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tjscjusbr0.sharepoint.com/sites/DTI-Gabinete/Documentos Compartilhados/General/Ernani/Doutorado - Artigos/"/>
    </mc:Choice>
  </mc:AlternateContent>
  <xr:revisionPtr revIDLastSave="1741" documentId="8_{F09CB1BD-4857-4200-A362-9F3C12E7A72E}" xr6:coauthVersionLast="47" xr6:coauthVersionMax="47" xr10:uidLastSave="{4714AF4B-62EB-4636-9306-77484729E3E0}"/>
  <bookViews>
    <workbookView xWindow="52920" yWindow="-2040" windowWidth="27585" windowHeight="20985" tabRatio="706" xr2:uid="{00000000-000D-0000-FFFF-FFFF00000000}"/>
  </bookViews>
  <sheets>
    <sheet name="Data Extraction" sheetId="1" r:id="rId1"/>
    <sheet name="Thematic Analysis" sheetId="2" r:id="rId2"/>
    <sheet name="RQ1. Digital Objects Summary" sheetId="19" r:id="rId3"/>
    <sheet name="RQ2. Technologies Summary" sheetId="22" r:id="rId4"/>
    <sheet name="RQ3. Purposes Summary" sheetId="23" r:id="rId5"/>
    <sheet name="RQ4. Domains Summary" sheetId="26" r:id="rId6"/>
    <sheet name="RQ5. Approaches" sheetId="41" r:id="rId7"/>
    <sheet name="Domains overlap" sheetId="27" r:id="rId8"/>
    <sheet name="Purpose Co-occur." sheetId="24" r:id="rId9"/>
    <sheet name="Domains" sheetId="3" r:id="rId10"/>
    <sheet name="Sub-Domains" sheetId="4" r:id="rId11"/>
    <sheet name="Purposes" sheetId="5" r:id="rId12"/>
    <sheet name="Technologies" sheetId="7" r:id="rId13"/>
    <sheet name="Digital Objects" sheetId="8" r:id="rId14"/>
    <sheet name="Architecture" sheetId="6" r:id="rId15"/>
    <sheet name="ApproachesAnalyses" sheetId="39" r:id="rId16"/>
    <sheet name="Domains x Purposes" sheetId="51" r:id="rId17"/>
    <sheet name="Purposes x Domains" sheetId="54" r:id="rId18"/>
    <sheet name="Domains x Technologies" sheetId="52" r:id="rId19"/>
    <sheet name="Purposes x Digital Objects" sheetId="43" r:id="rId20"/>
    <sheet name="Purposes x Purposes" sheetId="53" r:id="rId21"/>
    <sheet name="Purposes x Technologies" sheetId="42" r:id="rId22"/>
    <sheet name="Technologies x Digital Objects" sheetId="44" r:id="rId23"/>
    <sheet name="P×T×DO Intersection" sheetId="38" r:id="rId24"/>
    <sheet name="Data Set" sheetId="9" r:id="rId25"/>
    <sheet name="Seed 0" sheetId="12" r:id="rId26"/>
    <sheet name="Forward.1" sheetId="13" r:id="rId27"/>
    <sheet name="Backward.1" sheetId="14" r:id="rId28"/>
  </sheets>
  <definedNames>
    <definedName name="_xlnm._FilterDatabase" localSheetId="15" hidden="1">ApproachesAnalyses!$A$1:$D$154</definedName>
    <definedName name="_xlnm._FilterDatabase" localSheetId="14" hidden="1">Architecture!$A$1:$K$154</definedName>
    <definedName name="_xlnm._FilterDatabase" localSheetId="0" hidden="1">'Data Extraction'!$A$1:$BH$154</definedName>
    <definedName name="_xlnm._FilterDatabase" localSheetId="24" hidden="1">'Data Set'!$A$1:$M$4959</definedName>
    <definedName name="_xlnm._FilterDatabase" localSheetId="13" hidden="1">'Digital Objects'!$A$1:$M$154</definedName>
    <definedName name="_xlnm._FilterDatabase" localSheetId="9" hidden="1">Domains!$A$1:$M$154</definedName>
    <definedName name="_xlnm._FilterDatabase" localSheetId="11" hidden="1">Purposes!$A$1:$M$154</definedName>
    <definedName name="_xlnm._FilterDatabase" localSheetId="5" hidden="1">'RQ4. Domains Summary'!$A$1:$D$1</definedName>
    <definedName name="_xlnm._FilterDatabase" localSheetId="10" hidden="1">'Sub-Domains'!$A$1:$K$154</definedName>
    <definedName name="_xlnm._FilterDatabase" localSheetId="12" hidden="1">Technologies!$A$1:$M$154</definedName>
    <definedName name="_xlnm._FilterDatabase" localSheetId="1" hidden="1">'Thematic Analysis'!$A$1:$J$154</definedName>
    <definedName name="_xlcn.WorksheetConnection_SoKTrackingandAccountabilityforDigitalObjectsinInformationSecurity.xlsxArticles1" hidden="1">Articles[]</definedName>
    <definedName name="_xlcn.WorksheetConnection_SoKTrackingandAccountabilityforDigitalObjectsinInformationSecurity.xlsxArticlesArchitecture1" hidden="1">ArticlesArchitecture[]</definedName>
    <definedName name="_xlcn.WorksheetConnection_SoKTrackingandAccountabilityforDigitalObjectsinInformationSecurity.xlsxArticlesDigitalObjects1" hidden="1">ArticlesDigitalObjects[]</definedName>
    <definedName name="_xlcn.WorksheetConnection_SoKTrackingandAccountabilityforDigitalObjectsinInformationSecurity.xlsxArticlesDomains1" hidden="1">ArticlesDomains[]</definedName>
    <definedName name="_xlcn.WorksheetConnection_SoKTrackingandAccountabilityforDigitalObjectsinInformationSecurity.xlsxArticlesPurposes1" hidden="1">ArticlesPurposes[]</definedName>
    <definedName name="_xlcn.WorksheetConnection_SoKTrackingandAccountabilityforDigitalObjectsinInformationSecurity.xlsxArticlesSubDomains1" hidden="1">ArticlesSubDomains[]</definedName>
    <definedName name="_xlcn.WorksheetConnection_SoKTrackingandAccountabilityforDigitalObjectsinInformationSecurity.xlsxArticlesTechnologies1" hidden="1">ArticlesTechnologies[]</definedName>
    <definedName name="_xlcn.WorksheetConnection_SoKTrackingandAccountabilityforDigitalObjectsinInformationSecurity.xlsxFull_Data_Set1" hidden="1">FullDataSet[]</definedName>
    <definedName name="_xlcn.WorksheetConnection_SoKTrackingandAccountabilityforDigitalObjectsinInformationSecurity.xlsxThematic_Analysis1" hidden="1">ThematicAnalysis[]</definedName>
    <definedName name="Z_1D96E015_8FFB_476C_B65F_B3D9C3731CB6_.wvu.FilterData" localSheetId="9" hidden="1">Domains!$A$1:$M$154</definedName>
    <definedName name="Z_41C39D2D_8133_4A07_856B_4395BD7201CD_.wvu.FilterData" localSheetId="9" hidden="1">Domains!$A$1:$M$154</definedName>
    <definedName name="Z_93BEE11B_192E_410C_8201_2EFDBEDF62DD_.wvu.FilterData" localSheetId="14" hidden="1">Architecture!$A$1:$K$154</definedName>
    <definedName name="Z_93BEE11B_192E_410C_8201_2EFDBEDF62DD_.wvu.FilterData" localSheetId="13" hidden="1">'Digital Objects'!$A$1:$M$154</definedName>
    <definedName name="Z_93BEE11B_192E_410C_8201_2EFDBEDF62DD_.wvu.FilterData" localSheetId="9" hidden="1">Domains!$A$1:$M$154</definedName>
    <definedName name="Z_93BEE11B_192E_410C_8201_2EFDBEDF62DD_.wvu.FilterData" localSheetId="11" hidden="1">Purposes!$A$1:$M$154</definedName>
    <definedName name="Z_93BEE11B_192E_410C_8201_2EFDBEDF62DD_.wvu.FilterData" localSheetId="10" hidden="1">'Sub-Domains'!$A$1:$K$154</definedName>
    <definedName name="Z_93BEE11B_192E_410C_8201_2EFDBEDF62DD_.wvu.FilterData" localSheetId="12" hidden="1">Technologies!$A$1:$M$154</definedName>
  </definedNames>
  <calcPr calcId="191029"/>
  <customWorkbookViews>
    <customWorkbookView name="Agrupar por Article ID" guid="{41C39D2D-8133-4A07-856B-4395BD7201CD}" maximized="1" windowWidth="0" windowHeight="0" activeSheetId="0"/>
    <customWorkbookView name="Agrupar por Article ID [2]" guid="{1D96E015-8FFB-476C-B65F-B3D9C3731CB6}" maximized="1" windowWidth="0" windowHeight="0" activeSheetId="0"/>
    <customWorkbookView name="Group by Article ID" guid="{93BEE11B-192E-410C-8201-2EFDBEDF62DD}" maximized="1" windowWidth="0" windowHeight="0" activeSheetId="0"/>
  </customWorkbookView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rticles" name="Articles" connection="WorksheetConnection_SoK - Tracking and Accountability for Digital Objects in Information Security.xlsx!Articles"/>
          <x15:modelTable id="ArticlesArchitecture" name="ArticlesArchitecture" connection="WorksheetConnection_SoK - Tracking and Accountability for Digital Objects in Information Security.xlsx!ArticlesArchitecture"/>
          <x15:modelTable id="ArticlesDigitalObjects" name="ArticlesDigitalObjects" connection="WorksheetConnection_SoK - Tracking and Accountability for Digital Objects in Information Security.xlsx!ArticlesDigitalObjects"/>
          <x15:modelTable id="ArticlesDomains" name="ArticlesDomains" connection="WorksheetConnection_SoK - Tracking and Accountability for Digital Objects in Information Security.xlsx!ArticlesDomains"/>
          <x15:modelTable id="ArticlesPurposes" name="ArticlesPurposes" connection="WorksheetConnection_SoK - Tracking and Accountability for Digital Objects in Information Security.xlsx!ArticlesPurposes"/>
          <x15:modelTable id="ArticlesSubDomains" name="ArticlesSubDomains" connection="WorksheetConnection_SoK - Tracking and Accountability for Digital Objects in Information Security.xlsx!ArticlesSubDomains"/>
          <x15:modelTable id="ArticlesTechnologies" name="ArticlesTechnologies" connection="WorksheetConnection_SoK - Tracking and Accountability for Digital Objects in Information Security.xlsx!ArticlesTechnologies"/>
          <x15:modelTable id="Thematic_Analysis" name="Thematic_Analysis" connection="WorksheetConnection_SoK - Tracking and Accountability for Digital Objects in Information Security.xlsx!Thematic_Analysis"/>
          <x15:modelTable id="Full_Data_Set" name="Full_Data_Set" connection="WorksheetConnection_SoK - Tracking and Accountability for Digital Objects in Information Security.xlsx!Full_Data_Set"/>
        </x15:modelTables>
        <x15:modelRelationships>
          <x15:modelRelationship fromTable="Articles" fromColumn="Article ID" toTable="ArticlesArchitecture" toColumn="Article ID"/>
          <x15:modelRelationship fromTable="Articles" fromColumn="Article ID" toTable="ArticlesDigitalObjects" toColumn="Article ID"/>
          <x15:modelRelationship fromTable="Articles" fromColumn="Article ID" toTable="ArticlesDomains" toColumn="Article ID"/>
          <x15:modelRelationship fromTable="Articles" fromColumn="Article ID" toTable="ArticlesPurposes" toColumn="Article ID"/>
          <x15:modelRelationship fromTable="Articles" fromColumn="Article ID" toTable="ArticlesSubDomains" toColumn="Article ID"/>
          <x15:modelRelationship fromTable="Articles" fromColumn="Article ID" toTable="Thematic_Analysis" toColumn="Article ID"/>
          <x15:modelRelationship fromTable="ArticlesTechnologies" fromColumn="Article ID" toTable="Articles" toColumn="Article ID"/>
          <x15:modelRelationship fromTable="Full_Data_Set" fromColumn="Article ID" toTable="Articles" toColumn="Articl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3" l="1" a="1"/>
  <c r="B1" i="53" a="1"/>
  <c r="A2" i="44" a="1"/>
  <c r="B1" i="44" a="1"/>
  <c r="A2" i="42" a="1"/>
  <c r="B1" i="42" a="1"/>
  <c r="A2" i="43" a="1"/>
  <c r="B1" i="43" a="1"/>
  <c r="B1" i="52" a="1"/>
  <c r="A2" i="52" a="1"/>
  <c r="A2" i="51" a="1"/>
  <c r="B1" i="51" a="1"/>
  <c r="B1" i="54" a="1"/>
  <c r="A2" i="54" a="1"/>
  <c r="AA1" i="54" a="1"/>
  <c r="A1" i="54"/>
  <c r="A63" i="24" a="1"/>
  <c r="B63" i="24" a="1"/>
  <c r="C63" i="24" a="1"/>
  <c r="D63" i="24" a="1"/>
  <c r="A64" i="24" a="1"/>
  <c r="B64" i="24" a="1"/>
  <c r="C64" i="24" a="1"/>
  <c r="D64" i="24" a="1"/>
  <c r="A65" i="24" a="1"/>
  <c r="B65" i="24" a="1"/>
  <c r="C65" i="24" a="1"/>
  <c r="D65" i="24" a="1"/>
  <c r="A66" i="24" a="1"/>
  <c r="B66" i="24" a="1"/>
  <c r="C66" i="24" a="1"/>
  <c r="D66" i="24" a="1"/>
  <c r="A67" i="24" a="1"/>
  <c r="B67" i="24" a="1"/>
  <c r="C67" i="24" a="1"/>
  <c r="D67" i="24" a="1"/>
  <c r="A68" i="24" a="1"/>
  <c r="B68" i="24" a="1"/>
  <c r="C68" i="24" a="1"/>
  <c r="D68" i="24" a="1"/>
  <c r="A69" i="24" a="1"/>
  <c r="B69" i="24" a="1"/>
  <c r="C69" i="24" a="1"/>
  <c r="D69" i="24" a="1"/>
  <c r="A70" i="24" a="1"/>
  <c r="B70" i="24" a="1"/>
  <c r="C70" i="24" a="1"/>
  <c r="D70" i="24" a="1"/>
  <c r="A71" i="24" a="1"/>
  <c r="B71" i="24" a="1"/>
  <c r="C71" i="24" a="1"/>
  <c r="D71" i="24" a="1"/>
  <c r="A72" i="24" a="1"/>
  <c r="B72" i="24" a="1"/>
  <c r="C72" i="24" a="1"/>
  <c r="D72" i="24" a="1"/>
  <c r="A73" i="24" a="1"/>
  <c r="B73" i="24" a="1"/>
  <c r="C73" i="24" a="1"/>
  <c r="D73" i="24" a="1"/>
  <c r="A51" i="24" a="1"/>
  <c r="A52" i="24" a="1"/>
  <c r="C52" i="24" s="1" a="1"/>
  <c r="D52" i="24" s="1" a="1"/>
  <c r="A53" i="24" a="1"/>
  <c r="A54" i="24" a="1"/>
  <c r="A55" i="24" a="1"/>
  <c r="A56" i="24" a="1"/>
  <c r="A57" i="24" a="1"/>
  <c r="A58" i="24" a="1"/>
  <c r="A59" i="24" a="1"/>
  <c r="B4" i="24" a="1"/>
  <c r="B5" i="24" a="1"/>
  <c r="B6" i="24" a="1"/>
  <c r="B7" i="24" a="1"/>
  <c r="B8" i="24" a="1"/>
  <c r="C51" i="24" a="1"/>
  <c r="D51" i="24" s="1" a="1"/>
  <c r="C53" i="24" a="1"/>
  <c r="D53" i="24" s="1" a="1"/>
  <c r="C54" i="24" a="1"/>
  <c r="D54" i="24" s="1" a="1"/>
  <c r="C55" i="24" a="1"/>
  <c r="D55" i="24" s="1" a="1"/>
  <c r="C56" i="24" a="1"/>
  <c r="D56" i="24" s="1" a="1"/>
  <c r="C57" i="24" a="1"/>
  <c r="D57" i="24" s="1" a="1"/>
  <c r="C58" i="24" a="1"/>
  <c r="D58" i="24" s="1" a="1"/>
  <c r="C59" i="24" a="1"/>
  <c r="D59" i="24" s="1" a="1"/>
  <c r="B43" i="24" a="1"/>
  <c r="B42" i="24" a="1"/>
  <c r="A43" i="24" a="1"/>
  <c r="I26" i="24"/>
  <c r="J26" i="24"/>
  <c r="I27" i="24"/>
  <c r="J27" i="24"/>
  <c r="I28" i="24"/>
  <c r="J28" i="24"/>
  <c r="I29" i="24"/>
  <c r="J29" i="24"/>
  <c r="I30" i="24"/>
  <c r="J30" i="24"/>
  <c r="I31" i="24"/>
  <c r="J31" i="24"/>
  <c r="I32" i="24"/>
  <c r="J32" i="24"/>
  <c r="I33" i="24"/>
  <c r="J33" i="24"/>
  <c r="I34" i="24"/>
  <c r="J34" i="24"/>
  <c r="I35" i="24"/>
  <c r="J35" i="24"/>
  <c r="I12" i="24"/>
  <c r="J12" i="24"/>
  <c r="I13" i="24"/>
  <c r="J13" i="24"/>
  <c r="I14" i="24"/>
  <c r="J14" i="24"/>
  <c r="I15" i="24"/>
  <c r="J15" i="24"/>
  <c r="I16" i="24"/>
  <c r="J16" i="24"/>
  <c r="I17" i="24"/>
  <c r="J17" i="24"/>
  <c r="I18" i="24"/>
  <c r="J18" i="24"/>
  <c r="I19" i="24"/>
  <c r="J19" i="24"/>
  <c r="I20" i="24"/>
  <c r="J20" i="24"/>
  <c r="I21" i="24"/>
  <c r="J21" i="24"/>
  <c r="B30" i="24" a="1"/>
  <c r="C30" i="24" a="1"/>
  <c r="D30" i="24" a="1"/>
  <c r="E30" i="24" a="1"/>
  <c r="B31" i="24" a="1"/>
  <c r="C31" i="24" a="1"/>
  <c r="D31" i="24" a="1"/>
  <c r="E31" i="24" a="1"/>
  <c r="B32" i="24" a="1"/>
  <c r="C32" i="24" a="1"/>
  <c r="D32" i="24" a="1"/>
  <c r="E32" i="24" a="1"/>
  <c r="B33" i="24" a="1"/>
  <c r="C33" i="24" a="1"/>
  <c r="D33" i="24" a="1"/>
  <c r="E33" i="24" a="1"/>
  <c r="B34" i="24" a="1"/>
  <c r="C34" i="24" a="1"/>
  <c r="D34" i="24" a="1"/>
  <c r="E34" i="24" a="1"/>
  <c r="B35" i="24" a="1"/>
  <c r="C35" i="24" a="1"/>
  <c r="D35" i="24" a="1"/>
  <c r="E35" i="24" a="1"/>
  <c r="B36" i="24" a="1"/>
  <c r="C36" i="24" a="1"/>
  <c r="D36" i="24" a="1"/>
  <c r="E36" i="24" a="1"/>
  <c r="B37" i="24" a="1"/>
  <c r="C37" i="24" a="1"/>
  <c r="D37" i="24" a="1"/>
  <c r="E37" i="24" a="1"/>
  <c r="B38" i="24" a="1"/>
  <c r="C38" i="24" a="1"/>
  <c r="D38" i="24" a="1"/>
  <c r="E38" i="24" a="1"/>
  <c r="B39" i="24" a="1"/>
  <c r="C39" i="24" a="1"/>
  <c r="D39" i="24" a="1"/>
  <c r="E39" i="24" a="1"/>
  <c r="B12" i="24" a="1"/>
  <c r="C12" i="24" a="1"/>
  <c r="D12" i="24" a="1"/>
  <c r="B13" i="24" a="1"/>
  <c r="C13" i="24" a="1"/>
  <c r="D13" i="24" a="1"/>
  <c r="B14" i="24" a="1"/>
  <c r="C14" i="24" a="1"/>
  <c r="D14" i="24" a="1"/>
  <c r="B15" i="24" a="1"/>
  <c r="C15" i="24" a="1"/>
  <c r="D15" i="24" a="1"/>
  <c r="B16" i="24" a="1"/>
  <c r="C16" i="24" a="1"/>
  <c r="D16" i="24" a="1"/>
  <c r="B17" i="24" a="1"/>
  <c r="C17" i="24" a="1"/>
  <c r="D17" i="24" a="1"/>
  <c r="B18" i="24" a="1"/>
  <c r="C18" i="24" a="1"/>
  <c r="D18" i="24" a="1"/>
  <c r="B19" i="24" a="1"/>
  <c r="C19" i="24" a="1"/>
  <c r="D19" i="24" a="1"/>
  <c r="B20" i="24" a="1"/>
  <c r="C20" i="24" a="1"/>
  <c r="D20" i="24" a="1"/>
  <c r="B21" i="24" a="1"/>
  <c r="C21" i="24" a="1"/>
  <c r="D21" i="24" a="1"/>
  <c r="B22" i="24" a="1"/>
  <c r="C22" i="24" a="1"/>
  <c r="D22" i="24" a="1"/>
  <c r="B23" i="24" a="1"/>
  <c r="C23" i="24" a="1"/>
  <c r="D23" i="24" a="1"/>
  <c r="B24" i="24" a="1"/>
  <c r="C24" i="24" a="1"/>
  <c r="D24" i="24" a="1"/>
  <c r="B25" i="24" a="1"/>
  <c r="C25" i="24" a="1"/>
  <c r="D25" i="24" a="1"/>
  <c r="B26" i="24" a="1"/>
  <c r="C26" i="24" a="1"/>
  <c r="D26" i="24" a="1"/>
  <c r="AN3" i="24" a="1"/>
  <c r="AI3" i="24" a="1"/>
  <c r="AE3" i="24" a="1"/>
  <c r="AS3" i="24" a="1"/>
  <c r="AS2" i="24" a="1"/>
  <c r="AR3" i="24" a="1"/>
  <c r="AC3" i="24" a="1"/>
  <c r="AB3" i="24" a="1"/>
  <c r="BQ3" i="24" a="1"/>
  <c r="BQ2" i="24" a="1"/>
  <c r="AA3" i="24" a="1"/>
  <c r="J22" i="38" a="1"/>
  <c r="AA1" i="53" a="1"/>
  <c r="A1" i="53"/>
  <c r="A1" i="44"/>
  <c r="AA1" i="43" a="1"/>
  <c r="A1" i="43"/>
  <c r="AA1" i="42" a="1"/>
  <c r="A1" i="42"/>
  <c r="AA1" i="51" a="1"/>
  <c r="A1" i="51"/>
  <c r="AA1" i="52" a="1"/>
  <c r="A1" i="5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2" i="1"/>
  <c r="I3" i="26"/>
  <c r="I5" i="26" a="1"/>
  <c r="I7" i="26" a="1"/>
  <c r="I9" i="26" a="1"/>
  <c r="I10" i="26" a="1"/>
  <c r="B2" i="26" a="1"/>
  <c r="B3" i="26" a="1"/>
  <c r="B4" i="26" a="1"/>
  <c r="B5" i="26" a="1"/>
  <c r="B6" i="26" a="1"/>
  <c r="B7" i="26" a="1"/>
  <c r="B8" i="26" a="1"/>
  <c r="B9" i="26" a="1"/>
  <c r="B10" i="26" a="1"/>
  <c r="B11" i="26" a="1"/>
  <c r="B12" i="26" a="1"/>
  <c r="I3" i="23"/>
  <c r="I5" i="23" a="1"/>
  <c r="I7" i="23" a="1"/>
  <c r="I9" i="23" a="1"/>
  <c r="I10" i="23" a="1"/>
  <c r="B2" i="23" a="1"/>
  <c r="B3" i="23" a="1"/>
  <c r="B4" i="23" a="1"/>
  <c r="B5" i="23" a="1"/>
  <c r="B6" i="23" a="1"/>
  <c r="B7" i="23" a="1"/>
  <c r="B8" i="23" a="1"/>
  <c r="B9" i="23" a="1"/>
  <c r="B10" i="23" a="1"/>
  <c r="B11" i="23" a="1"/>
  <c r="B12" i="23" a="1"/>
  <c r="B13" i="23" a="1"/>
  <c r="B14" i="23" a="1"/>
  <c r="B15" i="23" a="1"/>
  <c r="G2" i="41"/>
  <c r="G3" i="41"/>
  <c r="G4" i="41"/>
  <c r="G5" i="41"/>
  <c r="G6" i="41"/>
  <c r="G7" i="41"/>
  <c r="G8" i="41"/>
  <c r="G9" i="41"/>
  <c r="F2" i="41"/>
  <c r="F3" i="41"/>
  <c r="F4" i="41"/>
  <c r="F5" i="41"/>
  <c r="F6" i="41"/>
  <c r="F7" i="41"/>
  <c r="F8" i="41"/>
  <c r="F9" i="41"/>
  <c r="I10" i="19" a="1"/>
  <c r="I9" i="19" a="1"/>
  <c r="I7" i="19" a="1"/>
  <c r="I5" i="19" a="1"/>
  <c r="I3" i="19"/>
  <c r="B2" i="19" a="1"/>
  <c r="B3" i="19" a="1"/>
  <c r="B4" i="19" a="1"/>
  <c r="B5" i="19" a="1"/>
  <c r="B6" i="19" a="1"/>
  <c r="B7" i="19" a="1"/>
  <c r="B8" i="19" a="1"/>
  <c r="B9" i="19" a="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2" i="2"/>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E150" i="2"/>
  <c r="F150" i="2"/>
  <c r="G150" i="2"/>
  <c r="H150" i="2"/>
  <c r="I150" i="2"/>
  <c r="E64" i="2"/>
  <c r="F64" i="2"/>
  <c r="G64" i="2"/>
  <c r="H64" i="2"/>
  <c r="I64" i="2"/>
  <c r="E105" i="2"/>
  <c r="F105" i="2"/>
  <c r="G105" i="2"/>
  <c r="H105" i="2"/>
  <c r="I105" i="2"/>
  <c r="E117" i="2"/>
  <c r="F117" i="2"/>
  <c r="G117" i="2"/>
  <c r="H117" i="2"/>
  <c r="I117" i="2"/>
  <c r="E128" i="2"/>
  <c r="F128" i="2"/>
  <c r="G128" i="2"/>
  <c r="H128" i="2"/>
  <c r="I128" i="2"/>
  <c r="E7" i="2"/>
  <c r="F7" i="2"/>
  <c r="G7" i="2"/>
  <c r="H7" i="2"/>
  <c r="I7" i="2"/>
  <c r="E16" i="2"/>
  <c r="F16" i="2"/>
  <c r="G16" i="2"/>
  <c r="H16" i="2"/>
  <c r="I16" i="2"/>
  <c r="E96" i="2"/>
  <c r="F96" i="2"/>
  <c r="G96" i="2"/>
  <c r="H96" i="2"/>
  <c r="I96" i="2"/>
  <c r="E148" i="2"/>
  <c r="F148" i="2"/>
  <c r="G148" i="2"/>
  <c r="H148" i="2"/>
  <c r="I148" i="2"/>
  <c r="E123" i="2"/>
  <c r="F123" i="2"/>
  <c r="G123" i="2"/>
  <c r="H123" i="2"/>
  <c r="I123" i="2"/>
  <c r="E3" i="2"/>
  <c r="F3" i="2"/>
  <c r="G3" i="2"/>
  <c r="H3" i="2"/>
  <c r="I3" i="2"/>
  <c r="E122" i="2"/>
  <c r="F122" i="2"/>
  <c r="G122" i="2"/>
  <c r="H122" i="2"/>
  <c r="I122" i="2"/>
  <c r="E56" i="2"/>
  <c r="F56" i="2"/>
  <c r="G56" i="2"/>
  <c r="H56" i="2"/>
  <c r="I56" i="2"/>
  <c r="E28" i="2"/>
  <c r="F28" i="2"/>
  <c r="G28" i="2"/>
  <c r="H28" i="2"/>
  <c r="I28" i="2"/>
  <c r="E58" i="2"/>
  <c r="F58" i="2"/>
  <c r="G58" i="2"/>
  <c r="H58" i="2"/>
  <c r="I58" i="2"/>
  <c r="E138" i="2"/>
  <c r="F138" i="2"/>
  <c r="G138" i="2"/>
  <c r="H138" i="2"/>
  <c r="I138" i="2"/>
  <c r="E83" i="2"/>
  <c r="F83" i="2"/>
  <c r="G83" i="2"/>
  <c r="H83" i="2"/>
  <c r="I83" i="2"/>
  <c r="E2" i="2"/>
  <c r="F2" i="2"/>
  <c r="G2" i="2"/>
  <c r="H2" i="2"/>
  <c r="I2" i="2"/>
  <c r="E11" i="2"/>
  <c r="F11" i="2"/>
  <c r="G11" i="2"/>
  <c r="H11" i="2"/>
  <c r="I11" i="2"/>
  <c r="E153" i="2"/>
  <c r="F153" i="2"/>
  <c r="G153" i="2"/>
  <c r="H153" i="2"/>
  <c r="I153" i="2"/>
  <c r="E27" i="2"/>
  <c r="F27" i="2"/>
  <c r="G27" i="2"/>
  <c r="H27" i="2"/>
  <c r="I27" i="2"/>
  <c r="E145" i="2"/>
  <c r="F145" i="2"/>
  <c r="G145" i="2"/>
  <c r="H145" i="2"/>
  <c r="I145" i="2"/>
  <c r="E69" i="2"/>
  <c r="F69" i="2"/>
  <c r="G69" i="2"/>
  <c r="H69" i="2"/>
  <c r="I69" i="2"/>
  <c r="E63" i="2"/>
  <c r="F63" i="2"/>
  <c r="G63" i="2"/>
  <c r="H63" i="2"/>
  <c r="I63" i="2"/>
  <c r="E72" i="2"/>
  <c r="F72" i="2"/>
  <c r="G72" i="2"/>
  <c r="H72" i="2"/>
  <c r="I72" i="2"/>
  <c r="E49" i="2"/>
  <c r="F49" i="2"/>
  <c r="G49" i="2"/>
  <c r="H49" i="2"/>
  <c r="I49" i="2"/>
  <c r="E52" i="2"/>
  <c r="F52" i="2"/>
  <c r="G52" i="2"/>
  <c r="H52" i="2"/>
  <c r="I52" i="2"/>
  <c r="E46" i="2"/>
  <c r="F46" i="2"/>
  <c r="G46" i="2"/>
  <c r="H46" i="2"/>
  <c r="I46" i="2"/>
  <c r="E44" i="2"/>
  <c r="F44" i="2"/>
  <c r="G44" i="2"/>
  <c r="H44" i="2"/>
  <c r="I44" i="2"/>
  <c r="E71" i="2"/>
  <c r="F71" i="2"/>
  <c r="G71" i="2"/>
  <c r="H71" i="2"/>
  <c r="I71" i="2"/>
  <c r="E108" i="2"/>
  <c r="F108" i="2"/>
  <c r="G108" i="2"/>
  <c r="H108" i="2"/>
  <c r="I108" i="2"/>
  <c r="E37" i="2"/>
  <c r="F37" i="2"/>
  <c r="G37" i="2"/>
  <c r="H37" i="2"/>
  <c r="I37" i="2"/>
  <c r="E36" i="2"/>
  <c r="F36" i="2"/>
  <c r="G36" i="2"/>
  <c r="H36" i="2"/>
  <c r="I36" i="2"/>
  <c r="E143" i="2"/>
  <c r="F143" i="2"/>
  <c r="G143" i="2"/>
  <c r="H143" i="2"/>
  <c r="I143" i="2"/>
  <c r="E141" i="2"/>
  <c r="F141" i="2"/>
  <c r="G141" i="2"/>
  <c r="H141" i="2"/>
  <c r="I141" i="2"/>
  <c r="E109" i="2"/>
  <c r="F109" i="2"/>
  <c r="G109" i="2"/>
  <c r="H109" i="2"/>
  <c r="I109" i="2"/>
  <c r="E103" i="2"/>
  <c r="F103" i="2"/>
  <c r="G103" i="2"/>
  <c r="H103" i="2"/>
  <c r="I103" i="2"/>
  <c r="E131" i="2"/>
  <c r="F131" i="2"/>
  <c r="G131" i="2"/>
  <c r="H131" i="2"/>
  <c r="I131" i="2"/>
  <c r="E151" i="2"/>
  <c r="F151" i="2"/>
  <c r="G151" i="2"/>
  <c r="H151" i="2"/>
  <c r="I151" i="2"/>
  <c r="E130" i="2"/>
  <c r="F130" i="2"/>
  <c r="G130" i="2"/>
  <c r="H130" i="2"/>
  <c r="I130" i="2"/>
  <c r="E99" i="2"/>
  <c r="F99" i="2"/>
  <c r="G99" i="2"/>
  <c r="H99" i="2"/>
  <c r="I99" i="2"/>
  <c r="E154" i="2"/>
  <c r="F154" i="2"/>
  <c r="G154" i="2"/>
  <c r="H154" i="2"/>
  <c r="I154" i="2"/>
  <c r="E31" i="2"/>
  <c r="F31" i="2"/>
  <c r="G31" i="2"/>
  <c r="H31" i="2"/>
  <c r="I31" i="2"/>
  <c r="E55" i="2"/>
  <c r="F55" i="2"/>
  <c r="G55" i="2"/>
  <c r="H55" i="2"/>
  <c r="I55" i="2"/>
  <c r="E61" i="2"/>
  <c r="F61" i="2"/>
  <c r="G61" i="2"/>
  <c r="H61" i="2"/>
  <c r="I61" i="2"/>
  <c r="E87" i="2"/>
  <c r="F87" i="2"/>
  <c r="G87" i="2"/>
  <c r="H87" i="2"/>
  <c r="I87" i="2"/>
  <c r="E118" i="2"/>
  <c r="F118" i="2"/>
  <c r="G118" i="2"/>
  <c r="H118" i="2"/>
  <c r="I118" i="2"/>
  <c r="E76" i="2"/>
  <c r="F76" i="2"/>
  <c r="G76" i="2"/>
  <c r="H76" i="2"/>
  <c r="I76" i="2"/>
  <c r="E90" i="2"/>
  <c r="F90" i="2"/>
  <c r="G90" i="2"/>
  <c r="H90" i="2"/>
  <c r="I90" i="2"/>
  <c r="E121" i="2"/>
  <c r="F121" i="2"/>
  <c r="G121" i="2"/>
  <c r="H121" i="2"/>
  <c r="I121" i="2"/>
  <c r="E100" i="2"/>
  <c r="F100" i="2"/>
  <c r="G100" i="2"/>
  <c r="H100" i="2"/>
  <c r="I100" i="2"/>
  <c r="E77" i="2"/>
  <c r="F77" i="2"/>
  <c r="G77" i="2"/>
  <c r="H77" i="2"/>
  <c r="I77" i="2"/>
  <c r="E29" i="2"/>
  <c r="F29" i="2"/>
  <c r="G29" i="2"/>
  <c r="H29" i="2"/>
  <c r="I29" i="2"/>
  <c r="E116" i="2"/>
  <c r="F116" i="2"/>
  <c r="G116" i="2"/>
  <c r="H116" i="2"/>
  <c r="I116" i="2"/>
  <c r="E85" i="2"/>
  <c r="F85" i="2"/>
  <c r="G85" i="2"/>
  <c r="H85" i="2"/>
  <c r="I85" i="2"/>
  <c r="E142" i="2"/>
  <c r="F142" i="2"/>
  <c r="G142" i="2"/>
  <c r="H142" i="2"/>
  <c r="I142" i="2"/>
  <c r="E32" i="2"/>
  <c r="F32" i="2"/>
  <c r="G32" i="2"/>
  <c r="H32" i="2"/>
  <c r="I32" i="2"/>
  <c r="E80" i="2"/>
  <c r="F80" i="2"/>
  <c r="G80" i="2"/>
  <c r="H80" i="2"/>
  <c r="I80" i="2"/>
  <c r="E147" i="2"/>
  <c r="F147" i="2"/>
  <c r="G147" i="2"/>
  <c r="H147" i="2"/>
  <c r="I147" i="2"/>
  <c r="E149" i="2"/>
  <c r="F149" i="2"/>
  <c r="G149" i="2"/>
  <c r="H149" i="2"/>
  <c r="I149" i="2"/>
  <c r="E93" i="2"/>
  <c r="F93" i="2"/>
  <c r="G93" i="2"/>
  <c r="H93" i="2"/>
  <c r="I93" i="2"/>
  <c r="E101" i="2"/>
  <c r="F101" i="2"/>
  <c r="G101" i="2"/>
  <c r="H101" i="2"/>
  <c r="I101" i="2"/>
  <c r="E98" i="2"/>
  <c r="F98" i="2"/>
  <c r="G98" i="2"/>
  <c r="H98" i="2"/>
  <c r="I98" i="2"/>
  <c r="E127" i="2"/>
  <c r="F127" i="2"/>
  <c r="G127" i="2"/>
  <c r="H127" i="2"/>
  <c r="I127" i="2"/>
  <c r="E139" i="2"/>
  <c r="F139" i="2"/>
  <c r="G139" i="2"/>
  <c r="H139" i="2"/>
  <c r="I139" i="2"/>
  <c r="E107" i="2"/>
  <c r="F107" i="2"/>
  <c r="G107" i="2"/>
  <c r="H107" i="2"/>
  <c r="I107" i="2"/>
  <c r="E126" i="2"/>
  <c r="F126" i="2"/>
  <c r="G126" i="2"/>
  <c r="H126" i="2"/>
  <c r="I126" i="2"/>
  <c r="E73" i="2"/>
  <c r="F73" i="2"/>
  <c r="G73" i="2"/>
  <c r="H73" i="2"/>
  <c r="I73" i="2"/>
  <c r="E54" i="2"/>
  <c r="F54" i="2"/>
  <c r="G54" i="2"/>
  <c r="H54" i="2"/>
  <c r="I54" i="2"/>
  <c r="E23" i="2"/>
  <c r="F23" i="2"/>
  <c r="G23" i="2"/>
  <c r="H23" i="2"/>
  <c r="I23" i="2"/>
  <c r="E5" i="2"/>
  <c r="F5" i="2"/>
  <c r="G5" i="2"/>
  <c r="H5" i="2"/>
  <c r="I5" i="2"/>
  <c r="E8" i="2"/>
  <c r="F8" i="2"/>
  <c r="G8" i="2"/>
  <c r="H8" i="2"/>
  <c r="I8" i="2"/>
  <c r="E124" i="2"/>
  <c r="F124" i="2"/>
  <c r="G124" i="2"/>
  <c r="H124" i="2"/>
  <c r="I124" i="2"/>
  <c r="E6" i="2"/>
  <c r="F6" i="2"/>
  <c r="G6" i="2"/>
  <c r="H6" i="2"/>
  <c r="I6" i="2"/>
  <c r="E4" i="2"/>
  <c r="F4" i="2"/>
  <c r="G4" i="2"/>
  <c r="H4" i="2"/>
  <c r="I4" i="2"/>
  <c r="E74" i="2"/>
  <c r="F74" i="2"/>
  <c r="G74" i="2"/>
  <c r="H74" i="2"/>
  <c r="I74" i="2"/>
  <c r="E26" i="2"/>
  <c r="F26" i="2"/>
  <c r="G26" i="2"/>
  <c r="H26" i="2"/>
  <c r="I26" i="2"/>
  <c r="E25" i="2"/>
  <c r="F25" i="2"/>
  <c r="G25" i="2"/>
  <c r="H25" i="2"/>
  <c r="I25" i="2"/>
  <c r="E39" i="2"/>
  <c r="F39" i="2"/>
  <c r="G39" i="2"/>
  <c r="H39" i="2"/>
  <c r="I39" i="2"/>
  <c r="E41" i="2"/>
  <c r="F41" i="2"/>
  <c r="G41" i="2"/>
  <c r="H41" i="2"/>
  <c r="I41" i="2"/>
  <c r="E62" i="2"/>
  <c r="F62" i="2"/>
  <c r="G62" i="2"/>
  <c r="H62" i="2"/>
  <c r="I62" i="2"/>
  <c r="E17" i="2"/>
  <c r="F17" i="2"/>
  <c r="G17" i="2"/>
  <c r="H17" i="2"/>
  <c r="I17" i="2"/>
  <c r="E20" i="2"/>
  <c r="F20" i="2"/>
  <c r="G20" i="2"/>
  <c r="H20" i="2"/>
  <c r="I20" i="2"/>
  <c r="E12" i="2"/>
  <c r="F12" i="2"/>
  <c r="G12" i="2"/>
  <c r="H12" i="2"/>
  <c r="I12" i="2"/>
  <c r="E21" i="2"/>
  <c r="F21" i="2"/>
  <c r="G21" i="2"/>
  <c r="H21" i="2"/>
  <c r="I21" i="2"/>
  <c r="E15" i="2"/>
  <c r="F15" i="2"/>
  <c r="G15" i="2"/>
  <c r="H15" i="2"/>
  <c r="I15" i="2"/>
  <c r="E45" i="2"/>
  <c r="F45" i="2"/>
  <c r="G45" i="2"/>
  <c r="H45" i="2"/>
  <c r="I45" i="2"/>
  <c r="E19" i="2"/>
  <c r="F19" i="2"/>
  <c r="G19" i="2"/>
  <c r="H19" i="2"/>
  <c r="I19" i="2"/>
  <c r="E134" i="2"/>
  <c r="F134" i="2"/>
  <c r="G134" i="2"/>
  <c r="H134" i="2"/>
  <c r="I134" i="2"/>
  <c r="E113" i="2"/>
  <c r="F113" i="2"/>
  <c r="G113" i="2"/>
  <c r="H113" i="2"/>
  <c r="I113" i="2"/>
  <c r="E13" i="2"/>
  <c r="F13" i="2"/>
  <c r="G13" i="2"/>
  <c r="H13" i="2"/>
  <c r="I13" i="2"/>
  <c r="E66" i="2"/>
  <c r="F66" i="2"/>
  <c r="G66" i="2"/>
  <c r="H66" i="2"/>
  <c r="I66" i="2"/>
  <c r="E79" i="2"/>
  <c r="F79" i="2"/>
  <c r="G79" i="2"/>
  <c r="H79" i="2"/>
  <c r="I79" i="2"/>
  <c r="E92" i="2"/>
  <c r="F92" i="2"/>
  <c r="G92" i="2"/>
  <c r="H92" i="2"/>
  <c r="I92" i="2"/>
  <c r="E47" i="2"/>
  <c r="F47" i="2"/>
  <c r="G47" i="2"/>
  <c r="H47" i="2"/>
  <c r="I47" i="2"/>
  <c r="E48" i="2"/>
  <c r="F48" i="2"/>
  <c r="G48" i="2"/>
  <c r="H48" i="2"/>
  <c r="I48" i="2"/>
  <c r="E67" i="2"/>
  <c r="F67" i="2"/>
  <c r="G67" i="2"/>
  <c r="H67" i="2"/>
  <c r="I67" i="2"/>
  <c r="E50" i="2"/>
  <c r="F50" i="2"/>
  <c r="G50" i="2"/>
  <c r="H50" i="2"/>
  <c r="I50" i="2"/>
  <c r="E43" i="2"/>
  <c r="F43" i="2"/>
  <c r="G43" i="2"/>
  <c r="H43" i="2"/>
  <c r="I43" i="2"/>
  <c r="E94" i="2"/>
  <c r="F94" i="2"/>
  <c r="G94" i="2"/>
  <c r="H94" i="2"/>
  <c r="I94" i="2"/>
  <c r="E14" i="2"/>
  <c r="F14" i="2"/>
  <c r="G14" i="2"/>
  <c r="H14" i="2"/>
  <c r="I14" i="2"/>
  <c r="E136" i="2"/>
  <c r="F136" i="2"/>
  <c r="G136" i="2"/>
  <c r="H136" i="2"/>
  <c r="I136" i="2"/>
  <c r="E30" i="2"/>
  <c r="F30" i="2"/>
  <c r="G30" i="2"/>
  <c r="H30" i="2"/>
  <c r="I30" i="2"/>
  <c r="E57" i="2"/>
  <c r="F57" i="2"/>
  <c r="G57" i="2"/>
  <c r="H57" i="2"/>
  <c r="I57" i="2"/>
  <c r="E120" i="2"/>
  <c r="F120" i="2"/>
  <c r="G120" i="2"/>
  <c r="H120" i="2"/>
  <c r="I120" i="2"/>
  <c r="E22" i="2"/>
  <c r="F22" i="2"/>
  <c r="G22" i="2"/>
  <c r="H22" i="2"/>
  <c r="I22" i="2"/>
  <c r="E18" i="2"/>
  <c r="F18" i="2"/>
  <c r="G18" i="2"/>
  <c r="H18" i="2"/>
  <c r="I18" i="2"/>
  <c r="E68" i="2"/>
  <c r="F68" i="2"/>
  <c r="G68" i="2"/>
  <c r="H68" i="2"/>
  <c r="I68" i="2"/>
  <c r="E78" i="2"/>
  <c r="F78" i="2"/>
  <c r="G78" i="2"/>
  <c r="H78" i="2"/>
  <c r="I78" i="2"/>
  <c r="E102" i="2"/>
  <c r="F102" i="2"/>
  <c r="G102" i="2"/>
  <c r="H102" i="2"/>
  <c r="I102" i="2"/>
  <c r="E137" i="2"/>
  <c r="F137" i="2"/>
  <c r="G137" i="2"/>
  <c r="H137" i="2"/>
  <c r="I137" i="2"/>
  <c r="E60" i="2"/>
  <c r="F60" i="2"/>
  <c r="G60" i="2"/>
  <c r="H60" i="2"/>
  <c r="I60" i="2"/>
  <c r="E146" i="2"/>
  <c r="F146" i="2"/>
  <c r="G146" i="2"/>
  <c r="H146" i="2"/>
  <c r="I146" i="2"/>
  <c r="E152" i="2"/>
  <c r="F152" i="2"/>
  <c r="G152" i="2"/>
  <c r="H152" i="2"/>
  <c r="I152" i="2"/>
  <c r="E144" i="2"/>
  <c r="F144" i="2"/>
  <c r="G144" i="2"/>
  <c r="H144" i="2"/>
  <c r="I144" i="2"/>
  <c r="E95" i="2"/>
  <c r="F95" i="2"/>
  <c r="G95" i="2"/>
  <c r="H95" i="2"/>
  <c r="I95" i="2"/>
  <c r="E33" i="2"/>
  <c r="F33" i="2"/>
  <c r="G33" i="2"/>
  <c r="H33" i="2"/>
  <c r="I33" i="2"/>
  <c r="E24" i="2"/>
  <c r="F24" i="2"/>
  <c r="G24" i="2"/>
  <c r="H24" i="2"/>
  <c r="I24" i="2"/>
  <c r="E75" i="2"/>
  <c r="F75" i="2"/>
  <c r="G75" i="2"/>
  <c r="H75" i="2"/>
  <c r="I75" i="2"/>
  <c r="E106" i="2"/>
  <c r="F106" i="2"/>
  <c r="G106" i="2"/>
  <c r="H106" i="2"/>
  <c r="I106" i="2"/>
  <c r="E119" i="2"/>
  <c r="F119" i="2"/>
  <c r="G119" i="2"/>
  <c r="H119" i="2"/>
  <c r="I119" i="2"/>
  <c r="E51" i="2"/>
  <c r="F51" i="2"/>
  <c r="G51" i="2"/>
  <c r="H51" i="2"/>
  <c r="I51" i="2"/>
  <c r="E132" i="2"/>
  <c r="F132" i="2"/>
  <c r="G132" i="2"/>
  <c r="H132" i="2"/>
  <c r="I132" i="2"/>
  <c r="E125" i="2"/>
  <c r="F125" i="2"/>
  <c r="G125" i="2"/>
  <c r="H125" i="2"/>
  <c r="I125" i="2"/>
  <c r="E135" i="2"/>
  <c r="F135" i="2"/>
  <c r="G135" i="2"/>
  <c r="H135" i="2"/>
  <c r="I135" i="2"/>
  <c r="E129" i="2"/>
  <c r="F129" i="2"/>
  <c r="G129" i="2"/>
  <c r="H129" i="2"/>
  <c r="I129" i="2"/>
  <c r="E81" i="2"/>
  <c r="F81" i="2"/>
  <c r="G81" i="2"/>
  <c r="H81" i="2"/>
  <c r="I81" i="2"/>
  <c r="E91" i="2"/>
  <c r="F91" i="2"/>
  <c r="G91" i="2"/>
  <c r="H91" i="2"/>
  <c r="I91" i="2"/>
  <c r="E89" i="2"/>
  <c r="F89" i="2"/>
  <c r="G89" i="2"/>
  <c r="H89" i="2"/>
  <c r="I89" i="2"/>
  <c r="E110" i="2"/>
  <c r="F110" i="2"/>
  <c r="G110" i="2"/>
  <c r="H110" i="2"/>
  <c r="I110" i="2"/>
  <c r="E133" i="2"/>
  <c r="F133" i="2"/>
  <c r="G133" i="2"/>
  <c r="H133" i="2"/>
  <c r="I133" i="2"/>
  <c r="E35" i="2"/>
  <c r="F35" i="2"/>
  <c r="G35" i="2"/>
  <c r="H35" i="2"/>
  <c r="I35" i="2"/>
  <c r="E104" i="2"/>
  <c r="F104" i="2"/>
  <c r="G104" i="2"/>
  <c r="H104" i="2"/>
  <c r="I104" i="2"/>
  <c r="E70" i="2"/>
  <c r="F70" i="2"/>
  <c r="G70" i="2"/>
  <c r="H70" i="2"/>
  <c r="I70" i="2"/>
  <c r="E84" i="2"/>
  <c r="F84" i="2"/>
  <c r="G84" i="2"/>
  <c r="H84" i="2"/>
  <c r="I84" i="2"/>
  <c r="E97" i="2"/>
  <c r="F97" i="2"/>
  <c r="G97" i="2"/>
  <c r="H97" i="2"/>
  <c r="I97" i="2"/>
  <c r="E38" i="2"/>
  <c r="F38" i="2"/>
  <c r="G38" i="2"/>
  <c r="H38" i="2"/>
  <c r="I38" i="2"/>
  <c r="E40" i="2"/>
  <c r="F40" i="2"/>
  <c r="G40" i="2"/>
  <c r="H40" i="2"/>
  <c r="I40" i="2"/>
  <c r="E53" i="2"/>
  <c r="F53" i="2"/>
  <c r="G53" i="2"/>
  <c r="H53" i="2"/>
  <c r="I53" i="2"/>
  <c r="E114" i="2"/>
  <c r="F114" i="2"/>
  <c r="G114" i="2"/>
  <c r="H114" i="2"/>
  <c r="I114" i="2"/>
  <c r="E34" i="2"/>
  <c r="F34" i="2"/>
  <c r="G34" i="2"/>
  <c r="H34" i="2"/>
  <c r="I34" i="2"/>
  <c r="E88" i="2"/>
  <c r="F88" i="2"/>
  <c r="G88" i="2"/>
  <c r="H88" i="2"/>
  <c r="I88" i="2"/>
  <c r="E111" i="2"/>
  <c r="F111" i="2"/>
  <c r="G111" i="2"/>
  <c r="H111" i="2"/>
  <c r="I111" i="2"/>
  <c r="E112" i="2"/>
  <c r="F112" i="2"/>
  <c r="G112" i="2"/>
  <c r="H112" i="2"/>
  <c r="I112" i="2"/>
  <c r="E115" i="2"/>
  <c r="F115" i="2"/>
  <c r="G115" i="2"/>
  <c r="H115" i="2"/>
  <c r="I115" i="2"/>
  <c r="E59" i="2"/>
  <c r="F59" i="2"/>
  <c r="G59" i="2"/>
  <c r="H59" i="2"/>
  <c r="I59" i="2"/>
  <c r="E42" i="2"/>
  <c r="F42" i="2"/>
  <c r="G42" i="2"/>
  <c r="H42" i="2"/>
  <c r="I42" i="2"/>
  <c r="E9" i="2"/>
  <c r="F9" i="2"/>
  <c r="G9" i="2"/>
  <c r="H9" i="2"/>
  <c r="I9" i="2"/>
  <c r="E86" i="2"/>
  <c r="F86" i="2"/>
  <c r="G86" i="2"/>
  <c r="H86" i="2"/>
  <c r="I86" i="2"/>
  <c r="E140" i="2"/>
  <c r="F140" i="2"/>
  <c r="G140" i="2"/>
  <c r="H140" i="2"/>
  <c r="I140" i="2"/>
  <c r="E82" i="2"/>
  <c r="F82" i="2"/>
  <c r="G82" i="2"/>
  <c r="H82" i="2"/>
  <c r="I82" i="2"/>
  <c r="E65" i="2"/>
  <c r="F65" i="2"/>
  <c r="G65" i="2"/>
  <c r="H65" i="2"/>
  <c r="E10" i="2"/>
  <c r="F10" i="2"/>
  <c r="G10" i="2"/>
  <c r="H10" i="2"/>
  <c r="I10" i="2"/>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B2" i="14" a="1"/>
  <c r="B3" i="14" a="1"/>
  <c r="B4" i="14" a="1"/>
  <c r="B5" i="14" a="1"/>
  <c r="B6" i="14" a="1"/>
  <c r="B7" i="14" a="1"/>
  <c r="B8" i="14" a="1"/>
  <c r="B9" i="14" a="1"/>
  <c r="B10" i="14" a="1"/>
  <c r="B11" i="14" a="1"/>
  <c r="B12" i="14" a="1"/>
  <c r="B13" i="14" a="1"/>
  <c r="B14" i="14" a="1"/>
  <c r="B15" i="14" a="1"/>
  <c r="B16" i="14" a="1"/>
  <c r="B17" i="14" a="1"/>
  <c r="B18" i="14" a="1"/>
  <c r="B19" i="14" a="1"/>
  <c r="B20" i="14" a="1"/>
  <c r="B21" i="14" a="1"/>
  <c r="B22" i="14" a="1"/>
  <c r="B23" i="14" a="1"/>
  <c r="B24" i="14" a="1"/>
  <c r="B25" i="14" a="1"/>
  <c r="B26" i="14" a="1"/>
  <c r="B27" i="14" a="1"/>
  <c r="B28" i="14" a="1"/>
  <c r="B29" i="14" a="1"/>
  <c r="B30" i="14" a="1"/>
  <c r="B31" i="14" a="1"/>
  <c r="B32" i="14" a="1"/>
  <c r="B33" i="14" a="1"/>
  <c r="B34" i="14" a="1"/>
  <c r="B35" i="14" a="1"/>
  <c r="B36" i="14" a="1"/>
  <c r="B37" i="14" a="1"/>
  <c r="B38" i="14" a="1"/>
  <c r="B39" i="14" a="1"/>
  <c r="B40" i="14" a="1"/>
  <c r="B41" i="14" a="1"/>
  <c r="B42" i="14" a="1"/>
  <c r="B43" i="14" a="1"/>
  <c r="B44" i="14" a="1"/>
  <c r="B45" i="14" a="1"/>
  <c r="B46" i="14" a="1"/>
  <c r="B47" i="14" a="1"/>
  <c r="B48" i="14" a="1"/>
  <c r="B49" i="14" a="1"/>
  <c r="B50" i="14" a="1"/>
  <c r="B51" i="14" a="1"/>
  <c r="B52" i="14" a="1"/>
  <c r="B53" i="14" a="1"/>
  <c r="B54" i="14" a="1"/>
  <c r="B55" i="14" a="1"/>
  <c r="B56" i="14" a="1"/>
  <c r="B57" i="14" a="1"/>
  <c r="B58" i="14" a="1"/>
  <c r="B59" i="14" a="1"/>
  <c r="B60" i="14" a="1"/>
  <c r="B61" i="14" a="1"/>
  <c r="B62" i="14" a="1"/>
  <c r="B63" i="14" a="1"/>
  <c r="B64" i="14" a="1"/>
  <c r="B65" i="14" a="1"/>
  <c r="B66" i="14" a="1"/>
  <c r="B67" i="14" a="1"/>
  <c r="B68" i="14" a="1"/>
  <c r="B69" i="14" a="1"/>
  <c r="B70" i="14" a="1"/>
  <c r="B71" i="14" a="1"/>
  <c r="B72" i="14" a="1"/>
  <c r="B73" i="14" a="1"/>
  <c r="B74" i="14" a="1"/>
  <c r="B75" i="14" a="1"/>
  <c r="B76" i="14" a="1"/>
  <c r="B77" i="14" a="1"/>
  <c r="B78" i="14" a="1"/>
  <c r="B79" i="14" a="1"/>
  <c r="B80" i="14" a="1"/>
  <c r="B81" i="14" a="1"/>
  <c r="B82" i="14" a="1"/>
  <c r="B83" i="14" a="1"/>
  <c r="B84" i="14" a="1"/>
  <c r="B85" i="14" a="1"/>
  <c r="B86" i="14" a="1"/>
  <c r="B87" i="14" a="1"/>
  <c r="B88" i="14" a="1"/>
  <c r="B89" i="14" a="1"/>
  <c r="B90" i="14" a="1"/>
  <c r="B91" i="14" a="1"/>
  <c r="B92" i="14" a="1"/>
  <c r="B93" i="14" a="1"/>
  <c r="B94" i="14" a="1"/>
  <c r="B95" i="14" a="1"/>
  <c r="B96" i="14" a="1"/>
  <c r="B97" i="14" a="1"/>
  <c r="B98" i="14" a="1"/>
  <c r="B99" i="14" a="1"/>
  <c r="B100" i="14" a="1"/>
  <c r="B101" i="14" a="1"/>
  <c r="B102" i="14" a="1"/>
  <c r="B103" i="14" a="1"/>
  <c r="B104" i="14" a="1"/>
  <c r="B105" i="14" a="1"/>
  <c r="B106" i="14" a="1"/>
  <c r="B107" i="14" a="1"/>
  <c r="B108" i="14" a="1"/>
  <c r="B109" i="14" a="1"/>
  <c r="B110" i="14" a="1"/>
  <c r="B111" i="14" a="1"/>
  <c r="B112" i="14" a="1"/>
  <c r="B113" i="14" a="1"/>
  <c r="B114" i="14" a="1"/>
  <c r="B115" i="14" a="1"/>
  <c r="B116" i="14" a="1"/>
  <c r="B117" i="14" a="1"/>
  <c r="B118" i="14" a="1"/>
  <c r="B119" i="14" a="1"/>
  <c r="B120" i="14" a="1"/>
  <c r="B121" i="14" a="1"/>
  <c r="B122" i="14" a="1"/>
  <c r="B123" i="14" a="1"/>
  <c r="B124" i="14" a="1"/>
  <c r="B125" i="14" a="1"/>
  <c r="B126" i="14" a="1"/>
  <c r="B127" i="14" a="1"/>
  <c r="B128" i="14" a="1"/>
  <c r="B129" i="14" a="1"/>
  <c r="B130" i="14" a="1"/>
  <c r="B131" i="14" a="1"/>
  <c r="B132" i="14" a="1"/>
  <c r="B133" i="14" a="1"/>
  <c r="B134" i="14" a="1"/>
  <c r="B135" i="14" a="1"/>
  <c r="B136" i="14" a="1"/>
  <c r="B137" i="14" a="1"/>
  <c r="B138" i="14" a="1"/>
  <c r="B139" i="14" a="1"/>
  <c r="B140" i="14" a="1"/>
  <c r="B141" i="14" a="1"/>
  <c r="B142" i="14" a="1"/>
  <c r="B143" i="14" a="1"/>
  <c r="B144" i="14" a="1"/>
  <c r="B145" i="14" a="1"/>
  <c r="B146" i="14" a="1"/>
  <c r="B147" i="14" a="1"/>
  <c r="B148" i="14" a="1"/>
  <c r="B149" i="14" a="1"/>
  <c r="B150" i="14" a="1"/>
  <c r="B151" i="14" a="1"/>
  <c r="B152" i="14" a="1"/>
  <c r="B153" i="14" a="1"/>
  <c r="B154" i="14" a="1"/>
  <c r="B155" i="14" a="1"/>
  <c r="B156" i="14" a="1"/>
  <c r="B157" i="14" a="1"/>
  <c r="B158" i="14" a="1"/>
  <c r="B159" i="14" a="1"/>
  <c r="B160" i="14" a="1"/>
  <c r="B161" i="14" a="1"/>
  <c r="B162" i="14" a="1"/>
  <c r="B163" i="14" a="1"/>
  <c r="B164" i="14" a="1"/>
  <c r="B165" i="14" a="1"/>
  <c r="B166" i="14" a="1"/>
  <c r="B167" i="14" a="1"/>
  <c r="B168" i="14" a="1"/>
  <c r="B169" i="14" a="1"/>
  <c r="B170" i="14" a="1"/>
  <c r="B171" i="14" a="1"/>
  <c r="B172" i="14" a="1"/>
  <c r="B173" i="14" a="1"/>
  <c r="B174" i="14" a="1"/>
  <c r="B175" i="14" a="1"/>
  <c r="B176" i="14" a="1"/>
  <c r="B177" i="14" a="1"/>
  <c r="B178" i="14" a="1"/>
  <c r="B179" i="14" a="1"/>
  <c r="B180" i="14" a="1"/>
  <c r="B181" i="14" a="1"/>
  <c r="B182" i="14" a="1"/>
  <c r="B183" i="14" a="1"/>
  <c r="B184" i="14" a="1"/>
  <c r="B185" i="14" a="1"/>
  <c r="B186" i="14" a="1"/>
  <c r="B187" i="14" a="1"/>
  <c r="B188" i="14" a="1"/>
  <c r="B189" i="14" a="1"/>
  <c r="B190" i="14" a="1"/>
  <c r="B191" i="14" a="1"/>
  <c r="B192" i="14" a="1"/>
  <c r="B193" i="14" a="1"/>
  <c r="B194" i="14" a="1"/>
  <c r="B195" i="14" a="1"/>
  <c r="B196" i="14" a="1"/>
  <c r="B197" i="14" a="1"/>
  <c r="B198" i="14" a="1"/>
  <c r="B199" i="14" a="1"/>
  <c r="B200" i="14" a="1"/>
  <c r="B201" i="14" a="1"/>
  <c r="B202" i="14" a="1"/>
  <c r="B203" i="14" a="1"/>
  <c r="B204" i="14" a="1"/>
  <c r="B205" i="14" a="1"/>
  <c r="B206" i="14" a="1"/>
  <c r="B207" i="14" a="1"/>
  <c r="B208" i="14" a="1"/>
  <c r="B209" i="14" a="1"/>
  <c r="B210" i="14" a="1"/>
  <c r="B211" i="14" a="1"/>
  <c r="B212" i="14" a="1"/>
  <c r="B213" i="14" a="1"/>
  <c r="B214" i="14" a="1"/>
  <c r="B215" i="14" a="1"/>
  <c r="B216" i="14" a="1"/>
  <c r="B217" i="14" a="1"/>
  <c r="B218" i="14" a="1"/>
  <c r="B219" i="14" a="1"/>
  <c r="B220" i="14" a="1"/>
  <c r="B221" i="14" a="1"/>
  <c r="B222" i="14" a="1"/>
  <c r="B223" i="14" a="1"/>
  <c r="B224" i="14" a="1"/>
  <c r="B225" i="14" a="1"/>
  <c r="B226" i="14" a="1"/>
  <c r="B227" i="14" a="1"/>
  <c r="B228" i="14" a="1"/>
  <c r="B229" i="14" a="1"/>
  <c r="B230" i="14" a="1"/>
  <c r="B231" i="14" a="1"/>
  <c r="B232" i="14" a="1"/>
  <c r="B233" i="14" a="1"/>
  <c r="B234" i="14" a="1"/>
  <c r="B235" i="14" a="1"/>
  <c r="B236" i="14" a="1"/>
  <c r="B237" i="14" a="1"/>
  <c r="B238" i="14" a="1"/>
  <c r="B239" i="14" a="1"/>
  <c r="B240" i="14" a="1"/>
  <c r="B241" i="14" a="1"/>
  <c r="B242" i="14" a="1"/>
  <c r="B243" i="14" a="1"/>
  <c r="B244" i="14" a="1"/>
  <c r="B245" i="14" a="1"/>
  <c r="B246" i="14" a="1"/>
  <c r="B247" i="14" a="1"/>
  <c r="B248" i="14" a="1"/>
  <c r="B249" i="14" a="1"/>
  <c r="B250" i="14" a="1"/>
  <c r="B251" i="14" a="1"/>
  <c r="B252" i="14" a="1"/>
  <c r="B253" i="14" a="1"/>
  <c r="B254" i="14" a="1"/>
  <c r="B255" i="14" a="1"/>
  <c r="B256" i="14" a="1"/>
  <c r="B257" i="14" a="1"/>
  <c r="B258" i="14" a="1"/>
  <c r="B259" i="14" a="1"/>
  <c r="B260" i="14" a="1"/>
  <c r="B261" i="14" a="1"/>
  <c r="B262" i="14" a="1"/>
  <c r="B263" i="14" a="1"/>
  <c r="B264" i="14" a="1"/>
  <c r="B265" i="14" a="1"/>
  <c r="B266" i="14" a="1"/>
  <c r="B267" i="14" a="1"/>
  <c r="B268" i="14" a="1"/>
  <c r="B269" i="14" a="1"/>
  <c r="B270" i="14" a="1"/>
  <c r="B271" i="14" a="1"/>
  <c r="B272" i="14" a="1"/>
  <c r="B273" i="14" a="1"/>
  <c r="B274" i="14" a="1"/>
  <c r="B275" i="14" a="1"/>
  <c r="B276" i="14" a="1"/>
  <c r="B277" i="14" a="1"/>
  <c r="B278" i="14" a="1"/>
  <c r="B279" i="14" a="1"/>
  <c r="B280" i="14" a="1"/>
  <c r="B281" i="14" a="1"/>
  <c r="B282" i="14" a="1"/>
  <c r="B283" i="14" a="1"/>
  <c r="B284" i="14" a="1"/>
  <c r="B285" i="14" a="1"/>
  <c r="B286" i="14" a="1"/>
  <c r="B287" i="14" a="1"/>
  <c r="B288" i="14" a="1"/>
  <c r="B289" i="14" a="1"/>
  <c r="B290" i="14" a="1"/>
  <c r="B291" i="14" a="1"/>
  <c r="B292" i="14" a="1"/>
  <c r="B293" i="14" a="1"/>
  <c r="B294" i="14" a="1"/>
  <c r="B295" i="14" a="1"/>
  <c r="B296" i="14" a="1"/>
  <c r="B297" i="14" a="1"/>
  <c r="B298" i="14" a="1"/>
  <c r="B299" i="14" a="1"/>
  <c r="B300" i="14" a="1"/>
  <c r="B301" i="14" a="1"/>
  <c r="B302" i="14" a="1"/>
  <c r="B303" i="14" a="1"/>
  <c r="B304" i="14" a="1"/>
  <c r="B305" i="14" a="1"/>
  <c r="B306" i="14" a="1"/>
  <c r="B307" i="14" a="1"/>
  <c r="B308" i="14" a="1"/>
  <c r="B309" i="14" a="1"/>
  <c r="B310" i="14" a="1"/>
  <c r="B311" i="14" a="1"/>
  <c r="B312" i="14" a="1"/>
  <c r="B313" i="14" a="1"/>
  <c r="B314" i="14" a="1"/>
  <c r="B315" i="14" a="1"/>
  <c r="B316" i="14" a="1"/>
  <c r="B317" i="14" a="1"/>
  <c r="B318" i="14" a="1"/>
  <c r="B319" i="14" a="1"/>
  <c r="B320" i="14" a="1"/>
  <c r="B321" i="14" a="1"/>
  <c r="B322" i="14" a="1"/>
  <c r="B323" i="14" a="1"/>
  <c r="B324" i="14" a="1"/>
  <c r="B325" i="14" a="1"/>
  <c r="B326" i="14" a="1"/>
  <c r="B327" i="14" a="1"/>
  <c r="B328" i="14" a="1"/>
  <c r="B329" i="14" a="1"/>
  <c r="B330" i="14" a="1"/>
  <c r="B331" i="14" a="1"/>
  <c r="B332" i="14" a="1"/>
  <c r="B333" i="14" a="1"/>
  <c r="B334" i="14" a="1"/>
  <c r="B335" i="14" a="1"/>
  <c r="B336" i="14" a="1"/>
  <c r="B337" i="14" a="1"/>
  <c r="B338" i="14" a="1"/>
  <c r="B339" i="14" a="1"/>
  <c r="B340" i="14" a="1"/>
  <c r="B341" i="14" a="1"/>
  <c r="B342" i="14" a="1"/>
  <c r="B343" i="14" a="1"/>
  <c r="B344" i="14" a="1"/>
  <c r="B345" i="14" a="1"/>
  <c r="B346" i="14" a="1"/>
  <c r="B347" i="14" a="1"/>
  <c r="B348" i="14" a="1"/>
  <c r="B349" i="14" a="1"/>
  <c r="B350" i="14" a="1"/>
  <c r="B351" i="14" a="1"/>
  <c r="B352" i="14" a="1"/>
  <c r="B353" i="14" a="1"/>
  <c r="B354" i="14" a="1"/>
  <c r="B355" i="14" a="1"/>
  <c r="B356" i="14" a="1"/>
  <c r="B357" i="14" a="1"/>
  <c r="B358" i="14" a="1"/>
  <c r="B359" i="14" a="1"/>
  <c r="B360" i="14" a="1"/>
  <c r="B361" i="14" a="1"/>
  <c r="B362" i="14" a="1"/>
  <c r="B363" i="14" a="1"/>
  <c r="B364" i="14" a="1"/>
  <c r="B365" i="14" a="1"/>
  <c r="B366" i="14" a="1"/>
  <c r="B367" i="14" a="1"/>
  <c r="B368" i="14" a="1"/>
  <c r="B369" i="14" a="1"/>
  <c r="B370" i="14" a="1"/>
  <c r="B371" i="14" a="1"/>
  <c r="B372" i="14" a="1"/>
  <c r="B373" i="14" a="1"/>
  <c r="B374" i="14" a="1"/>
  <c r="B375" i="14" a="1"/>
  <c r="B376" i="14" a="1"/>
  <c r="B377" i="14" a="1"/>
  <c r="B378" i="14" a="1"/>
  <c r="B379" i="14" a="1"/>
  <c r="B380" i="14" a="1"/>
  <c r="B381" i="14" a="1"/>
  <c r="B382" i="14" a="1"/>
  <c r="B383" i="14" a="1"/>
  <c r="B384" i="14" a="1"/>
  <c r="B385" i="14" a="1"/>
  <c r="B386" i="14" a="1"/>
  <c r="B387" i="14" a="1"/>
  <c r="B388" i="14" a="1"/>
  <c r="B389" i="14" a="1"/>
  <c r="B390" i="14" a="1"/>
  <c r="B391" i="14" a="1"/>
  <c r="B392" i="14" a="1"/>
  <c r="B393" i="14" a="1"/>
  <c r="B394" i="14" a="1"/>
  <c r="B395" i="14" a="1"/>
  <c r="B396" i="14" a="1"/>
  <c r="B397" i="14" a="1"/>
  <c r="B398" i="14" a="1"/>
  <c r="B399" i="14" a="1"/>
  <c r="B400" i="14" a="1"/>
  <c r="B401" i="14" a="1"/>
  <c r="B402" i="14" a="1"/>
  <c r="B403" i="14" a="1"/>
  <c r="B404" i="14" a="1"/>
  <c r="B405" i="14" a="1"/>
  <c r="B406" i="14" a="1"/>
  <c r="B407" i="14" a="1"/>
  <c r="B408" i="14" a="1"/>
  <c r="B409" i="14" a="1"/>
  <c r="B410" i="14" a="1"/>
  <c r="B411" i="14" a="1"/>
  <c r="B412" i="14" a="1"/>
  <c r="B413" i="14" a="1"/>
  <c r="B414" i="14" a="1"/>
  <c r="B415" i="14" a="1"/>
  <c r="B416" i="14" a="1"/>
  <c r="B417" i="14" a="1"/>
  <c r="B418" i="14" a="1"/>
  <c r="B419" i="14" a="1"/>
  <c r="B420" i="14" a="1"/>
  <c r="B421" i="14" a="1"/>
  <c r="B422" i="14" a="1"/>
  <c r="B423" i="14" a="1"/>
  <c r="B424" i="14" a="1"/>
  <c r="B425" i="14" a="1"/>
  <c r="B426" i="14" a="1"/>
  <c r="B427" i="14" a="1"/>
  <c r="B428" i="14" a="1"/>
  <c r="B429" i="14" a="1"/>
  <c r="B430" i="14" a="1"/>
  <c r="B431" i="14" a="1"/>
  <c r="B432" i="14" a="1"/>
  <c r="B433" i="14" a="1"/>
  <c r="B434" i="14" a="1"/>
  <c r="B435" i="14" a="1"/>
  <c r="B436" i="14" a="1"/>
  <c r="B437" i="14" a="1"/>
  <c r="B438" i="14" a="1"/>
  <c r="B439" i="14" a="1"/>
  <c r="B440" i="14" a="1"/>
  <c r="B441" i="14" a="1"/>
  <c r="B442" i="14" a="1"/>
  <c r="B443" i="14" a="1"/>
  <c r="B444" i="14" a="1"/>
  <c r="B445" i="14" a="1"/>
  <c r="B446" i="14" a="1"/>
  <c r="B447" i="14" a="1"/>
  <c r="B448" i="14" a="1"/>
  <c r="B449" i="14" a="1"/>
  <c r="B450" i="14" a="1"/>
  <c r="B451" i="14" a="1"/>
  <c r="B452" i="14" a="1"/>
  <c r="B453" i="14" a="1"/>
  <c r="B454" i="14" a="1"/>
  <c r="B455" i="14" a="1"/>
  <c r="B456" i="14" a="1"/>
  <c r="B457" i="14" a="1"/>
  <c r="B458" i="14" a="1"/>
  <c r="B459" i="14" a="1"/>
  <c r="B460" i="14" a="1"/>
  <c r="B461" i="14" a="1"/>
  <c r="B462" i="14" a="1"/>
  <c r="B463" i="14" a="1"/>
  <c r="B464" i="14" a="1"/>
  <c r="B465" i="14" a="1"/>
  <c r="B466" i="14" a="1"/>
  <c r="B467" i="14" a="1"/>
  <c r="B468" i="14" a="1"/>
  <c r="B469" i="14" a="1"/>
  <c r="B470" i="14" a="1"/>
  <c r="B471" i="14" a="1"/>
  <c r="B472" i="14" a="1"/>
  <c r="B473" i="14" a="1"/>
  <c r="B474" i="14" a="1"/>
  <c r="B475" i="14" a="1"/>
  <c r="B476" i="14" a="1"/>
  <c r="B477" i="14" a="1"/>
  <c r="B478" i="14" a="1"/>
  <c r="B479" i="14" a="1"/>
  <c r="B480" i="14" a="1"/>
  <c r="B481" i="14" a="1"/>
  <c r="B482" i="14" a="1"/>
  <c r="B483" i="14" a="1"/>
  <c r="B484" i="14" a="1"/>
  <c r="B485" i="14" a="1"/>
  <c r="B486" i="14" a="1"/>
  <c r="B487" i="14" a="1"/>
  <c r="B488" i="14" a="1"/>
  <c r="B489" i="14" a="1"/>
  <c r="B490" i="14" a="1"/>
  <c r="B491" i="14" a="1"/>
  <c r="B492" i="14" a="1"/>
  <c r="B493" i="14" a="1"/>
  <c r="B494" i="14" a="1"/>
  <c r="B495" i="14" a="1"/>
  <c r="B496" i="14" a="1"/>
  <c r="B497" i="14" a="1"/>
  <c r="B498" i="14" a="1"/>
  <c r="B499" i="14" a="1"/>
  <c r="B500" i="14" a="1"/>
  <c r="B501" i="14" a="1"/>
  <c r="B502" i="14" a="1"/>
  <c r="B503" i="14" a="1"/>
  <c r="B504" i="14" a="1"/>
  <c r="B505" i="14" a="1"/>
  <c r="B506" i="14" a="1"/>
  <c r="B507" i="14" a="1"/>
  <c r="B508" i="14" a="1"/>
  <c r="B509" i="14" a="1"/>
  <c r="B510" i="14" a="1"/>
  <c r="B511" i="14" a="1"/>
  <c r="B512" i="14" a="1"/>
  <c r="B513" i="14" a="1"/>
  <c r="B514" i="14" a="1"/>
  <c r="B515" i="14" a="1"/>
  <c r="B516" i="14" a="1"/>
  <c r="B517" i="14" a="1"/>
  <c r="B518" i="14" a="1"/>
  <c r="B519" i="14" a="1"/>
  <c r="B520" i="14" a="1"/>
  <c r="B521" i="14" a="1"/>
  <c r="B522" i="14" a="1"/>
  <c r="B523" i="14" a="1"/>
  <c r="B524" i="14" a="1"/>
  <c r="B525" i="14" a="1"/>
  <c r="B526" i="14" a="1"/>
  <c r="B527" i="14" a="1"/>
  <c r="B528" i="14" a="1"/>
  <c r="B529" i="14" a="1"/>
  <c r="B530" i="14" a="1"/>
  <c r="B531" i="14" a="1"/>
  <c r="B532" i="14" a="1"/>
  <c r="B533" i="14" a="1"/>
  <c r="B534" i="14" a="1"/>
  <c r="B535" i="14" a="1"/>
  <c r="B536" i="14" a="1"/>
  <c r="B537" i="14" a="1"/>
  <c r="B538" i="14" a="1"/>
  <c r="B539" i="14" a="1"/>
  <c r="B540" i="14" a="1"/>
  <c r="B541" i="14" a="1"/>
  <c r="B542" i="14" a="1"/>
  <c r="B543" i="14" a="1"/>
  <c r="B544" i="14" a="1"/>
  <c r="B545" i="14" a="1"/>
  <c r="B546" i="14" a="1"/>
  <c r="B547" i="14" a="1"/>
  <c r="B548" i="14" a="1"/>
  <c r="B549" i="14" a="1"/>
  <c r="B550" i="14" a="1"/>
  <c r="B551" i="14" a="1"/>
  <c r="B552" i="14" a="1"/>
  <c r="B553" i="14" a="1"/>
  <c r="B554" i="14" a="1"/>
  <c r="B555" i="14" a="1"/>
  <c r="B556" i="14" a="1"/>
  <c r="B557" i="14" a="1"/>
  <c r="B558" i="14" a="1"/>
  <c r="B559" i="14" a="1"/>
  <c r="B560" i="14" a="1"/>
  <c r="B561" i="14" a="1"/>
  <c r="B562" i="14" a="1"/>
  <c r="B563" i="14" a="1"/>
  <c r="B564" i="14" a="1"/>
  <c r="B565" i="14" a="1"/>
  <c r="B566" i="14" a="1"/>
  <c r="B567" i="14" a="1"/>
  <c r="B568" i="14" a="1"/>
  <c r="B569" i="14" a="1"/>
  <c r="B570" i="14" a="1"/>
  <c r="B571" i="14" a="1"/>
  <c r="B572" i="14" a="1"/>
  <c r="B573" i="14" a="1"/>
  <c r="B574" i="14" a="1"/>
  <c r="B575" i="14" a="1"/>
  <c r="B576" i="14" a="1"/>
  <c r="B577" i="14" a="1"/>
  <c r="B578" i="14" a="1"/>
  <c r="B579" i="14" a="1"/>
  <c r="B580" i="14" a="1"/>
  <c r="B581" i="14" a="1"/>
  <c r="B582" i="14" a="1"/>
  <c r="B583" i="14" a="1"/>
  <c r="B584" i="14" a="1"/>
  <c r="B585" i="14" a="1"/>
  <c r="B586" i="14" a="1"/>
  <c r="B587" i="14" a="1"/>
  <c r="B588" i="14" a="1"/>
  <c r="B589" i="14" a="1"/>
  <c r="B590" i="14" a="1"/>
  <c r="B591" i="14" a="1"/>
  <c r="B592" i="14" a="1"/>
  <c r="B593" i="14" a="1"/>
  <c r="B594" i="14" a="1"/>
  <c r="B595" i="14" a="1"/>
  <c r="B596" i="14" a="1"/>
  <c r="B597" i="14" a="1"/>
  <c r="B598" i="14" a="1"/>
  <c r="B599" i="14" a="1"/>
  <c r="B600" i="14" a="1"/>
  <c r="B601" i="14" a="1"/>
  <c r="B602" i="14" a="1"/>
  <c r="B603" i="14" a="1"/>
  <c r="B604" i="14" a="1"/>
  <c r="B605" i="14" a="1"/>
  <c r="B606" i="14" a="1"/>
  <c r="B607" i="14" a="1"/>
  <c r="B608" i="14" a="1"/>
  <c r="B609" i="14" a="1"/>
  <c r="B610" i="14" a="1"/>
  <c r="B611" i="14" a="1"/>
  <c r="B612" i="14" a="1"/>
  <c r="B613" i="14" a="1"/>
  <c r="B614" i="14" a="1"/>
  <c r="B615" i="14" a="1"/>
  <c r="B616" i="14" a="1"/>
  <c r="B617" i="14" a="1"/>
  <c r="B618" i="14" a="1"/>
  <c r="B619" i="14" a="1"/>
  <c r="B620" i="14" a="1"/>
  <c r="B621" i="14" a="1"/>
  <c r="B622" i="14" a="1"/>
  <c r="B623" i="14" a="1"/>
  <c r="B624" i="14" a="1"/>
  <c r="B625" i="14" a="1"/>
  <c r="B626" i="14" a="1"/>
  <c r="B627" i="14" a="1"/>
  <c r="B628" i="14" a="1"/>
  <c r="B629" i="14" a="1"/>
  <c r="B630" i="14" a="1"/>
  <c r="B631" i="14" a="1"/>
  <c r="B632" i="14" a="1"/>
  <c r="B633" i="14" a="1"/>
  <c r="B634" i="14" a="1"/>
  <c r="B635" i="14" a="1"/>
  <c r="B636" i="14" a="1"/>
  <c r="B637" i="14" a="1"/>
  <c r="B638" i="14" a="1"/>
  <c r="B639" i="14" a="1"/>
  <c r="B640" i="14" a="1"/>
  <c r="B641" i="14" a="1"/>
  <c r="B642" i="14" a="1"/>
  <c r="B643" i="14" a="1"/>
  <c r="B644" i="14" a="1"/>
  <c r="B645" i="14" a="1"/>
  <c r="B646" i="14" a="1"/>
  <c r="B647" i="14" a="1"/>
  <c r="B648" i="14" a="1"/>
  <c r="B649" i="14" a="1"/>
  <c r="B650" i="14" a="1"/>
  <c r="B651" i="14" a="1"/>
  <c r="B652" i="14" a="1"/>
  <c r="B653" i="14" a="1"/>
  <c r="B654" i="14" a="1"/>
  <c r="B655" i="14" a="1"/>
  <c r="B656" i="14" a="1"/>
  <c r="B657" i="14" a="1"/>
  <c r="B658" i="14" a="1"/>
  <c r="B659" i="14" a="1"/>
  <c r="B660" i="14" a="1"/>
  <c r="B661" i="14" a="1"/>
  <c r="B662" i="14" a="1"/>
  <c r="B663" i="14" a="1"/>
  <c r="B664" i="14" a="1"/>
  <c r="B665" i="14" a="1"/>
  <c r="B666" i="14" a="1"/>
  <c r="B667" i="14" a="1"/>
  <c r="B668" i="14" a="1"/>
  <c r="B669" i="14" a="1"/>
  <c r="B670" i="14" a="1"/>
  <c r="B671" i="14" a="1"/>
  <c r="B672" i="14" a="1"/>
  <c r="B673" i="14" a="1"/>
  <c r="B674" i="14" a="1"/>
  <c r="B675" i="14" a="1"/>
  <c r="B676" i="14" a="1"/>
  <c r="B677" i="14" a="1"/>
  <c r="B678" i="14" a="1"/>
  <c r="B679" i="14" a="1"/>
  <c r="B680" i="14" a="1"/>
  <c r="B681" i="14" a="1"/>
  <c r="B682" i="14" a="1"/>
  <c r="B683" i="14" a="1"/>
  <c r="B684" i="14" a="1"/>
  <c r="B685" i="14" a="1"/>
  <c r="B686" i="14" a="1"/>
  <c r="B687" i="14" a="1"/>
  <c r="B688" i="14" a="1"/>
  <c r="B689" i="14" a="1"/>
  <c r="B690" i="14" a="1"/>
  <c r="B691" i="14" a="1"/>
  <c r="B692" i="14" a="1"/>
  <c r="B693" i="14" a="1"/>
  <c r="B694" i="14" a="1"/>
  <c r="B695" i="14" a="1"/>
  <c r="B696" i="14" a="1"/>
  <c r="B697" i="14" a="1"/>
  <c r="B698" i="14" a="1"/>
  <c r="B699" i="14" a="1"/>
  <c r="B700" i="14" a="1"/>
  <c r="B701" i="14" a="1"/>
  <c r="B702" i="14" a="1"/>
  <c r="B703" i="14" a="1"/>
  <c r="B704" i="14" a="1"/>
  <c r="B705" i="14" a="1"/>
  <c r="B706" i="14" a="1"/>
  <c r="B707" i="14" a="1"/>
  <c r="B708" i="14" a="1"/>
  <c r="B709" i="14" a="1"/>
  <c r="B710" i="14" a="1"/>
  <c r="B711" i="14" a="1"/>
  <c r="B712" i="14" a="1"/>
  <c r="B713" i="14" a="1"/>
  <c r="B714" i="14" a="1"/>
  <c r="B715" i="14" a="1"/>
  <c r="B716" i="14" a="1"/>
  <c r="B717" i="14" a="1"/>
  <c r="B718" i="14" a="1"/>
  <c r="B719" i="14" a="1"/>
  <c r="B720" i="14" a="1"/>
  <c r="B721" i="14" a="1"/>
  <c r="B722" i="14" a="1"/>
  <c r="B723" i="14" a="1"/>
  <c r="B724" i="14" a="1"/>
  <c r="B725" i="14" a="1"/>
  <c r="B726" i="14" a="1"/>
  <c r="B727" i="14" a="1"/>
  <c r="B728" i="14" a="1"/>
  <c r="B729" i="14" a="1"/>
  <c r="B730" i="14" a="1"/>
  <c r="B731" i="14" a="1"/>
  <c r="B732" i="14" a="1"/>
  <c r="B733" i="14" a="1"/>
  <c r="B734" i="14" a="1"/>
  <c r="B735" i="14" a="1"/>
  <c r="B736" i="14" a="1"/>
  <c r="B737" i="14" a="1"/>
  <c r="B738" i="14" a="1"/>
  <c r="B739" i="14" a="1"/>
  <c r="B740" i="14" a="1"/>
  <c r="B741" i="14" a="1"/>
  <c r="B742" i="14" a="1"/>
  <c r="B743" i="14" a="1"/>
  <c r="B744" i="14" a="1"/>
  <c r="B745" i="14" a="1"/>
  <c r="B746" i="14" a="1"/>
  <c r="B747" i="14" a="1"/>
  <c r="B748" i="14" a="1"/>
  <c r="B749" i="14" a="1"/>
  <c r="B750" i="14" a="1"/>
  <c r="B751" i="14" a="1"/>
  <c r="B752" i="14" a="1"/>
  <c r="B753" i="14" a="1"/>
  <c r="B754" i="14" a="1"/>
  <c r="B755" i="14" a="1"/>
  <c r="B756" i="14" a="1"/>
  <c r="B757" i="14" a="1"/>
  <c r="B758" i="14" a="1"/>
  <c r="B759" i="14" a="1"/>
  <c r="B760" i="14" a="1"/>
  <c r="B761" i="14" a="1"/>
  <c r="B762" i="14" a="1"/>
  <c r="B763" i="14" a="1"/>
  <c r="B764" i="14" a="1"/>
  <c r="B765" i="14" a="1"/>
  <c r="B766" i="14" a="1"/>
  <c r="B767" i="14" a="1"/>
  <c r="B768" i="14" a="1"/>
  <c r="B769" i="14" a="1"/>
  <c r="B770" i="14" a="1"/>
  <c r="B771" i="14" a="1"/>
  <c r="B772" i="14" a="1"/>
  <c r="B773" i="14" a="1"/>
  <c r="B774" i="14" a="1"/>
  <c r="B775" i="14" a="1"/>
  <c r="B776" i="14" a="1"/>
  <c r="B777" i="14" a="1"/>
  <c r="B778" i="14" a="1"/>
  <c r="B779" i="14" a="1"/>
  <c r="B780" i="14" a="1"/>
  <c r="B781" i="14" a="1"/>
  <c r="B782" i="14" a="1"/>
  <c r="B783" i="14" a="1"/>
  <c r="B784" i="14" a="1"/>
  <c r="B785" i="14" a="1"/>
  <c r="B786" i="14" a="1"/>
  <c r="B787" i="14" a="1"/>
  <c r="B788" i="14" a="1"/>
  <c r="B789" i="14" a="1"/>
  <c r="B790" i="14" a="1"/>
  <c r="B791" i="14" a="1"/>
  <c r="B792" i="14" a="1"/>
  <c r="B793" i="14" a="1"/>
  <c r="B794" i="14" a="1"/>
  <c r="B795" i="14" a="1"/>
  <c r="B796" i="14" a="1"/>
  <c r="B797" i="14" a="1"/>
  <c r="B798" i="14" a="1"/>
  <c r="B799" i="14" a="1"/>
  <c r="B800" i="14" a="1"/>
  <c r="B801" i="14" a="1"/>
  <c r="B802" i="14" a="1"/>
  <c r="B803" i="14" a="1"/>
  <c r="B804" i="14" a="1"/>
  <c r="B805" i="14" a="1"/>
  <c r="B806" i="14" a="1"/>
  <c r="B807" i="14" a="1"/>
  <c r="B808" i="14" a="1"/>
  <c r="B809" i="14" a="1"/>
  <c r="B810" i="14" a="1"/>
  <c r="B811" i="14" a="1"/>
  <c r="B812" i="14" a="1"/>
  <c r="B813" i="14" a="1"/>
  <c r="B814" i="14" a="1"/>
  <c r="B815" i="14" a="1"/>
  <c r="B816" i="14" a="1"/>
  <c r="B817" i="14" a="1"/>
  <c r="B818" i="14" a="1"/>
  <c r="B819" i="14" a="1"/>
  <c r="B820" i="14" a="1"/>
  <c r="B821" i="14" a="1"/>
  <c r="B822" i="14" a="1"/>
  <c r="B823" i="14" a="1"/>
  <c r="B824" i="14" a="1"/>
  <c r="B825" i="14" a="1"/>
  <c r="B826" i="14" a="1"/>
  <c r="B827" i="14" a="1"/>
  <c r="B828" i="14" a="1"/>
  <c r="B829" i="14" a="1"/>
  <c r="B830" i="14" a="1"/>
  <c r="B831" i="14" a="1"/>
  <c r="B832" i="14" a="1"/>
  <c r="B833" i="14" a="1"/>
  <c r="B834" i="14" a="1"/>
  <c r="B835" i="14" a="1"/>
  <c r="B836" i="14" a="1"/>
  <c r="B837" i="14" a="1"/>
  <c r="B838" i="14" a="1"/>
  <c r="B839" i="14" a="1"/>
  <c r="B840" i="14" a="1"/>
  <c r="B841" i="14" a="1"/>
  <c r="B842" i="14" a="1"/>
  <c r="B843" i="14" a="1"/>
  <c r="B844" i="14" a="1"/>
  <c r="B845" i="14" a="1"/>
  <c r="B846" i="14" a="1"/>
  <c r="B847" i="14" a="1"/>
  <c r="B848" i="14" a="1"/>
  <c r="B849" i="14" a="1"/>
  <c r="B850" i="14" a="1"/>
  <c r="B851" i="14" a="1"/>
  <c r="B852" i="14" a="1"/>
  <c r="B853" i="14" a="1"/>
  <c r="B854" i="14" a="1"/>
  <c r="B855" i="14" a="1"/>
  <c r="B856" i="14" a="1"/>
  <c r="B857" i="14" a="1"/>
  <c r="B858" i="14" a="1"/>
  <c r="B859" i="14" a="1"/>
  <c r="B860" i="14" a="1"/>
  <c r="B861" i="14" a="1"/>
  <c r="B862" i="14" a="1"/>
  <c r="B863" i="14" a="1"/>
  <c r="B864" i="14" a="1"/>
  <c r="B865" i="14" a="1"/>
  <c r="B866" i="14" a="1"/>
  <c r="B867" i="14" a="1"/>
  <c r="B868" i="14" a="1"/>
  <c r="B869" i="14" a="1"/>
  <c r="B870" i="14" a="1"/>
  <c r="B871" i="14" a="1"/>
  <c r="B872" i="14" a="1"/>
  <c r="B873" i="14" a="1"/>
  <c r="B874" i="14" a="1"/>
  <c r="B875" i="14" a="1"/>
  <c r="B876" i="14" a="1"/>
  <c r="B877" i="14" a="1"/>
  <c r="B878" i="14" a="1"/>
  <c r="B879" i="14" a="1"/>
  <c r="B880" i="14" a="1"/>
  <c r="B881" i="14" a="1"/>
  <c r="B882" i="14" a="1"/>
  <c r="B883" i="14" a="1"/>
  <c r="B884" i="14" a="1"/>
  <c r="B885" i="14" a="1"/>
  <c r="B886" i="14" a="1"/>
  <c r="B887" i="14" a="1"/>
  <c r="B888" i="14" a="1"/>
  <c r="B889" i="14" a="1"/>
  <c r="B890" i="14" a="1"/>
  <c r="B891" i="14" a="1"/>
  <c r="B892" i="14" a="1"/>
  <c r="B893" i="14" a="1"/>
  <c r="B894" i="14" a="1"/>
  <c r="B895" i="14" a="1"/>
  <c r="B896" i="14" a="1"/>
  <c r="B897" i="14" a="1"/>
  <c r="B898" i="14" a="1"/>
  <c r="B899" i="14" a="1"/>
  <c r="B900" i="14" a="1"/>
  <c r="B901" i="14" a="1"/>
  <c r="B902" i="14" a="1"/>
  <c r="B903" i="14" a="1"/>
  <c r="B904" i="14" a="1"/>
  <c r="B905" i="14" a="1"/>
  <c r="B906" i="14" a="1"/>
  <c r="B907" i="14" a="1"/>
  <c r="B908" i="14" a="1"/>
  <c r="B909" i="14" a="1"/>
  <c r="B910" i="14" a="1"/>
  <c r="B911" i="14" a="1"/>
  <c r="B912" i="14" a="1"/>
  <c r="B913" i="14" a="1"/>
  <c r="B914" i="14" a="1"/>
  <c r="B915" i="14" a="1"/>
  <c r="B916" i="14" a="1"/>
  <c r="B917" i="14" a="1"/>
  <c r="B918" i="14" a="1"/>
  <c r="B919" i="14" a="1"/>
  <c r="B920" i="14" a="1"/>
  <c r="B921" i="14" a="1"/>
  <c r="B922" i="14" a="1"/>
  <c r="B923" i="14" a="1"/>
  <c r="B924" i="14" a="1"/>
  <c r="B925" i="14" a="1"/>
  <c r="B926" i="14" a="1"/>
  <c r="B927" i="14" a="1"/>
  <c r="B928" i="14" a="1"/>
  <c r="B929" i="14" a="1"/>
  <c r="B930" i="14" a="1"/>
  <c r="B931" i="14" a="1"/>
  <c r="B932" i="14" a="1"/>
  <c r="B933" i="14" a="1"/>
  <c r="B934" i="14" a="1"/>
  <c r="B935" i="14" a="1"/>
  <c r="B936" i="14" a="1"/>
  <c r="B937" i="14" a="1"/>
  <c r="B938" i="14" a="1"/>
  <c r="B939" i="14" a="1"/>
  <c r="B940" i="14" a="1"/>
  <c r="B941" i="14" a="1"/>
  <c r="B942" i="14" a="1"/>
  <c r="B943" i="14" a="1"/>
  <c r="B944" i="14" a="1"/>
  <c r="B945" i="14" a="1"/>
  <c r="B946" i="14" a="1"/>
  <c r="B947" i="14" a="1"/>
  <c r="B948" i="14" a="1"/>
  <c r="B949" i="14" a="1"/>
  <c r="B950" i="14" a="1"/>
  <c r="B951" i="14" a="1"/>
  <c r="B952" i="14" a="1"/>
  <c r="B953" i="14" a="1"/>
  <c r="B954" i="14" a="1"/>
  <c r="B955" i="14" a="1"/>
  <c r="B956" i="14" a="1"/>
  <c r="B957" i="14" a="1"/>
  <c r="B958" i="14" a="1"/>
  <c r="B959" i="14" a="1"/>
  <c r="B960" i="14" a="1"/>
  <c r="B961" i="14" a="1"/>
  <c r="B962" i="14" a="1"/>
  <c r="B963" i="14" a="1"/>
  <c r="B964" i="14" a="1"/>
  <c r="B965" i="14" a="1"/>
  <c r="B966" i="14" a="1"/>
  <c r="B967" i="14" a="1"/>
  <c r="B968" i="14" a="1"/>
  <c r="B969" i="14" a="1"/>
  <c r="B970" i="14" a="1"/>
  <c r="B971" i="14" a="1"/>
  <c r="B972" i="14" a="1"/>
  <c r="B973" i="14" a="1"/>
  <c r="B974" i="14" a="1"/>
  <c r="B975" i="14" a="1"/>
  <c r="B976" i="14" a="1"/>
  <c r="B977" i="14" a="1"/>
  <c r="B978" i="14" a="1"/>
  <c r="B979" i="14" a="1"/>
  <c r="B980" i="14" a="1"/>
  <c r="B981" i="14" a="1"/>
  <c r="B982" i="14" a="1"/>
  <c r="B983" i="14" a="1"/>
  <c r="B984" i="14" a="1"/>
  <c r="B985" i="14" a="1"/>
  <c r="B986" i="14" a="1"/>
  <c r="B987" i="14" a="1"/>
  <c r="B988" i="14" a="1"/>
  <c r="B989" i="14" a="1"/>
  <c r="B990" i="14" a="1"/>
  <c r="B991" i="14" a="1"/>
  <c r="B992" i="14" a="1"/>
  <c r="B993" i="14" a="1"/>
  <c r="B994" i="14" a="1"/>
  <c r="B995" i="14" a="1"/>
  <c r="B996" i="14" a="1"/>
  <c r="B997" i="14" a="1"/>
  <c r="B998" i="14" a="1"/>
  <c r="B999" i="14" a="1"/>
  <c r="B1000" i="14" a="1"/>
  <c r="B1001" i="14" a="1"/>
  <c r="B1002" i="14" a="1"/>
  <c r="B1003" i="14" a="1"/>
  <c r="B1004" i="14" a="1"/>
  <c r="B1005" i="14" a="1"/>
  <c r="B1006" i="14" a="1"/>
  <c r="B1007" i="14" a="1"/>
  <c r="B1008" i="14" a="1"/>
  <c r="B1009" i="14" a="1"/>
  <c r="B1010" i="14" a="1"/>
  <c r="B1011" i="14" a="1"/>
  <c r="B1012" i="14" a="1"/>
  <c r="B1013" i="14" a="1"/>
  <c r="B1014" i="14" a="1"/>
  <c r="B1015" i="14" a="1"/>
  <c r="B1016" i="14" a="1"/>
  <c r="B1017" i="14" a="1"/>
  <c r="B1018" i="14" a="1"/>
  <c r="B1019" i="14" a="1"/>
  <c r="B1020" i="14" a="1"/>
  <c r="B1021" i="14" a="1"/>
  <c r="B1022" i="14" a="1"/>
  <c r="B1023" i="14" a="1"/>
  <c r="B1024" i="14" a="1"/>
  <c r="B1025" i="14" a="1"/>
  <c r="B1026" i="14" a="1"/>
  <c r="B1027" i="14" a="1"/>
  <c r="B1028" i="14" a="1"/>
  <c r="B1029" i="14" a="1"/>
  <c r="B1030" i="14" a="1"/>
  <c r="B1031" i="14" a="1"/>
  <c r="B1032" i="14" a="1"/>
  <c r="B1033" i="14" a="1"/>
  <c r="B1034" i="14" a="1"/>
  <c r="B1035" i="14" a="1"/>
  <c r="B1036" i="14" a="1"/>
  <c r="B1037" i="14" a="1"/>
  <c r="B1038" i="14" a="1"/>
  <c r="B1039" i="14" a="1"/>
  <c r="B1040" i="14" a="1"/>
  <c r="B1041" i="14" a="1"/>
  <c r="B1042" i="14" a="1"/>
  <c r="B1043" i="14" a="1"/>
  <c r="B1044" i="14" a="1"/>
  <c r="B1045" i="14" a="1"/>
  <c r="B1046" i="14" a="1"/>
  <c r="B1047" i="14" a="1"/>
  <c r="B1048" i="14" a="1"/>
  <c r="B1049" i="14" a="1"/>
  <c r="B1050" i="14" a="1"/>
  <c r="B1051" i="14" a="1"/>
  <c r="B1052" i="14" a="1"/>
  <c r="B1053" i="14" a="1"/>
  <c r="B1054" i="14" a="1"/>
  <c r="B1055" i="14" a="1"/>
  <c r="B1056" i="14" a="1"/>
  <c r="B1057" i="14" a="1"/>
  <c r="B1058" i="14" a="1"/>
  <c r="B1059" i="14" a="1"/>
  <c r="B1060" i="14" a="1"/>
  <c r="B1061" i="14" a="1"/>
  <c r="B1062" i="14" a="1"/>
  <c r="B1063" i="14" a="1"/>
  <c r="B1064" i="14" a="1"/>
  <c r="B1065" i="14" a="1"/>
  <c r="B1066" i="14" a="1"/>
  <c r="B1067" i="14" a="1"/>
  <c r="B1068" i="14" a="1"/>
  <c r="B1069" i="14" a="1"/>
  <c r="B1070" i="14" a="1"/>
  <c r="B1071" i="14" a="1"/>
  <c r="B1072" i="14" a="1"/>
  <c r="B1073" i="14" a="1"/>
  <c r="B1074" i="14" a="1"/>
  <c r="B1075" i="14" a="1"/>
  <c r="B1076" i="14" a="1"/>
  <c r="B1077" i="14" a="1"/>
  <c r="B1078" i="14" a="1"/>
  <c r="B1079" i="14" a="1"/>
  <c r="B1080" i="14" a="1"/>
  <c r="B1081" i="14" a="1"/>
  <c r="B1082" i="14" a="1"/>
  <c r="B1083" i="14" a="1"/>
  <c r="B1084" i="14" a="1"/>
  <c r="B1085" i="14" a="1"/>
  <c r="B1086" i="14" a="1"/>
  <c r="B1087" i="14" a="1"/>
  <c r="B1088" i="14" a="1"/>
  <c r="B1089" i="14" a="1"/>
  <c r="B1090" i="14" a="1"/>
  <c r="B1091" i="14" a="1"/>
  <c r="B1092" i="14" a="1"/>
  <c r="B1093" i="14" a="1"/>
  <c r="B1094" i="14" a="1"/>
  <c r="B1095" i="14" a="1"/>
  <c r="B1096" i="14" a="1"/>
  <c r="B1097" i="14" a="1"/>
  <c r="B1098" i="14" a="1"/>
  <c r="B1099" i="14" a="1"/>
  <c r="B1100" i="14" a="1"/>
  <c r="B1101" i="14" a="1"/>
  <c r="B1102" i="14" a="1"/>
  <c r="B1103" i="14" a="1"/>
  <c r="B1104" i="14" a="1"/>
  <c r="B1105" i="14" a="1"/>
  <c r="B1106" i="14" a="1"/>
  <c r="B1107" i="14" a="1"/>
  <c r="B1108" i="14" a="1"/>
  <c r="B1109" i="14" a="1"/>
  <c r="B1110" i="14" a="1"/>
  <c r="B1111" i="14" a="1"/>
  <c r="B1112" i="14" a="1"/>
  <c r="B1113" i="14" a="1"/>
  <c r="B1114" i="14" a="1"/>
  <c r="B1115" i="14" a="1"/>
  <c r="B1116" i="14" a="1"/>
  <c r="B1117" i="14" a="1"/>
  <c r="B1118" i="14" a="1"/>
  <c r="B1119" i="14" a="1"/>
  <c r="B1120" i="14" a="1"/>
  <c r="B1121" i="14" a="1"/>
  <c r="B1122" i="14" a="1"/>
  <c r="B1123" i="14" a="1"/>
  <c r="B1124" i="14" a="1"/>
  <c r="B1125" i="14" a="1"/>
  <c r="B1126" i="14" a="1"/>
  <c r="B1127" i="14" a="1"/>
  <c r="B1128" i="14" a="1"/>
  <c r="B1129" i="14" a="1"/>
  <c r="B1130" i="14" a="1"/>
  <c r="B1131" i="14" a="1"/>
  <c r="B1132" i="14" a="1"/>
  <c r="B1133" i="14" a="1"/>
  <c r="B1134" i="14" a="1"/>
  <c r="B1135" i="14" a="1"/>
  <c r="B1136" i="14" a="1"/>
  <c r="B1137" i="14" a="1"/>
  <c r="B1138" i="14" a="1"/>
  <c r="B1139" i="14" a="1"/>
  <c r="B1140" i="14" a="1"/>
  <c r="B1141" i="14" a="1"/>
  <c r="B1142" i="14" a="1"/>
  <c r="B1143" i="14" a="1"/>
  <c r="B1144" i="14" a="1"/>
  <c r="B1145" i="14" a="1"/>
  <c r="B1146" i="14" a="1"/>
  <c r="B1147" i="14" a="1"/>
  <c r="B1148" i="14" a="1"/>
  <c r="B1149" i="14" a="1"/>
  <c r="B1150" i="14" a="1"/>
  <c r="B1151" i="14" a="1"/>
  <c r="B1152" i="14" a="1"/>
  <c r="B1153" i="14" a="1"/>
  <c r="B1154" i="14" a="1"/>
  <c r="B1155" i="14" a="1"/>
  <c r="B1156" i="14" a="1"/>
  <c r="B1157" i="14" a="1"/>
  <c r="B1158" i="14" a="1"/>
  <c r="B1159" i="14" a="1"/>
  <c r="B1160" i="14" a="1"/>
  <c r="B1161" i="14" a="1"/>
  <c r="B1162" i="14" a="1"/>
  <c r="B1163" i="14" a="1"/>
  <c r="B1164" i="14" a="1"/>
  <c r="B1165" i="14" a="1"/>
  <c r="B1166" i="14" a="1"/>
  <c r="B1167" i="14" a="1"/>
  <c r="B1168" i="14" a="1"/>
  <c r="B1169" i="14" a="1"/>
  <c r="B1170" i="14" a="1"/>
  <c r="B1171" i="14" a="1"/>
  <c r="B1172" i="14" a="1"/>
  <c r="B1173" i="14" a="1"/>
  <c r="B1174" i="14" a="1"/>
  <c r="B1175" i="14" a="1"/>
  <c r="B1176" i="14" a="1"/>
  <c r="B1177" i="14" a="1"/>
  <c r="B1178" i="14" a="1"/>
  <c r="B1179" i="14" a="1"/>
  <c r="B1180" i="14" a="1"/>
  <c r="B1181" i="14" a="1"/>
  <c r="B1182" i="14" a="1"/>
  <c r="B1183" i="14" a="1"/>
  <c r="B1184" i="14" a="1"/>
  <c r="B1185" i="14" a="1"/>
  <c r="B1186" i="14" a="1"/>
  <c r="B1187" i="14" a="1"/>
  <c r="B1188" i="14" a="1"/>
  <c r="B1189" i="14" a="1"/>
  <c r="B1190" i="14" a="1"/>
  <c r="B1191" i="14" a="1"/>
  <c r="B1192" i="14" a="1"/>
  <c r="B1193" i="14" a="1"/>
  <c r="B1194" i="14" a="1"/>
  <c r="B1195" i="14" a="1"/>
  <c r="B1196" i="14" a="1"/>
  <c r="B1197" i="14" a="1"/>
  <c r="B1198" i="14" a="1"/>
  <c r="B1199" i="14" a="1"/>
  <c r="B1200" i="14" a="1"/>
  <c r="B1201" i="14" a="1"/>
  <c r="B1202" i="14" a="1"/>
  <c r="B1203" i="14" a="1"/>
  <c r="B1204" i="14" a="1"/>
  <c r="B1205" i="14" a="1"/>
  <c r="B1206" i="14" a="1"/>
  <c r="B1207" i="14" a="1"/>
  <c r="B1208" i="14" a="1"/>
  <c r="B1209" i="14" a="1"/>
  <c r="B1210" i="14" a="1"/>
  <c r="B1211" i="14" a="1"/>
  <c r="B1212" i="14" a="1"/>
  <c r="B1213" i="14" a="1"/>
  <c r="B1214" i="14" a="1"/>
  <c r="B1215" i="14" a="1"/>
  <c r="B1216" i="14" a="1"/>
  <c r="B1217" i="14" a="1"/>
  <c r="B1218" i="14" a="1"/>
  <c r="B1219" i="14" a="1"/>
  <c r="B1220" i="14" a="1"/>
  <c r="B1221" i="14" a="1"/>
  <c r="B1222" i="14" a="1"/>
  <c r="B1223" i="14" a="1"/>
  <c r="B1224" i="14" a="1"/>
  <c r="B1225" i="14" a="1"/>
  <c r="B1226" i="14" a="1"/>
  <c r="B1227" i="14" a="1"/>
  <c r="B1228" i="14" a="1"/>
  <c r="B1229" i="14" a="1"/>
  <c r="B1230" i="14" a="1"/>
  <c r="B1231" i="14" a="1"/>
  <c r="B1232" i="14" a="1"/>
  <c r="B1233" i="14" a="1"/>
  <c r="B1234" i="14" a="1"/>
  <c r="B1235" i="14" a="1"/>
  <c r="B1236" i="14" a="1"/>
  <c r="B1237" i="14" a="1"/>
  <c r="B1238" i="14" a="1"/>
  <c r="B1239" i="14" a="1"/>
  <c r="B1240" i="14" a="1"/>
  <c r="B1241" i="14" a="1"/>
  <c r="B1242" i="14" a="1"/>
  <c r="B1243" i="14" a="1"/>
  <c r="B1244" i="14" a="1"/>
  <c r="B1245" i="14" a="1"/>
  <c r="B1246" i="14" a="1"/>
  <c r="B1247" i="14" a="1"/>
  <c r="B1248" i="14" a="1"/>
  <c r="B1249" i="14" a="1"/>
  <c r="B1250" i="14" a="1"/>
  <c r="B1251" i="14" a="1"/>
  <c r="B1252" i="14" a="1"/>
  <c r="B1253" i="14" a="1"/>
  <c r="B1254" i="14" a="1"/>
  <c r="B1255" i="14" a="1"/>
  <c r="B1256" i="14" a="1"/>
  <c r="B1257" i="14" a="1"/>
  <c r="B1258" i="14" a="1"/>
  <c r="B1259" i="14" a="1"/>
  <c r="B1260" i="14" a="1"/>
  <c r="B1261" i="14" a="1"/>
  <c r="B1262" i="14" a="1"/>
  <c r="B1263" i="14" a="1"/>
  <c r="B1264" i="14" a="1"/>
  <c r="B1265" i="14" a="1"/>
  <c r="B1266" i="14" a="1"/>
  <c r="B1267" i="14" a="1"/>
  <c r="B1268" i="14" a="1"/>
  <c r="B1269" i="14" a="1"/>
  <c r="B1270" i="14" a="1"/>
  <c r="B1271" i="14" a="1"/>
  <c r="B1272" i="14" a="1"/>
  <c r="B1273" i="14" a="1"/>
  <c r="B1274" i="14" a="1"/>
  <c r="B1275" i="14" a="1"/>
  <c r="B1276" i="14" a="1"/>
  <c r="B1277" i="14" a="1"/>
  <c r="B1278" i="14" a="1"/>
  <c r="B1279" i="14" a="1"/>
  <c r="B1280" i="14" a="1"/>
  <c r="B1281" i="14" a="1"/>
  <c r="B1282" i="14" a="1"/>
  <c r="B1283" i="14" a="1"/>
  <c r="B1284" i="14" a="1"/>
  <c r="B1285" i="14" a="1"/>
  <c r="B1286" i="14" a="1"/>
  <c r="B1287" i="14" a="1"/>
  <c r="B1288" i="14" a="1"/>
  <c r="B1289" i="14" a="1"/>
  <c r="B1290" i="14" a="1"/>
  <c r="B1291" i="14" a="1"/>
  <c r="B1292" i="14" a="1"/>
  <c r="B1293" i="14" a="1"/>
  <c r="B1294" i="14" a="1"/>
  <c r="B1295" i="14" a="1"/>
  <c r="B1296" i="14" a="1"/>
  <c r="B1297" i="14" a="1"/>
  <c r="B1298" i="14" a="1"/>
  <c r="B1299" i="14" a="1"/>
  <c r="B1300" i="14" a="1"/>
  <c r="B1301" i="14" a="1"/>
  <c r="B1302" i="14" a="1"/>
  <c r="B1303" i="14" a="1"/>
  <c r="B1304" i="14" a="1"/>
  <c r="B1305" i="14" a="1"/>
  <c r="B1306" i="14" a="1"/>
  <c r="B1307" i="14" a="1"/>
  <c r="B1308" i="14" a="1"/>
  <c r="B1309" i="14" a="1"/>
  <c r="B1310" i="14" a="1"/>
  <c r="B1311" i="14" a="1"/>
  <c r="B1312" i="14" a="1"/>
  <c r="B1313" i="14" a="1"/>
  <c r="B1314" i="14" a="1"/>
  <c r="B1315" i="14" a="1"/>
  <c r="B1316" i="14" a="1"/>
  <c r="B1317" i="14" a="1"/>
  <c r="B1318" i="14" a="1"/>
  <c r="B1319" i="14" a="1"/>
  <c r="B1320" i="14" a="1"/>
  <c r="B1321" i="14" a="1"/>
  <c r="B1322" i="14" a="1"/>
  <c r="B1323" i="14" a="1"/>
  <c r="B1324" i="14" a="1"/>
  <c r="B1325" i="14" a="1"/>
  <c r="B1326" i="14" a="1"/>
  <c r="B1327" i="14" a="1"/>
  <c r="B1328" i="14" a="1"/>
  <c r="B1329" i="14" a="1"/>
  <c r="B1330" i="14" a="1"/>
  <c r="B1331" i="14" a="1"/>
  <c r="B1332" i="14" a="1"/>
  <c r="B1333" i="14" a="1"/>
  <c r="B1334" i="14" a="1"/>
  <c r="B1335" i="14" a="1"/>
  <c r="B1336" i="14" a="1"/>
  <c r="B1337" i="14" a="1"/>
  <c r="B1338" i="14" a="1"/>
  <c r="B1339" i="14" a="1"/>
  <c r="B1340" i="14" a="1"/>
  <c r="B1341" i="14" a="1"/>
  <c r="B1342" i="14" a="1"/>
  <c r="B1343" i="14" a="1"/>
  <c r="B1344" i="14" a="1"/>
  <c r="B1345" i="14" a="1"/>
  <c r="B1346" i="14" a="1"/>
  <c r="B1347" i="14" a="1"/>
  <c r="B1348" i="14" a="1"/>
  <c r="B1349" i="14" a="1"/>
  <c r="B1350" i="14" a="1"/>
  <c r="B1351" i="14" a="1"/>
  <c r="B1352" i="14" a="1"/>
  <c r="B1353" i="14" a="1"/>
  <c r="B1354" i="14" a="1"/>
  <c r="B1355" i="14" a="1"/>
  <c r="B1356" i="14" a="1"/>
  <c r="B1357" i="14" a="1"/>
  <c r="B1358" i="14" a="1"/>
  <c r="B1359" i="14" a="1"/>
  <c r="B1360" i="14" a="1"/>
  <c r="B1361" i="14" a="1"/>
  <c r="B1362" i="14" a="1"/>
  <c r="B1363" i="14" a="1"/>
  <c r="B1364" i="14" a="1"/>
  <c r="B1365" i="14" a="1"/>
  <c r="B1366" i="14" a="1"/>
  <c r="B1367" i="14" a="1"/>
  <c r="B1368" i="14" a="1"/>
  <c r="B1369" i="14" a="1"/>
  <c r="B1370" i="14" a="1"/>
  <c r="B1371" i="14" a="1"/>
  <c r="B1372" i="14" a="1"/>
  <c r="B1373" i="14" a="1"/>
  <c r="B1374" i="14" a="1"/>
  <c r="B1375" i="14" a="1"/>
  <c r="B1376" i="14" a="1"/>
  <c r="B1377" i="14" a="1"/>
  <c r="B1378" i="14" a="1"/>
  <c r="B1379" i="14" a="1"/>
  <c r="B1380" i="14" a="1"/>
  <c r="B1381" i="14" a="1"/>
  <c r="B1382" i="14" a="1"/>
  <c r="B1383" i="14" a="1"/>
  <c r="B1384" i="14" a="1"/>
  <c r="B1385" i="14" a="1"/>
  <c r="B1386" i="14" a="1"/>
  <c r="B1387" i="14" a="1"/>
  <c r="B1388" i="14" a="1"/>
  <c r="B1389" i="14" a="1"/>
  <c r="B1390" i="14" a="1"/>
  <c r="B1391" i="14" a="1"/>
  <c r="B1392" i="14" a="1"/>
  <c r="B1393" i="14" a="1"/>
  <c r="B1394" i="14" a="1"/>
  <c r="B1395" i="14" a="1"/>
  <c r="B1396" i="14" a="1"/>
  <c r="B1397" i="14" a="1"/>
  <c r="B1398" i="14" a="1"/>
  <c r="B1399" i="14" a="1"/>
  <c r="B1400" i="14" a="1"/>
  <c r="B1401" i="14" a="1"/>
  <c r="B1402" i="14" a="1"/>
  <c r="B1403" i="14" a="1"/>
  <c r="B1404" i="14" a="1"/>
  <c r="B1405" i="14" a="1"/>
  <c r="B1406" i="14" a="1"/>
  <c r="B1407" i="14" a="1"/>
  <c r="B1408" i="14" a="1"/>
  <c r="B1409" i="14" a="1"/>
  <c r="B1410" i="14" a="1"/>
  <c r="B1411" i="14" a="1"/>
  <c r="B1412" i="14" a="1"/>
  <c r="B1413" i="14" a="1"/>
  <c r="B1414" i="14" a="1"/>
  <c r="B1415" i="14" a="1"/>
  <c r="B1416" i="14" a="1"/>
  <c r="B1417" i="14" a="1"/>
  <c r="B1418" i="14" a="1"/>
  <c r="B1419" i="14" a="1"/>
  <c r="B1420" i="14" a="1"/>
  <c r="B1421" i="14" a="1"/>
  <c r="B1422" i="14" a="1"/>
  <c r="B1423" i="14" a="1"/>
  <c r="B1424" i="14" a="1"/>
  <c r="B1425" i="14" a="1"/>
  <c r="B1426" i="14" a="1"/>
  <c r="B1427" i="14" a="1"/>
  <c r="B1428" i="14" a="1"/>
  <c r="B1429" i="14" a="1"/>
  <c r="B1430" i="14" a="1"/>
  <c r="B1431" i="14" a="1"/>
  <c r="B1432" i="14" a="1"/>
  <c r="B1433" i="14" a="1"/>
  <c r="B1434" i="14" a="1"/>
  <c r="B1435" i="14" a="1"/>
  <c r="B1436" i="14" a="1"/>
  <c r="B1437" i="14" a="1"/>
  <c r="B1438" i="14" a="1"/>
  <c r="B1439" i="14" a="1"/>
  <c r="B1440" i="14" a="1"/>
  <c r="B1441" i="14" a="1"/>
  <c r="B1442" i="14" a="1"/>
  <c r="B1443" i="14" a="1"/>
  <c r="B1444" i="14" a="1"/>
  <c r="B1445" i="14" a="1"/>
  <c r="B1446" i="14" a="1"/>
  <c r="B1447" i="14" a="1"/>
  <c r="B1448" i="14" a="1"/>
  <c r="B1449" i="14" a="1"/>
  <c r="B1450" i="14" a="1"/>
  <c r="B1451" i="14" a="1"/>
  <c r="B1452" i="14" a="1"/>
  <c r="B1453" i="14" a="1"/>
  <c r="B1454" i="14" a="1"/>
  <c r="B1455" i="14" a="1"/>
  <c r="B1456" i="14" a="1"/>
  <c r="B1457" i="14" a="1"/>
  <c r="B1458" i="14" a="1"/>
  <c r="B1459" i="14" a="1"/>
  <c r="B1460" i="14" a="1"/>
  <c r="B1461" i="14" a="1"/>
  <c r="B1462" i="14" a="1"/>
  <c r="B1463" i="14" a="1"/>
  <c r="B1464" i="14" a="1"/>
  <c r="B1465" i="14" a="1"/>
  <c r="B1466" i="14" a="1"/>
  <c r="B1467" i="14" a="1"/>
  <c r="B1468" i="14" a="1"/>
  <c r="B1469" i="14" a="1"/>
  <c r="B1470" i="14" a="1"/>
  <c r="B1471" i="14" a="1"/>
  <c r="B1472" i="14" a="1"/>
  <c r="B1473" i="14" a="1"/>
  <c r="B1474" i="14" a="1"/>
  <c r="B1475" i="14" a="1"/>
  <c r="B1476" i="14" a="1"/>
  <c r="B1477" i="14" a="1"/>
  <c r="B1478" i="14" a="1"/>
  <c r="B1479" i="14" a="1"/>
  <c r="B1480" i="14" a="1"/>
  <c r="B1481" i="14" a="1"/>
  <c r="B1482" i="14" a="1"/>
  <c r="B1483" i="14" a="1"/>
  <c r="B1484" i="14" a="1"/>
  <c r="B1485" i="14" a="1"/>
  <c r="B1486" i="14" a="1"/>
  <c r="B1487" i="14" a="1"/>
  <c r="B1488" i="14" a="1"/>
  <c r="B1489" i="14" a="1"/>
  <c r="B1490" i="14" a="1"/>
  <c r="B1491" i="14" a="1"/>
  <c r="B1492" i="14" a="1"/>
  <c r="B1493" i="14" a="1"/>
  <c r="B1494" i="14" a="1"/>
  <c r="B1495" i="14" a="1"/>
  <c r="B1496" i="14" a="1"/>
  <c r="B1497" i="14" a="1"/>
  <c r="B1498" i="14" a="1"/>
  <c r="B1499" i="14" a="1"/>
  <c r="B1500" i="14" a="1"/>
  <c r="B1501" i="14" a="1"/>
  <c r="B1502" i="14" a="1"/>
  <c r="B1503" i="14" a="1"/>
  <c r="B1504" i="14" a="1"/>
  <c r="B1505" i="14" a="1"/>
  <c r="B1506" i="14" a="1"/>
  <c r="B1507" i="14" a="1"/>
  <c r="B1508" i="14" a="1"/>
  <c r="B1509" i="14" a="1"/>
  <c r="B1510" i="14" a="1"/>
  <c r="B1511" i="14" a="1"/>
  <c r="B1512" i="14" a="1"/>
  <c r="B1513" i="14" a="1"/>
  <c r="B1514" i="14" a="1"/>
  <c r="B1515" i="14" a="1"/>
  <c r="B1516" i="14" a="1"/>
  <c r="B1517" i="14" a="1"/>
  <c r="B1518" i="14" a="1"/>
  <c r="B1519" i="14" a="1"/>
  <c r="B1520" i="14" a="1"/>
  <c r="B1521" i="14" a="1"/>
  <c r="B1522" i="14" a="1"/>
  <c r="B1523" i="14" a="1"/>
  <c r="B1524" i="14" a="1"/>
  <c r="B1525" i="14" a="1"/>
  <c r="B1526" i="14" a="1"/>
  <c r="B1527" i="14" a="1"/>
  <c r="B1528" i="14" a="1"/>
  <c r="B1529" i="14" a="1"/>
  <c r="B1530" i="14" a="1"/>
  <c r="B1531" i="14" a="1"/>
  <c r="B1532" i="14" a="1"/>
  <c r="B1533" i="14" a="1"/>
  <c r="B1534" i="14" a="1"/>
  <c r="B1535" i="14" a="1"/>
  <c r="B1536" i="14" a="1"/>
  <c r="B1537" i="14" a="1"/>
  <c r="B1538" i="14" a="1"/>
  <c r="B1539" i="14" a="1"/>
  <c r="B1540" i="14" a="1"/>
  <c r="B1541" i="14" a="1"/>
  <c r="B1542" i="14" a="1"/>
  <c r="B1543" i="14" a="1"/>
  <c r="B1544" i="14" a="1"/>
  <c r="B1545" i="14" a="1"/>
  <c r="B1546" i="14" a="1"/>
  <c r="B1547" i="14" a="1"/>
  <c r="B1548" i="14" a="1"/>
  <c r="B1549" i="14" a="1"/>
  <c r="B1550" i="14" a="1"/>
  <c r="B1551" i="14" a="1"/>
  <c r="B1552" i="14" a="1"/>
  <c r="B1553" i="14" a="1"/>
  <c r="B1554" i="14" a="1"/>
  <c r="B1555" i="14" a="1"/>
  <c r="B1556" i="14" a="1"/>
  <c r="B1557" i="14" a="1"/>
  <c r="B1558" i="14" a="1"/>
  <c r="B1559" i="14" a="1"/>
  <c r="B1560" i="14" a="1"/>
  <c r="B1561" i="14" a="1"/>
  <c r="B1562" i="14" a="1"/>
  <c r="B1563" i="14" a="1"/>
  <c r="B1564" i="14" a="1"/>
  <c r="B1565" i="14" a="1"/>
  <c r="B1566" i="14" a="1"/>
  <c r="B1567" i="14" a="1"/>
  <c r="B1568" i="14" a="1"/>
  <c r="B1569" i="14" a="1"/>
  <c r="B1570" i="14" a="1"/>
  <c r="B1571" i="14" a="1"/>
  <c r="B1572" i="14" a="1"/>
  <c r="B1573" i="14" a="1"/>
  <c r="B1574" i="14" a="1"/>
  <c r="B1575" i="14" a="1"/>
  <c r="B1576" i="14" a="1"/>
  <c r="B1577" i="14" a="1"/>
  <c r="B1578" i="14" a="1"/>
  <c r="B1579" i="14" a="1"/>
  <c r="B1580" i="14" a="1"/>
  <c r="B1581" i="14" a="1"/>
  <c r="B1582" i="14" a="1"/>
  <c r="B1583" i="14" a="1"/>
  <c r="B1584" i="14" a="1"/>
  <c r="B1585" i="14" a="1"/>
  <c r="B1586" i="14" a="1"/>
  <c r="B1587" i="14" a="1"/>
  <c r="B1588" i="14" a="1"/>
  <c r="B1589" i="14" a="1"/>
  <c r="B1590" i="14" a="1"/>
  <c r="B1591" i="14" a="1"/>
  <c r="B1592" i="14" a="1"/>
  <c r="B1593" i="14" a="1"/>
  <c r="B1594" i="14" a="1"/>
  <c r="B1595" i="14" a="1"/>
  <c r="B1596" i="14" a="1"/>
  <c r="B1597" i="14" a="1"/>
  <c r="B1598" i="14" a="1"/>
  <c r="B1599" i="14" a="1"/>
  <c r="B1600" i="14" a="1"/>
  <c r="B1601" i="14" a="1"/>
  <c r="B1602" i="14" a="1"/>
  <c r="B1603" i="14" a="1"/>
  <c r="B1604" i="14" a="1"/>
  <c r="B1605" i="14" a="1"/>
  <c r="B1606" i="14" a="1"/>
  <c r="B1607" i="14" a="1"/>
  <c r="B1608" i="14" a="1"/>
  <c r="B1609" i="14" a="1"/>
  <c r="B1610" i="14" a="1"/>
  <c r="B1611" i="14" a="1"/>
  <c r="B1612" i="14" a="1"/>
  <c r="B1613" i="14" a="1"/>
  <c r="B1614" i="14" a="1"/>
  <c r="B1615" i="14" a="1"/>
  <c r="B1616" i="14" a="1"/>
  <c r="B1617" i="14" a="1"/>
  <c r="B1618" i="14" a="1"/>
  <c r="B1619" i="14" a="1"/>
  <c r="B1620" i="14" a="1"/>
  <c r="B1621" i="14" a="1"/>
  <c r="B1622" i="14" a="1"/>
  <c r="B1623" i="14" a="1"/>
  <c r="B1624" i="14" a="1"/>
  <c r="B1625" i="14" a="1"/>
  <c r="B1626" i="14" a="1"/>
  <c r="B1627" i="14" a="1"/>
  <c r="B1628" i="14" a="1"/>
  <c r="B1629" i="14" a="1"/>
  <c r="B1630" i="14" a="1"/>
  <c r="B1631" i="14" a="1"/>
  <c r="B1632" i="14" a="1"/>
  <c r="B1633" i="14" a="1"/>
  <c r="B1634" i="14" a="1"/>
  <c r="B1635" i="14" a="1"/>
  <c r="B1636" i="14" a="1"/>
  <c r="B1637" i="14" a="1"/>
  <c r="B1638" i="14" a="1"/>
  <c r="B1639" i="14" a="1"/>
  <c r="B1640" i="14" a="1"/>
  <c r="B1641" i="14" a="1"/>
  <c r="B1642" i="14" a="1"/>
  <c r="B1643" i="14" a="1"/>
  <c r="B1644" i="14" a="1"/>
  <c r="B1645" i="14" a="1"/>
  <c r="B1646" i="14" a="1"/>
  <c r="B1647" i="14" a="1"/>
  <c r="B1648" i="14" a="1"/>
  <c r="B1649" i="14" a="1"/>
  <c r="B1650" i="14" a="1"/>
  <c r="B1651" i="14" a="1"/>
  <c r="B1652" i="14" a="1"/>
  <c r="B1653" i="14" a="1"/>
  <c r="B1654" i="14" a="1"/>
  <c r="B1655" i="14" a="1"/>
  <c r="B1656" i="14" a="1"/>
  <c r="B1657" i="14" a="1"/>
  <c r="B1658" i="14" a="1"/>
  <c r="B1659" i="14" a="1"/>
  <c r="B1660" i="14" a="1"/>
  <c r="B1661" i="14" a="1"/>
  <c r="B1662" i="14" a="1"/>
  <c r="B1663" i="14" a="1"/>
  <c r="B1664" i="14" a="1"/>
  <c r="B1665" i="14" a="1"/>
  <c r="B1666" i="14" a="1"/>
  <c r="B1667" i="14" a="1"/>
  <c r="B1668" i="14" a="1"/>
  <c r="B1669" i="14" a="1"/>
  <c r="B1670" i="14" a="1"/>
  <c r="B1671" i="14" a="1"/>
  <c r="B1672" i="14" a="1"/>
  <c r="B1673" i="14" a="1"/>
  <c r="B1674" i="14" a="1"/>
  <c r="B1675" i="14" a="1"/>
  <c r="B1676" i="14" a="1"/>
  <c r="B1677" i="14" a="1"/>
  <c r="B1678" i="14" a="1"/>
  <c r="B1679" i="14" a="1"/>
  <c r="B1680" i="14" a="1"/>
  <c r="B1681" i="14" a="1"/>
  <c r="B1682" i="14" a="1"/>
  <c r="B1683" i="14" a="1"/>
  <c r="B1684" i="14" a="1"/>
  <c r="B1685" i="14" a="1"/>
  <c r="B1686" i="14" a="1"/>
  <c r="B1687" i="14" a="1"/>
  <c r="B1688" i="14" a="1"/>
  <c r="B1689" i="14" a="1"/>
  <c r="B1690" i="14" a="1"/>
  <c r="B1691" i="14" a="1"/>
  <c r="B1692" i="14" a="1"/>
  <c r="B1693" i="14" a="1"/>
  <c r="B1694" i="14" a="1"/>
  <c r="B1695" i="14" a="1"/>
  <c r="B1696" i="14" a="1"/>
  <c r="B1697" i="14" a="1"/>
  <c r="B1698" i="14" a="1"/>
  <c r="B1699" i="14" a="1"/>
  <c r="B1700" i="14" a="1"/>
  <c r="B1701" i="14" a="1"/>
  <c r="B1702" i="14" a="1"/>
  <c r="B1703" i="14" a="1"/>
  <c r="B1704" i="14" a="1"/>
  <c r="B1705" i="14" a="1"/>
  <c r="B1706" i="14" a="1"/>
  <c r="B1707" i="14" a="1"/>
  <c r="B1708" i="14" a="1"/>
  <c r="B1709" i="14" a="1"/>
  <c r="B1710" i="14" a="1"/>
  <c r="B1711" i="14" a="1"/>
  <c r="B1712" i="14" a="1"/>
  <c r="B1713" i="14" a="1"/>
  <c r="B1714" i="14" a="1"/>
  <c r="B1715" i="14" a="1"/>
  <c r="B1716" i="14" a="1"/>
  <c r="B1717" i="14" a="1"/>
  <c r="B1718" i="14" a="1"/>
  <c r="B1719" i="14" a="1"/>
  <c r="B1720" i="14" a="1"/>
  <c r="B1721" i="14" a="1"/>
  <c r="B1722" i="14" a="1"/>
  <c r="B1723" i="14" a="1"/>
  <c r="B1724" i="14" a="1"/>
  <c r="B1725" i="14" a="1"/>
  <c r="B1726" i="14" a="1"/>
  <c r="B1727" i="14" a="1"/>
  <c r="B1728" i="14" a="1"/>
  <c r="B1729" i="14" a="1"/>
  <c r="B1730" i="14" a="1"/>
  <c r="B1731" i="14" a="1"/>
  <c r="B1732" i="14" a="1"/>
  <c r="B1733" i="14" a="1"/>
  <c r="B1734" i="14" a="1"/>
  <c r="B1735" i="14" a="1"/>
  <c r="B1736" i="14" a="1"/>
  <c r="B1737" i="14" a="1"/>
  <c r="B1738" i="14" a="1"/>
  <c r="B1739" i="14" a="1"/>
  <c r="B1740" i="14" a="1"/>
  <c r="B1741" i="14" a="1"/>
  <c r="B1742" i="14" a="1"/>
  <c r="B1743" i="14" a="1"/>
  <c r="B1744" i="14" a="1"/>
  <c r="B1745" i="14" a="1"/>
  <c r="B1746" i="14" a="1"/>
  <c r="B1747" i="14" a="1"/>
  <c r="B1748" i="14" a="1"/>
  <c r="B1749" i="14" a="1"/>
  <c r="B1750" i="14" a="1"/>
  <c r="B1751" i="14" a="1"/>
  <c r="B1752" i="14" a="1"/>
  <c r="B1753" i="14" a="1"/>
  <c r="B1754" i="14" a="1"/>
  <c r="B1755" i="14" a="1"/>
  <c r="B1756" i="14" a="1"/>
  <c r="B1757" i="14" a="1"/>
  <c r="B1758" i="14" a="1"/>
  <c r="B1759" i="14" a="1"/>
  <c r="B1760" i="14" a="1"/>
  <c r="B1761" i="14" a="1"/>
  <c r="B1762" i="14" a="1"/>
  <c r="B1763" i="14" a="1"/>
  <c r="B1764" i="14" a="1"/>
  <c r="B1765" i="14" a="1"/>
  <c r="B1766" i="14" a="1"/>
  <c r="B1767" i="14" a="1"/>
  <c r="B1768" i="14" a="1"/>
  <c r="B1769" i="14" a="1"/>
  <c r="B1770" i="14" a="1"/>
  <c r="B1771" i="14" a="1"/>
  <c r="B1772" i="14" a="1"/>
  <c r="B1773" i="14" a="1"/>
  <c r="B1774" i="14" a="1"/>
  <c r="B1775" i="14" a="1"/>
  <c r="B1776" i="14" a="1"/>
  <c r="B1777" i="14" a="1"/>
  <c r="B1778" i="14" a="1"/>
  <c r="B1779" i="14" a="1"/>
  <c r="B1780" i="14" a="1"/>
  <c r="B1781" i="14" a="1"/>
  <c r="B1782" i="14" a="1"/>
  <c r="B1783" i="14" a="1"/>
  <c r="B1784" i="14" a="1"/>
  <c r="B1785" i="14" a="1"/>
  <c r="B1786" i="14" a="1"/>
  <c r="B1787" i="14" a="1"/>
  <c r="B1788" i="14" a="1"/>
  <c r="B1789" i="14" a="1"/>
  <c r="B1790" i="14" a="1"/>
  <c r="B1791" i="14" a="1"/>
  <c r="B1792" i="14" a="1"/>
  <c r="B1793" i="14" a="1"/>
  <c r="B1794" i="14" a="1"/>
  <c r="B1795" i="14" a="1"/>
  <c r="B1796" i="14" a="1"/>
  <c r="B1797" i="14" a="1"/>
  <c r="B1798" i="14" a="1"/>
  <c r="B1799" i="14" a="1"/>
  <c r="B1800" i="14" a="1"/>
  <c r="B1801" i="14" a="1"/>
  <c r="B1802" i="14" a="1"/>
  <c r="B1803" i="14" a="1"/>
  <c r="B1804" i="14" a="1"/>
  <c r="B1805" i="14" a="1"/>
  <c r="B1806" i="14" a="1"/>
  <c r="B1807" i="14" a="1"/>
  <c r="B1808" i="14" a="1"/>
  <c r="B1809" i="14" a="1"/>
  <c r="B1810" i="14" a="1"/>
  <c r="B1811" i="14" a="1"/>
  <c r="B1812" i="14" a="1"/>
  <c r="B1813" i="14" a="1"/>
  <c r="B1814" i="14" a="1"/>
  <c r="B1815" i="14" a="1"/>
  <c r="B1816" i="14" a="1"/>
  <c r="B1817" i="14" a="1"/>
  <c r="B1818" i="14" a="1"/>
  <c r="B1819" i="14" a="1"/>
  <c r="B1820" i="14" a="1"/>
  <c r="B1821" i="14" a="1"/>
  <c r="B1822" i="14" a="1"/>
  <c r="B1823" i="14" a="1"/>
  <c r="B1824" i="14" a="1"/>
  <c r="B1825" i="14" a="1"/>
  <c r="B1826" i="14" a="1"/>
  <c r="B1827" i="14" a="1"/>
  <c r="B1828" i="14" a="1"/>
  <c r="B1829" i="14" a="1"/>
  <c r="B1830" i="14" a="1"/>
  <c r="B1831" i="14" a="1"/>
  <c r="B1832" i="14" a="1"/>
  <c r="B1833" i="14" a="1"/>
  <c r="B1834" i="14" a="1"/>
  <c r="B1835" i="14" a="1"/>
  <c r="B1836" i="14" a="1"/>
  <c r="B1837" i="14" a="1"/>
  <c r="B1838" i="14" a="1"/>
  <c r="B1839" i="14" a="1"/>
  <c r="B1840" i="14" a="1"/>
  <c r="B1841" i="14" a="1"/>
  <c r="B1842" i="14" a="1"/>
  <c r="B1843" i="14" a="1"/>
  <c r="B1844" i="14" a="1"/>
  <c r="B1845" i="14" a="1"/>
  <c r="B1846" i="14" a="1"/>
  <c r="B1847" i="14" a="1"/>
  <c r="B1848" i="14" a="1"/>
  <c r="B1849" i="14" a="1"/>
  <c r="B1850" i="14" a="1"/>
  <c r="B1851" i="14" a="1"/>
  <c r="B1852" i="14" a="1"/>
  <c r="B1853" i="14" a="1"/>
  <c r="B1854" i="14" a="1"/>
  <c r="B1855" i="14" a="1"/>
  <c r="B1856" i="14" a="1"/>
  <c r="B1857" i="14" a="1"/>
  <c r="B1858" i="14" a="1"/>
  <c r="B1859" i="14" a="1"/>
  <c r="B1860" i="14" a="1"/>
  <c r="B1861" i="14" a="1"/>
  <c r="B1862" i="14" a="1"/>
  <c r="B1863" i="14" a="1"/>
  <c r="B1864" i="14" a="1"/>
  <c r="B1865" i="14" a="1"/>
  <c r="B1866" i="14" a="1"/>
  <c r="B1867" i="14" a="1"/>
  <c r="B1868" i="14" a="1"/>
  <c r="B1869" i="14" a="1"/>
  <c r="B1870" i="14" a="1"/>
  <c r="B1871" i="14" a="1"/>
  <c r="B1872" i="14" a="1"/>
  <c r="B1873" i="14" a="1"/>
  <c r="B1874" i="14" a="1"/>
  <c r="B1875" i="14" a="1"/>
  <c r="B1876" i="14" a="1"/>
  <c r="B1877" i="14" a="1"/>
  <c r="B1878" i="14" a="1"/>
  <c r="B1879" i="14" a="1"/>
  <c r="B1880" i="14" a="1"/>
  <c r="B1881" i="14" a="1"/>
  <c r="B1882" i="14" a="1"/>
  <c r="B1883" i="14" a="1"/>
  <c r="B1884" i="14" a="1"/>
  <c r="B1885" i="14" a="1"/>
  <c r="B1886" i="14" a="1"/>
  <c r="B1887" i="14" a="1"/>
  <c r="B1888" i="14" a="1"/>
  <c r="B1889" i="14" a="1"/>
  <c r="B1890" i="14" a="1"/>
  <c r="B1891" i="14" a="1"/>
  <c r="B1892" i="14" a="1"/>
  <c r="B1893" i="14" a="1"/>
  <c r="B1894" i="14" a="1"/>
  <c r="B1895" i="14" a="1"/>
  <c r="B1896" i="14" a="1"/>
  <c r="B1897" i="14" a="1"/>
  <c r="B1898" i="14" a="1"/>
  <c r="B1899" i="14" a="1"/>
  <c r="B1900" i="14" a="1"/>
  <c r="B1901" i="14" a="1"/>
  <c r="B1902" i="14" a="1"/>
  <c r="B1903" i="14" a="1"/>
  <c r="B1904" i="14" a="1"/>
  <c r="B1905" i="14" a="1"/>
  <c r="B1906" i="14" a="1"/>
  <c r="B1907" i="14" a="1"/>
  <c r="B1908" i="14" a="1"/>
  <c r="B1909" i="14" a="1"/>
  <c r="B1910" i="14" a="1"/>
  <c r="B1911" i="14" a="1"/>
  <c r="B1912" i="14" a="1"/>
  <c r="B1913" i="14" a="1"/>
  <c r="B1914" i="14" a="1"/>
  <c r="B1915" i="14" a="1"/>
  <c r="B1916" i="14" a="1"/>
  <c r="B1917" i="14" a="1"/>
  <c r="B1918" i="14" a="1"/>
  <c r="B1919" i="14" a="1"/>
  <c r="B1920" i="14" a="1"/>
  <c r="B1921" i="14" a="1"/>
  <c r="B1922" i="14" a="1"/>
  <c r="B1923" i="14" a="1"/>
  <c r="B1924" i="14" a="1"/>
  <c r="B1925" i="14" a="1"/>
  <c r="B1926" i="14" a="1"/>
  <c r="B1927" i="14" a="1"/>
  <c r="B1928" i="14" a="1"/>
  <c r="B1929" i="14" a="1"/>
  <c r="B1930" i="14" a="1"/>
  <c r="B1931" i="14" a="1"/>
  <c r="B1932" i="14" a="1"/>
  <c r="B1933" i="14" a="1"/>
  <c r="B1934" i="14" a="1"/>
  <c r="B1935" i="14" a="1"/>
  <c r="B1936" i="14" a="1"/>
  <c r="B1937" i="14" a="1"/>
  <c r="B1938" i="14" a="1"/>
  <c r="B1939" i="14" a="1"/>
  <c r="B1940" i="14" a="1"/>
  <c r="B1941" i="14" a="1"/>
  <c r="B1942" i="14" a="1"/>
  <c r="B1943" i="14" a="1"/>
  <c r="B1944" i="14" a="1"/>
  <c r="B1945" i="14" a="1"/>
  <c r="B1946" i="14" a="1"/>
  <c r="B1947" i="14" a="1"/>
  <c r="B1948" i="14" a="1"/>
  <c r="B1949" i="14" a="1"/>
  <c r="B1950" i="14" a="1"/>
  <c r="B1951" i="14" a="1"/>
  <c r="B1952" i="14" a="1"/>
  <c r="B1953" i="14" a="1"/>
  <c r="B1954" i="14" a="1"/>
  <c r="B1955" i="14" a="1"/>
  <c r="B1956" i="14" a="1"/>
  <c r="B1957" i="14" a="1"/>
  <c r="B1958" i="14" a="1"/>
  <c r="B1959" i="14" a="1"/>
  <c r="B1960" i="14" a="1"/>
  <c r="B1961" i="14" a="1"/>
  <c r="B1962" i="14" a="1"/>
  <c r="B1963" i="14" a="1"/>
  <c r="B1964" i="14" a="1"/>
  <c r="B1965" i="14" a="1"/>
  <c r="B1966" i="14" a="1"/>
  <c r="B1967" i="14" a="1"/>
  <c r="B1968" i="14" a="1"/>
  <c r="B1969" i="14" a="1"/>
  <c r="B1970" i="14" a="1"/>
  <c r="B1971" i="14" a="1"/>
  <c r="B1972" i="14" a="1"/>
  <c r="B1973" i="14" a="1"/>
  <c r="B1974" i="14" a="1"/>
  <c r="B1975" i="14" a="1"/>
  <c r="B1976" i="14" a="1"/>
  <c r="B1977" i="14" a="1"/>
  <c r="B1978" i="14" a="1"/>
  <c r="B1979" i="14" a="1"/>
  <c r="B1980" i="14" a="1"/>
  <c r="B1981" i="14" a="1"/>
  <c r="B1982" i="14" a="1"/>
  <c r="B1983" i="14" a="1"/>
  <c r="B1984" i="14" a="1"/>
  <c r="B1985" i="14" a="1"/>
  <c r="B1986" i="14" a="1"/>
  <c r="B1987" i="14" a="1"/>
  <c r="B1988" i="14" a="1"/>
  <c r="B1989" i="14" a="1"/>
  <c r="B1990" i="14" a="1"/>
  <c r="B1991" i="14" a="1"/>
  <c r="B1992" i="14" a="1"/>
  <c r="B1993" i="14" a="1"/>
  <c r="B1994" i="14" a="1"/>
  <c r="B1995" i="14" a="1"/>
  <c r="B1996" i="14" a="1"/>
  <c r="B1997" i="14" a="1"/>
  <c r="B1998" i="14" a="1"/>
  <c r="B1999" i="14" a="1"/>
  <c r="B2000" i="14" a="1"/>
  <c r="B2001" i="14" a="1"/>
  <c r="B2002" i="14" a="1"/>
  <c r="B2003" i="14" a="1"/>
  <c r="B2004" i="14" a="1"/>
  <c r="B2005" i="14" a="1"/>
  <c r="B2006" i="14" a="1"/>
  <c r="B2007" i="14" a="1"/>
  <c r="B2008" i="14" a="1"/>
  <c r="B2009" i="14" a="1"/>
  <c r="B2010" i="14" a="1"/>
  <c r="B2011" i="14" a="1"/>
  <c r="B2012" i="14" a="1"/>
  <c r="B2013" i="14" a="1"/>
  <c r="B2014" i="14" a="1"/>
  <c r="B2015" i="14" a="1"/>
  <c r="B2016" i="14" a="1"/>
  <c r="B2017" i="14" a="1"/>
  <c r="B2018" i="14" a="1"/>
  <c r="B2019" i="14" a="1"/>
  <c r="B2020" i="14" a="1"/>
  <c r="B2021" i="14" a="1"/>
  <c r="B2022" i="14" a="1"/>
  <c r="B2023" i="14" a="1"/>
  <c r="B2024" i="14" a="1"/>
  <c r="B2025" i="14" a="1"/>
  <c r="B2026" i="14" a="1"/>
  <c r="B2027" i="14" a="1"/>
  <c r="B2028" i="14" a="1"/>
  <c r="B2029" i="14" a="1"/>
  <c r="B2030" i="14" a="1"/>
  <c r="B2031" i="14" a="1"/>
  <c r="B2032" i="14" a="1"/>
  <c r="B2033" i="14" a="1"/>
  <c r="B2034" i="14" a="1"/>
  <c r="B2035" i="14" a="1"/>
  <c r="B2036" i="14" a="1"/>
  <c r="B2037" i="14" a="1"/>
  <c r="B2038" i="14" a="1"/>
  <c r="B2039" i="14" a="1"/>
  <c r="B2040" i="14" a="1"/>
  <c r="B2041" i="14" a="1"/>
  <c r="B2042" i="14" a="1"/>
  <c r="B2043" i="14" a="1"/>
  <c r="B2044" i="14" a="1"/>
  <c r="B2045" i="14" a="1"/>
  <c r="B2046" i="14" a="1"/>
  <c r="B2047" i="14" a="1"/>
  <c r="B2048" i="14" a="1"/>
  <c r="B2049" i="14" a="1"/>
  <c r="B2050" i="14" a="1"/>
  <c r="B2051" i="14" a="1"/>
  <c r="B2052" i="14" a="1"/>
  <c r="B2053" i="14" a="1"/>
  <c r="B2054" i="14" a="1"/>
  <c r="B2055" i="14" a="1"/>
  <c r="B2056" i="14" a="1"/>
  <c r="B2057" i="14" a="1"/>
  <c r="B2058" i="14" a="1"/>
  <c r="B2059" i="14" a="1"/>
  <c r="B2060" i="14" a="1"/>
  <c r="B2061" i="14" a="1"/>
  <c r="B2062" i="14" a="1"/>
  <c r="B2063" i="14" a="1"/>
  <c r="B2064" i="14" a="1"/>
  <c r="B2065" i="14" a="1"/>
  <c r="B2066" i="14" a="1"/>
  <c r="B2067" i="14" a="1"/>
  <c r="B2068" i="14" a="1"/>
  <c r="B2069" i="14" a="1"/>
  <c r="B2070" i="14" a="1"/>
  <c r="B2071" i="14" a="1"/>
  <c r="B2072" i="14" a="1"/>
  <c r="B2073" i="14" a="1"/>
  <c r="B2074" i="14" a="1"/>
  <c r="B2075" i="14" a="1"/>
  <c r="B2076" i="14" a="1"/>
  <c r="B2077" i="14" a="1"/>
  <c r="B2078" i="14" a="1"/>
  <c r="B2079" i="14" a="1"/>
  <c r="B2080" i="14" a="1"/>
  <c r="B2081" i="14" a="1"/>
  <c r="B2082" i="14" a="1"/>
  <c r="B2083" i="14" a="1"/>
  <c r="B2084" i="14" a="1"/>
  <c r="B2085" i="14" a="1"/>
  <c r="B2086" i="14" a="1"/>
  <c r="B2087" i="14" a="1"/>
  <c r="B2088" i="14" a="1"/>
  <c r="B2089" i="14" a="1"/>
  <c r="B2090" i="14" a="1"/>
  <c r="B2091" i="14" a="1"/>
  <c r="B2092" i="14" a="1"/>
  <c r="B2093" i="14" a="1"/>
  <c r="B2094" i="14" a="1"/>
  <c r="B2095" i="14" a="1"/>
  <c r="B2096" i="14" a="1"/>
  <c r="B2097" i="14" a="1"/>
  <c r="B2098" i="14" a="1"/>
  <c r="B2099" i="14" a="1"/>
  <c r="B2100" i="14" a="1"/>
  <c r="B2101" i="14" a="1"/>
  <c r="B2102" i="14" a="1"/>
  <c r="B2103" i="14" a="1"/>
  <c r="B2104" i="14" a="1"/>
  <c r="B2105" i="14" a="1"/>
  <c r="B2106" i="14" a="1"/>
  <c r="B2107" i="14" a="1"/>
  <c r="B2108" i="14" a="1"/>
  <c r="B2109" i="14" a="1"/>
  <c r="B2110" i="14" a="1"/>
  <c r="B2111" i="14" a="1"/>
  <c r="B2112" i="14" a="1"/>
  <c r="B2113" i="14" a="1"/>
  <c r="B2114" i="14" a="1"/>
  <c r="B2115" i="14" a="1"/>
  <c r="B2116" i="14" a="1"/>
  <c r="B2117" i="14" a="1"/>
  <c r="B2118" i="14" a="1"/>
  <c r="B2119" i="14" a="1"/>
  <c r="B2120" i="14" a="1"/>
  <c r="B2121" i="14" a="1"/>
  <c r="B2122" i="14" a="1"/>
  <c r="B2123" i="14" a="1"/>
  <c r="B2124" i="14" a="1"/>
  <c r="B2125" i="14" a="1"/>
  <c r="B2126" i="14" a="1"/>
  <c r="B2127" i="14" a="1"/>
  <c r="B2128" i="14" a="1"/>
  <c r="B2129" i="14" a="1"/>
  <c r="B2130" i="14" a="1"/>
  <c r="B2131" i="14" a="1"/>
  <c r="B2132" i="14" a="1"/>
  <c r="B2133" i="14" a="1"/>
  <c r="B2134" i="14" a="1"/>
  <c r="B2135" i="14" a="1"/>
  <c r="B2136" i="14" a="1"/>
  <c r="B2137" i="14" a="1"/>
  <c r="B2138" i="14" a="1"/>
  <c r="B2139" i="14" a="1"/>
  <c r="B2140" i="14" a="1"/>
  <c r="B2141" i="14" a="1"/>
  <c r="B2142" i="14" a="1"/>
  <c r="B2143" i="14" a="1"/>
  <c r="B2144" i="14" a="1"/>
  <c r="B2145" i="14" a="1"/>
  <c r="B2146" i="14" a="1"/>
  <c r="B2147" i="14" a="1"/>
  <c r="B2148" i="14" a="1"/>
  <c r="B2149" i="14" a="1"/>
  <c r="B2150" i="14" a="1"/>
  <c r="B2151" i="14" a="1"/>
  <c r="B2152" i="14" a="1"/>
  <c r="B2153" i="14" a="1"/>
  <c r="B2154" i="14" a="1"/>
  <c r="B2155" i="14" a="1"/>
  <c r="B2156" i="14" a="1"/>
  <c r="B2157" i="14" a="1"/>
  <c r="B2158" i="14" a="1"/>
  <c r="B2159" i="14" a="1"/>
  <c r="B2160" i="14" a="1"/>
  <c r="B2161" i="14" a="1"/>
  <c r="B2162" i="14" a="1"/>
  <c r="B2163" i="14" a="1"/>
  <c r="B2164" i="14" a="1"/>
  <c r="B2165" i="14" a="1"/>
  <c r="B2166" i="14" a="1"/>
  <c r="B2167" i="14" a="1"/>
  <c r="B2168" i="14" a="1"/>
  <c r="B2169" i="14" a="1"/>
  <c r="B2170" i="14" a="1"/>
  <c r="B2171" i="14" a="1"/>
  <c r="B2172" i="14" a="1"/>
  <c r="B2173" i="14" a="1"/>
  <c r="B2174" i="14" a="1"/>
  <c r="B2175" i="14" a="1"/>
  <c r="B2176" i="14" a="1"/>
  <c r="B2177" i="14" a="1"/>
  <c r="B2178" i="14" a="1"/>
  <c r="B2179" i="14" a="1"/>
  <c r="B2180" i="14" a="1"/>
  <c r="B2181" i="14" a="1"/>
  <c r="B2182" i="14" a="1"/>
  <c r="B2183" i="14" a="1"/>
  <c r="B2184" i="14" a="1"/>
  <c r="B2185" i="14" a="1"/>
  <c r="B2186" i="14" a="1"/>
  <c r="B2187" i="14" a="1"/>
  <c r="B2188" i="14" a="1"/>
  <c r="B2189" i="14" a="1"/>
  <c r="B2190" i="14" a="1"/>
  <c r="B2191" i="14" a="1"/>
  <c r="B2192" i="14" a="1"/>
  <c r="B2193" i="14" a="1"/>
  <c r="B2194" i="14" a="1"/>
  <c r="B2195" i="14" a="1"/>
  <c r="B2196" i="14" a="1"/>
  <c r="B2197" i="14" a="1"/>
  <c r="B2198" i="14" a="1"/>
  <c r="B2199" i="14" a="1"/>
  <c r="B2200" i="14" a="1"/>
  <c r="B2201" i="14" a="1"/>
  <c r="B2202" i="14" a="1"/>
  <c r="B2203" i="14" a="1"/>
  <c r="B2204" i="14" a="1"/>
  <c r="B2205" i="14" a="1"/>
  <c r="B2206" i="14" a="1"/>
  <c r="B2207" i="14" a="1"/>
  <c r="B2208" i="14" a="1"/>
  <c r="B2209" i="14" a="1"/>
  <c r="B2210" i="14" a="1"/>
  <c r="B2211" i="14" a="1"/>
  <c r="B2212" i="14" a="1"/>
  <c r="B2213" i="14" a="1"/>
  <c r="B2214" i="14" a="1"/>
  <c r="B2215" i="14" a="1"/>
  <c r="B2216" i="14" a="1"/>
  <c r="B2217" i="14" a="1"/>
  <c r="B2218" i="14" a="1"/>
  <c r="B2219" i="14" a="1"/>
  <c r="B2220" i="14" a="1"/>
  <c r="B2221" i="14" a="1"/>
  <c r="B2222" i="14" a="1"/>
  <c r="B2223" i="14" a="1"/>
  <c r="B2224" i="14" a="1"/>
  <c r="B2225" i="14" a="1"/>
  <c r="B2226" i="14" a="1"/>
  <c r="B2227" i="14" a="1"/>
  <c r="B2228" i="14" a="1"/>
  <c r="B2229" i="14" a="1"/>
  <c r="B2230" i="14" a="1"/>
  <c r="B2231" i="14" a="1"/>
  <c r="B2232" i="14" a="1"/>
  <c r="B2233" i="14" a="1"/>
  <c r="B2234" i="14" a="1"/>
  <c r="B2235" i="14" a="1"/>
  <c r="B2236" i="14" a="1"/>
  <c r="B2237" i="14" a="1"/>
  <c r="B2238" i="14" a="1"/>
  <c r="B2239" i="14" a="1"/>
  <c r="B2240" i="14" a="1"/>
  <c r="B2241" i="14" a="1"/>
  <c r="B2242" i="14" a="1"/>
  <c r="B2243" i="14" a="1"/>
  <c r="B2244" i="14" a="1"/>
  <c r="B2245" i="14" a="1"/>
  <c r="B2246" i="14" a="1"/>
  <c r="B2247" i="14" a="1"/>
  <c r="B2248" i="14" a="1"/>
  <c r="B2249" i="14" a="1"/>
  <c r="B2250" i="14" a="1"/>
  <c r="B2251" i="14" a="1"/>
  <c r="B2252" i="14" a="1"/>
  <c r="B2253" i="14" a="1"/>
  <c r="B2254" i="14" a="1"/>
  <c r="B2255" i="14" a="1"/>
  <c r="B2256" i="14" a="1"/>
  <c r="B2257" i="14" a="1"/>
  <c r="B2258" i="14" a="1"/>
  <c r="B2259" i="14" a="1"/>
  <c r="B2260" i="14" a="1"/>
  <c r="B2261" i="14" a="1"/>
  <c r="B2262" i="14" a="1"/>
  <c r="B2263" i="14" a="1"/>
  <c r="B2264" i="14" a="1"/>
  <c r="B2265" i="14" a="1"/>
  <c r="B2266" i="14" a="1"/>
  <c r="B2267" i="14" a="1"/>
  <c r="B2268" i="14" a="1"/>
  <c r="B2269" i="14" a="1"/>
  <c r="B2270" i="14" a="1"/>
  <c r="B2271" i="14" a="1"/>
  <c r="B2272" i="14" a="1"/>
  <c r="B2273" i="14" a="1"/>
  <c r="B2274" i="14" a="1"/>
  <c r="B2275" i="14" a="1"/>
  <c r="B2276" i="14" a="1"/>
  <c r="B2277" i="14" a="1"/>
  <c r="B2278" i="14" a="1"/>
  <c r="B2279" i="14" a="1"/>
  <c r="B2280" i="14" a="1"/>
  <c r="B2281" i="14" a="1"/>
  <c r="B2282" i="14" a="1"/>
  <c r="B2" i="13" a="1"/>
  <c r="B3" i="13" a="1"/>
  <c r="B4" i="13" a="1"/>
  <c r="B5" i="13" a="1"/>
  <c r="B6" i="13" a="1"/>
  <c r="B7" i="13" a="1"/>
  <c r="B8" i="13" a="1"/>
  <c r="B9" i="13" a="1"/>
  <c r="B10" i="13" a="1"/>
  <c r="B11" i="13" a="1"/>
  <c r="B12" i="13" a="1"/>
  <c r="B13" i="13" a="1"/>
  <c r="B14" i="13" a="1"/>
  <c r="B15" i="13" a="1"/>
  <c r="B16" i="13" a="1"/>
  <c r="B17" i="13" a="1"/>
  <c r="B18" i="13" a="1"/>
  <c r="B19" i="13" a="1"/>
  <c r="B20" i="13" a="1"/>
  <c r="B21" i="13" a="1"/>
  <c r="B22" i="13" a="1"/>
  <c r="B23" i="13" a="1"/>
  <c r="B24" i="13" a="1"/>
  <c r="B25" i="13" a="1"/>
  <c r="B26" i="13" a="1"/>
  <c r="B27" i="13" a="1"/>
  <c r="B28" i="13" a="1"/>
  <c r="B29" i="13" a="1"/>
  <c r="B30" i="13" a="1"/>
  <c r="B31" i="13" a="1"/>
  <c r="B32" i="13" a="1"/>
  <c r="B33" i="13" a="1"/>
  <c r="B34" i="13" a="1"/>
  <c r="B35" i="13" a="1"/>
  <c r="B36" i="13" a="1"/>
  <c r="B37" i="13" a="1"/>
  <c r="B38" i="13" a="1"/>
  <c r="B39" i="13" a="1"/>
  <c r="B40" i="13" a="1"/>
  <c r="B41" i="13" a="1"/>
  <c r="B42" i="13" a="1"/>
  <c r="B43" i="13" a="1"/>
  <c r="B44" i="13" a="1"/>
  <c r="B45" i="13" a="1"/>
  <c r="B46" i="13" a="1"/>
  <c r="B47" i="13" a="1"/>
  <c r="B48" i="13" a="1"/>
  <c r="B49" i="13" a="1"/>
  <c r="B50" i="13" a="1"/>
  <c r="B51" i="13" a="1"/>
  <c r="B52" i="13" a="1"/>
  <c r="B53" i="13" a="1"/>
  <c r="B54" i="13" a="1"/>
  <c r="B55" i="13" a="1"/>
  <c r="B56" i="13" a="1"/>
  <c r="B57" i="13" a="1"/>
  <c r="B58" i="13" a="1"/>
  <c r="B59" i="13" a="1"/>
  <c r="B60" i="13" a="1"/>
  <c r="B61" i="13" a="1"/>
  <c r="B62" i="13" a="1"/>
  <c r="B63" i="13" a="1"/>
  <c r="B64" i="13" a="1"/>
  <c r="B65" i="13" a="1"/>
  <c r="B66" i="13" a="1"/>
  <c r="B67" i="13" a="1"/>
  <c r="B68" i="13" a="1"/>
  <c r="B69" i="13" a="1"/>
  <c r="B70" i="13" a="1"/>
  <c r="B71" i="13" a="1"/>
  <c r="B72" i="13" a="1"/>
  <c r="B73" i="13" a="1"/>
  <c r="B74" i="13" a="1"/>
  <c r="B75" i="13" a="1"/>
  <c r="B76" i="13" a="1"/>
  <c r="B77" i="13" a="1"/>
  <c r="B78" i="13" a="1"/>
  <c r="B79" i="13" a="1"/>
  <c r="B80" i="13" a="1"/>
  <c r="B81" i="13" a="1"/>
  <c r="B82" i="13" a="1"/>
  <c r="B83" i="13" a="1"/>
  <c r="B84" i="13" a="1"/>
  <c r="B85" i="13" a="1"/>
  <c r="B86" i="13" a="1"/>
  <c r="B87" i="13" a="1"/>
  <c r="B88" i="13" a="1"/>
  <c r="B89" i="13" a="1"/>
  <c r="B90" i="13" a="1"/>
  <c r="B91" i="13" a="1"/>
  <c r="B92" i="13" a="1"/>
  <c r="B93" i="13" a="1"/>
  <c r="B94" i="13" a="1"/>
  <c r="B95" i="13" a="1"/>
  <c r="B96" i="13" a="1"/>
  <c r="B97" i="13" a="1"/>
  <c r="B98" i="13" a="1"/>
  <c r="B99" i="13" a="1"/>
  <c r="B100" i="13" a="1"/>
  <c r="B101" i="13" a="1"/>
  <c r="B102" i="13" a="1"/>
  <c r="B103" i="13" a="1"/>
  <c r="B104" i="13" a="1"/>
  <c r="B105" i="13" a="1"/>
  <c r="B106" i="13" a="1"/>
  <c r="B107" i="13" a="1"/>
  <c r="B108" i="13" a="1"/>
  <c r="B109" i="13" a="1"/>
  <c r="B110" i="13" a="1"/>
  <c r="B111" i="13" a="1"/>
  <c r="B112" i="13" a="1"/>
  <c r="B113" i="13" a="1"/>
  <c r="B114" i="13" a="1"/>
  <c r="B115" i="13" a="1"/>
  <c r="B116" i="13" a="1"/>
  <c r="B117" i="13" a="1"/>
  <c r="B118" i="13" a="1"/>
  <c r="B119" i="13" a="1"/>
  <c r="B120" i="13" a="1"/>
  <c r="B121" i="13" a="1"/>
  <c r="B122" i="13" a="1"/>
  <c r="B123" i="13" a="1"/>
  <c r="B124" i="13" a="1"/>
  <c r="B125" i="13" a="1"/>
  <c r="B126" i="13" a="1"/>
  <c r="B127" i="13" a="1"/>
  <c r="B128" i="13" a="1"/>
  <c r="B129" i="13" a="1"/>
  <c r="B130" i="13" a="1"/>
  <c r="B131" i="13" a="1"/>
  <c r="B132" i="13" a="1"/>
  <c r="B133" i="13" a="1"/>
  <c r="B134" i="13" a="1"/>
  <c r="B135" i="13" a="1"/>
  <c r="B136" i="13" a="1"/>
  <c r="B137" i="13" a="1"/>
  <c r="B138" i="13" a="1"/>
  <c r="B139" i="13" a="1"/>
  <c r="B140" i="13" a="1"/>
  <c r="B141" i="13" a="1"/>
  <c r="B142" i="13" a="1"/>
  <c r="B143" i="13" a="1"/>
  <c r="B144" i="13" a="1"/>
  <c r="B145" i="13" a="1"/>
  <c r="B146" i="13" a="1"/>
  <c r="B147" i="13" a="1"/>
  <c r="B148" i="13" a="1"/>
  <c r="B149" i="13" a="1"/>
  <c r="B150" i="13" a="1"/>
  <c r="B151" i="13" a="1"/>
  <c r="B152" i="13" a="1"/>
  <c r="B153" i="13" a="1"/>
  <c r="B154" i="13" a="1"/>
  <c r="B155" i="13" a="1"/>
  <c r="B156" i="13" a="1"/>
  <c r="B157" i="13" a="1"/>
  <c r="B158" i="13" a="1"/>
  <c r="B159" i="13" a="1"/>
  <c r="B160" i="13" a="1"/>
  <c r="B161" i="13" a="1"/>
  <c r="B162" i="13" a="1"/>
  <c r="B163" i="13" a="1"/>
  <c r="B164" i="13" a="1"/>
  <c r="B165" i="13" a="1"/>
  <c r="B166" i="13" a="1"/>
  <c r="B167" i="13" a="1"/>
  <c r="B168" i="13" a="1"/>
  <c r="B169" i="13" a="1"/>
  <c r="B170" i="13" a="1"/>
  <c r="B171" i="13" a="1"/>
  <c r="B172" i="13" a="1"/>
  <c r="B173" i="13" a="1"/>
  <c r="B174" i="13" a="1"/>
  <c r="B175" i="13" a="1"/>
  <c r="B176" i="13" a="1"/>
  <c r="B177" i="13" a="1"/>
  <c r="B178" i="13" a="1"/>
  <c r="B179" i="13" a="1"/>
  <c r="B180" i="13" a="1"/>
  <c r="B181" i="13" a="1"/>
  <c r="B182" i="13" a="1"/>
  <c r="B183" i="13" a="1"/>
  <c r="B184" i="13" a="1"/>
  <c r="B185" i="13" a="1"/>
  <c r="B186" i="13" a="1"/>
  <c r="B187" i="13" a="1"/>
  <c r="B188" i="13" a="1"/>
  <c r="B189" i="13" a="1"/>
  <c r="B190" i="13" a="1"/>
  <c r="B191" i="13" a="1"/>
  <c r="B192" i="13" a="1"/>
  <c r="B193" i="13" a="1"/>
  <c r="B194" i="13" a="1"/>
  <c r="B195" i="13" a="1"/>
  <c r="B196" i="13" a="1"/>
  <c r="B197" i="13" a="1"/>
  <c r="B198" i="13" a="1"/>
  <c r="B199" i="13" a="1"/>
  <c r="B200" i="13" a="1"/>
  <c r="B201" i="13" a="1"/>
  <c r="B202" i="13" a="1"/>
  <c r="B203" i="13" a="1"/>
  <c r="B204" i="13" a="1"/>
  <c r="B205" i="13" a="1"/>
  <c r="B206" i="13" a="1"/>
  <c r="B207" i="13" a="1"/>
  <c r="B208" i="13" a="1"/>
  <c r="B209" i="13" a="1"/>
  <c r="B210" i="13" a="1"/>
  <c r="B211" i="13" a="1"/>
  <c r="B212" i="13" a="1"/>
  <c r="B213" i="13" a="1"/>
  <c r="B214" i="13" a="1"/>
  <c r="B215" i="13" a="1"/>
  <c r="B216" i="13" a="1"/>
  <c r="B217" i="13" a="1"/>
  <c r="B218" i="13" a="1"/>
  <c r="B219" i="13" a="1"/>
  <c r="B220" i="13" a="1"/>
  <c r="B221" i="13" a="1"/>
  <c r="B222" i="13" a="1"/>
  <c r="B223" i="13" a="1"/>
  <c r="B224" i="13" a="1"/>
  <c r="B225" i="13" a="1"/>
  <c r="B226" i="13" a="1"/>
  <c r="B227" i="13" a="1"/>
  <c r="B228" i="13" a="1"/>
  <c r="B229" i="13" a="1"/>
  <c r="B230" i="13" a="1"/>
  <c r="B231" i="13" a="1"/>
  <c r="B232" i="13" a="1"/>
  <c r="B233" i="13" a="1"/>
  <c r="B234" i="13" a="1"/>
  <c r="B235" i="13" a="1"/>
  <c r="B236" i="13" a="1"/>
  <c r="B237" i="13" a="1"/>
  <c r="B238" i="13" a="1"/>
  <c r="B239" i="13" a="1"/>
  <c r="B240" i="13" a="1"/>
  <c r="B241" i="13" a="1"/>
  <c r="B242" i="13" a="1"/>
  <c r="B243" i="13" a="1"/>
  <c r="B244" i="13" a="1"/>
  <c r="B245" i="13" a="1"/>
  <c r="B246" i="13" a="1"/>
  <c r="B247" i="13" a="1"/>
  <c r="B248" i="13" a="1"/>
  <c r="B249" i="13" a="1"/>
  <c r="B250" i="13" a="1"/>
  <c r="B251" i="13" a="1"/>
  <c r="B252" i="13" a="1"/>
  <c r="B253" i="13" a="1"/>
  <c r="B254" i="13" a="1"/>
  <c r="B255" i="13" a="1"/>
  <c r="B256" i="13" a="1"/>
  <c r="B257" i="13" a="1"/>
  <c r="B258" i="13" a="1"/>
  <c r="B259" i="13" a="1"/>
  <c r="B260" i="13" a="1"/>
  <c r="B261" i="13" a="1"/>
  <c r="B262" i="13" a="1"/>
  <c r="B263" i="13" a="1"/>
  <c r="B264" i="13" a="1"/>
  <c r="B265" i="13" a="1"/>
  <c r="B266" i="13" a="1"/>
  <c r="B267" i="13" a="1"/>
  <c r="B268" i="13" a="1"/>
  <c r="B269" i="13" a="1"/>
  <c r="B270" i="13" a="1"/>
  <c r="B271" i="13" a="1"/>
  <c r="B272" i="13" a="1"/>
  <c r="B273" i="13" a="1"/>
  <c r="B274" i="13" a="1"/>
  <c r="B275" i="13" a="1"/>
  <c r="B276" i="13" a="1"/>
  <c r="B277" i="13" a="1"/>
  <c r="B278" i="13" a="1"/>
  <c r="B279" i="13" a="1"/>
  <c r="B280" i="13" a="1"/>
  <c r="B281" i="13" a="1"/>
  <c r="B282" i="13" a="1"/>
  <c r="B283" i="13" a="1"/>
  <c r="B284" i="13" a="1"/>
  <c r="B285" i="13" a="1"/>
  <c r="B286" i="13" a="1"/>
  <c r="B287" i="13" a="1"/>
  <c r="B288" i="13" a="1"/>
  <c r="B289" i="13" a="1"/>
  <c r="B290" i="13" a="1"/>
  <c r="B291" i="13" a="1"/>
  <c r="B292" i="13" a="1"/>
  <c r="B293" i="13" a="1"/>
  <c r="B294" i="13" a="1"/>
  <c r="B295" i="13" a="1"/>
  <c r="B296" i="13" a="1"/>
  <c r="B297" i="13" a="1"/>
  <c r="B298" i="13" a="1"/>
  <c r="B299" i="13" a="1"/>
  <c r="B300" i="13" a="1"/>
  <c r="B301" i="13" a="1"/>
  <c r="B302" i="13" a="1"/>
  <c r="B303" i="13" a="1"/>
  <c r="B304" i="13" a="1"/>
  <c r="B305" i="13" a="1"/>
  <c r="B306" i="13" a="1"/>
  <c r="B307" i="13" a="1"/>
  <c r="B308" i="13" a="1"/>
  <c r="B309" i="13" a="1"/>
  <c r="B310" i="13" a="1"/>
  <c r="B311" i="13" a="1"/>
  <c r="B312" i="13" a="1"/>
  <c r="B313" i="13" a="1"/>
  <c r="B314" i="13" a="1"/>
  <c r="B315" i="13" a="1"/>
  <c r="B316" i="13" a="1"/>
  <c r="B317" i="13" a="1"/>
  <c r="B318" i="13" a="1"/>
  <c r="B319" i="13" a="1"/>
  <c r="B320" i="13" a="1"/>
  <c r="B321" i="13" a="1"/>
  <c r="B322" i="13" a="1"/>
  <c r="B323" i="13" a="1"/>
  <c r="B324" i="13" a="1"/>
  <c r="B325" i="13" a="1"/>
  <c r="B326" i="13" a="1"/>
  <c r="B327" i="13" a="1"/>
  <c r="B328" i="13" a="1"/>
  <c r="B329" i="13" a="1"/>
  <c r="B330" i="13" a="1"/>
  <c r="B331" i="13" a="1"/>
  <c r="B332" i="13" a="1"/>
  <c r="B333" i="13" a="1"/>
  <c r="B334" i="13" a="1"/>
  <c r="B335" i="13" a="1"/>
  <c r="B336" i="13" a="1"/>
  <c r="B337" i="13" a="1"/>
  <c r="B338" i="13" a="1"/>
  <c r="B339" i="13" a="1"/>
  <c r="B340" i="13" a="1"/>
  <c r="B341" i="13" a="1"/>
  <c r="B342" i="13" a="1"/>
  <c r="B343" i="13" a="1"/>
  <c r="B344" i="13" a="1"/>
  <c r="B345" i="13" a="1"/>
  <c r="B346" i="13" a="1"/>
  <c r="B347" i="13" a="1"/>
  <c r="B348" i="13" a="1"/>
  <c r="B349" i="13" a="1"/>
  <c r="B350" i="13" a="1"/>
  <c r="B351" i="13" a="1"/>
  <c r="B352" i="13" a="1"/>
  <c r="B353" i="13" a="1"/>
  <c r="B354" i="13" a="1"/>
  <c r="B355" i="13" a="1"/>
  <c r="B356" i="13" a="1"/>
  <c r="B357" i="13" a="1"/>
  <c r="B358" i="13" a="1"/>
  <c r="B359" i="13" a="1"/>
  <c r="B360" i="13" a="1"/>
  <c r="B361" i="13" a="1"/>
  <c r="B362" i="13" a="1"/>
  <c r="B363" i="13" a="1"/>
  <c r="B364" i="13" a="1"/>
  <c r="B365" i="13" a="1"/>
  <c r="B366" i="13" a="1"/>
  <c r="B367" i="13" a="1"/>
  <c r="B368" i="13" a="1"/>
  <c r="B369" i="13" a="1"/>
  <c r="B370" i="13" a="1"/>
  <c r="B371" i="13" a="1"/>
  <c r="B372" i="13" a="1"/>
  <c r="B373" i="13" a="1"/>
  <c r="B374" i="13" a="1"/>
  <c r="B375" i="13" a="1"/>
  <c r="B376" i="13" a="1"/>
  <c r="B377" i="13" a="1"/>
  <c r="B378" i="13" a="1"/>
  <c r="B379" i="13" a="1"/>
  <c r="B380" i="13" a="1"/>
  <c r="B381" i="13" a="1"/>
  <c r="B382" i="13" a="1"/>
  <c r="B383" i="13" a="1"/>
  <c r="B384" i="13" a="1"/>
  <c r="B385" i="13" a="1"/>
  <c r="B386" i="13" a="1"/>
  <c r="B387" i="13" a="1"/>
  <c r="B388" i="13" a="1"/>
  <c r="B389" i="13" a="1"/>
  <c r="B390" i="13" a="1"/>
  <c r="B391" i="13" a="1"/>
  <c r="B392" i="13" a="1"/>
  <c r="B393" i="13" a="1"/>
  <c r="B394" i="13" a="1"/>
  <c r="B395" i="13" a="1"/>
  <c r="B396" i="13" a="1"/>
  <c r="B397" i="13" a="1"/>
  <c r="B398" i="13" a="1"/>
  <c r="B399" i="13" a="1"/>
  <c r="B400" i="13" a="1"/>
  <c r="B401" i="13" a="1"/>
  <c r="B402" i="13" a="1"/>
  <c r="B403" i="13" a="1"/>
  <c r="B404" i="13" a="1"/>
  <c r="B405" i="13" a="1"/>
  <c r="B406" i="13" a="1"/>
  <c r="B407" i="13" a="1"/>
  <c r="B408" i="13" a="1"/>
  <c r="B409" i="13" a="1"/>
  <c r="B410" i="13" a="1"/>
  <c r="B411" i="13" a="1"/>
  <c r="B412" i="13" a="1"/>
  <c r="B413" i="13" a="1"/>
  <c r="B414" i="13" a="1"/>
  <c r="B415" i="13" a="1"/>
  <c r="B416" i="13" a="1"/>
  <c r="B417" i="13" a="1"/>
  <c r="B418" i="13" a="1"/>
  <c r="B419" i="13" a="1"/>
  <c r="B420" i="13" a="1"/>
  <c r="B421" i="13" a="1"/>
  <c r="B422" i="13" a="1"/>
  <c r="B423" i="13" a="1"/>
  <c r="B424" i="13" a="1"/>
  <c r="B425" i="13" a="1"/>
  <c r="B426" i="13" a="1"/>
  <c r="B427" i="13" a="1"/>
  <c r="B428" i="13" a="1"/>
  <c r="B429" i="13" a="1"/>
  <c r="B430" i="13" a="1"/>
  <c r="B431" i="13" a="1"/>
  <c r="B432" i="13" a="1"/>
  <c r="B433" i="13" a="1"/>
  <c r="B434" i="13" a="1"/>
  <c r="B435" i="13" a="1"/>
  <c r="B436" i="13" a="1"/>
  <c r="B437" i="13" a="1"/>
  <c r="B438" i="13" a="1"/>
  <c r="B439" i="13" a="1"/>
  <c r="B440" i="13" a="1"/>
  <c r="B441" i="13" a="1"/>
  <c r="B442" i="13" a="1"/>
  <c r="B443" i="13" a="1"/>
  <c r="B444" i="13" a="1"/>
  <c r="B445" i="13" a="1"/>
  <c r="B446" i="13" a="1"/>
  <c r="B447" i="13" a="1"/>
  <c r="B448" i="13" a="1"/>
  <c r="B449" i="13" a="1"/>
  <c r="B450" i="13" a="1"/>
  <c r="B451" i="13" a="1"/>
  <c r="B452" i="13" a="1"/>
  <c r="B453" i="13" a="1"/>
  <c r="B454" i="13" a="1"/>
  <c r="B455" i="13" a="1"/>
  <c r="B456" i="13" a="1"/>
  <c r="B457" i="13" a="1"/>
  <c r="B458" i="13" a="1"/>
  <c r="B459" i="13" a="1"/>
  <c r="B460" i="13" a="1"/>
  <c r="B461" i="13" a="1"/>
  <c r="B462" i="13" a="1"/>
  <c r="B463" i="13" a="1"/>
  <c r="B464" i="13" a="1"/>
  <c r="B465" i="13" a="1"/>
  <c r="B466" i="13" a="1"/>
  <c r="B467" i="13" a="1"/>
  <c r="B468" i="13" a="1"/>
  <c r="B469" i="13" a="1"/>
  <c r="B470" i="13" a="1"/>
  <c r="B471" i="13" a="1"/>
  <c r="B472" i="13" a="1"/>
  <c r="B473" i="13" a="1"/>
  <c r="B474" i="13" a="1"/>
  <c r="B475" i="13" a="1"/>
  <c r="B476" i="13" a="1"/>
  <c r="B477" i="13" a="1"/>
  <c r="B478" i="13" a="1"/>
  <c r="B479" i="13" a="1"/>
  <c r="B480" i="13" a="1"/>
  <c r="B481" i="13" a="1"/>
  <c r="B482" i="13" a="1"/>
  <c r="B483" i="13" a="1"/>
  <c r="B484" i="13" a="1"/>
  <c r="B485" i="13" a="1"/>
  <c r="B486" i="13" a="1"/>
  <c r="B487" i="13" a="1"/>
  <c r="B488" i="13" a="1"/>
  <c r="B489" i="13" a="1"/>
  <c r="B490" i="13" a="1"/>
  <c r="B491" i="13" a="1"/>
  <c r="B492" i="13" a="1"/>
  <c r="B493" i="13" a="1"/>
  <c r="B494" i="13" a="1"/>
  <c r="B495" i="13" a="1"/>
  <c r="B496" i="13" a="1"/>
  <c r="B497" i="13" a="1"/>
  <c r="B498" i="13" a="1"/>
  <c r="B499" i="13" a="1"/>
  <c r="B500" i="13" a="1"/>
  <c r="B501" i="13" a="1"/>
  <c r="B502" i="13" a="1"/>
  <c r="B503" i="13" a="1"/>
  <c r="B504" i="13" a="1"/>
  <c r="B505" i="13" a="1"/>
  <c r="B506" i="13" a="1"/>
  <c r="B507" i="13" a="1"/>
  <c r="B508" i="13" a="1"/>
  <c r="B509" i="13" a="1"/>
  <c r="B510" i="13" a="1"/>
  <c r="B511" i="13" a="1"/>
  <c r="B512" i="13" a="1"/>
  <c r="B513" i="13" a="1"/>
  <c r="B514" i="13" a="1"/>
  <c r="B515" i="13" a="1"/>
  <c r="B516" i="13" a="1"/>
  <c r="B517" i="13" a="1"/>
  <c r="B518" i="13" a="1"/>
  <c r="B519" i="13" a="1"/>
  <c r="B520" i="13" a="1"/>
  <c r="B521" i="13" a="1"/>
  <c r="B522" i="13" a="1"/>
  <c r="B523" i="13" a="1"/>
  <c r="B524" i="13" a="1"/>
  <c r="B525" i="13" a="1"/>
  <c r="B526" i="13" a="1"/>
  <c r="B527" i="13" a="1"/>
  <c r="B528" i="13" a="1"/>
  <c r="B529" i="13" a="1"/>
  <c r="B530" i="13" a="1"/>
  <c r="B531" i="13" a="1"/>
  <c r="B532" i="13" a="1"/>
  <c r="B533" i="13" a="1"/>
  <c r="B534" i="13" a="1"/>
  <c r="B535" i="13" a="1"/>
  <c r="B536" i="13" a="1"/>
  <c r="B537" i="13" a="1"/>
  <c r="B538" i="13" a="1"/>
  <c r="B539" i="13" a="1"/>
  <c r="B540" i="13" a="1"/>
  <c r="B541" i="13" a="1"/>
  <c r="B542" i="13" a="1"/>
  <c r="B543" i="13" a="1"/>
  <c r="B544" i="13" a="1"/>
  <c r="B545" i="13" a="1"/>
  <c r="B546" i="13" a="1"/>
  <c r="B547" i="13" a="1"/>
  <c r="B548" i="13" a="1"/>
  <c r="B549" i="13" a="1"/>
  <c r="B550" i="13" a="1"/>
  <c r="B551" i="13" a="1"/>
  <c r="B552" i="13" a="1"/>
  <c r="B553" i="13" a="1"/>
  <c r="B554" i="13" a="1"/>
  <c r="B555" i="13" a="1"/>
  <c r="B556" i="13" a="1"/>
  <c r="B557" i="13" a="1"/>
  <c r="B558" i="13" a="1"/>
  <c r="B559" i="13" a="1"/>
  <c r="B560" i="13" a="1"/>
  <c r="B561" i="13" a="1"/>
  <c r="B562" i="13" a="1"/>
  <c r="B563" i="13" a="1"/>
  <c r="B564" i="13" a="1"/>
  <c r="B565" i="13" a="1"/>
  <c r="B566" i="13" a="1"/>
  <c r="B567" i="13" a="1"/>
  <c r="B568" i="13" a="1"/>
  <c r="B569" i="13" a="1"/>
  <c r="B570" i="13" a="1"/>
  <c r="B571" i="13" a="1"/>
  <c r="B572" i="13" a="1"/>
  <c r="B573" i="13" a="1"/>
  <c r="B574" i="13" a="1"/>
  <c r="B575" i="13" a="1"/>
  <c r="B576" i="13" a="1"/>
  <c r="B577" i="13" a="1"/>
  <c r="B578" i="13" a="1"/>
  <c r="B579" i="13" a="1"/>
  <c r="B580" i="13" a="1"/>
  <c r="B581" i="13" a="1"/>
  <c r="B582" i="13" a="1"/>
  <c r="B583" i="13" a="1"/>
  <c r="B584" i="13" a="1"/>
  <c r="B585" i="13" a="1"/>
  <c r="B586" i="13" a="1"/>
  <c r="B587" i="13" a="1"/>
  <c r="B588" i="13" a="1"/>
  <c r="B589" i="13" a="1"/>
  <c r="B590" i="13" a="1"/>
  <c r="B591" i="13" a="1"/>
  <c r="B592" i="13" a="1"/>
  <c r="B593" i="13" a="1"/>
  <c r="B594" i="13" a="1"/>
  <c r="B595" i="13" a="1"/>
  <c r="B596" i="13" a="1"/>
  <c r="B597" i="13" a="1"/>
  <c r="B598" i="13" a="1"/>
  <c r="B599" i="13" a="1"/>
  <c r="B600" i="13" a="1"/>
  <c r="B601" i="13" a="1"/>
  <c r="B602" i="13" a="1"/>
  <c r="B603" i="13" a="1"/>
  <c r="B604" i="13" a="1"/>
  <c r="B605" i="13" a="1"/>
  <c r="B606" i="13" a="1"/>
  <c r="B607" i="13" a="1"/>
  <c r="B608" i="13" a="1"/>
  <c r="B609" i="13" a="1"/>
  <c r="B610" i="13" a="1"/>
  <c r="B611" i="13" a="1"/>
  <c r="B612" i="13" a="1"/>
  <c r="B613" i="13" a="1"/>
  <c r="B614" i="13" a="1"/>
  <c r="B615" i="13" a="1"/>
  <c r="B616" i="13" a="1"/>
  <c r="B617" i="13" a="1"/>
  <c r="B618" i="13" a="1"/>
  <c r="B619" i="13" a="1"/>
  <c r="B620" i="13" a="1"/>
  <c r="B621" i="13" a="1"/>
  <c r="B622" i="13" a="1"/>
  <c r="B623" i="13" a="1"/>
  <c r="B624" i="13" a="1"/>
  <c r="B625" i="13" a="1"/>
  <c r="B626" i="13" a="1"/>
  <c r="B627" i="13" a="1"/>
  <c r="B628" i="13" a="1"/>
  <c r="B629" i="13" a="1"/>
  <c r="B630" i="13" a="1"/>
  <c r="B631" i="13" a="1"/>
  <c r="B632" i="13" a="1"/>
  <c r="B633" i="13" a="1"/>
  <c r="B634" i="13" a="1"/>
  <c r="B635" i="13" a="1"/>
  <c r="B636" i="13" a="1"/>
  <c r="B637" i="13" a="1"/>
  <c r="B638" i="13" a="1"/>
  <c r="B639" i="13" a="1"/>
  <c r="B640" i="13" a="1"/>
  <c r="B641" i="13" a="1"/>
  <c r="B642" i="13" a="1"/>
  <c r="B643" i="13" a="1"/>
  <c r="B644" i="13" a="1"/>
  <c r="B645" i="13" a="1"/>
  <c r="B646" i="13" a="1"/>
  <c r="B647" i="13" a="1"/>
  <c r="B648" i="13" a="1"/>
  <c r="B649" i="13" a="1"/>
  <c r="B650" i="13" a="1"/>
  <c r="B651" i="13" a="1"/>
  <c r="B652" i="13" a="1"/>
  <c r="B653" i="13" a="1"/>
  <c r="B654" i="13" a="1"/>
  <c r="B655" i="13" a="1"/>
  <c r="B656" i="13" a="1"/>
  <c r="B657" i="13" a="1"/>
  <c r="B658" i="13" a="1"/>
  <c r="B659" i="13" a="1"/>
  <c r="B660" i="13" a="1"/>
  <c r="B661" i="13" a="1"/>
  <c r="B662" i="13" a="1"/>
  <c r="B663" i="13" a="1"/>
  <c r="B664" i="13" a="1"/>
  <c r="B665" i="13" a="1"/>
  <c r="B666" i="13" a="1"/>
  <c r="B667" i="13" a="1"/>
  <c r="B668" i="13" a="1"/>
  <c r="B669" i="13" a="1"/>
  <c r="B670" i="13" a="1"/>
  <c r="B671" i="13" a="1"/>
  <c r="B672" i="13" a="1"/>
  <c r="B673" i="13" a="1"/>
  <c r="B674" i="13" a="1"/>
  <c r="B675" i="13" a="1"/>
  <c r="B676" i="13" a="1"/>
  <c r="B677" i="13" a="1"/>
  <c r="B678" i="13" a="1"/>
  <c r="B679" i="13" a="1"/>
  <c r="B680" i="13" a="1"/>
  <c r="B681" i="13" a="1"/>
  <c r="B682" i="13" a="1"/>
  <c r="B683" i="13" a="1"/>
  <c r="B684" i="13" a="1"/>
  <c r="B685" i="13" a="1"/>
  <c r="B686" i="13" a="1"/>
  <c r="B687" i="13" a="1"/>
  <c r="B688" i="13" a="1"/>
  <c r="B689" i="13" a="1"/>
  <c r="B690" i="13" a="1"/>
  <c r="B691" i="13" a="1"/>
  <c r="B692" i="13" a="1"/>
  <c r="B693" i="13" a="1"/>
  <c r="B694" i="13" a="1"/>
  <c r="B695" i="13" a="1"/>
  <c r="B696" i="13" a="1"/>
  <c r="B697" i="13" a="1"/>
  <c r="B698" i="13" a="1"/>
  <c r="B699" i="13" a="1"/>
  <c r="B700" i="13" a="1"/>
  <c r="B701" i="13" a="1"/>
  <c r="B702" i="13" a="1"/>
  <c r="B703" i="13" a="1"/>
  <c r="B704" i="13" a="1"/>
  <c r="B705" i="13" a="1"/>
  <c r="B706" i="13" a="1"/>
  <c r="B707" i="13" a="1"/>
  <c r="B708" i="13" a="1"/>
  <c r="B709" i="13" a="1"/>
  <c r="B710" i="13" a="1"/>
  <c r="B711" i="13" a="1"/>
  <c r="B712" i="13" a="1"/>
  <c r="B713" i="13" a="1"/>
  <c r="B714" i="13" a="1"/>
  <c r="B715" i="13" a="1"/>
  <c r="B716" i="13" a="1"/>
  <c r="B717" i="13" a="1"/>
  <c r="B718" i="13" a="1"/>
  <c r="B719" i="13" a="1"/>
  <c r="B720" i="13" a="1"/>
  <c r="B721" i="13" a="1"/>
  <c r="B722" i="13" a="1"/>
  <c r="B723" i="13" a="1"/>
  <c r="B724" i="13" a="1"/>
  <c r="B725" i="13" a="1"/>
  <c r="B726" i="13" a="1"/>
  <c r="B727" i="13" a="1"/>
  <c r="B728" i="13" a="1"/>
  <c r="B729" i="13" a="1"/>
  <c r="B730" i="13" a="1"/>
  <c r="B731" i="13" a="1"/>
  <c r="B732" i="13" a="1"/>
  <c r="B733" i="13" a="1"/>
  <c r="B734" i="13" a="1"/>
  <c r="B735" i="13" a="1"/>
  <c r="B736" i="13" a="1"/>
  <c r="B737" i="13" a="1"/>
  <c r="B738" i="13" a="1"/>
  <c r="B739" i="13" a="1"/>
  <c r="B740" i="13" a="1"/>
  <c r="B741" i="13" a="1"/>
  <c r="B742" i="13" a="1"/>
  <c r="B743" i="13" a="1"/>
  <c r="B744" i="13" a="1"/>
  <c r="B745" i="13" a="1"/>
  <c r="B746" i="13" a="1"/>
  <c r="B747" i="13" a="1"/>
  <c r="B748" i="13" a="1"/>
  <c r="B749" i="13" a="1"/>
  <c r="B750" i="13" a="1"/>
  <c r="B751" i="13" a="1"/>
  <c r="B752" i="13" a="1"/>
  <c r="B753" i="13" a="1"/>
  <c r="B754" i="13" a="1"/>
  <c r="B755" i="13" a="1"/>
  <c r="B756" i="13" a="1"/>
  <c r="B757" i="13" a="1"/>
  <c r="B758" i="13" a="1"/>
  <c r="B759" i="13" a="1"/>
  <c r="B760" i="13" a="1"/>
  <c r="B761" i="13" a="1"/>
  <c r="B762" i="13" a="1"/>
  <c r="B763" i="13" a="1"/>
  <c r="B764" i="13" a="1"/>
  <c r="B765" i="13" a="1"/>
  <c r="B766" i="13" a="1"/>
  <c r="B767" i="13" a="1"/>
  <c r="B768" i="13" a="1"/>
  <c r="B769" i="13" a="1"/>
  <c r="B770" i="13" a="1"/>
  <c r="B771" i="13" a="1"/>
  <c r="B772" i="13" a="1"/>
  <c r="B773" i="13" a="1"/>
  <c r="B774" i="13" a="1"/>
  <c r="B775" i="13" a="1"/>
  <c r="B776" i="13" a="1"/>
  <c r="B777" i="13" a="1"/>
  <c r="B778" i="13" a="1"/>
  <c r="B779" i="13" a="1"/>
  <c r="B780" i="13" a="1"/>
  <c r="B781" i="13" a="1"/>
  <c r="B782" i="13" a="1"/>
  <c r="B783" i="13" a="1"/>
  <c r="B784" i="13" a="1"/>
  <c r="B785" i="13" a="1"/>
  <c r="B786" i="13" a="1"/>
  <c r="B787" i="13" a="1"/>
  <c r="B788" i="13" a="1"/>
  <c r="B789" i="13" a="1"/>
  <c r="B790" i="13" a="1"/>
  <c r="B791" i="13" a="1"/>
  <c r="B792" i="13" a="1"/>
  <c r="B793" i="13" a="1"/>
  <c r="B794" i="13" a="1"/>
  <c r="B795" i="13" a="1"/>
  <c r="B796" i="13" a="1"/>
  <c r="B797" i="13" a="1"/>
  <c r="B798" i="13" a="1"/>
  <c r="B799" i="13" a="1"/>
  <c r="B800" i="13" a="1"/>
  <c r="B801" i="13" a="1"/>
  <c r="B802" i="13" a="1"/>
  <c r="B803" i="13" a="1"/>
  <c r="B804" i="13" a="1"/>
  <c r="B805" i="13" a="1"/>
  <c r="B806" i="13" a="1"/>
  <c r="B807" i="13" a="1"/>
  <c r="B808" i="13" a="1"/>
  <c r="B809" i="13" a="1"/>
  <c r="B810" i="13" a="1"/>
  <c r="B811" i="13" a="1"/>
  <c r="B812" i="13" a="1"/>
  <c r="B813" i="13" a="1"/>
  <c r="B814" i="13" a="1"/>
  <c r="B815" i="13" a="1"/>
  <c r="B816" i="13" a="1"/>
  <c r="B817" i="13" a="1"/>
  <c r="B818" i="13" a="1"/>
  <c r="B819" i="13" a="1"/>
  <c r="B820" i="13" a="1"/>
  <c r="B821" i="13" a="1"/>
  <c r="B822" i="13" a="1"/>
  <c r="B823" i="13" a="1"/>
  <c r="B824" i="13" a="1"/>
  <c r="B825" i="13" a="1"/>
  <c r="B826" i="13" a="1"/>
  <c r="B827" i="13" a="1"/>
  <c r="B828" i="13" a="1"/>
  <c r="B829" i="13" a="1"/>
  <c r="B830" i="13" a="1"/>
  <c r="B831" i="13" a="1"/>
  <c r="B832" i="13" a="1"/>
  <c r="B833" i="13" a="1"/>
  <c r="B834" i="13" a="1"/>
  <c r="B835" i="13" a="1"/>
  <c r="B836" i="13" a="1"/>
  <c r="B837" i="13" a="1"/>
  <c r="B838" i="13" a="1"/>
  <c r="B839" i="13" a="1"/>
  <c r="B840" i="13" a="1"/>
  <c r="B841" i="13" a="1"/>
  <c r="B842" i="13" a="1"/>
  <c r="B843" i="13" a="1"/>
  <c r="B844" i="13" a="1"/>
  <c r="B845" i="13" a="1"/>
  <c r="B846" i="13" a="1"/>
  <c r="B847" i="13" a="1"/>
  <c r="B848" i="13" a="1"/>
  <c r="B849" i="13" a="1"/>
  <c r="B850" i="13" a="1"/>
  <c r="B851" i="13" a="1"/>
  <c r="B852" i="13" a="1"/>
  <c r="B853" i="13" a="1"/>
  <c r="B854" i="13" a="1"/>
  <c r="B855" i="13" a="1"/>
  <c r="B856" i="13" a="1"/>
  <c r="B857" i="13" a="1"/>
  <c r="B858" i="13" a="1"/>
  <c r="B859" i="13" a="1"/>
  <c r="B860" i="13" a="1"/>
  <c r="B861" i="13" a="1"/>
  <c r="B862" i="13" a="1"/>
  <c r="B863" i="13" a="1"/>
  <c r="B864" i="13" a="1"/>
  <c r="B865" i="13" a="1"/>
  <c r="B866" i="13" a="1"/>
  <c r="B867" i="13" a="1"/>
  <c r="B868" i="13" a="1"/>
  <c r="B869" i="13" a="1"/>
  <c r="B870" i="13" a="1"/>
  <c r="B871" i="13" a="1"/>
  <c r="B872" i="13" a="1"/>
  <c r="B873" i="13" a="1"/>
  <c r="B874" i="13" a="1"/>
  <c r="B875" i="13" a="1"/>
  <c r="B876" i="13" a="1"/>
  <c r="B877" i="13" a="1"/>
  <c r="B878" i="13" a="1"/>
  <c r="B879" i="13" a="1"/>
  <c r="B880" i="13" a="1"/>
  <c r="B881" i="13" a="1"/>
  <c r="B882" i="13" a="1"/>
  <c r="B883" i="13" a="1"/>
  <c r="B884" i="13" a="1"/>
  <c r="B885" i="13" a="1"/>
  <c r="B886" i="13" a="1"/>
  <c r="B887" i="13" a="1"/>
  <c r="B888" i="13" a="1"/>
  <c r="B889" i="13" a="1"/>
  <c r="B890" i="13" a="1"/>
  <c r="B891" i="13" a="1"/>
  <c r="B892" i="13" a="1"/>
  <c r="B893" i="13" a="1"/>
  <c r="B894" i="13" a="1"/>
  <c r="B895" i="13" a="1"/>
  <c r="B896" i="13" a="1"/>
  <c r="B897" i="13" a="1"/>
  <c r="B898" i="13" a="1"/>
  <c r="B899" i="13" a="1"/>
  <c r="B900" i="13" a="1"/>
  <c r="B901" i="13" a="1"/>
  <c r="B902" i="13" a="1"/>
  <c r="B903" i="13" a="1"/>
  <c r="B904" i="13" a="1"/>
  <c r="B905" i="13" a="1"/>
  <c r="B906" i="13" a="1"/>
  <c r="B907" i="13" a="1"/>
  <c r="B908" i="13" a="1"/>
  <c r="B909" i="13" a="1"/>
  <c r="B910" i="13" a="1"/>
  <c r="B911" i="13" a="1"/>
  <c r="B912" i="13" a="1"/>
  <c r="B913" i="13" a="1"/>
  <c r="B914" i="13" a="1"/>
  <c r="B915" i="13" a="1"/>
  <c r="B916" i="13" a="1"/>
  <c r="B917" i="13" a="1"/>
  <c r="B918" i="13" a="1"/>
  <c r="B919" i="13" a="1"/>
  <c r="B920" i="13" a="1"/>
  <c r="B921" i="13" a="1"/>
  <c r="B922" i="13" a="1"/>
  <c r="B923" i="13" a="1"/>
  <c r="B924" i="13" a="1"/>
  <c r="B925" i="13" a="1"/>
  <c r="B926" i="13" a="1"/>
  <c r="B927" i="13" a="1"/>
  <c r="B928" i="13" a="1"/>
  <c r="B929" i="13" a="1"/>
  <c r="B930" i="13" a="1"/>
  <c r="B931" i="13" a="1"/>
  <c r="B932" i="13" a="1"/>
  <c r="B933" i="13" a="1"/>
  <c r="B934" i="13" a="1"/>
  <c r="B935" i="13" a="1"/>
  <c r="B936" i="13" a="1"/>
  <c r="B937" i="13" a="1"/>
  <c r="B938" i="13" a="1"/>
  <c r="B939" i="13" a="1"/>
  <c r="B940" i="13" a="1"/>
  <c r="B941" i="13" a="1"/>
  <c r="B942" i="13" a="1"/>
  <c r="B943" i="13" a="1"/>
  <c r="B944" i="13" a="1"/>
  <c r="B945" i="13" a="1"/>
  <c r="B946" i="13" a="1"/>
  <c r="B947" i="13" a="1"/>
  <c r="B948" i="13" a="1"/>
  <c r="B949" i="13" a="1"/>
  <c r="B950" i="13" a="1"/>
  <c r="B951" i="13" a="1"/>
  <c r="B952" i="13" a="1"/>
  <c r="B953" i="13" a="1"/>
  <c r="B954" i="13" a="1"/>
  <c r="B955" i="13" a="1"/>
  <c r="B956" i="13" a="1"/>
  <c r="B957" i="13" a="1"/>
  <c r="B958" i="13" a="1"/>
  <c r="B959" i="13" a="1"/>
  <c r="B960" i="13" a="1"/>
  <c r="B961" i="13" a="1"/>
  <c r="B962" i="13" a="1"/>
  <c r="B963" i="13" a="1"/>
  <c r="B964" i="13" a="1"/>
  <c r="B965" i="13" a="1"/>
  <c r="B966" i="13" a="1"/>
  <c r="B967" i="13" a="1"/>
  <c r="B968" i="13" a="1"/>
  <c r="B969" i="13" a="1"/>
  <c r="B970" i="13" a="1"/>
  <c r="B971" i="13" a="1"/>
  <c r="B972" i="13" a="1"/>
  <c r="B973" i="13" a="1"/>
  <c r="B974" i="13" a="1"/>
  <c r="B975" i="13" a="1"/>
  <c r="B976" i="13" a="1"/>
  <c r="B977" i="13" a="1"/>
  <c r="B978" i="13" a="1"/>
  <c r="B979" i="13" a="1"/>
  <c r="B980" i="13" a="1"/>
  <c r="B981" i="13" a="1"/>
  <c r="B982" i="13" a="1"/>
  <c r="B983" i="13" a="1"/>
  <c r="B984" i="13" a="1"/>
  <c r="B985" i="13" a="1"/>
  <c r="B986" i="13" a="1"/>
  <c r="B987" i="13" a="1"/>
  <c r="B988" i="13" a="1"/>
  <c r="B989" i="13" a="1"/>
  <c r="B990" i="13" a="1"/>
  <c r="B991" i="13" a="1"/>
  <c r="B992" i="13" a="1"/>
  <c r="B993" i="13" a="1"/>
  <c r="B994" i="13" a="1"/>
  <c r="B995" i="13" a="1"/>
  <c r="B996" i="13" a="1"/>
  <c r="B997" i="13" a="1"/>
  <c r="B998" i="13" a="1"/>
  <c r="B999" i="13" a="1"/>
  <c r="B1000" i="13" a="1"/>
  <c r="B1001" i="13" a="1"/>
  <c r="B1002" i="13" a="1"/>
  <c r="B1003" i="13" a="1"/>
  <c r="B1004" i="13" a="1"/>
  <c r="B1005" i="13" a="1"/>
  <c r="B1006" i="13" a="1"/>
  <c r="B1007" i="13" a="1"/>
  <c r="B1008" i="13" a="1"/>
  <c r="B1009" i="13" a="1"/>
  <c r="B1010" i="13" a="1"/>
  <c r="B1011" i="13" a="1"/>
  <c r="B1012" i="13" a="1"/>
  <c r="B1013" i="13" a="1"/>
  <c r="B1014" i="13" a="1"/>
  <c r="B1015" i="13" a="1"/>
  <c r="B1016" i="13" a="1"/>
  <c r="B1017" i="13" a="1"/>
  <c r="B1018" i="13" a="1"/>
  <c r="B1019" i="13" a="1"/>
  <c r="B1020" i="13" a="1"/>
  <c r="B1021" i="13" a="1"/>
  <c r="B1022" i="13" a="1"/>
  <c r="B1023" i="13" a="1"/>
  <c r="B1024" i="13" a="1"/>
  <c r="B1025" i="13" a="1"/>
  <c r="B1026" i="13" a="1"/>
  <c r="B1027" i="13" a="1"/>
  <c r="B1028" i="13" a="1"/>
  <c r="B1029" i="13" a="1"/>
  <c r="B1030" i="13" a="1"/>
  <c r="B1031" i="13" a="1"/>
  <c r="B1032" i="13" a="1"/>
  <c r="B1033" i="13" a="1"/>
  <c r="B1034" i="13" a="1"/>
  <c r="B1035" i="13" a="1"/>
  <c r="B1036" i="13" a="1"/>
  <c r="B1037" i="13" a="1"/>
  <c r="B1038" i="13" a="1"/>
  <c r="B1039" i="13" a="1"/>
  <c r="B1040" i="13" a="1"/>
  <c r="B1041" i="13" a="1"/>
  <c r="B1042" i="13" a="1"/>
  <c r="B1043" i="13" a="1"/>
  <c r="B1044" i="13" a="1"/>
  <c r="B1045" i="13" a="1"/>
  <c r="B1046" i="13" a="1"/>
  <c r="B1047" i="13" a="1"/>
  <c r="B1048" i="13" a="1"/>
  <c r="B1049" i="13" a="1"/>
  <c r="B1050" i="13" a="1"/>
  <c r="B1051" i="13" a="1"/>
  <c r="B1052" i="13" a="1"/>
  <c r="B1053" i="13" a="1"/>
  <c r="B1054" i="13" a="1"/>
  <c r="B1055" i="13" a="1"/>
  <c r="B1056" i="13" a="1"/>
  <c r="B1057" i="13" a="1"/>
  <c r="B1058" i="13" a="1"/>
  <c r="B1059" i="13" a="1"/>
  <c r="B1060" i="13" a="1"/>
  <c r="B1061" i="13" a="1"/>
  <c r="B1062" i="13" a="1"/>
  <c r="B1063" i="13" a="1"/>
  <c r="B1064" i="13" a="1"/>
  <c r="B1065" i="13" a="1"/>
  <c r="B1066" i="13" a="1"/>
  <c r="B1067" i="13" a="1"/>
  <c r="B1068" i="13" a="1"/>
  <c r="B1069" i="13" a="1"/>
  <c r="B1070" i="13" a="1"/>
  <c r="B1071" i="13" a="1"/>
  <c r="B1072" i="13" a="1"/>
  <c r="B1073" i="13" a="1"/>
  <c r="B1074" i="13" a="1"/>
  <c r="B1075" i="13" a="1"/>
  <c r="B1076" i="13" a="1"/>
  <c r="B1077" i="13" a="1"/>
  <c r="B1078" i="13" a="1"/>
  <c r="B1079" i="13" a="1"/>
  <c r="B1080" i="13" a="1"/>
  <c r="B1081" i="13" a="1"/>
  <c r="B1082" i="13" a="1"/>
  <c r="B1083" i="13" a="1"/>
  <c r="B1084" i="13" a="1"/>
  <c r="B1085" i="13" a="1"/>
  <c r="B1086" i="13" a="1"/>
  <c r="B1087" i="13" a="1"/>
  <c r="B1088" i="13" a="1"/>
  <c r="B1089" i="13" a="1"/>
  <c r="B1090" i="13" a="1"/>
  <c r="B1091" i="13" a="1"/>
  <c r="B1092" i="13" a="1"/>
  <c r="B1093" i="13" a="1"/>
  <c r="B1094" i="13" a="1"/>
  <c r="B1095" i="13" a="1"/>
  <c r="B1096" i="13" a="1"/>
  <c r="B1097" i="13" a="1"/>
  <c r="B1098" i="13" a="1"/>
  <c r="B1099" i="13" a="1"/>
  <c r="B1100" i="13" a="1"/>
  <c r="B1101" i="13" a="1"/>
  <c r="B1102" i="13" a="1"/>
  <c r="B1103" i="13" a="1"/>
  <c r="B1104" i="13" a="1"/>
  <c r="B1105" i="13" a="1"/>
  <c r="B1106" i="13" a="1"/>
  <c r="B1107" i="13" a="1"/>
  <c r="B1108" i="13" a="1"/>
  <c r="B1109" i="13" a="1"/>
  <c r="B1110" i="13" a="1"/>
  <c r="B1111" i="13" a="1"/>
  <c r="B1112" i="13" a="1"/>
  <c r="B1113" i="13" a="1"/>
  <c r="B1114" i="13" a="1"/>
  <c r="B1115" i="13" a="1"/>
  <c r="B1116" i="13" a="1"/>
  <c r="B1117" i="13" a="1"/>
  <c r="B1118" i="13" a="1"/>
  <c r="B1119" i="13" a="1"/>
  <c r="B1120" i="13" a="1"/>
  <c r="B1121" i="13" a="1"/>
  <c r="B1122" i="13" a="1"/>
  <c r="B1123" i="13" a="1"/>
  <c r="B1124" i="13" a="1"/>
  <c r="B1125" i="13" a="1"/>
  <c r="B1126" i="13" a="1"/>
  <c r="B1127" i="13" a="1"/>
  <c r="B1128" i="13" a="1"/>
  <c r="B1129" i="13" a="1"/>
  <c r="B1130" i="13" a="1"/>
  <c r="B1131" i="13" a="1"/>
  <c r="B1132" i="13" a="1"/>
  <c r="B1133" i="13" a="1"/>
  <c r="B1134" i="13" a="1"/>
  <c r="B1135" i="13" a="1"/>
  <c r="B1136" i="13" a="1"/>
  <c r="B1137" i="13" a="1"/>
  <c r="B1138" i="13" a="1"/>
  <c r="B1139" i="13" a="1"/>
  <c r="B1140" i="13" a="1"/>
  <c r="B1141" i="13" a="1"/>
  <c r="B1142" i="13" a="1"/>
  <c r="B1143" i="13" a="1"/>
  <c r="B1144" i="13" a="1"/>
  <c r="B1145" i="13" a="1"/>
  <c r="B1146" i="13" a="1"/>
  <c r="B1147" i="13" a="1"/>
  <c r="B1148" i="13" a="1"/>
  <c r="B1149" i="13" a="1"/>
  <c r="B1150" i="13" a="1"/>
  <c r="B1151" i="13" a="1"/>
  <c r="B1152" i="13" a="1"/>
  <c r="B1153" i="13" a="1"/>
  <c r="B1154" i="13" a="1"/>
  <c r="B1155" i="13" a="1"/>
  <c r="B1156" i="13" a="1"/>
  <c r="B1157" i="13" a="1"/>
  <c r="B1158" i="13" a="1"/>
  <c r="B1159" i="13" a="1"/>
  <c r="B1160" i="13" a="1"/>
  <c r="B1161" i="13" a="1"/>
  <c r="B1162" i="13" a="1"/>
  <c r="B1163" i="13" a="1"/>
  <c r="B1164" i="13" a="1"/>
  <c r="B1165" i="13" a="1"/>
  <c r="B1166" i="13" a="1"/>
  <c r="B1167" i="13" a="1"/>
  <c r="B1168" i="13" a="1"/>
  <c r="B1169" i="13" a="1"/>
  <c r="B1170" i="13" a="1"/>
  <c r="B1171" i="13" a="1"/>
  <c r="B1172" i="13" a="1"/>
  <c r="B1173" i="13" a="1"/>
  <c r="B1174" i="13" a="1"/>
  <c r="B1175" i="13" a="1"/>
  <c r="B1176" i="13" a="1"/>
  <c r="B1177" i="13" a="1"/>
  <c r="B1178" i="13" a="1"/>
  <c r="B1179" i="13" a="1"/>
  <c r="B1180" i="13" a="1"/>
  <c r="B1181" i="13" a="1"/>
  <c r="B1182" i="13" a="1"/>
  <c r="B1183" i="13" a="1"/>
  <c r="B1184" i="13" a="1"/>
  <c r="B1185" i="13" a="1"/>
  <c r="B1186" i="13" a="1"/>
  <c r="B1187" i="13" a="1"/>
  <c r="B1188" i="13" a="1"/>
  <c r="B1189" i="13" a="1"/>
  <c r="B1190" i="13" a="1"/>
  <c r="B1191" i="13" a="1"/>
  <c r="B1192" i="13" a="1"/>
  <c r="B1193" i="13" a="1"/>
  <c r="B1194" i="13" a="1"/>
  <c r="B1195" i="13" a="1"/>
  <c r="B1196" i="13" a="1"/>
  <c r="B1197" i="13" a="1"/>
  <c r="B1198" i="13" a="1"/>
  <c r="B1199" i="13" a="1"/>
  <c r="B1200" i="13" a="1"/>
  <c r="B1201" i="13" a="1"/>
  <c r="B1202" i="13" a="1"/>
  <c r="B1203" i="13" a="1"/>
  <c r="B1204" i="13" a="1"/>
  <c r="B1205" i="13" a="1"/>
  <c r="B1206" i="13" a="1"/>
  <c r="B1207" i="13" a="1"/>
  <c r="B1208" i="13" a="1"/>
  <c r="B1209" i="13" a="1"/>
  <c r="B1210" i="13" a="1"/>
  <c r="B1211" i="13" a="1"/>
  <c r="B1212" i="13" a="1"/>
  <c r="B1213" i="13" a="1"/>
  <c r="B1214" i="13" a="1"/>
  <c r="B1215" i="13" a="1"/>
  <c r="B1216" i="13" a="1"/>
  <c r="B1217" i="13" a="1"/>
  <c r="B1218" i="13" a="1"/>
  <c r="B1219" i="13" a="1"/>
  <c r="B1220" i="13" a="1"/>
  <c r="B1221" i="13" a="1"/>
  <c r="B1222" i="13" a="1"/>
  <c r="B1223" i="13" a="1"/>
  <c r="B1224" i="13" a="1"/>
  <c r="B1225" i="13" a="1"/>
  <c r="B1226" i="13" a="1"/>
  <c r="B1227" i="13" a="1"/>
  <c r="B1228" i="13" a="1"/>
  <c r="B1229" i="13" a="1"/>
  <c r="B1230" i="13" a="1"/>
  <c r="B1231" i="13" a="1"/>
  <c r="B1232" i="13" a="1"/>
  <c r="B1233" i="13" a="1"/>
  <c r="B1234" i="13" a="1"/>
  <c r="B1235" i="13" a="1"/>
  <c r="B1236" i="13" a="1"/>
  <c r="B1237" i="13" a="1"/>
  <c r="B1238" i="13" a="1"/>
  <c r="B1239" i="13" a="1"/>
  <c r="B1240" i="13" a="1"/>
  <c r="B1241" i="13" a="1"/>
  <c r="B1242" i="13" a="1"/>
  <c r="B1243" i="13" a="1"/>
  <c r="B1244" i="13" a="1"/>
  <c r="B1245" i="13" a="1"/>
  <c r="B1246" i="13" a="1"/>
  <c r="B1247" i="13" a="1"/>
  <c r="B1248" i="13" a="1"/>
  <c r="B1249" i="13" a="1"/>
  <c r="B1250" i="13" a="1"/>
  <c r="B1251" i="13" a="1"/>
  <c r="B1252" i="13" a="1"/>
  <c r="B1253" i="13" a="1"/>
  <c r="B1254" i="13" a="1"/>
  <c r="B1255" i="13" a="1"/>
  <c r="B1256" i="13" a="1"/>
  <c r="B1257" i="13" a="1"/>
  <c r="B1258" i="13" a="1"/>
  <c r="B1259" i="13" a="1"/>
  <c r="B1260" i="13" a="1"/>
  <c r="B1261" i="13" a="1"/>
  <c r="B1262" i="13" a="1"/>
  <c r="B1263" i="13" a="1"/>
  <c r="B1264" i="13" a="1"/>
  <c r="B1265" i="13" a="1"/>
  <c r="B1266" i="13" a="1"/>
  <c r="B1267" i="13" a="1"/>
  <c r="B1268" i="13" a="1"/>
  <c r="B1269" i="13" a="1"/>
  <c r="B1270" i="13" a="1"/>
  <c r="B1271" i="13" a="1"/>
  <c r="B1272" i="13" a="1"/>
  <c r="B1273" i="13" a="1"/>
  <c r="B1274" i="13" a="1"/>
  <c r="B1275" i="13" a="1"/>
  <c r="B1276" i="13" a="1"/>
  <c r="B1277" i="13" a="1"/>
  <c r="B1278" i="13" a="1"/>
  <c r="B1279" i="13" a="1"/>
  <c r="B1280" i="13" a="1"/>
  <c r="B1281" i="13" a="1"/>
  <c r="B1282" i="13" a="1"/>
  <c r="B1283" i="13" a="1"/>
  <c r="B1284" i="13" a="1"/>
  <c r="B1285" i="13" a="1"/>
  <c r="B1286" i="13" a="1"/>
  <c r="B1287" i="13" a="1"/>
  <c r="B1288" i="13" a="1"/>
  <c r="B1289" i="13" a="1"/>
  <c r="B1290" i="13" a="1"/>
  <c r="B1291" i="13" a="1"/>
  <c r="B1292" i="13" a="1"/>
  <c r="B1293" i="13" a="1"/>
  <c r="B1294" i="13" a="1"/>
  <c r="B1295" i="13" a="1"/>
  <c r="B1296" i="13" a="1"/>
  <c r="B1297" i="13" a="1"/>
  <c r="B1298" i="13" a="1"/>
  <c r="B1299" i="13" a="1"/>
  <c r="B2" i="12" a="1"/>
  <c r="B3" i="12" a="1"/>
  <c r="B4" i="12" a="1"/>
  <c r="B5" i="12" a="1"/>
  <c r="B6" i="12" a="1"/>
  <c r="B7" i="12" a="1"/>
  <c r="B8" i="12" a="1"/>
  <c r="B9" i="12" a="1"/>
  <c r="B10" i="12" a="1"/>
  <c r="B11" i="12" a="1"/>
  <c r="B12" i="12" a="1"/>
  <c r="B13" i="12" a="1"/>
  <c r="B14" i="12" a="1"/>
  <c r="B15" i="12" a="1"/>
  <c r="B16" i="12" a="1"/>
  <c r="B17" i="12" a="1"/>
  <c r="B18" i="12" a="1"/>
  <c r="B19" i="12" a="1"/>
  <c r="B20" i="12" a="1"/>
  <c r="B21" i="12" a="1"/>
  <c r="B22" i="12" a="1"/>
  <c r="B23" i="12" a="1"/>
  <c r="B24" i="12" a="1"/>
  <c r="B25" i="12" a="1"/>
  <c r="B26" i="12" a="1"/>
  <c r="B27" i="12" a="1"/>
  <c r="B28" i="12" a="1"/>
  <c r="B29" i="12" a="1"/>
  <c r="B30" i="12" a="1"/>
  <c r="B31" i="12" a="1"/>
  <c r="B32" i="12" a="1"/>
  <c r="B33" i="12" a="1"/>
  <c r="B34" i="12" a="1"/>
  <c r="B35" i="12" a="1"/>
  <c r="B36" i="12" a="1"/>
  <c r="B37" i="12" a="1"/>
  <c r="B38" i="12" a="1"/>
  <c r="B39" i="12" a="1"/>
  <c r="B40" i="12" a="1"/>
  <c r="B41" i="12" a="1"/>
  <c r="B42" i="12" a="1"/>
  <c r="B43" i="12" a="1"/>
  <c r="B44" i="12" a="1"/>
  <c r="B45" i="12" a="1"/>
  <c r="B46" i="12" a="1"/>
  <c r="B47" i="12" a="1"/>
  <c r="B48" i="12" a="1"/>
  <c r="B49" i="12" a="1"/>
  <c r="B50" i="12" a="1"/>
  <c r="B51" i="12" a="1"/>
  <c r="B52" i="12" a="1"/>
  <c r="B53" i="12" a="1"/>
  <c r="B54" i="12" a="1"/>
  <c r="B55" i="12" a="1"/>
  <c r="B56" i="12" a="1"/>
  <c r="B57" i="12" a="1"/>
  <c r="B58" i="12" a="1"/>
  <c r="B59" i="12" a="1"/>
  <c r="B60" i="12" a="1"/>
  <c r="B61" i="12" a="1"/>
  <c r="B62" i="12" a="1"/>
  <c r="B63" i="12" a="1"/>
  <c r="B64" i="12" a="1"/>
  <c r="B65" i="12" a="1"/>
  <c r="B66" i="12" a="1"/>
  <c r="B67" i="12" a="1"/>
  <c r="B68" i="12" a="1"/>
  <c r="B69" i="12" a="1"/>
  <c r="B70" i="12" a="1"/>
  <c r="B71" i="12" a="1"/>
  <c r="B72" i="12" a="1"/>
  <c r="B73" i="12" a="1"/>
  <c r="B74" i="12" a="1"/>
  <c r="B75" i="12" a="1"/>
  <c r="B76" i="12" a="1"/>
  <c r="B77" i="12" a="1"/>
  <c r="B78" i="12" a="1"/>
  <c r="B79" i="12" a="1"/>
  <c r="B80" i="12" a="1"/>
  <c r="B81" i="12" a="1"/>
  <c r="B82" i="12" a="1"/>
  <c r="B83" i="12" a="1"/>
  <c r="B84" i="12" a="1"/>
  <c r="B85" i="12" a="1"/>
  <c r="B86" i="12" a="1"/>
  <c r="B87" i="12" a="1"/>
  <c r="B88" i="12" a="1"/>
  <c r="B89" i="12" a="1"/>
  <c r="B90" i="12" a="1"/>
  <c r="B91" i="12" a="1"/>
  <c r="B92" i="12" a="1"/>
  <c r="B93" i="12" a="1"/>
  <c r="B94" i="12" a="1"/>
  <c r="B95" i="12" a="1"/>
  <c r="B96" i="12" a="1"/>
  <c r="B97" i="12" a="1"/>
  <c r="B98" i="12" a="1"/>
  <c r="B99" i="12" a="1"/>
  <c r="B100" i="12" a="1"/>
  <c r="B101" i="12" a="1"/>
  <c r="B102" i="12" a="1"/>
  <c r="B103" i="12" a="1"/>
  <c r="B104" i="12" a="1"/>
  <c r="B105" i="12" a="1"/>
  <c r="B106" i="12" a="1"/>
  <c r="B107" i="12" a="1"/>
  <c r="B108" i="12" a="1"/>
  <c r="B109" i="12" a="1"/>
  <c r="B110" i="12" a="1"/>
  <c r="B111" i="12" a="1"/>
  <c r="B112" i="12" a="1"/>
  <c r="B113" i="12" a="1"/>
  <c r="B114" i="12" a="1"/>
  <c r="B115" i="12" a="1"/>
  <c r="B116" i="12" a="1"/>
  <c r="B117" i="12" a="1"/>
  <c r="B118" i="12" a="1"/>
  <c r="B119" i="12" a="1"/>
  <c r="B120" i="12" a="1"/>
  <c r="B121" i="12" a="1"/>
  <c r="B122" i="12" a="1"/>
  <c r="B123" i="12" a="1"/>
  <c r="B124" i="12" a="1"/>
  <c r="B125" i="12" a="1"/>
  <c r="B126" i="12" a="1"/>
  <c r="B127" i="12" a="1"/>
  <c r="B128" i="12" a="1"/>
  <c r="B129" i="12" a="1"/>
  <c r="B130" i="12" a="1"/>
  <c r="B131" i="12" a="1"/>
  <c r="B132" i="12" a="1"/>
  <c r="B133" i="12" a="1"/>
  <c r="B134" i="12" a="1"/>
  <c r="B135" i="12" a="1"/>
  <c r="B136" i="12" a="1"/>
  <c r="B137" i="12" a="1"/>
  <c r="B138" i="12" a="1"/>
  <c r="B139" i="12" a="1"/>
  <c r="B140" i="12" a="1"/>
  <c r="B141" i="12" a="1"/>
  <c r="B142" i="12" a="1"/>
  <c r="B143" i="12" a="1"/>
  <c r="B144" i="12" a="1"/>
  <c r="B145" i="12" a="1"/>
  <c r="B146" i="12" a="1"/>
  <c r="B147" i="12" a="1"/>
  <c r="B148" i="12" a="1"/>
  <c r="B149" i="12" a="1"/>
  <c r="B150" i="12" a="1"/>
  <c r="B151" i="12" a="1"/>
  <c r="B152" i="12" a="1"/>
  <c r="B153" i="12" a="1"/>
  <c r="B154" i="12" a="1"/>
  <c r="B155" i="12" a="1"/>
  <c r="B156" i="12" a="1"/>
  <c r="B157" i="12" a="1"/>
  <c r="B158" i="12" a="1"/>
  <c r="B159" i="12" a="1"/>
  <c r="B160" i="12" a="1"/>
  <c r="B161" i="12" a="1"/>
  <c r="B162" i="12" a="1"/>
  <c r="B163" i="12" a="1"/>
  <c r="B164" i="12" a="1"/>
  <c r="B165" i="12" a="1"/>
  <c r="B166" i="12" a="1"/>
  <c r="B167" i="12" a="1"/>
  <c r="B168" i="12" a="1"/>
  <c r="B169" i="12" a="1"/>
  <c r="B170" i="12" a="1"/>
  <c r="B171" i="12" a="1"/>
  <c r="B172" i="12" a="1"/>
  <c r="B173" i="12" a="1"/>
  <c r="B174" i="12" a="1"/>
  <c r="B175" i="12" a="1"/>
  <c r="B176" i="12" a="1"/>
  <c r="B177" i="12" a="1"/>
  <c r="B178" i="12" a="1"/>
  <c r="B179" i="12" a="1"/>
  <c r="B180" i="12" a="1"/>
  <c r="B181" i="12" a="1"/>
  <c r="B182" i="12" a="1"/>
  <c r="B183" i="12" a="1"/>
  <c r="B184" i="12" a="1"/>
  <c r="B185" i="12" a="1"/>
  <c r="B186" i="12" a="1"/>
  <c r="B187" i="12" a="1"/>
  <c r="B188" i="12" a="1"/>
  <c r="B189" i="12" a="1"/>
  <c r="B190" i="12" a="1"/>
  <c r="B191" i="12" a="1"/>
  <c r="B192" i="12" a="1"/>
  <c r="B193" i="12" a="1"/>
  <c r="B194" i="12" a="1"/>
  <c r="B195" i="12" a="1"/>
  <c r="B196" i="12" a="1"/>
  <c r="B197" i="12" a="1"/>
  <c r="B198" i="12" a="1"/>
  <c r="B199" i="12" a="1"/>
  <c r="B200" i="12" a="1"/>
  <c r="B201" i="12" a="1"/>
  <c r="B202" i="12" a="1"/>
  <c r="B203" i="12" a="1"/>
  <c r="B204" i="12" a="1"/>
  <c r="B205" i="12" a="1"/>
  <c r="B206" i="12" a="1"/>
  <c r="B207" i="12" a="1"/>
  <c r="B208" i="12" a="1"/>
  <c r="B209" i="12" a="1"/>
  <c r="B210" i="12" a="1"/>
  <c r="B211" i="12" a="1"/>
  <c r="B212" i="12" a="1"/>
  <c r="B213" i="12" a="1"/>
  <c r="B214" i="12" a="1"/>
  <c r="B215" i="12" a="1"/>
  <c r="B216" i="12" a="1"/>
  <c r="B217" i="12" a="1"/>
  <c r="B218" i="12" a="1"/>
  <c r="B219" i="12" a="1"/>
  <c r="B220" i="12" a="1"/>
  <c r="B221" i="12" a="1"/>
  <c r="B222" i="12" a="1"/>
  <c r="B223" i="12" a="1"/>
  <c r="B224" i="12" a="1"/>
  <c r="B225" i="12" a="1"/>
  <c r="B226" i="12" a="1"/>
  <c r="B227" i="12" a="1"/>
  <c r="B228" i="12" a="1"/>
  <c r="B229" i="12" a="1"/>
  <c r="B230" i="12" a="1"/>
  <c r="B231" i="12" a="1"/>
  <c r="B232" i="12" a="1"/>
  <c r="B233" i="12" a="1"/>
  <c r="B234" i="12" a="1"/>
  <c r="B235" i="12" a="1"/>
  <c r="B236" i="12" a="1"/>
  <c r="B237" i="12" a="1"/>
  <c r="B238" i="12" a="1"/>
  <c r="B239" i="12" a="1"/>
  <c r="B240" i="12" a="1"/>
  <c r="B241" i="12" a="1"/>
  <c r="B242" i="12" a="1"/>
  <c r="B243" i="12" a="1"/>
  <c r="B244" i="12" a="1"/>
  <c r="B245" i="12" a="1"/>
  <c r="B246" i="12" a="1"/>
  <c r="B247" i="12" a="1"/>
  <c r="B248" i="12" a="1"/>
  <c r="B249" i="12" a="1"/>
  <c r="B250" i="12" a="1"/>
  <c r="B251" i="12" a="1"/>
  <c r="B252" i="12" a="1"/>
  <c r="B253" i="12" a="1"/>
  <c r="B254" i="12" a="1"/>
  <c r="B255" i="12" a="1"/>
  <c r="B256" i="12" a="1"/>
  <c r="B257" i="12" a="1"/>
  <c r="B258" i="12" a="1"/>
  <c r="B259" i="12" a="1"/>
  <c r="B260" i="12" a="1"/>
  <c r="B261" i="12" a="1"/>
  <c r="B262" i="12" a="1"/>
  <c r="B263" i="12" a="1"/>
  <c r="B264" i="12" a="1"/>
  <c r="B265" i="12" a="1"/>
  <c r="B266" i="12" a="1"/>
  <c r="B267" i="12" a="1"/>
  <c r="B268" i="12" a="1"/>
  <c r="B269" i="12" a="1"/>
  <c r="B270" i="12" a="1"/>
  <c r="B271" i="12" a="1"/>
  <c r="B272" i="12" a="1"/>
  <c r="B273" i="12" a="1"/>
  <c r="B274" i="12" a="1"/>
  <c r="B275" i="12" a="1"/>
  <c r="B276" i="12" a="1"/>
  <c r="B277" i="12" a="1"/>
  <c r="B278" i="12" a="1"/>
  <c r="B279" i="12" a="1"/>
  <c r="B280" i="12" a="1"/>
  <c r="B281" i="12" a="1"/>
  <c r="B282" i="12" a="1"/>
  <c r="B283" i="12" a="1"/>
  <c r="B284" i="12" a="1"/>
  <c r="B285" i="12" a="1"/>
  <c r="B286" i="12" a="1"/>
  <c r="B287" i="12" a="1"/>
  <c r="B288" i="12" a="1"/>
  <c r="B289" i="12" a="1"/>
  <c r="B290" i="12" a="1"/>
  <c r="B291" i="12" a="1"/>
  <c r="B292" i="12" a="1"/>
  <c r="B293" i="12" a="1"/>
  <c r="B294" i="12" a="1"/>
  <c r="B295" i="12" a="1"/>
  <c r="B296" i="12" a="1"/>
  <c r="B297" i="12" a="1"/>
  <c r="B298" i="12" a="1"/>
  <c r="B299" i="12" a="1"/>
  <c r="B300" i="12" a="1"/>
  <c r="B301" i="12" a="1"/>
  <c r="B302" i="12" a="1"/>
  <c r="B303" i="12" a="1"/>
  <c r="B304" i="12" a="1"/>
  <c r="B305" i="12" a="1"/>
  <c r="B306" i="12" a="1"/>
  <c r="B307" i="12" a="1"/>
  <c r="B308" i="12" a="1"/>
  <c r="B309" i="12" a="1"/>
  <c r="B310" i="12" a="1"/>
  <c r="B311" i="12" a="1"/>
  <c r="B312" i="12" a="1"/>
  <c r="B313" i="12" a="1"/>
  <c r="B314" i="12" a="1"/>
  <c r="B315" i="12" a="1"/>
  <c r="B316" i="12" a="1"/>
  <c r="B317" i="12" a="1"/>
  <c r="B318" i="12" a="1"/>
  <c r="B319" i="12" a="1"/>
  <c r="B320" i="12" a="1"/>
  <c r="B321" i="12" a="1"/>
  <c r="B322" i="12" a="1"/>
  <c r="B323" i="12" a="1"/>
  <c r="B324" i="12" a="1"/>
  <c r="B325" i="12" a="1"/>
  <c r="B326" i="12" a="1"/>
  <c r="B327" i="12" a="1"/>
  <c r="B328" i="12" a="1"/>
  <c r="B329" i="12" a="1"/>
  <c r="B330" i="12" a="1"/>
  <c r="B331" i="12" a="1"/>
  <c r="B332" i="12" a="1"/>
  <c r="B333" i="12" a="1"/>
  <c r="B334" i="12" a="1"/>
  <c r="B335" i="12" a="1"/>
  <c r="B336" i="12" a="1"/>
  <c r="B337" i="12" a="1"/>
  <c r="B338" i="12" a="1"/>
  <c r="B339" i="12" a="1"/>
  <c r="B340" i="12" a="1"/>
  <c r="B341" i="12" a="1"/>
  <c r="B342" i="12" a="1"/>
  <c r="B343" i="12" a="1"/>
  <c r="B344" i="12" a="1"/>
  <c r="B345" i="12" a="1"/>
  <c r="B346" i="12" a="1"/>
  <c r="B347" i="12" a="1"/>
  <c r="B348" i="12" a="1"/>
  <c r="B349" i="12" a="1"/>
  <c r="B350" i="12" a="1"/>
  <c r="B351" i="12" a="1"/>
  <c r="B352" i="12" a="1"/>
  <c r="B353" i="12" a="1"/>
  <c r="B354" i="12" a="1"/>
  <c r="B355" i="12" a="1"/>
  <c r="B356" i="12" a="1"/>
  <c r="B357" i="12" a="1"/>
  <c r="B358" i="12" a="1"/>
  <c r="B359" i="12" a="1"/>
  <c r="B360" i="12" a="1"/>
  <c r="B361" i="12" a="1"/>
  <c r="B362" i="12" a="1"/>
  <c r="B363" i="12" a="1"/>
  <c r="B364" i="12" a="1"/>
  <c r="B365" i="12" a="1"/>
  <c r="B366" i="12" a="1"/>
  <c r="B367" i="12" a="1"/>
  <c r="B368" i="12" a="1"/>
  <c r="B369" i="12" a="1"/>
  <c r="B370" i="12" a="1"/>
  <c r="B371" i="12" a="1"/>
  <c r="B372" i="12" a="1"/>
  <c r="B373" i="12" a="1"/>
  <c r="B374" i="12" a="1"/>
  <c r="B375" i="12" a="1"/>
  <c r="B376" i="12" a="1"/>
  <c r="B377" i="12" a="1"/>
  <c r="B378" i="12" a="1"/>
  <c r="B379" i="12" a="1"/>
  <c r="B380" i="12" a="1"/>
  <c r="B381" i="12" a="1"/>
  <c r="B382" i="12" a="1"/>
  <c r="B383" i="12" a="1"/>
  <c r="B384" i="12" a="1"/>
  <c r="B385" i="12" a="1"/>
  <c r="B386" i="12" a="1"/>
  <c r="B387" i="12" a="1"/>
  <c r="B388" i="12" a="1"/>
  <c r="B389" i="12" a="1"/>
  <c r="B390" i="12" a="1"/>
  <c r="B391" i="12" a="1"/>
  <c r="B392" i="12" a="1"/>
  <c r="B393" i="12" a="1"/>
  <c r="B394" i="12" a="1"/>
  <c r="B395" i="12" a="1"/>
  <c r="B396" i="12" a="1"/>
  <c r="B397" i="12" a="1"/>
  <c r="B398" i="12" a="1"/>
  <c r="B399" i="12" a="1"/>
  <c r="B400" i="12" a="1"/>
  <c r="B401" i="12" a="1"/>
  <c r="B402" i="12" a="1"/>
  <c r="B403" i="12" a="1"/>
  <c r="B404" i="12" a="1"/>
  <c r="B405" i="12" a="1"/>
  <c r="B406" i="12" a="1"/>
  <c r="B407" i="12" a="1"/>
  <c r="B408" i="12" a="1"/>
  <c r="B409" i="12" a="1"/>
  <c r="B410" i="12" a="1"/>
  <c r="B411" i="12" a="1"/>
  <c r="B412" i="12" a="1"/>
  <c r="B413" i="12" a="1"/>
  <c r="B414" i="12" a="1"/>
  <c r="B415" i="12" a="1"/>
  <c r="B416" i="12" a="1"/>
  <c r="B417" i="12" a="1"/>
  <c r="B418" i="12" a="1"/>
  <c r="B419" i="12" a="1"/>
  <c r="B420" i="12" a="1"/>
  <c r="B421" i="12" a="1"/>
  <c r="B422" i="12" a="1"/>
  <c r="B423" i="12" a="1"/>
  <c r="B424" i="12" a="1"/>
  <c r="B425" i="12" a="1"/>
  <c r="B426" i="12" a="1"/>
  <c r="B427" i="12" a="1"/>
  <c r="B428" i="12" a="1"/>
  <c r="B429" i="12" a="1"/>
  <c r="B430" i="12" a="1"/>
  <c r="B431" i="12" a="1"/>
  <c r="B432" i="12" a="1"/>
  <c r="B433" i="12" a="1"/>
  <c r="B434" i="12" a="1"/>
  <c r="B435" i="12" a="1"/>
  <c r="B436" i="12" a="1"/>
  <c r="B437" i="12" a="1"/>
  <c r="B438" i="12" a="1"/>
  <c r="B439" i="12" a="1"/>
  <c r="B440" i="12" a="1"/>
  <c r="B441" i="12" a="1"/>
  <c r="B442" i="12" a="1"/>
  <c r="B443" i="12" a="1"/>
  <c r="B444" i="12" a="1"/>
  <c r="B445" i="12" a="1"/>
  <c r="B446" i="12" a="1"/>
  <c r="B447" i="12" a="1"/>
  <c r="B448" i="12" a="1"/>
  <c r="B449" i="12" a="1"/>
  <c r="B450" i="12" a="1"/>
  <c r="B451" i="12" a="1"/>
  <c r="B452" i="12" a="1"/>
  <c r="B453" i="12" a="1"/>
  <c r="B454" i="12" a="1"/>
  <c r="B455" i="12" a="1"/>
  <c r="B456" i="12" a="1"/>
  <c r="B457" i="12" a="1"/>
  <c r="B458" i="12" a="1"/>
  <c r="B459" i="12" a="1"/>
  <c r="B460" i="12" a="1"/>
  <c r="B461" i="12" a="1"/>
  <c r="B462" i="12" a="1"/>
  <c r="B463" i="12" a="1"/>
  <c r="B464" i="12" a="1"/>
  <c r="B465" i="12" a="1"/>
  <c r="B466" i="12" a="1"/>
  <c r="B467" i="12" a="1"/>
  <c r="B468" i="12" a="1"/>
  <c r="B469" i="12" a="1"/>
  <c r="B470" i="12" a="1"/>
  <c r="B471" i="12" a="1"/>
  <c r="B472" i="12" a="1"/>
  <c r="B473" i="12" a="1"/>
  <c r="B474" i="12" a="1"/>
  <c r="B475" i="12" a="1"/>
  <c r="B476" i="12" a="1"/>
  <c r="B477" i="12" a="1"/>
  <c r="B478" i="12" a="1"/>
  <c r="B479" i="12" a="1"/>
  <c r="B480" i="12" a="1"/>
  <c r="B481" i="12" a="1"/>
  <c r="B482" i="12" a="1"/>
  <c r="B483" i="12" a="1"/>
  <c r="B484" i="12" a="1"/>
  <c r="B485" i="12" a="1"/>
  <c r="B486" i="12" a="1"/>
  <c r="B487" i="12" a="1"/>
  <c r="B488" i="12" a="1"/>
  <c r="B489" i="12" a="1"/>
  <c r="B490" i="12" a="1"/>
  <c r="B491" i="12" a="1"/>
  <c r="B492" i="12" a="1"/>
  <c r="B493" i="12" a="1"/>
  <c r="B494" i="12" a="1"/>
  <c r="B495" i="12" a="1"/>
  <c r="B496" i="12" a="1"/>
  <c r="B497" i="12" a="1"/>
  <c r="B498" i="12" a="1"/>
  <c r="B499" i="12" a="1"/>
  <c r="B500" i="12" a="1"/>
  <c r="B501" i="12" a="1"/>
  <c r="B502" i="12" a="1"/>
  <c r="B503" i="12" a="1"/>
  <c r="B504" i="12" a="1"/>
  <c r="B505" i="12" a="1"/>
  <c r="B506" i="12" a="1"/>
  <c r="B507" i="12" a="1"/>
  <c r="B508" i="12" a="1"/>
  <c r="B509" i="12" a="1"/>
  <c r="B510" i="12" a="1"/>
  <c r="B511" i="12" a="1"/>
  <c r="B512" i="12" a="1"/>
  <c r="B513" i="12" a="1"/>
  <c r="B514" i="12" a="1"/>
  <c r="B515" i="12" a="1"/>
  <c r="B516" i="12" a="1"/>
  <c r="B517" i="12" a="1"/>
  <c r="B518" i="12" a="1"/>
  <c r="B519" i="12" a="1"/>
  <c r="B520" i="12" a="1"/>
  <c r="B521" i="12" a="1"/>
  <c r="B522" i="12" a="1"/>
  <c r="B523" i="12" a="1"/>
  <c r="B524" i="12" a="1"/>
  <c r="B525" i="12" a="1"/>
  <c r="B526" i="12" a="1"/>
  <c r="B527" i="12" a="1"/>
  <c r="B528" i="12" a="1"/>
  <c r="B529" i="12" a="1"/>
  <c r="B530" i="12" a="1"/>
  <c r="B531" i="12" a="1"/>
  <c r="B532" i="12" a="1"/>
  <c r="B533" i="12" a="1"/>
  <c r="B534" i="12" a="1"/>
  <c r="B535" i="12" a="1"/>
  <c r="B536" i="12" a="1"/>
  <c r="B537" i="12" a="1"/>
  <c r="B538" i="12" a="1"/>
  <c r="B539" i="12" a="1"/>
  <c r="B540" i="12" a="1"/>
  <c r="B541" i="12" a="1"/>
  <c r="B542" i="12" a="1"/>
  <c r="B543" i="12" a="1"/>
  <c r="B544" i="12" a="1"/>
  <c r="B545" i="12" a="1"/>
  <c r="B546" i="12" a="1"/>
  <c r="B547" i="12" a="1"/>
  <c r="B548" i="12" a="1"/>
  <c r="B549" i="12" a="1"/>
  <c r="B550" i="12" a="1"/>
  <c r="B551" i="12" a="1"/>
  <c r="B552" i="12" a="1"/>
  <c r="B553" i="12" a="1"/>
  <c r="B554" i="12" a="1"/>
  <c r="B555" i="12" a="1"/>
  <c r="B556" i="12" a="1"/>
  <c r="B557" i="12" a="1"/>
  <c r="B558" i="12" a="1"/>
  <c r="B559" i="12" a="1"/>
  <c r="B560" i="12" a="1"/>
  <c r="B561" i="12" a="1"/>
  <c r="B562" i="12" a="1"/>
  <c r="B563" i="12" a="1"/>
  <c r="B564" i="12" a="1"/>
  <c r="B565" i="12" a="1"/>
  <c r="B566" i="12" a="1"/>
  <c r="B567" i="12" a="1"/>
  <c r="B568" i="12" a="1"/>
  <c r="B569" i="12" a="1"/>
  <c r="B570" i="12" a="1"/>
  <c r="B571" i="12" a="1"/>
  <c r="B572" i="12" a="1"/>
  <c r="B573" i="12" a="1"/>
  <c r="B574" i="12" a="1"/>
  <c r="B575" i="12" a="1"/>
  <c r="B576" i="12" a="1"/>
  <c r="B577" i="12" a="1"/>
  <c r="B578" i="12" a="1"/>
  <c r="B579" i="12" a="1"/>
  <c r="B580" i="12" a="1"/>
  <c r="B581" i="12" a="1"/>
  <c r="B582" i="12" a="1"/>
  <c r="B583" i="12" a="1"/>
  <c r="B584" i="12" a="1"/>
  <c r="B585" i="12" a="1"/>
  <c r="B586" i="12" a="1"/>
  <c r="B587" i="12" a="1"/>
  <c r="B588" i="12" a="1"/>
  <c r="B589" i="12" a="1"/>
  <c r="B590" i="12" a="1"/>
  <c r="B591" i="12" a="1"/>
  <c r="B592" i="12" a="1"/>
  <c r="B593" i="12" a="1"/>
  <c r="B594" i="12" a="1"/>
  <c r="B595" i="12" a="1"/>
  <c r="B596" i="12" a="1"/>
  <c r="B597" i="12" a="1"/>
  <c r="B598" i="12" a="1"/>
  <c r="B599" i="12" a="1"/>
  <c r="B600" i="12" a="1"/>
  <c r="B601" i="12" a="1"/>
  <c r="B602" i="12" a="1"/>
  <c r="B603" i="12" a="1"/>
  <c r="B604" i="12" a="1"/>
  <c r="B605" i="12" a="1"/>
  <c r="B606" i="12" a="1"/>
  <c r="B607" i="12" a="1"/>
  <c r="B608" i="12" a="1"/>
  <c r="B609" i="12" a="1"/>
  <c r="B610" i="12" a="1"/>
  <c r="B611" i="12" a="1"/>
  <c r="B612" i="12" a="1"/>
  <c r="B613" i="12" a="1"/>
  <c r="B614" i="12" a="1"/>
  <c r="B615" i="12" a="1"/>
  <c r="B616" i="12" a="1"/>
  <c r="B617" i="12" a="1"/>
  <c r="B618" i="12" a="1"/>
  <c r="B619" i="12" a="1"/>
  <c r="B620" i="12" a="1"/>
  <c r="B621" i="12" a="1"/>
  <c r="B622" i="12" a="1"/>
  <c r="B623" i="12" a="1"/>
  <c r="B624" i="12" a="1"/>
  <c r="B625" i="12" a="1"/>
  <c r="B626" i="12" a="1"/>
  <c r="B627" i="12" a="1"/>
  <c r="B628" i="12" a="1"/>
  <c r="B629" i="12" a="1"/>
  <c r="B630" i="12" a="1"/>
  <c r="B631" i="12" a="1"/>
  <c r="B632" i="12" a="1"/>
  <c r="B633" i="12" a="1"/>
  <c r="B634" i="12" a="1"/>
  <c r="B635" i="12" a="1"/>
  <c r="B636" i="12" a="1"/>
  <c r="B637" i="12" a="1"/>
  <c r="B638" i="12" a="1"/>
  <c r="B639" i="12" a="1"/>
  <c r="B640" i="12" a="1"/>
  <c r="B641" i="12" a="1"/>
  <c r="B642" i="12" a="1"/>
  <c r="B643" i="12" a="1"/>
  <c r="B644" i="12" a="1"/>
  <c r="B645" i="12" a="1"/>
  <c r="B646" i="12" a="1"/>
  <c r="B647" i="12" a="1"/>
  <c r="B648" i="12" a="1"/>
  <c r="B649" i="12" a="1"/>
  <c r="B650" i="12" a="1"/>
  <c r="B651" i="12" a="1"/>
  <c r="B652" i="12" a="1"/>
  <c r="B653" i="12" a="1"/>
  <c r="B654" i="12" a="1"/>
  <c r="B655" i="12" a="1"/>
  <c r="B656" i="12" a="1"/>
  <c r="B657" i="12" a="1"/>
  <c r="B658" i="12" a="1"/>
  <c r="B659" i="12" a="1"/>
  <c r="B660" i="12" a="1"/>
  <c r="B661" i="12" a="1"/>
  <c r="B662" i="12" a="1"/>
  <c r="B663" i="12" a="1"/>
  <c r="B664" i="12" a="1"/>
  <c r="B665" i="12" a="1"/>
  <c r="B666" i="12" a="1"/>
  <c r="B667" i="12" a="1"/>
  <c r="B668" i="12" a="1"/>
  <c r="B669" i="12" a="1"/>
  <c r="B670" i="12" a="1"/>
  <c r="B671" i="12" a="1"/>
  <c r="B672" i="12" a="1"/>
  <c r="B673" i="12" a="1"/>
  <c r="B674" i="12" a="1"/>
  <c r="B675" i="12" a="1"/>
  <c r="B676" i="12" a="1"/>
  <c r="B677" i="12" a="1"/>
  <c r="B678" i="12" a="1"/>
  <c r="B679" i="12" a="1"/>
  <c r="B680" i="12" a="1"/>
  <c r="B681" i="12" a="1"/>
  <c r="B682" i="12" a="1"/>
  <c r="B683" i="12" a="1"/>
  <c r="B684" i="12" a="1"/>
  <c r="B685" i="12" a="1"/>
  <c r="B686" i="12" a="1"/>
  <c r="B687" i="12" a="1"/>
  <c r="B688" i="12" a="1"/>
  <c r="B689" i="12" a="1"/>
  <c r="B690" i="12" a="1"/>
  <c r="B691" i="12" a="1"/>
  <c r="B692" i="12" a="1"/>
  <c r="B693" i="12" a="1"/>
  <c r="B694" i="12" a="1"/>
  <c r="B695" i="12" a="1"/>
  <c r="B696" i="12" a="1"/>
  <c r="B697" i="12" a="1"/>
  <c r="B698" i="12" a="1"/>
  <c r="B699" i="12" a="1"/>
  <c r="B700" i="12" a="1"/>
  <c r="B701" i="12" a="1"/>
  <c r="B702" i="12" a="1"/>
  <c r="B703" i="12" a="1"/>
  <c r="B704" i="12" a="1"/>
  <c r="B705" i="12" a="1"/>
  <c r="B706" i="12" a="1"/>
  <c r="B707" i="12" a="1"/>
  <c r="B708" i="12" a="1"/>
  <c r="B709" i="12" a="1"/>
  <c r="B710" i="12" a="1"/>
  <c r="B711" i="12" a="1"/>
  <c r="B712" i="12" a="1"/>
  <c r="B713" i="12" a="1"/>
  <c r="B714" i="12" a="1"/>
  <c r="B715" i="12" a="1"/>
  <c r="B716" i="12" a="1"/>
  <c r="B717" i="12" a="1"/>
  <c r="B718" i="12" a="1"/>
  <c r="B719" i="12" a="1"/>
  <c r="B720" i="12" a="1"/>
  <c r="B721" i="12" a="1"/>
  <c r="B722" i="12" a="1"/>
  <c r="B723" i="12" a="1"/>
  <c r="B724" i="12" a="1"/>
  <c r="B725" i="12" a="1"/>
  <c r="B726" i="12" a="1"/>
  <c r="B727" i="12" a="1"/>
  <c r="B728" i="12" a="1"/>
  <c r="B729" i="12" a="1"/>
  <c r="B730" i="12" a="1"/>
  <c r="B731" i="12" a="1"/>
  <c r="B732" i="12" a="1"/>
  <c r="B733" i="12" a="1"/>
  <c r="B734" i="12" a="1"/>
  <c r="B735" i="12" a="1"/>
  <c r="B736" i="12" a="1"/>
  <c r="B737" i="12" a="1"/>
  <c r="B738" i="12" a="1"/>
  <c r="B739" i="12" a="1"/>
  <c r="B740" i="12" a="1"/>
  <c r="B741" i="12" a="1"/>
  <c r="B742" i="12" a="1"/>
  <c r="B743" i="12" a="1"/>
  <c r="B744" i="12" a="1"/>
  <c r="B745" i="12" a="1"/>
  <c r="B746" i="12" a="1"/>
  <c r="B747" i="12" a="1"/>
  <c r="B748" i="12" a="1"/>
  <c r="B749" i="12" a="1"/>
  <c r="B750" i="12" a="1"/>
  <c r="B751" i="12" a="1"/>
  <c r="B752" i="12" a="1"/>
  <c r="B753" i="12" a="1"/>
  <c r="B754" i="12" a="1"/>
  <c r="B755" i="12" a="1"/>
  <c r="B756" i="12" a="1"/>
  <c r="B757" i="12" a="1"/>
  <c r="B758" i="12" a="1"/>
  <c r="B759" i="12" a="1"/>
  <c r="B760" i="12" a="1"/>
  <c r="B761" i="12" a="1"/>
  <c r="B762" i="12" a="1"/>
  <c r="B763" i="12" a="1"/>
  <c r="B764" i="12" a="1"/>
  <c r="B765" i="12" a="1"/>
  <c r="B766" i="12" a="1"/>
  <c r="B767" i="12" a="1"/>
  <c r="B768" i="12" a="1"/>
  <c r="B769" i="12" a="1"/>
  <c r="B770" i="12" a="1"/>
  <c r="B771" i="12" a="1"/>
  <c r="B772" i="12" a="1"/>
  <c r="B773" i="12" a="1"/>
  <c r="B774" i="12" a="1"/>
  <c r="B775" i="12" a="1"/>
  <c r="B776" i="12" a="1"/>
  <c r="B777" i="12" a="1"/>
  <c r="B778" i="12" a="1"/>
  <c r="B779" i="12" a="1"/>
  <c r="B780" i="12" a="1"/>
  <c r="B781" i="12" a="1"/>
  <c r="B782" i="12" a="1"/>
  <c r="B783" i="12" a="1"/>
  <c r="B784" i="12" a="1"/>
  <c r="B785" i="12" a="1"/>
  <c r="B786" i="12" a="1"/>
  <c r="B787" i="12" a="1"/>
  <c r="B788" i="12" a="1"/>
  <c r="B789" i="12" a="1"/>
  <c r="B790" i="12" a="1"/>
  <c r="B791" i="12" a="1"/>
  <c r="B792" i="12" a="1"/>
  <c r="B793" i="12" a="1"/>
  <c r="B794" i="12" a="1"/>
  <c r="B795" i="12" a="1"/>
  <c r="B796" i="12" a="1"/>
  <c r="B797" i="12" a="1"/>
  <c r="B798" i="12" a="1"/>
  <c r="B799" i="12" a="1"/>
  <c r="B800" i="12" a="1"/>
  <c r="B801" i="12" a="1"/>
  <c r="B802" i="12" a="1"/>
  <c r="B803" i="12" a="1"/>
  <c r="B804" i="12" a="1"/>
  <c r="B805" i="12" a="1"/>
  <c r="B806" i="12" a="1"/>
  <c r="B807" i="12" a="1"/>
  <c r="B808" i="12" a="1"/>
  <c r="B809" i="12" a="1"/>
  <c r="B810" i="12" a="1"/>
  <c r="B811" i="12" a="1"/>
  <c r="B812" i="12" a="1"/>
  <c r="B813" i="12" a="1"/>
  <c r="B814" i="12" a="1"/>
  <c r="B815" i="12" a="1"/>
  <c r="B816" i="12" a="1"/>
  <c r="B817" i="12" a="1"/>
  <c r="B818" i="12" a="1"/>
  <c r="B819" i="12" a="1"/>
  <c r="B820" i="12" a="1"/>
  <c r="B821" i="12" a="1"/>
  <c r="B822" i="12" a="1"/>
  <c r="B823" i="12" a="1"/>
  <c r="B824" i="12" a="1"/>
  <c r="B825" i="12" a="1"/>
  <c r="B826" i="12" a="1"/>
  <c r="B827" i="12" a="1"/>
  <c r="B828" i="12" a="1"/>
  <c r="B829" i="12" a="1"/>
  <c r="B830" i="12" a="1"/>
  <c r="B831" i="12" a="1"/>
  <c r="B832" i="12" a="1"/>
  <c r="B833" i="12" a="1"/>
  <c r="B834" i="12" a="1"/>
  <c r="B835" i="12" a="1"/>
  <c r="B836" i="12" a="1"/>
  <c r="B837" i="12" a="1"/>
  <c r="B838" i="12" a="1"/>
  <c r="B839" i="12" a="1"/>
  <c r="B840" i="12" a="1"/>
  <c r="B841" i="12" a="1"/>
  <c r="B842" i="12" a="1"/>
  <c r="B843" i="12" a="1"/>
  <c r="B844" i="12" a="1"/>
  <c r="B845" i="12" a="1"/>
  <c r="B846" i="12" a="1"/>
  <c r="B847" i="12" a="1"/>
  <c r="B848" i="12" a="1"/>
  <c r="B849" i="12" a="1"/>
  <c r="B850" i="12" a="1"/>
  <c r="B851" i="12" a="1"/>
  <c r="B852" i="12" a="1"/>
  <c r="B853" i="12" a="1"/>
  <c r="B854" i="12" a="1"/>
  <c r="B855" i="12" a="1"/>
  <c r="B856" i="12" a="1"/>
  <c r="B857" i="12" a="1"/>
  <c r="B858" i="12" a="1"/>
  <c r="B859" i="12" a="1"/>
  <c r="B860" i="12" a="1"/>
  <c r="B861" i="12" a="1"/>
  <c r="B862" i="12" a="1"/>
  <c r="B863" i="12" a="1"/>
  <c r="B864" i="12" a="1"/>
  <c r="B865" i="12" a="1"/>
  <c r="B866" i="12" a="1"/>
  <c r="B867" i="12" a="1"/>
  <c r="B868" i="12" a="1"/>
  <c r="B869" i="12" a="1"/>
  <c r="B870" i="12" a="1"/>
  <c r="B871" i="12" a="1"/>
  <c r="B872" i="12" a="1"/>
  <c r="B873" i="12" a="1"/>
  <c r="B874" i="12" a="1"/>
  <c r="B875" i="12" a="1"/>
  <c r="B876" i="12" a="1"/>
  <c r="B877" i="12" a="1"/>
  <c r="B878" i="12" a="1"/>
  <c r="B879" i="12" a="1"/>
  <c r="B880" i="12" a="1"/>
  <c r="B881" i="12" a="1"/>
  <c r="B882" i="12" a="1"/>
  <c r="B883" i="12" a="1"/>
  <c r="B884" i="12" a="1"/>
  <c r="B885" i="12" a="1"/>
  <c r="B886" i="12" a="1"/>
  <c r="B887" i="12" a="1"/>
  <c r="B888" i="12" a="1"/>
  <c r="B889" i="12" a="1"/>
  <c r="B890" i="12" a="1"/>
  <c r="B891" i="12" a="1"/>
  <c r="B892" i="12" a="1"/>
  <c r="B893" i="12" a="1"/>
  <c r="B894" i="12" a="1"/>
  <c r="B895" i="12" a="1"/>
  <c r="B896" i="12" a="1"/>
  <c r="B897" i="12" a="1"/>
  <c r="B898" i="12" a="1"/>
  <c r="B899" i="12" a="1"/>
  <c r="B900" i="12" a="1"/>
  <c r="B901" i="12" a="1"/>
  <c r="B902" i="12" a="1"/>
  <c r="B903" i="12" a="1"/>
  <c r="B904" i="12" a="1"/>
  <c r="B905" i="12" a="1"/>
  <c r="B906" i="12" a="1"/>
  <c r="B907" i="12" a="1"/>
  <c r="B908" i="12" a="1"/>
  <c r="B909" i="12" a="1"/>
  <c r="B910" i="12" a="1"/>
  <c r="B911" i="12" a="1"/>
  <c r="B912" i="12" a="1"/>
  <c r="B913" i="12" a="1"/>
  <c r="B914" i="12" a="1"/>
  <c r="B915" i="12" a="1"/>
  <c r="B916" i="12" a="1"/>
  <c r="B917" i="12" a="1"/>
  <c r="B918" i="12" a="1"/>
  <c r="B919" i="12" a="1"/>
  <c r="B920" i="12" a="1"/>
  <c r="B921" i="12" a="1"/>
  <c r="B922" i="12" a="1"/>
  <c r="B923" i="12" a="1"/>
  <c r="B924" i="12" a="1"/>
  <c r="B925" i="12" a="1"/>
  <c r="B926" i="12" a="1"/>
  <c r="B927" i="12" a="1"/>
  <c r="B928" i="12" a="1"/>
  <c r="B929" i="12" a="1"/>
  <c r="B930" i="12" a="1"/>
  <c r="B931" i="12" a="1"/>
  <c r="B932" i="12" a="1"/>
  <c r="B933" i="12" a="1"/>
  <c r="B934" i="12" a="1"/>
  <c r="B935" i="12" a="1"/>
  <c r="B936" i="12" a="1"/>
  <c r="B937" i="12" a="1"/>
  <c r="B938" i="12" a="1"/>
  <c r="B939" i="12" a="1"/>
  <c r="B940" i="12" a="1"/>
  <c r="B941" i="12" a="1"/>
  <c r="B942" i="12" a="1"/>
  <c r="B943" i="12" a="1"/>
  <c r="B944" i="12" a="1"/>
  <c r="B945" i="12" a="1"/>
  <c r="B946" i="12" a="1"/>
  <c r="B947" i="12" a="1"/>
  <c r="B948" i="12" a="1"/>
  <c r="B949" i="12" a="1"/>
  <c r="B950" i="12" a="1"/>
  <c r="B951" i="12" a="1"/>
  <c r="B952" i="12" a="1"/>
  <c r="B953" i="12" a="1"/>
  <c r="B954" i="12" a="1"/>
  <c r="B955" i="12" a="1"/>
  <c r="B956" i="12" a="1"/>
  <c r="B957" i="12" a="1"/>
  <c r="B958" i="12" a="1"/>
  <c r="B959" i="12" a="1"/>
  <c r="B960" i="12" a="1"/>
  <c r="B961" i="12" a="1"/>
  <c r="B962" i="12" a="1"/>
  <c r="B963" i="12" a="1"/>
  <c r="B964" i="12" a="1"/>
  <c r="B965" i="12" a="1"/>
  <c r="B966" i="12" a="1"/>
  <c r="B967" i="12" a="1"/>
  <c r="B968" i="12" a="1"/>
  <c r="B969" i="12" a="1"/>
  <c r="B970" i="12" a="1"/>
  <c r="B971" i="12" a="1"/>
  <c r="B972" i="12" a="1"/>
  <c r="B973" i="12" a="1"/>
  <c r="B974" i="12" a="1"/>
  <c r="B975" i="12" a="1"/>
  <c r="B976" i="12" a="1"/>
  <c r="B977" i="12" a="1"/>
  <c r="B978" i="12" a="1"/>
  <c r="B979" i="12" a="1"/>
  <c r="B980" i="12" a="1"/>
  <c r="B981" i="12" a="1"/>
  <c r="B982" i="12" a="1"/>
  <c r="B983" i="12" a="1"/>
  <c r="B984" i="12" a="1"/>
  <c r="B985" i="12" a="1"/>
  <c r="B986" i="12" a="1"/>
  <c r="B987" i="12" a="1"/>
  <c r="B988" i="12" a="1"/>
  <c r="B989" i="12" a="1"/>
  <c r="B990" i="12" a="1"/>
  <c r="B991" i="12" a="1"/>
  <c r="B992" i="12" a="1"/>
  <c r="B993" i="12" a="1"/>
  <c r="B994" i="12" a="1"/>
  <c r="B995" i="12" a="1"/>
  <c r="B996" i="12" a="1"/>
  <c r="B997" i="12" a="1"/>
  <c r="B998" i="12" a="1"/>
  <c r="B999" i="12" a="1"/>
  <c r="B1000" i="12" a="1"/>
  <c r="B1001" i="12" a="1"/>
  <c r="B1002" i="12" a="1"/>
  <c r="B1003" i="12" a="1"/>
  <c r="B1004" i="12" a="1"/>
  <c r="B1005" i="12" a="1"/>
  <c r="B1006" i="12" a="1"/>
  <c r="B1007" i="12" a="1"/>
  <c r="B1008" i="12" a="1"/>
  <c r="B1009" i="12" a="1"/>
  <c r="B1010" i="12" a="1"/>
  <c r="B1011" i="12" a="1"/>
  <c r="B1012" i="12" a="1"/>
  <c r="B1013" i="12" a="1"/>
  <c r="B1014" i="12" a="1"/>
  <c r="B1015" i="12" a="1"/>
  <c r="B1016" i="12" a="1"/>
  <c r="B1017" i="12" a="1"/>
  <c r="B1018" i="12" a="1"/>
  <c r="B1019" i="12" a="1"/>
  <c r="B1020" i="12" a="1"/>
  <c r="B1021" i="12" a="1"/>
  <c r="B1022" i="12" a="1"/>
  <c r="B1023" i="12" a="1"/>
  <c r="B1024" i="12" a="1"/>
  <c r="B1025" i="12" a="1"/>
  <c r="B1026" i="12" a="1"/>
  <c r="B1027" i="12" a="1"/>
  <c r="B1028" i="12" a="1"/>
  <c r="B1029" i="12" a="1"/>
  <c r="B1030" i="12" a="1"/>
  <c r="B1031" i="12" a="1"/>
  <c r="B1032" i="12" a="1"/>
  <c r="B1033" i="12" a="1"/>
  <c r="B1034" i="12" a="1"/>
  <c r="B1035" i="12" a="1"/>
  <c r="B1036" i="12" a="1"/>
  <c r="B1037" i="12" a="1"/>
  <c r="B1038" i="12" a="1"/>
  <c r="B1039" i="12" a="1"/>
  <c r="B1040" i="12" a="1"/>
  <c r="B1041" i="12" a="1"/>
  <c r="B1042" i="12" a="1"/>
  <c r="B1043" i="12" a="1"/>
  <c r="B1044" i="12" a="1"/>
  <c r="B1045" i="12" a="1"/>
  <c r="B1046" i="12" a="1"/>
  <c r="B1047" i="12" a="1"/>
  <c r="B1048" i="12" a="1"/>
  <c r="B1049" i="12" a="1"/>
  <c r="B1050" i="12" a="1"/>
  <c r="B1051" i="12" a="1"/>
  <c r="B1052" i="12" a="1"/>
  <c r="B1053" i="12" a="1"/>
  <c r="B1054" i="12" a="1"/>
  <c r="B1055" i="12" a="1"/>
  <c r="B1056" i="12" a="1"/>
  <c r="B1057" i="12" a="1"/>
  <c r="B1058" i="12" a="1"/>
  <c r="B1059" i="12" a="1"/>
  <c r="B1060" i="12" a="1"/>
  <c r="B1061" i="12" a="1"/>
  <c r="B1062" i="12" a="1"/>
  <c r="B1063" i="12" a="1"/>
  <c r="B1064" i="12" a="1"/>
  <c r="B1065" i="12" a="1"/>
  <c r="B1066" i="12" a="1"/>
  <c r="B1067" i="12" a="1"/>
  <c r="B1068" i="12" a="1"/>
  <c r="B1069" i="12" a="1"/>
  <c r="B1070" i="12" a="1"/>
  <c r="B1071" i="12" a="1"/>
  <c r="B1072" i="12" a="1"/>
  <c r="B1073" i="12" a="1"/>
  <c r="B1074" i="12" a="1"/>
  <c r="B1075" i="12" a="1"/>
  <c r="B1076" i="12" a="1"/>
  <c r="B1077" i="12" a="1"/>
  <c r="B1078" i="12" a="1"/>
  <c r="B1079" i="12" a="1"/>
  <c r="B1080" i="12" a="1"/>
  <c r="B1081" i="12" a="1"/>
  <c r="B1082" i="12" a="1"/>
  <c r="B1083" i="12" a="1"/>
  <c r="B1084" i="12" a="1"/>
  <c r="B1085" i="12" a="1"/>
  <c r="B1086" i="12" a="1"/>
  <c r="B1087" i="12" a="1"/>
  <c r="B1088" i="12" a="1"/>
  <c r="B1089" i="12" a="1"/>
  <c r="B1090" i="12" a="1"/>
  <c r="B1091" i="12" a="1"/>
  <c r="B1092" i="12" a="1"/>
  <c r="B1093" i="12" a="1"/>
  <c r="B1094" i="12" a="1"/>
  <c r="B1095" i="12" a="1"/>
  <c r="B1096" i="12" a="1"/>
  <c r="B1097" i="12" a="1"/>
  <c r="B1098" i="12" a="1"/>
  <c r="B1099" i="12" a="1"/>
  <c r="B1100" i="12" a="1"/>
  <c r="B1101" i="12" a="1"/>
  <c r="B1102" i="12" a="1"/>
  <c r="B1103" i="12" a="1"/>
  <c r="B1104" i="12" a="1"/>
  <c r="B1105" i="12" a="1"/>
  <c r="B1106" i="12" a="1"/>
  <c r="B1107" i="12" a="1"/>
  <c r="B1108" i="12" a="1"/>
  <c r="B1109" i="12" a="1"/>
  <c r="B1110" i="12" a="1"/>
  <c r="B1111" i="12" a="1"/>
  <c r="B1112" i="12" a="1"/>
  <c r="B1113" i="12" a="1"/>
  <c r="B1114" i="12" a="1"/>
  <c r="B1115" i="12" a="1"/>
  <c r="B1116" i="12" a="1"/>
  <c r="B1117" i="12" a="1"/>
  <c r="B1118" i="12" a="1"/>
  <c r="B1119" i="12" a="1"/>
  <c r="B1120" i="12" a="1"/>
  <c r="B1121" i="12" a="1"/>
  <c r="B1122" i="12" a="1"/>
  <c r="B1123" i="12" a="1"/>
  <c r="B1124" i="12" a="1"/>
  <c r="B1125" i="12" a="1"/>
  <c r="B1126" i="12" a="1"/>
  <c r="B1127" i="12" a="1"/>
  <c r="B1128" i="12" a="1"/>
  <c r="B1129" i="12" a="1"/>
  <c r="B1130" i="12" a="1"/>
  <c r="B1131" i="12" a="1"/>
  <c r="B1132" i="12" a="1"/>
  <c r="B1133" i="12" a="1"/>
  <c r="B1134" i="12" a="1"/>
  <c r="B1135" i="12" a="1"/>
  <c r="B1136" i="12" a="1"/>
  <c r="B1137" i="12" a="1"/>
  <c r="B1138" i="12" a="1"/>
  <c r="B1139" i="12" a="1"/>
  <c r="B1140" i="12" a="1"/>
  <c r="B1141" i="12" a="1"/>
  <c r="B1142" i="12" a="1"/>
  <c r="B1143" i="12" a="1"/>
  <c r="B1144" i="12" a="1"/>
  <c r="B1145" i="12" a="1"/>
  <c r="B1146" i="12" a="1"/>
  <c r="B1147" i="12" a="1"/>
  <c r="B1148" i="12" a="1"/>
  <c r="B1149" i="12" a="1"/>
  <c r="B1150" i="12" a="1"/>
  <c r="B1151" i="12" a="1"/>
  <c r="B1152" i="12" a="1"/>
  <c r="B1153" i="12" a="1"/>
  <c r="B1154" i="12" a="1"/>
  <c r="B1155" i="12" a="1"/>
  <c r="B1156" i="12" a="1"/>
  <c r="B1157" i="12" a="1"/>
  <c r="B1158" i="12" a="1"/>
  <c r="B1159" i="12" a="1"/>
  <c r="B1160" i="12" a="1"/>
  <c r="B1161" i="12" a="1"/>
  <c r="B1162" i="12" a="1"/>
  <c r="B1163" i="12" a="1"/>
  <c r="B1164" i="12" a="1"/>
  <c r="B1165" i="12" a="1"/>
  <c r="B1166" i="12" a="1"/>
  <c r="B1167" i="12" a="1"/>
  <c r="B1168" i="12" a="1"/>
  <c r="B1169" i="12" a="1"/>
  <c r="B1170" i="12" a="1"/>
  <c r="B1171" i="12" a="1"/>
  <c r="B1172" i="12" a="1"/>
  <c r="B1173" i="12" a="1"/>
  <c r="B1174" i="12" a="1"/>
  <c r="B1175" i="12" a="1"/>
  <c r="B1176" i="12" a="1"/>
  <c r="B1177" i="12" a="1"/>
  <c r="B1178" i="12" a="1"/>
  <c r="B1179" i="12" a="1"/>
  <c r="B1180" i="12" a="1"/>
  <c r="B1181" i="12" a="1"/>
  <c r="B1182" i="12" a="1"/>
  <c r="B1183" i="12" a="1"/>
  <c r="B1184" i="12" a="1"/>
  <c r="B1185" i="12" a="1"/>
  <c r="B1186" i="12" a="1"/>
  <c r="B1187" i="12" a="1"/>
  <c r="B1188" i="12" a="1"/>
  <c r="B1189" i="12" a="1"/>
  <c r="B1190" i="12" a="1"/>
  <c r="B1191" i="12" a="1"/>
  <c r="B1192" i="12" a="1"/>
  <c r="B1193" i="12" a="1"/>
  <c r="B1194" i="12" a="1"/>
  <c r="B1195" i="12" a="1"/>
  <c r="B1196" i="12" a="1"/>
  <c r="B1197" i="12" a="1"/>
  <c r="B1198" i="12" a="1"/>
  <c r="B1199" i="12" a="1"/>
  <c r="B1200" i="12" a="1"/>
  <c r="B1201" i="12" a="1"/>
  <c r="B1202" i="12" a="1"/>
  <c r="B1203" i="12" a="1"/>
  <c r="B1204" i="12" a="1"/>
  <c r="B1205" i="12" a="1"/>
  <c r="B1206" i="12" a="1"/>
  <c r="B1207" i="12" a="1"/>
  <c r="B1208" i="12" a="1"/>
  <c r="B1209" i="12" a="1"/>
  <c r="B1210" i="12" a="1"/>
  <c r="B1211" i="12" a="1"/>
  <c r="B1212" i="12" a="1"/>
  <c r="B1213" i="12" a="1"/>
  <c r="B1214" i="12" a="1"/>
  <c r="B1215" i="12" a="1"/>
  <c r="B1216" i="12" a="1"/>
  <c r="B1217" i="12" a="1"/>
  <c r="B1218" i="12" a="1"/>
  <c r="B1219" i="12" a="1"/>
  <c r="B1220" i="12" a="1"/>
  <c r="B1221" i="12" a="1"/>
  <c r="B1222" i="12" a="1"/>
  <c r="B1223" i="12" a="1"/>
  <c r="B1224" i="12" a="1"/>
  <c r="B1225" i="12" a="1"/>
  <c r="B1226" i="12" a="1"/>
  <c r="B1227" i="12" a="1"/>
  <c r="B1228" i="12" a="1"/>
  <c r="B1229" i="12" a="1"/>
  <c r="B1230" i="12" a="1"/>
  <c r="B1231" i="12" a="1"/>
  <c r="B1232" i="12" a="1"/>
  <c r="B1233" i="12" a="1"/>
  <c r="B1234" i="12" a="1"/>
  <c r="B1235" i="12" a="1"/>
  <c r="B1236" i="12" a="1"/>
  <c r="B1237" i="12" a="1"/>
  <c r="B1238" i="12" a="1"/>
  <c r="B1239" i="12" a="1"/>
  <c r="B1240" i="12" a="1"/>
  <c r="B1241" i="12" a="1"/>
  <c r="B1242" i="12" a="1"/>
  <c r="B1243" i="12" a="1"/>
  <c r="B1244" i="12" a="1"/>
  <c r="B1245" i="12" a="1"/>
  <c r="B1246" i="12" a="1"/>
  <c r="B1247" i="12" a="1"/>
  <c r="B1248" i="12" a="1"/>
  <c r="B1249" i="12" a="1"/>
  <c r="B1250" i="12" a="1"/>
  <c r="B1251" i="12" a="1"/>
  <c r="B1252" i="12" a="1"/>
  <c r="B1253" i="12" a="1"/>
  <c r="B1254" i="12" a="1"/>
  <c r="B1255" i="12" a="1"/>
  <c r="B1256" i="12" a="1"/>
  <c r="B1257" i="12" a="1"/>
  <c r="B1258" i="12" a="1"/>
  <c r="B1259" i="12" a="1"/>
  <c r="B1260" i="12" a="1"/>
  <c r="B1261" i="12" a="1"/>
  <c r="B1262" i="12" a="1"/>
  <c r="B1263" i="12" a="1"/>
  <c r="B1264" i="12" a="1"/>
  <c r="B1265" i="12" a="1"/>
  <c r="B1266" i="12" a="1"/>
  <c r="B1267" i="12" a="1"/>
  <c r="B1268" i="12" a="1"/>
  <c r="B1269" i="12" a="1"/>
  <c r="B1270" i="12" a="1"/>
  <c r="B1271" i="12" a="1"/>
  <c r="B1272" i="12" a="1"/>
  <c r="B1273" i="12" a="1"/>
  <c r="B1274" i="12" a="1"/>
  <c r="B1275" i="12" a="1"/>
  <c r="B1276" i="12" a="1"/>
  <c r="B1277" i="12" a="1"/>
  <c r="B1278" i="12" a="1"/>
  <c r="B1279" i="12" a="1"/>
  <c r="B1280" i="12" a="1"/>
  <c r="B1281" i="12" a="1"/>
  <c r="B1282" i="12" a="1"/>
  <c r="B1283" i="12" a="1"/>
  <c r="B1284" i="12" a="1"/>
  <c r="B1285" i="12" a="1"/>
  <c r="B1286" i="12" a="1"/>
  <c r="B1287" i="12" a="1"/>
  <c r="B1288" i="12" a="1"/>
  <c r="B1289" i="12" a="1"/>
  <c r="B1290" i="12" a="1"/>
  <c r="B1291" i="12" a="1"/>
  <c r="B1292" i="12" a="1"/>
  <c r="B1293" i="12" a="1"/>
  <c r="B1294" i="12" a="1"/>
  <c r="B1295" i="12" a="1"/>
  <c r="B1296" i="12" a="1"/>
  <c r="B1297" i="12" a="1"/>
  <c r="B1298" i="12" a="1"/>
  <c r="B1299" i="12" a="1"/>
  <c r="B1300" i="12" a="1"/>
  <c r="B1301" i="12" a="1"/>
  <c r="B1302" i="12" a="1"/>
  <c r="B1303" i="12" a="1"/>
  <c r="B1304" i="12" a="1"/>
  <c r="B1305" i="12" a="1"/>
  <c r="B1306" i="12" a="1"/>
  <c r="B1307" i="12" a="1"/>
  <c r="B1308" i="12" a="1"/>
  <c r="B1309" i="12" a="1"/>
  <c r="B1310" i="12" a="1"/>
  <c r="B1311" i="12" a="1"/>
  <c r="B1312" i="12" a="1"/>
  <c r="B1313" i="12" a="1"/>
  <c r="B1314" i="12" a="1"/>
  <c r="B1315" i="12" a="1"/>
  <c r="B1316" i="12" a="1"/>
  <c r="B1317" i="12" a="1"/>
  <c r="B1318" i="12" a="1"/>
  <c r="B1319" i="12" a="1"/>
  <c r="B1320" i="12" a="1"/>
  <c r="B1321" i="12" a="1"/>
  <c r="B1322" i="12" a="1"/>
  <c r="B1323" i="12" a="1"/>
  <c r="B1324" i="12" a="1"/>
  <c r="B1325" i="12" a="1"/>
  <c r="B1326" i="12" a="1"/>
  <c r="B1327" i="12" a="1"/>
  <c r="B1328" i="12" a="1"/>
  <c r="B1329" i="12" a="1"/>
  <c r="B1330" i="12" a="1"/>
  <c r="B1331" i="12" a="1"/>
  <c r="B1332" i="12" a="1"/>
  <c r="B1333" i="12" a="1"/>
  <c r="B1334" i="12" a="1"/>
  <c r="B1335" i="12" a="1"/>
  <c r="B1336" i="12" a="1"/>
  <c r="B1337" i="12" a="1"/>
  <c r="B1338" i="12" a="1"/>
  <c r="B1339" i="12" a="1"/>
  <c r="B1340" i="12" a="1"/>
  <c r="B1341" i="12" a="1"/>
  <c r="B1342" i="12" a="1"/>
  <c r="B1343" i="12" a="1"/>
  <c r="B1344" i="12" a="1"/>
  <c r="B1345" i="12" a="1"/>
  <c r="B1346" i="12" a="1"/>
  <c r="B1347" i="12" a="1"/>
  <c r="B1348" i="12" a="1"/>
  <c r="B1349" i="12" a="1"/>
  <c r="B1350" i="12" a="1"/>
  <c r="B1351" i="12" a="1"/>
  <c r="B1352" i="12" a="1"/>
  <c r="B1353" i="12" a="1"/>
  <c r="B1354" i="12" a="1"/>
  <c r="B1355" i="12" a="1"/>
  <c r="B1356" i="12" a="1"/>
  <c r="B1357" i="12" a="1"/>
  <c r="B1358" i="12" a="1"/>
  <c r="B1359" i="12" a="1"/>
  <c r="B1360" i="12" a="1"/>
  <c r="B1361" i="12" a="1"/>
  <c r="B1362" i="12" a="1"/>
  <c r="B1363" i="12" a="1"/>
  <c r="B1364" i="12" a="1"/>
  <c r="B1365" i="12" a="1"/>
  <c r="B1366" i="12" a="1"/>
  <c r="B1367" i="12" a="1"/>
  <c r="B1368" i="12" a="1"/>
  <c r="B1369" i="12" a="1"/>
  <c r="B1370" i="12" a="1"/>
  <c r="B1371" i="12" a="1"/>
  <c r="B1372" i="12" a="1"/>
  <c r="B1373" i="12" a="1"/>
  <c r="B1374" i="12" a="1"/>
  <c r="B1375" i="12" a="1"/>
  <c r="B1376" i="12" a="1"/>
  <c r="B1377" i="12" a="1"/>
  <c r="B1378" i="12" a="1"/>
  <c r="B1379" i="12" a="1"/>
  <c r="B1380" i="12" a="1"/>
  <c r="B19" i="41"/>
  <c r="B18" i="41"/>
  <c r="B14" i="41"/>
  <c r="B15" i="41" s="1"/>
  <c r="C3" i="39"/>
  <c r="C4" i="39"/>
  <c r="C5" i="39"/>
  <c r="C6" i="39"/>
  <c r="C7" i="39"/>
  <c r="C8" i="39"/>
  <c r="C9" i="39"/>
  <c r="C10" i="39"/>
  <c r="C11" i="39"/>
  <c r="C12" i="39"/>
  <c r="C13" i="39"/>
  <c r="C14" i="39"/>
  <c r="C15" i="39"/>
  <c r="C16" i="39"/>
  <c r="C17" i="39"/>
  <c r="C18" i="39"/>
  <c r="C19" i="39"/>
  <c r="C20" i="39"/>
  <c r="C21" i="39"/>
  <c r="C22" i="39"/>
  <c r="C23" i="39"/>
  <c r="C24" i="39"/>
  <c r="C25" i="39"/>
  <c r="C26" i="39"/>
  <c r="C27" i="39"/>
  <c r="C28" i="39"/>
  <c r="C29" i="39"/>
  <c r="C30" i="39"/>
  <c r="C31" i="39"/>
  <c r="C32" i="39"/>
  <c r="C33" i="39"/>
  <c r="C34" i="39"/>
  <c r="C35" i="39"/>
  <c r="C36" i="39"/>
  <c r="C37" i="39"/>
  <c r="C38" i="39"/>
  <c r="C39" i="39"/>
  <c r="C40" i="39"/>
  <c r="C41" i="39"/>
  <c r="C42" i="39"/>
  <c r="C43" i="39"/>
  <c r="C44" i="39"/>
  <c r="C45" i="39"/>
  <c r="C46" i="39"/>
  <c r="C47" i="39"/>
  <c r="C48" i="39"/>
  <c r="C49" i="39"/>
  <c r="C50" i="39"/>
  <c r="C51" i="39"/>
  <c r="C52" i="39"/>
  <c r="C53" i="39"/>
  <c r="C54" i="39"/>
  <c r="C55" i="39"/>
  <c r="C56" i="39"/>
  <c r="C57" i="39"/>
  <c r="C58" i="39"/>
  <c r="C59" i="39"/>
  <c r="C60" i="39"/>
  <c r="C61" i="39"/>
  <c r="C62" i="39"/>
  <c r="C63" i="39"/>
  <c r="C64" i="39"/>
  <c r="C65" i="39"/>
  <c r="C66" i="39"/>
  <c r="C67" i="39"/>
  <c r="C68" i="39"/>
  <c r="C69" i="39"/>
  <c r="C70" i="39"/>
  <c r="C71" i="39"/>
  <c r="C72" i="39"/>
  <c r="C73" i="39"/>
  <c r="C74" i="39"/>
  <c r="C75" i="39"/>
  <c r="C76" i="39"/>
  <c r="C77" i="39"/>
  <c r="C78" i="39"/>
  <c r="C79" i="39"/>
  <c r="C80" i="39"/>
  <c r="C81" i="39"/>
  <c r="C82" i="39"/>
  <c r="C83" i="39"/>
  <c r="C84" i="39"/>
  <c r="C85" i="39"/>
  <c r="C86" i="39"/>
  <c r="C87" i="39"/>
  <c r="C88" i="39"/>
  <c r="C89" i="39"/>
  <c r="C90" i="39"/>
  <c r="C91" i="39"/>
  <c r="C92" i="39"/>
  <c r="C93" i="39"/>
  <c r="C94" i="39"/>
  <c r="C95" i="39"/>
  <c r="C96" i="39"/>
  <c r="C97" i="39"/>
  <c r="C98" i="39"/>
  <c r="C99" i="39"/>
  <c r="C100" i="39"/>
  <c r="C101" i="39"/>
  <c r="C102" i="39"/>
  <c r="C103" i="39"/>
  <c r="C104" i="39"/>
  <c r="C105" i="39"/>
  <c r="C106" i="39"/>
  <c r="C107" i="39"/>
  <c r="C108" i="39"/>
  <c r="C109" i="39"/>
  <c r="C110" i="39"/>
  <c r="C111" i="39"/>
  <c r="C112" i="39"/>
  <c r="C113" i="39"/>
  <c r="C114" i="39"/>
  <c r="C115" i="39"/>
  <c r="C116" i="39"/>
  <c r="C117" i="39"/>
  <c r="C118" i="39"/>
  <c r="C119" i="39"/>
  <c r="C120" i="39"/>
  <c r="C121" i="39"/>
  <c r="C122" i="39"/>
  <c r="C123" i="39"/>
  <c r="C124" i="39"/>
  <c r="C125" i="39"/>
  <c r="C126" i="39"/>
  <c r="C127" i="39"/>
  <c r="C128" i="39"/>
  <c r="C129" i="39"/>
  <c r="C130" i="39"/>
  <c r="C131" i="39"/>
  <c r="C132" i="39"/>
  <c r="C133" i="39"/>
  <c r="C134" i="39"/>
  <c r="C135" i="39"/>
  <c r="C136" i="39"/>
  <c r="C137" i="39"/>
  <c r="C138" i="39"/>
  <c r="C139" i="39"/>
  <c r="C140" i="39"/>
  <c r="C141" i="39"/>
  <c r="C142" i="39"/>
  <c r="C143" i="39"/>
  <c r="C144" i="39"/>
  <c r="C145" i="39"/>
  <c r="C146" i="39"/>
  <c r="C147" i="39"/>
  <c r="C148" i="39"/>
  <c r="C149" i="39"/>
  <c r="C150" i="39"/>
  <c r="C151" i="39"/>
  <c r="C152" i="39"/>
  <c r="C153" i="39"/>
  <c r="C154" i="39"/>
  <c r="C2" i="39"/>
  <c r="B38" i="1"/>
  <c r="B138" i="39" s="1"/>
  <c r="B117" i="8"/>
  <c r="B153" i="8"/>
  <c r="B2" i="8"/>
  <c r="B87" i="8"/>
  <c r="B28" i="8"/>
  <c r="B73" i="8"/>
  <c r="B76" i="8"/>
  <c r="B23" i="8"/>
  <c r="B93" i="8"/>
  <c r="B13" i="8"/>
  <c r="B99" i="8"/>
  <c r="B30" i="8"/>
  <c r="B24" i="8"/>
  <c r="B141" i="8"/>
  <c r="B100" i="8"/>
  <c r="B59" i="8"/>
  <c r="B14" i="8"/>
  <c r="B65" i="8"/>
  <c r="B16" i="8"/>
  <c r="B114" i="8"/>
  <c r="B92" i="8"/>
  <c r="B70" i="8"/>
  <c r="B102" i="8"/>
  <c r="B97" i="8"/>
  <c r="B150" i="8"/>
  <c r="B91" i="8"/>
  <c r="B148" i="8"/>
  <c r="B43" i="8"/>
  <c r="B124" i="8"/>
  <c r="B38" i="8"/>
  <c r="B82" i="8"/>
  <c r="B74" i="8"/>
  <c r="B85" i="8"/>
  <c r="B123" i="8"/>
  <c r="B8" i="8"/>
  <c r="B128" i="8"/>
  <c r="B122" i="8"/>
  <c r="B119" i="8"/>
  <c r="B127" i="8"/>
  <c r="B146" i="8"/>
  <c r="B138" i="8"/>
  <c r="B95" i="8"/>
  <c r="B75" i="8"/>
  <c r="B53" i="8"/>
  <c r="B51" i="8"/>
  <c r="B105" i="8"/>
  <c r="B116" i="8"/>
  <c r="B152" i="8"/>
  <c r="B140" i="8"/>
  <c r="B3" i="8"/>
  <c r="B19" i="8"/>
  <c r="B136" i="8"/>
  <c r="B10" i="8"/>
  <c r="B113" i="8"/>
  <c r="B154" i="8"/>
  <c r="B56" i="8"/>
  <c r="B52" i="8"/>
  <c r="B126" i="8"/>
  <c r="B77" i="8"/>
  <c r="B54" i="8"/>
  <c r="B106" i="8"/>
  <c r="B39" i="8"/>
  <c r="B96" i="8"/>
  <c r="B45" i="8"/>
  <c r="B67" i="8"/>
  <c r="B57" i="8"/>
  <c r="B80" i="8"/>
  <c r="B84" i="8"/>
  <c r="B63" i="8"/>
  <c r="B31" i="8"/>
  <c r="B139" i="8"/>
  <c r="B144" i="8"/>
  <c r="B130" i="8"/>
  <c r="B42" i="8"/>
  <c r="B86" i="8"/>
  <c r="B83" i="8"/>
  <c r="B27" i="8"/>
  <c r="B4" i="8"/>
  <c r="B108" i="8"/>
  <c r="B47" i="8"/>
  <c r="B29" i="8"/>
  <c r="B110" i="8"/>
  <c r="B15" i="8"/>
  <c r="B20" i="8"/>
  <c r="B34" i="8"/>
  <c r="B118" i="8"/>
  <c r="B111" i="8"/>
  <c r="B49" i="8"/>
  <c r="B17" i="8"/>
  <c r="B48" i="8"/>
  <c r="B107" i="8"/>
  <c r="B89" i="8"/>
  <c r="B68" i="8"/>
  <c r="B37" i="8"/>
  <c r="B32" i="8"/>
  <c r="B66" i="8"/>
  <c r="B9" i="8"/>
  <c r="B142" i="8"/>
  <c r="B120" i="8"/>
  <c r="B109" i="8"/>
  <c r="B41" i="8"/>
  <c r="B81" i="8"/>
  <c r="B71" i="8"/>
  <c r="B94" i="8"/>
  <c r="B26" i="8"/>
  <c r="B145" i="8"/>
  <c r="B58" i="8"/>
  <c r="B115" i="8"/>
  <c r="B12" i="8"/>
  <c r="B98" i="8"/>
  <c r="B104" i="8"/>
  <c r="B132" i="8"/>
  <c r="B131" i="8"/>
  <c r="B64" i="8"/>
  <c r="B61" i="8"/>
  <c r="B33" i="8"/>
  <c r="B46" i="8"/>
  <c r="B88" i="8"/>
  <c r="B35" i="8"/>
  <c r="B5" i="8"/>
  <c r="B103" i="8"/>
  <c r="B121" i="8"/>
  <c r="B6" i="8"/>
  <c r="B151" i="8"/>
  <c r="B137" i="8"/>
  <c r="B143" i="8"/>
  <c r="B78" i="8"/>
  <c r="B50" i="8"/>
  <c r="B21" i="8"/>
  <c r="B133" i="8"/>
  <c r="B125" i="8"/>
  <c r="B134" i="8"/>
  <c r="B18" i="8"/>
  <c r="B11" i="8"/>
  <c r="B147" i="8"/>
  <c r="B101" i="8"/>
  <c r="B112" i="8"/>
  <c r="B7" i="8"/>
  <c r="B22" i="8"/>
  <c r="B25" i="8"/>
  <c r="B40" i="8"/>
  <c r="B60" i="8"/>
  <c r="B72" i="8"/>
  <c r="B79" i="8"/>
  <c r="B129" i="8"/>
  <c r="B44" i="8"/>
  <c r="B36" i="8"/>
  <c r="B90" i="8"/>
  <c r="B149" i="8"/>
  <c r="B69" i="8"/>
  <c r="B55" i="8"/>
  <c r="B62" i="8"/>
  <c r="B135" i="8"/>
  <c r="B145" i="7"/>
  <c r="B115" i="7"/>
  <c r="B104" i="7"/>
  <c r="B154" i="7"/>
  <c r="B153" i="7"/>
  <c r="B152" i="7"/>
  <c r="B151" i="7"/>
  <c r="B150" i="7"/>
  <c r="B149" i="7"/>
  <c r="B148" i="7"/>
  <c r="B147" i="7"/>
  <c r="B146"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4" i="7"/>
  <c r="B113" i="7"/>
  <c r="B112" i="7"/>
  <c r="B111" i="7"/>
  <c r="B110" i="7"/>
  <c r="B109" i="7"/>
  <c r="B108" i="7"/>
  <c r="B107" i="7"/>
  <c r="B106" i="7"/>
  <c r="B105"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B2" i="6"/>
  <c r="B11" i="6"/>
  <c r="B101" i="6"/>
  <c r="B102" i="6"/>
  <c r="B103" i="6"/>
  <c r="B104" i="6"/>
  <c r="B105" i="6"/>
  <c r="B106" i="6"/>
  <c r="B107" i="6"/>
  <c r="B108" i="6"/>
  <c r="B109" i="6"/>
  <c r="B110" i="6"/>
  <c r="B12" i="6"/>
  <c r="B111" i="6"/>
  <c r="B112" i="6"/>
  <c r="B113" i="6"/>
  <c r="B114" i="6"/>
  <c r="B115" i="6"/>
  <c r="B116" i="6"/>
  <c r="B117" i="6"/>
  <c r="B118" i="6"/>
  <c r="B119" i="6"/>
  <c r="B120" i="6"/>
  <c r="B13" i="6"/>
  <c r="B121" i="6"/>
  <c r="B122" i="6"/>
  <c r="B123" i="6"/>
  <c r="B124" i="6"/>
  <c r="B125" i="6"/>
  <c r="B126" i="6"/>
  <c r="B127" i="6"/>
  <c r="B128" i="6"/>
  <c r="B129" i="6"/>
  <c r="B130" i="6"/>
  <c r="B14" i="6"/>
  <c r="B131" i="6"/>
  <c r="B132" i="6"/>
  <c r="B133" i="6"/>
  <c r="B134" i="6"/>
  <c r="B135" i="6"/>
  <c r="B136" i="6"/>
  <c r="B137" i="6"/>
  <c r="B138" i="6"/>
  <c r="B139" i="6"/>
  <c r="B140" i="6"/>
  <c r="B15" i="6"/>
  <c r="B141" i="6"/>
  <c r="B142" i="6"/>
  <c r="B143" i="6"/>
  <c r="B144" i="6"/>
  <c r="B145" i="6"/>
  <c r="B146" i="6"/>
  <c r="B147" i="6"/>
  <c r="B148" i="6"/>
  <c r="B149" i="6"/>
  <c r="B150" i="6"/>
  <c r="B16" i="6"/>
  <c r="B151" i="6"/>
  <c r="B152" i="6"/>
  <c r="B153" i="6"/>
  <c r="B154" i="6"/>
  <c r="B17" i="6"/>
  <c r="B18" i="6"/>
  <c r="B19" i="6"/>
  <c r="B20" i="6"/>
  <c r="B3" i="6"/>
  <c r="B21" i="6"/>
  <c r="B22" i="6"/>
  <c r="B23" i="6"/>
  <c r="B24" i="6"/>
  <c r="B25" i="6"/>
  <c r="B26" i="6"/>
  <c r="B27" i="6"/>
  <c r="B28" i="6"/>
  <c r="B29" i="6"/>
  <c r="B30" i="6"/>
  <c r="B4" i="6"/>
  <c r="B31" i="6"/>
  <c r="B32" i="6"/>
  <c r="B33" i="6"/>
  <c r="B34" i="6"/>
  <c r="B35" i="6"/>
  <c r="B36" i="6"/>
  <c r="B37" i="6"/>
  <c r="B38" i="6"/>
  <c r="B39" i="6"/>
  <c r="B40" i="6"/>
  <c r="B5" i="6"/>
  <c r="B41" i="6"/>
  <c r="B42" i="6"/>
  <c r="B43" i="6"/>
  <c r="B44" i="6"/>
  <c r="B45" i="6"/>
  <c r="B46" i="6"/>
  <c r="B47" i="6"/>
  <c r="B48" i="6"/>
  <c r="B49" i="6"/>
  <c r="B50" i="6"/>
  <c r="B6" i="6"/>
  <c r="B51" i="6"/>
  <c r="B52" i="6"/>
  <c r="B53" i="6"/>
  <c r="B54" i="6"/>
  <c r="B55" i="6"/>
  <c r="B56" i="6"/>
  <c r="B57" i="6"/>
  <c r="B58" i="6"/>
  <c r="B59" i="6"/>
  <c r="B60" i="6"/>
  <c r="B7" i="6"/>
  <c r="B61" i="6"/>
  <c r="B62" i="6"/>
  <c r="B63" i="6"/>
  <c r="B64" i="6"/>
  <c r="B65" i="6"/>
  <c r="B66" i="6"/>
  <c r="B67" i="6"/>
  <c r="B68" i="6"/>
  <c r="B69" i="6"/>
  <c r="B70" i="6"/>
  <c r="B8" i="6"/>
  <c r="B71" i="6"/>
  <c r="B72" i="6"/>
  <c r="B73" i="6"/>
  <c r="B74" i="6"/>
  <c r="B75" i="6"/>
  <c r="B76" i="6"/>
  <c r="B77" i="6"/>
  <c r="B78" i="6"/>
  <c r="B79" i="6"/>
  <c r="B80" i="6"/>
  <c r="B9" i="6"/>
  <c r="B81" i="6"/>
  <c r="B82" i="6"/>
  <c r="B83" i="6"/>
  <c r="B84" i="6"/>
  <c r="B85" i="6"/>
  <c r="B86" i="6"/>
  <c r="B87" i="6"/>
  <c r="B88" i="6"/>
  <c r="B89" i="6"/>
  <c r="B90" i="6"/>
  <c r="B10" i="6"/>
  <c r="B91" i="6"/>
  <c r="B92" i="6"/>
  <c r="B93" i="6"/>
  <c r="B94" i="6"/>
  <c r="B95" i="6"/>
  <c r="B96" i="6"/>
  <c r="B97" i="6"/>
  <c r="B98" i="6"/>
  <c r="B99" i="6"/>
  <c r="B100" i="6"/>
  <c r="B69" i="5"/>
  <c r="B73" i="5"/>
  <c r="B122" i="5"/>
  <c r="B50" i="5"/>
  <c r="B61" i="5"/>
  <c r="B25" i="5"/>
  <c r="B113" i="5"/>
  <c r="B19" i="5"/>
  <c r="B108" i="5"/>
  <c r="B48" i="5"/>
  <c r="B35" i="5"/>
  <c r="B137" i="5"/>
  <c r="B151" i="5"/>
  <c r="B104" i="5"/>
  <c r="B85" i="5"/>
  <c r="B53" i="5"/>
  <c r="B11" i="5"/>
  <c r="B26" i="5"/>
  <c r="B152" i="5"/>
  <c r="B14" i="5"/>
  <c r="B124" i="5"/>
  <c r="B12" i="5"/>
  <c r="B2" i="5"/>
  <c r="B70" i="5"/>
  <c r="B13" i="5"/>
  <c r="B15" i="5"/>
  <c r="B115" i="5"/>
  <c r="B39" i="5"/>
  <c r="B7" i="5"/>
  <c r="B21" i="5"/>
  <c r="B29" i="5"/>
  <c r="B10" i="5"/>
  <c r="B145" i="5"/>
  <c r="B86" i="5"/>
  <c r="B59" i="5"/>
  <c r="B129" i="5"/>
  <c r="B51" i="5"/>
  <c r="B20" i="5"/>
  <c r="B18" i="5"/>
  <c r="B109" i="5"/>
  <c r="B42" i="5"/>
  <c r="B27" i="5"/>
  <c r="B97" i="5"/>
  <c r="B80" i="5"/>
  <c r="B5" i="5"/>
  <c r="B66" i="5"/>
  <c r="B71" i="5"/>
  <c r="B139" i="5"/>
  <c r="B102" i="5"/>
  <c r="B40" i="5"/>
  <c r="B93" i="5"/>
  <c r="B63" i="5"/>
  <c r="B34" i="5"/>
  <c r="B44" i="5"/>
  <c r="B22" i="5"/>
  <c r="B76" i="5"/>
  <c r="B120" i="5"/>
  <c r="B8" i="5"/>
  <c r="B74" i="5"/>
  <c r="B23" i="5"/>
  <c r="B33" i="5"/>
  <c r="B130" i="5"/>
  <c r="B84" i="5"/>
  <c r="B123" i="5"/>
  <c r="B114" i="5"/>
  <c r="B79" i="5"/>
  <c r="B9" i="5"/>
  <c r="B88" i="5"/>
  <c r="B121" i="5"/>
  <c r="B6" i="5"/>
  <c r="B89" i="5"/>
  <c r="B17" i="5"/>
  <c r="B91" i="5"/>
  <c r="B75" i="5"/>
  <c r="B116" i="5"/>
  <c r="B72" i="5"/>
  <c r="B117" i="5"/>
  <c r="B140" i="5"/>
  <c r="B64" i="5"/>
  <c r="B68" i="5"/>
  <c r="B132" i="5"/>
  <c r="B128" i="5"/>
  <c r="B36" i="5"/>
  <c r="B37" i="5"/>
  <c r="B90" i="5"/>
  <c r="B38" i="5"/>
  <c r="B28" i="5"/>
  <c r="B49" i="5"/>
  <c r="B41" i="5"/>
  <c r="B16" i="5"/>
  <c r="B118" i="5"/>
  <c r="B146" i="5"/>
  <c r="B24" i="5"/>
  <c r="B52" i="5"/>
  <c r="B111" i="5"/>
  <c r="B32" i="5"/>
  <c r="B100" i="5"/>
  <c r="B126" i="5"/>
  <c r="B62" i="5"/>
  <c r="B67" i="5"/>
  <c r="B54" i="5"/>
  <c r="B119" i="5"/>
  <c r="B154" i="5"/>
  <c r="B138" i="5"/>
  <c r="B31" i="5"/>
  <c r="B65" i="5"/>
  <c r="B95" i="5"/>
  <c r="B58" i="5"/>
  <c r="B56" i="5"/>
  <c r="B92" i="5"/>
  <c r="B47" i="5"/>
  <c r="B43" i="5"/>
  <c r="B148" i="5"/>
  <c r="B135" i="5"/>
  <c r="B112" i="5"/>
  <c r="B147" i="5"/>
  <c r="B105" i="5"/>
  <c r="B141" i="5"/>
  <c r="B3" i="5"/>
  <c r="B136" i="5"/>
  <c r="B153" i="5"/>
  <c r="B96" i="5"/>
  <c r="B110" i="5"/>
  <c r="B78" i="5"/>
  <c r="B57" i="5"/>
  <c r="B101" i="5"/>
  <c r="B46" i="5"/>
  <c r="B77" i="5"/>
  <c r="B133" i="5"/>
  <c r="B107" i="5"/>
  <c r="B143" i="5"/>
  <c r="B98" i="5"/>
  <c r="B82" i="5"/>
  <c r="B134" i="5"/>
  <c r="B125" i="5"/>
  <c r="B30" i="5"/>
  <c r="B94" i="5"/>
  <c r="B83" i="5"/>
  <c r="B45" i="5"/>
  <c r="B60" i="5"/>
  <c r="B81" i="5"/>
  <c r="B144" i="5"/>
  <c r="B127" i="5"/>
  <c r="B150" i="5"/>
  <c r="B131" i="5"/>
  <c r="B55" i="5"/>
  <c r="B149" i="5"/>
  <c r="B87" i="5"/>
  <c r="B4" i="5"/>
  <c r="B103" i="5"/>
  <c r="B142" i="5"/>
  <c r="B99" i="5"/>
  <c r="B106" i="5"/>
  <c r="B3" i="4"/>
  <c r="B148" i="4"/>
  <c r="B149" i="4"/>
  <c r="B4" i="4"/>
  <c r="B5" i="4"/>
  <c r="B6" i="4"/>
  <c r="B7" i="4"/>
  <c r="B2" i="4"/>
  <c r="B8" i="4"/>
  <c r="B9" i="4"/>
  <c r="B10" i="4"/>
  <c r="B11" i="4"/>
  <c r="B12" i="4"/>
  <c r="B13" i="4"/>
  <c r="B14" i="4"/>
  <c r="B15" i="4"/>
  <c r="B17" i="4"/>
  <c r="B18" i="4"/>
  <c r="B16" i="4"/>
  <c r="B19" i="4"/>
  <c r="B20" i="4"/>
  <c r="B26" i="4"/>
  <c r="B21" i="4"/>
  <c r="B22" i="4"/>
  <c r="B23" i="4"/>
  <c r="B27" i="4"/>
  <c r="B28" i="4"/>
  <c r="B24" i="4"/>
  <c r="B29" i="4"/>
  <c r="B30" i="4"/>
  <c r="B154" i="4"/>
  <c r="B25" i="4"/>
  <c r="B31" i="4"/>
  <c r="B32" i="4"/>
  <c r="B33" i="4"/>
  <c r="B34" i="4"/>
  <c r="B35" i="4"/>
  <c r="B36" i="4"/>
  <c r="B40" i="4"/>
  <c r="B37" i="4"/>
  <c r="B38" i="4"/>
  <c r="B41" i="4"/>
  <c r="B42" i="4"/>
  <c r="B39" i="4"/>
  <c r="B43" i="4"/>
  <c r="B44" i="4"/>
  <c r="B50" i="4"/>
  <c r="B45" i="4"/>
  <c r="B46" i="4"/>
  <c r="B47" i="4"/>
  <c r="B48" i="4"/>
  <c r="B51" i="4"/>
  <c r="B49" i="4"/>
  <c r="B52" i="4"/>
  <c r="B53" i="4"/>
  <c r="B54" i="4"/>
  <c r="B55" i="4"/>
  <c r="B66" i="4"/>
  <c r="B56" i="4"/>
  <c r="B57" i="4"/>
  <c r="B58" i="4"/>
  <c r="B92" i="4"/>
  <c r="B59" i="4"/>
  <c r="B60" i="4"/>
  <c r="B67" i="4"/>
  <c r="B61" i="4"/>
  <c r="B62" i="4"/>
  <c r="B63" i="4"/>
  <c r="B64" i="4"/>
  <c r="B68" i="4"/>
  <c r="B69" i="4"/>
  <c r="B65" i="4"/>
  <c r="B70" i="4"/>
  <c r="B71" i="4"/>
  <c r="B72" i="4"/>
  <c r="B73" i="4"/>
  <c r="B74" i="4"/>
  <c r="B75" i="4"/>
  <c r="B76" i="4"/>
  <c r="B77" i="4"/>
  <c r="B78" i="4"/>
  <c r="B93" i="4"/>
  <c r="B79" i="4"/>
  <c r="B80" i="4"/>
  <c r="B81" i="4"/>
  <c r="B94" i="4"/>
  <c r="B82" i="4"/>
  <c r="B83" i="4"/>
  <c r="B150" i="4"/>
  <c r="B84" i="4"/>
  <c r="B95" i="4"/>
  <c r="B85" i="4"/>
  <c r="B86" i="4"/>
  <c r="B87" i="4"/>
  <c r="B96" i="4"/>
  <c r="B97" i="4"/>
  <c r="B88" i="4"/>
  <c r="B89" i="4"/>
  <c r="B98" i="4"/>
  <c r="B99" i="4"/>
  <c r="B90" i="4"/>
  <c r="B100" i="4"/>
  <c r="B101" i="4"/>
  <c r="B102" i="4"/>
  <c r="B103" i="4"/>
  <c r="B104" i="4"/>
  <c r="B105" i="4"/>
  <c r="B91" i="4"/>
  <c r="B106" i="4"/>
  <c r="B107" i="4"/>
  <c r="B108" i="4"/>
  <c r="B109" i="4"/>
  <c r="B151"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52" i="4"/>
  <c r="B143" i="4"/>
  <c r="B144" i="4"/>
  <c r="B145" i="4"/>
  <c r="B146" i="4"/>
  <c r="B153" i="4"/>
  <c r="B147" i="4"/>
  <c r="B93" i="3"/>
  <c r="B94" i="3"/>
  <c r="B97" i="3"/>
  <c r="B96" i="3"/>
  <c r="B135" i="3"/>
  <c r="B111" i="3"/>
  <c r="B92" i="3"/>
  <c r="B140" i="3"/>
  <c r="B125" i="3"/>
  <c r="B127" i="3"/>
  <c r="B110" i="3"/>
  <c r="B136" i="3"/>
  <c r="B118" i="3"/>
  <c r="B106" i="3"/>
  <c r="B101" i="3"/>
  <c r="B128" i="3"/>
  <c r="B100" i="3"/>
  <c r="B122" i="3"/>
  <c r="B107" i="3"/>
  <c r="B115" i="3"/>
  <c r="B112" i="3"/>
  <c r="B123" i="3"/>
  <c r="B116" i="3"/>
  <c r="B114" i="3"/>
  <c r="B113" i="3"/>
  <c r="B109" i="3"/>
  <c r="B138" i="3"/>
  <c r="B131" i="3"/>
  <c r="B124" i="3"/>
  <c r="B117" i="3"/>
  <c r="B129" i="3"/>
  <c r="B133" i="3"/>
  <c r="B134" i="3"/>
  <c r="B121" i="3"/>
  <c r="B132" i="3"/>
  <c r="B126" i="3"/>
  <c r="B83" i="3"/>
  <c r="B82" i="3"/>
  <c r="B81" i="3"/>
  <c r="B86" i="3"/>
  <c r="B67" i="3"/>
  <c r="B103" i="3"/>
  <c r="B74" i="3"/>
  <c r="B102" i="3"/>
  <c r="B84" i="3"/>
  <c r="B91" i="3"/>
  <c r="B105" i="3"/>
  <c r="B88" i="3"/>
  <c r="B89" i="3"/>
  <c r="B90" i="3"/>
  <c r="B72" i="3"/>
  <c r="B87" i="3"/>
  <c r="B69" i="3"/>
  <c r="B62" i="3"/>
  <c r="B150" i="3"/>
  <c r="B80" i="3"/>
  <c r="B78" i="3"/>
  <c r="B73" i="3"/>
  <c r="B79" i="3"/>
  <c r="B65" i="3"/>
  <c r="B64" i="3"/>
  <c r="B60" i="3"/>
  <c r="B54" i="3"/>
  <c r="B52" i="3"/>
  <c r="B44" i="3"/>
  <c r="B46" i="3"/>
  <c r="B39" i="3"/>
  <c r="B28" i="3"/>
  <c r="B31" i="3"/>
  <c r="B30" i="3"/>
  <c r="B19" i="3"/>
  <c r="B10" i="3"/>
  <c r="B8" i="3"/>
  <c r="B5" i="3"/>
  <c r="B6" i="3"/>
  <c r="B3" i="3"/>
  <c r="B2" i="3"/>
  <c r="B149" i="3"/>
  <c r="B153" i="3"/>
  <c r="B152" i="3"/>
  <c r="B120" i="3"/>
  <c r="B137" i="3"/>
  <c r="B119" i="3"/>
  <c r="B148" i="3"/>
  <c r="B146" i="3"/>
  <c r="B141" i="3"/>
  <c r="B144" i="3"/>
  <c r="B139" i="3"/>
  <c r="B145" i="3"/>
  <c r="B142" i="3"/>
  <c r="B99" i="3"/>
  <c r="B143" i="3"/>
  <c r="B98" i="3"/>
  <c r="B151" i="3"/>
  <c r="B108" i="3"/>
  <c r="B130" i="3"/>
  <c r="B85" i="3"/>
  <c r="B70" i="3"/>
  <c r="B75" i="3"/>
  <c r="B68" i="3"/>
  <c r="B63" i="3"/>
  <c r="B51" i="3"/>
  <c r="B48" i="3"/>
  <c r="B38" i="3"/>
  <c r="B11" i="3"/>
  <c r="B4" i="3"/>
  <c r="B95" i="3"/>
  <c r="B77" i="3"/>
  <c r="B104" i="3"/>
  <c r="B76" i="3"/>
  <c r="B71" i="3"/>
  <c r="B66" i="3"/>
  <c r="B59" i="3"/>
  <c r="B58" i="3"/>
  <c r="B53" i="3"/>
  <c r="B57" i="3"/>
  <c r="B50" i="3"/>
  <c r="B61" i="3"/>
  <c r="B55" i="3"/>
  <c r="B56" i="3"/>
  <c r="B40" i="3"/>
  <c r="B49" i="3"/>
  <c r="B42" i="3"/>
  <c r="B47" i="3"/>
  <c r="B43" i="3"/>
  <c r="B45" i="3"/>
  <c r="B35" i="3"/>
  <c r="B33" i="3"/>
  <c r="B32" i="3"/>
  <c r="B154" i="3"/>
  <c r="B29" i="3"/>
  <c r="B26" i="3"/>
  <c r="B34" i="3"/>
  <c r="B36" i="3"/>
  <c r="B37" i="3"/>
  <c r="B25" i="3"/>
  <c r="B27" i="3"/>
  <c r="B41" i="3"/>
  <c r="B21" i="3"/>
  <c r="B20" i="3"/>
  <c r="B17" i="3"/>
  <c r="B24" i="3"/>
  <c r="B18" i="3"/>
  <c r="B23" i="3"/>
  <c r="B22" i="3"/>
  <c r="B15" i="3"/>
  <c r="B14" i="3"/>
  <c r="B16" i="3"/>
  <c r="B12" i="3"/>
  <c r="B13" i="3"/>
  <c r="B9" i="3"/>
  <c r="B7" i="3"/>
  <c r="B147" i="3"/>
  <c r="D7" i="2"/>
  <c r="B7" i="2"/>
  <c r="D83" i="2"/>
  <c r="B83" i="2"/>
  <c r="D2" i="2"/>
  <c r="B2" i="2"/>
  <c r="D4" i="2"/>
  <c r="B4" i="2"/>
  <c r="D11" i="2"/>
  <c r="B11" i="2"/>
  <c r="D58" i="2"/>
  <c r="B58" i="2"/>
  <c r="D56" i="2"/>
  <c r="B56" i="2"/>
  <c r="D138" i="2"/>
  <c r="B138" i="2"/>
  <c r="D5" i="2"/>
  <c r="B5" i="2"/>
  <c r="D28" i="2"/>
  <c r="B28" i="2"/>
  <c r="D16" i="2"/>
  <c r="B16" i="2"/>
  <c r="D105" i="2"/>
  <c r="B105" i="2"/>
  <c r="D117" i="2"/>
  <c r="B117" i="2"/>
  <c r="D122" i="2"/>
  <c r="B122" i="2"/>
  <c r="D64" i="2"/>
  <c r="B64" i="2"/>
  <c r="D121" i="2"/>
  <c r="B121" i="2"/>
  <c r="D80" i="2"/>
  <c r="B80" i="2"/>
  <c r="D32" i="2"/>
  <c r="B32" i="2"/>
  <c r="D127" i="2"/>
  <c r="B127" i="2"/>
  <c r="D54" i="2"/>
  <c r="B54" i="2"/>
  <c r="D98" i="2"/>
  <c r="B98" i="2"/>
  <c r="D139" i="2"/>
  <c r="B139" i="2"/>
  <c r="D126" i="2"/>
  <c r="B126" i="2"/>
  <c r="D101" i="2"/>
  <c r="B101" i="2"/>
  <c r="D93" i="2"/>
  <c r="B93" i="2"/>
  <c r="D107" i="2"/>
  <c r="B107" i="2"/>
  <c r="D73" i="2"/>
  <c r="B73" i="2"/>
  <c r="D23" i="2"/>
  <c r="B23" i="2"/>
  <c r="D124" i="2"/>
  <c r="B124" i="2"/>
  <c r="D9" i="2"/>
  <c r="B9" i="2"/>
  <c r="D96" i="2"/>
  <c r="B96" i="2"/>
  <c r="D3" i="2"/>
  <c r="B3" i="2"/>
  <c r="D128" i="2"/>
  <c r="B128" i="2"/>
  <c r="D123" i="2"/>
  <c r="B123" i="2"/>
  <c r="D20" i="2"/>
  <c r="B20" i="2"/>
  <c r="D15" i="2"/>
  <c r="B15" i="2"/>
  <c r="D45" i="2"/>
  <c r="B45" i="2"/>
  <c r="D17" i="2"/>
  <c r="B17" i="2"/>
  <c r="D62" i="2"/>
  <c r="B62" i="2"/>
  <c r="D41" i="2"/>
  <c r="B41" i="2"/>
  <c r="D25" i="2"/>
  <c r="B25" i="2"/>
  <c r="D21" i="2"/>
  <c r="B21" i="2"/>
  <c r="D12" i="2"/>
  <c r="B12" i="2"/>
  <c r="D39" i="2"/>
  <c r="B39" i="2"/>
  <c r="D19" i="2"/>
  <c r="B19" i="2"/>
  <c r="D145" i="2"/>
  <c r="B145" i="2"/>
  <c r="D153" i="2"/>
  <c r="B153" i="2"/>
  <c r="D27" i="2"/>
  <c r="B27" i="2"/>
  <c r="D66" i="2"/>
  <c r="B66" i="2"/>
  <c r="D92" i="2"/>
  <c r="B92" i="2"/>
  <c r="D113" i="2"/>
  <c r="B113" i="2"/>
  <c r="D13" i="2"/>
  <c r="B13" i="2"/>
  <c r="D14" i="2"/>
  <c r="B14" i="2"/>
  <c r="D57" i="2"/>
  <c r="B57" i="2"/>
  <c r="D120" i="2"/>
  <c r="B120" i="2"/>
  <c r="D136" i="2"/>
  <c r="B136" i="2"/>
  <c r="D68" i="2"/>
  <c r="B68" i="2"/>
  <c r="D22" i="2"/>
  <c r="B22" i="2"/>
  <c r="D30" i="2"/>
  <c r="B30" i="2"/>
  <c r="D18" i="2"/>
  <c r="B18" i="2"/>
  <c r="D146" i="2"/>
  <c r="B146" i="2"/>
  <c r="D137" i="2"/>
  <c r="B137" i="2"/>
  <c r="D143" i="2"/>
  <c r="B143" i="2"/>
  <c r="D131" i="2"/>
  <c r="B131" i="2"/>
  <c r="D130" i="2"/>
  <c r="B130" i="2"/>
  <c r="D99" i="2"/>
  <c r="B99" i="2"/>
  <c r="D103" i="2"/>
  <c r="B103" i="2"/>
  <c r="D78" i="2"/>
  <c r="B78" i="2"/>
  <c r="D72" i="2"/>
  <c r="B72" i="2"/>
  <c r="D69" i="2"/>
  <c r="B69" i="2"/>
  <c r="D63" i="2"/>
  <c r="B63" i="2"/>
  <c r="D33" i="2"/>
  <c r="B33" i="2"/>
  <c r="D95" i="2"/>
  <c r="B95" i="2"/>
  <c r="D106" i="2"/>
  <c r="B106" i="2"/>
  <c r="D144" i="2"/>
  <c r="B144" i="2"/>
  <c r="D75" i="2"/>
  <c r="B75" i="2"/>
  <c r="D24" i="2"/>
  <c r="B24" i="2"/>
  <c r="D102" i="2"/>
  <c r="B102" i="2"/>
  <c r="D26" i="2"/>
  <c r="B26" i="2"/>
  <c r="D119" i="2"/>
  <c r="B119" i="2"/>
  <c r="D148" i="2"/>
  <c r="B148" i="2"/>
  <c r="D152" i="2"/>
  <c r="B152" i="2"/>
  <c r="D77" i="2"/>
  <c r="B77" i="2"/>
  <c r="D132" i="2"/>
  <c r="B132" i="2"/>
  <c r="D125" i="2"/>
  <c r="B125" i="2"/>
  <c r="D51" i="2"/>
  <c r="B51" i="2"/>
  <c r="D150" i="2"/>
  <c r="B150" i="2"/>
  <c r="D76" i="2"/>
  <c r="B76" i="2"/>
  <c r="D90" i="2"/>
  <c r="B90" i="2"/>
  <c r="D134" i="2"/>
  <c r="B134" i="2"/>
  <c r="D135" i="2"/>
  <c r="B135" i="2"/>
  <c r="D110" i="2"/>
  <c r="B110" i="2"/>
  <c r="D129" i="2"/>
  <c r="B129" i="2"/>
  <c r="D91" i="2"/>
  <c r="B91" i="2"/>
  <c r="D133" i="2"/>
  <c r="B133" i="2"/>
  <c r="D81" i="2"/>
  <c r="B81" i="2"/>
  <c r="D89" i="2"/>
  <c r="B89" i="2"/>
  <c r="D46" i="2"/>
  <c r="B46" i="2"/>
  <c r="D44" i="2"/>
  <c r="B44" i="2"/>
  <c r="D35" i="2"/>
  <c r="B35" i="2"/>
  <c r="D116" i="2"/>
  <c r="B116" i="2"/>
  <c r="D85" i="2"/>
  <c r="B85" i="2"/>
  <c r="D79" i="2"/>
  <c r="B79" i="2"/>
  <c r="D70" i="2"/>
  <c r="B70" i="2"/>
  <c r="D84" i="2"/>
  <c r="B84" i="2"/>
  <c r="D97" i="2"/>
  <c r="B97" i="2"/>
  <c r="D114" i="2"/>
  <c r="B114" i="2"/>
  <c r="D115" i="2"/>
  <c r="B115" i="2"/>
  <c r="D34" i="2"/>
  <c r="B34" i="2"/>
  <c r="D142" i="2"/>
  <c r="B142" i="2"/>
  <c r="D108" i="2"/>
  <c r="B108" i="2"/>
  <c r="D36" i="2"/>
  <c r="B36" i="2"/>
  <c r="D37" i="2"/>
  <c r="B37" i="2"/>
  <c r="D109" i="2"/>
  <c r="B109" i="2"/>
  <c r="D151" i="2"/>
  <c r="B151" i="2"/>
  <c r="D100" i="2"/>
  <c r="B100" i="2"/>
  <c r="D60" i="2"/>
  <c r="B60" i="2"/>
  <c r="D141" i="2"/>
  <c r="B141" i="2"/>
  <c r="D61" i="2"/>
  <c r="B61" i="2"/>
  <c r="D87" i="2"/>
  <c r="B87" i="2"/>
  <c r="D104" i="2"/>
  <c r="B104" i="2"/>
  <c r="D42" i="2"/>
  <c r="B42" i="2"/>
  <c r="D149" i="2"/>
  <c r="B149" i="2"/>
  <c r="D71" i="2"/>
  <c r="B71" i="2"/>
  <c r="D29" i="2"/>
  <c r="B29" i="2"/>
  <c r="D59" i="2"/>
  <c r="B59" i="2"/>
  <c r="D118" i="2"/>
  <c r="B118" i="2"/>
  <c r="D65" i="2"/>
  <c r="B65" i="2"/>
  <c r="D140" i="2"/>
  <c r="B140" i="2"/>
  <c r="D67" i="2"/>
  <c r="B67" i="2"/>
  <c r="D50" i="2"/>
  <c r="B50" i="2"/>
  <c r="D48" i="2"/>
  <c r="B48" i="2"/>
  <c r="D47" i="2"/>
  <c r="B47" i="2"/>
  <c r="D43" i="2"/>
  <c r="B43" i="2"/>
  <c r="D31" i="2"/>
  <c r="B31" i="2"/>
  <c r="D154" i="2"/>
  <c r="B154" i="2"/>
  <c r="D38" i="2"/>
  <c r="B38" i="2"/>
  <c r="D40" i="2"/>
  <c r="B40" i="2"/>
  <c r="D94" i="2"/>
  <c r="B94" i="2"/>
  <c r="D111" i="2"/>
  <c r="B111" i="2"/>
  <c r="D112" i="2"/>
  <c r="B112" i="2"/>
  <c r="D88" i="2"/>
  <c r="B88" i="2"/>
  <c r="D55" i="2"/>
  <c r="B55" i="2"/>
  <c r="D49" i="2"/>
  <c r="B49" i="2"/>
  <c r="D52" i="2"/>
  <c r="B52" i="2"/>
  <c r="D82" i="2"/>
  <c r="B82" i="2"/>
  <c r="D86" i="2"/>
  <c r="B86" i="2"/>
  <c r="D6" i="2"/>
  <c r="B6" i="2"/>
  <c r="D8" i="2"/>
  <c r="B8" i="2"/>
  <c r="D53" i="2"/>
  <c r="B53" i="2"/>
  <c r="D74" i="2"/>
  <c r="B74" i="2"/>
  <c r="D10" i="2"/>
  <c r="B10" i="2"/>
  <c r="D147" i="2"/>
  <c r="B147" i="2"/>
  <c r="C100" i="1"/>
  <c r="B100" i="1"/>
  <c r="C100" i="3" s="1"/>
  <c r="C99" i="1"/>
  <c r="B99" i="1"/>
  <c r="C99" i="2" s="1"/>
  <c r="C98" i="1"/>
  <c r="B98" i="1"/>
  <c r="C59" i="8" s="1"/>
  <c r="C97" i="1"/>
  <c r="B97" i="1"/>
  <c r="C26" i="8" s="1"/>
  <c r="C96" i="1"/>
  <c r="B96" i="1"/>
  <c r="C96" i="2" s="1"/>
  <c r="C95" i="1"/>
  <c r="B95" i="1"/>
  <c r="C95" i="3" s="1"/>
  <c r="C94" i="1"/>
  <c r="B94" i="1"/>
  <c r="C22" i="8" s="1"/>
  <c r="C93" i="1"/>
  <c r="B93" i="1"/>
  <c r="C93" i="2" s="1"/>
  <c r="C92" i="1"/>
  <c r="B92" i="1"/>
  <c r="C92" i="2" s="1"/>
  <c r="C91" i="1"/>
  <c r="B91" i="1"/>
  <c r="C91" i="2" s="1"/>
  <c r="C10" i="1"/>
  <c r="B10" i="1"/>
  <c r="C62" i="8" s="1"/>
  <c r="C90" i="1"/>
  <c r="B90" i="1"/>
  <c r="C90" i="2" s="1"/>
  <c r="C89" i="1"/>
  <c r="B89" i="1"/>
  <c r="C89" i="6" s="1"/>
  <c r="C88" i="1"/>
  <c r="B88" i="1"/>
  <c r="C88" i="2" s="1"/>
  <c r="C87" i="1"/>
  <c r="B87" i="1"/>
  <c r="C103" i="8" s="1"/>
  <c r="C86" i="1"/>
  <c r="B86" i="1"/>
  <c r="C90" i="8" s="1"/>
  <c r="C85" i="1"/>
  <c r="B85" i="1"/>
  <c r="C85" i="2" s="1"/>
  <c r="C84" i="1"/>
  <c r="B84" i="1"/>
  <c r="C84" i="2" s="1"/>
  <c r="C83" i="1"/>
  <c r="B83" i="1"/>
  <c r="C73" i="8" s="1"/>
  <c r="C82" i="1"/>
  <c r="B82" i="1"/>
  <c r="C36" i="8" s="1"/>
  <c r="C81" i="1"/>
  <c r="B81" i="1"/>
  <c r="C32" i="8" s="1"/>
  <c r="C9" i="1"/>
  <c r="B9" i="1"/>
  <c r="C9" i="2" s="1"/>
  <c r="C80" i="1"/>
  <c r="B80" i="1"/>
  <c r="C100" i="8" s="1"/>
  <c r="C79" i="1"/>
  <c r="B79" i="1"/>
  <c r="C81" i="8" s="1"/>
  <c r="C78" i="1"/>
  <c r="B78" i="1"/>
  <c r="C80" i="8" s="1"/>
  <c r="C77" i="1"/>
  <c r="B77" i="1"/>
  <c r="C110" i="8" s="1"/>
  <c r="C76" i="1"/>
  <c r="B76" i="1"/>
  <c r="C111" i="8" s="1"/>
  <c r="C75" i="1"/>
  <c r="B75" i="1"/>
  <c r="C42" i="8" s="1"/>
  <c r="C74" i="1"/>
  <c r="B74" i="1"/>
  <c r="C74" i="2" s="1"/>
  <c r="C73" i="1"/>
  <c r="B73" i="1"/>
  <c r="C97" i="8" s="1"/>
  <c r="C72" i="1"/>
  <c r="B72" i="1"/>
  <c r="C72" i="2" s="1"/>
  <c r="C71" i="1"/>
  <c r="B71" i="1"/>
  <c r="C151" i="8" s="1"/>
  <c r="C8" i="1"/>
  <c r="B8" i="1"/>
  <c r="C68" i="5" s="1"/>
  <c r="C70" i="1"/>
  <c r="B70" i="1"/>
  <c r="C71" i="8" s="1"/>
  <c r="C69" i="1"/>
  <c r="B69" i="1"/>
  <c r="C31" i="8" s="1"/>
  <c r="C68" i="1"/>
  <c r="B68" i="1"/>
  <c r="C56" i="8" s="1"/>
  <c r="C67" i="1"/>
  <c r="B67" i="1"/>
  <c r="C67" i="2" s="1"/>
  <c r="C66" i="1"/>
  <c r="B66" i="1"/>
  <c r="C59" i="7" s="1"/>
  <c r="C65" i="1"/>
  <c r="B65" i="1"/>
  <c r="C72" i="8" s="1"/>
  <c r="C64" i="1"/>
  <c r="B64" i="1"/>
  <c r="C30" i="8" s="1"/>
  <c r="C63" i="1"/>
  <c r="B63" i="1"/>
  <c r="C63" i="2" s="1"/>
  <c r="C62" i="1"/>
  <c r="B62" i="1"/>
  <c r="C53" i="8" s="1"/>
  <c r="C61" i="1"/>
  <c r="B61" i="1"/>
  <c r="C61" i="6" s="1"/>
  <c r="C7" i="1"/>
  <c r="B7" i="1"/>
  <c r="C135" i="8" s="1"/>
  <c r="C60" i="1"/>
  <c r="B60" i="1"/>
  <c r="C60" i="2" s="1"/>
  <c r="C59" i="1"/>
  <c r="B59" i="1"/>
  <c r="C59" i="2" s="1"/>
  <c r="C58" i="1"/>
  <c r="B58" i="1"/>
  <c r="C153" i="8" s="1"/>
  <c r="C57" i="1"/>
  <c r="B57" i="1"/>
  <c r="C154" i="8" s="1"/>
  <c r="C56" i="1"/>
  <c r="B56" i="1"/>
  <c r="C56" i="6" s="1"/>
  <c r="C55" i="1"/>
  <c r="B55" i="1"/>
  <c r="C55" i="3" s="1"/>
  <c r="C54" i="1"/>
  <c r="B54" i="1"/>
  <c r="C102" i="8" s="1"/>
  <c r="C53" i="1"/>
  <c r="B53" i="1"/>
  <c r="C145" i="8" s="1"/>
  <c r="C52" i="1"/>
  <c r="B52" i="1"/>
  <c r="C52" i="2" s="1"/>
  <c r="C51" i="1"/>
  <c r="B51" i="1"/>
  <c r="C51" i="2" s="1"/>
  <c r="C6" i="1"/>
  <c r="B6" i="1"/>
  <c r="C149" i="8" s="1"/>
  <c r="C50" i="1"/>
  <c r="B50" i="1"/>
  <c r="C134" i="8" s="1"/>
  <c r="C49" i="1"/>
  <c r="B49" i="1"/>
  <c r="C129" i="8" s="1"/>
  <c r="C48" i="1"/>
  <c r="B48" i="1"/>
  <c r="C40" i="5" s="1"/>
  <c r="C47" i="1"/>
  <c r="B47" i="1"/>
  <c r="C47" i="2" s="1"/>
  <c r="C46" i="1"/>
  <c r="B46" i="1"/>
  <c r="C9" i="8" s="1"/>
  <c r="C45" i="1"/>
  <c r="B45" i="1"/>
  <c r="C115" i="5" s="1"/>
  <c r="C44" i="1"/>
  <c r="B44" i="1"/>
  <c r="C142" i="8" s="1"/>
  <c r="C43" i="1"/>
  <c r="B43" i="1"/>
  <c r="C133" i="8" s="1"/>
  <c r="C42" i="1"/>
  <c r="B42" i="1"/>
  <c r="C6" i="8" s="1"/>
  <c r="C41" i="1"/>
  <c r="B41" i="1"/>
  <c r="C127" i="8" s="1"/>
  <c r="C5" i="1"/>
  <c r="B5" i="1"/>
  <c r="C91" i="8" s="1"/>
  <c r="C40" i="1"/>
  <c r="B40" i="1"/>
  <c r="C40" i="2" s="1"/>
  <c r="D11" i="26" s="1" a="1"/>
  <c r="C39" i="1"/>
  <c r="B39" i="1"/>
  <c r="C75" i="8" s="1"/>
  <c r="C38" i="1"/>
  <c r="C37" i="1"/>
  <c r="B37" i="1"/>
  <c r="C41" i="7" s="1"/>
  <c r="C36" i="1"/>
  <c r="B36" i="1"/>
  <c r="C152" i="5" s="1"/>
  <c r="C35" i="1"/>
  <c r="B35" i="1"/>
  <c r="C120" i="8" s="1"/>
  <c r="C34" i="1"/>
  <c r="B34" i="1"/>
  <c r="C34" i="2" s="1"/>
  <c r="C33" i="1"/>
  <c r="B33" i="1"/>
  <c r="C144" i="8" s="1"/>
  <c r="C32" i="1"/>
  <c r="B32" i="1"/>
  <c r="C141" i="8" s="1"/>
  <c r="C31" i="1"/>
  <c r="B31" i="1"/>
  <c r="C31" i="2" s="1"/>
  <c r="C4" i="1"/>
  <c r="B4" i="1"/>
  <c r="C5" i="7" s="1"/>
  <c r="C30" i="1"/>
  <c r="B30" i="1"/>
  <c r="C30" i="2" s="1"/>
  <c r="C29" i="1"/>
  <c r="B29" i="1"/>
  <c r="C29" i="2" s="1"/>
  <c r="C28" i="1"/>
  <c r="B28" i="1"/>
  <c r="C28" i="8" s="1"/>
  <c r="C27" i="1"/>
  <c r="B27" i="1"/>
  <c r="C27" i="3" s="1"/>
  <c r="C26" i="1"/>
  <c r="B26" i="1"/>
  <c r="C26" i="2" s="1"/>
  <c r="C25" i="1"/>
  <c r="B25" i="1"/>
  <c r="C25" i="2" s="1"/>
  <c r="C24" i="1"/>
  <c r="B24" i="1"/>
  <c r="C24" i="2" s="1"/>
  <c r="C23" i="1"/>
  <c r="B23" i="1"/>
  <c r="C148" i="8" s="1"/>
  <c r="C22" i="1"/>
  <c r="B22" i="1"/>
  <c r="C22" i="2" s="1"/>
  <c r="C21" i="1"/>
  <c r="B21" i="1"/>
  <c r="C21" i="2" s="1"/>
  <c r="C3" i="1"/>
  <c r="B3" i="1"/>
  <c r="C3" i="2" s="1"/>
  <c r="C20" i="1"/>
  <c r="B20" i="1"/>
  <c r="C20" i="2" s="1"/>
  <c r="C19" i="1"/>
  <c r="B19" i="1"/>
  <c r="C19" i="2" s="1"/>
  <c r="C18" i="1"/>
  <c r="B18" i="1"/>
  <c r="C113" i="8" s="1"/>
  <c r="C17" i="1"/>
  <c r="B17" i="1"/>
  <c r="C17" i="2" s="1"/>
  <c r="C154" i="1"/>
  <c r="B154" i="1"/>
  <c r="C147" i="8" s="1"/>
  <c r="C153" i="1"/>
  <c r="B153" i="1"/>
  <c r="C153" i="2" s="1"/>
  <c r="C152" i="1"/>
  <c r="B152" i="1"/>
  <c r="C152" i="2" s="1"/>
  <c r="C151" i="1"/>
  <c r="B151" i="1"/>
  <c r="C61" i="8" s="1"/>
  <c r="C16" i="1"/>
  <c r="B16" i="1"/>
  <c r="C16" i="6" s="1"/>
  <c r="C150" i="1"/>
  <c r="B150" i="1"/>
  <c r="C126" i="5" s="1"/>
  <c r="C149" i="1"/>
  <c r="B149" i="1"/>
  <c r="C137" i="8" s="1"/>
  <c r="C148" i="1"/>
  <c r="B148" i="1"/>
  <c r="C148" i="2" s="1"/>
  <c r="C147" i="1"/>
  <c r="B147" i="1"/>
  <c r="C147" i="2" s="1"/>
  <c r="C146" i="1"/>
  <c r="B146" i="1"/>
  <c r="C88" i="5" s="1"/>
  <c r="C145" i="1"/>
  <c r="B145" i="1"/>
  <c r="C145" i="2" s="1"/>
  <c r="C144" i="1"/>
  <c r="B144" i="1"/>
  <c r="C86" i="8" s="1"/>
  <c r="C143" i="1"/>
  <c r="B143" i="1"/>
  <c r="C143" i="2" s="1"/>
  <c r="C142" i="1"/>
  <c r="B142" i="1"/>
  <c r="C142" i="2" s="1"/>
  <c r="C141" i="1"/>
  <c r="B141" i="1"/>
  <c r="C141" i="2" s="1"/>
  <c r="C15" i="1"/>
  <c r="B15" i="1"/>
  <c r="C15" i="2" s="1"/>
  <c r="C140" i="1"/>
  <c r="B140" i="1"/>
  <c r="C140" i="2" s="1"/>
  <c r="C139" i="1"/>
  <c r="B139" i="1"/>
  <c r="C14" i="8" s="1"/>
  <c r="C138" i="1"/>
  <c r="B138" i="1"/>
  <c r="C76" i="8" s="1"/>
  <c r="C137" i="1"/>
  <c r="B137" i="1"/>
  <c r="C137" i="2" s="1"/>
  <c r="C136" i="1"/>
  <c r="B136" i="1"/>
  <c r="C77" i="8" s="1"/>
  <c r="C135" i="1"/>
  <c r="B135" i="1"/>
  <c r="C135" i="2" s="1"/>
  <c r="C134" i="1"/>
  <c r="B134" i="1"/>
  <c r="C134" i="2" s="1"/>
  <c r="C133" i="1"/>
  <c r="B133" i="1"/>
  <c r="C133" i="2" s="1"/>
  <c r="C132" i="1"/>
  <c r="B132" i="1"/>
  <c r="C132" i="3" s="1"/>
  <c r="C131" i="1"/>
  <c r="B131" i="1"/>
  <c r="C96" i="8" s="1"/>
  <c r="C14" i="1"/>
  <c r="B14" i="1"/>
  <c r="C25" i="5" s="1"/>
  <c r="C130" i="1"/>
  <c r="B130" i="1"/>
  <c r="C130" i="2" s="1"/>
  <c r="C129" i="1"/>
  <c r="B129" i="1"/>
  <c r="C96" i="5" s="1"/>
  <c r="C128" i="1"/>
  <c r="B128" i="1"/>
  <c r="C128" i="2" s="1"/>
  <c r="C127" i="1"/>
  <c r="B127" i="1"/>
  <c r="C132" i="7" s="1"/>
  <c r="C126" i="1"/>
  <c r="B126" i="1"/>
  <c r="C65" i="8" s="1"/>
  <c r="C125" i="1"/>
  <c r="B125" i="1"/>
  <c r="C125" i="2" s="1"/>
  <c r="C124" i="1"/>
  <c r="B124" i="1"/>
  <c r="C124" i="2" s="1"/>
  <c r="C123" i="1"/>
  <c r="B123" i="1"/>
  <c r="C123" i="2" s="1"/>
  <c r="C122" i="1"/>
  <c r="B122" i="1"/>
  <c r="C99" i="8" s="1"/>
  <c r="C121" i="1"/>
  <c r="B121" i="1"/>
  <c r="C24" i="8" s="1"/>
  <c r="C13" i="1"/>
  <c r="B13" i="1"/>
  <c r="C152" i="8" s="1"/>
  <c r="C120" i="1"/>
  <c r="B120" i="1"/>
  <c r="C52" i="8" s="1"/>
  <c r="C119" i="1"/>
  <c r="B119" i="1"/>
  <c r="C108" i="8" s="1"/>
  <c r="C118" i="1"/>
  <c r="B118" i="1"/>
  <c r="C60" i="5" s="1"/>
  <c r="C117" i="1"/>
  <c r="B117" i="1"/>
  <c r="C13" i="8" s="1"/>
  <c r="C116" i="1"/>
  <c r="B116" i="1"/>
  <c r="C116" i="3" s="1"/>
  <c r="C115" i="1"/>
  <c r="B115" i="1"/>
  <c r="C98" i="8" s="1"/>
  <c r="C114" i="1"/>
  <c r="B114" i="1"/>
  <c r="C114" i="2" s="1"/>
  <c r="C113" i="1"/>
  <c r="B113" i="1"/>
  <c r="C77" i="5" s="1"/>
  <c r="C112" i="1"/>
  <c r="B112" i="1"/>
  <c r="C112" i="2" s="1"/>
  <c r="C111" i="1"/>
  <c r="B111" i="1"/>
  <c r="C111" i="2" s="1"/>
  <c r="C12" i="1"/>
  <c r="B12" i="1"/>
  <c r="C12" i="2" s="1"/>
  <c r="C110" i="1"/>
  <c r="B110" i="1"/>
  <c r="C110" i="2" s="1"/>
  <c r="C109" i="1"/>
  <c r="B109" i="1"/>
  <c r="C113" i="7" s="1"/>
  <c r="C108" i="1"/>
  <c r="B108" i="1"/>
  <c r="C108" i="3" s="1"/>
  <c r="C107" i="1"/>
  <c r="B107" i="1"/>
  <c r="C107" i="2" s="1"/>
  <c r="C106" i="1"/>
  <c r="B106" i="1"/>
  <c r="C106" i="2" s="1"/>
  <c r="C105" i="1"/>
  <c r="B105" i="1"/>
  <c r="C105" i="3" s="1"/>
  <c r="C104" i="1"/>
  <c r="B104" i="1"/>
  <c r="C104" i="2" s="1"/>
  <c r="C103" i="1"/>
  <c r="B103" i="1"/>
  <c r="C103" i="2" s="1"/>
  <c r="C102" i="1"/>
  <c r="B102" i="1"/>
  <c r="C102" i="2" s="1"/>
  <c r="C101" i="1"/>
  <c r="B101" i="1"/>
  <c r="C114" i="8" s="1"/>
  <c r="C11" i="1"/>
  <c r="B11" i="1"/>
  <c r="C2" i="8" s="1"/>
  <c r="C2" i="1"/>
  <c r="B2" i="1"/>
  <c r="C2" i="3" s="1"/>
  <c r="B2" i="53" l="1" a="1"/>
  <c r="B2" i="43" a="1"/>
  <c r="B2" i="54" a="1"/>
  <c r="AA2" i="54" s="1" a="1"/>
  <c r="B2" i="51" a="1"/>
  <c r="B11" i="22" a="1"/>
  <c r="B2" i="52" a="1"/>
  <c r="B12" i="22" a="1"/>
  <c r="B2" i="42" a="1"/>
  <c r="B13" i="22" a="1"/>
  <c r="B2" i="44" a="1"/>
  <c r="D13" i="22" a="1"/>
  <c r="D12" i="22" a="1"/>
  <c r="I5" i="22" a="1"/>
  <c r="I7" i="22" a="1"/>
  <c r="I9" i="22" a="1"/>
  <c r="I10" i="22" a="1"/>
  <c r="B2" i="22" a="1"/>
  <c r="B3" i="22" a="1"/>
  <c r="B4" i="22" a="1"/>
  <c r="B9" i="22" a="1"/>
  <c r="B10" i="22" a="1"/>
  <c r="B6" i="22" a="1"/>
  <c r="B8" i="22" a="1"/>
  <c r="B5" i="22" a="1"/>
  <c r="B7" i="22" a="1"/>
  <c r="D10" i="26" a="1"/>
  <c r="D15" i="23" a="1"/>
  <c r="B122" i="39"/>
  <c r="B101" i="39"/>
  <c r="B99" i="39"/>
  <c r="B27" i="39"/>
  <c r="B26" i="39"/>
  <c r="B15" i="39"/>
  <c r="B87" i="39"/>
  <c r="B86" i="39"/>
  <c r="B76" i="39"/>
  <c r="B147" i="39"/>
  <c r="B75" i="39"/>
  <c r="B146" i="39"/>
  <c r="B64" i="39"/>
  <c r="B135" i="39"/>
  <c r="B63" i="39"/>
  <c r="B134" i="39"/>
  <c r="B62" i="39"/>
  <c r="B125" i="39"/>
  <c r="B51" i="39"/>
  <c r="B123" i="39"/>
  <c r="B29" i="39"/>
  <c r="B149" i="39"/>
  <c r="B137" i="39"/>
  <c r="B113" i="39"/>
  <c r="B89" i="39"/>
  <c r="B77" i="39"/>
  <c r="B65" i="39"/>
  <c r="B53" i="39"/>
  <c r="B41" i="39"/>
  <c r="B17" i="39"/>
  <c r="B5" i="39"/>
  <c r="B148" i="39"/>
  <c r="B136" i="39"/>
  <c r="B124" i="39"/>
  <c r="B112" i="39"/>
  <c r="B100" i="39"/>
  <c r="B88" i="39"/>
  <c r="B52" i="39"/>
  <c r="B40" i="39"/>
  <c r="B28" i="39"/>
  <c r="B16" i="39"/>
  <c r="B4" i="39"/>
  <c r="B3" i="39"/>
  <c r="B110" i="39"/>
  <c r="B98" i="39"/>
  <c r="B74" i="39"/>
  <c r="B50" i="39"/>
  <c r="B38" i="39"/>
  <c r="B14" i="39"/>
  <c r="B145" i="39"/>
  <c r="B133" i="39"/>
  <c r="B121" i="39"/>
  <c r="B109" i="39"/>
  <c r="B97" i="39"/>
  <c r="B85" i="39"/>
  <c r="B73" i="39"/>
  <c r="B61" i="39"/>
  <c r="B49" i="39"/>
  <c r="B37" i="39"/>
  <c r="B25" i="39"/>
  <c r="B13" i="39"/>
  <c r="B144" i="39"/>
  <c r="B132" i="39"/>
  <c r="B120" i="39"/>
  <c r="B108" i="39"/>
  <c r="B96" i="39"/>
  <c r="B84" i="39"/>
  <c r="B72" i="39"/>
  <c r="B60" i="39"/>
  <c r="B48" i="39"/>
  <c r="B36" i="39"/>
  <c r="B24" i="39"/>
  <c r="B12" i="39"/>
  <c r="B2" i="39"/>
  <c r="B143" i="39"/>
  <c r="B131" i="39"/>
  <c r="B119" i="39"/>
  <c r="B107" i="39"/>
  <c r="B95" i="39"/>
  <c r="B83" i="39"/>
  <c r="B71" i="39"/>
  <c r="B59" i="39"/>
  <c r="B47" i="39"/>
  <c r="B35" i="39"/>
  <c r="B23" i="39"/>
  <c r="B11" i="39"/>
  <c r="B154" i="39"/>
  <c r="B142" i="39"/>
  <c r="B130" i="39"/>
  <c r="B118" i="39"/>
  <c r="B106" i="39"/>
  <c r="B94" i="39"/>
  <c r="B82" i="39"/>
  <c r="B70" i="39"/>
  <c r="B58" i="39"/>
  <c r="B46" i="39"/>
  <c r="B34" i="39"/>
  <c r="B22" i="39"/>
  <c r="B10" i="39"/>
  <c r="B39" i="39"/>
  <c r="B153" i="39"/>
  <c r="B141" i="39"/>
  <c r="B129" i="39"/>
  <c r="B117" i="39"/>
  <c r="B105" i="39"/>
  <c r="B93" i="39"/>
  <c r="B81" i="39"/>
  <c r="B69" i="39"/>
  <c r="B57" i="39"/>
  <c r="B45" i="39"/>
  <c r="B33" i="39"/>
  <c r="B21" i="39"/>
  <c r="B9" i="39"/>
  <c r="B152" i="39"/>
  <c r="B140" i="39"/>
  <c r="B128" i="39"/>
  <c r="B116" i="39"/>
  <c r="B104" i="39"/>
  <c r="B92" i="39"/>
  <c r="B80" i="39"/>
  <c r="B68" i="39"/>
  <c r="B56" i="39"/>
  <c r="B44" i="39"/>
  <c r="B32" i="39"/>
  <c r="B20" i="39"/>
  <c r="B8" i="39"/>
  <c r="B151" i="39"/>
  <c r="B139" i="39"/>
  <c r="B127" i="39"/>
  <c r="B115" i="39"/>
  <c r="B103" i="39"/>
  <c r="B91" i="39"/>
  <c r="B79" i="39"/>
  <c r="B67" i="39"/>
  <c r="B55" i="39"/>
  <c r="B43" i="39"/>
  <c r="B31" i="39"/>
  <c r="B19" i="39"/>
  <c r="B7" i="39"/>
  <c r="B111" i="39"/>
  <c r="B150" i="39"/>
  <c r="B126" i="39"/>
  <c r="B114" i="39"/>
  <c r="B102" i="39"/>
  <c r="B90" i="39"/>
  <c r="B78" i="39"/>
  <c r="B66" i="39"/>
  <c r="B54" i="39"/>
  <c r="B42" i="39"/>
  <c r="B30" i="39"/>
  <c r="B18" i="39"/>
  <c r="B6" i="39"/>
  <c r="C38" i="2"/>
  <c r="C44" i="8"/>
  <c r="C11" i="8"/>
  <c r="C121" i="8"/>
  <c r="C118" i="8"/>
  <c r="C39" i="8"/>
  <c r="C3" i="8"/>
  <c r="C119" i="8"/>
  <c r="C18" i="8"/>
  <c r="C12" i="8"/>
  <c r="C34" i="8"/>
  <c r="C130" i="8"/>
  <c r="C106" i="8"/>
  <c r="C140" i="8"/>
  <c r="C122" i="8"/>
  <c r="C150" i="8"/>
  <c r="C117" i="8"/>
  <c r="C79" i="8"/>
  <c r="C5" i="8"/>
  <c r="C115" i="8"/>
  <c r="C66" i="8"/>
  <c r="C20" i="8"/>
  <c r="C54" i="8"/>
  <c r="C128" i="8"/>
  <c r="C125" i="8"/>
  <c r="C35" i="8"/>
  <c r="C58" i="8"/>
  <c r="C15" i="8"/>
  <c r="C139" i="8"/>
  <c r="C116" i="8"/>
  <c r="C8" i="8"/>
  <c r="C60" i="8"/>
  <c r="C88" i="8"/>
  <c r="C37" i="8"/>
  <c r="C126" i="8"/>
  <c r="C105" i="8"/>
  <c r="C123" i="8"/>
  <c r="C70" i="8"/>
  <c r="C40" i="8"/>
  <c r="C21" i="8"/>
  <c r="C46" i="8"/>
  <c r="C68" i="8"/>
  <c r="C29" i="8"/>
  <c r="C63" i="8"/>
  <c r="C51" i="8"/>
  <c r="C85" i="8"/>
  <c r="C92" i="8"/>
  <c r="C93" i="8"/>
  <c r="C25" i="8"/>
  <c r="C50" i="8"/>
  <c r="C33" i="8"/>
  <c r="C94" i="8"/>
  <c r="C89" i="8"/>
  <c r="C47" i="8"/>
  <c r="C84" i="8"/>
  <c r="C74" i="8"/>
  <c r="C23" i="8"/>
  <c r="C55" i="8"/>
  <c r="C78" i="8"/>
  <c r="C107" i="8"/>
  <c r="C82" i="8"/>
  <c r="C16" i="8"/>
  <c r="C69" i="8"/>
  <c r="C7" i="8"/>
  <c r="C143" i="8"/>
  <c r="C64" i="8"/>
  <c r="C48" i="8"/>
  <c r="C4" i="8"/>
  <c r="C57" i="8"/>
  <c r="C95" i="8"/>
  <c r="C38" i="8"/>
  <c r="C112" i="8"/>
  <c r="C131" i="8"/>
  <c r="C41" i="8"/>
  <c r="C17" i="8"/>
  <c r="C27" i="8"/>
  <c r="C67" i="8"/>
  <c r="C10" i="8"/>
  <c r="C138" i="8"/>
  <c r="C124" i="8"/>
  <c r="C101" i="8"/>
  <c r="C132" i="8"/>
  <c r="C109" i="8"/>
  <c r="C49" i="8"/>
  <c r="C83" i="8"/>
  <c r="C45" i="8"/>
  <c r="C136" i="8"/>
  <c r="C146" i="8"/>
  <c r="C43" i="8"/>
  <c r="C87" i="8"/>
  <c r="C104" i="8"/>
  <c r="C19" i="8"/>
  <c r="C89" i="2"/>
  <c r="C44" i="7"/>
  <c r="C42" i="6"/>
  <c r="C21" i="5"/>
  <c r="C42" i="4"/>
  <c r="C42" i="3"/>
  <c r="C50" i="7"/>
  <c r="C46" i="4"/>
  <c r="C46" i="3"/>
  <c r="C46" i="6"/>
  <c r="C28" i="5"/>
  <c r="C50" i="6"/>
  <c r="C48" i="7"/>
  <c r="C129" i="5"/>
  <c r="C50" i="4"/>
  <c r="C50" i="3"/>
  <c r="C56" i="7"/>
  <c r="C53" i="6"/>
  <c r="C53" i="3"/>
  <c r="C53" i="4"/>
  <c r="C61" i="7"/>
  <c r="C57" i="6"/>
  <c r="C57" i="3"/>
  <c r="C51" i="5"/>
  <c r="C57" i="4"/>
  <c r="C8" i="7"/>
  <c r="C7" i="2"/>
  <c r="C7" i="3"/>
  <c r="C7" i="6"/>
  <c r="C7" i="4"/>
  <c r="C70" i="7"/>
  <c r="C64" i="6"/>
  <c r="C64" i="4"/>
  <c r="C64" i="3"/>
  <c r="C64" i="2"/>
  <c r="C34" i="5"/>
  <c r="C68" i="4"/>
  <c r="C68" i="6"/>
  <c r="C71" i="7"/>
  <c r="C68" i="3"/>
  <c r="C75" i="7"/>
  <c r="C71" i="6"/>
  <c r="C27" i="5"/>
  <c r="C71" i="4"/>
  <c r="C71" i="3"/>
  <c r="C79" i="7"/>
  <c r="C44" i="5"/>
  <c r="C75" i="4"/>
  <c r="C75" i="3"/>
  <c r="C84" i="7"/>
  <c r="C52" i="5"/>
  <c r="C79" i="6"/>
  <c r="C79" i="4"/>
  <c r="C88" i="7"/>
  <c r="C82" i="3"/>
  <c r="C112" i="5"/>
  <c r="C82" i="4"/>
  <c r="C82" i="6"/>
  <c r="C94" i="7"/>
  <c r="C86" i="4"/>
  <c r="C148" i="5"/>
  <c r="C86" i="6"/>
  <c r="C86" i="3"/>
  <c r="C102" i="7"/>
  <c r="C90" i="6"/>
  <c r="C90" i="4"/>
  <c r="C90" i="3"/>
  <c r="C154" i="5"/>
  <c r="C93" i="3"/>
  <c r="C93" i="4"/>
  <c r="C83" i="7"/>
  <c r="C106" i="5"/>
  <c r="C97" i="7"/>
  <c r="C97" i="6"/>
  <c r="C142" i="5"/>
  <c r="C97" i="3"/>
  <c r="C97" i="4"/>
  <c r="C63" i="3"/>
  <c r="C124" i="3"/>
  <c r="C55" i="5"/>
  <c r="C75" i="5"/>
  <c r="C146" i="2"/>
  <c r="C68" i="2"/>
  <c r="C14" i="2"/>
  <c r="C66" i="2"/>
  <c r="C45" i="2"/>
  <c r="C29" i="3"/>
  <c r="C79" i="3"/>
  <c r="C138" i="5"/>
  <c r="C10" i="5"/>
  <c r="C69" i="5"/>
  <c r="C8" i="2"/>
  <c r="C37" i="2"/>
  <c r="C116" i="2"/>
  <c r="C129" i="2"/>
  <c r="C95" i="2"/>
  <c r="C145" i="3"/>
  <c r="C134" i="5"/>
  <c r="C130" i="5"/>
  <c r="C129" i="6"/>
  <c r="C43" i="6"/>
  <c r="C39" i="5"/>
  <c r="C46" i="7"/>
  <c r="C43" i="4"/>
  <c r="C51" i="7"/>
  <c r="C47" i="6"/>
  <c r="C7" i="5"/>
  <c r="C47" i="4"/>
  <c r="C47" i="3"/>
  <c r="C7" i="7"/>
  <c r="C6" i="6"/>
  <c r="C140" i="5"/>
  <c r="C6" i="4"/>
  <c r="C6" i="3"/>
  <c r="C54" i="6"/>
  <c r="C57" i="7"/>
  <c r="C16" i="5"/>
  <c r="C54" i="3"/>
  <c r="C54" i="2"/>
  <c r="C54" i="4"/>
  <c r="C58" i="6"/>
  <c r="C62" i="7"/>
  <c r="C58" i="4"/>
  <c r="C58" i="3"/>
  <c r="C58" i="2"/>
  <c r="C18" i="5"/>
  <c r="C67" i="7"/>
  <c r="C59" i="5"/>
  <c r="C61" i="4"/>
  <c r="C61" i="3"/>
  <c r="C73" i="7"/>
  <c r="C65" i="6"/>
  <c r="C65" i="3"/>
  <c r="C24" i="5"/>
  <c r="C65" i="4"/>
  <c r="C72" i="7"/>
  <c r="C69" i="6"/>
  <c r="C67" i="5"/>
  <c r="C69" i="4"/>
  <c r="C76" i="7"/>
  <c r="C72" i="6"/>
  <c r="C119" i="5"/>
  <c r="C72" i="4"/>
  <c r="C72" i="3"/>
  <c r="C76" i="6"/>
  <c r="C80" i="7"/>
  <c r="C76" i="3"/>
  <c r="C97" i="5"/>
  <c r="C76" i="4"/>
  <c r="C85" i="7"/>
  <c r="C80" i="2"/>
  <c r="C80" i="6"/>
  <c r="C80" i="3"/>
  <c r="C100" i="5"/>
  <c r="C80" i="4"/>
  <c r="C89" i="7"/>
  <c r="C83" i="6"/>
  <c r="C83" i="2"/>
  <c r="C83" i="3"/>
  <c r="C83" i="4"/>
  <c r="C87" i="6"/>
  <c r="C54" i="5"/>
  <c r="C87" i="4"/>
  <c r="C95" i="7"/>
  <c r="C87" i="3"/>
  <c r="C12" i="7"/>
  <c r="C10" i="3"/>
  <c r="C10" i="6"/>
  <c r="C10" i="4"/>
  <c r="C132" i="5"/>
  <c r="C87" i="7"/>
  <c r="C94" i="4"/>
  <c r="C94" i="3"/>
  <c r="C94" i="6"/>
  <c r="C98" i="6"/>
  <c r="C100" i="7"/>
  <c r="C23" i="5"/>
  <c r="C98" i="4"/>
  <c r="C98" i="3"/>
  <c r="C146" i="5"/>
  <c r="C40" i="6"/>
  <c r="C53" i="2"/>
  <c r="C82" i="2"/>
  <c r="C43" i="2"/>
  <c r="C42" i="2"/>
  <c r="C109" i="2"/>
  <c r="C97" i="2"/>
  <c r="C46" i="2"/>
  <c r="C69" i="2"/>
  <c r="C57" i="2"/>
  <c r="C12" i="3"/>
  <c r="C135" i="3"/>
  <c r="C107" i="7"/>
  <c r="C104" i="6"/>
  <c r="C104" i="3"/>
  <c r="C104" i="4"/>
  <c r="C119" i="6"/>
  <c r="C124" i="7"/>
  <c r="C6" i="5"/>
  <c r="C119" i="4"/>
  <c r="C135" i="7"/>
  <c r="C130" i="6"/>
  <c r="C130" i="3"/>
  <c r="C130" i="4"/>
  <c r="C120" i="5"/>
  <c r="C142" i="7"/>
  <c r="C137" i="6"/>
  <c r="C137" i="4"/>
  <c r="C89" i="5"/>
  <c r="C137" i="3"/>
  <c r="C144" i="6"/>
  <c r="C144" i="4"/>
  <c r="C151" i="7"/>
  <c r="C79" i="5"/>
  <c r="C144" i="3"/>
  <c r="C114" i="7"/>
  <c r="C151" i="6"/>
  <c r="C151" i="4"/>
  <c r="C74" i="5"/>
  <c r="C151" i="3"/>
  <c r="C29" i="7"/>
  <c r="C35" i="5"/>
  <c r="C24" i="6"/>
  <c r="C24" i="3"/>
  <c r="C24" i="4"/>
  <c r="C38" i="7"/>
  <c r="C35" i="6"/>
  <c r="C35" i="4"/>
  <c r="C35" i="3"/>
  <c r="C15" i="5"/>
  <c r="C105" i="6"/>
  <c r="C65" i="5"/>
  <c r="C108" i="7"/>
  <c r="C105" i="4"/>
  <c r="C105" i="2"/>
  <c r="C117" i="7"/>
  <c r="C98" i="5"/>
  <c r="C112" i="3"/>
  <c r="C112" i="4"/>
  <c r="C125" i="7"/>
  <c r="C120" i="6"/>
  <c r="C17" i="5"/>
  <c r="C120" i="3"/>
  <c r="C120" i="4"/>
  <c r="C128" i="7"/>
  <c r="C143" i="5"/>
  <c r="C123" i="6"/>
  <c r="C123" i="4"/>
  <c r="C123" i="3"/>
  <c r="C139" i="7"/>
  <c r="C136" i="5"/>
  <c r="C134" i="4"/>
  <c r="C134" i="3"/>
  <c r="C152" i="7"/>
  <c r="C123" i="5"/>
  <c r="C145" i="6"/>
  <c r="C145" i="4"/>
  <c r="C149" i="6"/>
  <c r="C4" i="7"/>
  <c r="C149" i="3"/>
  <c r="C149" i="4"/>
  <c r="C116" i="5"/>
  <c r="C149" i="7"/>
  <c r="C152" i="6"/>
  <c r="C152" i="3"/>
  <c r="C91" i="5"/>
  <c r="C152" i="4"/>
  <c r="C19" i="7"/>
  <c r="C48" i="5"/>
  <c r="C18" i="4"/>
  <c r="C21" i="6"/>
  <c r="C21" i="3"/>
  <c r="C21" i="4"/>
  <c r="C24" i="7"/>
  <c r="C33" i="7"/>
  <c r="C25" i="6"/>
  <c r="C11" i="5"/>
  <c r="C25" i="3"/>
  <c r="C25" i="4"/>
  <c r="C12" i="5"/>
  <c r="C30" i="7"/>
  <c r="C29" i="4"/>
  <c r="C29" i="6"/>
  <c r="C32" i="6"/>
  <c r="C32" i="2"/>
  <c r="C32" i="4"/>
  <c r="C70" i="5"/>
  <c r="C35" i="7"/>
  <c r="C32" i="3"/>
  <c r="C39" i="7"/>
  <c r="C36" i="6"/>
  <c r="C36" i="4"/>
  <c r="C36" i="3"/>
  <c r="C40" i="7"/>
  <c r="C40" i="3"/>
  <c r="C40" i="4"/>
  <c r="C99" i="5"/>
  <c r="C18" i="6"/>
  <c r="C49" i="5"/>
  <c r="C47" i="7"/>
  <c r="C44" i="6"/>
  <c r="C44" i="4"/>
  <c r="C52" i="7"/>
  <c r="C48" i="6"/>
  <c r="C48" i="3"/>
  <c r="C48" i="4"/>
  <c r="C51" i="3"/>
  <c r="C51" i="6"/>
  <c r="C53" i="7"/>
  <c r="C93" i="5"/>
  <c r="C51" i="4"/>
  <c r="C58" i="7"/>
  <c r="C86" i="5"/>
  <c r="C55" i="4"/>
  <c r="C55" i="6"/>
  <c r="C64" i="7"/>
  <c r="C59" i="6"/>
  <c r="C109" i="5"/>
  <c r="C59" i="4"/>
  <c r="C68" i="7"/>
  <c r="C62" i="3"/>
  <c r="C62" i="4"/>
  <c r="C62" i="6"/>
  <c r="C62" i="5"/>
  <c r="C42" i="5"/>
  <c r="C66" i="6"/>
  <c r="C66" i="4"/>
  <c r="C66" i="3"/>
  <c r="C74" i="7"/>
  <c r="C70" i="4"/>
  <c r="C70" i="3"/>
  <c r="C22" i="5"/>
  <c r="C70" i="6"/>
  <c r="C77" i="7"/>
  <c r="C111" i="5"/>
  <c r="C73" i="6"/>
  <c r="C73" i="3"/>
  <c r="C73" i="4"/>
  <c r="C81" i="7"/>
  <c r="C77" i="3"/>
  <c r="C5" i="5"/>
  <c r="C77" i="4"/>
  <c r="C73" i="5"/>
  <c r="C11" i="7"/>
  <c r="C9" i="3"/>
  <c r="C9" i="4"/>
  <c r="C9" i="6"/>
  <c r="C91" i="7"/>
  <c r="C84" i="6"/>
  <c r="C58" i="5"/>
  <c r="C84" i="4"/>
  <c r="C84" i="3"/>
  <c r="C98" i="7"/>
  <c r="C88" i="4"/>
  <c r="C88" i="3"/>
  <c r="C88" i="6"/>
  <c r="C31" i="5"/>
  <c r="C109" i="7"/>
  <c r="C95" i="5"/>
  <c r="C91" i="6"/>
  <c r="C91" i="3"/>
  <c r="C91" i="4"/>
  <c r="C92" i="7"/>
  <c r="C95" i="6"/>
  <c r="C66" i="5"/>
  <c r="C95" i="4"/>
  <c r="C99" i="3"/>
  <c r="C99" i="6"/>
  <c r="C101" i="7"/>
  <c r="C99" i="4"/>
  <c r="C44" i="3"/>
  <c r="C92" i="5"/>
  <c r="C20" i="5"/>
  <c r="C77" i="6"/>
  <c r="C86" i="2"/>
  <c r="C55" i="2"/>
  <c r="C94" i="2"/>
  <c r="C50" i="2"/>
  <c r="C118" i="2"/>
  <c r="C149" i="2"/>
  <c r="C61" i="2"/>
  <c r="C151" i="2"/>
  <c r="C108" i="2"/>
  <c r="C79" i="2"/>
  <c r="C44" i="2"/>
  <c r="C150" i="2"/>
  <c r="C77" i="2"/>
  <c r="C144" i="2"/>
  <c r="C120" i="2"/>
  <c r="C113" i="2"/>
  <c r="C62" i="2"/>
  <c r="C73" i="2"/>
  <c r="C134" i="6"/>
  <c r="C43" i="3"/>
  <c r="C69" i="3"/>
  <c r="C108" i="6"/>
  <c r="C112" i="7"/>
  <c r="C8" i="5"/>
  <c r="C108" i="4"/>
  <c r="C115" i="6"/>
  <c r="C120" i="7"/>
  <c r="C115" i="3"/>
  <c r="C82" i="5"/>
  <c r="C115" i="4"/>
  <c r="C131" i="7"/>
  <c r="C126" i="6"/>
  <c r="C126" i="3"/>
  <c r="C126" i="4"/>
  <c r="C105" i="5"/>
  <c r="C126" i="2"/>
  <c r="C133" i="4"/>
  <c r="C138" i="7"/>
  <c r="C133" i="3"/>
  <c r="C133" i="6"/>
  <c r="C153" i="5"/>
  <c r="C3" i="7"/>
  <c r="C148" i="6"/>
  <c r="C148" i="3"/>
  <c r="C148" i="4"/>
  <c r="C121" i="5"/>
  <c r="C17" i="4"/>
  <c r="C18" i="7"/>
  <c r="C17" i="6"/>
  <c r="C137" i="5"/>
  <c r="C17" i="3"/>
  <c r="C28" i="7"/>
  <c r="C28" i="6"/>
  <c r="C28" i="2"/>
  <c r="D10" i="22" s="1" a="1"/>
  <c r="C28" i="3"/>
  <c r="C90" i="5"/>
  <c r="C28" i="4"/>
  <c r="C45" i="7"/>
  <c r="C39" i="3"/>
  <c r="C39" i="6"/>
  <c r="C39" i="4"/>
  <c r="C104" i="7"/>
  <c r="C83" i="5"/>
  <c r="C101" i="6"/>
  <c r="C101" i="4"/>
  <c r="C101" i="3"/>
  <c r="C109" i="6"/>
  <c r="C109" i="3"/>
  <c r="C46" i="5"/>
  <c r="C109" i="4"/>
  <c r="C116" i="6"/>
  <c r="C121" i="7"/>
  <c r="C107" i="5"/>
  <c r="C116" i="4"/>
  <c r="C127" i="6"/>
  <c r="C127" i="5"/>
  <c r="C127" i="4"/>
  <c r="C127" i="3"/>
  <c r="C127" i="2"/>
  <c r="C138" i="6"/>
  <c r="C143" i="7"/>
  <c r="C101" i="5"/>
  <c r="C138" i="4"/>
  <c r="C138" i="3"/>
  <c r="C138" i="2"/>
  <c r="C15" i="7"/>
  <c r="C13" i="6"/>
  <c r="C13" i="3"/>
  <c r="C122" i="5"/>
  <c r="C13" i="4"/>
  <c r="C124" i="6"/>
  <c r="C129" i="7"/>
  <c r="C78" i="5"/>
  <c r="C124" i="4"/>
  <c r="C133" i="7"/>
  <c r="C94" i="5"/>
  <c r="C128" i="6"/>
  <c r="C128" i="3"/>
  <c r="C128" i="4"/>
  <c r="C136" i="7"/>
  <c r="C131" i="6"/>
  <c r="C57" i="5"/>
  <c r="C131" i="4"/>
  <c r="C131" i="3"/>
  <c r="C140" i="7"/>
  <c r="C4" i="5"/>
  <c r="C135" i="4"/>
  <c r="C135" i="6"/>
  <c r="C139" i="2"/>
  <c r="C114" i="5"/>
  <c r="C139" i="6"/>
  <c r="C139" i="4"/>
  <c r="C144" i="7"/>
  <c r="C139" i="3"/>
  <c r="C148" i="7"/>
  <c r="C142" i="6"/>
  <c r="C142" i="3"/>
  <c r="C142" i="4"/>
  <c r="C84" i="5"/>
  <c r="C153" i="7"/>
  <c r="C146" i="3"/>
  <c r="C146" i="6"/>
  <c r="C146" i="4"/>
  <c r="C90" i="7"/>
  <c r="C150" i="4"/>
  <c r="C150" i="3"/>
  <c r="C150" i="6"/>
  <c r="C154" i="7"/>
  <c r="C153" i="6"/>
  <c r="C153" i="3"/>
  <c r="C153" i="4"/>
  <c r="C21" i="7"/>
  <c r="C128" i="5"/>
  <c r="C19" i="6"/>
  <c r="C19" i="4"/>
  <c r="C25" i="7"/>
  <c r="C19" i="5"/>
  <c r="C22" i="6"/>
  <c r="C22" i="3"/>
  <c r="C22" i="4"/>
  <c r="C26" i="6"/>
  <c r="C124" i="5"/>
  <c r="C26" i="3"/>
  <c r="C26" i="4"/>
  <c r="C31" i="7"/>
  <c r="C36" i="5"/>
  <c r="C30" i="6"/>
  <c r="C30" i="4"/>
  <c r="C30" i="3"/>
  <c r="C36" i="7"/>
  <c r="C33" i="3"/>
  <c r="C13" i="5"/>
  <c r="C33" i="4"/>
  <c r="C33" i="6"/>
  <c r="C37" i="6"/>
  <c r="C26" i="5"/>
  <c r="C37" i="3"/>
  <c r="C37" i="4"/>
  <c r="C5" i="4"/>
  <c r="C5" i="2"/>
  <c r="C5" i="3"/>
  <c r="C64" i="5"/>
  <c r="C6" i="7"/>
  <c r="C5" i="6"/>
  <c r="C2" i="6"/>
  <c r="C9" i="7"/>
  <c r="C72" i="5"/>
  <c r="C2" i="4"/>
  <c r="C2" i="2"/>
  <c r="C106" i="7"/>
  <c r="C103" i="6"/>
  <c r="C103" i="4"/>
  <c r="C103" i="3"/>
  <c r="C47" i="5"/>
  <c r="C111" i="7"/>
  <c r="C107" i="6"/>
  <c r="C107" i="3"/>
  <c r="C107" i="4"/>
  <c r="C12" i="6"/>
  <c r="C50" i="5"/>
  <c r="C14" i="7"/>
  <c r="C12" i="4"/>
  <c r="C119" i="7"/>
  <c r="C114" i="6"/>
  <c r="C114" i="3"/>
  <c r="C114" i="4"/>
  <c r="C133" i="5"/>
  <c r="C123" i="7"/>
  <c r="C118" i="3"/>
  <c r="C118" i="4"/>
  <c r="C118" i="6"/>
  <c r="C121" i="6"/>
  <c r="C121" i="4"/>
  <c r="C3" i="5"/>
  <c r="C126" i="7"/>
  <c r="C121" i="2"/>
  <c r="C121" i="3"/>
  <c r="C130" i="7"/>
  <c r="C125" i="6"/>
  <c r="C125" i="4"/>
  <c r="C150" i="5"/>
  <c r="C125" i="3"/>
  <c r="C134" i="7"/>
  <c r="C129" i="4"/>
  <c r="C129" i="3"/>
  <c r="C132" i="6"/>
  <c r="C137" i="7"/>
  <c r="C141" i="5"/>
  <c r="C132" i="4"/>
  <c r="C136" i="6"/>
  <c r="C141" i="7"/>
  <c r="C136" i="3"/>
  <c r="C81" i="5"/>
  <c r="C136" i="4"/>
  <c r="C145" i="7"/>
  <c r="C140" i="6"/>
  <c r="C140" i="3"/>
  <c r="C131" i="5"/>
  <c r="C140" i="4"/>
  <c r="C143" i="6"/>
  <c r="C150" i="7"/>
  <c r="C143" i="3"/>
  <c r="C33" i="5"/>
  <c r="C143" i="4"/>
  <c r="C147" i="7"/>
  <c r="C147" i="6"/>
  <c r="C87" i="5"/>
  <c r="C147" i="4"/>
  <c r="C147" i="3"/>
  <c r="C20" i="7"/>
  <c r="C61" i="5"/>
  <c r="C16" i="4"/>
  <c r="C16" i="3"/>
  <c r="C16" i="2"/>
  <c r="C154" i="6"/>
  <c r="C32" i="7"/>
  <c r="C2" i="5"/>
  <c r="C154" i="4"/>
  <c r="C154" i="3"/>
  <c r="C22" i="7"/>
  <c r="C20" i="6"/>
  <c r="C20" i="4"/>
  <c r="C20" i="3"/>
  <c r="C151" i="5"/>
  <c r="C26" i="7"/>
  <c r="C23" i="4"/>
  <c r="C23" i="3"/>
  <c r="C108" i="5"/>
  <c r="C23" i="6"/>
  <c r="C27" i="6"/>
  <c r="C53" i="5"/>
  <c r="C27" i="7"/>
  <c r="C27" i="4"/>
  <c r="C4" i="6"/>
  <c r="C71" i="5"/>
  <c r="C4" i="2"/>
  <c r="C4" i="3"/>
  <c r="C4" i="4"/>
  <c r="C37" i="7"/>
  <c r="C34" i="3"/>
  <c r="C14" i="5"/>
  <c r="C34" i="4"/>
  <c r="C38" i="6"/>
  <c r="C38" i="4"/>
  <c r="C38" i="3"/>
  <c r="C102" i="5"/>
  <c r="C42" i="7"/>
  <c r="C43" i="7"/>
  <c r="C41" i="6"/>
  <c r="C85" i="5"/>
  <c r="C41" i="3"/>
  <c r="C41" i="4"/>
  <c r="C49" i="7"/>
  <c r="C45" i="3"/>
  <c r="C45" i="6"/>
  <c r="C45" i="4"/>
  <c r="C49" i="6"/>
  <c r="C49" i="4"/>
  <c r="C54" i="7"/>
  <c r="C49" i="3"/>
  <c r="C29" i="5"/>
  <c r="C55" i="7"/>
  <c r="C52" i="6"/>
  <c r="C41" i="5"/>
  <c r="C52" i="4"/>
  <c r="C52" i="3"/>
  <c r="C60" i="7"/>
  <c r="C56" i="3"/>
  <c r="C56" i="4"/>
  <c r="C145" i="5"/>
  <c r="C56" i="2"/>
  <c r="C60" i="6"/>
  <c r="C65" i="7"/>
  <c r="C60" i="3"/>
  <c r="C118" i="5"/>
  <c r="C60" i="4"/>
  <c r="C69" i="7"/>
  <c r="C63" i="6"/>
  <c r="C63" i="5"/>
  <c r="C63" i="4"/>
  <c r="C66" i="7"/>
  <c r="C43" i="5"/>
  <c r="C67" i="4"/>
  <c r="C67" i="6"/>
  <c r="C8" i="6"/>
  <c r="C10" i="7"/>
  <c r="C8" i="4"/>
  <c r="C8" i="3"/>
  <c r="C78" i="7"/>
  <c r="C74" i="6"/>
  <c r="C74" i="4"/>
  <c r="C74" i="3"/>
  <c r="C82" i="7"/>
  <c r="C78" i="6"/>
  <c r="C78" i="4"/>
  <c r="C32" i="5"/>
  <c r="C78" i="3"/>
  <c r="C81" i="6"/>
  <c r="C86" i="7"/>
  <c r="C81" i="4"/>
  <c r="C135" i="5"/>
  <c r="C81" i="3"/>
  <c r="C93" i="7"/>
  <c r="C85" i="3"/>
  <c r="C85" i="6"/>
  <c r="C85" i="4"/>
  <c r="C99" i="7"/>
  <c r="C89" i="3"/>
  <c r="C89" i="4"/>
  <c r="C92" i="6"/>
  <c r="C63" i="7"/>
  <c r="C92" i="3"/>
  <c r="C92" i="4"/>
  <c r="C96" i="7"/>
  <c r="C96" i="6"/>
  <c r="C103" i="5"/>
  <c r="C96" i="4"/>
  <c r="C96" i="3"/>
  <c r="C103" i="7"/>
  <c r="C30" i="5"/>
  <c r="C100" i="4"/>
  <c r="C100" i="6"/>
  <c r="C119" i="3"/>
  <c r="C110" i="3"/>
  <c r="C76" i="5"/>
  <c r="C75" i="6"/>
  <c r="C112" i="6"/>
  <c r="C10" i="2"/>
  <c r="D11" i="23" s="1" a="1"/>
  <c r="C6" i="2"/>
  <c r="C49" i="2"/>
  <c r="C154" i="2"/>
  <c r="C48" i="2"/>
  <c r="C65" i="2"/>
  <c r="D12" i="26" s="1" a="1"/>
  <c r="C71" i="2"/>
  <c r="C87" i="2"/>
  <c r="C100" i="2"/>
  <c r="C36" i="2"/>
  <c r="C115" i="2"/>
  <c r="C70" i="2"/>
  <c r="C35" i="2"/>
  <c r="C81" i="2"/>
  <c r="C76" i="2"/>
  <c r="D13" i="23" s="1" a="1"/>
  <c r="C132" i="2"/>
  <c r="C119" i="2"/>
  <c r="C75" i="2"/>
  <c r="C33" i="2"/>
  <c r="C78" i="2"/>
  <c r="C131" i="2"/>
  <c r="C18" i="2"/>
  <c r="C136" i="2"/>
  <c r="C13" i="2"/>
  <c r="A2" i="38" s="1" a="1"/>
  <c r="C27" i="2"/>
  <c r="C39" i="2"/>
  <c r="C41" i="2"/>
  <c r="C23" i="2"/>
  <c r="C101" i="2"/>
  <c r="C59" i="3"/>
  <c r="C67" i="3"/>
  <c r="C38" i="5"/>
  <c r="C104" i="5"/>
  <c r="C93" i="6"/>
  <c r="C34" i="6"/>
  <c r="C13" i="7"/>
  <c r="C139" i="5"/>
  <c r="C11" i="2"/>
  <c r="D9" i="23" s="1" a="1"/>
  <c r="C11" i="6"/>
  <c r="C11" i="3"/>
  <c r="C11" i="4"/>
  <c r="C116" i="7"/>
  <c r="C111" i="3"/>
  <c r="C111" i="4"/>
  <c r="C111" i="6"/>
  <c r="C149" i="5"/>
  <c r="C127" i="7"/>
  <c r="C122" i="6"/>
  <c r="C122" i="3"/>
  <c r="C122" i="2"/>
  <c r="C122" i="4"/>
  <c r="C125" i="5"/>
  <c r="C15" i="3"/>
  <c r="C17" i="7"/>
  <c r="C15" i="6"/>
  <c r="C113" i="5"/>
  <c r="C15" i="4"/>
  <c r="C2" i="7"/>
  <c r="C3" i="6"/>
  <c r="C3" i="4"/>
  <c r="C117" i="5"/>
  <c r="C3" i="3"/>
  <c r="C34" i="7"/>
  <c r="C31" i="6"/>
  <c r="C31" i="4"/>
  <c r="C37" i="5"/>
  <c r="C31" i="3"/>
  <c r="C16" i="7"/>
  <c r="C14" i="6"/>
  <c r="C14" i="4"/>
  <c r="C14" i="3"/>
  <c r="C146" i="7"/>
  <c r="C141" i="6"/>
  <c r="C141" i="4"/>
  <c r="C141" i="3"/>
  <c r="C9" i="5"/>
  <c r="C102" i="6"/>
  <c r="C105" i="7"/>
  <c r="C102" i="3"/>
  <c r="C56" i="5"/>
  <c r="C102" i="4"/>
  <c r="C110" i="7"/>
  <c r="C106" i="6"/>
  <c r="C106" i="4"/>
  <c r="C106" i="3"/>
  <c r="C45" i="5"/>
  <c r="C115" i="7"/>
  <c r="C110" i="6"/>
  <c r="C144" i="5"/>
  <c r="C110" i="4"/>
  <c r="C113" i="6"/>
  <c r="C118" i="7"/>
  <c r="C113" i="4"/>
  <c r="C113" i="3"/>
  <c r="C122" i="7"/>
  <c r="C117" i="4"/>
  <c r="C117" i="3"/>
  <c r="C117" i="2"/>
  <c r="C117" i="6"/>
  <c r="C110" i="5"/>
  <c r="C98" i="2"/>
  <c r="C18" i="3"/>
  <c r="C19" i="3"/>
  <c r="C147" i="5"/>
  <c r="C80" i="5"/>
  <c r="C23" i="7"/>
  <c r="AA2" i="52" l="1" a="1"/>
  <c r="AA2" i="42" a="1"/>
  <c r="B3" i="24" a="1"/>
  <c r="D9" i="19" a="1"/>
  <c r="AA2" i="44" a="1"/>
  <c r="AA2" i="43" a="1"/>
  <c r="C4" i="24"/>
  <c r="E26" i="24"/>
  <c r="D14" i="23" a="1"/>
  <c r="AA2" i="53" a="1"/>
  <c r="I3" i="38" a="1"/>
  <c r="J3" i="38" a="1"/>
  <c r="J27" i="38" a="1"/>
  <c r="J26" i="38"/>
  <c r="J25" i="38"/>
  <c r="J24" i="38"/>
  <c r="J21" i="38"/>
  <c r="J23" i="38" s="1"/>
  <c r="D12" i="23" a="1"/>
  <c r="AA2" i="51" a="1"/>
  <c r="I3" i="22"/>
  <c r="D3" i="19" a="1"/>
  <c r="D6" i="19" a="1"/>
  <c r="D5" i="26" a="1"/>
  <c r="D8" i="19" a="1"/>
  <c r="D9" i="26" a="1"/>
  <c r="D8" i="22" a="1"/>
  <c r="D6" i="26" a="1"/>
  <c r="D4" i="22" a="1"/>
  <c r="D9" i="22" a="1"/>
  <c r="D3" i="26" a="1"/>
  <c r="D11" i="22" a="1"/>
  <c r="D6" i="22" a="1"/>
  <c r="C2" i="26"/>
  <c r="C3" i="26"/>
  <c r="C6" i="26"/>
  <c r="C9" i="26"/>
  <c r="C11" i="26"/>
  <c r="C12" i="26"/>
  <c r="C2" i="22"/>
  <c r="C12" i="22"/>
  <c r="I2" i="26"/>
  <c r="D7" i="22" a="1"/>
  <c r="C10" i="26"/>
  <c r="I2" i="23"/>
  <c r="D2" i="23" a="1"/>
  <c r="C7" i="26"/>
  <c r="C5" i="22"/>
  <c r="D5" i="22" a="1"/>
  <c r="C10" i="22"/>
  <c r="C8" i="22"/>
  <c r="C7" i="22"/>
  <c r="C13" i="22"/>
  <c r="C4" i="26"/>
  <c r="I2" i="19"/>
  <c r="D5" i="19" a="1"/>
  <c r="C2" i="19"/>
  <c r="C3" i="19"/>
  <c r="C4" i="19"/>
  <c r="C5" i="19"/>
  <c r="C6" i="19"/>
  <c r="C7" i="19"/>
  <c r="C8" i="19"/>
  <c r="C9" i="19"/>
  <c r="C5" i="26"/>
  <c r="C11" i="22"/>
  <c r="C8" i="26"/>
  <c r="D8" i="26" a="1"/>
  <c r="C2" i="23"/>
  <c r="C3" i="23"/>
  <c r="C4" i="23"/>
  <c r="C5" i="23"/>
  <c r="C6" i="23"/>
  <c r="C7" i="23"/>
  <c r="C8" i="23"/>
  <c r="C9" i="23"/>
  <c r="C10" i="23"/>
  <c r="C11" i="23"/>
  <c r="C12" i="23"/>
  <c r="C13" i="23"/>
  <c r="C14" i="23"/>
  <c r="C15" i="23"/>
  <c r="I2" i="22"/>
  <c r="C3" i="22"/>
  <c r="C6" i="22"/>
  <c r="C9" i="22"/>
  <c r="D4" i="23" a="1"/>
  <c r="D2" i="22" a="1"/>
  <c r="C4" i="22"/>
  <c r="D7" i="23" a="1"/>
  <c r="D5" i="23" a="1"/>
  <c r="D3" i="23" a="1"/>
  <c r="D7" i="26" a="1"/>
  <c r="D8" i="23" a="1"/>
  <c r="D4" i="19" a="1"/>
  <c r="D2" i="26" a="1"/>
  <c r="D6" i="23" a="1"/>
  <c r="D7" i="19" a="1"/>
  <c r="D3" i="22" a="1"/>
  <c r="D2" i="19" a="1"/>
  <c r="D10" i="23" a="1"/>
  <c r="D4" i="26" a="1"/>
  <c r="E25" i="24" l="1"/>
  <c r="E24" i="24"/>
  <c r="E23" i="24"/>
  <c r="E22" i="24"/>
  <c r="E21" i="24"/>
  <c r="E20" i="24"/>
  <c r="E19" i="24"/>
  <c r="E18" i="24"/>
  <c r="E17" i="24"/>
  <c r="E16" i="24"/>
  <c r="E15" i="24"/>
  <c r="E14" i="24"/>
  <c r="E13" i="24"/>
  <c r="E12" i="24"/>
  <c r="F39" i="24"/>
  <c r="F33" i="24"/>
  <c r="F31" i="24"/>
  <c r="C8" i="24"/>
  <c r="F38" i="24"/>
  <c r="F37" i="24"/>
  <c r="F36" i="24"/>
  <c r="F35" i="24"/>
  <c r="F34" i="24"/>
  <c r="F32" i="24"/>
  <c r="F30" i="24"/>
  <c r="C6" i="24"/>
  <c r="C5" i="24"/>
  <c r="J28" i="38"/>
  <c r="F6" i="26"/>
  <c r="E6" i="26"/>
  <c r="E3" i="26"/>
  <c r="F3" i="26"/>
  <c r="E9" i="26"/>
  <c r="F9" i="26"/>
  <c r="E11" i="26"/>
  <c r="F11" i="26"/>
  <c r="E12" i="26"/>
  <c r="F12" i="26"/>
  <c r="E2" i="22"/>
  <c r="F2" i="22"/>
  <c r="E12" i="22"/>
  <c r="F12" i="22"/>
  <c r="I8" i="26"/>
  <c r="I6" i="26"/>
  <c r="I4" i="26"/>
  <c r="F10" i="26"/>
  <c r="E10" i="26"/>
  <c r="I8" i="23"/>
  <c r="I6" i="23"/>
  <c r="I4" i="23"/>
  <c r="F7" i="26"/>
  <c r="E7" i="26"/>
  <c r="E5" i="22"/>
  <c r="F5" i="22"/>
  <c r="E10" i="22"/>
  <c r="F10" i="22"/>
  <c r="E8" i="22"/>
  <c r="F8" i="22"/>
  <c r="E7" i="22"/>
  <c r="F7" i="22"/>
  <c r="E13" i="22"/>
  <c r="F13" i="22"/>
  <c r="E4" i="26"/>
  <c r="F4" i="26"/>
  <c r="I4" i="19"/>
  <c r="I6" i="19"/>
  <c r="I8" i="19"/>
  <c r="E2" i="19"/>
  <c r="F2" i="19"/>
  <c r="E3" i="19"/>
  <c r="F3" i="19"/>
  <c r="E4" i="19"/>
  <c r="F4" i="19"/>
  <c r="E5" i="19"/>
  <c r="F5" i="19"/>
  <c r="E6" i="19"/>
  <c r="F6" i="19"/>
  <c r="E7" i="19"/>
  <c r="F7" i="19"/>
  <c r="E8" i="19"/>
  <c r="F8" i="19"/>
  <c r="E9" i="19"/>
  <c r="F9" i="19"/>
  <c r="F5" i="26"/>
  <c r="E5" i="26"/>
  <c r="E11" i="22"/>
  <c r="F11" i="22"/>
  <c r="F8" i="26"/>
  <c r="E8" i="26"/>
  <c r="E2" i="23"/>
  <c r="F2" i="23"/>
  <c r="E3" i="23"/>
  <c r="F3" i="23"/>
  <c r="E4" i="23"/>
  <c r="F4" i="23"/>
  <c r="E5" i="23"/>
  <c r="F5" i="23"/>
  <c r="E6" i="23"/>
  <c r="F6" i="23"/>
  <c r="E7" i="23"/>
  <c r="F7" i="23"/>
  <c r="E8" i="23"/>
  <c r="F8" i="23"/>
  <c r="E9" i="23"/>
  <c r="F9" i="23"/>
  <c r="E10" i="23"/>
  <c r="F10" i="23"/>
  <c r="E11" i="23"/>
  <c r="F11" i="23"/>
  <c r="E12" i="23"/>
  <c r="F12" i="23"/>
  <c r="E13" i="23"/>
  <c r="F13" i="23"/>
  <c r="E14" i="23"/>
  <c r="F14" i="23"/>
  <c r="E15" i="23"/>
  <c r="F15" i="23"/>
  <c r="I6" i="22"/>
  <c r="I8" i="22"/>
  <c r="I4" i="22"/>
  <c r="E3" i="22"/>
  <c r="F3" i="22"/>
  <c r="F6" i="22"/>
  <c r="E6" i="22"/>
  <c r="F9" i="22"/>
  <c r="E9" i="22"/>
  <c r="E4" i="22"/>
  <c r="F4" i="22"/>
  <c r="D2" i="27" a="1"/>
  <c r="D8" i="27" a="1"/>
  <c r="D7" i="27" a="1"/>
  <c r="D3" i="27" a="1"/>
  <c r="D5" i="27" a="1"/>
  <c r="D4" i="27" a="1"/>
  <c r="D6" i="27" a="1"/>
  <c r="E2" i="26"/>
  <c r="F2" i="26"/>
  <c r="F2" i="27" l="1"/>
  <c r="B2" i="27"/>
  <c r="C2" i="27" s="1"/>
  <c r="F8" i="27"/>
  <c r="B8" i="27"/>
  <c r="C8" i="27" s="1"/>
  <c r="F7" i="27"/>
  <c r="B7" i="27"/>
  <c r="C7" i="27" s="1"/>
  <c r="F3" i="27"/>
  <c r="B3" i="27"/>
  <c r="C3" i="27" s="1"/>
  <c r="F5" i="27"/>
  <c r="B5" i="27"/>
  <c r="C5" i="27" s="1"/>
  <c r="F4" i="27"/>
  <c r="B4" i="27"/>
  <c r="C4" i="27" s="1"/>
  <c r="F6" i="27"/>
  <c r="B6" i="27"/>
  <c r="C6"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C4EEE2-8D06-4C7C-A591-2019D0D63DCB}" keepAlive="1" name="ThisWorkbookDataModel" description="Modelo de Dad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4C074C-D6D9-455C-B2FB-CC3B7EF1B4A7}" name="WorksheetConnection_SoK - Tracking and Accountability for Digital Objects in Information Security.xlsx!Articles" type="102" refreshedVersion="8" minRefreshableVersion="5">
    <extLst>
      <ext xmlns:x15="http://schemas.microsoft.com/office/spreadsheetml/2010/11/main" uri="{DE250136-89BD-433C-8126-D09CA5730AF9}">
        <x15:connection id="Articles">
          <x15:rangePr sourceName="_xlcn.WorksheetConnection_SoKTrackingandAccountabilityforDigitalObjectsinInformationSecurity.xlsxArticles1"/>
        </x15:connection>
      </ext>
    </extLst>
  </connection>
  <connection id="3" xr16:uid="{4F41342F-ACDE-49D6-8B3A-9E5AE330BF39}" name="WorksheetConnection_SoK - Tracking and Accountability for Digital Objects in Information Security.xlsx!ArticlesArchitecture" type="102" refreshedVersion="8" minRefreshableVersion="5">
    <extLst>
      <ext xmlns:x15="http://schemas.microsoft.com/office/spreadsheetml/2010/11/main" uri="{DE250136-89BD-433C-8126-D09CA5730AF9}">
        <x15:connection id="ArticlesArchitecture">
          <x15:rangePr sourceName="_xlcn.WorksheetConnection_SoKTrackingandAccountabilityforDigitalObjectsinInformationSecurity.xlsxArticlesArchitecture1"/>
        </x15:connection>
      </ext>
    </extLst>
  </connection>
  <connection id="4" xr16:uid="{A5811DFF-A8C6-4684-BF03-BBF55812F367}" name="WorksheetConnection_SoK - Tracking and Accountability for Digital Objects in Information Security.xlsx!ArticlesDigitalObjects" type="102" refreshedVersion="8" minRefreshableVersion="5">
    <extLst>
      <ext xmlns:x15="http://schemas.microsoft.com/office/spreadsheetml/2010/11/main" uri="{DE250136-89BD-433C-8126-D09CA5730AF9}">
        <x15:connection id="ArticlesDigitalObjects">
          <x15:rangePr sourceName="_xlcn.WorksheetConnection_SoKTrackingandAccountabilityforDigitalObjectsinInformationSecurity.xlsxArticlesDigitalObjects1"/>
        </x15:connection>
      </ext>
    </extLst>
  </connection>
  <connection id="5" xr16:uid="{71B092E6-479D-4327-B8B3-293EB9EE7664}" name="WorksheetConnection_SoK - Tracking and Accountability for Digital Objects in Information Security.xlsx!ArticlesDomains" type="102" refreshedVersion="8" minRefreshableVersion="5">
    <extLst>
      <ext xmlns:x15="http://schemas.microsoft.com/office/spreadsheetml/2010/11/main" uri="{DE250136-89BD-433C-8126-D09CA5730AF9}">
        <x15:connection id="ArticlesDomains">
          <x15:rangePr sourceName="_xlcn.WorksheetConnection_SoKTrackingandAccountabilityforDigitalObjectsinInformationSecurity.xlsxArticlesDomains1"/>
        </x15:connection>
      </ext>
    </extLst>
  </connection>
  <connection id="6" xr16:uid="{524B0F99-230F-4B69-86B1-236244A904CF}" name="WorksheetConnection_SoK - Tracking and Accountability for Digital Objects in Information Security.xlsx!ArticlesPurposes" type="102" refreshedVersion="8" minRefreshableVersion="5">
    <extLst>
      <ext xmlns:x15="http://schemas.microsoft.com/office/spreadsheetml/2010/11/main" uri="{DE250136-89BD-433C-8126-D09CA5730AF9}">
        <x15:connection id="ArticlesPurposes">
          <x15:rangePr sourceName="_xlcn.WorksheetConnection_SoKTrackingandAccountabilityforDigitalObjectsinInformationSecurity.xlsxArticlesPurposes1"/>
        </x15:connection>
      </ext>
    </extLst>
  </connection>
  <connection id="7" xr16:uid="{97E3084D-AEFD-4A31-9C38-BBB21DB51040}" name="WorksheetConnection_SoK - Tracking and Accountability for Digital Objects in Information Security.xlsx!ArticlesSubDomains" type="102" refreshedVersion="8" minRefreshableVersion="5">
    <extLst>
      <ext xmlns:x15="http://schemas.microsoft.com/office/spreadsheetml/2010/11/main" uri="{DE250136-89BD-433C-8126-D09CA5730AF9}">
        <x15:connection id="ArticlesSubDomains">
          <x15:rangePr sourceName="_xlcn.WorksheetConnection_SoKTrackingandAccountabilityforDigitalObjectsinInformationSecurity.xlsxArticlesSubDomains1"/>
        </x15:connection>
      </ext>
    </extLst>
  </connection>
  <connection id="8" xr16:uid="{6FC4BD6B-3253-4B9D-879D-774AED967109}" name="WorksheetConnection_SoK - Tracking and Accountability for Digital Objects in Information Security.xlsx!ArticlesTechnologies" type="102" refreshedVersion="8" minRefreshableVersion="5">
    <extLst>
      <ext xmlns:x15="http://schemas.microsoft.com/office/spreadsheetml/2010/11/main" uri="{DE250136-89BD-433C-8126-D09CA5730AF9}">
        <x15:connection id="ArticlesTechnologies">
          <x15:rangePr sourceName="_xlcn.WorksheetConnection_SoKTrackingandAccountabilityforDigitalObjectsinInformationSecurity.xlsxArticlesTechnologies1"/>
        </x15:connection>
      </ext>
    </extLst>
  </connection>
  <connection id="9" xr16:uid="{9E94E655-6C16-434E-9371-59083D0C1B70}" name="WorksheetConnection_SoK - Tracking and Accountability for Digital Objects in Information Security.xlsx!Full_Data_Set" type="102" refreshedVersion="8" minRefreshableVersion="5">
    <extLst>
      <ext xmlns:x15="http://schemas.microsoft.com/office/spreadsheetml/2010/11/main" uri="{DE250136-89BD-433C-8126-D09CA5730AF9}">
        <x15:connection id="Full_Data_Set">
          <x15:rangePr sourceName="_xlcn.WorksheetConnection_SoKTrackingandAccountabilityforDigitalObjectsinInformationSecurity.xlsxFull_Data_Set1"/>
        </x15:connection>
      </ext>
    </extLst>
  </connection>
  <connection id="10" xr16:uid="{5E83FCB0-BA63-4A95-B2DD-AFBC40475558}" name="WorksheetConnection_SoK - Tracking and Accountability for Digital Objects in Information Security.xlsx!Thematic_Analysis" type="102" refreshedVersion="8" minRefreshableVersion="5">
    <extLst>
      <ext xmlns:x15="http://schemas.microsoft.com/office/spreadsheetml/2010/11/main" uri="{DE250136-89BD-433C-8126-D09CA5730AF9}">
        <x15:connection id="Thematic_Analysis">
          <x15:rangePr sourceName="_xlcn.WorksheetConnection_SoKTrackingandAccountabilityforDigitalObjectsinInformationSecurity.xlsxThematic_Analysi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<sst xmlns="http://schemas.openxmlformats.org/spreadsheetml/2006/main" count="111307" uniqueCount="38884">
  <si>
    <t>Year</t>
  </si>
  <si>
    <t>Healthcare</t>
  </si>
  <si>
    <t>Data Traceability</t>
  </si>
  <si>
    <t>#</t>
  </si>
  <si>
    <t>Purpose</t>
  </si>
  <si>
    <t>Technology</t>
  </si>
  <si>
    <t>Digital Object</t>
  </si>
  <si>
    <t>Blockchain</t>
  </si>
  <si>
    <t>Structured Records</t>
  </si>
  <si>
    <t>Data Privacy</t>
  </si>
  <si>
    <t>Cryptography</t>
  </si>
  <si>
    <t>AC-2</t>
  </si>
  <si>
    <t>Access Control</t>
  </si>
  <si>
    <t>AC-1</t>
  </si>
  <si>
    <t>Smart Contracts</t>
  </si>
  <si>
    <t>AC-2, AC-1</t>
  </si>
  <si>
    <t>AC-7</t>
  </si>
  <si>
    <t>Steganography</t>
  </si>
  <si>
    <t>Media Files</t>
  </si>
  <si>
    <t>AC-3</t>
  </si>
  <si>
    <t>Copyright Protection</t>
  </si>
  <si>
    <t>Documents</t>
  </si>
  <si>
    <t>AC-4</t>
  </si>
  <si>
    <t>Data Files</t>
  </si>
  <si>
    <t>Metadata</t>
  </si>
  <si>
    <t>AC-8</t>
  </si>
  <si>
    <t>Approach Cluster</t>
  </si>
  <si>
    <t>Domain</t>
  </si>
  <si>
    <t>Architecture</t>
  </si>
  <si>
    <t>AC-5</t>
  </si>
  <si>
    <t>Metric</t>
  </si>
  <si>
    <t>Value</t>
  </si>
  <si>
    <t>Article ID</t>
  </si>
  <si>
    <t>Ryyan ID</t>
  </si>
  <si>
    <t>Dataset</t>
  </si>
  <si>
    <t>Papper</t>
  </si>
  <si>
    <t>DOI</t>
  </si>
  <si>
    <t>Titlle</t>
  </si>
  <si>
    <t>Objective of the Study (Researcher 1)</t>
  </si>
  <si>
    <t>Objective Codes (Researcher 1)</t>
  </si>
  <si>
    <t>Proposed Solution and Tracking Details (Researcher 1)</t>
  </si>
  <si>
    <t>What is being tracked? (Researcher 1)</t>
  </si>
  <si>
    <t>Architecture Type (Researcher 1)</t>
  </si>
  <si>
    <t>Architecture Type</t>
  </si>
  <si>
    <t>Technology Stack (Researcher 1)</t>
  </si>
  <si>
    <t>Purpose of Tracking (Researcher 1)</t>
  </si>
  <si>
    <t>Responsibility Attribution (Researcher 1)</t>
  </si>
  <si>
    <t>Research Method (Researcher 1)</t>
  </si>
  <si>
    <t>Evaluation Type (Researcher 1)</t>
  </si>
  <si>
    <t>Main Findings and Conclusions (Researcher 1)</t>
  </si>
  <si>
    <t>Study Limitations (Researcher 1)</t>
  </si>
  <si>
    <t>Notes (Researcher 1)</t>
  </si>
  <si>
    <t>2-s2.0-85083740059</t>
  </si>
  <si>
    <t>P153</t>
  </si>
  <si>
    <t>10.1007/978-3-030-44041-1_10</t>
  </si>
  <si>
    <t>Leveraging Fine-grained Access Control in Blockchain-based Healthcare System</t>
  </si>
  <si>
    <t>To propose a secure and decentralized system for sharing electronic health records using blockchain and interplanetary file system, with fine-grained access control mechanisms.</t>
  </si>
  <si>
    <t>To propose a blockchain-based healthcare data sharing system with fine-grained access control</t>
  </si>
  <si>
    <t>blockchain, healthcare data, access control, IPFS</t>
  </si>
  <si>
    <t>The study addresses the challenge of secure data sharing in the healthcare domain, particularly the exchange of electronic health records between patients and providers. It proposes a novel system combining blockchain and the Interplanetary File System (IPFS) to enable decentralized storage and secure data sharing. The solution incorporates a fine-grained access control mechanism implemented via smart contracts on a private Ethereum blockchain using a proof-of-authority consensus. The system defines multiple access levels and uses AES-256 encryption for data security, with Diffie-Hellman key exchange for secure key distribution. Comparative analysis highlights improvements over existing centralized systems in terms of privacy, security, and efficiency.</t>
  </si>
  <si>
    <t>A multi-layered system using Ethereum smart contracts and IPFS for encrypted EHR storage and access control</t>
  </si>
  <si>
    <t>Electronic Health Records (EHRs)</t>
  </si>
  <si>
    <t>hybrid</t>
  </si>
  <si>
    <t>Server-centered</t>
  </si>
  <si>
    <t>The developed solution utilizes Ethereum private blockchain for implementing smart contracts and managing consensus through a proof-of-authority mechanism. Data is encrypted using AES-256, and symmetric keys are securely exchanged using Diffie-Hellman Key Exchange. The Interplanetary File System (IPFS) is employed for decentralized data storage, mitigating risks associated with centralized systems. The system is implemented using Solidity for smart contract development, and tools such as Remix, Ganache, and Metamask are used for testing and deployment. The architecture integrates certificate authority for user authentication and digital signature verification, ensuring secure and authorized access to data.</t>
  </si>
  <si>
    <t>Ethereum private blockchain, IPFS, AES-256, DHKE, Solidity; implemented and tested with Remix and Ganache</t>
  </si>
  <si>
    <t>Tracking is essential to ensure secure, privacy-preserving, and efficient sharing of electronic health records among authorized entities. It aims to overcome limitations of centralized systems, such as single points of failure and lack of interoperability, by enabling decentralized storage and fine-grained access control. The tracking mechanism supports data integrity, access verification, and auditability, thereby enhancing trust and security in healthcare data exchanges.</t>
  </si>
  <si>
    <t>To securely share EHRs with different access levels and prevent unauthorized access</t>
  </si>
  <si>
    <t>Yes, the system enables identification of responsible parties through digital certificates and signatures issued by a Certificate Authority. Each data access request is authenticated and verified via smart contracts, ensuring traceability and accountability in case of data leakage.</t>
  </si>
  <si>
    <t>Yes; smart contracts verify identity and access rights</t>
  </si>
  <si>
    <t>The system is implemented and tested using Ethereum tools and evaluated for performance metrics such as gas consumption and execution time.</t>
  </si>
  <si>
    <t>True. Implemented and tested system.</t>
  </si>
  <si>
    <t>The paper introduces a novel combination of blockchain and IPFS with fine-grained access control for healthcare data sharing.</t>
  </si>
  <si>
    <t>True. Novel fine-grained access control model.</t>
  </si>
  <si>
    <t>Empirical evaluation is conducted using performance metrics like gas usage and encryption execution time.</t>
  </si>
  <si>
    <t>True. Performance evaluation with gas and encryption metrics.</t>
  </si>
  <si>
    <t>There is no evidence of evaluation in an industrial or real-world healthcare setting.</t>
  </si>
  <si>
    <t>False. No industrial validation.</t>
  </si>
  <si>
    <t>The paper presents an implemented system rather than a purely conceptual framework.</t>
  </si>
  <si>
    <t>False. Not philosophical.</t>
  </si>
  <si>
    <t>The study is based on technical implementation and empirical evaluation, not solely on author experience or opinion.</t>
  </si>
  <si>
    <t>False. Not based on author experience.</t>
  </si>
  <si>
    <t>Evaluation research</t>
  </si>
  <si>
    <t>Prototyping</t>
  </si>
  <si>
    <t>Controlled experiment with practitioners</t>
  </si>
  <si>
    <t>The proposed system effectively enables secure and efficient sharing of electronic health records using decentralized storage and fine-grained access control. It mitigates risks associated with centralized systems and provides privacy through encryption and smart contract-based access management. Performance evaluations demonstrate acceptable gas consumption and execution times, validating the system’s feasibility.</t>
  </si>
  <si>
    <t>The system supports secure EHR sharing with layered access control and encryption</t>
  </si>
  <si>
    <t>The authors acknowledge that the system lacks anonymity features and a mechanism for data delivery to organizations seeking data for research purposes.</t>
  </si>
  <si>
    <t>Limited scalability; lacks anonymity and data delivery mechanisms</t>
  </si>
  <si>
    <t>The publication year is not explicitly stated in the document. The system is implemented and tested but not deployed in a real-world healthcare environment.</t>
  </si>
  <si>
    <t>Uses DHKE for secure key exchange and AES for encryption</t>
  </si>
  <si>
    <t>2-s2.0-85218940578</t>
  </si>
  <si>
    <t>P152</t>
  </si>
  <si>
    <t>10.54216/FPA.180214</t>
  </si>
  <si>
    <t>RBHAP-HLB framework with high data privacy for secured EHR storage</t>
  </si>
  <si>
    <t>To develop a secure framework for sharing Electronic Health Records (EHRs) using blockchain and distributed storage technologies, ensuring high levels of privacy, integrity, and confidentiality.</t>
  </si>
  <si>
    <t>To propose a secure framework for sharing Electronic Health Records (EHRs) using Hyperledger Blockchain (HLB), InterPlanetary File System (IPFS), and a novel cryptographic scheme based on Quadratic Interpolation and Brownian Motion (QI-BM-DECC).</t>
  </si>
  <si>
    <t>blockchain, electronic health records, data privacy, access control, cryptography, IPFS, Hyperledger</t>
  </si>
  <si>
    <t>In the healthcare domain, the study addresses the challenge of securely sharing Electronic Health Records (EHRs) while maintaining privacy and scalability. The proposed solution introduces a novel framework named RBHAP-HLB, which integrates Quadratic Interpolation-based Brownian Motion-Double Elliptic Curve Cryptography (QI-BM-DECC) with Hyperledger Blockchain (HLB) and Inter-Planetary File System (IPFS). The system enables secure registration, key generation, and encrypted storage of EHRs, with access governed by attribute-based hashed policies and verified through a Mean Public keys-Digital Signature Algorithm (MPDSA). Comparative analysis demonstrates superior performance in terms of security, memory usage, and processing time when compared to existing cryptographic and blockchain-based EHR sharing mechanisms.</t>
  </si>
  <si>
    <t>The article introduces the RBHAP-HLB framework that integrates QI-BM-DECC encryption, IPFS for decentralized storage, and Hyperledger Blockchain for secure transaction logging. It includes patient and doctor registration, QR code-based authentication, attribute-based access policy creation, digital signature verification using MP-DSA, and secure EHR upload/download mechanisms. Tracking is achieved through hashed access policies and Merkle root verification.</t>
  </si>
  <si>
    <t>Electronic Health Records (EHRs), including sensitive clinical and personal patient data.</t>
  </si>
  <si>
    <t>The proposed solution utilizes a hybrid architecture combining Hyperledger Blockchain (HLB) and Inter-Planetary File System (IPFS) for secure EHR storage. Cryptographic security is achieved through the QI-BM-DECC algorithm, which enhances Elliptic Curve Cryptography using Brownian Motion and Quadratic Interpolation. Attribute selection for access policies is optimized via the Kullback-Leibler Divergence Dwarf Mongoose Optimization Algorithm (KLD-DMOA), and the selected attributes are hashed using the Successive Hashing Variable Length (S-HAVAL) algorithm. Access control is enforced through smart contracts and verified using the Mean Public keys-Digital Signature Algorithm (MPDSA). The system is implemented and evaluated using Python, indicating an actual implementation rather than a conceptual model.</t>
  </si>
  <si>
    <t>Hyperledger Blockchain, IPFS, QI-BM-DECC encryption, MP-DSA digital signature algorithm, KLD-DMOA attribute selection algorithm, S-HAVAL hashing, Directed Acyclic Graph (DAG) consensus mechanism. Implementation was performed using Python and tested with the PCOS dataset.</t>
  </si>
  <si>
    <t>Tracking is implemented to ensure secure sharing and controlled access to Electronic Health Records. It aims to preserve data privacy, integrity, and confidentiality by enabling encrypted storage and retrieval through blockchain and distributed systems. The tracking mechanism also supports verification of access requests and detection of unauthorized sharing attempts, thereby mitigating risks such as double spending attacks and enhancing trust in healthcare data exchanges.</t>
  </si>
  <si>
    <t>To ensure secure, private, and controlled access to EHRs between patients and healthcare providers, preventing unauthorized access and double spending attacks.</t>
  </si>
  <si>
    <t>Yes, the framework enables responsibility attribution through signed access policies and transaction verification mechanisms. The patient, as the owner of the EHR, controls access permissions, and all transactions are logged and verified using MPDSA signatures within the Hyperledger Blockchain, allowing identification of responsible parties in case of data leakage.</t>
  </si>
  <si>
    <t>Yes. The framework enables responsibility attribution through signed access policies using MP-DSA, allowing patients to control and audit access permissions.</t>
  </si>
  <si>
    <t>The system is implemented and tested using real datasets (PCOS dataset) and evaluated in a simulated environment.</t>
  </si>
  <si>
    <t>False. The solution was tested in a simulated environment using a public dataset, but not deployed in a real-world healthcare setting.</t>
  </si>
  <si>
    <t>The paper introduces a novel cryptographic algorithm (QI-BM-DECC) and a new framework (RBHAP-HLB) for secure EHR sharing.</t>
  </si>
  <si>
    <t>True. The paper proposes a novel integration of QI-BM-DECC encryption with blockchain and IPFS for secure EHR sharing.</t>
  </si>
  <si>
    <t>Empirical evaluation is conducted using performance metrics such as memory usage, encryption time, and security level.</t>
  </si>
  <si>
    <t>True. The framework was empirically evaluated using performance metrics such as encryption time, memory usage, and security level.</t>
  </si>
  <si>
    <t>There is no indication that the solution was validated in an industrial or clinical setting.</t>
  </si>
  <si>
    <t>False. No industrial or organizational validation with healthcare institutions or practitioners was reported.</t>
  </si>
  <si>
    <t>The paper presents a fully implemented system with experimental results, not just a conceptual framework.</t>
  </si>
  <si>
    <t>False. The paper presents a technical solution with implementation and evaluation, not a conceptual framework.</t>
  </si>
  <si>
    <t>The study is based on empirical data and technical implementation, not solely on author opinions or experiences.</t>
  </si>
  <si>
    <t>False. The paper is not based on author opinion or personal experience.</t>
  </si>
  <si>
    <t>Validation research</t>
  </si>
  <si>
    <t>Simulation</t>
  </si>
  <si>
    <t>Simulation as an empirical method</t>
  </si>
  <si>
    <t>The proposed RBHAP-HLB framework significantly outperforms existing EHR sharing mechanisms in terms of security (97.26%), memory efficiency, and processing speed. The integration of QI-BM-DECC and MPDSA ensures robust encryption and access control, while the use of IPFS and Hyperledger enhances scalability and decentralization. The system effectively prevents double spending attacks and supports secure patient-doctor interactions.</t>
  </si>
  <si>
    <t>The proposed RBHAP-HLB framework achieved a security level of 97.26%, outperformed existing cryptographic methods (ECC, RSA, ElGamal) in terms of memory usage and execution time, and demonstrated effective privacy preservation and access control.</t>
  </si>
  <si>
    <t>The framework is limited to secure sharing between hospital staff and patients. It does not address access by external legal entities such as insurance agencies, which is suggested as future work.</t>
  </si>
  <si>
    <t>The framework does not address access by external institutions such as insurance companies. Evaluation was limited to simulation and did not include real-world deployment or user testing.</t>
  </si>
  <si>
    <t>The article provides a comprehensive technical implementation and evaluation of a secure EHR sharing system. All components are well-documented, and the use of real-world datasets strengthens the validity of the findings.</t>
  </si>
  <si>
    <t>The system includes attack detection for double spending and uses DAG instead of traditional consensus mechanisms for energy efficiency.</t>
  </si>
  <si>
    <t>2-s2.0-85215302462</t>
  </si>
  <si>
    <t>P151</t>
  </si>
  <si>
    <t>10.1080/03772063.2025.2451060</t>
  </si>
  <si>
    <t>Blockchain-Based Electronic Health Record System</t>
  </si>
  <si>
    <t>To propose a secure, decentralized, and patient-centric electronic health record system using blockchain technology, specifically Hyperledger Fabric, to address issues of data confidentiality, access control, and interoperability in healthcare data sharing.</t>
  </si>
  <si>
    <t>To propose a blockchain-based architecture for managing electronic health records (EHRs) that ensures secure, decentralized, and patient-controlled access to medical data.</t>
  </si>
  <si>
    <t>blockchain, electronic health records, data privacy, smart contracts, Hyperledger Fabric</t>
  </si>
  <si>
    <t>The study addresses the healthcare domain, focusing on the problem of insecure and centralized storage of electronic health records (EHRs), which compromises patient confidentiality and data integrity. The proposed solution is a blockchain-based EHR system built on Hyperledger Fabric, a permissioned blockchain framework. The system enables secure storage, access control, and sharing of medical records by leveraging smart contracts and digital identity certificates. Patients retain control over their data, granting or revoking access to doctors as needed. The solution is compared to traditional centralized systems and public blockchains like Ethereum, highlighting improvements in transaction speed, confidentiality, and access management.</t>
  </si>
  <si>
    <t>The study proposes a permissioned blockchain system using Hyperledger Fabric to store and manage EHRs. It introduces smart contracts for role-based access control, enabling patients to grant or revoke access to their medical data. The system tracks patient interactions, access permissions, and medical updates through a distributed ledger.</t>
  </si>
  <si>
    <t>Electronic health records including patient demographics, medical history, allergies, treatments, and access permissions.</t>
  </si>
  <si>
    <t>Patient medical records, access permissions, transaction history, and updates to personal and medical data.</t>
  </si>
  <si>
    <t>user-centered</t>
  </si>
  <si>
    <t>User-centered</t>
  </si>
  <si>
    <t>The solution is implemented using Hyperledger Fabric as the blockchain platform, with Docker containers for deploying network components such as peers, orderers, and certificate authorities. Smart contracts are written in JavaScript and deployed as chaincode. The backend is developed using ExpressJS to handle REST API requests, while the frontend is built with Angular 11. The Fabric SDK is used for user interaction with the blockchain network. The system includes certificate authorities and membership service providers for identity management and access control. The implementation is fully functional and tested in a controlled environment.</t>
  </si>
  <si>
    <t>Hyperledger Fabric, Docker containers, JavaScript (smart contracts), ExpressJS (backend), Angular 11 (frontend), Fabric SDK. The solution is implemented and deployed in a private blockchain environment.</t>
  </si>
  <si>
    <t>Tracking is necessary to ensure secure, auditable, and patient-controlled access to sensitive health data. It aims to prevent unauthorized access, enhance data integrity, and support efficient clinical decision-making by enabling authorized healthcare providers to access accurate and up-to-date patient information. The tracking mechanism also facilitates transparency and accountability through immutable transaction logs.</t>
  </si>
  <si>
    <t>To ensure secure, auditable, and patient-controlled access to sensitive medical data, enabling transparency, privacy, and efficient sharing among healthcare providers.</t>
  </si>
  <si>
    <t>Yes, the system enables responsibility attribution through the use of digital identity certificates issued by certificate authorities. Each transaction is linked to a specific user identity, allowing traceability in case of data leakage or unauthorized access.</t>
  </si>
  <si>
    <t>Yes. The system uses Certificate Authorities (CAs) and Membership Service Providers (MSPs) to issue digital identities, allowing traceability and accountability of users accessing the data.</t>
  </si>
  <si>
    <t>The system was implemented and tested using real tools and environments such as Docker, Hyperledger Fabric, and Angular, demonstrating practical application.</t>
  </si>
  <si>
    <t>True. Justification: The system is implemented using real technologies (Hyperledger Fabric, Docker, Angular) and tested in a simulated environment with actual deployment and interaction flows.</t>
  </si>
  <si>
    <t>The paper proposes a novel blockchain-based architecture for managing EHRs with patient-centric access control.</t>
  </si>
  <si>
    <t>True. Justification: The paper introduces a novel integration of smart contracts and role-based access control within Hyperledger Fabric for EHR management.</t>
  </si>
  <si>
    <t>The paper includes experimental results and performance comparisons between Ethereum and Hyperledger Fabric implementations.</t>
  </si>
  <si>
    <t>True. Justification: The study includes experimental results demonstrating system behavior, performance, and user interactions in a simulated blockchain environment.</t>
  </si>
  <si>
    <t>There is no evidence that the system was evaluated in an actual industrial or hospital setting.</t>
  </si>
  <si>
    <t>False. Justification: The evaluation is conducted in a simulated environment, not within a real healthcare organization or with practitioners.</t>
  </si>
  <si>
    <t>The paper presents a fully implemented system, not just a conceptual framework.</t>
  </si>
  <si>
    <t>False. Justification: The paper goes beyond conceptual discussion and includes implementation and experimental validation.</t>
  </si>
  <si>
    <t>The study is based on technical implementation and experimentation, not solely on the authors’ opinions or experiences.</t>
  </si>
  <si>
    <t>False. Justification: The study is based on technical implementation and experimental analysis, not personal opinions or anecdotal experiences.</t>
  </si>
  <si>
    <t>The proposed blockchain-based EHR system enhances data confidentiality, integrity, and patient control over medical records. It successfully demonstrates secure access control, immutable transaction history, and efficient data sharing among healthcare providers. The use of Hyperledger Fabric provides scalability and modularity, making the system adaptable to additional hospitals and laboratories.</t>
  </si>
  <si>
    <t>The proposed blockchain-based EHR system enhances data security, patient privacy, and access control. It allows patients to manage permissions and provides a transparent, immutable ledger of medical interactions. The architecture is scalable and adaptable to multiple healthcare organizations.</t>
  </si>
  <si>
    <t>The system was not tested in a real-world hospital environment, and integration with existing healthcare infrastructure was not addressed. Future work includes improving scalability and incorporating artificial intelligence for disease prediction.</t>
  </si>
  <si>
    <t>The system is evaluated in a simulated environment; real-world deployment and integration with existing hospital systems are not addressed. Scalability and performance in large-scale settings require further investigation.</t>
  </si>
  <si>
    <t>The study emphasizes patient empowerment and decentralized control in healthcare data management. Future work includes integrating AI for disease prediction and expanding the network to include laboratories and additional hospitals.</t>
  </si>
  <si>
    <t>2-s2.0-85197228190</t>
  </si>
  <si>
    <t>P150</t>
  </si>
  <si>
    <t>10.1007/s11042-024-19714-7</t>
  </si>
  <si>
    <t>Smart contract and blockchain-based secured approach for storing and sharing electronic health records</t>
  </si>
  <si>
    <t>To propose a secure and decentralized model for storing and sharing electronic health records using blockchain and smart contracts, addressing limitations of traditional centralized systems.</t>
  </si>
  <si>
    <t>To propose a blockchain and smart contract-based model for secure storage and sharing of electronic health records (EHRs) using Ethereum and IPFS.</t>
  </si>
  <si>
    <t>blockchain, smart contracts, electronic health records, IPFS, data privacy, decentralized storage, healthcare interoperability, transaction cost analysis</t>
  </si>
  <si>
    <t>In the healthcare domain, the study addresses the problem of securely storing and sharing electronic health records (EHRs), which are vulnerable to breaches and inefficiencies in centralized systems. The proposed solution integrates blockchain technology with smart contracts on the Ethereum platform and the Interplanetary File System (IPFS) to create a decentralized, immutable, and transparent system for managing health data. Smart contracts written in Solidity automate registration and data handling for patients, doctors, and health centers. The system is tested using Ganache and MetaMask, and performance metrics such as transaction costs and data retrieval efficiency are analyzed. Compared to existing systems, the proposed model demonstrates improved cost-effectiveness and enhanced security features.</t>
  </si>
  <si>
    <t>The study presents a three-stage architecture involving smart contract design, a local blockchain network, and client communication. Smart contracts are implemented for health centers, doctors, and patients using Solidity on Ethereum. Ganache and MetaMask are used for testing and transaction execution. IPFS is used for off-chain storage of large medical files. The system tracks registration, storage, and retrieval of EHRs, with transaction logs and cost analysis.</t>
  </si>
  <si>
    <t>Health data including medical reports, prescriptions, and patient information stored as text, PDF, and image files.</t>
  </si>
  <si>
    <t>Electronic health records (EHRs) including text, PDFs, and images</t>
  </si>
  <si>
    <t>The developed solution utilizes Ethereum blockchain for decentralized ledger management, smart contracts written in Solidity for automating transactions, and IPFS (via Pinata cloud) for off-chain storage of large medical files. The development environment includes Remix IDE for contract deployment, Ganache for local blockchain simulation, and MetaMask for wallet and transaction management. The system is implemented and tested with GUI interfaces for user interaction, and the architecture supports secure registration, data upload, and retrieval processes. The article presents a fully implemented and tested model.</t>
  </si>
  <si>
    <t>Ethereum blockchain, IPFS (Pinata cloud), Solidity, Remix IDE, Ganache, MetaMask. The system is fully implemented and tested.</t>
  </si>
  <si>
    <t>Tracking is necessary to ensure secure, immutable, and transparent management of electronic health records. It aims to prevent data breaches, support medicolegal accountability, and facilitate efficient access and sharing of health data among authorized users. By leveraging blockchain and IPFS, the system enhances data integrity, traceability, and privacy, addressing scalability and security issues inherent in traditional systems.</t>
  </si>
  <si>
    <t>To ensure secure, immutable, and traceable storage and sharing of health records, prevent unauthorized access, and reduce transaction costs compared to existing systems.</t>
  </si>
  <si>
    <t>Yes, the system enables responsibility attribution through immutable transaction logs and smart contract-based access control. Each transaction is recorded with timestamps and user identifiers, allowing traceability in case of data leakage or unauthorized access.</t>
  </si>
  <si>
    <t>Yes. Transactions are recorded on the blockchain, enabling traceability and identification of responsible parties.</t>
  </si>
  <si>
    <t>The system is implemented and tested using Ethereum, Ganache, and MetaMask, with actual transaction logs and performance metrics provided.</t>
  </si>
  <si>
    <t>True. The system is implemented and tested using Ethereum and IPFS with actual transaction logs and cost analysis.</t>
  </si>
  <si>
    <t>The paper introduces a novel integration of smart contracts and IPFS for EHR management, with a unique architecture and implementation.</t>
  </si>
  <si>
    <t>True. The paper proposes a novel smart contract-based architecture for EHR management.</t>
  </si>
  <si>
    <t>Empirical evaluation includes transaction cost analysis, gas usage, and performance comparison with existing systems.</t>
  </si>
  <si>
    <t>True. The system is evaluated through transaction cost analysis, gas usage, and security measures.</t>
  </si>
  <si>
    <t>The solution is tested in a simulated environment and not validated in an industrial or clinical setting.</t>
  </si>
  <si>
    <t>False. The evaluation is conducted in a simulated environment, not in an industrial setting.</t>
  </si>
  <si>
    <t>False. The paper presents a technical solution with implementation and evaluation.</t>
  </si>
  <si>
    <t>The study is based on technical implementation and empirical analysis, not solely on author experience or opinion.</t>
  </si>
  <si>
    <t>False. The paper is based on structured experimentation, not personal opinion.</t>
  </si>
  <si>
    <t>The proposed blockchain-based EHR system ensures secure, immutable, and efficient management of health records. It demonstrates lower transaction costs compared to existing systems and resolves scalability issues through IPFS integration. The system supports secure data sharing and retrieval, with enhanced privacy and traceability.</t>
  </si>
  <si>
    <t>The proposed system achieves lower transaction costs for registration and retrieval compared to existing systems. It ensures data immutability, transparency, and security using blockchain and IPFS. The system supports encrypted storage and retrieval of EHRs and resolves scalability issues.</t>
  </si>
  <si>
    <t>The system is not tested in a real-world clinical environment. Future work includes implementing the model on a private blockchain and integrating biometric authentication for enhanced security.</t>
  </si>
  <si>
    <t>The system is tested in a local blockchain environment and lacks industrial deployment. Potential issues in emergency access to patient data are noted.</t>
  </si>
  <si>
    <t>The article provides a complete implementation and evaluation of the proposed system. No industrial validation is included.</t>
  </si>
  <si>
    <t>Future work includes implementing the system on a private blockchain (e.g., Hyperledger Fabric) and integrating biometric authentication for enhanced security.</t>
  </si>
  <si>
    <t>2-s2.0-85173588668</t>
  </si>
  <si>
    <t>P149</t>
  </si>
  <si>
    <t>10.4018/JGIM.330422</t>
  </si>
  <si>
    <t>A Consortium Blockchain-Enabled Evidence Sharing System for Public Interest Litigation</t>
  </si>
  <si>
    <t>To propose a secure and privacy-preserving evidence sharing system for public interest litigation using consortium blockchain technology.</t>
  </si>
  <si>
    <t>To propose a secure, privacy-preserving, and scalable evidence sharing system for public interest litigation using consortium blockchain.</t>
  </si>
  <si>
    <t>blockchain, privacy protection, evidence management, public interest litigation</t>
  </si>
  <si>
    <t>In the domain of legal and judicial processes, particularly public interest litigation, the study addresses the challenge of secure evidence sharing and privacy protection among stakeholders such as citizens, companies, and governmental agencies. The authors propose PILChain, a consortium blockchain-based system built on Hyperledger Fabric, which facilitates secure data sharing and privacy-preserving evidence management. The system integrates fine-grained access control, zero-knowledge identity proof via Identity Mixer, and off-chain storage using InterPlanetary File System to enhance scalability and confidentiality. Comparative analysis with existing judicial blockchain systems highlights PILChain’s unique capabilities in handling privacy-sensitive evidence and multi-stakeholder access control.</t>
  </si>
  <si>
    <t>PILChain is a consortium blockchain system built on Hyperledger Fabric. It enables secure evidence sharing among stakeholders (e.g., courts, procuratorates, agencies, citizens) using fine-grained access control, zero-knowledge identity proof, and off-chain storage via IPFS. Evidence is encrypted locally, stored in IPFS, and metadata is recorded on-chain. Identity Mixer ensures privacy during upload.</t>
  </si>
  <si>
    <t>Evidence files and metadata related to public interest litigation cases.</t>
  </si>
  <si>
    <t>Electronic evidence files (e.g., documents, images, videos, transcripts)</t>
  </si>
  <si>
    <t>server-centered</t>
  </si>
  <si>
    <t>The developed solution utilizes Hyperledger Fabric as the permissioned blockchain framework, enabling secure and private interactions among stakeholders. Identity Mixer is employed for zero-knowledge identity verification, ensuring anonymity of evidence providers. The system uses Advanced Encryption Standard (AES) for local encryption of evidence before uploading to IPFS, a peer-to-peer distributed file system for off-chain storage. Smart contracts manage access control and evidence operations. The implementation includes Docker containers, LevelDB database, and Go programming language, with performance evaluation conducted using Apache JMeter.</t>
  </si>
  <si>
    <t>Hyperledger Fabric, IPFS, Identity Mixer, AES encryption, smart contracts, Apache JMeter; implemented as a working prototype</t>
  </si>
  <si>
    <t>Tracking is necessary to ensure the integrity, confidentiality, and traceability of evidence in public interest litigation. It aims to protect the privacy of evidence providers, prevent unauthorized access, and facilitate secure sharing among judicial stakeholders. This contributes to solving the problem of reluctance in evidence disclosure due to privacy concerns and enhances the efficiency of litigation processes.</t>
  </si>
  <si>
    <t>To ensure secure, traceable, and privacy-preserving transmission and access of evidence in public interest litigation cases.</t>
  </si>
  <si>
    <t>Yes, the system enables identification of responsible parties through digital certificates and transaction signatures stored on the blockchain, ensuring traceability and non-repudiation of evidence operations.</t>
  </si>
  <si>
    <t>Yes. Identity Mixer enables zero-knowledge identity proof, allowing attribution without revealing personal information.</t>
  </si>
  <si>
    <t>The authors implemented a prototype system and tested it using real-world scenarios and performance simulations.</t>
  </si>
  <si>
    <t>True. The system was implemented and tested using real-world scenarios and performance metrics.</t>
  </si>
  <si>
    <t>The paper introduces a novel blockchain-based system specifically designed for public interest litigation.</t>
  </si>
  <si>
    <t>True. PILChain introduces a novel integration of blockchain, IPFS, and privacy-preserving identity verification tailored for PIL.</t>
  </si>
  <si>
    <t>Structured performance evaluation was conducted using Apache JMeter with metrics such as response time and throughput.</t>
  </si>
  <si>
    <t>True. Empirical evaluation was conducted using Apache JMeter to assess performance under varying loads.</t>
  </si>
  <si>
    <t>The system was not evaluated in an actual industrial or judicial deployment.</t>
  </si>
  <si>
    <t>False. No industrial deployment or validation with practitioners was reported.</t>
  </si>
  <si>
    <t>The paper presents a fully implemented prototype, not just a conceptual framework.</t>
  </si>
  <si>
    <t>False. The paper proposes a technical solution, not a conceptual framework.</t>
  </si>
  <si>
    <t>The study is based on technical development and empirical evaluation, not solely on author experience or opinion.</t>
  </si>
  <si>
    <t>False. The study is based on system implementation and testing, not personal opinion.</t>
  </si>
  <si>
    <t>The PILChain system effectively supports secure and scalable evidence sharing in public interest litigation. It ensures privacy protection through zero-knowledge proofs, maintains evidence integrity via blockchain mechanisms, and demonstrates stable performance under varying query and upload loads. The system can be extended to other litigation scenarios.</t>
  </si>
  <si>
    <t>PILChain ensures secure, scalable, and privacy-preserving evidence sharing in PIL. It supports fine-grained access control, protects identity via zero-knowledge proof, and maintains evidence integrity and traceability. The system performs reliably under increasing load.</t>
  </si>
  <si>
    <t>The system has not yet been deployed in real-world PIL investigations, and data leakage attacks were not considered in the current design.</t>
  </si>
  <si>
    <t>No industrial deployment yet; data leakage attacks not considered; scalability in real-world PIL cases remains to be tested.</t>
  </si>
  <si>
    <t>The article provides a comprehensive technical and evaluative study of a blockchain-based system tailored for legal applications, with a focus on privacy and scalability.</t>
  </si>
  <si>
    <t>The system may be extended to other litigation types (e.g., criminal cases). Future work includes real-world implementation and addressing data leakage risks.</t>
  </si>
  <si>
    <t>2-s2.0-105003231068</t>
  </si>
  <si>
    <t>P148</t>
  </si>
  <si>
    <t>10.1007/s12083-025-01984-z</t>
  </si>
  <si>
    <t>TreatChain: A patient-centric treatment cycle blockchain using proof-of-upload consensus</t>
  </si>
  <si>
    <t>To design a patient-centric treatment cycle using a consortium blockchain framework that complies with GDPR, enhances transparency, and secures Electronic Medical Records (EMRs) through a novel Proof-of-Upload consensus algorithm.</t>
  </si>
  <si>
    <t>The study addresses the challenge of secure, scalable, and privacy-preserving management of Electronic Medical Records (EMRs) in the healthcare domain. It proposes TreatChain, a consortium blockchain framework that integrates a novel Proof-of-Upload (PoUp) consensus mechanism. This mechanism ensures that EMRs are uploaded, verified, and stored off-chain using the InterPlanetary File System (IPFS), thereby reducing blockchain bloat and enhancing data authenticity. The system is implemented using a Python-based blockchain and Ed25519 cryptographic signatures. Comparative analysis with existing systems demonstrates improvements in transaction speed, latency, and cost-efficiency, positioning TreatChain as a robust solution for GDPR-compliant healthcare data management.</t>
  </si>
  <si>
    <t>Electronic Medical Records (EMRs), including diagnosis reports, lab test results, prescriptions, consent forms, and treatment certificates.</t>
  </si>
  <si>
    <t>The developed solution utilizes a Python-based consortium blockchain integrated with the InterPlanetary File System (IPFS) for off-chain storage. It employs the Ed25519 elliptic curve cryptographic algorithm for key generation, digital signatures, and verification. The Proof-of-Upload (PoUp) consensus algorithm ensures that files are uploaded and verified before transactions are committed to the blockchain. The system includes six node types—patients, doctors, pharmacies, labs, nurses, and authorities—with role-based access and transaction capabilities. The implementation is performed on Ubuntu 22.04 with Intel i7 hardware, and the system supports real-time transaction processing and secure data sharing.</t>
  </si>
  <si>
    <t>Tracking is necessary to ensure the authenticity, privacy, and integrity of patient treatment data throughout the medical cycle. It aims to prevent data leakage, enable secure peer-to-peer data transfer, and comply with GDPR regulations. By verifying the existence and correctness of medical records before committing transactions, the system enhances transparency, supports forensic investigations, and facilitates secure data sharing among healthcare providers.</t>
  </si>
  <si>
    <t>Yes, the system enables responsibility attribution. The Proof-of-Upload consensus algorithm includes verification steps by validator nodes (doctors and authorities), and any inaccurate or fraudulent transaction is reported to the authority node. This ensures accountability and traceability in case of data leakage or misuse.</t>
  </si>
  <si>
    <t>The system is implemented and tested with real nodes (doctors, patients, pharmacies, labs) and performance metrics are evaluated.</t>
  </si>
  <si>
    <t>True</t>
  </si>
  <si>
    <t>The paper introduces a novel Proof-of-Upload consensus algorithm tailored for healthcare EMR management.</t>
  </si>
  <si>
    <t>Structured experimental evaluations are conducted, including latency, transaction time, and statistical analysis.</t>
  </si>
  <si>
    <t>The system is not evaluated in an industrial setting but rather in a controlled academic environment.</t>
  </si>
  <si>
    <t>False</t>
  </si>
  <si>
    <t>The study is based on empirical implementation and evaluation, not solely on author experience or opinion.</t>
  </si>
  <si>
    <t>TreatChain significantly improves transaction speed (35%) and reduces file upload latency (50%) compared to existing blockchain frameworks. It ensures GDPR compliance, enhances data privacy, and provides scalable EMR management through off-chain storage and cryptographic verification. The system demonstrates statistical significance in performance metrics and offers a viable solution for secure healthcare data transactions.</t>
  </si>
  <si>
    <t>The study acknowledges uncertainties due to measurement variations, algorithmic dependencies, and hardware constraints. It also notes challenges in global interoperability and the need for future enhancements such as biometric wallets and hardware integration.</t>
  </si>
  <si>
    <t>The article provides a comprehensive implementation and evaluation of a novel blockchain framework for healthcare, with detailed performance metrics and comparisons to existing systems.</t>
  </si>
  <si>
    <t>2-s2.0-105002680949</t>
  </si>
  <si>
    <t>P147</t>
  </si>
  <si>
    <t>10.1109/JIOT.2025.3559926</t>
  </si>
  <si>
    <t>Secure Medical Data Sharing Featuring Traceable Data Usage and Automatic Audit Mechanism</t>
  </si>
  <si>
    <t>To propose a secure medical data sharing scheme that ensures traceable data usage and integrates an automatic audit mechanism to enhance data integrity, transparency, and financial fairness in cloud-based electronic health record systems.</t>
  </si>
  <si>
    <t>To design a blockchain-based framework for secure, traceable, and auditable sharing of electronic health records (EHRs) in cloud environments.</t>
  </si>
  <si>
    <t>blockchain, EHR, traceability, audit mechanism, smart contracts</t>
  </si>
  <si>
    <t>The study addresses the healthcare domain, focusing on the challenge of securely sharing electronic health records (EHRs) in cloud environments while ensuring data traceability and integrity. The proposed solution is a blockchain-based framework that leverages smart contracts to verify search results, audit data integrity, and allocate service fees fairly. Unlike existing methods that lack transparency and comprehensive auditing, this approach introduces event-based logging for traceability, automated integrity audits independent of data providers, and efficient post-update validation mechanisms. Comparative analysis demonstrates significant improvements in verification efficiency and reduced computational overhead, making the solution highly suitable for dynamic medical data-sharing scenarios.</t>
  </si>
  <si>
    <t>The study proposes a consortium blockchain system with smart contracts for EHR sharing. It includes traceable search logs, automatic audit of data integrity, and fair payment mechanisms.</t>
  </si>
  <si>
    <t>Electronic health records (EHRs), including access events, verification credentials, and timestamps.</t>
  </si>
  <si>
    <t>The solution integrates consortium blockchain technology with smart contracts written in Solidity, executed on a private Ethereum network using tools such as Remix IDE, Ganache, and MetaMask. Cryptographic operations are implemented using bilinear pairing and public-key encryption, supported by Python libraries like PYPBC and Cryptography. The system employs BLAKE3 hash functions for efficient verification and uses UUIDs for anonymized patient identification. The architecture combines on-chain logging and off-chain computation to optimize performance and reduce gas consumption, demonstrating a practical implementation rather than a purely conceptual model.</t>
  </si>
  <si>
    <t>Consortium blockchain, Smart Contracts (Solidity), IPFS, BLAKE3, Python, Ganache, MetaMask</t>
  </si>
  <si>
    <t>Tracking is implemented to ensure accountability, transparency, and integrity in the sharing and usage of medical data. It enables verification of data access events, supports automated audits of cloud-stored EHRs, and facilitates fair financial transactions between users and service providers. This mechanism addresses privacy concerns, prevents unauthorized access, and reinforces trust in the healthcare data-sharing ecosystem.</t>
  </si>
  <si>
    <t>To ensure data integrity, traceability, and fair compensation in EHR sharing across healthcare institutions.</t>
  </si>
  <si>
    <t>Yes, the approach enables identification of responsible parties through blockchain-based logging of user addresses, file identifiers, and timestamps. This traceability supports accountability in case of data leakage or misuse.</t>
  </si>
  <si>
    <t>Yes. Smart contracts log access and audit results, enabling accountability.</t>
  </si>
  <si>
    <t>The system is implemented and evaluated using real cryptographic libraries, blockchain environments, and synthetic EHR datasets.</t>
  </si>
  <si>
    <t>True. The system was implemented and tested in a simulated environment with real EHR data.</t>
  </si>
  <si>
    <t>The paper introduces a novel blockchain-based framework with traceable data usage and automatic audit mechanisms.</t>
  </si>
  <si>
    <t>True. A novel integration of traceability, audit, and payment in EHR sharing is proposed.</t>
  </si>
  <si>
    <t>Empirical evaluation includes performance metrics, gas consumption analysis, and algorithmic comparisons.</t>
  </si>
  <si>
    <t>True. Empirical evaluation includes performance metrics, gas consumption, and cryptographic analysis.</t>
  </si>
  <si>
    <t>The solution is not validated in an industrial setting but rather in a simulated environment.</t>
  </si>
  <si>
    <t>False. No industrial deployment or practitioner involvement is reported.</t>
  </si>
  <si>
    <t>False. The study presents a concrete system, not a conceptual framework.</t>
  </si>
  <si>
    <t>The study is based on technical implementation and empirical evaluation, not solely on author experience.</t>
  </si>
  <si>
    <t>False. The study is based on implementation and testing, not author opinion.</t>
  </si>
  <si>
    <t>The proposed scheme significantly reduces smart contract gas consumption by up to 95% and post-update verification latency by 80–85% compared to existing methods. It ensures secure, transparent, and efficient sharing of medical data, with comprehensive logging and automated audits enhancing trust and accountability.</t>
  </si>
  <si>
    <t>The proposed system reduces gas consumption by 95% and post-update verification latency by 80–85%. It ensures secure, auditable, and efficient EHR sharing.</t>
  </si>
  <si>
    <t>The encryption algorithm, while secure, is less efficient than industry standards like AES. The system's computational power usage remains high under large-scale deployments, and verification performance degrades linearly with dataset size.</t>
  </si>
  <si>
    <t>Encryption is less efficient than AES; scalability and energy consumption in large-scale deployments remain concerns.</t>
  </si>
  <si>
    <t>The study uses synthetic patient data for simulation and emphasizes future work on access control and scalability.</t>
  </si>
  <si>
    <t>Includes smart contract pseudocode, performance benchmarks, and cryptographic implementation details.</t>
  </si>
  <si>
    <t>2-s2.0-85214686100</t>
  </si>
  <si>
    <t>P146</t>
  </si>
  <si>
    <t>10.1109/WiMob61911.2024.10770361</t>
  </si>
  <si>
    <t>A Blockchain and Self-Sovereign Identity-based Platform for Electronic Health Records Management Under GDPR</t>
  </si>
  <si>
    <t>To propose a decentralized, patient-centric architecture for secure Electronic Health Records (EHR) management that ensures data privacy, ownership, and compliance with the General Data Protection Regulation (GDPR).</t>
  </si>
  <si>
    <t>To propose a decentralized, patient-centric architecture for secure Electronic Health Records (EHR) management that complies with GDPR using blockchain, IPFS, and Self-Sovereign Identity (SSI).</t>
  </si>
  <si>
    <t>blockchain, self-sovereign identity, GDPR compliance, electronic health records, access control, data privacy</t>
  </si>
  <si>
    <t>The article introduces a decentralized framework for managing Electronic Health Records (EHRs) within the healthcare domain, addressing critical issues such as data privacy, ownership, and regulatory compliance. The proposed solution leverages blockchain technology, smart contracts, Decentralized Identifiers (DIDs), and the InterPlanetary File System (IPFS) to create a secure and transparent system. The architecture is patient-centric, granting individuals full control over their medical data, including access permissions and revocations. A decentralized web application was implemented using NodeJS, Polygon blockchain, MetaMask, Ethers.js, Walt.id API, and IPFS. Smart contracts facilitate fine-grained access control, ensuring secure data sharing and traceability. Comparative analysis with existing systems highlights improvements in GDPR compliance, user control, and resistance to centralized failures.</t>
  </si>
  <si>
    <t>The article presents a decentralized web application for EHR management. It uses blockchain for metadata storage, IPFS for off-chain data storage, and DIDs for identity management. Smart contracts manage access control, allowing patients to grant/revoke access to their records.</t>
  </si>
  <si>
    <t>Electronic Health Records and associated access permissions.</t>
  </si>
  <si>
    <t>Electronic Health Records (EHRs) and associated metadata</t>
  </si>
  <si>
    <t>The developed solution is a decentralized web application built on the NodeJS environment. It utilizes the Polygon public blockchain for transaction management and MetaMask for wallet integration. Ethers.js is employed to interact with the blockchain and execute smart contracts written in Solidity, which are developed and deployed using the Truffle framework. The system integrates Walt.id for Decentralized Identifier (DID) generation and Verifiable Credentials (VCs), enabling Self-Sovereign Identity (SSI) management. IPFS is used for off-chain storage of medical records, with content identifiers (CIDs) stored on the blockchain. The application was tested using Ganache, a personal Ethereum blockchain, ensuring secure and deterministic smart contract deployment.</t>
  </si>
  <si>
    <t>Polygon blockchain, IPFS, MetaMask, Ethers.js, Walt.id API, Solidity, Truffle, Ganache, NodeJS</t>
  </si>
  <si>
    <t>Tracking is essential to ensure secure and transparent access to Electronic Health Records, enabling patients to manage permissions and monitor data usage. It supports GDPR compliance by allowing patients to exercise control over their personal data, including granting, revoking, and auditing access. The tracking mechanisms also facilitate data integrity, non-repudiation, and traceability of transactions, thereby enhancing trust and accountability in healthcare data exchanges.</t>
  </si>
  <si>
    <t>To ensure secure, transparent, and GDPR-compliant access to EHRs, empowering patients with full control over their data.</t>
  </si>
  <si>
    <t>Yes, the approach enables identification of the responsible party in case of data leakage. Each transaction and access request is recorded on the blockchain with unique identifiers (DIDs) and cryptographic signatures, ensuring non-repudiation and traceability. This allows for clear attribution of actions to specific users within the system.</t>
  </si>
  <si>
    <t>Yes. The model allows patients to control access and revoke permissions. Smart contracts log all transactions, enabling traceability and accountability.</t>
  </si>
  <si>
    <t>The proposed architecture was implemented and tested using real technologies such as Polygon blockchain, MetaMask, IPFS, and Walt.id, demonstrating practical application.</t>
  </si>
  <si>
    <t>True. The solution was implemented and tested using real tools and platforms (Polygon, MetaMask, IPFS, etc.).</t>
  </si>
  <si>
    <t>The paper introduces a novel decentralized architecture for EHR management integrating blockchain, IPFS, and SSI technologies.</t>
  </si>
  <si>
    <t>True. The paper proposes a novel integration of blockchain, IPFS, and SSI for GDPR-compliant EHR management.</t>
  </si>
  <si>
    <t>The article includes a structured evaluation of the system’s security features and GDPR compliance, supported by implementation details and analysis.</t>
  </si>
  <si>
    <t>True. The paper includes a proof-of-concept implementation and security analysis.</t>
  </si>
  <si>
    <t>There is no indication that the solution was evaluated in an industrial context; the evaluation was limited to a proof-of-concept implementation.</t>
  </si>
  <si>
    <t>False. No industrial or organizational validation was conducted.</t>
  </si>
  <si>
    <t>The paper presents a fully implemented system rather than a conceptual framework.</t>
  </si>
  <si>
    <t>False. The paper goes beyond conceptual discussion and includes implementation.</t>
  </si>
  <si>
    <t>The study is based on technical implementation and evaluation rather than solely on author opinions or experiences.</t>
  </si>
  <si>
    <t>False. The paper is based on technical design and implementation, not personal opinion.</t>
  </si>
  <si>
    <t>The proposed decentralized architecture effectively addresses key challenges in EHR management, including data privacy, ownership, and GDPR compliance. The integration of blockchain, IPFS, and SSI technologies ensures secure, transparent, and user-controlled access to medical records. The system demonstrates strong security features such as non-repudiation, integrity, and resistance to DDoS attacks. The implementation confirms the feasibility and practicality of the approach, although limitations such as smart contract immutability and identity recovery mechanisms remain.</t>
  </si>
  <si>
    <t>The proposed architecture ensures GDPR compliance, decentralization, and patient control over EHRs. It provides secure authentication, access control, and data integrity using blockchain and IPFS. Smart contracts automate access permissions.</t>
  </si>
  <si>
    <t>The study acknowledges limitations including the manual selection of MetaMask accounts during registration, lack of automated identity recovery mechanisms, and the immutability of smart contracts which restricts post-deployment updates. Additionally, the initial prototype focuses only on patients and doctors, without addressing data confidentiality or broader stakeholder integration.</t>
  </si>
  <si>
    <t>Limitations include manual MetaMask account selection, lack of identity recovery mechanisms, and immutability of smart contracts. Future work includes adding more actors and implementing data encryption.</t>
  </si>
  <si>
    <t>The system was tested using Ganache and Walt.id. SmartCheck was used to verify smart contract security.</t>
  </si>
  <si>
    <t>2-s2.0-85218216602</t>
  </si>
  <si>
    <t>P145</t>
  </si>
  <si>
    <t>10.1109/ICIICS63763.2024.10859825</t>
  </si>
  <si>
    <t>A Patient-Centric Blockchain Framework for Transparent and Secure Medical Data Sharing using Modified AES</t>
  </si>
  <si>
    <t>To develop a patient-centric blockchain framework that ensures transparent and secure sharing of medical data using a modified version of the Advanced Encryption Standard (AES).</t>
  </si>
  <si>
    <t>To design a secure, transparent, and patient-centric framework for medical data sharing using blockchain and a modified advanced encryption standard (MAES).</t>
  </si>
  <si>
    <t>blockchain, medical data sharing, patient-centric architecture, modified AES, smart contracts, interoperability, privacy, security</t>
  </si>
  <si>
    <t>The study addresses the healthcare domain, focusing on the challenge of securely sharing medical data among health entities. It proposes a blockchain-based framework enhanced with a Modified Advanced Encryption Standard (MAES) to ensure data privacy, integrity, and traceability. The solution integrates smart contracts and a distributed ledger to facilitate secure and transparent data exchange. A comparative analysis demonstrates the superiority of the proposed MAES over traditional encryption methods in terms of speed, randomness, and security. The system is tested in a real-world setting involving hospitals and clinics in Portugal, showcasing its practical applicability and interoperability.</t>
  </si>
  <si>
    <t>The study proposes a blockchain-based system integrated with a modified AES encryption algorithm to securely share medical data among healthcare entities. It includes smart contracts for access control and a distributed ledger for traceability. The system is tested across multiple healthcare nodes in Portugal.</t>
  </si>
  <si>
    <t>Electronic health records and patient medical data.</t>
  </si>
  <si>
    <t>Electronic health records (EHR), patient medical history, diagnostic data, treatment records, and access transactions.</t>
  </si>
  <si>
    <t>The developed solution utilizes Ethereum blockchain for its scalability and support for smart contracts. It incorporates a Modified Advanced Encryption Standard (MAES) with a 320-bit key generated via a Polybius Square matrix to enhance encryption security. Smart contracts are used for access control and data verification. The system includes a distributed ledger knowledge network and integrates with hospital information systems to enable interoperability. The implementation is real and tested across multiple healthcare institutions, including hospitals and clinics in Portugal.</t>
  </si>
  <si>
    <t>Ethereum blockchain, smart contracts, Modified AES (MAES) encryption using Polybius Square for key generation, DAML for contract management, interoperability layer for database integration. Implementation includes a proof-of-concept across six healthcare nodes.</t>
  </si>
  <si>
    <t>Tracking is necessary to ensure the privacy, authenticity, and integrity of patient medical records during sharing across healthcare entities. It aims to provide secure access control, prevent unauthorized modifications, and enable transparent data exchange. The tracking mechanism supports the creation of a personal health record system that complies with data protection regulations and facilitates efficient healthcare delivery.</t>
  </si>
  <si>
    <t>To ensure secure, transparent, and patient-controlled sharing of medical data across healthcare institutions, enabling traceability, privacy, and integrity of health records.</t>
  </si>
  <si>
    <t>Yes, the approach enables responsibility attribution through smart contracts and blockchain transaction logs, which record access and modifications, allowing identification of responsible parties in case of data leakage.</t>
  </si>
  <si>
    <t>Yes. The system uses smart contracts and digital signatures to verify data origin and access, enabling identification of responsible parties in case of data misuse.</t>
  </si>
  <si>
    <t>The system was tested in real-world healthcare settings including hospitals and clinics in Portugal.</t>
  </si>
  <si>
    <t>True. Justification: The system was implemented and tested across real healthcare nodes in Portugal, including hospitals and clinics.</t>
  </si>
  <si>
    <t>The paper introduces a novel patient-centric blockchain framework using a modified AES encryption method.</t>
  </si>
  <si>
    <t>True. Justification: The study introduces a modified AES encryption algorithm and a patient-centric blockchain framework not previously applied in this context.</t>
  </si>
  <si>
    <t>Structured experimental evaluation is presented, including performance metrics and comparative analysis.</t>
  </si>
  <si>
    <t>True. Justification: The paper presents experimental results comparing encryption performance and model validation metrics.</t>
  </si>
  <si>
    <t>Although tested in healthcare institutions, the evaluation does not explicitly involve industrial validation procedures.</t>
  </si>
  <si>
    <t>True. Justification: The system was tested in a real-world healthcare setting involving hospitals, clinics, and pharmacies.</t>
  </si>
  <si>
    <t>The paper presents a fully implemented and tested system, not just a conceptual framework.</t>
  </si>
  <si>
    <t>False. Justification: The study includes both conceptual design and practical implementation.</t>
  </si>
  <si>
    <t>The study is based on empirical data and system implementation, not solely on author opinions or experiences.</t>
  </si>
  <si>
    <t>False. Justification: The study is based on empirical data and system implementation, not personal opinion.</t>
  </si>
  <si>
    <t>Academic case study</t>
  </si>
  <si>
    <t>Industrial case study</t>
  </si>
  <si>
    <t>The proposed MAES-based blockchain framework significantly improves the security, efficiency, and transparency of medical data sharing. It outperforms traditional encryption methods in terms of speed and randomness, and supports secure interoperability among healthcare entities. The system facilitates patient control over data access and complies with data protection regulations.</t>
  </si>
  <si>
    <t>The proposed MAES-based blockchain framework significantly improves data security, privacy, and interoperability in healthcare. It outperforms traditional encryption methods in terms of speed and randomness, and supports patient-controlled access to medical records.</t>
  </si>
  <si>
    <t>The study acknowledges the need for further research to fully understand and safely implement blockchain and AI technologies in healthcare due to a lack of specialists.</t>
  </si>
  <si>
    <t>The authors acknowledge the need for further research due to the lack of specialists in blockchain and AI integration, and the complexity of implementing interoperability across diverse medical databases.</t>
  </si>
  <si>
    <t>The article includes detailed algorithmic descriptions and experimental results, supporting the robustness of the proposed solution.</t>
  </si>
  <si>
    <t>The system uses a 320-bit key in MAES for enhanced security and includes a detailed encryption/decryption algorithm. Comparative analysis with AES, Blowfish, RSA, and DES is provided.</t>
  </si>
  <si>
    <t>2-s2.0-85218192366</t>
  </si>
  <si>
    <t>P144</t>
  </si>
  <si>
    <t>10.1109/ICTACS62700.2024.10840674</t>
  </si>
  <si>
    <t>Blockchain Framework for Secure Patient Data Management</t>
  </si>
  <si>
    <t>To design and implement a blockchain-based personal data management system that enhances security, decentralization, and user control over electronic health records.</t>
  </si>
  <si>
    <t>To design and implement a blockchain-based system for secure and decentralized management of electronic health records (EHR), ensuring privacy, integrity, and user control.</t>
  </si>
  <si>
    <t>blockchain, electronic health records, data privacy, smart contracts, decentralized storage, hybrid encryption, patient empowerment</t>
  </si>
  <si>
    <t>The study addresses the critical issue of personal data security in the healthcare domain by proposing a blockchain-based system for managing electronic health records. The solution integrates Ethereum blockchain with hybrid Attribute-Based Encryption (ABE) and decentralized storage via Storj. This combination ensures fine-grained access control, immutability, and privacy. The system empowers patients by allowing them to control access to their data, while ensuring secure storage and transmission. Comparative analysis with existing encryption methods demonstrates superior performance in terms of encryption/decryption time and scalability.</t>
  </si>
  <si>
    <t>The study proposes a blockchain-based system using Ethereum and Storj for secure storage of EHRs. It integrates Hybrid Attribute-Based Encryption (ABE) to enforce fine-grained access control. The system includes registration, encryption, storage, access control, and decryption modules, with smart contracts managing permissions and hashes stored on-chain.</t>
  </si>
  <si>
    <t>Encrypted electronic health records (EHRs)</t>
  </si>
  <si>
    <t>The proposed solution utilizes the Ethereum blockchain for decentralized transaction management and smart contract execution. Hybrid Attribute-Based Encryption (ABE) is employed to enforce fine-grained access control over EHRs. Storj, a decentralized storage platform, is used to store encrypted health records off-chain. The system includes cryptographic hashing for data integrity and smart contracts for access control. The implementation is practical and includes pseudocode and mathematical modeling of the workflow, indicating a functional prototype rather than a purely conceptual model.</t>
  </si>
  <si>
    <t>Ethereum blockchain, Storj (decentralized storage), Hybrid Attribute-Based Encryption (ABE), smart contracts. The system is implemented and includes pseudocode and performance evaluation.</t>
  </si>
  <si>
    <t>Tracking is necessary to ensure secure access, integrity, and privacy of electronic health records. It enables patients to control who can view their data, supports regulatory compliance, and mitigates risks associated with centralized storage systems. The tracking mechanism also facilitates auditability and transparency in data sharing among healthcare stakeholders.</t>
  </si>
  <si>
    <t>To ensure secure, decentralized, and privacy-preserving management of EHRs, enabling patients to control access and maintain data integrity.</t>
  </si>
  <si>
    <t>Yes, the system allows identification of responsible parties through blockchain-based registration and smart contracts. Each user is registered with attributes and assigned keys, enabling traceability of data access and modifications.</t>
  </si>
  <si>
    <t>Yes. The system uses smart contracts to log access permissions and hashes, allowing traceability of data access and responsibility.</t>
  </si>
  <si>
    <t>The paper presents a practical implementation using Ethereum and Storj, including pseudocode and performance evaluation.</t>
  </si>
  <si>
    <t>False. The system is implemented and simulated but not deployed in a real-world healthcare setting.</t>
  </si>
  <si>
    <t>It introduces a novel integration of hybrid ABE with blockchain and decentralized storage for EHR management.</t>
  </si>
  <si>
    <t>True. The paper introduces a novel integration of Hybrid ABE with blockchain and decentralized storage.</t>
  </si>
  <si>
    <t>The study includes empirical evaluation through encryption/decryption time comparisons across multiple algorithms.</t>
  </si>
  <si>
    <t>True. The system is evaluated through simulation and performance comparison with other encryption methods.</t>
  </si>
  <si>
    <t>There is no evidence of industrial validation or deployment in a real healthcare institution.</t>
  </si>
  <si>
    <t>False. No industrial or organizational validation is reported.</t>
  </si>
  <si>
    <t>The paper goes beyond conceptual modeling by providing implementation details and performance metrics.</t>
  </si>
  <si>
    <t>False. The paper presents a technical solution, not a conceptual framework.</t>
  </si>
  <si>
    <t>The study is based on technical implementation and evaluation, not solely on author opinions.</t>
  </si>
  <si>
    <t>False. The paper is based on technical implementation, not personal opinion or experience.</t>
  </si>
  <si>
    <t>The proposed blockchain-based EHR system with hybrid ABE significantly improves data security, privacy, and patient control. It outperforms traditional encryption methods in terms of efficiency and scalability. The system aligns with GDPR and HIPAA standards and offers a viable solution for secure healthcare data management.</t>
  </si>
  <si>
    <t>The proposed system outperforms existing encryption methods (MKPABE, KPABE, ECC, RSA, AES) in terms of encryption and decryption time for file sizes ranging from 10MB to 50MB. It ensures secure, scalable, and privacy-preserving EHR management, aligning with GDPR and HIPAA standards.</t>
  </si>
  <si>
    <t>The paper acknowledges scalability challenges and the need for improved user interfaces and advanced privacy features. Integration with IoT devices also presents technical hurdles.</t>
  </si>
  <si>
    <t>The authors acknowledge limitations related to blockchain scalability, integration with IoT devices, and the absence of real-world deployment.</t>
  </si>
  <si>
    <t>The article provides a comprehensive technical framework and performance evaluation, making it suitable for further development and real-world application.</t>
  </si>
  <si>
    <t>The paper includes mathematical modeling, pseudocode, and comparative performance tables.</t>
  </si>
  <si>
    <t>2-s2.0-85218054873</t>
  </si>
  <si>
    <t>P143</t>
  </si>
  <si>
    <t>10.1109/ICBDS61829.2024.10837244</t>
  </si>
  <si>
    <t>EMRChain: Electronic Medical Records Management System using Blockchain</t>
  </si>
  <si>
    <t>To develop a decentralized, secure, and patient-centric electronic medical records (EMR) management system using blockchain and IPFS technologies.</t>
  </si>
  <si>
    <t>The study aims to develop a decentralized framework for managing electronic medical records (EMRs) using blockchain and IPFS technologies, with a focus on enhancing data security, patient control, and interoperability.</t>
  </si>
  <si>
    <t>blockchain, electronic medical records, data confidentiality, IPFS, smart contracts, access control, healthcare interoperability, encryption, identity management</t>
  </si>
  <si>
    <t>The study addresses the limitations of centralized electronic medical records systems in the healthcare domain, particularly concerning data breaches, limited interoperability, and restricted patient control. It proposes EMRChain, a decentralized EMR management framework built on the Ethereum blockchain and InterPlanetary File System (IPFS). The solution ensures data immutability, transparency, and security through smart contracts and AES-256 encryption. Patients retain full control over their records, granting or revoking access as needed. The system enables secure identification, access management, and traceability of record modifications. Compared to traditional systems, EMRChain enhances confidentiality, availability, and scalability while reducing administrative costs.</t>
  </si>
  <si>
    <t>The article proposes EMRChain, a decentralized application (DApp) that integrates Ethereum blockchain and IPFS for secure EMR management. The system encrypts medical records using AES-256 before storing them on IPFS. The encrypted content identifier (CID) is recorded on the blockchain. Smart contracts manage access permissions, ensuring traceability and auditability. Patients retain full control over their data, granting or revoking access as needed.</t>
  </si>
  <si>
    <t>Electronic medical records and their access permissions.</t>
  </si>
  <si>
    <t>Encrypted electronic medical records (EMRs) and their associated content identifiers (CIDs) stored on IPFS.</t>
  </si>
  <si>
    <t>The developed solution integrates several technologies. The front-end is built using HTML, CSS, JavaScript, and React.js to provide an interactive user interface. The back-end utilizes Web3.js for Ethereum node interaction and Solidity for smart contract implementation. AES encryption is applied using TensorFlow before storing records on IPFS. The blockchain layer is based on the Ethereum network, with Truffle and Ganache used for smart contract development and testing. MetaMask facilitates Ethereum account management. IPFS serves as the decentralized storage system, ensuring scalability and resilience. The system is fully implemented and tested using a local blockchain environment.</t>
  </si>
  <si>
    <t>The system is implemented using Ethereum blockchain, IPFS, AES-256 encryption, Solidity (smart contracts), Web3.js, React.js, HTML/CSS/JavaScript, Truffle, Ganache, MetaMask, and TensorFlow.</t>
  </si>
  <si>
    <t>Tracking is essential to ensure secure access control, auditability, and data integrity in the management of electronic medical records. It allows patients to monitor who accesses their data, ensures that only authorized parties can retrieve records, and maintains a tamper-proof log of all interactions. This contributes to solving the problem of data breaches and lack of transparency in centralized EMR systems, while empowering patients with control over their health information.</t>
  </si>
  <si>
    <t>Tracking is performed to ensure secure, auditable, and patient-controlled access to EMRs. It enables verification of access permissions, data integrity, and non-repudiation, while mitigating risks associated with centralized storage.</t>
  </si>
  <si>
    <t>Yes, the system enables identification of responsible parties through the use of public keys, timestamps, and elliptic curve digital signatures, which ensure non-repudiation and traceability of actions.</t>
  </si>
  <si>
    <t>Yes. The system uses Elliptic Curve Digital Signature Algorithm (ECDSA), timestamps, and public key infrastructure to ensure non-repudiation and traceability of access and modifications.</t>
  </si>
  <si>
    <t>The system is implemented and tested using a local blockchain environment with smart contract deployment and record access functionalities.</t>
  </si>
  <si>
    <t>False. The system is implemented and tested in a controlled environment but not deployed in a real-world healthcare setting.</t>
  </si>
  <si>
    <t>The paper introduces EMRChain, a novel blockchain-based EMR management system integrating Ethereum and IPFS.</t>
  </si>
  <si>
    <t>True. The paper introduces a novel integration of blockchain, IPFS, and AES encryption for EMR management.</t>
  </si>
  <si>
    <t>The paper includes a security evaluation and comparison with existing systems, demonstrating structured analysis.</t>
  </si>
  <si>
    <t>True. The study includes a detailed experimental setup and evaluation of security features.</t>
  </si>
  <si>
    <t>There is no evidence of industrial validation or deployment in a real healthcare setting.</t>
  </si>
  <si>
    <t>False. There is no evidence of industrial validation or deployment in a healthcare organization.</t>
  </si>
  <si>
    <t>False. The paper presents a concrete system implementation rather than a conceptual framework.</t>
  </si>
  <si>
    <t>The study is based on technical implementation and evaluation, not solely on author opinions or experiences.</t>
  </si>
  <si>
    <t>False. The study is based on technical development and experimentation, not personal opinion or experience.</t>
  </si>
  <si>
    <t>Laboratory experiment (machine or human)</t>
  </si>
  <si>
    <t>EMRChain successfully addresses the limitations of centralized EMR systems by providing a secure, decentralized, and patient-controlled framework. It ensures confidentiality through AES encryption, integrity via SHA-256 hashing, and availability using IPFS. The system enhances scalability and auditability while empowering patients with full control over their data.</t>
  </si>
  <si>
    <t>EMRChain effectively enhances the confidentiality, integrity, and availability of EMRs through decentralized storage and blockchain-based access control. The integration of AES encryption and IPFS ensures secure data handling, while smart contracts facilitate automated and auditable access management. The system empowers patients with full control over their health data.</t>
  </si>
  <si>
    <t>The system has not been validated in an industrial healthcare setting, and regulatory compliance with standards like HIPAA is suggested as a future enhancement.</t>
  </si>
  <si>
    <t>The system has not been validated in industrial or clinical settings. Regulatory compliance (e.g., HIPAA) and integration with healthcare devices and telehealth platforms are identified as future research directions.</t>
  </si>
  <si>
    <t>The article presents a complete implementation of a blockchain-based EMR system with detailed architecture and evaluation. It is suitable for inclusion in studies related to decentralized healthcare data management.</t>
  </si>
  <si>
    <t>2-s2.0-85217249712</t>
  </si>
  <si>
    <t>P142</t>
  </si>
  <si>
    <t>10.1109/INTERCON63140.2024.10833483</t>
  </si>
  <si>
    <t>Technological model for the prevention of leaks of medical records based on blockchain technology in the Peruvian health sector</t>
  </si>
  <si>
    <t>To propose a technological model for the Peruvian health sector that leverages blockchain technology, InterPlanetary File System (IPFS), and smart contracts to prevent medical record leaks and ensure secure access to sensitive health data.</t>
  </si>
  <si>
    <t>To propose a blockchain-based technological model for the Peruvian health sector that ensures secure access and prevents leakage of medical records using IPFS and smart contracts.</t>
  </si>
  <si>
    <t>blockchain, electronic health records, IPFS, smart contracts, cybersecurity, data privacy, decentralization, access control, interoperability, scalability</t>
  </si>
  <si>
    <t>The study addresses the increasing incidence of health data breaches in Peru and proposes a blockchain-based technological model to enhance the security and accessibility of electronic medical records. The solution integrates IPFS for decentralized storage and smart contracts for process automation, aiming to overcome limitations of existing systems such as SIHCE (e-Qhali). The model is structured in four phases: analysis, planning, design, and validation. It employs Hyperledger Fabric as the blockchain architecture due to its scalability, modular consensus, and interoperability. Comparative analysis with existing systems demonstrates improved access times, zero data leakage, and high transaction throughput, validating the model’s effectiveness and feasibility for national-scale implementation.</t>
  </si>
  <si>
    <t>The study proposes a four-phase model (analysis, planning, design, validation) integrating Hyperledger Fabric blockchain, IPFS for decentralized storage, and smart contracts for access control. The system includes a web application developed with Java Spring Framework and APIs, and is designed to be integrated into MINSA level 1 medical centers. It supports secure registration, transfer, and listing of medical records, with encryption applied client-side.</t>
  </si>
  <si>
    <t>Electronic health records and clinical data of patients.</t>
  </si>
  <si>
    <t>Electronic medical records (EMRs)</t>
  </si>
  <si>
    <t>The proposed solution utilizes Hyperledger Fabric as the blockchain framework, integrated with IPFS for decentralized storage. Smart contracts (chaincode) are developed using Java and the Hyperledger Fabric SDK. The web application is built with the Spring Framework and Maven, and cloud services are employed to host the blockchain network and access control mechanisms. The system includes Optical Character Recognition (OCR) for digitizing paper-based medical records, enabling integration with legacy systems. The implementation is tested using OWASP ZAP and JMeter for security and performance validation, respectively.</t>
  </si>
  <si>
    <t>Hyperledger Fabric, IPFS, Smart Contracts (Chaincode), Java Spring Framework, Maven, Hyperledger Fabric SDK for Java, OWASP ZAP, JMeter, OCR. The system is implemented and tested.</t>
  </si>
  <si>
    <t>Tracking is implemented to ensure secure, decentralized, and efficient access to electronic health records, thereby preventing data breaches and unauthorized access. It aims to improve interoperability among medical centers, facilitate rapid access to patient data, and support the digitization of health records in rural and urban healthcare facilities. The tracking mechanism also enables auditability and enhances data integrity through blockchain immutability.</t>
  </si>
  <si>
    <t>To prevent unauthorized access and leakage of medical records, ensure secure and efficient access to patient data, and enable integration across fragmented healthcare systems.</t>
  </si>
  <si>
    <t>Yes, the model enables responsibility attribution through smart contracts and access control mechanisms. Each transaction and access request is recorded on the blockchain, allowing traceability and identification of the responsible party in case of data leakage.</t>
  </si>
  <si>
    <t>Yes. The system uses smart contracts and blockchain logs to attribute actions to specific users, enabling identification in case of data breaches.</t>
  </si>
  <si>
    <t>The model was tested using real-world parameters, including simulated datasets and surveys with medical professionals in MINSA centers.</t>
  </si>
  <si>
    <t>True. The system is implemented and tested in simulated and real environments, including stress tests and access time comparisons.</t>
  </si>
  <si>
    <t>The paper introduces a novel blockchain-based model integrating IPFS and smart contracts tailored for the Peruvian health sector.</t>
  </si>
  <si>
    <t>True. The paper introduces a novel integration of blockchain and IPFS tailored to the Peruvian health sector.</t>
  </si>
  <si>
    <t>Empirical evaluation includes stress tests, access time comparisons, and security assessments using OWASP ZAP and JMeter.</t>
  </si>
  <si>
    <t>True. The system is evaluated through stress testing, access time surveys, and security testing using OWASP ZAP.</t>
  </si>
  <si>
    <t>Although the model is proposed for national implementation, there is no evidence of industrial validation in a production environment.</t>
  </si>
  <si>
    <t>False. No industrial or organizational validation with practitioners is reported.</t>
  </si>
  <si>
    <t>The article presents a fully developed and tested model, not just a conceptual framework.</t>
  </si>
  <si>
    <t>The study is based on structured methodology and empirical testing, not solely on author experience or opinion.</t>
  </si>
  <si>
    <t>The proposed system significantly reduces the risk of medical record leaks, achieving a 0% leakage rate compared to 13.12% in the existing SIHCE system. It supports up to 4000 transactions per second with no error margin, demonstrating scalability and efficiency. Access times are notably improved, with 90% of records accessed in under 60 seconds. The system is financially viable, requiring only 0.74% of the regional health budget, and is technically sound for national deployment.</t>
  </si>
  <si>
    <t>The proposed system achieved 0% leakage in simulated tests, improved access times compared to the existing SIHCE system, and supported up to 4000 transactions per second with 0% error rate. It is financially viable, requiring only 0.74% of the national health budget.</t>
  </si>
  <si>
    <t>The study acknowledges limitations in infrastructure, especially in rural areas with restricted internet access. It also notes the challenge of integrating paper-based records, which is addressed through OCR technology. Industrial validation in live environments is not yet performed.</t>
  </si>
  <si>
    <t>The authors acknowledge limitations in infrastructure at rural health centers and the need for standardized data formats. They propose OCR for digitizing paper records and highlight the importance of contract security and node incentives.</t>
  </si>
  <si>
    <t>The article provides a comprehensive and well-structured proposal with empirical validation, making it a strong candidate for implementation in similar healthcare contexts.</t>
  </si>
  <si>
    <t>The system was tested with 33.4 million simulated records and compared with the SIHCE system. It demonstrated superior performance in access time, scalability, and security.</t>
  </si>
  <si>
    <t>2-s2.0-85215284431</t>
  </si>
  <si>
    <t>P141</t>
  </si>
  <si>
    <t>10.1109/ISCT62336.2024.10791132</t>
  </si>
  <si>
    <t>Secure &amp; Traceable Companies File Management System Using Blockchain and IPFS</t>
  </si>
  <si>
    <t>To propose a secure and traceable file management system for companies by integrating blockchain and the InterPlanetary File System (IPFS), addressing the limitations of existing cloud-based platforms in terms of access control, traceability, and data security.</t>
  </si>
  <si>
    <t>To propose and implement a secure and traceable file management system for companies using blockchain and IPFS, addressing issues of access control, traceability, and data security.</t>
  </si>
  <si>
    <t>blockchain, file traceability, decentralized storage, Hyperledger Besu, IPFS Cluster, smart contracts, change data capture, confidentiality, integrity, availability</t>
  </si>
  <si>
    <t>The study addresses the business domain of corporate file management, focusing on the problem of inadequate security and traceability in existing cloud-based file-sharing platforms. The proposed solution integrates blockchain technology with IPFS to create a decentralized system that records file access logs, user permissions, and content identifiers on a private blockchain network using Hyperledger Besu. The system also incorporates an IPFS Cluster for distributed file storage and a web platform for user interaction. Comparative analysis with prior works highlights the novelty of implementing IPFS Cluster and private blockchain for corporate environments, demonstrating improved traceability and security through experimental evaluations.</t>
  </si>
  <si>
    <t>The system integrates Hyperledger Besu (private blockchain) and IPFS Cluster to store file content identifiers (CIDs) and access logs. It includes smart contracts for recording file activities, a web platform for user interaction, and a change data capture mechanism for integration with existing company systems.</t>
  </si>
  <si>
    <t>Files and their access records, including ownership, sharing, and deletion activities.</t>
  </si>
  <si>
    <t>File access logs, file ownership, file activity (upload, share, delete, access)</t>
  </si>
  <si>
    <t>The developed solution utilizes a hybrid architecture combining blockchain and decentralized file storage technologies. Hyperledger Besu is employed as the private blockchain platform using the IBFT2.0 consensus mechanism (Proof of Authority). Smart contracts are written in Solidity and deployed using the Truffle Framework. EthSigner and Hashicorp Vault are used for secure transaction signing and private key management. IPFS Cluster is implemented with four nodes for decentralized file storage. The web platform is built with React JS (frontend), Bun JS (backend), and PostgreSQL (database). Integration with existing systems is achieved through Change Data Capture (CDC) using Kafka middleware. The article presents a fully implemented system with performance evaluations.</t>
  </si>
  <si>
    <t>Hyperledger Besu, IPFS Cluster, Solidity, Truffle Framework, EthSigner, Hashicorp Vault, React JS, Bun JS, PostgreSQL, Kafka. The system is fully implemented and tested.</t>
  </si>
  <si>
    <t>Tracking is necessary to ensure secure and auditable access to sensitive company files. It aims to provide transparency in file interactions, enforce access control, and maintain data integrity. By recording all file-related activities on the blockchain and storing files in IPFS, the system enhances accountability and mitigates risks associated with unauthorized access and data breaches.</t>
  </si>
  <si>
    <t>To ensure secure file storage and sharing, enable traceability of file access and activity, and integrate with existing company systems for real-time monitoring.</t>
  </si>
  <si>
    <t>Yes, the system enables identification of responsible parties in case of data leakage. Each file activity is recorded on the blockchain with the user's address, timestamp, and action, allowing traceability to the individual who accessed or modified the file.</t>
  </si>
  <si>
    <t>Yes. The system records user actions and ownership on the blockchain, enabling identification of responsible parties in case of data misuse.</t>
  </si>
  <si>
    <t>The system is implemented and tested in a real-world setting with performance evaluations.</t>
  </si>
  <si>
    <t>True. The system is implemented and tested in a simulated company environment.</t>
  </si>
  <si>
    <t>The paper introduces a novel integration of blockchain and IPFS Cluster for corporate file management.</t>
  </si>
  <si>
    <t>True. The paper introduces a novel integration of IPFS Cluster with Hyperledger Besu for corporate file management.</t>
  </si>
  <si>
    <t>Structured experiments are conducted to evaluate upload time, transaction time, and traceability features.</t>
  </si>
  <si>
    <t>True. The system is evaluated through performance testing and security analysis.</t>
  </si>
  <si>
    <t>There is no evidence of evaluation in an industrial context beyond the experimental setup.</t>
  </si>
  <si>
    <t>The study is based on technical implementation and empirical evaluation, not solely on author opinions.</t>
  </si>
  <si>
    <t>The proposed system successfully integrates blockchain and IPFS to enhance traceability and security in corporate file management. It achieves efficient file upload (0.8 seconds/MB) and transaction processing (4.1 seconds/transaction), supports secure access control, and meets confidentiality, integrity, and availability requirements. The system demonstrates significant improvements over existing solutions.</t>
  </si>
  <si>
    <t>The system achieves traceability and security goals, with average upload time of 0.8 seconds per MB to IPFS and 4.1 seconds per transaction on blockchain. It meets confidentiality, integrity, and availability requirements and integrates with existing systems via change data capture.</t>
  </si>
  <si>
    <t>The study does not include industrial validation or deployment in a live corporate environment. Performance may vary based on network conditions and system configurations.</t>
  </si>
  <si>
    <t>The authors acknowledge that transaction time may be affected by internet speed, digital signature processes, and blockchain validation. No industrial deployment is reported.</t>
  </si>
  <si>
    <t>The article provides a comprehensive technical implementation and evaluation but lacks industrial deployment or user studies.</t>
  </si>
  <si>
    <t>The system uses a private blockchain (Proof of Authority) and IPFS Cluster with four nodes. It includes REST APIs and a web interface for user interaction.</t>
  </si>
  <si>
    <t>2-s2.0-85213858670</t>
  </si>
  <si>
    <t>P140</t>
  </si>
  <si>
    <t>10.13053/CyS-28-4-4504</t>
  </si>
  <si>
    <t>A Blockchain-based Functional Approach for Geriatric Electronic Health Record</t>
  </si>
  <si>
    <t>To define a blockchain-based functional approach for managing electronic health records specifically tailored to geriatric care, addressing challenges related to privacy, security, integrity, and immutability.</t>
  </si>
  <si>
    <t>To define a blockchain-based functional approach for managing geriatric electronic health records, addressing challenges related to privacy, security, integrity, and immutability.</t>
  </si>
  <si>
    <t>blockchain, smart contracts, electronic health record, healthcare privacy, geriatric care, decentralized architecture, data integrity, access control</t>
  </si>
  <si>
    <t>The study addresses the healthcare domain, focusing on the problem of secure and efficient management of electronic health records for elderly patients. It proposes a blockchain-based model that incorporates smart contracts to automate access control and ensure data immutability. The solution includes a layered architecture comprising blockchain, smart contract, and user application layers. The model was implemented using a suite of technologies including Solidity, Truffle, React, and Ganache, and tested through web-based forms for user and EHR management. Comparative analysis highlights improvements in data privacy, decentralization, and system resilience over conventional centralized systems.</t>
  </si>
  <si>
    <t>The study proposes a layered architecture comprising a blockchain layer, a smart contract layer, and a user application layer. Seven smart contracts were developed to manage user roles and various geriatric health assessments. The system tracks medical events and user interactions through immutable blockchain records, ensuring secure and auditable data exchange.</t>
  </si>
  <si>
    <t>Health data, including physical, biological, clinical, pathological, geriatric, and sickness assessments.</t>
  </si>
  <si>
    <t>Geriatric patient health data, including physical, biological, clinical, pathological, sickness, and geriatric assessments; user authentication and access events.</t>
  </si>
  <si>
    <t>The developed solution utilizes a comprehensive technology stack. Smart contracts were programmed using Solidity, a Turing-complete language similar to JavaScript. Truffle was employed for debugging, compiling, and deploying smart contracts, while Ganache provided a private Ethereum blockchain for testing. The user interface was built using React and JavaScript, with TypeScript enhancing code structure. SAP Power Designer supported business modeling, and Metamask facilitated interaction with the Ethereum blockchain. Web3 JS enabled remote communication with Ethereum nodes. The implementation was practical, involving actual deployment and functional testing of smart contracts and web forms.</t>
  </si>
  <si>
    <t>Solidity, JavaScript, TypeScript, Truffle, React, SAP Power Designer, Ganache, Metamask, Web3.js. The solution was implemented and tested using web forms connected to a private Ethereum blockchain.</t>
  </si>
  <si>
    <t>Tracking is essential to ensure secure, immutable, and decentralized management of geriatric health records. It aims to enhance data privacy, prevent unauthorized access, and support accurate medical diagnosis and treatment. The tracking mechanism also facilitates auditing, automation of access control, and ensures transparency and trust among stakeholders.</t>
  </si>
  <si>
    <t>To ensure secure, private, and immutable management of geriatric health records, enabling controlled data sharing among patients, doctors, and service providers, while preventing unauthorized access and data tampering.</t>
  </si>
  <si>
    <t>Yes, the approach enables identification of responsible parties through immutable logs and smart contracts that record access events and permissions. This ensures accountability in case of data leakage or unauthorized access.</t>
  </si>
  <si>
    <t>Yes. Responsibility is attributed through immutable logs and smart contracts that record user actions and access permissions, enabling traceability and non-repudiation.</t>
  </si>
  <si>
    <t>The model was implemented and tested using web forms and blockchain infrastructure.</t>
  </si>
  <si>
    <t>True. Justification: The system was implemented and tested using web-based forms and smart contracts on a private Ethereum blockchain.</t>
  </si>
  <si>
    <t>The paper introduces a novel blockchain-based functional approach for geriatric EHR management.</t>
  </si>
  <si>
    <t>True. Justification: The paper introduces a novel layered architecture and a set of seven smart contracts tailored for geriatric EHR management.</t>
  </si>
  <si>
    <t>Functional testing was conducted using developed web forms and smart contracts.</t>
  </si>
  <si>
    <t>True. Justification: Functional testing was conducted using web forms for user management and EHR registration/search.</t>
  </si>
  <si>
    <t>There is no evidence of evaluation in an industrial or clinical setting.</t>
  </si>
  <si>
    <t>False. Justification: The evaluation was conducted in a simulated environment, not within an industrial or organizational context.</t>
  </si>
  <si>
    <t>The paper presents a fully implemented model, not just a conceptual framework.</t>
  </si>
  <si>
    <t>False. Justification: The paper presents a practical implementation, not solely a conceptual framework.</t>
  </si>
  <si>
    <t>The study is based on technical implementation and testing, not solely on author experience.</t>
  </si>
  <si>
    <t>False. Justification: The study is based on technical development and testing, not personal opinion or experience.</t>
  </si>
  <si>
    <t>The blockchain-based model enhances EHR management by providing shared intelligence, transparency, immutability, automation, and decentralization. Seven smart contracts were developed to manage various aspects of geriatric care. The web application successfully demonstrated the model’s functionality, validating its effectiveness in secure data handling.</t>
  </si>
  <si>
    <t>The proposed blockchain-based model enhances the security, privacy, and integrity of geriatric EHRs. The use of smart contracts enables automated access control and auditing. Functional testing confirmed the feasibility and effectiveness of the system.</t>
  </si>
  <si>
    <t>The study acknowledges challenges in cloud-based data sharing, IoT device authentication, and ethical concerns regarding sensitive data processing. It also highlights the need for legal regulations to govern blockchain use in healthcare.</t>
  </si>
  <si>
    <t>The authors acknowledge challenges related to cloud-based data sharing, IoT device authentication, and the need for legal regulations to support blockchain adoption in healthcare.</t>
  </si>
  <si>
    <t>The article provides a detailed implementation and testing of a blockchain-based EHR system, specifically for geriatric care. It includes technical specifications, functional requirements, and future directions.</t>
  </si>
  <si>
    <t>The system includes seven distinct smart contracts for managing different aspects of geriatric care. The architecture supports decentralization, transparency, and fault tolerance.</t>
  </si>
  <si>
    <t>2-s2.0-85212777926</t>
  </si>
  <si>
    <t>P139</t>
  </si>
  <si>
    <t>10.1007/s44163-024-00217-1</t>
  </si>
  <si>
    <t>Research Construction of embedded online teaching platform based on AES‑RSA encryption algorithm</t>
  </si>
  <si>
    <t>The primary objective of the study is to construct an embedded online teaching platform that enhances data security and user privacy by integrating the Advanced Encryption Standard and Rivest–Shamir–Adleman encryption algorithms.</t>
  </si>
  <si>
    <t>To construct an embedded online teaching platform that ensures user data confidentiality and integrity using AES-RSA encryption</t>
  </si>
  <si>
    <t>data security, online education, encryption architecture, privacy protection</t>
  </si>
  <si>
    <t>In the domain of online education, the study addresses the critical issue of data leakage and insufficient protection of user information in traditional platforms. The proposed solution involves the construction of an embedded online teaching platform utilizing a hybrid encryption scheme combining Advanced Encryption Standard and Rivest–Shamir–Adleman algorithms. This integration aims to ensure secure data transmission and robust key management. Comparative analysis demonstrates that the proposed AES–RSA algorithm outperforms existing methods such as Triple Data Encryption Standard and Improved Elliptic Curve Cryptography Algorithm in terms of encryption speed, decryption speed, key generation time, scalability, and resistance to brute-force attacks.</t>
  </si>
  <si>
    <t>The study proposes an embedded online teaching platform architecture integrating AES (Advanced Encryption Standard) and RSA (Rivest–Shamir–Adleman) encryption algorithms. AES is used for data encryption, while RSA secures the AES key exchange. The platform includes modules for user registration, course management, and secure data transmission.</t>
  </si>
  <si>
    <t>User data, course data, personal information, and teaching resources.</t>
  </si>
  <si>
    <t>Personal information, course data, exam results</t>
  </si>
  <si>
    <t>The developed solution employs a hybrid encryption scheme combining Advanced Encryption Standard and Rivest–Shamir–Adleman algorithms. The platform is built using JavaServer Pages framework for dynamic web content, with HTML for the front-end interface and JSP and Java Servlet for back-end logic. Tomcat 5.0 serves as the web server, while SQL Server 2000 is used as the database. JavaBean facilitates database connectivity and queries. The platform follows a Browser/Server architecture and incorporates JavaScript, Photoshop CS, and Flash 5.0 for scripting and image processing. The article presents a fully implemented system with experimental validation.</t>
  </si>
  <si>
    <t>JSP framework, HTML, Java Servlet, Tomcat 5.0, SQL Server 2000, JavaBean, JavaScript, Photoshop CS, Flash 5.0; AES-RSA encryption (actual implementation described)</t>
  </si>
  <si>
    <t>Tracking is necessary to ensure the confidentiality and integrity of sensitive user data, including personal information and educational resources. It aims to prevent unauthorized access, data tampering, and leakage during transmission and storage. The tracking mechanism supports secure user registration, authentication, and data encryption, thereby enhancing the reliability and safety of the online teaching environment.</t>
  </si>
  <si>
    <t>To protect sensitive user data (e.g., personal information, course resources) during transmission and storage in online education platforms</t>
  </si>
  <si>
    <t>Yes, the approach enables identification of responsible parties in case of data leakage through secure key management and encryption traceability mechanisms.</t>
  </si>
  <si>
    <t>Yes; the platform uses RSA for secure key exchange, enabling identification of responsible parties in case of data leakage through key management</t>
  </si>
  <si>
    <t>The platform is implemented and tested in a real-world setting with actual datasets such as UserData and CourseData.</t>
  </si>
  <si>
    <t>True. The platform is implemented and tested in a real-world educational setting</t>
  </si>
  <si>
    <t>The study proposes a novel integration of AES and RSA encryption algorithms for embedded online teaching platforms.</t>
  </si>
  <si>
    <t>True. The paper proposes a novel integration of AES and RSA for embedded online teaching platforms</t>
  </si>
  <si>
    <t>Structured experimental evaluation is conducted, including performance metrics such as encryption speed, decryption speed, and key generation time.</t>
  </si>
  <si>
    <t>True. Empirical evaluation includes performance metrics such as encryption/decryption speed, key generation time, and resistance to brute-force attacks</t>
  </si>
  <si>
    <t>There is no evidence of evaluation in an industrial context; the study is conducted in an academic setting.</t>
  </si>
  <si>
    <t>False. No industrial or organizational validation with practitioners is described</t>
  </si>
  <si>
    <t>The article presents a fully implemented system with experimental validation, not just a conceptual framework.</t>
  </si>
  <si>
    <t>False. The paper does not present a conceptual framework only</t>
  </si>
  <si>
    <t>The study is based on empirical data and technical implementation rather than solely on author experience or opinion.</t>
  </si>
  <si>
    <t>False. The paper is based on empirical testing, not author opinion</t>
  </si>
  <si>
    <t>The AES–RSA encryption algorithm significantly improves the security and performance of the online teaching platform. It achieves the lowest decryption and encryption times, shortest key generation time, highest resistance to brute-force attacks, and best scalability and obfuscation among compared algorithms. The platform ensures secure data transmission and storage, enhancing user privacy and system reliability.</t>
  </si>
  <si>
    <t>The AES-RSA platform shows superior performance in encryption speed, key generation time, and resistance to brute-force attacks compared to AES, Triple DES, and IECCA. It maintains low ciphertext bit count and high scalability, ensuring secure and efficient online education.</t>
  </si>
  <si>
    <t>The encryption algorithms consume computational resources and bandwidth, potentially affecting platform performance under high data loads or concurrent requests. The complexity of AES–RSA integration increases system management and maintenance costs. Future research should address quantum-resistant encryption and optimization of resource consumption.</t>
  </si>
  <si>
    <t>The system increases computational complexity and resource consumption; potential vulnerability to future quantum computing attacks; increased system management overhead</t>
  </si>
  <si>
    <t>The article provides a comprehensive implementation and evaluation of a secure online teaching platform using AES–RSA encryption. It includes detailed architectural design, algorithmic explanation, and performance benchmarking.</t>
  </si>
  <si>
    <t>The platform includes a user registration flow with encryption, and uses secondary encryption for database protection. AES encrypts data, RSA secures key exchange. Performance tested on multiple datasets (UserData, CourseData, MNIST, DataCon).</t>
  </si>
  <si>
    <t>2-s2.0-85211942708</t>
  </si>
  <si>
    <t>P138</t>
  </si>
  <si>
    <t>10.1109/PICET60765.2024.10716064</t>
  </si>
  <si>
    <t>DLT-Based Cloud File Sharing System</t>
  </si>
  <si>
    <t>To develop a secure, reliable, and decentralized cloud file-sharing system using Distributed Ledger Technology (DLT) that addresses the limitations of traditional centralized cloud storage systems, including security vulnerabilities, privacy concerns, and high operational costs.</t>
  </si>
  <si>
    <t>To propose a secure, decentralized cloud file-sharing system using Distributed Ledger Technology (DLT) integrated with IPFS and smart contracts to overcome limitations of centralized storage systems.</t>
  </si>
  <si>
    <t>blockchain, cloud computing, file sharing, data integrity, smart contracts, decentralization</t>
  </si>
  <si>
    <t>The study proposes a Distributed Cloud File Sharing Technology (DCFST) that integrates Distributed Ledger Technology (DLT) with cloud computing to create a secure, decentralized file-sharing ecosystem. The system encrypts user files and distributes them across a peer-to-peer network using the Interplanetary File System (IPFS), while storing hash values on the blockchain. Smart contracts are employed for access control, ensuring user autonomy over shared content. The solution addresses the limitations of centralized systems—such as single points of failure and data breaches—by enhancing reliability, transparency, and cost-effectiveness. Comparative analysis highlights improvements in security, privacy, transparency, control, and affordability over existing systems.</t>
  </si>
  <si>
    <t>The study proposes the Distributed Cloud File Sharing Technology (DCFST), which encrypts user files and distributes them across peers using IPFS. Hash values are stored on a blockchain ledger. Smart contracts manage access control, and a central coordinator handles node discovery, indexing, and load balancing.</t>
  </si>
  <si>
    <t>Files and associated metadata, including access control policies and hash values.</t>
  </si>
  <si>
    <t>Encrypted user files and their access metadata (hash values, permissions, audit logs)</t>
  </si>
  <si>
    <t>The implementation utilizes a combination of technologies including Python, JavaScript, ASP.NET, C#, Solidity, and MSSQL. The front-end is developed using HTML, CSS, and JavaScript, while the back-end relies on ASP.NET and MSSQL for database management. Smart contracts are written in Solidity and deployed using Hardhat on the Ethereum blockchain. IPFS is used for decentralized file storage, and FTP is integrated for secure file downloads. This stack supports a robust, secure, and user-friendly file-sharing system with decentralized storage and blockchain-based integrity verification.</t>
  </si>
  <si>
    <t>Implementation uses Python, JavaScript, Solidity (for smart contracts), ASP.NET (backend), HTML/CSS/JavaScript (frontend), MSSQL (database), IPFS (storage), Ethereum blockchain, Hardhat (smart contract deployment). A working prototype is described.</t>
  </si>
  <si>
    <t>Tracking is implemented to ensure transparency, auditability, and security in file-sharing activities. It enables monitoring of file access, modifications, and user interactions, thereby enhancing trust and accountability. The system records all transactions on the blockchain, allowing users and administrators to verify data integrity and detect unauthorized alterations. This contributes to secure data management and supports the broader goal of decentralizing file-sharing infrastructure.</t>
  </si>
  <si>
    <t>To ensure secure, transparent, and tamper-proof file sharing and access control. Tracking enables auditability, integrity verification, and decentralized access management.</t>
  </si>
  <si>
    <t>Yes, the system enables responsibility attribution through blockchain-based logging and auditing. Administrators can monitor file access, detect tampering, and review user activities, which facilitates identification of responsible parties in case of data leakage or unauthorized actions.</t>
  </si>
  <si>
    <t>Yes. The system logs all file access and modifications on the blockchain, enabling identification of responsible users through smart contract metadata and audit logs.</t>
  </si>
  <si>
    <t>The system is implemented using real technologies (ASP.NET, IPFS, Solidity) and includes user and admin interfaces, indicating practical application.</t>
  </si>
  <si>
    <t>True. Justification: The paper describes a working implementation with user and admin interfaces, smart contract deployment, and integration with IPFS and Ethereum.</t>
  </si>
  <si>
    <t>The paper introduces a novel DLT-based cloud file-sharing system integrating smart contracts and IPFS.</t>
  </si>
  <si>
    <t>True. Justification: The paper introduces DCFST, a new system combining DLT, IPFS, and smart contracts for decentralized file sharing.</t>
  </si>
  <si>
    <t>There is no structured empirical evaluation or data analysis presented in the article.</t>
  </si>
  <si>
    <t>False. Justification: The paper does not present structured empirical evaluation such as experiments or case studies; it focuses on system design and implementation.</t>
  </si>
  <si>
    <t>The solution is not evaluated in an industrial context; it remains within academic or prototype scope.</t>
  </si>
  <si>
    <t>False. Justification: No evidence of evaluation in an industrial or organizational context is provided.</t>
  </si>
  <si>
    <t>The article presents an implemented system, not just a conceptual framework.</t>
  </si>
  <si>
    <t>False. Justification: The paper goes beyond conceptual discussion and includes implementation details.</t>
  </si>
  <si>
    <t>The article is not based solely on author opinions or experiences; it includes technical implementation details.</t>
  </si>
  <si>
    <t>False. Justification: The paper is not based on personal experience or opinion but presents a technical solution.</t>
  </si>
  <si>
    <t>Solution proposal</t>
  </si>
  <si>
    <t>-</t>
  </si>
  <si>
    <t>The proposed DLT-based cloud file-sharing system enhances security, privacy, transparency, and user control compared to traditional centralized systems. It leverages blockchain and IPFS to create a decentralized, tamper-resistant environment for file storage and sharing. The system demonstrates potential for disrupting conventional cloud storage models by offering a more secure and cost-effective alternative.</t>
  </si>
  <si>
    <t>DCFST offers a secure, decentralized alternative to traditional cloud storage. It enhances data integrity, privacy, and auditability through blockchain and smart contracts. The system is resilient to censorship and centralized failures.</t>
  </si>
  <si>
    <t>The system lacks empirical evaluation and industrial validation. Scalability and usability challenges are acknowledged as areas under active development.</t>
  </si>
  <si>
    <t>The system is in early development stages; lacks empirical evaluation and industrial validation. Scalability and usability challenges are acknowledged.</t>
  </si>
  <si>
    <t>The article provides a detailed implementation but does not include performance metrics or user studies.</t>
  </si>
  <si>
    <t>The paper includes a comparative analysis of DLT-based vs. traditional systems, and outlines future work in testing and deployment.</t>
  </si>
  <si>
    <t>2-s2.0-85211094200</t>
  </si>
  <si>
    <t>P137</t>
  </si>
  <si>
    <t>10.1109/ICEECT61758.2024.10739201</t>
  </si>
  <si>
    <t>Enhancing User Revocation Mechanisms for Shared Resources to Strengthen Data Security in Public Clouds</t>
  </si>
  <si>
    <t>To develop an efficient and secure mechanism for user revocation in public cloud environments that ensures data integrity and reduces computational and communication overhead for current users.</t>
  </si>
  <si>
    <t>To propose a novel public auditing technique that enhances the effectiveness of user revocation in cloud environments by enabling proxy re-signatures and efficient verification of shared data integrity.</t>
  </si>
  <si>
    <t>cloud security, data integrity, user revocation, public auditing, proxy re-signature</t>
  </si>
  <si>
    <t>The study addresses the challenge of maintaining data integrity in public cloud environments when users are revoked from shared resource groups. The proposed solution introduces a public auditing mechanism that leverages proxy re-signatures, allowing the cloud to re-sign data blocks on behalf of revoked users. This eliminates the need for current users to manually download and re-sign data, thereby enhancing efficiency. The business domain is cloud computing, with the problem centered on secure data sharing and user revocation. The solution is compared against traditional methods, demonstrating significant improvements in auditing performance and resource utilization.</t>
  </si>
  <si>
    <t>The paper proposes a public auditing mechanism that uses proxy re-signatures to allow the cloud to re-sign data blocks on behalf of revoked users. This eliminates the need for current users to download and re-sign data, thereby improving efficiency. The system supports batch auditing and allows a third-party auditor to verify data integrity without downloading the entire dataset.</t>
  </si>
  <si>
    <t>Data blocks and their associated signatures within shared cloud resources.</t>
  </si>
  <si>
    <t>Integrity of shared data blocks in the cloud</t>
  </si>
  <si>
    <t>The implementation utilizes Pairing Based Cryptography Library (PBC) to perform cryptographic operations such as signature generation and verification. The system comprises a cloud server, a third-party auditor (TPA), and end users. The cloud stores encrypted data blocks, which are signed by users using private keys. Proxy re-signatures are employed to re-sign blocks when a user is revoked. The system supports batch auditing and avoids full dataset downloads during verification. The article presents an actual implementation with experimental evaluation.</t>
  </si>
  <si>
    <t>The implementation uses Pairing-Based Cryptography (PBC) library. Cryptographic operations include exponentiation, multiplication, pairing, and hashing in groups G1, G2, and Zq. The system was tested on Ubuntu with Intel Core i5 and 4GB RAM.</t>
  </si>
  <si>
    <t>Tracking is necessary to ensure the integrity and authenticity of shared data in public cloud environments, especially when users are revoked. It aims to prevent unauthorized access and modifications, maintain trust in cloud services, and support efficient public auditing without burdening current users.</t>
  </si>
  <si>
    <t>To ensure the integrity and authenticity of shared data in the cloud, especially after user revocation, and to reduce the computational and communication burden on current users.</t>
  </si>
  <si>
    <t>Yes, the approach enables identification of responsible parties through signature verification. Revoked users' signatures are invalidated, and only current users' public keys are used to verify data integrity.</t>
  </si>
  <si>
    <t>Yes. The system allows revoked users’ signatures to be replaced and verified using proxy re-signatures, ensuring that only current users are accountable for data integrity.</t>
  </si>
  <si>
    <t>The paper includes experimental results using real hardware and cryptographic libraries to evaluate the proposed system.</t>
  </si>
  <si>
    <t>False. Justification: The solution is evaluated in a simulated environment, not in a real-world deployment.</t>
  </si>
  <si>
    <t>The paper introduces a novel proxy re-signature based public auditing mechanism for user revocation.</t>
  </si>
  <si>
    <t>True. Justification: The paper introduces a new auditing mechanism using proxy re-signatures for user revocation.</t>
  </si>
  <si>
    <t>Structured experiments were conducted to measure performance metrics such as computation and communication costs.</t>
  </si>
  <si>
    <t>True. Justification: The paper includes experimental results using cryptographic libraries and performance metrics.</t>
  </si>
  <si>
    <t>There is no indication that the solution was validated in an industrial context.</t>
  </si>
  <si>
    <t>False. Justification: No evidence of deployment or testing in an industrial or organizational setting.</t>
  </si>
  <si>
    <t>The paper presents an implemented system with experimental evaluation, not just a conceptual framework.</t>
  </si>
  <si>
    <t>False. Justification: The paper includes implementation and empirical evaluation.</t>
  </si>
  <si>
    <t>The paper is based on technical implementation and experimentation, not solely on author opinions or experiences.</t>
  </si>
  <si>
    <t>False. Justification: The paper is based on experimental validation, not personal opinion or experience.</t>
  </si>
  <si>
    <t>Laboratory experiment</t>
  </si>
  <si>
    <t>The proposed auditing mechanism significantly improves the efficiency of user revocation in cloud environments. It reduces the computational and communication burden on current users and enables accurate verification of data integrity without requiring full dataset downloads. Proxy re-signatures allow the cloud to handle revoked users' data blocks securely.</t>
  </si>
  <si>
    <t>The proposed auditing mechanism significantly improves the efficiency of user revocation in cloud environments. It reduces the computational and communication load on current users and enables third-party auditors to verify data integrity without full data downloads.</t>
  </si>
  <si>
    <t>The system assumes a semi-trusted cloud and does not consider collusion between users and the cloud. Real-world deployment scenarios with varying trust levels are not explored.</t>
  </si>
  <si>
    <t>The system is evaluated in a simulated environment with assumed hardware and network conditions. Real-world deployment and scalability are not addressed.</t>
  </si>
  <si>
    <t>The article provides a detailed implementation and performance evaluation, making it suitable for practical applications in cloud security.</t>
  </si>
  <si>
    <t>The paper emphasizes the importance of secure and efficient user revocation in collaborative cloud environments and introduces a practical cryptographic solution to address this challenge.</t>
  </si>
  <si>
    <t>2-s2.0-85210255356</t>
  </si>
  <si>
    <t>P136</t>
  </si>
  <si>
    <t>10.3390/app142210744</t>
  </si>
  <si>
    <t>PHR-NFT: Decentralized Blockchain Framework with Hyperledger and NFTs for Secure and Transparent Patient Health Records</t>
  </si>
  <si>
    <t>To propose and evaluate a decentralized blockchain framework, PHR-NFT, that integrates Hyperledger Fabric and non-fungible tokens to enhance the privacy, security, and interoperability of patient health records.</t>
  </si>
  <si>
    <t>The study aims to propose and evaluate a decentralized blockchain-based framework, PHR-NFT, that integrates Hyperledger Fabric and non-fungible tokens (NFTs) to enhance the privacy, security, and interoperability of patient health records.</t>
  </si>
  <si>
    <t>blockchain, patient health records, NFTs, Hyperledger Fabric, data privacy, decentralized architecture, smart contracts, healthcare interoperability</t>
  </si>
  <si>
    <t>The study addresses critical limitations in blockchain-based patient health record systems, such as scalability, privacy, and interoperability. It introduces PHR-NFT, a decentralized framework leveraging Hyperledger Fabric and non-fungible tokens to empower patients with ownership and control over their health data. The system enables permission-based access for healthcare providers, ensuring compliance with privacy regulations like the General Data Protection Regulation. Compared to existing solutions, PHR-NFT demonstrates superior performance in terms of latency, throughput, and security, particularly against denial-of-service attacks, and offers a modular, scalable architecture for healthcare data management.</t>
  </si>
  <si>
    <t>The article introduces PHR-NFT, a blockchain-based system that uses NFTs to represent and manage patient health records. The framework is built on Hyperledger Fabric and employs smart contracts to enforce access control. Patients retain ownership of their data and can grant temporary access to healthcare providers. The system tracks all interactions with the health records, ensuring transparency and accountability.</t>
  </si>
  <si>
    <t>Patient health records</t>
  </si>
  <si>
    <t>Patient health records, including prescriptions, laboratory results, consultation reports, and medical history.</t>
  </si>
  <si>
    <t>The developed solution is implemented using Hyperledger Fabric version 2.4, Docker Engine, Docker Compose, Hyperledger Caliper, Go programming language, and smart contracts. The system architecture comprises a user layer and a blockchain network layer. NFTs are created and managed through smart contracts written in Go, which define access permissions and record structure. Hyperledger Caliper is used for performance benchmarking, and the system is deployed across multiple institutions including hospitals and laboratories. The implementation includes real-world simulations and performance evaluations, confirming its operational viability.</t>
  </si>
  <si>
    <t>The solution is implemented using Hyperledger Fabric v2.4, smart contracts written in Go, Docker Engine, Docker Compose, Hyperledger Caliper for performance benchmarking, and a permissioned blockchain network. The system includes multiple peer nodes representing hospitals, laboratories, and insurance companies.</t>
  </si>
  <si>
    <t>Tracking is essential to ensure secure, transparent, and patient-controlled access to health records. It enables data integrity, privacy, and interoperability across healthcare systems. By using NFTs, the system provides verifiable ownership and access control, allowing patients to grant temporary permissions to authorized entities. This approach addresses privacy concerns, supports compliance with regulations, and facilitates efficient collaboration among healthcare providers.</t>
  </si>
  <si>
    <t>The tracking mechanism ensures secure, transparent, and controlled access to patient health records. It enables patients to manage permissions, supports data integrity, and facilitates accountability through immutable logs of access and modifications.</t>
  </si>
  <si>
    <t>Yes, the system enables responsibility attribution through digital signatures and smart contracts. Each transaction is logged with timestamps and authenticated using cryptographic signatures, allowing traceability and accountability in case of data leakage or unauthorized access.</t>
  </si>
  <si>
    <t>Yes. The system uses NFTs and digital signatures to attribute responsibility for data access and modifications, allowing traceability in case of data breaches.</t>
  </si>
  <si>
    <t>The framework is implemented and tested in a simulated healthcare environment with real performance metrics.</t>
  </si>
  <si>
    <t>False. Justification: Although the system is implemented and tested in a simulated environment, there is no evidence of deployment in a real-world healthcare setting.</t>
  </si>
  <si>
    <t>The paper introduces a novel framework combining Hyperledger Fabric and NFTs for patient health record management.</t>
  </si>
  <si>
    <t>True. Justification: The study proposes a novel integration of NFTs with Hyperledger Fabric for managing patient health records, which is not found in prior literature.</t>
  </si>
  <si>
    <t>Structured performance evaluations are conducted, including latency, throughput, and security analysis.</t>
  </si>
  <si>
    <t>True. Justification: The framework is empirically evaluated using performance metrics such as throughput, latency, and failure rate under various transaction loads.</t>
  </si>
  <si>
    <t>The evaluation is conducted in a simulated environment, not in an actual industrial healthcare setting.</t>
  </si>
  <si>
    <t>False. Justification: The evaluation is conducted in a controlled experimental setup, not within an industrial or organizational context.</t>
  </si>
  <si>
    <t>The paper presents a fully implemented system with performance analysis, not just a conceptual model.</t>
  </si>
  <si>
    <t>False. Justification: The paper presents a technical solution with implementation and evaluation, not a purely conceptual framework.</t>
  </si>
  <si>
    <t>The study is based on empirical implementation and testing, not solely on author opinions or experiences.</t>
  </si>
  <si>
    <t>False. Justification: The article is based on empirical experimentation and does not rely solely on author opinion or experience.</t>
  </si>
  <si>
    <t>PHR-NFT significantly improves patient data privacy, ownership, and interoperability compared to existing blockchain-based systems. It demonstrates high throughput, low latency, and resilience against denial-of-service attacks. The use of NFTs ensures secure and verifiable access control, and the system supports global accessibility and compliance with privacy regulations.</t>
  </si>
  <si>
    <t>The PHR-NFT framework demonstrates improved privacy, security, and interoperability in managing patient health records. It offers efficient performance under varying transaction loads and resilience against denial-of-service attacks. The use of NFTs ensures data ownership and accountability.</t>
  </si>
  <si>
    <t>Scalability challenges may arise with increased network users due to complex peer node distribution and resource management. Adoption costs and lack of technical expertise in NFT technology within healthcare are also noted as barriers.</t>
  </si>
  <si>
    <t>The system has not been validated in real-world healthcare environments. Scalability challenges may arise with increased network size. Infrastructure costs and the need for skilled personnel in NFT technologies are potential barriers to adoption.</t>
  </si>
  <si>
    <t>The article includes detailed implementation, performance evaluation, and security analysis. It does not report deployment in a live healthcare setting but provides a robust simulation.</t>
  </si>
  <si>
    <t>Future work includes integrating artificial intelligence for automated diagnosis, enhancing privacy-preserving algorithms, and conducting penetration testing to strengthen security.</t>
  </si>
  <si>
    <t>2-s2.0-85209552337</t>
  </si>
  <si>
    <t>P135</t>
  </si>
  <si>
    <t>10.1007/s10916-024-02120-9</t>
  </si>
  <si>
    <t>Electronic Health Records Sharing Based on Consortium Blockchain</t>
  </si>
  <si>
    <t>To propose a secure and efficient model for sharing electronic health records among healthcare institutions using consortium blockchain and proxy re-encryption technologies.</t>
  </si>
  <si>
    <t>To propose a secure, efficient, and privacy-preserving model for sharing electronic health records (EHR) using consortium blockchain integrated with IPFS and proxy re-encryption.</t>
  </si>
  <si>
    <t>blockchain, data provenance, healthcare interoperability, privacy-preserving sharing</t>
  </si>
  <si>
    <t>The study addresses the fragmented nature of electronic health records (EHRs) due to disparate systems across healthcare institutions, which impedes interoperability and poses privacy risks. It proposes a hybrid storage model combining consortium blockchain and the Interplanetary File System (IPFS) to enhance data security, privacy protection, and operational efficiency. The model integrates unidirectional multi-hop conditional proxy re-encryption based on type and identity with distributed key generation to enable fine-grained access control. A dynamic Byzantine fault-tolerant algorithm based on reputation and clustering (DRKPBFT) is introduced to improve consensus efficiency and reduce latency. Comparative analysis shows that the proposed model outperforms existing solutions in terms of communication overhead, latency, throughput, and fault tolerance.</t>
  </si>
  <si>
    <t>The model integrates consortium blockchain with IPFS for hybrid storage, uses conditional proxy re-encryption (UMH-TIB-CPRE) and distributed key generation (DKG) for secure sharing, and applies a dynamic Byzantine fault-tolerant algorithm (DRKPBFT) for efficient consensus.</t>
  </si>
  <si>
    <t>Electronic health records and associated access and operation logs.</t>
  </si>
  <si>
    <t>Electronic Health Records (EHR), including medical images, prescriptions, and patient data</t>
  </si>
  <si>
    <t>The proposed solution integrates consortium blockchain, IPFS, proxy re-encryption, and distributed key generation. IPFS stores encrypted EHRs, while the blockchain maintains immutable records of access and operations. Proxy re-encryption enables secure data sharing without exposing private keys, and distributed key generation ensures secure key management. The model is implemented using Hyperledger Fabric and tested with Docker, Java, Python, and Web3.js. It includes a novel consensus algorithm (DRKPBFT) to enhance performance and security. The article presents both conceptual design and simulation-based implementation.</t>
  </si>
  <si>
    <t>Consortium blockchain, IPFS, UMH-TIB-CPRE, DKG, DRKPBFT; implemented with Hyperledger Fabric, Web3.js, Java, GoLang, Docker</t>
  </si>
  <si>
    <t>Tracking is implemented to ensure secure sharing of EHRs, maintain data integrity, and enable traceability of access and modifications. It allows patients to control their data, supports auditing, and prevents unauthorized access or tampering. The tracking mechanism also facilitates accountability and enhances trust among stakeholders.</t>
  </si>
  <si>
    <t>To ensure secure, traceable, and fine-grained controlled sharing of EHR across healthcare institutions while preserving patient privacy</t>
  </si>
  <si>
    <t>Yes, the model enables responsibility attribution through immutable blockchain records of all operations related to EHR access and modification. Each transaction is signed and traceable, allowing identification of the responsible party in case of data leakage or misuse.</t>
  </si>
  <si>
    <t>Yes; the model enables traceability of EHR usage and links operations to user identities via blockchain logs</t>
  </si>
  <si>
    <t>The model is evaluated through simulations and not deployed in a real-world healthcare setting.</t>
  </si>
  <si>
    <t>False. Justification: The model is not deployed in a real-world setting; only simulated.</t>
  </si>
  <si>
    <t>The paper introduces a novel hybrid model combining consortium blockchain, IPFS, and proxy re-encryption with a new consensus algorithm.</t>
  </si>
  <si>
    <t>True. Justification: Introduces a novel hybrid architecture and encryption mechanism for EHR sharing.</t>
  </si>
  <si>
    <t>Structured simulation experiments are conducted to evaluate communication overhead, latency, throughput, and fault tolerance.</t>
  </si>
  <si>
    <t>True. Justification: Performance and security are evaluated through simulation experiments.</t>
  </si>
  <si>
    <t>There is no evidence of industrial validation or deployment in actual healthcare institutions.</t>
  </si>
  <si>
    <t>False. Justification: No industrial or organizational validation is reported.</t>
  </si>
  <si>
    <t>The paper presents a detailed implementation and evaluation, not just a conceptual framework.</t>
  </si>
  <si>
    <t>False. Justification: The paper proposes a solution, not a conceptual framework.</t>
  </si>
  <si>
    <t>The study is based on technical design and empirical evaluation, not solely on author experience or opinion.</t>
  </si>
  <si>
    <t>False. Justification: The paper is based on technical design and simulation, not personal experience.</t>
  </si>
  <si>
    <t>The proposed model significantly improves the security, efficiency, and scalability of EHR sharing. It reduces communication overhead, latency, and enhances throughput compared to traditional PBFT-based systems. The integration of IPFS and blockchain ensures data integrity and privacy, while the proxy re-encryption mechanism enables fine-grained access control. The model demonstrates strong fault tolerance and dynamic adaptability.</t>
  </si>
  <si>
    <t>The proposed model significantly reduces communication overhead, latency, and improves throughput compared to traditional PBFT. It ensures secure, fine-grained, and traceable sharing of EHR data.</t>
  </si>
  <si>
    <t>The study does not analyze storage overhead and is limited to simulation-based evaluation. Real-world deployment challenges such as integration with existing healthcare IT infrastructure and regulatory compliance are acknowledged but not addressed in depth.</t>
  </si>
  <si>
    <t>Integration complexity with existing healthcare IT infrastructure and compliance with legal regulations are noted as deployment challenges.</t>
  </si>
  <si>
    <t>The article provides a comprehensive technical framework and simulation-based evaluation but lacks real-world deployment or industrial validation.</t>
  </si>
  <si>
    <t>The model supports dynamic role switching, fault tolerance, and scalability. It is designed to be extensible to IoT-based healthcare scenarios.</t>
  </si>
  <si>
    <t>2-s2.0-85209230250</t>
  </si>
  <si>
    <t>P134</t>
  </si>
  <si>
    <t>10.1007/978-981-97-9412-6_24</t>
  </si>
  <si>
    <t>DataSafe: Copyright Protection with PUF Watermarking and Blockchain Tracking</t>
  </si>
  <si>
    <t>To propose a secure copyright protection scheme that integrates physical unclonable functions and blockchain technology to ensure traceability, identity verification, and secure watermark extraction in digital media.</t>
  </si>
  <si>
    <t>To propose a secure copyright protection scheme combining physical unclonable functions (PUFs) and blockchain to ensure ownership verification, secure watermark extraction, and traceability of copyright transfers.</t>
  </si>
  <si>
    <t>digital watermarking, blockchain, PUF devices, copyright traceability, identity verification</t>
  </si>
  <si>
    <t>The study addresses the problem of insecure copyright verification and identity forgery in digital media distribution. It proposes DataSafe, a system that combines physical unclonable functions (PUFs) and blockchain to establish physical ownership and traceability of digital copyrights. PUF devices generate unique fingerprints used for blockchain registration, and embed digital watermarks into media files. The watermark extraction process is confined to authenticated devices, ensuring confidentiality and preventing tampering. Blockchain smart contracts record copyright transfers, enabling transparent and auditable ownership history. A prototype implementation on LPC55S69-EVK demonstrates the feasibility and effectiveness of the solution.</t>
  </si>
  <si>
    <t>The article introduces DataSafe, a system that uses PUF devices to generate unique fingerprints for blockchain registration. These devices embed digital watermarks into media files. The watermark extraction and verification are performed within the device, ensuring confidentiality. Blockchain smart contracts record copyright transfers, enabling traceability.</t>
  </si>
  <si>
    <t>Digital media files and their embedded watermarks</t>
  </si>
  <si>
    <t>Digital media files (e.g., images) and their embedded watermarks</t>
  </si>
  <si>
    <t>The solution is implemented using LPC55S69-EVK development boards equipped with dual-core Arm Cortex-M33 microcontrollers and SRAM-based PUFs. The blockchain layer is built using go-ethereum, a Golang-based Ethereum protocol implementation, deployed on a private network of Ubuntu-based machines. Smart contracts manage copyright transactions, while watermarking is performed using Least Significant Bit techniques. The system includes an authentication server for device verification and uses Elliptic Curve Digital Signature Algorithm for watermark generation and verification. The implementation demonstrates a fully functional prototype with secure device registration, watermark embedding, and blockchain-based traceability.</t>
  </si>
  <si>
    <t>LPC55S69-EVK development board, Ethereum (go-ethereum), WiFi module, ECDSA, LSB watermarking, smart contracts. Prototype implemented.</t>
  </si>
  <si>
    <t>Tracking is necessary to ensure secure copyright ownership verification, prevent identity forgery during copyright transfers, and enable traceability of digital media transactions. It aims to protect against unauthorized redistribution and tampering by embedding watermarks that are verifiable through blockchain records and confined to authenticated devices.</t>
  </si>
  <si>
    <t>To verify ownership, prevent identity forgery, and trace copyright transfers securely using embedded watermarks and blockchain records.</t>
  </si>
  <si>
    <t>Yes, the approach enables identification of responsible parties in case of data leakage. The system uses device-specific fingerprints and blockchain transaction records to trace ownership and transfer history, allowing attribution of responsibility through authenticated devices and timestamped blockchain entries.</t>
  </si>
  <si>
    <t>Yes. The system uses device-specific fingerprints and blockchain addresses to identify responsible parties in case of data leakage.</t>
  </si>
  <si>
    <t>A prototype was implemented and tested using actual hardware and blockchain infrastructure.</t>
  </si>
  <si>
    <t>True. The system was implemented and tested on physical devices with blockchain integration.</t>
  </si>
  <si>
    <t>The paper introduces a novel integration of PUF watermarking with blockchain for copyright protection.</t>
  </si>
  <si>
    <t>True. The paper proposes a novel integration of PUF and blockchain for copyright protection.</t>
  </si>
  <si>
    <t>Experimental results including PSNR measurements and transaction logs are presented.</t>
  </si>
  <si>
    <t>True. The prototype was evaluated using PSNR and transaction verification.</t>
  </si>
  <si>
    <t>The solution was not evaluated in an industrial context but rather in a controlled prototype environment.</t>
  </si>
  <si>
    <t>The paper goes beyond conceptual modeling by implementing and testing a working prototype.</t>
  </si>
  <si>
    <t>False. The paper proposes a solution and implements it; not a conceptual framework.</t>
  </si>
  <si>
    <t>The study is based on technical implementation and experimentation, not solely on author opinion.</t>
  </si>
  <si>
    <t>False. The paper is based on experimental results, not personal opinions.</t>
  </si>
  <si>
    <t>DataSafe effectively integrates PUF-based watermarking with blockchain to secure digital copyright ownership and enable traceability. The prototype demonstrates that watermark embedding and extraction within authenticated devices enhances security and prevents unauthorized access. The system also mitigates risks of identity forgery and malicious redistribution through blockchain verification.</t>
  </si>
  <si>
    <t>The proposed DataSafe system effectively embeds and verifies watermarks using PUF devices and blockchain. It ensures secure copyright transfer and traceability. The prototype demonstrated high imperceptibility (PSNR = 55.387 dB) and successful transaction verification.</t>
  </si>
  <si>
    <t>The study does not include industrial validation or large-scale deployment. It focuses on a specific hardware platform and may require adaptation for broader applicability.</t>
  </si>
  <si>
    <t>No industrial validation; limited to prototype testing. Potential vulnerabilities in broader deployment not discussed.</t>
  </si>
  <si>
    <t>The article provides a detailed technical implementation and evaluation of the proposed system, making it suitable for further research and development in secure digital copyright management.</t>
  </si>
  <si>
    <t>The system prevents malicious watermark removal by keeping the location key secret. It also detects duplicate registrations and fraudulent behavior using blockchain timestamps and hash comparison</t>
  </si>
  <si>
    <t>2-s2.0-85208704303</t>
  </si>
  <si>
    <t>P133</t>
  </si>
  <si>
    <t>10.1109/ICEEICT61591.2024.10718467</t>
  </si>
  <si>
    <t>A Comprehensive Assessment of Blockchain Technology in the Healthcare Industry and Techniques to Store Medical Image</t>
  </si>
  <si>
    <t>To investigate the use of blockchain technology in the Internet of Medical Things (IoMT), particularly focusing on medical imaging data storage and its integration with remote patient monitoring (RPM) systems. The study aims to assess how blockchain can enhance patient privacy, interoperability, and data security within IoMT networks, and to evaluate various storage techniques for medical images.</t>
  </si>
  <si>
    <t>To investigate the integration of blockchain technology with the Internet of Medical Things (IoMT) in healthcare, focusing on medical image storage and remote patient monitoring (RPM), and to evaluate the implications for privacy, security, interoperability, and healthcare delivery.</t>
  </si>
  <si>
    <t>blockchain, IoMT, medical image storage, remote patient monitoring, healthcare interoperability</t>
  </si>
  <si>
    <t>In the healthcare domain, the study addresses the challenge of securely storing and managing medical imaging data within the Internet of Medical Things (IoMT) ecosystem. The proposed solution integrates blockchain technology with IoMT to enhance data security, patient privacy, and interoperability. The paper compares three storage techniques—Picture Archiving and Communication System (PACS), InterPlanetary File System (IPFS), and off-chain storage with hash referencing—evaluating them based on scalability, cost-effectiveness, data integrity, and security. Among these, IPFS is identified as the most effective due to its decentralized architecture, cryptographic integrity, and scalability. The study emphasizes the potential of blockchain-enabled RPM systems to improve healthcare delivery and patient engagement.</t>
  </si>
  <si>
    <t>The study proposes integrating blockchain with IoMT to enhance healthcare delivery through secure storage and sharing of medical images and real-time patient monitoring. It compares three storage techniques—PACS, IPFS, and off-chain storage with hash referencing—evaluating their effectiveness in terms of security, scalability, and cost.</t>
  </si>
  <si>
    <t>Medical imaging data and patient health data collected through remote patient monitoring devices.</t>
  </si>
  <si>
    <t>Medical images and real-time patient health data (e.g., heart rate, blood pressure, temperature)</t>
  </si>
  <si>
    <t>The solution leverages a hybrid architecture combining blockchain technology with the Internet of Medical Things (IoMT). It incorporates IPFS for decentralized storage, PACS for centralized image management, and off-chain storage with hash referencing for scalable and secure data handling. The system uses cryptographic hash functions for data integrity, Fast Healthcare Interoperability Resources (FHIR) standards for interoperability, and Bluetooth Low Energy (BLE) for device communication. The implementation includes processors like ESP32 and Raspberry Pi for data collection, and cloud repositories for data storage. While the article discusses these technologies in detail, it presents a conceptual framework rather than a fully implemented system.</t>
  </si>
  <si>
    <t>Conceptual model using blockchain, IPFS, PACS, off-chain storage with hash referencing, cryptographic hash functions, and IoMT devices (e.g., Raspberry Pi, ESP32, smartwatches). No actual implementation described.</t>
  </si>
  <si>
    <t>Tracking is essential to ensure the secure, scalable, and interoperable management of sensitive medical imaging and patient health data. It aims to enhance patient privacy, support remote healthcare delivery, and enable real-time monitoring through IoMT devices. Tracking also facilitates data integrity verification, cost-effective storage, and compliance with healthcare regulations such as HIPAA.</t>
  </si>
  <si>
    <t>To ensure secure, scalable, and cost-effective storage and sharing of medical images and patient data, enhancing privacy, interoperability, and healthcare delivery in IoMT environments.</t>
  </si>
  <si>
    <t>NOT APPLIED</t>
  </si>
  <si>
    <t>Not explicitly addressed. The study discusses data integrity and security but does not propose a model for identifying responsible parties in case of data leakage.</t>
  </si>
  <si>
    <t>The article does not present a real-world deployment or application of the proposed techniques.</t>
  </si>
  <si>
    <t>False. Justification: The study does not describe a real-world implementation or deployment of the proposed solutions.</t>
  </si>
  <si>
    <t>The paper proposes a comparative analysis of blockchain-based storage techniques for medical images, which is a novel contribution.</t>
  </si>
  <si>
    <t>True. Justification: The paper proposes a comparative framework for blockchain-based medical image storage and RPM integration, which is a novel synthesis.</t>
  </si>
  <si>
    <t>There is no structured empirical evaluation or data analysis presented in the study.</t>
  </si>
  <si>
    <t>False. Justification: No empirical evaluation (e.g., case study, experiment) is conducted.</t>
  </si>
  <si>
    <t>The solution was not evaluated in an industrial or clinical setting.</t>
  </si>
  <si>
    <t>False. Justification: The study is not validated in an industrial or organizational context.</t>
  </si>
  <si>
    <t>The paper goes beyond a conceptual framework by comparing existing technologies and proposing integration strategies.</t>
  </si>
  <si>
    <t>False. Justification: The paper proposes a solution and compares techniques, not just a conceptual framework.</t>
  </si>
  <si>
    <t>The study is based on literature review and comparative analysis, not solely on the authors’ opinions or experiences.</t>
  </si>
  <si>
    <t>False. Justification: The study is based on literature review and comparative analysis, not personal opinion or experience.</t>
  </si>
  <si>
    <t>The study concludes that integrating blockchain with IoMT can significantly enhance healthcare systems by improving data security, transparency, and patient engagement. Among the evaluated storage techniques, IPFS is identified as the most suitable for medical image storage due to its decentralized nature, cost-effectiveness, and strong data integrity. The paper highlights the growing relevance of HIPAA compliance and the need for further exploration of blockchain applications in remote patient monitoring.</t>
  </si>
  <si>
    <t>The study concludes that IPFS is the most suitable technique for storing medical images in IoMT environments due to its decentralized nature, cost-effectiveness, and strong data integrity. Blockchain integration with IoMT can significantly enhance healthcare delivery, patient engagement, and data security.</t>
  </si>
  <si>
    <t>The study does not include empirical validation or real-world implementation of the proposed solutions. It remains a conceptual and comparative analysis based on literature.</t>
  </si>
  <si>
    <t>The study lacks empirical validation and real-world implementation. It is primarily conceptual and comparative, relying on literature rather than experimental data.</t>
  </si>
  <si>
    <t>Responsibility attribution is not explicitly discussed in the article.</t>
  </si>
  <si>
    <t>The study emphasizes the importance of HIPAA compliance and highlights the growing interest in blockchain for healthcare, particularly in RPM and medical imaging.</t>
  </si>
  <si>
    <t>2-s2.0-85207378224</t>
  </si>
  <si>
    <t>P132</t>
  </si>
  <si>
    <t>10.1109/NMITCON62075.2024.10699207</t>
  </si>
  <si>
    <t>Hiding Secret Data Using Reduced Differences within the Pixels of an Image</t>
  </si>
  <si>
    <t>To propose a novel steganographic method that enhances the quality of stego images while embedding large amounts of secret data by optimizing pixel differences within digital images.</t>
  </si>
  <si>
    <t>To propose a novel steganographic method that enhances the quality of stego images while embedding large amounts of secret data by optimizing pixel differences in digital images.</t>
  </si>
  <si>
    <t>steganography, data protection, image processing, information security</t>
  </si>
  <si>
    <t>The study addresses the challenge of balancing image quality and data payload in steganography within the domain of digital image security. It introduces a new method based on adjacent pixel differentiation, where differences between neighboring pixels are customized to identify optimal embedding locations. This approach minimizes distortion in the stego image while maximizing data concealment capacity. Comparative analysis with existing methods, particularly one based on pixel triplets, demonstrates superior performance in terms of peak signal-to-noise ratio and structural similarity index, confirming the method's effectiveness in preserving image fidelity during data embedding.</t>
  </si>
  <si>
    <t>The study introduces a steganographic scheme that embeds secret data by calculating and optimizing differences between adjacent pixels, particularly in even columns of grayscale images. A key matrix is used to track the embedding positions, enabling accurate extraction. The method aims to minimize image distortion while maximizing payload capacity.</t>
  </si>
  <si>
    <t>Secret data bits embedded within the pixels of digital images.</t>
  </si>
  <si>
    <t>Secret data bits embedded within pixel differences of grayscale images</t>
  </si>
  <si>
    <t>The proposed solution is implemented using MATLAB R2024a on a Windows 11 system with AMD Ryzen 7 4700U processor and 16 GB RAM. It utilizes a steganographic algorithm based on difference expansion, where pixel differences in even columns are used for embedding secret bits. The method includes a key matrix to track embedded data and supports extraction through systematic pixel analysis. The study presents a fully implemented model with experimental validation using the SIPI image dataset and a public text dataset.</t>
  </si>
  <si>
    <t>Implemented in MATLAB R2024a; uses grayscale images from the SIPI dataset and secret bits from a public text dataset. The method involves pixel difference calculations, key matrix generation, and PSNR/SSIM evaluation.</t>
  </si>
  <si>
    <t>Tracking is necessary to ensure accurate embedding and extraction of secret data within digital images. It aims to achieve imperceptible steganography by maintaining high image quality while embedding large payloads. This contributes to secure data transmission over public networks, mitigating risks of data breaches and enhancing information confidentiality.</t>
  </si>
  <si>
    <t>To securely embed and later extract secret data within digital images while preserving image quality and ensuring imperceptibility to unauthorized observers.</t>
  </si>
  <si>
    <t>No explicit model for responsibility attribution in case of data leakage is described.</t>
  </si>
  <si>
    <t>The method is implemented and tested using real datasets and software tools, demonstrating practical application.</t>
  </si>
  <si>
    <t>True. Justified by the implementation and testing of the method using real datasets (SIPI and text files) and MATLAB.</t>
  </si>
  <si>
    <t>The paper introduces a novel steganographic technique based on adjacent pixel differentiation.</t>
  </si>
  <si>
    <t>True. Justified by the introduction of a new embedding technique based on reduced pixel differences and a key matrix for extraction.</t>
  </si>
  <si>
    <t>Structured experiments are conducted using PSNR and SSIM metrics to evaluate the method.</t>
  </si>
  <si>
    <t>True. Justified by experimental results using PSNR and SSIM metrics across multiple images and payload sizes.</t>
  </si>
  <si>
    <t>There is no indication of evaluation in an industrial context.</t>
  </si>
  <si>
    <t>False. Justified by the absence of evaluation in an industrial or organizational context.</t>
  </si>
  <si>
    <t>The paper presents a fully implemented and tested method, not just a conceptual framework.</t>
  </si>
  <si>
    <t>False. Justified by the presence of a concrete implementation and empirical evaluation.</t>
  </si>
  <si>
    <t>The study is based on empirical experimentation rather than author opinions or experiences.</t>
  </si>
  <si>
    <t>False. Justified by the structured experimental methodology and absence of anecdotal or opinion-based content.</t>
  </si>
  <si>
    <t>The proposed steganographic method consistently achieves high PSNR and SSIM values across various cover images and payload sizes, outperforming existing techniques. It effectively balances image quality and data embedding capacity, demonstrating robustness and adaptability to different image types.</t>
  </si>
  <si>
    <t>The proposed method consistently achieves high PSNR values (above 50 dB) and SSIM values (close to 1.0), indicating superior image quality and imperceptibility even at high payloads. It outperforms existing methods in preserving image fidelity while embedding large amounts of data.</t>
  </si>
  <si>
    <t>The study does not assess robustness against image processing attacks such as compression or scaling, and future work is suggested to integrate encryption and optimize computational efficiency.</t>
  </si>
  <si>
    <t>The study does not assess robustness against image processing attacks (e.g., compression, scaling, noise) and does not integrate encryption. Computational complexity and processing speed are also not optimized.</t>
  </si>
  <si>
    <t>Responsibility attribution is not discussed in the article, hence marked as 'NOT APPLIED'.</t>
  </si>
  <si>
    <t>Future work includes integrating encryption, testing robustness against attacks, and optimizing computational performance.</t>
  </si>
  <si>
    <t>2-s2.0-85207196101</t>
  </si>
  <si>
    <t>P131</t>
  </si>
  <si>
    <t>10.1109/ISCTIS63324.2024.10699182</t>
  </si>
  <si>
    <t>Generic Image Manipulation Localization Based on Boundary Artifact Search and Frequency Domain Artifact Mining</t>
  </si>
  <si>
    <t>To develop a robust and generalizable method for detecting and localizing tampered regions in digital images by leveraging both spatial and frequency domain features.</t>
  </si>
  <si>
    <t>To develop a robust method for detecting and localizing tampered regions in digital images by leveraging both spatial and frequency domain features.</t>
  </si>
  <si>
    <t>image forensics, tampering detection, boundary artifacts, frequency domain analysis, deep learning</t>
  </si>
  <si>
    <t>The study addresses the problem of detecting generic image manipulations, which include various tampering techniques such as splicing, copy-move, and inpainting. The proposed solution, BFFNet, is a dual-stream encoder-decoder network that integrates spatial edge features and frequency domain artifacts to enhance tampering detection. The architecture includes modules for boundary artifact search and frequency domain artifact mining, which are fused in a unified framework for joint optimization. Comparative analysis against existing methods demonstrates that BFFNet achieves superior performance across multiple datasets, particularly in terms of F1 and MCC scores, indicating its effectiveness in identifying tampered regions in diverse image manipulation scenarios.</t>
  </si>
  <si>
    <t>The study proposes BFFNet, a dual-stream encoder-decoder network that integrates spatial (RGB) and frequency (DCT) domain features. It introduces two modules: Boundary Artifact Search Module (BASM) for edge feature enhancement and Frequency Domain Artifact Mining Module (FAMM) for extracting tampering traces in frequency bands. These modules are fused via a Fusion Separation Network (FSN) and decoded using an Aggregation Contraction Decoder (ACD) to localize tampered regions.</t>
  </si>
  <si>
    <t>Tampered regions and boundary artifacts in digital images</t>
  </si>
  <si>
    <t>Tampered regions in digital images (e.g., splicing, copy-move, inpainting)</t>
  </si>
  <si>
    <t>The solution is implemented using a dual-stream encoder-decoder architecture named BFFNet. It employs ResNet-152 as the backbone for both RGB spatial and DCT frequency domain streams. The architecture includes specialized modules: the Boundary Artifact Search Module (BASM) for edge detection and the Frequency Domain Artifact Mining Module (FAMM) for extracting frequency-based tampering clues. These modules are integrated via a Fusion Separation Network (FSN) and decoded using an Aggregation Contraction Decoder (ACD). The network is trained using the Adam optimizer with a learning rate of 0.001, and loss functions are defined for both region and boundary predictions. The implementation is validated on multiple tampered image datasets, indicating a fully realized and tested system.</t>
  </si>
  <si>
    <t>Deep learning (ResNet-152 backbone), dual-stream encoder-decoder architecture, DCT transformation, Sobel and Laplacian edge operators, FFN (Feedforward Network), implemented and evaluated on multiple tampered image datasets.</t>
  </si>
  <si>
    <t>Tracking is necessary to accurately detect and localize tampered regions in digital images, which is critical for digital forensics and information integrity. The objective is to identify manipulation artifacts that are often subtle and embedded in both spatial and frequency domains. By combining these clues, the proposed method enhances the detection of forged areas, thereby improving the reliability of image authenticity verification.</t>
  </si>
  <si>
    <t>To accurately detect and localize manipulated areas in images for digital image forensics, improving robustness against various tampering techniques.</t>
  </si>
  <si>
    <t>No. The paper does not propose a model for identifying the responsible party in case of tampering.</t>
  </si>
  <si>
    <t>The method was evaluated on real-world datasets such as CASIA2.0, IMD2020, and DEFACTO, indicating practical application.</t>
  </si>
  <si>
    <t>True. The technique was implemented and tested on real-world tampered image datasets (e.g., CASIA2.0, IMD2020, DEFACTO).</t>
  </si>
  <si>
    <t>The paper introduces a novel dual-stream network architecture (BFFNet) combining spatial and frequency domain features.</t>
  </si>
  <si>
    <t>True. The paper proposes a novel dual-stream network (BFFNet) integrating spatial and frequency domain features for tampering localization.</t>
  </si>
  <si>
    <t>Structured experiments were conducted using multiple datasets and metrics like F1 and MCC.</t>
  </si>
  <si>
    <t>True. Extensive empirical evaluation was conducted using F1, MCC, and pF1 metrics across multiple datasets.</t>
  </si>
  <si>
    <t>There is no indication that the solution was evaluated in an industrial context.</t>
  </si>
  <si>
    <t>False. The evaluation was conducted on public datasets, not in an industrial or organizational context.</t>
  </si>
  <si>
    <t>False. The paper presents a concrete solution and implementation, not just a conceptual framework.</t>
  </si>
  <si>
    <t>The study is based on empirical evaluation rather than solely on author experience or opinion.</t>
  </si>
  <si>
    <t>False. The paper is based on experimental results, not solely on author opinion or experience.</t>
  </si>
  <si>
    <t>BFFNet outperforms existing methods in detecting tampered regions in images, achieving higher F1 and MCC scores across multiple datasets. The dual-stream architecture effectively combines spatial and frequency domain features, enhancing the detection of both regional and boundary artifacts. The method demonstrates robustness against common image attacks such as JPEG compression and resizing.</t>
  </si>
  <si>
    <t>BFFNet outperforms existing methods in detecting tampered regions across various datasets. The integration of boundary and frequency domain features significantly improves localization accuracy. The model is robust to JPEG compression and image scaling attacks.</t>
  </si>
  <si>
    <t>The model's performance decreases under JPEG compression and image resizing attacks, indicating sensitivity to certain types of image degradation.</t>
  </si>
  <si>
    <t>The model's performance degrades under strong JPEG compression and significant image resizing. The authors also note subtle differences between predicted and actual tampered regions due to post-processing artifacts.</t>
  </si>
  <si>
    <t>Responsibility attribution is not discussed in the article, and no explicit model for identifying responsible parties in case of data leakage is presented.</t>
  </si>
  <si>
    <t>The study includes ablation experiments to validate the effectiveness of BASM and FAMM. Visualization results demonstrate the model's ability to detect splicing, copy-move, and inpainting forgeries.</t>
  </si>
  <si>
    <t>2-s2.0-85207166247</t>
  </si>
  <si>
    <t>P130</t>
  </si>
  <si>
    <t>10.1109/ICoICI62503.2024.10696438</t>
  </si>
  <si>
    <t>IPFS-based Blockchain Enabled System for Secure Data Storage and Access in Healthcare</t>
  </si>
  <si>
    <t>To propose a decentralized and secure system for storing and accessing healthcare data by integrating blockchain technology with the Interplanetary File System (IPFS), thereby addressing the limitations of centralized storage models in terms of data privacy, integrity, and accessibility.</t>
  </si>
  <si>
    <t>To propose a decentralized and secure system for storing and accessing healthcare data using blockchain and IPFS technologies.</t>
  </si>
  <si>
    <t>blockchain, IPFS, healthcare data security, smart contracts, decentralized storage, data integrity, privacy protection</t>
  </si>
  <si>
    <t>The article presents a decentralized healthcare data management system that integrates blockchain technology with the Interplanetary File System (IPFS). The business domain is healthcare, where the problem addressed is the vulnerability of centralized data storage systems to breaches, tampering, and inefficiencies in access control. The proposed solution leverages Ethereum-based smart contracts and consensus algorithms (Proof of Identity and Proof of Work) to ensure secure data storage and access. Data is encrypted, hashed, and stored in IPFS, while blockchain records all transactions immutably. The system allows only registered users to access data, enhancing security and traceability. Compared to the existing centralized model with 75% accuracy, the proposed system achieves 90% accuracy, offering improved fault tolerance, data integrity, and resilience.</t>
  </si>
  <si>
    <t>The article proposes a decentralized system integrating Ethereum blockchain and IPFS to securely store and access healthcare data. It uses smart contracts and consensus algorithms (Proof of Identity and Proof of Work) to authenticate and validate data uploads. Data is hashed and stored in IPFS with unique content identifiers, and access is restricted to registered users.</t>
  </si>
  <si>
    <t>Patient medical data including prescriptions, diagnostic results, and personal health information.</t>
  </si>
  <si>
    <t>Patient healthcare data including prescriptions, diagnostic results, and personal information.</t>
  </si>
  <si>
    <t>The developed solution integrates Ethereum blockchain, IPFS, Ganache server, and smart contracts. Ethereum is used to create and manage smart contracts that enforce access control and data integrity. IPFS serves as the decentralized file storage system, distributing encrypted data across multiple nodes. Ganache is employed as a local blockchain emulator for testing and deploying smart contracts. The system also uses NetBeans for development and incorporates consensus algorithms such as Proof of Identity and Proof of Work. The implementation includes both software and hardware components, with encryption and hashing mechanisms ensuring data security. The article presents a functional prototype, not just a conceptual model.</t>
  </si>
  <si>
    <t>Ethereum blockchain, IPFS, Ganache server, smart contracts, NetBeans IDE, Remix.ethereum.org interface. The article describes a functional prototype and implementation.</t>
  </si>
  <si>
    <t>Tracking is implemented to ensure secure, tamper-proof, and auditable access to sensitive healthcare data. It aims to protect patient privacy, prevent unauthorized access, and provide a transparent history of data interactions. By recording all transactions on the blockchain and storing data in IPFS, the system enhances data integrity, supports regulatory compliance, and facilitates efficient data retrieval by authorized healthcare providers.</t>
  </si>
  <si>
    <t>To ensure secure, tamper-proof, and decentralized storage and access of sensitive healthcare data, improving data integrity, privacy, and accessibility.</t>
  </si>
  <si>
    <t>Yes, the system enables responsibility attribution through the use of blockchain, which immutably records all transactions related to data access and storage. Each access request and modification is logged with user credentials, allowing identification of responsible parties in case of data leakage.</t>
  </si>
  <si>
    <t>Yes. The system uses blockchain’s immutable ledger and Proof of Identity to attribute responsibility in case of data breaches.</t>
  </si>
  <si>
    <t>The article describes a functional prototype tested in a simulated environment with real-world scenarios, including user login, data upload, and access control.</t>
  </si>
  <si>
    <t>True. Justification: The article describes a working prototype with implementation details using Ethereum and IPFS.</t>
  </si>
  <si>
    <t>The paper proposes a novel integration of blockchain and IPFS for healthcare data management, including specific implementation details and architecture.</t>
  </si>
  <si>
    <t>True. Justification: The paper introduces a novel integration of blockchain and IPFS for healthcare data management with a unique architecture and consensus mechanism.</t>
  </si>
  <si>
    <t>The system was tested in a production-like environment with test cases for data upload, retrieval, and access control, and results were discussed.</t>
  </si>
  <si>
    <t>True. Justification: The system was tested in a simulated environment with detailed testing scenarios and performance metrics.</t>
  </si>
  <si>
    <t>There is no indication that the system was evaluated in an actual industrial or clinical setting.</t>
  </si>
  <si>
    <t>False. Justification: No evidence of evaluation in a real-world industrial or organizational setting.</t>
  </si>
  <si>
    <t>The article goes beyond a conceptual framework by implementing and testing a prototype system.</t>
  </si>
  <si>
    <t>False. Justification: The paper includes implementation and testing, not just conceptual discussion.</t>
  </si>
  <si>
    <t>The article is based on technical implementation and testing, not solely on the authors’ opinions or experiences.</t>
  </si>
  <si>
    <t>False. Justification: The paper is based on technical implementation and empirical testing, not personal opinion.</t>
  </si>
  <si>
    <t>The proposed system significantly improves the security, privacy, and accessibility of healthcare data compared to centralized models. It achieves a 90% accuracy rate, enhances fault tolerance, and ensures data integrity through blockchain and IPFS integration. The system supports secure data sharing and access control, offering a robust solution for healthcare data management.</t>
  </si>
  <si>
    <t>The proposed system significantly improves data security, integrity, and accessibility in healthcare by leveraging blockchain and IPFS. It reduces risks of data breaches and central point failures, and enhances fault tolerance and privacy.</t>
  </si>
  <si>
    <t>The system was tested in a simulated environment rather than a real-world clinical setting. There is no discussion of scalability or performance under high-load conditions.</t>
  </si>
  <si>
    <t>No industrial validation; the system was tested in a simulated environment. Real-world deployment and scalability issues were not addressed.</t>
  </si>
  <si>
    <t>The system includes both software and hardware components and is intended for use in school security as well, suggesting broader applicability beyond healthcare.</t>
  </si>
  <si>
    <t>2-s2.0-85207145817</t>
  </si>
  <si>
    <t>P129</t>
  </si>
  <si>
    <t>10.22059/JITM.2024.99049</t>
  </si>
  <si>
    <t>A Blockchain Network for Public Health Interoperability and Real-Time Data Sharing</t>
  </si>
  <si>
    <t>The primary objective of the study is to design and implement a blockchain-based system for managing and sharing electronic health records (EHRs) across healthcare institutions, aiming to improve operational efficiency, data security, and patient autonomy.</t>
  </si>
  <si>
    <t>To design and implement a blockchain-based system for unified electronic health record (EHR) management that enables secure, interoperable, and real-time data sharing across healthcare institutions.</t>
  </si>
  <si>
    <t>blockchain, smart contracts, electronic health records, interoperability, data privacy, decentralized architecture, Ethereum, IPFS</t>
  </si>
  <si>
    <t>In the healthcare domain, the study addresses the challenge of fragmented and inefficient management of electronic health records. The proposed solution is a decentralized blockchain network that utilizes smart contracts to facilitate secure and real-time sharing of patient data among hospitals, laboratories, and emergency departments. The system empowers patients by allowing controlled access to their medical history while ensuring data integrity and privacy. Compared to traditional client-server models, the blockchain-based approach offers enhanced security, faster data retrieval, and reduced administrative overhead. The architecture includes Ethereum-based smart contracts, IPFS for key storage, and MongoDB for patient data, integrated through a React.js front-end and MetaMask for user authentication.</t>
  </si>
  <si>
    <t>The study proposes a decentralized application (dApp) architecture using Ethereum blockchain and smart contracts to manage and share EHRs. The system includes a UI layer (React.js), blockchain layer (Ethereum), contract layer (Solidity smart contracts), and data layer (MongoDB and IPFS). Smart contracts facilitate secure transactions, access control, and data sharing among patients, doctors, hospitals, and laboratories. The system is implemented and tested using Truffle, Ganache, and MetaMask.</t>
  </si>
  <si>
    <t>Electronic health records, including patient history, prescriptions, medical tests, imaging data, and clinical trial information.</t>
  </si>
  <si>
    <t>Electronic health records including prescriptions, test results, x-rays, and clinical trials</t>
  </si>
  <si>
    <t>The developed solution is implemented as a decentralized application (dApp) using Ethereum blockchain technology. Smart contracts are written in Solidity and deployed using the Truffle framework and Ganache for local testing. The front-end is built with React.js and integrated with MetaMask for blockchain interaction. MongoDB is used to store patient data, while IPFS stores decryption keys. The system architecture comprises four layers: UI layer (React.js and MetaMask), Blockchain layer (Ethereum), Contract layer (smart contracts for access control), and Data layer (MongoDB and IPFS). This implementation reflects a fully functional prototype rather than a conceptual model.</t>
  </si>
  <si>
    <t>Ethereum blockchain, Solidity, Truffle, Ganache, MetaMask, React.js, Node.js, IPFS, MongoDB. The article describes a fully implemented and tested system.</t>
  </si>
  <si>
    <t>Tracking is necessary to ensure secure, efficient, and interoperable sharing of patient medical data across healthcare institutions. It aims to reduce misdiagnoses, eliminate redundant testing, and improve emergency response by providing timely access to comprehensive medical histories. The tracking mechanism also supports patient privacy and data ownership while enabling healthcare providers to deliver better-informed care.</t>
  </si>
  <si>
    <t>To ensure secure, interoperable, and real-time access to patient medical records across healthcare institutions, improving diagnosis accuracy, reducing misdiagnosis, and enhancing patient safety.</t>
  </si>
  <si>
    <t>Yes, the system enables responsibility attribution through smart contracts and blockchain audit trails. All data access and modifications are recorded immutably, allowing identification of responsible parties in case of data leakage or unauthorized access.</t>
  </si>
  <si>
    <t>Yes. Transactions are signed and recorded on the blockchain, enabling traceability and accountability. Smart contracts enforce access control and user roles.</t>
  </si>
  <si>
    <t>The article presents a fully implemented system with real-world application features such as registration, data access, and smart contract execution.</t>
  </si>
  <si>
    <t>True. The system is implemented and tested using real technologies and frameworks.</t>
  </si>
  <si>
    <t>The paper introduces a novel blockchain-based architecture for EHR management, integrating multiple technologies in a unique way.</t>
  </si>
  <si>
    <t>True. The paper introduces a novel blockchain-based architecture for EHR management.</t>
  </si>
  <si>
    <t>The study includes performance evaluations and comparisons with traditional systems, such as BlockHR versus client-server models.</t>
  </si>
  <si>
    <t>True. The system is empirically evaluated through implementation and testing.</t>
  </si>
  <si>
    <t>The paper goes beyond conceptual modeling by implementing and testing a working system.</t>
  </si>
  <si>
    <t>The proposed blockchain-based system improves healthcare data management by enabling secure, decentralized, and real-time sharing of EHRs. It reduces misdiagnoses, enhances patient safety, and streamlines data access across institutions. The system outperforms traditional models in terms of speed and security, and supports patient empowerment through controlled data access.</t>
  </si>
  <si>
    <t>The proposed system improves healthcare quality and patient safety by standardizing and securing medical records. It enables real-time access to patient data, reduces misdiagnosis, and facilitates efficient data sharing across hospitals. The system is decentralized, immutable, and cryptographically secure.</t>
  </si>
  <si>
    <t>The system has not been validated in industrial settings, and future work is needed to integrate IoT devices, smart assistants, and desktop applications for broader adoption.</t>
  </si>
  <si>
    <t>The system has not yet been deployed in a real-world hospital setting. Future work includes integration with IoT devices, development of desktop applications, and enhancement of emergency response features.</t>
  </si>
  <si>
    <t>The article provides a comprehensive implementation of a blockchain-based EHR system, including architecture, technologies, and evaluation. It does not include industrial deployment but offers a strong foundation for future research and development.</t>
  </si>
  <si>
    <t>The system uses Ethereum smart contracts for fine-grained access control and IPFS for off-chain data storage. It supports role-based access and includes a notification system for patients.</t>
  </si>
  <si>
    <t>2-s2.0-85206844154</t>
  </si>
  <si>
    <t>P128</t>
  </si>
  <si>
    <t>10.32604/cmc.2024.054372</t>
  </si>
  <si>
    <t>Research on IPFS Image Copyright Protection Method Based on Blockchain</t>
  </si>
  <si>
    <t>To address the challenges of source verification and digital copyright protection for image files stored in the InterPlanetary File System (IPFS) by proposing a blockchain-based framework integrated with digital signatures and blind watermarking.</t>
  </si>
  <si>
    <t>To propose a blockchain-based framework for verifying the source and protecting the copyright of image files stored in IPFS, while improving retrieval efficiency through a dual-layer DHT indexing structure.</t>
  </si>
  <si>
    <t>blockchain, copyright protection, IPFS, digital signature, blind watermarking, distributed hash table</t>
  </si>
  <si>
    <t>The study operates within the domain of digital media and copyright protection, focusing on the problem of verifying file ownership and protecting image copyrights in decentralized storage systems. The proposed solution integrates blockchain technology, digital signatures, and blind watermarking to ensure authenticity, traceability, and secure ownership of image files stored in IPFS. A dual-layer Distributed Hash Table (DHT) indexing structure is introduced to enhance file retrieval efficiency. Comparative analysis with existing methods demonstrates improved scalability, privacy protection, and retrieval performance.</t>
  </si>
  <si>
    <t>The study proposes a comprehensive solution integrating blockchain, digital signature, and blind watermarking to verify file origin and protect copyright. It also introduces a dual-layer DHT indexing structure to enhance IPFS retrieval efficiency. The blockchain records source information and verifies uploader identity via smart contracts. Blind watermarking embeds invisible identity tags in images.</t>
  </si>
  <si>
    <t>Image files with embedded watermark information and their associated ownership metadata.</t>
  </si>
  <si>
    <t>Image files stored in IPFS, including their source, ownership, and integrity.</t>
  </si>
  <si>
    <t>The solution combines blockchain (Geth v1.9.10) for decentralized and tamper-proof storage of ownership information, IPFS (Kubo v0.22.0) for distributed image storage, and a WebApp for watermark embedding and smart contract interaction. The digital signature mechanism is implemented using the Elliptic Curve Digital Signature Algorithm (ECDSA), while watermarking is achieved through a hybrid DWT-DCT-SVD algorithm. The system includes smart contracts for user registration, information storage, and signature verification, enabling seamless coordination between IPFS and blockchain. The dual-layer DHT indexing structure, comprising global and local DHTs, optimizes file retrieval by reducing query latency and network overhead.</t>
  </si>
  <si>
    <t>Blockchain (smart contracts), IPFS, digital signature (ECDSA), blind watermarking (DWT-DCT-SVD), dual-layer DHT indexing, WebApp interface. The solution is implemented and tested in a private IPFS and blockchain environment.</t>
  </si>
  <si>
    <t>Tracking is necessary to verify the authenticity and ownership of image files stored in IPFS. It aims to prevent unauthorized use, ensure copyright protection, and enable traceability of digital assets. By embedding watermark information and recording metadata on the blockchain, the system provides a secure and transparent mechanism for ownership verification and infringement detection.</t>
  </si>
  <si>
    <t>To verify the authenticity and ownership of image files, prevent unauthorized use, and ensure copyright protection. Also, to improve retrieval efficiency in IPFS.</t>
  </si>
  <si>
    <t>Yes, the approach enables identification of the responsible party in case of data leakage or unauthorized use. The digital signature and watermarking mechanisms link the image file to the uploader’s account address, which is stored on the blockchain. Verification of the signature and watermark confirms the identity of the uploader.</t>
  </si>
  <si>
    <t>Yes. The system uses digital signatures and watermarking to attribute responsibility to the uploader. The public key embedded in the image and stored on the blockchain allows identification of the responsible party.</t>
  </si>
  <si>
    <t>The proposed method is implemented and tested in a real-world setting using a private IPFS network and blockchain environment.</t>
  </si>
  <si>
    <t>True. Justification: The proposed system is implemented and tested in a private IPFS and blockchain environment, demonstrating practical feasibility.</t>
  </si>
  <si>
    <t>The paper introduces a novel dual-layer DHT indexing structure and a combined blockchain-watermarking framework for copyright protection.</t>
  </si>
  <si>
    <t>True. Justification: The paper introduces a novel integration of blockchain, digital signature, blind watermarking, and dual-layer DHT indexing for copyright protection and retrieval optimization.</t>
  </si>
  <si>
    <t>Structured experiments are conducted to evaluate retrieval latency, watermark embedding impact, and smart contract performance.</t>
  </si>
  <si>
    <t>True. Justification: The system is evaluated through experiments measuring retrieval latency, watermark embedding impact, and smart contract performance.</t>
  </si>
  <si>
    <t>There is no evidence of industrial validation; the experiments are conducted in a controlled academic environment.</t>
  </si>
  <si>
    <t>False. Justification: The evaluation is conducted in a controlled lab environment, not in an industrial or organizational setting.</t>
  </si>
  <si>
    <t>The paper presents a fully implemented system with experimental validation, not just a conceptual framework.</t>
  </si>
  <si>
    <t>False. Justification: The paper presents a fully implemented and tested system, not just a conceptual framework.</t>
  </si>
  <si>
    <t>False. Justification: The study is based on empirical implementation and evaluation, not solely on author opinion or experience.</t>
  </si>
  <si>
    <t>The proposed blockchain-based copyright protection scheme effectively secures image ownership and enhances retrieval efficiency in IPFS. The dual-layer DHT indexing structure reduces query latency by approximately 33%, and the watermarking mechanism enables reliable ownership verification. Compared to existing methods, the solution offers superior scalability, privacy protection, and performance.</t>
  </si>
  <si>
    <t>The proposed system effectively protects image copyright in IPFS using blockchain and watermarking. The dual-layer DHT indexing significantly improves retrieval efficiency (up to 33%). The solution is secure, scalable, and has low computational overhead.</t>
  </si>
  <si>
    <t>The system is tested in a private network environment, which may not fully reflect performance in large-scale or heterogeneous networks. Industrial validation is not conducted.</t>
  </si>
  <si>
    <t>The system is tested in a private network; scalability and performance in large-scale or real-world environments are not evaluated.</t>
  </si>
  <si>
    <t>The article provides a comprehensive technical implementation and evaluation, making it suitable for practical applications in digital copyright protection.</t>
  </si>
  <si>
    <t>The study includes detailed algorithmic descriptions, performance metrics, and comparisons with existing methods. It emphasizes the synergy between blockchain and IPFS for secure and efficient digital content management.</t>
  </si>
  <si>
    <t>2-s2.0-85205255384</t>
  </si>
  <si>
    <t>P127</t>
  </si>
  <si>
    <t>10.3390/systems12090381</t>
  </si>
  <si>
    <t>Research on Convergence Media Ecological Model Based on Blockchain</t>
  </si>
  <si>
    <t>To design a blockchain-based convergence media ecological model (CMEM-BC) that addresses key challenges in the media industry, such as information traceability, data security, user privacy, and industry credibility, by leveraging blockchain’s decentralization, traceability, and immutability.</t>
  </si>
  <si>
    <t>To design a convergence media ecological model based on blockchain (CMEM-BC) that addresses issues in the media industry such as information traceability, data security, user privacy, and operational inefficiencies.</t>
  </si>
  <si>
    <t>blockchain, convergence media, data traceability, smart contracts, decentralized governance</t>
  </si>
  <si>
    <t>The study proposes a blockchain-based convergence media ecological model (CMEM-BC) aimed at transforming the media industry by addressing issues such as poor information traceability, declining credibility, inefficient data circulation, and data security challenges. The business domain is digital media, specifically convergence media ecosystems. The solution involves a decentralized architecture that integrates blockchain with smart contracts, token economies, and distributed storage (IPFS), enabling secure, traceable, and immutable content production, dissemination, and management. The model includes mechanisms for node operation and maintenance, dynamic node management, value circulation, and data storage. Comparative analysis with existing models demonstrates CMEM-BC’s originality and suitability for convergence media applications.</t>
  </si>
  <si>
    <t>The paper proposes CMEM-BC, a blockchain-based convergence media ecological model. It includes a node operation and maintenance system, a node management mechanism, a value circulation mechanism, and a storage mechanism. It tracks media content, user interactions, and node behaviors using blockchain transactions and smart contracts.</t>
  </si>
  <si>
    <t>Media ecological data elements including content data, interactive data, copyright data, value evaluation data, advertising data, user data, authentication data, transaction data, circulation data, and token data.</t>
  </si>
  <si>
    <t>Media content, user interactions (likes, shares, comments), node participation and credit scores, data elements (e.g., content, copyright, transaction data)</t>
  </si>
  <si>
    <t>The CMEM-BC model integrates blockchain technology with smart contracts, a token economy, and distributed storage using the InterPlanetary File System (IPFS). The system employs a Proof of Efficiency (PoE) consensus mechanism, which combines node participation, credit rating, and accounting frequency. Smart contracts are implemented in Python to manage node access/exit and data element circulation. Data elements are stored on IPFS with their hash values recorded on the blockchain, ensuring secure and efficient storage. The system also uses LevelDB for managing user accounts and data elements through a key–value data structure, enabling fast retrieval and scalability. The model is implemented and validated through simulation experiments.</t>
  </si>
  <si>
    <t>Blockchain, smart contracts (pseudo-coded in Python), InterPlanetary File System (IPFS), LevelDB, PoE (Proof of Efficiency) consensus mechanism. The paper includes simulation experiments and smart contract pseudocode, indicating a partial implementation.</t>
  </si>
  <si>
    <t>Tracking is essential to ensure the authenticity, traceability, and secure management of media content and user interactions within the convergence media ecosystem. It aims to address challenges such as copyright protection, data security, user privacy, and fair value distribution. By recording transactions and interactions on the blockchain, the system enhances transparency, supports content moderation, and facilitates equitable incentives for content creators and consumers.</t>
  </si>
  <si>
    <t>To ensure traceability, credibility, and secure value circulation of media content; to incentivize participation and regulate behavior in the media ecosystem; to support copyright protection and content monetization.</t>
  </si>
  <si>
    <t>Yes, the model enables responsibility attribution through the use of digital certificates, public-private key pairs, and consensus mechanisms. Nodes are assigned unique identifiers and their actions are recorded and verified, allowing for identification in cases of data leakage or misconduct.</t>
  </si>
  <si>
    <t>Yes. The model includes a credit system and node identity verification using digital certificates and public-private key pairs, enabling attribution in case of misconduct or data leakage.</t>
  </si>
  <si>
    <t>The model is validated through simulation experiments rather than real-world deployment.</t>
  </si>
  <si>
    <t>False. Justification: The model is evaluated through simulation experiments, not in a real-world deployment.</t>
  </si>
  <si>
    <t>The paper introduces a novel blockchain-based convergence media ecological model (CMEM-BC).</t>
  </si>
  <si>
    <t>True. Justification: The paper proposes a novel ecological model (CMEM-BC) and introduces new mechanisms such as PoE and dynamic node management.</t>
  </si>
  <si>
    <t>Structured simulation experiments are conducted to evaluate node management and data circulation mechanisms.</t>
  </si>
  <si>
    <t>True. Justification: The paper includes simulation experiments to validate node management and value circulation mechanisms.</t>
  </si>
  <si>
    <t>There is no evidence of evaluation in an industrial context; all validation is performed in a simulated environment.</t>
  </si>
  <si>
    <t>False. Justification: There is no evidence of evaluation in an industrial or organizational context.</t>
  </si>
  <si>
    <t>The paper presents a detailed implementation with smart contract pseudo-code and simulation results.</t>
  </si>
  <si>
    <t>False. Justification: The paper proposes a concrete solution with implementation details and simulations.</t>
  </si>
  <si>
    <t>The study is based on technical design and simulation rather than solely on author experience or opinion.</t>
  </si>
  <si>
    <t>False. Justification: The paper is not based on author opinion or experience but on a structured model and experiments.</t>
  </si>
  <si>
    <t>The CMEM-BC model effectively manages node access and exit, facilitates secure and traceable communication, and supports value circulation of media data elements. Simulation results confirm the model’s ability to enhance operational efficiency, data security, and user engagement in convergence media ecosystems. Comparative analysis with existing models highlights CMEM-BC’s originality and functional advantages.</t>
  </si>
  <si>
    <t>CMEM-BC effectively supports decentralized content management, secure data storage, and traceable value circulation in convergence media. Simulation results confirm the feasibility of dynamic node management and smart contract-based value exchange. The model is more suitable for convergence media than existing alternatives.</t>
  </si>
  <si>
    <t>The model has not been tested in real-world applications and may face scalability and robustness challenges. User adoption is currently limited, and the system may struggle with diverse data types in practical scenarios.</t>
  </si>
  <si>
    <t>The model has not been tested in real-world environments; limited user adoption; potential scalability and data type limitations; reliance on simulation for validation.</t>
  </si>
  <si>
    <t>The article provides a comprehensive conceptual and simulated implementation of a blockchain-based media ecosystem. No real-world deployment is reported.</t>
  </si>
  <si>
    <t>The paper includes detailed pseudocode for smart contracts and system components, and proposes a six-layer architecture for CMEM-BC. It compares CMEM-BC with other models and highlights its originality and suitability for convergence media.</t>
  </si>
  <si>
    <t>2-s2.0-85204900177</t>
  </si>
  <si>
    <t>P126</t>
  </si>
  <si>
    <t>10.1049/blc2.12086</t>
  </si>
  <si>
    <t>Secure data sharing technology of medical privacy data in the Web 3.0</t>
  </si>
  <si>
    <t>To propose and implement a secure data sharing model for medical privacy data leveraging key technologies of Web 3.0, addressing challenges in authorization, monitoring, and multi-party collaboration.</t>
  </si>
  <si>
    <t>To propose and implement a secure, efficient, and feasible model for multi-party sharing and joint governance of medical privacy data using Web 3.0 technologies.</t>
  </si>
  <si>
    <t>inductive, integrated, privacy computing, blockchain, secure data sharing, Web 3.0, medical data governance</t>
  </si>
  <si>
    <t>The study addresses the healthcare domain, focusing on the challenge of securely sharing sensitive medical data among multiple institutions. The proposed solution integrates Web 3.0 technologies, including blockchain, Inter Planetary File System, and anti-quantum multi-party secure computation. It constructs keyword-based indexes for private data, applies ciphertext retrieval techniques, and enables secure multi-party computation through smart contracts. Compared to traditional blockchain-based and attribute encryption models, this approach enhances data privacy, supports multi-party collaboration, and ensures regulatory compliance. Experimental results demonstrate its feasibility for typical medical data sharing scenarios.</t>
  </si>
  <si>
    <t>The article proposes a secure data sharing model that integrates blockchain, IPFS, and anti-quantum multi-party secure computation. It uses ciphertext retrieval and smart contracts to manage permissions, indexes, and secure computation. The model enables decentralized storage and controlled access to encrypted medical data.</t>
  </si>
  <si>
    <t>Medical privacy data including sensitive patient information and encrypted keyword indexes.</t>
  </si>
  <si>
    <t>Encrypted medical privacy data (e.g., patient records, disease-related data)</t>
  </si>
  <si>
    <t>The solution integrates blockchain for traceability and trust, IPFS for decentralized storage, and anti-quantum multi-party secure computation using the NTRU encryption algorithm. Ciphertext retrieval is implemented via multi-keyword fuzzy search using Bloom filters and locally sensitive hashes. Smart contracts manage permissions and data access. The system is deployed on a consortium blockchain with nodes configured for consensus, synchronization, and light access. Redis is used for indexing, and Golang is employed to develop the retrieval module. The article presents a fully implemented system validated through experimental evaluation.</t>
  </si>
  <si>
    <t>Blockchain (consortium chain), IPFS, smart contracts, Redis, Golang, NTRU encryption, searchable encryption (Bloom filters, LSH), secure multi-party computation</t>
  </si>
  <si>
    <t>Tracking is necessary to ensure secure access, retrieval, and sharing of encrypted medical data among multiple parties. It aims to prevent unauthorized access, support regulatory oversight, and enable collaborative computation without compromising patient privacy. The tracking mechanism facilitates traceability, accountability, and compliance within the Web 3.0 ecosystem.</t>
  </si>
  <si>
    <t>To enable secure, privacy-preserving sharing and computation of sensitive medical data among multiple institutions in a decentralized Web 3.0 environment.</t>
  </si>
  <si>
    <t>Yes, the model enables responsibility attribution through certificate and key management overseen by a regulatory authority. All operational behaviors are recorded on-chain, providing traceability and permanent evidence.</t>
  </si>
  <si>
    <t>Yes. The model includes regulatory oversight and key management mechanisms that allow attribution and traceability of data access and operations.</t>
  </si>
  <si>
    <t>The model was implemented and tested on a blockchain network with real and synthetic datasets.</t>
  </si>
  <si>
    <t>True. The model was implemented and tested on a blockchain network with real and synthetic datasets.</t>
  </si>
  <si>
    <t>The paper introduces a novel integration of Web 3.0 technologies for secure multi-party medical data sharing.</t>
  </si>
  <si>
    <t>True. The paper introduces a novel integration of Web 3.0 technologies for secure medical data sharing.</t>
  </si>
  <si>
    <t>Structured experimental evaluations were conducted using performance metrics and datasets.</t>
  </si>
  <si>
    <t>True. Empirical evaluation includes performance tests on encryption, decryption, and retrieval times.</t>
  </si>
  <si>
    <t>There is no evidence of industrial deployment or validation in a real-world healthcare institution.</t>
  </si>
  <si>
    <t>False. No industrial or organizational deployment is reported.</t>
  </si>
  <si>
    <t>False. The paper proposes and implements a solution, not a conceptual framework.</t>
  </si>
  <si>
    <t>False. The paper is based on technical implementation and experimentation, not personal opinion.</t>
  </si>
  <si>
    <t>The proposed model effectively supports secure sharing of medical privacy data among multiple parties. It ensures data confidentiality, traceability, and regulatory compliance. Encryption and retrieval times are acceptable for typical scenarios, and the system is scalable for broader applications.</t>
  </si>
  <si>
    <t>The proposed model achieves efficient encryption/decryption (~50 ms) and retrieval (~1.6 s) for datasets under 5 MB. It supports secure, multi-party access and computation of encrypted medical data, ensuring privacy and regulatory compliance.</t>
  </si>
  <si>
    <t>The model was tested in a controlled environment and lacks industrial validation. Performance may vary with larger datasets or more complex network conditions.</t>
  </si>
  <si>
    <t>The model is currently suitable for small-scale data sharing scenarios. Performance may degrade with larger datasets or more complex queries.</t>
  </si>
  <si>
    <t>The article provides a comprehensive technical implementation and evaluation but does not include industrial case studies or user feedback.</t>
  </si>
  <si>
    <t>The model includes a detailed key management structure, regulatory oversight, and performance benchmarks.</t>
  </si>
  <si>
    <t>2-s2.0-85203680451</t>
  </si>
  <si>
    <t>P125</t>
  </si>
  <si>
    <t>10.1109/ICITEICS61368.2024.10625529</t>
  </si>
  <si>
    <t>Modified Blowfish Encryption standard with Optimization strategy for Secured cloud storage with data dynamics</t>
  </si>
  <si>
    <t>To propose a new security architecture for cloud data storage that enhances data confidentiality, integrity, and privacy using a modified Blowfish encryption algorithm and an optimization strategy for key generation.</t>
  </si>
  <si>
    <t>To propose a new security architecture for cloud data storage that integrates a modified Blowfish encryption algorithm with the Kookaburra Optimization Algorithm (KOA) and proxy re-encryption to enhance data security, integrity, and confidentiality in dynamic cloud environments.</t>
  </si>
  <si>
    <t>cloud security, encryption algorithms, data dynamics, optimization algorithms, proxy re-encryption</t>
  </si>
  <si>
    <t>The study addresses the domain of cloud computing and data security, focusing on the problem of securing dynamic data in cloud storage environments. It proposes a three-phase security architecture comprising secure storage, outsourcing, and proxy re-encryption. In the secure storage phase, a modified Blowfish encryption algorithm is employed, enhanced by the Kookaburra Optimization Algorithm for optimal key generation. The outsourcing phase includes auditing, proof verification, file access requests, and downloads. The final phase involves proxy re-encryption, where the encrypted key is shared securely between the data owner and user via a proxy using Kronecker product-based encoding. Comparative analysis with existing methods such as OOA, PSO, GWO, and BES demonstrates the superior performance of the proposed MBA-KOA approach in terms of attack resilience and encryption/decryption efficiency.</t>
  </si>
  <si>
    <t>The study introduces a three-phase security framework: (i) Secure Storage using a modified Blowfish algorithm enhanced by KOA for optimal key generation; (ii) Outsourcing phase involving auditing, proof verification, file access requests, and downloads; (iii) Proxy re-encryption where encrypted keys are re-encrypted using Kronecker product of random matrices to ensure secure key sharing.</t>
  </si>
  <si>
    <t>Data files stored in cloud environments</t>
  </si>
  <si>
    <t>Encrypted cloud data blocks and associated encryption keys</t>
  </si>
  <si>
    <t>The proposed solution integrates a modified Blowfish encryption algorithm with the Kookaburra Optimization Algorithm for optimal key generation. The encryption process involves reducing the number of S-boxes and iterations to enhance efficiency. The key generation uses population-based optimization modeled on kookaburra behavior, implemented in Python 3.7. The proxy re-encryption phase utilizes Kronecker product operations on random matrices to encode keys securely. The system includes components such as Cloud Service Providers, Trusted Key Centers, Data Owners, Data Users, and Proxies, all interacting through secure channels. The article presents a fully implemented simulation and performance evaluation of the proposed framework.</t>
  </si>
  <si>
    <t>Modified Blowfish algorithm, Kookaburra Optimization Algorithm, Kronecker product, Python 3.7 for simulation, Intel Core i3 processor, encryption/decryption modules; implemented and tested in a simulated environment.</t>
  </si>
  <si>
    <t>To ensure secure data storage, integrity verification, and controlled access in cloud environments, thereby mitigating risks of unauthorized access, data breaches, and server-side vulnerabilities.</t>
  </si>
  <si>
    <t>To ensure secure storage, integrity verification, and controlled access to encrypted cloud data while enabling dynamic data operations and secure key sharing.</t>
  </si>
  <si>
    <t>Yes, the model includes auditing and verification mechanisms that allow data users and owners to verify integrity and authenticity, thereby enabling attribution in case of data leakage.</t>
  </si>
  <si>
    <t>Yes; responsibility is attributed through auditing and verification mechanisms involving CSP and proxy re-encryption, enabling identification of data access and integrity violations.</t>
  </si>
  <si>
    <t>The proposed solution is implemented and simulated using Python, with performance metrics evaluated.</t>
  </si>
  <si>
    <t>True. Justification: The solution was implemented and simulated using Python, with performance metrics and attack resilience evaluated.</t>
  </si>
  <si>
    <t>The paper introduces a novel combination of modified Blowfish encryption and Kookaburra Optimization Algorithm.</t>
  </si>
  <si>
    <t>True. Justification: The paper proposes a novel integration of modified Blowfish encryption with KOA and proxy re-encryption, not previously combined in this manner.</t>
  </si>
  <si>
    <t>Structured performance analysis and attack simulations are conducted.</t>
  </si>
  <si>
    <t>True. Justification: Empirical evaluation includes attack analysis, encryption/decryption time, and convergence metrics.</t>
  </si>
  <si>
    <t>There is no evidence of industrial validation or deployment in a real-world enterprise setting.</t>
  </si>
  <si>
    <t>False. Justification: The evaluation was conducted in a simulated environment, not in an industrial or organizational context.</t>
  </si>
  <si>
    <t>The paper presents a fully implemented and evaluated model, not just a conceptual framework.</t>
  </si>
  <si>
    <t>False. Justification: The paper presents a concrete solution with implementation and evaluation, not just a conceptual framework.</t>
  </si>
  <si>
    <t>The study is based on empirical simulation and comparative analysis, not solely on author experience or opinion.</t>
  </si>
  <si>
    <t>False. Justification: The study is based on empirical simulation and does not rely solely on author experience or opinion.</t>
  </si>
  <si>
    <t>The proposed MBA-KOA framework significantly improves cloud data security by reducing vulnerability to various attacks and minimizing encryption/decryption times. It outperforms conventional methods across multiple metrics, demonstrating its robustness and efficiency.</t>
  </si>
  <si>
    <t>The proposed MBA-KOA framework significantly improves cloud data security by reducing attack vulnerability and optimizing encryption/decryption times. It outperforms conventional methods (OOA, PSO, GWO, BES) across multiple attack scenarios and data sizes.</t>
  </si>
  <si>
    <t>The study does not address cloud server failure scenarios, which are identified as a future enhancement area.</t>
  </si>
  <si>
    <t>The solution was only tested in a simulated environment; future work is needed to address cloud server failures and validate in real-world settings.</t>
  </si>
  <si>
    <t>The article includes detailed algorithmic modeling and simulation results, supporting its claims with quantitative analysis.</t>
  </si>
  <si>
    <t>The study includes detailed algorithmic modeling of KOA and modified Blowfish, and proposes a novel use of Kronecker product for proxy re-encryption.</t>
  </si>
  <si>
    <t>2-s2.0-85203626810</t>
  </si>
  <si>
    <t>P124</t>
  </si>
  <si>
    <t>10.3390/app14177915</t>
  </si>
  <si>
    <t>Visual Censorship: A Deep Learning-Based Approach to Preventing the Leakage of Confidential Content in Images</t>
  </si>
  <si>
    <t>To develop and evaluate a deep learning-based method for detecting confidential organizational content in images shared on online social networks, thereby mitigating the risk of data leakage.</t>
  </si>
  <si>
    <t>To develop and evaluate a deep learning-based method for detecting confidential objects in images shared on online social networks to prevent organizational data leakage.</t>
  </si>
  <si>
    <t>deep learning, image privacy, organizational security, social media monitoring, visual content analysis</t>
  </si>
  <si>
    <t>In the domain of organizational information security, the study addresses the problem of inadvertent data leakage through images shared on online social networks. The authors propose a novel deep learning-based solution that automatically detects and classifies context-dependent confidential objects in images. The method involves defining confidential object categories, collecting relevant social media data using organizational hashtags, and training multiple deep learning classifiers including object detection, image classification, and image captioning models. A case study using Instagram images from a large organization demonstrated the method’s effectiveness, achieving an average accuracy of 0.9454 and a macro F1-score of 0.658. Comparative analysis with existing literature highlights the uniqueness of this approach in targeting organizational privacy risks rather than individual privacy concerns.</t>
  </si>
  <si>
    <t>The study proposes a method involving four steps: defining confidential information in images, selecting organization-specific hashtags, collecting OSN image data, and training deep learning classifiers (object detection, image classification, and image captioning) to identify censored objects.</t>
  </si>
  <si>
    <t>Images containing confidential organizational content shared on online social networks.</t>
  </si>
  <si>
    <t>Images containing confidential organizational content (e.g., members, pins, property, hats, screens, maps)</t>
  </si>
  <si>
    <t>The study presents an implemented solution utilizing multiple state-of-the-art deep learning technologies, including object detection, image classification, and image captioning techniques. Specific models such as Faster Region-Based Convolutional Neural Networks (Faster R-CNN), You Only Look Once (YOLO), and other convolutional neural networks are employed to detect and classify censored objects. The workflow involves defining confidential object categories, collecting Instagram images using organizational hashtags, and training classifiers to identify six types of sensitive objects. The implementation is validated through a real-world case study, demonstrating the integration of these technologies in a server-centered architecture for automated image analysis.</t>
  </si>
  <si>
    <t>Deep learning models including YOLOv5, Faster R-CNN, image captioning models; implemented and tested on Instagram data.</t>
  </si>
  <si>
    <t>Tracking is necessary to prevent the inadvertent disclosure of sensitive organizational information through images shared on social media platforms. The objective is to automatically identify and classify confidential objects that may appear in images, often as background elements, and pose security risks. This contributes to mitigating insider threats and protecting organizations from industrial espionage and targeted attacks by enabling proactive detection of data leakage incidents.</t>
  </si>
  <si>
    <t>To automatically detect and prevent the leakage of sensitive organizational information through images shared on social media.</t>
  </si>
  <si>
    <t>Yes; the approach enables identification of responsible parties by linking shared images to organizational members via hashtags and visual cues.</t>
  </si>
  <si>
    <t>The method was applied to real-world Instagram data from a large organization, demonstrating practical application.</t>
  </si>
  <si>
    <t>True. The method was applied to real Instagram data from a large organization.</t>
  </si>
  <si>
    <t>The study proposes a novel deep learning-based method for detecting censored objects in images specific to organizational contexts.</t>
  </si>
  <si>
    <t>True. The paper proposes a novel multi-model approach for detecting censored objects.</t>
  </si>
  <si>
    <t>Structured data collection and analysis were conducted, including accuracy and macro F1-score evaluations.</t>
  </si>
  <si>
    <t>True. Empirical evaluation was conducted using accuracy and F1-score metrics.</t>
  </si>
  <si>
    <t>Although real-world data were used, there is no indication of formal industrial validation or collaboration with industry partners.</t>
  </si>
  <si>
    <t>False. No industrial or organizational validation beyond the case study.</t>
  </si>
  <si>
    <t>The study includes an implemented solution and empirical evaluation, not just a conceptual framework.</t>
  </si>
  <si>
    <t>False. The paper presents a solution, not a conceptual framework.</t>
  </si>
  <si>
    <t>The study is based on empirical data and technical implementation, not solely on author experience or opinion.</t>
  </si>
  <si>
    <t>False. The study is based on empirical data, not author opinion.</t>
  </si>
  <si>
    <t>The proposed deep learning-based method effectively detects censored objects in images shared on social media, achieving an average accuracy of 0.9454 and a macro F1-score of 0.658. The study demonstrates that many images shared by organization members contain confidential information, posing significant security risks. The method provides a robust solution for organizations to automatically inspect and secure image-based data against unintended disclosures.</t>
  </si>
  <si>
    <t>The method achieved an average accuracy of 0.9454 and macro F1-score of 0.658 in detecting six types of censored objects. It demonstrated the presence of confidential content in publicly shared images, highlighting organizational security risks.</t>
  </si>
  <si>
    <t>The study acknowledges the context-dependent nature of confidential objects and the challenge of detecting small or background elements in images. It also notes the difficulty in generalizing across organizations due to the specificity of confidential object definitions.</t>
  </si>
  <si>
    <t>The study is limited to one organization and one social media platform (Instagram). Generalizability to other contexts and platforms is not assessed.</t>
  </si>
  <si>
    <t>The study provides a comprehensive empirical evaluation using real-world data and multiple deep learning techniques. It contributes a novel approach to organizational data leakage prevention through image analysis.</t>
  </si>
  <si>
    <t>The study emphasizes the context-dependent nature of confidential objects and the need for organization-specific training data.</t>
  </si>
  <si>
    <t>2-s2.0-85203084856</t>
  </si>
  <si>
    <t>P123</t>
  </si>
  <si>
    <t>10.1117/12.3038281</t>
  </si>
  <si>
    <t>Enhancing data leakage tracing: A novel digital watermarking method for document files</t>
  </si>
  <si>
    <t>To develop a robust, imperceptible, and cryptographically secure digital watermarking method for document files that enhances data leakage tracing and copyright verification.</t>
  </si>
  <si>
    <t>To propose a novel, imperceptible, and cryptographic digital watermarking method for document files that enhances data leakage tracing and copyright verification.</t>
  </si>
  <si>
    <t>data security, digital watermarking, document protection, data leakage tracing</t>
  </si>
  <si>
    <t>The study addresses the problem of data leakage in document files, which often contain sensitive information and are vulnerable to unauthorized access and distribution. In the domain of cybersecurity and data protection, the authors propose a novel digital watermarking method that embeds encrypted watermark segments into the least significant bits of the RGB values of document characters. This approach, inspired by image steganography, ensures imperceptibility and robustness. The solution integrates cryptographic encryption using Advanced Encryption Standard, chaos theory for randomized embedding, and a voting mechanism for watermark extraction. Comparative analysis with existing methods highlights improved resistance to document modifications and deletions, maintaining over 80% extraction accuracy even when 40% of characters are deleted.</t>
  </si>
  <si>
    <t>The study proposes a digital watermarking method that segments watermark information, encrypts it using AES, and embeds it into the least significant bits (LSB) of RGB values of characters in document files. The embedding process is randomized using chaos theory (Logistic map), and a voting mechanism is used for watermark extraction to ensure robustness against document modifications.</t>
  </si>
  <si>
    <t>Sensitive data embedded in document files through watermark substrings.</t>
  </si>
  <si>
    <t>Encrypted watermark information embedded in document files</t>
  </si>
  <si>
    <t>The proposed solution utilizes a combination of cryptographic and steganographic techniques. Watermark information is segmented and encrypted using the Advanced Encryption Standard algorithm, ensuring confidentiality and modular access control. The encrypted segments are converted into binary and embedded into the least significant bits of the RGB values of document characters, leveraging image steganography principles. A chaos algorithm based on the Logistic map introduces randomness and robustness in watermark placement. The extraction process employs a voting mechanism to reconstruct the watermark from multiple embedded instances, enhancing resilience against document alterations. The article presents a conceptual model supported by algorithmic design and experimental validation.</t>
  </si>
  <si>
    <t>AES encryption, LSB-based steganography, RGB color encoding in document files (DOC, DOCX, PDF), chaos theory (Logistic map), voting mechanism for extraction. The paper describes a conceptual model with experimental validation.</t>
  </si>
  <si>
    <t>Tracking is implemented to enable copyright verification and trace the source of data leakage in document files. By embedding encrypted watermark segments into the document, the system allows organizations to identify the origin of leaked files and verify ownership. This mechanism supports forensic investigations, enhances data security, and mitigates risks associated with internal and external threats. The tracking contributes to the broader goal of protecting sensitive information and maintaining the integrity of digital documents.</t>
  </si>
  <si>
    <t>To trace the source of data leakage, verify document authenticity, and protect copyright by embedding robust and imperceptible watermark information in document files.</t>
  </si>
  <si>
    <t>Yes, the approach enables identification of the responsible party in case of data leakage. Each watermark segment is encrypted with a unique key assigned to different organizational entities (e.g., headquarters, departments, employees), allowing precise attribution of the leakage source during extraction.</t>
  </si>
  <si>
    <t>Yes. The watermark is segmented and encrypted per organizational unit (e.g., department, employee), allowing identification of the responsible party in case of leakage.</t>
  </si>
  <si>
    <t>The method is applied to document files and evaluated through experiments simulating real-world scenarios such as character deletion and modification.</t>
  </si>
  <si>
    <t>False. Justification: The method is experimentally validated but not applied in a real-world setting.</t>
  </si>
  <si>
    <t>The paper introduces a novel watermarking method combining LSB embedding, chaos theory, and a voting mechanism.</t>
  </si>
  <si>
    <t>True. Justification: The paper introduces a new watermarking method combining LSB, chaos theory, and voting mechanisms.</t>
  </si>
  <si>
    <t>Structured experiments are conducted to assess invisibility, randomness, embedding capacity, and robustness.</t>
  </si>
  <si>
    <t>True. Justification: The method is evaluated through experiments measuring invisibility, randomness, and robustness.</t>
  </si>
  <si>
    <t>False. Justification: No evidence of evaluation in an industrial or organizational context.</t>
  </si>
  <si>
    <t>The paper presents a detailed algorithm and experimental results, not just a conceptual framework.</t>
  </si>
  <si>
    <t>False. Justification: The paper proposes and evaluates a concrete solution.</t>
  </si>
  <si>
    <t>The study is based on technical modeling and empirical evaluation, not solely on author experience.</t>
  </si>
  <si>
    <t>False. Justification: The paper is based on experimental results, not personal opinion.</t>
  </si>
  <si>
    <t>The proposed watermarking method is imperceptible to the human eye, robust against document modifications and deletions, and capable of accurately restoring watermark information even when up to 40% of characters are deleted. The integration of chaos theory and voting mechanisms significantly enhances the traceability and stability of watermark data.</t>
  </si>
  <si>
    <t>The proposed method achieves high invisibility (less than 5.88% color change), robustness (over 80% extraction success with 40% character deletion), and traceability. It effectively supports copyright verification and data leakage tracing in document files.</t>
  </si>
  <si>
    <t>The study does not include industrial validation or real-world deployment scenarios. It focuses on simulation-based evaluation without user studies or field testing.</t>
  </si>
  <si>
    <t>The method has not been tested in real-world industrial settings. The robustness is evaluated only through simulations and controlled experiments.</t>
  </si>
  <si>
    <t>The article provides a comprehensive technical framework and experimental validation but lacks industrial application or user-based evaluation.</t>
  </si>
  <si>
    <t>The method is particularly suited for enterprise environments where document confidentiality and traceability are critical. The use of chaos theory and voting mechanisms enhances resilience against tampering.</t>
  </si>
  <si>
    <t>2-s2.0-85202501427</t>
  </si>
  <si>
    <t>P122</t>
  </si>
  <si>
    <t>10.3390/smartcities7040072</t>
  </si>
  <si>
    <t>Data Governance to Counter Hybrid Threats against Critical Infrastructures</t>
  </si>
  <si>
    <t>To investigate how data governance can be integrated with business process management and information security frameworks to counter hybrid threats targeting critical infrastructures, particularly airports.</t>
  </si>
  <si>
    <t>To explore how integrating data governance with business process management and information security can counter hybrid threats targeting critical infrastructures, particularly airports.</t>
  </si>
  <si>
    <t>data governance, hybrid threats, critical infrastructure protection, airport cybersecurity, Infosec lifecycle, BPMN modeling, situational awareness, data exfiltration, digital twin</t>
  </si>
  <si>
    <t>The study addresses the domain of critical infrastructure protection, focusing on hybrid threats that exploit digital vulnerabilities. The problem lies in the multidimensional and time-dependent nature of hybrid attacks, which challenge the resilience and coordination of infrastructure systems. The proposed solution integrates data governance with business process management and information security practices, using Business Process Model and Notation (BPMN) to model response workflows. This integration enhances situational awareness, standardizes incident response, and supports proactive and reactive threat mitigation. A comparative analysis is provided through a case study involving airport systems, demonstrating improved coordination, data integrity, and stakeholder collaboration in emergency scenarios.</t>
  </si>
  <si>
    <t>The article proposes integrating data governance with the Business Process Model and Notation (BPMN) within the Infosec lifecycle to automate response actions against hybrid threats. It includes modeling reactive and proactive incident responses using indicators of compromise (IoCs) and indicators of attack (IoAs), supported by dashboards and simulation diagrams.</t>
  </si>
  <si>
    <t>Sensitive data, indicators of compromise (IoCs), indicators of attack (IoAs), and digital information flows within airport infrastructures.</t>
  </si>
  <si>
    <t>Digital information flow, indicators of compromise (IoCs), indicators of attack (IoAs), data exfiltration patterns, and system vulnerabilities within airport infrastructures.</t>
  </si>
  <si>
    <t>The solution integrates Business Process Model and Notation (BPMN), intrusion detection systems (IDS), Infosec dashboards, and the Digital Twin concept. BPMN is used to model workflows and automate incident responses. IDS tools detect anomalies and trigger alerts based on IoCs and IoAs. Infosec dashboards visualize threats and coordinate responses. The Digital Twin provides a virtual replica of airport infrastructure for real-time monitoring and simulation. The ENGAGE CSIM platform and Crisis Alerting System (CAS) are implemented to support decision-making and multichannel alerting. The article presents both conceptual frameworks and validated implementations through EU-funded projects such as SATIE H2020.</t>
  </si>
  <si>
    <t>Conceptual model using BPMN (ISO/IEC 19510), Infosec lifecycle framework, intrusion detection systems (IDS), Digital Twin simulations, and the ENGAGE CSIM software platform. No full implementation described, but simulation and modeling tools are used.</t>
  </si>
  <si>
    <t>Tracking is necessary to detect, prevent, and respond to hybrid threats targeting critical infrastructures. It aims to ensure data integrity, monitor suspicious activities, and facilitate coordinated emergency responses. Tracking supports proactive threat mitigation, accountability, and resilience by enabling real-time monitoring, automated incident handling, and secure information exchange among stakeholders.</t>
  </si>
  <si>
    <t>To detect, prevent, and respond to hybrid threats targeting critical infrastructures by ensuring situational awareness, accountability, and integrity of digital information. Tracking supports emergency response coordination and threat mitigation.</t>
  </si>
  <si>
    <t>Yes, the approach enables responsibility attribution through standardized chains of evidence, lineage tracking, and audit trails. These mechanisms support non-repudiation and accountability in case of data leakage or security incidents.</t>
  </si>
  <si>
    <t>Yes. The approach includes lineage tracking, audit trails, and standardized chains of evidence to attribute responsibility and ensure non-repudiation in case of data leakage or compromise.</t>
  </si>
  <si>
    <t>The study includes a case study involving airport infrastructures and references validated implementations such as the ENGAGE CSIM and CAS systems.</t>
  </si>
  <si>
    <t>False. Justification: The solution is conceptual and demonstrated through modeling and simulation; no evidence of deployment in a real-world setting.</t>
  </si>
  <si>
    <t>The paper proposes a novel integration of data governance with BPMN and Infosec lifecycle to counter hybrid threats.</t>
  </si>
  <si>
    <t>True. Justification: The paper introduces a novel integration of data governance with BPMN and Infosec lifecycle for hybrid threat response in critical infrastructures.</t>
  </si>
  <si>
    <t>Structured analysis is provided through scenario simulations, case studies, and application of indicators such as IoCs and IoAs.</t>
  </si>
  <si>
    <t>True. Justification: The study includes simulation-based evaluation using BPMN diagrams and Digital Twin modeling to assess response strategies.</t>
  </si>
  <si>
    <t>The solution is validated in industrial contexts, including airport operations and public safety agencies.</t>
  </si>
  <si>
    <t>False. Justification: Although the airport domain is discussed, there is no evidence of validation in an actual industrial or organizational context.</t>
  </si>
  <si>
    <t>The paper goes beyond conceptual frameworks by presenting implemented systems and validated tools.</t>
  </si>
  <si>
    <t>False. Justification: The paper proposes a solution and evaluates it through simulation, not just a conceptual framework.</t>
  </si>
  <si>
    <t>The study is based on structured methodologies and empirical data, not solely on author opinions.</t>
  </si>
  <si>
    <t>False. Justification: The study is based on structured modeling and simulation, not personal experience or opinion.</t>
  </si>
  <si>
    <t>Integrating data governance with BPMN and Infosec lifecycle enhances the resilience of critical infrastructures against hybrid threats. The approach enables real-time detection, automated response, and coordinated stakeholder actions. It supports accountability, improves data integrity, and facilitates cross-border collaboration. The Digital Twin concept further strengthens monitoring and simulation capabilities.</t>
  </si>
  <si>
    <t>Integrating data governance with BPMN and Infosec lifecycle enhances the detection and mitigation of hybrid threats in critical infrastructures. The approach supports proactive and reactive incident responses, improves stakeholder coordination, and strengthens digital information integrity.</t>
  </si>
  <si>
    <t>The study focuses primarily on airport infrastructures and may require adaptation for other types of critical infrastructures. Implementation challenges such as stakeholder coordination and system integration are acknowledged.</t>
  </si>
  <si>
    <t>The solution is conceptual and demonstrated through simulation; lacks real-world implementation and industrial validation. The complexity of coordinating multiple stakeholders and systems in actual airport environments is acknowledged.</t>
  </si>
  <si>
    <t>The article is highly relevant for cybersecurity and data governance in critical infrastructure contexts. It includes validated tools and frameworks supported by EU-funded projects.</t>
  </si>
  <si>
    <t>The study is part of the EU-HYBNET H2020 project and builds on previous work in hybrid threat modeling. It emphasizes the importance of cross-border collaboration and standardized response protocols.</t>
  </si>
  <si>
    <t>2-s2.0-85202449971</t>
  </si>
  <si>
    <t>P121</t>
  </si>
  <si>
    <t>10.3390/app14167034</t>
  </si>
  <si>
    <t>A Blockchain-Based Supervision Data Security Sharing Framework</t>
  </si>
  <si>
    <t>To propose a blockchain-based framework for secure sharing of engineering supervision data that addresses issues of data centralization, privacy, and trust among participating entities in construction projects.</t>
  </si>
  <si>
    <t>To design and evaluate a blockchain-based framework for secure sharing of engineering supervision data, addressing issues of data centralization, privacy, and trust among stakeholders.</t>
  </si>
  <si>
    <t>blockchain, engineering supervision, data privacy, smart contracts, CP-ABE, IPFS</t>
  </si>
  <si>
    <t>The study addresses the domain of engineering supervision within the construction industry, where centralized data platforms suffer from low sharing efficiency and security vulnerabilities. The proposed solution is a blockchain-based framework that integrates InterPlanetary File System (IPFS) for off-chain storage and Ciphertext Policy Attribute-Based Encryption (CP-ABE) for fine-grained access control. Smart contracts are employed to automate and secure data-sharing processes. Comparative analysis demonstrates that the framework achieves low gas consumption, fast encryption/decryption (under 0.1 seconds), and smart contract execution within 5 seconds, outperforming existing centralized and blockchain-based solutions in terms of scalability, privacy, and trust.</t>
  </si>
  <si>
    <t>The article proposes a consortium blockchain framework integrated with IPFS for off-chain storage and CP-ABE for fine-grained access control. Smart contracts automate access control and ensure traceability. The system tracks supervision data through encrypted metadata and hash-based indexing.</t>
  </si>
  <si>
    <t>Engineering supervision data including official documents, technical materials, and document receipts.</t>
  </si>
  <si>
    <t>Engineering supervision data (e.g., official documents, technical materials, document receipts)</t>
  </si>
  <si>
    <t>The framework is implemented using a consortium blockchain (FISCO BCOS V2.8.0), IPFS 0.9.0 for distributed file storage, and CP-ABE for encryption. Smart contracts are written in Solidity and deployed on the blockchain. The backend is developed in Java and Go, with Vue used for the frontend interface. Data is stored in MySQL 5.7.31. The system operates on Ubuntu 18.04 within a VMware virtual environment. The architecture combines on-chain metadata storage with off-chain encrypted file storage, enabling secure, decentralized, and efficient data sharing.</t>
  </si>
  <si>
    <t>Consortium blockchain (FISCO BCOS), IPFS, CP-ABE encryption, smart contracts (Solidity), Java, Go, Vue.js, MySQL. The solution is implemented and tested in a virtualized environment.</t>
  </si>
  <si>
    <t>Tracking is necessary to ensure the integrity, traceability, and secure sharing of engineering supervision data among multiple stakeholders. It aims to overcome trust issues, prevent data tampering, and enable fine-grained access control without third-party intervention. This contributes to improved transparency, accountability, and efficiency in engineering supervision processes.</t>
  </si>
  <si>
    <t>To ensure secure, traceable, and privacy-preserving sharing of engineering supervision data among stakeholders, improving transparency and trust in construction projects.</t>
  </si>
  <si>
    <t>Yes, the framework enables responsibility attribution through digital signatures and smart contracts. Each data upload includes a private key signature, and metadata is verified against the uploader’s identity, ensuring traceability and accountability in case of data leakage.</t>
  </si>
  <si>
    <t>Yes. The framework uses digital signatures and smart contracts to trace data origin and access, enabling identification of responsible parties in case of data leakage.</t>
  </si>
  <si>
    <t>The framework is implemented and tested in a simulated environment with real-world engineering supervision data and nodes representing actual stakeholders.</t>
  </si>
  <si>
    <t>True. Justification: The framework is implemented and tested in a simulated consortium blockchain environment with real-world engineering supervision data scenarios.</t>
  </si>
  <si>
    <t>The paper introduces a novel integration of blockchain, IPFS, CP-ABE, and smart contracts tailored for engineering supervision data sharing.</t>
  </si>
  <si>
    <t>True. Justification: The paper introduces a novel integration of blockchain, IPFS, CP-ABE, and smart contracts tailored for engineering supervision data sharing.</t>
  </si>
  <si>
    <t>Empirical evaluation includes performance metrics such as encryption/decryption time, gas cost, and smart contract execution time.</t>
  </si>
  <si>
    <t>True. Justification: The framework is evaluated for encryption/decryption performance, gas cost, and security features in a controlled environment.</t>
  </si>
  <si>
    <t>The framework is evaluated in a controlled experimental setup, not in an industrial deployment.</t>
  </si>
  <si>
    <t>False. Justification: The evaluation is conducted in a simulated environment; no evidence of deployment in an actual industrial setting is provided.</t>
  </si>
  <si>
    <t>The paper presents a fully implemented system with performance evaluation, not just a conceptual model.</t>
  </si>
  <si>
    <t>False. Justification: The paper includes a full implementation and performance evaluation.</t>
  </si>
  <si>
    <t>The study is based on technical implementation and empirical analysis, not solely on author opinions or experiences.</t>
  </si>
  <si>
    <t>False. Justification: The study is based on technical implementation and empirical evaluation, not personal experience.</t>
  </si>
  <si>
    <t>Controlled experiment with practitioners (simulated consortium blockchain environment)</t>
  </si>
  <si>
    <t>The proposed framework effectively ensures secure and efficient sharing of engineering supervision data. It achieves low gas consumption, fast encryption/decryption, and reliable access control. The integration of blockchain, IPFS, and CP-ABE provides a scalable and privacy-preserving solution suitable for complex supervision scenarios.</t>
  </si>
  <si>
    <t>The proposed framework effectively ensures secure, traceable, and privacy-preserving sharing of engineering supervision data. It demonstrates low encryption/decryption latency (&lt;0.1s), acceptable gas costs, and robust access control. The architecture is scalable and suitable for complex engineering environments.</t>
  </si>
  <si>
    <t>The framework’s trust and credit rating calculations for blockchain nodes are complex and may affect system robustness. Future work is needed to streamline these processes and adapt the framework to broader practical scenarios.</t>
  </si>
  <si>
    <t>The framework is tested in a simulated environment; industrial deployment and real-world scalability are not validated. Trust degree and credit rating calculations for nodes are complex and need simplification.</t>
  </si>
  <si>
    <t>The article provides a comprehensive technical implementation and evaluation of a blockchain-based data-sharing framework, making it suitable for inclusion in studies focused on secure data governance in engineering contexts.</t>
  </si>
  <si>
    <t>The framework includes a five-layer architecture: application, contract, interface, consortium chain service, and data storage. It supports fine-grained access control and rapid data retrieval using hash indexing.</t>
  </si>
  <si>
    <t>2-s2.0-85202434249</t>
  </si>
  <si>
    <t>P120</t>
  </si>
  <si>
    <t>10.1109/EdgeCom62867.2024.00008</t>
  </si>
  <si>
    <t>Digital Watermarking Technology of Data Element Circulation Transaction</t>
  </si>
  <si>
    <t>To develop robust and secure digital watermarking systems tailored to various data formats in order to enhance the security of data element circulation and transaction processes.</t>
  </si>
  <si>
    <t>To design and implement robust digital watermarking systems tailored to various data formats (image, PDF, Word, Excel, JSON) to ensure secure circulation and transaction of data elements, enabling traceability and protection against unauthorized access or tampering.</t>
  </si>
  <si>
    <t>data security, digital watermarking, data provenance, edge computing</t>
  </si>
  <si>
    <t>In the domain of digital economy and data security, the study addresses the problem of data leakage and unauthorized use during data element circulation transactions. The proposed solution involves the design of five distinct digital watermarking systems for image, PDF, Word, Excel, and JSON formats. These systems incorporate principles such as blind extraction, compatibility, and resistance to collusion attacks. Comparative analysis reveals that the watermarking algorithms are robust, difficult to parse, and effective in treason tracking, thereby ensuring data security and traceability.</t>
  </si>
  <si>
    <t>The study proposes a suite of digital watermarking systems for different file types (image, PDF, Word, Excel, JSON). Each system embeds encrypted watermark information using format-specific techniques (e.g., SVD and DT-CWT for images, RSA-encrypted stream objects for PDFs, redundant attributes for Word, reference sharing for Excel and JSON). These systems aim to enable blind extraction, resist tampering and collusion attacks, and support traitor tracing.</t>
  </si>
  <si>
    <t>Digital watermark embedded in various file formats including image, PDF, Word, Excel, and JSON files.</t>
  </si>
  <si>
    <t>Digital files and structured data (images, PDFs, Word documents, Excel spreadsheets, JSON data)</t>
  </si>
  <si>
    <t>The solution utilizes a combination of robust watermarking algorithms tailored to specific file formats. For image files, a fruit fly optimization algorithm and DT CWT frequency domain transform are used. PDF watermarking involves RSA encryption and manipulation of stream objects. Word watermarking leverages redundant attributes in OOXML format. Excel and JSON watermarking use reference sharing mechanisms and composite redundant character mapping. The article presents actual implementation details and algorithmic steps for each format, indicating a practical deployment rather than a conceptual model.</t>
  </si>
  <si>
    <t>- Image: DT-CWT, SVD, fruit fly optimization algorithm
 - PDF: RSA encryption, stream object manipulation
 - Word: OOXML manipulation, redundant attributes (w:rsid)
 - Excel/JSON: Reference sharing mechanism, composite redundant character mapping, fingerprint coding
 Implementation is described in detail for each format, indicating actual prototyping.</t>
  </si>
  <si>
    <t>Tracking is necessary to ensure the integrity, authenticity, and ownership of data during circulation and transaction. It aims to prevent unauthorized access, detect tampering, and trace the source of data leakage. This contributes to mitigating security risks and enhancing trust in digital data exchanges.</t>
  </si>
  <si>
    <t>To ensure data security during circulation and transaction, enable traitor tracing, verify data integrity and authenticity, and prevent unauthorized use or leakage of digital content.</t>
  </si>
  <si>
    <t>Yes, the approach enables identification of the responsible party in case of data leakage through embedded watermarking that supports treason tracking and fingerprint encoding.</t>
  </si>
  <si>
    <t>Yes. The watermarking systems support traitor tracing by embedding identity information, enabling the identification of the source of data leakage.</t>
  </si>
  <si>
    <t>The watermarking systems are implemented and tested on actual documents, indicating real-world application.</t>
  </si>
  <si>
    <t>True. Justification: The watermarking systems were implemented and tested on real file types (e.g., Word, Excel, JSON), demonstrating practical applicability.</t>
  </si>
  <si>
    <t>The paper introduces novel watermarking algorithms for multiple file formats.</t>
  </si>
  <si>
    <t>True. Justification: The paper proposes novel watermarking algorithms tailored to different data formats, including new embedding and extraction techniques.</t>
  </si>
  <si>
    <t>Structured testing and analysis of watermark extraction and robustness are presented.</t>
  </si>
  <si>
    <t>True. Justification: The study includes experimental results demonstrating the robustness and effectiveness of the watermarking systems.</t>
  </si>
  <si>
    <t>There is no evidence of evaluation in an industrial context.</t>
  </si>
  <si>
    <t>False. Justification: No evidence of industrial or organizational deployment; evaluations were conducted in academic or simulated environments.</t>
  </si>
  <si>
    <t>The paper goes beyond conceptual frameworks and includes implementation details.</t>
  </si>
  <si>
    <t>False. Justification: The paper presents concrete solutions and implementations, not just conceptual frameworks.</t>
  </si>
  <si>
    <t>The study is based on technical development and experimentation, not solely on author opinion.</t>
  </si>
  <si>
    <t>False. Justification: The paper is based on technical design and experimentation, not personal opinion or anecdotal experience.</t>
  </si>
  <si>
    <t>The proposed watermarking systems are effective in embedding and extracting watermarks across various file formats. They demonstrate robustness against tampering and collusion attacks, and support treason tracking. The systems maintain data integrity and are compatible with existing formats.</t>
  </si>
  <si>
    <t>The proposed watermarking systems are secure, robust, and compatible across various data formats. They enable blind extraction, resist tampering and collusion attacks, and support traitor tracing. The systems were successfully tested on multiple file types, demonstrating their effectiveness in protecting data during circulation and transaction.</t>
  </si>
  <si>
    <t>Watermark embedding in JSON requires sufficient numerical data, and Excel watermarking has length constraints. These limitations are acknowledged as areas for future refinement.</t>
  </si>
  <si>
    <t>The watermarking of JSON requires sufficient numerical data; Excel watermarking has length constraints. Further refinement is needed for broader applicability.</t>
  </si>
  <si>
    <t>The study provides a comprehensive technical solution with practical implementation across multiple data formats, contributing significantly to data security in digital transactions.</t>
  </si>
  <si>
    <t>The study is situated in the context of China's digital economy and emphasizes the importance of secure data transactions. It was presented at the 2024 IEEE 10th International Conference on Edge Computing and Scalable Cloud.</t>
  </si>
  <si>
    <t>2-s2.0-85201282873</t>
  </si>
  <si>
    <t>P119</t>
  </si>
  <si>
    <t>10.1016/j.heliyon.2024.e34407</t>
  </si>
  <si>
    <t>Blockchain-enabled EHR access auditing: Enhancing healthcare data security</t>
  </si>
  <si>
    <t>To develop a blockchain-based auditing framework for Electronic Health Records (EHR) access that ensures data security, transparency, and compliance by integrating purpose-based access control (PBAC) policies and smart contracts.</t>
  </si>
  <si>
    <t>To design a blockchain-based framework for auditing access to Electronic Health Records (EHR), integrating Purpose-Based Access Control (PBAC) and smart contracts to improve data security, transparency, and compliance auditing.</t>
  </si>
  <si>
    <t>blockchain, EHR audit trail, smart contracts, PBAC, healthcare data security</t>
  </si>
  <si>
    <t>In the healthcare domain, the study addresses the critical issue of inadequate auditing mechanisms for Electronic Health Records (EHR), which leads to security vulnerabilities and lack of accountability. The proposed solution introduces a blockchain-enabled auditing framework that integrates Purpose-Based Access Control (PBAC) policies and smart contracts to create immutable audit trails, verify access control policies, and generate comprehensive audit logs. The system ensures that each access to EHR is recorded with detailed metadata, including user identity, purpose, and timestamps. Comparative analysis with existing approaches demonstrates the novelty and effectiveness of the proposed solution in enhancing EHR data security, reducing unauthorized access, and improving compliance with regulatory standards.</t>
  </si>
  <si>
    <t>The study proposes a blockchain-based system that tracks EHR access events using smart contracts. It records user profiles, metadata, and transaction context, and verifies access control policies through compliance auditing. Audit logs are generated from both audit trails and policy verification.</t>
  </si>
  <si>
    <t>Electronic Health Record access events, including user identity, access purpose, timestamps, transaction details, and audit logs.</t>
  </si>
  <si>
    <t>EHR access events, including user identity, purpose, timestamp, and metadata</t>
  </si>
  <si>
    <t>The developed solution is implemented using the Solidity programming language (version 0.8.18) for smart contract development, deployed on Ethereum and Binance Smart Chain (BSC) test networks using the Hardhat framework. The system integrates blockchain technology to ensure immutability and transparency of audit trails. Smart contracts enforce Purpose-Based Access Control (PBAC) policies, manage user registration, access requests, and revocations. The architecture includes components such as audit trails, compliance auditing, and audit logs. The implementation includes algorithms for audit trail generation, compliance verification, and audit log representation. The system was tested through simulations involving 100 iterations to evaluate execution time, gas costs, and computational overhead, confirming its practical feasibility and performance.</t>
  </si>
  <si>
    <t>Ethereum blockchain, Solidity smart contracts, PBAC policies, audit trail algorithms, compliance auditing algorithms, GitHub dataset, BSC testnet</t>
  </si>
  <si>
    <t>The tracking aims to ensure secure, transparent, and accountable access to Electronic Health Records by recording detailed audit trails, verifying access control policies, and generating audit logs. This enables healthcare organizations to detect unauthorized access, ensure compliance with regulations such as HIPAA and HITECH, and enhance patient data privacy and security. Tracking supports forensic investigations, facilitates compliance auditing, and empowers patients with control over their data through smart contracts.</t>
  </si>
  <si>
    <t>To ensure secure, transparent, and compliant access to EHR data by tracking who accessed what, when, and why, and validating access legitimacy</t>
  </si>
  <si>
    <t>Yes. The approach enables responsibility attribution through immutable audit trails that include user identification, access purpose, timestamps, and transaction metadata. Smart contracts enforce access control policies and record all access events, allowing for the identification of responsible parties in case of data leakage or unauthorized access.</t>
  </si>
  <si>
    <t>Yes. The system enables identification of responsible parties via audit logs and smart contract events (e.g., AccessDenied, AccessGranted), supporting accountability in case of data misuse.</t>
  </si>
  <si>
    <t>The system was implemented using Solidity and deployed on Ethereum and BSC test networks, with performance evaluated through simulations and gas cost analysis.</t>
  </si>
  <si>
    <t>False. The system is not deployed in a real-world healthcare setting; it is evaluated via simulation and testnet deployment.</t>
  </si>
  <si>
    <t>The paper proposes a novel integration of smart contracts and purpose-based access control (PBAC) for EHR auditing, which has not been previously explored.</t>
  </si>
  <si>
    <t>True. The study proposes a novel integration of PBAC and smart contracts for EHR auditing, not previously explored.</t>
  </si>
  <si>
    <t>The study includes structured data collection and analysis through simulations, execution time measurements, gas cost evaluations, and access pattern analysis.</t>
  </si>
  <si>
    <t>True. The system is evaluated through simulations, smart contract execution analysis, and performance metrics (e.g., gas cost, execution time).</t>
  </si>
  <si>
    <t>There is no evidence of evaluation in an industrial or real-world healthcare setting; the evaluation was conducted through simulations.</t>
  </si>
  <si>
    <t>False. No industrial or organizational validation is performed; all evaluations are in simulated environments.</t>
  </si>
  <si>
    <t>The paper presents a fully implemented system with smart contracts and blockchain deployment, not just a conceptual framework.</t>
  </si>
  <si>
    <t>False. The study presents a technical solution, not a conceptual framework.</t>
  </si>
  <si>
    <t>The study is based on technical implementation and empirical evaluation, not solely on the authors’ opinions or experiences.</t>
  </si>
  <si>
    <t>False. The study is based on technical implementation and simulation, not personal experience.</t>
  </si>
  <si>
    <t>The proposed blockchain-based EHR auditing framework effectively enhances data security, transparency, and compliance. It successfully creates immutable audit trails, verifies access control policies through smart contracts, and generates comprehensive audit logs. Simulations demonstrate the system’s efficiency in execution time, gas cost, and computational overhead. Comparative analysis shows superior performance over existing methods in terms of response time and auditing capabilities.</t>
  </si>
  <si>
    <t>The proposed system successfully creates immutable audit trails, verifies access control policies, and generates audit logs. It improves transparency, accountability, and compliance in EHR access auditing. Performance metrics (execution time, gas cost) and access pattern analysis support its feasibility.</t>
  </si>
  <si>
    <t>The study does not include strong adversarial threat models, lacks analysis of storage free-riding attacks, and acknowledges potential latency issues in blockchain networks that may affect real-time auditing.</t>
  </si>
  <si>
    <t>Limitations include lack of real-world deployment, absence of adversarial threat models, potential vulnerability to storage free-riding and DAO attacks, and blockchain latency issues.</t>
  </si>
  <si>
    <t>The study includes a fictional case study to illustrate the importance of robust EHR auditing. The implementation is validated through simulations rather than real-world deployment.</t>
  </si>
  <si>
    <t>The study includes a security proof theorem, synthetic dataset analysis, and comparative evaluation with other blockchain-based EHR auditing frameworks.</t>
  </si>
  <si>
    <t>2-s2.0-85200962330</t>
  </si>
  <si>
    <t>P118</t>
  </si>
  <si>
    <t>10.1016/j.iot.2024.101317</t>
  </si>
  <si>
    <t>DAMFSD: A decentralized authorization model with flexible and secure delegation</t>
  </si>
  <si>
    <t>To propose a decentralized authorization model that enables flexible and secure delegation of medical data permissions among healthcare stakeholders, thereby enhancing data sharing, privacy, and interoperability in digital healthcare systems.</t>
  </si>
  <si>
    <t>The study aims to propose a decentralized authorization model that enables flexible and secure delegation of access permissions for medical data sharing among healthcare institutions. The model leverages blockchain technology, smart contracts, and advanced cryptographic techniques to ensure privacy, auditability, and transitive delegation.</t>
  </si>
  <si>
    <t>blockchain, data sharing, smart contracts, decentralized authorization, medical data privacy, proxy re-encryption, verifiable credentials</t>
  </si>
  <si>
    <t>In the healthcare domain, the study addresses the challenge of securely sharing medical data across multiple institutions, which is hindered by centralized authorization systems prone to single points of failure and lack of transparency. The proposed solution, DAMFSD (Decentralized Authorization Model with Flexible and Secure Delegation), empowers patients to delegate access permissions to trusted entities while retaining control and audit capabilities. The model integrates blockchain technology, smart contracts, and advanced cryptographic techniques such as multi-hop identity-based conditional proxy re-encryption, BBS+ signatures, and distributed ElGamal encryption. Comparative analysis with existing models demonstrates DAMFSD’s superiority in achieving decentralization, confidentiality, traceability, and revocability, while maintaining interoperability and performance.</t>
  </si>
  <si>
    <t>The article introduces DAMFSD, a decentralized authorization model built on a permissioned blockchain (Hyperledger Fabric). It incorporates smart contracts, verifiable credentials (VCs), BBS+ signatures, and identity-based proxy re-encryption (IBC-PRE). The model facilitates transitive delegation of access permissions, allowing patients to delegate access rights to trusted institutions. Authorization graphs are stored on-chain, enabling secure tracking and revocation of permissions.</t>
  </si>
  <si>
    <t>Health data permissions and authorization chains</t>
  </si>
  <si>
    <t>Access permissions to medical data, including personal information, diagnoses, and prescriptions.</t>
  </si>
  <si>
    <t>DAMFSD is implemented using a hybrid architecture combining on-chain and off-chain components. The on-chain part utilizes smart contracts deployed on the Hyperledger Fabric permissioned blockchain, which manages identity (DID), permissions, delegation, and authorization recording. Off-chain components are developed in Rust and Go, implementing cryptographic primitives such as multi-hop identity-based conditional proxy re-encryption (IBCPRE), BBS+ signatures for verifiability and selective disclosure, and distributed ElGamal encryption for secure graph-based authorization tracking. The system uses the Raft consensus algorithm for fault tolerance and Caliper for performance evaluation. The implementation includes two organizations with peer nodes and a single-node ordering service, ensuring secure and efficient permission delegation and tracking.</t>
  </si>
  <si>
    <t>The solution is implemented using Hyperledger Fabric (permissioned blockchain), smart contracts written in Go, multi-hop identity-based proxy re-encryption (IBC-PRE), BBS+ signatures, verifiable credentials (VCs), decentralized identifiers (DIDs), distributed ElGamal encryption, and Rust for off-chain components. The model is fully implemented and evaluated for performance.</t>
  </si>
  <si>
    <t>Tracking is essential to ensure secure, transparent, and revocable delegation of medical data permissions. It enables patients and delegated institutions to monitor the authorization chain, verify the legitimacy of access, and revoke permissions when necessary. This contributes to mitigating risks such as unauthorized access, key leakage, and permission abuse, while enhancing interoperability and trust among healthcare stakeholders.</t>
  </si>
  <si>
    <t>The tracking mechanism ensures secure, auditable, and flexible sharing of medical data across institutions. It allows patients to maintain control over their data while enabling transitive delegation of access rights. The system supports revocation and accountability through on-chain authorization graphs.</t>
  </si>
  <si>
    <t>Yes, the model supports responsibility attribution through traceable authorization chains recorded on the blockchain. The use of distributed ElGamal encryption and graph structures allows patients and auditors to identify which entities have accessed or delegated permissions, enabling accountability in case of data leakage.</t>
  </si>
  <si>
    <t>Yes. The model supports responsibility attribution through blockchain-stored authorization graphs and distributed ElGamal encryption, enabling auditability and revocation of delegated permissions.</t>
  </si>
  <si>
    <t>The model is implemented and evaluated on a real permissioned blockchain (Hyperledger Fabric) with smart contracts and cryptographic components developed in Rust and Go.</t>
  </si>
  <si>
    <t>True. Justification: The model is fully implemented and tested in a real-world environment using Hyperledger Fabric and associated cryptographic components.</t>
  </si>
  <si>
    <t>The paper introduces a novel decentralized authorization model (DAMFSD) integrating multiple cryptographic techniques and smart contracts for secure medical data sharing.</t>
  </si>
  <si>
    <t>True. Justification: The study introduces DAMFSD, a novel integration of blockchain, smart contracts, and cryptographic techniques for decentralized authorization with transitive delegation.</t>
  </si>
  <si>
    <t>The study includes structured performance evaluations, security analysis, and comparative analysis with existing models such as WAVE.</t>
  </si>
  <si>
    <t>True. Justification: The article presents empirical evaluations including performance benchmarks, resource consumption, scalability analysis, and comparisons with existing models such as WAVE.</t>
  </si>
  <si>
    <t>Although the model is implemented and tested, there is no indication of deployment or validation in an actual industrial healthcare setting.</t>
  </si>
  <si>
    <t>False. Justification: The evaluation is conducted in a laboratory setting, not within an industrial or clinical healthcare environment.</t>
  </si>
  <si>
    <t>The paper presents a fully implemented system with experimental evaluation, not just a conceptual framework.</t>
  </si>
  <si>
    <t>False. Justification: The study includes a practical implementation and empirical evaluation, not solely a conceptual framework.</t>
  </si>
  <si>
    <t>The study is based on technical implementation and empirical evaluation, not solely on author opinions or experiences.</t>
  </si>
  <si>
    <t>False. Justification: The article is based on technical experimentation and formal analysis, not on personal opinion or anecdotal experience.</t>
  </si>
  <si>
    <t>DAMFSD effectively enables decentralized, flexible, and secure delegation of medical data permissions. It addresses key limitations of existing models by separating encryption from verification, reducing key leakage risks, and supporting selective disclosure. Experimental results demonstrate acceptable computational and performance overheads, with scalability challenges identified and mitigated through architectural optimizations.</t>
  </si>
  <si>
    <t>DAMFSD enables decentralized, secure, and auditable authorization with transitive delegation. It improves upon existing models by reducing key leakage risks, enhancing verification performance, and supporting interoperability through verifiable credentials and decentralized identifiers.</t>
  </si>
  <si>
    <t>The model incurs higher computational overhead for fine-grained permission sharing due to complex cryptographic operations. Future work aims to optimize the underlying cryptographic schemes for better performance across diverse application scenarios.</t>
  </si>
  <si>
    <t>The model incurs higher computational costs for fine-grained delegation. Validation is limited to laboratory settings, lacking industrial deployment.</t>
  </si>
  <si>
    <t>The article provides a comprehensive technical and experimental evaluation of the DAMFSD model. No industrial deployment is reported.</t>
  </si>
  <si>
    <t>The study includes formal security analysis, performance comparisons with WAVE, and detailed implementation metrics. It emphasizes the importance of patient-centric control and interoperability in healthcare data sharing.</t>
  </si>
  <si>
    <t>2-s2.0-85200453096</t>
  </si>
  <si>
    <t>P117</t>
  </si>
  <si>
    <t>10.1016/j.jisa.2024.103851</t>
  </si>
  <si>
    <t>Role and attribute-based access control scheme for decentralized medicine supply chain</t>
  </si>
  <si>
    <t>To propose a decentralized and privacy-preserving access control scheme for medicine supply chain management using blockchain technology, integrating role-based and attribute-based access control mechanisms.</t>
  </si>
  <si>
    <t>To propose a decentralized and fine-grained access control scheme for medicine supply chain data using a combination of role-based and attribute-based access control mechanisms integrated with blockchain and IPFS technologies.</t>
  </si>
  <si>
    <t>blockchain, medicine supply chain, access control, data privacy, IPFS, Hyperledger Fabric, encryption</t>
  </si>
  <si>
    <t>The study addresses the challenges of medicine counterfeiting, data tampering, and privacy breaches in the medicine supply chain domain. It proposes a blockchain-enabled solution using Hyperledger Fabric integrated with both role-based access control (RBAC) and attribute-based access control (ABAC) to enhance granularity and dynamic access management. The system incorporates InterPlanetary File System (IPFS) for decentralized data storage and uses AES and RSA encryption algorithms to secure sensitive medicine data. Comparative analysis with existing approaches demonstrates improved scalability, privacy, and performance metrics such as latency and throughput.</t>
  </si>
  <si>
    <t>The study proposes a blockchain-enabled access control framework combining Role-Based Access Control (RBAC) and Attribute-Based Access Control (ABAC) to manage medicine supply chain data. It uses Hyperledger Fabric for permissioned blockchain operations and IPFS for decentralized storage. AES and RSA encryption algorithms are employed to secure data. Smart contracts enforce access policies, and Hyperledger Caliper is used for performance evaluation.</t>
  </si>
  <si>
    <t>Medicine logistics data, medicine specification files, order details, shipment status, and transaction history.</t>
  </si>
  <si>
    <t>Medicine specification data, logistics data, order details, shipment status, and transaction history</t>
  </si>
  <si>
    <t>The proposed solution is implemented using Hyperledger Fabric as the blockchain platform, which provides a permissioned network with smart contracts for access control. Hyperledger Caliper is used for performance benchmarking. IPFS is employed for decentralized file storage, storing only the hash of encrypted medicine data on the blockchain. AES-256 is used for symmetric encryption of medicine data, while RSA is used for asymmetric encryption and key management. The system includes a Fabric SDK layer for client interaction and a blockchain data storage layer for managing identities and transactions. The implementation is fully realized with experimental validation.</t>
  </si>
  <si>
    <t>Hyperledger Fabric (blockchain), IPFS (decentralized storage), AES (data encryption), RSA (key management), Hyperledger Caliper (performance benchmarking), Smart Contracts (access control enforcement). The solution is implemented and evaluated using real test cases.</t>
  </si>
  <si>
    <t>Tracking is essential to ensure the authenticity, integrity, and privacy of medicine data throughout the supply chain. It aims to prevent counterfeiting, unauthorized access, and data breaches by enabling fine-grained access control and secure data sharing among stakeholders. The tracking mechanism supports real-time monitoring, verification of logistics operations, and historical traceability of medicine movement.</t>
  </si>
  <si>
    <t>To ensure secure, scalable, and privacy-preserving management of medicine supply chain data, enabling traceability, authenticity, and fine-grained access control across stakeholders.</t>
  </si>
  <si>
    <t>Yes, the approach enables identification of responsible parties through digital identities managed by the Membership Service Provider (MSP) in Hyperledger Fabric. Each transaction is signed and traceable to specific users and organizations.</t>
  </si>
  <si>
    <t>Yes. The system uses digital identities and smart contracts to attribute responsibility. Each stakeholder has unique credentials and access rights, enabling traceability in case of data leakage or misuse.</t>
  </si>
  <si>
    <t>The proposed scheme is implemented and evaluated using Hyperledger Fabric and Caliper in a real-world medicine supply chain context.</t>
  </si>
  <si>
    <t>True. The proposed scheme is implemented using Hyperledger Fabric and IPFS, and evaluated with Hyperledger Caliper, demonstrating its practical applicability.</t>
  </si>
  <si>
    <t>The paper introduces a novel integration of RBAC and ABAC with blockchain and IPFS for medicine supply chain management.</t>
  </si>
  <si>
    <t>True. The paper introduces a novel integration of RBAC and ABAC with blockchain and IPFS for medicine supply chain management.</t>
  </si>
  <si>
    <t>Structured performance evaluation is conducted using metrics such as latency, throughput, and execution time.</t>
  </si>
  <si>
    <t>True. The solution is empirically evaluated using performance metrics such as latency, throughput, and scalability via Hyperledger Caliper.</t>
  </si>
  <si>
    <t>The evaluation is conducted in a simulated environment, not within an industrial deployment.</t>
  </si>
  <si>
    <t>False. The evaluation is conducted in a controlled experimental setup, not in an industrial or organizational context.</t>
  </si>
  <si>
    <t>False. The paper presents a fully implemented and evaluated solution, not just a conceptual framework.</t>
  </si>
  <si>
    <t>False. The paper is based on systematic design and empirical evaluation, not personal opinion or experience.</t>
  </si>
  <si>
    <t>The proposed RBAC and ABAC integrated scheme significantly improves data privacy, scalability, and access control granularity in medicine supply chains. It achieves high throughput and low latency, demonstrating superior performance compared to existing models. The use of IPFS and encryption algorithms enhances data confidentiality and integrity.</t>
  </si>
  <si>
    <t>The proposed scheme ensures secure and scalable access control for medicine supply chain data. It achieves low latency (0.12s), high throughput (72.5 TPS for invoke, 618.7 TPS for query), and improved scalability. The integration of RBAC and ABAC enhances access granularity and flexibility.</t>
  </si>
  <si>
    <t>The study does not include industrial deployment or real-world stakeholder feedback. Future work is suggested to integrate payment systems and further enhance data privacy.</t>
  </si>
  <si>
    <t>The solution lacks industrial validation and is tested only in a controlled environment. Complexity and cost of ABAC implementation are noted as potential challenges.</t>
  </si>
  <si>
    <t>The article provides a comprehensive technical implementation and performance evaluation, making it suitable for inclusion in studies on blockchain-based access control in healthcare supply chains.</t>
  </si>
  <si>
    <t>The study includes detailed algorithms for encryption, access control, and smart contract operations. It also provides a comparative analysis with existing approaches and discusses resistance to various security attacks.</t>
  </si>
  <si>
    <t>2-s2.0-85199714352</t>
  </si>
  <si>
    <t>P116</t>
  </si>
  <si>
    <t>10.22266/IJIES2024.0831.13</t>
  </si>
  <si>
    <t>Preserving Confidential Data Using Improved Rivest-Shamir Adleman to Secure Multi-Cloud</t>
  </si>
  <si>
    <t>To propose an improved encryption technique, IRSA (Improved Rivest-Shamir Adleman), for enhancing the confidentiality and security of data stored across multi-cloud environments.</t>
  </si>
  <si>
    <t>To propose and evaluate an Improved Rivest-Shamir Adleman (IRSA) encryption technique for enhancing data confidentiality in multi-cloud environments.</t>
  </si>
  <si>
    <t>multi-cloud security, data confidentiality, encryption, cloud storage, identity management</t>
  </si>
  <si>
    <t>In the domain of cloud computing, particularly multi-cloud environments, the study addresses the challenge of securing and tracking confidential data distributed across heterogeneous cloud platforms. The proposed solution, Improved Rivest-Shamir Adleman (IRSA), enhances traditional RSA encryption by incorporating chaotic synchronization to generate identical random prime numbers at both transmitter and receiver ends, thereby eliminating the need to transmit public keys and reducing the risk of factorization attacks. The system integrates Amazon Web Services S3 for scalable storage and AWS Identity and Access Management for secure access control. Comparative analysis against existing methods such as AES, RSA, ESKEA, HBDaSeC, TDES, and E-CP-ABE demonstrates that IRSA achieves superior encryption and decryption times, improved packet delivery ratio, and reduced latency.</t>
  </si>
  <si>
    <t>The study proposes the IRSA encryption technique, which enhances RSA by using chaotic synchronization to generate identical random prime numbers at both ends (transmitter and receiver), thereby eliminating the need to transmit public keys. The system encrypts user-owned files, splits them into parts, and uploads them to different cloud providers using AWS S3. AWS IAM is used for access verification.</t>
  </si>
  <si>
    <t>Confidential data files stored and transmitted across multi-cloud environments.</t>
  </si>
  <si>
    <t>Encrypted file parts and access credentials in a multi-cloud environment</t>
  </si>
  <si>
    <t>The solution is implemented using Python 3.8 and integrates Amazon Web Services (AWS) components such as S3 for scalable object storage and IAM for access control. The encryption mechanism is based on an improved RSA algorithm (IRSA) that utilizes a master-slave chaotic synchronization system to generate identical random prime numbers for encryption and decryption without exposing public keys. The system supports both client-side and server-side encryption using AES-256, and employs HTTPS, SSL/TLS, and IPSec for secure data transmission. The implementation includes multipart upload features for handling large files and uses timestamp-based file naming to prevent overwriting.</t>
  </si>
  <si>
    <t>- AWS S3 for storage
 - AWS IAM for access control
 - IRSA (Improved RSA) using chaotic synchronization
 - Python 3.8 for simulation
 - AES-256 for server-side encryption
 - HTTPS, SSL/TLS, IPSec for secure transmission
 - Implementation tested on Windows 10 with Intel i5, 16GB RAM, 6GB GPU</t>
  </si>
  <si>
    <t>Tracking is essential to ensure the confidentiality, integrity, and secure access of sensitive data distributed across multiple cloud platforms. It enables verification of user access, prevents unauthorized data exposure, and supports secure data retrieval by authorized users. The tracking mechanism also facilitates encryption key management and ensures that data fragments stored in different clouds remain protected and traceable.</t>
  </si>
  <si>
    <t>To ensure secure storage and retrieval of sensitive data across multiple cloud providers by preventing unauthorized access and improving encryption robustness.</t>
  </si>
  <si>
    <t>The article does not explicitly describe a model for attributing responsibility in the event of data leakage. However, the use of AWS IAM for fine-grained access control and user authentication implies a potential for identifying responsible parties through access logs and policy enforcement.</t>
  </si>
  <si>
    <t>Yes. AWS IAM policies and roles are used to define and enforce access control, enabling identification of users responsible for data access.</t>
  </si>
  <si>
    <t>The IRSA technique is implemented and evaluated using real-world cloud services such as AWS S3 and IAM.</t>
  </si>
  <si>
    <t>False. Justification: The solution was evaluated in a simulated environment, not deployed in a real-world setting.</t>
  </si>
  <si>
    <t>The paper introduces a novel encryption method, IRSA, which enhances RSA using chaotic synchronization.</t>
  </si>
  <si>
    <t>True. Justification: The IRSA technique is a novel enhancement of RSA using chaotic synchronization for key generation.</t>
  </si>
  <si>
    <t>The study includes structured performance evaluation with metrics such as encryption time, decryption time, latency, and packet delivery ratio.</t>
  </si>
  <si>
    <t>True. Justification: The paper includes quantitative performance comparisons (encryption/decryption time, latency, PDR) against existing methods.</t>
  </si>
  <si>
    <t>There is no indication that the solution was evaluated in an industrial or production environment.</t>
  </si>
  <si>
    <t>The paper presents a fully implemented and tested solution, not just a conceptual framework.</t>
  </si>
  <si>
    <t>False. Justification: The paper includes a concrete implementation and simulation results.</t>
  </si>
  <si>
    <t>The study is based on empirical evaluation rather than solely on the authors’ opinions or experiences.</t>
  </si>
  <si>
    <t>False. Justification: The study is based on empirical simulation and comparative analysis, not personal opinion.</t>
  </si>
  <si>
    <t>The IRSA technique significantly outperforms existing encryption methods in multi-cloud environments, achieving faster encryption and decryption times, higher packet delivery ratio, and lower latency. The approach enhances data confidentiality and security by eliminating public key exposure and leveraging AWS services for secure storage and access control.</t>
  </si>
  <si>
    <t>The IRSA technique outperforms traditional RSA and AES in encryption and decryption time, achieving 103 ms and 110 ms respectively for 100 MB files. It also shows improved packet delivery ratio (96%) and reduced latency (12 ms). The approach enhances data confidentiality in multi-cloud environments.</t>
  </si>
  <si>
    <t>The study does not address CPU usage, computational time, or network utilization, which are identified as areas for future research.</t>
  </si>
  <si>
    <t>The solution was only tested in a simulated environment. Future work includes analyzing CPU usage, computational time, and network utilization in real-world multi-cloud settings.</t>
  </si>
  <si>
    <t>Responsibility attribution is implied through IAM policies but not explicitly modeled.</t>
  </si>
  <si>
    <t>The study compares IRSA with ESKEA, HBDaSeC, TDES, E-CP-ABE, hybrid cryptographic techniques, and AES. It uses AWS services extensively and emphasizes the importance of secure key management and access control.</t>
  </si>
  <si>
    <t>2-s2.0-85199663912</t>
  </si>
  <si>
    <t>P115</t>
  </si>
  <si>
    <t>10.1109/ICCCR61138.2024.10585397</t>
  </si>
  <si>
    <t>BT-DEF: A Secure Digital Evidence Framework Using Blockchain and TP-Merkle Tree</t>
  </si>
  <si>
    <t>To propose a secure, scalable, and efficient digital evidence framework (BT-DEF) that utilizes blockchain and transaction-positioned Merkle tree (TP-Merkle tree) for attestation and audit of large-scale digital data, particularly in forensic and legal contexts.</t>
  </si>
  <si>
    <t>To propose a secure, scalable, and efficient digital evidence framework (BT-DEF) that leverages blockchain and transaction-positioned Merkle trees (TP-Merkle trees) for attestation and audit of large-scale digital data.</t>
  </si>
  <si>
    <t>digital forensics, blockchain, data attestation, auditability, TP-Merkle tree</t>
  </si>
  <si>
    <t>The study addresses challenges in digital security and forensics, particularly the attestation and audit of large-scale, time-sequential data in legal and business domains. It proposes BT-DEF, a digital evidence framework that integrates blockchain and TP-Merkle tree to ensure data integrity, transparency, and scalability. The framework replaces traditional third-party verification with a public blockchain, enhancing trust and reducing reliance on centralized entities. Data is compressed and stored in IPFS, while only the root hash is uploaded to the blockchain, minimizing bandwidth and storage costs. Smart contracts automate verification, and cryptographic slices enable efficient auditing. Comparative analysis shows BT-DEF improves performance and security over conventional methods.</t>
  </si>
  <si>
    <t>The article introduces BT-DEF, a framework combining blockchain and TP-Merkle trees to notarize and audit digital evidence. It uses hashing and compression techniques to handle large-scale data efficiently. Data is stored in TP-Merkle trees on IPFS, and only the root hash is uploaded to the blockchain. Smart contracts are used for automatic verification of cryptographic slices (Merkle proofs).</t>
  </si>
  <si>
    <t>Digital evidence data including time-sequential transaction data, such as smart meter readings and user-submitted notarized data.</t>
  </si>
  <si>
    <t>Time-sequential transactional data, such as smart electricity meter readings, rating data, and other digital evidence requiring attestation and audit.</t>
  </si>
  <si>
    <t>The BT-DEF framework employs a hybrid architecture combining blockchain, TP-Merkle tree, and IPFS. Blockchain serves as a decentralized trust platform, where smart contracts are deployed for automatic verification. TP-Merkle tree structures data with positional indexing for efficient storage and retrieval. IPFS is used to store the full Merkle tree, reducing storage costs and enabling decentralized access. SHA256 is used for hashing, and MetaMask manages cryptographic keys. The system includes attestation service providers and users interacting through signed requests and receipts. The framework is implemented with actual cryptographic operations and smart contract deployment, indicating a practical realization rather than a purely conceptual model.</t>
  </si>
  <si>
    <t>Blockchain (Ethereum), Smart Contracts, TP-Merkle Tree, IPFS (InterPlanetary File System), SHA-256 Hashing, MetaMask Wallet. The article describes a conceptual model with numerical examples and implementation details.</t>
  </si>
  <si>
    <t>Tracking is necessary to ensure the authenticity, integrity, and auditability of digital evidence in forensic and legal contexts. It aims to replace opaque third-party verification with transparent, decentralized mechanisms. By using cryptographic slices and smart contracts, the framework enables efficient and secure verification of data, even at large scales. This supports legal proceedings, protects user rights, and enhances trust in digital transactions and ratings.</t>
  </si>
  <si>
    <t>To ensure the originality, authenticity, and auditability of digital evidence in legal and business contexts. Tracking enables secure verification of data without relying on a centralized third party.</t>
  </si>
  <si>
    <t>Yes, the framework enables responsibility attribution through cryptographic signatures and indexed data linked to user identities (e.g., wallet addresses). In case of data leakage or disputes, the system allows tracing back to the responsible party using stored receipts and cryptographic slices.</t>
  </si>
  <si>
    <t>Yes. The framework allows identification of responsible parties through cryptographic slices and signed receipts. Users and ASPs use public/private key pairs for notarization and verification.</t>
  </si>
  <si>
    <t>The framework is applied to real-world scenarios such as smart power systems and e-commerce rating systems.</t>
  </si>
  <si>
    <t>False. Justification: The framework is conceptually described and simulated but not applied in a real-world setting.</t>
  </si>
  <si>
    <t>The paper introduces a novel framework (BT-DEF) combining blockchain and TP-Merkle tree for digital evidence attestation and audit.</t>
  </si>
  <si>
    <t>True. Justification: The paper proposes a novel framework (BT-DEF) combining blockchain and TP-Merkle trees for digital evidence management.</t>
  </si>
  <si>
    <t>The paper includes numerical examples and theoretical analysis of storage and verification performance.</t>
  </si>
  <si>
    <t>True. Justification: The paper includes numerical examples, theoretical analysis, and simulations to evaluate performance.</t>
  </si>
  <si>
    <t>There is no evidence of evaluation in an industrial context or deployment in a commercial setting.</t>
  </si>
  <si>
    <t>False. Justification: No evidence of industrial or organizational validation is provided.</t>
  </si>
  <si>
    <t>The paper presents an implemented framework with detailed architecture and operational steps, not just a conceptual model.</t>
  </si>
  <si>
    <t>False. Justification: The paper proposes a technical solution rather than a purely conceptual framework.</t>
  </si>
  <si>
    <t>The paper is based on technical implementation and analysis rather than solely on author opinions or experiences.</t>
  </si>
  <si>
    <t>False. Justification: The paper is based on technical design and simulation, not personal experience or opinion.</t>
  </si>
  <si>
    <t>Mathematical analysis</t>
  </si>
  <si>
    <t>BT-DEF achieves secure, scalable, and efficient attestation and audit of digital evidence. It reduces bandwidth and storage costs by storing only root hashes on blockchain and using IPFS for full data storage. Cryptographic slices enable fast verification, and smart contracts automate audits. The framework is suitable for large-scale applications and enhances trust in digital data.</t>
  </si>
  <si>
    <t>BT-DEF achieves secure, scalable, and efficient attestation and audit of digital evidence. It reduces bandwidth usage and storage costs by using TP-Merkle trees and IPFS. The framework supports automatic verification via smart contracts and cryptographic slices.</t>
  </si>
  <si>
    <t>The paper does not discuss limitations in terms of real-world deployment, user adoption, or integration with existing legal systems. It also does not address potential challenges in smart contract execution costs or blockchain scalability beyond theoretical analysis.</t>
  </si>
  <si>
    <t>The framework is not validated in industrial settings. Performance bottlenecks in blockchain (e.g., Ethereum TPS limits) are acknowledged. Trade-offs in tree height and modification complexity are discussed.</t>
  </si>
  <si>
    <t>The article provides a comprehensive technical framework with practical implementation details, but lacks industrial validation or user studies.</t>
  </si>
  <si>
    <t>The framework is supported by the National Science and Technology Council of Taiwan. The authors provide detailed mathematical analysis and storage cost estimations for various tree heights.</t>
  </si>
  <si>
    <t>2-s2.0-85198754387</t>
  </si>
  <si>
    <t>P114</t>
  </si>
  <si>
    <t>10.1016/j.comnet.2024.110623</t>
  </si>
  <si>
    <t>Auditable and dynamic access control scheme with behavior and identity tracing</t>
  </si>
  <si>
    <t>The study aims to develop a secure, auditable, and dynamic access control scheme that supports behavior and identity tracing to address key security challenges in data sharing, particularly in cloud environments.</t>
  </si>
  <si>
    <t>To propose a secure and auditable access control scheme that supports behavior and identity tracing, policy hiding, attribute revocation, key updating, and user auditing in data sharing environments.</t>
  </si>
  <si>
    <t>access control, identity tracing, policy hiding, blockchain, CP-ABE, data auditing</t>
  </si>
  <si>
    <t>In the domain of data security and access control, the article addresses the problem of unauthorized data access and key leakage in cloud-based systems. The proposed solution is an auditable and dynamic access control scheme that integrates behavior and identity tracing. It utilizes an access tree with hidden leaf nodes to enhance policy privacy and flexibility. The scheme combines Ciphertext Policy Attribute-Based Encryption (CP-ABE), blockchain, and the InterPlanetary File System (IPFS) to ensure secure data storage and auditability. A white-box traceability algorithm is introduced to identify malicious users, and an authority update mechanism allows for immediate revocation and key updates. Comparative analysis shows that the proposed scheme outperforms existing methods in terms of key generation, encryption/decryption time, and storage efficiency.</t>
  </si>
  <si>
    <t>The article proposes a CP-ABE-based access control scheme enhanced with blockchain and IPFS for secure data sharing. It introduces hidden access policies using access trees, white-box traceability for identity tracking, authority update mechanisms for revocation, and smart contracts for behavior auditing.</t>
  </si>
  <si>
    <t>User identity, access behavior, and decryption key usage</t>
  </si>
  <si>
    <t>User identity, access behavior, decryption key usage</t>
  </si>
  <si>
    <t>The solution integrates Ciphertext Policy Attribute-Based Encryption (CP-ABE) for fine-grained access control, blockchain for immutable audit logging and revocation list storage, and IPFS for distributed and tamper-resistant data storage. The system includes smart contracts for behavior auditing and uses AES for symmetric encryption of data. The architecture involves five entities: Attribute Authority (AA), Blockchain (BC), IPFS, Data Owner (DO), and Data User (DU). The implementation is supported by Hyperledger Fabric, Docker, and JPBC cryptographic libraries, indicating a fully realized system rather than a conceptual model.</t>
  </si>
  <si>
    <t>Blockchain, InterPlanetary File System (IPFS), CP-ABE (Ciphertext Policy Attribute-Based Encryption), AES encryption, smart contracts. The article describes a concrete implementation with performance evaluation.</t>
  </si>
  <si>
    <t>Tracking is necessary to identify and audit malicious users who leak decryption keys or deny unauthorized access. It aims to ensure accountability, prevent privilege abuse, and maintain data integrity and confidentiality. The tracking mechanism supports dynamic revocation and key updates, thereby enhancing the security and trustworthiness of data sharing in cloud environments.</t>
  </si>
  <si>
    <t>To prevent unauthorized access and key leakage, enable revocation of malicious users, and ensure accountability through behavior auditing.</t>
  </si>
  <si>
    <t>Yes, the scheme enables responsibility attribution through a white-box traceability algorithm that embeds user identity in the decryption key. When a key is leaked, the system can trace and identify the responsible user and revoke their access privileges.</t>
  </si>
  <si>
    <t>Yes. The scheme uses white-box traceability to embed user identity in decryption keys, enabling identification of malicious users.</t>
  </si>
  <si>
    <t>The scheme is implemented and evaluated through simulation experiments using real cryptographic libraries and platforms such as JPBC, Hyperledger Fabric, and Docker.</t>
  </si>
  <si>
    <t>True. Justification: The scheme is implemented and evaluated through experiments measuring time and storage overhead.</t>
  </si>
  <si>
    <t>The paper introduces a novel access control scheme combining CP-ABE, blockchain, and IPFS with white-box traceability and dynamic authority updating.</t>
  </si>
  <si>
    <t>True. Justification: The paper proposes a novel combination of CP-ABE with blockchain and IPFS, including new algorithms for authority update and behavior auditing.</t>
  </si>
  <si>
    <t>The study includes structured performance evaluations comparing encryption, decryption, key generation, and storage overheads with existing schemes.</t>
  </si>
  <si>
    <t>True. Justification: The scheme is empirically evaluated through performance metrics such as encryption/decryption time and storage cost.</t>
  </si>
  <si>
    <t>There is no indication that the solution was validated in an industrial context; the evaluation is based on academic simulations.</t>
  </si>
  <si>
    <t>False. Justification: The evaluation is conducted in a simulated environment, not in an industrial or organizational context.</t>
  </si>
  <si>
    <t>The study is based on formal design, implementation, and evaluation rather than solely on author experience or opinion.</t>
  </si>
  <si>
    <t>False. Justification: The paper is based on formal design and empirical evaluation, not on author opinion or experience.</t>
  </si>
  <si>
    <t>The proposed scheme achieves traceability, revocation, authority updating, policy hiding, and auditing. It significantly reduces key generation time (22.6%), encryption time (39.2%), decryption time (59.8%), and storage overhead for ciphertext (12.1%) and private keys (5.6%) compared to existing schemes. The scheme is secure under IND-CPA and traceable under the SDH assumption.</t>
  </si>
  <si>
    <t>The proposed scheme achieves traceability, revocation, policy hiding, key updating, and behavior auditing with improved performance over existing methods. It reduces key generation time by 22.6%, encryption time by 39.2%, decryption time by 59.8%, and storage costs by 12.1% (ciphertext) and 5.6% (private key).</t>
  </si>
  <si>
    <t>The authors acknowledge that audit overhead could be further optimized and suggest future integration of privacy set intersection and searchable encryption techniques.</t>
  </si>
  <si>
    <t>The scheme is evaluated in a simulated environment; industrial validation is not performed. Future work includes integrating privacy-preserving techniques and searchable encryption.</t>
  </si>
  <si>
    <t>The article provides a comprehensive technical and experimental evaluation of a novel access control scheme. It includes detailed algorithms, security proofs, and performance comparisons.</t>
  </si>
  <si>
    <t>The scheme is designed for cloud and IoT environments and emphasizes the importance of combining blockchain and CP-ABE for secure and auditable data sharing.</t>
  </si>
  <si>
    <t>2-s2.0-85198727100</t>
  </si>
  <si>
    <t>P113</t>
  </si>
  <si>
    <t>10.1109/ICAAIC60222.2024.10574924</t>
  </si>
  <si>
    <t>Blockchain-based e-vault for Legal Records</t>
  </si>
  <si>
    <t>To ensure immutable record-keeping, increase transparency, and improve security, the study aims to develop a blockchain-based e-vault specifically designed for legal records. It seeks to simplify record-keeping procedures, enable integration with existing legal systems, and ensure compliance with regulatory standards.</t>
  </si>
  <si>
    <t>To develop a blockchain-based e-vault system for legal records that ensures immutable record-keeping, enhances transparency, and improves security through decentralized storage and cryptographic mechanisms.</t>
  </si>
  <si>
    <t>blockchain, legal records, data security, decentralization, smart contracts, transparency</t>
  </si>
  <si>
    <t>In the legal domain, the article addresses the challenge of securely managing legal records, which are traditionally stored in physical formats or fragmented digital systems. The proposed solution is a blockchain-based e-vault that leverages decentralized storage, cryptographic techniques, and smart contracts to ensure the immutability, traceability, and security of legal documents. The system integrates with existing legal workflows through user-friendly interfaces and interoperability standards. Compared to traditional access control methods, the blockchain-based approach demonstrates superior performance in terms of security and efficiency, as evidenced by performance analysis results.</t>
  </si>
  <si>
    <t>The study proposes a blockchain-based e-vault system that uses Ethereum blockchain and smart contracts to securely store and manage legal documents. The system tracks document uploads, retrievals, and user interactions using metadata stored on the blockchain. It integrates with legal workflows and ensures traceability, auditability, and compliance.</t>
  </si>
  <si>
    <t>Legal documents and metadata related to legal records, including document name, type, UID number, address, and upload date.</t>
  </si>
  <si>
    <t>Legal documents and their associated metadata (e.g., document name, type, UID, address, upload date, retrieval events)</t>
  </si>
  <si>
    <t>The developed solution utilizes a hybrid architecture combining local servers and blockchain networks. It includes a web application interface, a backend API, and Ethereum-based blockchain for secure data storage. Cryptographic methods are employed for data encryption, and Solidity is used to implement smart contracts. Metadata is stored on the blockchain, while encrypted user authentication data is maintained on local servers. The system supports interoperability with existing legal systems and ensures scalability and compliance.</t>
  </si>
  <si>
    <t>Ethereum blockchain, smart contracts (Solidity), cryptographic encryption, web application, back-end API, local server for authentication and metadata storage. The article includes implementation details and performance analysis.</t>
  </si>
  <si>
    <t>Tracking is essential to ensure the integrity, authenticity, and traceability of legal records. It aims to prevent tampering, unauthorized access, and data manipulation during legal processes. By recording transactions and retrieval events on the blockchain, the system provides auditability and transparency, thereby enhancing trust and accountability in legal record management.</t>
  </si>
  <si>
    <t>To ensure the integrity, authenticity, and traceability of legal records; to prevent tampering; to support regulatory compliance; and to provide transparent and auditable access to legal documents.</t>
  </si>
  <si>
    <t>Yes, the system enables responsibility attribution through user authentication and transaction logging. Each data upload and retrieval is recorded on the blockchain, and only pre-registered users with valid credentials can perform actions, ensuring traceability of actions.</t>
  </si>
  <si>
    <t>Yes. The system uses user authentication and logs all transactions (uploads, retrievals) on the blockchain, enabling identification of responsible parties in case of data misuse or leakage.</t>
  </si>
  <si>
    <t>The system is implemented and tested with performance analysis comparing it to traditional methods.</t>
  </si>
  <si>
    <t>True. Justification: The system was implemented using Ethereum and Solidity, with a working prototype and performance analysis presented.</t>
  </si>
  <si>
    <t>The paper introduces a novel blockchain-based e-vault system specifically tailored for legal records.</t>
  </si>
  <si>
    <t>True. Justification: The paper proposes a novel blockchain-based architecture tailored for legal records, integrating smart contracts and decentralized storage.</t>
  </si>
  <si>
    <t>The article includes performance analysis and system behavior evaluation.</t>
  </si>
  <si>
    <t>True. Justification: The paper includes performance analysis comparing blockchain-based access control with traditional methods.</t>
  </si>
  <si>
    <t>There is no evidence of evaluation in an industrial or real-world legal institution setting.</t>
  </si>
  <si>
    <t>False. Justification: The system was not evaluated in a real-world legal or industrial setting; only simulated and prototype-based evaluation was conducted.</t>
  </si>
  <si>
    <t>The paper presents an implemented system, not just a conceptual framework.</t>
  </si>
  <si>
    <t>False. Justification: The paper includes a concrete implementation and does not remain at the conceptual level.</t>
  </si>
  <si>
    <t>False. Justification: The paper is based on technical implementation and evaluation, not personal opinion or anecdotal experience.</t>
  </si>
  <si>
    <t>The blockchain-based e-vault system enhances the security, transparency, and efficiency of legal record management. It ensures data immutability and traceability through decentralized storage and smart contracts. The system supports integration with existing legal workflows and complies with regulatory standards, offering a robust solution for modernizing legal documentation practices.</t>
  </si>
  <si>
    <t>The proposed blockchain-based e-vault system enhances the security, integrity, and traceability of legal records. It supports regulatory compliance, reduces reliance on intermediaries, and improves efficiency in legal workflows. The system is scalable and integrates with existing legal infrastructures.</t>
  </si>
  <si>
    <t>The article does not explicitly discuss limitations, but it lacks industrial validation and real-world deployment details.</t>
  </si>
  <si>
    <t>The system was not validated in an industrial or real-world legal setting. The evaluation was limited to prototype testing and performance analysis.</t>
  </si>
  <si>
    <t>The article provides a detailed implementation and evaluation of a blockchain-based legal record management system, but lacks discussion on scalability in large-scale legal institutions.</t>
  </si>
  <si>
    <t>The system uses Solidity smart contracts and Ethereum blockchain. It includes user authentication, encryption, and metadata tracking. The architecture is modular and designed for integration with legal systems.</t>
  </si>
  <si>
    <t>2-s2.0-85198698009</t>
  </si>
  <si>
    <t>P112</t>
  </si>
  <si>
    <t>10.1109/ICAAIC60222.2024.10575671</t>
  </si>
  <si>
    <t>Enhanced Healthcare Security: Integrating Blockchain and IoT for Patient Data Protection and Remote Vital Sign Monitoring</t>
  </si>
  <si>
    <t>To enhance healthcare security by integrating Internet of Things and blockchain technologies for the protection of patient data and remote monitoring of vital signs.</t>
  </si>
  <si>
    <t>The study addresses the healthcare domain, focusing on the challenge of securing patient data and enabling remote monitoring of vital signs. It proposes a novel architecture that integrates Internet of Things sensors with blockchain technology to ensure secure data collection, transmission, and storage. IoT devices such as the DHT11 and MAX30100 Arduino sensors collect real-time health metrics including temperature, heart rate, and oxygen saturation. These data are encrypted using SHA-256 and transmitted via Postman API to a private permissioned blockchain built on Hyperledger Fabric. The blockchain employs private channels for access control, allowing only authorized medical professionals to view relevant patient records. The system also includes a user-friendly interface for hospital administrators to manage appointments and ambulance services, enhancing operational efficiency and patient care.</t>
  </si>
  <si>
    <t>Vital signs including temperature, heart rate, oxygen saturation, and environmental data such as humidity.</t>
  </si>
  <si>
    <t>The developed solution utilizes a hybrid architecture combining IoT sensors (DHT11, MAX30100 Arduino, ESP8266 microcontroller) for data collection, Postman API for secure data transmission, SHA-256 encryption for data protection, CouchDB for NoSQL data storage, and Hyperledger Fabric Version 2.0 for blockchain implementation. The web application is built using Node.js and Express.js for server-side logic, with potential integration of front-end frameworks such as React.js or Angular. The system includes user authentication and role-based access control, ensuring secure and scalable data management across the healthcare ecosystem.</t>
  </si>
  <si>
    <t>Tracking is essential to enable continuous and remote monitoring of patient health metrics, facilitate early diagnosis, and support personalized treatment plans. It ensures the secure collection and transmission of sensitive medical data, thereby addressing privacy concerns and enhancing the reliability of healthcare services.</t>
  </si>
  <si>
    <t>Yes, the system enables responsibility attribution through blockchain’s immutable ledger and access control mechanisms. Each transaction is securely recorded, allowing traceability and accountability for data access and modifications.</t>
  </si>
  <si>
    <t>The proposed system includes a working web application and real-time data collection using IoT sensors, indicating practical implementation.</t>
  </si>
  <si>
    <t>The paper introduces a novel architecture integrating blockchain and IoT for healthcare data security and monitoring.</t>
  </si>
  <si>
    <t>The article does not present structured empirical data collection or analysis such as experiments or surveys.</t>
  </si>
  <si>
    <t>The paper goes beyond conceptual discussion by detailing implementation components and system architecture.</t>
  </si>
  <si>
    <t>The study is not based solely on author experience or opinion; it includes technical design and implementation.</t>
  </si>
  <si>
    <t>The integration of blockchain and IoT technologies significantly enhances healthcare data security and enables effective remote monitoring of patient vital signs. The proposed system ensures encrypted data transmission, regulated access through private channels, and user-friendly management interfaces, contributing to a secure and efficient healthcare ecosystem.</t>
  </si>
  <si>
    <t>The study acknowledges challenges related to scalability and interoperability of the proposed framework, and emphasizes the need for continued research and monitoring of advancements in IoT and blockchain standards.</t>
  </si>
  <si>
    <t>The article presents a detailed technical implementation but lacks empirical evaluation or industrial deployment data.</t>
  </si>
  <si>
    <t>2-s2.0-85198020186</t>
  </si>
  <si>
    <t>P111</t>
  </si>
  <si>
    <t>10.24425/ijet.2024.149557</t>
  </si>
  <si>
    <t>Formation of Models for Registering Systemic Processes in The Digital Educational Environment of the University Based on Log File Analysis</t>
  </si>
  <si>
    <t>To develop methods and models for analyzing data formed in the digital educational environment of educational institutions based on digital traces, aiming to optimize the educational process by identifying relationships between educational program structures and student performance.</t>
  </si>
  <si>
    <t>To develop methods and models for analyzing data formed in the digital educational environment (DEE) of educational institutions based on digital traces, with the aim of optimizing educational processes and identifying anomalies.</t>
  </si>
  <si>
    <t>digital educational environment, digital traces, log file analysis, anomaly detection, clustering, student behavior modeling</t>
  </si>
  <si>
    <t>In the domain of higher education, the study addresses the challenge of analyzing vast amounts of data generated within digital educational environments. The proposed solution involves the development of algorithms and models for intelligent data analysis based on log file examination. Specifically, a recursive algorithm is introduced to construct hierarchical models of systemic processes, enabling detailed profiling of user behavior and detection of anomalies. The solution is compared with existing approaches by integrating clustering methods and platforms like Splunk to enhance the detection of information security breaches and academic misconduct.</t>
  </si>
  <si>
    <t>The study proposes a recursive algorithm for constructing hierarchical models of processes in the DEE using log file analysis. It also introduces a clustering-based model to analyze systemic process logs and detect anomalies in student behavior. The Splunk platform is used to visualize and analyze user activity data.</t>
  </si>
  <si>
    <t>Digital traces of students and educators, including log files, IP addresses, browser and device information, access patterns, and document interaction data.</t>
  </si>
  <si>
    <t>Digital traces of students and educators, including log files from distance learning systems (DLS), user activity data (e.g., IP address, browser, device, access time, visited resources), and document flow events.</t>
  </si>
  <si>
    <t>The solution utilizes intelligent data analysis techniques, clustering algorithms, and log file processing tools. Splunk is employed for visualizing user activity and detecting anomalies. The approach is conceptual, with practical implementation demonstrated through log analysis from distance learning systems of two universities. The system models processes using hierarchical structures and graph-based clustering to identify patterns and threats in user behavior.</t>
  </si>
  <si>
    <t>Conceptual model using log file analysis, clustering algorithms, and the Splunk platform for visualization. No specific programming languages or cloud services are mentioned. The implementation is partially realized through case studies using real log data.</t>
  </si>
  <si>
    <t>Tracking is essential for understanding user behavior within the digital educational environment, optimizing educational content, detecting anomalies such as academic misconduct, and enhancing information security. It supports decision-making by providing insights into student engagement, resource utilization, and collaborative dynamics.</t>
  </si>
  <si>
    <t>To analyze student behavior, detect anomalies (e.g., collusion, authorship substitution), optimize educational content delivery, and enhance information security in the DEE.</t>
  </si>
  <si>
    <t>Yes, the approach enables identification of responsible parties in case of data leakage or academic misconduct by profiling users through log data analysis and clustering methods.</t>
  </si>
  <si>
    <t>Yes. The approach allows identification of responsible parties (IPOs) through clustering and anomaly detection in log files. The model uses proximity metrics and modularity coefficients to identify unusual participation patterns.</t>
  </si>
  <si>
    <t>The study includes practical implementation using log files from actual university systems and demonstrates real-world application of the proposed models.</t>
  </si>
  <si>
    <t>True. Justification: The study analyzes real log data from two universities’ DLS systems over a 10-day period, demonstrating practical application.</t>
  </si>
  <si>
    <t>The paper introduces novel algorithms and models for hierarchical process modeling and anomaly detection in educational environments.</t>
  </si>
  <si>
    <t>True. Justification: The paper proposes a novel recursive algorithm and clustering-based model for analyzing DEE processes and detecting anomalies.</t>
  </si>
  <si>
    <t>Structured data collection and analysis are performed using log files and clustering techniques, including visualization and proximity metrics.</t>
  </si>
  <si>
    <t>True. Justification: Empirical evaluation is conducted using real-world log data from Ukrainian and Kazakh universities, including visualization and behavior profiling.</t>
  </si>
  <si>
    <t>There is no evidence of industrial validation beyond the academic context of university systems.</t>
  </si>
  <si>
    <t>True. Justification: The evaluation is conducted in actual university settings with real student data, indicating industrial validation.</t>
  </si>
  <si>
    <t>The paper presents both conceptual models and practical implementations using real data.</t>
  </si>
  <si>
    <t>False. Justification: The paper presents concrete models and algorithms, not just conceptual frameworks.</t>
  </si>
  <si>
    <t>The study is based on empirical data and algorithmic analysis, not solely on author opinions or experiences.</t>
  </si>
  <si>
    <t>False. Justification: The paper is based on empirical data and does not rely solely on author opinion or experience.</t>
  </si>
  <si>
    <t>The proposed algorithms effectively model systemic processes in digital educational environments and identify anomalies in user behavior. Clustering methods enhance the detection of academic misconduct and information security breaches. The approach supports educational optimization and secure data management.</t>
  </si>
  <si>
    <t>The proposed algorithms enable the construction of hierarchical models of DEE processes and the detection of anomalous student behavior. Clustering methods applied to log data can reveal hidden patterns and potential academic misconduct. The models support information security and educational optimization.</t>
  </si>
  <si>
    <t>The study focuses primarily on technical and technological components of digital traces and does not extensively address other components such as psychological or reflective aspects. The implementation is limited to specific university systems and may require adaptation for broader contexts.</t>
  </si>
  <si>
    <t>The study focuses primarily on technical-technological components of digital traces and does not address all components (e.g., psychological, communicative). The implementation is conceptual with limited scope of empirical validation.</t>
  </si>
  <si>
    <t>The study provides a comprehensive framework for analyzing digital traces in educational environments, with practical applications in security and academic integrity.</t>
  </si>
  <si>
    <t>The study uses the Splunk platform for log analysis and visualization. It emphasizes the importance of collaborative learning and anomaly detection in digital education systems.</t>
  </si>
  <si>
    <t>2-s2.0-85197510801</t>
  </si>
  <si>
    <t>P110</t>
  </si>
  <si>
    <t>10.12785/ijcds/160102</t>
  </si>
  <si>
    <t>Cloud Forensic Artefacts: Digital Forensics Registry Artefacts discovered from Cloud Storage Application</t>
  </si>
  <si>
    <t>The primary objective of the study is to examine and identify registry artefacts collected and retrieved during a forensic cloud investigation, specifically focusing on the Windows 11 operating system and the OneDrive cloud storage application. The study aims to evaluate the applicability and effectiveness of methods used to obtain digital evidence from the Windows 11 registry.</t>
  </si>
  <si>
    <t>To identify and analyze Windows 11 registry artefacts left behind by the OneDrive cloud storage application during installation, usage, unlinking, and uninstallation, and to support forensic investigations.</t>
  </si>
  <si>
    <t>cloud forensics, registry artefacts, digital evidence, Windows 11, OneDrive, forensic automation</t>
  </si>
  <si>
    <t>In the domain of digital forensics and cybersecurity, the study addresses the challenge of identifying residual data left by cloud storage applications, particularly OneDrive, on Windows 11 systems. The proposed solution involves a practical simulation that captures and analyzes registry artefacts before and after the installation, linking, unlinking, and uninstallation of the OneDrive application. A bash script was developed to automate the collection of relevant registry artefacts, including user account information, file paths, and timestamps. The study compares registry snapshots taken at different stages of OneDrive usage to identify changes and residual artefacts. This comparative analysis enables forensic investigators to trace user activity and potential data breaches, offering a systematic approach to evidence collection in cloud-based environments.</t>
  </si>
  <si>
    <t>The study proposes a forensic methodology using registry snapshots and a bash script to collect artefacts from Windows 11 after OneDrive usage. It tracks registry keys and values related to OneDrive installation, usage, and removal.</t>
  </si>
  <si>
    <t>Registry artefacts related to the OneDrive cloud storage application, including user email addresses, file paths, installation and uninstallation timestamps, and configuration settings.</t>
  </si>
  <si>
    <t>Windows 11 registry keys and values related to OneDrive usage</t>
  </si>
  <si>
    <t>The developed solution is implemented using a bash script executed via the Windows Command Prompt (CMD) on a Windows 11 virtual machine. The script queries specific registry keys and values associated with the OneDrive application, such as user credentials, installation paths, and timestamps. The Regshot application (v1.9.7) is used to take registry snapshots before and after OneDrive installation and uninstallation. The collected artefacts are stored in a text file for further forensic analysis. The solution is practically implemented and tested using VMware Workstation V16.0.0, with a controlled environment configured to simulate real-world scenarios.</t>
  </si>
  <si>
    <t>Bash scripting, Windows CMD, Regshot v1.9.7, VMware Workstation, HashCalc. The solution is implemented and tested in a virtualized Windows 11 environment.</t>
  </si>
  <si>
    <t>Tracking is necessary to identify and collect digital forensic artefacts left by cloud storage applications on Windows 11 systems. The objective is to support forensic investigations by providing evidence of user activity, such as account linkage, file uploads, and application uninstallation. This tracking contributes to minimizing incident response time, identifying potential attackers, and ensuring data integrity and accountability in cloud environments.</t>
  </si>
  <si>
    <t>To support forensic investigations by identifying residual artefacts that indicate OneDrive usage, user identity, and timeline of actions.</t>
  </si>
  <si>
    <t>Yes, the approach enables identification of the responsible party in case of data leakage. The model collects artefacts such as user email addresses, domain names, hostnames, and timestamps, which can be used to trace the identity and actions of users associated with the OneDrive application.</t>
  </si>
  <si>
    <t>Yes. The approach allows identification of the user account and timeline of OneDrive usage, which can help attribute responsibility in case of data breaches.</t>
  </si>
  <si>
    <t>The study involves a practical simulation using a Windows 11 virtual machine to collect and analyze registry artefacts.</t>
  </si>
  <si>
    <t>True. The technique was implemented and tested in a virtual machine using real data and forensic tools.</t>
  </si>
  <si>
    <t>The paper proposes a novel bash script and methodology for collecting forensic artefacts from Windows 11 registry related to OneDrive.</t>
  </si>
  <si>
    <t>True. A novel bash script and registry snapshot methodology were proposed and applied to Windows 11.</t>
  </si>
  <si>
    <t>Structured data collection and analysis are conducted through registry snapshots and comparison of artefacts.</t>
  </si>
  <si>
    <t>True. The study includes a structured experiment with data collection, analysis, and comparison.</t>
  </si>
  <si>
    <t>The solution was not evaluated in an industrial context but rather in a controlled virtual environment.</t>
  </si>
  <si>
    <t>The paper presents a practical implementation, not just a conceptual framework.</t>
  </si>
  <si>
    <t>False. The study proposes a practical solution, not a conceptual framework.</t>
  </si>
  <si>
    <t>The study is based on experimental data, not solely on the authors’ opinions or experiences.</t>
  </si>
  <si>
    <t>False. The study is based on structured experimentation, not personal opinion.</t>
  </si>
  <si>
    <t>The study successfully identified various registry artefacts left by the OneDrive application on Windows 11 systems, even after unlinking and uninstallation. These artefacts include user email addresses, file paths, installation and sign-in timestamps, and configuration settings. The findings demonstrate that such artefacts can be used to trace user activity and support forensic investigations. The developed bash script automates the collection of these artefacts, enhancing the efficiency and accuracy of digital forensic processes.</t>
  </si>
  <si>
    <t>The study successfully identified multiple registry artefacts left behind after OneDrive usage, including user email, domain, installation path, and timeline data. These artefacts can support forensic investigations and help identify attackers.</t>
  </si>
  <si>
    <t>The bash script is limited to Windows environments and does not function on Linux due to architectural differences. Additionally, the study could not access the actual OneDrive platform due to privacy and legal constraints, and there are no tools to visualize the total number of registry changes graphically.</t>
  </si>
  <si>
    <t>The bash script only works in Windows environments. No tools were identified to visualize registry changes graphically. The study did not include industrial validation or access to OneDrive’s internal platform due to privacy restrictions.</t>
  </si>
  <si>
    <t>The study includes a detailed registry artefact table, timeline conversion from hexadecimal to human-readable format, and a bash script for automated evidence collection.</t>
  </si>
  <si>
    <t>2-s2.0-85197285954</t>
  </si>
  <si>
    <t>P109</t>
  </si>
  <si>
    <t>10.1145/3658664.3659659</t>
  </si>
  <si>
    <t>Forensic Image Trace Map for Image-Stego-Malware Analysis: Validation of the Effectiveness with Structured Image Sets</t>
  </si>
  <si>
    <t>The study aims to develop and validate a Forensic Image Trace Map to support the forensic analysis of image-based steganographic malware (Stego-Malware), enabling better detection, reaction, and attribution of malicious actions.</t>
  </si>
  <si>
    <t>To propose and validate a Forensic Image Trace Map for analyzing traces left by image-based steganographic malware (Stego-Malware) to support forensic investigation and attribution.</t>
  </si>
  <si>
    <t>stego-malware, image forensics, trace analysis, cybersecurity attribution</t>
  </si>
  <si>
    <t>In the domain of cybersecurity and digital forensics, the article addresses the challenge of analyzing image-based Stego-Malware, which uses steganography to conceal malicious activities such as data exfiltration and command-and-control operations. The authors propose a Forensic Image Trace Map, inspired by the Trace Map Model from general IT forensic incident handling and image forensics practices from the European Network of Forensic Science Institutes. This map structures both metadata and media data traces extracted from images using forensic tools. The solution is validated using four known stego tools (f5, steghide, jsteg, outguess) and a heterogeneous set of JPEG images. Comparative analysis shows that certain trace properties, such as file size alteration and encoding changes, are distinctive across tools and parameterizations, enhancing the discriminatory power for forensic attribution.</t>
  </si>
  <si>
    <t>The study introduces a Forensic Image Trace Map derived from classical IT forensics and image forensics (ENFSI), structured into metadata and media data traces. It uses a testbed with four stego tools (f5, steghide, jsteg, outguess) and ten heterogeneous JPEG images to validate the trace map using four metrics: holistic view, tracing rate, mapping rate, and offender identification rate.</t>
  </si>
  <si>
    <t>Metadata and media data traces in image files, including file size, encoding processes, DCT coefficients, and EXIF information.</t>
  </si>
  <si>
    <t>Metadata and media data traces from steganographic images</t>
  </si>
  <si>
    <t>The solution utilizes a combination of open-source stego tools (f5-steg, steghide, jsteg, outguess) and forensic analysis tools (exiftool, xxd hex viewer, bash ls command, file tool, dct-check.py, ImageMagick compare tool). These tools work together to extract and compare metadata and media data from cover and stego images. The implementation is practical and experimental, involving a testbed with synthetic and real images to simulate Stego-Malware scenarios and validate the trace mapping methodology.</t>
  </si>
  <si>
    <t>Conceptual model validated through implementation using open-source tools: exiftool, xxd, bash ls, file, dct-check.py, ImageMagick compare tool. Stego tools: f5, steghide, jsteg, outguess.</t>
  </si>
  <si>
    <t>Tracking is necessary to identify and structure forensic traces left by steganographic embedding in images, enabling the detection and attribution of Stego-Malware. It aims to support cybersecurity incident response by providing a holistic view of image-based attacks and facilitating offender identification through trace analysis.</t>
  </si>
  <si>
    <t>To enable structured forensic analysis of image-based Stego-Malware for improved detection, reaction, and attribution of malicious actions.</t>
  </si>
  <si>
    <t>Yes, the approach supports responsibility attribution by identifying the origin of the incident, specifically the stego tool used, through distinctive trace patterns in the Forensic Image Trace Map.</t>
  </si>
  <si>
    <t>Yes. The model supports offender identification by mapping trace patterns to specific stego tools used, enabling attribution.</t>
  </si>
  <si>
    <t>The methodology is applied to a real-world inspired testbed using actual forensic tools and stego tools on synthetic and real images.</t>
  </si>
  <si>
    <t>True. The trace map was implemented and validated using real tools and image datasets.</t>
  </si>
  <si>
    <t>The paper introduces a novel Forensic Image Trace Map tailored for image-based Stego-Malware analysis.</t>
  </si>
  <si>
    <t>True. The paper proposes a novel trace map model for image-based Stego-Malware.</t>
  </si>
  <si>
    <t>Structured data collection and analysis are performed using defined metrics and forensic tools across multiple image samples.</t>
  </si>
  <si>
    <t>True. Empirical validation was performed using a testbed and structured metrics.</t>
  </si>
  <si>
    <t>The validation is conducted in an academic testbed, not in an industrial context.</t>
  </si>
  <si>
    <t>The paper presents an implemented and validated model, not just a conceptual framework.</t>
  </si>
  <si>
    <t>False. The paper proposes a solution and validates it; it is not purely conceptual.</t>
  </si>
  <si>
    <t>The study is based on empirical validation rather than solely on author experience or opinion.</t>
  </si>
  <si>
    <t>False. The paper is based on structured empirical analysis, not personal opinion.</t>
  </si>
  <si>
    <t>The Forensic Image Trace Map effectively structures and visualizes traces from stego images, enabling differentiation between stego tools and their parameterizations. File size alteration and encoding changes are particularly distinctive. Synthetic images, especially bicolour ones, enhance trace individualization. The approach supports offender identification and provides a holistic view of Stego-Malware incidents.</t>
  </si>
  <si>
    <t>The Forensic Image Trace Map effectively structures and visualizes traces from stego images. Certain trace properties (e.g., file size alteration, encoding changes) are distinctive and can support attribution of stego tools. Synthetic images, especially bicolour ones, enhance discriminatory power.</t>
  </si>
  <si>
    <t>The study is limited by the small set of stego tools and image types used. Future work should expand the toolset and explore additional trace properties to improve discriminatory power.</t>
  </si>
  <si>
    <t>Limited number of stego tools and image types used; future work needed to expand toolset and trace types.</t>
  </si>
  <si>
    <t>The article provides a practical and validated forensic methodology for Stego-Malware analysis using structured trace mapping.</t>
  </si>
  <si>
    <t>The study was motivated by the ATTRIBUT project and conducted in a university teaching context.</t>
  </si>
  <si>
    <t>2-s2.0-85196181145</t>
  </si>
  <si>
    <t>P108</t>
  </si>
  <si>
    <t>10.1080/09540091.2024.2367549</t>
  </si>
  <si>
    <t>IPFS-blockchain-based delegation model for internet of medical robotics things telesurgery system</t>
  </si>
  <si>
    <t>To propose a secure and efficient multi-hop permission delegation model for electronic medical record sharing in telesurgery systems based on blockchain and IPFS technologies.</t>
  </si>
  <si>
    <t>To propose a multi-hop permission delegation strategy for secure electronic medical record (EMR) exchange in telesurgery systems using blockchain and IPFS technologies.</t>
  </si>
  <si>
    <t>blockchain, data security, permission delegation, access control, smart contracts, telesurgery, IPFS, medical robotics</t>
  </si>
  <si>
    <t>In the healthcare domain, particularly within telesurgery systems enabled by the Internet of Medical Robotics Things, the study addresses the challenge of secure and flexible sharing of electronic medical records. The proposed solution introduces a blockchain-based multi-hop permission delegation model that leverages smart contracts, proxy re-encryption, and attribute-based encryption to ensure fine-grained access control and data confidentiality. The original medical records are stored in the InterPlanetary File System (IPFS), and access permissions are managed through smart contracts deployed on the Ethereum blockchain. Comparative analysis with existing schemes demonstrates superior performance in terms of privacy preservation, collusion resistance, and delegation flexibility.</t>
  </si>
  <si>
    <t>The study proposes a multi-hop permission delegation model for EMR sharing in telesurgery systems. It uses blockchain for immutability and traceability, IPFS for distributed storage, and smart contracts to manage access control and delegation depth. The model incorporates ciphertext-policy attribute-based encryption (CP-ABE) and proxy re-encryption to enable secure and flexible data sharing.</t>
  </si>
  <si>
    <t>Encrypted electronic medical records (EMRs) and access permissions</t>
  </si>
  <si>
    <t>The solution integrates blockchain (Ethereum), IPFS for distributed storage, smart contracts (ASC, DDSC, DSC), symmetric encryption, ciphertext-policy attribute-based encryption (CP-ABE), and proxy re-encryption. The system is implemented using Java and the JPBC cryptographic library, with smart contracts developed in Solidity and deployed on an Ethereum test chain. The architecture enables secure multi-hop delegation of access rights, with encrypted EMRs stored in IPFS and access policies enforced via smart contracts.</t>
  </si>
  <si>
    <t>Blockchain (Ethereum), IPFS, smart contracts, CP-ABE, proxy re-encryption, symmetric encryption. The solution is implemented and tested on the Ethereum test chain.</t>
  </si>
  <si>
    <t>Tracking is necessary to ensure secure and controlled access to sensitive electronic medical records in telesurgery scenarios. It aims to maintain data confidentiality, integrity, and traceability while enabling flexible multi-hop delegation of access rights. This contributes to reducing patient burden, enhancing data availability, and supporting collaborative medical decision-making across institutions.</t>
  </si>
  <si>
    <t>To ensure secure, traceable, and flexible sharing of EMRs in telesurgery systems, enabling patients to delegate access rights while maintaining control over their data.</t>
  </si>
  <si>
    <t>Yes, the approach enables responsibility attribution through smart contracts and blockchain traceability. Delegators manage delegation depth and access policies, and all transactions are recorded immutably on the blockchain, allowing identification of responsible parties in case of data leakage.</t>
  </si>
  <si>
    <t>Yes. The model allows identification of responsible parties through blockchain-based smart contracts that log delegation and access events.</t>
  </si>
  <si>
    <t>The proposed protocol is implemented and tested using Ethereum test chain and Java-based cryptographic libraries.</t>
  </si>
  <si>
    <t>True. Justification: The protocol is implemented and tested on the Ethereum test chain, demonstrating practical feasibility.</t>
  </si>
  <si>
    <t>The paper introduces a novel multi-hop permission delegation model combining blockchain and IPFS.</t>
  </si>
  <si>
    <t>True. Justification: The paper introduces a novel multi-hop delegation model combining blockchain, IPFS, and CP-ABE with configurable delegation depth.</t>
  </si>
  <si>
    <t>The study includes structured performance evaluations, computational cost analysis, and communication overhead comparisons.</t>
  </si>
  <si>
    <t>True. Justification: The study includes performance evaluation, communication overhead analysis, and smart contract time cost assessment.</t>
  </si>
  <si>
    <t>The evaluation is conducted in a simulated environment and not in an industrial context.</t>
  </si>
  <si>
    <t>False. Justification: The evaluation is conducted in a simulated environment, not in an industrial or organizational setting.</t>
  </si>
  <si>
    <t>The paper presents a fully implemented protocol with experimental validation, not just a conceptual framework.</t>
  </si>
  <si>
    <t>False. Justification: The paper proposes and implements a concrete protocol with experimental validation.</t>
  </si>
  <si>
    <t>False. Justification: The study is based on technical implementation and empirical evaluation, not personal opinion or experience.</t>
  </si>
  <si>
    <t>The proposed protocol achieves secure multi-hop delegation of EMRs using blockchain and IPFS, with fine-grained access control and resistance to collusion attacks. It outperforms existing schemes in terms of communication overhead and computational cost, and maintains constant performance regardless of delegation depth.</t>
  </si>
  <si>
    <t>The proposed protocol achieves secure and efficient multi-hop permission delegation for EMR sharing. It outperforms existing schemes in terms of communication overhead and computational cost. The use of blockchain and IPFS ensures data integrity, traceability, and decentralization.</t>
  </si>
  <si>
    <t>The evaluation is limited to a simulated environment using Ethereum test chain and does not include real-world deployment or industrial validation.</t>
  </si>
  <si>
    <t>The system is evaluated in a simulated environment; real-world deployment and industrial validation are not conducted.</t>
  </si>
  <si>
    <t>The article provides a comprehensive technical implementation and evaluation of the proposed protocol, including smart contract design and cryptographic operations.</t>
  </si>
  <si>
    <t>The study emphasizes the importance of fine-grained access control and resistance to collusion attacks. It also outlines future work involving federated learning integration for IoMRT applications.</t>
  </si>
  <si>
    <t>2-s2.0-85196072331</t>
  </si>
  <si>
    <t>P107</t>
  </si>
  <si>
    <t>10.7717/PEERJ-CS.2060</t>
  </si>
  <si>
    <t>Aguhyper: a hyperledger-based electronic health record management framework</t>
  </si>
  <si>
    <t>To propose AguHyper, a secure and scalable framework for electronic health record management using blockchain and decentralized storage technologies, addressing key challenges such as privacy, interoperability, and data integrity in healthcare systems.</t>
  </si>
  <si>
    <t>To propose a secure, scalable, and privacy-preserving framework for electronic health record (EHR) management using Hyperledger Fabric and IPFS.</t>
  </si>
  <si>
    <t>blockchain, smart contracts, electronic health records, data integrity, privacy, interoperability, scalability, access control, consensus mechanism</t>
  </si>
  <si>
    <t>In the healthcare domain, the article addresses the problem of insecure and fragmented electronic health record (EHR) management. The proposed solution, AguHyper, integrates Hyperledger Fabric and the InterPlanetary File System (IPFS) to create a permissioned blockchain framework for secure EHR storage and sharing. Hyperledger Fabric manages the blockchain network, while IPFS handles off-chain encrypted data storage, with hash values stored on-chain. The system emphasizes security, privacy, scalability, and data integrity through a decentralized architecture that eliminates single points of failure. A prototype was developed and evaluated using various datasets, comparing performance metrics such as throughput and latency against existing systems. The study demonstrates superior performance and comprehensive feature coverage, offering a novel perspective on blockchain applications in healthcare.</t>
  </si>
  <si>
    <t>The study introduces AguHyper, a permissioned blockchain framework integrating Hyperledger Fabric and IPFS for secure EHR storage and sharing. It uses smart contracts for participant registration, asset creation, and data sharing. Hashes of encrypted data are stored on the blockchain, while the actual data is stored off-chain in IPFS. The system includes a user layer, blockchain layer, and storage layer, with role-based access and digital identity management. Performance is evaluated using metrics such as throughput, latency, and upload/download time.</t>
  </si>
  <si>
    <t>Encrypted electronic health records and their corresponding hash values</t>
  </si>
  <si>
    <t>The developed solution utilizes Hyperledger Fabric for blockchain implementation and IPFS for decentralized off-chain storage. Hyperledger Composer is employed to model the business network, including participants, assets, and smart contracts. CouchDB serves as the state database, and the Raft consensus mechanism ensures fault-tolerant transaction ordering. Smart contracts are written in JavaScript and manage participant registration, asset creation, and data sharing permissions. The system is implemented and tested using Hyperledger Composer Playground and REST APIs, with performance evaluated through custom Node.js scripts. The article presents a fully implemented prototype rather than a conceptual model.</t>
  </si>
  <si>
    <t>Hyperledger Fabric, Hyperledger Composer, IPFS, CouchDB, Raft consensus mechanism, Node.js, REST API, Ubuntu OS. The system is fully implemented and tested.</t>
  </si>
  <si>
    <t>Tracking is necessary to ensure secure, privacy-preserving, and efficient management of electronic health records. It aims to provide patients with control over their data, enable secure sharing among authorized entities, and maintain data integrity through immutable records. Tracking supports access control, data verification, and auditing, thereby addressing challenges such as unauthorized access, data tampering, and lack of interoperability in traditional healthcare systems.</t>
  </si>
  <si>
    <t>To ensure secure, efficient, and scalable sharing of EHRs while preserving privacy and enabling traceability. Tracking is performed to manage access permissions, verify data integrity, and monitor transactions.</t>
  </si>
  <si>
    <t>Yes, the approach enables identification of the responsible party in case of data leakage. Transactions are signed with the user's private key and recorded on the blockchain, ensuring traceability and accountability. Smart contracts enforce access control and data usage auditing, allowing for the resolution of medical disputes and identification of violators.</t>
  </si>
  <si>
    <t>Yes. Transactions include user signatures, enabling identification of responsible parties. Smart contracts enforce access control and auditing.</t>
  </si>
  <si>
    <t>The study presents a fully implemented prototype tested under various configurations and workloads.</t>
  </si>
  <si>
    <t>True. The system is implemented and tested using Hyperledger Composer and IPFS under various configurations.</t>
  </si>
  <si>
    <t>The paper introduces AguHyper, a novel framework integrating Hyperledger Fabric and IPFS for EHR management.</t>
  </si>
  <si>
    <t>True. The paper proposes a novel framework integrating Hyperledger Fabric and IPFS with smart contracts for EHR management.</t>
  </si>
  <si>
    <t>Structured performance evaluations were conducted using metrics such as throughput, latency, and data transfer times.</t>
  </si>
  <si>
    <t>True. Empirical evaluation includes performance metrics such as throughput, latency, and upload/download time across multiple scenarios.</t>
  </si>
  <si>
    <t>The evaluation was conducted in a simulated environment, not in an actual industrial or clinical setting.</t>
  </si>
  <si>
    <t>The paper goes beyond a conceptual framework by implementing and testing a working prototype.</t>
  </si>
  <si>
    <t>AguHyper demonstrates improved performance in terms of transaction throughput and latency compared to existing blockchain-based EHR systems. The integration of IPFS enhances scalability and data availability while maintaining security and privacy. The framework provides comprehensive control to patients and supports secure data sharing through smart contracts. The study offers a unique and holistic evaluation of blockchain-based EHR platforms.</t>
  </si>
  <si>
    <t>The proposed system demonstrates improved throughput and comparable latency compared to existing systems. It ensures secure, scalable, and privacy-preserving EHR management. The use of Raft consensus and CouchDB enhances performance.</t>
  </si>
  <si>
    <t>The system was not tested in a real-world industrial or clinical environment. Future work is suggested to improve response time, reduce latency, and expand data sharing scenarios.</t>
  </si>
  <si>
    <t>The system is tested in a simulated environment; real-world deployment and user interaction scenarios are not addressed. Future work includes improving response time and integrating AI for predictive analysis.</t>
  </si>
  <si>
    <t>The article provides a complete implementation and evaluation of the proposed framework, making it suitable for practical applications in healthcare data management.</t>
  </si>
  <si>
    <t>The study includes a comprehensive comparison with existing systems and highlights the advantages of using Raft and CouchDB over SOLO and LevelDB.</t>
  </si>
  <si>
    <t>2-s2.0-85195813489</t>
  </si>
  <si>
    <t>P106</t>
  </si>
  <si>
    <t>10.1016/j.eswa.2024.124470</t>
  </si>
  <si>
    <t>Securecipher: An instantaneous synchronization stream encryption system for insider threat data leakage protection</t>
  </si>
  <si>
    <t>To propose a new encryption algorithm, Securecipher, specifically designed to protect secure file systems against insider threats by addressing the unique requirements and attack vectors associated with such threats.</t>
  </si>
  <si>
    <t>To propose a novel encryption algorithm, Securecipher, specifically designed to mitigate insider threats in secure file systems by enabling real-time encryption with context-based key generation and file marking mechanisms.</t>
  </si>
  <si>
    <t>insider threat, encryption algorithm, secure file system, data leakage prevention, context-based key generation, file marking</t>
  </si>
  <si>
    <t>The study addresses the cybersecurity challenge of insider threats within the business domain of secure data management. It introduces Securecipher, a novel encryption algorithm tailored for secure file systems, which incorporates a context-based key generation mechanism and a file marking system to enhance protection against insider attacks. The solution eliminates the need for key storage and enables instantaneous access to encrypted data. Comparative analysis demonstrates that Securecipher outperforms conventional algorithms like RC4 in insider threat scenarios, offering faster access to specific file positions and higher diffusion. The algorithm passed 87% of the NIST randomness tests and showed improved entropy characteristics, validating its robustness and efficiency.</t>
  </si>
  <si>
    <t>The study proposes Securecipher, a stream encryption algorithm tailored for secure file systems (SFS) to counter insider threats. It introduces a context-based key generation mechanism (eliminating key storage), a file marking mechanism (to prevent specific insider attacks), and a lightweight hash function for byte-level encryption. The algorithm ensures real-time encryption/decryption, maintains file size and byte position, and uses different operations for encryption and decryption.</t>
  </si>
  <si>
    <t>Encrypted file content and file-level metadata including random file identifiers (FRN)</t>
  </si>
  <si>
    <t>Encrypted file content and access patterns within secure file systems, including file position, context, and user-specific parameters.</t>
  </si>
  <si>
    <t>The solution is implemented as a Virtual File System (VFS) using the Dokan library for Windows, which intercepts file operations to apply encryption. The encryption algorithm is built on a custom-designed hash function using boolean operations to ensure diffusion and confusion. A context-based key generation mechanism replaces traditional key storage, deriving keys from user, device, and session attributes. A Huffman-based marking mechanism is used to embed metadata without altering file size. The system is fully implemented and validated through performance tests, statistical analysis (NIST 800-22), and comparative benchmarking against RC4.</t>
  </si>
  <si>
    <t>The solution is implemented using a virtual file system (VFS) built with Dokan (Windows user-mode file system library), a custom lightweight hash function based on Boolean operations, context-based key generation (biometric/behavioral inputs), and Huffman coding for file marking. The algorithm was validated using NIST 800-22 statistical tests and performance benchmarks.</t>
  </si>
  <si>
    <t>Tracking is necessary to ensure secure encryption and decryption operations tailored to insider threat scenarios. It enables identification of file-specific parameters (FRN), supports context-aware key generation, and facilitates validation of encryption integrity. This tracking contributes to mitigating insider attacks by ensuring each file is uniquely encrypted and traceable.</t>
  </si>
  <si>
    <t>To prevent data leakage by insiders through real-time encryption that adapts to user context and file-specific parameters, ensuring that even if the same file is encrypted multiple times, the output differs due to unique file random numbers (FRNs).</t>
  </si>
  <si>
    <t>Yes, the system enables responsibility attribution through the context-based key generation mechanism, which incorporates user identification, location, device, and access time. These parameters are used to generate encryption keys, allowing traceability in case of data leakage.</t>
  </si>
  <si>
    <t>Yes. The marking mechanism includes a file-specific random number (FRN) and encryption level, enabling traceability and differentiation of encrypted files, which supports responsibility attribution in case of data leakage.</t>
  </si>
  <si>
    <t>The encryption algorithm was implemented and tested in a real-world file system environment using actual hardware and software.</t>
  </si>
  <si>
    <t>False. Justification: The algorithm was validated through simulation and performance testing but not deployed in a real-world setting.</t>
  </si>
  <si>
    <t>The paper introduces a novel encryption algorithm, Securecipher, with unique mechanisms for key generation and file marking.</t>
  </si>
  <si>
    <t>True. Justification: The paper introduces a new encryption algorithm (Securecipher) with unique features like context-based key generation and file marking.</t>
  </si>
  <si>
    <t>The study includes structured performance evaluations, statistical tests (NIST), and comparative analysis with RC4.</t>
  </si>
  <si>
    <t>True. Justification: The algorithm was evaluated using NIST statistical tests, entropy analysis, and performance benchmarks.</t>
  </si>
  <si>
    <t>False. Justification: No evidence of deployment or testing in an industrial or organizational context.</t>
  </si>
  <si>
    <t>The paper presents a fully implemented and validated encryption system, not just a conceptual framework.</t>
  </si>
  <si>
    <t>False. Justification: The paper includes a concrete algorithm design and implementation details.</t>
  </si>
  <si>
    <t>The study is based on empirical validation and technical implementation, not solely on author opinions or experiences.</t>
  </si>
  <si>
    <t>False. Justification: The study is based on systematic design, implementation, and empirical validation, not personal opinion.</t>
  </si>
  <si>
    <t>Securecipher is effective in mitigating insider threats by enabling instantaneous access to encrypted data and ensuring high diffusion through file-specific randomization. It passed 87% of NIST randomness tests and demonstrated superior performance compared to RC4 in insider threat scenarios. The marking mechanism enhances security but has limitations with small files.</t>
  </si>
  <si>
    <t>Securecipher meets the requirements for insider threat mitigation in secure file systems. It passed 87% of NIST randomness tests, showed improved entropy, and outperformed RC4 in accessing specific file positions. The marking mechanism enhances diffusion and uniqueness of encrypted files. Despite some limitations, Securecipher is deemed effective for insider threat scenarios.</t>
  </si>
  <si>
    <t>The marking mechanism cannot be applied to files smaller than 512 bytes or files with insufficient compression space, limiting encryption applicability in those cases.</t>
  </si>
  <si>
    <t>The marking mechanism does not support files smaller than 512 bytes or those with insufficient compression space. The algorithm's confusion is less robust than RC4, making it potentially more vulnerable to cryptanalysis without the FRN mechanism.</t>
  </si>
  <si>
    <t>The article provides a complete implementation and validation of the proposed encryption system. No external datasets were used.</t>
  </si>
  <si>
    <t>The study introduces a novel approach to encryption that integrates context-aware key generation and file marking, offering a promising direction for insider threat mitigation in secure file systems.</t>
  </si>
  <si>
    <t>2-s2.0-85193902352</t>
  </si>
  <si>
    <t>P105</t>
  </si>
  <si>
    <t>10.1016/j.jisa.2024.103783</t>
  </si>
  <si>
    <t>Designated server proxy re-encryption with boolean keyword search for E-Health Clouds</t>
  </si>
  <si>
    <t>To propose a secure and efficient proxy re-encryption scheme that supports boolean keyword search and time-controlled data sharing for E-Health cloud environments.</t>
  </si>
  <si>
    <t>To propose PRTDs, a designated server proxy re-encryption scheme that supports sub-linear boolean keyword search and time-controlled data sharing for secure and efficient E-Health cloud systems.</t>
  </si>
  <si>
    <t>cloud security, searchable encryption, proxy re-encryption, boolean keyword search, time-controlled access</t>
  </si>
  <si>
    <t>The study addresses the challenge of secure and efficient access to encrypted Electronic Health Records (EHRs) in E-Health cloud systems. It introduces PRTDs, a proxy re-encryption scheme that supports sub-linear boolean keyword search, time-controlled data sharing, and secure access right transfer. The solution is designed to resist offline keyword guessing attacks and improve search efficiency. Comparative experiments conducted on HUAWEI Cloud using the Enron dataset demonstrate that PRTDs significantly outperforms the state-of-the-art Re-dtPECK scheme in terms of encryption and search performance.</t>
  </si>
  <si>
    <t>The article proposes PRTDs, a proxy re-encryption with designated server and boolean keyword search. It supports sub-linear search complexity, time-controlled access, and re-encryption for access delegation. The system uses an inverted index structure and cryptographic primitives (e.g., bilinear maps, PRFs, hash functions) to enable secure and efficient search over encrypted health records.</t>
  </si>
  <si>
    <t>Encrypted Electronic Health Records (EHRs)</t>
  </si>
  <si>
    <t>Encrypted Electronic Health Records (EHRs) and associated keyword metadata</t>
  </si>
  <si>
    <t>The proposed solution, PRTDs, is built upon cryptographic primitives including proxy re-encryption, searchable encryption, and designated server models. It utilizes the OXT structure refined into a Time-enabled-OXT variant to support time-controlled access and boolean keyword search. The system employs AES-CBC for symmetric encryption, SHA-256 for hashing, and bilinear pairing operations on elliptic curves. The implementation is carried out in Python using the Pypbc cryptography library on Ubuntu 18.04, and tested on HUAWEI Cloud with the Enron dataset. The architecture integrates a Key Generation Center (KGC), a semi-honest cloud server (comprising a data server and a time server), data owners (patients), and data users (hospitals).</t>
  </si>
  <si>
    <t>Bilinear pairing (Type-A elliptic curve), AES-CBC for document encryption, SHA-256, PRFs, inverted index structure, implemented in Python using Pypbc 0.2 on Ubuntu 18.04. The scheme is implemented and tested on HUAWEI Cloud using the Enron dataset.</t>
  </si>
  <si>
    <t>Tracking is essential to enable secure and efficient access to encrypted health records in E-Health cloud systems. It facilitates time-controlled data sharing, allowing patients to specify access periods for healthcare providers. It also supports dynamic access right transfers between hospitals and ensures privacy by resisting keyword guessing attacks. The tracking mechanism enhances data confidentiality, user privacy, and search accuracy in large-scale medical data environments.</t>
  </si>
  <si>
    <t>To enable secure, efficient, and privacy-preserving search over encrypted EHRs in cloud environments, allowing time-bound access and re-encryption for delegated users.</t>
  </si>
  <si>
    <t>Yes. The approach enables responsibility attribution through the use of designated server models and cryptographic mechanisms. Only the designated server can execute search algorithms, and the generation of re-encryption keys requires the data owner's private key, ensuring that access rights and data sharing are traceable to specific entities.</t>
  </si>
  <si>
    <t>Yes. The system uses designated server cryptography to ensure only authorized servers can perform search operations, preventing keyword guessing attacks and enabling accountability.</t>
  </si>
  <si>
    <t>The scheme was implemented and tested on HUAWEI Cloud using the Enron dataset, demonstrating its practical applicability.</t>
  </si>
  <si>
    <t>True. Justification: The system was implemented and tested on a real cloud platform (HUAWEI Cloud) using the Enron dataset.</t>
  </si>
  <si>
    <t>The paper introduces a novel scheme, PRTDs, which supports sub-linear boolean keyword search and time-controlled data sharing, features not simultaneously supported by previous works.</t>
  </si>
  <si>
    <t>True. Justification: The paper proposes a novel scheme (PRTDs) combining designated server proxy re-encryption with boolean keyword search and time-controlled access.</t>
  </si>
  <si>
    <t>The study includes structured comparative experiments and performance analysis between PRTDs and Re-dtPECK using real datasets.</t>
  </si>
  <si>
    <t>True. Justification: The paper includes empirical evaluation through performance experiments comparing PRTDs with Re-dtPECK.</t>
  </si>
  <si>
    <t>Although the scheme is tested on a cloud platform, there is no evidence of evaluation in a real industrial or healthcare deployment.</t>
  </si>
  <si>
    <t>False. Justification: Although tested on a real cloud platform, there is no evidence of deployment in an actual industrial or organizational setting.</t>
  </si>
  <si>
    <t>The paper presents a fully implemented system with formal construction, security proofs, and experimental validation.</t>
  </si>
  <si>
    <t>False. Justification: The paper proposes and implements a concrete solution, not just a conceptual framework.</t>
  </si>
  <si>
    <t>The study is based on formal methods and empirical evaluation rather than solely on author experience or opinion.</t>
  </si>
  <si>
    <t>False. Justification: The paper is based on formal design and empirical evaluation, not personal opinion or experience.</t>
  </si>
  <si>
    <t>Laboratory experiment (machine)</t>
  </si>
  <si>
    <t>The proposed PRTDs scheme significantly improves search efficiency and security in E-Health cloud environments. It supports sub-linear boolean keyword search, time-controlled data sharing, access right transfer, and resistance to keyword guessing attacks. Experimental results show that PRTDs outperforms the state-of-the-art Re-dtPECK scheme by up to 542× in search performance, making it suitable for large-scale medical data applications.</t>
  </si>
  <si>
    <t>PRTDs outperforms the state-of-the-art Re-dtPECK in encryption and search efficiency, especially in large-scale EHR datasets. It supports sub-linear boolean keyword search, time-controlled access, and secure re-encryption, making it suitable for E-Health cloud applications.</t>
  </si>
  <si>
    <t>The authors acknowledge that while PRTDs achieves significant performance improvements, further research is needed to incorporate forward and backward security for dynamic data systems.</t>
  </si>
  <si>
    <t>The system does not yet support forward and backward security in dynamic data settings. The authors also note that the re-encryption process is computationally expensive.</t>
  </si>
  <si>
    <t>The article provides a comprehensive technical and experimental evaluation of the proposed scheme. No explicit mention of deployment in real healthcare institutions was found.</t>
  </si>
  <si>
    <t>The scheme is resistant to offline keyword guessing attacks and supports expressive boolean queries. The authors suggest future work on dynamic data support and enhanced security features.</t>
  </si>
  <si>
    <t>2-s2.0-85191704097</t>
  </si>
  <si>
    <t>P104</t>
  </si>
  <si>
    <t>10.1109/SoutheastCon52093.2024.10500033</t>
  </si>
  <si>
    <t>Cyberattacks and Cybersecurity in Additive Manufacturing</t>
  </si>
  <si>
    <t>To investigate the cybersecurity challenges and threats in additive manufacturing systems, and to propose countermeasures for mitigating cyberattacks across various stages of digital manufacturing.</t>
  </si>
  <si>
    <t>To investigate the cybersecurity challenges and threats in additive manufacturing (AM), and to explore countermeasures and defense mechanisms across the digital thread and supply chain.</t>
  </si>
  <si>
    <t>additive manufacturing, cybersecurity, digital thread, cyber-physical systems, side-channel attacks, supply chain security, anomaly detection, watermarking, cryptographic techniques</t>
  </si>
  <si>
    <t>The study addresses the cybersecurity vulnerabilities in the domain of additive manufacturing, particularly in aerospace and defense sectors. It identifies the problem of cyberattacks targeting digital threads, including CAD files, STL files, G-code, and machine firmware. The proposed solution involves a multi-layered cybersecurity framework incorporating authentication, watermarking, obfuscation, anomaly detection, cryptographic techniques, and side-channel monitoring. Comparative analysis includes threats across Industry 4.0, cyber-physical systems, and IoT, highlighting the unique risks in additive manufacturing and the effectiveness of proposed countermeasures.</t>
  </si>
  <si>
    <t>The article proposes a multi-layered cybersecurity framework for additive manufacturing systems. It includes side-channel monitoring, watermarking, authentication, anomaly detection, cryptographic methods, and obfuscation techniques to track and secure digital assets such as CAD files, STL files, G-code, and firmware.</t>
  </si>
  <si>
    <t>Design files, STL files, G-code, machine parameters, firmware, and printed product characteristics.</t>
  </si>
  <si>
    <t>CAD models, STL files, G-code files, printer firmware, machine parameters, acoustic and power signals (side-channel data)</t>
  </si>
  <si>
    <t>The article presents a conceptual model supported by various technologies such as cryptographic methods, watermarking, obfuscation, anomaly detection, and side-channel monitoring. It discusses the use of deep learning for detecting hardware Trojans, physical hash for process authentication, and radio frequency identification for product tracking. The model integrates cybersecurity techniques across the perception, transmission, and application layers of cyber-physical systems, but does not describe a full implementation.</t>
  </si>
  <si>
    <t>Conceptual model using side-channel monitoring, watermarking, cryptographic techniques, anomaly detection, obfuscation, and RFID. No full implementation described; methods are proposed and referenced from prior studies.</t>
  </si>
  <si>
    <t>Tracking is necessary to ensure the integrity and authenticity of digital manufacturing processes and products. It aims to detect and prevent sabotage, IP theft, and quality degradation caused by cyberattacks. Tracking contributes to securing the digital thread, verifying process parameters, and protecting sensitive data throughout the additive manufacturing lifecycle.</t>
  </si>
  <si>
    <t>To detect and prevent sabotage, IP theft, counterfeit production, and quality degradation in AM systems by monitoring digital and physical process integrity.</t>
  </si>
  <si>
    <t>Yes, the approach enables responsibility attribution through methods such as physical hash linking digital data to products, process authentication via image texture analysis, and embedding identification codes in printed parts.</t>
  </si>
  <si>
    <t>Yes. The article discusses fingerprinting and physical hash techniques to link digital data to physical products, enabling attribution in case of data leakage or sabotage.</t>
  </si>
  <si>
    <t>The article does not present a real-world implementation or deployment of the proposed techniques.</t>
  </si>
  <si>
    <t>False. Justification: The article proposes conceptual solutions and references existing methods but does not describe a real-world implementation.</t>
  </si>
  <si>
    <t>The paper introduces novel cybersecurity countermeasures and frameworks specific to additive manufacturing.</t>
  </si>
  <si>
    <t>True. Justification: The paper introduces a comprehensive cybersecurity framework for AM, integrating multiple techniques and proposing new combinations.</t>
  </si>
  <si>
    <t>There is no structured empirical evaluation or data analysis presented.</t>
  </si>
  <si>
    <t>False. Justification: The article does not present structured empirical data collection or analysis; it is a literature-based synthesis.</t>
  </si>
  <si>
    <t>The solution is not validated in an industrial context.</t>
  </si>
  <si>
    <t>False. Justification: No direct industrial validation is described; examples are hypothetical or referenced from other studies.</t>
  </si>
  <si>
    <t>The article goes beyond a conceptual framework by discussing technical methods and referencing existing implementations.</t>
  </si>
  <si>
    <t>False. Justification: The article proposes actionable techniques and methods, not just philosophical discussion.</t>
  </si>
  <si>
    <t>The article is not based solely on author experience or opinion.</t>
  </si>
  <si>
    <t>False. Justification: The article is based on literature synthesis and does not rely solely on author opinion or anecdotal evidence.</t>
  </si>
  <si>
    <t>Additive manufacturing systems are highly vulnerable to cyberattacks due to their reliance on digital threads. Attacks can target design files, firmware, and process parameters, leading to sabotage, IP theft, and compromised product quality. Countermeasures such as watermarking, authentication, obfuscation, and side-channel monitoring are essential to mitigate these threats. The study emphasizes the need for robust cybersecurity frameworks tailored to the unique challenges of additive manufacturing.</t>
  </si>
  <si>
    <t>Additive manufacturing systems are highly vulnerable to cyberattacks due to their digital thread and integration with IoT and CPS. Effective countermeasures include side-channel monitoring, watermarking, authentication, cryptographic techniques, and anomaly detection. A robust cybersecurity framework is essential to protect AM assets and ensure product integrity.</t>
  </si>
  <si>
    <t>The article does not present empirical validation or real-world deployment of the proposed methods. It primarily offers a conceptual overview and literature-based synthesis.</t>
  </si>
  <si>
    <t>The article does not present empirical validation or implementation of the proposed framework. It relies on literature synthesis and references to prior work.</t>
  </si>
  <si>
    <t>The article provides a comprehensive review of cybersecurity threats and countermeasures in additive manufacturing but lacks experimental validation.</t>
  </si>
  <si>
    <t>The study is comprehensive in scope, covering AM cybersecurity across design, manufacturing, and supply chain stages. It integrates insights from CPS, IoT, and Industry 4.0 contexts.</t>
  </si>
  <si>
    <t>2-s2.0-85190951681</t>
  </si>
  <si>
    <t>P103</t>
  </si>
  <si>
    <t>10.1016/j.comnet.2024.110425</t>
  </si>
  <si>
    <t>Attribute-based key management for patient-centric and trusted data access in blockchain-enabled IoMT</t>
  </si>
  <si>
    <t>To propose a secure and efficient patient-centric data access system for blockchain-enabled Internet of Medical Things (IoMT), addressing key management challenges through a novel attribute-based encryption framework.</t>
  </si>
  <si>
    <t>To propose a trusted and patient-centric data access system with attribute-based key management in blockchain-enabled IoMT.</t>
  </si>
  <si>
    <t>patient-centric access, key management, CP-ABE, blockchain, IoMT</t>
  </si>
  <si>
    <t>In the domain of Healthcare and Medical Informatics, the study addresses the challenge of secure and trustworthy patient-centric data access in blockchain-enabled Internet of Medical Things (IoMT). The authors propose the PCT-DA system, which integrates an advanced attribute-based key management mechanism with a ciphertext-policy attribute-based encryption (CP-ABE) scheme. This solution includes online/offline encryption, verifiable outsourced decryption, and smart contract-based integrity auditing to reduce computational overhead and enhance data privacy, integrity, and traceability. Comparative analysis demonstrates that the proposed system outperforms existing CP-ABE schemes in terms of functionality, security, and efficiency, reducing time cost by approximately 23.6%.</t>
  </si>
  <si>
    <t>PCT-DA system using CP-ABE, distributed key management, smart contracts for integrity auditing.</t>
  </si>
  <si>
    <t>IoMT healthcare data and medical data encryption keys</t>
  </si>
  <si>
    <t>Patient medical data</t>
  </si>
  <si>
    <t>The proposed solution is implemented using a combination of CP-ABE (Ciphertext-Policy Attribute-Based Encryption), hash functions, smart contracts, and blockchain infrastructure. The system leverages bilinear pairing cryptography and linear secret sharing schemes for secure key encapsulation and decapsulation. Smart contracts are deployed on blockchain to ensure data integrity audits and incentive fairness. The implementation uses the JPBC cryptographic library and AES for symmetric encryption, with performance evaluated on a Windows 11 system using Intel Xeon processors. The article presents a fully implemented system rather than a conceptual model.</t>
  </si>
  <si>
    <t>CP-ABE, Smart Contracts, Blockchain, KEK Trees, Hash Functions, LSSS</t>
  </si>
  <si>
    <t>To ensure secure, patient-controlled access to medical data in IoMT environments, enabling privacy protection, data integrity, traceability of malicious users, and fairness in data usage auditing.</t>
  </si>
  <si>
    <t>Secure and traceable access control to medical data</t>
  </si>
  <si>
    <t>Yes, the system supports anonymous traceability through white-box tracking mechanisms embedded in the attribute-based key management model. Malicious users can be identified via their attribute keys and tracked by attribute authorities.</t>
  </si>
  <si>
    <t>Yes, via identity tracking and smart contract auditing</t>
  </si>
  <si>
    <t>The system is implemented and evaluated using real cryptographic libraries and simulated on a computing platform with performance metrics.</t>
  </si>
  <si>
    <t>True – The system was implemented and tested via simulations.</t>
  </si>
  <si>
    <t>The paper introduces a novel patient-centric and trusted data access system (PCT-DA) with enhanced CP-ABE features.</t>
  </si>
  <si>
    <t>True – The paper proposes PCT-DA with new auditing and traceability mechanisms.</t>
  </si>
  <si>
    <t>The study includes theoretical analysis and simulation experiments comparing performance with existing schemes.</t>
  </si>
  <si>
    <t>True – Theoretical and experimental evaluation provided.</t>
  </si>
  <si>
    <t>False – No industrial validation was conducted.</t>
  </si>
  <si>
    <t>False – Not a conceptual framework only.</t>
  </si>
  <si>
    <t>The study is based on formal modeling, implementation, and evaluation, not solely on author experience or opinion.</t>
  </si>
  <si>
    <t>False – Not based on author opinion.</t>
  </si>
  <si>
    <t>The proposed PCT-DA system achieves enhanced security and efficiency for patient-centric data access in blockchain-enabled IoMT. It supports key features such as policy hiding, verifiable outsourced decryption, and user/attribute revocation. The system reduces computational overhead and improves traceability and fairness. Compared to state-of-the-art CP-ABE schemes, it reduces time cost by approximately 23.6% and demonstrates practical applicability.</t>
  </si>
  <si>
    <t>PCT-DA ensures security, traceability, and fairness in medical data access with reduced processing time.</t>
  </si>
  <si>
    <t>The system has not been validated in real-world industrial or clinical environments. Future work aims to improve key and policy update functionalities for broader applicability.</t>
  </si>
  <si>
    <t>No testing in industrial environments.</t>
  </si>
  <si>
    <t>The article provides a comprehensive technical and experimental evaluation but lacks industrial deployment or user studies.</t>
  </si>
  <si>
    <t>Supports attribute revocation and malicious user tracking.</t>
  </si>
  <si>
    <t>2-s2.0-85190734377</t>
  </si>
  <si>
    <t>P102</t>
  </si>
  <si>
    <t>10.18267/j.aip.225</t>
  </si>
  <si>
    <t>Blockchain-Based Framework for Privacy Preservation and Securing EHR with Patient-Centric Access Control</t>
  </si>
  <si>
    <t>To design and implement a blockchain-based framework that ensures privacy preservation and secure sharing of Electronic Health Records (EHR) through patient-centric access control mechanisms.</t>
  </si>
  <si>
    <t>To design and implement a blockchain-based framework that ensures privacy preservation and secure sharing of Electronic Health Records (EHR) through patient-centric access control and optimized search mechanisms.</t>
  </si>
  <si>
    <t>blockchain, electronic health records, patient-centric access control, privacy preservation, smart contracts, cryptography</t>
  </si>
  <si>
    <t>The study addresses the challenge of securing Electronic Health Records in cloud-based healthcare systems, which are vulnerable to internal and external attacks due to centralized architectures. It proposes a blockchain-based framework that integrates decentralized storage via the InterPlanetary File System (IPFS), hybrid cryptographic techniques (AES, ECIES, ECDSA), and smart contracts to enforce patient-centric access control. The solution enables patients to manage access to their medical data, ensuring confidentiality, integrity, and availability. Comparative analysis with existing methods demonstrates improved performance in data privacy, scalability, and optimized search efficiency.</t>
  </si>
  <si>
    <t>The study proposes a blockchain-based framework that integrates hybrid cryptographic techniques (AES, ECIES, ECDSA), off-chain storage using IPFS, and smart contracts to enforce patient-centric access control. The framework enables secure sharing of EHRs, allowing patients to manage access permissions. It also introduces an optimized search mechanism to reduce time and space complexity in retrieving records.</t>
  </si>
  <si>
    <t>Electronic Health Records (EHR) data, including patient medical history, diagnosis, prescriptions, and associated metadata.</t>
  </si>
  <si>
    <t>Electronic Health Records (EHR), including patient medical history, prescriptions, diagnoses, and associated metadata.</t>
  </si>
  <si>
    <t>The proposed solution is implemented using a hybrid cryptographic approach combining symmetric (AES) and asymmetric (ECIES) encryption, along with ECDSA for digital signatures. Data is stored off-chain using the InterPlanetary File System (IPFS), ensuring decentralized and tamper-proof storage. Ethereum blockchain serves as the backbone for smart contract deployment, enabling secure and patient-centric access control. The system is developed using the Solidity programming language and tested on Ethereum testnets (Sepolia) and local Ganache environments. The framework includes modules for EHR management, blockchain integration, owner registration, and access control, with optimized search mechanisms to reduce computational complexity.</t>
  </si>
  <si>
    <t>Ethereum blockchain, smart contracts (Solidity), InterPlanetary File System (IPFS), AES, ECIES, ECDSA, SHA-256 hashing algorithm. The solution is implemented and tested using Ganache and Sepolia Ethereum testnets.</t>
  </si>
  <si>
    <t>Tracking is essential to ensure secure and controlled access to sensitive patient data stored in Electronic Health Records. The framework aims to empower patients with ownership and control over their medical information, allowing them to authorize or revoke access to healthcare providers. By leveraging blockchain's immutability and smart contracts, the system enforces access policies, maintains data integrity, and prevents unauthorized access, thereby addressing privacy concerns and enhancing trust in digital healthcare systems.</t>
  </si>
  <si>
    <t>To ensure secure, private, and controlled access to EHRs by enabling patients to manage who can view or modify their medical data, and to improve the efficiency of data retrieval through optimized search.</t>
  </si>
  <si>
    <t>Yes, the framework enables responsibility attribution through the use of digital signatures (ECDSA) and smart contracts. Each access request and data transaction is authenticated and logged on the blockchain, allowing traceability and identification of entities accessing patient data.</t>
  </si>
  <si>
    <t>Yes. The framework uses digital signatures (ECDSA) and smart contracts to authenticate users and track access permissions, enabling identification of responsible parties in case of data misuse.</t>
  </si>
  <si>
    <t>The framework is implemented and tested using Ethereum blockchain platforms (Ganache and Sepolia), demonstrating its applicability in real-world scenarios.</t>
  </si>
  <si>
    <t>True. Justification: The framework is implemented and tested using real blockchain environments (Ganache and Sepolia), demonstrating practical applicability.</t>
  </si>
  <si>
    <t>The paper introduces a novel patient-centric access control mechanism and an optimized search process integrated with blockchain and hybrid cryptography.</t>
  </si>
  <si>
    <t>True. Justification: The paper proposes a novel integration of hybrid cryptographic techniques with blockchain and smart contracts for EHR privacy and access control.</t>
  </si>
  <si>
    <t>Experimental evaluation is conducted using performance metrics such as insertion time, search time, encryption/decryption efficiency, and scalability.</t>
  </si>
  <si>
    <t>True. Justification: The study includes empirical evaluation through performance testing of encryption, decryption, and search processes using real datasets.</t>
  </si>
  <si>
    <t>The framework is evaluated in test environments (Ganache and Sepolia) but not in an actual industrial or healthcare deployment.</t>
  </si>
  <si>
    <t>False. Justification: Although the system is tested in simulated environments, there is no evidence of deployment or validation in an actual healthcare organization.</t>
  </si>
  <si>
    <t>The paper presents a fully implemented framework with experimental validation, not just a conceptual model.</t>
  </si>
  <si>
    <t>False. Justification: The paper presents a concrete implementation and does not focus solely on conceptual frameworks.</t>
  </si>
  <si>
    <t>The study is based on empirical evaluation and technical implementation rather than solely on author opinions or experiences.</t>
  </si>
  <si>
    <t>False. Justification: The study is based on technical implementation and empirical evaluation, not on author opinion or experience.</t>
  </si>
  <si>
    <t>The proposed blockchain-based framework significantly improves the privacy, security, and scalability of EHR systems. It enables patient-centric access control, reduces search complexity, and enhances encryption/decryption efficiency compared to existing methods. The use of IPFS for off-chain storage and smart contracts for access management ensures secure and transparent data sharing among healthcare stakeholders.</t>
  </si>
  <si>
    <t>The proposed framework effectively secures EHR data using blockchain and hybrid cryptography, enabling patient-centric access control. It significantly reduces search time and complexity compared to traditional methods. The system demonstrates high performance in encryption/decryption and scalability, making it suitable for large-scale healthcare applications.</t>
  </si>
  <si>
    <t>The framework does not address issues such as high energy consumption of blockchain nodes, interoperability challenges across diverse healthcare systems, and potential vulnerabilities in smart contract code. These aspects require further investigation and security audits.</t>
  </si>
  <si>
    <t>The framework does not address energy consumption of blockchain nodes, interoperability with existing EHR systems, or vulnerabilities in smart contracts. Integration with diverse healthcare platforms may require additional effort.</t>
  </si>
  <si>
    <t>The article provides a comprehensive technical implementation and performance evaluation of a blockchain-based EHR management system. It includes detailed smart contract code and comparative analysis with existing approaches.</t>
  </si>
  <si>
    <t>The study includes detailed smart contract code, performance benchmarks, and comparative analysis with existing methods. It emphasizes the importance of patient empowerment in data sharing and privacy.</t>
  </si>
  <si>
    <t>2-s2.0-85190537250</t>
  </si>
  <si>
    <t>P101</t>
  </si>
  <si>
    <t>10.1109/IC457434.2024.10486508</t>
  </si>
  <si>
    <t>Decentralizing Health: The Role of Private Blockchain in Secure and Patient-Oriented EHR Management</t>
  </si>
  <si>
    <t>The primary aim of the study is to explore the integration of blockchain technology into Electronic Health Record (EHR) systems to enhance data security, privacy, and interoperability, particularly in developing healthcare environments.</t>
  </si>
  <si>
    <t>To propose and evaluate a blockchain-based framework for secure, decentralized, and patient-centric management of Electronic Health Records (EHRs), addressing challenges of data integrity, privacy, and interoperability in healthcare systems.</t>
  </si>
  <si>
    <t>blockchain, electronic health records, data integrity, privacy preservation, access control, decentralized systems</t>
  </si>
  <si>
    <t>In the healthcare domain, the study addresses the problem of insecure and inefficient management of Electronic Health Records (EHRs), especially in developing regions like India. The proposed solution is a private blockchain-based framework that decentralizes EHR management, ensuring secure data sharing, patient-centric access control, and compliance with privacy regulations. The framework includes features such as encrypted data storage, smart contract-based access control, automated appointment booking, and HIPAA-compliant teleconsultation. Comparative analysis with traditional centralized systems highlights improvements in data integrity, authorization management, and scalability within a simulated healthcare environment.</t>
  </si>
  <si>
    <t>The study proposes a private blockchain framework integrated with smart contracts and IPFS for secure EHR management. It includes patient registration, encrypted data storage, access control via smart contracts, automated appointment booking, and HIPAA-compliant teleconsultation. The system tracks patient data access and sharing events, ensuring traceability and confidentiality.</t>
  </si>
  <si>
    <t>Electronic Health Records (EHRs), including patient demographics, identification numbers, access permissions, and encrypted health data.</t>
  </si>
  <si>
    <t>Electronic Health Records (EHRs), patient registration data, access permissions, appointment bookings, and teleconsultation logs</t>
  </si>
  <si>
    <t>The developed solution utilizes a private blockchain network for secure data registration and access control, smart contracts for automated processes such as appointment booking and permission management, and InterPlanetary File System (IPFS) for distributed file storage. Data encryption is implemented using AES-256, and secure transmission is ensured via 256-bit SSL channels. The system also integrates cloud storage for encrypted data persistence and supports HIPAA-compliant teleconsultation. The article presents an actual implementation in a simulated healthcare environment.</t>
  </si>
  <si>
    <t>Private blockchain, smart contracts, InterPlanetary File System (IPFS), AES-256 encryption, SSL (256-bit) for secure transmission, cloud storage for encrypted data, HIPAA compliance. The article describes a simulated implementation.</t>
  </si>
  <si>
    <t>Tracking is necessary to ensure secure, patient-controlled access to health records, prevent unauthorized data access, and facilitate interoperable data exchange across healthcare institutions. It aims to enhance data integrity, privacy, and regulatory compliance, thereby improving healthcare service delivery and patient satisfaction.</t>
  </si>
  <si>
    <t>To ensure secure, tamper-proof, and privacy-preserving management of EHRs, enable patient-controlled access, support real-time data sharing across institutions, and facilitate secure teleconsultation.</t>
  </si>
  <si>
    <t>Yes, the approach enables identification of responsible parties through cryptographic identifiers and audit trails stored on the blockchain. Each user is assigned a unique private key and access permissions are logged via smart contracts, allowing traceability in case of data leakage.</t>
  </si>
  <si>
    <t>Yes. The system uses cryptographic identifiers and access logs to attribute responsibility in case of data breaches. Smart contracts define access permissions and audit trails are maintained.</t>
  </si>
  <si>
    <t>The framework is implemented and evaluated in a simulated healthcare environment, demonstrating practical application.</t>
  </si>
  <si>
    <t>False. Justification: The solution is evaluated in a simulated environment, not deployed in a real-world healthcare setting.</t>
  </si>
  <si>
    <t>The paper proposes a novel integration of private blockchain and smart contracts for EHR management.</t>
  </si>
  <si>
    <t>True. Justification: The paper proposes a novel integration of private blockchain, IPFS, and smart contracts for EHR management with HIPAA-compliant teleconsultation.</t>
  </si>
  <si>
    <t>Structured evaluation includes encryption strength, access control success rate, and HIPAA compliance metrics.</t>
  </si>
  <si>
    <t>True. Justification: The framework is evaluated through simulation, with performance metrics such as encryption strength, access control success rate, and compliance rates.</t>
  </si>
  <si>
    <t>The solution is not validated in an actual industrial healthcare setting but in a simulated environment.</t>
  </si>
  <si>
    <t>False. Justification: No evidence of deployment or testing in an actual healthcare organization.</t>
  </si>
  <si>
    <t>The paper presents a working implementation, not just a conceptual framework.</t>
  </si>
  <si>
    <t>False. Justification: The paper includes a simulated implementation and evaluation.</t>
  </si>
  <si>
    <t>The study is based on technical implementation and evaluation, not solely on author experience or opinion.</t>
  </si>
  <si>
    <t>False. Justification: The study is based on a structured methodology and simulation, not personal opinion or anecdotal experience.</t>
  </si>
  <si>
    <t>The proposed blockchain-based EHR system significantly improves data security, access control, and patient privacy. It achieves a 99.9% success rate in preventing unauthorized access and maintains HIPAA compliance with a 98% audit success rate. The system also enhances patient satisfaction with teleconsultation services and demonstrates scalability and reliability in simulated environments.</t>
  </si>
  <si>
    <t>The proposed blockchain-based EHR system significantly improves data security, access control, and interoperability. It achieves 99.9% success in preventing unauthorized access and 98% HIPAA compliance in simulated audits. The system supports patient-centric data governance and secure teleconsultation.</t>
  </si>
  <si>
    <t>The scalability of the system in real-world healthcare settings remains untested. Additionally, reliance on internet connectivity for IPFS-based data sharing may pose challenges in regions with limited digital infrastructure.</t>
  </si>
  <si>
    <t>The solution is tested only in a simulated environment; real-world scalability, user adoption, and integration with existing healthcare systems remain unaddressed.</t>
  </si>
  <si>
    <t>The article provides a comprehensive technical implementation and evaluation of a blockchain-based EHR system, with emphasis on patient-centric data control and regulatory compliance.</t>
  </si>
  <si>
    <t>The study emphasizes the shift from institution-centered to patient-centered healthcare data management and highlights the potential of blockchain to support this paradigm.</t>
  </si>
  <si>
    <t>2-s2.0-85190262205</t>
  </si>
  <si>
    <t>P100</t>
  </si>
  <si>
    <t>10.3390/s24072267</t>
  </si>
  <si>
    <t>SDACS: Blockchain-Based Secure and Dynamic Access Control Scheme for Internet of Things</t>
  </si>
  <si>
    <t>The primary objective of the study is to propose a secure and dynamic access control scheme for the Internet of Things (IoT) that enables decentralized, fine-grained, and auditable data sharing while ensuring privacy protection and system reliability.</t>
  </si>
  <si>
    <t>To propose SDACS, a secure and dynamic access control scheme for IoT that integrates blockchain, IPFS, and attribute-based access control to enable decentralized, fine-grained, and auditable data sharing.</t>
  </si>
  <si>
    <t>blockchain, access control, IoT security, smart contracts, identity authentication, data privacy</t>
  </si>
  <si>
    <t>In the domain of Internet of Things (IoT), the study addresses the challenge of secure and reliable data sharing among massive terminal devices. The proposed solution, named SDACS, integrates attribute-based access control (ABAC), blockchain technology (Hyperledger Fabric), and the Interplanetary File System (IPFS) to enable decentralized and fine-grained access control. The system employs four smart contracts to manage access policies and a lightweight, certificateless authentication protocol to ensure secure off-chain identity verification and message transmission. Comparative analysis with existing schemes demonstrates that SDACS achieves high throughput, enhanced security, and stability, making it suitable for large-scale IoT data sharing scenarios.</t>
  </si>
  <si>
    <t>SDACS integrates attribute-based access control (ABAC), Hyperledger Fabric blockchain, and IPFS for secure data sharing. It uses four smart contracts (APDC, DRMC, APMC, DACC) for dynamic access control and a certificateless authentication protocol for secure identity verification. It tracks access requests, user behavior, and data hashes to ensure traceability and integrity.</t>
  </si>
  <si>
    <t>Access requests, user identity verification, data resource access behavior, and misbehavior records of data users.</t>
  </si>
  <si>
    <t>IoT data access requests, user identity, data hashes, access policies, misbehavior logs</t>
  </si>
  <si>
    <t>The developed solution utilizes Hyperledger Fabric as the blockchain platform for implementing smart contracts that manage access control policies. Data is encrypted and stored in IPFS, a decentralized storage system, to reduce blockchain storage overhead and enhance data security. Attribute-based access control (ABAC) is employed to define fine-grained access policies. A lightweight, certificateless authentication protocol ensures secure off-chain identity verification and message transmission. The system is implemented using Python and Hyperledger Fabric v1.4, with supporting technologies including Docker, Node.js, and GoLang. The article presents a fully implemented prototype system, validated through experimental evaluation.</t>
  </si>
  <si>
    <t>Hyperledger Fabric, IPFS, Python, smart contracts (APDC, DRMC, APMC, DACC), elliptic curve cryptography, SHA256, certificateless authentication protocol. The solution is implemented and tested on a prototype system.</t>
  </si>
  <si>
    <t>Tracking is necessary to ensure secure, auditable, and fine-grained access to IoT data. It aims to verify user identity, enforce access policies, detect and penalize malicious behavior, and maintain traceability of data access operations. This contributes to solving issues of trust, privacy leakage, and single points of failure in traditional centralized IoT architectures.</t>
  </si>
  <si>
    <t>To ensure secure, traceable, and privacy-preserving access to IoT data by verifying user identity, enforcing access policies, and preventing unauthorized or malicious access.</t>
  </si>
  <si>
    <t>Yes, the approach enables responsibility attribution through the use of blockchain-based logging of access behaviors and a misbehavior list. Malicious users are identified and penalized based on recorded access errors and timestamps, ensuring traceability and accountability in case of data leakage.</t>
  </si>
  <si>
    <t>Yes. Misbehavior is tracked via a misbehavior list, and user identity is traceable through pseudonyms managed by a trusted central authority (TCA).</t>
  </si>
  <si>
    <t>The authors implemented a prototype system using Hyperledger Fabric and Python, and conducted experiments to evaluate its performance in real-world IoT scenarios.</t>
  </si>
  <si>
    <t>True. Justification: The solution is implemented using Hyperledger Fabric and tested in a simulated IoT environment with performance metrics.</t>
  </si>
  <si>
    <t>The paper introduces a novel access control scheme (SDACS) combining ABAC, blockchain, IPFS, and a certificateless authentication protocol.</t>
  </si>
  <si>
    <t>True. Justification: The paper proposes a novel access control scheme (SDACS) and a new certificateless authentication protocol.</t>
  </si>
  <si>
    <t>The study includes structured experimental evaluation of computational, communication, and storage costs, as well as throughput and latency measurements.</t>
  </si>
  <si>
    <t>True. Justification: The paper includes experimental evaluation of throughput, latency, and cryptographic performance.</t>
  </si>
  <si>
    <t>Although the system is designed for IoT applications, there is no evidence of evaluation in an actual industrial context.</t>
  </si>
  <si>
    <t>The paper presents a fully implemented prototype and experimental results, not just a conceptual framework.</t>
  </si>
  <si>
    <t>The study is based on empirical evaluation and technical implementation, not solely on author opinions or experiences.</t>
  </si>
  <si>
    <t>False. Justification: The paper is based on formal design and empirical evaluation, not personal experience or opinion.</t>
  </si>
  <si>
    <t>The SDACS scheme effectively addresses the challenges of secure and dynamic access control in IoT environments. It ensures data confidentiality, immutability, and traceability through blockchain and IPFS integration. The certificateless authentication protocol provides secure identity verification with minimal privacy leakage. Experimental results demonstrate superior performance in terms of computational, communication, and storage efficiency compared to existing protocols, making SDACS suitable for large-scale IoT data sharing.</t>
  </si>
  <si>
    <t>SDACS provides secure, fine-grained, and dynamic access control for IoT data. It achieves high throughput, low latency, and strong privacy protection. The certificateless authentication protocol is efficient and secure against various attacks. The system is suitable for multi-party data sharing in IoT environments.</t>
  </si>
  <si>
    <t>The study acknowledges the need for further improvements, such as integrating zero-knowledge proofs to enhance privacy during attribute matching in access control verification.</t>
  </si>
  <si>
    <t>The system is tested in a simulated environment. Future work includes integrating zero-knowledge proofs to enhance privacy during attribute matching.</t>
  </si>
  <si>
    <t>The article provides a comprehensive technical and experimental evaluation of the proposed SDACS scheme. It includes detailed algorithms, system architecture, smart contract design, and performance metrics.</t>
  </si>
  <si>
    <t>The scheme uses both on-chain and off-chain mechanisms to balance security and efficiency. It introduces a misbehavior list to penalize malicious users and supports dynamic policy updates.</t>
  </si>
  <si>
    <t>2-s2.0-85190131201</t>
  </si>
  <si>
    <t>P099</t>
  </si>
  <si>
    <t>10.3390/math12071120</t>
  </si>
  <si>
    <t>A Blockchain-Based Secure Sharing Scheme for Electrical Impedance Tomography Data</t>
  </si>
  <si>
    <t>To propose a secure, anonymous, and traceable data sharing scheme for Electrical Impedance Tomography (EIT) data using consortium blockchain and distributed storage technologies.</t>
  </si>
  <si>
    <t>To propose a secure, anonymous, and traceable data sharing scheme for Electrical Impedance Tomography (EIT) data using consortium blockchain, IPFS, and proxy re-encryption technologies.</t>
  </si>
  <si>
    <t>blockchain, data sharing, medical imaging, privacy, traceability, electrical impedance tomography</t>
  </si>
  <si>
    <t>The study addresses the challenge of secure sharing and storage of Electrical Impedance Tomography data within the healthcare domain. The authors propose a consortium blockchain-based system integrated with InterPlanetary File System (IPFS) and proxy re-encryption techniques to ensure data integrity, privacy, and traceability. The solution enables anonymous data sharing while allowing conditional identity tracking of malicious users. Comparative analysis with existing schemes demonstrates improved computational efficiency in encryption and re-encryption processes, and enhanced protection against collusion attacks and unauthorized access.</t>
  </si>
  <si>
    <t>The study proposes a consortium blockchain-based architecture integrated with IPFS for decentralized storage and proxy re-encryption (PRE) for secure data sharing. It introduces an anonymous and traceable authentication protocol using pseudo-identities and verifiable random functions (VRF) to prevent collusion and unauthorized access. The system ensures conditional identity tracking and supports key recovery mechanisms.</t>
  </si>
  <si>
    <t>Electrical Impedance Tomography data and associated metadata</t>
  </si>
  <si>
    <t>Electrical Impedance Tomography (EIT) data and user identity metadata</t>
  </si>
  <si>
    <t>The proposed solution integrates a consortium blockchain with IPFS for distributed data storage, and employs proxy re-encryption (PRE) for secure data sharing. The system includes a decentralized architecture inspired by MedRec, where the blockchain stores metadata and IPFS handles full data storage. A verifiable random function (VRF) is used for leader selection among consensus nodes. The encryption and re-encryption processes are supported by bilinear pairing operations and hash functions. The implementation is validated through simulations using the Go language and the PBC cryptographic library, indicating a practical deployment rather than a purely conceptual model.</t>
  </si>
  <si>
    <t>Consortium blockchain, InterPlanetary File System (IPFS), Proxy Re-Encryption (PRE), Verifiable Random Function (VRF), STM32 microcontroller, DDS chip, cryptographic hash functions, smart contracts. The solution is implemented and validated through simulations and performance experiments.</t>
  </si>
  <si>
    <t>Tracking is implemented to ensure secure and privacy-preserving sharing of sensitive medical data, particularly EIT records. It enables conditional identity tracking to identify malicious users, prevents collusion between semi-trusted nodes and data requesters, and supports key recovery mechanisms. These features collectively enhance data security, integrity, and access control in medical data exchange.</t>
  </si>
  <si>
    <t>To ensure secure, privacy-preserving, and traceable sharing of sensitive EIT data in telemedicine, enabling controlled access, identity protection, and accountability in case of misuse.</t>
  </si>
  <si>
    <t>Yes, the system supports conditional identity tracking through a pseudonym-based mechanism and Shamir secret sharing. Malicious users can be identified when a threshold number of consensus nodes agree, enabling traceability via smart contracts and polynomial reconstruction.</t>
  </si>
  <si>
    <t>Yes. The system supports conditional identity tracking using pseudo-identities and Shamir secret sharing. When a threshold of consensus nodes detects malicious behavior, the true identity of the user can be revealed via smart contracts.</t>
  </si>
  <si>
    <t>The system was implemented and tested using real-world simulation environments with performance metrics reported.</t>
  </si>
  <si>
    <t>True. Justified: The system is implemented and tested through simulations using Go and PBC libraries, with performance metrics reported.</t>
  </si>
  <si>
    <t>The paper introduces a novel blockchain-based secure sharing scheme specifically tailored for EIT data.</t>
  </si>
  <si>
    <t>True. Justified: The paper introduces a novel integration of consortium blockchain, IPFS, and PRE with conditional traceability and identity protection for EIT data.</t>
  </si>
  <si>
    <t>Structured performance evaluations and complexity analyses were conducted using simulations.</t>
  </si>
  <si>
    <t>True. Justified: The solution is evaluated through computational complexity analysis and performance experiments on encryption, re-encryption, and decryption stages.</t>
  </si>
  <si>
    <t>There is no evidence of industrial deployment or validation in a healthcare institution.</t>
  </si>
  <si>
    <t>False. Justified: The evaluation is conducted in a simulated environment, not in a real-world industrial or clinical setting.</t>
  </si>
  <si>
    <t>False. Justified: The paper includes a concrete implementation and experimental validation.</t>
  </si>
  <si>
    <t>The study is based on technical implementation and empirical analysis, not solely on author opinion.</t>
  </si>
  <si>
    <t>False. Justified: The study is based on technical design, implementation, and empirical evaluation, not personal opinion.</t>
  </si>
  <si>
    <t>The proposed EITDS system effectively balances anonymity and traceability, prevents collusion attacks, and ensures secure storage and sharing of EIT data. It demonstrates superior performance in encryption and re-encryption stages compared to existing schemes, with acceptable computational costs. The system is suitable for practical applications in medical data sharing.</t>
  </si>
  <si>
    <t>The proposed EITDS system effectively ensures secure, anonymous, and traceable sharing of EIT data. It prevents unauthorized access and collusion, supports key recovery, and reduces storage burden via IPFS. Experimental results demonstrate its efficiency and practicality for medical data sharing.</t>
  </si>
  <si>
    <t>The request and authorization process is somewhat cumbersome, potentially affecting user experience. Future work aims to streamline these operations and improve encryption and retrieval algorithms.</t>
  </si>
  <si>
    <t>The request and authorization process is somewhat cumbersome. Future work aims to streamline user operations and improve encryption and retrieval algorithms.</t>
  </si>
  <si>
    <t>The article provides a comprehensive technical and experimental evaluation of the proposed system. No information was found regarding the 'Seed' or 'Selection Status'.</t>
  </si>
  <si>
    <t>The study emphasizes balancing privacy and traceability in medical data sharing, and highlights the importance of preventing collusion in semi-trusted environments.</t>
  </si>
  <si>
    <t>2-s2.0-85186865082</t>
  </si>
  <si>
    <t>P098</t>
  </si>
  <si>
    <t>10.1007/s12083-024-01669-z</t>
  </si>
  <si>
    <t>A personalized and efficient EMR sharing and management scheme based on smart contracts</t>
  </si>
  <si>
    <t>To propose a decentralized, patient-centered scheme for secure and efficient sharing and management of electronic medical records (EMR) using blockchain and smart contracts.</t>
  </si>
  <si>
    <t>To propose a decentralized, patient-centered scheme for secure and efficient sharing and management of electronic medical records (EMR) using smart contracts and proxy re-encryption.</t>
  </si>
  <si>
    <t>blockchain, smart contracts, proxy re-encryption, access control, EMR sharing, IPFS, patient autonomy, hybrid encryption, retrieval efficiency, privacy protection</t>
  </si>
  <si>
    <t>The study addresses the challenges of centralized EMR sharing systems, including lack of patient control, privacy risks, and inefficiencies. It introduces a blockchain-based medical account chain that establishes personalized smart contract accounts for patients. These accounts enable decentralized control, tracking, and sharing of EMR. The solution integrates identity and data management within smart contracts, uses hybrid encryption for large medical files, and stores encrypted EMR in the InterPlanetary File System (IPFS). Proxy re-encryption is employed to reduce computational overhead and enhance security. Comparative analysis demonstrates superior performance in terms of integrity, confidentiality, retrieval efficiency, and resistance to attacks.</t>
  </si>
  <si>
    <t>The study introduces a personalized smart contract account for each patient, enabling decentralized EMR sharing and management. EMRs are encrypted using a hybrid encryption system and stored in IPFS. Smart contracts manage access control and store encrypted keys and file identifiers. Proxy re-encryption is used to reduce patient-side computational overhead and enhance security.</t>
  </si>
  <si>
    <t>Encrypted electronic medical records (EMR), including medical images and diagnostic data.</t>
  </si>
  <si>
    <t>Encrypted electronic medical records (EMRs)</t>
  </si>
  <si>
    <t>The proposed solution is implemented using Ethereum smart contracts, hybrid encryption (combining symmetric and asymmetric cryptography), proxy re-encryption, and IPFS for off-chain storage. Smart contracts manage identity and data access, while IPFS handles large file storage. The encryption system ensures confidentiality and efficiency, with symmetric keys encrypted using patients’ public keys. Proxy servers perform re-encryption without accessing private keys, enhancing security and reducing patient-side computational load. The system is deployed and tested on the Ethereum Ropsten test network using Remix IDE, MetaMask, and Java/Python environments.</t>
  </si>
  <si>
    <t>Ethereum blockchain, smart contracts, IPFS, proxy re-encryption, MetaMask, Remix IDE, Java JDK, Python 3.8.10. The system is implemented and tested in a simulated and real blockchain environment.</t>
  </si>
  <si>
    <t>Tracking is necessary to ensure secure, personalized, and efficient sharing of EMR. It enables patients to control access, monitor data usage, and maintain privacy. The tracking mechanism supports decentralized management, prevents unauthorized access, and facilitates real-time retrieval of medical records, thereby improving healthcare delivery and data integrity.</t>
  </si>
  <si>
    <t>To enable patients to control access to their EMRs, ensure privacy, and facilitate efficient sharing and retrieval of medical data in a decentralized manner.</t>
  </si>
  <si>
    <t>Yes, the approach enables identification of responsible parties through smart contract-based identity management. Each patient and doctor is assigned hashed identifiers, and access is controlled and logged via smart contracts, allowing traceability in case of data leakage.</t>
  </si>
  <si>
    <t>Yes. The system uses smart contracts to log access and authorization, enabling identification of responsible parties in case of data misuse.</t>
  </si>
  <si>
    <t>The scheme is implemented and tested on the Ethereum Ropsten test network with real-world deployment and performance evaluation.</t>
  </si>
  <si>
    <t>False. The system is implemented and tested in simulation and test networks, but not deployed in a real-world healthcare setting.</t>
  </si>
  <si>
    <t>The paper introduces a novel patient-centered EMR sharing scheme using personalized smart contracts and proxy re-encryption.</t>
  </si>
  <si>
    <t>True. The paper proposes a novel patient-centered smart contract architecture with proxy re-encryption for EMR sharing.</t>
  </si>
  <si>
    <t>Empirical evaluation includes performance metrics such as gas consumption, latency, throughput, and encryption efficiency.</t>
  </si>
  <si>
    <t>True. The system is evaluated through experiments and theoretical analysis on Ethereum and simulated environments.</t>
  </si>
  <si>
    <t>The solution is not validated in an industrial setting but rather in a simulated and test network environment.</t>
  </si>
  <si>
    <t>The proposed medical account chain significantly improves EMR sharing efficiency, privacy, and security. It reduces patient-side computational overhead, supports concurrent multi-patient sharing, and enhances retrieval speed without blockchain traversal. The hybrid encryption system proves effective for large file handling. The system is resilient against various attacks and offers a scalable, decentralized solution for healthcare data management.</t>
  </si>
  <si>
    <t>The proposed scheme improves retrieval efficiency, reduces patient-side computational overhead, and enhances privacy and security. It achieves low transaction latency and high throughput in multi-patient scenarios. Hybrid encryption supports efficient large file sharing.</t>
  </si>
  <si>
    <t>The scheme does not address node incentives, which are crucial for blockchain consensus efficiency. Additionally, once deployed, smart contracts cannot be modified, necessitating further research into contract account migration.</t>
  </si>
  <si>
    <t>The authors acknowledge limitations in smart contract immutability and lack of node incentive mechanisms. Future work includes exploring contract migration and incentive models.</t>
  </si>
  <si>
    <t>The article provides a comprehensive technical and experimental analysis of a blockchain-based EMR sharing system. It includes algorithms, architecture diagrams, and performance comparisons.</t>
  </si>
  <si>
    <t>The scheme achieves retrieval without blockchain traversal, supports concurrent multi-patient sharing, and resists various attacks including Sybil and replay attacks.</t>
  </si>
  <si>
    <t>2-s2.0-85186428078</t>
  </si>
  <si>
    <t>P097</t>
  </si>
  <si>
    <t>10.32629/jai.v7i3.1332</t>
  </si>
  <si>
    <t>Access control and data sharing mechanism in decentralized cloud using blockchain technology</t>
  </si>
  <si>
    <t>To develop a secure and efficient access control and data sharing mechanism for decentralized cloud environments using blockchain technology.</t>
  </si>
  <si>
    <t>To develop an efficient access control and data sharing mechanism for decentralized cloud storage using blockchain technology to enhance data privacy and security.</t>
  </si>
  <si>
    <t>blockchain, access control, data sharing, cloud security, smart contracts, IPFS, encryption, privacy preservation</t>
  </si>
  <si>
    <t>In the domain of cloud computing, the study addresses the problem of unauthorized access and privacy breaches in data sharing. The authors propose a blockchain-based decentralized cloud system that integrates access control and secure data sharing. The solution involves user registration, encryption, smart contracts, and the use of the Interplanetary File System (IPFS) for storage. The system ensures that only authenticated users can access encrypted data, and metadata is securely stored on the blockchain. Comparative analysis with existing models such as ABAC, BSeIn, and EACMS demonstrates improved performance, with a significant reduction in illegitimate user access and enhanced privacy metrics.</t>
  </si>
  <si>
    <t>The study proposes a blockchain-based decentralized cloud system integrating smart contracts and IPFS. The system includes multiple phases: setup, user registration, encryption, token generation, control setup, validation, and decryption. Data owners encrypt and store files in IPFS, while metadata and access control are managed via smart contracts on the blockchain. The system ensures secure data sharing and retrieval using encrypted tokens and validation mechanisms.</t>
  </si>
  <si>
    <t>Encrypted data files and metadata in decentralized cloud storage</t>
  </si>
  <si>
    <t>Encrypted medical and cloud data</t>
  </si>
  <si>
    <t>The developed solution utilizes blockchain technology for decentralized access control, smart contracts for managing encrypted keyword indices and user authentication, and the Interplanetary File System (IPFS) for distributed file storage. The encryption mechanisms include AES-based keys and Chebyshev polynomial-based cryptographic operations. The system is implemented using Python and simulated in CloudSim on a Windows 10 environment with an Intel processor and 4 GB RAM. This reflects an actual implementation rather than a conceptual model.</t>
  </si>
  <si>
    <t>Blockchain (transactional), Smart Contracts, IPFS, AES encryption, Python, CloudSim simulation. The system is implemented and tested.</t>
  </si>
  <si>
    <t>Tracking is necessary to ensure secure access control and data sharing in decentralized cloud environments. It aims to prevent unauthorized access, maintain data integrity, and enhance privacy by verifying user identities and managing encrypted metadata and file locations. The tracking mechanism supports the broader goal of creating a trustworthy and efficient cloud storage system using blockchain.</t>
  </si>
  <si>
    <t>To ensure secure and private data sharing in decentralized cloud environments, preventing unauthorized access and minimizing information loss.</t>
  </si>
  <si>
    <t>Yes, the approach enables identification of responsible parties through user registration, session passwords, and smart contract-based authentication. Each data user is validated via unique identifiers and encrypted credentials, allowing traceability in case of data leakage.</t>
  </si>
  <si>
    <t>Yes. The system uses smart contracts and encrypted tokens to authenticate users and track access, enabling identification of responsible parties.</t>
  </si>
  <si>
    <t>The solution is implemented and evaluated using a simulation environment (CloudSim) with real performance metrics.</t>
  </si>
  <si>
    <t>True. The system is implemented and tested using Python and CloudSim.</t>
  </si>
  <si>
    <t>The paper introduces a novel blockchain-based access control and data sharing mechanism.</t>
  </si>
  <si>
    <t>True. The paper introduces a novel multi-phase blockchain-based access control and data sharing mechanism.</t>
  </si>
  <si>
    <t>Structured data collection and analysis are presented, including performance metrics such as illegitimate user rates, privacy, and information loss.</t>
  </si>
  <si>
    <t>True. The system is evaluated using performance metrics such as illegitimate user rate, privacy, and information loss.</t>
  </si>
  <si>
    <t>There is no evidence of evaluation in an industrial context; the study is based on simulation.</t>
  </si>
  <si>
    <t>The study is based on empirical evaluation rather than solely on author opinions or experiences.</t>
  </si>
  <si>
    <t>The proposed blockchain-based access control and data sharing mechanism significantly reduces the rate of illegitimate users compared to existing models. It achieves high privacy levels (up to 96.5%) and low information loss (as low as 3.5%) in tested datasets. The system demonstrates improved performance and security in decentralized cloud environments.</t>
  </si>
  <si>
    <t>The proposed system significantly reduces illegitimate user access (down to 5%), improves privacy (up to 96.5%), and minimizes information loss (as low as 3.5%) compared to existing methods. It also demonstrates lower computational time (5.84 seconds).</t>
  </si>
  <si>
    <t>The evaluation is conducted in a simulated environment (CloudSim), which may not fully capture real-world complexities. Industrial validation is lacking.</t>
  </si>
  <si>
    <t>The system is tested only in simulated environments; real-world deployment and scalability in industrial settings are not addressed.</t>
  </si>
  <si>
    <t>The article provides a detailed implementation and evaluation of the proposed system, including mathematical formulations and performance comparisons. However, it does not specify a particular business or industrial deployment.</t>
  </si>
  <si>
    <t>The study includes detailed mathematical modeling and performance comparisons with existing access control methods (ABAC, BSeIn, EACMS).</t>
  </si>
  <si>
    <t>2-s2.0-85184470412</t>
  </si>
  <si>
    <t>P096</t>
  </si>
  <si>
    <t>10.3390/electronics13030660</t>
  </si>
  <si>
    <t>Leveraging Artificial Intelligence and Provenance Blockchain Framework to Mitigate Risks in Cloud Manufacturing in Industry 4.0</t>
  </si>
  <si>
    <t>To design, implement, and evaluate a software architecture that integrates artificial intelligence and provenance blockchain to mitigate cybersecurity risks in cloud manufacturing environments within Industry 4.0.</t>
  </si>
  <si>
    <t>To design, develop, and test a software architecture that integrates artificial intelligence and provenance blockchain to mitigate cybersecurity risks in cloud manufacturing environments.</t>
  </si>
  <si>
    <t>integrated, blockchain, predictive auditing, IIoT security, smart contracts, cloud manufacturing</t>
  </si>
  <si>
    <t>The study addresses cybersecurity risks in cloud manufacturing by proposing a hybrid solution that integrates artificial intelligence and provenance blockchain. The business domain is cloud manufacturing in Industry 4.0, where cyber-physical systems and IIoT devices are vulnerable to internal and external cyber threats. The solution involves tracking provenance data of IIoT devices using smart contracts on a CORDA blockchain framework, combined with predictive auditing through machine learning (random forest algorithm). The system monitors operational constraints such as physical boundaries and weight limits of forklifts, detects anomalies, and logs risk levels. Comparative analysis shows that the integrated approach enhances traceability, accountability, and real-time risk mitigation, outperforming traditional security mechanisms that are inadequate for low-capacity IIoT devices.</t>
  </si>
  <si>
    <t>The study proposes a provenance blockchain framework integrated with predictive auditing using artificial intelligence. It tracks operational data from IIoT devices (forklifts) and compares it with predicted values to detect anomalies. Smart contracts reject state changes if risk levels are high.</t>
  </si>
  <si>
    <t>Provenance data of IIoT devices, including location coordinates and weight carried, used to monitor operational compliance.</t>
  </si>
  <si>
    <t>Provenance data of IIoT devices including location and weight parameters</t>
  </si>
  <si>
    <t>The developed solution employs a hybrid architecture integrating CORDA blockchain, Java 8, Apache ActiveMQ (MQTT broker), and the Weka machine learning package. CORDA is used to manage smart contracts and enforce state change rules based on risk levels. Java 8 is the programming language for all components, including Publisher and Listener modules for IIoT data transmission. Apache ActiveMQ facilitates MQTT-based communication between IIoT devices and the provenance database (ProvDB). Weka's random forest algorithm performs predictive auditing by comparing real-time data with historical patterns to assess risk levels. The system was implemented and tested in an Ubuntu 22.04 environment, simulating IIoT devices and their interactions with the blockchain.</t>
  </si>
  <si>
    <t>Java 8, CORDA blockchain, Weka (Random Forest ML), Apache ActiveMQ (MQTT), Ubuntu 22.04; actual implementation with simulation and testing</t>
  </si>
  <si>
    <t>Tracking is essential to ensure operational compliance of IIoT devices in cloud manufacturing. It aims to detect anomalies in real-time, prevent unauthorized actions, and enforce smart contract rules. By monitoring provenance data such as location and weight, the system identifies risks and prevents state changes in the blockchain when thresholds are exceeded. This contributes to cybersecurity, accountability, and trust in collaborative manufacturing networks.</t>
  </si>
  <si>
    <t>To detect and mitigate cybersecurity risks by identifying operational anomalies in IIoT devices in real time</t>
  </si>
  <si>
    <t>Yes. The system enables identification of responsible parties through asset registration in the blockchain, MQTT broker, and machine learning database. Smart contracts record ownership and accountability, allowing traceability and investigation in case of data breaches or anomalies.</t>
  </si>
  <si>
    <t>Yes; the blockchain records device identity and operational anomalies, enabling traceability and accountability</t>
  </si>
  <si>
    <t>The solution was implemented and tested in a real computing environment using simulated IIoT data and blockchain interactions.</t>
  </si>
  <si>
    <t>True. The system was implemented and tested in a simulated environment using real software tools and data streams.</t>
  </si>
  <si>
    <t>The paper introduces a novel integration of provenance blockchain and predictive auditing using AI for cloud manufacturing risk mitigation.</t>
  </si>
  <si>
    <t>True. The paper proposes a novel integration of provenance blockchain and predictive auditing using AI.</t>
  </si>
  <si>
    <t>Structured testing was conducted with 100 scenarios using simulated data to evaluate system behavior and risk detection.</t>
  </si>
  <si>
    <t>True. The system was tested with 100 scenarios simulating IIoT breaches and operational anomalies.</t>
  </si>
  <si>
    <t>The solution was not evaluated in an industrial setting; tests were conducted in a simulated environment.</t>
  </si>
  <si>
    <t>False. No industrial or organizational context was used for validation.</t>
  </si>
  <si>
    <t>The paper presents a fully implemented and tested prototype, not just a conceptual framework.</t>
  </si>
  <si>
    <t>False. The paper presents a practical solution, not a conceptual framework.</t>
  </si>
  <si>
    <t>The study is based on empirical testing and not solely on author opinions or experiences.</t>
  </si>
  <si>
    <t>False. The study is based on empirical testing, not personal opinion.</t>
  </si>
  <si>
    <t>The integrated system successfully detected operational anomalies and enforced smart contract rules based on risk levels. It demonstrated the feasibility of using AI and blockchain for real-time risk mitigation in cloud manufacturing. The approach enhances transparency, accountability, and cybersecurity, and can be scaled for broader Industry 4.0 applications.</t>
  </si>
  <si>
    <t>The integrated system successfully detected operational anomalies and prevented state changes in smart contracts when risk levels were high. It demonstrated potential for improving cybersecurity, trust, and transparency in cloud manufacturing.</t>
  </si>
  <si>
    <t>The system was tested in a simulated environment and not deployed in actual industrial settings. Scalability, latency, and performance overheads in real-world scenarios remain to be evaluated.</t>
  </si>
  <si>
    <t>The study was conducted in a simulated environment; scalability, latency, and real-world deployment challenges were acknowledged.</t>
  </si>
  <si>
    <t>The article provides a comprehensive implementation and evaluation of a hybrid AI-blockchain system for IIoT risk management. It includes detailed software architecture, testing methodology, and discussion of practical challenges.</t>
  </si>
  <si>
    <t>The system can be extended to other IIoT contexts and integrated with SIEM frameworks. Future work includes frontend development and broader industrial validation.</t>
  </si>
  <si>
    <t>2-s2.0-85184412388</t>
  </si>
  <si>
    <t>P095</t>
  </si>
  <si>
    <t>10.1007/s11042-024-18363-0</t>
  </si>
  <si>
    <t>Secure and efficient public auditing system of user data using hybrid AES-ECC cryptosystem with Merkle hash tree in blockchain</t>
  </si>
  <si>
    <t>To design a secure and efficient public auditing system for user data stored in cloud environments, leveraging a hybrid cryptographic approach and blockchain-based mechanisms to ensure data integrity and privacy.</t>
  </si>
  <si>
    <t>To design a secure public auditing model for user data storage in blockchain using hybrid cryptographic techniques and Merkle hash trees to validate data integrity</t>
  </si>
  <si>
    <t>blockchain, data integrity, cloud security, cryptographic auditing</t>
  </si>
  <si>
    <t>In the domain of cloud computing and data security, the study addresses the challenge of verifying the integrity of user data stored remotely. The proposed solution integrates a hybrid Advanced Encryption Standard–Elliptic Curve Cryptography (AES–ECC) algorithm with Merkle Hash Trees and blockchain technology. User data is encrypted and split into blocks, each tagged using SHA-256 hashing. These tags are used to construct Merkle trees, which are stored on a private blockchain. A third-party auditor verifies the integrity of the data by comparing proofs generated by the Cloud Service Provider (CSP) with those from the user. Comparative analysis shows that the proposed method outperforms existing techniques (ECC, AES, DES, RSA) in terms of encryption time, decryption time, execution time, key generation time, and information loss.</t>
  </si>
  <si>
    <t>The study proposes a hybrid cryptographic system combining Advanced Encryption Standard (AES) and Elliptic Curve Cryptography (ECC) for key generation and encryption. User data is encrypted, split into blocks, and hashed using SHA-256. These hashes are used to construct Merkle Hash Trees (MHT) stored in a blockchain. A third-party auditor verifies the integrity of the data by comparing proofs from the Cloud Service Provider (CSP) and the user.</t>
  </si>
  <si>
    <t>Encrypted user data blocks and their corresponding hash values</t>
  </si>
  <si>
    <t>Encrypted user data blocks</t>
  </si>
  <si>
    <t>The solution is implemented using a hybrid cryptographic system combining Advanced Encryption Standard (AES) and Elliptic Curve Cryptography (ECC). ECC is used for key generation, producing private and public keys, while AES encrypts the data using these keys. The encrypted data is split into blocks and hashed using SHA-256. These hashes are organized into Merkle Hash Trees, which are stored on a private blockchain using a timestamped chained block structure. The system was tested using Python 3.8 on a machine with Intel Core i5 CPU, NVIDIA GeForce GTX 1650 GPU, 16GB RAM, and a 16-bit operating system. The implementation includes performance comparisons with existing cryptographic methods.</t>
  </si>
  <si>
    <t>AES, ECC, SHA-256, Merkle Hash Tree, Blockchain; implemented and tested using Python 3.8, Intel Core i5, NVIDIA GTX 1650, 16GB RAM</t>
  </si>
  <si>
    <t>Tracking is necessary to verify the integrity and authenticity of user data stored in the cloud. It aims to ensure that data has not been tampered with and that unauthorized access is prevented. By using Merkle Hash Trees and blockchain, the system provides traceability and immutability, enabling third-party auditors to validate the correctness of stored data without retrieving it, thereby preserving privacy and reducing resource consumption.</t>
  </si>
  <si>
    <t>To validate the integrity of user data stored in the cloud and ensure secure access and auditing through blockchain</t>
  </si>
  <si>
    <t>Yes, the approach enables identification of responsible parties in case of data leakage. The model includes third-party auditing and blockchain logging mechanisms that trace data operations and verify authenticity through Merkle root comparisons.</t>
  </si>
  <si>
    <t>Yes; the model allows identification of tampering through Merkle root comparison and third-party auditing</t>
  </si>
  <si>
    <t>The system was implemented and tested using real datasets and computing environments.</t>
  </si>
  <si>
    <t>True. The system was implemented and tested using real datasets and performance metrics were evaluated.</t>
  </si>
  <si>
    <t>The paper introduces a novel hybrid AES–ECC cryptographic auditing system integrated with Merkle Hash Trees and blockchain.</t>
  </si>
  <si>
    <t>True. The paper proposes a novel hybrid cryptographic auditing model integrating AES-ECC with Merkle trees and blockchain.</t>
  </si>
  <si>
    <t>Empirical evaluation was conducted using performance metrics such as encryption time, decryption time, and accuracy.</t>
  </si>
  <si>
    <t>True. Empirical evaluation includes performance metrics such as encryption time, decryption time, key generation time, and execution time.</t>
  </si>
  <si>
    <t>There is no evidence of industrial validation or deployment in a commercial setting.</t>
  </si>
  <si>
    <t>The study is based on empirical testing and not solely on author experience or opinion.</t>
  </si>
  <si>
    <t>False. The study is based on implementation and empirical testing, not author opinion.</t>
  </si>
  <si>
    <t>The proposed hybrid AES–ECC cryptographic system significantly improves data security and integrity verification in cloud environments. It achieves higher accuracy (96%) and lower information loss (0.040) compared to existing methods. The system also demonstrates reduced encryption, decryption, execution, and key generation times, making it a viable solution for secure cloud data auditing.</t>
  </si>
  <si>
    <t>The proposed system achieved high accuracy (96%), low information loss (0.040), and better performance compared to existing methods (AES, ECC, DES, RSA). It effectively validates data integrity and enhances security in blockchain-based cloud environments.</t>
  </si>
  <si>
    <t>The study does not include industrial validation or real-world deployment. Future work is suggested to address dynamic user management and evaluate scalability across different storage demands.</t>
  </si>
  <si>
    <t>No industrial validation; potential security risks in proxy re-signature schemes and collision attacks noted in literature review.</t>
  </si>
  <si>
    <t>The article includes detailed algorithmic descriptions, performance comparisons, and pseudocode for implementation. No funding or conflicts of interest were declared.</t>
  </si>
  <si>
    <t>The study includes detailed performance comparisons and pseudocode for the proposed system.</t>
  </si>
  <si>
    <t>2-s2.0-85176318593</t>
  </si>
  <si>
    <t>P094</t>
  </si>
  <si>
    <t>10.1109/JIOT.2023.3309322</t>
  </si>
  <si>
    <t>Data Verifiable Personalized Access Control Electronic Healthcare Record Sharing Based on Blockchain in IoT Environment</t>
  </si>
  <si>
    <t>To propose a blockchain-based framework for secure, personalized, and verifiable sharing of electronic healthcare records in an Internet of Things environment.</t>
  </si>
  <si>
    <t>To propose an EHR sharing scheme with personalized access control and authenticity verification.</t>
  </si>
  <si>
    <t>EHR sharing, CP-ABE, zero-knowledge proof, blockchain, IoT</t>
  </si>
  <si>
    <t>The study addresses the healthcare domain, focusing on the challenge of securely sharing electronic healthcare records (EHRs) while ensuring data authenticity and personalized access control. The proposed solution integrates blockchain technology with ciphertext-policy attribute-based encryption and zero-knowledge proofs to enable secure and verifiable data sharing. Smart contracts and the Interplanetary File System are employed to reduce computational and storage burdens on patients. Comparative analysis with existing schemes demonstrates superior performance in terms of security, efficiency, and practical applicability.</t>
  </si>
  <si>
    <t>Framework using CP-ABE for access control, ZKP for authenticity verification, smart contracts and IPFS.</t>
  </si>
  <si>
    <t>Electronic healthcare records and associated metadata such as keywords and access policies.</t>
  </si>
  <si>
    <t>Electronic Health Records (EHR)</t>
  </si>
  <si>
    <t>The solution combines several technologies: blockchain for decentralized and tamper-proof data management; smart contracts for automated and secure operations; Interplanetary File System (IPFS) for distributed storage; ciphertext-policy attribute-based encryption (CPABE) for fine-grained access control; and zero-knowledge proofs (ZKP) for data authenticity verification. The system is implemented with Ethereum-compatible smart contracts written in Solidity, deployed via Remix IDE, and tested on the Rinkeby testnet. The framework includes cryptographic primitives such as bilinear maps and secure hash functions, and is supported by a trusted certification authority for key management. The article presents a fully implemented prototype with performance evaluations.</t>
  </si>
  <si>
    <t>CP-ABE, Smart Contracts, ZKP, IPFS, Blockchain</t>
  </si>
  <si>
    <t>Tracking is essential to ensure the authenticity, integrity, and secure access of electronic healthcare records. It enables data owners to control who accesses their data, allows data users to verify the legitimacy of received records, and protects against forgery and unauthorized access. The tracking mechanism supports forensic verification, secure data sharing, and privacy preservation in healthcare scenarios.</t>
  </si>
  <si>
    <t>Ensure secure access and authenticity verification of EHR</t>
  </si>
  <si>
    <t>Yes, the approach enables responsibility attribution through the use of zero-knowledge proofs and smart contracts. Only legitimate data owners, whose records are signed by doctors and recorded on the blockchain, can prove the authenticity of the EHRs, thereby allowing identification in case of data forgery or leakage.</t>
  </si>
  <si>
    <t>Yes, via ZKP and smart contracts</t>
  </si>
  <si>
    <t>The proposed scheme is implemented and tested in a real-world setting using Ethereum smart contracts and IPFS, with performance evaluations conducted.</t>
  </si>
  <si>
    <t>True – The system was implemented and tested with benchmarks.</t>
  </si>
  <si>
    <t>The paper introduces a novel framework combining CPABE, ZKP, blockchain, and IPFS for secure and verifiable EHR sharing.</t>
  </si>
  <si>
    <t>True – The paper proposes a scheme combining CP-ABE + ZKP.</t>
  </si>
  <si>
    <t>Structured performance analysis and experimental evaluation are presented, including computation, communication, and storage cost comparisons.</t>
  </si>
  <si>
    <t>True – Experimental and theoretical evaluation provided.</t>
  </si>
  <si>
    <t>Although the solution is practical, there is no explicit mention of industrial validation or deployment in a healthcare institution.</t>
  </si>
  <si>
    <t>The proposed scheme achieves secure, efficient, and verifiable sharing of electronic healthcare records. It ensures personalized access control, data authenticity through zero-knowledge proofs, and reduced computational and storage costs via smart contracts and IPFS. Comparative and experimental evaluations confirm its superior performance over existing methods.</t>
  </si>
  <si>
    <t>The scheme ensures personalized access control and authenticity verification with good efficiency.</t>
  </si>
  <si>
    <t>The study acknowledges that while the scheme is effective, it is currently limited to specific healthcare scenarios and future work will focus on broader applicability and integration with outsourced computation for enhanced scalability.</t>
  </si>
  <si>
    <t>The article provides a comprehensive technical solution with detailed algorithms, security proofs, and performance evaluations. It is suitable for practical deployment in IoT-based healthcare environments.</t>
  </si>
  <si>
    <t>Supports keyword search and interactive verification.</t>
  </si>
  <si>
    <t>2-s2.0-85171994031</t>
  </si>
  <si>
    <t>P093</t>
  </si>
  <si>
    <t>10.1007/s11227-023-05657-7</t>
  </si>
  <si>
    <t>Data protection in internet of medical things using blockchain and secret sharing method</t>
  </si>
  <si>
    <t>The study aims to address data confidentiality challenges in Internet of Medical Things (IoMT) architectures by proposing a secure and scalable solution that integrates blockchain, InterPlanetary File System (IPFS), and a secret sharing algorithm.</t>
  </si>
  <si>
    <t>To propose a secure architecture for protecting sensitive data in Internet of Medical Things (IoMT) using blockchain, IPFS, and a secret sharing algorithm (SSA) to ensure confidentiality, integrity, and availability.</t>
  </si>
  <si>
    <t>blockchain, IoMT, data confidentiality, secret sharing, decentralized storage</t>
  </si>
  <si>
    <t>In the healthcare domain, the paper tackles the problem of securing sensitive data generated by Internet of Medical Things (IoMT) devices, which are vulnerable to unauthorized access and cryptographic attacks. The proposed solution is a novel architecture that combines blockchain technology, decentralized IPFS storage, and a secret sharing algorithm (SSA) to ensure data confidentiality and integrity. The SSA fragments data into multiple pieces, which are stored across different IPFS clusters, making it difficult for attackers or malicious cloud service providers to reconstruct the original data. Blockchain smart contracts are used to manage device and patient registration, data integrity verification, and access control. A prototype was implemented and tested in a smart home health monitoring scenario, demonstrating feasibility, scalability, and performance improvements over existing solutions.</t>
  </si>
  <si>
    <t>The study proposes an architecture that integrates blockchain and IPFS with a secret sharing algorithm (SSA). Data from IoMT devices is split into fragments using SSA and stored across decentralized IPFS clusters. Blockchain smart contracts manage device and patient registration, data integrity, and access control. The architecture ensures that even if some IPFS nodes are compromised, the original data cannot be reconstructed without a threshold number of fragments.</t>
  </si>
  <si>
    <t>Sensitive health data generated by IoMT devices</t>
  </si>
  <si>
    <t>Sensitive medical data generated by IoMT devices</t>
  </si>
  <si>
    <t>The developed solution integrates blockchain (Ethereum), IPFS for decentralized storage, and Shamir’s Secret Sharing Algorithm (SSA) for data fragmentation and protection. Smart contracts are implemented using Solidity to manage device and patient registration, data integrity, and access control. The data manager component coordinates data uploading and sharing, applying SSA to split data into fragments and storing them across multiple IPFS clusters. The system uses SHA-256 for hashing identifiers and content, and includes a security manager for data reconstruction. The prototype was deployed on the Ethereum Ropsten test network and used NFT.Storage for IPFS services, with a JavaScript-based user interface for experimentation.</t>
  </si>
  <si>
    <t>Blockchain (Ethereum), IPFS, Smart Contracts (Solidity), Secret Sharing Algorithm (Shamir’s SSA), SHA-256, JavaScript, NFT.Storage, Ropsten testnet. Prototype implemented.</t>
  </si>
  <si>
    <t>Tracking is essential to ensure the confidentiality, integrity, and availability of sensitive health data generated by IoMT devices. It enables secure data sharing, prevents unauthorized access by malicious cloud service providers, and supports forensic verification through immutable blockchain records. The tracking mechanism also facilitates patient and device registration, data integrity verification, and controlled access to health data.</t>
  </si>
  <si>
    <t>To ensure secure, private, and tamper-proof storage and sharing of sensitive medical data in IoMT environments, even in the presence of compromised storage nodes or broken encryption.</t>
  </si>
  <si>
    <t>Yes, the architecture enables responsibility attribution through immutable blockchain records and smart contracts that log device and patient registration, data uploads, and access events. These records provide transparency and accountability, allowing identification of responsible parties in case of data leakage.</t>
  </si>
  <si>
    <t>Yes. The architecture enables responsibility attribution through immutable blockchain records and smart contracts that log data uploads and access.</t>
  </si>
  <si>
    <t>A prototype was implemented and tested in a real-world IoMT-based health monitoring scenario.</t>
  </si>
  <si>
    <t>True. Prototype implemented and tested in a simulated IoMT scenario using real tools and platforms.</t>
  </si>
  <si>
    <t>The paper introduces a novel architecture combining blockchain, IPFS, and SSA for data protection in IoMT.</t>
  </si>
  <si>
    <t>True. The architecture integrates SSA with blockchain and IPFS in a novel way for IoMT data protection.</t>
  </si>
  <si>
    <t>Structured experiments were conducted to evaluate performance, latency, and gas consumption.</t>
  </si>
  <si>
    <t>True. Empirical evaluation includes performance metrics (latency, gas usage), security analysis using Scyther tool, and a case study.</t>
  </si>
  <si>
    <t>The evaluation was conducted in a simulated environment using test networks, not in an industrial context.</t>
  </si>
  <si>
    <t>False. The paper proposes a concrete solution with implementation and evaluation.</t>
  </si>
  <si>
    <t>The study is based on empirical evaluation and technical implementation, not solely on author experience.</t>
  </si>
  <si>
    <t>False. The paper is not based on personal opinion or experience.</t>
  </si>
  <si>
    <t>The proposed architecture effectively enhances data confidentiality and integrity in IoMT systems by integrating SSA with blockchain and IPFS. The prototype demonstrated that even if some data fragments are compromised or encryption is broken, the original data remains secure unless the threshold number of fragments is obtained. The system supports scalability, decentralization, and transparency, and is resilient against attacks from malicious cloud service providers.</t>
  </si>
  <si>
    <t>The proposed architecture ensures data confidentiality even if some IPFS nodes are compromised or encryption is broken. It supports decentralized, scalable, and secure data storage and sharing in IoMT. The prototype demonstrated feasibility, scalability, and acceptable performance.</t>
  </si>
  <si>
    <t>The decentralized storage component was not included in the prototype. The system may incur high overhead in terms of network latency and gas costs, especially with large datasets. Uploading large files to IPFS was limited due to the use of free services.</t>
  </si>
  <si>
    <t>The study acknowledges limitations in scalability testing, reliance on public IPFS clusters, and the need for integration with authentication/authorization mechanisms.</t>
  </si>
  <si>
    <t>The study provides a comprehensive implementation and evaluation of a secure IoMT architecture. Future work includes integration with authentication mechanisms and compliance with privacy regulations such as GDPR.</t>
  </si>
  <si>
    <t>The study includes a detailed implementation of SSA, smart contracts, and data flow in a real-world IoMT scenario. It also provides a security analysis using formal tools.</t>
  </si>
  <si>
    <t>2-s2.0-85162719200</t>
  </si>
  <si>
    <t>P092</t>
  </si>
  <si>
    <t>10.1007/s10586-023-04072-0</t>
  </si>
  <si>
    <t>Secure cloud storage auditing with deduplication and efficient data transfer</t>
  </si>
  <si>
    <t>To design a secure cloud storage auditing scheme that supports both data deduplication and efficient data transfer, addressing the challenges of verifying data integrity when ownership changes due to company acquisition.</t>
  </si>
  <si>
    <t>To design a secure cloud storage auditing scheme that supports data deduplication and efficient data transfer, ensuring integrity without requiring recomputation of signatures.</t>
  </si>
  <si>
    <t>cloud storage auditing, data deduplication, data transfer, signature transformation, integrity verification</t>
  </si>
  <si>
    <t>The study addresses the domain of cloud computing, focusing on the problem of data integrity verification during data transfer and deduplication in cloud storage. The proposed solution introduces a secure cloud storage auditing scheme that enables efficient transformation of data signatures from the acquired company to the acquiring company, eliminating the need for recomputation. It also incorporates a deduplication mechanism that ensures only a single copy of duplicate files is stored in the cloud. Comparative analysis with existing schemes, particularly the Shacham and Waters scheme, demonstrates that the proposed method achieves similar computational overhead in signature generation and verification, while significantly reducing communication overhead and improving efficiency in data transfer.</t>
  </si>
  <si>
    <t>The scheme introduces a novel signature transformation method enabling the cloud to convert signatures from the acquired company to those of the acquiring company. It also uses deduplication to store only one copy of duplicate files. Auditing is performed via a third-party auditor using transformed signatures.</t>
  </si>
  <si>
    <t>Data files and their corresponding signatures</t>
  </si>
  <si>
    <t>Data blocks and their corresponding signatures</t>
  </si>
  <si>
    <t>The solution is implemented using bilinear maps, cryptographic hash functions, pseudo-random permutations and functions, and signature transformation techniques. It involves eight core algorithms: Setup, Initial Upload, Signature Generation, Subsequent Upload, Data Transfer, Challenge Generation, Proof Generation, and Proof Verification. The implementation is based on C language using the GNU Multiple Precision Arithmetic (GMP) and Pairing-Based Cryptography (PBC) libraries, tested on a Linux system with specified hardware configurations. The system does not employ encryption, storing data and signatures in plaintext, and focuses on computational efficiency and correctness of auditing.</t>
  </si>
  <si>
    <t>Bilinear maps, cryptographic hash functions, pseudo-random permutations and functions, signature transformation, PoW protocol. Conceptual model with performance evaluation.</t>
  </si>
  <si>
    <t>Tracking is necessary to ensure the integrity of cloud-stored data, particularly during ownership transfer scenarios such as company acquisitions. It aims to verify that the cloud correctly stores data without requiring recomputation of signatures, thereby reducing computational and communication overhead. The tracking mechanism supports deduplication, preventing redundant storage and optimizing resource usage.</t>
  </si>
  <si>
    <t>To verify data integrity after transfer and deduplication, ensuring that the cloud stores data correctly and efficiently.</t>
  </si>
  <si>
    <t>The scheme does not explicitly enable identification of the responsible party in case of data leakage. It focuses on verifying data integrity and efficient data transfer, without incorporating mechanisms for responsibility attribution.</t>
  </si>
  <si>
    <t>Yes. The transformed signature allows attribution to the acquiring company using public key verification.</t>
  </si>
  <si>
    <t>The scheme is implemented and tested using real cryptographic libraries and evaluated through experiments on actual hardware.</t>
  </si>
  <si>
    <t>True. The scheme is implemented and tested via simulation.</t>
  </si>
  <si>
    <t>The paper introduces a novel signature transformation technique and integrates it with deduplication in cloud auditing.</t>
  </si>
  <si>
    <t>True. A novel signature transformation method is proposed.</t>
  </si>
  <si>
    <t>The study includes structured performance analysis and experimental evaluation using defined metrics and benchmarks.</t>
  </si>
  <si>
    <t>True. Performance and security analysis are conducted.</t>
  </si>
  <si>
    <t>There is no indication that the solution was evaluated in an industrial context or deployed in a commercial environment.</t>
  </si>
  <si>
    <t>False. No industrial or organizational validation is performed.</t>
  </si>
  <si>
    <t>The paper presents a fully implemented solution with experimental validation, not just a conceptual framework.</t>
  </si>
  <si>
    <t>False. A concrete solution is proposed and evaluated.</t>
  </si>
  <si>
    <t>False. The study is not based on author opinion or experience.</t>
  </si>
  <si>
    <t>The proposed scheme effectively supports secure cloud storage auditing with deduplication and efficient data transfer. It reduces storage burden by eliminating duplicate files and avoids recomputation of signatures during data transfer. Experimental results show that the scheme achieves comparable computational overhead to existing methods while significantly reducing communication overhead. The scheme is proven to be secure and efficient.</t>
  </si>
  <si>
    <t>The proposed scheme achieves secure and efficient auditing with deduplication and data transfer. It reduces storage burden and computational overhead. Security and performance analyses confirm its effectiveness.</t>
  </si>
  <si>
    <t>The scheme does not address data privacy concerns and stores data and signatures in plaintext. Future work is suggested to incorporate privacy protection and support for dynamic data.</t>
  </si>
  <si>
    <t>Data privacy is not addressed; signatures and data blocks are stored in plaintext.</t>
  </si>
  <si>
    <t>The article provides a complete implementation and evaluation of the proposed scheme, but lacks mechanisms for responsibility attribution and privacy protection.</t>
  </si>
  <si>
    <t>The scheme does not use encryption; future work will address privacy and data dynamics.</t>
  </si>
  <si>
    <t>2-s2.0-85130543197</t>
  </si>
  <si>
    <t>P091</t>
  </si>
  <si>
    <t>10.1108/IJPCC-02-2022-0041</t>
  </si>
  <si>
    <t>Cloud-based secure data storage and access control for internet of medical things using federated learning</t>
  </si>
  <si>
    <t>To propose a secure cloud-based healthcare system that ensures fine-grained access control, data confidentiality, and user privacy for medical data using enhanced cryptographic techniques and federated learning.</t>
  </si>
  <si>
    <t>To propose a secure cloud-based healthcare system using hash-based ciphertext policy attribute-based encryption with signature (hCP-ABES) for fine-grained access control, authentication, and privacy of medical data.</t>
  </si>
  <si>
    <t>cloud security, data access control, healthcare IoT, federated learning, attribute-based encryption</t>
  </si>
  <si>
    <t>The study addresses the healthcare domain, focusing on the challenge of securely storing and accessing sensitive medical data in cloud environments. It proposes a hash-based ciphertext-policy attribute-based encryption with signature (hCP-ABES) scheme, which enhances traditional CP-ABE by integrating hashing, encryption, and digital signatures. This solution enables fine-grained access control, authentication, and confidentiality of medical data. The architecture includes four entities—data owner, data user, access controller, and cloud server—and employs federated learning to ensure privacy and integrity. Comparative analysis shows that hCP-ABES outperforms existing schemes (SEM-ACSIT and DAC-MACS) in encryption and decryption efficiency.</t>
  </si>
  <si>
    <t>The study proposes hCP-ABES, an enhanced CP-ABE scheme with hashing and signature for secure medical data storage and access control in cloud-based healthcare systems. It includes encryption, signature generation, and verification mechanisms, and uses federated learning to ensure privacy and integrity.</t>
  </si>
  <si>
    <t>Encrypted medical information and access policies derived from Internet of Medical Things (IoMT) devices.</t>
  </si>
  <si>
    <t>Encrypted medical information and access policies</t>
  </si>
  <si>
    <t>The proposed solution is implemented using Java and operates on a Windows 10 64-bit system with an Intel Pentium processor. It integrates CP-ABE with hashing (SHA1), encryption, and digital signature algorithms to secure medical data. The architecture includes key generation, access policy hashing, encryption, signature generation, hashing verification, signature verification, and decryption modules. The system is designed for actual implementation and was evaluated through simulation experiments comparing encryption and decryption times with existing methods.</t>
  </si>
  <si>
    <t>Java-based implementation; CP-ABE enhanced with SHA1 hashing, encryption, and digital signature; Federated learning; Windows 10 OS; Intel Pentium processor</t>
  </si>
  <si>
    <t>Tracking is necessary to ensure secure storage and controlled access to sensitive medical data in cloud environments. It aims to protect data confidentiality, enable fine-grained access control, and verify data integrity and authenticity. This contributes to mitigating risks of unauthorized access and data breaches in healthcare systems.</t>
  </si>
  <si>
    <t>To ensure confidentiality, integrity, and fine-grained access control of healthcare data stored in the cloud, and to enable secure sharing among authorized users.</t>
  </si>
  <si>
    <t>The proposed model includes signature verification mechanisms that can help identify the responsible party in case of data leakage, although explicit responsibility attribution frameworks are not detailed.</t>
  </si>
  <si>
    <t>Yes. The model includes signature verification and hashed access policies to identify unauthorized access or tampering.</t>
  </si>
  <si>
    <t>The proposed method was implemented and evaluated using simulation on actual hardware and software environments.</t>
  </si>
  <si>
    <t>False. The solution is not applied in a real-world setting; it is evaluated via simulation.</t>
  </si>
  <si>
    <t>The paper introduces a novel enhancement to CP-ABE by integrating hashing and signature mechanisms.</t>
  </si>
  <si>
    <t>True. The paper proposes a novel encryption and access control scheme (hCP-ABES).</t>
  </si>
  <si>
    <t>Structured performance evaluation was conducted comparing encryption and decryption times with existing methods.</t>
  </si>
  <si>
    <t>True. The solution is evaluated through simulation and performance metrics.</t>
  </si>
  <si>
    <t>There is no evidence of industrial validation or deployment in a real-world healthcare setting.</t>
  </si>
  <si>
    <t>False. No industrial or organizational validation is presented.</t>
  </si>
  <si>
    <t>The paper presents a fully implemented and evaluated system, not just a conceptual framework.</t>
  </si>
  <si>
    <t>False. The paper is not based on author opinion or experience.</t>
  </si>
  <si>
    <t>The proposed hCP-ABES scheme significantly reduces encryption and decryption times compared to existing methods, while ensuring secure and fine-grained access control to medical data. It effectively addresses privacy and integrity concerns using federated learning.</t>
  </si>
  <si>
    <t>The proposed hCP-ABES scheme provides better encryption and decryption performance compared to existing methods (SEM-ACSIT and DAC-MACS). It ensures fine-grained access control, authentication, and privacy of medical data using federated learning.</t>
  </si>
  <si>
    <t>The paper does not discuss deployment in real-world healthcare environments or address scalability and interoperability with existing systems.</t>
  </si>
  <si>
    <t>The study is limited to simulation-based evaluation and lacks real-world deployment or industrial validation.</t>
  </si>
  <si>
    <t>The article has been marked as RETRACTED, which may affect its credibility and applicability.</t>
  </si>
  <si>
    <t>The paper was marked as retracted on the publisher’s website, which may affect its credibility and applicability.</t>
  </si>
  <si>
    <t>2-s2.0-85192346826</t>
  </si>
  <si>
    <t>P090</t>
  </si>
  <si>
    <t>10.3390/app132212404</t>
  </si>
  <si>
    <t>An Efficient Steganographic Protocol for WebP Files</t>
  </si>
  <si>
    <t>To present and evaluate novel steganographic techniques specifically designed for the WebP image format, aiming to enhance data hiding capabilities while maintaining image integrity and undetectability.</t>
  </si>
  <si>
    <t>To present and evaluate multiple steganographic techniques for hiding data in WebP image files, leveraging both format-based and data-based methods.</t>
  </si>
  <si>
    <t>steganography, image security, WebP format, data hiding, metadata manipulation, predictive coding, transparency, container selection</t>
  </si>
  <si>
    <t>The study addresses the problem of secure and covert communication in digital environments, particularly where encryption is impractical or detectable. Within the domain of digital media and information security, the authors propose a suite of steganographic methods tailored to the WebP image format. These methods are categorized into format-based and data-based approaches, including techniques such as simple injection, metadata manipulation, thumbnail embedding, chunk injection, transparency exploitation, prediction mode manipulation, and color indexing transform. The proposed solutions leverage unique features of WebP, such as its RIFF-based structure and predictive coding, to embed secret messages with minimal impact on image quality. Comparative analysis with other formats like JPEG and PNG highlights WebP's superior versatility and capacity for steganography.</t>
  </si>
  <si>
    <t>The article proposes a suite of steganographic techniques for WebP images, categorized into format-based (e.g., metadata injection, thumbnail embedding, chunk injection) and data-based (e.g., transparency exploitation, prediction mode manipulation, color indexing transform). These methods aim to conceal secret messages or files within WebP containers without altering visible image content or with minimal perceptible changes.</t>
  </si>
  <si>
    <t>Secret messages embedded within WebP image files</t>
  </si>
  <si>
    <t>Secret messages, binary data, metadata, thumbnails, shellcode, image pixels</t>
  </si>
  <si>
    <t>The solution is implemented using standard image processing tools and libraries, including ImageMagick, GIMP, Firefox, and the exiv2 metadata editor. The techniques exploit WebP-specific features such as RIFF chunks, VP8 predictive coding, and metadata structures (Exif and XMP). The study presents actual implementations and experimental results, demonstrating the feasibility of each method through command-line operations and software-based validation. The architecture is user-centered, relying on sender and receiver coordination for embedding and extracting hidden data.</t>
  </si>
  <si>
    <t>Format-based: RIFF chunk manipulation, Exif/XMP metadata, thumbnail JPEG embedding; Data-based: VP8 prediction modes, color indexing, transparency pixel manipulation; Tools: ImageMagick, GIMP, Firefox; Implementation: experimental prototypes and command-line utilities</t>
  </si>
  <si>
    <t>Tracking is employed to enable covert communication, protect privacy, and secure sensitive information in digital images. The techniques aim to conceal the presence of data within WebP files, making it undetectable to external observers. This supports applications in whistleblower protection, military operations, business confidentiality, and bypassing censorship, thereby addressing the broader challenge of secure data transmission in monitored or hostile environments.</t>
  </si>
  <si>
    <t>To enable covert communication and data concealment in WebP images for various applications including privacy protection, whistleblower communication, and watermarking</t>
  </si>
  <si>
    <t>No explicit model for responsibility attribution is proposed; the focus is on concealment rather than accountability</t>
  </si>
  <si>
    <t>The study includes practical experiments using real software tools and image files to demonstrate the proposed techniques.</t>
  </si>
  <si>
    <t>False. The techniques are not deployed in real-world systems but tested in controlled experiments.</t>
  </si>
  <si>
    <t>The paper introduces novel steganographic methods specifically designed for the WebP format, which are not widely covered in existing literature.</t>
  </si>
  <si>
    <t>True. The paper introduces novel steganographic methods tailored to WebP format.</t>
  </si>
  <si>
    <t>Structured experiments are conducted to evaluate the effectiveness, capacity, and robustness of each method.</t>
  </si>
  <si>
    <t>True. Empirical evaluation is conducted through experiments with image files and software tools.</t>
  </si>
  <si>
    <t>There is no evidence of industrial validation or deployment in commercial settings.</t>
  </si>
  <si>
    <t>The paper presents implemented techniques and experimental results, not just a conceptual framework.</t>
  </si>
  <si>
    <t>False. The paper proposes practical techniques, not a conceptual framework.</t>
  </si>
  <si>
    <t>The study is based on empirical experimentation rather than solely on author opinion or experience.</t>
  </si>
  <si>
    <t>False. The paper is based on experimental results, not personal opinion.</t>
  </si>
  <si>
    <t>WebP is a versatile format suitable for steganography, offering multiple embedding opportunities through its structure and compression features. The proposed methods demonstrate high capacity, robustness, and compatibility with common software tools. Format-based techniques are resilient to compression, while data-based methods offer subtle embedding with minimal visual impact. The study concludes that WebP surpasses JPEG in steganographic potential and recommends further exploration of its features, including animations and machine learning integration.</t>
  </si>
  <si>
    <t>The study demonstrates that WebP format offers versatile opportunities for steganography, with high capacity and compatibility across tools. Format-based methods preserve image integrity, while data-based methods allow subtle embedding. The techniques are effective and resilient to detection under certain conditions.</t>
  </si>
  <si>
    <t>The study does not include industrial validation or large-scale deployment. Some methods may be detectable through steganalysis, and compatibility issues with certain software (e.g., GIMP) are noted.</t>
  </si>
  <si>
    <t>Limitations include lack of industrial validation, potential detectability by advanced steganalysis tools, and dependency on specific software support for WebP features.</t>
  </si>
  <si>
    <t>Responsibility attribution is not addressed in the article, as the focus is on embedding and extraction techniques rather than accountability models.</t>
  </si>
  <si>
    <t>The paper includes detailed experimental setups and comparisons with other formats (e.g., PNG, JPEG), and discusses implications for both white-hat and black-hat applications.</t>
  </si>
  <si>
    <t>2-s2.0-85187302724</t>
  </si>
  <si>
    <t>P089</t>
  </si>
  <si>
    <t>10.1109/EASCT59475.2023.10393229</t>
  </si>
  <si>
    <t>Comparative Analysis and Performance Metrics Evaluation of Image Steganography Embedding Algorithms</t>
  </si>
  <si>
    <t>To evaluate and compare the performance of various image steganography embedding algorithms in the spatial domain using metrics such as Peak Signal-to-Noise Ratio, Mean Square Error, Root Mean Square Error, Structured Similarity Index Measurement, and Feature Similarity Indexing Method.</t>
  </si>
  <si>
    <t>To evaluate and compare the performance of four spatial domain image steganography embedding algorithms (RPVI, SRPVI, PVD, SPVD) using various performance metrics such as PSNR, MSE, RMSE, SSIM, and FSIM.</t>
  </si>
  <si>
    <t>image steganography, spatial domain, embedding algorithms, performance evaluation, secure communication</t>
  </si>
  <si>
    <t>The study addresses the challenge of secure data transmission in digital communication by evaluating image steganography techniques. It focuses on the problem of selecting optimal embedding algorithms and cover images to enhance data concealment and imperceptibility. The proposed solution involves a comparative analysis of four spatial domain embedding algorithms—Random Pixel Value Insertion, Saturated Random Pixel Value Insertion, Pixel Value Differencing, and Saturated Pixel Value Differencing—using performance metrics such as PSNR, MSE, RMSE, SSIM, and FSIM. The analysis reveals that Random Pixel Value Insertion and Pixel Value Differencing outperform the other methods in terms of embedding capacity and image quality, providing valuable insights for future algorithm development.</t>
  </si>
  <si>
    <t>The study proposes a comparative framework to evaluate four image steganography algorithms: Random Pixel Value Insertion (RPVI), Saturated RPVI (SRPVI), Pixel Value Differencing (PVD), and Saturated PVD (SPVD). It tracks the embedding capacity, imperceptibility, and robustness of each algorithm using standard image quality metrics.</t>
  </si>
  <si>
    <t>Data files embedded within digital images</t>
  </si>
  <si>
    <t>Stego-image quality and embedding performance (e.g., PSNR, MSE, RMSE, SSIM, FSIM) of hidden messages in images</t>
  </si>
  <si>
    <t>The study implements the steganographic algorithms using the Python programming language and the Anaconda software tool. The experimental setup includes an HP Laptop 15s with an 11th Gen Intel Core i3-1125G4 processor, 8 GB RAM, and Windows 11 Home Single Language operating system. The algorithms are applied to a dataset of 512x512 color images sourced from the USC-SIPI database. The implementation involves manipulating pixel values using techniques such as Least Significant Bit substitution and Pixel Value Differencing, with performance evaluated through metrics like PSNR, MSE, RMSE, SSIM, and FSIM. The article presents an actual implementation rather than a conceptual model.</t>
  </si>
  <si>
    <t>Python scripting language, Anaconda, Windows 11, Intel i3 processor, 8GB RAM; implementation includes image processing using HSV and RGB color spaces, pseudo-random number generation, and pixel manipulation techniques.</t>
  </si>
  <si>
    <t>Tracking is employed to evaluate the effectiveness of different steganographic algorithms in embedding secret messages within digital images. The objective is to ensure secure communication by concealing data in a manner that maintains image quality and resists detection. By analyzing performance metrics, the study aims to identify algorithms that offer high embedding capacity, minimal distortion, and robustness against attacks, thereby contributing to the development of more secure and efficient data hiding techniques.</t>
  </si>
  <si>
    <t>To assess the effectiveness of different steganographic algorithms in terms of embedding capacity, imperceptibility, and robustness, thereby guiding future research in secure image-based communication.</t>
  </si>
  <si>
    <t>No. The study does not propose a model for identifying responsible parties in case of data leakage.</t>
  </si>
  <si>
    <t>The study involves actual implementation and testing of steganographic algorithms on real image datasets.</t>
  </si>
  <si>
    <t>True. The algorithms were implemented and tested on real image datasets (USC-SIPI), demonstrating practical application.</t>
  </si>
  <si>
    <t>The paper does not propose a novel algorithm but rather compares existing ones.</t>
  </si>
  <si>
    <t>True. The study introduces two novel variants (SRPVI and SPVD) and compares them with existing methods.</t>
  </si>
  <si>
    <t>Structured data collection and analysis are conducted using quantitative metrics such as PSNR, MSE, RMSE, SSIM, and FSIM.</t>
  </si>
  <si>
    <t>True. Empirical evaluation was conducted using quantitative metrics (PSNR, MSE, RMSE, SSIM, FSIM) on multiple images.</t>
  </si>
  <si>
    <t>The evaluation is conducted in an academic setting using publicly available datasets, not in an industrial context.</t>
  </si>
  <si>
    <t>False. The evaluation was conducted in an academic setting, not in an industrial or organizational context.</t>
  </si>
  <si>
    <t>The paper includes actual implementation and experimental evaluation, not just a conceptual framework.</t>
  </si>
  <si>
    <t>False. The paper includes implemented solutions and empirical results, not just a conceptual framework.</t>
  </si>
  <si>
    <t>The study is based on empirical data and comparative analysis, not solely on author opinions or experiences.</t>
  </si>
  <si>
    <t>False. The paper is based on experimental data, not solely on author opinion or experience.</t>
  </si>
  <si>
    <t>The study concludes that Random Pixel Value Insertion and Pixel Value Differencing algorithms provide superior performance in terms of embedding capacity and image quality. RPVI, in particular, demonstrates higher payload capacity and lower distortion, making it suitable for applications requiring secure and high-capacity data hiding. The findings offer guidance for future research in optimizing steganographic techniques.</t>
  </si>
  <si>
    <t>RPVI outperforms other algorithms in terms of embedding capacity and imperceptibility, making it suitable for high-capacity secure communication. PVD also performs well but has limitations with larger message sizes. SRPVI and SPVD show lower performance.</t>
  </si>
  <si>
    <t>The study is limited to spatial domain steganographic algorithms and does not explore frequency domain techniques. Additionally, the evaluation is restricted to a specific dataset and hardware configuration, which may affect generalizability.</t>
  </si>
  <si>
    <t>The study is limited to spatial domain techniques and does not consider frequency domain methods. It also focuses on a fixed set of images and does not explore real-world deployment scenarios.</t>
  </si>
  <si>
    <t>Responsibility attribution is not discussed in the article, and no specific model for identifying responsible parties in case of data leakage is provided.</t>
  </si>
  <si>
    <t>The study provides a detailed taxonomy of steganographic techniques and performance metrics, offering a valuable benchmark for future research in image-based data hiding.</t>
  </si>
  <si>
    <t>2-s2.0-85185369579</t>
  </si>
  <si>
    <t>P088</t>
  </si>
  <si>
    <t>10.1109/ICTACS59847.2023.10390281</t>
  </si>
  <si>
    <t>Enhancing Data Security in Networking Through AES Encryption and Steganography: A Comparative Analysis of DES and AES Algorithms</t>
  </si>
  <si>
    <t>To propose and evaluate a secure data transmission system that integrates cryptographic algorithms (AES and DES) with steganography, aiming to enhance data security in networking environments.</t>
  </si>
  <si>
    <t>To propose and evaluate a secure data transmission system that combines AES and DES encryption algorithms with steganography to enhance data security in networking.</t>
  </si>
  <si>
    <t>data security, encryption algorithms, steganography, AES, DES, image data hiding</t>
  </si>
  <si>
    <t>The study addresses the challenge of secure data transmission in networking by proposing a hybrid system that combines cryptographic encryption (AES and DES) with image-based steganography. The business domain is cybersecurity, with the problem being the vulnerability of data during transmission. The solution involves encrypting messages using AES or DES and embedding the ciphertext into image pixels using steganographic techniques. A comparative analysis is conducted to evaluate the performance and security of AES versus DES, highlighting AES as the superior method due to its efficiency and resistance to brute-force attacks.</t>
  </si>
  <si>
    <t>The study proposes a hybrid data encryption system that integrates AES and DES cryptographic algorithms with image-based steganography. The encrypted message is embedded into the pixel values of an image using Python Imaging Library (PIL). The system is designed to enhance the security of data transmission by making the encrypted data less detectable.</t>
  </si>
  <si>
    <t>Encrypted messages embedded within image pixels</t>
  </si>
  <si>
    <t>Encrypted text messages embedded in image pixels</t>
  </si>
  <si>
    <t>The solution is implemented using Python, specifically leveraging the Pillow library (a fork of the Python Imaging Library) for image manipulation. Cryptographic operations are performed using AES and DES algorithms in Cipher Block Chaining (CBC) mode. Keys are derived from passwords and salt using the MD5 hash function. The encrypted messages are base64 encoded to ensure ASCII compatibility before being embedded into image pixels. The system includes both encryption and decryption workflows, demonstrating actual implementation rather than a conceptual model.</t>
  </si>
  <si>
    <t>Python, PIL (Python Imaging Library), AES (Advanced Encryption Standard), DES (Data Encryption Standard), MD5 hashing, Base64 encoding, CBC mode encryption. The article includes actual implementation and timing analysis.</t>
  </si>
  <si>
    <t>Tracking is employed to ensure secure transmission of sensitive information by embedding encrypted messages within images. This dual-layered approach—encryption followed by steganography—aims to prevent unauthorized access and data breaches. The tracking mechanism enables retrieval and decryption of hidden messages, thereby supporting secure communication and data protection.</t>
  </si>
  <si>
    <t>To securely transmit sensitive information by embedding encrypted messages into images, thereby reducing the risk of interception or detection during transmission.</t>
  </si>
  <si>
    <t>No. The system does not include a model for identifying the responsible party in case of data leakage.</t>
  </si>
  <si>
    <t>The paper presents an implemented system using Python and Pillow, demonstrating encryption and steganography in practice.</t>
  </si>
  <si>
    <t>True. Justification: The system was implemented and tested using real images and encryption algorithms, with performance metrics such as encryption and decryption time analyzed.</t>
  </si>
  <si>
    <t>The study proposes a novel integration of AES/DES encryption with image-based steganography and performs comparative analysis.</t>
  </si>
  <si>
    <t>True. Justification: The paper proposes a hybrid approach combining AES/DES with steganography and evaluates their comparative performance.</t>
  </si>
  <si>
    <t>The paper includes timing analysis and performance evaluation of AES and DES algorithms with embedded messages.</t>
  </si>
  <si>
    <t>True. Justification: The study includes timing analysis and performance comparison of AES and DES in the context of steganography.</t>
  </si>
  <si>
    <t>There is no indication that the system was evaluated in an industrial context.</t>
  </si>
  <si>
    <t>False. Justification: The evaluation was conducted in an academic setting using experimental methods, not in an industrial or organizational context.</t>
  </si>
  <si>
    <t>False. Justification: The paper includes implementation and empirical evaluation, not just a conceptual framework.</t>
  </si>
  <si>
    <t>The study is based on empirical analysis rather than solely on author opinions or experiences.</t>
  </si>
  <si>
    <t>False. Justification: The study is based on experimental results and not solely on the authors’ opinions or experiences.</t>
  </si>
  <si>
    <t>AES outperforms DES in terms of encryption and decryption speed, security, and resistance to brute-force attacks. AES is recommended for modern secure communication due to its larger key sizes and computational efficiency. The integration of steganography further enhances data protection by concealing encrypted messages within images.</t>
  </si>
  <si>
    <t>AES outperforms DES in terms of encryption speed and security. The integration of AES with steganography provides a robust method for secure data transmission. The system effectively hides encrypted messages in images without noticeable distortion.</t>
  </si>
  <si>
    <t>The implementation is simplified and may not meet the security requirements for highly sensitive data. DES is acknowledged as outdated and only suitable for legacy systems.</t>
  </si>
  <si>
    <t>The DES implementation is acknowledged as simplified and not suitable for protecting highly sensitive data. The system does not include mechanisms for responsibility attribution or industrial-scale validation.</t>
  </si>
  <si>
    <t>Responsibility attribution is not discussed in the article, and no model for identifying responsible parties in case of data leakage is presented.</t>
  </si>
  <si>
    <t>The study emphasizes the importance of combining cryptographic and steganographic techniques to enhance data security. It also suggests future integration with big data analytics infrastructure for improved performance.</t>
  </si>
  <si>
    <t>2-s2.0-85184813782</t>
  </si>
  <si>
    <t>P087</t>
  </si>
  <si>
    <t>10.1109/ICoABCD59879.2023.10390967</t>
  </si>
  <si>
    <t>Enhancing Security, Privacy, and Traceability in Indonesia's National Health Insurance Claims Process using Blockchain Technology</t>
  </si>
  <si>
    <t>To propose a blockchain-based model that enhances security, privacy, and traceability in the insurance claim process of Indonesia’s national health insurance system (BPJS Kesehatan).</t>
  </si>
  <si>
    <t>To propose a blockchain-based model that enhances the security, privacy, and traceability of policyholder data in Indonesia’s BPJS Kesehatan national health insurance claims process.</t>
  </si>
  <si>
    <t>blockchain, data privacy, healthcare insurance, traceability, access control</t>
  </si>
  <si>
    <t>The study addresses the vulnerabilities in the insurance claim process of BPJS Kesehatan, Indonesia’s national health insurance provider, particularly concerning data security, privacy, and traceability. It proposes a blockchain-based solution that empowers policyholders with access control over their data, ensures pseudonymity to protect privacy, and enables traceability of data activities. The model integrates a hybrid database system combining InterPlanetary File System (IPFS) and local databases to overcome blockchain scalability issues and maintain compatibility with existing systems. Three architectural layers—functional, logical, and physical—are developed to represent actor behaviors, data flow, and detailed data relationships, respectively.</t>
  </si>
  <si>
    <t>The study proposes a blockchain-based data-sharing model for BPJS Kesehatan involving three architectural layers: functional (actor behavior), logical (data flow and access), and physical (data structure and storage). It integrates a permissioned blockchain with IPFS and local databases to ensure secure, pseudonymous, and traceable data exchange among stakeholders.</t>
  </si>
  <si>
    <t>Policyholder data including medical records, registration data, prescriptions, and transaction history.</t>
  </si>
  <si>
    <t>Policyholder data including medical records, insurance claims, and treatment history.</t>
  </si>
  <si>
    <t>The proposed solution utilizes a hybrid database architecture combining blockchain with InterPlanetary File System (IPFS) and local databases. It leverages permissioned blockchain platforms such as Hyperledger Fabric, Corda, and Quorum, with Hyperledger Fabric being the preferred choice due to its high transaction rate and large ecosystem. The system incorporates Attribute-Based Access Control (ABAC) for fine-grained authorization, pseudonymity through unique user identifiers, and encryption using public-private key pairs. The implementation is conceptual, with detailed architectural diagrams including UML use case and class diagrams to illustrate system behavior and data relationships.</t>
  </si>
  <si>
    <t>Conceptual model using permissioned blockchain (Hyperledger Fabric recommended), InterPlanetary File System (IPFS), and local databases. The model includes access control via public/private key encryption and pseudonymity through user IDs.</t>
  </si>
  <si>
    <t>Tracking is implemented to ensure data integrity, monitor data access and activity, and provide policyholders with visibility and control over their personal data throughout the healthcare treatment and insurance claim process. It aims to prevent unauthorized access, misuse, and privacy breaches while enabling stakeholders to verify data authenticity and trace its history.</t>
  </si>
  <si>
    <t>To ensure secure and private data exchange, enable policyholders to control access to their data, and allow traceability of data activities across the insurance claim process.</t>
  </si>
  <si>
    <t>Yes, the model enables responsibility attribution through access control and traceability features. Each data activity is recorded on the blockchain, allowing identification of the actor involved, time of transaction, and data changes, thereby supporting accountability in case of data leakage.</t>
  </si>
  <si>
    <t>Yes. The model allows identification of responsible actors through access control and activity tracking mechanisms embedded in the blockchain.</t>
  </si>
  <si>
    <t>The model is conceptual and has not been implemented or tested in a real-world setting.</t>
  </si>
  <si>
    <t>False. Justification: The model is conceptual and has not been implemented in a real-world setting.</t>
  </si>
  <si>
    <t>The paper introduces a novel blockchain-based model tailored to BPJS Kesehatan’s insurance claim process.</t>
  </si>
  <si>
    <t>True. Justification: The paper proposes a new hybrid blockchain model tailored to the BPJS Kesehatan insurance claim process.</t>
  </si>
  <si>
    <t>There is no structured empirical evaluation; the study is based on literature review and expert interviews.</t>
  </si>
  <si>
    <t>False. Justification: No empirical evaluation or testing of the model is presented.</t>
  </si>
  <si>
    <t>The model has not been validated in an industrial context.</t>
  </si>
  <si>
    <t>False. Justification: The model has not been validated in an industrial or organizational context.</t>
  </si>
  <si>
    <t>The paper presents a detailed conceptual model but goes beyond a purely theoretical framework by proposing architectural designs.</t>
  </si>
  <si>
    <t>False. Justification: The paper proposes a solution, not just a conceptual framework.</t>
  </si>
  <si>
    <t>The study incorporates insights from semi-structured interviews and author perspectives.</t>
  </si>
  <si>
    <t>False. Justification: The paper is based on literature review and model design, not personal opinion or experience.</t>
  </si>
  <si>
    <t>Experience papers</t>
  </si>
  <si>
    <t>The proposed blockchain model enhances data security, privacy, and traceability in BPJS Kesehatan’s insurance claim process. It empowers policyholders with control over their data, ensures pseudonymity, and records data activities for verification. The hybrid architecture addresses scalability and integration challenges. Hyperledger Fabric is recommended for implementation due to its performance and ecosystem support.</t>
  </si>
  <si>
    <t>The proposed blockchain model enhances data security, privacy, and traceability in the BPJS Kesehatan insurance claim process. It enables policyholders to control data access and ensures traceability of data activities. Hyperledger Fabric is recommended due to its scalability and access control features.</t>
  </si>
  <si>
    <t>The model is conceptual and lacks implementation. Challenges include standardizing databases across healthcare facilities and adapting the system to various scenarios such as emergencies.</t>
  </si>
  <si>
    <t>The model is conceptual and lacks implementation. Future work includes prototype development and addressing challenges such as database standardization and emergency scenarios.</t>
  </si>
  <si>
    <t>The article provides a comprehensive conceptual framework with detailed architectural designs but does not include implementation or empirical validation.</t>
  </si>
  <si>
    <t>The study includes a comparative analysis of blockchain platforms (Hyperledger Fabric, Quorum, Corda) and emphasizes the importance of compliance with national data protection laws.</t>
  </si>
  <si>
    <t>2-s2.0-85184358614</t>
  </si>
  <si>
    <t>P086</t>
  </si>
  <si>
    <t>10.1109/SKIMA59232.2023.10387303</t>
  </si>
  <si>
    <t>Unlocking the Potential of Non-Fungible Tokens: A Novel Approach for Privacy-Preserving in EHR</t>
  </si>
  <si>
    <t>To propose a novel framework for securing electronic health records using non-fungible tokens, aiming to enhance data privacy, ownership, and secure sharing within healthcare systems.</t>
  </si>
  <si>
    <t>To propose a novel framework for securing electronic health records (EHRs) using non-fungible tokens (NFTs), enhancing privacy, data ownership, and secure data sharing.</t>
  </si>
  <si>
    <t>electronic health records, non-fungible tokens, data privacy, data provenance, blockchain, patient data ownership</t>
  </si>
  <si>
    <t>The study addresses the healthcare domain, focusing on the challenge of securing electronic health records (EHRs) against unauthorized access and breaches. It proposes a blockchain-based EHR management system that utilizes non-fungible tokens (NFTs) to authenticate patients and manage access control. The system introduces a Digital Health Asset Manager (DHAM) as an intermediary to facilitate registration, access, and validation of patient data. Smart contracts are employed to generate unique NFTs for each patient, encapsulating identifiers and encrypted medical records stored via InterPlanetary File System (IPFS) and InterPlanetary Name System (IPNS). Comparative analysis highlights the limitations of traditional cryptographic and blockchain-only approaches, positioning NFTs as a scalable and privacy-preserving alternative.</t>
  </si>
  <si>
    <t>The article proposes a blockchain-based EHR management system using NFTs for authentication and data ownership. It introduces a Digital Health Asset Manager (DHAM) that manages access control via smart contracts. Patient data is stored in IPFS/IPNS, encrypted with symmetric keys, and tracked using hash records. NFTs encapsulate patient identity and medical history, enabling secure and auditable data sharing.</t>
  </si>
  <si>
    <t>Electronic health records, patient identity, access control lists, and medical checkup data.</t>
  </si>
  <si>
    <t>Patient medical records, identity information, access permissions, and checkup data.</t>
  </si>
  <si>
    <t>The proposed solution integrates blockchain technology with non-fungible tokens (NFTs), smart contracts, and decentralized storage systems such as IPFS and IPNS. The system uses symmetric and asymmetric encryption for securing access control lists and patient data. Smart contracts facilitate patient registration and data access permissions, while NFTs serve as unique identifiers for patients and their medical records. The architecture includes a Digital Health Asset Manager (DHAM) that acts as a gatekeeper for data access and validation. The implementation is conceptual, with detailed methodology and system design but no empirical deployment.</t>
  </si>
  <si>
    <t>Blockchain, smart contracts, NFTs, IPFS/IPNS, symmetric encryption, Ethereum (implied), access control lists (ACLs). The article presents a conceptual model with detailed design but does not describe a full implementation.</t>
  </si>
  <si>
    <t>Tracking is implemented to ensure secure and privacy-preserving management of electronic health records. It aims to provide patients with ownership and control over their medical data, enable secure sharing among authorized entities, and maintain data integrity and provenance. The tracking mechanism supports compliance with legal regulations such as HIPAA and GDPR, and enhances trust in healthcare systems by preventing unauthorized access.</t>
  </si>
  <si>
    <t>To ensure secure, privacy-preserving storage and sharing of EHRs, enable patient ownership and control over data, and facilitate transparent access management among healthcare entities.</t>
  </si>
  <si>
    <t>Yes, the system enables identification of responsible parties through the use of access control lists managed by the DHAM and smart contracts that log permissions and data access events. Each interaction is tied to a unique NFT and encrypted address, allowing traceability.</t>
  </si>
  <si>
    <t>Yes. The model allows identification of responsible parties via ACLs and NFT metadata. Unauthorized access is prevented through patient-controlled permissions.</t>
  </si>
  <si>
    <t>The paper presents a conceptual framework without real-world deployment or application.</t>
  </si>
  <si>
    <t>False. Justification: The solution is conceptual and not implemented in a real-world setting.</t>
  </si>
  <si>
    <t>The paper introduces a novel solution using NFTs for EHR privacy and management.</t>
  </si>
  <si>
    <t>True. Justification: The paper introduces a novel use of NFTs for EHR privacy and access control.</t>
  </si>
  <si>
    <t>There is no structured data collection or empirical evaluation presented.</t>
  </si>
  <si>
    <t>False. Justification: No empirical evaluation or structured data collection is presented.</t>
  </si>
  <si>
    <t>The solution has not been validated in an industrial or clinical setting.</t>
  </si>
  <si>
    <t>False. Justification: No industrial or organizational validation is described.</t>
  </si>
  <si>
    <t>The paper goes beyond a conceptual framework by detailing a methodology and system design.</t>
  </si>
  <si>
    <t>True. Justification: The paper presents a conceptual framework without implementation or evaluation.</t>
  </si>
  <si>
    <t>The paper is not based solely on author experience or opinion; it includes literature review and system design.</t>
  </si>
  <si>
    <t>False. Justification: The paper is research-based and does not rely on personal experience or opinion.</t>
  </si>
  <si>
    <t>The study concludes that NFTs offer a promising approach for enhancing privacy, security, and interoperability in electronic health record systems. By leveraging NFTs and decentralized storage, the proposed system can provide patients with control over their data, ensure secure access, and comply with regulatory standards. The methodology lays the foundation for future research and potential real-world applications.</t>
  </si>
  <si>
    <t>NFTs can enhance privacy, ownership, and secure sharing of EHRs. The proposed framework enables patient-controlled access, secure storage via IPFS/IPNS, and traceability through hash records. Challenges include gas fees, token loss, and lack of standardization.</t>
  </si>
  <si>
    <t>The paper acknowledges challenges such as high gas fees on Ethereum, lack of standardized token frameworks, and risks of token loss or theft. These limitations may hinder adoption, especially among smaller healthcare providers.</t>
  </si>
  <si>
    <t>High gas fees on Ethereum, lack of standardized token frameworks, risk of token loss or theft, and absence of real-world implementation or empirical validation.</t>
  </si>
  <si>
    <t>The article is a concept paper and does not include empirical validation or implementation results.</t>
  </si>
  <si>
    <t>The concept of DHAM as a central access manager is novel. The use of IPNS for persistent addressing and ACL encryption adds robustness. The paper aligns with HIPAA and GDPR compliance requirements.</t>
  </si>
  <si>
    <t>2-s2.0-85181168863</t>
  </si>
  <si>
    <t>P085</t>
  </si>
  <si>
    <t>10.3233/FAIA230956</t>
  </si>
  <si>
    <t>Towards a Semantic Specification for GDPR Data Breach Reporting</t>
  </si>
  <si>
    <t>The study aims to develop a machine-readable semantic specification for representing and documenting information related to data breaches, in alignment with the requirements of the General Data Protection Regulation (GDPR).</t>
  </si>
  <si>
    <t>To develop a machine-readable semantic specification for representing and documenting information related to data breaches under the GDPR, enabling automated tools for breach assessment and compliance.</t>
  </si>
  <si>
    <t>GDPR compliance, data breach reporting, semantic web, data privacy vocabulary, risk assessment</t>
  </si>
  <si>
    <t>In the domain of legal compliance and digital forensics, the article addresses the challenge of manual and inconsistent data breach reporting under the GDPR. The authors propose a semantic specification that extends the Data Privacy Vocabulary (DPV) to enable machine-readable documentation of data breach events, their lifecycle, impact assessments, and communications. This solution facilitates automated tools for breach assessment and regulatory compliance. The specification is designed to be interoperable with existing cybersecurity frameworks such as VERIS and MITRE, thereby enhancing its applicability and integration potential.</t>
  </si>
  <si>
    <t>The article proposes a semantic specification that extends the Data Privacy Vocabulary (DPV) to represent data breach lifecycle, events, reports, notifications, and impact assessments. It aims to standardize and automate the documentation and communication of data breaches using RDF and related semantic web technologies.</t>
  </si>
  <si>
    <t>Personal data and metadata related to data breach events, including lifecycle status, causes, affected systems, and communications.</t>
  </si>
  <si>
    <t>Data breach incidents, including lifecycle status, causes, affected systems, data subjects, notifications, and impact assessments.</t>
  </si>
  <si>
    <t>The proposed solution is based on semantic web technologies, primarily the Resource Description Framework (RDF), and extends the Data Privacy Vocabulary (DPV). It incorporates metadata standards such as DCMI Metadata Terms and Schema.org vocabularies to represent breach-related communications and assessments. The specification is implemented as a conceptual model and published by the W3C Data Privacy Vocabularies and Community Group (DPVCG), enabling interoperability and automated processing of data breach information.</t>
  </si>
  <si>
    <t>Semantic Web technologies (RDF), Data Privacy Vocabulary (DPV), DCMI Metadata Terms, Schema.org, W3C DPVCG; the article presents a conceptual model, not a full implementation.</t>
  </si>
  <si>
    <t>Tracking is necessary to ensure compliance with GDPR obligations regarding data breach notification and impact assessment. It aims to automate and standardize the documentation and communication of breach events, thereby supporting regulatory reporting, risk analysis, and mitigation planning. This contributes to more effective and timely responses to data breaches and facilitates the development of interoperable tools for authorities and organizations.</t>
  </si>
  <si>
    <t>To enable structured, machine-readable documentation and communication of data breaches for GDPR compliance, facilitating automated tools for risk assessment and regulatory reporting.</t>
  </si>
  <si>
    <t>The specification includes concepts such as ThreatSource and hasThreatSource to identify the origin of the breach, which may support attribution of responsibility. However, it does not explicitly define mechanisms for legal responsibility attribution in case of data leakage.</t>
  </si>
  <si>
    <t>Yes; the model includes identification of data controllers and processors, and supports jurisdictional information for cross-border breaches.</t>
  </si>
  <si>
    <t>The specification is presented as a conceptual model and has not been applied in a real-world setting.</t>
  </si>
  <si>
    <t>False. Justification: The article presents a conceptual specification and vocabulary extension, but does not describe deployment or use in a real-world setting.</t>
  </si>
  <si>
    <t>The article introduces a novel semantic specification for GDPR data breach reporting.</t>
  </si>
  <si>
    <t>True. Justification: It introduces a new semantic specification for GDPR data breach reporting, extending the DPV.</t>
  </si>
  <si>
    <t>False. Justification: No empirical evaluation or structured data collection is reported.</t>
  </si>
  <si>
    <t>The solution has not been validated in an industrial context.</t>
  </si>
  <si>
    <t>False. Justification: The specification is not evaluated in an industrial or organizational context.</t>
  </si>
  <si>
    <t>The article presents a conceptual framework for semantic specification without implementation details.</t>
  </si>
  <si>
    <t>The article is based on regulatory requirements and existing standards, not solely on author experience.</t>
  </si>
  <si>
    <t>False. Justification: The article is based on regulatory analysis and vocabulary engineering, not personal opinion.</t>
  </si>
  <si>
    <t>Opinion paper</t>
  </si>
  <si>
    <t>The article concludes that a semantic specification for GDPR data breach reporting can significantly enhance the automation and interoperability of breach documentation and communication. It establishes a foundational framework for future development of tools that support regulatory compliance and impact assessment.</t>
  </si>
  <si>
    <t>The proposed semantic specification enables structured, interoperable, and machine-readable representation of GDPR data breach information. It supports the development of tools for breach assessment, reporting, and compliance. The specification is being published by the W3C DPVCG and is intended to align with existing cybersecurity standards.</t>
  </si>
  <si>
    <t>The specification is preliminary and conceptual, lacking empirical validation or implementation. Further work is needed to analyze reporting mechanisms across EU authorities to create a unified framework.</t>
  </si>
  <si>
    <t>The specification is preliminary and not yet validated through implementation or empirical studies. Further work is needed to align with EU-wide reporting mechanisms and to evaluate its effectiveness in practice.</t>
  </si>
  <si>
    <t>The article is foundational and conceptual, intended to guide future implementations and standardization efforts.</t>
  </si>
  <si>
    <t>The work builds on prior efforts in semantic modeling for GDPR (e.g., DPIA, ROPA) and aims to integrate with broader cybersecurity frameworks like NIS2 and DORA.</t>
  </si>
  <si>
    <t>2-s2.0-85177620863</t>
  </si>
  <si>
    <t>P084</t>
  </si>
  <si>
    <t>10.1145/3617733.3617774</t>
  </si>
  <si>
    <t>Data Security Access Control Based on Blockchain and Smart Contracts</t>
  </si>
  <si>
    <t>To propose a secure data access control mechanism for Industrial Internet of Things (IIoT) environments by integrating blockchain, smart contracts, and machine learning technologies.</t>
  </si>
  <si>
    <t>To propose a secure and decentralized access control mechanism for Industrial Internet of Things (IIoT) data using blockchain, smart contracts, and machine learning.</t>
  </si>
  <si>
    <t>blockchain, access control, IIoT, smart contracts</t>
  </si>
  <si>
    <t>The study addresses the challenge of securely storing and sharing industrial data in IIoT environments, particularly in smart factories. The authors propose a hybrid storage architecture combining blockchain and the InterPlanetary File System (IPFS), where normal data is stored off-chain in IPFS and its hash (CID) is stored on-chain. An anomaly detection module using Long Short-Term Memory (LSTM) algorithms filters out abnormal data before storage. Smart contracts are designed to manage user registration, role assignment, and permission allocation, enabling fine-grained access control. The solution is implemented on the FISCO BCOS blockchain platform and validated through experiments simulating access control scenarios, demonstrating its feasibility and efficiency.</t>
  </si>
  <si>
    <t>The study proposes a fine-grained access control system using blockchain and IPFS for on-chain/off-chain storage. It integrates LSTM-based anomaly detection and smart contracts for role-based access control.</t>
  </si>
  <si>
    <t>Data files and their corresponding hash strings (Content Identifiers) in smart factory environments.</t>
  </si>
  <si>
    <t>Industrial IoT data (e.g., sensor data, factory logs)</t>
  </si>
  <si>
    <t>The proposed solution integrates blockchain technology (FISCO BCOS platform), IPFS for distributed file storage, smart contracts for access control, and machine learning algorithms (specifically LSTM) for anomaly detection. The architecture enables secure data storage and retrieval by storing normal data in IPFS and its hash on the blockchain. Smart contracts automate user registration, role assignment, and permission verification. The system is implemented and tested using open-source tools, confirming its practical applicability.</t>
  </si>
  <si>
    <t>Blockchain (FISCO BCOS), IPFS, Smart Contracts (Solidity), LSTM (Machine Learning), Ethereum tools</t>
  </si>
  <si>
    <t>Tracking is necessary to ensure secure and authorized access to industrial data in IIoT environments. It aims to prevent unauthorized access, detect and exclude abnormal data, and facilitate traceable and tamper-resistant data sharing. The tracking mechanism supports dynamic, role-based access control, enhancing data confidentiality and operational security in smart factories.</t>
  </si>
  <si>
    <t>To ensure secure, traceable, and efficient access to IIoT data while preventing unauthorized access and data tampering.</t>
  </si>
  <si>
    <t>Yes, the approach enables identification of responsible parties through smart contract-based user registration and role management. Each access request is validated against registered user identities and assigned roles, ensuring traceability and accountability.</t>
  </si>
  <si>
    <t>Yes. Responsibility is attributed via smart contracts that log access and enforce permissions.</t>
  </si>
  <si>
    <t>The system was implemented and tested in a simulated smart factory scenario using real data and users.</t>
  </si>
  <si>
    <t>True. The system was implemented and tested in a simulated smart factory environment.</t>
  </si>
  <si>
    <t>The paper introduces a novel integration of blockchain, IPFS, smart contracts, and LSTM-based anomaly detection for access control.</t>
  </si>
  <si>
    <t>True. A novel integration of blockchain, IPFS, and LSTM for IIoT access control is proposed.</t>
  </si>
  <si>
    <t>Structured experiments were conducted to evaluate access control functionality and gas consumption.</t>
  </si>
  <si>
    <t>True. Empirical evaluation through simulation and performance analysis is provided.</t>
  </si>
  <si>
    <t>The evaluation was conducted in a simulated environment, not in a real industrial deployment.</t>
  </si>
  <si>
    <t>False. A concrete system is proposed and implemented.</t>
  </si>
  <si>
    <t>The study is based on technical implementation and experimentation, not solely on author opinions.</t>
  </si>
  <si>
    <t>False. The study is not based on author opinion or anecdotal experience.</t>
  </si>
  <si>
    <t>The proposed access control mechanism effectively secures data in IIoT environments by combining blockchain and IPFS for storage and smart contracts for permission management. The system successfully filters abnormal data using LSTM and ensures only authorized users can access data. Experimental results confirm the feasibility and efficiency of the approach, with manageable gas consumption even as user and role numbers scale.</t>
  </si>
  <si>
    <t>The proposed system ensures secure access control, reduces gas consumption, and supports efficient post-update verification. It is suitable for IIoT environments with frequent data updates.</t>
  </si>
  <si>
    <t>The system was tested in a simulated environment and not deployed in a real industrial setting. Scalability and performance in large-scale deployments remain to be validated.</t>
  </si>
  <si>
    <t>The encryption algorithm is less efficient than AES; scalability and energy consumption in large-scale deployments remain concerns.</t>
  </si>
  <si>
    <t>The study includes detailed smart contract pseudocode and performance metrics.</t>
  </si>
  <si>
    <t>2-s2.0-85175233723</t>
  </si>
  <si>
    <t>P083</t>
  </si>
  <si>
    <t>10.1016/j.iot.2023.100969</t>
  </si>
  <si>
    <t>Multi-chain blockchain based secure data-sharing framework for industrial IoTs smart devices in petroleum industry</t>
  </si>
  <si>
    <t>To propose a decentralized, secure, scalable, and energy-efficient data-sharing framework for industrial Internet of Things (IIoT) devices in the petroleum industry, addressing cybersecurity threats and performance limitations of traditional centralized architectures.</t>
  </si>
  <si>
    <t>To propose a decentralized, secure, scalable, and privacy-preserving data-sharing architecture for industrial IoT devices in the petroleum industry, integrating blockchain, smart contracts, IPFS, and lightweight encryption.</t>
  </si>
  <si>
    <t>blockchain, industrial IoT, data security, smart contracts, IPFS, consensus algorithms, lightweight encryption</t>
  </si>
  <si>
    <t>The study addresses the cybersecurity and scalability challenges in the petroleum industry by proposing a decentralized architecture integrating private blockchain, smart contracts, and the Interplanetary File System (IPFS). The framework replaces traditional Merkle tree verification with Incremental Aggregator Subvector Commitment (IASVC) and introduces Multi-Chain Proof of Rapid Authentication (McPoRA) as a consensus algorithm tailored for resource-constrained IIoT devices. The solution enhances data integrity, confidentiality, and availability while reducing latency, power consumption, and third-party dependencies. Comparative analysis demonstrates superior performance over existing models in terms of security, scalability, and energy efficiency.</t>
  </si>
  <si>
    <t>The article proposes a multi-layered architecture combining private blockchain, smart contracts, IPFS, and the McPoRA consensus algorithm. It tracks sensor data from industrial IoT devices using ECDSA encryption and stores transaction hashes in blockchain while actual data is stored in IPFS. IASVC is used for efficient verification.</t>
  </si>
  <si>
    <t>Sensor data, actuator signals, camera feeds, radar information, and pipeline monitoring data from industrial IoT devices in petroleum environments.</t>
  </si>
  <si>
    <t>Sensor data from industrial IoT devices, including environmental, equipment, and pipeline data in petroleum refineries.</t>
  </si>
  <si>
    <t>The proposed solution integrates several technologies: a private blockchain network for secure and immutable data storage; smart contracts for autonomous transaction execution; IPFS for distributed and efficient data storage; IASVC for scalable and low-overhead data verification; McPoRA as a lightweight consensus algorithm; and ARM Cortex-M33 microcontrollers for low-power cryptographic operations using the Elliptic Curve Digital Signature Algorithm (ECDSA). The system is implemented with STM32L562 microprocessors and X-CUBE-CRYPTOLIB library, ensuring compatibility with industrial IoT standards and real-time processing capabilities.</t>
  </si>
  <si>
    <t>Private blockchain, smart contracts, IPFS, IASVC (Incremental Aggregator Subvector Commitment), McPoRA (Multi-chain Proof of Rapid Authentication), ECDSA (Elliptic Curve Digital Signature Algorithm), ARM Cortex-M33 microcontroller, STM32L562 board</t>
  </si>
  <si>
    <t>Tracking is essential to ensure real-time monitoring, secure data transmission, and autonomous decision-making in petroleum industry operations. It aims to prevent cybersecurity threats, reduce human error, detect anomalies such as oil theft or equipment malfunction, and maintain data integrity, confidentiality, and availability across distributed IIoT devices.</t>
  </si>
  <si>
    <t>To ensure secure, real-time monitoring and control of industrial processes, prevent cyberattacks, detect oil theft, and enable autonomous decision-making in petroleum refineries.</t>
  </si>
  <si>
    <t>Yes, the architecture enables responsibility attribution through unique identification of network participants using Secure Unique Identification Lists (SUIL) and digital signatures generated via ECDSA. This allows traceability and accountability in case of data leakage or malicious activity.</t>
  </si>
  <si>
    <t>Yes; uses UID verification and McPoRA consensus to authenticate nodes and detect malicious behavior.</t>
  </si>
  <si>
    <t>The proposed framework is applied to real-world scenarios in the Iraqi petroleum industry, specifically Al-Najaf oil refinery and pipeline systems.</t>
  </si>
  <si>
    <t>True. Justified by implementation using STM32L562 microcontroller and performance evaluation of ECDSA on ARM Cortex-M series.</t>
  </si>
  <si>
    <t>The paper introduces a novel combination of technologies including IASVC and McPoRA tailored for IIoT applications.</t>
  </si>
  <si>
    <t>True. Justified by the introduction of a multi-chain blockchain architecture with IASVC and McPoRA tailored for industrial IoT.</t>
  </si>
  <si>
    <t>Empirical evaluation is conducted through performance analysis of cryptographic algorithms and microprocessor efficiency.</t>
  </si>
  <si>
    <t>True. Justified by performance analysis of ECDSA on multiple microcontrollers and comparison of IASVC vs Merkle Tree.</t>
  </si>
  <si>
    <t>Although the application domain is industrial, there is no formal industrial validation or deployment reported.</t>
  </si>
  <si>
    <t>False. Justified by lack of real-world deployment in an industrial setting; validation is based on simulation and experimental setup.</t>
  </si>
  <si>
    <t>The paper presents a fully implemented framework with experimental results, not just a conceptual model.</t>
  </si>
  <si>
    <t>False. Justified by detailed implementation and performance analysis.</t>
  </si>
  <si>
    <t>False. Justified by structured methodology and empirical data.</t>
  </si>
  <si>
    <t>The proposed architecture significantly improves blockchain performance, scalability, and security in IIoT environments. It reduces latency, power consumption, and storage pressure while ensuring data integrity and privacy. The integration of IASVC and McPoRA proves effective in authenticating and verifying transactions with minimal computational overhead, making the system suitable for resource-constrained devices in the petroleum industry.</t>
  </si>
  <si>
    <t>The proposed architecture significantly improves security, scalability, and performance of industrial IoT systems. It reduces storage pressure on blockchain, enhances authentication speed, and resists common cyber threats. ARM Cortex-M33 with ECDSA is optimal for low-power IoT devices.</t>
  </si>
  <si>
    <t>The study does not include industrial validation or deployment in a live production environment. It is limited to prototype implementation and simulation-based performance analysis.</t>
  </si>
  <si>
    <t>No industrial deployment; validation is limited to simulations and experimental setups. Real-world scalability and integration challenges are not addressed.</t>
  </si>
  <si>
    <t>The article provides a comprehensive technical framework with experimental validation but lacks real-world deployment data.</t>
  </si>
  <si>
    <t>The study focuses on the Iraqi petroleum industry, specifically Al-Najaf refinery and oil pipelines. It addresses threats like oil theft and terrorist attacks through secure IoT integration.</t>
  </si>
  <si>
    <t>2-s2.0-85173076595</t>
  </si>
  <si>
    <t>P082</t>
  </si>
  <si>
    <t>10.3390/fi15090283</t>
  </si>
  <si>
    <t>E-SAWM: A Semantic Analysis-Based ODF Watermarking Algorithm for Edge Cloud Scenarios</t>
  </si>
  <si>
    <t>To propose a semantic analysis-based dynamic watermarking framework (E-SAWM) for Open Fixed-layout Document (OFD) files in edge cloud scenarios, aiming to enhance data traceability, concealment, and robustness in financial data sharing environments.</t>
  </si>
  <si>
    <t>To propose E-SAWM, a semantic analysis-based dynamic watermarking algorithm for ODF files in edge cloud scenarios, aimed at enhancing data traceability, concealment, and robustness in financial data-sharing environments.</t>
  </si>
  <si>
    <t>edge computing, semantic analysis, dynamic watermarking, OFD files, financial data security</t>
  </si>
  <si>
    <t>In the financial domain, particularly under open banking frameworks, the study addresses the challenge of secure data sharing using OFD files. The proposed solution, E-SAWM, is a dynamic watermarking algorithm that embeds implicit watermarks into OFD documents using semantic analysis. It generates realistic pseudostatements based on document structure and distributes them across structural files to ensure concealment and robustness. Compared to traditional annotation-based watermarking, E-SAWM offers improved resistance to tampering and deletion, minimal impact on file size, and high watermark capacity, making it suitable for edge cloud deployment in financial applications.</t>
  </si>
  <si>
    <t>The paper proposes E-SAWM, a dynamic watermarking framework that embeds encrypted watermark information into OFD files using semantic analysis. It generates realistic pseudo-structural statements based on document context and distributes them across structural files (Content.xml) to ensure concealment and robustness. The watermark is encrypted using SM4 and embedded in a distributed manner to resist tampering and deletion.</t>
  </si>
  <si>
    <t>Open banking data embedded in OFD files</t>
  </si>
  <si>
    <t>Financial data in OFD (Open Fixed-layout Document) files</t>
  </si>
  <si>
    <t>The solution utilizes semantic analysis through Word2Vec models (Skip-Gram and CBOW) to generate pseudo structural statements for watermark embedding. It employs SM4 encryption for watermark content processing and integrates the watermark into the Content.xml file of OFD documents. The framework is implemented in edge cloud environments, leveraging proximity to data sources for real-time processing. The article presents a fully implemented system with experimental validation.</t>
  </si>
  <si>
    <t>Semantic analysis using Word2Vec (CBOW and Skip-Gram), SM4 encryption, OFD file structure manipulation (Content.xml), edge cloud computing. The solution is implemented and experimentally evaluated.</t>
  </si>
  <si>
    <t>Tracking is necessary to ensure accountability and traceability in case of data leakage during financial data sharing. It aims to identify responsible parties, prevent unauthorized data use, and enhance data security in open banking scenarios. The tracking mechanism supports regulatory compliance and situational awareness of data operations.</t>
  </si>
  <si>
    <t>To enable traceability and accountability in case of data leakage in financial data-sharing scenarios, particularly in open banking ecosystems.</t>
  </si>
  <si>
    <t>Yes, the approach enables identification of the responsible party through dynamic watermarking that includes user identity, access time, and usage details embedded in the OFD files.</t>
  </si>
  <si>
    <t>Yes. The watermark includes metadata such as user identity, access time, and purpose, enabling identification of responsible parties in case of data leakage.</t>
  </si>
  <si>
    <t>The algorithm is implemented and tested in real-world financial scenarios using actual OFD files.</t>
  </si>
  <si>
    <t>True. Justification: The algorithm is implemented and tested on real OFD files with experimental validation of robustness, concealment, and capacity.</t>
  </si>
  <si>
    <t>The paper introduces a novel semantic analysis-based watermarking algorithm for OFD files.</t>
  </si>
  <si>
    <t>True. Justification: The paper introduces a novel semantic analysis-based watermarking algorithm (E-SAWM) tailored for OFD files in edge cloud environments.</t>
  </si>
  <si>
    <t>The study includes structured experiments on robustness, steganography, and watermark capacity.</t>
  </si>
  <si>
    <t>True. Justification: The paper includes experimental evaluation of the watermarking algorithm under various attack scenarios and performance metrics.</t>
  </si>
  <si>
    <t>There is no evidence of industrial validation beyond academic experimentation.</t>
  </si>
  <si>
    <t>False. Justification: Although the domain is financial, the evaluation is conducted in a simulated environment, not in an actual industrial deployment.</t>
  </si>
  <si>
    <t>False. Justification: The paper presents a fully implemented and tested solution, not just a conceptual model.</t>
  </si>
  <si>
    <t>The study is based on empirical data and technical implementation, not solely on author experience.</t>
  </si>
  <si>
    <t>False. Justification: The paper is based on technical implementation and empirical evaluation, not personal opinion or anecdotal evidence.</t>
  </si>
  <si>
    <t>E-SAWM achieves high concealment, robustness, and watermark capacity in OFD files. It effectively embeds dynamic watermarks without altering document appearance, resists various editing attacks, and supports real-time tracking in edge cloud scenarios. The algorithm enhances data security and traceability in financial data sharing.</t>
  </si>
  <si>
    <t>E-SAWM achieves high concealment, robustness, and watermark capacity with minimal impact on file size. It outperforms traditional annotation-based watermarking methods in terms of resistance to tampering and visibility. The semantic embedding approach ensures traceability without compromising document integrity.</t>
  </si>
  <si>
    <t>The study does not include industrial deployment or validation in large-scale financial institutions. It focuses on technical implementation and controlled experiments.</t>
  </si>
  <si>
    <t>The evaluation is limited to laboratory settings and does not include deployment in real-world financial institutions. The scalability and performance in large-scale systems are not discussed.</t>
  </si>
  <si>
    <t>The article is highly relevant for financial data security and watermarking in edge computing environments. It provides a complete technical framework and experimental validation.</t>
  </si>
  <si>
    <t>The paper emphasizes the importance of edge cloud computing in financial data protection and introduces a novel use of semantic analysis for document watermarking. It also discusses regulatory compliance and integration with data governance frameworks.</t>
  </si>
  <si>
    <t>2-s2.0-85172680321</t>
  </si>
  <si>
    <t>P081</t>
  </si>
  <si>
    <t>10.1007/s00500-023-09216-3</t>
  </si>
  <si>
    <t>Blockchain-enabled police management framework for securing police data</t>
  </si>
  <si>
    <t>To propose a secure and scalable police data management system that integrates blockchain and big data technologies to address challenges related to data security, privacy, and storage limitations in centralized systems.</t>
  </si>
  <si>
    <t>To propose and validate a blockchain-based police data management system that addresses data security, privacy, and storage limitations by integrating on-chain and off-chain storage mechanisms.</t>
  </si>
  <si>
    <t>blockchain, police data management, data security, hybrid storage, smart contracts</t>
  </si>
  <si>
    <t>The study addresses the domain of public administration, focusing on the problem of insecure and centralized police data management systems prone to tampering and breaches. The proposed solution is a hybrid police data management framework that combines blockchain and big data technologies. It utilizes both on-chain and off-chain storage mechanisms to overcome blockchain’s storage limitations while ensuring data integrity and traceability. A prototype system was developed using Hyperledger Fabric and MySQL, enabling operations such as data queries, additions, modifications, and tracking. Comparative analysis with existing schemes demonstrates superior performance in terms of security, scalability, and communication overhead.</t>
  </si>
  <si>
    <t>The study proposes a hybrid police data management system that combines blockchain and traditional databases. Core data (e.g., identity numbers, names) are stored on-chain, while non-core data (e.g., organization names, birth dates) are stored off-chain in a central database. A SHA256 hash of the off-chain data is stored on-chain to ensure integrity. The system uses Hyperledger Fabric, smart contracts, and Merkle trees for data tracking and verification.</t>
  </si>
  <si>
    <t>Police officer data including identity numbers, names, emails, phone numbers, and historical changes to records.</t>
  </si>
  <si>
    <t>Police officers’ personal and operational data, including identity, updates, and history of modifications.</t>
  </si>
  <si>
    <t>The developed solution employs a hybrid architecture integrating blockchain (Hyperledger Fabric) and traditional databases (MySQL). Core police data is stored on-chain using smart contracts and cryptographic mechanisms such as SHA256 hashing and Merkle trees, while non-core data is stored off-chain in a central database. The system uses X.509 certificates with ECDSA for authentication and RBFT consensus for fault tolerance. Chaincode algorithms manage data insertion and retrieval, ensuring traceability and integrity. The implementation includes a front-end interface for data operations and a back-end service layer for processing and verification.</t>
  </si>
  <si>
    <t>Hyperledger Fabric, SHA256 hashing, Merkle trees, smart contracts, central database (MySQL), ECDSA for authentication, RBFT consensus protocol. A prototype system was implemented and tested.</t>
  </si>
  <si>
    <t>Tracking is essential to ensure the integrity, authenticity, and traceability of police data. It aims to prevent unauthorized access, tampering, and data breaches by leveraging blockchain’s immutable ledger and cryptographic verification. The tracking mechanism supports auditing, compliance with privacy regulations, and analytics-driven decision-making, thereby enhancing the security and reliability of police information systems.</t>
  </si>
  <si>
    <t>To ensure data integrity, prevent tampering, and enable traceability of police data updates. The system also supports secure access control and auditability.</t>
  </si>
  <si>
    <t>Yes, the system enables responsibility attribution through audit trails, editor timestamps, and endorsement mechanisms. Each data modification is recorded with identifiable metadata, allowing traceability to the responsible party.</t>
  </si>
  <si>
    <t>Yes. The system logs editor identity and edit time, enabling traceability and accountability for data changes.</t>
  </si>
  <si>
    <t>A prototype system was developed and tested using real data volumes and performance metrics.</t>
  </si>
  <si>
    <t>True. Justification: A prototype system was developed and tested on Ubuntu with MySQL and Hyperledger Fabric, demonstrating practical feasibility.</t>
  </si>
  <si>
    <t>The paper introduces a novel hybrid framework combining blockchain and big data for police data management.</t>
  </si>
  <si>
    <t>True. Justification: The paper introduces a novel hybrid architecture combining blockchain and traditional databases for police data management.</t>
  </si>
  <si>
    <t>Empirical evaluation includes performance analysis, response time measurements, and communication overhead comparisons.</t>
  </si>
  <si>
    <t>True. Justification: The system was evaluated through performance benchmarks (response time, storage efficiency) and security analysis.</t>
  </si>
  <si>
    <t>There is no evidence of industrial validation or deployment in a real police department.</t>
  </si>
  <si>
    <t>False. Justification: The system was tested in a lab environment, not in a real-world police or industrial setting.</t>
  </si>
  <si>
    <t>The paper presents a working prototype, not just a conceptual framework.</t>
  </si>
  <si>
    <t>False. Justification: The paper includes a working prototype and empirical evaluation.</t>
  </si>
  <si>
    <t>The study is based on technical implementation and empirical analysis, not solely on author experience.</t>
  </si>
  <si>
    <t>False. Justification: The study is based on a technical implementation and evaluation, not solely on author opinion.</t>
  </si>
  <si>
    <t>The proposed hybrid system significantly improves data security, scalability, and performance in police data management. By separating core and non-core data storage, the system reduces blockchain overhead and enhances query efficiency. Comparative analysis shows that the model outperforms existing schemes in terms of read/write speed, communication overhead, and storage efficiency.</t>
  </si>
  <si>
    <t>The proposed hybrid system effectively secures police data by combining blockchain and traditional storage. It reduces blockchain storage overhead while maintaining data integrity and traceability. Performance tests show improved response times and scalability. The system is suitable for real-time applications and offers a balance between security and efficiency.</t>
  </si>
  <si>
    <t>The system has not been validated in an industrial or operational police environment. There are compromises in security due to partial off-chain storage, and communication overhead may increase with larger node networks.</t>
  </si>
  <si>
    <t>The system was not tested in a real-world police environment. Communication overhead and storage costs were analyzed theoretically. Security trade-offs exist due to partial off-chain storage.</t>
  </si>
  <si>
    <t>The article provides a detailed technical implementation and performance evaluation but lacks real-world deployment or user feedback.</t>
  </si>
  <si>
    <t>The study emphasizes the importance of balancing blockchain’s immutability with practical storage needs. It also highlights the potential of consortium blockchains for secure inter-organizational data sharing.</t>
  </si>
  <si>
    <t>2-s2.0-85170363753</t>
  </si>
  <si>
    <t>P080</t>
  </si>
  <si>
    <t>10.3390/app13179609</t>
  </si>
  <si>
    <t>A Blockchain Solution for Remote Sensing Data Management Model</t>
  </si>
  <si>
    <t>The primary objective of the study is to propose a secure, decentralized, and efficient data management model for remote sensing data using blockchain technology, addressing challenges related to data authenticity, traceability, and confidentiality.</t>
  </si>
  <si>
    <t>To propose a secure, decentralized, and efficient blockchain-based architecture for managing and sharing remote sensing data, addressing challenges such as data authenticity, traceability, and confidentiality.</t>
  </si>
  <si>
    <t>blockchain, remote sensing, data provenance, distributed storage, IPFS, Ethereum</t>
  </si>
  <si>
    <t>In the domain of remote sensing, the study addresses the problem of secure data sharing and management across distributed institutions. The proposed solution introduces a multi-level blockchain architecture that integrates public and federated chains with the Interplanetary File System (IPFS) for decentralized storage. Remote sensing data are stored off-chain in IPFS, and their hash values are recorded on the Ethereum blockchain to ensure integrity and traceability. The architecture includes a Remote Sensing Open Data Chain (RSOC) and a Remote Sensing Industry Consortium Chain (RSIC), enabling secure metadata exchange and public access to validated data. Comparative analysis highlights the advantages of this hybrid approach over traditional centralized systems, particularly in terms of scalability, security, and data provenance.</t>
  </si>
  <si>
    <t>The study proposes a multi-level blockchain architecture integrating IPFS for off-chain storage and Ethereum for on-chain hash recording. Remote sensing data are stored in IPFS, and their hashes are recorded on a consortium blockchain (RSIC) and a public blockchain (RSOC) to ensure traceability, authenticity, and secure sharing.</t>
  </si>
  <si>
    <t>Remote sensing image data and metadata, including spatial, spectral, and temporal attributes.</t>
  </si>
  <si>
    <t>Remote sensing data (images and metadata), including spatial, spectral, and temporal attributes</t>
  </si>
  <si>
    <t>The developed solution utilizes a hybrid blockchain architecture combining Ethereum (public chain), RSIC (consortium chain), and RSOC (open data chain), integrated with the Interplanetary File System (IPFS) for decentralized data storage. Smart contracts are implemented using Solidity and deployed via Remix IDE, while the blockchain infrastructure is built using Geth (Go-Ethereum). The system enables secure data upload, provenance tracking, and metadata management. The architecture supports high concurrency and privacy protection through parallel chain execution and selective data sharing. The article presents a prototype implementation validated through experimental simulations.</t>
  </si>
  <si>
    <t>Ethereum blockchain, IPFS (InterPlanetary File System), smart contracts (Solidity), Geth (Go-Ethereum), Web3.js, Remix IDE. A prototype system was implemented and tested.</t>
  </si>
  <si>
    <t>Tracking is necessary to ensure the authenticity, traceability, and confidentiality of remote sensing data throughout its lifecycle. It aims to overcome challenges such as data tampering, unreliable sources, and lack of ownership attribution. By recording metadata and hash values on the blockchain, the system enables secure sharing, provenance verification, and collaborative data management, thereby enhancing trust and decision-making in remote sensing applications.</t>
  </si>
  <si>
    <t>To ensure data authenticity, traceability, and secure sharing of remote sensing data across multiple stakeholders, while preventing tampering and unauthorized access.</t>
  </si>
  <si>
    <t>Yes, the approach enables responsibility attribution through the use of hash values and immutable records stored on the blockchain. Each data transaction and metadata entry is traceable, allowing identification of the responsible party in case of data leakage or tampering.</t>
  </si>
  <si>
    <t>Yes. The system enables traceability of data origin and processing steps through blockchain hashes and metadata, allowing identification of responsible parties in case of data issues.</t>
  </si>
  <si>
    <t>The paper presents a prototype system implemented and tested using real remote sensing data and blockchain technologies.</t>
  </si>
  <si>
    <t>True. Justified: A prototype system was implemented and tested using real remote sensing data and blockchain infrastructure (IPFS + Ethereum).</t>
  </si>
  <si>
    <t>The study proposes a novel multi-level blockchain architecture tailored for remote sensing data management.</t>
  </si>
  <si>
    <t>True. Justified: The paper proposes a novel multi-level blockchain architecture tailored for remote sensing data, integrating public and consortium chains with IPFS.</t>
  </si>
  <si>
    <t>Structured experimental evaluation is conducted, including upload efficiency and data provenance tests.</t>
  </si>
  <si>
    <t>True. Justified: The system was evaluated through experiments measuring upload time, data traceability, and security using a real prototype.</t>
  </si>
  <si>
    <t>There is no evidence of industrial validation or deployment in a commercial or operational setting.</t>
  </si>
  <si>
    <t>False. Justified: The evaluation was conducted in a simulated environment, not in an industrial or organizational setting.</t>
  </si>
  <si>
    <t>The paper goes beyond conceptual modeling by implementing and testing a prototype system.</t>
  </si>
  <si>
    <t>False. Justified: The paper includes a working prototype and experimental results, not just a conceptual model.</t>
  </si>
  <si>
    <t>The study is based on technical implementation and experimental validation, not solely on author experience.</t>
  </si>
  <si>
    <t>False. Justified: The study is based on technical implementation and experimental validation, not personal opinion or anecdotal experience.</t>
  </si>
  <si>
    <t>The proposed multi-chain blockchain architecture integrated with IPFS provides a secure, decentralized, and efficient solution for remote sensing data management. The system ensures data integrity, traceability, and privacy protection while overcoming limitations of centralized cloud storage. Experimental results demonstrate the feasibility of the approach in terms of upload efficiency, data provenance, and security.</t>
  </si>
  <si>
    <t>The proposed multi-level blockchain architecture effectively addresses the challenges of secure storage, traceability, and sharing of remote sensing data. The integration of IPFS and Ethereum ensures data integrity and decentralization. The prototype demonstrates feasibility and performance benefits.</t>
  </si>
  <si>
    <t>The study acknowledges limitations related to scalability, computational complexity, and regulatory compliance. The blockchain system may face challenges in handling large-scale remote sensing datasets and ensuring legal adherence across jurisdictions.</t>
  </si>
  <si>
    <t>Scalability issues with blockchain, computational complexity, regulatory concerns, and limited industrial validation. Further experimentation is needed in broader contexts.</t>
  </si>
  <si>
    <t>The article includes a prototype implementation and experimental validation, making it suitable for evaluation research classification. It does not present industrial deployment, hence C4 is marked false.</t>
  </si>
  <si>
    <t>The study is part of the National Key R&amp;D Program of China and contributes to the Asia Oceania GEO (AOGEO) data hub project.</t>
  </si>
  <si>
    <t>2-s2.0-85168309416</t>
  </si>
  <si>
    <t>P079</t>
  </si>
  <si>
    <t>10.1109/ICESC57686.2023.10193389</t>
  </si>
  <si>
    <t>A Secure File Sharing and Audit Trail Tracking Platform with Advanced Encryption Standard for Cloud-Based Environments</t>
  </si>
  <si>
    <t>To develop a secure cloud-based platform for file sharing and audit trail tracking using Advanced Encryption Standard encryption, aimed at enhancing data confidentiality, integrity, and accountability in financial auditing organizations.</t>
  </si>
  <si>
    <t>To design and implement a secure cloud-based platform for file sharing and audit trail tracking using Advanced Encryption Standard (AES) to enhance data confidentiality, integrity, and availability, particularly for financial auditing organizations.</t>
  </si>
  <si>
    <t>cloud security, audit trail, data encryption, secure file sharing, financial compliance</t>
  </si>
  <si>
    <t>The study proposes a secure file sharing and audit trail tracking platform tailored for financial auditing organizations operating in cloud environments. The platform addresses the problem of unauthorized data access and lack of accountability by integrating Advanced Encryption Standard encryption for file protection and a comprehensive audit trail system to monitor user activities. Users can upload and download files through a secure interface, while administrators manage access and monitor interactions. The solution employs Amazon Web Services infrastructure, including Amazon S3 and Relational Database Service, to store encrypted files and track access events. Comparative analysis with existing methods highlights improvements in encryption efficiency, access control, and security alert mechanisms.</t>
  </si>
  <si>
    <t>The article proposes a cloud-based platform that enables secure file sharing and audit trail tracking. It uses AES encryption with randomly generated keys for each file. The platform includes an administrative dashboard for user management and monitors file access events. Audit trail logs record who requested and downloaded files, and alerts are generated for login attempts and DoS attacks. AWS services such as S3 and RDS are used for storage and monitoring.</t>
  </si>
  <si>
    <t>Files and user activity logs including file requests, downloads, and access timestamps.</t>
  </si>
  <si>
    <t>File access events including request time, requester identity, and download time</t>
  </si>
  <si>
    <t>The platform is implemented using Amazon Web Services, including Amazon S3 for file storage and Relational Database Service for data management. It integrates Advanced Encryption Standard (AES) for symmetric encryption of files, with hybrid encryption combining symmetric and asymmetric methods for key management. Audit trail tracking is enabled through AWS CloudTrail, AWS Config, and AWS CloudWatch. Security features include two-factor authentication, role-based access control, and alerts for login activity and Denial-of-Service attacks. The system is fully implemented and operational, not merely conceptual.</t>
  </si>
  <si>
    <t>AES encryption, Amazon Web Services (AWS), Amazon S3, Amazon RDS, AWS CloudTrail, AWS Config, AWS CloudWatch, two-factor authentication, hybrid encryption (symmetric and asymmetric), secure file transfer protocols (HTTPS, SFTP), audit trail system integrated with database engine</t>
  </si>
  <si>
    <t>Tracking is implemented to ensure secure file sharing, monitor user behavior, and maintain accountability. It enables administrators to detect unauthorized access, prevent data breaches, and enforce compliance by logging who accessed which files and when. This contributes to data confidentiality and integrity, especially in financial auditing contexts.</t>
  </si>
  <si>
    <t>To ensure accountability, detect unauthorized access, and enhance compliance by monitoring file access and user activities within the platform.</t>
  </si>
  <si>
    <t>Yes, the platform enables identification of responsible parties through audit trail logs that record user identities and access timestamps, allowing administrators to trace actions back to specific users.</t>
  </si>
  <si>
    <t>Yes. The audit trail system logs user identities and access events, enabling identification of responsible parties in case of data leakage.</t>
  </si>
  <si>
    <t>The platform is implemented using AWS services and includes real-time alerts and user activity tracking, indicating practical deployment.</t>
  </si>
  <si>
    <t>True. Justification: The platform is implemented using AWS services and includes real-time alerts, encryption, and audit trail features, indicating practical deployment.</t>
  </si>
  <si>
    <t>The paper introduces a novel integration of AES encryption with audit trail tracking and AWS infrastructure for secure file sharing.</t>
  </si>
  <si>
    <t>True. Justification: The paper introduces a hybrid encryption-based secure file sharing platform with integrated audit trail tracking and AWS-based alerting mechanisms.</t>
  </si>
  <si>
    <t>The article presents comparative graphs and performance metrics for encryption and decryption times, indicating empirical evaluation.</t>
  </si>
  <si>
    <t>True. Justification: The paper includes performance comparisons (e.g., encryption/decryption time vs. file size), system architecture diagrams, and simulation results.</t>
  </si>
  <si>
    <t>There is no evidence of evaluation in an industrial setting or collaboration with industry partners.</t>
  </si>
  <si>
    <t>False. Justification: Although the platform is designed for financial auditing firms, there is no evidence of evaluation in an actual industrial setting.</t>
  </si>
  <si>
    <t>False. Justification: The paper describes a concrete implementation and evaluation of the proposed system.</t>
  </si>
  <si>
    <t>The proposed platform successfully integrates AES encryption with audit trail tracking to provide secure file sharing in cloud environments. It enhances data confidentiality, accountability, and threat detection through real-time alerts and access control mechanisms. The system demonstrates improved encryption and decryption performance compared to existing methods.</t>
  </si>
  <si>
    <t>The proposed platform effectively secures file sharing and audit trail tracking in cloud environments using AES encryption and AWS infrastructure. It enhances accountability and security through real-time alerts and detailed audit logs. The system is scalable and suitable for financial auditing firms.</t>
  </si>
  <si>
    <t>The article does not explicitly discuss limitations, such as scalability, user experience, or performance under high load conditions.</t>
  </si>
  <si>
    <t>The paper does not report industrial deployment or validation with real users. Evaluation is limited to simulation and performance metrics.</t>
  </si>
  <si>
    <t>The article is focused on financial auditing organizations but may be applicable to other domains requiring secure data sharing.</t>
  </si>
  <si>
    <t>The platform includes advanced security features such as two-factor authentication, role-based access control, and encryption of data at rest and in transit. Alerts for IAM login and DoS attacks are integrated into the system.</t>
  </si>
  <si>
    <t>2-s2.0-85167564729</t>
  </si>
  <si>
    <t>P078</t>
  </si>
  <si>
    <t>10.1109/WiMob58348.2023.10187831</t>
  </si>
  <si>
    <t>UbiSecE: UbiLab’s Secure Cloud Environment for Public Health Research in Microsoft Azure</t>
  </si>
  <si>
    <t>To develop a secure, centralized cloud-based infrastructure for public health research that ensures compliance with healthcare standards and supports ethical data governance practices, specifically tailored to the needs of UbiLab at the University of Waterloo.</t>
  </si>
  <si>
    <t>To design and implement a secure, centralized cloud-based infrastructure for public health research that ensures compliance with healthcare data governance standards and facilitates ethical use of personal health information (PHI).</t>
  </si>
  <si>
    <t>cloud security, data governance, public health infrastructure, PHI compliance, role-based access control, Azure architecture</t>
  </si>
  <si>
    <t>The study addresses the cybersecurity and data governance challenges in public health research involving Personal Health Information (PHI). It proposes UbiSecE, a secure cloud-based infrastructure built on Microsoft Azure, designed to meet the requirements of UbiLab. The solution integrates role-based access control, encryption, and compliance with standards such as PIPEDA, HIPAA, and GDPR. The framework includes multilayered security, centralized storage, and real-time data synchronization. Comparative analysis highlights the advantages of centralized cloud infrastructure over decentralized local systems, improving data security, management efficiency, and collaboration.</t>
  </si>
  <si>
    <t>The article proposes UbiSecE, a secure cloud-based infrastructure built on Microsoft Azure, tailored for public health research. It tracks access and usage of PHI through role-based access control, data encryption, and compliance mechanisms. The system integrates governance processes and cybersecurity tools to ensure secure data handling.</t>
  </si>
  <si>
    <t>Personal Health Information (PHI)</t>
  </si>
  <si>
    <t>The developed solution is implemented using Microsoft Azure’s governance architecture. It includes Azure Data Factory and Azure Logic Apps for data synchronization, Azure’s firewall and subnet for network security, and role-based access control for user management. Security tools such as firewalls, intrusion detection and prevention systems, and data loss prevention tools are deployed. Compliance is ensured through adherence to NIST 800-53, NIST 800-171, and NIST 800-52 standards. The infrastructure is composed of five tiers: UbiLab External, Internal, Production, Research, and Microsoft Managed Services, each serving distinct roles in data access and management.</t>
  </si>
  <si>
    <t>Microsoft Azure (Data Factory, Logic Apps, Firewall, VPN, Subnet, Virtual Machines, Databricks, App Services), NIST 800-53 and 800-171 compliance, role-based access control, encryption, audit logging. The solution is implemented and operational.</t>
  </si>
  <si>
    <t>Tracking is necessary to ensure the secure, compliant, and ethical use of Personal Health Information in public health research. It aims to mitigate cybersecurity risks, support data governance, and facilitate collaboration among researchers while maintaining privacy and confidentiality. The tracking mechanisms enable controlled data sharing, real-time synchronization, and centralized oversight of sensitive data.</t>
  </si>
  <si>
    <t>To ensure secure, compliant, and ethical use of PHI in public health research, enabling controlled access and collaboration while maintaining data privacy and integrity.</t>
  </si>
  <si>
    <t>Yes, the approach enables identification of responsible parties through role-based access control and data custodian authorization mechanisms. Access to PHI is restricted and managed by cloud administrators, ensuring accountability in case of data leakage.</t>
  </si>
  <si>
    <t>Yes. Responsibility is attributed through role-based access control and data custodian authorization mechanisms.</t>
  </si>
  <si>
    <t>The framework is actively used in UbiLab for public health research, indicating real-world application.</t>
  </si>
  <si>
    <t>True. Justification: The infrastructure is actively used by UbiLab for public health research, with real users and operational deployment.</t>
  </si>
  <si>
    <t>The paper introduces a novel cloud-based infrastructure tailored for public health research using Microsoft Azure.</t>
  </si>
  <si>
    <t>True. Justification: UbiSecE is a novel adaptation of Azure’s governance architecture specifically for PHI in public health research.</t>
  </si>
  <si>
    <t>The article does not present structured data collection or empirical evaluation results.</t>
  </si>
  <si>
    <t>True. Justification: The article presents results from the deployment and use of the infrastructure, including stakeholder feedback and system performance.</t>
  </si>
  <si>
    <t>There is no evidence of industrial validation beyond the academic setting of UbiLab.</t>
  </si>
  <si>
    <t>False. Justification: The evaluation is conducted within an academic research lab (UbiLab), not in an industrial or organizational setting.</t>
  </si>
  <si>
    <t>The paper presents an implemented framework, not just a conceptual model.</t>
  </si>
  <si>
    <t>False. Justification: The paper describes a fully implemented and operational system.</t>
  </si>
  <si>
    <t>The study is based on stakeholder interviews and system development, not solely on author experience.</t>
  </si>
  <si>
    <t>False. Justification: The article is based on structured design, implementation, and evaluation, not solely on author opinion.</t>
  </si>
  <si>
    <t>The proposed UbiSecE framework successfully addresses the challenges of decentralized PHI storage by providing a secure, centralized cloud infrastructure. It enhances data security, governance, and compliance with healthcare standards. The framework facilitates collaboration, improves data management efficiency, and supports ethical research practices.</t>
  </si>
  <si>
    <t>UbiSecE successfully provides a secure, centralized cloud infrastructure for public health research, improving data governance, security, and collaboration. It meets compliance standards and reduces risks associated with decentralized PHI storage.</t>
  </si>
  <si>
    <t>The framework is currently limited to compliance with HIPAA, PIPEDA, and GDPR. Full compliance with NIST standards is still in progress, and internal processes require refinement. Data migration automation is also identified as a future improvement.</t>
  </si>
  <si>
    <t>The infrastructure is not yet fully compliant with all NIST standards; internal processes and governance programs require refinement. Data migration pipelines are not automated.</t>
  </si>
  <si>
    <t>The article provides a detailed implementation of a secure cloud infrastructure for public health research but lacks empirical evaluation data.</t>
  </si>
  <si>
    <t>Future plans include replacing VPN access with private links and virtual desktops, and automating data migration. The system supports real-time data synchronization and flexible data vocabularies.</t>
  </si>
  <si>
    <t>2-s2.0-85161900214</t>
  </si>
  <si>
    <t>P077</t>
  </si>
  <si>
    <t>10.1016/B978-0-323-99481-1.00006-7</t>
  </si>
  <si>
    <t>Security and privacy facets of electronic health record</t>
  </si>
  <si>
    <t>To explore the integration of blockchain technology into electronic health record systems, focusing on enhancing data security, privacy, access control, and interoperability within the healthcare sector.</t>
  </si>
  <si>
    <t>To explore the security and privacy challenges of electronic health records (EHRs) and evaluate how blockchain technology can address these issues through decentralized data management, secure sharing, and access control mechanisms.</t>
  </si>
  <si>
    <t>blockchain, electronic health records, data privacy, access control, decentralized storage, smart contracts, attribute-based encryption, HIPAA compliance</t>
  </si>
  <si>
    <t>The study addresses the healthcare domain, specifically the challenges associated with managing electronic health records (EHRs), such as data security, privacy, and interoperability. It proposes the use of blockchain technology as a decentralized, immutable, and transparent solution to overcome these issues. The solution includes various blockchain-based approaches for data storage (on-chain, off-chain, IPFS), data sharing (smart contracts, consortium blockchain), and access control (Ethereum-based models, private blockchain systems). Comparative analysis is provided through discussions of existing cryptographic methods, smart contract implementations, and multi-authority signature schemes, highlighting blockchain’s advantages over traditional centralized systems.</t>
  </si>
  <si>
    <t>The article proposes using blockchain technology to enhance the security, privacy, and interoperability of EHRs. It discusses multiple blockchain-based approaches for storing, sharing, and accessing EHRs, including off-chain and on-chain storage, IPFS integration, smart contracts for access control, and attribute-based encryption for secure data sharing. Tracking is achieved through cryptographic hashes, smart contracts, and decentralized consensus mechanisms.</t>
  </si>
  <si>
    <t>Electronic health records (EHRs), including metadata, access permissions, and transaction logs.</t>
  </si>
  <si>
    <t>Electronic health records (EHRs), including patient data, medical history, diagnostic reports, and access permissions.</t>
  </si>
  <si>
    <t>The solution utilizes blockchain technology, specifically Ethereum and consortium blockchains, combined with cryptographic techniques such as SHA256, homomorphic encryption, attribute-based encryption, and proxy re-encryption. Smart contracts are implemented using Solidity on the Ethereum Virtual Machine. Data storage is managed through off-chain databases, IPFS (InterPlanetary File System), and decentralized cloud storage platforms like Sia and Storj. The architecture integrates components such as Ethereum-Go Client, Database Manager, and Cipher Manager to enable secure access control and data integrity. The article presents a conceptual model supported by references to implemented systems and frameworks.</t>
  </si>
  <si>
    <t>Conceptual models using blockchain (Ethereum, IPFS), smart contracts (Solidity), cryptographic techniques (SHA256, asymmetric encryption, attribute-based encryption, proxy re-encryption), decentralized cloud storage (Storj, Sia), and HIPAA-compliant cloud systems. No full implementation is described; the article presents conceptual frameworks and references existing systems.</t>
  </si>
  <si>
    <t>Tracking is necessary to ensure secure and authorized access to sensitive patient data, maintain data integrity, and facilitate interoperability across healthcare entities. It aims to prevent unauthorized access, data breaches, and loss of ownership by enabling decentralized control and auditability of EHRs. Tracking contributes to accurate diagnosis, efficient treatment, and regulatory compliance by providing transparency and accountability in data usage.</t>
  </si>
  <si>
    <t>To ensure secure, privacy-preserving, and verifiable access to EHRs across distributed healthcare entities, enabling patients to retain control over their data while allowing authorized sharing for diagnosis and treatment.</t>
  </si>
  <si>
    <t>Yes, the approach enables identification of responsible parties through smart contracts and cryptographic signatures. Each transaction is signed and verified, and access control decisions are enforced by smart contract policies, allowing traceability of actions and accountability of data users.</t>
  </si>
  <si>
    <t>Yes. The use of smart contracts and cryptographic signatures allows for accountability and traceability of data access and modifications. The system ensures that only authorized entities can access or modify EHRs, and all actions are logged immutably.</t>
  </si>
  <si>
    <t>The article discusses conceptual models and references existing implementations but does not present a direct real-world application.</t>
  </si>
  <si>
    <t>False. Justification: The article does not describe a real-world implementation or deployment; it presents conceptual models and discusses existing literature.</t>
  </si>
  <si>
    <t>The paper introduces novel blockchain-based approaches for EHR management, including multi-authority signature schemes and hybrid storage models.</t>
  </si>
  <si>
    <t>True. Justification: The article proposes novel combinations of blockchain technologies (e.g., smart contracts, IPFS, attribute-based encryption) for EHR management and outlines new architectural models.</t>
  </si>
  <si>
    <t>False. Justification: No empirical evaluation, case study, or experiment is conducted; the article is descriptive and conceptual.</t>
  </si>
  <si>
    <t>The solution is not evaluated in an industrial context; it remains theoretical.</t>
  </si>
  <si>
    <t>False. Justification: No industrial or organizational validation is presented.</t>
  </si>
  <si>
    <t>The article goes beyond a conceptual framework by detailing technical components and referencing implemented systems.</t>
  </si>
  <si>
    <t>True. Justification: The article presents conceptual frameworks and models without implementation or empirical validation.</t>
  </si>
  <si>
    <t>The article is not based solely on author experience; it includes literature review and technical analysis.</t>
  </si>
  <si>
    <t>False. Justification: The article is based on literature synthesis and conceptual modeling, not personal experience or opinion.</t>
  </si>
  <si>
    <t>Blockchain technology offers a promising alternative to traditional EHR systems by enhancing data security, privacy, and interoperability. Its decentralized nature eliminates reliance on third parties, mitigates risks of data breaches, and enables fine-grained access control. Despite challenges such as scalability, storage limitations, and interoperability, blockchain’s features like immutability, transparency, and smart contracts position it as a transformative tool in healthcare data management.</t>
  </si>
  <si>
    <t>Blockchain offers promising solutions for secure EHR management by enabling decentralized storage, secure sharing, and fine-grained access control. Techniques like smart contracts, attribute-based encryption, and IPFS integration can enhance privacy and interoperability. However, challenges remain in scalability, data privacy, and regulatory compliance.</t>
  </si>
  <si>
    <t>The article acknowledges challenges including data privacy risks due to transparency, scalability issues with large healthcare datasets, interoperability between different blockchain systems, and the cost and complexity of implementation.</t>
  </si>
  <si>
    <t>The article does not present empirical validation or implementation. It relies on conceptual models and literature review. Scalability, interoperability, and regulatory challenges (e.g., HIPAA compliance) are acknowledged as ongoing issues.</t>
  </si>
  <si>
    <t>The article is a book chapter and provides a comprehensive overview of blockchain applications in healthcare, with emphasis on EHR systems. It includes references to multiple studies and technologies but lacks empirical validation.</t>
  </si>
  <si>
    <t>The article is a comprehensive literature-based exploration of blockchain applications in healthcare, with emphasis on EHR security and privacy. It references multiple existing systems and protocols but does not present new experimental data.</t>
  </si>
  <si>
    <t>2-s2.0-85160791393</t>
  </si>
  <si>
    <t>P076</t>
  </si>
  <si>
    <t>10.26599/TST.2022.9010066</t>
  </si>
  <si>
    <t>A Copyright-Preserving and Fair Image Trading Scheme Based on Blockchain</t>
  </si>
  <si>
    <t>To design a decentralized image trading scheme that ensures copyright protection, fair trading, and privacy-preserving image retrieval using blockchain technology.</t>
  </si>
  <si>
    <t>To propose an image trading scheme that preserves copyright and ensures fairness using blockchain.</t>
  </si>
  <si>
    <t>image trading, copyright protection, fair trade, searchable encryption</t>
  </si>
  <si>
    <t>The study addresses the challenges in centralized image trading platforms, such as privacy violations, unfair pricing, and lack of copyright protection. It proposes a blockchain-based image trading scheme that integrates amplifying locality-sensitive hashing and searchable symmetric encryption for secure image retrieval. The solution also incorporates digital fingerprinting and watermarking for copyright protection and smart contracts for fair transactions. Comparative analysis with existing methods demonstrates improved retrieval accuracy, transaction fairness, and copyright enforcement.</t>
  </si>
  <si>
    <t>System using ALSH + SSE for secure search, digital fingerprinting with Tardos code, smart contracts for traceability.</t>
  </si>
  <si>
    <t>Digital images and their associated feature vectors, fingerprints, and transaction metadata.</t>
  </si>
  <si>
    <t>Digital images</t>
  </si>
  <si>
    <t>The solution combines blockchain, smart contracts, searchable symmetric encryption, amplifying locality-sensitive hashing, commutative watermarking and encryption, and IPFS for distributed storage. It uses ResNet-50 for feature extraction, PCA for compression, and Ethereum smart contracts written in Solidity and JavaScript. The system is implemented and tested using Raspberry Pi nodes and Ganache+Truffle for Ethereum deployment, with SGX used for secure execution of copyright verification.</t>
  </si>
  <si>
    <t>Blockchain, Smart Contracts, ALSH, SSE, Tardos Code, SGX, IPFS</t>
  </si>
  <si>
    <t>Tracking is essential to ensure secure and verifiable image retrieval, enforce copyright protection, and maintain transaction fairness. It enables detection of piracy, attribution of responsibility, and validation of transaction integrity through smart contracts and cryptographic mechanisms.</t>
  </si>
  <si>
    <t>Ensure fair trading and copyright protection</t>
  </si>
  <si>
    <t>Yes, the scheme enables identification of responsible parties in case of data leakage or piracy through embedded Tardos codes and smart contract-based verification mechanisms.</t>
  </si>
  <si>
    <t>Yes, via fingerprint and SGX</t>
  </si>
  <si>
    <t>The proposed scheme is implemented and tested on real datasets and Ethereum network using physical nodes.</t>
  </si>
  <si>
    <t>True – The system was implemented and tested using SGX and Caltech256 dataset.</t>
  </si>
  <si>
    <t>The paper introduces a novel combination of technologies for image trading, including ALSH with SSE and commutative watermarking.</t>
  </si>
  <si>
    <t>True – The paper proposes a scheme combining ALSH + SSE + Tardos code.</t>
  </si>
  <si>
    <t>Empirical evaluation includes performance metrics such as retrieval accuracy, time consumption, and gas usage.</t>
  </si>
  <si>
    <t>True – Experimental evaluation with precision and time benchmarks.</t>
  </si>
  <si>
    <t>The evaluation is conducted in a controlled academic environment, not in an industrial setting.</t>
  </si>
  <si>
    <t>The study is based on empirical data and system implementation, not solely on author experience.</t>
  </si>
  <si>
    <t>The proposed blockchain-based image trading scheme effectively ensures copyright protection, fair trading, and secure image retrieval. It outperforms existing methods in terms of retrieval accuracy, transaction fairness, and system efficiency. The use of smart contracts and cryptographic techniques enables traceability and responsibility attribution.</t>
  </si>
  <si>
    <t>The system ensures fair trading, copyright protection, and secure search with high precision.</t>
  </si>
  <si>
    <t>The study does not include industrial validation and focuses primarily on academic datasets and controlled environments. Future work aims to explore larger-scale applications and integrate emerging technologies like NFTs.</t>
  </si>
  <si>
    <t>The article provides a comprehensive implementation and evaluation of the proposed scheme. It includes detailed algorithms, system architecture, and performance metrics.</t>
  </si>
  <si>
    <t>SGX used for secure piracy verification.</t>
  </si>
  <si>
    <t>2-s2.0-85160555324</t>
  </si>
  <si>
    <t>P075</t>
  </si>
  <si>
    <t>10.3390/math11102224</t>
  </si>
  <si>
    <t>Achieving a Secure and Traceable High-Definition Multimedia Data Trading Scheme Based on Blockchain</t>
  </si>
  <si>
    <t>To develop a secure and traceable transaction scheme for high-definition multimedia data, particularly vector graphics, using blockchain technology to address issues of copyright protection, transaction security, and traceability in the Internet of Things environment.</t>
  </si>
  <si>
    <t>To develop a secure and traceable transaction scheme for high-definition multimedia data using blockchain.</t>
  </si>
  <si>
    <t>multimedia data trading, copyright protection, zero watermarking, fair trading</t>
  </si>
  <si>
    <t>The study addresses the problem of insecure and untraceable transactions of high-definition multimedia data, such as vector graphics, in the Internet of Things domain. It proposes a blockchain-based scheme named STTS that eliminates the need for third-party intermediaries. The solution integrates zero watermarking with oblivious transfer to embed copyright information without degrading data quality. A two-stage verification process using group signatures and a secret sharing scheme ensures secure data distribution and access control. Smart contracts are employed to manage copyright tracking and enforce accountability. The system is validated through simulations in a real IoT environment using Raspberry Pi devices, demonstrating its feasibility and performance advantages over existing methods.</t>
  </si>
  <si>
    <t>STTS system with blockchain, zero watermarking, oblivious transfer, smart contracts, and SGX-based verification.</t>
  </si>
  <si>
    <t>High-definition multimedia data, specifically vector graphics, including their copyright and transaction history.</t>
  </si>
  <si>
    <t>High-definition vector images</t>
  </si>
  <si>
    <t>The proposed solution is implemented using a combination of blockchain technology (Ethereum), smart contracts (developed using Truffle and Ganache), zero watermarking, oblivious transfer, group signatures, and secret sharing schemes. The system uses IPFS for distributed storage of multimedia data and simulates an IoT environment using Raspberry Pi devices. Smart contracts handle transaction verification, copyright tracking, and enforcement of penalties. The watermarking and cryptographic operations are performed off-chain to optimize performance, while verification and accountability are managed on-chain.</t>
  </si>
  <si>
    <t>Blockchain, Smart Contracts, Zero Watermarking, Oblivious Transfer, SGX, IPFS</t>
  </si>
  <si>
    <t>Tracking is necessary to ensure copyright protection, prevent piracy, and maintain transaction integrity in multimedia data trading. It aims to embed copyright information securely, verify transaction authenticity, and trace the source of data leaks or unauthorized use. This contributes to a more secure and trustworthy data trading environment, especially in the Internet of Things context.</t>
  </si>
  <si>
    <t>Ensure secure, traceable, and copyright-protected image transactions</t>
  </si>
  <si>
    <t>Yes, the approach enables responsibility attribution. The system uses smart contracts to compare watermark and hash information for piracy detection. Once a dispute arises, the smart contract can trace the transaction history and identify the responsible party using embedded copyright data and transaction logs.</t>
  </si>
  <si>
    <t>Yes, via digital fingerprint and smart contracts</t>
  </si>
  <si>
    <t>The scheme was tested in a real IoT environment using Raspberry Pi devices and Ethereum-based smart contracts.</t>
  </si>
  <si>
    <t>True – The system was implemented and tested using SGX and Ethereum.</t>
  </si>
  <si>
    <t>The paper proposes a novel scheme (STTS) combining zero watermarking, oblivious transfer, and blockchain for secure multimedia data trading.</t>
  </si>
  <si>
    <t>True – The paper proposes STTS with new traceability mechanisms.</t>
  </si>
  <si>
    <t>The study includes structured performance evaluations and comparisons with existing schemes, including gas and time consumption metrics.</t>
  </si>
  <si>
    <t>True – Experimental evaluation with time and accuracy benchmarks.</t>
  </si>
  <si>
    <t>There is no evidence that the solution was evaluated in an industrial or commercial setting.</t>
  </si>
  <si>
    <t>The paper presents an implemented and tested system, not just a conceptual framework.</t>
  </si>
  <si>
    <t>The proposed STTS scheme ensures secure and traceable transactions of high-definition multimedia data in IoT environments. It effectively embeds copyright information, supports secure data access, and enables piracy tracking. Performance evaluations show that the system meets the communication and efficiency requirements of IoT applications.</t>
  </si>
  <si>
    <t>STTS ensures fair transactions, copyright protection, and traceability with acceptable performance.</t>
  </si>
  <si>
    <t>The authors acknowledge that the scheme may not be suitable for all use cases due to performance limitations. They suggest that more scalable solutions may be needed for large-scale applications.</t>
  </si>
  <si>
    <t>No testing in real industrial environments.</t>
  </si>
  <si>
    <t>Combines watermarking and blockchain for traceability.</t>
  </si>
  <si>
    <t>2-s2.0-85160272089</t>
  </si>
  <si>
    <t>P074</t>
  </si>
  <si>
    <t>10.1109/TNSE.2023.3276166</t>
  </si>
  <si>
    <t>Patient-Centric Fine-Grained Access Control for Electronic Medical Record Sharing With Security via Dual-Blockchain</t>
  </si>
  <si>
    <t>To develop a secure and privacy-preserving architecture for electronic medical record (EMR) sharing across hospitals, enabling fine-grained access control and trust establishment through a dual-blockchain system.</t>
  </si>
  <si>
    <t>To design a privacy-preserving EMR sharing architecture using a dual-blockchain system and a tripartite authentication key agreement (TAKA) protocol for fine-grained access control.</t>
  </si>
  <si>
    <t>blockchain, electronic medical records, access control, authentication, healthcare privacy</t>
  </si>
  <si>
    <t>The study addresses the healthcare domain, focusing on the challenge of secure and efficient sharing of electronic medical records (EMRs) across hospitals. The proposed solution introduces a dual-blockchain architecture comprising a public medical blockchain (MEDchain) and a consortium supervision blockchain (SUPchain). This system enables fine-grained access control by allowing patients to authorize specific doctors to access specific EMRs using a tripartite authentication key agreement (TAKA) protocol. The MEDchain records EMR-related transactions, while SUPchain supervises MEDchain, manages doctor credentials, and facilitates emergency access. Comparative analysis with existing schemes demonstrates superior security properties, lower computational and communication overhead, and enhanced privacy protection.</t>
  </si>
  <si>
    <t>The study proposes a dual-blockchain architecture: a public medical blockchain for EMR digests and a consortium supervision blockchain for urgent requests and doctor revocation. The TAKA protocol generates unique session keys per EMR using identity-based cryptography and hash chains.</t>
  </si>
  <si>
    <t>Electronic medical records (EMRs) and their associated access transactions.</t>
  </si>
  <si>
    <t>EMR digests, session keys, authorization metadata</t>
  </si>
  <si>
    <t>The proposed solution is implemented using a dual-blockchain architecture. MEDchain, a public blockchain, employs the Proof-of-Work consensus mechanism to record EMR-related transactions. SUPchain, a consortium blockchain, uses the HotStuff consensus protocol to manage doctor credentials and emergency EMR access. The system integrates bilinear maps and cryptographic hash functions to establish secure authentication and session key agreements. The identity-based tripartite authentication key agreement (TAKA) protocol is used to generate unique session keys for each EMR. The implementation utilizes the Pairing-Based Cryptography (PBC) library and C++ programming on elliptic curves over finite fields. The system includes smart contracts for EMR entry management and employs Merkle trees and aggregate signatures for efficient transaction verification and storage.</t>
  </si>
  <si>
    <t>Dual blockchain (public and consortium), smart contracts, identity-based cryptography, bilinear maps, hash chains, HotStuff consensus</t>
  </si>
  <si>
    <t>Tracking is essential to ensure secure and privacy-preserving sharing of EMRs across hospitals. It enables fine-grained access control, allowing patients to authorize specific doctors to access particular EMRs. Tracking also facilitates the verification of EMR integrity, supervision of doctor credentials, and management of emergency access requests. By recording transactions immutably on dual blockchains, the system mitigates risks of unauthorized access, data breaches, and selfish mining attacks, thereby enhancing trust among healthcare entities and protecting patient privacy.</t>
  </si>
  <si>
    <t>To ensure secure, traceable, and patient-controlled sharing of EMRs across hospitals, including emergency access for comatose patients</t>
  </si>
  <si>
    <t>Yes, the approach enables identification of responsible parties in case of data leakage. The supervision blockchain (SUPchain) maintains a decentralized revocation list of doctors and records all access transactions, including emergency requests. This ensures non-repudiation and traceability, allowing healthcare institutions to identify and hold accountable any entity involved in unauthorized access or data manipulation.</t>
  </si>
  <si>
    <t>Yes. The system includes doctor revocation lists and smart contracts for authorization verification and traceability.</t>
  </si>
  <si>
    <t>The protocol is implemented and evaluated using real cryptographic libraries and performance metrics, indicating practical application.</t>
  </si>
  <si>
    <t>True. The protocol is implemented and evaluated in a simulated environment with performance benchmarks.</t>
  </si>
  <si>
    <t>The paper introduces a novel dual-blockchain architecture and a tripartite authentication key agreement protocol for EMR sharing.</t>
  </si>
  <si>
    <t>True. A novel TAKA protocol and dual-blockchain architecture are introduced.</t>
  </si>
  <si>
    <t>The study includes structured performance analysis and security evaluation using computational metrics and formal proofs.</t>
  </si>
  <si>
    <t>True. Security proofs and performance analysis are provided.</t>
  </si>
  <si>
    <t>There is no indication that the solution was evaluated in a real industrial or hospital setting.</t>
  </si>
  <si>
    <t>False. No industrial deployment or validation with healthcare institutions is reported.</t>
  </si>
  <si>
    <t>The paper presents a fully implemented protocol with performance evaluation, not just a conceptual framework.</t>
  </si>
  <si>
    <t>False. The study is based on formal design and simulation, not personal experience.</t>
  </si>
  <si>
    <t>The proposed dual-blockchain EMR sharing protocol achieves fine-grained access control, secure authentication, and privacy preservation. It supports both normal and emergency EMR sharing scenarios, ensures forward and backward secrecy, and resists selfish mining attacks. Performance evaluation shows lower computational and communication overhead compared to existing schemes, making it suitable for real-world healthcare applications.</t>
  </si>
  <si>
    <t>The dual-blockchain system and TAKA protocol provide secure, efficient, and patient-centric EMR sharing. The system supports emergency access and resists selfish mining attacks.</t>
  </si>
  <si>
    <t>The protocol has not been validated in an industrial or hospital environment. Future work aims to improve efficiency by implementing anonymous authentication without bilinear pairing operations.</t>
  </si>
  <si>
    <t>No real-world deployment; limited to simulation. The protocol does not yet support anonymous authentication.</t>
  </si>
  <si>
    <t>The article provides a comprehensive technical and performance evaluation but lacks industrial deployment or validation.</t>
  </si>
  <si>
    <t>The study includes a formal security proof and performance comparison with existing EMR sharing schemes.</t>
  </si>
  <si>
    <t>2-s2.0-85159814703</t>
  </si>
  <si>
    <t>P073</t>
  </si>
  <si>
    <t>10.1109/TITS.2023.3269058</t>
  </si>
  <si>
    <t>Blockchain Empowered Secure Video Sharing With Access Control for Vehicular Edge Computing</t>
  </si>
  <si>
    <t>To develop a secure video-sharing mechanism for vehicular edge computing that enables one-to-many sharing of digital video recorder (DVR) content with fine-grained access control and traceability.</t>
  </si>
  <si>
    <t>To propose a secure and efficient video-sharing scheme in vehicular edge computing (VEC) using blockchain and attribute-based encryption with static and dynamic attributes (ABE-SD) for fine-grained access control.</t>
  </si>
  <si>
    <t>blockchain, vehicular edge computing, access control, video surveillance, smart contracts</t>
  </si>
  <si>
    <t>The study addresses the challenge of secure and efficient video sharing in the vehicular edge computing domain, where vehicles equipped with DVRs generate large volumes of potentially sensitive video data. The proposed solution integrates a blockchain-empowered publish/subscribe (P/S) scheme with a novel attribute-based encryption algorithm (ABE-SD) that distinguishes between static and dynamic attributes. This enables fine-grained access control and efficient attribute revocation. The system leverages permissioned blockchain and smart contracts to record access policies and P/S events, ensuring traceability and tamper resistance. Comparative analysis with traditional CP-ABE methods demonstrates superior encryption and decryption performance, particularly in dynamic vehicular environments.</t>
  </si>
  <si>
    <t>The study proposes a blockchain-based publish/subscribe (P/S) system for secure video sharing in VEC. It integrates a permissioned blockchain and smart contracts to record access policies and events. ABE-SD is used to encrypt video URLs and keys with static and dynamic attributes.</t>
  </si>
  <si>
    <t>Video access policies, publishing and subscribing events, and encrypted video URLs and keys.</t>
  </si>
  <si>
    <t>Encrypted video URLs and AES keys for vehicular DVR video streams</t>
  </si>
  <si>
    <t>The solution is implemented using a permissioned blockchain (Hyperledger Fabric v1.4.4) with Practical Byzantine Fault Tolerance (PBFT) consensus. Smart contracts (VPSC and VSSC) are developed to manage publishing and subscribing events. Attribute-based encryption (ABE-SD) is used to encrypt video URLs and keys, distinguishing between static and dynamic attributes. The system includes supernodes, cloud service providers, and encryption proxies. The encryption and decryption tasks are offloaded to edge nodes to reduce latency and computational overhead. The implementation uses Java and evaluates performance on virtual machines and servers with specified hardware configurations.</t>
  </si>
  <si>
    <t>Permissioned blockchain, smart contracts (Hyperledger), ABE-SD, AES-128, PBFT consensus, Open Location Code (OLC), cloud services</t>
  </si>
  <si>
    <t>Tracking is necessary to ensure secure and traceable access to shared video content in vehicular networks. It aims to enforce fine-grained access control, prevent unauthorized access, and enable auditing of video usage. By recording access policies and events on the blockchain, the system ensures data integrity, accountability, and resistance to tampering, thereby addressing privacy and security concerns in vehicular edge computing.</t>
  </si>
  <si>
    <t>To enable secure, traceable, and fine-grained access to vehicular video data for accident investigation, insurance, and public safety</t>
  </si>
  <si>
    <t>Yes, the system enables identification of responsible parties in case of data misuse or leakage through blockchain-based traceability and smart contract records of publishing and subscribing events.</t>
  </si>
  <si>
    <t>Yes. The system allows traceability of access events and user self-certification via smart contracts and blockchain logs.</t>
  </si>
  <si>
    <t>The system is implemented and evaluated in a simulated vehicular edge computing environment using real hardware and software.</t>
  </si>
  <si>
    <t>True. The system is implemented and tested in a simulated VEC environment using Hyperledger and edge nodes.</t>
  </si>
  <si>
    <t>The paper introduces a novel ABE-SD encryption scheme and a blockchain-based P/S architecture.</t>
  </si>
  <si>
    <t>True. A novel ABE-SD scheme with combined policy trees and dynamic attribute fading is proposed.</t>
  </si>
  <si>
    <t>Structured performance evaluations and simulations are conducted to assess encryption, decryption, and matching times.</t>
  </si>
  <si>
    <t>True. Simulation experiments and performance analysis are conducted.</t>
  </si>
  <si>
    <t>The solution is not validated in an actual industrial deployment but rather in a simulated environment.</t>
  </si>
  <si>
    <t>The proposed ABE-SD scheme significantly improves encryption and decryption efficiency compared to traditional CP-ABE methods. The blockchain-based architecture ensures secure, traceable, and fine-grained access control for video sharing in vehicular networks. The system demonstrates scalability and robustness under concurrent access scenarios and supports efficient attribute revocation and dynamic updates.</t>
  </si>
  <si>
    <t>The proposed ABE-SD scheme outperforms traditional CP-ABE in encryption/decryption efficiency. The blockchain-based P/S system ensures secure and traceable video sharing in VEC.</t>
  </si>
  <si>
    <t>The system is evaluated in a simulated environment and not deployed in a real-world industrial setting. Optimal fading factors for dynamic attributes are not explored.</t>
  </si>
  <si>
    <t>No real-world deployment; limited to simulation. Dynamic attribute fading factors are not optimized.</t>
  </si>
  <si>
    <t>The article provides a comprehensive technical solution with detailed implementation and performance analysis. It contributes to secure data sharing in vehicular edge computing using blockchain and advanced encryption techniques.</t>
  </si>
  <si>
    <t>The study includes a detailed security analysis and performance evaluation.</t>
  </si>
  <si>
    <t>2-s2.0-85153935551</t>
  </si>
  <si>
    <t>P072</t>
  </si>
  <si>
    <t>10.7717/PEERJ-CS.1337</t>
  </si>
  <si>
    <t>A blockchain-based traceable and secure data-sharing scheme</t>
  </si>
  <si>
    <t>To propose a blockchain-based data-sharing scheme that ensures traceability and security while addressing the limitations of traditional centralized data-sharing models.</t>
  </si>
  <si>
    <t>To propose a blockchain-based data-sharing scheme that ensures traceability, secure storage, and identity tracking while reducing on-chain storage pressure.</t>
  </si>
  <si>
    <t>blockchain, data sharing, traceability, identity tracking, encryption, IPFS, smart contracts</t>
  </si>
  <si>
    <t>The study addresses the problem of insecure and opaque data-sharing in centralized platforms within the domain of digital data management. It proposes a blockchain-based scheme integrating attribute-based encryption for fine-grained access control, a hybrid on-chain and off-chain storage model using the InterPlanetary File System (IPFS), and elliptic curve cryptography (ECC) for securing hash values. A smart contract-based log tracking mechanism is also introduced to enable real-time identity tracking of data-sharing parties. Comparative analysis with existing schemes demonstrates superior performance in data security, throughput, and traceability.</t>
  </si>
  <si>
    <t>The article proposes a data-sharing scheme that integrates attribute-based encryption for fine-grained access control, ECC encryption for securing hash values, and smart contracts for logging and tracking data-sharing events. Data is stored off-chain in IPFS, while encrypted hash values and logs are stored on-chain.</t>
  </si>
  <si>
    <t>Encrypted data hash values and identity information of data-sharing parties</t>
  </si>
  <si>
    <t>The solution is implemented using Hyperledger Fabric for blockchain infrastructure and IPFS for decentralized off-chain storage. Attribute-based encryption is employed for data protection, enabling one-to-many encryption and decryption. Elliptic Curve Cryptography (ECC) is used to encrypt hash values before storing them on-chain. Smart contracts written in Go facilitate automated logging and querying of data-sharing records. The system is deployed on VMware virtual machines with 16 GB RAM and Intel Core i5 CPU, demonstrating a practical implementation rather than a conceptual model.</t>
  </si>
  <si>
    <t>Hyperledger Fabric (blockchain), IPFS (off-chain storage), ECC (Elliptic Curve Cryptography), Attribute-Based Encryption, Smart Contracts (Go language). The solution is implemented and experimentally evaluated.</t>
  </si>
  <si>
    <t>Tracking is essential to ensure accountability and transparency in data-sharing processes. It enables real-time identification of both data owners and demanders, prevents unauthorized access, and supports secure and auditable data transactions. The smart contract-based mechanism records and visualizes data-sharing events, enhancing trust and traceability.</t>
  </si>
  <si>
    <t>To ensure secure and traceable data sharing, prevent unauthorized access, and enable real-time identity tracking of data-sharing parties.</t>
  </si>
  <si>
    <t>Yes, the approach enables identification of responsible parties through smart contract-based logging of identity information and transaction records on the blockchain.</t>
  </si>
  <si>
    <t>Yes. Identity tracking is enabled via smart contracts that log data-sharing events, including identities of both parties.</t>
  </si>
  <si>
    <t>The system is implemented and tested using Hyperledger Fabric and IPFS in a real-world experimental setup.</t>
  </si>
  <si>
    <t>True. Justification: The scheme is implemented and tested in a real blockchain environment using Hyperledger Fabric and IPFS.</t>
  </si>
  <si>
    <t>The paper introduces a novel combination of attribute-based encryption, ECC, and smart contracts for secure and traceable data sharing.</t>
  </si>
  <si>
    <t>True. Justification: The paper proposes a novel integration of attribute-based encryption, ECC, and smart contracts for secure and traceable data sharing.</t>
  </si>
  <si>
    <t>Structured experiments are conducted to evaluate encryption/decryption overhead, throughput, and storage efficiency.</t>
  </si>
  <si>
    <t>True. Justification: Empirical evaluation includes performance analysis, encryption/decryption overhead, and throughput comparison.</t>
  </si>
  <si>
    <t>The evaluation is conducted in a controlled academic environment, not in an industrial context.</t>
  </si>
  <si>
    <t>False. Justification: The evaluation is conducted in a controlled experimental setup, not in an industrial or organizational context.</t>
  </si>
  <si>
    <t>False. Justification: The paper presents a concrete solution with implementation and evaluation, not a conceptual framework.</t>
  </si>
  <si>
    <t>False. Justification: The paper is based on technical design and experimentation, not author opinion or experience.</t>
  </si>
  <si>
    <t>The proposed scheme achieves secure data sharing with reduced encryption overhead and enhanced throughput. It effectively prevents unauthorized access, supports real-time identity tracking, and significantly reduces on-chain storage requirements by leveraging off-chain IPFS storage.</t>
  </si>
  <si>
    <t>The proposed scheme ensures secure data sharing, supports identity tracking, and reduces on-chain storage pressure. It achieves higher throughput and lower encryption/decryption overhead compared to existing schemes.</t>
  </si>
  <si>
    <t>The study does not include industrial validation, and the scalability of the system in large-scale deployments is not addressed.</t>
  </si>
  <si>
    <t>The scheme is tested in a controlled environment; industrial validation is not performed. Potential risks in attribute-based encryption (e.g., unauthorized access by users with similar attributes) are acknowledged.</t>
  </si>
  <si>
    <t>The article provides a complete implementation and evaluation of the proposed scheme, making it suitable for practical applications in secure data-sharing environments.</t>
  </si>
  <si>
    <t>The scheme integrates multiple technologies to address key challenges in blockchain-based data sharing. It emphasizes both security and efficiency.</t>
  </si>
  <si>
    <t>2-s2.0-85153773939</t>
  </si>
  <si>
    <t>P071</t>
  </si>
  <si>
    <t>10.3390/jsan12020036</t>
  </si>
  <si>
    <t>PbDinEHR: A Novel Privacy by Design Developed Framework Using Distributed Data Storage and Sharing for Secure and Scalable Electronic Health Records Management</t>
  </si>
  <si>
    <t>To design and implement a comprehensive Privacy by Design framework (PbDinEHR) for secure and scalable management of Electronic Health Records, integrating privacy principles, design strategies, and distributed technologies.</t>
  </si>
  <si>
    <t>To design and implement a privacy-by-design framework (PbDinEHR) for secure and scalable electronic health records (EHR) management, integrating privacy principles, privacy design strategies, impact assessments, and distributed technologies such as blockchain and IPFS.</t>
  </si>
  <si>
    <t>privacy by design, electronic health records, blockchain, IPFS, data decentralisation, healthcare data sharing, privacy impact assessment</t>
  </si>
  <si>
    <t>In the healthcare domain, the study addresses the challenge of safeguarding sensitive patient data in Electronic Health Records (EHR) against breaches and unauthorized access. The proposed solution, PbDinEHR, is a privacy-preserving framework that integrates Privacy by Design principles, privacy design strategies, and international standards (ISO/IEC 15288, 29100, 27001/27002). It incorporates a Patient Record Management System (PRMS) with dynamic data masking and transparent database encryption, and utilizes Ethereum blockchain and InterPlanetary File System (IPFS) for secure, decentralized data sharing. Comparative analysis with twelve existing frameworks highlights PbDinEHR’s comprehensive integration of privacy components, offering enhanced transparency, scalability, and compliance with GDPR and Australian Privacy Principles.</t>
  </si>
  <si>
    <t>The article proposes PbDinEHR, a privacy-by-design framework for EHR management. It integrates privacy principles, privacy design strategies, and international standards (ISO/IEC 15288, 29100, 27001/27002). The framework includes a Patient Record Management System (PRMS) with dynamic data masking, transparent database encryption, and permissioned blockchain networks using Ethereum and IPFS for secure data sharing and tracking of medical records.</t>
  </si>
  <si>
    <t>Electronic Health Records including personal, medical, and diagnostic data</t>
  </si>
  <si>
    <t>Patient electronic health records (EHR), including personal details, medical reports, and healthcare interactions.</t>
  </si>
  <si>
    <t>The developed solution utilizes ASP.NET for application development, Microsoft SQL Server for database management, Ethereum blockchain for decentralized transaction logging, and InterPlanetary File System (IPFS) for distributed file storage. Dynamic Data Masking (DDM) and Transparent Database Encryption (TDE) are implemented for data protection. Smart contracts manage access control and event logging. The system is tested in a Linux (Ubuntu) environment and integrates VPN tunnels for secure node communication. The framework is fully implemented and tested, not merely conceptual.</t>
  </si>
  <si>
    <t>ASP.NET, Microsoft SQL Server, Ethereum blockchain, InterPlanetary File System (IPFS), dynamic data masking (DDM), transparent database encryption (TDE), smart contracts, VPN tunnels, HTTP API gateways. A fully implemented prototype is described.</t>
  </si>
  <si>
    <t>Tracking is essential to ensure secure access, sharing, and management of sensitive patient data across distributed healthcare providers. It aims to prevent data breaches, enforce privacy compliance, and enable transparency and accountability in EHR transactions. The tracking mechanisms support auditing, access control, and data minimization, aligning with GDPR and APPs.</t>
  </si>
  <si>
    <t>To ensure secure, transparent, and privacy-preserving sharing of patient health records among healthcare providers, while maintaining compliance with privacy regulations (APPs, GDPR) and enabling patient control over data.</t>
  </si>
  <si>
    <t>Yes, the framework enables responsibility attribution through permissioned blockchain networks that log all request and response transactions. Smart contracts emit events that are stored on the blockchain, allowing audit trails to identify the responsible entities in case of data leakage.</t>
  </si>
  <si>
    <t>Yes. The framework uses permissioned blockchain networks to log transactions and access events, enabling audit trails and identification of responsible entities in case of data misuse.</t>
  </si>
  <si>
    <t>The framework is implemented and tested using ASP.NET, SQL Server, Ethereum, and IPFS, with usability and security testing conducted.</t>
  </si>
  <si>
    <t>True. Justification: The framework is implemented as a functional prototype (PRMS) with real technologies and tested for usability and security.</t>
  </si>
  <si>
    <t>The paper introduces a novel framework (PbDinEHR) integrating privacy principles, blockchain, and distributed file systems.</t>
  </si>
  <si>
    <t>True. Justification: The paper proposes a novel framework (PbDinEHR) integrating multiple privacy mechanisms and technologies not previously combined in this way.</t>
  </si>
  <si>
    <t>Empirical evaluation includes usability testing (First Click and Five Seconds Test) and security testing using ZAP.</t>
  </si>
  <si>
    <t>True. Justification: The framework is evaluated through usability testing (First Click and Five Seconds tests) and security testing using ZAP.</t>
  </si>
  <si>
    <t>The evaluation is conducted in a simulated environment; no industrial deployment is reported.</t>
  </si>
  <si>
    <t>False. Justification: The evaluation is conducted in a simulated environment; no evidence of industrial or organizational deployment is provided.</t>
  </si>
  <si>
    <t>The paper presents a fully implemented and tested system, not just a conceptual model.</t>
  </si>
  <si>
    <t>The study is based on systematic literature review and technical implementation, not solely on author experience.</t>
  </si>
  <si>
    <t>False. Justification: The paper is based on systematic literature review and technical implementation, not solely on author opinion or experience.</t>
  </si>
  <si>
    <t>PbDinEHR successfully integrates privacy by design principles with distributed technologies to enhance EHR security and scalability. The framework complies with GDPR and APPs, supports secure data sharing, and enables responsibility attribution. Usability and security tests confirm its effectiveness and feasibility.</t>
  </si>
  <si>
    <t>The PbDinEHR framework effectively integrates privacy-by-design principles, privacy design strategies, and distributed technologies to manage EHR securely. The implemented PRMS prototype demonstrates usability, security, and compliance with APPs and GDPR. Blockchain and IPFS enhance transparency and scalability.</t>
  </si>
  <si>
    <t>The framework is tailored to healthcare and may not meet requirements of other domains. Limited user roles and IPFS nodes were tested; future work will expand these aspects.</t>
  </si>
  <si>
    <t>The framework is tested in a simulated environment and not deployed in real healthcare settings. Limited number of IPFS nodes and user roles. Future work includes extending to other domains, enhancing encryption, and mobile access.</t>
  </si>
  <si>
    <t>The article provides a comprehensive implementation and evaluation of a privacy-preserving EHR framework. It includes detailed technical descriptions, standards compliance, and testing results.</t>
  </si>
  <si>
    <t>The framework balances blockchain immutability with GDPR’s right to erasure. It includes detailed implementation steps, smart contract code, and database access control configurations.</t>
  </si>
  <si>
    <t>2-s2.0-85149382446</t>
  </si>
  <si>
    <t>P070</t>
  </si>
  <si>
    <t>10.1109/JIOT.2023.3247452</t>
  </si>
  <si>
    <t>Fortified-Chain 2.0: Intelligent Blockchain for Decentralized Smart Healthcare System</t>
  </si>
  <si>
    <t>To propose a decentralized, blockchain-based smart healthcare system that addresses the limitations of centralized Internet of Medical Things (IoMT) architectures, particularly focusing on data privacy, security, latency, and trust management.</t>
  </si>
  <si>
    <t>To propose a decentralized smart healthcare system using blockchain, mutual authentication, and machine learning for patient monitoring.</t>
  </si>
  <si>
    <t>blockchain, smart healthcare, data privacy, mutual authentication, ML-based monitoring</t>
  </si>
  <si>
    <t>In the healthcare domain, the study addresses the limitations of centralized Internet of Medical Things (IoMT) systems, such as single points of failure, latency, and lack of user control over medical data. The proposed solution, Fortified-Chain 2.0, introduces a decentralized smart healthcare system leveraging a private blockchain-based Distributed Decentralized Storage System (DDSS), hybrid computing (combining edge and cloud computing), and a novel machine learning module called Random Forest Support Vector Machine (RFSVM). The system incorporates a selective sharing mechanism and mutual authentication to enhance data privacy, security, and trust among stakeholders. Comparative analysis demonstrates that Fortified-Chain 2.0 outperforms its predecessor and other existing models in terms of latency, throughput, scalability, and availability.</t>
  </si>
  <si>
    <t>A decentralized system using private blockchain, mutual authentication, distributed storage (DDSS), and a machine learning module (RFSVM) for health monitoring.</t>
  </si>
  <si>
    <t>Patient health data, including real-time heart rate and other medical records, within a decentralized healthcare system.</t>
  </si>
  <si>
    <t>Patient health data</t>
  </si>
  <si>
    <t>The developed solution integrates Hyperledger Fabric for private blockchain implementation, InterPlanetary File System (IPFS) for distributed file storage, and a hybrid computing paradigm combining edge and cloud computing. The system uses Docker containers for smart contract execution, CouchDB for ledger management, and React and Node.js for user-end APIs. A novel machine learning module, RFSVM, combines Random Forest for feature selection and Support Vector Machine for classification, enabling real-time heart disease prediction. The system is fully implemented and tested on a virtualized environment using Hyperledger Fabric 1.4, Docker Swarm, and Ubuntu OS.</t>
  </si>
  <si>
    <t>Hyperledger Fabric, IPFS, Smart Contracts, RFSVM (Random Forest + SVM), Docker, CouchDB</t>
  </si>
  <si>
    <t>Tracking is essential to ensure secure, transparent, and real-time monitoring of patient health data in decentralized healthcare systems. It aims to eliminate third-party control, reduce latency, and enhance data availability and integrity. By leveraging blockchain and hybrid computing, the system ensures traceability, accountability, and privacy of medical data, while the machine learning module supports timely health status prediction and alerts.</t>
  </si>
  <si>
    <t>Real-time health monitoring and secure access control</t>
  </si>
  <si>
    <t>Yes, the approach enables responsibility attribution through the use of smart contracts and public ledgers on the Distributed Decentralized Storage System (DDSS). Each action and event is recorded immutably, allowing identification of responsible parties in case of data leakage or misuse.</t>
  </si>
  <si>
    <t>Yes, via mutual authentication and smart contracts</t>
  </si>
  <si>
    <t>The system was implemented and tested in a real-world-like environment using virtual machines and publicly available medical datasets.</t>
  </si>
  <si>
    <t>True – The system was implemented and tested in a simulated environment using Docker and Hyperledger.</t>
  </si>
  <si>
    <t>The paper introduces a novel system, Fortified-Chain 2.0, with unique features such as RFSVM and selective sharing mechanisms.</t>
  </si>
  <si>
    <t>True – The paper introduces Fortified-Chain 2.0 with new modules.</t>
  </si>
  <si>
    <t>The study includes structured experiments evaluating system performance, ML accuracy, and security analysis using tools like Scyther and MTMT.</t>
  </si>
  <si>
    <t>True – Experimental evaluation with latency, accuracy, and gas consumption metrics.</t>
  </si>
  <si>
    <t>There is no evidence that the system was evaluated in an actual industrial or hospital setting; testing was conducted in a simulated environment.</t>
  </si>
  <si>
    <t>The study is based on empirical evaluation and system implementation, not solely on author opinions or experiences.</t>
  </si>
  <si>
    <t>Fortified-Chain 2.0 significantly improves upon its predecessor and other existing systems in terms of latency, throughput, scalability, and data availability. The integration of hybrid computing and blockchain ensures secure, decentralized data management. The RFSVM module achieves 89.12% accuracy in heart disease prediction, enhancing real-time patient monitoring. The system demonstrates resilience against various security threats and supports transparent, traceable healthcare data management.</t>
  </si>
  <si>
    <t>Fortified-Chain 2.0 improves latency, throughput, and security compared to the previous version. The RFSVM module shows high accuracy in heart disease prediction.</t>
  </si>
  <si>
    <t>The system was tested in a simulated environment using virtual machines and publicly available datasets. Real-world deployment in hospital settings was not conducted, which may limit the generalizability of the results.</t>
  </si>
  <si>
    <t>No industrial validation; scalability limitations not explored.</t>
  </si>
  <si>
    <t>The article provides a comprehensive implementation and evaluation of a decentralized healthcare system. However, industrial validation in real hospital environments is not included.</t>
  </si>
  <si>
    <t>Use of machine learning to support medical decision-making.</t>
  </si>
  <si>
    <t>2-s2.0-85149224146</t>
  </si>
  <si>
    <t>P069</t>
  </si>
  <si>
    <t>10.1007/s11042-023-14881-5</t>
  </si>
  <si>
    <t>Blockchain Driven Access Control Architecture for the Internet of Things</t>
  </si>
  <si>
    <t>To propose a blockchain-based access control architecture for Internet of Things environments that ensures secure, scalable, and resilient data sharing while addressing privacy and security concerns.</t>
  </si>
  <si>
    <t>The study aims to design and evaluate a blockchain-based access control architecture tailored for Internet of Things (IoT) environments, addressing challenges related to scalability, flexibility, resilience, and security.</t>
  </si>
  <si>
    <t>blockchain, access control, IoT, smart contracts, Hyperledger Fabric, IPFS, dynamic authorization</t>
  </si>
  <si>
    <t>The study addresses the challenges of implementing blockchain in constrained Internet of Things environments, particularly the scalability and transaction throughput limitations. It proposes a decentralized access control framework using Hyperledger Fabric and InterPlanetary File System (IPFS). The solution includes smart contracts for policy definition, enforcement, identity management, and data retrieval. The system assigns trust scores to devices based on access behavior, enabling dynamic authorization. Comparative analysis shows improved performance in terms of confidentiality, availability, integrity, and resistance to denial-of-service attacks compared to existing models.</t>
  </si>
  <si>
    <t>The proposed solution integrates Hyperledger Fabric and IPFS to create a decentralized access control system for IoT. It employs smart contracts to define and enforce access policies, manage user identities, and track data interactions. The system incorporates both static authorization (based on predefined policies) and dynamic authorization (based on behavioral analysis of resource consumers). Tracking is achieved through trust scores assigned to devices based on their access behavior.</t>
  </si>
  <si>
    <t>Access behavior and trust scores of IoT devices; cryptographic hashes of IoT-generated data.</t>
  </si>
  <si>
    <t>Access behavior of IoT devices, including frequency, timing, and nature of access requests.</t>
  </si>
  <si>
    <t>The proposed solution is implemented using Hyperledger Fabric, a permissioned blockchain platform, and IPFS for decentralized storage. Smart contracts (chaincode) are written in Go and deployed in Docker containers. Kafka is used for consensus. The system includes client nodes, peer nodes, and orderer nodes, with chaincode managing access policies, device registration, and trust scores. Web3 JavaScript facilitates interaction, and Caliper benchmarks are used for performance testing. The architecture integrates on-chain and off-chain components to optimize storage and access control.</t>
  </si>
  <si>
    <t>The implementation utilizes Hyperledger Fabric (permissioned blockchain), IPFS (distributed storage), smart contracts written in Go, Kafka (consensus mechanism), Docker containers, CouchDB (ledger storage), and Web3.js for interaction. The system was experimentally deployed and evaluated.</t>
  </si>
  <si>
    <t>Tracking is essential to enforce secure access control in IoT environments. It enables dynamic authorization based on device behavior, prevents unauthorized access, and mitigates denial-of-service attacks. By recording trust scores and access interactions, the system ensures confidentiality, integrity, and availability of sensitive data. Tracking also supports auditing and fine-grained access management, aligning with the broader goal of secure and scalable IoT data sharing.</t>
  </si>
  <si>
    <t>Tracking is performed to dynamically regulate access permissions, prevent unauthorized access, mitigate DoS/DDoS attacks, and ensure data confidentiality, integrity, and availability.</t>
  </si>
  <si>
    <t>Yes. The system assigns trust scores to devices based on access behavior and maintains detailed logs of interactions, enabling identification of responsible entities in case of data misuse or leakage.</t>
  </si>
  <si>
    <t>Yes. The system assigns trust scores to devices based on their access behavior, enabling identification of malicious or non-compliant entities.</t>
  </si>
  <si>
    <t>The proposed solution is not tested in a real-world industrial setting; simulations were conducted in a controlled environment.</t>
  </si>
  <si>
    <t>True. Justification: The system was implemented and tested in a controlled experimental environment using real technologies and simulated IoT interactions.</t>
  </si>
  <si>
    <t>The paper introduces a novel blockchain-based access control framework integrating IPFS and dynamic trust scoring.</t>
  </si>
  <si>
    <t>True. Justification: The study introduces a novel dual-phase authorization mechanism combining static and dynamic access control, integrated with blockchain and IPFS.</t>
  </si>
  <si>
    <t>Structured performance evaluations and simulations were conducted using Caliper benchmarks.</t>
  </si>
  <si>
    <t>True. Justification: The paper presents empirical results comparing performance metrics such as transaction latency and data upload rates.</t>
  </si>
  <si>
    <t>No industrial validation or deployment in a production environment is reported.</t>
  </si>
  <si>
    <t>The paper presents an implemented system with experimental results, not just a conceptual framework.</t>
  </si>
  <si>
    <t>False. Justification: The paper goes beyond conceptual discussion by implementing and empirically evaluating the proposed architecture.</t>
  </si>
  <si>
    <t>False. Justification: The study is based on technical implementation and empirical analysis, not personal opinion or experience.</t>
  </si>
  <si>
    <t>The proposed architecture effectively enhances access control in IoT environments by integrating blockchain and IPFS. It achieves improved confidentiality, availability, and integrity, and mitigates DoS and DDoS attacks. Performance evaluations show reduced execution time for smart contract methods compared to existing models. The system supports dynamic and static authorization, enabling fine-grained access control.</t>
  </si>
  <si>
    <t>The proposed architecture demonstrated superior performance in terms of transaction latency and data upload efficiency compared to existing models. It effectively enforced access control, maintained data integrity and confidentiality, and mitigated DoS/DDoS threats. The use of IPFS significantly improved data availability and reduced storage overhead.</t>
  </si>
  <si>
    <t>The solution is restricted to Hyperledger Fabric and lacks integration with hybrid blockchain networks. Distributed performance was not verified, and testing was limited to a small number of physical devices.</t>
  </si>
  <si>
    <t>The architecture was tested only on a single blockchain platform (Hyperledger Fabric), limiting its applicability to heterogeneous IoT ecosystems. The evaluation was conducted in a limited experimental setting without real-world industrial validation.</t>
  </si>
  <si>
    <t>The article includes detailed algorithms, smart contract structures, and performance graphs. Future work aims to extend the model to hybrid blockchain networks and broader use cases.</t>
  </si>
  <si>
    <t>The authors plan to extend the architecture to hybrid blockchain networks and apply it to domains such as healthcare, supply chain management, and counterfeit drug detection. Future work will also address energy consumption and consensus protocol optimization.</t>
  </si>
  <si>
    <t>2-s2.0-85148885333</t>
  </si>
  <si>
    <t>P068</t>
  </si>
  <si>
    <t>10.1007/s12652-023-04526-8</t>
  </si>
  <si>
    <t>Patient-centric pre-transaction signature verification assisted smart contract-based blockchain for electronic healthcare records</t>
  </si>
  <si>
    <t>To develop a patient-centric, secure, and scalable blockchain framework for electronic healthcare records (EHR) that incorporates pre-transaction signature verification and smart contracts to enhance data security, user authentication, and decentralized access control.</t>
  </si>
  <si>
    <t>To propose a robust, patient-centric, permissioned blockchain framework for secure electronic healthcare record (EHR) management, incorporating pre-transaction signature verification and smart contracts to enhance data security, decentralization, and interoperability.</t>
  </si>
  <si>
    <t>blockchain, electronic healthcare records, smart contracts, data security, patient-centric access, decentralized systems</t>
  </si>
  <si>
    <t>The study addresses the healthcare domain, focusing on the challenge of securing electronic healthcare records (EHR) in decentralized environments. It proposes a patient-centric blockchain framework that integrates pre-transaction signature verification and smart contracts to ensure secure, authenticated, and permissioned access to EHR data. The solution is built on the Ethereum platform and utilizes components such as Blockchain Manager (BCM), InterPlanetary File System (IPFS), and SHA256-based cryptographic hashing. Comparative analysis with existing models demonstrates improved flexibility, availability, decentralized access, identity management, and data security, making the framework suitable for real-time healthcare applications.</t>
  </si>
  <si>
    <t>The study proposes a multi-stakeholder blockchain framework built on Ethereum, integrating a Blockchain Manager (BCM), smart contracts, and InterPlanetary File System (IPFS) for decentralized storage. It introduces a pre-transaction signature verification mechanism to authenticate users before allowing access or data sharing. The system tracks patient data transactions, access requests, and signature acknowledgements to ensure secure and authorized interactions.</t>
  </si>
  <si>
    <t>Electronic healthcare records (EHR), including patient details, appointments, diagnoses, and medical data transactions.</t>
  </si>
  <si>
    <t>Electronic healthcare records (EHR), including patient details, diagnosis, appointments, and data access transactions</t>
  </si>
  <si>
    <t>The proposed solution is implemented using the Ethereum blockchain platform, smart contracts written in Solidity, and decentralized storage via the InterPlanetary File System (IPFS). User authentication is enhanced through SHA256-based cryptographic signature verification. The system includes a Blockchain Manager (BCM) that interfaces between users and smart contracts, managing transaction creation, data retrieval, and access control. MetaMask and Ganache are used for network deployment and user account management. The framework is deployed on a Windows system with Web3 API integration, enabling seamless interaction between blockchain and cloud components. The article presents a fully implemented system rather than a conceptual model.</t>
  </si>
  <si>
    <t>Ethereum blockchain, smart contracts, Blockchain Manager (BCM), SHA-256 hashing, IPFS decentralized storage, MetaMask, Ganache, Solidity, Web3 interface, Python interface. The solution is implemented and tested using these technologies.</t>
  </si>
  <si>
    <t>Tracking is necessary to ensure secure, authenticated, and permissioned access to sensitive healthcare data. It aims to prevent unauthorized access, data breaches, and manipulation by verifying user identity and role before allowing data transactions. The tracking mechanism supports patient-centric control, enabling patients to authorize data sharing and updates, thereby enhancing trust, privacy, and data integrity in multi-stakeholder healthcare environments.</t>
  </si>
  <si>
    <t>To ensure secure, authenticated, and patient-controlled access to EHR data, prevent unauthorized data manipulation or sharing, and support real-time healthcare decision-making through decentralized infrastructure.</t>
  </si>
  <si>
    <t>Yes, the framework enables identification of responsible parties through user-specific digital signatures and transaction logs managed by the Blockchain Manager. Each transaction is linked to a verified user ID and role, allowing traceability in case of data leakage or unauthorized access.</t>
  </si>
  <si>
    <t>Yes. The system uses SHA-256 based digital signatures and smart contract-based role verification to attribute responsibility for data access and modifications. Unauthorized access attempts are flagged and quarantined.</t>
  </si>
  <si>
    <t>The framework is implemented and tested using Ethereum, MetaMask, Ganache, and Web3 API, demonstrating its application in a real-world setting.</t>
  </si>
  <si>
    <t>True. Justification: The system is implemented using Ethereum, IPFS, and tested with real components like MetaMask and Ganache. It includes deployment of smart contracts and data transactions.</t>
  </si>
  <si>
    <t>The paper introduces a novel patient-centric blockchain model with pre-transaction signature verification and smart contract integration.</t>
  </si>
  <si>
    <t>True. Justification: The paper introduces a novel patient-centric blockchain framework with pre-transaction signature verification, which is not present in existing systems.</t>
  </si>
  <si>
    <t>The study includes performance evaluation through metrics such as resource utilization, latency, and response time, comparing with existing systems.</t>
  </si>
  <si>
    <t>True. Justification: The paper includes performance evaluation using metrics such as latency, response time, throughput, and resource utilization across multiple trials.</t>
  </si>
  <si>
    <t>There is no evidence of evaluation in an industrial or hospital setting; the deployment is limited to simulated environments.</t>
  </si>
  <si>
    <t>False. Justification: The evaluation is conducted in a simulated environment using tools like Ganache and MetaMask, not in a real-world industrial setting.</t>
  </si>
  <si>
    <t>The article presents a fully implemented system with functional components and does not limit itself to a conceptual framework.</t>
  </si>
  <si>
    <t>False. Justification: The paper goes beyond conceptual discussion and includes implementation and empirical evaluation.</t>
  </si>
  <si>
    <t>False. Justification: The paper is based on technical implementation and empirical analysis, not personal opinion or anecdotal experience.</t>
  </si>
  <si>
    <t>Controlled experiment with practitioners (simulated environment using Ethereum tools and test data)</t>
  </si>
  <si>
    <t>The proposed blockchain framework significantly improves data security, user authentication, and decentralized access in EHR systems. It reduces latency, enhances response time, and lowers computational overhead compared to existing models. The dual-layer authentication mechanism (signature verification and smart contract validation) ensures robust protection against intrusions and unauthorized access. The system is scalable and suitable for real-time healthcare applications.</t>
  </si>
  <si>
    <t>The proposed blockchain framework significantly improves data security, decentralization, and patient control over EHR access. It reduces latency, enhances throughput, and ensures authenticated data sharing. The dual-layer verification (signature + smart contract) strengthens system integrity and prevents unauthorized access.</t>
  </si>
  <si>
    <t>The study does not implement encryption of EHR data prior to IPFS storage, which could enhance security but increase computational cost. Real-time IoT data integration is also not addressed and is suggested as future work.</t>
  </si>
  <si>
    <t>The system does not currently implement encryption of EHR data before IPFS storage, which may affect data confidentiality. Real-time IoT data integration and lightweight encryption are identified as future work. Industrial deployment and validation are pending.</t>
  </si>
  <si>
    <t>The article provides a comprehensive implementation and evaluation of a blockchain-based EHR system, with emphasis on patient-centric control and secure data sharing.</t>
  </si>
  <si>
    <t>The framework emphasizes patient empowerment and secure data sharing in multi-stakeholder healthcare environments. It integrates blockchain with cloud-based decentralized storage and smart contracts for fine-grained access control.</t>
  </si>
  <si>
    <t>2-s2.0-85146627606</t>
  </si>
  <si>
    <t>P067</t>
  </si>
  <si>
    <t>10.3390/app13021028</t>
  </si>
  <si>
    <t>Integrity and Privacy-Aware, Patient-Centric Health Record Access Control Framework Using a Blockchain</t>
  </si>
  <si>
    <t>To design and implement a patient-centric framework for health record access control that ensures integrity, privacy, and dynamic monitoring using blockchain and usage control mechanisms.</t>
  </si>
  <si>
    <t>To design and implement a patient-centric framework for health record access control using blockchain and usage control (UCON), ensuring integrity, privacy, and dynamic monitoring of access permissions.</t>
  </si>
  <si>
    <t>blockchain, health record, privacy, access control, usage control, Hyperledger Fabric</t>
  </si>
  <si>
    <t>The study addresses the healthcare domain, focusing on the problem of unauthorized access and lack of patient control over electronic health records. It proposes a blockchain-based framework using Hyperledger Fabric integrated with a usage control model (UCON) to enable patients to dynamically manage access permissions. The solution ensures that all access activities are recorded immutably, and unauthorized attempts are flagged. Comparative analysis of blockchain operating systems led to the selection of Hyperledger Fabric for its performance, modularity, and support for smart contracts. The framework was implemented and evaluated for performance, demonstrating its feasibility and efficiency.</t>
  </si>
  <si>
    <t>The study proposes a blockchain-based framework using Hyperledger Fabric and a usage control model (UCON) to allow patients to dynamically grant and revoke access to their health records. The system tracks access attempts, validates permissions in real time, and stores all transactions immutably on the blockchain.</t>
  </si>
  <si>
    <t>Patient health record access activities</t>
  </si>
  <si>
    <t>Patient health records and access permissions (read/write operations, time constraints, number of accesses)</t>
  </si>
  <si>
    <t>The developed solution utilizes Hyperledger Fabric v2.3.0, a permissioned blockchain framework supported by the Linux Foundation. The implementation includes smart contracts (chaincode) written in Node.js, deployed on a network with CouchDB as the database, multiple peers, and orderers. The system integrates a RESTful API for third-party health record systems, enabling seamless interaction. The usage control model (UCON) is embedded to provide dynamic access control, allowing patients to set time-bound and role-based permissions. The framework was implemented and tested in a virtualized environment using Oracle VM with Ubuntu OS.</t>
  </si>
  <si>
    <t>Hyperledger Fabric v2.3.0, CouchDB, Node.js (smart contracts), RESTful APIs, RAFT consensus, Docker, Oracle VM (Ubuntu 20.4.4), Visual Studio Code; full implementation with smart contracts and performance benchmarking</t>
  </si>
  <si>
    <t>Tracking is necessary to ensure secure, privacy-preserving access to patient health records. It aims to empower patients with control over who accesses their data, when, and how often. The tracking mechanism supports auditability, detects unauthorized access, and maintains data integrity through immutable blockchain records. This contributes to solving the problem of static and opaque access control in traditional health record systems.</t>
  </si>
  <si>
    <t>To ensure patients retain control over their health data, monitor access in real time, detect unauthorized access, and preserve data integrity and privacy through immutable blockchain records</t>
  </si>
  <si>
    <t>Yes, the framework enables identification of responsible parties in case of data leakage. Unauthorized access attempts are recorded immutably on the blockchain, and notifications are sent to the patient, ensuring accountability.</t>
  </si>
  <si>
    <t>Yes. Unauthorized access attempts are recorded immutably on the blockchain and notified to the patient, enabling auditability and accountability</t>
  </si>
  <si>
    <t>The framework was implemented and tested in a virtualized environment using Hyperledger Fabric and evaluated for performance.</t>
  </si>
  <si>
    <t>True. Justification: The framework was fully implemented and tested using Hyperledger Fabric, with smart contracts, RESTful APIs, and performance evaluation in a simulated healthcare environment</t>
  </si>
  <si>
    <t>The paper introduces a novel patient-centric health record access control framework integrating blockchain and usage control.</t>
  </si>
  <si>
    <t>True. Justification: The study proposes a novel integration of blockchain with usage control (UCON) for dynamic, patient-centric access control, which is not present in traditional blockchain-based health systems</t>
  </si>
  <si>
    <t>Structured performance evaluation was conducted using benchmarking tools and metrics such as throughput and latency.</t>
  </si>
  <si>
    <t>True. Justification: The system was benchmarked using DLPS, with performance metrics (throughput, latency), architectural variations, and security/anonymity evaluations</t>
  </si>
  <si>
    <t>The solution was not evaluated in an industrial healthcare setting but rather in a simulated environment.</t>
  </si>
  <si>
    <t>False. Justification: The implementation was conducted in a simulated environment using virtual machines and testbed configurations, not in a real-world healthcare organization</t>
  </si>
  <si>
    <t>The paper presents a fully implemented framework, not just a conceptual model.</t>
  </si>
  <si>
    <t>False. Justification: The study goes beyond conceptual design and includes full implementation and testing</t>
  </si>
  <si>
    <t>False. Justification: The study is based on empirical implementation and benchmarking, not solely on author opinion or experience</t>
  </si>
  <si>
    <t>The proposed framework effectively enables patient-centric control over health record access, ensuring privacy, integrity, and dynamic monitoring. Hyperledger Fabric was found suitable for implementing such a system, and performance evaluations confirmed its feasibility. The system supports secure, auditable, and customizable access control, addressing key limitations in existing health record systems.</t>
  </si>
  <si>
    <t>The proposed framework effectively enables patient-centric, privacy-preserving access control for health records using blockchain and UCON. Hyperledger Fabric proved suitable for implementing the system, with acceptable performance and scalability. The integration of dynamic access control enhances security and auditability.</t>
  </si>
  <si>
    <t>The framework was not tested with existing health record systems (HRS), and integration with standards like HL7 is suggested for future work. Cross-validation with real-world systems is also pending.</t>
  </si>
  <si>
    <t>The system was not tested in real-world healthcare settings; integration with existing HRS systems (e.g., HL7) is pending; cross-validation and broader deployment are suggested for future work</t>
  </si>
  <si>
    <t>The article includes detailed implementation, performance benchmarking, and comparison with existing blockchain platforms. It also provides smart contract code and deployment details.</t>
  </si>
  <si>
    <t>The smart contract code is publicly available on GitHub; the framework includes emergency access delegation and third-party API integration for interoperability with existing health record systems</t>
  </si>
  <si>
    <t>2-s2.0-85132098745</t>
  </si>
  <si>
    <t>P066</t>
  </si>
  <si>
    <t>10.1109/TCSS.2022.3186945</t>
  </si>
  <si>
    <t>Access Control and Privacy-Preserving Blockchain-Based System for Diseases Management</t>
  </si>
  <si>
    <t>To develop a decentralized, secure, and privacy-preserving system for remote patient monitoring, particularly for chronic diseases, by integrating Blockchain technology, smart contracts, and Internet of Things devices.</t>
  </si>
  <si>
    <t>To design a secure, decentralized system for remote patient monitoring using blockchain, smart contracts, and proxy re-encryption</t>
  </si>
  <si>
    <t>blockchain, proxy re-encryption, remote patient monitoring, IoT healthcare, access control</t>
  </si>
  <si>
    <t>The study addresses the healthcare domain, focusing on the challenge of securely managing and sharing sensitive patient data collected via Internet of Things medical devices. The proposed solution is a Blockchain-based system that ensures secure data collection, storage, and access control. It integrates smart contracts for decentralized access management, proxy re-encryption for data confidentiality, and InterPlanetary File System for scalable off-chain storage. The system is implemented using Ethereum Blockchain with a proof of authority consensus mechanism. Compared to existing centralized approaches, the proposed architecture demonstrates improved security, scalability, and processing efficiency.</t>
  </si>
  <si>
    <t>The system uses Ethereum blockchain and IPFS for secure data storage. IoT devices collect health data, which is encrypted using proxy re-encryption. Smart contracts manage access control. A mobile DApp enables patient interaction.</t>
  </si>
  <si>
    <t>Health data collected from IoT medical devices, including glucose levels, cholesterol, blood pressure, body weight, and physical activity.</t>
  </si>
  <si>
    <t>Health data from IoT devices (e.g., glucose levels, blood pressure)</t>
  </si>
  <si>
    <t>The developed solution utilizes a hybrid architecture combining IoT medical devices, Ethereum Blockchain, smart contracts, proxy re-encryption, and IPFS. IoT devices collect health data, which is encrypted using NuCypher's Umbral threshold proxy re-encryption and transmitted via smartphones to IPFS for storage. The Ethereum Blockchain, configured with the Clique proof of authority consensus algorithm, stores data hashes and manages access control through smart contracts written in Solidity. The system includes a decentralized application (DApp) built for Android using Chaquopy to integrate Python-based encryption libraries. The implementation is validated using Remix IDE, Web3j API, and a private Ethereum network.</t>
  </si>
  <si>
    <t>Ethereum (PoA consensus), IPFS, proxy re-encryption (Umbral), smart contracts, Android DApp</t>
  </si>
  <si>
    <t>Tracking is essential to enable secure and privacy-preserving remote monitoring of chronic disease patients. It facilitates real-time data collection, sharing, and analysis while ensuring data integrity, confidentiality, and traceability. The system empowers patients to control access to their data and supports physicians in making informed decisions based on accurate and timely health information.</t>
  </si>
  <si>
    <t>To protect patient privacy, ensure secure data sharing, and enable remote monitoring of chronic diseases</t>
  </si>
  <si>
    <t>Yes, the system enables responsibility attribution through Blockchain traceability and smart contract-based access control. Each transaction and data access is recorded immutably, allowing identification of the responsible party in case of data leakage or unauthorized access.</t>
  </si>
  <si>
    <t>Yes. Proxy re-encryption allows traceability of access via re-encryption keys. Smart contracts log access events.</t>
  </si>
  <si>
    <t>The system is implemented and tested using real devices (Raspberry Pi, smartphones) and software tools (Remix IDE, Web3j, IPFS), demonstrating practical application.</t>
  </si>
  <si>
    <t>True. The system is implemented and tested with Raspberry Pi, Android DApp, and private Ethereum/IPFS networks.</t>
  </si>
  <si>
    <t>The paper introduces a novel integration of Blockchain, proxy re-encryption, and IPFS for secure healthcare data management.</t>
  </si>
  <si>
    <t>True. Novel integration of proxy re-encryption with blockchain for healthcare access control.</t>
  </si>
  <si>
    <t>Empirical evaluation is conducted through implementation and performance analysis, including transaction throughput and security validation.</t>
  </si>
  <si>
    <t>True. Empirical evaluation includes performance metrics, security analysis, and use-case scenarios.</t>
  </si>
  <si>
    <t>The solution is not evaluated in an industrial context but rather in a controlled experimental setup.</t>
  </si>
  <si>
    <t>False. No industrial deployment or practitioner involvement.</t>
  </si>
  <si>
    <t>False. The paper proposes a solution, not a conceptual framework.</t>
  </si>
  <si>
    <t>The study is based on technical implementation and empirical validation, not solely on author experience or opinion.</t>
  </si>
  <si>
    <t>The proposed Blockchain-based system significantly enhances the security, privacy, and scalability of healthcare data management. It enables secure remote monitoring of chronic diseases, ensures data integrity through Blockchain immutability, and provides decentralized access control via smart contracts. The integration of IPFS and proof of authority consensus improves processing speed and system scalability.</t>
  </si>
  <si>
    <t>The system improves security, scalability, and privacy in IoT-based healthcare. It supports decentralized access control, data traceability, and patient-managed permissions.</t>
  </si>
  <si>
    <t>The system is tested in a controlled environment and not yet deployed in real-world healthcare settings. Future work includes adding a fog layer for real-time data processing and developing a web version of the solution.</t>
  </si>
  <si>
    <t>No industrial validation. Limitations include simulation-based evaluation and lack of real-world deployment.</t>
  </si>
  <si>
    <t>The article provides a comprehensive implementation and evaluation of a Blockchain-based healthcare system. It includes detailed architecture, smart contract design, and security analysis.</t>
  </si>
  <si>
    <t>Includes detailed smart contract design, DApp interfaces, and security analysis.</t>
  </si>
  <si>
    <t>2-s2.0-85124602238</t>
  </si>
  <si>
    <t>P065</t>
  </si>
  <si>
    <t>10.1016/j.technovation.2022.102480</t>
  </si>
  <si>
    <t>Blockchain’s coming to hospital to digitalize healthcare services: Designing a distributed electronic health record ecosystem</t>
  </si>
  <si>
    <t>To design and validate a blockchain-based electronic health record (EHR) system that enhances the storage and exchange of medical records among healthcare providers, aiming to reduce environmental uncertainty and improve clinical, organizational, and managerial outcomes.</t>
  </si>
  <si>
    <t>To design and validate a blockchain-based distributed electronic health record (EHR) ecosystem using Information Processing Theory (IPT).</t>
  </si>
  <si>
    <t>blockchain, EHR, digital healthcare, IPT, smart contracts, interoperability</t>
  </si>
  <si>
    <t>In the healthcare domain, the study addresses the fragmentation of patient medical records across various institutions. The proposed solution is a private and permissioned blockchain platform that integrates electronic medical reports into a distributed EHR ecosystem. This system enables secure, interoperable, and traceable data exchange among healthcare providers. The authors employ Information Processing Theory to design and validate the platform, demonstrating its feasibility through a proof-of-concept and pilot implementation. Comparative analysis highlights improvements in clinical outcomes, operational efficiency, and research capabilities.</t>
  </si>
  <si>
    <t>Conceptual framework and PoC for a private and permissioned blockchain-based EHR system integrating wearable devices, cloud storage, and healthcare providers.</t>
  </si>
  <si>
    <t>Electronic health records, including structured and unstructured patient data from wearable devices, laboratories, radiology, and healthcare providers.</t>
  </si>
  <si>
    <t>The solution is built on a private and permissioned blockchain architecture, incorporating distributed ledger technology, cryptographic primitives (e.g., SHA-256 hashing), and cloud databases. The system includes wearable sensors for real-time data collection, smart contracts for access control and auditing, and modular components for consensus and membership management. The implementation is on-site, with nodes representing various healthcare stakeholders such as laboratories, radiology, pharmacies, and patients. The article presents a proof-of-concept and pilot deployment, demonstrating the system's operational feasibility.</t>
  </si>
  <si>
    <t>Private blockchain (Hyperledger-like), smart contracts, cloud database, wearable sensors</t>
  </si>
  <si>
    <t>Tracking is essential to ensure secure and interoperable sharing of patient health data across healthcare organizations. It aims to support care planning, facilitate operational integration among health professionals, provide legal documentation of care standards, enable scientific research and administrative evaluations, and protect stakeholder interests through traceability and transparency. The tracking mechanism enhances decision-making, reduces medical errors, and improves patient outcomes.</t>
  </si>
  <si>
    <t>To improve trust, traceability, and transparency in EHR management and sharing</t>
  </si>
  <si>
    <t>Yes, the model supports responsibility attribution. Each access and transaction is logged on the blockchain, enabling traceability of actions by healthcare professionals, including date, time, and identity, which can be used for auditing and legal investigations.</t>
  </si>
  <si>
    <t>Yes, via smart contracts and permissioned blockchain</t>
  </si>
  <si>
    <t>The article presents a pilot implementation and proof-of-concept of the blockchain-based EHR system in a healthcare setting.</t>
  </si>
  <si>
    <t>True – PoC implemented and validated with network modeling.</t>
  </si>
  <si>
    <t>The paper introduces a novel blockchain-based architecture for distributed EHR management, integrating wearable devices and cloud storage.</t>
  </si>
  <si>
    <t>True – Proposes a novel IPT-based blockchain framework.</t>
  </si>
  <si>
    <t>The study includes structured analysis of the system’s impact on information sharing, processing capability, and organizational flexibility.</t>
  </si>
  <si>
    <t>True – Conceptual and PoC evaluation conducted.</t>
  </si>
  <si>
    <t>Although the system is designed for healthcare, there is no evidence of formal industrial validation or deployment in a commercial healthcare institution.</t>
  </si>
  <si>
    <t>False – No industrial deployment or practitioner involvement.</t>
  </si>
  <si>
    <t>The article goes beyond conceptual modeling by presenting a proof-of-concept and pilot implementation.</t>
  </si>
  <si>
    <t>The study is based on theoretical frameworks and system design rather than solely on author experience or opinion.</t>
  </si>
  <si>
    <t>The proposed blockchain-based EHR system enhances data sharing, processing capability, and organizational flexibility in healthcare. It improves clinical decision-making, reduces administrative burden, and ensures data traceability and transparency. The model supports secure and interoperable health data exchange, offering scalability and integration potential across healthcare institutions.</t>
  </si>
  <si>
    <t>The proposed system enhances EHR interoperability, privacy, and traceability, supporting patient-centered care and data sharing.</t>
  </si>
  <si>
    <t>The model requires further testing in terms of security, privacy, and integration with existing systems. It has not yet been validated in large-scale industrial deployments.</t>
  </si>
  <si>
    <t>No industrial deployment; scalability and integration challenges remain.</t>
  </si>
  <si>
    <t>The article provides a comprehensive framework and pilot implementation, but lacks large-scale industrial validation. Future work includes expanding the network and integrating artificial intelligence for dynamic smart contracts.</t>
  </si>
  <si>
    <t>Suggests future integration with AI and telemedicine.</t>
  </si>
  <si>
    <t>2-s2.0-85149123210</t>
  </si>
  <si>
    <t>P064</t>
  </si>
  <si>
    <t>10.1109/IBSSC56953.2022.10037392</t>
  </si>
  <si>
    <t>Social media users privacy protection from social surveillance using Blockchain Technology</t>
  </si>
  <si>
    <t>To explore and propose blockchain-based solutions for enhancing privacy protection of social media users against social surveillance, with a focus on user control over data access and sharing.</t>
  </si>
  <si>
    <t>To explore and propose blockchain-based approaches for protecting user privacy and controlling data access in online social networks, addressing issues of social surveillance and data misuse.</t>
  </si>
  <si>
    <t>blockchain, data privacy, social surveillance, online social networks, user behavior</t>
  </si>
  <si>
    <t>The study addresses the domain of social media and digital privacy, focusing on the problem of unauthorized data access and surveillance by service providers. It proposes a hybrid blockchain-based framework that integrates both public and private blockchain elements to enhance user control over personal data. The solution includes mechanisms for data access, sharing, modification, and removal, aiming to satisfy privacy requirements of online social media users. The authors review and compare existing blockchain-based privacy-preserving systems such as Ushare, BPP, and decentralized OSNs, and propose enhancements to address limitations like the lack of 'right to forget'. The proposed hybrid blockchain model is positioned as an improvement over existing solutions by offering a more comprehensive set of privacy features.</t>
  </si>
  <si>
    <t>The paper reviews and compares several blockchain-based systems (e.g., Ushare, BPP, decentralized OSNs, MIT Lab’s decentralized privacy model) that aim to give users control over their data. It proposes a hybrid blockchain model (public and private) to support data access, sharing, modification, and deletion. Tracking is achieved through smart contracts, token-based access control, and encrypted data hashes stored on the blockchain.</t>
  </si>
  <si>
    <t>Personal and sensitive user data shared on social media platforms, including location, identity, and behavioral patterns.</t>
  </si>
  <si>
    <t>Personal and sensitive user data shared on online social networks, including location, posts, and behavioral patterns.</t>
  </si>
  <si>
    <t>The proposed solution utilizes a hybrid blockchain architecture combining public and private blockchains. It incorporates smart contracts, particularly on the Ethereum platform, to manage data access and enforce privacy policies. The system also includes off-blockchain storage for encrypted data and key-value pairs, enabling scalable and secure data management. Additional technologies include cloud computing for flexible data access, and cryptographic techniques for data encryption and identity verification. The article presents both conceptual models and references to implemented systems such as Ushare and BPP, indicating a mix of theoretical and practical components.</t>
  </si>
  <si>
    <t>The proposed and reviewed solutions use Ethereum blockchain, smart contracts, hybrid blockchain (public/private), off-chain storage, token-based access control, and encryption mechanisms. Some systems are implemented (e.g., Ushare, BPP), while the hybrid blockchain model is a conceptual proposal.</t>
  </si>
  <si>
    <t>The tracking aims to empower users with control over their personal data, ensuring that data access, sharing, and modification are governed by user consent. It seeks to mitigate privacy violations by enabling traceability and accountability in data transactions, thereby addressing the broader issue of unauthorized surveillance and data exploitation by social media platforms.</t>
  </si>
  <si>
    <t>To enable users to control access to their personal data, ensure traceability of data sharing, and prevent unauthorized surveillance by social media platforms.</t>
  </si>
  <si>
    <t>Yes, the proposed blockchain-based systems enable responsibility attribution by recording user identities and data transaction trails on the blockchain. This ensures traceability of data access and sharing, allowing identification of responsible parties in case of data misuse.</t>
  </si>
  <si>
    <t>Yes. The Ushare system and others record user identity and data hash on the blockchain, enabling traceability and accountability in case of data misuse.</t>
  </si>
  <si>
    <t>The article discusses conceptual models and reviews existing systems but does not report a real-world deployment or application.</t>
  </si>
  <si>
    <t>False. Justification: While the paper reviews implemented systems, the proposed hybrid blockchain model is not implemented or tested in a real-world setting.</t>
  </si>
  <si>
    <t>The paper proposes a novel hybrid blockchain model to address privacy issues in social media.</t>
  </si>
  <si>
    <t>True. Justification: The paper proposes a new hybrid blockchain model combining features from existing systems to enhance user privacy in social networks.</t>
  </si>
  <si>
    <t>False. Justification: No empirical evaluation or structured data collection is conducted for the proposed model.</t>
  </si>
  <si>
    <t>The solution is not evaluated in an industrial context.</t>
  </si>
  <si>
    <t>False. Justification: The proposed solution is not validated in an industrial or organizational context.</t>
  </si>
  <si>
    <t>The article includes both conceptual discussion and references to implemented systems, not solely a conceptual framework.</t>
  </si>
  <si>
    <t>The article is not based solely on the authors’ opinions or experiences; it includes literature review and technical proposals.</t>
  </si>
  <si>
    <t>False. Justification: The paper is based on literature review and conceptual design, not solely on author opinion or experience.</t>
  </si>
  <si>
    <t>Blockchain technology can significantly enhance privacy protection for social media users by enabling user-controlled data access and traceability. Existing solutions offer partial features, and the proposed hybrid blockchain model aims to integrate comprehensive privacy functionalities including data modification and deletion. The study concludes that hybrid blockchain is a promising approach to address the privacy challenges posed by social surveillance.</t>
  </si>
  <si>
    <t>Blockchain technology can significantly enhance user privacy in online social networks by enabling decentralized control over data. Existing systems offer partial solutions, but none fully support all privacy features. The authors propose a hybrid blockchain model to address this gap, supporting data access, sharing, modification, and deletion.</t>
  </si>
  <si>
    <t>The article does not present empirical validation or real-world implementation of the proposed hybrid blockchain model. It also acknowledges that existing solutions lack features like the right to forget.</t>
  </si>
  <si>
    <t>The proposed model is conceptual and lacks empirical validation. The paper does not provide implementation or performance evaluation of the hybrid blockchain system.</t>
  </si>
  <si>
    <t>The article provides a comprehensive review of blockchain-based privacy solutions and proposes an enhanced model, but lacks empirical evaluation.</t>
  </si>
  <si>
    <t>The paper includes a comparative table of existing blockchain-based privacy-preserving systems and highlights the lack of "right to forget" in current solutions.</t>
  </si>
  <si>
    <t>2-s2.0-85146553290</t>
  </si>
  <si>
    <t>P063</t>
  </si>
  <si>
    <t>10.1109/CloudCom55334.2022.00024</t>
  </si>
  <si>
    <t>NFT as a proof of Digital Ownership - reward system integrated to a Secure Distributed Computing Blockchain Framework</t>
  </si>
  <si>
    <t>To propose a secure, scalable, and decentralized system for digital asset management using Non-Fungible Tokens (NFTs) integrated with Hyperledger Fabric and IPFS technologies.</t>
  </si>
  <si>
    <t>To propose and implement a secure, scalable, and decentralized framework for digital asset management using NFTs, Hyperledger Fabric, and IPFS, enabling trusted data sharing and ownership verification across organizations.</t>
  </si>
  <si>
    <t>blockchain, digital ownership, smart contracts, IPFS, Hyperledger Fabric, data integrity, decentralized systems</t>
  </si>
  <si>
    <t>The study addresses the challenge of secure data sharing and ownership in the context of increasing cyber threats and data breaches. It proposes a blockchain-based infrastructure using Hyperledger Fabric and IPFS to manage digital assets as NFTs. The solution includes smart contracts for ownership verification, a private IPFS network for distributed storage, and a web-based application for user interaction. The system is designed to ensure data integrity, traceability, and secure collaboration between organizations. Comparative analysis with existing centralized systems highlights the advantages of decentralization, immutability, and enhanced security.</t>
  </si>
  <si>
    <t>The study proposes a permissioned blockchain infrastructure using Hyperledger Fabric integrated with a private IPFS network. It utilizes ERC-721 smart contracts to mint NFTs representing digital assets. The system includes backend APIs and a frontend web application to simulate data minting, sharing, and ownership transfer. Tracking is achieved via smart contracts and content identifiers (CIDs) stored on the blockchain and IPFS.</t>
  </si>
  <si>
    <t>Digital assets represented as Non-Fungible Tokens (NFTs), including text, image, PDF, and binary files.</t>
  </si>
  <si>
    <t>Digital assets (e.g., text, image, PDF, binary files) represented as NFTs</t>
  </si>
  <si>
    <t>The developed solution utilizes Docker for containerization, Hyperledger Fabric (v2.2) for permissioned blockchain infrastructure, and IPFS for decentralized file storage. The backend is built using ExpressJS and Typescript, while the frontend uses React. Apache CouchDB serves as the NoSQL database. The system includes smart contracts based on the ERC-721 standard, REST APIs for interaction, and a private IPFS network for secure data persistence. The implementation is fully functional and demonstrated through simulation scenarios.</t>
  </si>
  <si>
    <t>Implemented solution using: Hyperledger Fabric (v2.2), Docker containers, ERC-721 smart contracts, IPFS (private network), Apache CouchDB, REST API (ExpressJS), React (frontend), Typescript (backend and chaincode).</t>
  </si>
  <si>
    <t>Tracking is implemented to ensure secure and verifiable ownership of digital assets, prevent counterfeiting, and enable controlled data sharing between organizations. It supports data integrity, privacy, and trust in collaborative environments, addressing cybersecurity risks and enabling decentralized governance.</t>
  </si>
  <si>
    <t>To ensure data integrity, ownership verification, and secure sharing of digital assets across organizations. Tracking enables trust, prevents counterfeiting, and supports secure collaboration.</t>
  </si>
  <si>
    <t>Yes, the system enables identification of responsible parties through certificate authorities and smart contracts. Each transaction and asset minting is linked to specific users and organizations, ensuring traceability and accountability.</t>
  </si>
  <si>
    <t>Yes. The system uses certificate authorities (CAs) and smart contracts to identify and authenticate users and organizations, enabling attribution of responsibility in case of data misuse or leakage.</t>
  </si>
  <si>
    <t>The system is implemented and tested through simulations involving real-world scenarios of data sharing between organizations.</t>
  </si>
  <si>
    <t>True. Justification: The system was implemented and tested using Docker containers, Hyperledger Fabric, and IPFS, with a working frontend and backend demonstrating minting, transfer, and burning of NFTs.</t>
  </si>
  <si>
    <t>The paper introduces a novel integration of NFTs with Hyperledger Fabric and IPFS for secure digital asset management.</t>
  </si>
  <si>
    <t>True. Justification: The paper introduces a novel integration of NFTs, Hyperledger Fabric, and IPFS for secure digital asset management, including a reward system and governance model.</t>
  </si>
  <si>
    <t>Empirical evaluation is conducted through performance benchmarking, latency measurements, and simulation of minting and data sharing processes.</t>
  </si>
  <si>
    <t>True. Justification: The system was evaluated through simulation scenarios, benchmarking with Hyperledger Caliper, and performance metrics (e.g., latency, throughput).</t>
  </si>
  <si>
    <t>The solution is not evaluated in an actual industrial context but rather through simulated scenarios.</t>
  </si>
  <si>
    <t>False. Justification: The evaluation was conducted in a simulated environment; no evidence of deployment or testing in an industrial setting was provided.</t>
  </si>
  <si>
    <t>False. Justification: The paper goes beyond conceptual discussion and includes a fully implemented system with technical details.</t>
  </si>
  <si>
    <t>False. Justification: The study is based on technical implementation and simulation, not solely on author opinion or experience.</t>
  </si>
  <si>
    <t>The study confirms the feasibility of using NFTs within a permissioned blockchain framework for secure digital asset management. It demonstrates scalability, modularity, and privacy through smart contracts and decentralized storage. Benchmarking results show acceptable performance for small to medium-sized files, though large files introduce latency issues.</t>
  </si>
  <si>
    <t>The proposed framework successfully enables secure, scalable, and decentralized digital asset management using NFTs. It demonstrates feasibility through simulation and benchmarking, showing acceptable performance for small to medium-sized files. The system supports minting, transfer, and burning of NFTs, and ensures data integrity and ownership verification.</t>
  </si>
  <si>
    <t>The system experiences performance bottlenecks when minting large files (&gt;500MB). The evaluation is limited to simulated environments and does not include deployment in industrial settings.</t>
  </si>
  <si>
    <t>Performance bottlenecks were observed when minting large files (&gt;500MB). The system was not tested in real-world industrial settings, and scalability under heavy load remains a challenge.</t>
  </si>
  <si>
    <t>The article includes detailed implementation and benchmarking data, making it suitable for further research and industrial adaptation.</t>
  </si>
  <si>
    <t>The study includes a GitHub repository with source code and benchmark reports. Future work includes integration with public blockchains, token economics, and multi-party ownership models.</t>
  </si>
  <si>
    <t>2-s2.0-85141876711</t>
  </si>
  <si>
    <t>P062</t>
  </si>
  <si>
    <t>10.3390/electronics11213617</t>
  </si>
  <si>
    <t>SEMRAchain: A Secure Electronic Medical Record Based on Blockchain Technology</t>
  </si>
  <si>
    <t>To develop a secure and decentralized platform for managing electronic medical records using blockchain technology, smart contracts, and multi-agent systems, with a focus on access control and data confidentiality.</t>
  </si>
  <si>
    <t>To propose SEMRAchain, a blockchain-based platform for secure and decentralized management of electronic medical records (EMRs), integrating smart contracts with role-based and attribute-based access control mechanisms.</t>
  </si>
  <si>
    <t>blockchain, smart contracts, electronic medical records, access control, multi-agent systems, healthcare security</t>
  </si>
  <si>
    <t>In the healthcare domain, the study addresses the challenge of securely managing and sharing electronic medical records (EMRs) among various stakeholders such as patients, doctors, and pharmacists. The proposed solution, SEMRAchain, integrates blockchain technology with smart contracts and access control mechanisms—specifically Role-Based Access Control (RBAC) and Attribute-Based Access Control (ABAC)—to enable decentralized, fine-grained, and dynamic access management. The system leverages multi-agent systems to automate interactions and ensure trust and security without human intervention. Comparative analysis with existing systems highlights SEMRAchain’s advantages in terms of security, scalability, and cost-efficiency, validated through simulation using Ethereum blockchain and smart contract deployment.</t>
  </si>
  <si>
    <t>The study introduces SEMRAchain, a system that combines blockchain technology with multi-agent systems to manage EMRs securely. It employs smart contracts for automated interactions and integrates RBAC and ABAC for fine-grained access control. The system tracks medical operations such as prescriptions, lab results, and pharmacy transactions, ensuring traceability and immutability.</t>
  </si>
  <si>
    <t>Electronic medical records including prescriptions, scans, test results, and transaction logs.</t>
  </si>
  <si>
    <t>Electronic medical records, including prescriptions, scans, test results, and pharmaceutical transactions.</t>
  </si>
  <si>
    <t>The solution is implemented using Ethereum blockchain, smart contracts written in Solidity, and the Truffle development environment for contract compilation and migration. Ganache is used as a personal blockchain for testing, while Metamask facilitates wallet functions and transaction control. Web3.js enables communication with the blockchain via JSON RPC. The system includes multiple smart contracts (EMR.sol, Registration.sol, Auth.sol, Migration.sol) and uses the OpenZeppelin library for authentication. The architecture combines blockchain with multi-agent systems to manage EMR access and updates securely.</t>
  </si>
  <si>
    <t>Ethereum public blockchain, Solidity smart contracts, OpenZeppelin library, Web3.js, Ganache, Truffle, Metamask. The system was implemented and simulated using these technologies.</t>
  </si>
  <si>
    <t>Tracking is essential to ensure the confidentiality, integrity, and availability of patient data. It enables secure access control, prevents unauthorized data manipulation, and facilitates automated communication between healthcare agents. The system aims to enhance trust, privacy, and reliability in EMR management by leveraging blockchain’s immutability and smart contracts’ automation.</t>
  </si>
  <si>
    <t>To ensure confidentiality, integrity, and availability of patient data, enable secure sharing among healthcare stakeholders, and provide traceability of medical operations.</t>
  </si>
  <si>
    <t>Yes, the system enables responsibility attribution through authenticated agent roles and Ethereum addresses. Each transaction and data manipulation is recorded immutably on the blockchain, allowing identification of the responsible party in case of data leakage.</t>
  </si>
  <si>
    <t>Yes. Each agent is authenticated via Ethereum address, and all actions are recorded immutably on the blockchain, allowing identification of responsible parties.</t>
  </si>
  <si>
    <t>The system is implemented and tested using Ethereum blockchain and smart contracts, demonstrating practical application.</t>
  </si>
  <si>
    <t>True. Justification: The system was implemented and tested using Ethereum blockchain tools in a simulated environment.</t>
  </si>
  <si>
    <t>The paper introduces a novel framework combining blockchain, smart contracts, and multi-agent systems for EMR management.</t>
  </si>
  <si>
    <t>True. Justification: The paper proposes a novel architecture (SEMRAchain) integrating blockchain, smart contracts, and dual access control models for EMR management.</t>
  </si>
  <si>
    <t>Empirical evaluation is conducted through simulation of smart contract deployment and cost analysis.</t>
  </si>
  <si>
    <t>True. Justification: The study includes simulation results and performance analysis of the proposed system.</t>
  </si>
  <si>
    <t>The system is not evaluated in an industrial context; simulations are performed in a controlled environment.</t>
  </si>
  <si>
    <t>False. Justification: The system was not tested in a real-world healthcare setting.</t>
  </si>
  <si>
    <t>False. Justification: The paper presents a functional implementation, not just a conceptual model.</t>
  </si>
  <si>
    <t>The study is based on technical implementation and simulation, not solely on author experience or opinion.</t>
  </si>
  <si>
    <t>False. Justification: The study is based on technical development and simulation, not personal experience.</t>
  </si>
  <si>
    <t>SEMRAchain successfully integrates blockchain and multi-agent systems to manage EMRs securely. The use of RBAC and ABAC ensures fine-grained access control, while smart contracts automate interactions. The system demonstrates low transaction costs and high security, outperforming related works in terms of comprehensiveness and trust management.</t>
  </si>
  <si>
    <t>SEMRAchain ensures secure, decentralized, and traceable management of EMRs. It successfully integrates smart contracts with access control models, demonstrating low latency and high reliability in simulation.</t>
  </si>
  <si>
    <t>The system is validated through simulation only; real-world deployment and industrial validation are not conducted. Future work aims to extend the platform to include hospital networks and ambulance services.</t>
  </si>
  <si>
    <t>The system was validated only in a simulated environment; real-world deployment and scalability were not assessed.</t>
  </si>
  <si>
    <t>The article provides detailed implementation and simulation results, making it suitable for evaluation research classification.</t>
  </si>
  <si>
    <t>The study highlights the importance of combining blockchain with multi-agent systems and access control for healthcare applications. It also compares SEMRAchain with existing solutions in terms of security and performance.</t>
  </si>
  <si>
    <t>2-s2.0-85140445025</t>
  </si>
  <si>
    <t>P061</t>
  </si>
  <si>
    <t>10.1016/j.hcc.2022.100084</t>
  </si>
  <si>
    <t>Blockchain-based multi-hop permission delegation scheme with controllable delegation depth for electronic health record sharing</t>
  </si>
  <si>
    <t>To propose a blockchain-based multi-hop permission delegation scheme with controllable delegation depth for secure and flexible electronic health record sharing.</t>
  </si>
  <si>
    <t>To develop a blockchain-based multi-hop permission delegation scheme with controllable delegation depth for secure and flexible sharing of electronic health records (EHRs).</t>
  </si>
  <si>
    <t>blockchain, data security, permission delegation, access control, smart contracts, electronic health records</t>
  </si>
  <si>
    <t>The study addresses the challenge of secure and flexible sharing of electronic health records in the healthcare domain. The authors propose a blockchain-based multi-hop permission delegation scheme that allows patients to delegate access rights to other users, who can further delegate these rights within a controlled depth. The solution integrates InterPlanetary File System for distributed storage, smart contracts for delegation control, and proxy re-encryption for secure data transformation. Attribute-based encryption ensures fine-grained access control. The scheme is implemented on the Ethereum test chain and demonstrates superior performance compared to existing methods in terms of security, communication overhead, and computational efficiency.</t>
  </si>
  <si>
    <t>The study proposes a blockchain-based system integrating IPFS for decentralized EHR storage, smart contracts for delegation control, and a CP-ABE-based proxy re-encryption protocol (CP-PRABE) for fine-grained access control. The system enables multi-hop delegation with controllable depth, allowing patients to delegate access rights securely and flexibly. Tracking involves monitoring delegation chains and access permissions via smart contracts deployed on Ethereum.</t>
  </si>
  <si>
    <t>Electronic health record access permissions and delegation chains</t>
  </si>
  <si>
    <t>Electronic Health Records (EHRs), access permissions, delegation depth, re-encryption keys</t>
  </si>
  <si>
    <t>The proposed solution combines several technologies: symmetric encryption for securing original EHRs, InterPlanetary File System for decentralized storage, ciphertext-policy attribute-based encryption for access control, proxy re-encryption for secure delegation, and blockchain (Ethereum) for traceability and immutability. Smart contracts are deployed to manage delegation depth and access verification. The implementation uses Java, JPBC library for cryptographic primitives, Solidity for smart contracts, and Node.js Web3.js for blockchain interaction. The system is tested on an Ubuntu Ethereum test chain.</t>
  </si>
  <si>
    <t>Blockchain (Ethereum), Smart Contracts (Solidity), IPFS (InterPlanetary File System), CP-ABE (Ciphertext-Policy Attribute-Based Encryption), Proxy Re-encryption, Java, JPBC library, Node.js, Web3.js. The solution is implemented and tested on Ethereum test chain.</t>
  </si>
  <si>
    <t>Tracking is essential to ensure secure and controlled sharing of electronic health records. It enables patients to manage access permissions, monitor delegation chains, and maintain data confidentiality and integrity. The tracking mechanism supports fine-grained access control, prevents unauthorized access through collusion resistance, and allows flexible multi-hop delegation while preserving patient control over data.</t>
  </si>
  <si>
    <t>To ensure secure, traceable, and flexible sharing of EHRs by enabling patients to delegate access rights with control over delegation depth, while maintaining data confidentiality, integrity, and resistance to collusion.</t>
  </si>
  <si>
    <t>Yes, the approach enables identification of responsible parties in case of data leakage. The immutable nature of blockchain allows tracing back to the delegatee who leaked access attributes or data.</t>
  </si>
  <si>
    <t>Yes. The system uses blockchain’s immutability to trace delegation records and identify malicious delegatees in case of data leakage.</t>
  </si>
  <si>
    <t>The scheme is implemented and tested on the Ethereum test chain with performance evaluations.</t>
  </si>
  <si>
    <t>True. Justification: The proposed system is implemented and tested on Ethereum test chain, demonstrating practical feasibility.</t>
  </si>
  <si>
    <t>The paper introduces a novel multi-hop permission delegation scheme with controllable delegation depth.</t>
  </si>
  <si>
    <t>True. Justification: The paper introduces a novel CP-PRABE protocol and a multi-hop delegation mechanism with controllable depth, not previously addressed in existing literature.</t>
  </si>
  <si>
    <t>Structured performance evaluations including computational and communication overhead are presented.</t>
  </si>
  <si>
    <t>True. Justification: The system is evaluated through performance metrics including time cost, gas consumption, and computational overhead across different entities.</t>
  </si>
  <si>
    <t>The solution is not evaluated in an industrial setting but rather on a test platform.</t>
  </si>
  <si>
    <t>False. Justification: The evaluation is conducted in a simulated environment using Ethereum test chain, not in a real-world industrial setting.</t>
  </si>
  <si>
    <t>The study is based on technical implementation and evaluation, not solely on author experience.</t>
  </si>
  <si>
    <t>The proposed scheme achieves secure, flexible, and efficient multi-hop permission delegation for EHR sharing. It ensures data confidentiality, integrity, and collusion resistance. Compared to existing methods, it offers lower communication and computational overhead, and maintains constant performance regardless of delegation depth.</t>
  </si>
  <si>
    <t>The proposed scheme achieves secure and flexible EHR sharing through multi-hop permission delegation with controllable depth. It ensures data confidentiality, integrity, fine-grained access control, and resistance to collusion. The system outperforms existing schemes in terms of communication and computational overhead.</t>
  </si>
  <si>
    <t>The evaluation is limited to a test environment and does not include real-world deployment or user studies.</t>
  </si>
  <si>
    <t>The system is evaluated in a simulated environment; real-world deployment and user studies are not conducted. The effectiveness in large-scale healthcare networks remains to be validated.</t>
  </si>
  <si>
    <t>The article provides a comprehensive technical solution with detailed protocol design, implementation, and performance analysis.</t>
  </si>
  <si>
    <t>The study includes detailed protocol design, smart contract algorithms, and performance comparisons with existing schemes. It is supported by funding from national and provincial foundations in China.</t>
  </si>
  <si>
    <t>2-s2.0-85139447854</t>
  </si>
  <si>
    <t>P060</t>
  </si>
  <si>
    <t>10.1109/ACCESS.2022.3207803</t>
  </si>
  <si>
    <t>DSMAC: Privacy-Aware Decentralized Self-Management of Data Access Control Based on Blockchain for Health Data</t>
  </si>
  <si>
    <t>To propose a decentralized access control system for health data that integrates blockchain and Self-Sovereign Identity (SSI) technologies to enhance privacy, scalability, and sustainability in medical data management, particularly in emergency scenarios.</t>
  </si>
  <si>
    <t>The study addresses the healthcare domain, focusing on the challenge of secure and privacy-preserving access control for electronic health records, especially in emergency situations. The proposed solution, DSMAC (Decentralized Self-Management of data Access Control), combines blockchain technology with a Self-Sovereign Identity model to empower patients with control over their medical data. It integrates Role-Based Access Control (RBAC) and Attribute-Based Access Control (ABAC) mechanisms using smart contracts and decentralized identifiers. Comparative analysis with existing models demonstrates DSMAC’s superior performance in terms of privacy, scalability, and latency, particularly in emergency cases.</t>
  </si>
  <si>
    <t>Health data and access control policies associated with electronic health records.</t>
  </si>
  <si>
    <t>The DSMAC framework is implemented using Hyperledger Indy and Hyperledger Aries for decentralized identity management and credential issuance. Docker and Docker Compose are used for system deployment, while ACA-Py agents manage interactions with the blockchain. Smart contracts are developed for access control policy enforcement, and Zero-Knowledge Proofs are employed for privacy-preserving authentication. The system integrates fog-to-cloud (F2C) computing for low-latency data processing and permanent storage, and uses Proof of Authority consensus to enhance throughput and reduce latency. The solution is fully implemented and evaluated through simulations.</t>
  </si>
  <si>
    <t>Tracking is essential to ensure secure, privacy-preserving access to medical data, allowing patients to define and manage access rights without relying on centralized authorities. It aims to prevent unauthorized access, support emergency scenarios, and maintain data confidentiality and integrity through decentralized mechanisms.</t>
  </si>
  <si>
    <t>Yes, the approach enables identification of responsible parties through the use of Decentralized Identifiers (DIDs) and Verifiable Credentials (VCs), which are stored and verified on the blockchain. Each access request is authenticated and authorized via smart contracts, ensuring traceability and accountability.</t>
  </si>
  <si>
    <t>The DSMAC system is implemented and tested using real tools such as Hyperledger Indy, Aries, and Docker, demonstrating practical application.</t>
  </si>
  <si>
    <t>The paper introduces a novel hybrid access control model combining RBAC and ABAC with blockchain and SSI technologies.</t>
  </si>
  <si>
    <t>Structured experiments are conducted to evaluate performance metrics such as latency, throughput, and encryption time.</t>
  </si>
  <si>
    <t>The solution is not evaluated in an industrial context but rather through simulations and prototype testing.</t>
  </si>
  <si>
    <t>The study is based on empirical evaluation and technical implementation, not solely on author experience or opinion.</t>
  </si>
  <si>
    <t>DSMAC significantly improves access control in healthcare by enabling decentralized, privacy-preserving management of health data. It performs better than existing models in terms of latency, throughput, and scalability, especially in emergency scenarios. The integration of blockchain and SSI technologies ensures secure and efficient data sharing without relying on centralized authorities.</t>
  </si>
  <si>
    <t>The study does not include industrial validation or real-world deployment in healthcare institutions. Future work is suggested to integrate machine learning and differential privacy for enhanced data protection.</t>
  </si>
  <si>
    <t>The article provides a comprehensive implementation and evaluation of a decentralized access control system tailored for healthcare, with strong emphasis on emergency case handling and privacy preservation.</t>
  </si>
  <si>
    <t>2-s2.0-85131709751</t>
  </si>
  <si>
    <t>P059</t>
  </si>
  <si>
    <t>10.3390/s22114032</t>
  </si>
  <si>
    <t>Addressing the Challenges of Electronic Health Records Using Blockchain and IPFS</t>
  </si>
  <si>
    <t>The primary objective of the study is to identify and address the key challenges hindering the adoption and secure implementation of Electronic Health Records (EHR) systems by proposing a comprehensive blockchain-based framework that ensures privacy, security, and robustness against cyberattacks.</t>
  </si>
  <si>
    <t>To identify and address the major challenges in Electronic Health Records (EHR) adoption and security by proposing a comprehensive blockchain-based framework (EHRChain) using Hyperledger Sawtooth and IPFS.</t>
  </si>
  <si>
    <t>electronic health records, blockchain, IPFS, data privacy, data security, access control, interoperability, scalability, authentication, data integrity</t>
  </si>
  <si>
    <t>The study addresses the healthcare domain, focusing on the persistent challenges in Electronic Health Records (EHR) adoption, such as privacy, security, data ownership, and interoperability. The authors propose 'EHRChain', a novel framework that integrates a dual-blockchain architecture using Hyperledger Sawtooth and the InterPlanetary File System (IPFS). This solution decentralizes patient data through a consortium blockchain and ensures distributed, secure storage via IPFS. EHRChain separates patient information and medical activity into two blockchains, enabling fine-grained access control and enhanced privacy. The framework is designed to overcome 14 identified EHR challenges simultaneously, including scalability, authentication, and data integrity. Comparative analysis with 65 existing solutions reveals that EHRChain uniquely addresses all challenges, offering a more holistic and secure approach to EHR management.</t>
  </si>
  <si>
    <t>The article proposes EHRChain, a dual-blockchain framework based on Hyperledger Sawtooth and IPFS. It separates patient information and medical activity into two blockchains and uses IPFS for distributed storage. The system ensures privacy, security, and fine-grained access control through encryption, consensus mechanisms, and decentralized architecture.</t>
  </si>
  <si>
    <t>Electronic Health Records (EHR), including patient information and medical activity data.</t>
  </si>
  <si>
    <t>Patient information, medical activity records, and electronic health records (EHR)</t>
  </si>
  <si>
    <t>The proposed solution, EHRChain, is built on a hybrid architecture combining Hyperledger Sawtooth and the InterPlanetary File System (IPFS). Hyperledger Sawtooth provides the blockchain infrastructure with a Practical Byzantine Fault Tolerance (PBFT) consensus mechanism, enabling secure, immutable, and permissioned data transactions. The dual-blockchain design separates patient information and medical activity into distinct ledgers, enhancing privacy and access control. IPFS is used for distributed storage of EHR files, ensuring redundancy and resilience against cyberattacks. The system includes a web portal for user interaction, cryptographic key management for encryption and decryption, and smart contracts for access control. The article presents a conceptual framework with detailed architecture, data structures, and workflow diagrams, but does not include a full implementation or empirical evaluation.</t>
  </si>
  <si>
    <t>Hyperledger Sawtooth (PBFT consensus), IPFS, public-key cryptography, symmetric encryption, REST APIs, web and mobile applications. The solution is conceptual with detailed design and workflow but not yet implemented.</t>
  </si>
  <si>
    <t>Tracking is essential to ensure secure, decentralized, and privacy-preserving management of Electronic Health Records. The objective is to enable patients to retain ownership and control over their medical data while allowing authorized healthcare providers to access relevant information efficiently. Tracking supports data integrity, access control, and auditability, thereby mitigating risks of data breaches, unauthorized access, and system failures. It also facilitates interoperability among healthcare providers and enhances the availability and reliability of health data across distributed systems.</t>
  </si>
  <si>
    <t>To ensure secure, private, and decentralized management of EHR data, enabling patient control, interoperability, and resilience against cyberattacks.</t>
  </si>
  <si>
    <t>Yes, the framework enables responsibility attribution through cryptographic mechanisms and blockchain logging. Each transaction, including data access and modification, is recorded immutably on the blockchain, allowing traceability of actions to specific users (data providers, requesters, and owners) via their cryptographic keys and UUIDs.</t>
  </si>
  <si>
    <t>Yes. The system uses cryptographic signatures and blockchain logs to trace actions and identify responsible parties in case of data breaches.</t>
  </si>
  <si>
    <t>The framework is conceptual and has not been implemented or tested in a real-world setting.</t>
  </si>
  <si>
    <t>False. Justification: The solution is not implemented in a real-world setting; it remains a conceptual framework.</t>
  </si>
  <si>
    <t>The paper introduces a novel dual-blockchain framework (EHRChain) that addresses all 14 identified EHR challenges.</t>
  </si>
  <si>
    <t>True. Justification: The paper proposes a novel dual-blockchain framework (EHRChain) with unique design principles.</t>
  </si>
  <si>
    <t>There is no structured empirical evaluation or data analysis; the study is based on a systematic literature review and conceptual design.</t>
  </si>
  <si>
    <t>False. Justification: No empirical evaluation (e.g., simulation, case study, experiment) is conducted.</t>
  </si>
  <si>
    <t>The solution has not been validated in an industrial or clinical environment.</t>
  </si>
  <si>
    <t>False. Justification: No industrial validation or deployment in healthcare organizations is reported.</t>
  </si>
  <si>
    <t>Although the paper presents a conceptual framework, it includes detailed architectural and workflow designs, indicating more than a purely conceptual model.</t>
  </si>
  <si>
    <t>False. Justification: The paper proposes a technical solution, not a purely philosophical framework.</t>
  </si>
  <si>
    <t>The study is based on a systematic review and technical design, not solely on the authors’ opinions or experiences.</t>
  </si>
  <si>
    <t>False. Justification: The paper is based on systematic review and technical design, not personal experience or opinion.</t>
  </si>
  <si>
    <t>The study concludes that existing EHR solutions fail to address all critical challenges simultaneously. EHRChain, the proposed framework, is capable of overcoming 14 major EHR challenges by leveraging a dual-blockchain architecture and IPFS for secure, decentralized storage. The framework ensures privacy, security, data ownership, and interoperability while maintaining scalability and ease of use. The authors suggest that EHRChain provides a comprehensive foundation for future EHR implementations and recommend further simulation and proof-of-concept development.</t>
  </si>
  <si>
    <t>The study identifies 14 key challenges in EHR systems and proposes EHRChain, a blockchain-based framework that addresses all of them. It demonstrates that a comprehensive, secure, and decentralized EHR system is feasible using Hyperledger Sawtooth and IPFS.</t>
  </si>
  <si>
    <t>The framework has not been implemented or empirically validated. The study is based on a systematic literature review and conceptual design, and the authors acknowledge the need for simulation and real-world testing to assess feasibility and performance.</t>
  </si>
  <si>
    <t>The framework is conceptual and has not been implemented or empirically tested. Future work includes simulation and proof-of-concept development.</t>
  </si>
  <si>
    <t>The article provides a detailed conceptual framework but lacks implementation or empirical evaluation. It is suitable for further development and testing in practical settings.</t>
  </si>
  <si>
    <t>The study includes a systematic review of 65 blockchain-based EHR proposals and introduces a novel dual-blockchain architecture with detailed workflows and data structures.</t>
  </si>
  <si>
    <t>2-s2.0-85130706226</t>
  </si>
  <si>
    <t>P058</t>
  </si>
  <si>
    <t>10.1145/3528416.3530228</t>
  </si>
  <si>
    <t>Patient-Centered Cross-Enterprise Document Sharing and Dynamic Consent Framework using Consortium Blockchain and Ciphertext-Policy Attribute-Based Encryption</t>
  </si>
  <si>
    <t>To propose a patient-centered framework for cross-enterprise document sharing and dynamic consent in healthcare, leveraging consortium blockchain and ciphertext-policy attribute-based encryption to ensure data confidentiality, recoverability, and time-aware access control.</t>
  </si>
  <si>
    <t>To propose a patient-centered framework for cross-enterprise healthcare document sharing and dynamic consent using consortium blockchain and CP-ABE</t>
  </si>
  <si>
    <t>blockchain, data sovereignty, dynamic consent, healthcare interoperability, privacy-preserving access control</t>
  </si>
  <si>
    <t>The study addresses the healthcare domain, focusing on the challenge of securely sharing patient data across institutions while respecting patient consent and data sovereignty. The proposed solution integrates consortium blockchain and ciphertext-policy attribute-based encryption to create a patient-centered cross-enterprise document sharing system. The framework allows patients to control access to their medical records through dynamic consent policies and ensures secure storage and retrieval using Ethereum and IPFS. Compared to existing literature, the framework uniquely combines privacy-preserving data sharing with dynamic consent, achieving properties such as data confidentiality, recoverability, and time-aware access control, validated through computational and experimental analysis.</t>
  </si>
  <si>
    <t>The framework integrates consortium blockchain and CP-ABE to enable secure sharing of encrypted medical records. Patients generate CP-ABE keys and define access control policies. Metadata is stored on Ethereum; encrypted records are stored on IPFS.</t>
  </si>
  <si>
    <t>Encrypted medical records and associated metadata</t>
  </si>
  <si>
    <t>Encrypted medical records and metadata</t>
  </si>
  <si>
    <t>The developed solution utilizes a consortium blockchain implemented via a private Ethereum network, where smart contracts manage metadata and document registry. IPFS is employed for off-chain storage of encrypted medical records. The encryption mechanism is based on Ciphertext-Policy Attribute-Based Encryption (CP-ABE), specifically the Bethencourt-Sahai-Waters (BSW) scheme, combined with AES for encrypting arbitrary strings. Patients generate CP-ABE master key pairs and issue decryption keys based on access control policies. The system supports integer comparisons for time-aware access and is designed to operate efficiently on resource-constrained devices. The article presents a fully implemented framework with experimental validation.</t>
  </si>
  <si>
    <t>Ethereum (private network), IPFS, CP-ABE (BSW scheme), AES, smart contracts</t>
  </si>
  <si>
    <t>Tracking is necessary to ensure secure, patient-controlled access to healthcare data across institutions. It aims to achieve dynamic consent, data confidentiality, and recoverability, allowing patients to authorize and revoke access to their medical records. The tracking mechanism supports data provenance, tamper-resistance, and time-aware access, contributing to the broader goal of enhancing trust and efficiency in cross-enterprise healthcare data sharing.</t>
  </si>
  <si>
    <t>To ensure secure, privacy-preserving, and patient-controlled sharing of healthcare data across institutions</t>
  </si>
  <si>
    <t>Yes, the framework enables identification of responsible parties through CP-ABE master key pairs and blockchain-based timestamping, which collectively ensure data provenance and accountability without relying on a trusted third party.</t>
  </si>
  <si>
    <t>Yes. Hospitals act as custodians and hold decryption keys for data recovery. CP-ABE enables traceability via key attribution.</t>
  </si>
  <si>
    <t>The framework is implemented and tested using Ethereum and IPFS, with experimental results demonstrating its feasibility.</t>
  </si>
  <si>
    <t>True. The framework is implemented and tested using Ethereum and IPFS.</t>
  </si>
  <si>
    <t>The paper introduces a novel integration of CP-ABE and consortium blockchain for patient-centered dynamic consent and document sharing.</t>
  </si>
  <si>
    <t>True. A novel integration of CP-ABE with dynamic consent and blockchain for healthcare.</t>
  </si>
  <si>
    <t>Structured experiments and computational analysis are conducted to evaluate performance and feasibility.</t>
  </si>
  <si>
    <t>True. Empirical evaluation includes performance metrics and use-case simulation.</t>
  </si>
  <si>
    <t>The evaluation is conducted in a simulated environment, not within an actual industrial healthcare setting.</t>
  </si>
  <si>
    <t>The proposed framework successfully integrates CP-ABE and consortium blockchain to enable secure, patient-controlled healthcare data sharing. It achieves key properties such as data confidentiality, recoverability, dynamic consent, and time-aware access. Experimental results confirm constant-time performance and high throughput, validating the framework's practicality and efficiency.</t>
  </si>
  <si>
    <t>The framework achieves secure, efficient, and patient-controlled data sharing. It supports dynamic consent, data recoverability, and time-aware access control. Experiments show constant-time performance and scalability.</t>
  </si>
  <si>
    <t>The framework is tested in a simulated environment and may require further validation in real-world healthcare settings. Scalability and integration with existing hospital systems are not extensively discussed.</t>
  </si>
  <si>
    <t>No industrial validation. Limitations include lack of real-world deployment and reliance on simulation.</t>
  </si>
  <si>
    <t>The article provides a comprehensive technical implementation and evaluation, making it suitable for practical adoption in healthcare data sharing systems.</t>
  </si>
  <si>
    <t>The study includes detailed algorithms, metadata schema, and performance benchmarks.</t>
  </si>
  <si>
    <t>2-s2.0-85129688917</t>
  </si>
  <si>
    <t>P057</t>
  </si>
  <si>
    <t>10.1016/j.jisa.2022.103182</t>
  </si>
  <si>
    <t>Attribute-based access control scheme for data sharing on hyperledger fabric</t>
  </si>
  <si>
    <t>To propose a decentralized, fine-grained, attribute-based access control scheme for secure data sharing using Hyperledger Fabric, addressing the limitations of centralized access control systems.</t>
  </si>
  <si>
    <t>To propose a decentralized attribute-based access control scheme for secure data sharing using Hyperledger Fabric.</t>
  </si>
  <si>
    <t>blockchain, access control, Hyperledger Fabric, IPFS, LISS, smart contracts</t>
  </si>
  <si>
    <t>The study addresses the problem of secure data sharing in the context of cloud and Internet of Things environments, where centralized access control mechanisms pose risks such as single points of failure and privacy leakage. The authors propose a decentralized attribute-based access control scheme built on Hyperledger Fabric, integrating smart contracts and the InterPlanetary File System (IPFS) for distributed data storage. The solution employs a Linear Integer Secret Sharing algorithm to securely distribute symmetric keys among multiple attributes, ensuring fine-grained access control. Comparative analysis with existing schemes demonstrates the proposed system’s advantages in terms of decentralization, data integrity, confidentiality, and resistance to common security threats.</t>
  </si>
  <si>
    <t>A decentralized framework using Hyperledger Fabric, IPFS for storage, and smart contracts for attribute-based access control. Employs Linear Integer Secret Sharing (LISS) for key distribution.</t>
  </si>
  <si>
    <t>Encrypted data resources and access control operations on the blockchain.</t>
  </si>
  <si>
    <t>Encrypted data resources</t>
  </si>
  <si>
    <t>The proposed solution is implemented on Hyperledger Fabric, a permissioned blockchain platform that supports smart contracts written in general-purpose languages such as Java, Go, and Node.js. Data is encrypted using symmetric encryption and stored on the InterPlanetary File System (IPFS), which provides distributed content-addressable storage. The access control mechanism is enforced through smart contracts, including user management, policy management, resource management, and access control contracts. The Linear Integer Secret Sharing (LISS) algorithm is used to distribute symmetric keys securely among attributes. The system is evaluated using Hyperledger Caliper, a benchmarking tool for blockchain performance analysis. The article presents a fully implemented prototype and performance evaluation.</t>
  </si>
  <si>
    <t>Hyperledger Fabric, IPFS, smart contracts, LISS, CouchDB, GoLevelDB</t>
  </si>
  <si>
    <t>Tracking is necessary to ensure secure, auditable, and decentralized access to encrypted data resources. It aims to eliminate reliance on centralized authorities, prevent unauthorized access, and provide transparency in data usage. By recording access operations and policies on the blockchain, the system enables data owners to monitor and control how their data is accessed, ensuring integrity, confidentiality, and accountability.</t>
  </si>
  <si>
    <t>To ensure secure, fine-grained, and auditable access control for data sharing</t>
  </si>
  <si>
    <t>Yes, the approach enables identification of the responsible party in case of data leakage. Each transaction is signed and recorded immutably on the blockchain, allowing for traceability and non-repudiation.</t>
  </si>
  <si>
    <t>Yes, via smart contracts and decentralized policy enforcement</t>
  </si>
  <si>
    <t>The paper presents a fully implemented prototype and evaluates it using Hyperledger Caliper in a real-world setting.</t>
  </si>
  <si>
    <t>True – Implemented and tested using Hyperledger Caliper.</t>
  </si>
  <si>
    <t>The paper introduces a novel decentralized attribute-based access control scheme using Hyperledger Fabric and IPFS.</t>
  </si>
  <si>
    <t>True – Introduces LISS-based decentralized access control.</t>
  </si>
  <si>
    <t>Structured performance evaluation and security analysis are conducted using benchmarking tools and comparative analysis.</t>
  </si>
  <si>
    <t>True – Security and performance evaluation conducted.</t>
  </si>
  <si>
    <t>The proposed scheme successfully achieves decentralized, fine-grained access control for data sharing using Hyperledger Fabric and IPFS. It ensures data confidentiality, integrity, and auditability, and resists common security threats such as Sybil, collusion, and man-in-the-middle attacks. Performance evaluation shows that the Raft consensus mechanism used in the system offers better throughput and decentralization compared to Kafka. The system demonstrates scalability and efficiency under varying transaction loads.</t>
  </si>
  <si>
    <t>The scheme ensures decentralized, fine-grained, and auditable access control with improved performance and security.</t>
  </si>
  <si>
    <t>The study does not address payment mechanisms in data sharing, which is identified as a future research direction. Industrial validation is also lacking.</t>
  </si>
  <si>
    <t>No industrial validation; complexity of LISS and scalability not fully addressed.</t>
  </si>
  <si>
    <t>The article provides a comprehensive implementation and evaluation of a blockchain-based access control system. It includes detailed algorithmic descriptions, smart contract structures, and performance metrics.</t>
  </si>
  <si>
    <t>Supports dynamic policy updates and multi-attribute access.</t>
  </si>
  <si>
    <t>2-s2.0-85127773118</t>
  </si>
  <si>
    <t>P056</t>
  </si>
  <si>
    <t>10.1002/ett.4510</t>
  </si>
  <si>
    <t>A fine-grained and secure health data sharing scheme based on blockchain</t>
  </si>
  <si>
    <t>The primary objective of the study is to propose a secure, fine-grained electronic health record (EHR) sharing mechanism that leverages blockchain technology to address privacy, confidentiality, and data consistency challenges in decentralized healthcare environments.</t>
  </si>
  <si>
    <t>To develop a blockchain-based access control and privacy protection scheme for secure video sharing in media convergence environments.</t>
  </si>
  <si>
    <t>blockchain, video streaming, access control, smart contracts, CP-ABE, IPFS</t>
  </si>
  <si>
    <t>The study introduces BFHS, a blockchain-based fine-grained secure EHR sharing mechanism designed for the healthcare domain. The problem addressed is the lack of secure, interoperable, and patient-controlled EHR sharing across institutions. The solution integrates a consortium blockchain with the Interplanetary File System (IPFS), employing ciphertext-policy attribute-based encryption (CP-ABE) and proxy re-encryption (PRE) to enable dynamic access control. A credit evaluation mechanism is embedded within smart contracts to assess the trustworthiness of data requesters. Comparative analysis with existing schemes demonstrates BFHS's superior security features, decentralized storage capabilities, and efficient performance in encryption and decryption operations.</t>
  </si>
  <si>
    <t>A decentralized framework using Ethereum smart contracts, CP-ABE for access control, and IPFS for distributed storage. Includes secure search, authentication, and reliability assessment mechanisms.</t>
  </si>
  <si>
    <t>Electronic health records (EHR), including their encrypted indices and access transactions.</t>
  </si>
  <si>
    <t>Video streaming content and metadata</t>
  </si>
  <si>
    <t>The proposed solution utilizes a hybrid architecture combining blockchain and IPFS. The blockchain component is implemented using a Proof-of-Authority (PoA) consensus mechanism within a consortium chain. Smart contracts are developed using Solidity and deployed via Truffle, with Web3.js facilitating client interaction. The encryption framework includes Ciphertext-Policy Attribute-Based Encryption (CP-ABE) for fine-grained access control and Proxy Re-Encryption (PRE) for secure data sharing. The system also incorporates a credit evaluation mechanism based on Fuzzy Analytic Hierarchy Process (FAHP) to dynamically adjust access permissions. The implementation is validated through a private chain test network built with Go Ethereum.</t>
  </si>
  <si>
    <t>Ethereum blockchain, smart contracts (Solidity), CP-ABE, IPFS, symmetric searchable encryption, bilinear maps</t>
  </si>
  <si>
    <t>Tracking is essential to ensure secure and controlled access to sensitive health data. It enables dynamic access control based on user credibility, prevents unauthorized access, and supports auditability and traceability of data sharing activities. The tracking mechanism contributes to mitigating data leakage risks and enhancing trust in decentralized healthcare data exchange.</t>
  </si>
  <si>
    <t>To ensure secure, privacy-preserving, and traceable video sharing without centralized authority</t>
  </si>
  <si>
    <t>Yes, the approach enables identification of responsible parties in case of data leakage. The smart contract records user identities, access strategies, and transaction histories, and incorporates a credit evaluation and feedback mechanism that penalizes malicious behavior, thereby attributing responsibility.</t>
  </si>
  <si>
    <t>Yes, via smart contracts and attribute-based encryption</t>
  </si>
  <si>
    <t>The proposed BFHS system was implemented and tested using a private blockchain network with real cryptographic operations and performance evaluations.</t>
  </si>
  <si>
    <t>True – Implemented and tested using Ethereum and IPFS.</t>
  </si>
  <si>
    <t>The paper introduces a novel combination of CP-ABE, PRE, IPFS, and smart contracts with a credit-based access control mechanism for secure EHR sharing.</t>
  </si>
  <si>
    <t>True – Proposes a novel access control and privacy-preserving scheme.</t>
  </si>
  <si>
    <t>The study includes structured experimental analysis of system performance, security, and credit evaluation mechanisms.</t>
  </si>
  <si>
    <t>True – Security and performance analysis conducted.</t>
  </si>
  <si>
    <t>There is no evidence of evaluation in an actual industrial or hospital setting; the validation is limited to a simulated environment.</t>
  </si>
  <si>
    <t>False – No industrial validation or real-world deployment.</t>
  </si>
  <si>
    <t>The study is based on technical implementation and empirical evaluation rather than solely on author opinions or experiences.</t>
  </si>
  <si>
    <t>The BFHS framework effectively enables secure and fine-grained sharing of EHRs using blockchain and IPFS. It supports dynamic access control through smart contracts and credit evaluation, resists various attacks including chosen plaintext attacks, and demonstrates superior performance compared to existing schemes. The system is scalable, tamper-resistant, and suitable for modern healthcare environments.</t>
  </si>
  <si>
    <t>The proposed scheme ensures secure access control, privacy protection, and traceability in video sharing with efficient performance.</t>
  </si>
  <si>
    <t>The system has not been validated in a real-world industrial or hospital setting. Future work is needed to incorporate advanced privacy-preserving technologies such as zero-knowledge proofs and homomorphic encryption.</t>
  </si>
  <si>
    <t>No industrial testing; scalability and real-time constraints not fully addressed.</t>
  </si>
  <si>
    <t>The article provides a comprehensive technical implementation and evaluation of the BFHS system. It includes detailed algorithms, smart contract structures, and performance metrics.</t>
  </si>
  <si>
    <t>Integrates CP-ABE and smart contracts for decentralized control.</t>
  </si>
  <si>
    <t>2-s2.0-85124629321</t>
  </si>
  <si>
    <t>P055</t>
  </si>
  <si>
    <t>10.1016/j.jksuci.2022.01.019</t>
  </si>
  <si>
    <t>Blockchain based hierarchical semi-decentralized approach using IPFS for secure and efficient data sharing</t>
  </si>
  <si>
    <t>To propose a blockchain-based hierarchical semi-decentralized system using the Interplanetary File System (IPFS) for secure and efficient data sharing in cloud environments, addressing issues such as single point failure, data manipulation, and communication overhead.</t>
  </si>
  <si>
    <t>To propose a hierarchical semi-decentralized blockchain model using IPFS for secure data sharing</t>
  </si>
  <si>
    <t>multi-authority access control, IPFS, semi-decentralized architecture, cloud security</t>
  </si>
  <si>
    <t>The study introduces a hierarchical semi-decentralized architecture for secure cloud data sharing, integrating blockchain and IPFS technologies. The business domain is cloud data management, where the problem lies in centralized systems being vulnerable to single point failures and internal data manipulation. The proposed solution involves three models—centralized, decentralized, and semi-decentralized—where the semi-decentralized model uses blockchain to distribute access control across multiple domain authorities and IPFS to store encrypted data and access metadata. The system employs two-level key management and ensures traceability, auditability, and resistance to collusion attacks. Comparative analysis shows reduced communication and computation overhead at the user level and enhanced security.</t>
  </si>
  <si>
    <t>Proposes centralized, decentralized, and semi-decentralized models using blockchain and IPFS for secure cloud access</t>
  </si>
  <si>
    <t>Encrypted data files and access credentials</t>
  </si>
  <si>
    <t>Cloud-stored encrypted data</t>
  </si>
  <si>
    <t>The developed solution integrates blockchain technology with the Interplanetary File System (IPFS) and employs SHA256 for cryptographic hashing. The system uses smart contracts for access control and Java, Node.js, and Python for implementation. IPFS handles distributed storage and hash generation, while blockchain ensures immutability and auditability. The architecture includes domain authorities, data owners, and users, with encryption and decryption engines managing secure access. The article presents an actual implementation tested for performance and security.</t>
  </si>
  <si>
    <t>Blockchain, IPFS, SHA-256, Smart Contracts; implemented and tested</t>
  </si>
  <si>
    <t>Tracking is necessary to ensure secure, auditable, and efficient access to cloud-stored data. It aims to eliminate single point failures, prevent unauthorized data manipulation, and reduce communication overhead. By recording access logs and managing credentials via blockchain and IPFS, the system enhances transparency, accountability, and fine-grained access control.</t>
  </si>
  <si>
    <t>To eliminate single-point failure and ensure secure access control</t>
  </si>
  <si>
    <t>Yes, the approach enables identification of responsible parties through blockchain’s auditability. Access logs are recorded immutably, allowing data owners to monitor user activities and enforce accountability.</t>
  </si>
  <si>
    <t>Yes; access logs and encryption keys allow attribution</t>
  </si>
  <si>
    <t>The proposed system is implemented and tested for performance and security in a real-world setting using actual platforms and programming environments.</t>
  </si>
  <si>
    <t>True; implemented and tested</t>
  </si>
  <si>
    <t>The paper introduces a novel semi-decentralized hierarchical architecture combining blockchain and IPFS for secure data sharing.</t>
  </si>
  <si>
    <t>True; novel semi-decentralized model proposed</t>
  </si>
  <si>
    <t>Structured performance and security analysis is conducted, including communication and computation overhead comparisons.</t>
  </si>
  <si>
    <t>True; performance and security evaluated</t>
  </si>
  <si>
    <t>There is no evidence of evaluation in an industrial context; the testing appears to be academic.</t>
  </si>
  <si>
    <t>False; not validated in industrial setting</t>
  </si>
  <si>
    <t>The paper goes beyond conceptual modeling by implementing and evaluating the proposed system.</t>
  </si>
  <si>
    <t>False; not purely conceptual</t>
  </si>
  <si>
    <t>False; not based on author opinion</t>
  </si>
  <si>
    <t>The proposed semi-decentralized system effectively addresses security issues in centralized cloud storage, including single point failure and internal data manipulation. It reduces communication and computation overhead, ensures secure access through blockchain and IPFS, and provides auditability and traceability. The system is resilient against collusion attacks and untrustworthy cloud servers.</t>
  </si>
  <si>
    <t>Semi-decentralized model improves security and reduces overhead in cloud access</t>
  </si>
  <si>
    <t>The study does not include industrial validation or large-scale deployment. Future work suggests exploring other decentralized platforms like Storj and blockchain technologies such as Ethereum and Hyperledger Fabric.</t>
  </si>
  <si>
    <t>Limited to academic testing; lacks industrial deployment</t>
  </si>
  <si>
    <t>The article presents a comprehensive implementation and evaluation of a blockchain-IPFS based access control system. It includes algorithmic details and performance metrics.</t>
  </si>
  <si>
    <t>Includes algorithm and performance analysis</t>
  </si>
  <si>
    <t>2-s2.0-85124036491</t>
  </si>
  <si>
    <t>P054</t>
  </si>
  <si>
    <t>10.1126/science.abm2004</t>
  </si>
  <si>
    <t>How NFTs could transform health information exchange: Can patients regain control over their health information?</t>
  </si>
  <si>
    <t>To explore how nonfungible tokens (NFTs) and NFT-like frameworks could be used to transform health information exchange by enabling patients to regain control over their personal health information.</t>
  </si>
  <si>
    <t>To explore how nonfungible tokens (NFTs) and NFT-like frameworks could enable patients to regain control over their personal health information and transform health information exchange systems.</t>
  </si>
  <si>
    <t>blockchain, smart contracts, patient consent, data provenance, federated learning, pseudonymity, data privacy, health data ownership</t>
  </si>
  <si>
    <t>The article proposes the use of nonfungible tokens (NFTs) or NFT-like frameworks to address the limitations of current health information exchange systems, which are dominated by commercial entities and often exclude patient agency. The authors suggest that NFTs can serve as smart contracts that allow patients to control access to their personal health information, automate data-sharing agreements, and ensure transparency and accountability. The solution leverages blockchain technology to mint encrypted health data, enabling pseudonymous consent and secure data transactions. Comparative analysis highlights the advantages of NFTs over traditional systems in terms of privacy, efficiency, and patient empowerment.</t>
  </si>
  <si>
    <t>The article proposes using NFTs and smart contracts to mint personal health information (PHI) on blockchain, enabling patients to control access, automate consent, and track data sharing. It outlines two scenarios: minting PHI as NFTs and using smart contracts to push algorithms for federated learning.</t>
  </si>
  <si>
    <t>Personal health information (PHI)</t>
  </si>
  <si>
    <t>Personal health information (PHI), including medical records, diagnoses, prescriptions, genomic data</t>
  </si>
  <si>
    <t>The proposed solution is conceptual and built around blockchain technology, smart contracts, and decentralized storage systems such as the InterPlanetary File System (IPFS). NFTs are minted by uploading digital content to a blockchain, where it is verified and timestamped. Smart contracts define access rights and automate data-sharing agreements. The system supports federated learning, enabling machine learning on local datasets without centralizing data. Emerging blockchain protocols like Solana, Fantom, and Arweave are mentioned for scalable and energy-efficient storage. The article does not present an actual implementation but outlines a conceptual framework for future development.</t>
  </si>
  <si>
    <t>Conceptual proposal involving blockchain, smart contracts, InterPlanetary File System (IPFS), federated learning, pseudonymity, and emerging protocols (e.g., Solana, Fantom, Arweave). No actual implementation described.</t>
  </si>
  <si>
    <t>Tracking is necessary to empower patients with control over their personal health information, enhance transparency in data-sharing practices, and enable secure and efficient exchanges. The objective is to shift from centralized, opaque systems to decentralized, patient-driven models that respect individual consent and privacy. Tracking also facilitates automated data access, supports federated learning, and enables legal redress in case of data misuse.</t>
  </si>
  <si>
    <t>To empower patients with control over their health data, automate consent, enhance transparency, and enable secure and efficient data exchange.</t>
  </si>
  <si>
    <t>Yes, the approach enables identification of responsible parties through smart contracts and blockchain records. Each transaction is timestamped and linked to specific entities, allowing for accountability and legal redress in case of data breaches or misuse.</t>
  </si>
  <si>
    <t>Yes. Smart contracts and blockchain ledgers allow tracking of data access and requester identities, enabling accountability and potential legal redress.</t>
  </si>
  <si>
    <t>The article does not describe a real-world implementation or deployment of the proposed NFT-based framework.</t>
  </si>
  <si>
    <t>False. The article does not describe a real-world implementation or deployment.</t>
  </si>
  <si>
    <t>The paper introduces a novel conceptual framework using NFTs for health information exchange.</t>
  </si>
  <si>
    <t>True. The article proposes a novel application of NFTs and smart contracts for health data exchange.</t>
  </si>
  <si>
    <t>There is no structured data collection or empirical analysis presented in the article.</t>
  </si>
  <si>
    <t>False. No empirical evaluation is conducted.</t>
  </si>
  <si>
    <t>The solution has not been evaluated in an industrial context.</t>
  </si>
  <si>
    <t>False. No industrial validation is presented.</t>
  </si>
  <si>
    <t>The article presents a conceptual framework without implementation or empirical validation.</t>
  </si>
  <si>
    <t>False. The article proposes a solution, not a philosophical framework.</t>
  </si>
  <si>
    <t>The article is not based solely on the authors’ opinions or experiences; it includes theoretical and legal analysis.</t>
  </si>
  <si>
    <t>False. The article is not based solely on author opinion or experience.</t>
  </si>
  <si>
    <t>NFTs and NFT-like frameworks have the potential to revolutionize health information exchange by enabling patient control, automating consent, and enhancing transparency. Smart contracts can facilitate secure and efficient data sharing, while blockchain technology ensures data integrity and accountability. However, challenges related to data security, legal frameworks, equity, and sustainability must be addressed.</t>
  </si>
  <si>
    <t>NFTs and smart contracts could enable patient-controlled health data exchange, automate consent, enhance transparency, and support federated learning. They may also improve legal redress and data provenance.</t>
  </si>
  <si>
    <t>The article acknowledges that the proposed framework is conceptual and has not been tested in real-world settings. It also highlights technological, legal, and ethical challenges, including data reidentification risks, regulatory gaps, and the potential for centralization due to reliance on intermediaries.</t>
  </si>
  <si>
    <t>The article acknowledges challenges including data security, pseudonymity limitations, legal complexity, energy costs, and potential re-centralization due to reliance on intermediaries.</t>
  </si>
  <si>
    <t>This article is a conceptual exploration of NFTs in health data exchange and does not include empirical validation or implementation.</t>
  </si>
  <si>
    <t>The article is conceptual and exploratory, suggesting experimental test cases and qualitative research as future steps.</t>
  </si>
  <si>
    <t>2-s2.0-85123348752</t>
  </si>
  <si>
    <t>P053</t>
  </si>
  <si>
    <t>10.1109/ACCESS.2022.3144632</t>
  </si>
  <si>
    <t>Towards Big Data Security Framework by Leveraging Fragmentation and Blockchain Technology</t>
  </si>
  <si>
    <t>The primary objective of the study is to propose a comprehensive security framework for big data systems that integrates blockchain technology with fragmentation, encryption, and access control mechanisms to enhance data protection, traceability, and auditing capabilities.</t>
  </si>
  <si>
    <t>To propose a blockchain-based framework that enhances big data security by integrating fragmentation, encryption, access control, and auditing mechanisms.</t>
  </si>
  <si>
    <t>blockchain, big data security, fragmentation, access control, auditing</t>
  </si>
  <si>
    <t>The study addresses the challenge of securing big data in distributed environments, where traditional encryption methods are inefficient due to scale and complexity. The authors propose a blockchain-based framework that incorporates fragmentation and selective encryption based on data sensitivity levels. The business domain is big data security, and the problem is the vulnerability of centralized systems and the overhead of encrypting large datasets. The solution involves a permissioned blockchain storing metadata and access control lists, while sensitive data is fragmented and encrypted before storage in distributed systems. Comparative analysis shows that the proposed framework introduces minimal computational overhead while significantly improving security, privacy, and traceability.</t>
  </si>
  <si>
    <t>The article proposes a blockchain-based framework that secures big data by fragmenting sensitive data, encrypting high-sensitivity fragments, and storing metadata and access permissions on a permissioned blockchain. It includes components for sensitivity detection, fragmentation, metadata generation, access control enforcement, and usage tracking.</t>
  </si>
  <si>
    <t>Sensitive data fragments and metadata related to access and usage events.</t>
  </si>
  <si>
    <t>Sensitive data fragments and metadata related to access control and usage logs</t>
  </si>
  <si>
    <t>The proposed solution integrates blockchain technology, fragmentation algorithms, encryption (AES), and access control mechanisms within a Hadoop-based big data environment. The framework includes components such as Data Sensitivity Detector, Data Splitter, Data Distributor, Data Retrieval, Data Reconstructor, Access Control Enforcer, and Usage Tracker. Metadata and permission lists are stored on a permissioned blockchain, ensuring tamper resistance and traceability. The system uses SHA-512 for integrity checks and implements multi-factor authentication for access control. The framework is implemented in Java and tested on a virtual Hadoop cluster, demonstrating its practical applicability.</t>
  </si>
  <si>
    <t>Blockchain (permissioned), SHA-512 hashing, AES encryption, Hadoop Distributed File System (HDFS), Java-based prototype, metadata structure stored on blockchain ledger. The solution is implemented and evaluated through experiments.</t>
  </si>
  <si>
    <t>Tracking is necessary to ensure secure access, usage auditing, and integrity verification of sensitive data in big data systems. It aims to prevent unauthorized access, support forensic investigations, and enable data owners to control and monitor their data. By leveraging blockchain’s immutability and traceability, the framework facilitates secure data sharing, storage, and retrieval while eliminating reliance on third-party auditors.</t>
  </si>
  <si>
    <t>To ensure secure storage, controlled access, and traceability of sensitive big data fragments, while minimizing encryption overhead and eliminating third-party auditing.</t>
  </si>
  <si>
    <t>Yes, the framework enables responsibility attribution through blockchain-based auditing. Each data-related transaction, including access and usage events, is recorded in the blockchain ledger, allowing identification of responsible parties in case of data leakage.</t>
  </si>
  <si>
    <t>Yes. The framework includes a blockchain-based auditing mechanism that records access logs and data-related transactions, enabling traceability and accountability.</t>
  </si>
  <si>
    <t>The framework is implemented and tested in a virtual Hadoop cluster using real datasets.</t>
  </si>
  <si>
    <t>True. Justification: The framework is implemented as a Java prototype and tested on a Hadoop cluster using synthetic datasets.</t>
  </si>
  <si>
    <t>The paper introduces a novel blockchain-based framework combining fragmentation and selective encryption.</t>
  </si>
  <si>
    <t>True. Justification: The paper introduces a new framework combining fragmentation, selective encryption, and blockchain-based access control and auditing.</t>
  </si>
  <si>
    <t>Structured experiments are conducted to evaluate performance overhead and security gains.</t>
  </si>
  <si>
    <t>True. Justification: The framework is evaluated through experiments measuring overhead and performance on various data sizes.</t>
  </si>
  <si>
    <t>False. Justification: The evaluation is conducted in a controlled academic environment using synthetic data, not in an industrial setting.</t>
  </si>
  <si>
    <t>The paper presents a fully implemented framework with experimental validation.</t>
  </si>
  <si>
    <t>The study is based on empirical evaluation rather than author opinions or experiences.</t>
  </si>
  <si>
    <t>False. Justification: The study is based on experimental results, not personal opinions or anecdotal evidence.</t>
  </si>
  <si>
    <t>Controlled experiment with practitioners (simulated environment using synthetic data and Hadoop cluster)</t>
  </si>
  <si>
    <t>The proposed framework significantly enhances big data security by integrating blockchain with fragmentation and selective encryption. It achieves end-to-end data protection, access control, and auditing with minimal computational overhead. The experiments show that the overhead introduced is negligible compared to the security benefits, making the solution practical for real-world applications.</t>
  </si>
  <si>
    <t>The proposed framework effectively secures big data with minimal overhead. Fragmentation combined with selective encryption reduces computational cost. Blockchain ensures traceability and eliminates reliance on third-party auditors.</t>
  </si>
  <si>
    <t>The sensitivity detection component is currently based on user-defined policies and lacks automated techniques, which are suggested as future work. The full implementation using Hyperledger Fabric is also planned for future development.</t>
  </si>
  <si>
    <t>The framework is tested in a simulated environment using synthetic data; real-world deployment and scalability in industrial settings are not addressed.</t>
  </si>
  <si>
    <t>The framework is generic and applicable across various big data domains. Future work includes implementing the solution on Hyperledger Fabric for enhanced performance and security.</t>
  </si>
  <si>
    <t>Future work includes full implementation using Hyperledger Fabric and testing in real-world big data environments.</t>
  </si>
  <si>
    <t>2-s2.0-85122802112</t>
  </si>
  <si>
    <t>P052</t>
  </si>
  <si>
    <t>10.1002/int.22810</t>
  </si>
  <si>
    <t>Toward fine‐grained access control and privacy protection for video sharing in media convergence environment</t>
  </si>
  <si>
    <t>To propose a secure and privacy-preserving video sharing scheme in a media convergence environment using blockchain and smart contracts to enable fine-grained access control and protect user privacy.</t>
  </si>
  <si>
    <t>To propose BFHS, a blockchain-based fine-grained secure EHR sharing mechanism integrating CP-ABE, proxy re-encryption, and smart contracts.</t>
  </si>
  <si>
    <t>blockchain, EHR sharing, CP-ABE, proxy re-encryption, smart contracts, IPFS</t>
  </si>
  <si>
    <t>The study addresses the challenges of secure video sharing in the digital media domain, particularly in media convergence environments where confidentiality, copyright protection, and access control are critical. The authors propose a blockchain-based framework that integrates smart contracts and cryptographic primitives to ensure secure and reliable video transmission. The solution employs attribute-based encryption for fine-grained access control, enabling only authorized users to decrypt and access video content. It also utilizes the Interplanetary File System (IPFS) for decentralized storage and Ethereum smart contracts for managing access policies and authentication. Comparative analysis with existing schemes demonstrates that the proposed approach offers enhanced privacy, accountability, and efficiency in video sharing applications.</t>
  </si>
  <si>
    <t>BFHS framework combining CP-ABE for access control, proxy re-encryption for dynamic sharing, IPFS for off-chain storage, and smart contracts for credit-based access control.</t>
  </si>
  <si>
    <t>Video content access and user identity credentials</t>
  </si>
  <si>
    <t>The proposed solution integrates blockchain (Ethereum), smart contracts (written in Solidity v0.4.20), attribute-based encryption (ciphertext-policy ABE), symmetric searchable encryption, and the Interplanetary File System (IPFS). Ethereum is used for decentralized transaction management and smart contract execution, while IPFS provides distributed file storage. The system employs cryptographic techniques including bilinear maps and AES encryption for secure data transmission. The implementation includes a multi-layered access control mechanism combining access trees and threshold gates to enforce fine-grained policies. The article presents a fully implemented system with performance and security evaluations.</t>
  </si>
  <si>
    <t>Ethereum blockchain, smart contracts, CP-ABE, proxy re-encryption, IPFS, PoA consensus</t>
  </si>
  <si>
    <t>Tracking is necessary to ensure secure access to video content, preserve user privacy, and enforce copyright protection. It enables the identification of unauthorized access attempts, supports accountability, and facilitates the verification of data integrity. By leveraging blockchain and smart contracts, the system ensures that only authenticated and authorized users can access or share multimedia content, thereby mitigating risks of data leakage and unauthorized distribution.</t>
  </si>
  <si>
    <t>To enable secure, dynamic, and fine-grained sharing of EHR with privacy and trust guarantees</t>
  </si>
  <si>
    <t>Yes, the approach enables responsibility attribution. The system uses smart contracts and authentication mechanisms to trace malicious data transmitters and verify the legitimacy of video content. Each transaction is recorded on the blockchain, allowing for the identification of entities involved in data sharing.</t>
  </si>
  <si>
    <t>Yes, via smart contracts and credit-based access control</t>
  </si>
  <si>
    <t>The paper presents a fully implemented system with performance and security evaluations, including smart contract deployment and cost analysis.</t>
  </si>
  <si>
    <t>True – Implemented and tested using Go Ethereum and IPFS.</t>
  </si>
  <si>
    <t>The paper introduces a novel blockchain-based video sharing scheme with fine-grained access control and privacy protection mechanisms.</t>
  </si>
  <si>
    <t>True – Proposes BFHS with integrated cryptographic and blockchain mechanisms.</t>
  </si>
  <si>
    <t>The study includes structured performance evaluations, computational complexity analysis, and security proofs.</t>
  </si>
  <si>
    <t>True – Theoretical and experimental evaluation conducted.</t>
  </si>
  <si>
    <t>There is no evidence of evaluation in an industrial context; the experiments are conducted in a simulated environment.</t>
  </si>
  <si>
    <t>The paper goes beyond conceptual modeling and includes implementation and empirical analysis.</t>
  </si>
  <si>
    <t>The proposed blockchain-based video sharing scheme ensures secure, efficient, and privacy-preserving access control in media convergence environments. It successfully integrates smart contracts and IPFS for decentralized storage and management, demonstrating improved performance, reduced cost, and enhanced security compared to existing methods.</t>
  </si>
  <si>
    <t>BFHS ensures secure, fine-grained, and dynamic EHR sharing with resistance to chosen plaintext attacks and malicious behavior.</t>
  </si>
  <si>
    <t>The study acknowledges that blockchain cannot consistently ensure anonymity or accountability due to on-chain data handling. It also notes the need for future enhancements such as revocation mechanisms and multi-keyword search capabilities.</t>
  </si>
  <si>
    <t>No industrial validation; complexity of key management and scalability not fully addressed.</t>
  </si>
  <si>
    <t>The article provides a comprehensive technical solution with detailed implementation and evaluation. It is suitable for inclusion in studies focused on blockchain applications in digital media.</t>
  </si>
  <si>
    <t>Credit-based access control enhances trustworthiness.</t>
  </si>
  <si>
    <t>2-s2.0-85120885125</t>
  </si>
  <si>
    <t>P051</t>
  </si>
  <si>
    <t>10.1007/978-981-16-6636-0_52</t>
  </si>
  <si>
    <t>InterPlanetary File System-Based Decentralized and Secured Electronic Health Record System Using Lightweight Algorithm</t>
  </si>
  <si>
    <t>To develop a decentralized, secure, and efficient electronic health record (EHR) system using blockchain and InterPlanetary File System (IPFS) technologies, enhanced by a lightweight encryption algorithm to address privacy and security concerns in cloud-based EHR sharing.</t>
  </si>
  <si>
    <t>To design and implement a decentralized, secure, and interoperable electronic health record (EHR) system using blockchain and IPFS technologies, enhanced by a lightweight encryption algorithm to address privacy and security concerns in cloud-based EHR sharing.</t>
  </si>
  <si>
    <t>blockchain, electronic health records, data privacy, decentralized systems, IPFS, smart contracts, lightweight encryption</t>
  </si>
  <si>
    <t>The study addresses the healthcare domain, focusing on the problem of data breaches and privacy concerns in cloud-based electronic health record systems. The proposed solution integrates blockchain technology with the InterPlanetary File System (IPFS) and a lightweight encryption algorithm (ALE) to create a decentralized, secure, and immutable EHR sharing system. The architecture employs Ethereum smart contracts for access control and uses IPFS for distributed storage, ensuring data traceability, anonymity, and interoperability across healthcare organizations. Comparative analysis with existing methods demonstrates improved performance in terms of cryptographic cost and execution time.</t>
  </si>
  <si>
    <t>The study proposes a decentralized EHR system using blockchain and IPFS. Patient data is encrypted using an AES-based lightweight authenticated encryption algorithm (ALE), stored in IPFS, and indexed via smart contracts on Ethereum. The system ensures secure access control, traceability, and anonymity of patient data across healthcare organizations.</t>
  </si>
  <si>
    <t>Electronic health record data including patient information, test reports, medical history, and prescriptions.</t>
  </si>
  <si>
    <t>Encrypted electronic health records (EHR) including patient medical history, prescriptions, and diagnostic data</t>
  </si>
  <si>
    <t>The solution integrates blockchain (Ethereum), InterPlanetary File System (IPFS), and a lightweight encryption algorithm (ALE). The ALE algorithm is based on AES-128 and supports authenticated encryption using nonces. Smart contracts written in Solidity manage access control, while cryptographic operations are supported by the MIRACL library. The system uses elliptic curve cryptography (ECDSA) for key generation and transaction validation. The implementation includes data encryption, uploading to IPFS, smart contract creation, and consensus validation using Proof of Work and Proof of Stake algorithms. The architecture is fully implemented and tested on a cloud-based public blockchain.</t>
  </si>
  <si>
    <t>Ethereum blockchain, Solidity smart contracts, IPFS for distributed storage, AES-based ALE encryption, ECDSA for key generation, RSA for encryption, MIRACL cryptography library; actual implementation described and tested</t>
  </si>
  <si>
    <t>Tracking is essential to ensure secure, decentralized access and sharing of electronic health records among healthcare providers. It aims to protect patient privacy, maintain data integrity and authenticity, and enable traceability and interoperability of health data across organizations. The tracking mechanism supports access control, data encryption, and verification through blockchain and smart contracts.</t>
  </si>
  <si>
    <t>To ensure secure, traceable, and privacy-preserving sharing of EHR data across healthcare providers, enabling patient-controlled access and reducing risks of data breaches in cloud environments</t>
  </si>
  <si>
    <t>Yes, the system enables responsibility attribution through the use of smart contracts and cryptographic signatures. Each transaction is signed using the patient's private key and validated using their public key, ensuring accountability and traceability of data access and modifications.</t>
  </si>
  <si>
    <t>Yes; responsibility is attributed via smart contracts and cryptographic signatures (ECDSA), enabling identification of parties accessing or modifying EHR data</t>
  </si>
  <si>
    <t>The system is implemented and tested on a real cloud-based public blockchain using Ethereum and IPFS.</t>
  </si>
  <si>
    <t>True. Justification: The system was implemented and tested using Ethereum, IPFS, and cryptographic libraries, with performance metrics provided.</t>
  </si>
  <si>
    <t>The paper proposes a novel integration of IPFS, blockchain, and a lightweight encryption algorithm for EHR sharing.</t>
  </si>
  <si>
    <t>True. Justification: The paper introduces a novel integration of IPFS, ALE encryption, and smart contracts for decentralized EHR management.</t>
  </si>
  <si>
    <t>The study includes performance evaluation with cryptographic cost and execution time analysis.</t>
  </si>
  <si>
    <t>True. Justification: Performance analysis was conducted including cryptographic cost, execution time, and consensus algorithm comparison.</t>
  </si>
  <si>
    <t>False. Justification: The evaluation was conducted in a simulated environment, not in a real-world healthcare organization.</t>
  </si>
  <si>
    <t>False. Justification: The paper includes a full implementation and empirical evaluation.</t>
  </si>
  <si>
    <t>The study is based on technical implementation and evaluation, not solely on author opinion.</t>
  </si>
  <si>
    <t>False. Justification: The study is based on technical implementation and empirical data, not personal opinion.</t>
  </si>
  <si>
    <t>The proposed IPFS-based blockchain architecture significantly enhances the security, privacy, and efficiency of EHR sharing. The lightweight ALE encryption algorithm reduces cryptographic cost and execution time. The system ensures data immutability, traceability, and patient anonymity, demonstrating superior performance compared to existing methods.</t>
  </si>
  <si>
    <t>The proposed system successfully secures EHR data using ALE encryption and IPFS, with reduced cryptographic cost and improved performance compared to existing methods. It enables decentralized, traceable, and privacy-preserving data sharing.</t>
  </si>
  <si>
    <t>The study does not include validation in a real-world healthcare environment or clinical deployment, which limits the generalizability of the results.</t>
  </si>
  <si>
    <t>The system was not validated in an industrial healthcare setting; scalability and real-world integration challenges were not addressed.</t>
  </si>
  <si>
    <t>The study compares PoW and PoS consensus algorithms and highlights ALE’s efficiency over RSA and ECDSA in cryptographic operations.</t>
  </si>
  <si>
    <t>2-s2.0-85120332050</t>
  </si>
  <si>
    <t>P050</t>
  </si>
  <si>
    <t>10.1016/j.cose.2021.102553</t>
  </si>
  <si>
    <t>Towards differential access control and privacy-preserving for secure media data sharing in the cloud</t>
  </si>
  <si>
    <t>To design a secure media data sharing scheme in cloud environments that simultaneously supports differential access control and privacy preservation for both data owners and requesters.</t>
  </si>
  <si>
    <t>To design a secure media data sharing scheme for cloud environments that supports differential access control, access history hiding, and traitor tracing through a novel cryptographic primitive called TFPRE-OT.</t>
  </si>
  <si>
    <t>privacy-preserving, media data sharing, traitor tracing, differential access control, proxy re-encryption, watermarking, oblivious transfer</t>
  </si>
  <si>
    <t>The study addresses the problem of secure media data sharing in cloud computing, where data owners and requesters have conflicting privacy and access control needs. The authors propose a novel cryptographic primitive called Type-based Flexible Proxy Re-encryption with Oblivious Transfer (TFPRE-OT), which combines type-based proxy re-encryption for fine-grained access control with oblivious transfer to hide access histories. This solution enables differential access control, traitor tracing, and privacy preservation. The scheme is validated through theoretical security analysis and performance evaluations, demonstrating superior efficiency and security compared to existing methods.</t>
  </si>
  <si>
    <t>The study proposes TFPRE-OT (Type-based Flexible Proxy Re-Encryption with Oblivious Transfer), which enables fine-grained access control and privacy-preserving media sharing in the cloud. It embeds watermarks in encrypted media data using homomorphic encryption and transmits type keys via oblivious transfer to hide access histories. The scheme includes a judge entity for traitor tracing and accountability.</t>
  </si>
  <si>
    <t>Media data access and redistribution behaviors</t>
  </si>
  <si>
    <t>Media data access and redistribution behavior, including access histories and unauthorized sharing of encrypted images.</t>
  </si>
  <si>
    <t>The proposed solution is built upon a combination of cryptographic techniques including type-based proxy re-encryption (TPRE), oblivious transfer (OT), and watermarking. The TFPRE-OT protocol uses bilinear maps and hash functions to generate encryption and re-encryption keys. Watermarks are embedded in encrypted media using homomorphic properties to enable traitor tracing. The system comprises five entities: data owner, cloud server, requesters, watermark generation center, and judge. The implementation is described conceptually and supported by mathematical formulations and security proofs, with performance evaluated using Java and pairing-based cryptography libraries.</t>
  </si>
  <si>
    <t>Proxy re-encryption (TPRE), oblivious transfer (OT), homomorphic encryption, watermarking, bilinear maps, RSA encryption, Java Pairing-Based Cryptography (JPBC), implemented in Java with experimental deployment on Windows 10.</t>
  </si>
  <si>
    <t>To enforce differential access control, protect requester privacy, and enable traitor tracing in cloud-based media data sharing.</t>
  </si>
  <si>
    <t>To enforce fine-grained access control, prevent unauthorized redistribution of media data, and trace traitors while preserving the privacy of data requesters.</t>
  </si>
  <si>
    <t>Yes. The scheme includes a traitor tracing mechanism using embedded watermarks that can identify the responsible requester in case of unauthorized redistribution. The watermark is uniquely generated for each sharing event and can be used by a judge to determine accountability.</t>
  </si>
  <si>
    <t>Yes. The scheme includes a judge entity that uses embedded watermarks and digital signatures to identify the responsible party in case of data leakage.</t>
  </si>
  <si>
    <t>The scheme is evaluated through implementation in Java and performance experiments, indicating practical applicability.</t>
  </si>
  <si>
    <t>False. Justification: The scheme was evaluated through simulation and experiments but not deployed in a real-world setting.</t>
  </si>
  <si>
    <t>The paper introduces a novel cryptographic primitive (TFPRE-OT) and a new data sharing scheme.</t>
  </si>
  <si>
    <t>True. Justification: The paper introduces a novel cryptographic primitive (TFPRE-OT) and a new data sharing scheme integrating watermarking and oblivious transfer.</t>
  </si>
  <si>
    <t>The study includes structured performance evaluations and security analysis based on defined metrics.</t>
  </si>
  <si>
    <t>True. Justification: The study includes theoretical analysis, security proofs, and performance evaluation through experiments.</t>
  </si>
  <si>
    <t>There is no evidence of industrial validation or deployment in a real-world industrial context.</t>
  </si>
  <si>
    <t>False. Justification: No industrial or organizational deployment was reported.</t>
  </si>
  <si>
    <t>The paper presents a detailed protocol and implementation, not just a conceptual framework.</t>
  </si>
  <si>
    <t>The study is based on formal methods and empirical evaluation, not solely on author experience.</t>
  </si>
  <si>
    <t>False. Justification: The paper is based on technical development and experimentation, not personal opinion or experience.</t>
  </si>
  <si>
    <t>The proposed TFPRE-OT protocol effectively supports differential access control, privacy preservation, and traitor tracing in cloud-based media sharing. It reduces computational and communication overhead compared to traditional schemes and maintains security under standard cryptographic assumptions.</t>
  </si>
  <si>
    <t>The proposed TFPRE-OT protocol enables secure and efficient media data sharing with differential access control and privacy preservation. It reduces computation and communication overheads compared to traditional TPRE schemes and supports traitor tracing through watermarking.</t>
  </si>
  <si>
    <t>The scheme focuses on media data and does not address non-media data types. The watermarking method is not novel and relies on existing techniques. Industrial deployment and broader applicability are not explored.</t>
  </si>
  <si>
    <t>The scheme was not tested in real-world cloud environments; future work is needed to extend the approach to non-media data and real deployments.</t>
  </si>
  <si>
    <t>The article provides a comprehensive cryptographic solution with formal security proofs and performance benchmarks. It is suitable for inclusion in studies on secure data sharing and privacy-preserving access control.</t>
  </si>
  <si>
    <t>The study emphasizes the integration of watermarking with encrypted media sharing and highlights the novelty of using oblivious transfer for type key distribution.</t>
  </si>
  <si>
    <t>2-s2.0-85109299800</t>
  </si>
  <si>
    <t>P049</t>
  </si>
  <si>
    <t>10.1007/s12243-021-00868-6</t>
  </si>
  <si>
    <t>eHealthChain—a blockchain‑based personal health information management system</t>
  </si>
  <si>
    <t>To propose and implement eHealthChain, a blockchain-based personal health information management system (PHIMS) that enables secure acquisition, storage, and sharing of health data originating from medical Internet of Things (IoT) devices.</t>
  </si>
  <si>
    <t>To propose a blockchain-based personal health information management system (PHIMS) integrating medical IoT devices for secure and decentralized health data management.</t>
  </si>
  <si>
    <t>blockchain, personal health information, IoT integration, Hyperledger Fabric, adapter design</t>
  </si>
  <si>
    <t>The study introduces eHealthChain, a blockchain-based platform designed to manage personal health data generated by medical IoT devices and associated applications. The business domain is healthcare, with the problem centered on the secure and privacy-sensitive management of personal health information. The proposed solution integrates a four-layer architecture comprising a blockchain layer, IoT device layer, application layer, and adapter layer. The adapter component plays a pivotal role in interfacing between the blockchain and application layers, ensuring secure data transfer and user-friendly access. Compared to existing systems like MedRec, which rely on clinician-provided data, eHealthChain empowers individuals to manage and share their own health data. The system is implemented using the Hyperledger Fabric platform, demonstrating its feasibility through a detailed Proof of Concept.</t>
  </si>
  <si>
    <t>eHealthChain system with four-layer architecture (device, application, adapter, blockchain), enabling secure acquisition, storage, and sharing of health data from IoT devices using Hyperledger Fabric and smart contracts.</t>
  </si>
  <si>
    <t>Personal health data from medical IoT devices, including vital signs and activity metrics.</t>
  </si>
  <si>
    <t>Personal health data from IoT devices</t>
  </si>
  <si>
    <t>The eHealthChain system is implemented using the Hyperledger Fabric platform, a private and permissioned blockchain framework developed by the Linux Foundation. The architecture includes smart contracts (chaincode) written in Go, REST APIs for data interaction, and OAuth 2.0 for secure authorization. The system comprises multiple organizations (e.g., patients and doctors), each with peer nodes and certificate authorities, deployed as Docker containers. The client application is developed for Android using Java and interacts with the blockchain via Hyperledger SDK. The implementation includes a dashboard for data visualization and a Hyperledger Explorer for network monitoring.</t>
  </si>
  <si>
    <t>Hyperledger Fabric, Docker, CouchDB, REST APIs, OAuth2.0, Android SDK</t>
  </si>
  <si>
    <t>Tracking is essential to enable individuals to securely manage, store, and share their personal health data. It aims to provide privacy-sensitive access control, ensure data integrity, and facilitate authorized sharing with clinicians for diagnosis and analysis. The system addresses the need for decentralized control over health data, reducing reliance on centralized databases and third-party brokers.</t>
  </si>
  <si>
    <t>To enable secure, privacy-preserving, and user-controlled sharing of personal health data</t>
  </si>
  <si>
    <t>Yes, the system enables responsibility attribution through mutual verification and consent-based access control mechanisms embedded in the blockchain. Each transaction and data access is recorded immutably, allowing identification of responsible parties in case of data leakage.</t>
  </si>
  <si>
    <t>Yes, via smart contracts and mutual verification mechanisms</t>
  </si>
  <si>
    <t>The article presents a fully implemented system with real-world medical IoT devices and a functioning mobile application.</t>
  </si>
  <si>
    <t>True – A prototype was implemented using Hyperledger Fabric and Docker containers.</t>
  </si>
  <si>
    <t>The paper introduces a novel blockchain-based architecture for personal health information management.</t>
  </si>
  <si>
    <t>True – Introduces eHealthChain with novel adapter-based architecture.</t>
  </si>
  <si>
    <t>Structured implementation details and system behavior are provided, including data structures and chaincode functions.</t>
  </si>
  <si>
    <t>True – Evaluated via simulation and implementation details.</t>
  </si>
  <si>
    <t>The paper goes beyond a conceptual framework and includes a detailed implementation.</t>
  </si>
  <si>
    <t>The study is based on technical implementation rather than author opinions or experiences.</t>
  </si>
  <si>
    <t>The eHealthChain system successfully demonstrates the feasibility of using blockchain for secure and decentralized personal health data management. It provides individuals with control over their health data, supports privacy-sensitive sharing, and is extensible to various IoT devices and applications. The implementation using Hyperledger Fabric validates the system's architecture and operational capabilities.</t>
  </si>
  <si>
    <t>eHealthChain enables secure, decentralized, and user-controlled health data sharing, outperforming existing systems like MedRec in flexibility and privacy.</t>
  </si>
  <si>
    <t>The study does not include industrial validation or clinical trials. Future work is needed to address interoperability with external electronic health record systems using standards like HL7 FHIR.</t>
  </si>
  <si>
    <t>No industrial validation; interoperability challenges remain.</t>
  </si>
  <si>
    <t>The article provides a comprehensive technical implementation but lacks empirical validation in healthcare environments.</t>
  </si>
  <si>
    <t>Adapter layer facilitates integration with diverse IoT devices.</t>
  </si>
  <si>
    <t>2-s2.0-85120430036</t>
  </si>
  <si>
    <t>P048</t>
  </si>
  <si>
    <t>10.3390/electronics10233003</t>
  </si>
  <si>
    <t>Hyperledger Healthchain: Patient-Centric IPFS-Based Storage of Health Records</t>
  </si>
  <si>
    <t>To develop a secure, scalable, and privacy-preserving framework for managing electronic health records using blockchain and decentralized storage technologies.</t>
  </si>
  <si>
    <t>To develop a patient-centric health record management system using Hyperledger and IPFS</t>
  </si>
  <si>
    <t>health data sharing, IPFS, Hyperledger, access control, privacy</t>
  </si>
  <si>
    <t>In the healthcare domain, the study addresses the challenge of securely storing and sharing electronic health records while preserving patient privacy. The proposed solution, Patient-Centric Healthcare Data Management (PCHDM), integrates Hyperledger Fabric for on-chain storage of health record hashes and IPFS for off-chain encrypted data storage. The system employs smart contracts (PCHDMAC-SC) for role-based access control, allowing patients to manage permissions for stakeholders. Comparative analysis with existing models demonstrates improved scalability, privacy, and data integrity, validated through Hyperledger Caliper benchmarks.</t>
  </si>
  <si>
    <t>Implements PCHDM framework with smart contracts (PCHDMAC-SC) for role-based access and IPFS for off-chain storage</t>
  </si>
  <si>
    <t>Encrypted health records and their associated hash values.</t>
  </si>
  <si>
    <t>Health records (EHR, EMR, PHR)</t>
  </si>
  <si>
    <t>The developed solution utilizes Hyperledger Fabric (version 1.4) as a permissioned blockchain platform for storing health record hashes and managing access control via smart contracts. IPFS serves as the off-chain decentralized storage for encrypted health data. The system includes a Fabric Certificate Authority for identity management and role-based access control. Front-end development employs HTML5, CSS3, JavaScript, jQuery, and Bootstrap, while back-end logic is implemented using REST APIs with Node.js and Java. The architecture supports secure data transactions and scalability, validated through Hyperledger Caliper benchmarks. The article presents a fully implemented prototype.</t>
  </si>
  <si>
    <t>Hyperledger Fabric, IPFS, Smart Contracts, CouchDB; fully implemented and tested</t>
  </si>
  <si>
    <t>Tracking is necessary to ensure secure, privacy-preserving access to health records, allowing patients to control who can view or modify their data. It aims to achieve data integrity, confidentiality, and interoperability across healthcare stakeholders. Tracking contributes to solving the problem of centralized data breaches and lack of patient empowerment in traditional EHR systems.</t>
  </si>
  <si>
    <t>To ensure secure, scalable, and privacy-preserved sharing of health records</t>
  </si>
  <si>
    <t>Yes, the system enables identification of responsible parties through role-based unique IDs issued by the Fabric Certificate Authority. Each stakeholder is assigned public and private key pairs, and access actions are logged via smart contracts.</t>
  </si>
  <si>
    <t>Yes; access control and session keys enable attribution</t>
  </si>
  <si>
    <t>The system is implemented and tested using real datasets and Hyperledger Caliper benchmarks.</t>
  </si>
  <si>
    <t>The paper introduces a novel patient-centric framework integrating blockchain and IPFS for secure health data management.</t>
  </si>
  <si>
    <t>True; novel patient-centric framework proposed</t>
  </si>
  <si>
    <t>Structured performance evaluation is conducted using metrics such as latency, throughput, and resource utilization.</t>
  </si>
  <si>
    <t>True; benchmarked using Hyperledger Caliper</t>
  </si>
  <si>
    <t>The evaluation is conducted in a simulated environment, not within an industrial healthcare setting.</t>
  </si>
  <si>
    <t>The proposed PCHDM framework effectively ensures privacy, security, and scalability in managing health records. It empowers patients with control over their data and demonstrates improved performance compared to existing models. The system maintains low latency and high throughput under varying loads and supports secure data sharing among stakeholders.</t>
  </si>
  <si>
    <t>PCHDM improves scalability, privacy, and access control in health data sharing</t>
  </si>
  <si>
    <t>The framework requires significant resources for multi-blockchain implementation. Future work aims to integrate Non-Fungible Tokens (NFTs) for sharing multimedia health data.</t>
  </si>
  <si>
    <t>Limited to simulation and test cases; lacks industrial deployment</t>
  </si>
  <si>
    <t>The study is supported by Taif University and includes detailed implementation and performance analysis.</t>
  </si>
  <si>
    <t>Includes algorithm and smart contract code</t>
  </si>
  <si>
    <t>2-s2.0-85116452680</t>
  </si>
  <si>
    <t>P047</t>
  </si>
  <si>
    <t>10.1016/j.comnet.2021.108500</t>
  </si>
  <si>
    <t>HealthBlock: A secure blockchain-based healthcare data management system</t>
  </si>
  <si>
    <t>To propose a secure and decentralized healthcare data management system, HealthBlock, that integrates blockchain and Internet of Things technologies to enhance the security, privacy, and scalability of Electronic Health Records and Remote Patient Monitoring.</t>
  </si>
  <si>
    <t>To propose HealthBlock, a blockchain-based architecture that integrates Internet of Medical Things (IoMT) and decentralized storage to enhance the security, privacy, and scalability of Electronic Health Records (EHRs) and Remote Patient Monitoring (RPM) systems.</t>
  </si>
  <si>
    <t>blockchain, electronic health records, remote patient monitoring, data privacy, data integrity, access control, decentralized storage, scalability, smart contracts</t>
  </si>
  <si>
    <t>The study addresses the healthcare domain, focusing on the problem of centralized storage vulnerabilities in Electronic Health Records and Remote Patient Monitoring systems. The proposed solution, HealthBlock, utilizes a permissioned blockchain architecture built on Hyperledger Fabric and Composer, combined with decentralized storage using OrbitDB and Interplanetary File System. This architecture enables secure data sharing, access control, and traceability. Comparative analysis with existing systems demonstrates HealthBlock’s superiority in terms of security, privacy, scalability, and performance metrics such as throughput and latency.</t>
  </si>
  <si>
    <t>The study proposes HealthBlock, a layered architecture combining IoMT devices, OrbitDB with IPFS for off-chain decentralized storage, and Hyperledger Fabric for permissioned blockchain management. The system tracks patient health data, device status, and access transactions. Smart contracts enforce access control, and hash values of stored data are recorded on-chain to ensure integrity and traceability.</t>
  </si>
  <si>
    <t>Patient vital signs and Electronic Health Records including personal information, medical history, diagnoses, and lab results.</t>
  </si>
  <si>
    <t>Patient vital signs, Electronic Health Records (EHRs), wearable device status, access transactions to health data</t>
  </si>
  <si>
    <t>The developed solution employs a layered architecture integrating IoT devices, a Raspberry Pi-based IoT gateway, and an Arduino IoT server. Data is encrypted and stored in OrbitDB with IPFS as the Offchain database. Hyperledger Fabric (v2.0) and Composer are used to implement a permissioned blockchain network with smart contracts for access control. REST APIs and gRPC facilitate communication between components, while CouchDB serves as the state database. Hyperledger Caliper is used for performance benchmarking. The system is fully implemented and tested, demonstrating its operational viability.</t>
  </si>
  <si>
    <t>Hyperledger Fabric, Hyperledger Composer, OrbitDB, IPFS, Raspberry Pi with Libelium e-Health toolkit, Arduino IoT Cloud Server, CoAP, HTTP, TLS, SSL, CouchDB, REST APIs, gRPC, WebSocket. The system is fully implemented and tested using Hyperledger Caliper.</t>
  </si>
  <si>
    <t>Tracking is essential to ensure secure, real-time monitoring of patient health data, facilitate remote consultations, and maintain data integrity, confidentiality, and traceability. It supports healthcare providers in making timely decisions, enhances patient data privacy through decentralized control, and mitigates risks associated with centralized data storage.</t>
  </si>
  <si>
    <t>To ensure secure, traceable, and privacy-preserving access to patient health data, enable real-time monitoring, and enforce fine-grained access control in a decentralized healthcare environment.</t>
  </si>
  <si>
    <t>Yes, the system enables responsibility attribution through the use of permissioned blockchain and smart contracts. Each participant is enrolled via a Membership Service Provider and assigned a unique identity and token. All transactions are recorded immutably, allowing traceability and identification of responsible parties in case of data leakage.</t>
  </si>
  <si>
    <t>Yes. The system uses Fabric Certificate Authority (CA) and FabToken to authenticate users and trace all transactions, enabling accountability for data access and modifications.</t>
  </si>
  <si>
    <t>The system is fully implemented and tested using real technologies such as Hyperledger Fabric, IPFS, and IoT devices, demonstrating practical application.</t>
  </si>
  <si>
    <t>True. Justification: The system is implemented and tested using real tools (Hyperledger Fabric, Caliper, etc.) and includes a case study.</t>
  </si>
  <si>
    <t>The paper introduces a novel architecture, HealthBlock, combining blockchain and decentralized databases for healthcare data management.</t>
  </si>
  <si>
    <t>True. Justification: The paper proposes a novel architecture integrating blockchain, decentralized storage, and IoMT for healthcare data management.</t>
  </si>
  <si>
    <t>Empirical evaluation is conducted using Hyperledger Caliper to assess performance metrics such as throughput and latency.</t>
  </si>
  <si>
    <t>True. Justification: The system is empirically evaluated using Hyperledger Caliper for performance metrics such as latency and throughput.</t>
  </si>
  <si>
    <t>The system is not evaluated in an industrial context but rather through a case study and performance testing.</t>
  </si>
  <si>
    <t>False. Justification: Although the system is implemented and tested, there is no evidence of deployment in an actual industrial or organizational healthcare setting.</t>
  </si>
  <si>
    <t>False. Justification: The paper presents a concrete system with implementation and evaluation, not just a conceptual framework.</t>
  </si>
  <si>
    <t>False. Justification: The paper is based on technical development and empirical evaluation, not personal opinion or experience.</t>
  </si>
  <si>
    <t>HealthBlock significantly improves the security, privacy, and scalability of healthcare data management systems. It outperforms existing blockchain-based healthcare solutions in terms of transaction throughput, latency, and resource utilization. The system ensures data integrity, confidentiality, availability, traceability, and privacy through its decentralized architecture and permissioned blockchain network.</t>
  </si>
  <si>
    <t>HealthBlock outperforms existing blockchain-based healthcare systems in terms of security, privacy, scalability, and performance. It achieves high throughput and low latency, ensures data integrity and confidentiality, and supports patient-centric access control.</t>
  </si>
  <si>
    <t>The study does not include industrial validation or real-world deployment in healthcare institutions. Future work is suggested to integrate artificial intelligence and machine learning for automated diagnosis.</t>
  </si>
  <si>
    <t>The system is not validated in a real-world industrial or clinical setting. Future work includes integrating AI and machine learning for automated diagnosis.</t>
  </si>
  <si>
    <t>The article provides a comprehensive implementation and evaluation of the proposed system. No information on seed funding or selection status is provided.</t>
  </si>
  <si>
    <t>The system uses a dual-channel blockchain (for devices and consultations) and supports role-based access for patients, physicians, pharmacists, and lab technicians.</t>
  </si>
  <si>
    <t>2-s2.0-85112842929</t>
  </si>
  <si>
    <t>P046</t>
  </si>
  <si>
    <t>10.1109/ICCWorkshops50388.2021.9473508</t>
  </si>
  <si>
    <t>Individual-Initiated Auditable Access Control for Privacy-Preserved IoT Data Sharing with Blockchain</t>
  </si>
  <si>
    <t>To propose a novel model for privacy-preserved sharing of personal health data collected via IoT devices, enabling individuals to initiate and control access to their data with auditable mechanisms using blockchain, Ciphertext-Policy Attribute-Based Encryption (CP-ABE), and InterPlanetary File System (IPFS).</t>
  </si>
  <si>
    <t>To propose a blockchain-based model enabling individuals to control and audit access to their personal health data</t>
  </si>
  <si>
    <t>IoT data sharing, auditable access, privacy protection, CP-ABE, IPFS</t>
  </si>
  <si>
    <t>The study addresses the healthcare domain, focusing on the challenge of securely sharing sensitive personal health data collected via IoT devices. The proposed solution is the Individual-Initiated Auditable Access Control (IIAAC) model, which integrates blockchain technology, CP-ABE, and IPFS to enable individuals to manage and control access to their own data. The model distinguishes between data owners and requesters, allowing owners to set fine-grained access policies based on user attributes. All data access events are recorded on the blockchain for auditability. Compared to existing approaches, IIAAC enhances privacy protection, supports individual ownership, and provides comprehensive audit trails.</t>
  </si>
  <si>
    <t>Introduces IIAAC model using CP-ABE and IPFS integrated with Hyperledger Fabric to enable individual ownership, fine-grained access control, and auditability of health data</t>
  </si>
  <si>
    <t>Personal health data collected from IoT and wearable devices</t>
  </si>
  <si>
    <t>Personal Health Data (PHD) from IoT devices</t>
  </si>
  <si>
    <t>The proposed system integrates Hyperledger Fabric (a consortium blockchain), IPFS (InterPlanetary File System) for off-chain distributed storage, and Ciphertext-Policy Attribute-Based Encryption (CP-ABE) for fine-grained access control. Hyperledger Fabric serves as the blockchain platform where metadata and access logs are stored. IPFS stores encrypted personal health data and returns hash values that are recorded on the blockchain. CP-ABE is implemented via Hyperledger Fabric's Certificate Authority, which acts as a key server to generate and distribute secret keys based on user attributes. The system is presented as a conceptual model with detailed procedures for key generation, data publication, and retrieval, but no prototype implementation is reported.</t>
  </si>
  <si>
    <t>Hyperledger Fabric, CP-ABE, IPFS; conceptual model with implementation plan</t>
  </si>
  <si>
    <t>Tracking is necessary to ensure that all access to sensitive personal health data is auditable and controlled by the data owner. It aims to provide privacy protection, enable individual ownership and management of data, and prevent unauthorized access. By recording who accessed which data and when, the system supports strict auditability and enhances trust in data sharing processes.</t>
  </si>
  <si>
    <t>To ensure privacy-preserved sharing and auditability of sensitive health data</t>
  </si>
  <si>
    <t>Yes, the approach enables identification of the responsible party in case of data leakage. The model records all data access events, including requests and approvals/rejections, on the blockchain, allowing for strict audit and traceability of actions.</t>
  </si>
  <si>
    <t>Yes; access logs and attribute-based encryption allow identification of responsible parties</t>
  </si>
  <si>
    <t>The study does not report a real-world implementation or deployment; it presents a conceptual model.</t>
  </si>
  <si>
    <t>False; no real-world deployment</t>
  </si>
  <si>
    <t>The paper introduces a novel model called Individual-Initiated Auditable Access Control (IIAAC).</t>
  </si>
  <si>
    <t>True; novel IIAAC model proposed</t>
  </si>
  <si>
    <t>There is no structured data collection or empirical analysis presented.</t>
  </si>
  <si>
    <t>False; no empirical evaluation conducted</t>
  </si>
  <si>
    <t>The paper presents a detailed conceptual model but also includes procedural descriptions, not solely a framework.</t>
  </si>
  <si>
    <t>The study is not based solely on the authors’ opinions or experiences; it builds on prior work and proposes a structured model.</t>
  </si>
  <si>
    <t>The study concludes that the proposed IIAAC model enhances privacy protection and auditability in IoT-based personal health data sharing. It allows individuals to initiate and control access to their data, supports fine-grained access control via CP-ABE, and ensures that all access events are recorded on the blockchain. The model addresses limitations in existing approaches by emphasizing individual ownership and management of data.</t>
  </si>
  <si>
    <t>IIAAC enables individual ownership and auditability of health data using blockchain and CP-ABE</t>
  </si>
  <si>
    <t>The study acknowledges that CP-ABE has limitations, such as controlling access to unexpected data, preventing newly registered users from accessing past data, and invalidating keys for users whose attributes have changed. These are identified as future challenges.</t>
  </si>
  <si>
    <t>Future work includes prototype development and performance evaluation</t>
  </si>
  <si>
    <t>The article presents a conceptual model without implementation or empirical validation. It is focused on healthcare data privacy and access control using blockchain and encryption technologies.</t>
  </si>
  <si>
    <t>Strong emphasis on individual control and privacy</t>
  </si>
  <si>
    <t>2-s2.0-85112464222</t>
  </si>
  <si>
    <t>P045</t>
  </si>
  <si>
    <t>10.1145/3456529.3456555</t>
  </si>
  <si>
    <t>Electronic Medical Record Sharing System Based on Hyperledger Fabric and InterPlanetary File System</t>
  </si>
  <si>
    <t>To design a secure and efficient electronic medical record sharing system that addresses the challenges of data privacy, access control, and interoperability among medical institutions using blockchain and distributed file systems.</t>
  </si>
  <si>
    <t>To design a secure EMR sharing system using Hyperledger Fabric and IPFS with patient-controlled access</t>
  </si>
  <si>
    <t>blockchain, EMR sharing, IPFS, Hyperledger, access control</t>
  </si>
  <si>
    <t>The study addresses the healthcare domain, specifically the challenge of securely storing and sharing electronic medical records (EMRs) across institutions. The proposed solution integrates Hyperledger Fabric, a consortium blockchain platform, with the InterPlanetary File System (IPFS), a distributed file storage system. The system ensures secure on-chain storage of EMRs and off-chain storage of large medical files, with access control managed through smart contracts and certificate authorities. Compared to traditional systems and other blockchain-based approaches, this solution eliminates third-party dependencies, enhances data privacy, and improves efficiency and cost-effectiveness.</t>
  </si>
  <si>
    <t>Uses Hyperledger Fabric for on-chain EMR metadata and IPFS for off-chain storage. Chaincode enforces access control; symmetric encryption secures EMRs</t>
  </si>
  <si>
    <t>Electronic medical records and associated medical files (e.g., X-rays, CT scans).</t>
  </si>
  <si>
    <t>EMR metadata and associated medical files</t>
  </si>
  <si>
    <t>The solution is implemented using Hyperledger Fabric for blockchain-based on-chain storage and IPFS for off-chain storage of large medical files. Hyperledger Fabric provides modular architecture, supports smart contracts (chaincode), and uses the RAFT consensus algorithm. IPFS enables decentralized file storage with content-addressable hashing. The system includes a web server that connects clients to both HF and IPFS via SDKs. Clients (web or mobile) handle encryption/decryption and interact with the system through HTTP requests. The implementation is fully realized and not merely conceptual.</t>
  </si>
  <si>
    <t>Hyperledger Fabric, IPFS, symmetric encryption, RAFT consensus, chaincode</t>
  </si>
  <si>
    <t>Tracking is essential to ensure secure, auditable, and privacy-preserving storage and sharing of EMRs. It enables patients to control access to their medical data, supports traceability of medical records, and facilitates interoperability among hospitals. The tracking mechanism also ensures data integrity and prevents unauthorized access or tampering.</t>
  </si>
  <si>
    <t>To enable secure, decentralized sharing of EMRs with patient-controlled access and privacy protection</t>
  </si>
  <si>
    <t>Yes, the system enables responsibility attribution through digital certificates issued by hospital management departments and access control enforced by smart contracts. Each access or modification is traceable within the blockchain ledger.</t>
  </si>
  <si>
    <t>Yes. Chaincode and CA components enforce access permissions and identity verification</t>
  </si>
  <si>
    <t>The system is implemented and tested in a realistic hospital network environment using actual technologies (Hyperledger Fabric and IPFS).</t>
  </si>
  <si>
    <t>False. No real-world deployment; system design and simulation described</t>
  </si>
  <si>
    <t>The paper proposes a novel integration of Hyperledger Fabric and IPFS for EMR sharing without third-party involvement.</t>
  </si>
  <si>
    <t>True. Novel integration of Hyperledger and IPFS for EMR sharing</t>
  </si>
  <si>
    <t>The paper includes performance analysis and functional comparisons with other systems, indicating structured evaluation.</t>
  </si>
  <si>
    <t>True. Performance analysis includes throughput and access control efficiency</t>
  </si>
  <si>
    <t>There is no evidence of evaluation in an industrial or production-level hospital setting.</t>
  </si>
  <si>
    <t>False. No industrial validation or practitioner involvement</t>
  </si>
  <si>
    <t>False. Presents a technical solution with simulation-based evaluation</t>
  </si>
  <si>
    <t>The paper is based on technical implementation and evaluation, not solely on author opinion or experience.</t>
  </si>
  <si>
    <t>False. Not based on author experience</t>
  </si>
  <si>
    <t>The proposed system effectively addresses the limitations of traditional EMR systems by ensuring secure storage, efficient sharing, and fine-grained access control. It outperforms traditional and other blockchain-based solutions in terms of security, efficiency, and cost. The integration of Hyperledger Fabric and IPFS provides a scalable and practical solution for EMR management.</t>
  </si>
  <si>
    <t>Achieves secure EMR sharing with efficient access control and decentralized storage; supports patient autonomy</t>
  </si>
  <si>
    <t>The paper does not explicitly discuss limitations, but it implies that the system is tested in a controlled environment and may not yet be deployed in a live hospital network.</t>
  </si>
  <si>
    <t>No industrial testing; future work includes cost analysis and real-world deployment</t>
  </si>
  <si>
    <t>The article provides a comprehensive technical implementation and evaluation, making it suitable for practical adoption in healthcare data management.</t>
  </si>
  <si>
    <t>Highlights use of RAFT consensus and chaincode for access logic</t>
  </si>
  <si>
    <t>2-s2.0-85109980936</t>
  </si>
  <si>
    <t>P044</t>
  </si>
  <si>
    <t>10.1155/2021/6685762</t>
  </si>
  <si>
    <t>A Blockchain-Based Medical Data Sharing Mechanism with Attribute-Based Access Control and Privacy Protection</t>
  </si>
  <si>
    <t>To propose a privacy-preserving and secure medical data sharing mechanism using blockchain technology, integrating attribute-based access control and searchable encryption to facilitate secure and efficient data exchange among medical institutions.</t>
  </si>
  <si>
    <t>To develop a blockchain-based medical data sharing system using attribute-based access control and privacy-preserving techniques</t>
  </si>
  <si>
    <t>medical data sharing, ABAC, K-anonymity, searchable encryption</t>
  </si>
  <si>
    <t>The study addresses the challenge of securely sharing sensitive medical data in a decentralized environment. It proposes a blockchain-based system leveraging Hyperledger Fabric to enable secure data sharing among medical institutions. The solution integrates K-anonymity for identity privacy, searchable encryption for secure keyword-based data retrieval, and attribute-based access control for fine-grained access management. The system is implemented as a prototype and evaluated for performance and scalability. Comparative analysis with existing cloud-based and blockchain-based approaches demonstrates superior privacy protection, access control, and searchability features.</t>
  </si>
  <si>
    <t>Consortium blockchain system using Hyperledger Fabric; K-anonymity for identity protection; searchable encryption for data access</t>
  </si>
  <si>
    <t>Encrypted medical data and associated keywords</t>
  </si>
  <si>
    <t>Medical records, encrypted keywords, access permissions</t>
  </si>
  <si>
    <t>The developed solution utilizes Hyperledger Fabric, a consortium blockchain platform, as the foundational infrastructure. Smart contracts (chaincode) are implemented to manage searchable encryption and attribute-based access control. K-anonymity is applied for data anonymization, and bilinear pairings are used for encryption operations. The system is deployed using Docker containers and tested on a virtual machine environment (ExoGENI cloud) with Python 3.7 and Go 1.12. The architecture supports decentralized data management and secure access control across multiple medical institutions.</t>
  </si>
  <si>
    <t>Hyperledger Fabric, smart contracts, K-anonymity, searchable encryption, bilinear maps</t>
  </si>
  <si>
    <t>Tracking is employed to ensure secure and privacy-preserving access to medical data. It enables authorized data users to perform keyword-based searches without revealing sensitive information, supports identity protection through anonymization, and enforces access control policies via smart contracts. This facilitates trustworthy data sharing among institutions while maintaining data integrity and confidentiality.</t>
  </si>
  <si>
    <t>To enable secure, privacy-preserving sharing of medical data</t>
  </si>
  <si>
    <t>Yes, the system enables responsibility attribution through the use of attribute-based access control and blockchain logging. Each access request is authenticated and recorded on the blockchain, allowing traceability and identification of responsible parties in case of data leakage.</t>
  </si>
  <si>
    <t>Yes; via smart contracts and encrypted access control</t>
  </si>
  <si>
    <t>The proposed system is implemented as a prototype and tested in simulated environments with multiple medical institutions.</t>
  </si>
  <si>
    <t>True; prototype implemented and tested</t>
  </si>
  <si>
    <t>The paper introduces a novel integration of K-anonymity, searchable encryption, and attribute-based access control within a blockchain framework.</t>
  </si>
  <si>
    <t>True; novel integration of ABAC and searchable encryption</t>
  </si>
  <si>
    <t>Structured experiments are conducted to evaluate computational cost, performance, and scalability of the system.</t>
  </si>
  <si>
    <t>True; performance tested with simulated institutions</t>
  </si>
  <si>
    <t>The evaluation is conducted in a simulated environment, not in a real industrial setting.</t>
  </si>
  <si>
    <t>False; no industrial deployment</t>
  </si>
  <si>
    <t>The paper presents a fully implemented prototype rather than a conceptual framework.</t>
  </si>
  <si>
    <t>False; full system implemented</t>
  </si>
  <si>
    <t>The proposed blockchain-based system effectively preserves privacy and ensures secure access to medical data. It meets key security goals, including privacy preservation, secure search, and data integrity. Experimental results demonstrate the system’s scalability and practical performance, supporting its feasibility for real-world medical data sharing.</t>
  </si>
  <si>
    <t>Demonstrated secure and scalable medical data sharing; ensured privacy and access control</t>
  </si>
  <si>
    <t>The system is tested in simulated environments; real-world deployment and integration with existing medical infrastructures are not addressed. Scalability for large-scale federations requires further optimization.</t>
  </si>
  <si>
    <t>Limited by lack of real-world deployment and emergency access</t>
  </si>
  <si>
    <t>The article includes implementation details and performance metrics, making it suitable for evaluation research classification.</t>
  </si>
  <si>
    <t>Includes performance benchmarks and security analysis</t>
  </si>
  <si>
    <t>2-s2.0-85108504070</t>
  </si>
  <si>
    <t>P043</t>
  </si>
  <si>
    <t>10.1145/3408321</t>
  </si>
  <si>
    <t>Security and Privacy of Patient Information in Medical Systems Based on Blockchain Technology</t>
  </si>
  <si>
    <t>To design a blockchain-based method for protecting private patient information in medical systems, enhancing security, privacy, and access control mechanisms.</t>
  </si>
  <si>
    <t>To enhance security and privacy of medical data using blockchain and cryptographic techniques</t>
  </si>
  <si>
    <t>blockchain, medical privacy, access control, encryption</t>
  </si>
  <si>
    <t>In the healthcare domain, the article addresses the problem of medical private information leakage and unauthorized access in electronic medical records. The proposed solution integrates blockchain technology with a Patient-Oriented Privacy Preserving Access Control (POPPAC) model to create a secure storage and transmission platform for medical data. The system uses cryptographic algorithms, including AES and Elliptic Curve Diffie-Hellman, to encrypt and manage access to patient data. Smart contracts facilitate authorization and traceability. Comparative analysis with existing methods demonstrates superior performance in throughput, storage efficiency, and security control.</t>
  </si>
  <si>
    <t>Combines blockchain with cloud storage and cryptographic protocols (AES, ECC) to secure patient data. Uses POPPAC model for access control and smart contracts for authorization</t>
  </si>
  <si>
    <t>Electronic medical records, including text, images, and videos related to patient diagnosis and treatment.</t>
  </si>
  <si>
    <t>Electronic Medical Records (EMRs) and metadata</t>
  </si>
  <si>
    <t>The solution combines blockchain technology, cloud storage, and cryptographic algorithms. Blockchain is used to store metadata, hash values, and event logs, ensuring traceability and immutability. Cloud platforms (e.g., Amazon S3) host encrypted medical records. AES is employed for symmetric encryption of data, while Elliptic Curve Diffie-Hellman is used for secure key exchange. The system also utilizes smart contracts for access control and authorization. The implementation is validated through simulation using MATLAB and Amazon Web Services, indicating a practical deployment.</t>
  </si>
  <si>
    <t>Blockchain (event logging), AES encryption, ECC key exchange, IPFS for storage, MATLAB for simulation</t>
  </si>
  <si>
    <t>Tracking is necessary to ensure the integrity, confidentiality, and controlled access of medical private information. It aims to prevent unauthorized access, detect tampering, and enable traceability of data usage across institutions. The tracking mechanism supports secure sharing and storage of sensitive patient data, enhancing trust and compliance in healthcare systems.</t>
  </si>
  <si>
    <t>To prevent unauthorized access, tampering, and leakage of sensitive medical data in cloud-based systems</t>
  </si>
  <si>
    <t>Yes, the system enables identification of responsible parties through blockchain-stored events and digital signatures. Each access and modification is logged, allowing traceability and accountability in case of data leakage.</t>
  </si>
  <si>
    <t>Yes. Smart contracts and session keys enable traceability and access accountability</t>
  </si>
  <si>
    <t>The method is implemented and tested using MATLAB and Amazon S3, demonstrating real-world applicability.</t>
  </si>
  <si>
    <t>False. No real-world deployment; simulations conducted in MATLAB</t>
  </si>
  <si>
    <t>The paper introduces a novel integration of POPPAC with blockchain and smart contracts for medical data protection.</t>
  </si>
  <si>
    <t>True. Integrates POPPAC model with blockchain and cryptographic protocols</t>
  </si>
  <si>
    <t>Empirical evaluation includes throughput, storage efficiency, and security performance comparisons with existing methods.</t>
  </si>
  <si>
    <t>True. Simulation results show improved throughput, storage efficiency, and security</t>
  </si>
  <si>
    <t>There is no evidence of evaluation in an industrial setting; experiments are conducted in a simulated environment.</t>
  </si>
  <si>
    <t>False. No industrial or organizational validation</t>
  </si>
  <si>
    <t>The proposed blockchain-based method significantly improves the security, storage efficiency, and transmission performance of medical private information. It outperforms existing methods in throughput and reliability, demonstrating high control over data access and integrity.</t>
  </si>
  <si>
    <t>Demonstrates high throughput (550 kbit/s), low response time (&lt;1000 ms), and secure access control using blockchain and encryption</t>
  </si>
  <si>
    <t>The access control model is considered rough and could benefit from further refinement. The study does not evaluate storage costs, and blockchain's energy consumption and regulatory challenges are acknowledged as future concerns.</t>
  </si>
  <si>
    <t>Limited to simulation; lacks industrial testing and real-world deployment</t>
  </si>
  <si>
    <t>The article provides a comprehensive technical solution with practical validation, suitable for further exploration in healthcare and other domains.</t>
  </si>
  <si>
    <t>Includes detailed cryptographic setup and performance metrics</t>
  </si>
  <si>
    <t>2-s2.0-85107330416</t>
  </si>
  <si>
    <t>P042</t>
  </si>
  <si>
    <t>10.1109/NTMS49979.2021.9432661</t>
  </si>
  <si>
    <t>A GDPR-Compliant Framework for IoT-Based Personal Health Records Using Blockchain</t>
  </si>
  <si>
    <t>To propose a GDPR-compliant framework for personal health record systems that integrates Internet of Things data and ensures data privacy and interoperability using blockchain and FHIR standards.</t>
  </si>
  <si>
    <t>To propose a GDPR-compliant framework for IoT-based personal health records using blockchain and smart contracts</t>
  </si>
  <si>
    <t>GDPR, IoT, PHR, blockchain, smart contracts, FHIR</t>
  </si>
  <si>
    <t>The study addresses the healthcare domain, specifically the challenge of managing personal health records (PHRs) in a way that ensures data privacy, interoperability, and patient control. The proposed solution is an Electronic Health Wallet (EHW), a mobile application that integrates data from Electronic Health Records (EHRs), IoT devices, and patient input. It leverages blockchain technology and the InterPlanetary File System (IPFS) for secure, decentralized data storage and access control, and adopts Fast Healthcare Interoperability Resources (FHIR) standards to ensure semantic interoperability. The framework is designed to be GDPR-compliant, enabling patients to manage access to their data through smart contracts. Comparative analysis with existing solutions highlights the novelty of combining fine-grained access control, interoperability, and GDPR compliance in a single framework.</t>
  </si>
  <si>
    <t>Electronic Health Wallet (EHW) system integrating IoT data, blockchain, and FHIR APIs; access control via smart contracts</t>
  </si>
  <si>
    <t>Personal health data from IoT devices, Electronic Health Records, and patient-provided information.</t>
  </si>
  <si>
    <t>IoT health data, EHRs, patient-contributed data</t>
  </si>
  <si>
    <t>The solution integrates blockchain (Hyperledger Fabric), smart contracts, IPFS for decentralized storage, and FHIR APIs for semantic interoperability. The system is designed using a low-code model-driven development approach with the DIME Integrated Modelling Environment. OAuth 2.0 and OpenID protocols are used for authentication and authorization. The architecture includes layers for data management, privacy, interoperability, and big data analytics, ensuring secure and efficient handling of health data.</t>
  </si>
  <si>
    <t>Hyperledger Fabric, IPFS, smart contracts, FHIR, OAuth2.0, OpenID</t>
  </si>
  <si>
    <t>Tracking is necessary to provide patients with real-time access to their health data, ensure data privacy and interoperability, and enable controlled data sharing with healthcare providers and third parties. It supports GDPR compliance by allowing patients to manage access rights and encourages data sharing for improved healthcare services and research.</t>
  </si>
  <si>
    <t>To enable privacy-preserving, interoperable sharing of personal health data</t>
  </si>
  <si>
    <t>Yes, the approach enables identification of responsible parties through blockchain-based access control and smart contracts, which log and enforce data access policies.</t>
  </si>
  <si>
    <t>Yes; via smart contracts and encrypted key management</t>
  </si>
  <si>
    <t>The framework and system are proposed conceptually and have not yet been implemented in a real-world setting.</t>
  </si>
  <si>
    <t>True; prototype developed and tested</t>
  </si>
  <si>
    <t>The paper introduces a novel GDPR-compliant framework combining blockchain, IPFS, and FHIR for IoT-based PHR systems.</t>
  </si>
  <si>
    <t>True; novel integration of IoT, blockchain, and GDPR compliance</t>
  </si>
  <si>
    <t>True; case study with chronic disease patients</t>
  </si>
  <si>
    <t>The paper presents a conceptual framework but also outlines a detailed system architecture and prototype plan.</t>
  </si>
  <si>
    <t>The paper is not based solely on the authors’ opinions or experiences.</t>
  </si>
  <si>
    <t>The proposed EHW framework offers a comprehensive solution for managing personal health records by integrating IoT data, ensuring GDPR compliance, and enabling semantic interoperability. It empowers patients with control over their data and encourages data sharing through incentives. The system is designed to be scalable, secure, and privacy-preserving.</t>
  </si>
  <si>
    <t>Demonstrated feasibility of GDPR-compliant IoT-based PHR sharing; enabled fine-grained access control</t>
  </si>
  <si>
    <t>The framework has not yet been implemented or empirically evaluated. Future work includes system implementation and performance evaluation using Hyperledger Caliper.</t>
  </si>
  <si>
    <t>Limited by lack of real-world deployment and scalability testing</t>
  </si>
  <si>
    <t>Includes layered architecture and incentive mechanisms</t>
  </si>
  <si>
    <t>2-s2.0-85103477457</t>
  </si>
  <si>
    <t>P041</t>
  </si>
  <si>
    <t>10.3390/s21072462</t>
  </si>
  <si>
    <t>Blockchain-Based Access Control Scheme for Secure Shared Personal Health Records over Decentralised Storage</t>
  </si>
  <si>
    <t>To propose a secure and efficient access control scheme for personal health records stored in decentralized storage systems, leveraging blockchain and cryptographic techniques to address privacy and scalability challenges.</t>
  </si>
  <si>
    <t>In the healthcare domain, the study addresses the problem of securely sharing personal health records (PHRs) over decentralized storage systems. The proposed solution, Smart Contract-based Attribute-Based Searchable Encryption (SC-ABSE), integrates blockchain, smart contracts, and cryptographic primitives to enable fine-grained access control and secure keyword search over encrypted data stored in the InterPlanetary File System (IPFS). SC-ABSE extends ciphertext-policy attribute-based encryption and searchable symmetric encryption, eliminating the need for trusted key generators and supporting multi-keyword search. Comparative analysis demonstrates that SC-ABSE outperforms existing schemes in terms of security, computational efficiency, and resistance to various attacks.</t>
  </si>
  <si>
    <t>Encrypted personal health records and associated keyword indices stored in IPFS.</t>
  </si>
  <si>
    <t>The solution integrates blockchain technology, smart contracts, InterPlanetary File System (IPFS), Advanced Encryption Standard (AES), ciphertext-policy attribute-based encryption (CP-ABE), and searchable symmetric encryption (SSE). The system is implemented using Solidity for smart contracts, Ethereum blockchain with Clique consensus, and evaluated using the Caliper benchmark tool. The cryptographic operations are supported by the Python pairing-based cryptography (pyPBC) library. The architecture enables decentralized key management, secure data encryption, and efficient search over encrypted data.</t>
  </si>
  <si>
    <t>Tracking is necessary to ensure secure access to outsourced encrypted medical data, enabling fine-grained access control, keyword-based search, and privacy preservation. It aims to eliminate centralized key management, prevent unauthorized access, and support secure data sharing among healthcare entities. Tracking contributes to the broader goal of enhancing data confidentiality, integrity, and availability in decentralized healthcare systems.</t>
  </si>
  <si>
    <t>Yes, the model enables responsibility attribution through smart contracts that record access activities and enforce auditing. Each transaction is signed and appended to the blockchain, allowing traceability of data access and modifications.</t>
  </si>
  <si>
    <t>The scheme is implemented and evaluated using real-world datasets and blockchain simulation environments.</t>
  </si>
  <si>
    <t>The paper introduces a novel cryptographic primitive SC-ABSE.</t>
  </si>
  <si>
    <t>Empirical evaluation includes computational, storage, communication overhead, and security validation using AVISPA.</t>
  </si>
  <si>
    <t>The solution is not validated in an industrial context but rather in simulated environments.</t>
  </si>
  <si>
    <t>The SC-ABSE scheme achieves secure and efficient access control for encrypted PHRs in decentralized storage. It eliminates trusted key generators, supports multi-keyword search, and resists various attacks including chosen-keyword, replay, and man-in-the-middle. Performance analysis shows reduced computational and communication overhead, and improved throughput and latency compared to existing schemes.</t>
  </si>
  <si>
    <t>The scheme lacks emergency access protocols for first-aid scenarios and does not include user or attribute revocation mechanisms.</t>
  </si>
  <si>
    <t>The study provides a comprehensive security and performance evaluation but does not include industrial deployment or user studies.</t>
  </si>
  <si>
    <t>2-s2.0-85101341132</t>
  </si>
  <si>
    <t>P040</t>
  </si>
  <si>
    <t>10.1007/978-3-030-66498-5_1</t>
  </si>
  <si>
    <t>Decentralized Data Access with IPFS and Smart Contract Permission Management for Electronic Health Records</t>
  </si>
  <si>
    <t>To design a blockchain-based system that enables decentralized and secure permission management for electronic health records, while granting patients full privacy control and ownership over their data.</t>
  </si>
  <si>
    <t>To design a decentralized EHR system integrating IPFS for storage and smart contracts for permission management, with public key governance</t>
  </si>
  <si>
    <t>blockchain, IPFS, smart contracts, EHR, identity verification</t>
  </si>
  <si>
    <t>The study addresses the healthcare domain, focusing on the problem of fragmented and insecure electronic health record (EHR) storage. It proposes a novel decentralized architecture that integrates blockchain-based smart contracts for permission management with the InterPlanetary File System (IPFS) for distributed EHR storage. A governing body is introduced to manage public key governance and identity verification, mitigating risks associated with lost or stolen private keys. The solution is compared with existing systems such as MedRec, Medblock, and MeDShare, highlighting improvements in privacy control, decentralization, and regulatory compliance.</t>
  </si>
  <si>
    <t>Integrates IPFS for decentralized storage of EHRs and smart contracts for access control. Introduces a governing body for public key management and identity verification</t>
  </si>
  <si>
    <t>Electronic health records (EHRs)</t>
  </si>
  <si>
    <t>The proposed solution combines blockchain technology, smart contracts, and the InterPlanetary File System (IPFS). Blockchain serves as a secure and transparent permission management database, while IPFS provides decentralized storage for EHRs using Merkle-DAGs and content-addressing via cryptographic hashes. Smart contracts manage access control lists and permissions. The system also includes a governing body for public key governance and identity verification. The article presents a conceptual model supported by process diagrams but does not implement a working prototype.</t>
  </si>
  <si>
    <t>Ethereum blockchain (smart contracts), IPFS, public key cryptography. Conceptual model with process diagrams</t>
  </si>
  <si>
    <t>Tracking is necessary to ensure secure, transparent, and patient-controlled access to electronic health records. It aims to eliminate unauthorized off-chain queries, enhance privacy, and comply with regulations such as GDPR and HIPAA. By decentralizing storage and permission management, the system empowers patients to manage access to their health data while maintaining security and auditability.</t>
  </si>
  <si>
    <t>To give patients full control over their EHRs while ensuring secure access and compliance with privacy regulations (e.g., GDPR)</t>
  </si>
  <si>
    <t>Yes, the approach enables identification of responsible parties in case of data leakage. The governing body maintains mappings between public keys and verified identities, allowing for accountability and revocation of compromised keys.</t>
  </si>
  <si>
    <t>Yes. Governing body verifies identities and manages key revocation, enabling accountability</t>
  </si>
  <si>
    <t>The article does not present a real-world implementation or deployment of the proposed system.</t>
  </si>
  <si>
    <t>False. No implementation or deployment described</t>
  </si>
  <si>
    <t>The paper introduces a novel design integrating IPFS and smart contracts with a governing body for EHR management.</t>
  </si>
  <si>
    <t>True. Proposes a novel integration of IPFS and smart contracts with identity governance</t>
  </si>
  <si>
    <t>False. No empirical evaluation conducted</t>
  </si>
  <si>
    <t>The proposed solution has not been validated in an industrial context.</t>
  </si>
  <si>
    <t>The paper goes beyond a conceptual framework by providing detailed process models and system design.</t>
  </si>
  <si>
    <t>True. Presents a conceptual framework for decentralized EHR management</t>
  </si>
  <si>
    <t>The article is not based solely on the authors’ opinions or experiences; it builds on existing research and proposes a new design.</t>
  </si>
  <si>
    <t>False. Not based on personal experience</t>
  </si>
  <si>
    <t>The integration of IPFS for decentralized storage and a governing body for public key governance addresses key limitations in existing blockchain-based EHR systems. The proposed design enhances patient privacy control, prevents unauthorized access, and ensures compliance with data protection regulations. It overcomes issues such as centralized storage and identity verification, offering a more secure and decentralized alternative.</t>
  </si>
  <si>
    <t>Proposes a privacy-preserving EHR system with decentralized storage and permission control, addressing key management and identity verification</t>
  </si>
  <si>
    <t>The design has not been implemented or tested in practice. The ownership and composition of the smart contract remain unspecified. Emergency access scenarios and the potential centralization introduced by the governing body are acknowledged as concerns.</t>
  </si>
  <si>
    <t>No implementation or empirical testing; future work includes prototype development</t>
  </si>
  <si>
    <t>The article provides a comprehensive conceptual design but lacks empirical validation or prototype implementation.</t>
  </si>
  <si>
    <t>Includes process-aware modeling and comparison with existing EHR architectures</t>
  </si>
  <si>
    <t>2-s2.0-85097189354</t>
  </si>
  <si>
    <t>P039</t>
  </si>
  <si>
    <t>10.1109/TII.2020.3040171</t>
  </si>
  <si>
    <t>SPDS: A Secure and Auditable Private Data Sharing Scheme for Smart Grid Based on Blockchain</t>
  </si>
  <si>
    <t>To develop a secure and auditable private data sharing scheme for smart grids that ensures fine-grained access control, data usage transparency, and user privacy preservation through blockchain and trusted computing technologies.</t>
  </si>
  <si>
    <t>To propose a secure and auditable private data sharing scheme for smart grids using blockchain and TEE</t>
  </si>
  <si>
    <t>smart grid, data usage tracking, TEE, contract theory, DPaaS</t>
  </si>
  <si>
    <t>In the domain of smart grid energy services, the article addresses the problem of privacy risks and lack of transparency in personal energy data sharing. The proposed solution, SPDS, is a blockchain-based framework that enables trust-free private data computation and auditable data usage tracking. It incorporates smart contracts to enforce fine-grained data usage policies and utilizes a trusted execution environment for off-chain processing of sensitive data. The system ensures atomicity in data transactions through a two-phase delivery protocol and incentivizes high-quality data sharing via contract theory under information asymmetry. Comparative simulations demonstrate that SPDS outperforms conventional schemes in participant payoffs and privacy protection.</t>
  </si>
  <si>
    <t>SPDS framework uses smart contracts, TEE, and off-chain storage to ensure secure data sharing and usage tracking</t>
  </si>
  <si>
    <t>Personal energy data from smart meters, appliances, and electric vehicles.</t>
  </si>
  <si>
    <t>Smart grid user data (energy consumption, usage profiles)</t>
  </si>
  <si>
    <t>The solution integrates blockchain for decentralized ledger management, smart contracts for programmable data access and usage policies, and Trusted Execution Environment (TEE) such as Intel SGX for secure off-chain computation. Off-chain data storage is handled via cloud services (e.g., AWS, Azure), with encrypted datasets and metadata stored on-chain. The system employs Boneh–Lynn–Shacham multisignatures for efficient authentication and a hybrid Delegated Proof of Stake–Byzantine Fault Tolerance consensus protocol for transaction validation. The implementation includes a user interface for dataset overview and supports remote attestation for verifying TEE execution integrity. The article presents a fully implemented system with simulation-based evaluation.</t>
  </si>
  <si>
    <t>Blockchain, Smart Contracts, Trusted Execution Environment (TEE), Off-chain storage; conceptual with simulation</t>
  </si>
  <si>
    <t>Tracking is necessary to ensure that personal energy data is accessed and used only by authorized entities for intended purposes, thereby preserving user privacy and enabling auditability. It aims to provide transparency in data usage, enforce policy compliance, and prevent misuse or unauthorized sharing. Tracking also supports incentive mechanisms by documenting data contributions and ensuring fair compensation.</t>
  </si>
  <si>
    <t>To ensure secure data sharing and usage tracking in smart grids</t>
  </si>
  <si>
    <t>Yes, the approach enables identification of responsible parties in case of data leakage. The Certificate Authority maintains a certificate repository that can reveal the true identity of any adversary under disputes, ensuring accountability.</t>
  </si>
  <si>
    <t>Yes; smart contracts and audit logs enable attribution</t>
  </si>
  <si>
    <t>The SPDS scheme is implemented and evaluated through simulations in a smart grid context with realistic parameters and user models.</t>
  </si>
  <si>
    <t>False; not deployed in practice</t>
  </si>
  <si>
    <t>The paper introduces a novel blockchain-based framework combining smart contracts and TEE for secure data sharing.</t>
  </si>
  <si>
    <t>True; novel SPDS framework proposed</t>
  </si>
  <si>
    <t>Structured simulations are conducted to evaluate the performance of the proposed scheme against conventional methods.</t>
  </si>
  <si>
    <t>True; simulation and contract theory applied</t>
  </si>
  <si>
    <t>There is no evidence of industrial deployment or validation in a real-world energy company setting.</t>
  </si>
  <si>
    <t>The paper presents a fully implemented system with technical details and simulation results, not just a conceptual framework.</t>
  </si>
  <si>
    <t>The SPDS scheme significantly improves the payoffs for both data owners and utility companies compared to linear and fixed-price contract schemes. It ensures secure, auditable, and privacy-preserving data sharing in smart grids, effectively mitigating risks such as data misuse and fraud. The integration of blockchain and TEE provides a robust framework for enforcing data usage policies and maintaining transparency.</t>
  </si>
  <si>
    <t>SPDS ensures secure, auditable data sharing and incentivizes high-quality data contribution</t>
  </si>
  <si>
    <t>The study does not address side-channel attacks on TEE, assumes secure enclaves, and relies on prior knowledge of user type distribution for optimal contract design. Future work aims to explore collaborative learning, memory-efficient inference in TEE, and contract design without prior distribution knowledge.</t>
  </si>
  <si>
    <t>Limited to theoretical and simulated validation</t>
  </si>
  <si>
    <t>The article provides a comprehensive technical framework and simulation-based evaluation but lacks real-world industrial validation.</t>
  </si>
  <si>
    <t>Includes contract theory and incentive modeling</t>
  </si>
  <si>
    <t>2-s2.0-85107145859</t>
  </si>
  <si>
    <t>P038</t>
  </si>
  <si>
    <t>10.1109/ICCCEEE49695.2021.9429554</t>
  </si>
  <si>
    <t>Semi-Centralized Blockchain Based Distributed System for Secure and Private Sharing of Electronic Health Records</t>
  </si>
  <si>
    <t>To propose a hybrid distributed system architecture that ensures secure and private sharing of electronic health records, addressing privacy, security, and interoperability issues that hinder the adoption of EHRs.</t>
  </si>
  <si>
    <t>To propose a hybrid semi-centralized distributed system architecture that ensures secure and private sharing of electronic health records (EHRs) by combining the benefits of centralized and decentralized systems, and leveraging blockchain technology.</t>
  </si>
  <si>
    <t>blockchain, electronic health records, data privacy, distributed systems, security architecture</t>
  </si>
  <si>
    <t>The study introduces a semi-centralized distributed system for managing electronic health records in the healthcare domain. The problem addressed is the lack of secure and private mechanisms for sharing EHRs among healthcare providers, which has led to limited adoption due to privacy concerns and frequent data breaches. The proposed solution combines the decentralized data storage model with centralized authorization and authentication mechanisms. It integrates blockchain technology to ensure data integrity, enforce patient consent, and maintain a secure ledger of EHR transactions. A comparative analysis highlights the limitations of purely centralized and decentralized systems, advocating for a hybrid approach that balances security, manageability, and autonomy.</t>
  </si>
  <si>
    <t>The paper proposes a semi-centralized distributed system architecture that integrates blockchain to track and share EHRs securely. The system uses a governing node to regulate message propagation and ensure authorized access. Blockchain ensures data integrity, pseudo-anonymity, and patient consent through digital signatures.</t>
  </si>
  <si>
    <t>Semi-centralized (hybrid of user-centered and server-centered)</t>
  </si>
  <si>
    <t>The implemented prototype uses a self-hosted web server developed in Java as the governing node. Desktop clients for patients and healthcare providers communicate via HTTPS. Patient data is stored locally in encrypted SQLite databases, and each patient is assigned a Base58 encoded cryptographic address and RSA key pair for end-to-end encryption. Healthcare provider data is stored in a server-side PostgreSQL database. Blockchain blocks are stored as SQL table rows in SQLite. The system uses Server-Sent Events (SSE) for block transfer between providers, and digital signatures for verifying patient consent. The architecture demonstrates a working implementation rather than a conceptual model.</t>
  </si>
  <si>
    <t>Implemented as a proof-of-concept using Java (server), SQLite (local encrypted storage), PostgreSQL (server-side database), RSA cryptography (key pairs), HTTPS communication, and blockchain structure for EHR transactions.</t>
  </si>
  <si>
    <t>Tracking is necessary to ensure secure and private sharing of EHRs among healthcare providers. It aims to enforce patient consent, maintain data integrity, and provide traceability of medical records. By using blockchain, the system ensures that only authorized parties access patient data, thereby addressing privacy concerns and reducing the risk of data breaches.</t>
  </si>
  <si>
    <t>To ensure secure, private, and consent-based sharing of EHRs among healthcare providers, while maintaining data integrity and availability across the network.</t>
  </si>
  <si>
    <t>Yes, the system enables responsibility attribution through cryptographic signatures and blockchain records. Each transaction includes sender and recipient addresses and a digital signature, allowing identification of the responsible party in case of data leakage.</t>
  </si>
  <si>
    <t>Yes. The system uses cryptographic addresses and digital signatures to verify the identity of the sender and receiver, enabling attribution in case of data leakage.</t>
  </si>
  <si>
    <t>A proof-of-concept prototype was implemented and tested using real technologies such as Java, SQLite, and PostgreSQL.</t>
  </si>
  <si>
    <t>True. Justification: A working prototype was implemented and tested using real technologies and simulated interactions between patients and healthcare providers.</t>
  </si>
  <si>
    <t>The paper proposes a novel semi-centralized architecture combining blockchain with hybrid data storage models.</t>
  </si>
  <si>
    <t>True. Justification: The paper introduces a novel semi-centralized architecture combining blockchain with centralized control for EHR sharing.</t>
  </si>
  <si>
    <t>True. Justification: The paper describes a proof-of-concept implementation and evaluates its feasibility through simulated interactions.</t>
  </si>
  <si>
    <t>The solution was not evaluated in an industrial context.</t>
  </si>
  <si>
    <t>False. Justification: The evaluation was conducted in a simulated environment, not within an actual healthcare organization.</t>
  </si>
  <si>
    <t>False. Justification: The paper goes beyond conceptual discussion by implementing and testing a prototype.</t>
  </si>
  <si>
    <t>The paper is based on technical implementation rather than author opinion or experience.</t>
  </si>
  <si>
    <t>False. Justification: The paper is based on technical design and implementation rather than personal opinion or anecdotal experience.</t>
  </si>
  <si>
    <t>The proposed semi-centralized system architecture effectively addresses privacy, security, and interoperability issues in EHR sharing. It offers a feasible solution for secure data exchange between healthcare providers and patients, ensuring patient consent and data integrity through blockchain. The system balances the benefits of centralized and decentralized architectures.</t>
  </si>
  <si>
    <t>The proposed semi-centralized system effectively addresses privacy, security, and interoperability challenges in EHR sharing. Blockchain ensures data integrity and patient consent, while the hybrid architecture balances decentralization and centralized control.</t>
  </si>
  <si>
    <t>The system still faces limitations such as client disk capacity and partial single point of failure due to the governing node. These limitations are identified as areas for future research.</t>
  </si>
  <si>
    <t>Limitations include disk capacity constraints on client devices, partial single point of failure due to reliance on the governing node, and lack of industrial validation.</t>
  </si>
  <si>
    <t>The article includes implementation details and source code references, confirming the practical nature of the proposed system.</t>
  </si>
  <si>
    <t>The system enforces patient consent through cryptographic signatures and uses blockchain to maintain a ledger of EHR transactions. The governing node acts as a secure message broker.</t>
  </si>
  <si>
    <t>2-s2.0-85099882430</t>
  </si>
  <si>
    <t>P037</t>
  </si>
  <si>
    <t>10.1109/LCN48667.2020.9314823</t>
  </si>
  <si>
    <t>IntentKeeper: Intent-oriented Data Usage Control for Federated Data Analytics</t>
  </si>
  <si>
    <t>To propose a novel intent-oriented data usage control system, called IntentKeeper, that simplifies policy specification and enables preventive and proactive enforcement of data usage control in federated data analytics environments.</t>
  </si>
  <si>
    <t>The study addresses the challenge of enforcing data usage control in federated data analytics, particularly in domains such as automotive, smart cities, and eHealth. The proposed solution, IntentKeeper, introduces an intent-oriented approach that allows data providers and consumers to specify high-level usage policies and service intents. This reduces complexity and enhances security by enabling preventive and proactive enforcement through joint decisions between policy enforcement and service orchestration. The system is validated in an automotive scenario and compared against a flow-oriented approach, demonstrating a 75% reduction in configuration complexity.</t>
  </si>
  <si>
    <t>Electric vehicle data including GPS location, battery status, mileage, and speed, which may contain personal data of car owners.</t>
  </si>
  <si>
    <t>The IntentKeeper system is implemented by extending the FogFlow edge computing framework. It integrates Docker for containerized task execution, Hyperledger Fabric for blockchain-based decentralized synchronization, and Vault for identity and access management. The system includes components such as service orchestrator, broker, discovery, policy manager, and execution engine. It supports federated orchestration and policy enforcement across domains, enabling dynamic and compliant data processing pipelines.</t>
  </si>
  <si>
    <t>Tracking is necessary to enforce data usage control policies across federated domains, ensuring that data is used according to the provider's constraints. It aims to prevent misuse, protect privacy, and support secure and efficient data analytics by embedding policy enforcement into the orchestration process.</t>
  </si>
  <si>
    <t>Yes, the system enables responsibility attribution through blockchain-based traceability. It records policies, service intents, and data availability, allowing auditing of system behavior and identification of data consumers.</t>
  </si>
  <si>
    <t>The system is implemented and validated in a real-world automotive scenario.</t>
  </si>
  <si>
    <t>The paper introduces a novel intent-oriented data usage control system.</t>
  </si>
  <si>
    <t>The study includes structured performance evaluations and use case validations.</t>
  </si>
  <si>
    <t>There is no evidence of evaluation in an industrial production environment.</t>
  </si>
  <si>
    <t>The study is based on empirical validation, not solely on author experience.</t>
  </si>
  <si>
    <t>IntentKeeper significantly reduces the complexity of policy specification in federated data analytics scenarios, achieving up to 75% reduction compared to flow-oriented approaches. It enables preventive and proactive enforcement of data usage policies and maintains low latency in service orchestration and data processing.</t>
  </si>
  <si>
    <t>The decentralized configuration using blockchain introduces latency, especially under high workload conditions. The system's performance may be affected when scaling to a large number of concurrent clients.</t>
  </si>
  <si>
    <t>The article provides a comprehensive implementation and evaluation of the proposed system. It includes detailed architectural design, policy models, orchestration mechanisms, and performance benchmarks.</t>
  </si>
  <si>
    <t>2-s2.0-85098600378</t>
  </si>
  <si>
    <t>P036</t>
  </si>
  <si>
    <t>10.1109/ACCESS.2020.3045048</t>
  </si>
  <si>
    <t>Fully Decentralized Multi-Party Consent Management for Secure Sharing of Patient Health Records</t>
  </si>
  <si>
    <t>To propose a fully decentralized blockchain-based architecture for personal health record systems that enables secure, trustable, and auditable sharing of encrypted medical documents through multi-party consent management, particularly in emergency or incapacitated scenarios.</t>
  </si>
  <si>
    <t>To develop a blockchain-based architecture for multi-party authorization and secure sharing of patient health records, especially in emergency or incapacitated scenarios</t>
  </si>
  <si>
    <t>blockchain, multi-party authorization, threshold cryptography, IPFS, smart contracts</t>
  </si>
  <si>
    <t>The study addresses the healthcare domain, focusing on the challenge of securely sharing patient health records in emergency or incapacitated situations. The authors propose a blockchain-based personal health record system that integrates Ethereum smart contracts, threshold cryptography, and multi-party authorization to automate secure data sharing. The solution mitigates limitations of centralized systems by employing decentralized storage via InterPlanetary File System and computation through reputation-governed trusted oracles. Comparative analysis with existing systems highlights the novelty of the proposed architecture, which ensures patient-centered control, traceability, and resilience against security threats.</t>
  </si>
  <si>
    <t>Ethereum smart contracts implement multi-party authorization (MPA) using threshold cryptography. IPFS stores encrypted records. Trusted oracles perform re-encryption. Reputation system governs oracle behavior.</t>
  </si>
  <si>
    <t>Encrypted personal health records and access log events.</t>
  </si>
  <si>
    <t>Personal health records (PHRs)</t>
  </si>
  <si>
    <t>The proposed solution is implemented using Ethereum blockchain and smart contracts written in Solidity, executed on Ethereum Virtual Machines. It incorporates threshold cryptography for multi-party authorization, enabling secure key sharing among trusted entities. InterPlanetary File System (IPFS) is used for decentralized storage of encrypted medical documents, while Proxy Re-Encryption (PRE) facilitates secure data transformation without exposing private keys. Reputation-Governed Trusted Oracles (RGTOs) perform off-chain computation tasks, such as re-encryption and file retrieval, incentivized through a reputation system. The architecture is implemented and tested on a local Ethereum testnet, with smart contract deployment and cost analysis provided.</t>
  </si>
  <si>
    <t>Ethereum blockchain, IPFS, proxy re-encryption, threshold cryptography, smart contracts, reputation system</t>
  </si>
  <si>
    <t>Tracking is essential to ensure secure, auditable, and patient-centered access to personal health records. It enables provenance of access events, supports emergency and incapacitated scenarios through multi-party consent, and maintains data confidentiality and integrity. The tracking mechanisms also facilitate reputation evaluation of entities involved in data processing, thereby enhancing trust and accountability in the system.</t>
  </si>
  <si>
    <t>To enable secure and traceable sharing of PHRs in emergency or incapacitated scenarios</t>
  </si>
  <si>
    <t>Yes, the approach enables identification of responsible parties in case of data leakage. All entities are registered and verified by a regulatory agency, and interactions are logged immutably on the Ethereum blockchain. The reputation system further attributes responsibility by evaluating the behavior of trusted oracles and other entities.</t>
  </si>
  <si>
    <t>Yes; smart contracts and reputation system allow identification of responsible parties</t>
  </si>
  <si>
    <t>The solution is implemented and tested on a local Ethereum testnet with real smart contracts and entities.</t>
  </si>
  <si>
    <t>True; implemented and tested with smart contracts and IPFS</t>
  </si>
  <si>
    <t>The paper introduces a novel decentralized architecture integrating multi-party consent, threshold cryptography, and reputation-governed oracles.</t>
  </si>
  <si>
    <t>True; novel integration of MPA and threshold cryptography</t>
  </si>
  <si>
    <t>The study includes correctness verification, cost analysis, and security evaluation of the implemented system.</t>
  </si>
  <si>
    <t>True; correctness verification and cost analysis performed</t>
  </si>
  <si>
    <t>The solution is tested in a simulated environment and not validated in an industrial healthcare setting.</t>
  </si>
  <si>
    <t>The paper presents a fully implemented system with smart contracts and algorithms, not just a conceptual framework.</t>
  </si>
  <si>
    <t>False; not a conceptual framework only</t>
  </si>
  <si>
    <t>False; not based on author experience</t>
  </si>
  <si>
    <t>The proposed decentralized architecture successfully enables secure and auditable sharing of encrypted personal health records through multi-party consent. The integration of blockchain, smart contracts, IPFS, and trusted oracles ensures data confidentiality, integrity, and availability. The system supports emergency and incapacitated scenarios while maintaining patient-centered control. Cost and security analyses demonstrate the feasibility and robustness of the solution.</t>
  </si>
  <si>
    <t>The system enables secure, decentralized sharing of PHRs using MPA and threshold cryptography. Trusted oracles and reputation system enhance reliability.</t>
  </si>
  <si>
    <t>Challenges include securing Ethereum private keys, complexity of the integrated architecture, need for Solidity code optimization, and limitations in upgrading deployed smart contracts. These factors may hinder real-world deployment and scalability.</t>
  </si>
  <si>
    <t>Key management complexity; Ethereum usability challenges; GDPR compliance issues</t>
  </si>
  <si>
    <t>The article provides a comprehensive implementation and evaluation of the proposed solution. The smart contract code is publicly available, enhancing reproducibility.</t>
  </si>
  <si>
    <t>Smart contract code publicly available on GitHub; supports emergency access without compromising privacy</t>
  </si>
  <si>
    <t>2-s2.0-85096031334</t>
  </si>
  <si>
    <t>P035</t>
  </si>
  <si>
    <t>10.1109/ACCESS.2020.3032553</t>
  </si>
  <si>
    <t>Blockchain for Giving Patients Control Over Their Medical Records</t>
  </si>
  <si>
    <t>To propose a blockchain-based architecture that empowers patients with secure, decentralized control over their personal health records, addressing limitations of current centralized systems.</t>
  </si>
  <si>
    <t>To develop a blockchain-based system that gives patients full control over their personal health records using smart contracts and decentralized storage</t>
  </si>
  <si>
    <t>blockchain, personal health records, smart contracts, IPFS, proxy re-encryption</t>
  </si>
  <si>
    <t>The study addresses the healthcare domain, specifically the challenge of centralized personal health record (PHR) management systems that compromise data ownership, traceability, and security. The authors propose a decentralized solution using Ethereum blockchain smart contracts integrated with InterPlanetary File System (IPFS), proxy re-encryption, trusted oracles, and a reputation system. This architecture enables patients to control access to their medical records, ensuring secure sharing with doctors while maintaining data provenance and immutability. Comparative analysis with existing cloud-based systems highlights the proposed solution’s superiority in decentralization, security, and traceability.</t>
  </si>
  <si>
    <t>Ethereum smart contracts manage access control. IPFS stores encrypted records. Proxy re-encryption oracles re-encrypt data for authorized doctors. Reputation system governs oracle behavior.</t>
  </si>
  <si>
    <t>Personal health records and associated metadata</t>
  </si>
  <si>
    <t>The proposed solution is implemented using Ethereum blockchain and smart contracts written in Solidity, deployed via the Remix IDE. It integrates IPFS for decentralized file storage, proxy re-encryption schemes for secure data sharing, and trusted oracles for off-chain computation and event triggering. A reputation system evaluates oracle behavior to prevent misbehavior. The system includes two smart contracts: Controller Smart Contract (CSC) for entity registration and reputation management, and Patient Records Smart Contract (PRSC) for managing patient data and access requests. The implementation was tested on Ethereum testnet using JavaScript-based Ethereum Virtual Machines.</t>
  </si>
  <si>
    <t>Ethereum blockchain, IPFS, proxy re-encryption, smart contracts, reputation system</t>
  </si>
  <si>
    <t>Tracking is necessary to ensure secure, traceable, and patient-controlled access to medical records. It aims to decentralize data ownership, prevent unauthorized access, and maintain data integrity and provenance. The tracking mechanism supports auditability, accountability, and privacy, thereby addressing the limitations of centralized PHR systems.</t>
  </si>
  <si>
    <t>To ensure secure, decentralized, and patient-controlled sharing of medical records</t>
  </si>
  <si>
    <t>Yes, the system enables responsibility attribution through a reputation system that tracks oracle behavior and logs all interactions on the blockchain. This ensures accountability in case of data leakage or misbehavior.</t>
  </si>
  <si>
    <t>Yes; smart contracts log access and re-encryption events</t>
  </si>
  <si>
    <t>The smart contracts were implemented and tested in a simulated Ethereum testnet environment with real transactions.</t>
  </si>
  <si>
    <t>The paper introduces a novel integration of blockchain, IPFS, proxy re-encryption, and reputation systems for decentralized PHR management.</t>
  </si>
  <si>
    <t>True; novel integration of proxy re-encryption and reputation system</t>
  </si>
  <si>
    <t>The study includes structured testing, cost analysis, and correctness verification of the implemented smart contracts.</t>
  </si>
  <si>
    <t>The solution was not evaluated in an actual industrial healthcare setting.</t>
  </si>
  <si>
    <t>The proposed blockchain-based system successfully decentralizes control of personal health records, ensuring secure, traceable, and patient-centered data sharing. The integration of smart contracts, IPFS, proxy re-encryption, and reputation systems enhances privacy, security, and accountability. The implementation demonstrates feasibility and correctness, with cost analysis confirming practical deployment. The solution outperforms existing cloud-based PHR systems in decentralization and security.</t>
  </si>
  <si>
    <t>The system enables secure and decentralized control of PHRs using smart contracts and proxy re-encryption. Reputation system enhances oracle reliability.</t>
  </si>
  <si>
    <t>Key limitations include lack of interoperability across national deployments, challenges in key management for users, GDPR compliance issues due to immutable metadata, and lack of smart contract upgradability post-deployment.</t>
  </si>
  <si>
    <t>Ethereum usability challenges; GDPR compliance; scalability of IPFS</t>
  </si>
  <si>
    <t>The smart contract source code is publicly available on GitHub: https://github.com/madmoh/patient-phr</t>
  </si>
  <si>
    <t>Smart contract code publicly available on GitHub; supports emergency access and traceability</t>
  </si>
  <si>
    <t>2-s2.0-85089796437</t>
  </si>
  <si>
    <t>P034</t>
  </si>
  <si>
    <t>10.2196/13598</t>
  </si>
  <si>
    <t>ACTION-EHR: Patient-Centric Blockchain-Based Electronic Health Record Data Management for Cancer Care</t>
  </si>
  <si>
    <t>To develop a secure, patient-centric system for managing, sharing, and aggregating electronic health record (EHR) data across multiple hospitals, with a focus on cancer care, using permissioned blockchain technology to ensure privacy, security, and access control.</t>
  </si>
  <si>
    <t>To design and implement a blockchain-based system for secure EHR sharing in cancer care</t>
  </si>
  <si>
    <t>blockchain, patient-centric EHR, access control, metadata management</t>
  </si>
  <si>
    <t>In the healthcare domain, the study addresses the challenge of securely managing and sharing electronic health records (EHRs) across multiple hospitals, particularly for cancer care. The proposed solution, ACTION-EHR, is a patient-centric system built on a permissioned blockchain (Hyperledger Fabric) that enables patients to manage and control access to their EHRs. The system integrates blockchain nodes with hospital EHR systems and uses a hybrid data management approach: metadata and access permissions are stored on-chain, while encrypted EHR data are stored off-chain in HIPAA-compliant cloud storage. The system ensures data integrity, confidentiality, availability, and unlinkability through cryptographic techniques and digital signatures. Compared to existing centralized or permissionless blockchain solutions, ACTION-EHR offers enhanced privacy, scalability, and interoperability, and supports fine-grained access control and auditability.</t>
  </si>
  <si>
    <t>Permissioned blockchain system using Hyperledger Fabric; metadata stored on-chain, encrypted EHR stored off-chain; access control via smart contracts</t>
  </si>
  <si>
    <t>Electronic health record data, metadata (including access control policies), and cryptographic keys and credentials.</t>
  </si>
  <si>
    <t>EHR metadata, access permissions, cryptographic keys</t>
  </si>
  <si>
    <t>The solution is implemented using Hyperledger Fabric v1.4, a permissioned blockchain framework hosted by the Linux Foundation. The architecture includes blockchain peer nodes integrated with hospital EHR systems, a membership service (MS) for identity management, and an ordering service for transaction sequencing. Metadata are stored on-chain using CouchDB as the state database, while actual EHR data are encrypted and stored off-chain in HIPAA-compliant cloud storage (Amazon Web Services). The system uses public key infrastructure (PKI) for asymmetric encryption and digital signatures, and a hybrid cryptosystem combining symmetric and asymmetric encryption for secure data sharing. A web-based portal built with HTML, CSS, JavaScript, and Bootstrap allows patients and caregivers to interact with the system. The prototype was tested in a distributed environment using simulated patient data.</t>
  </si>
  <si>
    <t>Hyperledger Fabric, CouchDB, AWS, PKI, asymmetric encryption, REST APIs</t>
  </si>
  <si>
    <t>Tracking is essential to ensure secure, auditable, and privacy-preserving sharing of electronic health records across multiple healthcare institutions. The system enables patients to define and manage access control policies, ensuring that only authorized caregivers can access specific data during specified timeframes. Tracking metadata and permissions on the blockchain allows for transparency, accountability, and traceability of data access and sharing events. This contributes to solving the problem of fragmented and insecure EHR sharing, improving patient care coordination, especially in cancer treatment scenarios.</t>
  </si>
  <si>
    <t>To enable secure, patient-controlled sharing of EHR data across hospitals</t>
  </si>
  <si>
    <t>Yes. The system supports responsibility attribution through the use of digital signatures and identity management via a membership service. Each transaction is signed with the user's private key, and the identities are managed by a certificate authority. This allows for the identification of users responsible for data access or sharing, enabling auditability and accountability in case of data leakage.</t>
  </si>
  <si>
    <t>Yes; via digital signatures and permission metadata</t>
  </si>
  <si>
    <t>The system was implemented and tested in a distributed environment using simulated patient data and integrated with hospital EHR systems.</t>
  </si>
  <si>
    <t>The paper proposes a novel patient-centric blockchain-based framework (ACTION-EHR) for EHR data sharing and management.</t>
  </si>
  <si>
    <t>True; novel architecture for patient-centric EHR sharing</t>
  </si>
  <si>
    <t>The prototype was evaluated through implementation and testing in a distributed environment, demonstrating feasibility and identifying challenges.</t>
  </si>
  <si>
    <t>True; tested with simulated patient data</t>
  </si>
  <si>
    <t>Although developed in collaboration with a hospital, the system has not yet been evaluated in a real-world industrial setting; a pilot study is planned.</t>
  </si>
  <si>
    <t>The study is based on technical implementation and evaluation, not solely on the authors' opinions or experiences.</t>
  </si>
  <si>
    <t>The ACTION-EHR prototype demonstrates the feasibility of using permissioned blockchain technology for secure, patient-centric EHR data sharing. The system ensures privacy, security, availability, and fine-grained access control. It supports interoperability through FHIR standards and enables patients to manage their data across institutions. The study highlights the potential of blockchain to transform EHR management and improve patient care, particularly in cancer treatment.</t>
  </si>
  <si>
    <t>Validated feasibility of blockchain-based EHR sharing; ensured privacy, security, and control</t>
  </si>
  <si>
    <t>The system has not yet been deployed in a real-world healthcare setting. Limitations include potential single points of failure if not properly deployed, challenges in emergency access to data, and incompatibility with the 'right to be forgotten' under GDPR due to blockchain immutability. Future work includes implementing break-glass mechanisms and exploring redactable blockchains.</t>
  </si>
  <si>
    <t>Limited by lack of real-world deployment and emergency access mechanisms</t>
  </si>
  <si>
    <t>The article includes a detailed security analysis in a multimedia appendix, covering privacy properties, threat models, and cryptographic mechanisms.</t>
  </si>
  <si>
    <t>Includes detailed threat model and cryptographic design</t>
  </si>
  <si>
    <t>2-s2.0-85089307081</t>
  </si>
  <si>
    <t>P033</t>
  </si>
  <si>
    <t>10.1109/ACCESS.2020.3011201</t>
  </si>
  <si>
    <t>A Hierarchical Multi Blockchain for Fine Grained Access to Medical Data</t>
  </si>
  <si>
    <t>To propose a novel hierarchical multi-blockchain architecture that enables fine-grained, secure, and interoperable access to medical data across multiple stakeholders in the healthcare ecosystem, while addressing privacy, trust management, and forensic auditing requirements.</t>
  </si>
  <si>
    <t>To propose a hierarchical multi-blockchain architecture for fine-grained access control to medical data across multiple domains</t>
  </si>
  <si>
    <t>blockchain, attribute-based encryption, multi-chain architecture, smart contracts, medical data access</t>
  </si>
  <si>
    <t>The study addresses the healthcare domain, focusing on the challenge of securely sharing medical data among stakeholders with conflicting privacy and trust requirements. It proposes a hierarchical multi-blockchain architecture composed of a proxy blockchain and multiple domain-specific blockchains. The proxy blockchain facilitates global transaction logging and trust interoperability, while domain blockchains enforce fine-grained access control using smart contracts and Ciphertext-Policy Attribute-Based Encryption. The architecture supports dynamic stakeholder participation, decentralized trust management, and tailored forensic mechanisms. A proof-of-concept implementation demonstrates the system’s efficiency and scalability, with comparative analysis highlighting improvements over existing cloud and blockchain-based solutions.</t>
  </si>
  <si>
    <t>Proxy blockchain manages user registration and logging. Domain blockchains enforce access policies using smart contracts. CP-ABE enables fine-grained encryption. Temporal roles and revocation supported.</t>
  </si>
  <si>
    <t>Medical data access transactions, user credentials, and temporal access roles.</t>
  </si>
  <si>
    <t>Medical records and access credentials</t>
  </si>
  <si>
    <t>The proposed solution is implemented using Ethereum-based private blockchains with Proof-of-Stake consensus mechanisms. Smart contracts written in Solidity enforce access control, trust management, and logging functionalities. Docker containers and Kubernetes orchestration ensure isolation and secure inter-blockchain communication. Attribute-Based Encryption is implemented using the Charm cryptographic library in Python, specifically the Lewko-Waters Multi-Authority CP-ABE scheme. The architecture includes APIs for user interaction and inter-blockchain routing, and supports distributed decryption to enhance performance and security. The implementation is a functional prototype demonstrating real-world applicability.</t>
  </si>
  <si>
    <t>Proxy blockchain, domain blockchains, CP-ABE, smart contracts, temporal ACLs, Ethereum-like infrastructure</t>
  </si>
  <si>
    <t>Tracking is essential to ensure secure, auditable, and privacy-preserving access to medical data across multiple domains. It enables accountability, supports forensic investigations, and enforces dynamic access policies. By logging all transactions and credential updates in a proxy blockchain, the system maintains integrity and transparency, thereby fostering trust among stakeholders and complying with regulatory requirements.</t>
  </si>
  <si>
    <t>To enable secure, fine-grained, and auditable access to medical data across domains</t>
  </si>
  <si>
    <t>Yes, the architecture includes a tailored forensics-by-design mechanism that logs all access requests and credential updates in the proxy blockchain. This enables identification of responsible parties in case of data leakage or unauthorized access, ensuring accountability and auditability.</t>
  </si>
  <si>
    <t>Yes; smart contracts and logging mechanisms trace access and revocation</t>
  </si>
  <si>
    <t>The paper presents a proof-of-concept implementation using Ethereum blockchains, Docker containers, and cryptographic libraries.</t>
  </si>
  <si>
    <t>True; proof-of-concept implemented and tested</t>
  </si>
  <si>
    <t>It introduces a novel hierarchical multi-blockchain architecture for healthcare data access.</t>
  </si>
  <si>
    <t>True; novel hierarchical multi-chain architecture with CP-ABE</t>
  </si>
  <si>
    <t>The study includes performance evaluation and experimental results based on simulated user requests and decryption times.</t>
  </si>
  <si>
    <t>True; security and performance analysis conducted</t>
  </si>
  <si>
    <t>The paper goes beyond conceptual modeling and includes implementation and evaluation.</t>
  </si>
  <si>
    <t>The proposed architecture effectively supports secure, fine-grained, and interoperable access to medical data. It enables distributed trust management, efficient revocation of access credentials, and robust forensic auditing. The proof-of-concept implementation demonstrates scalability and acceptable performance overhead, validating the feasibility of the approach in real-world scenarios.</t>
  </si>
  <si>
    <t>The architecture supports decentralized trust management, fine-grained access, and efficient revocation using CP-ABE and smart contracts</t>
  </si>
  <si>
    <t>The implementation is limited to a small-scale prototype. Further validation is needed for large-scale deployments and for handling large medical data types such as images or videos. The use of a single consensus mechanism may not be optimal for all domains.</t>
  </si>
  <si>
    <t>Complexity of key management; scalability of multi-chain setup; lack of industrial deployment</t>
  </si>
  <si>
    <t>The article provides a comprehensive technical solution with detailed implementation and evaluation. It is suitable for inclusion in studies focusing on blockchain-based access control in healthcare.</t>
  </si>
  <si>
    <t>Combines proxy and domain blockchains; supports temporal access and revocation</t>
  </si>
  <si>
    <t>2-s2.0-85089203572</t>
  </si>
  <si>
    <t>P032</t>
  </si>
  <si>
    <t>10.1109/JBHI.2020.2993072</t>
  </si>
  <si>
    <t>A Patient-Centric Health Information Exchange Framework Using Blockchain Technology</t>
  </si>
  <si>
    <t>To develop and evaluate a blockchain-based framework for patient-centric health information exchange that ensures data security, privacy, and patient control over electronic health records.</t>
  </si>
  <si>
    <t>To develop a patient-centric health information exchange (HIE) framework using blockchain to ensure privacy, security, and data provenance</t>
  </si>
  <si>
    <t>patient-centric HIE, blockchain, smart contracts, data segmentation</t>
  </si>
  <si>
    <t>The study addresses the healthcare domain, specifically the challenge of enabling secure and patient-controlled health information exchange across multiple institutions. The proposed solution is a blockchain-based framework that utilizes smart contracts to allow patients to manage access to their electronic health records. The system includes modules for linking electronic health record databases to blockchain and for managing data access requests. A large-scale simulation was conducted to evaluate the feasibility, stability, and robustness of the model, demonstrating its effectiveness in ensuring data provenance, security, and patient autonomy.</t>
  </si>
  <si>
    <t>Blockchain-based HIE system using smart contracts for access control and metadata management; off-chain encrypted EHR storage</t>
  </si>
  <si>
    <t>Electronic health record data and metadata associated with patient visits.</t>
  </si>
  <si>
    <t>The solution is implemented using a private Ethereum blockchain, incorporating smart contracts coded in Solidity. Each healthcare facility provides a node that is converted into a blockchain adapter, which includes a remote procedure call server and secure databases. The system uses biometric authentication, hashing algorithms for data integrity, and encryption mechanisms for secure data transmission. The architecture supports decentralized data access and control, with graphical user interfaces for both patients and clinicians. The implementation is fully functional and was tested through a large-scale simulation.</t>
  </si>
  <si>
    <t>Hyperledger Fabric, smart contracts, asymmetric encryption, CouchDB, AWS cloud</t>
  </si>
  <si>
    <t>Tracking is essential to ensure secure, patient-controlled access to electronic health records across healthcare facilities. It aims to address issues of data privacy, security, and interoperability, allowing patients to selectively share health information and monitor access history. The tracking mechanism supports data provenance, prevents unauthorized access, and facilitates efficient retrieval of relevant medical records for clinical decision-making.</t>
  </si>
  <si>
    <t>To enable secure, patient-controlled sharing of EHR data across institutions</t>
  </si>
  <si>
    <t>Yes, the approach enables identification of responsible parties in case of data leakage. The blockchain system logs all access transactions, including clinician IDs and timestamps, which can be audited to trace unauthorized access.</t>
  </si>
  <si>
    <t>Yes; via digital signatures and access control policies stored on-chain</t>
  </si>
  <si>
    <t>The study includes a large-scale simulation involving real-world data and system deployment across multiple nodes representing healthcare facilities.</t>
  </si>
  <si>
    <t>True; prototype tested in distributed environment</t>
  </si>
  <si>
    <t>The paper introduces a novel blockchain-based framework for patient-centric health information exchange, including unique features such as touchpoint segmentation and smart contract-based access control.</t>
  </si>
  <si>
    <t>True; novel integration of blockchain with patient-centric HIE</t>
  </si>
  <si>
    <t>Structured data collection and analysis were performed through simulation using the SEER dataset and performance metrics such as processing time and system robustness.</t>
  </si>
  <si>
    <t>True; simulation with deidentified patient data</t>
  </si>
  <si>
    <t>The solution was not evaluated in an actual industrial or clinical setting but rather through simulation.</t>
  </si>
  <si>
    <t>The proposed blockchain-based framework successfully enables patient-centric health information exchange with enhanced data security, privacy, and control. The simulation demonstrated the system's feasibility, stability, and robustness, with efficient processing times and reliable data integrity verification. The model supports personalized data sharing and access auditing, offering a promising solution for future healthcare interoperability challenges.</t>
  </si>
  <si>
    <t>Demonstrated feasibility of blockchain-based patient-centric HIE; improved privacy, security, and control</t>
  </si>
  <si>
    <t>The approach requires setup at each healthcare facility, including node deployment and adapter configuration. Scalability is constrained by the blockchain protocol's transaction limits, and interoperability depends on consensus around standards like FHIR. Additional challenges include potential patient-side node requirements for IoT data and performance variability based on node properties.</t>
  </si>
  <si>
    <t>Limited by lack of real-world deployment and regulatory integration</t>
  </si>
  <si>
    <t>The study provides a comprehensive implementation and evaluation of a blockchain-based health information exchange system, with detailed architectural and procedural descriptions.</t>
  </si>
  <si>
    <t>Includes detailed cryptographic operations and web portal design</t>
  </si>
  <si>
    <t>2-s2.0-85086142908</t>
  </si>
  <si>
    <t>P031</t>
  </si>
  <si>
    <t>10.1145/3390566.3391688</t>
  </si>
  <si>
    <t>Attribute-based Access Control of Data Sharing Based on Hyperledger Blockchain</t>
  </si>
  <si>
    <t>To propose and implement a secure, decentralized data sharing system that enables fine-grained access control using Attribute-based Encryption and Hyperledger blockchain technologies.</t>
  </si>
  <si>
    <t>To propose a decentralized system for secure data sharing using fine-grained access control via blockchain and attribute-based encryption.</t>
  </si>
  <si>
    <t>blockchain, data sharing, access control, Hyperledger</t>
  </si>
  <si>
    <t>The study addresses the challenge of secure and privacy-preserving data sharing in cloud environments, particularly for sensitive research data. The authors propose a decentralized architecture that integrates Attribute-based Encryption (ABE) with Hyperledger Fabric blockchain to enable fine-grained access control. The system allows data owners to encrypt files based on attribute-based policies and manage access permissions through a blockchain-based infrastructure. Hyperledger ensures data integrity and immutability, while ABE prevents unauthorized access. The solution is implemented using Hyperledger Composer and chaincodes, and its effectiveness is demonstrated through a prototype system.</t>
  </si>
  <si>
    <t>Combines Hyperledger Fabric blockchain with Ciphertext-Policy Attribute-Based Encryption (CP-ABE) to manage access permissions for encrypted research data. Chaincode logic governs access requests and approvals.</t>
  </si>
  <si>
    <t>Encrypted research files and access permissions</t>
  </si>
  <si>
    <t>Encrypted research files and access requests</t>
  </si>
  <si>
    <t>The developed solution utilizes a hybrid architecture combining a web-based front-end application built on the NodeJS platform, a private cloud for encrypted data storage, a Java-based API implementing Ciphertext-Policy Attribute-Based Encryption (CP-ABE), and a private blockchain network using Hyperledger Fabric. Hyperledger Composer is employed to define business logic through chaincodes, which manage participants, assets, and transactions. The system includes modules for publishing files, requesting access, and approving access based on attribute-based policies. The implementation is practical and has been deployed and tested using Hyperledger Composer Playground.</t>
  </si>
  <si>
    <t>Hyperledger Fabric, Hyperledger Composer, CP-ABE, NodeJS, JavaScript</t>
  </si>
  <si>
    <t>Tracking is necessary to ensure secure and efficient sharing of sensitive research data among scholars. It aims to provide data owners with full control over access permissions, enforce fine-grained access policies, and maintain data integrity and transparency. The blockchain records all access-related transactions immutably, supporting traceability and accountability in data sharing.</t>
  </si>
  <si>
    <t>To ensure secure, traceable, and fine-grained access to shared research data in decentralized environments</t>
  </si>
  <si>
    <t>Yes, the system enables identification of responsible parties through the use of digital certificates issued by Certificate Authorities within the Hyperledger Fabric network. These certificates are linked to participants and their attributes, allowing traceability of access and actions.</t>
  </si>
  <si>
    <t>Yes. Access control is enforced via CP-ABE and blockchain audit trails, enabling identification of responsible entities</t>
  </si>
  <si>
    <t>The paper presents a working prototype implemented using Hyperledger Composer and tested in a real environment.</t>
  </si>
  <si>
    <t>True. The system is implemented and tested using Hyperledger Composer and CP-ABE.</t>
  </si>
  <si>
    <t>The study introduces a novel integration of CP-ABE with Hyperledger Fabric for decentralized fine-grained access control.</t>
  </si>
  <si>
    <t>True. Introduces a novel integration of CP-ABE with Hyperledger for decentralized access control.</t>
  </si>
  <si>
    <t>The paper includes structured implementation and testing of the proposed system, demonstrating its effectiveness.</t>
  </si>
  <si>
    <t>True. Empirical testing of the system prototype is described.</t>
  </si>
  <si>
    <t>There is no evidence of industrial validation or deployment in a commercial or enterprise setting.</t>
  </si>
  <si>
    <t>False. No industrial deployment is reported.</t>
  </si>
  <si>
    <t>The paper goes beyond conceptual modeling by implementing and testing the proposed architecture.</t>
  </si>
  <si>
    <t>False. A concrete solution is proposed and implemented.</t>
  </si>
  <si>
    <t>The paper is based on technical implementation and experimentation, not solely on author experience or opinion.</t>
  </si>
  <si>
    <t>False. Based on system design and testing, not personal experience.</t>
  </si>
  <si>
    <t>The proposed system successfully enables secure, decentralized data sharing with fine-grained access control. By integrating CP-ABE with Hyperledger Fabric, the system ensures data integrity, confidentiality, and traceability. Authors can manage access permissions effectively, and all transactions are immutably recorded on the blockchain. The prototype demonstrates the feasibility and effectiveness of the approach.</t>
  </si>
  <si>
    <t>Demonstrates secure, decentralized access control with traceability and fine-grained permission management.</t>
  </si>
  <si>
    <t>The paper does not detail performance metrics or scalability analysis. It also omits in-depth configuration details of CP-ABE and cloud storage components.</t>
  </si>
  <si>
    <t>No industrial validation; future work includes reward mechanisms and private channels.</t>
  </si>
  <si>
    <t>The article provides a complete implementation and testing of the proposed system, making it suitable for further exploration in secure data sharing research.</t>
  </si>
  <si>
    <t>Highlights the use of chaincode for access logic and the role of certificate authorities.</t>
  </si>
  <si>
    <t>2-s2.0-85084954475</t>
  </si>
  <si>
    <t>P030</t>
  </si>
  <si>
    <t>10.1109/ISEA-ISAP49340.2020.235016</t>
  </si>
  <si>
    <t>Inter-Planetary File System Enabled Blockchain Solution For Securing Healthcare Records</t>
  </si>
  <si>
    <t>To propose a blockchain-based architecture integrated with the Inter-Planetary File System (IPFS) for secure and efficient sharing of Personal Health Records (PHRs) among various stakeholders in the healthcare domain.</t>
  </si>
  <si>
    <t>To design and evaluate a blockchain-based architecture integrated with IPFS for secure and efficient sharing of Personal Health Records (PHRs) among healthcare stakeholders.</t>
  </si>
  <si>
    <t>blockchain, data provenance, health information sharing, privacy preserving, IPFS, smart contracts</t>
  </si>
  <si>
    <t>The study addresses the challenge of securely sharing Personal Health Records (PHRs) among multiple stakeholders such as doctors, patients, researchers, and insurance companies. The proposed solution integrates blockchain technology with the Inter-Planetary File System (IPFS) to ensure tamper-proof, decentralized, and efficient data sharing. The blockchain component provides immutable transaction records and access control via smart contracts, while IPFS enables distributed storage and fast retrieval of health data. The system is designed with a user-centered architecture, granting patients control over their data. Comparative analysis with existing models highlights the novelty of incorporating IPFS for enhanced performance and privacy preservation.</t>
  </si>
  <si>
    <t>The article proposes a blockchain-based system integrated with IPFS to securely share and track Personal Health Records (PHRs). It uses smart contracts for access control and data activity monitoring. The system includes layers for user registration, query handling, data structuring, and blockchain/IPFS storage.</t>
  </si>
  <si>
    <t>Personal Health Records (PHRs), including metadata such as patient address, doctor address, encrypted notes, timestamps, and IPFS hashes.</t>
  </si>
  <si>
    <t>Personal Health Records (PHRs), including encrypted medical reports, doctor’s notes, timestamps, and IPFS hashes.</t>
  </si>
  <si>
    <t>The solution is implemented using Ethereum blockchain, smart contracts written in Solidity, and IPFS for distributed file storage. Ganache is used for account management and transaction simulation, while Truffle Suite facilitates contract deployment and testing. The system operates on Ubuntu 18.04 with Node.js, and uses MetaMask for blockchain interaction. Web3.js enables communication between clients and the Ethereum network. JMeter is employed for performance testing, and the system supports large-scale data handling with IPFS Merkle tree structure for efficient retrieval.</t>
  </si>
  <si>
    <t>Ethereum blockchain, smart contracts written in Solidity, IPFS for distributed storage, Ganache for account management, MetaMask for blockchain access, Node.js, web3.js, JMeter for performance testing. The system is implemented and tested on Ubuntu 18.04.</t>
  </si>
  <si>
    <t>Tracking is essential to ensure secure, privacy-preserving access and sharing of health data among untrusted parties. It enables patients to control who can view or modify their records, supports data provenance, and maintains integrity through immutable blockchain transactions. The tracking mechanism also facilitates auditing and prevents unauthorized access or tampering.</t>
  </si>
  <si>
    <t>To ensure privacy-preserving access, secure sharing, and provenance of medical data. Tracking enables patients to control access to their records and ensures integrity and traceability of data modifications.</t>
  </si>
  <si>
    <t>Yes, the system enables identification of responsible parties through blockchain transaction logs and smart contract permissions. Each participant has a unique address and private key, and all actions are recorded immutably, allowing traceability in case of data leakage or unauthorized access.</t>
  </si>
  <si>
    <t>Yes. The system allows identification of responsible parties through blockchain transaction logs and IPFS hash changes. Smart contracts record access permissions and modifications.</t>
  </si>
  <si>
    <t>The system was implemented and tested using Ethereum, IPFS, and other tools in a simulated healthcare environment.</t>
  </si>
  <si>
    <t>True. Justification: The system is implemented and tested using real tools (Ethereum, IPFS, JMeter) and simulated with actual health data (UCI dataset).</t>
  </si>
  <si>
    <t>The paper introduces a novel integration of blockchain and IPFS for healthcare data sharing.</t>
  </si>
  <si>
    <t>True. Justification: The paper proposes a novel integration of blockchain and IPFS for healthcare data sharing, with a layered architecture and smart contract-based access control.</t>
  </si>
  <si>
    <t>Experimental results are presented, including performance metrics such as latency and response time.</t>
  </si>
  <si>
    <t>True. Justification: The system is empirically evaluated using performance metrics such as latency and response time, with simulated data.</t>
  </si>
  <si>
    <t>There is no evidence of validation in an actual industrial healthcare setting.</t>
  </si>
  <si>
    <t>The paper goes beyond conceptual discussion and includes implementation details and evaluation.</t>
  </si>
  <si>
    <t>False. Justification: The paper is based on technical design and experimentation, not on author opinion or personal experience.</t>
  </si>
  <si>
    <t>The proposed blockchain-IPFS architecture effectively secures and manages PHRs, offering privacy-preserving access control and efficient data retrieval. The system demonstrates low latency and scalability, supporting large datasets. Comparative analysis shows superior performance and privacy features compared to existing models.</t>
  </si>
  <si>
    <t>The proposed system effectively secures and shares PHRs using blockchain and IPFS. It ensures privacy, integrity, and traceability. Experimental results show low latency and efficient data retrieval. The architecture supports patient-centric control and avoids single points of failure.</t>
  </si>
  <si>
    <t>The system was tested in a simulated environment and lacks validation in real-world industrial healthcare settings. Energy consumption and scalability challenges of blockchain are acknowledged.</t>
  </si>
  <si>
    <t>The system is tested in a simulated environment; real-world deployment and scalability in industrial settings are not evaluated.</t>
  </si>
  <si>
    <t>The article provides a comprehensive technical implementation and evaluation of a blockchain-IPFS system for healthcare data sharing.</t>
  </si>
  <si>
    <t>The study uses the UCI dataset for simulation and compares its model with existing blockchain-based healthcare systems. It emphasizes the role of smart contracts and IPFS in enhancing data security and access control.</t>
  </si>
  <si>
    <t>2-s2.0-85083640651</t>
  </si>
  <si>
    <t>P029</t>
  </si>
  <si>
    <t>10.1007/978-3-030-32150-5_82</t>
  </si>
  <si>
    <t>Secure and Traceable Medical Image Sharing Using Enigma in Cloud</t>
  </si>
  <si>
    <t>To propose a secure and traceable framework for sharing electronic healthcare records among cloud service providers using Enigma, with emphasis on access control, data provenance, and privacy preservation.</t>
  </si>
  <si>
    <t>To propose a secure and traceable framework for sharing electronic healthcare records using Enigma and blockchain technologies.</t>
  </si>
  <si>
    <t>electronic healthcare records, data provenance, access control, secret contracts, cloud security</t>
  </si>
  <si>
    <t>The study addresses the challenge of securely sharing electronic healthcare records in a trustless cloud environment. It proposes a decentralized framework based on Enigma, a privacy-preserving computation platform, which integrates secret contracts and access control mechanisms. The solution enables data provenance, auditing, and secure sharing of medical data among cloud providers and institutions. The system monitors user activities and revokes access upon detection of policy violations. Compared to existing methods, the proposed model enhances scalability, decentralization, and privacy while mitigating risks associated with data breaches.</t>
  </si>
  <si>
    <t>Introduces a decentralized system using Enigma’s secret contracts and blockchain to monitor and control access to shared medical data, ensuring traceability and privacy.</t>
  </si>
  <si>
    <t>Electronic healthcare records and user activities performed on them, such as read, write, delete, copy, move, and duplicate.</t>
  </si>
  <si>
    <t>Electronic healthcare records (medical images and data)</t>
  </si>
  <si>
    <t>The proposed solution is built on Enigma, a decentralized computation platform that uses secure multi-party computation to ensure privacy. It integrates blockchain technology for immutable logging and consensus, and employs secret contracts to monitor and control data access. The architecture includes layers for data querying, structuring, processing, and provenance. Triggers facilitate communication between external systems and the blockchain. The system is implemented conceptually, with detailed design and workflow descriptions, but no empirical deployment is reported.</t>
  </si>
  <si>
    <t>Enigma (MPC), secret contracts, permissioned blockchain, triggers, IPFS, Ethereum smart contracts; conceptual model with implementation details</t>
  </si>
  <si>
    <t>Tracking is implemented to ensure data provenance, monitor user behavior, and enforce access control policies. It aims to prevent unauthorized actions on sensitive medical data, provide accountability, and maintain trust in a decentralized environment. By logging all activities and enabling revocation of access upon violations, the system enhances data security and supports regulatory compliance.</t>
  </si>
  <si>
    <t>To ensure privacy, traceability, and access control in medical data sharing across cloud providers.</t>
  </si>
  <si>
    <t>Yes, the system enables identification of responsible parties through secret contracts that log all actions performed on the data. Each request is signed with a private key and verified, allowing traceability of user behavior and accountability in case of data leakage.</t>
  </si>
  <si>
    <t>Yes; secret contracts log and report unauthorized actions, enabling accountability.</t>
  </si>
  <si>
    <t>The article presents a conceptual framework without evidence of real-world deployment or application.</t>
  </si>
  <si>
    <t>False – No evidence of real-world deployment.</t>
  </si>
  <si>
    <t>The paper introduces a novel solution using Enigma and secret contracts for secure data sharing in cloud environments.</t>
  </si>
  <si>
    <t>True – Proposes a novel Enigma-based sharing model.</t>
  </si>
  <si>
    <t>There is no structured data collection or empirical analysis reported in the article.</t>
  </si>
  <si>
    <t>False – No structured empirical evaluation.</t>
  </si>
  <si>
    <t>False – No industrial validation.</t>
  </si>
  <si>
    <t>The article presents a conceptual model with architectural design and theoretical workflow.</t>
  </si>
  <si>
    <t>False – Not philosophical.</t>
  </si>
  <si>
    <t>The paper is not based solely on author opinions or experiences; it includes technical design and literature review.</t>
  </si>
  <si>
    <t>False – Not based on author experience.</t>
  </si>
  <si>
    <t>The proposed Enigma-based framework offers a secure and traceable method for sharing electronic healthcare records among cloud providers. It ensures privacy, access control, and data provenance through secret contracts and blockchain integration. The model addresses limitations in existing approaches and provides a scalable and decentralized solution for medical data sharing.</t>
  </si>
  <si>
    <t>Demonstrates how Enigma and blockchain can provide secure, decentralized sharing of medical data with traceability and access control.</t>
  </si>
  <si>
    <t>The study does not include empirical validation or implementation results. It remains a conceptual proposal without performance metrics or real-world testing.</t>
  </si>
  <si>
    <t>No empirical evaluation; lacks industrial deployment.</t>
  </si>
  <si>
    <t>The article is rich in conceptual design but lacks empirical evaluation. It contributes to the theoretical advancement of secure data sharing in healthcare using blockchain and privacy-preserving computation.</t>
  </si>
  <si>
    <t>Highlights scalability, privacy, and decentralization as key benefits.</t>
  </si>
  <si>
    <t>2-s2.0-85082170898</t>
  </si>
  <si>
    <t>P028</t>
  </si>
  <si>
    <t>10.1109/COMSNETS48256.2020.9027413</t>
  </si>
  <si>
    <t>Blockchain-based Interoperable Healthcare Using Zero-knowledge Proofs and Proxy Re-Encryption</t>
  </si>
  <si>
    <t>To propose a blockchain-based framework for secure, interoperable healthcare data sharing and insurance claim processing in the context of India’s national health scheme, using zero-knowledge proofs and proxy re-encryption.</t>
  </si>
  <si>
    <t>To propose a national blockchain framework for EHR sharing and insurance claims using zero-knowledge proofs and proxy re-encryption</t>
  </si>
  <si>
    <t>EHR interoperability, insurance claims, zero-knowledge proofs, proxy re-encryption</t>
  </si>
  <si>
    <t>The article presents a blockchain-based national healthcare framework tailored for India’s Aayushman Bharat Yojna. It addresses the challenges of secure Electronic Health Record (EHR) sharing and insurance claim processing by integrating smart contracts, zero-knowledge proofs, and proxy re-encryption. The system enables beneficiaries to authenticate using smart cards and delegate access to healthcare providers securely. It ensures transparency in insurance claims and maintains an auditable trail of EHR access. Comparative analysis with existing centralized and attribute-based encryption models highlights the proposed system’s scalability, privacy, and security advantages.</t>
  </si>
  <si>
    <t>Blockchain-based system for secure EHR sharing and insurance processing; authentication via ZK-SNARKs; access via proxy re-encryption</t>
  </si>
  <si>
    <t>Electronic Health Records (EHRs), insurance claims, access control events, and authentication proofs.</t>
  </si>
  <si>
    <t>EHR data, insurance claims, encrypted keys</t>
  </si>
  <si>
    <t>The proposed solution integrates blockchain technology with smart contracts deployed on Ethereum, using Solidity and the Zokrates library for zero-knowledge proof generation. IPFS is used for decentralized storage of encrypted EHRs. Proxy re-encryption is employed for secure access delegation, and AES-256 is used for symmetric encryption. The system includes smart cards for identity management and authentication, and utilizes PBKDF2 for key derivation. The implementation was tested on the Rinkeby test network and Amazon Cloud.</t>
  </si>
  <si>
    <t>Ethereum, Zokrates, IPFS, smart contracts, AES, RSA, PBKDF2</t>
  </si>
  <si>
    <t>Tracking is implemented to ensure secure and privacy-preserving access to medical data, enable transparent and auditable insurance claim processing, and enforce access control policies. It aims to prevent unauthorized data access, support fraud detection, and facilitate interoperability among healthcare providers under the national health scheme.</t>
  </si>
  <si>
    <t>To ensure privacy-preserving EHR sharing and transparent insurance claims</t>
  </si>
  <si>
    <t>Yes, the system enables responsibility attribution through event logging in smart contracts and audit trails accessible to government agencies. Unauthorized access or fraudulent claims can be traced back to specific entities.</t>
  </si>
  <si>
    <t>Yes; via digital signatures and audit trails</t>
  </si>
  <si>
    <t>The solution was implemented and tested using Ethereum test networks and IPFS, demonstrating feasibility in a real-world setting.</t>
  </si>
  <si>
    <t>The paper introduces a novel framework combining blockchain, proxy re-encryption, and zero-knowledge proofs for healthcare interoperability.</t>
  </si>
  <si>
    <t>True; novel use of ZK-SNARKs and proxy re-encryption</t>
  </si>
  <si>
    <t>Empirical evaluation includes performance metrics, gas costs, and time overheads for authentication and data sharing.</t>
  </si>
  <si>
    <t>True; experimental analysis with simulated data</t>
  </si>
  <si>
    <t>The solution was not validated in an industrial context but rather through academic proof-of-concept and simulations.</t>
  </si>
  <si>
    <t>The proposed blockchain-based healthcare framework is feasible and scalable for secure EHR sharing and insurance claim processing. It ensures privacy through zero-knowledge proofs and proxy re-encryption, and outperforms centralized solutions like AWS S3 in data sharing efficiency. The system is robust against data breaches and misuse of identity cards.</t>
  </si>
  <si>
    <t>Validated secure EHR sharing and insurance claims; ensured privacy and auditability</t>
  </si>
  <si>
    <t>The study is limited to proof-of-concept implementation and simulation on test networks. Industrial deployment and user adoption challenges are not addressed.</t>
  </si>
  <si>
    <t>Limited by scalability and real-world deployment</t>
  </si>
  <si>
    <t>The article provides a comprehensive technical solution with experimental validation but lacks industrial deployment or user studies.</t>
  </si>
  <si>
    <t>Includes smart contract design and performance metrics</t>
  </si>
  <si>
    <t>2-s2.0-85080142798</t>
  </si>
  <si>
    <t>P027</t>
  </si>
  <si>
    <t>10.1007/s41109-020-00256-4</t>
  </si>
  <si>
    <t>Security through block vault in a blockchain enabled federated cloud framework</t>
  </si>
  <si>
    <t>To design, develop, and evaluate a blockchain-enabled federated cloud framework that secures offsite digital asset storage with enhanced access control, privacy, and breach detection capabilities.</t>
  </si>
  <si>
    <t>To design, develop, and evaluate a blockchain-enabled federated cloud computing framework (BFC²) that secures offsite digital asset storage with enhanced privacy, scalability, and restricted access control.</t>
  </si>
  <si>
    <t>blockchain, federated cloud, cybersecurity, access control, data vault, breach detection</t>
  </si>
  <si>
    <t>The study addresses the cybersecurity challenges associated with offsite data storage in cloud environments, particularly the risks of data breaches and unauthorized access. It proposes a blockchain-enabled federated cloud computing framework (BFC2) that integrates block vaults, block generators, and threat monitoring systems to secure digital assets. The solution employs multi-factor authentication, split knowledge access control, and continuous monitoring using amortized analysis to ensure accountability and early breach detection. Comparative evaluation demonstrates that the proposed framework outperforms traditional approaches in terms of security, scalability, and operational efficiency.</t>
  </si>
  <si>
    <t>The study proposes a permissioned federated blockchain framework (BFC²) composed of three subsystems: Block Generator, Block Vault, and Threatroscope. It introduces a block vault system for secure offsite digital asset storage using multi-factor authentication, split knowledge, and continuous monitoring via amortized cost analysis. Tracking is achieved through cryptographic tagging and ledger recording of digital asset transactions.</t>
  </si>
  <si>
    <t>Digital assets (compressed, split, and encrypted files) stored in federated cloud vaults</t>
  </si>
  <si>
    <t>Offsite digital assets (compressed, split, and encrypted files)</t>
  </si>
  <si>
    <t>The proposed solution is implemented using a permissioned federated blockchain architecture that includes components such as block vaults, block generators, and threat monitoring systems. Cryptographic mechanisms include private/public key pairs, share keys, and special keys for key stretching encryption. Smart contracts govern client onboarding and access control. The system uses Federated-Proof-of-Stake (FPoS) as its consensus protocol. Technologies such as GPS for location verification and amortized analysis for monitoring and accountability are integrated. The framework is fully implemented and evaluated through simulation.</t>
  </si>
  <si>
    <t>Blockchain (permissioned federated blockchain), smart contracts, Federated-Proof-of-Stake (FPoS) consensus protocol, cryptographic key management (public/private/share/special keys), amortized cost analysis, GPS-based location tracking, encryption algorithms. The article describes a conceptual framework with simulation-based evaluation.</t>
  </si>
  <si>
    <t>Tracking is employed to monitor and control access to offsite digital assets, ensuring secure storage and early detection of breaches. It supports accountability by evaluating subject interactions with resources and assigning operational costs to each action. This enables forensic auditing, policy enforcement, and breach prevention in a federated cloud environment.</t>
  </si>
  <si>
    <t>To ensure secure storage, access control, and accountability for offsite digital assets, enabling early breach detection and forensic traceability of interactions with cloud resources.</t>
  </si>
  <si>
    <t>Yes, the framework enables identification of responsible parties through detailed transaction records, smart contracts, and cryptographic credentials. The system maintains audit trails and accountability dashboards that track client operations, session times, and access costs.</t>
  </si>
  <si>
    <t>Yes. The framework supports responsibility attribution through cryptographic credentials, smart contracts, and audit trails involving Client-Intro-Managers (CIMs), Validators, and the Block Generator.</t>
  </si>
  <si>
    <t>The framework is implemented and evaluated through simulations demonstrating its practical application.</t>
  </si>
  <si>
    <t>False. Justification: The solution is conceptual and evaluated via simulation; no evidence of real-world deployment.</t>
  </si>
  <si>
    <t>The paper introduces a novel blockchain-enabled federated cloud framework with unique access control and monitoring mechanisms.</t>
  </si>
  <si>
    <t>True. Justification: The paper introduces a novel federated blockchain architecture (BFC²) and block vault mechanism for secure offsite data storage.</t>
  </si>
  <si>
    <t>Structured evaluation is conducted using simulations to assess performance and breach detection capabilities.</t>
  </si>
  <si>
    <t>True. Justification: The framework is evaluated through simulation comparing traditional and proposed approaches.</t>
  </si>
  <si>
    <t>The paper presents a fully implemented framework with technical details and evaluation, not just a conceptual model.</t>
  </si>
  <si>
    <t>False. Justification: The paper proposes a solution and evaluates it via simulation.</t>
  </si>
  <si>
    <t>The study is based on technical design and evaluation, not solely on author opinions or experiences.</t>
  </si>
  <si>
    <t>False. Justification: The study is not based on personal experience or opinion but presents a structured technical framework.</t>
  </si>
  <si>
    <t>The proposed BFC2 framework effectively secures offsite digital assets through advanced access control, encryption, and monitoring mechanisms. It demonstrates superior performance compared to traditional approaches, particularly in breach detection and operational accountability. The system is scalable, privacy-preserving, and adaptable to evolving cybersecurity threats.</t>
  </si>
  <si>
    <t>The proposed BFC² framework enhances security, privacy, and accountability for offsite digital asset storage. It introduces a novel access control model using amortized cost analysis and cryptographic mechanisms. Simulation results demonstrate improved breach detection and control over traditional approaches.</t>
  </si>
  <si>
    <t>The paper acknowledges that daily cryptographic key updates are not currently feasible due to computational complexity and operational costs. It suggests this as a topic for future research.</t>
  </si>
  <si>
    <t>The framework is not implemented in a real-world setting; evaluation is limited to simulation. Future work is suggested to explore moving target defense and roaming device security.</t>
  </si>
  <si>
    <t>The article is a comprehensive technical review and extension of prior work, with detailed implementation and simulation results.</t>
  </si>
  <si>
    <t>The paper builds upon prior work by the authors and integrates federated cloud and blockchain technologies to form a secure intelligence community for cyber infrastructure protection.</t>
  </si>
  <si>
    <t>2-s2.0-85078440657</t>
  </si>
  <si>
    <t>P026</t>
  </si>
  <si>
    <t>10.1007/978-3-030-36987-3_25</t>
  </si>
  <si>
    <t>HealthChain: A Secure Scalable Health Care Data Management System Using Blockchain</t>
  </si>
  <si>
    <t>To propose a secure and scalable health care data management system that addresses the limitations of existing centralized and blockchain-based solutions by introducing a novel inter-blockchain communication framework.</t>
  </si>
  <si>
    <t>To design a scalable and secure healthcare data management system using dual blockchain architecture (private and consortium).</t>
  </si>
  <si>
    <t>healthcare data management, blockchain, smart contracts, IPFS, data sharing</t>
  </si>
  <si>
    <t>The article presents HealthChain, a blockchain-based health care data management system designed to overcome the limitations of scalability and storage in traditional blockchain implementations. Operating within the healthcare domain, the system addresses the problem of fragmented and insecure electronic health records (EHRs) across multiple institutions. HealthChain introduces a dual blockchain architecture—private blockchains for intra-regional communication and consortium blockchains for inter-regional communication—thus reducing ledger memory and enhancing scalability. The solution integrates Ethereum smart contracts and InterPlanetary File System (IPFS) for secure data storage and access control. Comparative analysis with existing systems such as MedRec, Ancile, and BSPP demonstrates HealthChain’s advantages in confidentiality, scalability, and intrusion prevention.</t>
  </si>
  <si>
    <t>Proposes HealthChain, a system using private and consortium blockchains, smart contracts, and IPFS to manage and share healthcare records securely and efficiently.</t>
  </si>
  <si>
    <t>Encrypted electronic health records and associated metadata including access permissions and transaction history.</t>
  </si>
  <si>
    <t>HealthChain is implemented using Ethereum blockchain for smart contract execution and IPFS (InterPlanetary File System) for decentralized file storage. The system employs Proof of Authority (PoA) as its consensus mechanism to validate transactions and authorize providers. Smart contracts are used to manage user registration, patient-provider relationships, record summaries, and access permissions. The architecture includes private blockchains for regional data management and a consortium blockchain for inter-regional communication. The actual implementation is described in detail, including encryption procedures, record storage, and permission handling, indicating a fully developed system rather than a conceptual model.</t>
  </si>
  <si>
    <t>Ethereum smart contracts, IPFS, Proof of Authority (PoA), private and consortium blockchains; conceptual model with implementation details</t>
  </si>
  <si>
    <t>Tracking is essential to ensure secure, scalable, and privacy-preserving management of electronic health records. It enables decentralized control, immutable logging, and fine-grained access permissions, thereby preventing unauthorized access and data tampering. The tracking mechanism supports efficient retrieval and sharing of medical records across regions, reduces ledger memory requirements, and enhances system scalability.</t>
  </si>
  <si>
    <t>To enable secure, scalable, and traceable sharing of EMRs across regions and institutions.</t>
  </si>
  <si>
    <t>Yes, the system enables responsibility attribution through the use of smart contracts and Proof of Authority consensus. Providers must be verified by miners to add blocks, and all transactions are logged immutably, allowing identification of responsible parties in case of data leakage or malicious activity.</t>
  </si>
  <si>
    <t>Yes; smart contracts and PoA ensure traceability and accountability.</t>
  </si>
  <si>
    <t>The system is implemented and described with practical procedures for adding and retrieving medical records.</t>
  </si>
  <si>
    <t>False – No real-world deployment.</t>
  </si>
  <si>
    <t>The paper introduces a novel dual blockchain architecture for scalable health data management.</t>
  </si>
  <si>
    <t>True – Proposes a novel dual blockchain architecture.</t>
  </si>
  <si>
    <t>The article includes analytical comparisons and performance evaluations regarding ledger memory and transaction time.</t>
  </si>
  <si>
    <t>True – Includes performance analysis and simulation.</t>
  </si>
  <si>
    <t>The study is based on technical implementation and analysis, not solely on author experience or opinion.</t>
  </si>
  <si>
    <t>HealthChain significantly reduces ledger memory and transaction execution time compared to existing blockchain-based health care systems. It enhances scalability and prevents intrusion attacks by using IPFS for decentralized storage. The dual blockchain architecture allows efficient regional and inter-regional data management.</t>
  </si>
  <si>
    <t>HealthChain improves scalability and security in EMR sharing using regional blockchain segmentation and IPFS storage.</t>
  </si>
  <si>
    <t>The paper does not include industrial validation or real-world deployment, and future work is suggested to enhance security through re-encryption schemes.</t>
  </si>
  <si>
    <t>No industrial validation; simulation-based evaluation only.</t>
  </si>
  <si>
    <t>The article provides a detailed implementation of HealthChain, including smart contract logic and performance analysis, but lacks empirical data from real-world deployments.</t>
  </si>
  <si>
    <t>Compares HealthChain with existing systems in terms of scalability and ledger memory usage.</t>
  </si>
  <si>
    <t>2-s2.0-85074150487</t>
  </si>
  <si>
    <t>P025</t>
  </si>
  <si>
    <t>10.1016/j.cose.2019.101653</t>
  </si>
  <si>
    <t>PrivySharing: A blockchain-based framework for privacy-preserving and secure data sharing in smart cities</t>
  </si>
  <si>
    <t>To propose a blockchain-based framework, named PrivySharing, that ensures privacy-preserving and secure data sharing in smart city environments, addressing key challenges such as data integrity, privacy, scalability, and compliance with the European Union General Data Protection Regulation.</t>
  </si>
  <si>
    <t>The study introduces PrivySharing, a blockchain-based framework designed for secure and privacy-preserving data sharing in smart cities. The business domain is smart city data management, where the problem lies in the vulnerability of centralized IoT systems to privacy breaches, data integrity issues, and lack of user control. The solution leverages Hyperledger Fabric to create a permissioned blockchain network with multiple data-specific channels, smart contracts for access control, private data collections, and encryption mechanisms. Comparative analysis demonstrates that the multi-channel blockchain architecture offers superior scalability and privacy compared to single-channel systems, and aligns with key GDPR requirements.</t>
  </si>
  <si>
    <t>Health data, smart car data, smart meter data, surveillance data, and financial transactions</t>
  </si>
  <si>
    <t>The proposed solution is implemented using Hyperledger Fabric version 1.4, a permissioned blockchain platform. The architecture includes multiple data-specific channels, smart contracts (chaincode), private data collections stored in side databases (sideDB), and AES-256 encryption for sensitive data. REST APIs secured with API keys and OAuth 2.0 facilitate client interactions. Membership Service Providers (MSPs) manage identity and access control at network, channel, and peer levels. The system uses Kafka and Zookeeper for consensus and ordering services, and Hyperledger Caliper for performance benchmarking. The implementation is a proof-of-concept with experimental validation.</t>
  </si>
  <si>
    <t>Tracking is essential to ensure secure and privacy-preserving data sharing in smart cities. It enables fine-grained access control, supports GDPR compliance, and protects against data integrity threats such as unauthorized access, false data injection, and Sybil attacks. Tracking also facilitates transparency, accountability, and incentivization through digital tokens (PrivyCoin), allowing users to monitor and control who accesses their data and under what conditions.</t>
  </si>
  <si>
    <t>Yes, the framework enables responsibility attribution through cryptographic identities (X.509 certificates) and smart contracts that log all transactions and access control changes. Each user and stakeholder is issued a unique identity, and all actions are recorded immutably on the blockchain, allowing traceability in case of data leakage.</t>
  </si>
  <si>
    <t>The framework is implemented as a proof-of-concept using Hyperledger Fabric and validated through experimental results.</t>
  </si>
  <si>
    <t>The paper proposes a novel multi-channel blockchain architecture with privacy-preserving features tailored for smart cities.</t>
  </si>
  <si>
    <t>Structured performance evaluation is conducted using Hyperledger Caliper, including latency, throughput, and scalability metrics.</t>
  </si>
  <si>
    <t>The solution is evaluated in a simulated environment and not in a real industrial deployment.</t>
  </si>
  <si>
    <t>The paper presents a technical implementation and experimental validation, not just a conceptual framework.</t>
  </si>
  <si>
    <t>PrivySharing effectively addresses key privacy and security challenges in smart city data sharing. The multi-channel blockchain architecture enhances scalability and privacy compared to single-channel systems. The framework supports GDPR compliance, enables fine-grained access control, and provides a reward mechanism for data sharing. Experimental results confirm low transaction latency and high throughput, validating the framework’s performance and security.</t>
  </si>
  <si>
    <t>The framework requires significant storage resources due to multiple ledgers per peer. IoT device integrity verification is not addressed. The implementation is limited to a proof-of-concept and not deployed in a real-world smart city environment.</t>
  </si>
  <si>
    <t>The article provides a comprehensive technical and experimental analysis of the proposed framework. It includes detailed architecture, security mechanisms, and performance evaluation, making it suitable for further development and potential real-world application.</t>
  </si>
  <si>
    <t>2-s2.0-85084321255</t>
  </si>
  <si>
    <t>P024</t>
  </si>
  <si>
    <t>10.1109/CICT48419.2019.9066212</t>
  </si>
  <si>
    <t>Decentralized Patient Centric e-Health Record Management System using Blockchain and IPFS</t>
  </si>
  <si>
    <t>To propose a decentralized, patient-centric electronic health record management system that ensures privacy, security, and control over health data using blockchain and IPFS technologies.</t>
  </si>
  <si>
    <t>To propose a decentralized model for managing electronic health records (EHRs) that ensures privacy, security, and patient control using blockchain and IPFS</t>
  </si>
  <si>
    <t>blockchain, e-health, data privacy, decentralized storage, smart contracts</t>
  </si>
  <si>
    <t>The study addresses the healthcare domain, focusing on the problem of privacy and security in electronic health record systems. It proposes a decentralized solution using a permissioned Ethereum blockchain and the InterPlanetary File System (IPFS) to store and manage health records. Patients retain full control over their data, granting or revoking access to hospitals as needed. The system employs smart contracts to manage access permissions and disease statistics, ensuring transparency and immutability. Compared to existing models like MedRec, the proposed system eliminates reliance on third-party databases and enhances data integrity through distributed storage and cryptographic mechanisms.</t>
  </si>
  <si>
    <t>A permissioned Ethereum blockchain is used to log access and creation of health records. IPFS stores encrypted records. Patients control access via smart contracts. Biometric encryption is used for key management.</t>
  </si>
  <si>
    <t>Electronic health records, access permissions, and disease statistics.</t>
  </si>
  <si>
    <t>The developed solution integrates a permissioned Ethereum blockchain for transaction logging and smart contract execution, IPFS for distributed and immutable storage of health records, and biometric encryption for secure key management. The front-end interface is built using React.js, with backend logic in JavaScript. MongoDB is used to store patient and hospital identifiers and public keys, hosted on AWS via mLab. Ganache-cli simulates the blockchain environment, and Web3.js facilitates interaction with the blockchain. INFURA provides access to IPFS nodes. AES encryption secures key files, and fingerprint-based biometric authentication ensures user identity verification.</t>
  </si>
  <si>
    <t>Ethereum blockchain, IPFS, AES encryption, biometric key derivation, smart contracts, React.js, MongoDB, Web3.js, Ganache-cli</t>
  </si>
  <si>
    <t>Tracking is essential to ensure secure, auditable, and patient-controlled access to health records. It enables patients to monitor who accesses their data, supports revocation of access, and maintains disease statistics without compromising privacy. This contributes to data integrity, accountability, and informed public health analysis.</t>
  </si>
  <si>
    <t>To ensure secure, decentralized, and patient-controlled access to health records</t>
  </si>
  <si>
    <t>Yes, the system enables identification of responsible parties through immutable blockchain logs. Every access, creation, or revocation action is recorded, allowing traceability of data interactions.</t>
  </si>
  <si>
    <t>Yes; smart contracts log access and creation events, enabling traceability and accountability</t>
  </si>
  <si>
    <t>The system was implemented and tested using ganache-cli, INFURA IPFS nodes, and AWS-hosted MongoDB, demonstrating real-world applicability.</t>
  </si>
  <si>
    <t>True; implemented and tested using IPFS and Ethereum blockchain</t>
  </si>
  <si>
    <t>The paper introduces a novel decentralized architecture combining blockchain, IPFS, and biometric encryption for patient-centric health record management.</t>
  </si>
  <si>
    <t>True; novel integration of biometric encryption with blockchain and IPFS</t>
  </si>
  <si>
    <t>Empirical evaluation includes performance comparisons of record retrieval times and hash access across varying network sizes.</t>
  </si>
  <si>
    <t>True; simulation and performance evaluation conducted</t>
  </si>
  <si>
    <t>The solution was not evaluated in an industrial setting; testing was conducted in a simulated environment.</t>
  </si>
  <si>
    <t>The study is based on technical implementation and empirical testing, not solely on author experience or opinion.</t>
  </si>
  <si>
    <t>The proposed system successfully decentralizes health record management, enhances patient control, and ensures data immutability and privacy. IPFS and blockchain integration provide a secure and transparent framework. Despite slower fetch speeds compared to traditional cloud services, the benefits of decentralization and security outweigh performance limitations.</t>
  </si>
  <si>
    <t>The system enables secure, decentralized, and patient-controlled access to EHRs. IPFS ensures immutability; blockchain logs access events. Biometric encryption allows secure key management.</t>
  </si>
  <si>
    <t>Challenges include limited IPFS replication, potential privacy concerns from blockchain logging, inability to fully delete records from IPFS, and scalability issues. The system also lacks granularity in hospital department-level access control.</t>
  </si>
  <si>
    <t>IPFS replication limitations; blockchain privacy concerns; inability to fully delete records; scalability issues</t>
  </si>
  <si>
    <t>The article provides a comprehensive implementation and evaluation of a decentralized health record system. It includes detailed algorithms, system architecture, and future work recommendations.</t>
  </si>
  <si>
    <t>Tested using Ganache-cli and INFURA; biometric encryption enhances access control</t>
  </si>
  <si>
    <t>2-s2.0-85081970051</t>
  </si>
  <si>
    <t>P023</t>
  </si>
  <si>
    <t>10.1109/GLOBECOM38437.2019.9013220</t>
  </si>
  <si>
    <t>Patients-controlled Secure and Privacy-preserving EHRs Sharing Scheme based on Consortium Blockchain</t>
  </si>
  <si>
    <t>To propose a secure and privacy-preserving electronic health records (EHRs) sharing scheme that enables patients to retain control over their health data using consortium blockchain technology.</t>
  </si>
  <si>
    <t>To design PESchain, a consortium blockchain system for secure EHR sharing with patient control and privacy preservation</t>
  </si>
  <si>
    <t>blockchain, stealth authorization, EHR sharing, privacy-preserving access</t>
  </si>
  <si>
    <t>The study introduces PESchain, a consortium blockchain-based system designed to facilitate secure and privacy-preserving sharing of electronic health records. The business domain is healthcare, and the problem addressed is the lack of patient control and privacy in centralized EHR systems. The solution involves storing encrypted EHRs in local clouds of medical institutions and recording their hash values on a blockchain maintained by these institutions. A stealth authorization scheme is implemented to ensure privacy during access authorization, and transaction types are defined to enable efficient block deletion. Comparative analysis with existing blockchain-based EHR sharing schemes highlights PESchain’s enhanced privacy protection and deletion capabilities.</t>
  </si>
  <si>
    <t>Consortium blockchain (PESchain) with stealth authorization and ECC-based encryption; block deletion mechanism for expired EHRs</t>
  </si>
  <si>
    <t>Encrypted electronic health records and their corresponding hash values.</t>
  </si>
  <si>
    <t>Encrypted EHRs and their hash values</t>
  </si>
  <si>
    <t>The solution is implemented using Ethereum as the blockchain platform, leveraging smart contracts for automation and trust. Cryptographic primitives include AES-128 for encryption/decryption, SHA-256 and SHA-3 for hashing, and Elliptic Curve Cryptography (ECC) for stealth authorization and digital signatures. The system is simulated using Ganache, a local Ethereum development environment. The architecture integrates local cloud storage for encrypted EHRs and blockchain for hash storage and access control, enabling decentralized and secure data sharing.</t>
  </si>
  <si>
    <t>Ethereum, ECC, AES-128, SHA-256, SHA-3, Ganache, Bloom Filter</t>
  </si>
  <si>
    <t>Tracking is necessary to ensure secure sharing of EHRs among medical institutions while preserving patient privacy and enabling patient-controlled access. It aims to prevent unauthorized access, support auditability, and facilitate efficient deletion of expired records. Tracking contributes to solving issues of trust, privacy leakage, and centralized control in traditional EHR systems.</t>
  </si>
  <si>
    <t>To enable patient-controlled sharing and deletion of EHRs while preserving privacy</t>
  </si>
  <si>
    <t>Yes, the system enables identification of responsible parties through certificates issued by the health management department and transaction records on the blockchain. Malicious behavior can be arbitrated by the department, ensuring accountability.</t>
  </si>
  <si>
    <t>Yes; via stealth authorization and digital signatures</t>
  </si>
  <si>
    <t>The PESchain system is implemented and evaluated on a simulated Ethereum network (Ganache), demonstrating practical application.</t>
  </si>
  <si>
    <t>False – No real-world deployment</t>
  </si>
  <si>
    <t>The paper proposes a novel stealth authorization scheme and a transaction packing method for efficient block deletion.</t>
  </si>
  <si>
    <t>True – Novel stealth authorization and deletion mechanism</t>
  </si>
  <si>
    <t>The study includes performance evaluation metrics such as computation overhead, gas usage, and transaction sizes.</t>
  </si>
  <si>
    <t>True – Performance evaluation on Ganache</t>
  </si>
  <si>
    <t>The evaluation is conducted in a simulated environment, not in an actual industrial setting.</t>
  </si>
  <si>
    <t>False – No industrial validation</t>
  </si>
  <si>
    <t>The paper presents a fully implemented system with empirical evaluation, not just a conceptual framework.</t>
  </si>
  <si>
    <t>False – Not conceptual only</t>
  </si>
  <si>
    <t>The study is based on technical implementation and analysis, not solely on author opinions or experiences.</t>
  </si>
  <si>
    <t>False – Not based on author opinion</t>
  </si>
  <si>
    <t>PESchain successfully enables patient-controlled, secure, and privacy-preserving sharing of EHRs using consortium blockchain. The stealth authorization mechanism ensures unlinkability and privacy, while transaction packing facilitates efficient block deletion. Security analysis confirms the system’s robustness, and performance evaluation demonstrates its practicality.</t>
  </si>
  <si>
    <t>PESchain enables privacy-preserving EHR sharing and deletion with patient control; stealth authorization ensures unlinkability</t>
  </si>
  <si>
    <t>The system is evaluated in a simulated environment, which may not fully capture real-world complexities such as scalability, interoperability with existing healthcare systems, and regulatory compliance.</t>
  </si>
  <si>
    <t>Limited to simulation; no real-world deployment or user testing</t>
  </si>
  <si>
    <t>The article provides a detailed technical implementation and evaluation of PESchain, making it suitable for further exploration in real-world healthcare settings.</t>
  </si>
  <si>
    <t>Strong focus on regulatory compliance and unlinkability</t>
  </si>
  <si>
    <t>2-s2.0-85077126096</t>
  </si>
  <si>
    <t>P022</t>
  </si>
  <si>
    <t>10.1007/978-3-030-27355-2_11</t>
  </si>
  <si>
    <t>A Decentralized File Sharing Framework for Sensitive Data</t>
  </si>
  <si>
    <t>To design and implement a decentralized framework for secure and verifiable sharing of sensitive data using blockchain and distributed file systems, addressing access control, logging, and data traceability without relying on a central authority.</t>
  </si>
  <si>
    <t>To design a decentralized framework for secure sharing of sensitive data using blockchain and IPFS</t>
  </si>
  <si>
    <t>blockchain, data provenance, decentralized storage, access control</t>
  </si>
  <si>
    <t>The study addresses the challenge of managing access to sensitive personal data—such as electronic health records, financial histories, and legal documents—by proposing a decentralized file sharing framework. The solution integrates Interplanetary File System (IPFS) for distributed storage and Ethereum blockchain for access control and logging. The framework introduces a middle layer that manages permissions through smart contracts, ensuring that only authorized users can access encrypted files. The system logs all access events, enabling traceability and consent verification. Unlike domain-specific solutions, this framework is designed to be general-purpose and adaptable to various sensitive data contexts. Comparative analysis highlights its advantages over prior IPFS-blockchain integrations by emphasizing privacy, access control, and verifiability.</t>
  </si>
  <si>
    <t>A layered architecture using Ethereum smart contracts and IPFS for access control, logging, and secure sharing</t>
  </si>
  <si>
    <t>Sensitive data files and access logs</t>
  </si>
  <si>
    <t>Sensitive personal files (e.g., health, legal, financial)</t>
  </si>
  <si>
    <t>The framework is implemented as a browser-based application using IPFS for decentralized file storage and Ethereum blockchain for managing access permissions and logging. Smart contracts executed on the Ethereum Virtual Machine handle permission requests, grants, and revocations. Users interact with the system via the Metamask browser extension, which manages digital identities through blockchain wallets. The architecture includes three modules: Access Control, Logging, and Direct Access, each interfacing with smart contracts. Files are encrypted and stored in IPFS, with metadata files containing cryptographic keys and access information. The system ensures confidentiality by encrypting files with secret keys, which are then encrypted with the public keys of authorized users.</t>
  </si>
  <si>
    <t>Ethereum blockchain, IPFS, Metamask, smart contracts; implemented as browser-based application</t>
  </si>
  <si>
    <t>Tracking is essential to ensure secure, verifiable, and consent-based access to sensitive data. It enables logging of all access events, supports the enforcement of access rights, and maintains a complete history of data interactions. This traceability is crucial for protecting privacy, ensuring accountability, and enabling users to monitor who accessed their data and when. The tracking mechanism also supports revocation of access and ensures that data remains confidential through encryption and controlled sharing.</t>
  </si>
  <si>
    <t>To ensure secure, verifiable, and consent-based access to sensitive data</t>
  </si>
  <si>
    <t>The framework enables responsibility attribution through blockchain-based logging of all access events. Each access request and grant is recorded via smart contracts, and users are identified by their digital signatures (wallet addresses). Although real-world identities are not directly linked to blockchain addresses, the system provides full traceability of actions within the platform.</t>
  </si>
  <si>
    <t>Yes; access logs and smart contracts enable traceability</t>
  </si>
  <si>
    <t>The framework is implemented as a browser-based application using real technologies such as IPFS, Ethereum, and Metamask.</t>
  </si>
  <si>
    <t>True. Implemented browser-based system.</t>
  </si>
  <si>
    <t>The paper proposes a novel general-purpose decentralized file sharing framework tailored for sensitive data.</t>
  </si>
  <si>
    <t>True. Novel integration of IPFS and Ethereum for access control.</t>
  </si>
  <si>
    <t>True. Functional evaluation with gas metrics and encryption benchmarks.</t>
  </si>
  <si>
    <t>The framework is not evaluated in an industrial context.</t>
  </si>
  <si>
    <t>False. No industrial deployment.</t>
  </si>
  <si>
    <t>The article presents an implemented system, not just a conceptual model.</t>
  </si>
  <si>
    <t>The article is not based solely on the authors’ opinions or experiences.</t>
  </si>
  <si>
    <t>The proposed framework successfully integrates IPFS and Ethereum to provide a decentralized, secure, and verifiable environment for sharing sensitive data. It supports access control, logging, and traceability without relying on a central authority. The system is adaptable to various domains and addresses key privacy concerns. Future work includes support for partial access rights, co-ownership, and anonymized data sharing for research.</t>
  </si>
  <si>
    <t>The framework enables secure, decentralized sharing with fine-grained access control and logging</t>
  </si>
  <si>
    <t>The current implementation does not support partial sharing of data or co-ownership of files. Additionally, anonymization services for research purposes are not yet integrated.</t>
  </si>
  <si>
    <t>No support for partial sharing or co-ownership; future work planned</t>
  </si>
  <si>
    <t>Focus on privacy-preserving access control using blockchain</t>
  </si>
  <si>
    <t>2-s2.0-85075631977</t>
  </si>
  <si>
    <t>P021</t>
  </si>
  <si>
    <t>10.1109/ACCESS.2019.2952942</t>
  </si>
  <si>
    <t>MedChain: A Design of Blockchain-Based System for Medical Records Access and Permissions Management</t>
  </si>
  <si>
    <t>To design and evaluate a blockchain-based system, MedChain, for managing electronic medical records (EMRs) that ensures secure, interoperable, and efficient access while maintaining patient privacy.</t>
  </si>
  <si>
    <t>To design MedChain, a blockchain-based system for secure, interoperable access to EMRs with timed smart contracts and incentive mechanism</t>
  </si>
  <si>
    <t>EMR access, blockchain, smart contracts, proxy re-encryption, PoA consensus</t>
  </si>
  <si>
    <t>The study addresses the healthcare domain, focusing on the challenge of fragmented and insecure access to electronic medical records. It proposes MedChain, a blockchain-based framework that integrates timed smart contracts, advanced encryption, and a novel incentive mechanism to manage EMRs securely and efficiently. The system is built atop existing provider databases and uses Proof of Authority consensus to ensure fairness and sustainability. Comparative analysis with traditional relational databases demonstrates MedChain’s ability to handle large datasets with low latency and improved security.</t>
  </si>
  <si>
    <t>Uses Ethereum smart contracts to manage EMR access; proxy re-encryption for third-party access; PoA consensus with provider degree-based incentives</t>
  </si>
  <si>
    <t>Electronic medical records and access logs</t>
  </si>
  <si>
    <t>EMR access logs, permissions, and encrypted records</t>
  </si>
  <si>
    <t>MedChain is implemented using a permissioned Ethereum blockchain with smart contracts written in Solidity and deployed via Truffle. It integrates GoEthereum clients for node access, a Python-based Records Evaluation Manager (REM) for assessing provider node degrees, and a GoLang-based DB Manager for database interaction. The system uses SHA-256 hashing for integrity, symmetric and proxy re-encryption for security, and web3.js for web interface communication. The architecture combines blockchain with relational databases to balance performance and security, with on-chain contracts managing permissions and access control.</t>
  </si>
  <si>
    <t>Ethereum, Solidity, Truffle, web3.js, Apache JMeter, OpenMRS dataset, proxy re-encryption</t>
  </si>
  <si>
    <t>Tracking is essential to ensure data integrity, auditability, and secure access to EMRs. It enables monitoring of all interactions with medical records, supports privacy enforcement through smart contracts, and facilitates accountability by logging access events. The tracking mechanism also aids in validating transactions and maintaining trust among participants in the blockchain network.</t>
  </si>
  <si>
    <t>To ensure secure, auditable, and policy-driven access to EMRs across providers</t>
  </si>
  <si>
    <t>Yes, the system enables responsibility attribution through detailed logging of access events and the use of smart contracts that record participant identities and roles. The Nodes Consensus Contract (NCC) and Logs Contract (LC) collectively ensure traceability and accountability in case of data misuse or leakage.</t>
  </si>
  <si>
    <t>Yes; smart contracts enforce access levels and log all transactions</t>
  </si>
  <si>
    <t>The system is implemented and evaluated using real-world datasets and platforms such as Ethereum and OpenMRS.</t>
  </si>
  <si>
    <t>True. Implemented and tested with OpenMRS dataset</t>
  </si>
  <si>
    <t>The paper introduces a novel incentive mechanism integrated with Proof of Authority consensus for EMR management.</t>
  </si>
  <si>
    <t>True. Novel incentive mechanism based on provider degree</t>
  </si>
  <si>
    <t>Extensive experiments are conducted measuring response time, throughput, and communication overhead.</t>
  </si>
  <si>
    <t>True. Performance evaluation with JMeter and throughput analysis</t>
  </si>
  <si>
    <t>The evaluation is performed in a simulated environment, not within an actual industrial healthcare setting.</t>
  </si>
  <si>
    <t>False. No industrial deployment</t>
  </si>
  <si>
    <t>False. Full system implemented</t>
  </si>
  <si>
    <t>MedChain effectively manages EMRs with enhanced privacy, security, and interoperability. It performs comparably to traditional systems in terms of latency and throughput while offering superior data integrity and access control. The incentive mechanism ensures fair participation among providers, and the system is scalable for large datasets.</t>
  </si>
  <si>
    <t>MedChain enables secure, policy-driven EMR access with low latency and provider fairness</t>
  </si>
  <si>
    <t>The system was not validated in a live industrial healthcare environment. The incentive mechanism’s long-term sustainability and real-world adoption remain untested.</t>
  </si>
  <si>
    <t>Limited to prototype; no industrial deployment; incentive model not tested in real-world</t>
  </si>
  <si>
    <t>The article provides a comprehensive technical and experimental evaluation of MedChain, making it a strong candidate for inclusion in studies on blockchain applications in healthcare.</t>
  </si>
  <si>
    <t>Uses degree-based PoA to balance block creation</t>
  </si>
  <si>
    <t>2-s2.0-85075131159</t>
  </si>
  <si>
    <t>P020</t>
  </si>
  <si>
    <t>10.1109/TrustCom/BigDataSE.2019.00085</t>
  </si>
  <si>
    <t>MedBloc: A Blockchain-based Secure EHR System for Sharing and Accessing Medical Data</t>
  </si>
  <si>
    <t>To present MedBloc, a blockchain-based secure Electronic Health Record (EHR) system designed to enable patients and healthcare providers in New Zealand to access and share health records in a privacy-preserving and usable manner.</t>
  </si>
  <si>
    <t>To present MedBloc, a blockchain-based EHR system for secure sharing and access control in New Zealand</t>
  </si>
  <si>
    <t>blockchain, EHR sharing, smart contracts, consent management, interoperability</t>
  </si>
  <si>
    <t>The study addresses the fragmented and non-unified health IT landscape in New Zealand, where disparate systems hinder efficient sharing of Electronic Health Records (EHRs). MedBloc is proposed as a blockchain-based solution that empowers patients to manage and share their health data securely. The system uses encryption and smart contracts to enforce access control and consent management. It introduces an authentication server and certificate authority to manage cryptographic material and identities. Compared to existing systems like MedRec and FHIRChain, MedBloc offers enhanced usability, privacy, and scalability through its permissioned blockchain architecture and integration of cryptographic techniques.</t>
  </si>
  <si>
    <t>Permissioned blockchain with smart contracts for access control; authentication server for key management; HL7 FHIR for interoperability</t>
  </si>
  <si>
    <t>Health data and Electronic Health Records (EHRs)</t>
  </si>
  <si>
    <t>Patient health records and access permissions</t>
  </si>
  <si>
    <t>MedBloc is implemented using Hyperledger Fabric, a permissioned blockchain platform that employs Practical Byzantine Fault Tolerance (PBFT) for consensus. The system includes smart contracts for access control, an authentication server for managing cryptographic material, and a certificate authority for identity verification. Cryptographic operations are handled using CryptoJS, a JavaScript library, and data is stored using CouchDB. The architecture supports CRUD operations via client services tailored for patients and healthcare providers, enabling secure data sharing and consent management.</t>
  </si>
  <si>
    <t>Hyperledger Fabric, HL7 FHIR, Smart Contracts, AES, ECC, Java, CouchDB</t>
  </si>
  <si>
    <t>Tracking is necessary to ensure secure, privacy-preserving access to health records, enable patient-driven consent management, and provide a longitudinal view of patient health. It aims to unify New Zealand’s health IT systems, improve data availability, and empower patients to control their health information.</t>
  </si>
  <si>
    <t>To enable secure, patient-consented sharing of EHRs across healthcare providers</t>
  </si>
  <si>
    <t>Yes, the system enables responsibility attribution through the use of digital certificates issued by a Certificate Authority. These certificates are attached to transactions, allowing verification of sender identity and ensuring accountability in case of data leakage.</t>
  </si>
  <si>
    <t>Yes; via smart contracts and consent lists</t>
  </si>
  <si>
    <t>The system was implemented using Hyperledger Fabric and tested for performance, indicating real-world application.</t>
  </si>
  <si>
    <t>The paper introduces MedBloc, a novel blockchain-based EHR system with unique features such as consent management and authentication server integration.</t>
  </si>
  <si>
    <t>True – Novel integration of blockchain with FHIR and consent management</t>
  </si>
  <si>
    <t>Empirical evaluation was conducted through performance benchmarks measuring throughput and latency.</t>
  </si>
  <si>
    <t>True – Performance benchmarking on Hyperledger Fabric</t>
  </si>
  <si>
    <t>There is no evidence of industrial validation or deployment in a live healthcare setting.</t>
  </si>
  <si>
    <t>MedBloc successfully demonstrates how blockchain can be used to build a secure, patient-driven EHR system. It enables encrypted storage, consent-based access control, and efficient data sharing. Performance benchmarks show that access control rules have negligible impact on latency and throughput, and encryption/decryption times scale linearly with file size.</t>
  </si>
  <si>
    <t>MedBloc enables secure, patient-consented EHR sharing with interoperability and access control</t>
  </si>
  <si>
    <t>The encryption and decryption performance was tested using JavaScript, which may not be optimal for production environments. The access control rules tested were of low complexity and may not reflect real-world scenarios.</t>
  </si>
  <si>
    <t>Limited to simulation; no real-world deployment</t>
  </si>
  <si>
    <t>The study is focused on the New Zealand healthcare system but claims applicability to other countries. The system is fully implemented and tested, distinguishing it from conceptual proposals.</t>
  </si>
  <si>
    <t>Strong emphasis on New Zealand healthcare context and FHIR compliance</t>
  </si>
  <si>
    <t>2-s2.0-85071743770</t>
  </si>
  <si>
    <t>P019</t>
  </si>
  <si>
    <t>10.2196/13592</t>
  </si>
  <si>
    <t>A Blockchain Framework for Patient-Centered Health Records and Exchange (HealthChain): Evaluation and Proof-of-Concept Study</t>
  </si>
  <si>
    <t>To propose and evaluate HealthChain, a patient-centered blockchain framework designed to enhance patient engagement, secure data exchange, and interoperability in healthcare information systems.</t>
  </si>
  <si>
    <t>To propose HealthChain, a patient-centered blockchain framework for secure, interoperable health data exchange</t>
  </si>
  <si>
    <t>blockchain, patient-centered care, smart contracts, proxy re-encryption, redactable blockchain</t>
  </si>
  <si>
    <t>The study introduces HealthChain, a blockchain-based framework within the healthcare domain aimed at addressing challenges in patient data access, security, and interoperability. The problem identified is the fragmentation and limited accessibility of electronic health records, which impedes coordinated care and patient agency. HealthChain proposes a mixed-block blockchain architecture with immutable log blocks and redactable patient blocks, leveraging smart contracts and proxy re-encryption to facilitate secure and revocable data sharing. The solution integrates HL7 FHIR standards for interoperability and cryptographic identities for secure transactions. A proof-of-concept implementation was developed and evaluated across 16 configurations, comparing performance metrics such as transmission size, latency, and processing time to identify optimal configurations balancing speed and security.</t>
  </si>
  <si>
    <t>Mixed-block blockchain with immutable log blocks and redactable patient blocks; smart contracts for access control; proxy re-encryption for secure sharing</t>
  </si>
  <si>
    <t>Patient-generated and accumulated health data formatted as HL7 FHIR messages.</t>
  </si>
  <si>
    <t>Patient health records (EHRs), metadata, access logs</t>
  </si>
  <si>
    <t>The developed solution is implemented as a proof-of-concept using Java 8 and JSP, incorporating two systems: HealthChainServer and HealthChainWebClient. HealthChainServer manages blockchain operations, patient identity validation, and smart contract execution. HealthChainWebClient provides a web interface for patients to manage records and contracts. The system uses HAPI FHIR for document formatting, PCCH for chameleon hashing, and AFGH for proxy re-encryption, built on the Java Pairing-Based Cryptography (jPBC) library. The implementation supports redactable blocks and secure data exchange via smart contracts, with future integration planned into platforms like Hyperledger Fabric.</t>
  </si>
  <si>
    <t>HL7 FHIR, AES, ECC, Proxy Re-encryption, Chameleon Hashing, Java, JSP, HAPI FHIR</t>
  </si>
  <si>
    <t>Tracking is essential to consolidate fragmented patient health records, ensure data integrity, and enable secure, patient-controlled data sharing. It aims to restore patient agency, improve care coordination, and support longitudinal health data aggregation. By using smart contracts and cryptographic identities, the system ensures that only authorized entities can access sensitive information, thereby enhancing privacy and compliance with legal standards.</t>
  </si>
  <si>
    <t>To enable secure, patient-controlled sharing of health data and improve interoperability</t>
  </si>
  <si>
    <t>Yes, the framework supports responsibility attribution through cryptographic identities and smart contracts. Each patient and authorized entity is assigned public-private key pairs, and transactions are signed and logged immutably. This enables traceability and accountability in case of data leakage or unauthorized access.</t>
  </si>
  <si>
    <t>Yes; via smart contracts and cryptographic identities</t>
  </si>
  <si>
    <t>The study includes a proof-of-concept implementation and performance evaluation across multiple configurations.</t>
  </si>
  <si>
    <t>False – Proof-of-concept only</t>
  </si>
  <si>
    <t>The paper introduces a novel framework (HealthChain) with redactable blocks and a 2-party proxy re-encryption scheme.</t>
  </si>
  <si>
    <t>True – Novel mixed-block architecture and 2PD scheme</t>
  </si>
  <si>
    <t>Structured experiments were conducted measuring transmission size, latency, processing time, and smart contract execution.</t>
  </si>
  <si>
    <t>True – Performance evaluation of 16 configurations</t>
  </si>
  <si>
    <t>The evaluation was conducted in a controlled environment, not within an industrial or clinical setting.</t>
  </si>
  <si>
    <t>The paper presents a working proof-of-concept implementation, not just a conceptual framework.</t>
  </si>
  <si>
    <t>HealthChain demonstrates that blockchain can effectively support patient-centered health data exchange. The framework offers multiple configurations balancing performance and security. Static AES encryption with incremental storage (ASIN) was the fastest and least bandwidth-intensive, while dynamic PRE encryption with server-side support (PDIY) provided the highest security. The study concludes that implementers must choose configurations based on their specific needs for speed, security, and scalability.</t>
  </si>
  <si>
    <t>HealthChain enables secure, patient-controlled data exchange with multiple configurations balancing performance and security</t>
  </si>
  <si>
    <t>The evaluation was limited to AES-128 and EC-256 cryptographic schemes, with small experimental files that may not reflect real-world EHR data. Only one smart contract was tested, and server-side encryption was only implemented in dynamic mode. These constraints may affect generalizability and performance in production environments.</t>
  </si>
  <si>
    <t>No real-world deployment; limited to simulation and proof-of-concept</t>
  </si>
  <si>
    <t>The article provides a comprehensive technical and experimental analysis of a blockchain-based health data exchange framework. It includes detailed implementation and performance metrics, making it suitable for further development and integration into existing systems.</t>
  </si>
  <si>
    <t>Strong emphasis on patient agency and compliance with HIPAA</t>
  </si>
  <si>
    <t>2-s2.0-85068449378</t>
  </si>
  <si>
    <t>P018</t>
  </si>
  <si>
    <t>10.24138/jcomss.v15i2.617</t>
  </si>
  <si>
    <t>Layer-based Privacy and Security Architecture for Cloud Data Sharing</t>
  </si>
  <si>
    <t>The primary aim of the study is to propose a layered architecture for preserving data privacy and security in cloud environments, particularly when data is shared among multiple entities.</t>
  </si>
  <si>
    <t>To propose a layered architecture for cloud data sharing that balances data utility and security by categorizing data based on sensitivity and applying appropriate security mechanisms at each layer.</t>
  </si>
  <si>
    <t>cloud security, data leakage detection, privacy preservation, watermarking, cryptography</t>
  </si>
  <si>
    <t>The study addresses the challenge of balancing data utility and security in cloud computing, where data shared among various entities is vulnerable to leakage and misuse. The authors propose a layer-based privacy and security architecture that categorizes data into four sensitivity levels—public, confidential, secret, and top secret—and applies progressively stronger security mechanisms at each level. Techniques such as cryptography, watermarking, and hashing are integrated to ensure confidentiality and enable detection of malicious entities responsible for data leakage. Comparative analysis with existing methods demonstrates the practicality and efficiency of the proposed approach through experimental evaluation.</t>
  </si>
  <si>
    <t>The article proposes a layer-based architecture that categorizes data into four sensitivity levels (Public, Confidential, Secret, Top Secret). Each layer applies a different combination of security techniques (e.g., login authentication, AES encryption, watermarking, SHA-3 hashing) to ensure privacy and detect data leakage. Tracking is achieved via watermarking and authentication mechanisms embedded in sensitive documents.</t>
  </si>
  <si>
    <t>Sensitive data documents categorized by sensitivity levels</t>
  </si>
  <si>
    <t>Sensitive documents and client identifiers embedded via watermarking and encryption</t>
  </si>
  <si>
    <t>The proposed solution integrates multiple technologies including AES-256 and AES-128 for encryption, RSA for key management, SHA-3 for message authentication, and digital watermarking techniques based on DWT, SVD, and DCT. The architecture is implemented in ASP.NET using C# and SQL Server 2014 on Visual Studio 2015. The system operates in a distributed cloud environment with client-server configuration, enabling layered security mechanisms tailored to data sensitivity. The implementation includes modules for client ID generation, watermark embedding and extraction, and authentication verification.</t>
  </si>
  <si>
    <t>AES-256 and AES-128 encryption, RSA encryption, SHA-3 hashing, digital watermarking (DWT, SVD, DCT), ASP.NET, C#, SQL Server 2014, Visual Studio 2015. The solution is implemented and evaluated experimentally.</t>
  </si>
  <si>
    <t>Tracking is necessary to identify and verify malicious entities responsible for data leakage, especially for highly sensitive data. It aims to preserve data confidentiality, ensure accountability, and maintain data utility while minimizing computational overhead. The tracking mechanisms support forensic investigation and secure data sharing by embedding unique identifiers and authentication codes within documents.</t>
  </si>
  <si>
    <t>To identify the malicious entity responsible for data leakage and verify the leaker using embedded watermark and authentication codes.</t>
  </si>
  <si>
    <t>Yes, the approach enables identification of the responsible party in case of data leakage. For secret and top secret data, watermarking and authentication techniques are used to embed client-specific information, which can be extracted and verified to identify the guilty client.</t>
  </si>
  <si>
    <t>Yes. The model embeds client identifiers and hash codes into documents using watermarking and cryptographic techniques, enabling detection and verification of the guilty client in case of data leakage.</t>
  </si>
  <si>
    <t>The proposed architecture is implemented and evaluated in a real-world cloud environment using actual datasets and servers.</t>
  </si>
  <si>
    <t>True. Justification: The proposed architecture is implemented and tested using real datasets and cloud servers, demonstrating its practicality.</t>
  </si>
  <si>
    <t>The paper introduces a novel layered architecture combining multiple security techniques tailored to data sensitivity levels.</t>
  </si>
  <si>
    <t>True. Justification: The paper introduces a novel layered security architecture combining multiple techniques tailored to data sensitivity levels.</t>
  </si>
  <si>
    <t>Structured experimental evaluation is conducted, including performance analysis across different data sizes, user counts, and server configurations.</t>
  </si>
  <si>
    <t>True. Justification: The solution is evaluated experimentally with performance metrics (e.g., processing time across layers and document sizes).</t>
  </si>
  <si>
    <t>False. Justification: The evaluation is conducted in a controlled academic setting, not in an industrial or organizational context.</t>
  </si>
  <si>
    <t>False. Justification: The paper is based on experimental results and not solely on author opinion or experience.</t>
  </si>
  <si>
    <t>The proposed layered architecture effectively balances data utility and security by applying appropriate security mechanisms based on data sensitivity. It enables detection and verification of malicious entities responsible for data leakage. Experimental results demonstrate reduced computational overhead and improved processing efficiency when data is shared among multiple users and distributed across cloud servers.</t>
  </si>
  <si>
    <t>The proposed layered architecture effectively balances data utility and security. It reduces computational overhead by applying appropriate security mechanisms based on data sensitivity. The system successfully identifies and verifies malicious clients responsible for data leakage.</t>
  </si>
  <si>
    <t>The study does not address real-world leakage scenarios or cases where security protocols are violated by trusted entities. Future work is suggested to explore these aspects.</t>
  </si>
  <si>
    <t>The evaluation is limited to academic settings and specific data types (e.g., medical datasets). Real-world leakage scenarios and broader data types are suggested for future work.</t>
  </si>
  <si>
    <t>The article provides a comprehensive implementation and evaluation of a layered security architecture for cloud data sharing. It includes detailed algorithms, performance benchmarks, and a comparison with existing methods.</t>
  </si>
  <si>
    <t>The architecture supports any data type for which watermarking schemes exist. The system includes one-time password mechanisms and tracks client access via IP and embedded identifiers.</t>
  </si>
  <si>
    <t>2-s2.0-85064977458</t>
  </si>
  <si>
    <t>P017</t>
  </si>
  <si>
    <t>10.1109/ICCNC.2019.8685552</t>
  </si>
  <si>
    <t>Security and Privacy of Electronic Health Records: Decentralized and Hierarchical Data Sharing using Smart Contracts</t>
  </si>
  <si>
    <t>To propose a secure, private, and efficient electronic health record sharing and management scheme that empowers patients with control over their medical data using blockchain and smart contracts.</t>
  </si>
  <si>
    <t>To propose a decentralized scheme for secure EHR sharing using smart contracts and hierarchical access control</t>
  </si>
  <si>
    <t>blockchain, smart contracts, CP-ABE, hierarchical access, healthcare privacy</t>
  </si>
  <si>
    <t>The study addresses the healthcare domain, focusing on the problem of insecure, inefficient, and centralized electronic health record systems that compromise patient privacy and data interoperability. The proposed solution introduces a decentralized data sharing scheme leveraging blockchain and smart contracts, enabling patients to control access to their records based on fine-grained privacy preferences. The system incorporates Ciphertext Policy Attribute-Based Encryption and a privilege-based multilevel organizational data-sharing model to enforce hierarchical access control. Comparative analysis highlights improvements over traditional centralized systems in terms of security, privacy, and efficiency.</t>
  </si>
  <si>
    <t>Smart contracts on Ethereum for access control; CP-ABE and privilege-based multilevel sharing; symmetric encryption of EHR segments</t>
  </si>
  <si>
    <t>Health data and access permissions to electronic health records.</t>
  </si>
  <si>
    <t>Segmented EHRs based on sensitivity levels</t>
  </si>
  <si>
    <t>The proposed solution integrates blockchain technology, specifically Ethereum smart contracts, with Ciphertext Policy Attribute-Based Encryption (CP-ABE) and a privilege-based multilevel organizational data-sharing scheme (P-MOD). Smart contracts are used for staff registration and access verification, while CP-ABE enables fine-grained access control. Symmetric encryption (e.g., AES) secures record segments, and asymmetric encryption ensures secure key distribution. The system is implemented over the Ethereum public testnet, demonstrating a functional prototype rather than a purely conceptual model.</t>
  </si>
  <si>
    <t>Ethereum, CP-ABE, AES, Hash functions, Digital Signatures</t>
  </si>
  <si>
    <t>Tracking is necessary to ensure secure and privacy-preserving access to patient health records. It aims to empower patients with control over their data, allowing selective sharing based on privacy preferences. Tracking access patterns also enables patients to monitor how and when their records are accessed, facilitating revocation and redefinition of access rights when necessary.</t>
  </si>
  <si>
    <t>To allow fine-grained, patient-defined access to EHRs with traceability and collusion resistance</t>
  </si>
  <si>
    <t>Yes, the approach enables responsibility attribution by allowing patients to track access history and monitor permission announcements on the blockchain. This transparency helps identify unauthorized access and enables patients to revoke or reassign access rights.</t>
  </si>
  <si>
    <t>Yes; via smart contracts and key-issuer verification</t>
  </si>
  <si>
    <t>The scheme is implemented using Ethereum smart contracts and tested in a blockchain environment, indicating real-world applicability.</t>
  </si>
  <si>
    <t>The paper introduces a novel decentralized data sharing scheme combining smart contracts with hierarchical access control.</t>
  </si>
  <si>
    <t>True – Novel hierarchical access model</t>
  </si>
  <si>
    <t>While the paper discusses performance and security, it does not present structured empirical data collection or analysis.</t>
  </si>
  <si>
    <t>True – Security and performance analysis</t>
  </si>
  <si>
    <t>There is no evidence of evaluation within an industrial or clinical setting.</t>
  </si>
  <si>
    <t>The paper presents an implemented model rather than a purely conceptual framework.</t>
  </si>
  <si>
    <t>The study is not based solely on author experience or opinion but includes a technical implementation.</t>
  </si>
  <si>
    <t>The proposed scheme successfully empowers patients to control access to their health records, enhances privacy, and eliminates reliance on record-generating institutions. It demonstrates resistance to replay and collusion attacks and supports decentralized access control using smart contracts. The system allows patients to monitor access and revoke permissions, aligning with privacy regulations such as HIPAA.</t>
  </si>
  <si>
    <t>Scheme enables secure, fine-grained EHR sharing with traceability and collusion resistance</t>
  </si>
  <si>
    <t>The authors acknowledge that the scheme does not guarantee privacy for staff members, as their attributes and access patterns are publicly stored on the blockchain. Additionally, a formal feasibility study is planned for future work.</t>
  </si>
  <si>
    <t>No feasibility study; future work proposed</t>
  </si>
  <si>
    <t>The article presents a technically detailed and implemented solution but lacks empirical evaluation or industrial validation.</t>
  </si>
  <si>
    <t>Strong emphasis on patient-defined access and HIPAA compliance</t>
  </si>
  <si>
    <t>2-s2.0-85060327879</t>
  </si>
  <si>
    <t>P016</t>
  </si>
  <si>
    <t>10.1016/j.future.2019.01.018</t>
  </si>
  <si>
    <t>Blockchain based searchable encryption for electronic health record sharing</t>
  </si>
  <si>
    <t>To propose a blockchain-based searchable encryption scheme that enables secure and efficient sharing of electronic health records (EHRs) among healthcare institutions and individuals, while ensuring data integrity, confidentiality, and fairness.</t>
  </si>
  <si>
    <t>To propose a blockchain-based searchable encryption scheme for secure EHR sharing</t>
  </si>
  <si>
    <t>blockchain, searchable encryption, smart contracts, privacy-preserving search</t>
  </si>
  <si>
    <t>The study addresses the challenge of securely sharing electronic health records (EHRs) across different healthcare institutions and individuals. The proposed solution introduces a blockchain-based searchable encryption scheme that allows data owners to construct complex Boolean indices for EHRs and store them on the blockchain. This enables users to perform secure searches without revealing sensitive data. The actual EHRs are encrypted and stored in a public cloud, while the blockchain ensures integrity, anti-tampering, and traceability of the index. Smart contracts are employed to facilitate fair transactions and monetary rewards, ensuring that honest participants are compensated and malicious actors are penalized. Comparative analysis highlights the scheme’s superiority over existing single-keyword search approaches by supporting complex queries and decentralized control.</t>
  </si>
  <si>
    <t>Indexing EHRs via complex Boolean expressions; smart contracts for search; AES and PRE for encryption; Ethereum-based implementation</t>
  </si>
  <si>
    <t>Identifiers of encrypted electronic health records (EHRs) based on complex Boolean expressions.</t>
  </si>
  <si>
    <t>EHR indexes and encrypted records</t>
  </si>
  <si>
    <t>The proposed solution integrates blockchain technology, specifically Ethereum smart contracts, with searchable symmetric encryption and decentralized storage systems like the InterPlanetary File System (IPFS). The system comprises five core algorithms: Setup, BuildIndex, Enc, Trapdoor, and Search. MongoDB is used to store plaintext EHRs, which are then encrypted using symmetric key cryptography. The index, constructed from complex Boolean expressions, is stored on the blockchain via smart contracts. These contracts manage search operations and monetary rewards. The implementation is conceptual, with performance evaluations conducted using simulated datasets and environments.</t>
  </si>
  <si>
    <t>Ethereum, AES, Proxy Re-encryption, MongoDB, Python, Solidity</t>
  </si>
  <si>
    <t>Tracking is necessary to enable secure and fair access to encrypted EHRs stored in decentralized systems. It ensures that users can retrieve accurate search results without compromising patient privacy. The tracking mechanism supports auditability, integrity verification, and financial fairness through smart contracts, thereby addressing issues of trust and accountability in data sharing.</t>
  </si>
  <si>
    <t>To enable secure, verifiable search over encrypted EHRs with fairness and soundness</t>
  </si>
  <si>
    <t>Yes, the approach enables identification of responsible parties through the use of smart contracts and blockchain traceability. Malicious activities, such as incorrect search results or unauthorized access, can be detected and attributed to specific entities, ensuring accountability.</t>
  </si>
  <si>
    <t>Yes; via smart contracts and incentive mechanisms</t>
  </si>
  <si>
    <t>The scheme is evaluated using simulated datasets and environments, not deployed in a real-world setting.</t>
  </si>
  <si>
    <t>The paper introduces a novel blockchain-based searchable encryption scheme tailored for EHR sharing, supporting complex Boolean queries.</t>
  </si>
  <si>
    <t>True – Novel searchable encryption with fairness</t>
  </si>
  <si>
    <t>Structured performance evaluations are conducted using simulated datasets and environments.</t>
  </si>
  <si>
    <t>True – Performance evaluation on Ethereum testnets</t>
  </si>
  <si>
    <t>There is no evidence of evaluation in an industrial or production healthcare environment.</t>
  </si>
  <si>
    <t>The paper presents a detailed construction and performance evaluation, not just a conceptual framework.</t>
  </si>
  <si>
    <t>The proposed blockchain-based searchable encryption scheme for EHR sharing supports complex Boolean and range queries, ensuring fairness, soundness, and confidentiality. It outperforms existing single-keyword search schemes in terms of functionality and robustness. Performance evaluations demonstrate the efficiency of index construction and search operations, with most overhead incurred during smart contract execution. The scheme is feasible and effective for secure EHR sharing in decentralized environments.</t>
  </si>
  <si>
    <t>Scheme supports secure, fair, and verifiable search over encrypted EHRs using smart contracts</t>
  </si>
  <si>
    <t>The scheme has not been tested in a real-world healthcare setting due to the lack of access to publicly available EHR databases or collaboration with hospitals. The evaluation relies on simulated datasets, which may not fully represent practical deployment scenarios.</t>
  </si>
  <si>
    <t>No real-world deployment; limited to simulation</t>
  </si>
  <si>
    <t>Strong focus on fairness and incentive mechanisms</t>
  </si>
  <si>
    <t>2-s2.0-85067254500</t>
  </si>
  <si>
    <t>P015</t>
  </si>
  <si>
    <t>10.1109/Cybermatics_2018.2018.00253</t>
  </si>
  <si>
    <t>Blockchain-Based, Decentralized Access Control for IPFS</t>
  </si>
  <si>
    <t>To design and implement a decentralized access control mechanism for the InterPlanetary File System (IPFS) using Ethereum smart contracts, enabling secure and selective sharing of large files containing sensitive information.</t>
  </si>
  <si>
    <t>To design and implement a decentralized access control mechanism for IPFS using Ethereum smart contracts, enabling secure and selective file sharing.</t>
  </si>
  <si>
    <t>blockchain, access control, IPFS, smart contracts, data privacy, decentralized systems</t>
  </si>
  <si>
    <t>The study addresses the inefficiency of storing large files directly on blockchains due to replication and cost constraints. It proposes a modified version of IPFS, named acl-IPFS, which integrates Ethereum smart contracts to manage access control lists. The smart contract records ownership and permissions, while the acl-IPFS software enforces these permissions during file operations. This hybrid system allows users to register files, grant or revoke access, and verify permissions using cryptographic hashes. Comparative analysis with standard IPFS demonstrates that while acl-IPFS introduces latency due to blockchain interactions, it remains viable for sensitive data sharing, particularly in regulated domains such as finance.</t>
  </si>
  <si>
    <t>The study proposes acl-IPFS, a modified version of IPFS integrated with Ethereum smart contracts. The system tracks file access permissions using cryptographic hashes and enforces access control via smart contracts. It allows users to register files, grant/revoke access, and verify permissions through Ethereum-linked identities.</t>
  </si>
  <si>
    <t>Cryptographic hashes of file chunks stored in IPFS</t>
  </si>
  <si>
    <t>The solution is implemented using Golang, leveraging existing Go implementations of Ethereum and IPFS. Ethereum smart contracts are written in Solidity and compiled with version 0.4.20. The permissions package interacts with the smart contract via go-ethereum’s abigen tool, enabling transaction management and verification. The acl-IPFS nodes use modified IPFS software to enforce access control, while Ethereum nodes execute the smart contract. The architecture supports concurrent transaction tracking and memory management through Go routines, ensuring scalability and modularity.</t>
  </si>
  <si>
    <t>Ethereum blockchain, Solidity smart contracts, IPFS (modified), Golang (permissions package), Docker (experimental setup). The solution is fully implemented and tested.</t>
  </si>
  <si>
    <t>Tracking is necessary to enforce access control over sensitive data stored in IPFS. It ensures that only authorized users can access specific file chunks, thereby supporting compliance with privacy regulations such as GDPR. The tracking mechanism links file hashes to ownership and permissions, enabling secure data sharing and preventing unauthorized access.</t>
  </si>
  <si>
    <t>To ensure that sensitive files stored off-chain in IPFS are only accessible to authorized entities, enabling compliance with privacy regulations such as GDPR and AMLD.</t>
  </si>
  <si>
    <t>Yes, the approach enables identification of responsible parties through Ethereum account linkage. Each acl-IPFS node signs requests using its Ethereum account, allowing verification of identity and accountability in case of data leakage.</t>
  </si>
  <si>
    <t>Yes. Each node is linked to an Ethereum account, and access requests are signed with the public key, allowing verification and accountability.</t>
  </si>
  <si>
    <t>The system is implemented and tested using Docker containers with Ethereum and IPFS nodes, demonstrating practical application.</t>
  </si>
  <si>
    <t>False. The solution was tested in an experimental setup but not deployed in a real-world industrial context.</t>
  </si>
  <si>
    <t>The paper introduces a novel integration of Ethereum smart contracts with IPFS to enforce decentralized access control.</t>
  </si>
  <si>
    <t>True. The paper introduces a novel integration of access control into IPFS using Ethereum smart contracts.</t>
  </si>
  <si>
    <t>Empirical evaluation is conducted through latency and stress tests comparing acl-IPFS with standard IPFS.</t>
  </si>
  <si>
    <t>True. The study includes latency and stress tests conducted in a controlled environment using Docker containers.</t>
  </si>
  <si>
    <t>False. No industrial or organizational validation was performed.</t>
  </si>
  <si>
    <t>False. The paper presents a practical implementation, not just a conceptual framework.</t>
  </si>
  <si>
    <t>The study is based on technical implementation and experimentation, not solely on author experience.</t>
  </si>
  <si>
    <t>Acl-IPFS successfully integrates access control into IPFS using Ethereum smart contracts. The system allows secure file sharing with permission enforcement. Experimental results show that while acl-IPFS introduces latency due to blockchain interactions, it remains effective for sensitive data sharing. The architecture supports scalability and compliance with privacy regulations.</t>
  </si>
  <si>
    <t>The acl-IPFS system successfully enforces decentralized access control for IPFS files using Ethereum smart contracts. It introduces minimal latency and supports scalable operations. The approach enables secure file sharing and compliance with privacy regulations.</t>
  </si>
  <si>
    <t>The system assumes collaborative agreements among node operators to prevent unauthorized sharing outside the acl-IPFS network. It does not address enforcement beyond technical controls.</t>
  </si>
  <si>
    <t>The system was evaluated only in a simulated environment. Real-world deployment and user behavior were not assessed. Collaborative agreements among node operators are assumed but not implemented.</t>
  </si>
  <si>
    <t>The article provides a detailed implementation and evaluation of a decentralized access control system for IPFS, suitable for privacy-sensitive applications.</t>
  </si>
  <si>
    <t>The paper presents a use case for KYC compliance in financial institutions, highlighting the relevance of decentralized access control for regulatory adherence.</t>
  </si>
  <si>
    <t>2-s2.0-85058311800</t>
  </si>
  <si>
    <t>P014</t>
  </si>
  <si>
    <t>10.1109/HealthCom.2018.8531160</t>
  </si>
  <si>
    <t>A Blockchain-based Architecture Framework for Secure Sharing of Personal Health Data</t>
  </si>
  <si>
    <t>To propose a blockchain-supported architectural framework that enables secure control and sharing of personal health data in Health Information Exchanges, ensuring data privacy, ownership, and post-transmission control through smart contracts and user-defined policies.</t>
  </si>
  <si>
    <t>To design a blockchain-supported health information exchange that enforces acceptable use policies via smart contracts</t>
  </si>
  <si>
    <t>health data sharing, smart contracts, data control, blockchain, privacy enforcement</t>
  </si>
  <si>
    <t>The study addresses the healthcare domain, specifically the challenge of controlling personal health data after it has been shared within Health Information Exchanges. The proposed solution is a blockchain-based architecture that integrates smart contracts and user-defined acceptable use policies to enforce data control and privacy. The system allows patients to define policies at registration, which are then enforced through smart contracts attached to data transactions. The architecture includes cryptographic key management, a query manager, processing nodes, and a smart contract center. Comparative analysis with existing systems highlights the novelty of incorporating timed smart contracts and continuous monitoring to ensure compliance with data usage policies, offering enhanced security and privacy over traditional systems.</t>
  </si>
  <si>
    <t>Uses smart contracts to enforce patient-defined data usage policies; monitors connectivity and timing to detect misuse; destroys data upon violation</t>
  </si>
  <si>
    <t>Personal health data and its usage after transmission, including compliance with acceptable use policies.</t>
  </si>
  <si>
    <t>Personal health records and access logs</t>
  </si>
  <si>
    <t>The solution is implemented using the Ethereum blockchain platform, with smart contracts developed in Solidity. The system uses cryptographic primitives including SHA256 hashing and public/private key pairs for authentication and authorization. Truffle is used for contract deployment and management, while Docker and Ubuntu 16.04.1 provide the runtime environment. Web3.js facilitates communication between web clients and the blockchain via RPC calls. JMeter is used for performance testing, and Merkle tree structures are employed to optimize data batching and retrieval. The implementation demonstrates a fully functional prototype rather than a conceptual model.</t>
  </si>
  <si>
    <t>Ethereum blockchain, Solidity smart contracts, Truffle, web3.js, Ubuntu, Docker</t>
  </si>
  <si>
    <t>Tracking is necessary to ensure that personal health data is used strictly according to the policies defined by the data owner. It aims to prevent unauthorized access and misuse of data after it has been shared, thereby enhancing data privacy, ownership, and compliance with healthcare regulations. The tracking mechanism also supports accountability by enabling monitoring and enforcement through smart contracts.</t>
  </si>
  <si>
    <t>To ensure post-transmission control of health data and enforce patient-defined policies</t>
  </si>
  <si>
    <t>Yes, the system enables responsibility attribution through the use of cryptographic keys and blockchain transaction logs. Violations of data usage policies trigger smart contract actions, including data destruction and alerts to the security monitor, which can impose penalties such as blacklisting or legal action.</t>
  </si>
  <si>
    <t>Yes; smart contracts monitor and destroy data upon misuse</t>
  </si>
  <si>
    <t>The system was implemented and tested using Ethereum, Docker, and JMeter in a simulated environment with up to 100,000 users.</t>
  </si>
  <si>
    <t>True. Implemented on Ethereum and tested with simulated users</t>
  </si>
  <si>
    <t>The paper introduces a novel blockchain-based framework with timed smart contracts for post-transmission data control.</t>
  </si>
  <si>
    <t>True. Novel use of smart contracts for post-access control</t>
  </si>
  <si>
    <t>The authors conducted experimental evaluations including performance metrics such as latency and response time.</t>
  </si>
  <si>
    <t>True. Performance evaluation with JMeter and Truffle</t>
  </si>
  <si>
    <t>There is no evidence that the system was evaluated in an actual industrial or clinical setting.</t>
  </si>
  <si>
    <t>The paper is based on technical implementation and evaluation, not solely on author opinions or experiences.</t>
  </si>
  <si>
    <t>The proposed blockchain-based framework effectively enforces data usage policies through smart contracts, ensuring secure and private sharing of personal health data. The system demonstrates low latency and high scalability, making it suitable for large-scale health information exchanges. Comparative analysis shows that the framework offers superior access control and privacy preservation compared to existing solutions.</t>
  </si>
  <si>
    <t>The system enables secure, policy-driven sharing of health data with post-access control and low latency</t>
  </si>
  <si>
    <t>The paper does not discuss integration with real-world healthcare systems or address scalability in production environments. The method for combining data with smart contracts in replies is also not detailed.</t>
  </si>
  <si>
    <t>Scalability and industrial adoption not tested; limited to Ethereum prototype</t>
  </si>
  <si>
    <t>Uses connectivity monitoring to detect unauthorized access</t>
  </si>
  <si>
    <t>2-s2.0-85053453440</t>
  </si>
  <si>
    <t>P013</t>
  </si>
  <si>
    <t>Make users own their data: a decentralized personal data store prototype based on Ethereum and IPFS</t>
  </si>
  <si>
    <t>To propose and validate a decentralized Personal Data Store prototype that empowers users with ownership and control over their personal data and devices, using Ethereum and IPFS technologies.</t>
  </si>
  <si>
    <t>To develop a decentralized personal data store (PDS) allowing users to control access to their data and devices</t>
  </si>
  <si>
    <t>personal data store, decentralized identity, IPFS, Ethereum, privacy management</t>
  </si>
  <si>
    <t>The study addresses the challenge of personal data protection in the context of pervasive digital services. It proposes the Decentralized Identity Manager (DIM), a Personal Data Store based on Ethereum and IPFS, which allows users to manage their personal data and device access without relying on centralized authorities. The solution includes a multidimensional user profile modeled using schema.org ontology, stored in JSON-LD format, and encrypted for privacy. The system enables users to share data selectively with services through smart contracts and QR code-based requests. Comparative analysis includes centralized and decentralized PDSs such as MyDex, IRMA, OpenPDS, Onename, and BITNATION, highlighting the novelty and advantages of DIM in terms of decentralization, privacy, and contextual service personalization.</t>
  </si>
  <si>
    <t>DIM (Decentralized Identity Manager) stores user profiles in IPFS and links them via Ethereum smart contracts; users manage access via mobile app</t>
  </si>
  <si>
    <t>Personal data, device ownership, user actions, locations, and interests extracted from social networks.</t>
  </si>
  <si>
    <t>Personal data and device metadata</t>
  </si>
  <si>
    <t>The solution integrates Ethereum for decentralized identity management and smart contract execution, and IPFS for distributed file storage. User profiles are modeled using schema.org ontology in JSON-LD format. The Android prototype uses IPFSDroid for IPFS integration and Ethereum Lightwallet for blockchain interactions. Encryption is applied at two levels: asymmetric keys for Ethereum and symmetric keys for IPFS. The system includes QR code-based data sharing and interest mining from Facebook and Twitter.</t>
  </si>
  <si>
    <t>Ethereum smart contracts, IPFS, Android app, JSON-LD, schema.org ontology</t>
  </si>
  <si>
    <t>Tracking is necessary to enable users to manage and control their personal data and device access in a decentralized manner. It aims to ensure privacy, support contextualized service delivery, and empower users with ownership and selective sharing capabilities. Tracking contributes to solving trust issues in centralized systems and facilitates pervasive service personalization.</t>
  </si>
  <si>
    <t>To empower users with control over personal data and device sharing in pervasive services</t>
  </si>
  <si>
    <t>Yes, the approach enables identification of the responsible party through smart contracts that log user identity and data sharing actions. The Ethereum address and profile hash stored in the blockchain serve as immutable records of data ownership and sharing.</t>
  </si>
  <si>
    <t>Yes; Ethereum keys and symmetric encryption used for access control</t>
  </si>
  <si>
    <t>The prototype was implemented and tested in laboratory settings with real devices and services.</t>
  </si>
  <si>
    <t>True. Android app and Ethereum/IPFS integration implemented</t>
  </si>
  <si>
    <t>The paper introduces a novel decentralized Personal Data Store using Ethereum and IPFS.</t>
  </si>
  <si>
    <t>True. Novel integration of ontology-based profile with blockchain</t>
  </si>
  <si>
    <t>Structured evaluation scenarios were conducted to validate functionalities such as data insertion, sharing, and interest mining.</t>
  </si>
  <si>
    <t>True. Functional validation with scenarios (hotel booking, chat transfer)</t>
  </si>
  <si>
    <t>The validation was performed in laboratory settings, not in an industrial context.</t>
  </si>
  <si>
    <t>The Decentralized Identity Manager successfully enables users to manage personal data and devices securely and privately. The use of Ethereum and IPFS ensures decentralization and data ownership. The prototype supports explicit and implicit data insertion, selective sharing, and integration with social networks. Future work includes expanding the system beyond the Servify ecosystem and addressing GDPR compatibility.</t>
  </si>
  <si>
    <t>DIM enables decentralized, privacy-preserving data control with device sharing capabilities</t>
  </si>
  <si>
    <t>Validation was limited to laboratory settings; real-world deployment and GDPR compliance remain future challenges.</t>
  </si>
  <si>
    <t>GDPR compatibility and quantum vulnerability discussed; no industrial validation</t>
  </si>
  <si>
    <t>The article provides a comprehensive technical implementation and evaluation of a decentralized personal data management system. It includes ontology modeling, encryption strategies, and integration with social platforms.</t>
  </si>
  <si>
    <t>Uses schema.org ontology for profile modeling</t>
  </si>
  <si>
    <t>2-s2.0-85045265330</t>
  </si>
  <si>
    <t>P012</t>
  </si>
  <si>
    <t>10.1109/PIMRC.2017.8292361</t>
  </si>
  <si>
    <t>Integrating Blockchain for Data Sharing and Collaboration in Mobile Healthcare Applications</t>
  </si>
  <si>
    <t>To propose a user-centric, blockchain-based system for secure and privacy-preserving personal health data sharing and collaboration in mobile healthcare applications.</t>
  </si>
  <si>
    <t>To propose a user-centric blockchain-based system for secure sharing and collaboration of personal health data in mobile healthcare environments.</t>
  </si>
  <si>
    <t>blockchain, eHealth, data provenance, access control, cloud security</t>
  </si>
  <si>
    <t>The study addresses the healthcare domain, focusing on the challenge of securely sharing personal health data collected via mobile and wearable devices. It proposes a decentralized, permissioned blockchain system built on Hyperledger Fabric to ensure privacy, data integrity, and user ownership. The solution includes a mobile application that collects health data and synchronizes it with a cloud database, while leveraging blockchain channels and membership services for access control and identity management. Comparative analysis with existing systems highlights improvements in scalability, privacy, and interoperability.</t>
  </si>
  <si>
    <t>A decentralized permissioned blockchain system using Hyperledger Fabric to collect, validate, and share health data from wearable devices and medical platforms. Data integrity is ensured via Merkle trees and Chainpoint protocol.</t>
  </si>
  <si>
    <t>Personal health data from wearable devices, medical devices, and manual user input.</t>
  </si>
  <si>
    <t>Personal health data from wearable and medical devices</t>
  </si>
  <si>
    <t>The solution is implemented using Hyperledger Fabric, a permissioned blockchain framework. It employs Fabric’s membership service provider for identity management and access control, and utilizes Fabric channels to isolate data sharing domains. Chaincode is used for transaction execution, and Merkle trees are adopted for scalable data integrity verification. Chainpoint is integrated to generate timestamped proofs and anchor data records to the blockchain. The system includes a mobile application for data collection and synchronization with a cloud database, which interacts with the blockchain network via a Fabric client.</t>
  </si>
  <si>
    <t>Hyperledger Fabric, Merkle Tree, Chainpoint, mobile app, cloud database</t>
  </si>
  <si>
    <t>Tracking is necessary to ensure the integrity, privacy, and ownership of personal health data. It enables secure sharing with healthcare providers and insurance companies, supports data provenance, and facilitates auditing and accountability. The tracking mechanism helps detect unauthorized modifications and ensures that all data access and updates are recorded immutably on the blockchain.</t>
  </si>
  <si>
    <t>To ensure privacy, integrity, and traceability of health data shared among users, healthcare providers, and insurers.</t>
  </si>
  <si>
    <t>Yes, the system enables identification of the responsible party in case of data leakage. The cloud database stores access records and policies, and all access activities are recorded on the blockchain, making them traceable and accountable.</t>
  </si>
  <si>
    <t>Yes. Malicious entities can be identified via blockchain audit trails and access logs.</t>
  </si>
  <si>
    <t>The system is implemented and tested with real data collection and synchronization using mobile and wearable devices.</t>
  </si>
  <si>
    <t>True. The system is implemented and tested.</t>
  </si>
  <si>
    <t>The paper introduces a novel blockchain-based architecture for personal health data sharing using Hyperledger Fabric and Merkle trees.</t>
  </si>
  <si>
    <t>True. A novel integration of blockchain and Merkle trees for healthcare.</t>
  </si>
  <si>
    <t>The paper includes performance evaluation experiments measuring integrity proof generation and validation times.</t>
  </si>
  <si>
    <t>True. Performance evaluation and security analysis conducted.</t>
  </si>
  <si>
    <t>There is no evidence of evaluation in an industrial context; the testing appears to be conducted in a controlled environment.</t>
  </si>
  <si>
    <t>False. A concrete system is proposed.</t>
  </si>
  <si>
    <t>The study is based on system implementation and empirical evaluation, not solely on author opinions or experiences.</t>
  </si>
  <si>
    <t>False. Not based on personal experience.</t>
  </si>
  <si>
    <t>The proposed system successfully enables secure, scalable, and privacy-preserving personal health data sharing. It ensures data integrity through Merkle tree-based batching and blockchain anchoring. The system supports fine-grained access control and user-defined privacy policies. Performance evaluation demonstrates low latency and high scalability, validating the system’s efficiency for large datasets.</t>
  </si>
  <si>
    <t>The system achieves scalable, secure, and efficient health data sharing with low latency and strong privacy guarantees.</t>
  </si>
  <si>
    <t>The paper does not discuss deployment in real-world healthcare institutions or long-term usability studies. Industrial validation is not addressed.</t>
  </si>
  <si>
    <t>No industrial validation; limited to simulation.</t>
  </si>
  <si>
    <t>The article provides a comprehensive implementation and evaluation of a blockchain-based health data sharing system, but lacks industrial deployment evidence.</t>
  </si>
  <si>
    <t>Anchoring Merkle roots to blockchain channels enhances data integrity.</t>
  </si>
  <si>
    <t>2-s2.0-85028950622</t>
  </si>
  <si>
    <t>P011</t>
  </si>
  <si>
    <t>10.1109/ACCESS.2017.2730843</t>
  </si>
  <si>
    <t>MeDShare: Trust-Less Medical Data Sharing Among Cloud Service Providers via Blockchain</t>
  </si>
  <si>
    <t>To propose a blockchain-based system, MeDShare, that enables secure, trust-less sharing of medical data among cloud service providers while ensuring data provenance, auditing, and access control.</t>
  </si>
  <si>
    <t>To design a blockchain-based framework for secure, auditable, and trust-less sharing of medical data among cloud service providers.</t>
  </si>
  <si>
    <t>blockchain, cloud computing, data provenance, access control, smart contracts</t>
  </si>
  <si>
    <t>The study addresses the healthcare domain, focusing on the problem of securely sharing electronic medical records among untrusted cloud service providers. The proposed solution, MeDShare, is a blockchain-based system that ensures data provenance, auditing, and access control through smart contracts and cryptographic mechanisms. It tracks all actions performed on shared data and revokes access upon detecting violations. The system is designed to operate in a trust-less environment and is evaluated against existing solutions, demonstrating comparable performance while enhancing security and traceability.</t>
  </si>
  <si>
    <t>MeDShare uses smart contracts and side-blocks to monitor data access and violations. Actions are logged immutably, and access is revoked upon breach.</t>
  </si>
  <si>
    <t>Electronic medical records and all actions performed on them during and after sharing.</t>
  </si>
  <si>
    <t>Medical data shared across cloud repositories</t>
  </si>
  <si>
    <t>The solution is implemented using blockchain technology with smart contracts written in Solidity. It includes a layered architecture with components such as a query system, triggers, authenticators, processing and consensus nodes, and a smart contract permissioned database. Cryptographic primitives are used for secure communication, including requestor private/public keys and authenticator contract keys. The system is implemented and tested using JMeter for performance evaluation, indicating a functional prototype rather than a purely conceptual model.</t>
  </si>
  <si>
    <t>Blockchain (unspecified platform), smart contracts, side-blocks, audit logs</t>
  </si>
  <si>
    <t>Tracking is necessary to ensure data provenance, auditing, and secure access control in a trust-less environment. It aims to detect and respond to unauthorized actions on medical data, revoke access upon violations, and maintain an immutable log of all interactions. This contributes to mitigating privacy risks and enhancing accountability in medical data sharing among cloud service providers.</t>
  </si>
  <si>
    <t>To enable secure data sharing with provenance and accountability across untrusted cloud entities.</t>
  </si>
  <si>
    <t>Yes, the system enables identification of responsible parties through the use of cryptographic identities (requestor ID, data owner ID) and smart contracts that log and report violations. These logs are stored in a permissioned database and appended to blockchain side-blocks for traceability.</t>
  </si>
  <si>
    <t>Yes. Violations trigger access revocation and are logged immutably.</t>
  </si>
  <si>
    <t>The system is implemented and evaluated using real-case scenarios and tools like JMeter.</t>
  </si>
  <si>
    <t>True. System architecture and simulation implemented.</t>
  </si>
  <si>
    <t>The paper introduces a novel blockchain-based system (MeDShare) for medical data sharing.</t>
  </si>
  <si>
    <t>True. Novel use of side-blocks and smart contracts for auditing.</t>
  </si>
  <si>
    <t>The system is empirically evaluated for latency and performance under simulated loads.</t>
  </si>
  <si>
    <t>True. Performance and vulnerability analysis conducted.</t>
  </si>
  <si>
    <t>There is no evidence of evaluation in an actual industrial or production environment.</t>
  </si>
  <si>
    <t>False. Not conceptual only.</t>
  </si>
  <si>
    <t>MeDShare effectively enables secure, trust-less sharing of medical data among cloud service providers. It ensures data provenance, auditing, and access control using blockchain and smart contracts. The system performs comparably to existing solutions while offering enhanced security and traceability.</t>
  </si>
  <si>
    <t>MeDShare enables secure, trust-less medical data sharing with auditability and access control via smart contracts.</t>
  </si>
  <si>
    <t>The system has increased latency as the number of requests grows, due to the trade-off between security and performance. There is no mention of deployment in real-world industrial settings.</t>
  </si>
  <si>
    <t>No industrial validation; simulation only.</t>
  </si>
  <si>
    <t>Introduces side-blocks for tracking violations.</t>
  </si>
  <si>
    <t>2-s2.0-85015367281</t>
  </si>
  <si>
    <t>P010</t>
  </si>
  <si>
    <t>10.1109/GLOCOM.2016.7841554</t>
  </si>
  <si>
    <t>A System for Detecting Malicious Insider Data Theft in IaaS Cloud Environments</t>
  </si>
  <si>
    <t>To propose and evaluate a system for detecting malicious insider data theft in Infrastructure as a Service (IaaS) cloud environments using a train-monitor-detect pattern based on k-nearest neighbors anomaly detection and system state data.</t>
  </si>
  <si>
    <t>The study addresses the problem of malicious insider data theft in the domain of cloud computing, specifically within Infrastructure as a Service (IaaS) environments. The authors propose a proactive security system that employs a train-monitor-detect pattern using a stateful rule-based k-nearest neighbors anomaly detection technique. The system monitors system metrics such as active user counts and network transmission data, alongside system state information like open files and network connections, to identify unauthorized data extraction activities. The solution is instantiated on the Eucalyptus cloud infrastructure and demonstrates a 100% detection rate for abnormal login events and data transfers to external systems, with zero false positives when all detection conditions are met.</t>
  </si>
  <si>
    <t>Active user logins, network transmission data (TCP bytes sent), open files, and network connections on IaaS cloud nodes.</t>
  </si>
  <si>
    <t>The developed solution is implemented in a real-world IaaS cloud environment using the Eucalyptus cloud infrastructure and IBM InfoSphere Streams. Agents written in Python are deployed on cloud nodes to collect system metrics and forensic data using the psutil package and netstat. Data is transmitted via UDP sockets to a central detector system. The detector is implemented using Python and Streams Processing Language (SPL). It operates in two modes: training and monitoring. During training, anomaly scores are calculated and stored in JSON format. During monitoring, incoming data is enriched with trained anomaly thresholds and analyzed in real-time. Alerts are generated when anomalies exceed thresholds and forensic evidence supports the detection. The system is fully implemented and tested in a physical cloud environment consisting of five multi-core systems connected via Gigabit Ethernet.</t>
  </si>
  <si>
    <t>Tracking is necessary to detect and prevent insider data theft in IaaS cloud environments, particularly from rogue administrators. The objective is to identify abnormal login activities and unauthorized data transfers that may indicate malicious intent. By monitoring system metrics and forensic data, the system aims to provide real-time alerts and forensic evidence to support investigations and enhance cloud security through a defense-in-depth strategy.</t>
  </si>
  <si>
    <t>Yes, the approach enables identification of the responsible party in case of data leakage. The system logs abnormal login events and data transfers, and collects forensic data such as IP addresses and file access information, which can be used to attribute responsibility.</t>
  </si>
  <si>
    <t>The system is instantiated and evaluated in a real-world IaaS cloud environment using Eucalyptus infrastructure.</t>
  </si>
  <si>
    <t>The paper introduces a novel train-monitor-detect system using k-nearest neighbors anomaly detection for insider data theft detection.</t>
  </si>
  <si>
    <t>Structured experimentation was conducted with 48 attack scenarios and 233,829 data sets to evaluate detection performance.</t>
  </si>
  <si>
    <t>The evaluation was conducted in a research cloud environment, not in an industrial production setting.</t>
  </si>
  <si>
    <t>The study is based on empirical experimentation rather than solely on author opinions or experiences.</t>
  </si>
  <si>
    <t>The proposed system achieved a 100% detection rate for insider data theft attacks with zero false positives when login anomalies, data transfer anomalies, and forensic evidence were all present. The system was effective across various IaaS states and workloads, demonstrating its robustness and practical applicability.</t>
  </si>
  <si>
    <t>The system's scalability in large-scale IaaS environments was not tested. Additionally, the use of single detection events (login, data transfer, or forensic data alone) resulted in false positives or unreliable detection, indicating the necessity of combining multiple indicators.</t>
  </si>
  <si>
    <t>The article provides a comprehensive implementation and evaluation of a novel insider data theft detection system. It includes detailed descriptions of the architecture, technology stack, and experimental setup.</t>
  </si>
  <si>
    <t>2-s2.0-85006364680</t>
  </si>
  <si>
    <t>P009</t>
  </si>
  <si>
    <t>A Secure Multi‐Layer e‐Application Framework for e‐Government Processes</t>
  </si>
  <si>
    <t>To propose a secure multi-layer E-Application framework (SMeAF) that enhances the structuring and security of E-Documents within e-Government systems, particularly focusing on improving data flexibility, interoperability, and protection in developing countries.</t>
  </si>
  <si>
    <t>To propose a secure multi-layer e-application framework (SMeAF) for structuring e-documents in e-government systems, aiming to improve data flexibility, security, and interoperability.</t>
  </si>
  <si>
    <t>e-Government, data security, XML integration, digital signature, document tracking, citizen-centric design</t>
  </si>
  <si>
    <t>The study addresses the challenges of E-Document design and secure data sharing in e-Government systems, particularly in developing countries. It introduces the Secure Multi-layer E-Application Framework (SMeAF), which structures E-Documents into three distinct layers: data, control, and security. The framework aims to reduce database size and processing time, facilitate data reuse and sharing among government agencies, and enable citizens to track their application status. The security layer incorporates XML Security Criterion Expression and E-Signature methodologies to ensure confidentiality, integrity, authenticity, non-repudiation, availability, proof of agreement, and proof of existence. A case study involving a Vietnamese citizen applying for a business license demonstrates the framework’s practical application and comparative advantages over existing models.</t>
  </si>
  <si>
    <t>The study introduces SMeAF, a three-layer framework comprising a data layer (citizen and agency data), a control layer (task execution, timing, tracking), and a security layer (XML Security Criterion Expression and e-Signature). It enables secure structuring, sharing, and tracking of e-documents across government agencies.</t>
  </si>
  <si>
    <t>Citizen-submitted E-Applications, including personal data, business information, financial reports, and tax data, as well as the status and history of these applications throughout the e-Government process.</t>
  </si>
  <si>
    <t>E-Documents submitted by citizens, including personal, business, financial, and tax data, and their processing status across government agencies.</t>
  </si>
  <si>
    <t>The proposed solution is implemented using XML and XML schema for data structuring and integration. The framework employs XML Security Criterion Expression (SCE) to define access control rules and E-Signature techniques based on the ElGamal signature scheme for data integrity and authentication. The system uses SHA-256 for hashing XML documents and applies a multilayer architecture to manage data flow and security. The implementation includes a case study with real XML files and digital signatures exchanged between government agencies, indicating a practical deployment of the conceptual model.</t>
  </si>
  <si>
    <t>XML/XML Schema, XML Security Criterion Expression (SCE), SHA-256 hash function, ElGamal digital signature scheme. The solution is implemented and demonstrated through a case study involving Vietnamese government licensing.</t>
  </si>
  <si>
    <t>Tracking is essential to monitor the status and history of E-Applications submitted by citizens, ensuring transparency and accountability in the e-Government process. It allows citizens to verify the progress of their applications, supports agency assessments, and facilitates secure data exchange. Tracking also contributes to data integrity and helps prevent unauthorized access or modifications, thereby enhancing trust in the system.</t>
  </si>
  <si>
    <t>To allow citizens and agencies to monitor the status and history of e-applications, ensure secure data exchange, and support evaluation and approval processes.</t>
  </si>
  <si>
    <t>Yes, the framework enables identification of responsible parties through the use of E-Signatures and tracking mechanisms. Each agency’s tasks are time-stamped and digitally signed, allowing for verification of actions and accountability in case of data leakage or disputes.</t>
  </si>
  <si>
    <t>Yes. The framework uses XML security expressions and digital signatures to authenticate data origin and integrity, enabling identification of responsible parties in case of data leakage.</t>
  </si>
  <si>
    <t>The framework is applied in a real-world case study involving a citizen applying for a business license with the Vietnamese Government.</t>
  </si>
  <si>
    <t>True. Justification: The framework was applied in a real-world case study involving the Vietnamese government’s business licensing process.</t>
  </si>
  <si>
    <t>The paper introduces a novel Secure Multi-layer E-Application Framework (SMeAF) for structuring and securing E-Documents.</t>
  </si>
  <si>
    <t>True. Justification: The paper introduces a new multi-layer framework (SMeAF) combining XML security and digital signatures for e-government applications.</t>
  </si>
  <si>
    <t>Structured data collection and analysis are presented through XML schema, digital signatures, and timing evaluations in the case study.</t>
  </si>
  <si>
    <t>True. Justification: The framework was evaluated through a detailed case study with timing, tracking, and security validation.</t>
  </si>
  <si>
    <t>Although the framework is applied in a governmental context, there is no formal industrial validation or evaluation reported.</t>
  </si>
  <si>
    <t>True. Justification: The solution was validated in the context of a government agency (Vietnamese licensing process).</t>
  </si>
  <si>
    <t>The paper presents a practical implementation with a case study, not just a conceptual framework.</t>
  </si>
  <si>
    <t>False. Justification: The paper includes implementation and empirical validation, not just conceptual discussion.</t>
  </si>
  <si>
    <t>The study is based on structured methodology and technical implementation, not solely on author opinions or experiences.</t>
  </si>
  <si>
    <t>False. Justification: The study is based on a structured framework and empirical case study, not personal opinion.</t>
  </si>
  <si>
    <t>The Secure Multi-layer E-Application Framework (SMeAF) improves the structuring and security of E-Documents in e-Government systems. It enhances data integration, reduces processing time, and ensures secure data exchange through XML-based security expressions and digital signatures. The case study demonstrates the framework’s effectiveness in streamlining administrative processes and improving citizen engagement.</t>
  </si>
  <si>
    <t>The proposed SMeAF framework improves the structuring, security, and interoperability of e-documents in e-government systems. It enables efficient data sharing, tracking, and secure communication between citizens and agencies. The case study demonstrated reduced processing time and enhanced data protection.</t>
  </si>
  <si>
    <t>The paper does not provide quantitative performance metrics or comparative analysis with other frameworks in terms of efficiency or scalability. Industrial validation is limited to a single case study without broader empirical testing.</t>
  </si>
  <si>
    <t>The study is limited to a single case study in Vietnam; broader applicability across different governmental contexts is not evaluated.</t>
  </si>
  <si>
    <t>The article provides a detailed technical implementation of the proposed framework, including XML schema examples and digital signature algorithms. However, it lacks broader empirical validation across multiple government contexts.</t>
  </si>
  <si>
    <t>The framework integrates XML-based security and digital signatures to meet seven security goals (confidentiality, integrity, authenticity, non-repudiation, availability, proof of agreement, proof of existence). It supports citizen tracking and agency evaluation processes.</t>
  </si>
  <si>
    <t>2-s2.0-84991717011</t>
  </si>
  <si>
    <t>P008</t>
  </si>
  <si>
    <t>10.1109/OBD.2016.11</t>
  </si>
  <si>
    <t>MedRec: Using Blockchain for Medical Data Access and Permission Management</t>
  </si>
  <si>
    <t>To propose and demonstrate a decentralized record management system for electronic medical records using blockchain technology, aimed at improving access, interoperability, and patient agency in healthcare data management.</t>
  </si>
  <si>
    <t>To develop a decentralized EMR management system using blockchain to improve patient agency, data access, and interoperability.</t>
  </si>
  <si>
    <t>blockchain, EMR, smart contracts, data sharing, data economics</t>
  </si>
  <si>
    <t>The article introduces MedRec, a decentralized system for managing electronic medical records using blockchain technology. The business domain is healthcare, where the problem addressed is the fragmented, inefficient, and opaque management of medical data across providers. The proposed solution leverages Ethereum-based smart contracts to manage data ownership, access permissions, and integrity, enabling patients to control and share their medical records securely. The system integrates with existing provider databases through modular APIs, ensuring interoperability. A novel incentive mechanism involving blockchain mining is introduced, where researchers and healthcare authorities can mine blocks in exchange for access to anonymized aggregate data. This approach is compared to prior art, highlighting MedRec’s unique contribution as a fully functional prototype in contrast to conceptual models like Factom and MedVault.</t>
  </si>
  <si>
    <t>MedRec uses Ethereum smart contracts to manage patient-provider relationships, access permissions, and data integrity. Patients control access via cryptographic keys and receive notifications of updates.</t>
  </si>
  <si>
    <t>Electronic medical records and associated metadata, including ownership, access permissions, and data integrity hashes.</t>
  </si>
  <si>
    <t>Electronic Medical Records (EMRs)</t>
  </si>
  <si>
    <t>The developed solution is implemented using Ethereum blockchain technology, specifically leveraging smart contracts for permission management and data integrity. The system includes components such as a Backend Library for blockchain interaction, an Ethereum Client for network participation, a Database Gatekeeper for off-chain data access, and an EMR Manager for user interface and data visualization. The prototype integrates with SQLite databases and uses Flask for the web interface, ensuring compatibility with mobile devices. The architecture supports modular interoperability with existing EMR systems and facilitates secure, decentralized data management.</t>
  </si>
  <si>
    <t>Ethereum blockchain, smart contracts, Python Flask, SQLite, PyEthereum</t>
  </si>
  <si>
    <t>Tracking is necessary to provide patients with a comprehensive, immutable log of their medical history, enable secure and auditable data sharing across providers, and support medical research through access to anonymized aggregate data. It aims to restore patient agency, improve interoperability, and facilitate data-driven healthcare innovations while maintaining confidentiality and compliance with regulations.</t>
  </si>
  <si>
    <t>To enable secure, auditable, and patient-controlled access to EMRs across providers and researchers.</t>
  </si>
  <si>
    <t>Yes, the system enables identification of responsible parties through cryptographic signatures and blockchain-based logging of transactions. Each data access or modification is recorded immutably, allowing for accountability and auditability in case of data leakage or unauthorized access.</t>
  </si>
  <si>
    <t>Yes. Access logs and permissioning are stored on-chain, enabling auditability.</t>
  </si>
  <si>
    <t>The article presents a working prototype of the MedRec system and discusses its implementation and integration with existing EMR infrastructure.</t>
  </si>
  <si>
    <t>True. A working prototype is implemented.</t>
  </si>
  <si>
    <t>The paper introduces a novel blockchain-based solution for managing electronic medical records, including original smart contract designs and incentive models.</t>
  </si>
  <si>
    <t>True. Novel use of smart contracts for EMR access.</t>
  </si>
  <si>
    <t>The article does not include structured data collection or empirical analysis; it focuses on system design and prototype demonstration.</t>
  </si>
  <si>
    <t>True. Functional prototype tested with simulated data.</t>
  </si>
  <si>
    <t>There is no evidence of evaluation in an industrial context; the system has not yet undergone field testing.</t>
  </si>
  <si>
    <t>The paper presents a functional prototype rather than a purely conceptual framework.</t>
  </si>
  <si>
    <t>The article is based on technical implementation rather than solely on author opinions or experiences.</t>
  </si>
  <si>
    <t>MedRec demonstrates how blockchain technology can be applied to electronic medical records to enhance auditability, interoperability, and patient control. The system enables secure data sharing, supports medical research through incentivized mining, and integrates with existing healthcare infrastructure. It offers a decentralized approach to data management, reducing reliance on centralized systems and improving resilience.</t>
  </si>
  <si>
    <t>MedRec provides decentralized, patient-controlled EMR access with auditability and incentives for researchers via data mining rewards.</t>
  </si>
  <si>
    <t>The system does not address the security of individual databases or digital rights management. Scalability remains a challenge for blockchain implementations, and privacy concerns related to pseudonymous transactions require further exploration. Future work includes user studies and privacy-preserving query construction.</t>
  </si>
  <si>
    <t>Scalability and privacy-preserving query construction not fully addressed.</t>
  </si>
  <si>
    <t>The article presents a pioneering application of blockchain in healthcare, with a strong emphasis on patient empowerment and data economics. It provides a detailed technical description of the system components and their interactions.</t>
  </si>
  <si>
    <t>Introduces data economics via anonymized mining incentives.</t>
  </si>
  <si>
    <t>2-s2.0-84988963251</t>
  </si>
  <si>
    <t>P007</t>
  </si>
  <si>
    <t>10.1109/ICONSTEM.2016.7560956</t>
  </si>
  <si>
    <t>Mitigating Insider Data Theft Attacks in the Cloud</t>
  </si>
  <si>
    <t>To propose a novel approach for securing data in cloud environments against insider threats by combining user behavior profiling and decoy information technologies.</t>
  </si>
  <si>
    <t>To propose a novel approach for securing cloud data against insider threats using decoy information and user behavior profiling.</t>
  </si>
  <si>
    <t>cloud security, data theft prevention, user behavior profiling, decoy technology, fog computing</t>
  </si>
  <si>
    <t>The study addresses the problem of insider data theft in cloud computing, a critical concern for businesses outsourcing data storage and computation. The authors propose a solution based on 'Fog computing', which integrates user behavior profiling and decoy information technologies. This approach monitors data access patterns to detect anomalies and responds to suspected unauthorized access by deploying decoy documents. These decoys serve both as detection mechanisms and as a means to confuse attackers, thereby protecting real user data. Comparative experiments conducted in a local file system setting demonstrate that combining these techniques improves detection accuracy and reduces false positives, suggesting potential effectiveness in cloud environments.</t>
  </si>
  <si>
    <t>The study introduces a dual-layer security mechanism combining user behavior profiling and decoy information (Fog computing). It monitors access patterns and launches disinformation attacks when unauthorized access is detected, returning decoy data to confuse attackers.</t>
  </si>
  <si>
    <t>User data access patterns and interactions with decoy documents.</t>
  </si>
  <si>
    <t>User access patterns and file search behavior in cloud environments.</t>
  </si>
  <si>
    <t>The proposed solution utilizes user behavior profiling through one-class support vector machines to model normal access patterns and detect anomalies. Decoy documents are generated and embedded with keyed Hash Message Authentication Codes (HMACs) to validate unauthorized access. These decoys are strategically placed in conspicuous directories and named enticingly to attract potential attackers. The system does not rely on real-time decoy generation but uses pre-deployed traps. The implementation is demonstrated in a local file system environment, suggesting a conceptual model with experimental validation rather than a full-scale cloud deployment.</t>
  </si>
  <si>
    <t>Conceptual model using Fog computing, decoy documents with embedded HMACs, and one-class support vector machines for behavior profiling. Implementation tested in local file systems, not in actual cloud environments.</t>
  </si>
  <si>
    <t>Tracking is employed to detect and mitigate unauthorized access to cloud-stored data, particularly by malicious insiders. By profiling user behavior and monitoring interactions with decoy documents, the system aims to identify masquerade attacks. Upon detection, it launches disinformation attacks to protect sensitive data, thereby enhancing security and reducing the impact of data breaches.</t>
  </si>
  <si>
    <t>To detect and prevent unauthorized access by malicious insiders and masqueraders by identifying abnormal user behavior and triggering decoy responses.</t>
  </si>
  <si>
    <t>The approach does not explicitly enable identification of the responsible party in case of data leakage. It focuses on detecting unauthorized access and mitigating its impact rather than attributing responsibility.</t>
  </si>
  <si>
    <t>Yes. The system uses challenge questions and HMAC verification to validate access and identify unauthorized users.</t>
  </si>
  <si>
    <t>The techniques were applied in a local file system setting to simulate real-world scenarios.</t>
  </si>
  <si>
    <t>False. Justification: The solution was tested in a local file system, not deployed in a real-world cloud environment.</t>
  </si>
  <si>
    <t>The paper introduces a novel combination of user behavior profiling and decoy technology for cloud security.</t>
  </si>
  <si>
    <t>True. Justification: Introduces a new combination of decoy technology and user profiling for cloud security.</t>
  </si>
  <si>
    <t>Structured experiments were conducted using classifiers trained on user data to evaluate detection accuracy.</t>
  </si>
  <si>
    <t>True. Justification: Experiments were conducted using simulated masquerader data and classifiers trained on user behavior.</t>
  </si>
  <si>
    <t>False. Justification: No evidence of evaluation in an industrial or organizational setting.</t>
  </si>
  <si>
    <t>The paper presents experimental results, not just a conceptual framework.</t>
  </si>
  <si>
    <t>The study is based on empirical data and not solely on author opinions or experiences.</t>
  </si>
  <si>
    <t>False. Justification: The study is based on experimental data, not personal opinion.</t>
  </si>
  <si>
    <t>The combination of user behavior profiling and decoy technology significantly improves the detection of masquerade attacks. The approach yields low false positive rates and enhances security by confusing attackers with bogus data. The results suggest that this method could be effective in cloud environments.</t>
  </si>
  <si>
    <t>The combined use of user behavior profiling and decoy technology significantly improves detection of masquerade attacks. The approach reduces false positives and enhances cloud data security.</t>
  </si>
  <si>
    <t>The experiments were conducted in a local file system setting, not in a real cloud environment. The decoys were pre-deployed rather than generated on demand, which may affect real-world applicability.</t>
  </si>
  <si>
    <t>The solution was only tested in a local file system, not in actual cloud environments. Real-world applicability and scalability remain unverified.</t>
  </si>
  <si>
    <t>The article proposes a promising security mechanism but lacks industrial validation and real cloud deployment.</t>
  </si>
  <si>
    <t>The concept of Fog computing is introduced as a disinformation strategy. The study is supported by DARPA under the ADAMS and MRC programs.</t>
  </si>
  <si>
    <t>2-s2.0-84942810277</t>
  </si>
  <si>
    <t>P006</t>
  </si>
  <si>
    <t>10.1049/cje.2015.10.033</t>
  </si>
  <si>
    <t>EABDS: Attribute-Based Secure Data Sharing with Efficient Revocation in Cloud Computing</t>
  </si>
  <si>
    <t>To propose a secure data sharing scheme in cloud computing that ensures data confidentiality, efficient revocation, and fine-grained access control using attribute-based encryption.</t>
  </si>
  <si>
    <t>To propose an attribute-based encryption scheme with efficient revocation and escrow-free key management for cloud data sharing.</t>
  </si>
  <si>
    <t>cloud security, attribute-based encryption, key revocation, access control</t>
  </si>
  <si>
    <t>The study addresses the problem of secure data sharing in cloud computing, particularly focusing on data confidentiality, access control, and key escrow issues. It introduces the EABDS scheme, which combines symmetric encryption with Ciphertext-Policy Attribute-Based Encryption (CP-ABE) to protect data. The scheme uses additively homomorphic encryption to collaboratively generate attribute secret keys by the attribute authority and key server, thereby mitigating the key escrow problem. It also incorporates an immediate attribute revocation mechanism that ensures both forward and backward security. Comparative analysis shows that EABDS reduces computational overhead on users and improves security and efficiency compared to existing schemes.</t>
  </si>
  <si>
    <t>EABDS encrypts data using CP-ABE and DEK, with homomorphic encryption for key generation. Revocation is handled via key server updates and ciphertext re-encryption.</t>
  </si>
  <si>
    <t>Data encryption keys and user attributes for access control</t>
  </si>
  <si>
    <t>Encrypted cloud data (DEK and CP-ABE ciphertexts)</t>
  </si>
  <si>
    <t>The proposed solution integrates symmetric encryption for data protection and Ciphertext-Policy Attribute-Based Encryption (CP-ABE) for access control. It employs additively homomorphic encryption to enable collaborative key generation between the attribute authority and key server, preventing any single entity from accessing the full attribute secret keys. The system uses bilinear maps and elliptic curve cryptography, implemented via a pairing-based cryptography library. The architecture is practically implemented and simulated on a virtual machine using Ubuntu 12.10, demonstrating its computational efficiency.</t>
  </si>
  <si>
    <t>CP-ABE, homomorphic encryption, bilinear maps, symmetric encryption</t>
  </si>
  <si>
    <t>Tracking is necessary to enforce fine-grained access control, ensure data confidentiality, and support secure revocation of user attributes. It enables the system to determine whether a user possesses the required attributes to decrypt data, thereby preventing unauthorized access and ensuring that revoked users cannot access past or future data.</t>
  </si>
  <si>
    <t>To ensure fine-grained access control, forward/backward secrecy, and prevent key escrow in cloud environments.</t>
  </si>
  <si>
    <t>Yes, the scheme enables identification of responsible parties in case of data leakage by ensuring that attribute secret keys are uniquely generated for each user through collaboration between the attribute authority and key server.</t>
  </si>
  <si>
    <t>Yes. Malicious entities can be identified via access control logs and key server records.</t>
  </si>
  <si>
    <t>The scheme is implemented and simulated in a virtual environment using real cryptographic libraries.</t>
  </si>
  <si>
    <t>True. Scheme implemented and tested.</t>
  </si>
  <si>
    <t>The paper introduces a novel scheme (EABDS) combining CP-ABE with homomorphic encryption for secure data sharing.</t>
  </si>
  <si>
    <t>True. Novel escrow-free CP-ABE with revocation.</t>
  </si>
  <si>
    <t>The paper includes performance simulations comparing encryption and decryption times with existing schemes.</t>
  </si>
  <si>
    <t>True. Performance and security analysis conducted.</t>
  </si>
  <si>
    <t>There is no evidence of evaluation in an industrial context; the validation is academic.</t>
  </si>
  <si>
    <t>The paper presents a fully constructed and implemented solution, not just a conceptual framework.</t>
  </si>
  <si>
    <t>The paper is based on technical implementation and analysis, not solely on author experience or opinion.</t>
  </si>
  <si>
    <t>Mathematical analysis and proof of properties</t>
  </si>
  <si>
    <t>The EABDS scheme effectively addresses key escrow and attribute revocation challenges in cloud computing. It ensures data confidentiality, supports fine-grained access control, and reduces computational overhead on users by delegating decryption tasks to a key server. Compared to existing schemes, EABDS offers improved security and efficiency.</t>
  </si>
  <si>
    <t>EABDS achieves secure, efficient, and revocable data sharing with reduced user overhead and strong privacy guarantees.</t>
  </si>
  <si>
    <t>The scheme assumes semi-trusted entities and does not address scenarios where the attribute authority and key server collude. It also excludes protection for data after successful decryption by users.</t>
  </si>
  <si>
    <t>No real-world deployment; simulation-based validation only.</t>
  </si>
  <si>
    <t>The article provides a detailed construction and simulation of the proposed scheme, making it suitable for practical application in secure cloud data sharing.</t>
  </si>
  <si>
    <t>Compared against existing schemes for revocation and escrow.</t>
  </si>
  <si>
    <t>2-s2.0-84918536488</t>
  </si>
  <si>
    <t>P005</t>
  </si>
  <si>
    <t>10.1109/MEC.2013.6885474</t>
  </si>
  <si>
    <t>A Distribution Model for Data Leakage Prevention</t>
  </si>
  <si>
    <t>To propose a file distribution model that minimizes data leakage by incorporating user guilt probability into the allocation strategy.</t>
  </si>
  <si>
    <t>To present a file distribution model that minimizes data leakage by considering user guilt probability</t>
  </si>
  <si>
    <t>data leakage prevention, cloud security, trust management</t>
  </si>
  <si>
    <t>The study addresses the problem of sensitive data leakage in cloud computing environments. It proposes a distribution model that integrates user guilt probability—a metric indicating the likelihood of a user leaking data—into the file allocation strategy. The model aims to minimize the overlap of file sets among users, thereby enhancing the ability to trace the source of data leakage. Compared to previous models, this approach improves the accuracy of identifying malicious users and enhances information security through simulation-based validation.</t>
  </si>
  <si>
    <t>A file allocation strategy that minimizes overlap in file sets among users, using guilt probability to identify potential leakers</t>
  </si>
  <si>
    <t>Sensitive data files distributed to users</t>
  </si>
  <si>
    <t>Sensitive files in cloud environments</t>
  </si>
  <si>
    <t>The proposed solution is conceptual and algorithmic in nature. It includes a multi-round file distribution strategy that uses guilt probability metrics to guide allocation decisions. The system comprises algorithms such as FirstDis, NextDis, DistOneDis, and MinimumSum, which collectively determine optimal file distribution plans. The model is implemented and validated through simulation experiments, but no specific programming languages, platforms, or frameworks are mentioned, indicating a conceptual rather than a fully implemented system.</t>
  </si>
  <si>
    <t>Conceptual model using guilt probability, simulation-based validation; no implementation stack specified</t>
  </si>
  <si>
    <t>Tracking is employed to identify potential sources of data leakage by analyzing the distribution of sensitive files and calculating user guilt probabilities. This enables the system to distinguish between honest, common, and malicious users, thereby supporting preventive measures and enhancing data security.</t>
  </si>
  <si>
    <t>To identify malicious users and prevent further leakage</t>
  </si>
  <si>
    <t>Yes, the model enables identification of responsible parties through the guilt probability metric, which helps infer the likelihood of a user being the source of a data leak.</t>
  </si>
  <si>
    <t>Yes; based on guilt probability model</t>
  </si>
  <si>
    <t>The model is validated through simulation experiments, not applied in a real-world setting.</t>
  </si>
  <si>
    <t>False. No real-world implementation.</t>
  </si>
  <si>
    <t>The paper introduces a novel distribution model incorporating guilt probability for data leakage prevention.</t>
  </si>
  <si>
    <t>True. Novel guilt-based model.</t>
  </si>
  <si>
    <t>Structured simulation experiments are conducted to evaluate the model's effectiveness.</t>
  </si>
  <si>
    <t>True. Simulation-based evaluation.</t>
  </si>
  <si>
    <t>There is no evidence of industrial validation; the evaluation is limited to simulations.</t>
  </si>
  <si>
    <t>The paper presents a detailed algorithmic model and simulation results, not just a conceptual framework.</t>
  </si>
  <si>
    <t>The study is based on algorithmic development and simulation, not solely on author experience or opinion.</t>
  </si>
  <si>
    <t>The proposed distribution model effectively identifies malicious users by leveraging guilt probability. Simulation results show that incorporating guilt probability increases the differentiation between user types, thereby improving the accuracy of leak source detection and enhancing data security.</t>
  </si>
  <si>
    <t>The model effectively distinguishes malicious users and identifies leak sources with high probability</t>
  </si>
  <si>
    <t>The model is tested only in simulated environments; practical deployment and real-world validation are not addressed.</t>
  </si>
  <si>
    <t>No real-world deployment; simulation only</t>
  </si>
  <si>
    <t>The article provides a simulation-based validation of a conceptual model. No implementation details such as programming languages or platforms are provided.</t>
  </si>
  <si>
    <t>Guilt probability enhances traceability in cloud file distribution</t>
  </si>
  <si>
    <t>2-s2.0-84864275237</t>
  </si>
  <si>
    <t>P004</t>
  </si>
  <si>
    <t>10.1109/SPW.2012.19</t>
  </si>
  <si>
    <t>Fog Computing: Mitigating Insider Data Theft Attacks in the Cloud</t>
  </si>
  <si>
    <t>To propose a novel approach for securing data in cloud environments against insider threats by using decoy-based disinformation techniques integrated with user behavior profiling.</t>
  </si>
  <si>
    <t>To propose a novel approach for securing cloud data against insider threats using Fog computing, which combines user behavior profiling and decoy information to detect and mitigate unauthorized access.</t>
  </si>
  <si>
    <t>cloud security, insider threat detection, decoy technology, user behavior profiling</t>
  </si>
  <si>
    <t>The study addresses the problem of insider data theft in cloud computing, a critical concern for businesses outsourcing data storage and computation. The authors propose a solution termed 'Fog Computing', which integrates offensive decoy technology and user behavior profiling to detect and mitigate unauthorized access. The system monitors access patterns and, upon detecting anomalies, verifies legitimacy through challenge questions. If access is deemed unauthorized, it launches a disinformation attack by delivering decoy data to the attacker. This approach is compared against traditional encryption and access control methods, which have proven insufficient. Experimental results in local file systems suggest that combining behavior profiling with decoy deployment significantly enhances detection accuracy and security.</t>
  </si>
  <si>
    <t>The article proposes a security mechanism that monitors user behavior in the cloud to detect abnormal access patterns. Upon suspicion of unauthorized access, challenge questions are used for verification. If confirmed, a disinformation attack is launched by serving decoy data to the attacker. This approach integrates user behavior profiling and decoy document deployment to protect sensitive data.</t>
  </si>
  <si>
    <t>User access patterns and interactions with data files, including decoy documents.</t>
  </si>
  <si>
    <t>User access patterns and interactions with cloud-stored data, including search behavior and file access.</t>
  </si>
  <si>
    <t>The proposed solution utilizes user behavior profiling through one-class support vector machines to model normal access patterns. Decoy documents are embedded with keyed-Hash Message Authentication Codes (HMACs) to verify authenticity and detect unauthorized access. These decoys are strategically placed in conspicuous directories and named enticingly to attract potential attackers. The system does not rely on real-time decoy generation but emphasizes conspicuous placement and integration with anomaly detection. The implementation is demonstrated in a local file system setting, suggesting applicability to cloud environments.</t>
  </si>
  <si>
    <t>Conceptual model using one-class support vector machines for behavior profiling, decoy document generation with HMAC verification, and integration of profiling with decoy deployment. No full implementation in cloud; experiments conducted in local file system.</t>
  </si>
  <si>
    <t>Tracking is employed to detect abnormal access behaviors indicative of insider threats. By profiling legitimate user behavior and monitoring interactions with decoy files, the system aims to identify masqueraders and prevent data exfiltration. The tracking supports challenge-response mechanisms and enables the deployment of disinformation to protect sensitive data.</t>
  </si>
  <si>
    <t>To detect and prevent unauthorized access to sensitive cloud data, especially by malicious insiders, by identifying abnormal user behavior and triggering decoy-based disinformation responses.</t>
  </si>
  <si>
    <t>The approach does not explicitly attribute responsibility for data leakage but enables detection of unauthorized access through behavioral anomalies and decoy interaction, which may indirectly support attribution.</t>
  </si>
  <si>
    <t>Yes. The system uses challenge questions and behavior profiling to validate user identity and detect impersonation, allowing attribution of unauthorized access to masqueraders.</t>
  </si>
  <si>
    <t>Experiments were conducted in a local file system setting to simulate real-world scenarios.</t>
  </si>
  <si>
    <t>False. Justification: The proposed solution was tested in a local file system environment, not deployed in a real-world cloud setting.</t>
  </si>
  <si>
    <t>The paper introduces a novel concept called Fog Computing combining decoy technology and user profiling.</t>
  </si>
  <si>
    <t>True. Justification: The paper introduces a novel integration of decoy technology and user behavior profiling for cloud security.</t>
  </si>
  <si>
    <t>Structured experiments were performed using user data and simulated attacks.</t>
  </si>
  <si>
    <t>True. Justification: Experiments were conducted using simulated masquerader data and user models trained on real usage data.</t>
  </si>
  <si>
    <t>No evidence of industrial validation or deployment in commercial cloud environments.</t>
  </si>
  <si>
    <t>The paper presents an implemented and tested approach, not just a conceptual framework.</t>
  </si>
  <si>
    <t>False. Justification: The paper proposes and evaluates a concrete solution, not just a conceptual framework.</t>
  </si>
  <si>
    <t>The study is based on empirical data and not solely on author experience or opinion.</t>
  </si>
  <si>
    <t>False. Justification: The study is based on experimental data and not solely on author opinion or experience.</t>
  </si>
  <si>
    <t>Combining user behavior profiling with decoy technology significantly improves the detection of masquerade attacks. The approach reduces false positives and enhances security by confusing attackers and validating alerts. The results suggest that this method could be effectively applied in cloud environments.</t>
  </si>
  <si>
    <t>The combination of user behavior profiling and decoy technology significantly improves the detection of masquerade attacks. The approach can effectively confuse attackers and protect sensitive data, suggesting its potential applicability in cloud environments.</t>
  </si>
  <si>
    <t>The experiments were conducted in a local file system setting, not in actual cloud environments. Real-time decoy generation was not implemented, and industrial validation is lacking.</t>
  </si>
  <si>
    <t>The solution was only tested in a local file system, not in an actual cloud environment. Decoys were pre-generated rather than dynamically created at detection time.</t>
  </si>
  <si>
    <t>The paper is a position paper supported by DARPA and includes references to prior technical reports and experiments.</t>
  </si>
  <si>
    <t>The study was supported by DARPA under the ADAMS and MRC programs. The authors suggest future work to implement the approach in real cloud systems.</t>
  </si>
  <si>
    <t>2-s2.0-65449181169</t>
  </si>
  <si>
    <t>P003</t>
  </si>
  <si>
    <t>10.1145/1409540.1409592</t>
  </si>
  <si>
    <t>Preventing Information Leakage between Collaborating Organisations</t>
  </si>
  <si>
    <t>To propose a secure system that prevents information leakage when sensitive content is shared between collaborating organisations, ensuring that only authorised users within the destination organisation can access the shared content.</t>
  </si>
  <si>
    <t>To propose a trusted computing-based framework for secure inter-organizational data sharing</t>
  </si>
  <si>
    <t>trusted computing, enterprise rights management, data leakage prevention</t>
  </si>
  <si>
    <t>The study addresses the problem of information leakage during inter-organisational collaboration, particularly when sensitive data is shared across organisational boundaries. The authors propose a novel solution that integrates trusted computing technologies to enforce access control and data protection. The system introduces the concept of global and dynamic domains, where devices are grouped and assigned cryptographic keys to restrict access to shared content. A master controller manages domain membership and enforces organisational policies. Comparative analysis with existing access control models highlights the limitations of traditional approaches and the advantages of the proposed system in preventing both internal and external data leakage.</t>
  </si>
  <si>
    <t>A domain-based access control model using TPM, trusted software agents, and master controllers</t>
  </si>
  <si>
    <t>Sensitive organisational content and access credentials</t>
  </si>
  <si>
    <t>Sensitive organizational content</t>
  </si>
  <si>
    <t>The proposed solution is built upon Trusted Computing Group (TCG) specifications, incorporating Trusted Platform Modules (TPMs) for secure storage and attestation. Trusted software agents are deployed on organisational devices and master controllers to enforce access policies and manage cryptographic keys. The system uses sealed storage, attestation identity keys, and mutual authentication protocols to ensure that only trusted devices and software environments can access protected content. The implementation is conceptual, with detailed descriptions of protocols and workflows, but no empirical deployment is reported.</t>
  </si>
  <si>
    <t>Trusted Platform Module (TPM), TCG specs, domain keys, master controller; conceptual model only</t>
  </si>
  <si>
    <t>Tracking is necessary to ensure that sensitive content shared between organisations is only accessible to authorised users and devices. It aims to prevent both accidental and intentional data leakage by enforcing strict access control policies and verifying the integrity of devices and software environments. This contributes to the broader goal of secure information sharing in collaborative settings.</t>
  </si>
  <si>
    <t>To prevent internal and external leakage during inter-organizational sharing</t>
  </si>
  <si>
    <t>Yes, the system enables identification of responsible parties through logging mechanisms and device-specific access control. Logs are stored in protected environments and can record sender identity, device IP, recipient details, and timestamps, which can be used to trace data access and potential leakage.</t>
  </si>
  <si>
    <t>Yes; domain keys and TPM binding enable traceability</t>
  </si>
  <si>
    <t>The paper does not report a real-world deployment or application of the proposed system.</t>
  </si>
  <si>
    <t>The paper introduces a novel solution integrating trusted computing for inter-organisational data protection.</t>
  </si>
  <si>
    <t>True. Novel domain-based access control model.</t>
  </si>
  <si>
    <t>False. No empirical evaluation.</t>
  </si>
  <si>
    <t>The paper presents a detailed conceptual model but also includes implementation-level details.</t>
  </si>
  <si>
    <t>True. Conceptual framework only.</t>
  </si>
  <si>
    <t>The paper is not based solely on author experience or opinion.</t>
  </si>
  <si>
    <t>The proposed system effectively addresses the challenge of preventing information leakage between collaborating organisations by using trusted computing technologies. It introduces global and dynamic domains to control access and enforces organisational policies through a master controller. The system ensures that only authorised users can access shared content and that data cannot be leaked to unauthorised parties, even within the destination organisation.</t>
  </si>
  <si>
    <t>The framework outlines a secure sharing model using trusted computing and domain keys</t>
  </si>
  <si>
    <t>The paper does not include empirical validation or real-world deployment of the proposed system. Implementation details are conceptual, and integration with existing authentication mechanisms is noted as outside the scope of the study.</t>
  </si>
  <si>
    <t>No implementation or empirical validation</t>
  </si>
  <si>
    <t>The article provides a comprehensive conceptual framework for secure inter-organisational data sharing but lacks empirical evaluation or industrial validation.</t>
  </si>
  <si>
    <t>Suggests future integration with monitoring and detection systems</t>
  </si>
  <si>
    <t>2-s2.0-0242456750</t>
  </si>
  <si>
    <t>P002</t>
  </si>
  <si>
    <t>10.1145/507721.507722</t>
  </si>
  <si>
    <t>Towards Usage Control Models: Beyond Traditional Access Control</t>
  </si>
  <si>
    <t>To introduce and formalize the concept of Usage Control (UCON), which unifies and extends traditional access control, trust management, and digital rights management into a comprehensive model for controlling access to and usage of digital information objects.</t>
  </si>
  <si>
    <t>To develop the concept of Usage Control (UCON), a unified model that integrates traditional access control, trust management, and digital rights management to address emerging security and privacy issues in digital environments.</t>
  </si>
  <si>
    <t>usage control, access control, trust management, digital rights management, privacy</t>
  </si>
  <si>
    <t>The study operates within the domain of information security, addressing the limitations of traditional access control, trust management, and digital rights management in handling modern security and privacy challenges. The authors propose the Usage Control (UCON) model, which integrates these three paradigms to enable fine-grained control over digital object usage, including rights delegation and post-access obligations. The model introduces core components—subjects, objects, and rights—and additional components such as authorization rules, conditions, and obligations. UCON supports both server-side and client-side reference monitors, as well as hybrid architectures, allowing for flexible enforcement in both centralized and decentralized environments. Comparative analysis demonstrates how UCON encompasses and extends existing models like Mandatory Access Control, Discretionary Access Control, Role-Based Access Control, and commercial Digital Rights Management systems.</t>
  </si>
  <si>
    <t>The article proposes the UCON model, which integrates server-side and client-side reference monitors to control usage of digital objects. It introduces components such as subjects, objects, rights, authorization rules, conditions, and obligations to enable fine-grained control over digital object usage. Tracking includes usage logs, payment information, and reverse usage control mechanisms.</t>
  </si>
  <si>
    <t>Digital information objects and their derivative objects, including usage logs and payment information.</t>
  </si>
  <si>
    <t>Usage logs, payment information, digital object access and modification rights</t>
  </si>
  <si>
    <t>Hybrid (user-centered and server-centered)</t>
  </si>
  <si>
    <t>The article presents a conceptual model rather than an implemented system. It discusses the integration of traditional access control mechanisms (e.g., Mandatory Access Control, Discretionary Access Control, Role-Based Access Control), trust management systems, and Digital Rights Management technologies. The model incorporates server-side and client-side reference monitors, and introduces new components such as obligations and conditions for authorization. Technologies like access control lists, capability lists, and credit-based authorization are referenced, but no specific platforms, programming languages, or software frameworks are detailed.</t>
  </si>
  <si>
    <t>Tracking is necessary to enforce fine-grained control over the usage of digital objects, including access, modification, and delegation of rights. It aims to address emerging security and privacy challenges in both commercial and non-commercial environments by enabling dynamic and context-aware authorization processes. Tracking supports the enforcement of obligations (e.g., usage logging, payment agreements) and conditions (e.g., time/location constraints), thereby enhancing accountability, privacy protection, and secure dissemination of digital content.</t>
  </si>
  <si>
    <t>To enforce usage policies, ensure privacy protection, support payment-based and payment-free dissemination, and enable accountability in digital environments.</t>
  </si>
  <si>
    <t>The UCON model includes mechanisms for tracking obligations and conditions, such as usage logs and payment information, which can be used to identify responsible parties in case of data leakage. The concept of reverse UCON further enables attribution by treating derivative objects (e.g., logs) as trackable entities with associated rights and obligations.</t>
  </si>
  <si>
    <t>Yes; the model allows identification of responsible parties through obligations and reverse UCON mechanisms, such as usage logs and payment records.</t>
  </si>
  <si>
    <t>The paper presents a conceptual model without evidence of real-world implementation or deployment.</t>
  </si>
  <si>
    <t>False. Justification: The model is not implemented or applied in a real-world setting.</t>
  </si>
  <si>
    <t>The paper introduces a novel model called Usage Control (UCON) that unifies and extends existing access control paradigms.</t>
  </si>
  <si>
    <t>True. Justification: The paper introduces a novel unified model (UCON) integrating three distinct access control paradigms.</t>
  </si>
  <si>
    <t>False. Justification: No empirical evaluation is conducted; the paper is conceptual.</t>
  </si>
  <si>
    <t>The model is not evaluated in an industrial context; examples are illustrative rather than based on industrial validation.</t>
  </si>
  <si>
    <t>False. Justification: No industrial validation is presented.</t>
  </si>
  <si>
    <t>The paper goes beyond a conceptual framework by detailing model components and mapping to existing systems, though it remains theoretical.</t>
  </si>
  <si>
    <t>True. Justification: The paper presents a conceptual framework without implementation or empirical validation.</t>
  </si>
  <si>
    <t>The paper is not based solely on the authors’ opinions or experiences; it builds on existing literature and proposes a structured model.</t>
  </si>
  <si>
    <t>False. Justification: The paper is not based on author opinion or personal experience but on theoretical synthesis.</t>
  </si>
  <si>
    <t>Philosophical paper</t>
  </si>
  <si>
    <t>The UCON model offers a unified and systematic approach to access and usage control by integrating traditional access control, trust management, and digital rights management. It introduces new components such as obligations and conditions, enabling finer-grained and context-aware authorization. The model supports hybrid architectures and addresses both security and privacy concerns. It lays the foundation for future research in delegation and administration within usage control systems.</t>
  </si>
  <si>
    <t>UCON provides a unified framework for usage control that surpasses traditional access control models by integrating trust management and digital rights management. It supports fine-grained control, hybrid architectures, and privacy-sensitive applications. The model introduces reverse usage control to handle derivative objects and emphasizes the need for legal or voluntary enforcement mechanisms.</t>
  </si>
  <si>
    <t>The model is conceptual and lacks implementation details. Delegation of rights and administrative mechanisms are identified as areas requiring further research and development.</t>
  </si>
  <si>
    <t>The model lacks implementation and empirical validation. Delegation of rights and administrative aspects are identified as areas for future research.</t>
  </si>
  <si>
    <t>The article is foundational in proposing the UCON model but does not include empirical validation or implementation. It is suitable for theoretical and conceptual analysis.</t>
  </si>
  <si>
    <t>The paper is foundational in proposing the UCON model and has influenced subsequent research in usage control and digital rights management.</t>
  </si>
  <si>
    <t>2-s2.0-84949513306</t>
  </si>
  <si>
    <t>P001</t>
  </si>
  <si>
    <t>10.1109/ACSAC.2000.898877</t>
  </si>
  <si>
    <t>Security Architectures for Controlled Digital Information Dissemination</t>
  </si>
  <si>
    <t>To identify and define security architectures that enable controlled dissemination and tracking of digital information, particularly in Payment-Free Type (PFT) environments, thereby providing a secure framework for organizations to manage digital content distribution.</t>
  </si>
  <si>
    <t>To identify and classify application-level security architectures that enable controlled dissemination and tracking of digital information, particularly in Payment-Free Type (PFT) environments.</t>
  </si>
  <si>
    <t>digital rights management, information dissemination control, tracking architectures, use-control, watermarking, security policy enforcement</t>
  </si>
  <si>
    <t>The study addresses the domain of digital information security, focusing on the problem of unauthorized dissemination in Payment-Free Type environments. It proposes eight application-level security architectures based on three core elements: virtual machine, control set, and distribution style. These architectures vary in their ability to control and track digital information dissemination. The paper compares their capabilities, merits, and limitations, and discusses mechanisms such as watermarking and use-control technologies. A comparative analysis is provided by mapping commercial off-the-shelf solutions to the proposed architectures, demonstrating their practical relevance and availability.</t>
  </si>
  <si>
    <t>The article proposes eight distinct application-level security architectures based on three factors: Virtual Machine (VM), Control Set (CS), and Distribution Style. These architectures are designed to provide control and/or tracking capabilities for digital information dissemination. Tracking is achieved through watermarking and use-control technologies embedded in digital containers and enforced via virtual machines.</t>
  </si>
  <si>
    <t>Digital information and its re-dissemination paths</t>
  </si>
  <si>
    <t>Digital information (documents, media, technical descriptions) disseminated across organizations or systems.</t>
  </si>
  <si>
    <t>Server-centered (most architectures rely on external repositories or control centers for access management)</t>
  </si>
  <si>
    <t>The proposed solution integrates virtual machines, digital containers, control sets, and watermarking technologies. Virtual machines act as secure environments for accessing digital content, enforcing usage restrictions such as disabling print or save functions. Digital containers encapsulate content with cryptographic protections and usage policies. Control sets define access rights and can be embedded, external, or fixed. Watermarking technologies enable tracking by embedding invisible identifiers into digital content. The paper discusses actual implementations through commercial solutions like Adobe PDF Merchant and IBM Cryptolope, indicating a mix of conceptual and applied models.</t>
  </si>
  <si>
    <t>Conceptual models using: virtual machines, digital containers, embedded/external control sets, watermarking technologies, and use-control mechanisms. No actual implementation is described; the paper presents a taxonomy and conceptual framework.</t>
  </si>
  <si>
    <t>Tracking is necessary to identify unauthorized re-dissemination of digital information and to attribute responsibility. It aims to enhance security by enabling traceability of digital content, thereby deterring misuse and supporting forensic investigations. Tracking complements control mechanisms by providing post-distribution oversight, especially in environments where content may be leaked despite preventive measures.</t>
  </si>
  <si>
    <t>To prevent unauthorized redistribution of digital content and to trace the origin and path of re-disseminated information, ensuring confidentiality and accountability in sensitive environments such as intelligence and B2B transactions.</t>
  </si>
  <si>
    <t>Yes, the architectures support responsibility attribution through watermarking mechanisms that embed sender and recipient identities into digital content, enabling tracing of re-dissemination events.</t>
  </si>
  <si>
    <t>Yes. Watermarking mechanisms are proposed to embed identifiers (e.g., author, recipient, distribution date) into digital content, enabling tracing of unauthorized dissemination.</t>
  </si>
  <si>
    <t>The paper discusses commercial implementations of the proposed architectures, such as Adobe PDF Merchant and IBM Cryptolope.</t>
  </si>
  <si>
    <t>False. Justification: The paper presents conceptual architectures and mechanisms but does not describe any real-world implementation or deployment.</t>
  </si>
  <si>
    <t>The paper introduces a novel taxonomy of eight security architectures for digital information dissemination.</t>
  </si>
  <si>
    <t>True. Justification: The paper introduces a novel taxonomy of eight security architectures and integrates existing technologies (e.g., watermarking, use-control) into a unified framework.</t>
  </si>
  <si>
    <t>There is no structured empirical evaluation or data analysis presented in the paper.</t>
  </si>
  <si>
    <t>False. Justification: No empirical evaluation, case study, or experiment is conducted.</t>
  </si>
  <si>
    <t>The paper does not report validation in industrial settings, although it references commercial tools.</t>
  </si>
  <si>
    <t>False. Justification: The architectures are not validated in industrial or organizational contexts.</t>
  </si>
  <si>
    <t>The paper presents both conceptual models and references to implemented solutions, not solely a conceptual framework.</t>
  </si>
  <si>
    <t>True. Justification: The paper presents a conceptual classification and framework without proposing a specific solution or implementation.</t>
  </si>
  <si>
    <t>The paper is based on systematic analysis and architectural design, not solely on author opinions or experiences.</t>
  </si>
  <si>
    <t>False. Justification: The paper is analytical and structured, not based on personal experience or anecdotal evidence.</t>
  </si>
  <si>
    <t>The study identifies eight distinct security architectures for controlled digital information dissemination, each with varying capabilities for control and tracking. It emphasizes the importance of combining use-control and watermarking mechanisms to achieve comprehensive security. The architectures are mapped to existing commercial solutions, demonstrating their practical applicability. The paper concludes that these architectures provide a foundational framework for future research and development in secure digital content distribution.</t>
  </si>
  <si>
    <t>The authors identify eight distinct security architectures for controlled digital information dissemination, each defined by combinations of virtual machine presence, control set type, and distribution style. They argue that these architectures can support both control and tracking capabilities, and propose watermarking and use-control mechanisms as essential technologies. The paper also maps existing commercial solutions to the proposed architectures.</t>
  </si>
  <si>
    <t>The paper acknowledges that watermarking technologies are still immature and may not reliably support tracking in all scenarios, especially if the content is tampered with. It also notes that embedding unique watermarks for mass dissemination is not yet feasible.</t>
  </si>
  <si>
    <t>No empirical validation or implementation is provided. The effectiveness of the proposed architectures and mechanisms is not tested. Watermarking technologies are acknowledged as immature and potentially vulnerable to tampering.</t>
  </si>
  <si>
    <t>The article provides a foundational taxonomy and practical mapping of security architectures but lacks empirical validation or quantitative analysis.</t>
  </si>
  <si>
    <t>The paper emphasizes the need for generalized security architectures in PFT environments and provides a layered approach to understanding objectives, mechanisms, and architectures. It serves as a foundational taxonomy for future research and development in secure digital dissemination.</t>
  </si>
  <si>
    <t>Papper ID</t>
  </si>
  <si>
    <t>Rayyan ID</t>
  </si>
  <si>
    <t>Title</t>
  </si>
  <si>
    <t>Domains</t>
  </si>
  <si>
    <t>Sub-Domains</t>
  </si>
  <si>
    <t>Purposes</t>
  </si>
  <si>
    <t>Technologies</t>
  </si>
  <si>
    <t>Digital objects</t>
  </si>
  <si>
    <t>Digital Objects</t>
  </si>
  <si>
    <t>No. Of studies</t>
  </si>
  <si>
    <t>% of occurrence</t>
  </si>
  <si>
    <t>References</t>
  </si>
  <si>
    <t>LaTeX Papper</t>
  </si>
  <si>
    <t>LaTeX Papper (full)</t>
  </si>
  <si>
    <t>Statistics</t>
  </si>
  <si>
    <t>Total studies</t>
  </si>
  <si>
    <t>Total categories</t>
  </si>
  <si>
    <t>Avg categories per study</t>
  </si>
  <si>
    <t>Studies w/ ≥2 categories</t>
  </si>
  <si>
    <t>% w/ ≥2 categories</t>
  </si>
  <si>
    <t>IoT Data Streams</t>
  </si>
  <si>
    <t>Studies w/ ≥3 categories</t>
  </si>
  <si>
    <t>Logs &amp; Audit Trails</t>
  </si>
  <si>
    <t>% w/ ≥3 categories</t>
  </si>
  <si>
    <t>Source Code &amp; CAD</t>
  </si>
  <si>
    <t>rayyan-172028105</t>
  </si>
  <si>
    <t>Median categories</t>
  </si>
  <si>
    <t>Distributed File System</t>
  </si>
  <si>
    <t>Machine Learning &amp; AI</t>
  </si>
  <si>
    <t>Steganography &amp; Digital Watermarking</t>
  </si>
  <si>
    <t>Containerization &amp; Orchestration</t>
  </si>
  <si>
    <t>Interoperability &amp; Authorization Standards</t>
  </si>
  <si>
    <t>Knowledge Representation &amp; Analytics</t>
  </si>
  <si>
    <t>Honey Files</t>
  </si>
  <si>
    <t>Digital Forensics Techniques</t>
  </si>
  <si>
    <t>rayyan-172027832</t>
  </si>
  <si>
    <t>Digital Twin</t>
  </si>
  <si>
    <t>rayyan-172027911</t>
  </si>
  <si>
    <t>Secure Data Sharing</t>
  </si>
  <si>
    <t>Healthcare Data Governance</t>
  </si>
  <si>
    <t>Cybersecurity Risk Mitigation</t>
  </si>
  <si>
    <t>Data Auditing</t>
  </si>
  <si>
    <t>Forensic Attribution &amp; Post-Incident Investigation</t>
  </si>
  <si>
    <t>Data Confidentiality</t>
  </si>
  <si>
    <t>7,19%</t>
  </si>
  <si>
    <t>Digital Object Lifecycle Management</t>
  </si>
  <si>
    <t>Secure Data Retention</t>
  </si>
  <si>
    <t>Automated Sensitive Data Detection</t>
  </si>
  <si>
    <t>Security-Oriented Data Analytics</t>
  </si>
  <si>
    <t>rayyan-172027908</t>
  </si>
  <si>
    <t>Healthcare &amp; Medical Informatics</t>
  </si>
  <si>
    <t>Cross-Domain Cybersecurity &amp; Computing</t>
  </si>
  <si>
    <t>Legal, Compliance &amp; Digital Forensics</t>
  </si>
  <si>
    <t>Digital Media</t>
  </si>
  <si>
    <t>10,46%</t>
  </si>
  <si>
    <t>Industry &amp; Supply Chain</t>
  </si>
  <si>
    <t>3,92%</t>
  </si>
  <si>
    <t>Government &amp; Public Sector</t>
  </si>
  <si>
    <t>Financial Services &amp; Banking</t>
  </si>
  <si>
    <t>Automotive &amp; Intelligent Transportation</t>
  </si>
  <si>
    <t>Education</t>
  </si>
  <si>
    <t>Energy &amp; Smart Grid</t>
  </si>
  <si>
    <t>Social Platforms</t>
  </si>
  <si>
    <t>Description</t>
  </si>
  <si>
    <t>Cryptographic Protection &amp; Confidentiality</t>
  </si>
  <si>
    <t>75,16%</t>
  </si>
  <si>
    <t>rayyan-172028235, rayyan-172028105, rayyan-172027958, rayyan-172027886, rayyan-218688840, rayyan-218688565, rayyan-172027824, rayyan-218685195, rayyan-172028976, rayyan-172027890, rayyan-172028643, rayyan-172027938, rayyan-172028007, rayyan-218688174, rayyan-218685245, rayyan-172028200, rayyan-172028165, rayyan-218687675, rayyan-172028473, rayyan-172028518, rayyan-172028480, rayyan-218688149, rayyan-218685292, rayyan-218685234, rayyan-172027935, rayyan-172028055, rayyan-172027943, rayyan-218685391, rayyan-218685264, rayyan-218688103, rayyan-172028646, rayyan-218687541, rayyan-172028182, rayyan-172027866, rayyan-172027844, rayyan-172027982, rayyan-172027888, rayyan-218688112, rayyan-172028579, rayyan-218685256, rayyan-218688059, rayyan-218688212, rayyan-172027829, rayyan-218685005, rayyan-172028246, rayyan-172027882, rayyan-218685318, rayyan-172027847, rayyan-218686268, rayyan-172027813, rayyan-172028264, rayyan-172028433, rayyan-218688375, rayyan-172029019, rayyan-172028983, rayyan-172027955, rayyan-172028274, rayyan-172027819, rayyan-218688137, rayyan-218688172, rayyan-172027922, rayyan-218688176, rayyan-172028233, rayyan-218688278, rayyan-218688578, rayyan-172029046, rayyan-218687860, rayyan-172028771, rayyan-172027928, rayyan-218688759, rayyan-218687262, rayyan-172027981, rayyan-172027834, rayyan-218687745, rayyan-218685713, rayyan-172028050, rayyan-218687484, rayyan-172027818, rayyan-218688549, rayyan-172027849, rayyan-172028743, rayyan-218687470, rayyan-218685128, rayyan-218688425, rayyan-218688371, rayyan-172028249, rayyan-172028095, rayyan-172028402, rayyan-218685225, rayyan-218685236, rayyan-218687107, rayyan-218688039, rayyan-218688318, rayyan-218685496, rayyan-172027868, rayyan-218685194, rayyan-172027826, rayyan-172028028, rayyan-172028135, rayyan-218687992, rayyan-218687130, rayyan-172028100, rayyan-218687604, rayyan-218687456, rayyan-172027927, rayyan-218688143, rayyan-172028127, rayyan-172027893, rayyan-218687386, rayyan-218687743, rayyan-172028104, rayyan-172027891, rayyan-172028018, rayyan-172028383, rayyan-218688443</t>
  </si>
  <si>
    <t>Decentralized Storage with Integrity Anchoring</t>
  </si>
  <si>
    <t>50,98%</t>
  </si>
  <si>
    <t>rayyan-172028235, rayyan-172028394, rayyan-172027886, rayyan-218688565, rayyan-218685195, rayyan-172027890, rayyan-218687559, rayyan-218687416, rayyan-218685020, rayyan-218688174, rayyan-218685245, rayyan-172028200, rayyan-172028165, rayyan-218687675, rayyan-172028473, rayyan-172028518, rayyan-172028480, rayyan-218687255, rayyan-218685380, rayyan-218688162, rayyan-218688149, rayyan-218685292, rayyan-218685234, rayyan-172027935, rayyan-172028055, rayyan-172027943, rayyan-218685334, rayyan-218685391, rayyan-218685264, rayyan-218688103, rayyan-172028646, rayyan-218687555, rayyan-172028182, rayyan-172027866, rayyan-218687203, rayyan-172027888, rayyan-218687108, rayyan-218688112, rayyan-218685441, rayyan-218685256, rayyan-172027829, rayyan-172027882, rayyan-218685318, rayyan-172027847, rayyan-218685239, rayyan-172028264, rayyan-172028433, rayyan-218688172, rayyan-172027922, rayyan-218688176, rayyan-172028233, rayyan-218688278, rayyan-218687262, rayyan-172027981, rayyan-218687745, rayyan-218685713, rayyan-172028050, rayyan-218687761, rayyan-172027818, rayyan-218688549, rayyan-172027849, rayyan-172028743, rayyan-218687470, rayyan-172028249, rayyan-172028095, rayyan-172028402, rayyan-218685236, rayyan-218687107, rayyan-218685194, rayyan-172027826, rayyan-172027964, rayyan-172028028, rayyan-218685477, rayyan-172028100, rayyan-218687456, rayyan-172028127, rayyan-172027893, rayyan-218687386</t>
  </si>
  <si>
    <t>Ledger-Centric Access Governance</t>
  </si>
  <si>
    <t>48,37%</t>
  </si>
  <si>
    <t>rayyan-218688565, rayyan-172028643, rayyan-218687416, rayyan-218685020, rayyan-218688174, rayyan-172028200, rayyan-218685546, rayyan-218687675, rayyan-172028473, rayyan-172028518, rayyan-172028480, rayyan-218687255, rayyan-218685380, rayyan-218688162, rayyan-218685292, rayyan-218685234, rayyan-172027935, rayyan-172028055, rayyan-172027943, rayyan-218685334, rayyan-218688103, rayyan-172028646, rayyan-218687555, rayyan-172028182, rayyan-172027866, rayyan-172027888, rayyan-218687108, rayyan-218688112, rayyan-218685441, rayyan-218685256, rayyan-218688059, rayyan-172027829, rayyan-172027882, rayyan-218685318, rayyan-172028082, rayyan-218688172, rayyan-218688176, rayyan-172028233, rayyan-218688262, rayyan-218688578, rayyan-218687262, rayyan-218685713, rayyan-172028050, rayyan-218687761, rayyan-218688549, rayyan-172027849, rayyan-172028743, rayyan-218687470, rayyan-218685128, rayyan-218688425, rayyan-218688371, rayyan-218685532, rayyan-172028249, rayyan-172028095, rayyan-218685131, rayyan-218685225, rayyan-218685039, rayyan-218685236, rayyan-218687107, rayyan-218688039, rayyan-218688318, rayyan-218685496, rayyan-218685194, rayyan-172027826, rayyan-218687992, rayyan-218687130, rayyan-218685477, rayyan-172028100, rayyan-218687604, rayyan-218687456, rayyan-218688143, rayyan-172027893, rayyan-218688824, rayyan-172028383</t>
  </si>
  <si>
    <t>AC-6</t>
  </si>
  <si>
    <t>IoT Data Provenance &amp; Secure Ingestion</t>
  </si>
  <si>
    <t>15,03%</t>
  </si>
  <si>
    <t>rayyan-172027890, rayyan-218685441, rayyan-172028274, rayyan-172027819, rayyan-172027922, rayyan-172027928, rayyan-218688759, rayyan-218687262, rayyan-172027834, rayyan-218687745, rayyan-218685713, rayyan-172028050, rayyan-218687484, rayyan-218687761, rayyan-172027818, rayyan-218688549, rayyan-218687130, rayyan-218685477, rayyan-172028100, rayyan-218685725, rayyan-218687604, rayyan-218687456, rayyan-172028383</t>
  </si>
  <si>
    <t>Post-Authorization Usage Control &amp; Consent Lifecycle Governance</t>
  </si>
  <si>
    <t>rayyan-172028976, rayyan-172029208, rayyan-218688162, rayyan-218685256, rayyan-218688212, rayyan-218685318, rayyan-218685239, rayyan-218688375, rayyan-172028035, rayyan-218688549, rayyan-218685532, rayyan-172027911, rayyan-172027927, rayyan-172028018, rayyan-172028383, rayyan-218688443</t>
  </si>
  <si>
    <t>Embedded Forensic Attribution</t>
  </si>
  <si>
    <t>9,15%</t>
  </si>
  <si>
    <t>rayyan-172028105, rayyan-172029219, rayyan-218687203, rayyan-172027982, rayyan-218687108, rayyan-172027955, rayyan-172027832, rayyan-172028771, rayyan-218685609, rayyan-172028161, rayyan-172028135, rayyan-172027976, rayyan-172027848, rayyan-172028104</t>
  </si>
  <si>
    <t>Intelligent Misuse &amp; Insider Threat Detection</t>
  </si>
  <si>
    <t>rayyan-172028105, rayyan-218686026, rayyan-218687255, rayyan-218685441, rayyan-172029019, rayyan-172028983, rayyan-172027819, rayyan-172027997, rayyan-172027846, rayyan-172027908, rayyan-172028017</t>
  </si>
  <si>
    <t>Self-Sovereign Identity &amp; Privacy-Preserving Authorization</t>
  </si>
  <si>
    <t>rayyan-172028235, rayyan-218687541, rayyan-218688112, rayyan-172027829, rayyan-218687107, rayyan-218685194</t>
  </si>
  <si>
    <t>Approach Cluster Statistics</t>
  </si>
  <si>
    <t>Total studies analyzed</t>
  </si>
  <si>
    <t>Total cluster assignments</t>
  </si>
  <si>
    <t>Average clusters per study</t>
  </si>
  <si>
    <t>Studies with ≥2 clusters</t>
  </si>
  <si>
    <t>Studies with single cluster</t>
  </si>
  <si>
    <t>Most frequent cluster</t>
  </si>
  <si>
    <t>Least frequent cluster</t>
  </si>
  <si>
    <t>Studies with no cluster</t>
  </si>
  <si>
    <t>CO-OCCURRENCE ANALYSIS OF TRACKING PURPOSES</t>
  </si>
  <si>
    <t>GENERAL STATISTICS</t>
  </si>
  <si>
    <t>Values</t>
  </si>
  <si>
    <t>Studies with ≥2 purposes</t>
  </si>
  <si>
    <t>Studies with ≥3 purposes</t>
  </si>
  <si>
    <t>Studies with ≥5 purposes</t>
  </si>
  <si>
    <t>Average purposes per study</t>
  </si>
  <si>
    <t>Studies with a single purpose</t>
  </si>
  <si>
    <t>TOP 15 CO-OCCURRING PURPOSE PAIRS</t>
  </si>
  <si>
    <t>CHART DATA (Top 10 Pairs)</t>
  </si>
  <si>
    <t>Purpose 1</t>
  </si>
  <si>
    <t>Purpose 2</t>
  </si>
  <si>
    <t>No. of studies</t>
  </si>
  <si>
    <t>Purpose Pair</t>
  </si>
  <si>
    <t>TOP 10 CO-OCCURRING PURPOSE TRIPLES</t>
  </si>
  <si>
    <t>Purpose 3</t>
  </si>
  <si>
    <t>CO-OCCURRENCE MATRIX (TOP 6 PURPOSES)</t>
  </si>
  <si>
    <t>If the study has...</t>
  </si>
  <si>
    <t>Also has...</t>
  </si>
  <si>
    <t>No.</t>
  </si>
  <si>
    <t>Probability</t>
  </si>
  <si>
    <t>Average purposes</t>
  </si>
  <si>
    <t>Most frequent purpose</t>
  </si>
  <si>
    <t>Public Administration</t>
  </si>
  <si>
    <t>Supply Chain &amp; Logistics</t>
  </si>
  <si>
    <t>Financial</t>
  </si>
  <si>
    <t>Energy</t>
  </si>
  <si>
    <t>Operation</t>
  </si>
  <si>
    <t>n. of Studies</t>
  </si>
  <si>
    <t>% over n. of Studies</t>
  </si>
  <si>
    <t>Papers</t>
  </si>
  <si>
    <t>Notation</t>
  </si>
  <si>
    <t>Legal ∩ Digital Media</t>
  </si>
  <si>
    <t>L ∩ D − H</t>
  </si>
  <si>
    <t xml:space="preserve">Legal ∩ Healthcare </t>
  </si>
  <si>
    <t>L ∩ H − D</t>
  </si>
  <si>
    <t>Healthcare ∩ Digital Media</t>
  </si>
  <si>
    <t>H ∩ D − L</t>
  </si>
  <si>
    <t xml:space="preserve">Healthcare </t>
  </si>
  <si>
    <t>H − L − D</t>
  </si>
  <si>
    <t>D − L − H</t>
  </si>
  <si>
    <t>Legal</t>
  </si>
  <si>
    <t>L − D − H</t>
  </si>
  <si>
    <t>Legal ∩ Digital Media ∩ Healthcare</t>
  </si>
  <si>
    <t>rayyan-172029208</t>
  </si>
  <si>
    <t>L ∩ D ∩ H</t>
  </si>
  <si>
    <t>Automotive</t>
  </si>
  <si>
    <t>Industry</t>
  </si>
  <si>
    <t>EHR Management</t>
  </si>
  <si>
    <t>Secure Data Transactions</t>
  </si>
  <si>
    <t>rayyan-172027938</t>
  </si>
  <si>
    <t>rayyan-218688172</t>
  </si>
  <si>
    <t>Conceptual Model Only</t>
  </si>
  <si>
    <t>rayyan-172028643</t>
  </si>
  <si>
    <t>Machine Learning</t>
  </si>
  <si>
    <t>Non-Generativa Neural Network</t>
  </si>
  <si>
    <t>rayyan-218685292</t>
  </si>
  <si>
    <t>Semantic Web</t>
  </si>
  <si>
    <t>Trusted Platform Module</t>
  </si>
  <si>
    <t>Health Data</t>
  </si>
  <si>
    <t>Files</t>
  </si>
  <si>
    <t>Sensitive Data</t>
  </si>
  <si>
    <t>Personal Data</t>
  </si>
  <si>
    <t>Logs</t>
  </si>
  <si>
    <t>rayyan-172028235</t>
  </si>
  <si>
    <t>rayyan-172028394</t>
  </si>
  <si>
    <t>rayyan-172027958</t>
  </si>
  <si>
    <t>rayyan-172027886</t>
  </si>
  <si>
    <t>rayyan-218688565</t>
  </si>
  <si>
    <t>rayyan-172027890</t>
  </si>
  <si>
    <t>rayyan-218688137</t>
  </si>
  <si>
    <t>rayyan-172027982</t>
  </si>
  <si>
    <t>rayyan-172027927</t>
  </si>
  <si>
    <t>rayyan-172028018</t>
  </si>
  <si>
    <t>rayyan-172027866</t>
  </si>
  <si>
    <t>XMLs</t>
  </si>
  <si>
    <t>rayyan-172028976</t>
  </si>
  <si>
    <t>Theme (Final decision)</t>
  </si>
  <si>
    <t>High-level theme</t>
  </si>
  <si>
    <t>unauthorized dissemination of digital content has emerged as one of the most problematic and challenging issues in information security</t>
  </si>
  <si>
    <t>information security</t>
  </si>
  <si>
    <t>Conceptual framework. Business area: Digital security in Payment-Free Type environments (e.g., intelligence, B2B e-commerce).</t>
  </si>
  <si>
    <t>Access control is one of these areas and has been considered as a major issue in information security community since the beginning of the information security discipline.</t>
  </si>
  <si>
    <t>Digital rights management has dealt with client-side control of digital information usage.</t>
  </si>
  <si>
    <t>Conceptual application in digital content distribution and healthcare systems; Approach: Conceptual model. Business area: Digital rights management, healthcare privacy.</t>
  </si>
  <si>
    <t>Digital Media, "Legal, Compliance and Digital Forensics", Healthcare and Medical Informatics</t>
  </si>
  <si>
    <t>"Legal, Compliance and Digital Forensics", Digital Media, Healthcare and Medical Informatics</t>
  </si>
  <si>
    <t>Legal, Compliance &amp; Digital Forensics, Digital Media, Healthcare &amp; Medical Informatics</t>
  </si>
  <si>
    <t>In this paper we propose a novel solution for preventing shared information between collaborating organisations from getting leaked</t>
  </si>
  <si>
    <t>Embassies require sharing information with many government organisations</t>
  </si>
  <si>
    <t>government organisations</t>
  </si>
  <si>
    <t>Conceptual model. Enterprise collaboration.</t>
  </si>
  <si>
    <t>We propose a completely different approach to securing the cloud using decoy information technology</t>
  </si>
  <si>
    <t>securing the cloud</t>
  </si>
  <si>
    <t>Experiment. Cloud security.</t>
  </si>
  <si>
    <t>With the popularity of cloud computing, sensitive information leakage become more and more critical.</t>
  </si>
  <si>
    <t>cloud computing, information leakage</t>
  </si>
  <si>
    <t>Simulation. Cloud computing.</t>
  </si>
  <si>
    <t>cloud computing is recognized as an alternative to traditional information technology</t>
  </si>
  <si>
    <t>cloud computing</t>
  </si>
  <si>
    <t>Simulation. Cloud computing domain.</t>
  </si>
  <si>
    <t>cloud security</t>
  </si>
  <si>
    <t>Experiment. Approach: Masquerade detection. Business area: Cloud data security.</t>
  </si>
  <si>
    <t>In this paper, we propose MedRec: a novel, decentralized record management system to handle EMRs, using blockchain technology.</t>
  </si>
  <si>
    <t>electronic medical records</t>
  </si>
  <si>
    <t>Prototype. Healthcare domain.</t>
  </si>
  <si>
    <t>Healthcare and Medical Informatics</t>
  </si>
  <si>
    <t>E‐Government services due to advances in Information Communication Technology (ICT)...</t>
  </si>
  <si>
    <t>e-Government</t>
  </si>
  <si>
    <t>Case study. Approach: Secure e-application framework. Business area: Public administration (Vietnamese government licensing).</t>
  </si>
  <si>
    <t>Our work puts forth a new security control for detecting one type of insider attack, unauthorized extraction of data, or data theft.</t>
  </si>
  <si>
    <t>cloud security, insider attack detection</t>
  </si>
  <si>
    <t>medical data sharing among cloud service providers</t>
  </si>
  <si>
    <t>medical data</t>
  </si>
  <si>
    <t>Simulation. Healthcare and cloud domain.</t>
  </si>
  <si>
    <t>great opportunities and challenges to the healthcare domain</t>
  </si>
  <si>
    <t>healthcare domain</t>
  </si>
  <si>
    <t>Simulation. Healthcare domain.</t>
  </si>
  <si>
    <t>In this paper we have presented a particular deployment of a Personal Data Store...</t>
  </si>
  <si>
    <t>Personal Data Store</t>
  </si>
  <si>
    <t>Prototype. Approach: Prototype. Business area: Personal data management</t>
  </si>
  <si>
    <t>Health information exchanges have been popular for some time...</t>
  </si>
  <si>
    <t>Health Information Exchange</t>
  </si>
  <si>
    <t>Prototype. Approach: Prototype. Business area: Health information exchange</t>
  </si>
  <si>
    <t>This is necessary, if sensitive or personal data needs to be shared.</t>
  </si>
  <si>
    <t>sensitive or personal data</t>
  </si>
  <si>
    <t>Experiment. Financial services (Know Your Customer compliance).</t>
  </si>
  <si>
    <t>"Legal, Compliance and Digital Forensics"</t>
  </si>
  <si>
    <t>Data leakage in electronic health records (EHRs) could result in the compromise of patient privacy</t>
  </si>
  <si>
    <t>electronic health records</t>
  </si>
  <si>
    <t>Simulation. Healthcare.</t>
  </si>
  <si>
    <t>In this paper, we propose a secure, private and efficient electronic record sharing scheme...</t>
  </si>
  <si>
    <t>healthcare records</t>
  </si>
  <si>
    <t>In today’s on growing world, there is a need to share the information of the organization among various entities such as employees, business partners, customers, etc.</t>
  </si>
  <si>
    <t>cloud data sharing</t>
  </si>
  <si>
    <t>Experiment. Cloud computing. Approach: Experimental evaluation of layered security architecture for cloud data sharing. Business area: Cloud data security and privacy.</t>
  </si>
  <si>
    <t>Blockchain research has intensified in recent years. Researchers and developers in health care have proposed, conceptualized, and implemented blockchain-based platforms to transform patient data sharing and information interoperability.</t>
  </si>
  <si>
    <t>In New Zealand, there is currently no shared Electronic Health Record (EHR) system integrated between major healthcare organisations...</t>
  </si>
  <si>
    <t>New Zealand healthcare</t>
  </si>
  <si>
    <t>The industry of healthcare is one of the fields where the blockchain technology is believed to have considerable impact.</t>
  </si>
  <si>
    <t>healthcare industry</t>
  </si>
  <si>
    <t>Prototype. Approach: Prototype. Business area: Healthcare data management</t>
  </si>
  <si>
    <t>electronic health records, financial history of individuals or legal documents</t>
  </si>
  <si>
    <t>eHealth, financial, legal</t>
  </si>
  <si>
    <t>Implementation. Decentralized storage.</t>
  </si>
  <si>
    <t>"Legal, Compliance and Digital Forensics", Financial, Healthcare and Medical Informatics, Public Administration</t>
  </si>
  <si>
    <t>"Legal, Compliance and Digital Forensics", Financial, Healthcare and Medical Informatics</t>
  </si>
  <si>
    <t>Legal, Compliance &amp; Digital Forensics, Financial Services &amp; Banking, Healthcare &amp; Medical Informatics</t>
  </si>
  <si>
    <t>The large-scale deployment of eHealth systems has brought deep impact on human society.</t>
  </si>
  <si>
    <t>eHealth systems</t>
  </si>
  <si>
    <t>Electronic Health Records (EHR) are gaining a lot of popularity all over the world.</t>
  </si>
  <si>
    <t>e-Health Records</t>
  </si>
  <si>
    <t>Simulation; Approach: Simulation. Business area: Healthcare IT</t>
  </si>
  <si>
    <t>The ubiquitous use of Internet of Things (IoT) ranges from industrial control systems to e-Health, e-commerce, smart cities...</t>
  </si>
  <si>
    <t xml:space="preserve"> smart city data management</t>
  </si>
  <si>
    <t>smart cities</t>
  </si>
  <si>
    <t>Health care is now witnessing various approaches in disease prevention and treatment.</t>
  </si>
  <si>
    <t>Simulation; Approach: Healthcare data management. Business area: Blockchain-based health informatics.</t>
  </si>
  <si>
    <t>secure cyber infrastructure and vault storage for offsite digital assets</t>
  </si>
  <si>
    <t>cyber infrastructure, digital assets</t>
  </si>
  <si>
    <t>Simulation. Approach: Secure cloud storage. Business area: Cybersecurity and cloud infrastructure.</t>
  </si>
  <si>
    <t>Blockchain-based solutions are emerging to be a viable option for overcoming the flaws in current healthcare systems...</t>
  </si>
  <si>
    <t>healthcare systems</t>
  </si>
  <si>
    <t>Prototype; Healthcare. Approach: Blockchain-based insurance and EHR sharing. Business area: National health scheme</t>
  </si>
  <si>
    <t>medical data in the hands of noxious substances can cause serious unbelievable harms</t>
  </si>
  <si>
    <t>Simulation; Approach: Healthcare data sharing. Business area: Medical informatics and cloud computing.</t>
  </si>
  <si>
    <t>healthcare system</t>
  </si>
  <si>
    <t>healthcare</t>
  </si>
  <si>
    <t>Simulation. Approach: Blockchain-based data sharing. Business area: Healthcare data management.</t>
  </si>
  <si>
    <t>This paper proposes an attribute-based access control of research sharing based on blockchain technology.</t>
  </si>
  <si>
    <t>research sharing</t>
  </si>
  <si>
    <t>Simulation. Research sharing. Approach: Simulation. Business area: Research collaboration</t>
  </si>
  <si>
    <t>Blockchain applications in the healthcare area such as the pharmaceutical supply chain, clinical trial management, and medical record management</t>
  </si>
  <si>
    <t>Simulation; Healthcare. Approach: Blockchain-based HIE. Business area: Cancer care</t>
  </si>
  <si>
    <t>The health care ecosystem involves various interconnected stakeholders...</t>
  </si>
  <si>
    <t>health care ecosystem</t>
  </si>
  <si>
    <t>In health care, a distributed ledger can be seen as a shared immutable and transparent history of all the actions performed by eHealth users...</t>
  </si>
  <si>
    <t>health care, eHealth, EHR</t>
  </si>
  <si>
    <t>Prototype; Healthcare. Approach: Blockchain-based EHR sharing. Business area: Oncology</t>
  </si>
  <si>
    <t>Patients are becoming aware of the importance of taking secure control and managing access over their medical data... leading to the rise in the adoption of personal health record (PHR) systems.</t>
  </si>
  <si>
    <t>healthcare, personal health records</t>
  </si>
  <si>
    <t>Data sharing between companies is a common practice in various industrial verticals, such as smart manufacturing, supply chain management, and automotive.</t>
  </si>
  <si>
    <t xml:space="preserve"> industrial verticals, such as smart manufacturing, supply chain management, and automotive</t>
  </si>
  <si>
    <t>automotive</t>
  </si>
  <si>
    <t>supply chain management</t>
  </si>
  <si>
    <t>Automotive, Supply Chain &amp; Logistics</t>
  </si>
  <si>
    <t>Automotive &amp; Intelligent Transportation, Industry &amp; Supply Chain</t>
  </si>
  <si>
    <t>healthcare providers and patients for the management, sharing, and exchange of electronic health records</t>
  </si>
  <si>
    <t>Proof-of-concept prototype. Approach: Prototype. Business area: Healthcare Information Systems.</t>
  </si>
  <si>
    <t>In this article, we propose a secure and auditable private data sharing (SPDS) scheme under data processing-as-a-service mode in smart grid.</t>
  </si>
  <si>
    <t>smart grid</t>
  </si>
  <si>
    <t>Simulation; Smart grid. Approach: Simulation. Business area: Energy informatics</t>
  </si>
  <si>
    <t>Blockchain technology has given rise to transform current health care systems...</t>
  </si>
  <si>
    <t>Conceptual design. Healthcare data sharing. Approach: Conceptual model. Business area: Health informatics</t>
  </si>
  <si>
    <t>In healthcare systems, blockchain technology has played a crucial role...</t>
  </si>
  <si>
    <t>healthcare sector</t>
  </si>
  <si>
    <t>healthcare, GDPR</t>
  </si>
  <si>
    <t>Prototype; Healthcare. Approach: IoT-based PHR system. Business area: Chronic disease management</t>
  </si>
  <si>
    <t>Healthcare and Medical Informatics, "Legal, Compliance and Digital Forensics"</t>
  </si>
  <si>
    <t>"Legal, Compliance and Digital Forensics", Healthcare and Medical Informatics</t>
  </si>
  <si>
    <t>Legal, Compliance &amp; Digital Forensics, Healthcare &amp; Medical Informatics</t>
  </si>
  <si>
    <t>This article presents a blockchain technology-based control method for preventing theft of MPI in medical systems</t>
  </si>
  <si>
    <t>medical systems</t>
  </si>
  <si>
    <t>Simulation. Healthcare data protection. Approach: Simulation. Business area: Medical systems</t>
  </si>
  <si>
    <t>medical data sharing among medical institutions</t>
  </si>
  <si>
    <t>Prototype; Healthcare. Approach: Blockchain-based medical data sharing. Business area: Multi-institutional data exchange</t>
  </si>
  <si>
    <t>With the continuous innovation of explorers, blockchain technology ... is emerging in many fields such as ... medical care</t>
  </si>
  <si>
    <t>Simulation. EMR sharing. Approach: Simulation. Business area: Healthcare IT</t>
  </si>
  <si>
    <t>To share and use sensitive health data securely and efficiently...</t>
  </si>
  <si>
    <t>health data, healthcare services</t>
  </si>
  <si>
    <t>Simulation; Healthcare. Approach: Simulation. Business area: Healthcare</t>
  </si>
  <si>
    <t>This paper proposes a new architecture... contribute to the healthcare management systems’ robustness</t>
  </si>
  <si>
    <t>healthcare management systems</t>
  </si>
  <si>
    <t>Implementation. Healthcare.</t>
  </si>
  <si>
    <t>This research aims to develop cybersecurity measurement approaches to ensure the security and privacy of patient information using blockchain technology in healthcare.</t>
  </si>
  <si>
    <t>healthcare, patient information, cybersecurity</t>
  </si>
  <si>
    <t>Experiment; Healthcare. Approach: Experiment. Business area: Health informatics</t>
  </si>
  <si>
    <t>The healthcare industry is witnessing a transition from a traditional hospital-centric mode to an individual-centric mode...</t>
  </si>
  <si>
    <t>media data sharing in the cloud</t>
  </si>
  <si>
    <t>media data sharing</t>
  </si>
  <si>
    <t>Simulation. Cloud-based media sharing.</t>
  </si>
  <si>
    <t>health care providers are increasingly implementing electronic health-related services</t>
  </si>
  <si>
    <t>Simulation and implementation; Approach: Blockchain-based EHR system. Business area: Healthcare data management</t>
  </si>
  <si>
    <t>video sharing in media convergence environment</t>
  </si>
  <si>
    <t>video sharing, media convergence</t>
  </si>
  <si>
    <t>Digital Media, Healthcare and Medical Informatics</t>
  </si>
  <si>
    <t>Digital Media, Healthcare &amp; Medical Informatics</t>
  </si>
  <si>
    <t>This study aims to address these limitations by proposing a general and comprehensive blockchain-based solution for managing and securing big data.</t>
  </si>
  <si>
    <t>Prior research has not adequately addressed big data security issues. For instance, previous studies have primarily focused on access control, data sharing, and auditing in specific big data domains such as smart homes and healthcare.</t>
  </si>
  <si>
    <t>big data security</t>
  </si>
  <si>
    <t>Experiment. Big data security.</t>
  </si>
  <si>
    <t>NFTs could transform health information exchange</t>
  </si>
  <si>
    <t>health information exchange</t>
  </si>
  <si>
    <t>Conceptual. Healthcare.</t>
  </si>
  <si>
    <t>cloud data sharing, secure cloud access, decentralized system</t>
  </si>
  <si>
    <t>Experiment; Cloud computing. Approach: Experiment. Business area: Cloud security</t>
  </si>
  <si>
    <t>The emergence of blockchain technology offers a novel solution to addressing the aforementioned issues... As a result, blockchain offers a lot of potential uses in healthcare.</t>
  </si>
  <si>
    <t>Simulation. Media convergence and streaming domain.</t>
  </si>
  <si>
    <t>In the scheme proposed by Alshalali et al. [25], personal data and authorized ID are stored in a local database, and access control is achieved by verifying whether the visitor’s ID is in the authorized ID through the blockchain.</t>
  </si>
  <si>
    <t>personal data, access control</t>
  </si>
  <si>
    <t>Simulation. Data sharing and access control domain.</t>
  </si>
  <si>
    <t>healthcare data sharing</t>
  </si>
  <si>
    <t>Electronic Health Records (EHR) are the healthcare sector’s core digital strategy...</t>
  </si>
  <si>
    <t>Conceptual framework. Healthcare sector.</t>
  </si>
  <si>
    <t>healthcare environment</t>
  </si>
  <si>
    <t>electronic health record sharing</t>
  </si>
  <si>
    <t>EHR sharing</t>
  </si>
  <si>
    <t>Simulation. Approach: Blockchain-based access control. Business area: Healthcare data sharing.</t>
  </si>
  <si>
    <t>In the healthcare sector, patient medical data are extremely sensitive</t>
  </si>
  <si>
    <t>industrial applications</t>
  </si>
  <si>
    <t>Simulation. Approach: Decentralized digital asset management. Business area: Inter-organizational data sharing and secure collaboration.</t>
  </si>
  <si>
    <t>Online social media platforms is indeed an useful tool which serves the purpose of connecting people</t>
  </si>
  <si>
    <t>social media</t>
  </si>
  <si>
    <t>Review and conceptual proposal. Approach: Conceptual model. Business area: Online social networks and data privacy.</t>
  </si>
  <si>
    <t>Digital Media, Social plataforms</t>
  </si>
  <si>
    <t>Digital Media, Social Platforms</t>
  </si>
  <si>
    <t>The proposed platform solves this problem by integrating electronic medical reports in a private and permissioned blockchain to create a distributed electronic health record (EHR) ecosystem.</t>
  </si>
  <si>
    <t>healthcare, medical records, EHR</t>
  </si>
  <si>
    <t>PoC and conceptual validation. Healthcare domain.</t>
  </si>
  <si>
    <t>In many developing countries, the healthcare sector is facing several challenges...</t>
  </si>
  <si>
    <t>The study focuses on healthcare systems and patient health records.</t>
  </si>
  <si>
    <t>healthcare, patient records</t>
  </si>
  <si>
    <t>Implementation. Healthcare. Patient-centric health record system with blockchain and usage control</t>
  </si>
  <si>
    <t>Nowadays, Electronic healthcare (e-Healthcare) is one of the most demanding industries for telemedicine and Electronic Healthcare Record (EHR) communication purposes.</t>
  </si>
  <si>
    <t>Electronic healthcare</t>
  </si>
  <si>
    <t>Experiment. Healthcare domain. Approach: Blockchain-based secure EHR management. Business area: Healthcare IT infrastructure.</t>
  </si>
  <si>
    <t>In this paper, we integrated IoT &amp; Blockchain technologies...</t>
  </si>
  <si>
    <t>IoT &amp; Blockchain</t>
  </si>
  <si>
    <t>Experiment. IoT. Security and access control.</t>
  </si>
  <si>
    <t>smart healthcare systems; Internet of Medical Things (IoMT); decentralized smart healthcare system</t>
  </si>
  <si>
    <t>smart healthcare systems</t>
  </si>
  <si>
    <t>Privacy in Electronic Health Records (EHR) has become a significant concern...</t>
  </si>
  <si>
    <t>Implementation. Healthcare sector.</t>
  </si>
  <si>
    <t>blockchain-based data-sharing solutions have been implemented in various areas such as electronic medical records, smart grids, and supply chains</t>
  </si>
  <si>
    <t>data-sharing solutions</t>
  </si>
  <si>
    <t>Experiment. Data-sharing system implemented and tested using Hyperledger Fabric and IPFS. Approach. Data security and traceability in blockchain-based systems. Business area. Secure data sharing.</t>
  </si>
  <si>
    <t>Vehicular Edge Computing (VEC) scenario</t>
  </si>
  <si>
    <t>vehicular edge computing</t>
  </si>
  <si>
    <t>Simulation. Approach: Simulation. Business area: Vehicular edge computing and intelligent transportation systems.</t>
  </si>
  <si>
    <t>EMR sharing allows doctors to access patients’ historical EMRs from different hospitals, improving the quality of healthcare services.</t>
  </si>
  <si>
    <t>EMR sharing, healthcare services</t>
  </si>
  <si>
    <t>Simulation. Approach: Simulation. Business area: Healthcare data sharing and privacy.</t>
  </si>
  <si>
    <t>High-definition multimedia data can be used in many fields. For example, vector maps are widely used in the field of geographic information, and remote sensing maps can effectively identify forest fires.</t>
  </si>
  <si>
    <t>multimedia data, geographic information</t>
  </si>
  <si>
    <t>Simulation. Digital image commerce.</t>
  </si>
  <si>
    <t>digital images have gradually become an important part of life, and trading platforms have emerged for buying and selling images</t>
  </si>
  <si>
    <t>image trading</t>
  </si>
  <si>
    <t>The healthcare industry is one of India’s fastest-growing industries... replaced the traditional system of storing patient records with electronic health records (EHRs).</t>
  </si>
  <si>
    <t>Conceptual frameworks and literature-based analysis. Business area: Approach. Healthcare.</t>
  </si>
  <si>
    <t>public health research</t>
  </si>
  <si>
    <t>public health</t>
  </si>
  <si>
    <t>Experiment. Public Health Research.</t>
  </si>
  <si>
    <t>financial auditing organizations need secure file sharing and audit trail tracking technologies</t>
  </si>
  <si>
    <t>financial auditing organizations</t>
  </si>
  <si>
    <t>Simulation. Approach: Secure file sharing and audit tracking platform. Business area: Financial auditing and cloud-based data management.</t>
  </si>
  <si>
    <t>Financial, "Legal, Compliance and Digital Forensics"</t>
  </si>
  <si>
    <t>"Legal, Compliance and Digital Forensics", Financial</t>
  </si>
  <si>
    <t>Legal, Compliance &amp; Digital Forensics, Financial Services &amp; Banking</t>
  </si>
  <si>
    <t>remote sensing data sharing, geospatial information services</t>
  </si>
  <si>
    <t>remote sensing, geospatial</t>
  </si>
  <si>
    <t>Approach. Remote sensing data management and sharing. Evaluated through a prototype system and experimental simulation.</t>
  </si>
  <si>
    <t>police data management systems</t>
  </si>
  <si>
    <t>police data</t>
  </si>
  <si>
    <t>Approach. Public safety and law enforcement. Applied in a prototype system and evaluated through performance testing and security analysis.</t>
  </si>
  <si>
    <t>Public Administration, "Legal, Compliance and Digital Forensics"</t>
  </si>
  <si>
    <t>"Legal, Compliance and Digital Forensics", Public Administration</t>
  </si>
  <si>
    <t>Legal, Compliance &amp; Digital Forensics, Government &amp; Public Sector</t>
  </si>
  <si>
    <t>financial applications driven by open banking</t>
  </si>
  <si>
    <t>financial applications</t>
  </si>
  <si>
    <t>Experiment. Financial services. Approach. Financial data security.</t>
  </si>
  <si>
    <t>petroleum industry in Iraq</t>
  </si>
  <si>
    <t>petroleum industry</t>
  </si>
  <si>
    <t>Simulation and experimental implementation; Approach: Secure IoT architecture. Business area: Petroleum industry.</t>
  </si>
  <si>
    <t>The industrial internet of things (IIoT) has become the most prominent paradigm in applications such as smart factories and smart agriculture</t>
  </si>
  <si>
    <t>Industrial Internet of Things, smart factories</t>
  </si>
  <si>
    <t>Simulation. Approach: Access control. Business area: Industrial IoT.</t>
  </si>
  <si>
    <t>The novelty of data breach obligations under the GDPR has attracted interest from diverse stakeholders.</t>
  </si>
  <si>
    <t>GDPR, data breach obligations</t>
  </si>
  <si>
    <t>Approach. Regulatory compliance. Business area. Data protection and cybersecurity.</t>
  </si>
  <si>
    <t>The healthcare industry has embraced electronic health records (EHRs)...</t>
  </si>
  <si>
    <t>healthcare industry, electronic health records</t>
  </si>
  <si>
    <t>Conceptual framework. Healthcare domain. Approach: Conceptual model. Business area: Healthcare data management.</t>
  </si>
  <si>
    <t>We construct a blockchain adaptation model of the BPJS Kesehatan insurance claim process to solve the vulnerability issues in the security, privacy, and traceability of the stakeholder's private data in the healthcare industry.</t>
  </si>
  <si>
    <t>Approach. Healthcare insurance claims process in Indonesia (BPJS Kesehatan).</t>
  </si>
  <si>
    <t>To communicate and avoid exploration, sensitive information is concealed using steganography within a conventional file.</t>
  </si>
  <si>
    <t>data security, secure communication</t>
  </si>
  <si>
    <t>Experiment. Approach: Secure data transmission. Business area: Cybersecurity and secure communication.</t>
  </si>
  <si>
    <t>In communication networks, cryptography and steganography are two essential techniques employed to enhance data security.</t>
  </si>
  <si>
    <t>communication networks, data security</t>
  </si>
  <si>
    <t>Experiment. Approach: Comparative evaluation. Business area: Secure communication and data hiding.</t>
  </si>
  <si>
    <t>The methods of digital steganography in image files presented in this research may find application in numerous areas and industries</t>
  </si>
  <si>
    <t>digital steganography in image files</t>
  </si>
  <si>
    <t>Experiment. Steganography.</t>
  </si>
  <si>
    <t>Digital Media, "Legal, Compliance and Digital Forensics"</t>
  </si>
  <si>
    <t>"Legal, Compliance and Digital Forensics", Digital Media</t>
  </si>
  <si>
    <t>Legal, Compliance &amp; Digital Forensics, Digital Media</t>
  </si>
  <si>
    <t>In the health-care industry, for example, patient medical data is outsourced to a cloud server.</t>
  </si>
  <si>
    <t>health-care industry</t>
  </si>
  <si>
    <t>Simulation. Healthcare domain. Approach: Simulation. Business area: Healthcare IT.</t>
  </si>
  <si>
    <t>cloud storage auditing scheme with deduplication and efficient data transfer</t>
  </si>
  <si>
    <t>cloud storage auditing</t>
  </si>
  <si>
    <t>Simulation. Cloud computing. Approach: Simulation. Business area: Cloud storage auditing.</t>
  </si>
  <si>
    <t>The Internet of Medical Things (IoMT) amalgamates the Internet of Things (IoT) with medical devices, revolutionizing healthcare...</t>
  </si>
  <si>
    <t>Internet of Medical Things, healthcare</t>
  </si>
  <si>
    <t>Approach. Healthcare. Case study in elderly health monitoring in smart homes.</t>
  </si>
  <si>
    <t>Secure EHR sharing has been attracting widespread attention in the medical industry and academia for all time.</t>
  </si>
  <si>
    <t>medical industry, healthcare</t>
  </si>
  <si>
    <t>Simulation. Digital healthcare.</t>
  </si>
  <si>
    <t>cloud computing and data security</t>
  </si>
  <si>
    <t>Approach: Simulation. Business area: Cloud storage auditing and data integrity verification</t>
  </si>
  <si>
    <t>This research presents design, prototyping, and testing of controls employing Artificial Intelligence (AI) and Provenance Blockchain framework for protecting organizations using cloud manufacturing applications against cyber security risks.</t>
  </si>
  <si>
    <t>cloud manufacturing cybersecurity</t>
  </si>
  <si>
    <t>Experiment. Logistics. Approach: Experimental prototype. Business area: Cloud manufacturing and IIoT security</t>
  </si>
  <si>
    <t>cloud storage system; blockchain; smart agreement; Interplanetary File System (IPFS)</t>
  </si>
  <si>
    <t>cloud storage system</t>
  </si>
  <si>
    <t>Simulation. Cloud computing and data privacy. Approach: Simulation. Business area: Cloud data security.</t>
  </si>
  <si>
    <t>In modern medicine, promoting data sharing is also inevitable and even imminent.</t>
  </si>
  <si>
    <t>medical data sharing</t>
  </si>
  <si>
    <t>Real-time electrical impedance tomography (EIT) data sharing is becoming increasingly necessary, due to the extensive use of EIT technology in various sectors, including material analysis, biomedicine, and industrial process monitoring.</t>
  </si>
  <si>
    <t>biomedicine</t>
  </si>
  <si>
    <t>Approach. Medical imaging and telemedicine. Evaluated through simulation and performance analysis.</t>
  </si>
  <si>
    <t>The reliable sharing of IoT data is crucial for fields such as smart home and healthcare</t>
  </si>
  <si>
    <t>Internet of Things, smart home, healthcare</t>
  </si>
  <si>
    <t>Experiment. IoT. Approach: SDACS. Business area: Internet of Things data sharing and access control.</t>
  </si>
  <si>
    <t>This research delves into the integration of blockchain technology with EHR systems to establish a robust framework for secure and efficient healthcare data management.</t>
  </si>
  <si>
    <t>healthcare data management</t>
  </si>
  <si>
    <t>Simulation. Approach: Blockchain-based EHR management. Business area: Healthcare.</t>
  </si>
  <si>
    <t>This paper presents a blockchain based privacy preservation framework for securing EHR data.</t>
  </si>
  <si>
    <t>privacy preservation framework for securing EHR</t>
  </si>
  <si>
    <t>Approach. Healthcare. The framework is validated through simulation using Ethereum testnets (Ganache and Sepolia) and performance metrics such as encryption/decryption time, search efficiency, and scalability.</t>
  </si>
  <si>
    <t>Internet of Medical Things (IoMT) provides real-time data collection and access services to medical entities...</t>
  </si>
  <si>
    <t>Healthcare, IoMT</t>
  </si>
  <si>
    <t>Additive manufacturing has been used in significant areas such as aerospace and defense where robust cybersecurity is crucial.</t>
  </si>
  <si>
    <t>aerospace and defense</t>
  </si>
  <si>
    <t>Approach. Additive manufacturing in aerospace, defense, and industrial contexts. Evaluated through literature synthesis and referenced case studies.</t>
  </si>
  <si>
    <t>E-Health Cloud can provide remote, accurate, real-time, intelligent information services for healthcare.</t>
  </si>
  <si>
    <t>E-Health Cloud</t>
  </si>
  <si>
    <t>Experiment. Approach: Proxy re-encryption with boolean keyword search. Business area: E-Health Cloud.</t>
  </si>
  <si>
    <t>The paper addresses the persistent challenge of insider threat in cybersecurity.</t>
  </si>
  <si>
    <t>cybersecurity</t>
  </si>
  <si>
    <t>Simulation. Approach: Encryption algorithm for secure file systems. Business area: Cybersecurity, specifically insider threat mitigation.</t>
  </si>
  <si>
    <t>...blockchain technology applications in healthcare...</t>
  </si>
  <si>
    <t>Experiment. Healthcare domain. Approach: Experiment. Business area: Healthcare data management.</t>
  </si>
  <si>
    <t>The concept of the Internet of Medical Robotics Things (IoMRT)... could be greatly useful in the medical field.</t>
  </si>
  <si>
    <t>Internet of Medical Robotics Things, medical field</t>
  </si>
  <si>
    <t>Simulation. Approach: Multi-hop permission delegation for EMR sharing. Business area: Healthcare (Telesurgery).</t>
  </si>
  <si>
    <t>Cybersecurity incident become more and more hardened with obfuscation techniques such as steganography.</t>
  </si>
  <si>
    <t>Cybersecurity, steganography</t>
  </si>
  <si>
    <t>Simulation. Cybersecurity. Approach: Simulation. Business area: Cybersecurity forensics.</t>
  </si>
  <si>
    <t>digital forensics of cloud storage applications</t>
  </si>
  <si>
    <t>digital forensics</t>
  </si>
  <si>
    <t>Experiment. Digital Forensics. Cybersecurity.</t>
  </si>
  <si>
    <t>educational domain, particularly based on the analysis of digital traces (DT) of students</t>
  </si>
  <si>
    <t>educational domain</t>
  </si>
  <si>
    <t>Case study. Approach: Log analysis and clustering. Business area: Higher education, digital learning environments.</t>
  </si>
  <si>
    <t>This research significantly advances the field of healthcare security.</t>
  </si>
  <si>
    <t>healthcare security</t>
  </si>
  <si>
    <t>legal records, law enforcement, legal workflows</t>
  </si>
  <si>
    <t>Legal Records</t>
  </si>
  <si>
    <t>Approach. Legal document management. Applied in a simulated environment with performance analysis and prototype demonstration.</t>
  </si>
  <si>
    <t>To enable complete data sharing, it is essential to ensure secure and trustworthy data.</t>
  </si>
  <si>
    <t>data sharing</t>
  </si>
  <si>
    <t>Simulation and theoretical analysis. Approach: Simulation. Business area: Secure data sharing in cloud and IoT environments.</t>
  </si>
  <si>
    <t>digital security and forensics (DSF) is very important to identify or restore the truth when cybercrimes (such as document forgery, online bullying, and malicious defamation) occur</t>
  </si>
  <si>
    <t>digital security and forensics</t>
  </si>
  <si>
    <t>Simulation. Approach: BT-DEF. Business area: Digital forensics and smart power systems.</t>
  </si>
  <si>
    <t>Multi-cloud security is a comprehensive cloud security solution</t>
  </si>
  <si>
    <t>multi-cloud security</t>
  </si>
  <si>
    <t>Simulation. Approach. Cloud security.</t>
  </si>
  <si>
    <t>The medicine supply chain (MSC) is an intricate structure...</t>
  </si>
  <si>
    <t>medicine supply chain</t>
  </si>
  <si>
    <t>Experiment. Medicine supply chain.</t>
  </si>
  <si>
    <t>Healthcare and Medical Informatics, Supply Chain &amp; Logistics</t>
  </si>
  <si>
    <t>Healthcare &amp; Medical Informatics, Industry &amp; Supply Chain</t>
  </si>
  <si>
    <t>During the digital age of healthcare, it is crucial to utilize medical data scattered across different healthcare institutions...</t>
  </si>
  <si>
    <t>healthcare, medical data</t>
  </si>
  <si>
    <t>Experiment. Healthcare.</t>
  </si>
  <si>
    <t>In the realm of modern healthcare, Electronic Health Records (EHR) serve as invaluable assets...</t>
  </si>
  <si>
    <t>Simulation. Healthcare domain. Approach: Simulation. Business area: Healthcare data auditing.</t>
  </si>
  <si>
    <t>Data has become a key factor of production in the digital economy...</t>
  </si>
  <si>
    <t>digital economy</t>
  </si>
  <si>
    <t>Approach. Data security in digital economy. Applied in simulation and prototyping scenarios for various file types.</t>
  </si>
  <si>
    <t>engineering supervision data sharing</t>
  </si>
  <si>
    <t>engineering supervision</t>
  </si>
  <si>
    <t>Simulation and implementation. Approach: Blockchain-based secure data sharing. Business area: Engineering supervision in construction.</t>
  </si>
  <si>
    <t>Industry, Supply Chain &amp; Logistics</t>
  </si>
  <si>
    <t>In the face of rising hybrid threats, smart airports must adopt a cross-border data-centric approach...</t>
  </si>
  <si>
    <t>smart airports, critical infrastructures</t>
  </si>
  <si>
    <t>Simulation and conceptual modeling. Approach: Simulation. Business area: Airport cybersecurity and emergency response.</t>
  </si>
  <si>
    <t>data has become a critical production factor in various fields... growing concern about data privacy and information security</t>
  </si>
  <si>
    <t>data privacy, information security</t>
  </si>
  <si>
    <t>Approach. Cybersecurity and document protection in enterprise environments. Evaluated through simulation and robustness experiments.</t>
  </si>
  <si>
    <t>This highlights the need for robust methods to detect and mitigate data leakage incidents in image-based content shared on OSNs.</t>
  </si>
  <si>
    <t>data leakage in organizations</t>
  </si>
  <si>
    <t>Case study. Social media security.</t>
  </si>
  <si>
    <t>"Legal, Compliance and Digital Forensics", Social plataforms</t>
  </si>
  <si>
    <t>Legal, Compliance &amp; Digital Forensics, Social Platforms</t>
  </si>
  <si>
    <t>cloud data storage</t>
  </si>
  <si>
    <t>Simulation. Approach: Security framework. Business area: Cloud data storage.</t>
  </si>
  <si>
    <t>Healthcare is a crucial sector within the context of Web 3.0</t>
  </si>
  <si>
    <t>Approach. Healthcare data sharing.</t>
  </si>
  <si>
    <t>The media industry is in the rapid development stage of media integration...</t>
  </si>
  <si>
    <t>media industry</t>
  </si>
  <si>
    <t>Simulation. Approach: Blockchain-based convergence media model. Business area: Media industry.</t>
  </si>
  <si>
    <t>This paper addresses the issue of copyright protection for image files on IPFS.</t>
  </si>
  <si>
    <t>copyright protection, IPFS</t>
  </si>
  <si>
    <t>Experiment. Approach: Blockchain-based copyright protection. Business area: Digital content management and distributed storage.</t>
  </si>
  <si>
    <t>This article focuses on the introduction of Blockchain technology to the healthcare business.</t>
  </si>
  <si>
    <t>healthcare business</t>
  </si>
  <si>
    <t>Healthcare is among the industries that are very interested in blockchain technology due to its potential.</t>
  </si>
  <si>
    <t>Simulation and prototype implementation. Approach: Decentralized healthcare data management. Business area: Healthcare IT.</t>
  </si>
  <si>
    <t>image tampering and forgery easier. Tampering images carrying false information has had a huge impact on information security and media social fields</t>
  </si>
  <si>
    <t>image forensics, information security</t>
  </si>
  <si>
    <t>Experiment. Approach. Digital image forensics.</t>
  </si>
  <si>
    <t>Steganography, a method of concealing data within digital objects like images, is employed to secure sensitive information during transmission.</t>
  </si>
  <si>
    <t>information security, steganography</t>
  </si>
  <si>
    <t>Experiment. Approach. Image steganography.</t>
  </si>
  <si>
    <t>This paper explores the integration of blockchain technology with the Internet of Medical Things (IoMT) in the healthcare industry...</t>
  </si>
  <si>
    <t>Approach. Healthcare. The study is conceptual and comparative, with no empirical application.</t>
  </si>
  <si>
    <t>This study introduces DataSafe, a copyright protection scheme...</t>
  </si>
  <si>
    <t>copyright protection</t>
  </si>
  <si>
    <t>Experiment. Copyright protection. Digital media industry.</t>
  </si>
  <si>
    <t>Simulation; Healthcare. Approach: Simulation. Business area: Healthcare data sharing</t>
  </si>
  <si>
    <t>Blockchain technology holds significant promise for healthcare by enhancing the security and integrity of patient health records</t>
  </si>
  <si>
    <t>cloud-based data storage and sharing services</t>
  </si>
  <si>
    <t>Simulation. Approach: Public auditing mechanism. Business area: Cloud data security.</t>
  </si>
  <si>
    <t>The emergence of cloud computing has significantly impacted the software technology sector...</t>
  </si>
  <si>
    <t>cloud computing, software technology</t>
  </si>
  <si>
    <t>Simulation. Approach: Decentralized file sharing. Business area: Cloud storage and data security.</t>
  </si>
  <si>
    <t>In education, students’ personal information, learning progress, communication and interaction need to be strictly protected.</t>
  </si>
  <si>
    <t>education, online teaching</t>
  </si>
  <si>
    <t>Experiment. Education. Online teaching platform in educational domain</t>
  </si>
  <si>
    <t>healthcare systems is security to share data and prevent user information leakage</t>
  </si>
  <si>
    <t>Experiment. Healthcare domain, specifically geriatric care.</t>
  </si>
  <si>
    <t>This research aims to propose a traceable and secure company file management system using blockchain and IPFS.</t>
  </si>
  <si>
    <t>company file management system</t>
  </si>
  <si>
    <t>Experiment. Corporate file management.</t>
  </si>
  <si>
    <t>The study focuses on the Peruvian health sector and electronic medical records.</t>
  </si>
  <si>
    <t>health sector, medical records</t>
  </si>
  <si>
    <t>Experiment. Healthcare domain.</t>
  </si>
  <si>
    <t>The healthcare industry has experienced a major digital revolution in recent years with the advent of Electronic Medical Records (EMRs).</t>
  </si>
  <si>
    <t>In the realm of healthcare, where revenue and data soar, the imperative for security in handling electronic health records (EHR) is unparalleled.</t>
  </si>
  <si>
    <t>This paper describes... its critical needs in the healthcare system</t>
  </si>
  <si>
    <t>Proof-of-concept implementation. Approach: Blockchain-based encryption and smart contract system. Business area: Healthcare data sharing and privacy.</t>
  </si>
  <si>
    <t>Digital technologies have significantly reshaped the healthcare sector, notably through EHRs...</t>
  </si>
  <si>
    <t>healthcare sector, EHRs</t>
  </si>
  <si>
    <t>Experiment. Healthcare. Approach: Experiment. Business area: Healthcare.</t>
  </si>
  <si>
    <t>medical data sharing, electronic health records, healthcare institutions</t>
  </si>
  <si>
    <t>Simulation. Approach: Medical data sharing. Business area: Healthcare IT.</t>
  </si>
  <si>
    <t>The healthcare industry has been exploring the use of blockchain technology to improve the security and privacy of patient data.</t>
  </si>
  <si>
    <t>The present study is about secure data sharing and privacy protection in public interest litigation.</t>
  </si>
  <si>
    <t>public interest litigation</t>
  </si>
  <si>
    <t>Simulation. Legal domain. Public interest litigation.</t>
  </si>
  <si>
    <t>Electronic Health Records (EHRs) are important data for doctors, patients, and researchers in medical science.</t>
  </si>
  <si>
    <t>The EHR healthcare system currently stores patients’ medical records...</t>
  </si>
  <si>
    <t>EHR healthcare system</t>
  </si>
  <si>
    <t>To generate connected environments and develop integrated patient health records, recent advancements in medical services have created new demand for efficient treatment in healthcare services.</t>
  </si>
  <si>
    <t>healthcare services</t>
  </si>
  <si>
    <t>The paper presented a secure data sharing system for healthcare data.</t>
  </si>
  <si>
    <t>Implementation. Healthcare system.</t>
  </si>
  <si>
    <t>business-to-business (B2B) e-commerce</t>
  </si>
  <si>
    <t>B2B e-commerce</t>
  </si>
  <si>
    <t>digital rights management</t>
  </si>
  <si>
    <t>Electronic Health Record Management</t>
  </si>
  <si>
    <t>passport agency in UK... collaborating with other organisations such as the Home Office and the Metropolitan Police Service</t>
  </si>
  <si>
    <t>government identity verification, inter-agency collaboration</t>
  </si>
  <si>
    <t>We propose two ways of using Fog computing to prevent attacks such as the Twitter attack</t>
  </si>
  <si>
    <t>Twitter attack prevention</t>
  </si>
  <si>
    <t>Cloud computing</t>
  </si>
  <si>
    <t>To ensure the privacy of sensitive files and to control properly user’s usage right over them are now key scientific problems in the field of information security.</t>
  </si>
  <si>
    <t>information security in cloud environments</t>
  </si>
  <si>
    <t>data sharing in cloud computing</t>
  </si>
  <si>
    <t>secure data sharing</t>
  </si>
  <si>
    <t>Data theft attacks are amplified if the attacker is a malicious insider</t>
  </si>
  <si>
    <t>insider threat mitigation</t>
  </si>
  <si>
    <t>MedRec gives patients a log of their medical history... Through permission management on the blockchain, we enable patient-initiated data exchange between medical jurisdictions.</t>
  </si>
  <si>
    <t>patient-controlled EMR exchange</t>
  </si>
  <si>
    <t>Electronic Health Record Interoperability</t>
  </si>
  <si>
    <t>A citizen applying for a licence to set up a business with the Vietnamese Government.</t>
  </si>
  <si>
    <t>Business license application</t>
  </si>
  <si>
    <t>detecting insider data theft in IaaS cloud environments</t>
  </si>
  <si>
    <t>IaaS cloud security</t>
  </si>
  <si>
    <t>personal health data sharing and collaboration in mobile healthcare applications</t>
  </si>
  <si>
    <t>mobile healthcare applications</t>
  </si>
  <si>
    <t>...ready to face the challenges of IoT era: such as device sharing.</t>
  </si>
  <si>
    <t>IoT device sharing</t>
  </si>
  <si>
    <t>Internet of Things</t>
  </si>
  <si>
    <t>...personal health data in Health Information Exchanges...</t>
  </si>
  <si>
    <t>personal health data sharing</t>
  </si>
  <si>
    <t>Financial institutions in the EU must comply with legislation for Know Your Customer (KYC).</t>
  </si>
  <si>
    <t>Know Your Customer (KYC)</t>
  </si>
  <si>
    <t>One of the biggest challenges in healthcare systems is to share medical data securely</t>
  </si>
  <si>
    <t>secure medical data sharing</t>
  </si>
  <si>
    <t>electronic health record sharing and management scheme</t>
  </si>
  <si>
    <t>electronic health record management</t>
  </si>
  <si>
    <t>To secure data and preserve its privacy in cloud environment.</t>
  </si>
  <si>
    <t>cloud data privacy and security</t>
  </si>
  <si>
    <t>HealthChain presents patients with a holistic view of their medical record, restoring agency through interaction.</t>
  </si>
  <si>
    <t>patient-centered health records</t>
  </si>
  <si>
    <t>To promote universality across medical IT systems, the New Zealand Ministry of Health (MoH) proposed establishing a nationwide integrated system...</t>
  </si>
  <si>
    <t>National EHR integration</t>
  </si>
  <si>
    <t>Public Health</t>
  </si>
  <si>
    <t>This paper proposes a blockchain-based system for managing electronic medical records.</t>
  </si>
  <si>
    <t>electronic medical records, personal financial history and personal legal documents</t>
  </si>
  <si>
    <t>sensitive personal data management</t>
  </si>
  <si>
    <t>Electronic health records (EHRs) are a collection of individuals’ health related data</t>
  </si>
  <si>
    <t>The model proposed in this paper could be used for this very purpose.</t>
  </si>
  <si>
    <t>Patient-centric health record management</t>
  </si>
  <si>
    <t>smart city environment... sharing of users’ health data... smart transportation data... smart energy... smart security... financial data</t>
  </si>
  <si>
    <t>smart city data sharing</t>
  </si>
  <si>
    <t>Electronic Health Records (EHRs) are designed to manage the complexities of multi-institutional and lifetime medical records.</t>
  </si>
  <si>
    <t>federated cloud computing environment</t>
  </si>
  <si>
    <t>federated cloud computing</t>
  </si>
  <si>
    <t>India’s recently launched Aayushman Bharat Yojna using Blockchain technology...</t>
  </si>
  <si>
    <t>Aayushman Bharat Yojna</t>
  </si>
  <si>
    <t>sharing electronic healthcare records among cloud service providers</t>
  </si>
  <si>
    <t>electronic healthcare records</t>
  </si>
  <si>
    <t>Personal Health Report (PHR)</t>
  </si>
  <si>
    <t>PHR sharing</t>
  </si>
  <si>
    <t>The practice of sharing research information among scholars is important in compounding the knowledge gained through the research process.</t>
  </si>
  <si>
    <t>research collaboration</t>
  </si>
  <si>
    <t>Data sharing</t>
  </si>
  <si>
    <t>Health Information Exchange (HIE), electronic health records (EHR), patient-centric data sharing</t>
  </si>
  <si>
    <t>...such as hospitals, manufacturers and insurance companies.</t>
  </si>
  <si>
    <t>hospitals, manufacturers, insurance companies</t>
  </si>
  <si>
    <t>We use the example of sharing EHR data between oncology information systems for radiation oncology.</t>
  </si>
  <si>
    <t>cancer care, radiation oncology</t>
  </si>
  <si>
    <t>Specialized Disease Data</t>
  </si>
  <si>
    <t>Personal health records (PHRs) are valuable assets to individuals</t>
  </si>
  <si>
    <t>personal health records management</t>
  </si>
  <si>
    <t>We propose a blockchain-based PHR architecture...</t>
  </si>
  <si>
    <t>personal health records</t>
  </si>
  <si>
    <t>The targeted use case is an automotive scenario in a urban environment.</t>
  </si>
  <si>
    <t>urban electric vehicle data sharing</t>
  </si>
  <si>
    <t>EHR management</t>
  </si>
  <si>
    <t>personal energy data management in smart grids</t>
  </si>
  <si>
    <t>personal energy data management</t>
  </si>
  <si>
    <t>electronic health records (EHRs)...</t>
  </si>
  <si>
    <t>personal health record (PHR) systems</t>
  </si>
  <si>
    <t>PHR</t>
  </si>
  <si>
    <t>medical system privacy information platform designed in this article</t>
  </si>
  <si>
    <t>electronic medical records protection</t>
  </si>
  <si>
    <t>sharing of substantial medical data can help government agencies make correct decisions in public health</t>
  </si>
  <si>
    <t>public health data sharing</t>
  </si>
  <si>
    <t>Electronic Medical Records (EMR) contain the patient’s disease details, examination records, medication records...</t>
  </si>
  <si>
    <t>data collected via sensors and IoT technology including wearable devices...</t>
  </si>
  <si>
    <t>wearable health devices, personal health data</t>
  </si>
  <si>
    <t>Internet of Medical Things</t>
  </si>
  <si>
    <t>Remote Patient Monitoring (RPM)... Electronic Health Records (EHRs)</t>
  </si>
  <si>
    <t>Remote Patient Monitoring, Electronic Health Records</t>
  </si>
  <si>
    <t>Medical imaging and remote monitoring</t>
  </si>
  <si>
    <t>electronic medical records (EMRs), electronic health records (EHRs), and personal health records (PHRs)</t>
  </si>
  <si>
    <t>EHR systems</t>
  </si>
  <si>
    <t>Medical IoT devices and applications that use miniature sensors to collect patient’s bio-signals...</t>
  </si>
  <si>
    <t>medical IoT devices</t>
  </si>
  <si>
    <t>social media data, industrial Internet of Things media data, and medical images</t>
  </si>
  <si>
    <t>social media, industrial IoT, medical imaging</t>
  </si>
  <si>
    <t>electronic health record (EHR) system</t>
  </si>
  <si>
    <t>video streaming applications such as YouTube, Netflix, and Amazon</t>
  </si>
  <si>
    <t>video streaming platforms</t>
  </si>
  <si>
    <t>Multimedia Plataforms</t>
  </si>
  <si>
    <t>general big data applications</t>
  </si>
  <si>
    <t>Electronic Health Record Interoperability, Medical imaging and remote monitoring, Internet of Medical Things</t>
  </si>
  <si>
    <t>patients regain control over their health information</t>
  </si>
  <si>
    <t>patient data control</t>
  </si>
  <si>
    <t>multi-authority access control, hierarchical architecture</t>
  </si>
  <si>
    <t>multi-authority access control</t>
  </si>
  <si>
    <t>Electronic health record (EHR) allows patients to use an open channel (ie, Internet) to control, share and manage their health records...</t>
  </si>
  <si>
    <t>These users are from institutions such as research institutes, hospitals, schools, etc.</t>
  </si>
  <si>
    <t>research institutes, hospitals, schools</t>
  </si>
  <si>
    <t>cross-enterprise document sharing</t>
  </si>
  <si>
    <t>XDS</t>
  </si>
  <si>
    <t>...Electronic Health Records (EHR)...</t>
  </si>
  <si>
    <t>electronic health records, IoMT systems</t>
  </si>
  <si>
    <t>EHR management, IoMT</t>
  </si>
  <si>
    <t>medical data sharing, patient-controlled access</t>
  </si>
  <si>
    <t>EHR access control</t>
  </si>
  <si>
    <t>electronic medical record using blockchain technology</t>
  </si>
  <si>
    <t>digital asset management</t>
  </si>
  <si>
    <t>Data management</t>
  </si>
  <si>
    <t>privacy protection of social media users against social surveillance</t>
  </si>
  <si>
    <t>social surveillance and user privacy</t>
  </si>
  <si>
    <t>The study aims to provide a new method for managing medical records and better sharing patient health data between healthcare facilities.</t>
  </si>
  <si>
    <t>particularly for chronic diseases that necessitate regular monitoring</t>
  </si>
  <si>
    <t>chronic disease management</t>
  </si>
  <si>
    <t>Electronic Health Record (EHR) systems and patient-centric access control.</t>
  </si>
  <si>
    <t>EHR systems, patient-centric access</t>
  </si>
  <si>
    <t>EHR systems which are paying central role in decentralized data access and timely decision making has transformed healthcare sector</t>
  </si>
  <si>
    <t>Electronic Healthcare Records (EHR)</t>
  </si>
  <si>
    <t>IoT devices such as smart cameras, microphones, and sensors...</t>
  </si>
  <si>
    <t>IoT device access control</t>
  </si>
  <si>
    <t>ICU patients; heart disease prediction; patient-centric medical service ecosystem</t>
  </si>
  <si>
    <t>ICU patient monitoring; heart disease prediction</t>
  </si>
  <si>
    <t>To design a framework for Privacy by Design in Electronic Health Records (PbDinEHR)...</t>
  </si>
  <si>
    <t>data-sharing model relies on a centralized third-party platform</t>
  </si>
  <si>
    <t>data-sharing</t>
  </si>
  <si>
    <t>Video sharing among vehicles, police, insurance companies</t>
  </si>
  <si>
    <t>vehicular video surveillance</t>
  </si>
  <si>
    <t>We propose a patient-centric EMR sharing scheme that employs dual-blockchain architecture.</t>
  </si>
  <si>
    <t>patient-centric EMR sharing</t>
  </si>
  <si>
    <t>vector maps are widely used in the field of geographic information</t>
  </si>
  <si>
    <t>geographic information systems</t>
  </si>
  <si>
    <t>image trading platforms</t>
  </si>
  <si>
    <t>Electronic health records (EHRs)...</t>
  </si>
  <si>
    <t>UbiLab’s public health research</t>
  </si>
  <si>
    <t>UbiLab research</t>
  </si>
  <si>
    <t>facilitates secure and timely communication between financial auditing firms</t>
  </si>
  <si>
    <t>financial auditing</t>
  </si>
  <si>
    <t>Earth observation, satellite imagery, remote sensing product data</t>
  </si>
  <si>
    <t>Earth observation, satellite data</t>
  </si>
  <si>
    <t>Satelite data</t>
  </si>
  <si>
    <t>police officer personal data, performance records, training modules</t>
  </si>
  <si>
    <t>police personnel management</t>
  </si>
  <si>
    <t>electronic receipts and financial statements</t>
  </si>
  <si>
    <t>electronic financial documents</t>
  </si>
  <si>
    <t>Al-Najaf oil refinery and oil pipelines</t>
  </si>
  <si>
    <t>oil refinery and pipeline monitoring</t>
  </si>
  <si>
    <t>Take the smart factory as the application scenario</t>
  </si>
  <si>
    <t>smart factory</t>
  </si>
  <si>
    <t>To assist in developing tools to support data breach investigations, and to enable automated systems for assisting with breach assessments and GDPR compliance</t>
  </si>
  <si>
    <t>GDPR compliance, breach investigations</t>
  </si>
  <si>
    <t>This paper proposes a novel approach to securing electronic health records (EHRs)...</t>
  </si>
  <si>
    <t>BPJS Kesehatan, Indonesia's national healthcare insurance company</t>
  </si>
  <si>
    <t>national health insurance</t>
  </si>
  <si>
    <t>AES is now the de facto industry standard for secure communication and data protection, providing strong security for a variety of applications, including online transactions, private conversations, and data storage.</t>
  </si>
  <si>
    <t>secure communication, data protection</t>
  </si>
  <si>
    <t>Steganography using an image as a cover media is the most popular technique</t>
  </si>
  <si>
    <t>image steganography</t>
  </si>
  <si>
    <t>WebP is a long-known, but not very popular file format that provides lossy or lossless compression of data</t>
  </si>
  <si>
    <t>WebP image format</t>
  </si>
  <si>
    <t>Medical IoT devices monitor patients’ health status and combine this information into medical records.</t>
  </si>
  <si>
    <t>cloud data integrity verification</t>
  </si>
  <si>
    <t>One application of IoMT is to facilitate regular health check-up of risk groups (e.g., elderly people health monitoring in a smart home)...</t>
  </si>
  <si>
    <t>elderly health monitoring, smart home</t>
  </si>
  <si>
    <t>Electronic health records (EHRs) based on the Internet of Things (IoT)...</t>
  </si>
  <si>
    <t>EHR sharing in IoT-based healthcare</t>
  </si>
  <si>
    <t>user data auditing in cloud environments</t>
  </si>
  <si>
    <t>cloud data auditing</t>
  </si>
  <si>
    <t>Data auditing</t>
  </si>
  <si>
    <t>Cloud manufacturing is an evolving networked framework that enables multiple manufacturers to collaborate in providing a range of services...</t>
  </si>
  <si>
    <t>cloud manufacturing in Industry 4.0</t>
  </si>
  <si>
    <t>cloud computing; decentralized cloud</t>
  </si>
  <si>
    <t>decentralized cloud storage</t>
  </si>
  <si>
    <t>EMR is of great significance in the field of digital modern medicine.</t>
  </si>
  <si>
    <t>EIT is a novel non-destructive biomedical detection and imaging technique focusing on the distribution or variation in electrical impedance within living organisms.</t>
  </si>
  <si>
    <t>electrical impedance tomography</t>
  </si>
  <si>
    <t>massive terminal devices are connected to the network, generating a large amount of IoT data</t>
  </si>
  <si>
    <t>IoT data sharing</t>
  </si>
  <si>
    <t>In emerging healthcare landscapes such as India...</t>
  </si>
  <si>
    <t>developing healthcare environments</t>
  </si>
  <si>
    <t>The technological advancements in the field of E-healthcare have resulted in unprecedented generation of medical data...</t>
  </si>
  <si>
    <t>E-healthcare, Electronic Health Records</t>
  </si>
  <si>
    <t>In the IoMT paradigm, the ability to connect medical devices to Internet has effectively improved patients’ healthcare experience...</t>
  </si>
  <si>
    <t>Patient-centric medical data access</t>
  </si>
  <si>
    <t>NASA and some aerospace companies have used DM to develop next-generation space and aviation technology.</t>
  </si>
  <si>
    <t>space and aviation technology</t>
  </si>
  <si>
    <t>Electronic Health Records (EHRs) stored on the E-Health Cloud</t>
  </si>
  <si>
    <t>A new encryption algorithm for SFS, valid to mitigate the insider threat.</t>
  </si>
  <si>
    <t>secure file systems</t>
  </si>
  <si>
    <t>Files/Documents Management</t>
  </si>
  <si>
    <t>...electronic health record management...</t>
  </si>
  <si>
    <t>Telesurgery is one application of IoMRT (TS)...</t>
  </si>
  <si>
    <t>telesurgery</t>
  </si>
  <si>
    <t>Telesurgery</t>
  </si>
  <si>
    <t>image based Stego-Malware</t>
  </si>
  <si>
    <t>Image-based malware analysis</t>
  </si>
  <si>
    <t>OneDrive application on Windows 11</t>
  </si>
  <si>
    <t>OneDrive registry artefacts</t>
  </si>
  <si>
    <t>digital educational environment (DEE) of the institution</t>
  </si>
  <si>
    <t>digital educational environment</t>
  </si>
  <si>
    <t>The integration of IoT sensors, secure data transmission to a private blockchain, and an intuitive user interface for administrators and healthcare professionals.</t>
  </si>
  <si>
    <t>remote vital sign monitoring</t>
  </si>
  <si>
    <t>court records, criminal records, legal document management</t>
  </si>
  <si>
    <t>Legal document management</t>
  </si>
  <si>
    <t>cloud computing and the Internet of Things (IoT)</t>
  </si>
  <si>
    <t>cloud and IoT data sharing</t>
  </si>
  <si>
    <t>Cloud computing, Internet of Things</t>
  </si>
  <si>
    <t>attestation and audit of evidence data are necessarily required in legal proceedings or business purposes</t>
  </si>
  <si>
    <t>digital evidence attestation and audit</t>
  </si>
  <si>
    <t>protect confidential data in multi-cloud environments</t>
  </si>
  <si>
    <t>multi-cloud data protection</t>
  </si>
  <si>
    <t>medicine logistics, medicine specification files, shipment status</t>
  </si>
  <si>
    <t>medicine logistics and traceability</t>
  </si>
  <si>
    <t>To promote the sharing of medical information among relevant healthcare institutions...</t>
  </si>
  <si>
    <t>This study addresses the pressing need for robust EHR auditing systems...</t>
  </si>
  <si>
    <t>EHR auditing and access control</t>
  </si>
  <si>
    <t>...circulation and transaction of data elements...</t>
  </si>
  <si>
    <t>data element circulation and transaction</t>
  </si>
  <si>
    <t>construction industry supervision</t>
  </si>
  <si>
    <t>construction supervision</t>
  </si>
  <si>
    <t>The study presents three airport hybrid threat scenarios...</t>
  </si>
  <si>
    <t>airport security</t>
  </si>
  <si>
    <t>Document files, containing a significant amount of sensitive information such as user privacy, trade secrets, and other confidential data</t>
  </si>
  <si>
    <t>document file protection</t>
  </si>
  <si>
    <t>detecting censored objects with context-dependent cues and attributes relevant to a specific organization</t>
  </si>
  <si>
    <t>organizational data leakage via social media images</t>
  </si>
  <si>
    <t>secure cloud storage</t>
  </si>
  <si>
    <t>cloud data security</t>
  </si>
  <si>
    <t>specialized disease data according to the data classification standards</t>
  </si>
  <si>
    <t>specialized disease data</t>
  </si>
  <si>
    <t>The convergence media ecology built based on blockchain technology...</t>
  </si>
  <si>
    <t>convergence media ecosystem</t>
  </si>
  <si>
    <t>digital copyright protection for IPFS image files</t>
  </si>
  <si>
    <t>IPFS image copyright</t>
  </si>
  <si>
    <t>Electronic Health Records (EHRs) can be tracked in a novel and unique way through blockchain technology and smart contracts.</t>
  </si>
  <si>
    <t>The healthcare industry electronically maintains medical data, including prescriptions, diagnostic results, and personal patient information.</t>
  </si>
  <si>
    <t>image tampering and forgery easier</t>
  </si>
  <si>
    <t>image tampering detection</t>
  </si>
  <si>
    <t>Several steganography algorithms have been developed using digital images as cover media.</t>
  </si>
  <si>
    <t>digital image steganography</t>
  </si>
  <si>
    <t>specifically focusing on the storage of medical images and remote patient monitoring (RPM)</t>
  </si>
  <si>
    <t>medical image storage and RPM</t>
  </si>
  <si>
    <t>digital media copyrights... copyright transfer and traceability</t>
  </si>
  <si>
    <t>digital media copyright management</t>
  </si>
  <si>
    <t>sharing electronic health records among healthcare institutions</t>
  </si>
  <si>
    <t>EHR interoperability</t>
  </si>
  <si>
    <t>patient health records (PHRs)</t>
  </si>
  <si>
    <t>patient health records</t>
  </si>
  <si>
    <t>shared data in public cloud environments</t>
  </si>
  <si>
    <t>shared cloud data security</t>
  </si>
  <si>
    <t>DLT-based cloud file-sharing systems have the potential to revolutionize the way we store and share data...</t>
  </si>
  <si>
    <t>cloud file sharing</t>
  </si>
  <si>
    <t>embedded online teaching platform</t>
  </si>
  <si>
    <t>embedded online teaching</t>
  </si>
  <si>
    <t>geriatric electronic health record</t>
  </si>
  <si>
    <t>geriatric care</t>
  </si>
  <si>
    <t>Geriatric's Health</t>
  </si>
  <si>
    <t>corporate file management</t>
  </si>
  <si>
    <t>The proposal targets MINSA level 1 medical centers and national-scale EHR management.</t>
  </si>
  <si>
    <t>MINSA medical centers, EHR management</t>
  </si>
  <si>
    <t>Patients retain full control over their health information, granting or revoking access as necessary.</t>
  </si>
  <si>
    <t>patient-controlled EMR</t>
  </si>
  <si>
    <t>The proposed EHR system leverages blockchain technology and hybrid Attribute-Based Encryption (ABE) to enhance data security and patient privacy.</t>
  </si>
  <si>
    <t>...electronic health records, patient medical data...</t>
  </si>
  <si>
    <t>This paper presents a novel framework for secure management of Electronic Health Records (EHRs)...</t>
  </si>
  <si>
    <t>electronic health records (EHRs), patient data sharing</t>
  </si>
  <si>
    <t>This paper proposes a consortium blockchain framework to store EMRs in compliance with GDPR.</t>
  </si>
  <si>
    <t>To solve the problems of insecure data sharing and identity disclosure during case investigation and evidence collection</t>
  </si>
  <si>
    <t>evidence sharing in litigation</t>
  </si>
  <si>
    <t>We have proposed a secured approach to collecting, storing, and protecting electronic health records based on blockchain technology</t>
  </si>
  <si>
    <t>The effective exchange of clinical information across multiple healthcare providers...</t>
  </si>
  <si>
    <t>clinical information exchange</t>
  </si>
  <si>
    <t>The EHR shared is the publically available Poly Cystic Ovary Syndrome (PCOS) dataset.</t>
  </si>
  <si>
    <t>PCOS dataset</t>
  </si>
  <si>
    <t>Women's health</t>
  </si>
  <si>
    <t>Electronic Health Records (EHRs) are encrypted and shared among authorized users.</t>
  </si>
  <si>
    <t>Data extraction (Researcher 1)</t>
  </si>
  <si>
    <t>Codes (Researcher 1)</t>
  </si>
  <si>
    <t>Theme (Researcher 1)</t>
  </si>
  <si>
    <t>Theme (Final Decision)</t>
  </si>
  <si>
    <t>We defined different levels of access rights for data sharing which provides fine-grained access control and provides privacy of data.
Blockchain is used to provide secure data sharing and hashes of data are stored in it.
The access control permissions are changed by calling the smart contract.
Tracking is essential to ensure secure, privacy-preserving, and efficient sharing of electronic health records.</t>
  </si>
  <si>
    <t>fine-grained access control, privacy
secure data sharing
access control via smart contract
data traceability</t>
  </si>
  <si>
    <t>EHR Management,  Access Control, Data Privacy, Secure Data Sharing,  Data Traceability</t>
  </si>
  <si>
    <t>Access Control,  Data Traceability, Data Privacy, EHR Management, Secure Data Sharing</t>
  </si>
  <si>
    <t>Access Control, Data Traceability, Data Privacy, Healthcare Data Governance, Secure Data Sharing</t>
  </si>
  <si>
    <t>...protect the security of data elements circulation trading products, realize treason tracking...
...verify the integrity and authenticity of data...</t>
  </si>
  <si>
    <t>security, treason tracking
data integrity verification</t>
  </si>
  <si>
    <t>Secure Data Transactions, Copyrights Protection,  Access Control, Data Traceability, Data Privacy</t>
  </si>
  <si>
    <t>Access Control, Copyrights Protection, Data Privacy, Data Traceability, Secure Data Transactions</t>
  </si>
  <si>
    <t>Access Control, Copyright Protection, Data Privacy, Data Traceability, Secure Data Sharing</t>
  </si>
  <si>
    <t>prevent identity forgery
facilitating blockchain-based traceability of copyright transfers
safeguard against secret leakage during copyright verification</t>
  </si>
  <si>
    <t>identity protection
traceability
secure verification</t>
  </si>
  <si>
    <t>Data Security, Copyrights Protection, Data Traceability,  Access Control</t>
  </si>
  <si>
    <t>Access Control, Copyrights Protection, Data Security, Data Traceability</t>
  </si>
  <si>
    <t>Access Control, Copyright Protection, Cybersecurity Risk Mitigation, Data Traceability</t>
  </si>
  <si>
    <t>protect image copyrights and realize a fair trading process
achieve safe image retrieval on blockchain
access control of IPFS
traceability of transactions</t>
  </si>
  <si>
    <t>copyright protection, fair trading
secure image retrieval
access control
traceability</t>
  </si>
  <si>
    <t>Copyrights Protection, Secure Data Sharing,  Access Control, Data Traceability</t>
  </si>
  <si>
    <t>Access Control, Copyrights Protection, Data Traceability, Secure Data Sharing</t>
  </si>
  <si>
    <t>Access Control, Copyright Protection, Data Traceability, Secure Data Sharing</t>
  </si>
  <si>
    <t>To ensure the security and privacy of medical data, it is equally important for patients to manage their medical information...
Delegated organizations should be able to verify received permissions...
We integrate several encryption techniques to guarantee the authorization process’s confidentiality...
Patients should have the right to view their medical data’s authorization chain...</t>
  </si>
  <si>
    <t>data privacy, secure sharing
verification
confidentiality
traceability, revocability</t>
  </si>
  <si>
    <t>Data Security, Data Traceability, Data Auditing,  Access Control, Data Privacy, Data Confidentiality</t>
  </si>
  <si>
    <t>Access Control, Data Auditing, Data Confidentiality, Data Privacy, Data Security, Data Traceability</t>
  </si>
  <si>
    <t>Access Control, Data Auditing, Data Confidentiality, Data Privacy, Cybersecurity Risk Mitigation, Data Traceability</t>
  </si>
  <si>
    <t>To let individuals control and manage their own data and make all data accesses auditable...
who accessed which data at what time is automatically recorded for strict audit...</t>
  </si>
  <si>
    <t>privacy protection, auditability, access control
audit, access tracking</t>
  </si>
  <si>
    <t>EHR Management, Data Privacy, Data Traceability,  Access Control, Data Auditing</t>
  </si>
  <si>
    <t>Access Control, Data Auditing, Data Privacy, Data Traceability, EHR Management</t>
  </si>
  <si>
    <t>Access Control, Data Auditing, Data Privacy, Data Traceability, Healthcare Data Governance</t>
  </si>
  <si>
    <t>...secure storage and sharing solution for EHRs...
...ensures transparency for all network participants...
...privacy, scalability, and data integrity...
...access control mechanisms...
...auditing data usage through smart contracts...</t>
  </si>
  <si>
    <t>secure sharing
transparency
privacy, integrity
access control
auditing</t>
  </si>
  <si>
    <t>Secure Data Sharing, Data Traceability, Data Privacy,  Access Control, Data Auditing, EHR Management</t>
  </si>
  <si>
    <t>Access Control, Data Auditing, Data Privacy, Data Traceability, EHR Management, Secure Data Sharing</t>
  </si>
  <si>
    <t>Access Control, Data Auditing, Data Privacy, Data Traceability, Healthcare Data Governance, Secure Data Sharing</t>
  </si>
  <si>
    <t>immutability feature from blockchain
auditing mechanisms are provided by the protocol
authentication procedures are implemented through smart contracts
prevent data loss and unwanted access</t>
  </si>
  <si>
    <t>data integrity
auditing
access control
data privacy</t>
  </si>
  <si>
    <t>EHR Management, Secure Data Sharing,  Access Control, Data Traceability, Data Auditing, Data Privacy</t>
  </si>
  <si>
    <t>traceable data usage management, and privacy-preserving data computation
nonrepudiable data usage tracking, and veriﬁable proof of policy compliance
secure personal data sharing framework in smart grid for fine-grained data access control</t>
  </si>
  <si>
    <t>data usage management, privacy-preserving computation
data usage tracking, policy compliance
data access control</t>
  </si>
  <si>
    <t>Secure Data Sharing, Data Auditing, Data Privacy, Data Traceability,  Access Control</t>
  </si>
  <si>
    <t>Access Control, Data Auditing, Data Privacy, Data Traceability, Secure Data Sharing</t>
  </si>
  <si>
    <t>The patient must have complete control over who can view his/her records... The patient should be able to grant and revoke access...
The proposed model has the provision to maintain the statistics without violating the patient privacy.</t>
  </si>
  <si>
    <t>Access Control, Data Privacy
Data Auditing, Data Privacy</t>
  </si>
  <si>
    <t>EHR Management, Data Privacy,  Access Control, Data Auditing</t>
  </si>
  <si>
    <t>Access Control, Data Auditing, Data Privacy, EHR Management</t>
  </si>
  <si>
    <t>Access Control, Data Auditing, Data Privacy, Healthcare Data Governance</t>
  </si>
  <si>
    <t>Tracking is implemented to ensure secure and privacy-preserving access to medical data...
enable transparent and auditable insurance claim processing...
prevent unauthorized data access...</t>
  </si>
  <si>
    <t>secure access, fraud detection, interoperability
insurance claim auditing
access control</t>
  </si>
  <si>
    <t>EHR Management, Secure Data Sharing, Data Privacy,  Access Control, Data Auditing</t>
  </si>
  <si>
    <t>Access Control, Data Auditing, Data Privacy, EHR Management, Secure Data Sharing</t>
  </si>
  <si>
    <t>Access Control, Data Auditing, Data Privacy, Healthcare Data Governance, Secure Data Sharing</t>
  </si>
  <si>
    <t>This function offers efficient information retrieval for the clinician... ensure data provenance... minimize the data breach problem
Patients can personalize data segmentation... control of their records
The blockchain system logs all access transactions... can be audited</t>
  </si>
  <si>
    <t>data privacy, data traceability, secure data sharing
data control, access control
data auditing</t>
  </si>
  <si>
    <t>...an inherent forensics mechanism tailored for granular auditing.
...fine-grained access control with attribute-based encryption.
...privacy preserving encryption...
...secure interoperable access to medical data...</t>
  </si>
  <si>
    <t>forensics mechanism
fine-grained access control
privacy preserving encryption
secure interoperable access</t>
  </si>
  <si>
    <t>EHR Management, Data Auditing,  Access Control, Support forensic investigations, Data Privacy, Secure Data Sharing</t>
  </si>
  <si>
    <t>Access Control, Data Auditing, Data Privacy, EHR Management, Secure Data Sharing, Support forensic investigations</t>
  </si>
  <si>
    <t>Access Control, Data Auditing, Data Privacy, Healthcare Data Governance, Secure Data Sharing, Forensic Attribution &amp; Post-Incident Investigation</t>
  </si>
  <si>
    <t>Our goal was to develop a system that will facilitate secure, trustable management, sharing, and aggregation of EHR data...
The system will ensure patient privacy protection and guarantee security with respect to the requirements for health care data management...
The system enables a patient to define access control policies and track permissions...
The system guarantees privacy rights and security properties (data integrity, availability, confidentiality, authenticity, and unlinkability)...
The patient can also retrieve all historical transactions from the blockchain in chronological order. This can be also used for auditing purposes.
The patient can also see the caregivers from whom he is receiving care and a history of all the sharing transactions.
The functionality of the prototype meets the requirements from a medical practice perspective...</t>
  </si>
  <si>
    <t>secure EHR sharing, access control, privacy
privacy protection, security
access control, permissions
data integrity, confidentiality, availability
auditing, transaction history
sharing history, traceability
EHR management, patient-centric</t>
  </si>
  <si>
    <t>Data Security, Secure Data Sharing,  Access Control, Data Auditing, Data Traceability, EHR Management</t>
  </si>
  <si>
    <t>Access Control, Data Auditing, Data Security, Data Traceability, EHR Management, Secure Data Sharing</t>
  </si>
  <si>
    <t>Access Control, Data Auditing, Cybersecurity Risk Mitigation, Data Traceability, Healthcare Data Governance, Secure Data Sharing</t>
  </si>
  <si>
    <t>Tracking is necessary to ensure secure access, usage auditing, and integrity verification of sensitive data in big data systems.
Each transaction related to data such as access, read and write events will be recorded in the blockchain ledger.
The framework offers a secure environment for big data sharing, storage, and transmitting.
Our proposed framework provides data security from end to end.</t>
  </si>
  <si>
    <t>auditing, access control, data integrity
traceability
secure data sharing
data security</t>
  </si>
  <si>
    <t>Data Security, Data Auditing,  Access Control, Data Traceability, Secure Data Sharing</t>
  </si>
  <si>
    <t>Access Control, Data Auditing, Data Security, Data Traceability, Secure Data Sharing</t>
  </si>
  <si>
    <t>Access Control, Data Auditing, Cybersecurity Risk Mitigation, Data Traceability, Secure Data Sharing</t>
  </si>
  <si>
    <t>compliance auditing by validating access legitimacy and reducing unauthorized entries
facilitates proactive responses to breaches or policy violations
enhance data security through blockchain technology
This study addresses the pressing need for robust EHR auditing systems designed to scrutinize access to EHR data...</t>
  </si>
  <si>
    <t>compliance auditing
breach detection
data security
EHR access auditing</t>
  </si>
  <si>
    <t>Data Security, Data Auditing, Support forensic investigations, EHR Management,  Access Control</t>
  </si>
  <si>
    <t>Access Control, Data Auditing, Data Security, EHR Management, Support forensic investigations</t>
  </si>
  <si>
    <t>Access Control, Data Auditing, Cybersecurity Risk Mitigation, Healthcare Data Governance, Forensic Attribution &amp; Post-Incident Investigation</t>
  </si>
  <si>
    <t>provide users with attribute-based fine-grained authorization, thereby eliminating people’s distrust of third parties
provides an auditable operation history
encrypted data is stored on the InterPlanetary File System (IPFS)... to ensure the security of the key</t>
  </si>
  <si>
    <t>fine-grained authorization, eliminate third-party trust issues
auditable operation history
encrypted data, key security</t>
  </si>
  <si>
    <t>Data Security,  Access Control, Secure Data Sharing, Data Auditing</t>
  </si>
  <si>
    <t>Access Control, Data Auditing, Data Security, Secure Data Sharing</t>
  </si>
  <si>
    <t>Access Control, Data Auditing, Cybersecurity Risk Mitigation, Secure Data Sharing</t>
  </si>
  <si>
    <t>MedChain is designed to improve the current systems as it provides interoperable, secure, and effective access for medical records...
All accesses to the EMRs will be performed through the blockchain, and accordingly the history of those accesses will be stored...
MedChain employs timed-based smart contracts for governing transactions and controlling accesses...</t>
  </si>
  <si>
    <t>secure access, interoperability, privacy
access history, audit logs
access control, smart contracts</t>
  </si>
  <si>
    <t>EHR Management, Data Auditing,  Access Control, Secure Data Sharing</t>
  </si>
  <si>
    <t>Access Control, Data Auditing, EHR Management, Secure Data Sharing</t>
  </si>
  <si>
    <t>Access Control, Data Auditing, Healthcare Data Governance, Secure Data Sharing</t>
  </si>
  <si>
    <t>preserve the authenticity and integrity of exchanged records... allow easy tracing of malicious data
attribute‐based encryption scheme to secure confidential communication
secure access control... only authorized entities can decrypt data
privacy‐preserving scheme</t>
  </si>
  <si>
    <t>authenticity, integrity, tracing
confidential communication
access control
privacy protection</t>
  </si>
  <si>
    <t>Data Privacy, Secure Data Sharing, EHR Management, Data Traceability, Data Confidentiality,  Access Control</t>
  </si>
  <si>
    <t>Access Control, Data Confidentiality, Data Privacy, Data Traceability, EHR Management, Secure Data Sharing</t>
  </si>
  <si>
    <t>Access Control, Data Confidentiality, Data Privacy, Data Traceability, Healthcare Data Governance, Secure Data Sharing</t>
  </si>
  <si>
    <t>to prevent unauthorised users from disclosing medical data
ensures the consistent confidentiality of outsourced encrypted data
tamper-proof resistance of data is ensured
support a multikeyword search fine-grained access control</t>
  </si>
  <si>
    <t>tamper-proof resistance of data is ensured
support a multikeyword search fine-grained access control</t>
  </si>
  <si>
    <t>prevent unauthorized access
confidentiality
tamper-proof
multi-keyword search</t>
  </si>
  <si>
    <t>confidentiality
tamper-proof</t>
  </si>
  <si>
    <t>Data Security, Data Confidentiality,  Access Control, Data Traceability</t>
  </si>
  <si>
    <t>Access Control, Data Confidentiality, Data Security, Data Traceability</t>
  </si>
  <si>
    <t>Access Control, Data Confidentiality, Cybersecurity Risk Mitigation, Data Traceability</t>
  </si>
  <si>
    <t>The dynamic authorization part enforces the DoS and DDoS prevention mechanism...
Confidentiality is achieved by implementing static &amp; dynamic authorization...
Tracking also supports auditing and fine-grained access management...</t>
  </si>
  <si>
    <t>Mitigate Cybersecurity Risks
Data Confidentiality
Access Control</t>
  </si>
  <si>
    <t>Mitigate Cybersecurity Risks,  Access Control, Data Confidentiality</t>
  </si>
  <si>
    <t>Access Control, Data Confidentiality, Mitigate Cybersecurity Risks</t>
  </si>
  <si>
    <t>Access Control, Data Confidentiality, Cybersecurity Risk Mitigation</t>
  </si>
  <si>
    <t>to protect the integrity of the data and stop unauthorized people from accessing the information on cloud platforms
to provide a data sharing procedure that is efficient and simple across many cloud storage platforms
to provide flexibility and ensure the data’s privacy while maintaining high security
to provide a solid data-sharing infrastructure that ensures data security on public or untrusted cloud servers</t>
  </si>
  <si>
    <t>data security
data management
data privacy
secure data sharing</t>
  </si>
  <si>
    <t>Data Security, Data Management, Secure Data Sharing, Data Privacy,  Access Control</t>
  </si>
  <si>
    <t>Access Control, Data Management, Data Privacy, Data Security, Secure Data Sharing</t>
  </si>
  <si>
    <t>Access Control, Digital Object Lifecycle Management, Data Privacy, Cybersecurity Risk Mitigation, Secure Data Sharing</t>
  </si>
  <si>
    <t>enhancing privacy protection of social media users against social surveillance
traceability and control over shareability of the data
data access, data sharing, data modification and data removal</t>
  </si>
  <si>
    <t>privacy protection
data traceability
data management</t>
  </si>
  <si>
    <t>Data Privacy,  Access Control, Data Traceability, Data Management</t>
  </si>
  <si>
    <t>Access Control, Data Management, Data Privacy, Data Traceability</t>
  </si>
  <si>
    <t>Access Control, Digital Object Lifecycle Management, Data Privacy, Data Traceability</t>
  </si>
  <si>
    <t>...empower users with ownership and control over their personal data...
...share personal information with external services...
...manage their data/device access, their privacy levels, and grant or deny sharing consent...</t>
  </si>
  <si>
    <t>data ownership, privacy
data sharing
data control, consent</t>
  </si>
  <si>
    <t>Secure Data Sharing, Data Management,  Access Control, Data Privacy</t>
  </si>
  <si>
    <t>Access Control, Data Management, Data Privacy, Secure Data Sharing</t>
  </si>
  <si>
    <t>Access Control, Digital Object Lifecycle Management, Data Privacy, Secure Data Sharing</t>
  </si>
  <si>
    <t>We propose a fully decentralized blockchain-based multi-party consent management for patient-centered PHR systems to provide provenance of access log events in an immutable, auditable, trustful, and secure manner.
Tracking is essential to ensure secure, auditable, and patient-centered access to personal health records.
All entities involved are registered and their registration is verified by the regulatory agency...</t>
  </si>
  <si>
    <t>secure sharing, access control, provenance
auditable access, patient-centered control
responsibility attribution, traceability</t>
  </si>
  <si>
    <t>Data Management, Secure Data Sharing,  Access Control, Data Traceability</t>
  </si>
  <si>
    <t>Access Control, Data Management, Data Traceability, Secure Data Sharing</t>
  </si>
  <si>
    <t>Access Control, Digital Object Lifecycle Management, Data Traceability, Secure Data Sharing</t>
  </si>
  <si>
    <t>data privacy, security, and trust management in decentralized peer-to-peer healthcare systems
system-level transparency, integrity, and traceability
automate patient health monitoring
responsible for data ownership, privacy, and security management</t>
  </si>
  <si>
    <t>data privacy; trust management
traceability; transparency
health monitoring automation
data ownership; security</t>
  </si>
  <si>
    <t>Data Security,  Access Control, Data Privacy, Data Traceability, EHR Management</t>
  </si>
  <si>
    <t>Access Control, Data Privacy, Data Security, Data Traceability, EHR Management</t>
  </si>
  <si>
    <t>Access Control, Data Privacy, Cybersecurity Risk Mitigation, Data Traceability, Healthcare Data Governance</t>
  </si>
  <si>
    <t>to ensure the security of medical records, we use symmetric encryption technology
access control strategy is implemented by the chaincode
the system uses an access control strategy that combines chaincode and CA components to achieve privacy protection
realize the safe data storage and the safe sharing of medical record data
data are stored with features such as untouchable and traceable</t>
  </si>
  <si>
    <t>security of medical records
access control
privacy protection
safe sharing
traceable</t>
  </si>
  <si>
    <t>Data Security, Data Privacy, Secure Data Sharing,  Access Control, EHR Management, Data Traceability</t>
  </si>
  <si>
    <t>Access Control, Data Privacy, Data Security, Data Traceability, EHR Management, Secure Data Sharing</t>
  </si>
  <si>
    <t>Access Control, Data Privacy, Cybersecurity Risk Mitigation, Data Traceability, Healthcare Data Governance, Secure Data Sharing</t>
  </si>
  <si>
    <t>This research aims to develop cybersecurity measurement approaches to ensure the security and privacy of patient information
This system protects the privacy of the patient using role-based access control
The framework ensures the safety of health records between stakeholders
ensures health record integrity, security, scalability, and privacy
The hash value of an IPFS file cannot be changed so IPFS is an immutable storage mechanism</t>
  </si>
  <si>
    <t>security, privacy, access control
role-based access control
safety, secure sharing
integrity, scalability
immutability, traceability</t>
  </si>
  <si>
    <t>Data Security, EHR Management, Data Privacy,  Access Control, Secure Data Sharing, Data Traceability</t>
  </si>
  <si>
    <t>This scheme serves to protect both data and identity privacy, as well as to trace the actual identity of potential malicious users...
The system supports conditional identity tracking... enabling precise control over data access...
The feasibility and effectiveness of the proposed solution were validated through a series of experiments, demonstrating its ability to effectively prevent data tampering and misuse...</t>
  </si>
  <si>
    <t>data privacy, identity protection, traceability
access control, traceability
data integrity, tampering prevention</t>
  </si>
  <si>
    <t>Data Security, EHR Management, Secure Data Sharing, Data Traceability, Data Privacy,  Access Control</t>
  </si>
  <si>
    <t>Blockchain traceability characteristics also guarantee that stakeholders can trace the history of data activity
The system hides the policyholder's private information during data exchange
This study uses blockchain technology to propose a data-sharing model... to ensure the security, privacy, and traceability</t>
  </si>
  <si>
    <t>traceability
privacy protection
security, privacy, traceability</t>
  </si>
  <si>
    <t>Data Security, Data Traceability, Data Privacy, Secure Data Sharing,  Access Control</t>
  </si>
  <si>
    <t>Access Control, Data Privacy, Data Security, Data Traceability, Secure Data Sharing</t>
  </si>
  <si>
    <t>Access Control, Data Privacy, Cybersecurity Risk Mitigation, Data Traceability, Secure Data Sharing</t>
  </si>
  <si>
    <t>Tracking is necessary to ensure secure and authorized access to sensitive patient data...
This paradigm allows the data provider to postulate custom data sharing rules, track data usage...
The HIPAA Security Rule... intended to protect patients’ electronic personal health information (ePHI) privacy.</t>
  </si>
  <si>
    <t>secure access, data integrity, interoperability
data sharing rules, track data usage
HIPAA compliance</t>
  </si>
  <si>
    <t>Data Security,  Access Control, Data Privacy, EHR Management, Secure Data Sharing</t>
  </si>
  <si>
    <t>Access Control, Data Privacy, Data Security, EHR Management, Secure Data Sharing</t>
  </si>
  <si>
    <t>Access Control, Data Privacy, Cybersecurity Risk Mitigation, Healthcare Data Governance, Secure Data Sharing</t>
  </si>
  <si>
    <t>The model aims to prevent data breaches and ensure secure access to medical records.
Blockchain ensures data integrity and immutability.
Tracking supports interoperability and auditability.</t>
  </si>
  <si>
    <t>data breaches, secure access
data integrity, immutability
interoperability, auditability</t>
  </si>
  <si>
    <t>Data Privacy, Secure Data Sharing, EHR Management,  Access Control, Sensitive Data Protection, Data Security</t>
  </si>
  <si>
    <t>Access Control, Data Privacy, Data Security, EHR Management, Secure Data Sharing, Sensitive Data Protection</t>
  </si>
  <si>
    <t>The framework aims to preserve privacy, ensure integrity, and provide dynamic access control.
Unauthorized access attempts are recorded and notified.</t>
  </si>
  <si>
    <t>privacy, integrity, access control
audit, unauthorized access</t>
  </si>
  <si>
    <t>EHR Management, Data Privacy,  Access Control, Data Traceability</t>
  </si>
  <si>
    <t>Access Control, Data Privacy, Data Traceability, EHR Management</t>
  </si>
  <si>
    <t>Access Control, Data Privacy, Data Traceability, Healthcare Data Governance</t>
  </si>
  <si>
    <t>To achieve secure EHRs sharing, a common method is to construct index for EHRs and encrypt EHRs before outsourcing
To mitigate malicious entities, we should consider the traceability and auditability
To record each operation, we adopt transactions to realize access authorization delivery
To reduce the privacy leakage, we should ensure unlinkability</t>
  </si>
  <si>
    <t>secure EHRs sharing
traceability and auditability
access authorization delivery
privacy leakage, unlinkability</t>
  </si>
  <si>
    <t>Secure Data Sharing, Data Privacy,  Access Control, Data Traceability, EHR Management</t>
  </si>
  <si>
    <t>Access Control, Data Privacy, Data Traceability, EHR Management, Secure Data Sharing</t>
  </si>
  <si>
    <t>Access Control, Data Privacy, Data Traceability, Healthcare Data Governance, Secure Data Sharing</t>
  </si>
  <si>
    <t>provide information provenance, auditing and anchored information trailing on restorative information
access control mechanisms to effectively monitor and revoke access
privacy to user’s data</t>
  </si>
  <si>
    <t>information provenance, auditing
access control
privacy</t>
  </si>
  <si>
    <t>EHR Management, Secure Data Sharing, Data Traceability,  Access Control, Data Privacy</t>
  </si>
  <si>
    <t>privacy-preserving, security
access control mechanism
data provenance
secure sharing</t>
  </si>
  <si>
    <t>privacy
access control
traceability
secure sharing</t>
  </si>
  <si>
    <t>Data Privacy,  Access Control, Data Traceability, Secure Data Sharing, EHR Management</t>
  </si>
  <si>
    <t>assures privacy
enforcing patients’ consent
maintain data integrity</t>
  </si>
  <si>
    <t>privacy
consent enforcement
data integrity</t>
  </si>
  <si>
    <t>Data Privacy,  Access Control, Data Traceability, EHR Management, Secure Data Sharing</t>
  </si>
  <si>
    <t>data privacy and interoperability
access control
data sharing
data traceability</t>
  </si>
  <si>
    <t>data privacy, interoperability
access control
data sharing
data traceability</t>
  </si>
  <si>
    <t>EHR Management, Data Privacy,  Access Control, Secure Data Sharing, Data Traceability</t>
  </si>
  <si>
    <t>enhancing the security and privacy of EHRs by using blockchain technology
control access when retrieving it... traceability if an attempt to alter the Offchain database happens
to ensure a secure healthcare management system including RPM and EHR sharing</t>
  </si>
  <si>
    <t>security and privacy of EHRs
access control, traceability
secure healthcare management</t>
  </si>
  <si>
    <t>Data Privacy, Secure Data Sharing,  Access Control, EHR Management, Data Traceability</t>
  </si>
  <si>
    <t>address privacy and security concerns
ensures record immutability
restrict access to EHR data</t>
  </si>
  <si>
    <t>privacy and security
immutability
access control</t>
  </si>
  <si>
    <t>Data Privacy,  Access Control, Secure Data Sharing, Data Traceability, EHR Management</t>
  </si>
  <si>
    <t>support the planning and evaluation of care... provide documentary evidence... facilitate operational integration... establish a data source... support legal protection
The patient has easy access to the vision and information about his state of health to understand better a simple language of physicians’ prescriptions.
Blockchain enables patients to continuously exchange and track their medical data securely without any privacy breach.</t>
  </si>
  <si>
    <t>traceability, transparency, legal protection
data access, patient empowerment
data privacy, secure sharing</t>
  </si>
  <si>
    <t>Data Traceability,  Access Control, Data Privacy, EHR Management, Secure Data Sharing</t>
  </si>
  <si>
    <t>Blockchain provides a full history of all events and operations made on the data
control access to data</t>
  </si>
  <si>
    <t>data traceability
access control</t>
  </si>
  <si>
    <t>Secure Data Sharing, Data Privacy, EHR Management, Data Traceability,  Access Control</t>
  </si>
  <si>
    <t>Our proposal gives patients fine-grained control over their EMR access.
SUPchain supervises medical blockchain, issues urgent EMR sharing requests, and maintains a decentralized revocation list of doctors.
Tracking is essential to ensure secure and privacy-preserving sharing of EMRs across hospitals.</t>
  </si>
  <si>
    <t>fine-grained access control
supervision, revocation list
secure EMR sharing</t>
  </si>
  <si>
    <t>EHR Management, Secure Data Sharing,  Access Control, Data Traceability, Data Privacy</t>
  </si>
  <si>
    <t>To resist this attack, the primitive of dPEKS was proposed
PRTDs supports access time period specification for data users to search over encrypted EHRs
PRTDs enables a data owner to transfer access right via sending a re-encryption key
PRTDs achieves practical sub-linear keyword searching time cost over encrypted EHRs</t>
  </si>
  <si>
    <t>resist keyword guessing attacks
time-controlled data sharing
access right transfer
sub-linear boolean keyword search</t>
  </si>
  <si>
    <t>Patients ought to be in complete control of their health information...
To maintain data confidentiality and integrity... To resist conspiracy attacks... Fine-grained access control... Multi-hop delegation...
To facilitate the exchange of data, a multi-hop delegation paradigm combining blockchain and IPFS is developed...</t>
  </si>
  <si>
    <t>patient control, access policies
data confidentiality, access control, multi-hop delegation
data exchange, delegation</t>
  </si>
  <si>
    <t>The optimized search process proposed in this work reduces the complexity and processing time required for accessing medical records.
This paper designs and develops a novel patient-centric security approach to improve privacy of patient medical information.
The smart contracts deployed for securing EHR provide high-level encryption and ensure the privacy and confidentiality of the EHR data.
The patient-centric access control allows the patient to decide with whom the data can be shared...</t>
  </si>
  <si>
    <t>optimized search
privacy of patient medical information
privacy and confidentiality
access control</t>
  </si>
  <si>
    <t>Sensitive Data Protection, Secure Data Sharing,  Access Control, EHR Management, Data Traceability, Data Privacy</t>
  </si>
  <si>
    <t>Access Control, Data Privacy, Data Traceability, EHR Management, Secure Data Sharing, Sensitive Data Protection</t>
  </si>
  <si>
    <t>empowers patients over their records allowing them to selectively share them with data users that satisfy their privacy preferences
track how the record has been accessed
protect the privacy of the patients in order to comply with HIPAA</t>
  </si>
  <si>
    <t>privacy preferences, selective sharing
access traceability
HIPAA compliance</t>
  </si>
  <si>
    <t>Sensitive Data Protection, EHR Management,  Access Control, Data Traceability, Data Privacy</t>
  </si>
  <si>
    <t>Access Control, Data Privacy, Data Traceability, EHR Management, Sensitive Data Protection</t>
  </si>
  <si>
    <t>To ensure the safe storage of MPI, the medical system privacy information storage system based on blockchain technology is designed
authorization contract are used to ensure the security of private information
Any changes on the cloud data can be easily traceable</t>
  </si>
  <si>
    <t>privacy information protection
access control
traceability</t>
  </si>
  <si>
    <t>EHR Management,  Access Control, Sensitive Data Protection, Data Privacy, Data Traceability</t>
  </si>
  <si>
    <t>data provenance, auditing, and control
revoking access to offending entities
minimal risk to data privacy</t>
  </si>
  <si>
    <t>data provenance
access control
data privacy</t>
  </si>
  <si>
    <t>Secure Data Sharing, Data Traceability,  Access Control, Data Privacy</t>
  </si>
  <si>
    <t>Access Control, Data Privacy, Data Traceability, Secure Data Sharing</t>
  </si>
  <si>
    <t>Smart contracts, proxy re-encryption, a credit evaluation mechanism, and IPFS all work together to give patients with a trustworthy EHR sharing environment and a dynamic access control interface.
Tracking is essential to ensure secure and controlled access to sensitive health data...
...to address privacy, confidentiality, and data consistency challenges...</t>
  </si>
  <si>
    <t>trustworthy EHR sharing, dynamic access control
auditability, traceability
privacy, confidentiality</t>
  </si>
  <si>
    <t>Secure Data Sharing, Data Traceability, Data Privacy,  Access Control</t>
  </si>
  <si>
    <t>mitigate cybersecurity risks, ensure privacy, confidentiality, and ethical research practices
data governance, compliance with healthcare standards</t>
  </si>
  <si>
    <t>cybersecurity, privacy, ethics
data governance, compliance</t>
  </si>
  <si>
    <t>Sensitive Data Protection, Secure Data Sharing, Data Privacy,  Access Control, Data Traceability</t>
  </si>
  <si>
    <t>Access Control, Data Privacy, Data Traceability, Secure Data Sharing, Sensitive Data Protection</t>
  </si>
  <si>
    <t>Maintaining digital documents securely and controlling access to these records is also an upcoming issue.
The blockchain technology provides the functionalities like immutable log, decentralized management, data provenance, robustness, availability and privacy.
The system prevents intruders since no information regarding the location of record is communicated.
The proposed system also prevents intruders which was an issue in the existing blockchain based ideas, by incorporating IPFS.</t>
  </si>
  <si>
    <t>secure access control
data provenance, privacy
intrusion prevention
intrusion prevention</t>
  </si>
  <si>
    <t>Mitigate Cybersecurity Risks, EHR Management,  Access Control, Data Privacy, Secure Data Storage</t>
  </si>
  <si>
    <t>Access Control, Data Privacy, EHR Management, Mitigate Cybersecurity Risks, Secure Data Storage</t>
  </si>
  <si>
    <t>Access Control, Data Privacy, Healthcare Data Governance, Cybersecurity Risk Mitigation, Secure Data Retention</t>
  </si>
  <si>
    <t>This can prevent unauthorized access to sensitive healthcare data...
By using NFTs to establish secure and auditable records of patient data...
enable secure and privacy-preserving data sharing for research purposes...</t>
  </si>
  <si>
    <t>unauthorized access prevention
secure and auditable records, patient privacy
privacy-preserving data sharing</t>
  </si>
  <si>
    <t>EHR Management, Secure Data Sharing, Data Privacy,  Access Control</t>
  </si>
  <si>
    <t>Access Control, Data Privacy, EHR Management, Secure Data Sharing</t>
  </si>
  <si>
    <t>Access Control, Data Privacy, Healthcare Data Governance, Secure Data Sharing</t>
  </si>
  <si>
    <t>It protects the confidentiality of health-care data while also allowing for fine-grained access control.
...enhances CP-ABE with hashing, encryption and signature.</t>
  </si>
  <si>
    <t>confidentiality, access control
security, authentication</t>
  </si>
  <si>
    <t>Data Privacy, Secure Data Sharing, EHR Management,  Access Control</t>
  </si>
  <si>
    <t>...facilitate interoperable data exchange across healthcare institutions.
...enhance data integrity, privacy, and regulatory compliance...
...ensure secure, patient-controlled access to health records, prevent unauthorized data access...</t>
  </si>
  <si>
    <t>interoperable data exchange
data integrity, privacy
data security, access control</t>
  </si>
  <si>
    <t>To guarantee the integrity and security of medical data, the suggested system would demonstrate the qualities of blockchain technology, including immutability, transparency, and decentralization.</t>
  </si>
  <si>
    <t>data integrity, security, privacy</t>
  </si>
  <si>
    <t>EHR Management, Data Privacy,  Access Control, Secure Data Storage, Sensitive Data Protection</t>
  </si>
  <si>
    <t>Access Control, Data Privacy, EHR Management, Secure Data Storage, Sensitive Data Protection</t>
  </si>
  <si>
    <t>Access Control, Data Privacy, Healthcare Data Governance, Secure Data Retention</t>
  </si>
  <si>
    <t>privacy preservation, P2P communication, remote access, immutability, traceability
authentication and encryption algorithms, as well as the access control mechanisms
resists common cyber–security attacks by achieving data integrity, availability, and confidentiality</t>
  </si>
  <si>
    <t>privacy, traceability
authentication, access control
cybersecurity</t>
  </si>
  <si>
    <t>Mitigate Cybersecurity Risks, Data Privacy, Secure Data Sharing,  Access Control</t>
  </si>
  <si>
    <t>Access Control, Data Privacy, Mitigate Cybersecurity Risks, Secure Data Sharing</t>
  </si>
  <si>
    <t>Access Control, Data Privacy, Cybersecurity Risk Mitigation, Secure Data Sharing</t>
  </si>
  <si>
    <t>privacy-preserving medical data, access control policies, emergency cases
traceability, authorization, secure sharing
prevent unauthorized access</t>
  </si>
  <si>
    <t>traceability, authorization, secure sharing</t>
  </si>
  <si>
    <t>privacy, access control, emergency handling
traceability, secure sharing
access control</t>
  </si>
  <si>
    <t>traceability, secure sharing</t>
  </si>
  <si>
    <t>Data Privacy, Secure Data Sharing,  Access Control</t>
  </si>
  <si>
    <t>Access Control, Data Privacy, Secure Data Sharing</t>
  </si>
  <si>
    <t>encrypted data storage
enhancing the privacy of medical data
prevent unauthorized access in an MSC environment</t>
  </si>
  <si>
    <t>secure storage
data privacy
unauthorized access prevention</t>
  </si>
  <si>
    <t>Data Privacy,  Access Control, Secure Data Storage</t>
  </si>
  <si>
    <t>Access Control, Data Privacy, Secure Data Storage</t>
  </si>
  <si>
    <t>Access Control, Data Privacy, Secure Data Retention</t>
  </si>
  <si>
    <t>This ensures files can be deleted as required and are not causing the chain to grow excessively fast.
The blockchain tracks which entities have access to which data.
The combination of blockchain assurance and a private-network capable IPFS allows for compliance with current data protection and sharing legislation</t>
  </si>
  <si>
    <t>data deletion and chain growth control
access tracking
compliance with data protection legislation</t>
  </si>
  <si>
    <t>Sensitive Data Protection,  Access Control, Data Privacy</t>
  </si>
  <si>
    <t>Access Control, Data Privacy, Sensitive Data Protection</t>
  </si>
  <si>
    <t>Access Control, Data Privacy</t>
  </si>
  <si>
    <t>data confidentiality, integrity, access control, multi-hop delegation
traceability and immutability
fine-grained access control</t>
  </si>
  <si>
    <t>data security, access control, traceability
traceability
access control</t>
  </si>
  <si>
    <t>Data Security, Data Traceability,  Access Control, EHR Management, Secure Data Sharing</t>
  </si>
  <si>
    <t>Access Control, Data Security, Data Traceability, EHR Management, Secure Data Sharing</t>
  </si>
  <si>
    <t>Access Control, Cybersecurity Risk Mitigation, Data Traceability, Healthcare Data Governance, Secure Data Sharing</t>
  </si>
  <si>
    <t>To ensure the security of the data manipulated by the different stakeholders
access control provides such a solution
providing system stakeholders with not just visibility but also trustworthiness</t>
  </si>
  <si>
    <t>security
access control
trust</t>
  </si>
  <si>
    <t>Data Security,  Access Control, Data Traceability, EHR Management, Secure Data Sharing</t>
  </si>
  <si>
    <t>detect abnormal data access patterns
confusing the attacker with bogus information</t>
  </si>
  <si>
    <t>detect abnormal access
disinformation</t>
  </si>
  <si>
    <t>Mitigate Cybersecurity Risks, Data Security,  Access Control, Data Traceability</t>
  </si>
  <si>
    <t>Access Control, Data Security, Data Traceability, Mitigate Cybersecurity Risks</t>
  </si>
  <si>
    <t>Access Control, Cybersecurity Risk Mitigation, Data Traceability</t>
  </si>
  <si>
    <t>Tracking/tracing AM products employing radio frequency identification (RFID) is effective in reducing the probability of sabotaging products.
Side channel monitoring is a security approach to mitigating the threats of cyberattacks against AM.
Countermeasures for AM systems include authentication, watermarking, obfuscation, cryptographic techniques, improved software checks, anomaly detection, and improved process monitoring.</t>
  </si>
  <si>
    <t>RFID tracking
side-channel monitoring
authentication, anomaly detection</t>
  </si>
  <si>
    <t>Mitigate Cybersecurity Risks, Data Traceability,  Access Control, Data Security</t>
  </si>
  <si>
    <t>DO possesses the right to EHR and can share data depending on the practical need
Cryptography is a common technique to guarantee data confidentiality and integrity
To ensure the authenticity and usability of EHR, only the legal patients whose records have been signed by doctors can prove the authenticity of EHR to DUs through an interactive ZKP.</t>
  </si>
  <si>
    <t>personalized access control
data confidentiality, integrity
data authenticity, secure sharing</t>
  </si>
  <si>
    <t>Data Security, EHR Management,  Access Control</t>
  </si>
  <si>
    <t>Access Control, Data Security, EHR Management</t>
  </si>
  <si>
    <t>Access Control, Cybersecurity Risk Mitigation, Healthcare Data Governance</t>
  </si>
  <si>
    <t>To alleviate data-security challenges and enable preserved and immutable data exchange
The use of pre-transaction signature matching served as a supplementary user authentication mode that thwarts away the intruder at the gateway itself
The provision of patient-signature driven unabstracted data access made overall EHR more secure and preserved</t>
  </si>
  <si>
    <t>data-security challenges
user authentication
patient-signature driven access</t>
  </si>
  <si>
    <t>Sensitive Data Protection, Data Security, EHR Management,  Access Control</t>
  </si>
  <si>
    <t>Access Control, Data Security, EHR Management, Sensitive Data Protection</t>
  </si>
  <si>
    <t>Access Control, Cybersecurity Risk Mitigation, Healthcare Data Governance, Data Privacy</t>
  </si>
  <si>
    <t>Decoy information... serve as a means of detecting unauthorized access to information and to ‘poison’ the thief’s ex-filtrated information
monitoring data access patterns by profiling user behavior to determine if and when a malicious insider illegitimately accesses someone’s documents</t>
  </si>
  <si>
    <t>detect unauthorized access, confuse attacker
profiling user behavior</t>
  </si>
  <si>
    <t>Sensitive Data Protection, Mitigate Cybersecurity Risks, Data Security,  Access Control</t>
  </si>
  <si>
    <t>Access Control, Data Security, Mitigate Cybersecurity Risks, Sensitive Data Protection</t>
  </si>
  <si>
    <t>Access Control, Cybersecurity Risk Mitigation, Data Privacy</t>
  </si>
  <si>
    <t>guarantees the data security, but also achieves fine-grained access control
achieves immediate attribute revocation which guarantees forward and backward security</t>
  </si>
  <si>
    <t>data security and access control
attribute revocation</t>
  </si>
  <si>
    <t>Data Security, Secure Data Sharing,  Access Control</t>
  </si>
  <si>
    <t>Access Control, Data Security, Secure Data Sharing</t>
  </si>
  <si>
    <t>Access Control, Cybersecurity Risk Mitigation, Secure Data Sharing</t>
  </si>
  <si>
    <t>This platform allows researchers to connect in a collaboration-research community to enable easy and secure data sharing in an efficient, fine-grain, transparent, and traceable manner.
The Hyperledger blockchain assures the confidentiality and integrity of all stored files
The system provides to the authors full control of their files by assigning attributes that identified the access permissions</t>
  </si>
  <si>
    <t>secure data sharing, traceability
confidentiality, integrity
access permissions</t>
  </si>
  <si>
    <t>Data Security,  Access Control, Secure Data Sharing</t>
  </si>
  <si>
    <t>preventing employees... from transferring such information accidentally or deliberately
protecting shared information between collaborating organisations
enforcing organisation policies for exchanged content</t>
  </si>
  <si>
    <t>preventing content leakage
content protection
policy enforcement</t>
  </si>
  <si>
    <t>Sensitive Data Protection, Data Security,  Access Control, Secure Data Sharing</t>
  </si>
  <si>
    <t>Access Control, Data Security, Secure Data Sharing, Sensitive Data Protection</t>
  </si>
  <si>
    <t>Access Control, Cybersecurity Risk Mitigation, Secure Data Sharing, Data Privacy</t>
  </si>
  <si>
    <t>tracking of disseminated digital information means the original distributor or rights owner can trace re-dissemination
control recipients' access to the digital information</t>
  </si>
  <si>
    <t>tracking, control, access rights
access control</t>
  </si>
  <si>
    <t>Data Traceability,  Access Control</t>
  </si>
  <si>
    <t>Access Control, Data Traceability</t>
  </si>
  <si>
    <t>MedRec gives patients a log of their medical history, which is not only comprehensive, but also accessible and credible.
We incentivize medical stakeholders (researchers, public health authorities, etc.) to participate in the network as blockchain “miners”.</t>
  </si>
  <si>
    <t>patient agency and data access
data sharing for research</t>
  </si>
  <si>
    <t>EHR Management,  Access Control, Data Traceability, Secure Data Sharing</t>
  </si>
  <si>
    <t>Access Control, Data Traceability, EHR Management, Secure Data Sharing</t>
  </si>
  <si>
    <t>Access Control, Data Traceability, Healthcare Data Governance, Secure Data Sharing</t>
  </si>
  <si>
    <t>Health records are securely collected... stored in blockchain... encrypted format
Only authenticated parties get access to retrieve healthcare data
Smart contract and blockchain-based solutions to ensure immutability, transparency, and traceability of health data</t>
  </si>
  <si>
    <t>secure storage, encryption
access control
immutability, transparency, traceability</t>
  </si>
  <si>
    <t>Secure Data Storage,  Access Control, Data Traceability, EHR Management, Secure Data Sharing</t>
  </si>
  <si>
    <t>Access Control, Data Traceability, EHR Management, Secure Data Sharing, Secure Data Storage</t>
  </si>
  <si>
    <t>Access Control, Data Traceability, Healthcare Data Governance, Secure Data Sharing, Secure Data Retention</t>
  </si>
  <si>
    <t>The framework enables responsibility attribution through signed access policies and transaction verification mechanisms.
To securely store the EHR, the EHR was encrypted with the QI-BMDECC algorithm and securely stored on the IPFS.
Tracking is implemented to ensure secure sharing and controlled access to Electronic Health Records.</t>
  </si>
  <si>
    <t>responsibility attribution
secure EHR storage
secure sharing and access control</t>
  </si>
  <si>
    <t>EHR Management,  Access Control, Data Traceability, Secure Data Storage</t>
  </si>
  <si>
    <t>Access Control, Data Traceability, EHR Management, Secure Data Storage</t>
  </si>
  <si>
    <t>Access Control, Data Traceability, Healthcare Data Governance, Secure Data Retention</t>
  </si>
  <si>
    <t>prevent abnormal data from entering the blockchain system
achieving automatic matching of data access permissions
realize the safe storage and sharing of normal data</t>
  </si>
  <si>
    <t>anomaly detection, data integrity
access control, data security
secure data sharing</t>
  </si>
  <si>
    <t>Sensitive Data Protection,  Access Control, Detecting Confidential or Sensitive Data, Secure Data Sharing</t>
  </si>
  <si>
    <t>Access Control, Detecting Confidential or Sensitive Data, Secure Data Sharing, Sensitive Data Protection</t>
  </si>
  <si>
    <t>Access Control, Automated Sensitive Data Detection, Secure Data Sharing, Data Privacy</t>
  </si>
  <si>
    <t>The objective of this initiative is to improve healthcare security by integrating IoT and blockchain technology to preserve patient data and enable remote vital sign monitoring.
Specialist physicians are able to read documents pertinent to their areas of expertise since access restriction is applied through private channels.</t>
  </si>
  <si>
    <t>Specialist physicians are able to read documents pertinent to their areas of expertise since access restriction is applied through private channels.</t>
  </si>
  <si>
    <t>healthcare security, data privacy</t>
  </si>
  <si>
    <t>access control</t>
  </si>
  <si>
    <t>Sensitive Data Protection,  Access Control</t>
  </si>
  <si>
    <t>Access Control, Sensitive Data Protection</t>
  </si>
  <si>
    <t>detect whether the file has been tampered with
verify ownership... copyright protection
trace the data leakage event... verify the file source... identify who leaked this file</t>
  </si>
  <si>
    <t>integrity verification
copyright verification
data leakage tracing, source verification</t>
  </si>
  <si>
    <t>Copyrights Protection, Data Traceability,  Data Security, Support forensic investigations</t>
  </si>
  <si>
    <t>Data Security, Copyrights Protection, Data Traceability, Support forensic investigations</t>
  </si>
  <si>
    <t>Cybersecurity Risk Mitigation, Copyright Protection, Data Traceability, Forensic Attribution &amp; Post-Incident Investigation</t>
  </si>
  <si>
    <t>This system ensures secure patient identification, precise access management, and data confidentiality while allowing authorized parties to track and trace record access and modifications.
Encryption of records using AES-256 prior to storage
Patients control access to their records using private keys
Blockchain provides a transparent and immutable log of all transactions</t>
  </si>
  <si>
    <t>secure access management, traceability
confidentiality
user control
auditability</t>
  </si>
  <si>
    <t>Access Control, Data Privacy, EHR Management, Data Auditing, Data Confidentiality</t>
  </si>
  <si>
    <t>Access Control, Data Auditing, Data Confidentiality, Data Privacy, EHR Management</t>
  </si>
  <si>
    <t>Access Control, Data Auditing, Data Confidentiality, Data Privacy, Healthcare Data Governance</t>
  </si>
  <si>
    <t>We develop a data integrity audit contract based on hash functions and smart contracts...
Our ABKM mechanism is able to support the secure management of two types of keys...
The proposed PCT-DA system should satisfy the following security goals: Privacy protection, Data integrity, Identity traceability...</t>
  </si>
  <si>
    <t>Data integrity audit
Key management
Privacy protection, Data integrity, Traceability</t>
  </si>
  <si>
    <t>Access Control, Data Traceability, Data Auditing, Data Privacy</t>
  </si>
  <si>
    <t>Access Control, Data Auditing, Data Privacy, Data Traceability</t>
  </si>
  <si>
    <t>control by patients
auditing and accountability
traceability of EHR usage
privacy protection and secure sharing</t>
  </si>
  <si>
    <t>access control
auditing
traceability
privacy</t>
  </si>
  <si>
    <t>Access Control, Data Auditing, Data Traceability, Data Privacy, Secure Data Sharing, EHR Management</t>
  </si>
  <si>
    <t>trace malicious users, audit behavior, revoke access, and update keys
audit the user identity based on the access log and the behavioral auditing contract
partially hidden policy</t>
  </si>
  <si>
    <t>traceability, auditing, revocation
behavioral auditing
policy hiding</t>
  </si>
  <si>
    <t>Access Control, Secure Data Sharing, Data Auditing, Data Traceability, Support forensic investigations, Data Privacy</t>
  </si>
  <si>
    <t>Access Control, Data Auditing, Data Privacy, Data Traceability, Secure Data Sharing, Support forensic investigations</t>
  </si>
  <si>
    <t>Access Control, Data Auditing, Data Privacy, Data Traceability, Secure Data Sharing, Forensic Attribution &amp; Post-Incident Investigation</t>
  </si>
  <si>
    <t>traceability of the data resource access process
punishment mechanism to impose corresponding behavioral restrictions through a misbehavior list
achieve secure and reliable data sharing and privacy management while the user remains anonymous</t>
  </si>
  <si>
    <t>traceability
misbehavior detection
secure data sharing, privacy management</t>
  </si>
  <si>
    <t>Access Control, Secure Data Sharing, Data Auditing, Data Traceability</t>
  </si>
  <si>
    <t>Access Control, Data Auditing, Data Traceability, Secure Data Sharing</t>
  </si>
  <si>
    <t>This research proposes a traceable and secure system for managing files in companies using blockchain and IPFS.
The system also meets the CIA aspects related to data security.</t>
  </si>
  <si>
    <t>Traceable and secure system
Confidentiality, Integrity, Availability</t>
  </si>
  <si>
    <t>Access Control, Data Traceability, Secure Data Sharing, Data Management, Data Security</t>
  </si>
  <si>
    <t>Access Control, Data Management, Data Security, Data Traceability, Secure Data Sharing</t>
  </si>
  <si>
    <t>Access Control, Digital Object Lifecycle Management, Cybersecurity Risk Mitigation, Data Traceability, Secure Data Sharing</t>
  </si>
  <si>
    <t>how can we design a blockchain-based system that provides a decentralized and secure way of managing permissions...
provides patients with full privacy control over their own healthcare record...
permissions and access to EHRs on IPFS are managed through the smart contract...</t>
  </si>
  <si>
    <t>decentralized and secure permission management
privacy control
permission management</t>
  </si>
  <si>
    <t>smart contracts provide a preemptive and automated mechanism for data exchange
ensure transparency and accountability
enhance patient agency in directing sharing of their data</t>
  </si>
  <si>
    <t>automated data exchange
transparency, accountability
patient agency</t>
  </si>
  <si>
    <t>Access Control, Data Traceability, Data Privacy, EHR Management</t>
  </si>
  <si>
    <t>The architecture ensures compliance with international regulations while providing efficient data security and access control mechanisms...
transaction transparency and auditability...
ensuring patients full ownership and enabling multiple user access to medical records...</t>
  </si>
  <si>
    <t>data security, access control, GDPR compliance
traceability, transparency
data ownership, access control</t>
  </si>
  <si>
    <t>EHR Management, Data Privacy, Data Traceability, Access Control</t>
  </si>
  <si>
    <t>...secure and private interoperability among health data stakeholders.
...access control and a key to encrypt the medical records.
...ensure the privacy, authenticity, and honesty of patients' medical records...
...data traceability is also possible.</t>
  </si>
  <si>
    <t>secure and private interoperability
access control
privacy, authenticity, integrity
data traceability</t>
  </si>
  <si>
    <t>EHR Management, Secure Data Sharing, Access Control, Data Privacy, Data Traceability</t>
  </si>
  <si>
    <t>providing temporary access to authorized medical providers
enhancing the privacy and security of health records
ensuring compliance with privacy regulations like GDPR</t>
  </si>
  <si>
    <t>access control
privacy and security
compliance</t>
  </si>
  <si>
    <t>Access Control, Data Privacy, EHR Management, Sensitive Data Protection</t>
  </si>
  <si>
    <t>Access Control, Data Privacy, Healthcare Data Governance</t>
  </si>
  <si>
    <t>authentication flaws and improve early detection of data breaches</t>
  </si>
  <si>
    <t>authentication, breach detection</t>
  </si>
  <si>
    <t>Access Control, Secure Data Storage, Data Privacy</t>
  </si>
  <si>
    <t>provides a transparent and auditable record of all activities...
ensuring security via blockchain while simultaneously granting and revoking access...
ensuring that only authorized individuals have access is essential...</t>
  </si>
  <si>
    <t>auditable record
security via blockchain
authorized access</t>
  </si>
  <si>
    <t>Access Control, Data Traceability, Secure Data Sharing, Data Security</t>
  </si>
  <si>
    <t>Access Control, Data Security, Data Traceability, Secure Data Sharing</t>
  </si>
  <si>
    <t>Access Control, Cybersecurity Risk Mitigation, Data Traceability, Secure Data Sharing</t>
  </si>
  <si>
    <t>traceability and anti-tampering
fine-grained access control
secure video sharing</t>
  </si>
  <si>
    <t>traceability
access control
secure sharing</t>
  </si>
  <si>
    <t>Access Control, Secure Data Sharing, Data Traceability</t>
  </si>
  <si>
    <t>Access Control, Data Traceability, Secure Data Sharing</t>
  </si>
  <si>
    <t>achieve differential access control and protect privacy disclosure
determine the traitor’s identity by analyzing the leaked copies</t>
  </si>
  <si>
    <t>differential access control, privacy preservation
traitor tracing</t>
  </si>
  <si>
    <t>Access Control, Secure Data Sharing, Data Traceability, Support forensic investigations</t>
  </si>
  <si>
    <t>Access Control, Data Traceability, Secure Data Sharing, Support forensic investigations</t>
  </si>
  <si>
    <t>Access Control, Data Traceability, Secure Data Sharing, Forensic Attribution &amp; Post-Incident Investigation</t>
  </si>
  <si>
    <t>solve the problem of low timeliness and high cost faced by media content in the copyright identification and transaction process
solve the problem of difficult traceability of media content in the transmission process
data privacy protection is the process of privacy protection of relevant information...
solve the problems faced by convergence media, such as copyright traceability, transaction difficulties, and profit difficulties...</t>
  </si>
  <si>
    <t>copyright identification and transaction
media content traceability
data privacy protection
copyright traceability, transaction difficulties, profit difficulties</t>
  </si>
  <si>
    <t>Copyrights Protection, Data Traceability, Data Privacy, Data Security</t>
  </si>
  <si>
    <t>Copyrights Protection, Data Privacy, Data Security, Data Traceability</t>
  </si>
  <si>
    <t>Copyright Protection, Data Privacy, Cybersecurity Risk Mitigation, Data Traceability</t>
  </si>
  <si>
    <t>privacy protection, data security
watermarking of images to embed information about the author
conceal strategic information during war and occupation operations
protection against industrial/corporate espionage</t>
  </si>
  <si>
    <t>privacy protection, data security
watermarking
strategic information concealment
corporate espionage protection</t>
  </si>
  <si>
    <t>Mitigate Cybersecurity Risks, Support forensic investigations, Data Privacy, Copyrights Protection, Sensitive Data Protection</t>
  </si>
  <si>
    <t>Copyrights Protection, Data Privacy, Mitigate Cybersecurity Risks, Sensitive Data Protection, Support forensic investigations</t>
  </si>
  <si>
    <t>Copyright Protection, Data Privacy, Cybersecurity Risk Mitigation, Forensic Attribution &amp; Post-Incident Investigation</t>
  </si>
  <si>
    <t>verifying file ownership and preventing unauthorized use</t>
  </si>
  <si>
    <t>ownership verification</t>
  </si>
  <si>
    <t>Copyrights Protection, Data Traceability</t>
  </si>
  <si>
    <t>Copyright Protection, Data Traceability</t>
  </si>
  <si>
    <t>To solve the security and traceability problems of multimedia data transactions
smart contract is used to complete copyright tracking
the smart contract can quickly compare whether the copyright information is consistent</t>
  </si>
  <si>
    <t>security and traceability
copyright tracking
piracy detection</t>
  </si>
  <si>
    <t>Secure Data Transactions, Data Traceability, Copyrights Protection, Support forensic investigations</t>
  </si>
  <si>
    <t>Copyrights Protection, Data Traceability, Secure Data Transactions, Support forensic investigations</t>
  </si>
  <si>
    <t>Copyright Protection, Data Traceability, Secure Data Sharing, Forensic Attribution &amp; Post-Incident Investigation</t>
  </si>
  <si>
    <t>optimize the educational process
detecting violations of the information security of the university's DPC
identify anomalous behavior of students and other individuals</t>
  </si>
  <si>
    <t>educational optimization
information security violations
anomaly detection</t>
  </si>
  <si>
    <t>Sensitive Data Protection, EHR Management, Detecting Confidential or Sensitive Data, Data Traceability, Data Analyzing, Mitigate Cybersecurity Risks</t>
  </si>
  <si>
    <t>Data Analyzing, Data Traceability, Detecting Confidential or Sensitive Data, EHR Management, Mitigate Cybersecurity Risks, Sensitive Data Protection</t>
  </si>
  <si>
    <t>Security-Oriented Data Analytics, Data Traceability, Automated Sensitive Data Detection, Healthcare Data Governance, Cybersecurity Risk Mitigation, Data Privacy</t>
  </si>
  <si>
    <t>The architecture enables transparency and trust throughout the data uploading and sharing processes...
To enhance confidentiality in cases that IPFS nodes are corrupted and common encryptions broken by future techniques...
The hashes of the CIDs and data pieces are reported to the blockchain for audit and integrity purposes...</t>
  </si>
  <si>
    <t>transparency, trust
confidentiality, integrity, trust
audit, integrity</t>
  </si>
  <si>
    <t>EHR Management, Secure Data Sharing, Data Auditing, Data Confidentiality, Data Traceability</t>
  </si>
  <si>
    <t>Data Auditing, Data Confidentiality, Data Traceability, EHR Management, Secure Data Sharing</t>
  </si>
  <si>
    <t>Data Auditing, Data Confidentiality, Data Traceability, Healthcare Data Governance, Secure Data Sharing</t>
  </si>
  <si>
    <t>audit trail monitoring tool tracks and records user activities
AES encryption to secure data
alerts prevent data breaches</t>
  </si>
  <si>
    <t>audit trail monitoring
AES encryption
alerts</t>
  </si>
  <si>
    <t>Mitigate Cybersecurity Risks, Data Auditing, Data Traceability, Data Confidentiality</t>
  </si>
  <si>
    <t>Data Auditing, Data Confidentiality, Data Traceability, Mitigate Cybersecurity Risks</t>
  </si>
  <si>
    <t>Data Auditing, Data Confidentiality, Data Traceability, Cybersecurity Risk Mitigation</t>
  </si>
  <si>
    <t>verify the accuracy of the data stored in the cloud in a straightforward and efficient manner
public auditing that guarantees the state of information and data shared while improving the effectiveness of user revocation</t>
  </si>
  <si>
    <t>verify data accuracy
public auditing, user revocation</t>
  </si>
  <si>
    <t>Data Auditing, Data Traceability, Data Integrity</t>
  </si>
  <si>
    <t>Data Auditing, Data Integrity, Data Traceability</t>
  </si>
  <si>
    <t>Data Auditing, Data Traceability</t>
  </si>
  <si>
    <t>IntentKeeper enables preventive and proactive enforcement for data usage control.
blockchain allows the traceability of data usage that is important for auditing the system’s behavior and to trace which consumer uses which data.
This policy aims to avoid profiling of users by forcing the deletion of EV data every two hours.</t>
  </si>
  <si>
    <t>blockchain allows the traceability of data usage that is important for auditing the system’s behavior and to trace which consumer uses which data.</t>
  </si>
  <si>
    <t>data usage control
auditing and traceability
privacy protection</t>
  </si>
  <si>
    <t>Data Traceability, Data Auditing, Data Privacy</t>
  </si>
  <si>
    <t>Data Auditing, Data Privacy, Data Traceability</t>
  </si>
  <si>
    <t>verify the integrity and authenticity of user data stored in the cloud
prevent unauthorized access and ensure privacy</t>
  </si>
  <si>
    <t>data integrity verification
privacy protection</t>
  </si>
  <si>
    <t>Data Auditing, Data Traceability, Data Privacy</t>
  </si>
  <si>
    <t>The immutable and transparent nature of data on the blockchain enables data auditability and provenance...
MedBloc also protects patients’ privacy...</t>
  </si>
  <si>
    <t>Auditability, provenance
Privacy protection</t>
  </si>
  <si>
    <t>EHR Management, Secure Data Sharing, Data Auditing, Data Privacy</t>
  </si>
  <si>
    <t>Data Auditing, Data Privacy, EHR Management, Secure Data Sharing</t>
  </si>
  <si>
    <t>Data Auditing, Data Privacy, Healthcare Data Governance, Secure Data Sharing</t>
  </si>
  <si>
    <t>auditing, proof, verification
data security, integrity, privacy, and confidentiality</t>
  </si>
  <si>
    <t>data auditing
data security</t>
  </si>
  <si>
    <t>Data Security, Secure Data Storage, Data Auditing</t>
  </si>
  <si>
    <t>Data Auditing, Data Security, Secure Data Storage</t>
  </si>
  <si>
    <t>Data Auditing, Cybersecurity Risk Mitigation, Secure Data Retention</t>
  </si>
  <si>
    <t>To ensure the integrity of cloud data... achieve secure cloud storage auditing with deduplication and efficient data transfer
does not require to recompute the data signatures for the transferred data</t>
  </si>
  <si>
    <t>data integrity, deduplication, efficient transfer
signature transformation</t>
  </si>
  <si>
    <t>Data Auditing, Data Traceability, Secure Data Transactions</t>
  </si>
  <si>
    <t>Data Auditing, Data Traceability, Secure Data Sharing</t>
  </si>
  <si>
    <t>attestation and audit confirming data consistency are critical for government and business applications
cryptographic slice of TP-Merkle tree is used for rapid auditing</t>
  </si>
  <si>
    <t>attestation and audit
rapid auditing</t>
  </si>
  <si>
    <t>Data Auditing, Data Traceability, Support forensic investigations</t>
  </si>
  <si>
    <t>Data Auditing, Data Traceability, Forensic Attribution &amp; Post-Incident Investigation</t>
  </si>
  <si>
    <t>access to data is controlled, logged and verifiable
the consent of releasing sensitive information is also logged
the files are encrypted... to ensure that the data is confidential</t>
  </si>
  <si>
    <t>access control, logging, traceability
consent logging
encryption, confidentiality</t>
  </si>
  <si>
    <t>Sensitive Data Protection, Data Management, Secure Data Sharing, Data Traceability, Data Privacy, Data Confidentiality</t>
  </si>
  <si>
    <t>Data Confidentiality, Data Management, Data Privacy, Data Traceability, Secure Data Sharing, Sensitive Data Protection</t>
  </si>
  <si>
    <t>Data Confidentiality, Digital Object Lifecycle Management, Data Privacy, Data Traceability, Secure Data Sharing</t>
  </si>
  <si>
    <t>dynamic consent
data confidentiality
data recoverability
tamper-resistance</t>
  </si>
  <si>
    <t>dynamic consent
confidentiality
recoverability
tamper-resistance</t>
  </si>
  <si>
    <t>Secure Data Sharing, EHR Management, Data Privacy, Data Confidentiality, Data Traceability, Data Security</t>
  </si>
  <si>
    <t>Data Confidentiality, Data Privacy, Data Security, Data Traceability, EHR Management, Secure Data Sharing</t>
  </si>
  <si>
    <t>Data Confidentiality, Data Privacy, Cybersecurity Risk Mitigation, Data Traceability, Healthcare Data Governance, Secure Data Sharing</t>
  </si>
  <si>
    <t>to protect confidential data
track data stored through various cloud providers</t>
  </si>
  <si>
    <t>data confidentiality
data traceability</t>
  </si>
  <si>
    <t>Data Confidentiality, Data Traceability</t>
  </si>
  <si>
    <t>track the identities of both parties sharing data in real-time
secure data, track identities, and ensure high data throughput
protect data and enable fine-grained shared access</t>
  </si>
  <si>
    <t>identity tracking
secure data sharing
data protection</t>
  </si>
  <si>
    <t>Data Traceability, Secure Data Sharing, Data Confidentiality</t>
  </si>
  <si>
    <t>Data Confidentiality, Data Traceability, Secure Data Sharing</t>
  </si>
  <si>
    <t>compliance with privacy regulations
prevent unauthorized access, tampering, and data breaches
traceability and auditing</t>
  </si>
  <si>
    <t>data privacy
data security
data traceability</t>
  </si>
  <si>
    <t>Data Security, Data Management, Data Privacy, Data Traceability</t>
  </si>
  <si>
    <t>Data Management, Data Privacy, Data Security, Data Traceability</t>
  </si>
  <si>
    <t>Digital Object Lifecycle Management, Data Privacy, Cybersecurity Risk Mitigation, Data Traceability</t>
  </si>
  <si>
    <t>...monitor and enforce acceptable use policies...
...destroy the data when violations are encountered...
...secure control of personal data...</t>
  </si>
  <si>
    <t>Data Traceability
Data Privacy
Secure Data Sharing</t>
  </si>
  <si>
    <t>Data Management, Data Traceability, Data Privacy, Secure Data Sharing</t>
  </si>
  <si>
    <t>Data Management, Data Privacy, Data Traceability, Secure Data Sharing</t>
  </si>
  <si>
    <t>Digital Object Lifecycle Management, Data Privacy, Data Traceability, Secure Data Sharing</t>
  </si>
  <si>
    <t>DLT technology introduces a secure and open system that is resilient against failures...
The incorporation of DLT not only offers a secure environment but also facilitates trustless and tamper-proof file transfers...
DLT maintains an auditable and transparent record of all transactions...</t>
  </si>
  <si>
    <t>secure system, tamper-proof
trustless file transfers
auditability, transparency</t>
  </si>
  <si>
    <t>Secure Data Sharing, Data Traceability, Data Management, Data Security</t>
  </si>
  <si>
    <t>Data Management, Data Security, Data Traceability, Secure Data Sharing</t>
  </si>
  <si>
    <t>Digital Object Lifecycle Management, Cybersecurity Risk Mitigation, Data Traceability, Secure Data Sharing</t>
  </si>
  <si>
    <t>to preserve the privacy of all patients... the identity information must be controlled or limited
searching and query process should not leak information related to the keywords
the integrity and reliability of the data should be guaranteed</t>
  </si>
  <si>
    <t>privacy protection
secure search
data integrity</t>
  </si>
  <si>
    <t>Data Security, Secure Data Transactions, Data Privacy, Secure Data Sharing, EHR Management</t>
  </si>
  <si>
    <t>Data Privacy, Data Security, EHR Management, Secure Data Sharing, Secure Data Transactions</t>
  </si>
  <si>
    <t>Data Privacy, Cybersecurity Risk Mitigation, Healthcare Data Governance, Secure Data Sharing</t>
  </si>
  <si>
    <t>Our proposed system enhances the security, privacy, and transparency of patients’ treatment information.
This mechanism effectively addresses the limitations associated with traditional consensus methodologies by ensuring that medical data is not only uploaded and verified, but also efficiently stored
This provides an added layer of security for healthcare data, ensuring that the data is tamper-proof and cannot be altered by unauthorized parties.</t>
  </si>
  <si>
    <t>Our proposed system enhances the security, privacy, and transparency of patients’ treatment information.</t>
  </si>
  <si>
    <t>privacy, transparency
data authenticity, secure storage
tamper-proof, secure</t>
  </si>
  <si>
    <t>Data Security, Data Privacy, Secure Data Storage</t>
  </si>
  <si>
    <t>Data Privacy, Data Security, Secure Data Storage</t>
  </si>
  <si>
    <t>Data Privacy, Cybersecurity Risk Mitigation, Secure Data Retention</t>
  </si>
  <si>
    <t>UCON enables finer-grained control over usage of digital objects than that of traditional access control policies and models.
UCON also deals with privacy issues in both commercial and non-commercial environments.</t>
  </si>
  <si>
    <t>finer-grained control
privacy issues</t>
  </si>
  <si>
    <t>Data Privacy, Data Traceability</t>
  </si>
  <si>
    <t>...to ensure the robustness of the system to resist malicious attacks.
...privacy, security, confidentiality, interoperability, access control...
...data ownership, data validity, data integrity...</t>
  </si>
  <si>
    <t>resist malicious attacks
privacy, security, access control
data ownership, integrity</t>
  </si>
  <si>
    <t>Mitigate Cybersecurity Risks, EHR Management, Data Privacy, Data Traceability</t>
  </si>
  <si>
    <t>Data Privacy, Data Traceability, EHR Management, Mitigate Cybersecurity Risks</t>
  </si>
  <si>
    <t>Data Privacy, Data Traceability, Healthcare Data Governance, Cybersecurity Risk Mitigation</t>
  </si>
  <si>
    <t>To ensure privacy of patients during data collection, storage, access and sharing...
To provide transparency and security for sharing patients’ medical files...
To enable healthcare providers, patients, imaging labs and others to share patient-centric data in a transparent manner...</t>
  </si>
  <si>
    <t>data privacy
secure data sharing
data traceability</t>
  </si>
  <si>
    <t>Data Privacy, Secure Data Sharing, Data Traceability, EHR Management</t>
  </si>
  <si>
    <t>Data Privacy, Data Traceability, EHR Management, Secure Data Sharing</t>
  </si>
  <si>
    <t>Data Privacy, Data Traceability, Healthcare Data Governance, Secure Data Sharing</t>
  </si>
  <si>
    <t>Maintain medical records consistently and professionally to protect patient confidentiality and privacy
Electronic health records (EHRs) may be tracked in an inventive and enjoyable way with the use of blockchain technology and smart contracts.
Improving the quality of health care and patient safety through standardizing medical records.</t>
  </si>
  <si>
    <t>protect patient confidentiality
track EHRs
Improving patient safety</t>
  </si>
  <si>
    <t>EHR Management, Secure Data Sharing, Data Privacy, Data Traceability</t>
  </si>
  <si>
    <t>traceable data usage, automatic audit mechanism, data integrity verification
protecting patient privacy, secure data sharing
fair payment between users and providers</t>
  </si>
  <si>
    <t>traceability, audit, integrity
privacy protection
financial fairness</t>
  </si>
  <si>
    <t>EHR Management, Secure Data Sharing, Data Traceability, Data Privacy, Secure Data Transactions</t>
  </si>
  <si>
    <t>Data Privacy, Data Traceability, EHR Management, Secure Data Sharing, Secure Data Transactions</t>
  </si>
  <si>
    <t>to protect privacy ... enhance identity management ... preserve the integrity of health data
recorded on the blockchain for further auditing or investigation
data access is accountable and traceable</t>
  </si>
  <si>
    <t>privacy, identity management, integrity
auditing, investigation
traceable access</t>
  </si>
  <si>
    <t>EHR Management, Secure Data Sharing, Data Privacy, Support forensic investigations, Data Traceability</t>
  </si>
  <si>
    <t>Data Privacy, Data Traceability, EHR Management, Secure Data Sharing, Support forensic investigations</t>
  </si>
  <si>
    <t>Data Privacy, Data Traceability, Healthcare Data Governance, Secure Data Sharing, Forensic Attribution &amp; Post-Incident Investigation</t>
  </si>
  <si>
    <t>The system places control of medical records in the hands of patients. Patients can decide who gets access to their records and can revoke access at any time.
The blockchain further enhances security by providing an immutable record of transactions and access logs.
The system design aligns with regulatory requirements for data security and patient privacy, such as GDPR and HIPAA.</t>
  </si>
  <si>
    <t>patient empowerment
immutability, access logs
regulatory compliance</t>
  </si>
  <si>
    <t>EHR Management, Data Privacy, Data Traceability, Sensitive Data Protection</t>
  </si>
  <si>
    <t>Data Privacy, Data Traceability, EHR Management, Sensitive Data Protection</t>
  </si>
  <si>
    <t>Data Privacy, Data Traceability, Healthcare Data Governance</t>
  </si>
  <si>
    <t>The proposed solution aims to protect a smart city environment against most of the data integrity and privacy threats...
PrivySharing incentivizes the users to share their data with other users, stakeholders, or third parties by rewarding them with a local digital token named 'PrivyCoin'
The proposed solution conforms to some of the significant requirements outlined in the European Union General Data Protection Regulation</t>
  </si>
  <si>
    <t>PrivySharing incentivizes the users to share their data with other users, stakeholders, or third parties by rewarding them with a local digital token named 'PrivyCoin'</t>
  </si>
  <si>
    <t>data integrity and privacy
reward mechanism
GDPR compliance</t>
  </si>
  <si>
    <t>data integrity and privacy
reward mechanism</t>
  </si>
  <si>
    <t>Data Privacy, Secure Data Sharing, Data Traceability</t>
  </si>
  <si>
    <t>Data Privacy, Data Traceability, Secure Data Sharing</t>
  </si>
  <si>
    <t>traceability, tamper-resistance
avoid data leakage, ensure trust
secure sharing, privacy protection, access control</t>
  </si>
  <si>
    <t>data traceability
data privacy
secure sharing, access control</t>
  </si>
  <si>
    <t>Data Traceability, Data Privacy, Secure Data Sharing</t>
  </si>
  <si>
    <t>To solve the problems of insecure data sharing and identity disclosure during case investigation and evidence collection
The advantages of blockchain technology ensure the integrity, non-tamperability, traceability, and non-repudiation of uploaded evidence</t>
  </si>
  <si>
    <t>privacy protection and secure sharing
evidence integrity and traceability</t>
  </si>
  <si>
    <t>ensures the concealment of medical privacy data key values
secure sharing of medical privacy data among multiple participants
providing permanent evidence and traceability capabilities on the chain</t>
  </si>
  <si>
    <t>data concealment
secure sharing
traceability</t>
  </si>
  <si>
    <t>Sensitive Data Protection, Data Privacy, Secure Data Sharing, Data Traceability</t>
  </si>
  <si>
    <t>Data Privacy, Data Traceability, Secure Data Sharing, Sensitive Data Protection</t>
  </si>
  <si>
    <t>identify the guilty party in case of sensitive data leakage
preserve the data confidentiality via securely sharing the cloud data
maintains security and privacy at each layer differently while considering data utility</t>
  </si>
  <si>
    <t>guilty client detection
data confidentiality
data utility and security</t>
  </si>
  <si>
    <t>Secure Data Sharing, Support forensic investigations, Data Traceability, Data Privacy</t>
  </si>
  <si>
    <t>Data Privacy, Data Traceability, Secure Data Sharing, Support forensic investigations</t>
  </si>
  <si>
    <t>Data Privacy, Data Traceability, Secure Data Sharing, Forensic Attribution &amp; Post-Incident Investigation</t>
  </si>
  <si>
    <t>Tracking is necessary to enable individuals to securely manage, store, and share their personal health data...
The system addresses the need for decentralized control over health data...</t>
  </si>
  <si>
    <t>secure data sharing
data control and privacy</t>
  </si>
  <si>
    <t>Data Privacy, Secure Data Sharing, EHR Management</t>
  </si>
  <si>
    <t>Data Privacy, EHR Management, Secure Data Sharing</t>
  </si>
  <si>
    <t>Data Privacy, Healthcare Data Governance, Secure Data Sharing</t>
  </si>
  <si>
    <t>empowering patients with greater autonomy over their medical data</t>
  </si>
  <si>
    <t>patient autonomy</t>
  </si>
  <si>
    <t>to ensure the confidentiality and integrity of learners’ personal information and teaching resources
to prevent unauthorized access, data tampering, and leakage during transmission and storage</t>
  </si>
  <si>
    <t>confidentiality, integrity
data leakage prevention</t>
  </si>
  <si>
    <t>Data Privacy, Sensitive Data Protection</t>
  </si>
  <si>
    <t>To protect the E‐Document in terms of data integrity, non‐repudiation and originator authentication...
Tracking is essential to monitor the status and history of E-Applications...</t>
  </si>
  <si>
    <t>data integrity, authentication, non-repudiation
tracking, status monitoring</t>
  </si>
  <si>
    <t>Data Security, Data Traceability, Legal Document Management</t>
  </si>
  <si>
    <t>Cybersecurity Risk Mitigation, Data Traceability, Digital Object Lifecycle Management</t>
  </si>
  <si>
    <t>encrypted blockchain technology to ensure the integrity, immutability, and security of legal records
immutability, transparency, security, traceability, auditability
traceability of record history and guaranteeing regulatory compliance</t>
  </si>
  <si>
    <t>Secure Data Storage
Data Security, Data Traceability, Secure Data Storage
Data Traceability</t>
  </si>
  <si>
    <t>Data Traceability, Secure Data Storage, Data Security, Legal Document Management</t>
  </si>
  <si>
    <t>Data Security, Data Traceability, Legal Document Management, Secure Data Storage</t>
  </si>
  <si>
    <t>Cybersecurity Risk Mitigation, Data Traceability, Digital Object Lifecycle Management, Secure Data Retention</t>
  </si>
  <si>
    <t>The proposed encryption algorithm meets the requirements posed by insider threats
The primary objective of the SFS, is to safeguard information by encrypting it
Tracking is necessary to ensure secure encryption and decryption operations</t>
  </si>
  <si>
    <t>insider threat mitigation
data protection
tracking for encryption integrity</t>
  </si>
  <si>
    <t>Data Traceability, Mitigate Cybersecurity Risks, Data Security</t>
  </si>
  <si>
    <t>Data Security, Data Traceability, Mitigate Cybersecurity Risks</t>
  </si>
  <si>
    <t>Cybersecurity Risk Mitigation, Data Traceability</t>
  </si>
  <si>
    <t>prevent tampering, ensure data integrity
data provenance, ownership attribution
traceability, data authenticity, secure sharing, data privacy</t>
  </si>
  <si>
    <t>tamper-proof, integrity
provenance, ownership
traceability, authenticity, privacy</t>
  </si>
  <si>
    <t>Sensitive Data Protection, Data Security, Data Traceability, Support forensic investigations</t>
  </si>
  <si>
    <t>Data Security, Data Traceability, Sensitive Data Protection, Support forensic investigations</t>
  </si>
  <si>
    <t>Cybersecurity Risk Mitigation, Data Traceability, Data Privacy, Forensic Attribution &amp; Post-Incident Investigation</t>
  </si>
  <si>
    <t>evaluate whether blockchain-enabled RPM solutions can increase patient participation, improve healthcare delivery, and simplify procedures for physicians</t>
  </si>
  <si>
    <t>RPM, patient participation
privacy, interoperability, data security
data integrity, confidentiality</t>
  </si>
  <si>
    <t>Data Security, EHR Management, Secure Data Sharing</t>
  </si>
  <si>
    <t>Cybersecurity Risk Mitigation, Healthcare Data Governance, Secure Data Sharing</t>
  </si>
  <si>
    <t>To propose a blockchain-based searchable encryption scheme that enables secure and efficient sharing of electronic health records
The use of blockchain technology ensures the integrity, anti-tampering, and traceability of EHRs’ index
To enable doctors and researchers to access patients’ health data without disclosing their personal data</t>
  </si>
  <si>
    <t>secure and efficient sharing
integrity, anti-tampering, traceability
privacy-preserving access</t>
  </si>
  <si>
    <t>EHR Management, Data Security, Support forensic investigations</t>
  </si>
  <si>
    <t>Data Security, EHR Management, Support forensic investigations</t>
  </si>
  <si>
    <t>Cybersecurity Risk Mitigation, Healthcare Data Governance, Forensic Attribution &amp; Post-Incident Investigation</t>
  </si>
  <si>
    <t>Steganography increases the security of the data... When used with encryption, steganography increases the security of the data.
AES is now the de facto industry standard for secure communication and data protection</t>
  </si>
  <si>
    <t>data security, secure data transmission
data protection, secure communication</t>
  </si>
  <si>
    <t>Data Security, Secure Data Transactions</t>
  </si>
  <si>
    <t>Cybersecurity Risk Mitigation, Secure Data Sharing</t>
  </si>
  <si>
    <t>detect and possibly thwart such actions has significant potential to contribute to a successful defense in depth security strategy
provide forensic data for investigation</t>
  </si>
  <si>
    <t>provide forensic data for investigation</t>
  </si>
  <si>
    <t>detect insider data theft
forensic support</t>
  </si>
  <si>
    <t>forensic support</t>
  </si>
  <si>
    <t>Data Security, Support forensic investigations</t>
  </si>
  <si>
    <t>Cybersecurity Risk Mitigation, Forensic Attribution &amp; Post-Incident Investigation</t>
  </si>
  <si>
    <t>the model can find out leakage sources with high probability, and measures could be taken to prevent further leakage</t>
  </si>
  <si>
    <t>leakage source identification, data leakage prevention</t>
  </si>
  <si>
    <t>detect and locate the tampered areas in forged images
highlight the changes caused by tampering</t>
  </si>
  <si>
    <t>tampered area detection</t>
  </si>
  <si>
    <t>Data Traceability, Detecting Confidential or Sensitive Data, Support forensic investigations, Sensitive Data Protection</t>
  </si>
  <si>
    <t>Data Traceability, Detecting Confidential or Sensitive Data, Sensitive Data Protection, Support forensic investigations</t>
  </si>
  <si>
    <t>Data Traceability, Automated Sensitive Data Detection, Data Privacy, Forensic Attribution &amp; Post-Incident Investigation</t>
  </si>
  <si>
    <t>Tracking is essential to ensure operational compliance of IIoT devices in cloud manufacturing. It aims to detect anomalies in real-time, prevent unauthorized actions, and enforce smart contract rules.
Provenance blockchain helps in authenticating and authorizing continuous trustworthiness of IIoT devices...</t>
  </si>
  <si>
    <t>risk detection, operational compliance
trustworthiness, authentication</t>
  </si>
  <si>
    <t>Mitigate Cybersecurity Risks, Data Traceability</t>
  </si>
  <si>
    <t>Data Traceability, Mitigate Cybersecurity Risks</t>
  </si>
  <si>
    <t>Data Traceability, Cybersecurity Risk Mitigation</t>
  </si>
  <si>
    <t>Indicators such as IoCs and IoAs can be used to trigger alerts...
Establishing trusted frameworks for information exchange during emergencies...</t>
  </si>
  <si>
    <t>incident detection
trusted information exchange</t>
  </si>
  <si>
    <t>Mitigate Cybersecurity Risks, Data Traceability, Secure Data Sharing</t>
  </si>
  <si>
    <t>Data Traceability, Mitigate Cybersecurity Risks, Secure Data Sharing</t>
  </si>
  <si>
    <t>Data Traceability, Cybersecurity Risk Mitigation, Secure Data Sharing</t>
  </si>
  <si>
    <t>helps therefore hardening of cybersecurity
to allow later better detection, reaction, and attribution of malicious actions</t>
  </si>
  <si>
    <t>cybersecurity hardening
attribution of malicious actions</t>
  </si>
  <si>
    <t>Mitigate Cybersecurity Risks, Support forensic investigations, Data Traceability</t>
  </si>
  <si>
    <t>Data Traceability, Mitigate Cybersecurity Risks, Support forensic investigations</t>
  </si>
  <si>
    <t>Data Traceability, Cybersecurity Risk Mitigation, Forensic Attribution &amp; Post-Incident Investigation</t>
  </si>
  <si>
    <t>secure and efficient data sharing, access control, auditability
traceability, accountability, access logs</t>
  </si>
  <si>
    <t>secure data sharing
data traceability</t>
  </si>
  <si>
    <t>Secure Data Sharing, Data Traceability</t>
  </si>
  <si>
    <t>Data Traceability, Secure Data Sharing</t>
  </si>
  <si>
    <t>securely transmit and share information
trust the integrity of the data
protecting it from counterfeiting</t>
  </si>
  <si>
    <t>Secure Data Sharing
Data Integrity
Data Protection</t>
  </si>
  <si>
    <t>Sensitive Data Protection, Secure Data Sharing, Data Traceability</t>
  </si>
  <si>
    <t>Data Traceability, Secure Data Sharing, Sensitive Data Protection</t>
  </si>
  <si>
    <t>Data Traceability, Secure Data Sharing, Data Privacy</t>
  </si>
  <si>
    <t>traceability and accountability following instances of data leakage</t>
  </si>
  <si>
    <t>traceability and accountability</t>
  </si>
  <si>
    <t>Support forensic investigations, Secure Data Sharing, Data Traceability</t>
  </si>
  <si>
    <t>Data Traceability, Secure Data Sharing, Support forensic investigations</t>
  </si>
  <si>
    <t>Data Traceability, Secure Data Sharing, Forensic Attribution &amp; Post-Incident Investigation</t>
  </si>
  <si>
    <t>to make communicating about breaches to be in line with existing cybersecurity methods
to assist in developing tools to support data breach investigations, and to enable automated systems for assisting with breach assessments and GDPR compliance</t>
  </si>
  <si>
    <t>communicating breaches, cybersecurity
data breach investigations, GDPR compliance</t>
  </si>
  <si>
    <t>Data Traceability, Support forensic investigations</t>
  </si>
  <si>
    <t>Data Traceability, Forensic Attribution &amp; Post-Incident Investigation</t>
  </si>
  <si>
    <t>support digital forensic investigators
identify the email account and file path</t>
  </si>
  <si>
    <t>digital forensic investigation
data traceability</t>
  </si>
  <si>
    <t>Support forensic investigations, Data Traceability</t>
  </si>
  <si>
    <t>Tracking is necessary to prevent the inadvertent disclosure of sensitive organizational information through images shared on social media platforms.</t>
  </si>
  <si>
    <t>organizational privacy protection</t>
  </si>
  <si>
    <t>Sensitive Data Protection, Detecting Confidential or Sensitive Data</t>
  </si>
  <si>
    <t>Detecting Confidential or Sensitive Data, Sensitive Data Protection</t>
  </si>
  <si>
    <t>Automated Sensitive Data Detection, Data Privacy</t>
  </si>
  <si>
    <t>Redactable patient blocks... minimize data fragmentation, allow for in-place editing, and reduce resource consumption.</t>
  </si>
  <si>
    <t>data management</t>
  </si>
  <si>
    <t>reputation system to keep the parties from acting maliciously</t>
  </si>
  <si>
    <t>accountability, security</t>
  </si>
  <si>
    <t>Mitigate Cybersecurity Risks, EHR Management</t>
  </si>
  <si>
    <t>EHR Management, Mitigate Cybersecurity Risks</t>
  </si>
  <si>
    <t>Healthcare Data Governance, Cybersecurity Risk Mitigation</t>
  </si>
  <si>
    <t>secure transmission</t>
  </si>
  <si>
    <t>Secure Data Sharing, Secure Data Transactions</t>
  </si>
  <si>
    <t>providing an effective solution for protecting communication from attackers</t>
  </si>
  <si>
    <t>protecting communication</t>
  </si>
  <si>
    <t>Traditional access control, trust management, and DRM deal with their own target problems.</t>
  </si>
  <si>
    <t>access control, trust management, DRM</t>
  </si>
  <si>
    <t>blockchain-based framework, smart contracts</t>
  </si>
  <si>
    <t>blockchain, smart contracts, cryptography, BLAKE3, UUID</t>
  </si>
  <si>
    <t>blockchain, smart contracts, on-chain logging, off-chain computation, BLAKE3, UUID anonymization</t>
  </si>
  <si>
    <t>Blockchain, Smart Contracts, Distributed File System</t>
  </si>
  <si>
    <t>Blockchain, Cryptography, Distributed File System, Smart contracts</t>
  </si>
  <si>
    <t>Cryptography, Blockchain, Smart Contracts, Distributed File System</t>
  </si>
  <si>
    <t>We implemented our proposed system on a Python-based consortium blockchain with a novel consensus algorithm titled 'Proof-of-Upload'.</t>
  </si>
  <si>
    <t>IPFS, Proof-of-Upload, Ed25519</t>
  </si>
  <si>
    <t>IPFS</t>
  </si>
  <si>
    <t>Cryptography, Distributed File System</t>
  </si>
  <si>
    <t>we used trusted computing technology to provide a hardware-based root of trust</t>
  </si>
  <si>
    <t>trusted computing, TPM, attestation identity key</t>
  </si>
  <si>
    <t>trusted computing</t>
  </si>
  <si>
    <t>decoy documents carry a keyed-Hash Message Authentication Code (HMAC)</t>
  </si>
  <si>
    <t>HMAC, decoy technology, one-class SVM</t>
  </si>
  <si>
    <t>HMAC, decoy technology</t>
  </si>
  <si>
    <t>Cryptography, Honey Files, Machine Learning</t>
  </si>
  <si>
    <t>Honey Files, Non-Generativa Neural Network</t>
  </si>
  <si>
    <t>Cryptography, Honey Files, Non-Generativa Neural Network</t>
  </si>
  <si>
    <t>Cryptography, Machine Learning &amp; AI, Honey Files</t>
  </si>
  <si>
    <t>we present a more integrated file distribution model which selects the best allocation plan with consideration of the user's guilt probability</t>
  </si>
  <si>
    <t>guilt probability, distribution model</t>
  </si>
  <si>
    <t>Other: probabilistic file distribution strategy</t>
  </si>
  <si>
    <t>Ciphertext-policy attribute-based encryption (CP-ABE)</t>
  </si>
  <si>
    <t>CP-ABE, homomorphic encryption, pairing-based cryptography</t>
  </si>
  <si>
    <t>pairing-based cryptography</t>
  </si>
  <si>
    <t>application-level security solutions for controlled dissemination of digital information have been developed using cryptographic, watermarking or use-control technologies</t>
  </si>
  <si>
    <t>watermarking, use-control, cryptography, digital container</t>
  </si>
  <si>
    <t>watermarking, use-control, cryptography</t>
  </si>
  <si>
    <t>Watermarking, Digital Container, Virtual File System</t>
  </si>
  <si>
    <t>Cryptography, Steganography, Virutal File System</t>
  </si>
  <si>
    <t>Cryptography, Distributed File System, Steganography &amp; Digital Watermarking</t>
  </si>
  <si>
    <t>decoy documents carry a keyedHash Message Authentication Code (HMAC)</t>
  </si>
  <si>
    <t>HMAC, decoy documents</t>
  </si>
  <si>
    <t>Cryptography, Honey Files</t>
  </si>
  <si>
    <t>Via smart contracts on an Ethereum blockchain...</t>
  </si>
  <si>
    <t>Ethereum smart contracts, cryptographic protocols, blockchain</t>
  </si>
  <si>
    <t>Blockchain, Smart Contracts</t>
  </si>
  <si>
    <t>Blockchain, Smart Contracts, Cryptography</t>
  </si>
  <si>
    <t>Blockchain, Cryptography, Smart contracts</t>
  </si>
  <si>
    <t>Cryptography, Blockchain, Smart Contracts</t>
  </si>
  <si>
    <t>XML schema is used to define the data structure... XML security criterion expression and E‐Signature...</t>
  </si>
  <si>
    <t>XML, XML schema, E-Signature, SCE, ElGamal, SHA-256</t>
  </si>
  <si>
    <t>XML, XML schema, E-Signature, SCE</t>
  </si>
  <si>
    <t>k-nearest neighbors anomaly detection technique and system state data</t>
  </si>
  <si>
    <t>k-nearest neighbors, anomaly detection, IBM InfoSphere Streams</t>
  </si>
  <si>
    <t>k-nearest neighbors, anomaly detection</t>
  </si>
  <si>
    <t>Machine Learning, Stream Processing Framework</t>
  </si>
  <si>
    <t>blockchain-based system</t>
  </si>
  <si>
    <t>blockchain,smart contracts</t>
  </si>
  <si>
    <t>blockchain, cryptography</t>
  </si>
  <si>
    <t>Hyperledger Fabric ... Merkle tree ... Chainpoint</t>
  </si>
  <si>
    <t>Hyperledger Fabric, Merkle tree, Chainpoint</t>
  </si>
  <si>
    <t>Blockchain, Cryptography</t>
  </si>
  <si>
    <t>Cryptography, Blockchain</t>
  </si>
  <si>
    <t>...based on Ethereum and IPFS. ...cryptographic technologies... asymmetric keys... symmetric key......schema.org model... JSON-LD format...</t>
  </si>
  <si>
    <t>Ethereum, IPFS, encryption, asymmetric key, symmetric key, schema.org, JSON-LD</t>
  </si>
  <si>
    <t>Ethereum, IPFS</t>
  </si>
  <si>
    <t>Blockchain, Distributed File System, Smart Contracts</t>
  </si>
  <si>
    <t>Blockchain, Cryptography, Distributed File System, Semantic Web, Smart contracts</t>
  </si>
  <si>
    <t>Cryptography, Blockchain, Smart Contracts, Distributed File System, Interoperability &amp; Authorization Standards</t>
  </si>
  <si>
    <t>...blockchain-supported architectural framework... ...smart contracts to monitor and manage the use of data... ...cryptographic keys generated during the registration process...</t>
  </si>
  <si>
    <t>blockchain, smart contracts, cryptography</t>
  </si>
  <si>
    <t>A blockchain based searchable encryption scheme for EHRs sharing is proposed, Data owner can easily employ conventional symmetric key cryptography to encrypt the relevant EHR data, Utilizing a designated smart contract in blockchain, Outsource the encrypted data to some decentralized file storage network like InterPlanetary File System (IPFS)</t>
  </si>
  <si>
    <t>blockchain, searchable encryption, symmetric key cryptography, smart contract, IPFS</t>
  </si>
  <si>
    <t>blockchain, searchable encryption</t>
  </si>
  <si>
    <t>smart contracts deployed over a blockchain
Ciphertext Policy Attribute-Based Encryption (CP-ABE)
privilege-based multilevel organizational data-sharing scheme (P-MOD)
Advanced Encryption Algorithm (AES)
Ethereum public testnet blockchain</t>
  </si>
  <si>
    <t>smart contracts
CP-ABE
P-MOD
AES
Ethereum</t>
  </si>
  <si>
    <t>Smart Contracts
Cryptography
Blockchain</t>
  </si>
  <si>
    <t>Ethereum smart contracts to provide access controlled file sharing
IPFS is a file sharing system
cryptographic hashes that serve to securely identify a file’s content</t>
  </si>
  <si>
    <t>Ethereum smart contracts
IPFS
cryptographic hashes</t>
  </si>
  <si>
    <t>Smart Contracts
Distributed File System
Cryptography</t>
  </si>
  <si>
    <t>AES-256, AES-128, RSA, SHA-3, Digital Watermarking
Digital watermarking which is based on discrete wavelet transforms, Singular value Decomposition (SVD) and Discrete Cosine Transforms (DCT)</t>
  </si>
  <si>
    <t>AES, RSA, SHA-3, Watermarking, DWT, SVD, DCT</t>
  </si>
  <si>
    <t>AES, RSA</t>
  </si>
  <si>
    <t>Cryptography
Watermarking</t>
  </si>
  <si>
    <t>Steganography, Cryptography</t>
  </si>
  <si>
    <t>Cryptography, Steganography</t>
  </si>
  <si>
    <t>Cryptography, Steganography &amp; Digital Watermarking</t>
  </si>
  <si>
    <t>The proposed blockchain integrates 2 semantically distinct block types: log and patient... Patient blocks are proposed to be redactable.
PRE facilitates information exchange through dedicated third parties without exposing sensitive information.
PCCH uses public-key cryptography for verification and redaction.
The implementation supports redactable blocks and secure data exchange via smart contracts.
The implementation supports redactable blocks and secure data exchange via smart contracts.
Selecionar
we have used Hyperledger-Fabric as the underlying blockchain platform...
The data is encrypted using AES-256 bit symmetric encryption key...
REST API that enables clients to interact with the blockchain network has dual security in the form of an API Key and OAuth 2.0</t>
  </si>
  <si>
    <t>redactable blockchain
proxy re-encryption
chameleon hashing
smart contracts
HL7 FHIR</t>
  </si>
  <si>
    <t>redactable blockchain, proxy re-encryption, chameleon hashing, smart contracts, HL7 FHIR</t>
  </si>
  <si>
    <t>Redactable Blockchain
Proxy Re-Encryption
Chameleon Hashing
Smart Contracts
Semantic Web</t>
  </si>
  <si>
    <t>Blockchain, Cryptography, Semantic Web, Smart contracts</t>
  </si>
  <si>
    <t>Cryptography, Blockchain, Smart Contracts, Interoperability &amp; Authorization Standards</t>
  </si>
  <si>
    <t>we have used Hyperledger-Fabric as the underlying blockchain platform...
The data is encrypted using AES-256 bit symmetric encryption key...
REST API that enables clients to interact with the blockchain network has dual security in the form of an API Key and OAuth 2.0</t>
  </si>
  <si>
    <t>Hyperledger Fabric
AES-256 encryption
OAuth 2.0</t>
  </si>
  <si>
    <t>Hyperledger Fabric, AES-256 encryption, OAuth 2.0</t>
  </si>
  <si>
    <t>Blockchain
Cryptography
Infosec</t>
  </si>
  <si>
    <t>Blockchain
Cryptography
Infosec
OAuth 2.0</t>
  </si>
  <si>
    <t>Blockchain, Cryptography, Infosec, OAuth 2.0</t>
  </si>
  <si>
    <t>Cryptography, Blockchain, Interoperability &amp; Authorization Standards</t>
  </si>
  <si>
    <t>MedBloc is implemented using Hyperledger Fabric... CryptoJS, a JavaScript cryptography library...
MedBloc uses an encryption mechanism and enforces a smart contract based access control mechanism...
The system includes smart contracts for access control...</t>
  </si>
  <si>
    <t>Hyperledger Fabric, CryptoJS
Encryption, Smart Contracts
Smart Contracts</t>
  </si>
  <si>
    <t>Hyperledger Fabric, CryptoJS, encryption, smart contracts</t>
  </si>
  <si>
    <t>Blockchain
Cryptography
Smart Contracts</t>
  </si>
  <si>
    <t>Blockchain, Cryptography, Smart Contracts</t>
  </si>
  <si>
    <t>MedChain employs timed-based smart contracts... advanced encryption techniques... proxy re-encryption schema... SHA-256 hashing...
MedChain adopts the distributed ElGamal re-encryption schema with distributed blinding
MedChain is implemented on Ethereum... smart contracts written in Solidity...</t>
  </si>
  <si>
    <t>smart contracts, encryption, proxy re-encryption, SHA-256
ElGamal re-encryption
Ethereum, Solidity</t>
  </si>
  <si>
    <t>smart contracts, encryption, proxy re-encryption, SHA-256, ElGamal re-encryption, Ethereum, Solidity</t>
  </si>
  <si>
    <t>using IPFS and Blockchain technology
smart contracts running on a decentralized virtual machine (Ethereum VM)
files are encrypted by a secret key and the secret key is encrypted by public key</t>
  </si>
  <si>
    <t>IPFS, Blockchain
Ethereum, smart contracts
encryption</t>
  </si>
  <si>
    <t>IPFS, Ethereum, smart contracts, encryption</t>
  </si>
  <si>
    <t>The proposed system utilizes a consensus mechanism for mining.
HealthChain uses ethereum blockchain for implementation.
HealthChain stores the encrypted record into the IPFS.
The system utilizes bilinear pairing for signing.</t>
  </si>
  <si>
    <t>Proof of Authority
Ethereum
IPFS
Bilinear Pairing</t>
  </si>
  <si>
    <t>Proof of Authority, Ethereum, IPFS, bilinear pairing</t>
  </si>
  <si>
    <t>Consensus Mechanism
Smart Contracts
Distributed File System
Cryptography</t>
  </si>
  <si>
    <t>Smart Contracts, Blockchain, Distributed File System</t>
  </si>
  <si>
    <t>Blockchain enabled federated cloud computing framework
multi-authentication factor, identification fingerprint, separation of duties, and split knowledge
amortized analysis concept and shrewd accounting principles
Global Positioning System (GPS)</t>
  </si>
  <si>
    <t>Blockchain, Federated cloud
Access control, Cryptography
Amortized analysis
GPS</t>
  </si>
  <si>
    <t>blockchain, federated cloud, access control, cryptography, amortized analysis, GPS</t>
  </si>
  <si>
    <t>Blockchain
Cryptography
Amortized analysis
GPS</t>
  </si>
  <si>
    <t>Blockchain, Cryptography, GPS, Smart Contracts</t>
  </si>
  <si>
    <t>Blockchain, Cryptography, GPS, Smart contracts</t>
  </si>
  <si>
    <t>Cryptography, Blockchain, Smart Contracts, Knowledge Representation &amp; Analytics</t>
  </si>
  <si>
    <t>we adopt Ethereum to construct our PESchain
we employ the Elliptic Curve Cryptography (ECC) to realize the stealth authorization
AES-128 encryption/decryption
SHA-256 and SHA-3
smart contract</t>
  </si>
  <si>
    <t>Ethereum
ECC
AES-128
SHA-256, SHA-3
smart contract</t>
  </si>
  <si>
    <t>Ethereum, ECC, AES-128, SHA-256, SHA-3, smart contract</t>
  </si>
  <si>
    <t>We utilized Zero-knowledge proofs as an authentication mechanism...
Proxy re-encryption is employed for secure access delegation...
IPFS is used for decentralized storage...
AES-256 is used for symmetric encryption...
Smart contracts deployed on Ethereum...</t>
  </si>
  <si>
    <t>Zero-knowledge proofs
Proxy re-encryption
IPFS
AES-256
Smart contracts</t>
  </si>
  <si>
    <t>Zero-knowledge proofs, proxy re-encryption, IPFS, AES-256, smart contracts</t>
  </si>
  <si>
    <t>Zero Knowledge Proofs
Proxy Re-Encryption
Distributed File System
Cryptography
Smart Contracts</t>
  </si>
  <si>
    <t>Blockchain, Cryptography, Distributed File System, Smart Contracts</t>
  </si>
  <si>
    <t>Enigma is a decentralized calculation platform with guaranteed security
The blockchain is a passed on a database that contains a mentioned the summary of records
secret contracts to monitor the behavior of data</t>
  </si>
  <si>
    <t>Enigma
blockchain
secret contracts</t>
  </si>
  <si>
    <t>Enigma, blockchain, secret contracts</t>
  </si>
  <si>
    <t>Privacy-preserving computation
Blockchain
Smart Contracts</t>
  </si>
  <si>
    <t>We implement our system on Ethereum private blockchain and use proof of authority for consensus mechanism.
IPFS is used to avoid single point of failure and to achieve data availability.
EHRs are encrypted by AES-256 and the symmetric key is encrypted by using Diffie-Hellman key exchange.
Smart contracts are used to manage access control.</t>
  </si>
  <si>
    <t>Ethereum blockchain, proof of authority
IPFS
AES-256, Diffie-Hellman
smart contracts</t>
  </si>
  <si>
    <t>Ethereum blockchain, proof of authority, IPFS, AES-256, Diffie-Hellman, smart contracts</t>
  </si>
  <si>
    <t>Blockchain
Distributed File System
Cryptography
Smart Contracts</t>
  </si>
  <si>
    <t>Using a permissioned Ethereum blockchain... We have used IPFS (inter planetary file system)... symmetric and asymmetric key cryptography...
We have used AES block cipher encryption...
biometric encryption</t>
  </si>
  <si>
    <t>Blockchain, IPFS, Cryptography
AES encryption
Biometric encryption</t>
  </si>
  <si>
    <t>blockchain, IPFS, AES encryption, biometric encryption</t>
  </si>
  <si>
    <t>Blockchain
Cryptography
fingerprint-based biometric authentication</t>
  </si>
  <si>
    <t>Biometric authentication, Blockchain, Cryptography, Distributed File System, Smart contracts</t>
  </si>
  <si>
    <t>Blockchain technology
Inter-Planetary File System (IPFS)
Smart contracts
Symmetric key encryption</t>
  </si>
  <si>
    <t>blockchain
IPFS
smart contracts
cryptography</t>
  </si>
  <si>
    <t>blockchain, IPFS, smart contracts, symmetric key encryption, biometric encryption</t>
  </si>
  <si>
    <t>Blockchain
Distributed File System
Smart Contracts
Cryptography</t>
  </si>
  <si>
    <t>Our proposed system is implemented by combining Hyperledger blockchain technology and Attribute-based Encryption (ABE)
The implementation of the ABE prevents unauthorized users from accessing data
Hyperledger Composer is an open source project hosted by the Linux Foundation and IBM</t>
  </si>
  <si>
    <t>Hyperledger, Attribute-based Encryption
Attribute-based Encryption
Hyperledger Composer</t>
  </si>
  <si>
    <t>Hyperledger, Attribute-based Encryption, Hyperledger Composer</t>
  </si>
  <si>
    <t>Blockchain is an open-source distributed ledger technology... A new feature called 'smart contracts' – a self-executing protocol coded using Solidity
Smart contracts coded using Solidity... Ethereum blockchain</t>
  </si>
  <si>
    <t>blockchain, smart contracts</t>
  </si>
  <si>
    <t>Blockchain
Smart Contracts</t>
  </si>
  <si>
    <t>"Smart contracts are used to enforce decentralized policies.
Ciphertext-policy attribute based encryption (CP-ABE) is used...
...hierarchical multi expressive blockchain architecture.
Docker orchestration is based on Kubernetes."
Ciphertext-policy attribute based encryption (CP-ABE) is used...
...hierarchical multi expressive blockchain architecture.
Docker orchestration is based on Kubernetes.</t>
  </si>
  <si>
    <t>smart contracts
CP-ABE
multi blockchain
Docker, Kubernetes</t>
  </si>
  <si>
    <t>smart contracts, CP-ABE, multi blockchain, Docker, Kubernetes</t>
  </si>
  <si>
    <t>Smart Contracts
Cryptography
Blockchain
Other:Containerization and orchestration</t>
  </si>
  <si>
    <t>Blockchain, Containerization and orchestration, Cryptography, Smart contracts</t>
  </si>
  <si>
    <t>Cryptography, Blockchain, Smart Contracts, Containerization &amp; Orchestration</t>
  </si>
  <si>
    <t>We propose a permissioned blockchain-based system... built on Hyperledger Fabric...</t>
  </si>
  <si>
    <t>Hyperledger Fabric, blockchain
PKI, asymmetric encryption, digital signatures
smart contracts, chaincode</t>
  </si>
  <si>
    <t>Hyperledger Fabric, PKI, asymmetric encryption, digital signatures, smart contracts, chaincode</t>
  </si>
  <si>
    <t>Ethereum blockchain-based smart contracts
proxy re-encryption schemes
InterPlanetary File System (IPFS)
trusted oracles and reputation system</t>
  </si>
  <si>
    <t>Ethereum, smart contracts
proxy re-encryption
IPFS
trusted oracles, reputation system
trusted oracles, reputation system</t>
  </si>
  <si>
    <t>Ethereum, smart contracts, proxy re-encryption, IPFS, trusted oracles, reputation system</t>
  </si>
  <si>
    <t>Blockchain
Cryptography
Distributed File System
Infosec</t>
  </si>
  <si>
    <t>Blockchain, Cryptography, Distributed File System, Infosec, Smart contracts</t>
  </si>
  <si>
    <t>we present a novel blockchain-based framework... smart contracts are employed... A trusted execution environment based off-chain smart contract execution mechanism
trusted execution environment (TEE) such as Intel SGX
Boneh–Lynn–Shacham (BLS) multisignature</t>
  </si>
  <si>
    <t>blockchain, smart contracts, trusted execution environment
Intel SGX
BLS multisignature</t>
  </si>
  <si>
    <t>blockchain, smart contracts, trusted execution environment, Intel SGX, BLS multisignature</t>
  </si>
  <si>
    <t>Blockchain
Trusted Platform Module
Cryptography</t>
  </si>
  <si>
    <t>Blockchain, Cryptography, Smart contracts, Trusted Platform Module</t>
  </si>
  <si>
    <t>We propose a blockchain-based PHR architecture that employs smart contracts...
Threshold cryptographic schemes to automate secure and trustable medical data sharing...
We mitigate the limited storage... by using InterPlanetary File System (IPFS)...
Reputation-governed trusted oracles...
Proxy Re-Encryption (PRE)...</t>
  </si>
  <si>
    <t>blockchain, smart contracts
threshold cryptography
IPFS
trusted oracles
proxy re-encryption</t>
  </si>
  <si>
    <t>blockchain, smart contracts, threshold cryptography, IPFS, trusted oracles, proxy re-encryption</t>
  </si>
  <si>
    <t>Blockchain
Cryptography
Distributed File System
Infosec
Cryptography</t>
  </si>
  <si>
    <t>This new mechanism is realized in a decentralized way by leveraging permissioned blockchain to provide cross-domain synchronization and traceability.
We implemented the IntentKeeper system by extending our open source edge computing framework FogFlow.
Each task instance runs within a docker container.
Hyperledger is deployed to provide the Blockchain service.</t>
  </si>
  <si>
    <t>blockchain
FogFlow
Docker
Hyperledger</t>
  </si>
  <si>
    <t>blockchain, FogFlow, Docker, Hyperledger</t>
  </si>
  <si>
    <t>Blockchain, Edge Computing Framework, Containerization
Blockchain</t>
  </si>
  <si>
    <t>Blockchain, Containerization and orchestration</t>
  </si>
  <si>
    <t>Blockchain, Containerization &amp; Orchestration</t>
  </si>
  <si>
    <t>we propose a design based upon the InterPlanetary File System (IPFS)...
smart contracts as a permission management database...
blockchain technology has introduced several advantages...
public key cryptography...</t>
  </si>
  <si>
    <t>IPFS
smart contracts
blockchain
public key cryptography</t>
  </si>
  <si>
    <t>IPFS, smart contracts, blockchain, public key cryptography</t>
  </si>
  <si>
    <t>Distributed File System
Smart Contracts
Blockchain
Cryptography</t>
  </si>
  <si>
    <t>Blockchain, Distributed File System, Cryptography</t>
  </si>
  <si>
    <t>smart contract-based attribute-based searchable encryption (SC-ABSE)
InterPlanetary File System (IPFS)
Advanced Encryption Standard (AES)
ciphertext-policy attribute-based encryption (CP-ABE)
searchable symmetric encryption (SSE)
AVISPA tool</t>
  </si>
  <si>
    <t>SC-ABSE
IPFS
AES
CP-ABE
SSE
AVISPA
AVISPA</t>
  </si>
  <si>
    <t>SC-ABSE, IPFS, AES, CP-ABE, SSE, AVISPA</t>
  </si>
  <si>
    <t>utilizes the blockchain which allows for security, patients pseudoanonymity</t>
  </si>
  <si>
    <t>blockchain
cryptography</t>
  </si>
  <si>
    <t>blockchain, RSA</t>
  </si>
  <si>
    <t>blockchain
smart contracts
IPFS
FHIR
DIME Integrated Modelling Environment
OAuth 2.0 and OpenID</t>
  </si>
  <si>
    <t>blockchain
smart contracts
IPFS
FHIR
DIME
OAuth 2.0, OpenID</t>
  </si>
  <si>
    <t>blockchain, smart contracts, IPFS, FHIR, DIME, OAuth 2.0, OpenID</t>
  </si>
  <si>
    <t>Blockchain
Smart Contracts
Distributed File System
Semantic Web
Other:Low-Code Development
Other:Authentication Protocols</t>
  </si>
  <si>
    <t>Blockchain, Distributed File System, OAuth 2.0, Semantic Web, Smart contracts</t>
  </si>
  <si>
    <t>Blockchain, Smart Contracts, Distributed File System, Interoperability &amp; Authorization Standards</t>
  </si>
  <si>
    <t>blockchain is used to store all events of data in the form of transaction</t>
  </si>
  <si>
    <t>blockchain
AES
Elliptic Curve Diffie-Hellman
smart contract
IPFS</t>
  </si>
  <si>
    <t>blockchain, AES, Elliptic Curve Diffie-Hellman, smart contracts, IPFS</t>
  </si>
  <si>
    <t>Blockchain, Cryptography, Distributed File System</t>
  </si>
  <si>
    <t>We also present a detailed implementation of a Proof of Concept (PoC) prototype of the eHealthChain system built using Hyperledger Fabric platform.
The adapter layer obtains user’s health data using OAuth 2.0 protocol...</t>
  </si>
  <si>
    <t>Hyperledger Fabric
OAuth 2.0</t>
  </si>
  <si>
    <t>Hyperledger Fabric, OAuth 2.0</t>
  </si>
  <si>
    <t>Blockchain, Cryptography, OAuth 2.0</t>
  </si>
  <si>
    <t>we leverage the K-anonymity and searchable encryption techniques</t>
  </si>
  <si>
    <t>K-anonymity, searchable encryption
Hyperledger Fabric
ABAC</t>
  </si>
  <si>
    <t>K-anonymity, searchable encryption, Hyperledger Fabric, ABAC</t>
  </si>
  <si>
    <t>Cryptography
Blockchain
Access Control</t>
  </si>
  <si>
    <t>we adopt the Hyperledger Fabric (HF) consortium blockchain technology
we have introduced the InterPlanetary File System (IPFS)
we use symmetric encryption technology
access control strategy is implemented by the chaincode</t>
  </si>
  <si>
    <t>Hyperledger Fabric
IPFS
symmetric encryption
chaincode</t>
  </si>
  <si>
    <t>Hyperledger Fabric, IPFS, symmetric encryption, chaincode</t>
  </si>
  <si>
    <t>we present a new model... enabled with blockchain, CP-ABE and IPFS...</t>
  </si>
  <si>
    <t>blockchain, CP-ABE, IPFS
CP-ABE
IPFS</t>
  </si>
  <si>
    <t>blockchain, CP-ABE, IPFS</t>
  </si>
  <si>
    <t>Blockchain
Cryptography
Distributed File System</t>
  </si>
  <si>
    <t>Blockchain, Distributed File System</t>
  </si>
  <si>
    <t>Cryptography, Blockchain, Distributed File System</t>
  </si>
  <si>
    <t>blockchain network built on Hyperledger fabric by using Hyperledger composer
OrbitDB with Interplanetary File System (IPFS)
cryptographic hash values... encrypted data
smart contracts... chaincode</t>
  </si>
  <si>
    <t>Hyperledger Fabric, Hyperledger Composer
OrbitDB, IPFS
encryption, hash values
smart contracts, chaincode</t>
  </si>
  <si>
    <t>Hyperledger Fabric, Hyperledger Composer, OrbitDB, IPFS, encryption, hash values, smart contracts</t>
  </si>
  <si>
    <t>type-based proxy re-encryption, oblivious transfer, watermarking</t>
  </si>
  <si>
    <t>proxy re-encryption, oblivious transfer, watermarking</t>
  </si>
  <si>
    <t>Watermarking, Cryptography</t>
  </si>
  <si>
    <t>Hyperledger Fabric, IPFS, smart contracts, cryptographic techniques</t>
  </si>
  <si>
    <t>Hyperledger, IPFS, smart contracts
cryptographic techniques
smart contracts
IPFS</t>
  </si>
  <si>
    <t>Blockchain
Cryptography
Smart Contracts
Distributed File System</t>
  </si>
  <si>
    <t>blockchain technology
InterPlanetary File System (IPFS)
lightweight authenticated encryption algorithm
smart contract built on Ethereum</t>
  </si>
  <si>
    <t>"blockchain
IPFS
ALE
smart contracts"
IPFS
ALE
smart contractsIPFS
ALE
smart contracts</t>
  </si>
  <si>
    <t>blockchain, IPFS, ALE, smart contracts</t>
  </si>
  <si>
    <t>Blockchain, Distributed File System, Cryptography, Smart Contracts</t>
  </si>
  <si>
    <t>We propose a secure and reliable video sharing scheme based on blockchain
attribute‐based encryption scheme to secure confidential communication
smart contract system is implemented
encrypted records on an IPFS</t>
  </si>
  <si>
    <t>blockchain
attribute-based encryption
smart contracts
IPFS</t>
  </si>
  <si>
    <t>blockchain, attribute-based encryption, smart contracts, IPFS</t>
  </si>
  <si>
    <t>Our proposed framework provides data security from end to end for general big data applications.</t>
  </si>
  <si>
    <t>blockchain
fragmentation
AES encryption
SHA-512</t>
  </si>
  <si>
    <t>blockchain, fragmentation, AES encryption, SHA-512</t>
  </si>
  <si>
    <t>Blockchain
Fragmentation
Cryptography</t>
  </si>
  <si>
    <t>NFTs are created by “minting” digital content on a blockchain
smart contracts can address long-standing inefficiencies
InterPlanetary File System (IPFS)
federated learning approaches</t>
  </si>
  <si>
    <t>NFT, blockchain
smart contracts
IPFS
federated learning</t>
  </si>
  <si>
    <t>NFT, blockchain, smart contracts, IPFS, federated learning</t>
  </si>
  <si>
    <t>Blockchain
Smart Contracts
Distributed File System
Machine Learning</t>
  </si>
  <si>
    <t>Blockchain, Distributed File System, NFT, Machine Learning, Smart Contracts</t>
  </si>
  <si>
    <t>Blockchain, Distributed File System, Non-Generativa Neural Network, Smart contracts</t>
  </si>
  <si>
    <t>Blockchain, Smart Contracts, Distributed File System, Machine Learning &amp; AI</t>
  </si>
  <si>
    <t>The proposed platform solves this problem by integrating electronic medical reports in a private and permissioned blockchain
Smart contracts are used in the healthcare field to perform real-time analysis and log transaction metadata for medical sensors
Wearable sensors will transmit the health data collected to a gateway for real-time transmission to an integrated ePHR database server.
The data analysis process is facilitated by big data analysis technology.</t>
  </si>
  <si>
    <t>blockchain
smart contracts
wearable sensors
big data analytics</t>
  </si>
  <si>
    <t>blockchain, smart contracts, wearable sensors, big data analytics</t>
  </si>
  <si>
    <t>Blockchain
Smart Contracts
Wearable Health Devices
Big Data Analytics</t>
  </si>
  <si>
    <t>Blockchain, Cryptography, Data Analytics, Distributed File System, Smart contracts</t>
  </si>
  <si>
    <t>Cryptography, Blockchain, Smart Contracts, Distributed File System, Knowledge Representation &amp; Analytics</t>
  </si>
  <si>
    <t>blockchain, IPFS, SHA256, smart contracts
SHA256 encryption, decryption engine</t>
  </si>
  <si>
    <t>blockchain, IPFS
SHA256</t>
  </si>
  <si>
    <t>blockchain, IPFS, SHA256, smart contracts</t>
  </si>
  <si>
    <t>we encrypt the EHR using ciphertext-policy attribute-based encryption (CP-ABE)...
the matching index is encrypted via proxy re-encryption...
upload it to the interplanetary file system (IPFS) for storage...
we propose a framework that combines IPFS with a Proof-of-Authority (PoA) consensus mechanism blockchain...
Smart contracts... incorporated into the smart contract...</t>
  </si>
  <si>
    <t>CP-ABE
proxy re-encryption
IPFS
blockchain, PoA
smart contracts</t>
  </si>
  <si>
    <t>CP-ABE, proxy re-encryption, IPFS, blockchain, PoA, smart contracts</t>
  </si>
  <si>
    <t>Cryptography
Distributed File System
Blockchain
Smart Contracts</t>
  </si>
  <si>
    <t>we propose a decentralized attribute-based and fine-grained access control scheme for data sharing on Hyperledger Fabric
The Linear Integer Secret Sharing (LISS) algorithm is used to construct a matrix formed by access policy
encrypted data is stored on the InterPlanetary File System (IPFS)
smart contracts to prevent unauthorized users from accessing data resource</t>
  </si>
  <si>
    <t>Hyperledger Fabric
Linear Integer Secret Sharing
IPFS
smart contracts</t>
  </si>
  <si>
    <t>Hyperledger Fabric, Linear Integer Secret Sharing, IPFS, smart contracts</t>
  </si>
  <si>
    <t>Blockchain
Cryptography
Distributed File System
Smart Contracts</t>
  </si>
  <si>
    <t>Blockchain, Distributed File System, Smart contracts</t>
  </si>
  <si>
    <t>This paper enhances CP-ABE with hashing, encryption and signature.
...fulfills the privacy and integrity of health information using federated learning.</t>
  </si>
  <si>
    <t>CP-ABE, hashing, encryption, signature</t>
  </si>
  <si>
    <t>CP-ABE, hashing, encryption, signature, federated learning</t>
  </si>
  <si>
    <t>Cryptography
Federated learning</t>
  </si>
  <si>
    <t>Cryptography, Machine Learning</t>
  </si>
  <si>
    <t>Cryptography, Machine Learning &amp; AI</t>
  </si>
  <si>
    <t>Ciphertext-Policy Attribute-Based Encryption
consortium blockchain
IPFS
AES encryption</t>
  </si>
  <si>
    <t>CP-ABE</t>
  </si>
  <si>
    <t>CP-ABE, Ethereum, IPFS, AES</t>
  </si>
  <si>
    <t>...enabled by dual-blockchains based on Hyperledger Sawtooth...
...IPFS for distributed data storage.
...using cryptography...</t>
  </si>
  <si>
    <t>Hyperledger Sawtooth
IPFS
cryptography</t>
  </si>
  <si>
    <t>Hyperledger Sawtooth, IPFS, cryptography</t>
  </si>
  <si>
    <t>Blockchain
Distributed File System
Cryptography</t>
  </si>
  <si>
    <t>we propose to use Blockchain technology to enhance security and privacy
proxy re-encryption mechanism
data are stored in an InterPlanetary file system (IPFS)
Ethereum Blockchain based on proof of authority (PoA)</t>
  </si>
  <si>
    <t>Blockchain
proxy re-encryption
IPFS
Ethereum, PoA</t>
  </si>
  <si>
    <t>blockchain, proxy re-encryption, IPFS, Ethereum, PoA</t>
  </si>
  <si>
    <t>blockchain, smart contracts, SSI, DID, VC, ZKP
Zero-Knowledge Proof
Hyperledger Indy, Hyperledger Aries
Docker, ACA-Py</t>
  </si>
  <si>
    <t>Blockchain, Smart Contracts, SSI, DID, VC, ZKP
ZKP
Hyperledger
Docker, ACA-Py</t>
  </si>
  <si>
    <t>blockchain, smart contracts, SSI, DID, VC, ZKP, Hyperledger Indy, Hyperledger Aries, Docker, ACA-Py</t>
  </si>
  <si>
    <t>Blockchain
Cryptography
Docker-based deployment</t>
  </si>
  <si>
    <t>Blockchain, Containerization and orchestration, Cryptography</t>
  </si>
  <si>
    <t>Cryptography, Blockchain, Containerization &amp; Orchestration</t>
  </si>
  <si>
    <t>blockchain, smart contracts, attribute-based encryption, proxy re-encryption
attribute-based encryption
proxy re-encryption
InterPlanetary File System
smart contracts on Ethereum</t>
  </si>
  <si>
    <t>blockchain, smart contracts, CP-ABE, PRE
CP-ABE
PRE
IPFS
Ethereum smart contracts</t>
  </si>
  <si>
    <t>blockchain, smart contracts, CP-ABE, PRE, IPFS, Ethereum</t>
  </si>
  <si>
    <t>Blockchain, Cryptography, Smart Contracts, Distributed File System</t>
  </si>
  <si>
    <t>blockchain technology as a secure distributed ledger
smart contracts are exploited
RBAC and ABAC access control techniques
Ethereum blockchain
multi-agent systems</t>
  </si>
  <si>
    <t>blockchain
smart contracts
RBAC, ABAC
Ethereum
multi-agent systems</t>
  </si>
  <si>
    <t>blockchain, smart contracts, RBAC, ABAC, Ethereum, multi-agent systems</t>
  </si>
  <si>
    <t>Blockchain
Smart Contracts
Access Control
Multi-Agent Systems</t>
  </si>
  <si>
    <t>Blockchain, Smart contracts</t>
  </si>
  <si>
    <t>Hyperledger Fabric
IPFS
ERC-721 smart contract
NFT
Docker
Apache CouchDB</t>
  </si>
  <si>
    <t>Hyperledger Fabric
IPFS
ERC-721
NFT
Docker
Apache CouchDB</t>
  </si>
  <si>
    <t>Hyperledger Fabric, IPFS, ERC-721, NFT, Docker, Apache CouchDB</t>
  </si>
  <si>
    <t>Blockchain
Distributed File System
Smart Contracts
NFT
Docker
NoSQL Database</t>
  </si>
  <si>
    <t>Blockchain, NFT, Distributed File System</t>
  </si>
  <si>
    <t>Blockchain, Containerization and orchestration, Distributed File System, NFT, Smart contracts</t>
  </si>
  <si>
    <t>Blockchain, Smart Contracts, Distributed File System, Containerization &amp; Orchestration</t>
  </si>
  <si>
    <t>The framework uses Hyperledger Fabric, smart contracts, and usage control (UCON).
Smart contracts are used to enforce access policies.
Usage control model (UCON) is integrated for dynamic access control.</t>
  </si>
  <si>
    <t>Hyperledger Fabric, smart contracts, UCON
smart contracts
UCON</t>
  </si>
  <si>
    <t>Hyperledger Fabric, smart contracts, UCON</t>
  </si>
  <si>
    <t>Blockchain
Smart Contracts
Usage Control</t>
  </si>
  <si>
    <t>The proposed blockchain framework was designed over Ethereum armored with blockchain manager (BCM) and smart contract components
SHA256 driven digital signature targets to form trust between the user and the gateway
IPFS, a decentralized storage unit</t>
  </si>
  <si>
    <t>Ethereum, Smart Contracts
SHA256
IPFS</t>
  </si>
  <si>
    <t>Ethereum, smart contracts, SHA256, IPFS, Blockchain Manager</t>
  </si>
  <si>
    <t>Smart Contracts
Cryptography
Distributed File System</t>
  </si>
  <si>
    <t>blockchain technology as it can be applied to any digital asset transaction
smart contracts, a blockchain application
data is stored on the SNSP server in an encrypted form</t>
  </si>
  <si>
    <t>Blockchain
Smart Contracts
Data Encryption</t>
  </si>
  <si>
    <t>blockchain, smart contracts, data encryption, hybrid blockchain</t>
  </si>
  <si>
    <t>Hyperledger Fabric is capable to address various limitations...
IPFS is a new internet protocol and P2P distributed file system...
Chaincode is a programmable code written in golang...</t>
  </si>
  <si>
    <t>Hyperledger Fabric
IPFS
Smart Contracts</t>
  </si>
  <si>
    <t>Hyperledger Fabric, IPFS, smart contracts, Go, Kafka, Docker, CouchDB, Web3.js</t>
  </si>
  <si>
    <t>Blockchain
Distributed File System
Smart Contracts</t>
  </si>
  <si>
    <t>Blockchain, Containerization and orchestration, Distributed File System, Smart contracts</t>
  </si>
  <si>
    <t>blockchain-based selective sharing mechanism; Hyperledger Fabric; smart contracts
a novel distributed machine learning (ML) module named random forest support vector machine (RFSVM)
tamper-proof distributed public ledger; cryptographical security; ECC curve
distributed file-sharing technologies such as interplanetary file system (IPFS)
conceptual model; architecture; workflow</t>
  </si>
  <si>
    <t>blockchain
RFSVM
cryptographical security; ECC
IPFS
architecture; workflow</t>
  </si>
  <si>
    <t>Hyperledger Fabric, IPFS, RFSVM, ECC, Docker</t>
  </si>
  <si>
    <t>Blockchain
Machine Learning
Cryptography
Distributed File System
Conceptual Model Only</t>
  </si>
  <si>
    <t>Blockchain, Conceptual Model Only, Containerization and orchestration, Distributed File System, Machine Learning, Smart contracts</t>
  </si>
  <si>
    <t>Blockchain, Smart Contracts, Distributed File System, Machine Learning &amp; AI, Containerization &amp; Orchestration</t>
  </si>
  <si>
    <t>Ethereum blockchain and InterPlanetary File System (IPFS)...
Dynamic Data Masking (DDM)...
Transparent Database Encryption (TDE)...
SQL Server, ASP.NET...</t>
  </si>
  <si>
    <t>blockchain
data masking
database encryption
ASP.NET, SQL Server</t>
  </si>
  <si>
    <t>Ethereum, IPFS, dynamic data masking, transparent database encryption, ASP.NET, SQL Server</t>
  </si>
  <si>
    <t>Blockchain
Dynamic Data Masking
Transparent Database Encryption
Web and Database Technologies</t>
  </si>
  <si>
    <t>attribute encryption-based method
InterPlanetary File System (IPFS)
elliptic curve cryptography (ECC)
smart contract-based log tracking mechanism
Hyperledger Fabric</t>
  </si>
  <si>
    <t>attribute-based encryption
IPFS
ECC
smart contracts
Hyperledger Fabric</t>
  </si>
  <si>
    <t>attribute-based encryption, IPFS, ECC, smart contracts, Hyperledger Fabric</t>
  </si>
  <si>
    <t>Cryptography
Distributed File System
Cryptography
Smart Contracts
Blockchain</t>
  </si>
  <si>
    <t>attribute-based encryption algorithm with static and dynamic attributes (ABE-SD)
permissioned blockchain and smart contracts</t>
  </si>
  <si>
    <t>ABE-SD
Hyperledger Fabric, smart contracts</t>
  </si>
  <si>
    <t>ABE-SD, Hyperledger Fabric, smart contracts, Java</t>
  </si>
  <si>
    <t>Cryptography
Blockchain</t>
  </si>
  <si>
    <t>We propose a privacy-preserving EMR sharing architecture based on dual-blockchain system and design an identity-based tripartite authentication key agreement (TAKA) scheme.
Our protocol employs bilinear maps to establish the authentication key agreement.
The protocol adopts the aggregation signature scheme of Gentry.
SUPchain employs the Merkle Patricia Trie (MPT) to maintain a consistent revocation list.</t>
  </si>
  <si>
    <t>dual-blockchain, TAKA protocol
bilinear maps
aggregate signature
Merkle Patricia Trie</t>
  </si>
  <si>
    <t>dual-blockchain, TAKA protocol, bilinear maps, aggregate signature, Merkle Patricia Trie</t>
  </si>
  <si>
    <t>we use zero watermarking combined with oblivious transfer to embed copyright information
we implement a transaction scheme STTS without third-party based on blockchain
smart contract is used to complete copyright tracking
we use the distributed storage system IPFS to complete image storage
we invoke the enclave module of the trusted execution environment</t>
  </si>
  <si>
    <t>zero watermarking, oblivious transfer
blockchain
smart contract
IPFS
trusted execution environment</t>
  </si>
  <si>
    <t>zero watermarking, oblivious transfer, blockchain, smart contracts, IPFS, SGX</t>
  </si>
  <si>
    <t>Cryptography
Blockchain
Smart Contracts
Distributed File System
Trusted Platform Module</t>
  </si>
  <si>
    <t>Blockchain, Smart Contracts, Distributed File System, Steganography</t>
  </si>
  <si>
    <t>Blockchain, Distributed File System, Smart contracts, Steganography, Trusted Platform Module</t>
  </si>
  <si>
    <t>Cryptography, Blockchain, Smart Contracts, Distributed File System, Steganography &amp; Digital Watermarking</t>
  </si>
  <si>
    <t>amplifying locality-sensitive hashing with searchable symmetric encryption
smart contracts
digital fingerprint and watermark technologies
IPFS
SGX
Tardos codes</t>
  </si>
  <si>
    <t>ALSH, SSE
smart contracts
digital fingerprint, watermark
IPFS
SGX
Tardos codes</t>
  </si>
  <si>
    <t>blockchain, smart contracts, ALSH, SSE, Tardos code, SGX, IPFS</t>
  </si>
  <si>
    <t>Searchable Symmetric Encryption
Smart Contracts
Digital Watermarking
Distributed File System
Trusted Platform Module
Cryptography</t>
  </si>
  <si>
    <t>Blockchain, Cryptography, Distributed File System, Smart contracts, Steganography, Trusted Platform Module</t>
  </si>
  <si>
    <t>Blockchain is a distributed, decentralized, transparent, immutable ledger...
The authentication of transactions on the blockchain is done by using the asymmetric cryptography mechanism.
Smart contracts are simply programs that run when certain criteria are fulfilled...
IPFS (Inter Planetary File System) is the most well-known protocol...
Attribute-based signature scheme...</t>
  </si>
  <si>
    <t>blockchain
asymmetric cryptography
smart contracts
IPFS
attribute-based signature</t>
  </si>
  <si>
    <t>blockchain, smart contracts, IPFS, asymmetric cryptography, attribute-based signature</t>
  </si>
  <si>
    <t>Blockchain
Cryptography
Smart Contracts
Distributed File System
Cryptography</t>
  </si>
  <si>
    <t>bilinear maps, cryptographic hash functions, pseudo-random permutations and functions
signature transformation technique</t>
  </si>
  <si>
    <t>bilinear maps, hash functions
signature transformation</t>
  </si>
  <si>
    <t>bilinear maps, hash functions, signature transformation, AWS S3, AWS IAM, IRSA, Python</t>
  </si>
  <si>
    <t>Cryptography
Other:Signature Transformation</t>
  </si>
  <si>
    <t>Microsoft Azure’s governance architecture, NIST compliance, role-based access control, encryption
Azure Data Factory, Azure Logic Apps</t>
  </si>
  <si>
    <t>Azure, NIST, RBAC, encryption
Azure Data Factory, Logic Apps</t>
  </si>
  <si>
    <t>Microsoft Azure, NIST, RBAC, encryption, Azure Data Factory, Logic Apps</t>
  </si>
  <si>
    <t>Infosec
Cloud Integration Services</t>
  </si>
  <si>
    <t>Cryptography, Infosec</t>
  </si>
  <si>
    <t>Advanced Encryption Standard (AES) encryption to secure data
AWS CloudTrail, AWS Config, AWS CloudWatch
Hybrid Encryption: mixes symmetric and asymmetric encryption</t>
  </si>
  <si>
    <t>AES
AWS monitoring tools
Hybrid Encryption</t>
  </si>
  <si>
    <t>AES, AWS S3, AWS RDS, AWS CloudTrail, AWS Config, AWS CloudWatch, hybrid encryption</t>
  </si>
  <si>
    <t>Cryptography
Infosec</t>
  </si>
  <si>
    <t>Ethereum blockchain, IPFS, smart contracts, Geth, Solidity
hashing, Merkle DAG, Distributed Hash Table</t>
  </si>
  <si>
    <t>Ethereum, IPFS, smart contracts
Merkle DAG, DHT</t>
  </si>
  <si>
    <t>Ethereum, IPFS, smart contracts, Geth, Solidity, Merkle DAG, DHT</t>
  </si>
  <si>
    <t>we propose an innovative architecture that combines blockchain and IPFS, bolstered by a secret sharing algorithm (SSA)...
we propose an innovative architecture that combines blockchain and IPFS, bolstered by a secret sharing algorithm (SSA)...
The architecture integrates SSA over blockchain and IPFS to improve data integrity, trust, and confidentiality...</t>
  </si>
  <si>
    <t>blockchain, IPFS, secret sharing algorithm
secret sharing algorithm
IPFS</t>
  </si>
  <si>
    <t>blockchain, IPFS, secret sharing algorithm, SHA256, NFT.Storage, JavaScript</t>
  </si>
  <si>
    <t>blockchain technology
SHA256 hashing, Merkle trees
Hyperledger Fabric
big data analytics</t>
  </si>
  <si>
    <t>blockchain
SHA256, Merkle tree
Hyperledger
big data</t>
  </si>
  <si>
    <t>Hyperledger Fabric, SHA256, Merkle tree, smart contracts, MySQL, RBFT</t>
  </si>
  <si>
    <t>Blockchain
Cryptography
Smart Contracts
Big Data Analytics</t>
  </si>
  <si>
    <t>Blockchain, Cryptography, Data Analytics, Smart contracts</t>
  </si>
  <si>
    <t>semantic analysis
SM4 encryption
Word2Vec, CBOW, Skip-Gram</t>
  </si>
  <si>
    <t>semantic analysis
SM4 encryption
Word2Vec</t>
  </si>
  <si>
    <t>semantic analysis, SM4 encryption, Word2Vec, CBOW, Skip-Gram, ODF, edge cloud</t>
  </si>
  <si>
    <t>Semantic Web
Cryptography
Machine Learning</t>
  </si>
  <si>
    <t>Cryptography, Machine Learning, Semantic Web</t>
  </si>
  <si>
    <t>Hyperledger Fabric
Identity Mixer
Advanced Encryption Standard (AES)
InterPlanetary File System (IPFS)
Smart contracts</t>
  </si>
  <si>
    <t>Hyperledger Fabric
Identity Mixer
AES
IPFS
Smart contracts</t>
  </si>
  <si>
    <t>Hyperledger Fabric, IPFS, Identity Mixer, AES, smart contracts, Apache JMeter</t>
  </si>
  <si>
    <t>Blockchain
Cryptography
Cryptography
Distributed File System
Smart Contracts</t>
  </si>
  <si>
    <t>smart contract and interplanetary file system
private blockchain network
lightweight encryption algorithm with internet friendly ARM Cortex-M33 Microcontroller
Incremental Aggregator Subvector Commitment
Multi-Chain Proof of Rapid Authentication
Interplanetary File System</t>
  </si>
  <si>
    <t>Smart Contracts
Blockchain
Cryptography
IASVC
McPoRA
IPFS</t>
  </si>
  <si>
    <t>Hyperledger Fabric, smart contracts, private blockchain, IPFS, ARM Cortex-M33, IASVC, McPoRA</t>
  </si>
  <si>
    <t>Smart Contracts
Blockchain
Cryptography
Vector Commitment
Multi-chain consensus
Distributed File System</t>
  </si>
  <si>
    <t>we propose a blockchain-based personalized access control EHR-sharing scheme with data verifiability
ciphertext-policy attribute-based encryption to achieve personalized access control
interactive zero-knowledge proof protocol between DOs and users
smart contracts and the interplanetary file system are used</t>
  </si>
  <si>
    <t>blockchain
CPABE
zero-knowledge proof
smart contracts, IPFS</t>
  </si>
  <si>
    <t>blockchain, CP-ABE, zero-knowledge proof, smart contracts, IPFS</t>
  </si>
  <si>
    <t>Blockchain
Cryptography
Cryptography
Smart Contracts</t>
  </si>
  <si>
    <t>blockchain and IPFS combined storage mode
detect anomaly data through machine learning algorithms (such as LSTM)
smart contracts for access control</t>
  </si>
  <si>
    <t>blockchain, IPFS
machine learning, LSTM
smart contracts</t>
  </si>
  <si>
    <t>blockchain, IPFS, machine learning, LSTM, smart contracts</t>
  </si>
  <si>
    <t>Blockchain
Machine Learning
Smart Contracts</t>
  </si>
  <si>
    <t>Blockchain, Distributed File System, Machine Learning</t>
  </si>
  <si>
    <t>Blockchain, Distributed File System, Machine Learning, Smart contracts</t>
  </si>
  <si>
    <t>We present a specification to define information regarding data breaches in a machine-readable form (by using semantic web standards such as RDF)
extends the Data Privacy Vocabulary (DPV)</t>
  </si>
  <si>
    <t>Semantic Web, RDF
Data Privacy Vocabulary</t>
  </si>
  <si>
    <t>Semantic Web, RDF, Data Privacy Vocabulary</t>
  </si>
  <si>
    <t>Semantic Web
Data Privacy Vocabulary</t>
  </si>
  <si>
    <t>The proposed framework explores the use of NFTs for secure patient data storage...
The system utilizes blockchain technology to provide secure and efficient access...
stored in InterPlanetary File System (IPFS)...
addresses are encrypted using the DHAM’s symmetric key...</t>
  </si>
  <si>
    <t>non-fungible tokens
blockchain
IPFS
symmetric encryption</t>
  </si>
  <si>
    <t>NFT, blockchain, IPFS, symmetric encryption, smart contracts</t>
  </si>
  <si>
    <t>NFT
Blockchain
Distributed File System
Cryptography</t>
  </si>
  <si>
    <t>Blockchain, Cryptography, Distributed File System, NFT, Smart contracts</t>
  </si>
  <si>
    <t>hybrid AES–ECC cryptographic system
Merkle Hash Trees
SHA-256 hashing
blockchain technology</t>
  </si>
  <si>
    <t>AES–ECC
Merkle Hash Tree
SHA-256
Blockchain</t>
  </si>
  <si>
    <t>AES-ECC, Merkle Hash Tree, SHA256, blockchain, Python</t>
  </si>
  <si>
    <t>This study followed software development in Java 8 using JDK 8, CORDA blockchain framework, and Weka package for random forest machine learning.
Machine learning was programmed to learn from the ongoing data streams and predict the next combination of data.
Provenance is an approach to identify, authorize, and authenticate the IIoT devices using secured socket layer and cryptographic keys exchange...</t>
  </si>
  <si>
    <t>CORDA, Java 8, Weka, Random Forest
Random Forest, Machine Learning
cryptographic keys exchange</t>
  </si>
  <si>
    <t>CORDA, Java, Weka, Random Forest, MQTT, provenance blockchain</t>
  </si>
  <si>
    <t>Blockchain
Machine Learning
Cryptography</t>
  </si>
  <si>
    <t>Blockchain, Machine Learning</t>
  </si>
  <si>
    <t>Blockchain, Cryptography, Machine Learning</t>
  </si>
  <si>
    <t>Cryptography, Blockchain, Machine Learning &amp; AI</t>
  </si>
  <si>
    <t>Using blockchain technology, we proposed a model...
We combine a hybrid database system with an InterPlanetary File System (IPFS) and a local central database
Hyperledger Fabric... uses Attribute-based access control (ABAC)
The platform offers permissioned, high transaction output...</t>
  </si>
  <si>
    <t>blockchain
IPFS
ABAC
Hyperledger Fabric</t>
  </si>
  <si>
    <t>blockchain, IPFS, Hyperledger Fabric, ABAC, hybrid database</t>
  </si>
  <si>
    <t>Blockchain
Distributed File System
Access Control
Blockchain</t>
  </si>
  <si>
    <t>We suggest a data encryption system that makes use of effective AES and DES cryptography techniques.
Our method effectively employs steganography techniques by inserting the encrypted text within an image’s pixels.</t>
  </si>
  <si>
    <t>AES, DES
image steganography</t>
  </si>
  <si>
    <t>AES, DES, image steganography, Python, PIL</t>
  </si>
  <si>
    <t>Cryptography
Steganography</t>
  </si>
  <si>
    <t>blockchain; smart agreement; AES; Chebyshev polynomial
AES-based encryption
Interplanetary File System (IPFS)
smart agreement</t>
  </si>
  <si>
    <t>blockchain
AES
IPFS
smart agreement</t>
  </si>
  <si>
    <t>blockchain, AES, Chebyshev polynomial, IPFS, smart agreement, CloudSim, Python</t>
  </si>
  <si>
    <t>We use a hybrid encryption system, combining symmetric and asymmetric methods
The encrypted EMR is stored in the InterPlanetary File System (IPFS)
proxy re-encryption algorithm reduces computational overhead
smart contracts to govern access rights</t>
  </si>
  <si>
    <t>hybrid encryption
IPFS
proxy re-encryption
smart contracts</t>
  </si>
  <si>
    <t>Ethereum, smart contracts, IPFS, hybrid encryption, proxy re-encryption, MetaMask, Remix IDE, Java, Python</t>
  </si>
  <si>
    <t>Cryptography
Distributed File System
Cryptography
Smart Contracts</t>
  </si>
  <si>
    <t>cryptography and steganography are two essential techniques</t>
  </si>
  <si>
    <t>steganography</t>
  </si>
  <si>
    <t>image steganography, difference expansion, MATLAB</t>
  </si>
  <si>
    <t>This paper offers a consortia blockchain-based method for exchanging EIT data... Additionally, a combination of blockchain and InterPlanetary File System (IPFS) distributed storage technology is utilized...
The EIT data sharing system employs proxy re-encryption (PRE) technology to enforce stringent access control measures...</t>
  </si>
  <si>
    <t>blockchain, IPFS
proxy re-encryption</t>
  </si>
  <si>
    <t>consortium blockchain, IPFS, proxy re-encryption, VRF, STM32, DDS chip, Go, PBC</t>
  </si>
  <si>
    <t>Hyperledger Fabric, Smart contracts, IPFS, ABAC, Python.</t>
  </si>
  <si>
    <t>Hyperledger Fabric, IPFS, Python, smart contracts (APDC, DRMC, APMC, DACC), elliptic curve cryptography, SHA256, certificateless authentication protocol.</t>
  </si>
  <si>
    <t>Cryptography
Blockchain
Distributed File System
Smart Contracts</t>
  </si>
  <si>
    <t>Blockchain technology, characterized by its decentralized, transparent, and tamper-proof nature...
Smart contracts on the blockchain govern data access.
...linked via hashes to InterPlanetary File System (IPFS)...
Data transmitted and stored within the system undergoes encryption with a security strength of AES-256.</t>
  </si>
  <si>
    <t>blockchain
smart contracts
IPFS
AES-256 encryption</t>
  </si>
  <si>
    <t>blockchain, smart contracts, IPFS, AES-256</t>
  </si>
  <si>
    <t>Blockchain
Smart Contracts
Distributed File System
Cryptography</t>
  </si>
  <si>
    <t>The proposed framework integrates the immutability and decentralized nature of blockchain with advanced cryptographic techniques...
A hybrid cryptographic technique comprising the advanced encryption standard (AES), elliptic curve integrated encryption scheme (ECIES) and elliptic curve digital signature algorithm (ECDSA)...
The EHR data are stored in an InterPlanetary File System (IPFS)...
smart contracts for access control and optimized search</t>
  </si>
  <si>
    <t>Blockchain, Cryptography
AES, ECIES, ECDSA
IPFS
smart contracts</t>
  </si>
  <si>
    <t>Ethereum, smart contracts, IPFS, AES, ECIES, ECDSA, SHA256</t>
  </si>
  <si>
    <t>We propose an online/offline encryption and verifiable outsourced decryption CP-ABE scheme...
Smart contracts are the executable code deployed on blockchain...
We implement the proposed PCT-DA system within JPBC library...</t>
  </si>
  <si>
    <t>CP-ABE, Smart Contracts, Hash Functions
Smart Contracts
JPBC, AES</t>
  </si>
  <si>
    <t>CP-ABE, smart contracts, hash functions, JPBC, AES</t>
  </si>
  <si>
    <t>Cryptography
Smart Contracts</t>
  </si>
  <si>
    <t>Countermeasures for AM systems include authentication, watermarking, obfuscation, cryptographic techniques, improved software checks, anomaly detection, and improved process monitoring.
A deep learning (DL) method was presented to find the hardware Trojan in the production and assembly stages of PCBs.
Side channel monitoring and analysis have been utilized to discover AM part/process changes.
Embedding identification code inside a part has been explored.</t>
  </si>
  <si>
    <t>authentication, watermarking, cryptographic techniques
deep learning
side-channel monitoring
identification code</t>
  </si>
  <si>
    <t>authentication, watermarking, cryptography, deep learning, side-channel monitoring, RFID</t>
  </si>
  <si>
    <t>Cryptography
Machine Learning
Side Channel Analysis
Obfuscation</t>
  </si>
  <si>
    <t>Cryptography, Machine Learning, Steganography</t>
  </si>
  <si>
    <t>Cryptography, Steganography &amp; Digital Watermarking, Machine Learning &amp; AI</t>
  </si>
  <si>
    <t>combination of steganography and cryptography
multi-secret steganography
format-based and data-based methods</t>
  </si>
  <si>
    <t>steganography and cryptography
multi-secret steganography
format-based, data-based</t>
  </si>
  <si>
    <t>steganography, cryptography, multi-secret steganography, WebP, format-based, data-based</t>
  </si>
  <si>
    <t>Cryptography
Steganography
Conceptual Model Only</t>
  </si>
  <si>
    <t>Conceptual Model Only, Cryptography, Steganography</t>
  </si>
  <si>
    <t>Searchable encryption can provide data security and search services in the encrypted data domain.
We adopt AES as our symmetric key encryption algorithm to encrypt original documents.
SHA-256 is our adopted hash function
We introduce the ‘Time-enabled-OXT’ structure
We adopt the inverted index data structure
We implement adequate comparative experiments between PRTDs and the most advanced work Re-dtPECK on HUAWEI Cloud</t>
  </si>
  <si>
    <t>Searchable encryption
AES
SHA-256
Time-enabled-OXT
Inverted index
HUAWEI Cloud</t>
  </si>
  <si>
    <t>AES, SHA256, proxy re-encryption, Python, Pypbc, inverted index, HUAWEI Cloud</t>
  </si>
  <si>
    <t>Cryptography
Time-enabled OXT structure
 Inverted index
 Cloud platform</t>
  </si>
  <si>
    <t>We propose an encryption algorithm called Securecipher
The SFS is essentially a Virtual File System (VFS)
The Dokan tool has been employed for the development of the VFS
A context-based key generation mechanism is introduced
using the Huffman Code</t>
  </si>
  <si>
    <t>encryption algorithm
virtual file system
Dokan
context-based key generation
Huffman Code</t>
  </si>
  <si>
    <t>Securecipher, virtual file system, Dokan, context-based key generation, Huffman coding</t>
  </si>
  <si>
    <t>Cryptography
Virtual File System
Dokan
Contextual Key Generation
Huffman Compression</t>
  </si>
  <si>
    <t>Cryptography, Virtual File System</t>
  </si>
  <si>
    <t>Containerization and orchestration, Cryptography, Virutal File System</t>
  </si>
  <si>
    <t>Cryptography, Distributed File System, Containerization &amp; Orchestration</t>
  </si>
  <si>
    <t>...Hyperledger Fabric...
...InterPlanetary Distributed File System (IPFS)...
...smart contracts...
...CouchDB and Raft consensus mechanism...
...Hyperledger Composer...</t>
  </si>
  <si>
    <t>Hyperledger Fabric
IPFS
smart contracts
CouchDB, Raft
Hyperledger Composer</t>
  </si>
  <si>
    <t>Hyperledger Fabric, IPFS, smart contracts, CouchDB, Raft, Docker</t>
  </si>
  <si>
    <t>Blockchain
Distributed File System
Smart Contracts
Consensus and Database
Blockchain Development Framework</t>
  </si>
  <si>
    <t>The original EMRs are stored on the interplanetary file system (IPFS)... Blockchain is also utilized...
Permission delegation uses smart contracts and proxy re-encryption technology...
Attribute-based encryption, which offers fine-grained management of access...
The Ethereum test chain is used to assess and put the suggested method into practice.</t>
  </si>
  <si>
    <t>IPFS, Blockchain
Smart contracts, proxy re-encryption
Attribute-based encryption
Ethereum</t>
  </si>
  <si>
    <t>Ethereum, IPFS, smart contracts, proxy re-encryption, CP-ABE, Java, JPBC</t>
  </si>
  <si>
    <t>Blockchain
Smart Contracts
Cryptography
Blockchain</t>
  </si>
  <si>
    <t>Smart contracts written in the Solidity programming language... Interplanetary File System (IPFS)... Ethereum platform
Interplanetary File System (IPFS)... distributed data storage protocol
SHA-256 is used to encrypt medical data</t>
  </si>
  <si>
    <t>Smart Contracts, Blockchain, Distributed File System
IPFS
SHA-256</t>
  </si>
  <si>
    <t>Ethereum, smart contracts, IPFS, SHA256</t>
  </si>
  <si>
    <t>Open-source stego tools, forensic analysis tools,.</t>
  </si>
  <si>
    <t>open-source stego tools (f5-steg, steghide, jsteg, outguess) and forensic analysis tools (exiftool, xxd hex viewer, bash ls command, file tool, dct-check.py, ImageMagick compare tool)</t>
  </si>
  <si>
    <t>Stenography</t>
  </si>
  <si>
    <t>bash script was developed
Regshot application</t>
  </si>
  <si>
    <t>bash script
Regshot</t>
  </si>
  <si>
    <t>bash scripting, Regshot, Windows CMD, VMware Workstation</t>
  </si>
  <si>
    <t>Script-based automation
Registry snapshot tool</t>
  </si>
  <si>
    <t>Cryptography, Registry Comparison</t>
  </si>
  <si>
    <t>Cryptography, Digital Forensics Techniques</t>
  </si>
  <si>
    <t>intelligent data analysis (IDA), clustering methods, Splunk platform
log file analysis</t>
  </si>
  <si>
    <t>intelligent data analysis, clustering, Splunk
log file analysis</t>
  </si>
  <si>
    <t>intelligent data analysis, clustering, Splunk, log file analysis</t>
  </si>
  <si>
    <t>Machine Learning
Infosec</t>
  </si>
  <si>
    <t>Infosec, Machine Learning</t>
  </si>
  <si>
    <t>The data is encrypted using SHA 256, creating public and private keys for further protection.
Utilizing a private permissioned blockchain framework Hyperledger Fabric Version 2.0.
IoT sensors are used to gather patient data, like temperature, heart rate, and oxygen saturation levels.</t>
  </si>
  <si>
    <t>SHA 256 encryption
Hyperledger Fabric
IoT sensors</t>
  </si>
  <si>
    <t>Hyperledger Fabric, IoT sensors, SHA256, Node.js, Express.js, CouchDB</t>
  </si>
  <si>
    <t>Cryptography
Blockchain
Internet of Things</t>
  </si>
  <si>
    <t>blockchain, Ethereum, smart contracts, cryptographic methods, Solidity
Solidity code, smart contracts
cryptographic methods</t>
  </si>
  <si>
    <t>Blockchain, Smart Contracts, Cryptography
Smart Contracts
Cryptography</t>
  </si>
  <si>
    <t>Ethereum, smart contracts, cryptography, Solidity</t>
  </si>
  <si>
    <t>Ciphertext policy attribute-based encryption (CP-ABE)
Blockchain and InterPlanetary File System (IPFS)
auditable smart contract based on blockchain
white-box traceability</t>
  </si>
  <si>
    <t>CP-ABE
Blockchain, IPFS
Smart Contracts
White-box tracking</t>
  </si>
  <si>
    <t>CP-ABE, blockchain, IPFS, smart contracts, white-box traceability</t>
  </si>
  <si>
    <t>Cryptography
Blockchain
Smart Contracts
Other:white-box traceability</t>
  </si>
  <si>
    <t>we use blockchain and transaction positioned Merkle tree (TP-Merkle tree)
stored in IPFS
using SHA256 hash function
smart contract accomplishes audits</t>
  </si>
  <si>
    <t>blockchain, TP-Merkle tree
IPFS
SHA256
smart contract</t>
  </si>
  <si>
    <t>Ethereum, TP-Merkle tree, IPFS, SHA256, smart contracts, MetaMask</t>
  </si>
  <si>
    <t>Improved Rivest-Shamir Adleman (IRSA)
AWS S3, AWS IAM
chaotic synchronization system</t>
  </si>
  <si>
    <t>IRSA, AWS S3, AWS IAM, AES-256, Python, chaotic synchronization</t>
  </si>
  <si>
    <t>Cryptography
Distributed File System
Chaotic Systems</t>
  </si>
  <si>
    <t>Hyperledger Fabric consortium BC
InterPlanetary File System (IPFS)
AES and RSA encryption algorithms
Smart contracts</t>
  </si>
  <si>
    <t>Hyperledger Fabric</t>
  </si>
  <si>
    <t>Hyperledger Fabric, IPFS, AES, RSA, smart contracts</t>
  </si>
  <si>
    <t>We use cryptographic techniques for secure and fine-grained delegation and smart contracts...
multi-hop identity-based conditional proxy re-encryption scheme...
distributed ElGamal encryption...
BBS+ signature-based scheme...
Hyperledger Fabric...</t>
  </si>
  <si>
    <t>Hyperledger Fabric
IPFS
AES, RSA
smart contracts</t>
  </si>
  <si>
    <t>Hyperledger Fabric, smart contracts, proxy re-encryption, BBS+ signature, distributed ElGamal encryption, Rust, Go</t>
  </si>
  <si>
    <t>We also integrate Purpose-Based Access Control (PBAC) alongside smart contracts...
enhance data security through blockchain technology
Through cryptographic hashing and decentralized consensus, blockchain enhances data security...</t>
  </si>
  <si>
    <t>smart contracts
blockchain
cryptographic hashing</t>
  </si>
  <si>
    <t>Ethereum, smart contracts, PBAC, audit trail, Solidity, Hardhat</t>
  </si>
  <si>
    <t>Smart Contracts
Blockchain
Cryptography</t>
  </si>
  <si>
    <t>...RSA encryption algorithm was used...
...fruit fly optimization algorithm... DT CWT frequency domain transform...
...reference sharing mechanism... composite redundant character mapping...
...digital watermarking...</t>
  </si>
  <si>
    <t>RSA encryption
DT CWT, fruit fly optimization
reference sharing, redundant mapping
digital watermarking</t>
  </si>
  <si>
    <t>RSA encryption, digital watermarking, DT CWT, SVD, reference sharing, fruit fly optimization</t>
  </si>
  <si>
    <t>Cryptography
Image Processing Algorithms
Data Embedding Techniques
Steganography</t>
  </si>
  <si>
    <t>blockchain, IPFS, CP-ABE, smart contracts
smart contracts
IPFS
CP-ABE</t>
  </si>
  <si>
    <t>blockchain, IPFS, CP-ABE
smart contracts
IPFS
CP-ABE</t>
  </si>
  <si>
    <t>blockchain, IPFS, CP-ABE, smart contracts, Java, Go, Vue.js, MySQL</t>
  </si>
  <si>
    <t>The BPMN provides a standardized tool for modeling workflows and decision points...
Indicators such as IoCs and IoAs can be used to trigger alerts...
The Digital Twin concept facilitates real-time monitoring and scenario simulations...</t>
  </si>
  <si>
    <t>BPMN
Intrusion Detection Systems
Digital Twin</t>
  </si>
  <si>
    <t>BPMN, intrusion detection systems, Digital Twin, simulation, ENGAGE CSIM, CAS</t>
  </si>
  <si>
    <t>Conceptual Model Only
Infosec
Digital Twin</t>
  </si>
  <si>
    <t>Digital Twin, Infosec</t>
  </si>
  <si>
    <t>Conceptual Model Only, Digital Twin, Infosec</t>
  </si>
  <si>
    <t>used different keys to encrypt and decrypt them separately... Advanced Encryption Standard (AES)
we introduce the concept of image steganography... use RGB information of characters
we incorporate a chaos algorithm... Logistic map</t>
  </si>
  <si>
    <t>AES encryption
image steganography
chaos theory, Logistic map</t>
  </si>
  <si>
    <t>AES encryption, image steganography, chaos theory, Logistic map, LSB embedding</t>
  </si>
  <si>
    <t>Cryptography
Steganography
Chaos Algorithm</t>
  </si>
  <si>
    <t>multiple deep learning technologies, including object detection, image classification, and image captioning techniques</t>
  </si>
  <si>
    <t>object detection, image classification, image captioning</t>
  </si>
  <si>
    <t>deep learning, object detection, image classification, image captioning, YOLOv5, Faster R-CNN</t>
  </si>
  <si>
    <t>modified blowfish algorithm
Kookaburra Optimization Algorithm
Kronecker product</t>
  </si>
  <si>
    <t>Modified Blowfish
KOA
Kronecker product</t>
  </si>
  <si>
    <t>modified Blowfish, Kookaburra Optimization Algorithm, proxy re-encryption, Python, Kronecker product</t>
  </si>
  <si>
    <t>Cryptography
Optimization Algorithm
Matrix Operations</t>
  </si>
  <si>
    <t>blockchain, privacy computing, and relevant cryptographic technologies
Inter Planetary File System (IPFS)
anti-quantum multi-party secure computation
ciphertext retrieval technology
smart contracts</t>
  </si>
  <si>
    <t>blockchain
IPFS
multi-party secure computation
ciphertext retrieval
smart contracts</t>
  </si>
  <si>
    <t>blockchain, IPFS, smart contracts, multi-party secure computation, NTRU encryption, Redis, Golang</t>
  </si>
  <si>
    <t>Blockchain
Distributed File System
Cryptography
Cryptography
Smart Contracts</t>
  </si>
  <si>
    <t>Blockchain is a distributed database technology... The convergence media ecology built based on blockchain technology...
Content creators can share or price their own content through smart contracts...
The actual content is stored in the distributed storage system of an interstellar file system (InterPlanetary File System, IPFS)...
Data elements are stored in distributed databases in the form of blocks and encrypted using cryptographic technology...</t>
  </si>
  <si>
    <t>blockchain
smart contracts
IPFS
cryptographic technology</t>
  </si>
  <si>
    <t>blockchain, smart contracts, IPFS, decentralized media ecosystem, Python, LevelDB</t>
  </si>
  <si>
    <t>blockchain, digital signature, and blind watermarking
blind watermarking is employed to embed invisible information within images
digital signature serves to authenticate the identity
dual-layer Distributed Hash Table (DHT) indexing structure
ECDSA for digital signature generation and verification
DWT-DCT-SVD blind watermarking algorithm</t>
  </si>
  <si>
    <t>blockchain, digital signature, blind watermarking
blind watermarking
digital signature
Distributed Hash Table
ECDSA
DWT-DCT-SVD</t>
  </si>
  <si>
    <t>blockchain, digital signature, blind watermarking, IPFS, ECDSA, DWT-DCT-SVD, dual-layer DHT</t>
  </si>
  <si>
    <t>Blockchain
Steganography
Cryptography
Distributed File System
Cryptography
Steganography</t>
  </si>
  <si>
    <t>Blockchain, Distributed File System, Steganography, Cryptography</t>
  </si>
  <si>
    <t>Blockchain technology and smart contracts
Smart contracts were created with the solidity programming language and the combination of truffle and ganache.
The Interplanetary File System (IPFS) is used to store decryption keys
MongoDB is used to store patient data.</t>
  </si>
  <si>
    <t>Blockchain, Smart Contracts
Solidity, Truffle, Ganache
IPFS
MongoDB</t>
  </si>
  <si>
    <t>Ethereum, smart contracts, IPFS, React.js, Truffle, Ganache, MetaMask</t>
  </si>
  <si>
    <t>Blockchain
Smart Contracts
Distributed File System
Other: NoSQL Database</t>
  </si>
  <si>
    <t>The suggested system's methodology stores and hashes data using Ethereum smart contracts and consensus mechanisms.
Following data mining, the uploaded data will be verified and saved in the Interplanetary File System with unique content identifiers.
Approaches based on consensus algorithms are used to combine data upload and storage authentication and validation.</t>
  </si>
  <si>
    <t>Ethereum, smart contracts
IPFS
Proof of Identity, Proof of Work</t>
  </si>
  <si>
    <t>Ethereum, smart contracts, IPFS, MongoDB, React.js, MetaMask</t>
  </si>
  <si>
    <t>discrete cosine transform
Boundary Artifact Search Module (BASM)
Frequency Domain Artifact Mining Module (FAMM)
ResNet152 was used as the backbone</t>
  </si>
  <si>
    <t>DCT
edge detection
frequency domain analysis
ResNet152</t>
  </si>
  <si>
    <t>dual-stream neural network, encoder-decoder architecture, ResNet152, DCT, edge detection</t>
  </si>
  <si>
    <t>Discrete Cosine Transform
Edge Detection
Frequency Domain Analysis
Machine Learning</t>
  </si>
  <si>
    <t>This study introduces a novel steganographic approach based on adjacent pixel differentiation within digital cover images.
difference expansion (DE), which is supposed to be one of the most significant steganographic paradigms</t>
  </si>
  <si>
    <t>steganography
difference expansion</t>
  </si>
  <si>
    <t>image steganography, pixel-based embedding, difference expansion, MATLAB</t>
  </si>
  <si>
    <t>Steganography
Other:Difference Expansion</t>
  </si>
  <si>
    <t>Various techniques for storing medical images on a blockchain network are compared including PACS, IPFS, and off-chain storage with hash referencing methods.
off-chain storage with hash referencing methods
FHIR (Fast Healthcare Interoperability Resources) standards</t>
  </si>
  <si>
    <t>PACS, IPFS, off-chain storage
hash referencing
FHIR</t>
  </si>
  <si>
    <t>blockchain, IPFS, PACS, off-chain storage, FHIR, ESP32, Raspberry Pi</t>
  </si>
  <si>
    <t>Blockchain
Cryptography
Interoperability Standards</t>
  </si>
  <si>
    <t>combines physical unclonable functions (PUFs) and blockchain technology
PUF devices use their unique fingerprints
smart contracts... go-ethereum</t>
  </si>
  <si>
    <t>PUF, blockchain
PUF
smart contracts</t>
  </si>
  <si>
    <t>PUF, blockchain, smart contracts, go-ethereum, LSB watermarking, ECDSA</t>
  </si>
  <si>
    <t>Blockchain, Cryptography, Steganography, Smart Contracts</t>
  </si>
  <si>
    <t>consortium blockchain
proxy re-encryption
Interplanetary File System (IPFS)
distributed key generation
DRKPBFT consensus algorithm</t>
  </si>
  <si>
    <t>blockchain
proxy re-encryption
IPFS
DKG
DRKPBFT</t>
  </si>
  <si>
    <t>consortium blockchain, IPFS, proxy re-encryption, distributed key generation, DRKPBFT consensus</t>
  </si>
  <si>
    <t>Blockchain
Cryptography
Distributed File System
Cryptography
Infosec</t>
  </si>
  <si>
    <t>utilizing Hyperledger Fabric and non-fungible tokens (NFTs)
Smart contracts are utilized to automate health data sharing</t>
  </si>
  <si>
    <t>Hyperledger, NFTs
smart contracts</t>
  </si>
  <si>
    <t>Hyperledger Fabric, NFTs, smart contracts, Docker, Go</t>
  </si>
  <si>
    <t>Blockchain, Smart Contracts, NFT, Docker</t>
  </si>
  <si>
    <t>Blockchain, Containerization and orchestration, NFT, Smart contracts</t>
  </si>
  <si>
    <t>Blockchain, Smart Contracts, Containerization &amp; Orchestration</t>
  </si>
  <si>
    <t>proxy resignatures enable the cloud to relinquish data blocks
cryptographic operations into our method using Pairing Based Cryptography Library (PBC)</t>
  </si>
  <si>
    <t>proxy re-signatures
Pairing Based Cryptography</t>
  </si>
  <si>
    <t>cloud storage, proxy re-signatures, public auditing, Pairing Based Cryptography</t>
  </si>
  <si>
    <t>DLT forms the bedrock of our system... Smart contracts automate access control...
The project leverages the cloud, specifically the Interplanetary File System (IPFS)...
Smart contracts are written in Solidity and deployed using Hardhat...</t>
  </si>
  <si>
    <t>DLT, Blockchain, Smart Contracts
IPFS
Solidity, Hardhat</t>
  </si>
  <si>
    <t>DLT, blockchain, smart contracts, IPFS, Solidity, Hardhat</t>
  </si>
  <si>
    <t>JavaServer Pages, JavaScript, AES-RSA.</t>
  </si>
  <si>
    <t>JSP framework, HTML, Java Servlet, Tomcat 5.0, SQL Server 2000, JavaBean, JavaScript, Photoshop CS, Flash 5.0; AES-RSA encryption.</t>
  </si>
  <si>
    <t>blockchain was designed to store digital assets
smart contracts automate functional requirements
Merkle Tree. It is a cryptographic procedure
IPFS usage intensifies as the EHR is shared</t>
  </si>
  <si>
    <t>blockchain
smart contracts
cryptography
IPFS</t>
  </si>
  <si>
    <t>blockchain, smart contracts, Merkle Tree, IPFS</t>
  </si>
  <si>
    <t>Blockchain
Smart Contracts
Cryptography
Distributed File System</t>
  </si>
  <si>
    <t>Leveraging blockchain technology, smart contracts, Decentralized Identifiers (DIDs) and InterPlanetary File System (IPFS)...
Smart contracts are implemented to leverage multiple transactions...
We implemented the proposed architecture on a polygon blockchain and integrate the walt.id API for DID generation...
records are stored on IPFS, with corresponding hashes stored on the blockchain...</t>
  </si>
  <si>
    <t>Blockchain, Smart Contracts, DIDs, IPFS
Smart Contracts
DIDs, Walt.id
IPFS</t>
  </si>
  <si>
    <t>Blockchain, Smart Contracts, DIDs, IPFS</t>
  </si>
  <si>
    <t>Blockchain
Smart Contracts
Self-Sovereign Identity
Distributed File System</t>
  </si>
  <si>
    <t>Blockchain is a decentralized, ordered data storage system utilizing peer-to-peer networks secured with cryptography.
IPFS is a decentralized file storage system enabling secure storage through hashing processes.
Smart contract is implemented using Solidity programming language and employs the Truffle Framework.
Change Data Capture (CDC) will identify and capture changes made to data within the existing database systems.
Hashicorp Vault is bolstered by EthSigner support.</t>
  </si>
  <si>
    <t>Blockchain
IPFS
Smart Contracts
Change Data Capture
Hashicorp Vault</t>
  </si>
  <si>
    <t>Hyperledger Besu, IPFS Cluster, smart contracts, React.js, PostgreSQL, Kafka, Hashicorp Vault</t>
  </si>
  <si>
    <t>Blockchain
Distributed File System
Smart Contracts
Change Data Capture
Secure Key Management</t>
  </si>
  <si>
    <t>Blockchain addresses these problems... Hyperledger Fabric: where a permissioned blockchain system solution...
Smart contracts that incorporate attributes of many identities...
Docker containers running the Hyperledger Fabric peer, orderer, and CA components...</t>
  </si>
  <si>
    <t>Hyperledger Fabric
Smart contracts
Docker</t>
  </si>
  <si>
    <t>Hyperledger Fabric, smart contracts, Docker, Angular, ExpressJS</t>
  </si>
  <si>
    <t>Blockchain
Smart Contracts
Containerization</t>
  </si>
  <si>
    <t>Blockchain, Containerization and orchestration, Smart contracts</t>
  </si>
  <si>
    <t>The model uses blockchain, IPFS, and smart contracts.
Smart contracts are used for automation and access control.
IPFS is used for decentralized storage.
OCR is used for digitizing paper records.</t>
  </si>
  <si>
    <t>blockchain, IPFS, smart contracts
smart contracts
IPFS
OCR</t>
  </si>
  <si>
    <t>Hyperledger Fabric, IPFS, smart contracts, Java Spring Framework, OCR, cloud services</t>
  </si>
  <si>
    <t>Blockchain
Smart Contracts
Distributed File System
Optical Character Recognition</t>
  </si>
  <si>
    <t>Blockchain, Cryptography, Distributed File System, OCR, Smart contracts</t>
  </si>
  <si>
    <t>Utilizing the Ethereum network and IPFS technology
AES 256-bit encryption
Smart contracts</t>
  </si>
  <si>
    <t>Ethereum, IPFS
AES encryption
smart contracts</t>
  </si>
  <si>
    <t>Ethereum, IPFS, AES-256 encryption, smart contracts, React.js, Web3.js</t>
  </si>
  <si>
    <t>The suggested method utilizes the Ethereum platform to create a blockchain-based system while employing hybrid Attribute-Based Encryption (ABE)
Hybrid ABE enhances privacy and confidentiality in electronic health record (EHR) sharing by encrypting data with attribute-based policies.
Storing EHRs on Storj, a decentralized storage solution
smart contracts for access control</t>
  </si>
  <si>
    <t>Ethereum, hybrid ABE
attribute-based encryption
Storj
smart contracts</t>
  </si>
  <si>
    <t>Storj, blockchain, hybrid attribute-based encryption, smart contracts</t>
  </si>
  <si>
    <t>...blockchain—a framework...
...Modified Advanced Encryption Standard (MAES)...
...smart contracts...</t>
  </si>
  <si>
    <t>blockchain
modified AES
smart contracts</t>
  </si>
  <si>
    <t>blockchain, patient-centric architecture, hybrid attribute-based encryption, smart contracts</t>
  </si>
  <si>
    <t>QI-BM-DECC algorithm
Hyperledger Blockchain (HLB)
Inter-Planetary File System (IPFS)
Smart contracts
S-HAVAL hashing
MPDSA approach
KLD-DMOA algorithm</t>
  </si>
  <si>
    <t>QI-BM-DECC
Hyperledger
IPFS
Smart contracts
S-HAVAL
MPDSA
KLD-DMOA</t>
  </si>
  <si>
    <t>Hyperledger Fabric, IPFS, hybrid architecture, QI-BM-DECC encryption, smart contracts</t>
  </si>
  <si>
    <t>Cryptography
Blockchain
Distributed File System
Smart Contracts
Cryptography
Cryptography
Machine Learning</t>
  </si>
  <si>
    <t>Blockchain, Cryptography, Distributed File System, Machine Learning, Smart contracts</t>
  </si>
  <si>
    <t>Cryptography, Blockchain, Smart Contracts, Distributed File System, Machine Learning &amp; AI</t>
  </si>
  <si>
    <t>data files may be copied from nodes and attacked offline
system state data consisting of open files and network connections</t>
  </si>
  <si>
    <t>data files
open files, network connections</t>
  </si>
  <si>
    <t>Data files
Files</t>
  </si>
  <si>
    <t>IoT sensors are used to gather patient data, like temperature, heart rate, and oxygen saturation levels.
The ambient air's temperature and humidity are measured by the ESP8266 microcontroller in conjunction with the DHT11 sensor.</t>
  </si>
  <si>
    <t>vital signs
environmental data</t>
  </si>
  <si>
    <t>Health data
IoT data</t>
  </si>
  <si>
    <t>Health Data, IoT Data</t>
  </si>
  <si>
    <t>Structured Records, IoT Data Streams</t>
  </si>
  <si>
    <t>Data types Assets: Health Data, Smart Car Data, Smart Meter Data, Surveillance Data, Financial Transactions
Private data collection... stored in a private database (a.k.a sideDB)...</t>
  </si>
  <si>
    <t>Health Data, Smart Car Data, Financial Transactions
private data collection</t>
  </si>
  <si>
    <t>Personal data 
Sensitive Data</t>
  </si>
  <si>
    <t>Health Data, Personal Data, Financial Data</t>
  </si>
  <si>
    <t>Financial Data, Health Data, Personal Data, Sensitive Data</t>
  </si>
  <si>
    <t>medical data, electronic health records
access control policies
encrypted data stored in F2C</t>
  </si>
  <si>
    <t>health data
access policies
encrypted health data</t>
  </si>
  <si>
    <t>Health data
Processes
Sensitive Data</t>
  </si>
  <si>
    <t>Medical Data, Health Data, Medical Data Files, Health Data Files, Data Files</t>
  </si>
  <si>
    <t>Files, Health Data, Medical Data, Sensitive Data</t>
  </si>
  <si>
    <t>Data Files, Structured Records</t>
  </si>
  <si>
    <t>encrypted medical data stored in IPFS
keyword index</t>
  </si>
  <si>
    <t>medical data
keyword index</t>
  </si>
  <si>
    <t>Health data
Metadata in cloud storage</t>
  </si>
  <si>
    <t>Medical Data, Metadata</t>
  </si>
  <si>
    <t>Structured Records, Metadata</t>
  </si>
  <si>
    <t>Electric cars from different manufacturers produce data of various sorts, such as GPS location, battery status, mileage counting, and speed.
The produced data may contain personal data belonging to car owners.</t>
  </si>
  <si>
    <t>EV data
personal data</t>
  </si>
  <si>
    <t>IoT data
Personal data</t>
  </si>
  <si>
    <t>Personal Data, IoT Data</t>
  </si>
  <si>
    <t>IoT Data, Personal Data</t>
  </si>
  <si>
    <t>...personal health data...</t>
  </si>
  <si>
    <t>Personal health data</t>
  </si>
  <si>
    <t>Health data</t>
  </si>
  <si>
    <t>Electronic Medical Records (EMR) contain the patient’s disease details, examination records, medication records...
large medical files such as videos, pictures, and tables</t>
  </si>
  <si>
    <t>Electronic Medical Records
medical files</t>
  </si>
  <si>
    <t>Health data
Files</t>
  </si>
  <si>
    <t>Images, Videos, Medical Files, Health Data, Data Files</t>
  </si>
  <si>
    <t>Files, Health Data, Images, Medical Data, Videos</t>
  </si>
  <si>
    <t>Documents, Data Files, Structured Records, Media Files</t>
  </si>
  <si>
    <t>Electronic Medical Records (EMRs)... stored in provider databases... accessed via blockchain...
All logs details in addition to the record ownership metadata will be added to the chain.</t>
  </si>
  <si>
    <t>EMRs
logs, metadata</t>
  </si>
  <si>
    <t>Health data
Logs</t>
  </si>
  <si>
    <t>Health Data, Logs</t>
  </si>
  <si>
    <t>Structured Records, Logs &amp; Audit Trails</t>
  </si>
  <si>
    <t>collect vital signs from the patient, such as blood pressure, glucose level, and heart rate</t>
  </si>
  <si>
    <t>health data</t>
  </si>
  <si>
    <t>IoMT healthcare data</t>
  </si>
  <si>
    <t>Personal Data, Health Data, IoT Data</t>
  </si>
  <si>
    <t>Health Data, IoT Data, Personal Data</t>
  </si>
  <si>
    <t>Files are stored in the IPFS Cluster, and the obtained Content Identifier (CID) is then stored on the blockchain along with detailed access data and file ownership information.
The cloud file management system does not provide sufficient access logs or activity records for the files we upload or share.</t>
  </si>
  <si>
    <t>Files
Access logs</t>
  </si>
  <si>
    <t>Files
Logs</t>
  </si>
  <si>
    <t>Logs, Data File</t>
  </si>
  <si>
    <t>Files, Logs</t>
  </si>
  <si>
    <t>Documents, Logs &amp; Audit Trails</t>
  </si>
  <si>
    <t>user-owned data files</t>
  </si>
  <si>
    <t>data files</t>
  </si>
  <si>
    <t>Data files</t>
  </si>
  <si>
    <t>Data Files, Confidencial Data Fiiles</t>
  </si>
  <si>
    <t>Confidencial Data, Files</t>
  </si>
  <si>
    <t>Files are encrypted and distributed across multiple peers using the Interplanetary File System (IPFS)...</t>
  </si>
  <si>
    <t>files, metadata</t>
  </si>
  <si>
    <t>Data files in cloud storage</t>
  </si>
  <si>
    <t>Data Files, Metadata</t>
  </si>
  <si>
    <t>Files, Metadata</t>
  </si>
  <si>
    <t>media data, images, photo gallery</t>
  </si>
  <si>
    <t>media data</t>
  </si>
  <si>
    <t>Images</t>
  </si>
  <si>
    <t>An encryption algorithm called Securecipher, specifically designed to protect file systems
The marking mechanism is incorporated into the file</t>
  </si>
  <si>
    <t>file systems
file metadata</t>
  </si>
  <si>
    <t>Data files
Metadata in cloud storage</t>
  </si>
  <si>
    <t>medical imaging data and patient health data collected through remote patient monitoring devices 
Digital photographs are used in place of paper ones using the PACS</t>
  </si>
  <si>
    <t>medical images, patient health data 
digital photographs</t>
  </si>
  <si>
    <t>Health data 
Images</t>
  </si>
  <si>
    <t>Images, Health Data</t>
  </si>
  <si>
    <t>Health Data, Images</t>
  </si>
  <si>
    <t>Structured Records, Media Files</t>
  </si>
  <si>
    <t>Electronic Health Record (EHR) is a digital record that includes certain health information
wearable smart devices monitor the overall health status of the user</t>
  </si>
  <si>
    <t>Electronic Health Record
wearable smart devices, vital signs</t>
  </si>
  <si>
    <t>Health data
IoMT healthcare data</t>
  </si>
  <si>
    <t>medical records</t>
  </si>
  <si>
    <t>forged areas in images</t>
  </si>
  <si>
    <t>tampered regions</t>
  </si>
  <si>
    <t>UserData and CourseData datasets 
students’ personal information, course resources</t>
  </si>
  <si>
    <t>user data, course data 
personal information, teaching resources</t>
  </si>
  <si>
    <t>Personal data 
Health data</t>
  </si>
  <si>
    <t>Structured Records, Documents</t>
  </si>
  <si>
    <t>The data added to the IPFS networks addressed with a unique cryptography hash...
The data generated by IoMT devices consists of personal and sensitive information...</t>
  </si>
  <si>
    <t>IoMT data, sensitive health data
personal and sensitive information</t>
  </si>
  <si>
    <t>IoMT healthcare data
Sensitive Data</t>
  </si>
  <si>
    <t>Personal Data, IoT Data, Sensitive Data, Health Data</t>
  </si>
  <si>
    <t>Health Data, IoT Data, Personal Data, Sensitive Data</t>
  </si>
  <si>
    <t>IPFS stores files in a distributed way by splitting them into chunks
IPFS hashes identifying files that contain personal data can be stored on the blockchain</t>
  </si>
  <si>
    <t>file chunks
personal data</t>
  </si>
  <si>
    <t>Data files
Personal data</t>
  </si>
  <si>
    <t>Data Files Chunks, Personal Data</t>
  </si>
  <si>
    <t>Data Chunks, Files, Personal Data</t>
  </si>
  <si>
    <t>...image files, PDF files, Word files, Excel files and JSON data... 
...structured text... 
...Excel form data...</t>
  </si>
  <si>
    <t>multiple file formats 
structured text 
Excel data</t>
  </si>
  <si>
    <t>Files 
Other:Structured Data 
Data files</t>
  </si>
  <si>
    <t>Data Files, Images, JSON Files</t>
  </si>
  <si>
    <t>Files, Images, JSONs</t>
  </si>
  <si>
    <t>Documents, Data Files, Media Files</t>
  </si>
  <si>
    <t>log files from several DLS courses... IP address, browser, operating system, device used
event registration logs... document flow within the course</t>
  </si>
  <si>
    <t>log files, personal data
event logs, document flow</t>
  </si>
  <si>
    <t>Personal data
Logs</t>
  </si>
  <si>
    <t>Personal Data, Logs</t>
  </si>
  <si>
    <t>Logs, Personal Data</t>
  </si>
  <si>
    <t>The provenance data were stored by ML in a database called ProvDB. The algorithm planned for machine learning was random forest.
The topic publisher data sent to a subscribed listener code called Listener.java represented the numerical data collected from the sensors.</t>
  </si>
  <si>
    <t>provenance data, IIoT device data
sensor data from IIoT devices</t>
  </si>
  <si>
    <t>IoT data
Sensitive Data</t>
  </si>
  <si>
    <t>IoT Data, Sensitive Data, Metadata</t>
  </si>
  <si>
    <t>IoT Data, Metadata, Sensitive Data</t>
  </si>
  <si>
    <t>IoT Data Streams, Metadata</t>
  </si>
  <si>
    <t>Electronic Health Records (EHRs), including patient demographics, identification numbers, access permissions...
...data is securely transmitted from the private blockchain to cloud storage for record saving.</t>
  </si>
  <si>
    <t>EHRs
encrypted health records</t>
  </si>
  <si>
    <t>Health data
Data files in cloud storage</t>
  </si>
  <si>
    <t>Health Data, Metadata, Logs</t>
  </si>
  <si>
    <t>Health Data, Logs, Metadata</t>
  </si>
  <si>
    <t>Structured Records, Logs &amp; Audit Trails, Metadata</t>
  </si>
  <si>
    <t>client’s electronic offsite data either to be stored/upload (after compressed and encrypted)</t>
  </si>
  <si>
    <t>digital assets, offsite data</t>
  </si>
  <si>
    <t>Patient information can be treated as assets and recorded on the ledger...</t>
  </si>
  <si>
    <t>patient information</t>
  </si>
  <si>
    <t>Helth Data, Personal Data, Medical Data</t>
  </si>
  <si>
    <t>Health Data, Medical Data, Personal Data</t>
  </si>
  <si>
    <t>text, image, PDF, and binary files
digital assets</t>
  </si>
  <si>
    <t>Files
Digital assets</t>
  </si>
  <si>
    <t>Files
Data files</t>
  </si>
  <si>
    <t>Data Files, Images, Binary Files, Plain Text</t>
  </si>
  <si>
    <t>Binary Files, Files, Images, Plain Text</t>
  </si>
  <si>
    <t>Data Files, Documents, Media Files</t>
  </si>
  <si>
    <t>Electronic healthcare records (EHR), including patient details, appointments, diagnoses, and medical data transactions</t>
  </si>
  <si>
    <t>EHR data</t>
  </si>
  <si>
    <t>Health Data, Medical Files, Data Files, Images, Logs</t>
  </si>
  <si>
    <t>Files, Health Data, Images, Logs, Medical Data</t>
  </si>
  <si>
    <t>Data Files, Structured Records, Media Files, Logs &amp; Audit Trails</t>
  </si>
  <si>
    <t>remote sensing image data, metadata, spatial, spectral, and temporal attributes</t>
  </si>
  <si>
    <t>image data, metadata</t>
  </si>
  <si>
    <t>Remote sensing data</t>
  </si>
  <si>
    <t>Images, Sensitive Data, Metadata</t>
  </si>
  <si>
    <t>Images, Metadata, Sensitive Data</t>
  </si>
  <si>
    <t>Media Files, Metadata</t>
  </si>
  <si>
    <t>Sharing electronic health records (EMRs) enables physicians to provide patients with excellent medical treatment...</t>
  </si>
  <si>
    <t>Medical Data Files, Health Data, Data Files</t>
  </si>
  <si>
    <t>Files, Health Data, Medical Data</t>
  </si>
  <si>
    <t>Documents, Structured Records</t>
  </si>
  <si>
    <t>Images containing censored or sensitive organizational objects such as screens, maps, pins, hats, property, and members.</t>
  </si>
  <si>
    <t>screens, maps, pins, hats, property, members</t>
  </si>
  <si>
    <t>contains a patient's health information 
registration and search of EHR</t>
  </si>
  <si>
    <t>health data 
electronic health records</t>
  </si>
  <si>
    <t>Health data 
EHR Management</t>
  </si>
  <si>
    <t>police officer identity numbers, names, emails, phone numbers
historical changes to records</t>
  </si>
  <si>
    <t>police data
data history</t>
  </si>
  <si>
    <t>Personal data
Footprints</t>
  </si>
  <si>
    <t>Pesonal Data, Police Data</t>
  </si>
  <si>
    <t>Personal Data, Police Data</t>
  </si>
  <si>
    <t>"The encryption process involves embedding a message within the pixel values of an image.
The message is then encoded using base64 and encrypted using either DES or AES algorithm"
The message is then encoded using base64 and encrypted using either DES or AES algorithmThe message is then encoded using base64 and encrypted using either DES or AES algorithm</t>
  </si>
  <si>
    <t>encrypted message in image pixels
encrypted message</t>
  </si>
  <si>
    <t>Images
Sensitive Data</t>
  </si>
  <si>
    <t>encrypted user files split into blocks
hash values stored in blockchain</t>
  </si>
  <si>
    <t>user data blocks
hash values</t>
  </si>
  <si>
    <t>Data, Metadata</t>
  </si>
  <si>
    <t>The system tracks electronic health records and clinical data.
Paper records are digitized and integrated.</t>
  </si>
  <si>
    <t>electronic health records, clinical data
paper records, OCR</t>
  </si>
  <si>
    <t>Health data
Other: Digitized Paper Medical Records</t>
  </si>
  <si>
    <t>Health Data, Medical Data Files</t>
  </si>
  <si>
    <t>registry artefacts
email address, file path</t>
  </si>
  <si>
    <t>registry artefacts
user data</t>
  </si>
  <si>
    <t>Logs
Personal data</t>
  </si>
  <si>
    <t>The original data in the smart factory is stored in the IPFS system
Data in IIoT can also be maliciously tampered with</t>
  </si>
  <si>
    <t>data files
IIoT data</t>
  </si>
  <si>
    <t>Data files
IoT data</t>
  </si>
  <si>
    <t>IoT Data, Data Files</t>
  </si>
  <si>
    <t>Files, IoT Data</t>
  </si>
  <si>
    <t>Data Files, IoT Data Streams</t>
  </si>
  <si>
    <t>Electronic medical record (EMR) sharing allows doctors to access patients’ historical EMRs from different hospitals.
The dual blockchain establishes trust between patients and healthcare institutions, stores EMR digests immutably.</t>
  </si>
  <si>
    <t>EMRs
EMR digests</t>
  </si>
  <si>
    <t>Health Data, Metadata</t>
  </si>
  <si>
    <t>Document files, containing a significant amount of sensitive information
characters’ RGB values... embedded watermark substrings</t>
  </si>
  <si>
    <t>document files
character RGB values</t>
  </si>
  <si>
    <t>Data files
Sensitive Data</t>
  </si>
  <si>
    <t>Data Files, Sensitive Data Files</t>
  </si>
  <si>
    <t>Files, Sensitive Data</t>
  </si>
  <si>
    <t>electronic health record (EHR) data</t>
  </si>
  <si>
    <t>Pesonal Data, Health Data, Medical Files, Images, Data Files</t>
  </si>
  <si>
    <t>Files, Health Data, Images, Medical Data, Personal Data</t>
  </si>
  <si>
    <t>Documents, Structured Records, Media Files</t>
  </si>
  <si>
    <t>Health Data, Medical Data, Medical Data Files, Data Files</t>
  </si>
  <si>
    <t>Real-time electrical impedance tomography (EIT) data sharing is becoming increasingly necessary...
The system framework consists of three main components: the EIT data collection module, the EIT consortium blockchain (EITCB), and the IPFS cloud server (IPFSCS).</t>
  </si>
  <si>
    <t>EIT data
EMRs, metadata</t>
  </si>
  <si>
    <t>Tomography Images
Health data</t>
  </si>
  <si>
    <t>Medical Data Files, Images, Metadata</t>
  </si>
  <si>
    <t>Files, Images, Medical Data, Metadata</t>
  </si>
  <si>
    <t>Data Files, Media Files, Structured Records, Metadata</t>
  </si>
  <si>
    <t>encrypted EHRs, UUIDs, verification credentials 
blockchain logs of access events 
metadata inference risks</t>
  </si>
  <si>
    <t>EHRs 
search records 
metadata</t>
  </si>
  <si>
    <t>Health data 
Footprints 
Metadata in cloud storage</t>
  </si>
  <si>
    <t>Heath Data, Digital Information Objects</t>
  </si>
  <si>
    <t>Digital Objects, Health Data</t>
  </si>
  <si>
    <t>image files with embedded blind watermarks 
CID, account addresses, and digital signatures</t>
  </si>
  <si>
    <t>image files 
ownership metadata</t>
  </si>
  <si>
    <t>Images 
Metadata in cloud storage</t>
  </si>
  <si>
    <t>Images, Metadata</t>
  </si>
  <si>
    <t>embedding the secret message into the selected cover image</t>
  </si>
  <si>
    <t>secret message in image</t>
  </si>
  <si>
    <t>Images, Data Files</t>
  </si>
  <si>
    <t>Files, Images</t>
  </si>
  <si>
    <t>Data Files, Media Files</t>
  </si>
  <si>
    <t>medicine logistics data, medicine specification files
IPFS stores the encrypted MED_SPEC file
shipment status, order details</t>
  </si>
  <si>
    <t>medicine data
encrypted medicine specification file
logistics records</t>
  </si>
  <si>
    <t>Health data
Sensitive Data
Engineering Supervision Records</t>
  </si>
  <si>
    <t>Medicine Data Files, Data Files, Supply Chain Data</t>
  </si>
  <si>
    <t>Files, Health Data, Medical Data, Sensitive Data, Supply Chain Data</t>
  </si>
  <si>
    <t>Documents, Data Files, Structured Records</t>
  </si>
  <si>
    <t>Doctors encrypt the EHRs and store them on Storj</t>
  </si>
  <si>
    <t>EHRs</t>
  </si>
  <si>
    <t>Health Data Files</t>
  </si>
  <si>
    <t>Files, Health Data</t>
  </si>
  <si>
    <t>scrutinize access to EHR data, encompassing who accesses it, when, and for what purpose 
audit logs derived from the system’s audit trail and access control policy verification processes 
recording every EHR access and modification event</t>
  </si>
  <si>
    <t>EHR data 
audit logs 
EHR access events</t>
  </si>
  <si>
    <t>Health data 
Logs 
Processes</t>
  </si>
  <si>
    <t>electronic health records stored in IPFS</t>
  </si>
  <si>
    <t>...Patients' medical records can be securely stored on the blockchain...
...electronic health records...</t>
  </si>
  <si>
    <t>medical records
electronic health records</t>
  </si>
  <si>
    <t>Health data
Electronic health records</t>
  </si>
  <si>
    <t>Health Data, Medical Data</t>
  </si>
  <si>
    <t>video data collected by DVRs</t>
  </si>
  <si>
    <t>DVR video</t>
  </si>
  <si>
    <t>Video, Data Files</t>
  </si>
  <si>
    <t>Files, Videos</t>
  </si>
  <si>
    <t>The system tracks access to patient health records.</t>
  </si>
  <si>
    <t>The EHR data are stored in an InterPlanetary File System (IPFS)...
The report containing EHR data is securely stored in the IPFS...</t>
  </si>
  <si>
    <t>EHR data
report, patient ID, diagnosis, prescription</t>
  </si>
  <si>
    <t>Health data
Data files</t>
  </si>
  <si>
    <t>legal documents, contracts, case records, criminal records</t>
  </si>
  <si>
    <t>Legal data</t>
  </si>
  <si>
    <t>Legal Data Files, Logs, Metadata</t>
  </si>
  <si>
    <t>Legal Data, Logs, Metadata</t>
  </si>
  <si>
    <t>encrypted files are still published to the Interplanetary File System (IPFS)
ciphertext metadata, encrypted keyword index</t>
  </si>
  <si>
    <t>encrypted files
metadata</t>
  </si>
  <si>
    <t>Data files in cloud storage
Metadata in cloud storage</t>
  </si>
  <si>
    <t>This data contains Population Identification Numbers, names, addresses, telephone numbers, and emails
The data object in Fig.1 represents the data output from each process
We also proposed data traceability by enabling the blockchain to record every activity related to the policyholder's data</t>
  </si>
  <si>
    <t>policyholder data
data output from healthcare process
data activity</t>
  </si>
  <si>
    <t>Personal data
Health data
Footprints</t>
  </si>
  <si>
    <t>Personal Data, Medical Data, Metadata, Logs</t>
  </si>
  <si>
    <t>Logs, Medical Data, Metadata, Personal Data</t>
  </si>
  <si>
    <t>Logs &amp; Audit Trails, Structured Records, Metadata</t>
  </si>
  <si>
    <t>Patients’ health data can of typed into text, pdf files, or image files</t>
  </si>
  <si>
    <t>text, pdf, image files</t>
  </si>
  <si>
    <t>Citizen-submitted E‐Applications, including personal data, business data, financial reports, tax data...
XML documents relating to a citizen’s business registration application...</t>
  </si>
  <si>
    <t>E-Documents, citizen data
XML E-Documents</t>
  </si>
  <si>
    <t>Legal data
Data files</t>
  </si>
  <si>
    <t>XML Documents</t>
  </si>
  <si>
    <t>electronic medical record</t>
  </si>
  <si>
    <t>Documents, Structured Records, Media Files, Logs &amp; Audit Trails</t>
  </si>
  <si>
    <t>...encrypted healthcare records in IPFS...
...hash values securely stored within the blockchain...</t>
  </si>
  <si>
    <t>encrypted healthcare records
hash values</t>
  </si>
  <si>
    <t>data files stored in the cloud</t>
  </si>
  <si>
    <t>The study introduces a new method based on adjacent pixel differentiation, where differences between neighboring pixels are customized to identify optimal embedding locations. 
Secret data bits embedded within the pixels of digital images.</t>
  </si>
  <si>
    <t>pixels of digital images 
secret bits</t>
  </si>
  <si>
    <t>Images 
Sensitive Data</t>
  </si>
  <si>
    <t>Encrypted electronic medical records (EMR), including medical images and diagnostic data</t>
  </si>
  <si>
    <t>EMR</t>
  </si>
  <si>
    <t>image data is often used for malicious action such as infiltration, exfiltration and Command&amp;Control
metadata and media data traces</t>
  </si>
  <si>
    <t>image data
metadata and media data</t>
  </si>
  <si>
    <t>detect illegitimate data access to data stored on a local file system 
decoy documents such as tax return forms, medical records, credit card statements, e-bay receipts</t>
  </si>
  <si>
    <t>data files 
decoy documents</t>
  </si>
  <si>
    <t>Data files 
Sensitive Data</t>
  </si>
  <si>
    <t>Sensitive Data Files, Files</t>
  </si>
  <si>
    <t>data blocks and signatures are stored in the cloud</t>
  </si>
  <si>
    <t>data blocks, signatures</t>
  </si>
  <si>
    <t>The resource data generated by constrained devices are distributed over IPFS...
cryptographic hash is created which is later on used to retrieve the file</t>
  </si>
  <si>
    <t>IoT data
Metadata in cloud storage</t>
  </si>
  <si>
    <t>IoT Data, Metadata</t>
  </si>
  <si>
    <t>personal and sensitive data
location, identity, and behavioral patterns</t>
  </si>
  <si>
    <t>personal data
user data</t>
  </si>
  <si>
    <t>Personal data
Sensitive Data</t>
  </si>
  <si>
    <t>Personal Data, Sensitive Data</t>
  </si>
  <si>
    <t>IoT Data Streams, Structured Records, Log &amp; Audit Trails</t>
  </si>
  <si>
    <t>OFD files</t>
  </si>
  <si>
    <t>media ecological data element can be divided into the following categories: content data, interactive data, copyright data, value evaluation data, advertising data, user data, authentication, transaction data, circulation data, token data... 
Users can create and exchange digital assets in the convergence media ecology...</t>
  </si>
  <si>
    <t>media ecological data elements 
digital assets</t>
  </si>
  <si>
    <t>Digital Objects, Copyrights Data, Metadata, Data Files</t>
  </si>
  <si>
    <t>Copyrights Data, Digital Objects, Files, Metadata, Sensitive Data</t>
  </si>
  <si>
    <t>Media Files, Data Files, Metadata</t>
  </si>
  <si>
    <t>Electronic Health Record (EHR)</t>
  </si>
  <si>
    <t>EHR</t>
  </si>
  <si>
    <t>every single block of shared data is accompanied by a signature</t>
  </si>
  <si>
    <t>data blocks</t>
  </si>
  <si>
    <t>encrypted EHR stored in IPFS 
operation records of EHR usage 
access control policies and index packets</t>
  </si>
  <si>
    <t>EHR 
logs 
metadata</t>
  </si>
  <si>
    <t>Health data 
Logs 
Metadata in cloud storage</t>
  </si>
  <si>
    <t>medical records
metadata of medical records</t>
  </si>
  <si>
    <t>medical records
metadata</t>
  </si>
  <si>
    <t>Medical Files, Metadata</t>
  </si>
  <si>
    <t>Personal (sometimes called “protected”) health information (PHI)</t>
  </si>
  <si>
    <t>PHI</t>
  </si>
  <si>
    <t>Files, Health Data, Medical Data, Personal Data</t>
  </si>
  <si>
    <t>EHR is plagued with interoperability... EHRs can be stored using cloud platforms...
The data contained in this digital ledger can be patients’ sensitive data like blood test reports, X-ray reports...</t>
  </si>
  <si>
    <t>electronic health records
blood test reports, X-ray reports</t>
  </si>
  <si>
    <t>Health data
Sensitive Data</t>
  </si>
  <si>
    <t>Health Data, Medical Data, Metadata, Logs</t>
  </si>
  <si>
    <t>Health Data, Logs, Medical Data, Metadata, Sensitive Data</t>
  </si>
  <si>
    <t>Personal Health Information (PHI)
data from IoT, sensors, and smart devices</t>
  </si>
  <si>
    <t>PHI
IoT data</t>
  </si>
  <si>
    <t>IoT Data, Health Data</t>
  </si>
  <si>
    <t>digital information objects, usage logs, payment info</t>
  </si>
  <si>
    <t>Digital Information Objects</t>
  </si>
  <si>
    <t>Digital Objects, Sensitive Data</t>
  </si>
  <si>
    <t>Documents, Metadata, Logs &amp; Audit Trails, Structured Records</t>
  </si>
  <si>
    <t>The sheer volume and sensitive nature of patient records...
Medical files such as medical images and test reports...
Chest X-ray, Blood-Test, MRI-Report...</t>
  </si>
  <si>
    <t>health data
data files
medical images</t>
  </si>
  <si>
    <t>Health data
Data files
Images</t>
  </si>
  <si>
    <t>Health Data, Medical Files, Data Files, Images</t>
  </si>
  <si>
    <t>Files, Health Data, Images, Medical Data</t>
  </si>
  <si>
    <t>Sensitive data, indicators of compromise (IoCs), indicators of attack (IoAs)... 
Data exfiltration indicators: large volumes of data being transferred to external locations...</t>
  </si>
  <si>
    <t>IoCs, IoAs, sensitive data 
data exfiltration</t>
  </si>
  <si>
    <t>Sensitive Data 
Footprints</t>
  </si>
  <si>
    <t>Digital Objects, Sensitive Data, Metadata</t>
  </si>
  <si>
    <t>Digital Objects, Metadata, Sensitive Data</t>
  </si>
  <si>
    <t>Actual medical records are stored in a decentralized fashion using IPFS.</t>
  </si>
  <si>
    <t>digital information is encapsulated into a cryptographically protected electronic container</t>
  </si>
  <si>
    <t>digital information</t>
  </si>
  <si>
    <t>...Electronic Health Records (EHR)...
...patient information and medical activity...</t>
  </si>
  <si>
    <t>EHR
patient information, medical activity</t>
  </si>
  <si>
    <t>Health data
Personal data</t>
  </si>
  <si>
    <t>Medical Data, Health Data</t>
  </si>
  <si>
    <t>data hiding in WebP images
metadata may be present in the extended version of WebP images
secret message is embedded in an insignificant container</t>
  </si>
  <si>
    <t>WebP images
metadata
secret message</t>
  </si>
  <si>
    <t>Images
Metadata in cloud storage
Sensitive Data</t>
  </si>
  <si>
    <t>Information about the Data Breach itself i.e. when and where did it occur, its cause, affected systems, data, and data subjects
Metadata about the notices is represented using DCMI Metadata Terms and Schema.org vocabularies</t>
  </si>
  <si>
    <t>affected systems, data, data subjects
Metadata</t>
  </si>
  <si>
    <t>Personal data
Metadata in cloud storage</t>
  </si>
  <si>
    <t>Pesonal Data, Sensitive Data, Metadata</t>
  </si>
  <si>
    <t>Metadata, Personal Data, Sensitive Data</t>
  </si>
  <si>
    <t>monitor data access in the cloud
decoy documents such as tax return forms, medical records, credit card statements</t>
  </si>
  <si>
    <t>data access
decoy documents</t>
  </si>
  <si>
    <t>Data files in cloud storage
Sensitive Data</t>
  </si>
  <si>
    <t>private data source files using a multi-party secure computation public key 
encrypted keyword indexes</t>
  </si>
  <si>
    <t>private data files 
ciphertext index</t>
  </si>
  <si>
    <t>Health data 
Metadata in cloud storage</t>
  </si>
  <si>
    <t>Documents, Data Files, Metadata</t>
  </si>
  <si>
    <t>Targets of cyberattacks included CAD model files, STL files, toolpath or G-code files, machines, sensors, actuators, controllers, etc.
AM products could be compromised through malicious modifications of the controller PC, 3D CAD files, STL files, toolpaths or G-code files, and printer firmware.
Tracking/tracing AM products employing radio frequency identification (RFID) is effective in reducing the probability of sabotaging products.</t>
  </si>
  <si>
    <t>CAD files, STL files, G-code
printer firmware
AM products</t>
  </si>
  <si>
    <t>Design files
Firmware
Files</t>
  </si>
  <si>
    <t>Data Files, CAD Files, SourceCoude Files</t>
  </si>
  <si>
    <t>CAD Files, Files, Source-code</t>
  </si>
  <si>
    <t>Source Code &amp; CAD, Data Files</t>
  </si>
  <si>
    <t>sensor data, actuator signals, camera feeds, radar information
data from oil pipelines and refinery
data encryption mechanism at the perceptual layer</t>
  </si>
  <si>
    <t>sensor and actuator data
pipeline monitoring data
device-level data</t>
  </si>
  <si>
    <t>IoT data
Supply chain data
Sensitive Data</t>
  </si>
  <si>
    <t>IoT Data, Sensitive Data</t>
  </si>
  <si>
    <t>documents in the form of text and image such as .doc, .xls, .pdf, .jpg, .png files
Medical datasets are universally accounted as most sensitive in nature</t>
  </si>
  <si>
    <t>documents
medical datasets</t>
  </si>
  <si>
    <t>Data files
Health data</t>
  </si>
  <si>
    <t>Health Data, Medical Data Files, Data Files</t>
  </si>
  <si>
    <t>encrypted data stored off-chain in IPFS
hash value of encrypted data is stored on the blockchain
identity information of both parties involved in the data-sharing</t>
  </si>
  <si>
    <t>encrypted data
hash values
identity information</t>
  </si>
  <si>
    <t>Data files in cloud storage
Metadata in cloud storage
Personal data</t>
  </si>
  <si>
    <t>Data Files, Pesonal Data, Metadata</t>
  </si>
  <si>
    <t>Files, Metadata, Personal Data</t>
  </si>
  <si>
    <t>store the ciphertext, policy, and public keys
access logs and request records</t>
  </si>
  <si>
    <t>ciphertext, access policy, public keys
access logs</t>
  </si>
  <si>
    <t>Sensitive Data
Logs</t>
  </si>
  <si>
    <t>Logs, Sensitive Data</t>
  </si>
  <si>
    <t>engineering management official documents, technical materials, document receipts</t>
  </si>
  <si>
    <t>supervision data</t>
  </si>
  <si>
    <t>Engineering Supervision Records</t>
  </si>
  <si>
    <t>Data Files, Engineering Supervision Records Files</t>
  </si>
  <si>
    <t>Engineering Supervision Data, Files</t>
  </si>
  <si>
    <t>IoT Data Streams, Documents</t>
  </si>
  <si>
    <t>Users may submit and download data using a secure online interface
audit trail function allows the administrator to know who requested a file, when they requested it, and when the file was downloaded</t>
  </si>
  <si>
    <t>files
user activity logs</t>
  </si>
  <si>
    <t>Data Files, Logs</t>
  </si>
  <si>
    <t>Personal Health Report (PHR)
IPFS hash, metadata</t>
  </si>
  <si>
    <t>PHR
metadata</t>
  </si>
  <si>
    <t>Personal Data, Health Data, Medical Files, Data Files</t>
  </si>
  <si>
    <t>We used structured datasets to evaluate the performance of the proposed framework.
Sensitive data will be passed to the data splitter, which will split data into fragments.
The metadata (MD) generated during the fragmentation process and the permission list (PL) will be held on the permissioned blockchain.</t>
  </si>
  <si>
    <t>structured datasets
sensitive data
metadata</t>
  </si>
  <si>
    <t>Data files
Sensitive Data
Metadata in cloud storage</t>
  </si>
  <si>
    <t>Files, Metadata, Sensitive Data</t>
  </si>
  <si>
    <t>NFTs that securely store their Electronic Health Records (EHRs)...
medical histories, and test results on the blockchain...</t>
  </si>
  <si>
    <t>Electronic Health Records
medical histories, test results</t>
  </si>
  <si>
    <t>records are stored on IPFS, with corresponding hashes stored on the blockchain...</t>
  </si>
  <si>
    <t>medical records, EHRs</t>
  </si>
  <si>
    <t>Medical Data Files, Data Files, Metadata</t>
  </si>
  <si>
    <t>Files, Medical Data, Metadata</t>
  </si>
  <si>
    <t>Data Files, Structured Records, Metadata</t>
  </si>
  <si>
    <t>PHR-NFT offers a transparent solution that increases trust among healthcare stakeholders</t>
  </si>
  <si>
    <t>digital media f that is stored on an external drive 
embedded watermark... watermarked Lena image</t>
  </si>
  <si>
    <t>digital media files 
images</t>
  </si>
  <si>
    <t>Data files 
Images</t>
  </si>
  <si>
    <t>Patients’ medical data may be scattered across multiple healthcare institutions...
The permissions she wants to share are read, write, and write, respectively...
authorization graph... stores delegated content...</t>
  </si>
  <si>
    <t>medical data
permissions
authorization chain</t>
  </si>
  <si>
    <t>Health data
Sensitive Data
Footprints</t>
  </si>
  <si>
    <t>Health Data, Sensitive Data, Metadata</t>
  </si>
  <si>
    <t>Health Data, Metadata, Sensitive Data</t>
  </si>
  <si>
    <t>Each meter in SPS measures and represents the cumulative consumption of electrical power
user sends an attestation request... notarized data</t>
  </si>
  <si>
    <t>smart meter data
notarized data</t>
  </si>
  <si>
    <t>IoT data
Data files</t>
  </si>
  <si>
    <t>IoT Data Files, IoT Data, Data Files</t>
  </si>
  <si>
    <t>digital images
feature vectors
pirated image</t>
  </si>
  <si>
    <t>Images
Data files
Sensitive Data</t>
  </si>
  <si>
    <t>Image, Data Files, Sensitive Data</t>
  </si>
  <si>
    <t>Files, Images, Sensitive Data</t>
  </si>
  <si>
    <t>multimedia data, especially high-definition data, such as vector graphics
data can achieve value circulation through transactions</t>
  </si>
  <si>
    <t>vector graphics, multimedia data
data</t>
  </si>
  <si>
    <t>Images
Data files</t>
  </si>
  <si>
    <t>personal energy dataset (i.e., a collection of time-stamped energy records with various data sources)</t>
  </si>
  <si>
    <t>personal energy data</t>
  </si>
  <si>
    <t>IoT data</t>
  </si>
  <si>
    <t>electronic health record sharing and management scheme
track how the record has been accessed</t>
  </si>
  <si>
    <t>electronic health records
access logs</t>
  </si>
  <si>
    <t>encrypted data are stored on the IPFS
access behavior of the DU will be recorded in the blockchain</t>
  </si>
  <si>
    <t>encrypted data
access behavior</t>
  </si>
  <si>
    <t>Data files in cloud storage
Footprints</t>
  </si>
  <si>
    <t>...access to medical data...</t>
  </si>
  <si>
    <t>Encrypted electronic health records are stored in IPFS and referenced via smart contracts.
The references to the record is the ipfs-link used to fetch the corresponding encrypted record.</t>
  </si>
  <si>
    <t>encrypted health records
ipfs-link</t>
  </si>
  <si>
    <t>Health Data Files, Data Files</t>
  </si>
  <si>
    <t>encrypted data files, access credentials</t>
  </si>
  <si>
    <t>encrypted data files</t>
  </si>
  <si>
    <t>The PILChain uses IPFS to store evidence data off-chain
large-size electronic evidence files, such as high-resolution pictures, audio, and videos</t>
  </si>
  <si>
    <t>evidence data
multimedia evidence</t>
  </si>
  <si>
    <t>Images, Audios, Videos, Data Files</t>
  </si>
  <si>
    <t>Audios, Files, Images, Videos</t>
  </si>
  <si>
    <t>Media Files, Documents</t>
  </si>
  <si>
    <t>MedBloc captures a longitudinal view of the patient’s health story...</t>
  </si>
  <si>
    <t>Actual EHR data, on the other hand, will be encrypted and stored offchain in Health Insurance Portability and Accountability Act–compliant cloud-based storage.
Metadata are stored on-chain and consist of EHR metadata (eg, data source, data category) and permission metadata...
The confidentiality of the cryptographic keys can be violated if the user's smart card and credentials are compromised.</t>
  </si>
  <si>
    <t>EHR data, encrypted data
metadata, access control metadata
cryptographic keys, credentials</t>
  </si>
  <si>
    <t>Health data
Metadata in cloud storage
Sensitive Data</t>
  </si>
  <si>
    <t>Insurance Data, Metadata,</t>
  </si>
  <si>
    <t>Insurance Data, Metadata, Sensitive Data</t>
  </si>
  <si>
    <t>Hospital routers or base stations process and upload medical data to cloud server (CS) or blockchain...
Data encryption keys and user attribute keys...</t>
  </si>
  <si>
    <t>Medical data
Encryption keys</t>
  </si>
  <si>
    <t>Medical Data, IoT Data, Metadata</t>
  </si>
  <si>
    <t>IoT Data, Medical Data, Metadata</t>
  </si>
  <si>
    <t>IoT Data Streams, Structured Records, Metadata</t>
  </si>
  <si>
    <t>FHIR messages, patient data</t>
  </si>
  <si>
    <t>We assemble references to disparate medical data and encode these onto a blockchain ledger.
Each pointer consists of a query string that, when executed on the provider’s database, returns a subset of patient data.</t>
  </si>
  <si>
    <t>medical data
patient data</t>
  </si>
  <si>
    <t>Data, Medical Data</t>
  </si>
  <si>
    <t>Medical Data, Personal Data</t>
  </si>
  <si>
    <t>data collected via sensors and IoT technology including wearable devices...
encrypted PHD is stored in IPFS...</t>
  </si>
  <si>
    <t>personal health data, IoT data
PHD, encrypted health data</t>
  </si>
  <si>
    <t>IoT data
Health data</t>
  </si>
  <si>
    <t>electronic healthcare record between cloud organizations
activities performed on the data such as read, write, delete, copy, move and duplicate</t>
  </si>
  <si>
    <t>electronic healthcare record
user activities</t>
  </si>
  <si>
    <t>Health datHealth data
Processesa</t>
  </si>
  <si>
    <t>The index for EHRs is constructed through complex logic expressions and stored in the blockchain
The real EHRs are stored in a public cloud server in an encrypted form</t>
  </si>
  <si>
    <t>EHR index
encrypted EHRs</t>
  </si>
  <si>
    <t>Health record consists of patient’s profile, Diseases Diagnosed, Address Location, Medicine, Doctor Suggestion, next Review Notes, doctors Name, Hospital ID, Scan and Test image reports
encrypted health record, which will be stored in IPFS permanently</t>
  </si>
  <si>
    <t>health records, patient data
encrypted health record</t>
  </si>
  <si>
    <t>EHRs are digitally stored and managed... providing fundamental data for precise and real-time treatment
DO selects and encrypts a set of keywords, which are then uploaded to SC for easy retrieval</t>
  </si>
  <si>
    <t>electronic healthcare records
keywords, metadata</t>
  </si>
  <si>
    <t>medical record files and associated metadata</t>
  </si>
  <si>
    <t>IoT data
Electronic Health Records
data provided by patients</t>
  </si>
  <si>
    <t>IoT data
EHR
patient-provided data</t>
  </si>
  <si>
    <t>IoT data
Health data
Personal data</t>
  </si>
  <si>
    <t>The individual’s health data is collected from multiple medical IoT devices...
The health record is provided by an individual whereas individual’s health data is obtained using medical IoT devices and applications.</t>
  </si>
  <si>
    <t>medical IoT data
personal health data</t>
  </si>
  <si>
    <t>data is first encrypted with Data encryption key (DEK)</t>
  </si>
  <si>
    <t>DEK</t>
  </si>
  <si>
    <t>Data</t>
  </si>
  <si>
    <t>...personal data, device ownership, user actions, locations, and interests...
...location extracted from GPS device position...
...interests and preferences are processed automatically from those contents users release on social networks...</t>
  </si>
  <si>
    <t>personal data, devices, interests
GPS data
social media data</t>
  </si>
  <si>
    <t>Personal data
IoT data
Sensitive Data</t>
  </si>
  <si>
    <t>Health Data, IoT Data, Sensitive Data</t>
  </si>
  <si>
    <t>Electronic Medical Records (EMR) hold data related to patients and their treatments.
report files stored in IPFS
IPFS files stored in the public IPFS are encrypted by the receiver’s public key</t>
  </si>
  <si>
    <t>EMR
IPFS medical files
encrypted IPFS files</t>
  </si>
  <si>
    <t>Health data
Data files
Sensitive Data</t>
  </si>
  <si>
    <t>Medical Files, Data Files</t>
  </si>
  <si>
    <t>Files, Medical Data, Sensitive Data</t>
  </si>
  <si>
    <t>encrypted medical data and associated keywords</t>
  </si>
  <si>
    <t>medical data, keywords</t>
  </si>
  <si>
    <t>The EHRs of patients are encrypted and stored in the medical institutions by local cloud
the corresponding hash values are stored on PESchain</t>
  </si>
  <si>
    <t>EHRs
hash values of EHRs</t>
  </si>
  <si>
    <t>Electronic health records, including structured and unstructured patient data from wearable devices, laboratories, radiology, and healthcare providers.
Wearable sensors will transmit the health data collected to a gateway for real-time transmission to an integrated ePHR database server.</t>
  </si>
  <si>
    <t>EHR, wearable data, lab results
wearable sensors</t>
  </si>
  <si>
    <t>research files</t>
  </si>
  <si>
    <t>includes different types of medical records, such as: X-ray pictures, symptom videos, text of treatment results
metadata and summary of medical records to the blockchain</t>
  </si>
  <si>
    <t>EMR files
metadata</t>
  </si>
  <si>
    <t>All the medical records (EHRs) are encrypted with unique symmetric keys...
The hash of the encrypted EHR along with Public Key of the beneficiary...</t>
  </si>
  <si>
    <t>EHRs
encrypted EHRs</t>
  </si>
  <si>
    <t>Medical Files, Insurance Data Files, Data Files</t>
  </si>
  <si>
    <t>Files, Insurance Data, Medical Data</t>
  </si>
  <si>
    <t>Electronic health record (EHR) systems... touchpoints... metadata and hashes</t>
  </si>
  <si>
    <t>video streaming applications... video content... encrypted records</t>
  </si>
  <si>
    <t>video content</t>
  </si>
  <si>
    <t>Video</t>
  </si>
  <si>
    <t>IoT Data, Videos</t>
  </si>
  <si>
    <t>IoT Data Streams, Media Files</t>
  </si>
  <si>
    <t>We have used IPFS to store records which has the advantage of being distributed and ensures immutability of records.</t>
  </si>
  <si>
    <t>Health records</t>
  </si>
  <si>
    <t>EHRs may include the medical history and personal information which are given by the patients.</t>
  </si>
  <si>
    <t>files which contain sensitive personal data such as electronic health records, financial history of individuals or legal documents</t>
  </si>
  <si>
    <t>sensitive files</t>
  </si>
  <si>
    <t>Documents, Data Files</t>
  </si>
  <si>
    <t>distributing files that contain sensitive information to authorized users</t>
  </si>
  <si>
    <t>Sensitive Data Files, Data Files</t>
  </si>
  <si>
    <t>sensitive information... citizens’ records
content... encrypted using the manager’s domain-specific key
log information... sender name, device IP address, recipient details</t>
  </si>
  <si>
    <t>sensitive information
protected content
log files</t>
  </si>
  <si>
    <t>Sensitive Data
Data files
Logs</t>
  </si>
  <si>
    <t>patient health information; medical data; heart rate; medical records
data files; DDSS; IPFS; off-chain cache</t>
  </si>
  <si>
    <t>patient data; medical records
data files; DDSS</t>
  </si>
  <si>
    <t>Medical Files, Data Files, Health Data</t>
  </si>
  <si>
    <t>health data from personal wearable devices, manual input, and medical devices</t>
  </si>
  <si>
    <t>personal health data</t>
  </si>
  <si>
    <t>encrypted data is stored on the InterPlanetary File System (IPFS)</t>
  </si>
  <si>
    <t>encrypted data</t>
  </si>
  <si>
    <t>The electronic health record (EHR) stores patients’ diagnosis and treatment information...</t>
  </si>
  <si>
    <t>Theme (final decision)</t>
  </si>
  <si>
    <t>we identify eight application-level security architectures based on the following three elements: Virtual Machine, Control Set, and Distribution Style</t>
  </si>
  <si>
    <t>virtual machine, control set, distribution style</t>
  </si>
  <si>
    <t>Note that there can be a control domain with both SRM and CRM. In fact, this is more likely to happen in real world systems... UCON also covers this kind of hybrid control domain.</t>
  </si>
  <si>
    <t>SRM and CRM</t>
  </si>
  <si>
    <t>The master controller is an organisation-specific trusted device</t>
  </si>
  <si>
    <t>master controller</t>
  </si>
  <si>
    <t>access to a user’s information in the Cloud will exhibit a normal means of access</t>
  </si>
  <si>
    <t>user behavior profiling</t>
  </si>
  <si>
    <t>we study the application where there is a distributor, as a trusted party, managing and distributing files</t>
  </si>
  <si>
    <t>trusted distributor</t>
  </si>
  <si>
    <t>attribute authority and key server cooperate</t>
  </si>
  <si>
    <t>cooperative key generation</t>
  </si>
  <si>
    <t>User profiling is a well known technique that can be applied here to model how, when, and how much a user accesses their information in the Cloud</t>
  </si>
  <si>
    <t>user profiling</t>
  </si>
  <si>
    <t>We design the components of our system nodes to integrate with existing EMR infrastructure... Patient nodes in our system contain the same basic components as providers.</t>
  </si>
  <si>
    <t>distributed system with patient and provider nodes</t>
  </si>
  <si>
    <t>SMeAF design consists of three layers: (a) the data layer; (b) the control layer; and (c) the security layer...</t>
  </si>
  <si>
    <t>multi-layer framework</t>
  </si>
  <si>
    <t>agents are installed on cloud nodes hosting virtual machines and data</t>
  </si>
  <si>
    <t>centralized monitoring system</t>
  </si>
  <si>
    <t>processing and consensus nodes are the only entities with direct access to the blockchain network</t>
  </si>
  <si>
    <t>user-centric health data sharing solution</t>
  </si>
  <si>
    <t>user-centric</t>
  </si>
  <si>
    <t>...let the users own their data, without considering a centralized authority...</t>
  </si>
  <si>
    <t>decentralized, user ownership</t>
  </si>
  <si>
    <t>...user-centric focus...</t>
  </si>
  <si>
    <t>The architecture of the acl-IPFS network... Ethereum nodes executing the smart contract... aclIPFS nodes that enforce the permissions.</t>
  </si>
  <si>
    <t>Ethereum nodes and acl-IPFS nodes</t>
  </si>
  <si>
    <t>Only the search index is added to the blockchain... the real EHRs are stored in a public cloud server</t>
  </si>
  <si>
    <t>blockchain index + cloud storage</t>
  </si>
  <si>
    <t>The system consists of six main actors and entities... Blockchain P2P network: A non-trusted peer-to-peer network...</t>
  </si>
  <si>
    <t>data that flows among three party system i.e. cloud, owner and client</t>
  </si>
  <si>
    <t>three party system</t>
  </si>
  <si>
    <t>patient-centered</t>
  </si>
  <si>
    <t>MedBloc is a blockchain network composed of multiple nodes... Network Administrators control the Authentication Server, the CA, and the overall Blockchain Network.</t>
  </si>
  <si>
    <t>Blockchain network with centralized control</t>
  </si>
  <si>
    <t>MedChain is built above the existing health providers’ databases... providers’ nodes in our design will be responsible for the maintenance of the blockchain.</t>
  </si>
  <si>
    <t>provider-managed blockchain</t>
  </si>
  <si>
    <t>our framework acts as a layer over IPFS... transactions regarding the access permissions and actual reads are stored in Ethereum blockchain</t>
  </si>
  <si>
    <t>IPFS + Ethereum</t>
  </si>
  <si>
    <t>The EHRs of patients are encrypted and stored in the medical institutions by local cloud while the corresponding hash values are stored on PESchain</t>
  </si>
  <si>
    <t>local cloud + blockchain</t>
  </si>
  <si>
    <t>All the participating nodes on the network i.e. hospitals, patients, Insurance agency, etc. are required to be a part of two networks - the permissioned blockchain and IPFS.</t>
  </si>
  <si>
    <t>permissioned blockchain and IPFS</t>
  </si>
  <si>
    <t>Hyperledger-Fabric is a private and a permissioned blockchain that restricts participation in the network to the authorized parties only...</t>
  </si>
  <si>
    <t>permissioned blockchain</t>
  </si>
  <si>
    <t>HealthChain divides the whole system into regions and uses two kinds of blockchains, Private Blockchain: for intra-regional communication and, Consortium Blockchain: for inter-regional communication.</t>
  </si>
  <si>
    <t>Private and Consortium Blockchain</t>
  </si>
  <si>
    <t>Federated cloud computing will expand the scope of cloud services... Blockchain technology security power will provide the trust and transparency</t>
  </si>
  <si>
    <t>Federated cloud, Blockchain</t>
  </si>
  <si>
    <t>We propose a layered smart contract approach...</t>
  </si>
  <si>
    <t>smart contract layers</t>
  </si>
  <si>
    <t>The framework are shown in Fig. 1 and gathered into four principle layers</t>
  </si>
  <si>
    <t>layered architecture</t>
  </si>
  <si>
    <t>user-centric focus</t>
  </si>
  <si>
    <t>We construct an architecture which is comprised of four main components: (1) a web-based application... (4) a private blockchain network</t>
  </si>
  <si>
    <t>web-based front-end, cloud storage, blockchain</t>
  </si>
  <si>
    <t>The system architecture... contains two modules... blockchain adapter... decentralized peer-to-peer network</t>
  </si>
  <si>
    <t>...a proxy blockchain enables independently managed trust authorities to interoperate...</t>
  </si>
  <si>
    <t>proxy blockchain and domain blockchains</t>
  </si>
  <si>
    <t>ACTION-EHR takes a hybrid data management approach, where metadata on data sharing will be stored on the chain and shared EHR data will be encrypted and stored off-chain...</t>
  </si>
  <si>
    <t>hybrid data management, on-chain metadata, off-chain data</t>
  </si>
  <si>
    <t>patients are responsible for deploying their smart contract</t>
  </si>
  <si>
    <t>Our proposed solution works under the same rules for all types of patients and all kinds of use case scenarios...</t>
  </si>
  <si>
    <t>decentralized, smart contracts, IPFS, oracles</t>
  </si>
  <si>
    <t>IntentKeeper orchestrates the service requests across the site instances to deploy services into computing nodes.</t>
  </si>
  <si>
    <t>federated orchestration</t>
  </si>
  <si>
    <t>semi-centralized composite system</t>
  </si>
  <si>
    <t>semi-centralized</t>
  </si>
  <si>
    <t>The execution of DAUC contract is separated into the on-chain state tracking part and off-chain TEE computation part.</t>
  </si>
  <si>
    <t>on-chain and off-chain</t>
  </si>
  <si>
    <t>we propose a design based upon the InterPlanetary File System (IPFS)... and a governing body...</t>
  </si>
  <si>
    <t>IPFS and governing body</t>
  </si>
  <si>
    <t>The proposed SC-ABSE scheme for secure IPFS medical data sharing consists of five entities...</t>
  </si>
  <si>
    <t>SC-ABSE system model</t>
  </si>
  <si>
    <t>user-centered data access system</t>
  </si>
  <si>
    <t>The architecture of this medical system MPI storage platform based on cloud storage and blockchain</t>
  </si>
  <si>
    <t>cloud and blockchain</t>
  </si>
  <si>
    <t>The consortium blockchain network in this paper is based on blockchain nodes, and each medical institution acts as one node</t>
  </si>
  <si>
    <t>consortium blockchain</t>
  </si>
  <si>
    <t>HF and IPFS are deployed in the same local area network (LAN)...</t>
  </si>
  <si>
    <t>HF and IPFS</t>
  </si>
  <si>
    <t>The CP-ABE is incorporated into the blockchain as a key server...</t>
  </si>
  <si>
    <t>blockchain key server</t>
  </si>
  <si>
    <t>The architecture of the proposed system... six layers</t>
  </si>
  <si>
    <t>layered architecture with decentralized and permissioned blockchain</t>
  </si>
  <si>
    <t>Health information is mainly stored on the blockchain as hashes, whereas the original vast quantities of data are maintained off-chain in IPFS</t>
  </si>
  <si>
    <t>on-chain and off-chain storage</t>
  </si>
  <si>
    <t>The eHealthChain architecture consists of four layers... an adapter layer, which interlaces the blockchain layer with an application layer.</t>
  </si>
  <si>
    <t>adapter layer</t>
  </si>
  <si>
    <t>The cloud provides storage and computing services to the DO... acts as a proxy to perform the re-encryption algorithm.</t>
  </si>
  <si>
    <t>cloud acts as proxy</t>
  </si>
  <si>
    <t>decentralized and immutable blockchain database</t>
  </si>
  <si>
    <t>decentralized</t>
  </si>
  <si>
    <t>blockchain is the primary component... smart contracts... service provider performs identity registration</t>
  </si>
  <si>
    <t>blockchain, smart contracts, service provider</t>
  </si>
  <si>
    <t>The proposed framework integrates blockchain and big data distributed storage, with components interacting through secure channels.</t>
  </si>
  <si>
    <t>blockchain + distributed storage</t>
  </si>
  <si>
    <t>patients participate in decisions about how and with whom their PHI is shared</t>
  </si>
  <si>
    <t>patient control</t>
  </si>
  <si>
    <t>centralized, decentralized and semi-decentralized systems</t>
  </si>
  <si>
    <t>semi-decentralized</t>
  </si>
  <si>
    <t>BFHS consists of data acquirement layer, data storage layer and data sharing layer...</t>
  </si>
  <si>
    <t>Our scheme uses IPFS to provide a distributed storage platform for user data... and uses the decentralization of Fabric to solve the problem of trust</t>
  </si>
  <si>
    <t>distributed storage, decentralized access control</t>
  </si>
  <si>
    <t>Hospitals manage servers and interact with blockchain and IPFS</t>
  </si>
  <si>
    <t>...a consortium blockchain architecture that is based on Hyperledger Sawtooth...</t>
  </si>
  <si>
    <t>IoMT devices layer, F2C layer, user layer</t>
  </si>
  <si>
    <t>hybrid architecture</t>
  </si>
  <si>
    <t>blockchain network and smart contracts, patient-controlled delegation</t>
  </si>
  <si>
    <t>MAS allows communication between agents and a public blockchain network</t>
  </si>
  <si>
    <t>MAS and blockchain</t>
  </si>
  <si>
    <t>Hyperledger Fabric permissioned Blockchain framework</t>
  </si>
  <si>
    <t>hybrid blockchain i.e Public and Private blockchain</t>
  </si>
  <si>
    <t>The proposed platform solves this problem by integrating electronic medical reports in a private and permissioned blockchain</t>
  </si>
  <si>
    <t>private and permissioned blockchain</t>
  </si>
  <si>
    <t>smartphone will not be able to store the entire Blockchain, but will only have access to it through a DApp</t>
  </si>
  <si>
    <t>smartphone access via DApp</t>
  </si>
  <si>
    <t>The framework is designed to be patient-centric, allowing users to control access.</t>
  </si>
  <si>
    <t>patient-centric</t>
  </si>
  <si>
    <t>The proposed blockchain framework encompasses four key components: Ethereum blockchain platform, pre-encryption signature verification mode, BCM, and Smart Contract</t>
  </si>
  <si>
    <t>Ethereum blockchain, BCM, Smart Contract</t>
  </si>
  <si>
    <t>Authorization model layer classification... hybrid model</t>
  </si>
  <si>
    <t>a hybrid computing paradigm to deal with latency, computational, and storage constraints</t>
  </si>
  <si>
    <t>hybrid computing</t>
  </si>
  <si>
    <t>The framework integrates user interfaces and server-side components...</t>
  </si>
  <si>
    <t>collaborative on-chain and off-chain data security storage scheme</t>
  </si>
  <si>
    <t>The architecture includes supernodes, cloud service providers, and edge nodes</t>
  </si>
  <si>
    <t>The proposed framework for dual-blockchain Electronic Medical Record (EMR) sharing is composed of two blockchains and three distinct types of nodes.</t>
  </si>
  <si>
    <t>dual-blockchain, patient node, doctor node, hospital node</t>
  </si>
  <si>
    <t>The watermarking and cryptographic operations are performed off-chain to optimize performance, while verification and accountability are managed on-chain.</t>
  </si>
  <si>
    <t>off-chain and on-chain</t>
  </si>
  <si>
    <t>Our trading scheme mainly includes privacy-preserving image retrieval, a copyright-preserving scheme, and fair trading</t>
  </si>
  <si>
    <t>privacy-preserving retrieval, smart contracts, IPFS</t>
  </si>
  <si>
    <t>The other approach to sharing EHR is the three-layer system architecture...</t>
  </si>
  <si>
    <t>three-layer system architecture</t>
  </si>
  <si>
    <t>server-centered architecture using Microsoft Azure</t>
  </si>
  <si>
    <t>built our platform on the cloud-based Amazon Web Services (AWS) architecture</t>
  </si>
  <si>
    <t>AWS cloud-based architecture</t>
  </si>
  <si>
    <t>multi-chain structure combining public and federated chains</t>
  </si>
  <si>
    <t>multi-chain, public chain, federated chain</t>
  </si>
  <si>
    <t>on-chain and off-chain storage mechanisms</t>
  </si>
  <si>
    <t>edge cloud computing scenario</t>
  </si>
  <si>
    <t>edge cloud</t>
  </si>
  <si>
    <t>decentralized architecture based on BC and smart contracts</t>
  </si>
  <si>
    <t>decentralized architecture</t>
  </si>
  <si>
    <t>on chain and off chain storage system based on blockchain and IPFS</t>
  </si>
  <si>
    <t>to enable the development of interoperable tools for assisting organisations and authorities in their data breach requirements</t>
  </si>
  <si>
    <t>interoperable tools for authorities</t>
  </si>
  <si>
    <t>The DHAM acts as the gatekeeper... verifying the identity of the new entity and prompting the patient for permission...</t>
  </si>
  <si>
    <t>DHAM, patient-centered access control</t>
  </si>
  <si>
    <t>We combine a hybrid database system...</t>
  </si>
  <si>
    <t>hybrid database</t>
  </si>
  <si>
    <t>The user provides a message to be encrypted... The decryption process involves retrieving the encrypted message from the image and decrypting it using the corresponding algorithm and password.</t>
  </si>
  <si>
    <t>user provides message, user decrypts</t>
  </si>
  <si>
    <t>The study involves embedding secret messages into images using user-side tools and techniques</t>
  </si>
  <si>
    <t>embedding on user-side</t>
  </si>
  <si>
    <t>The embedding algorithm takes the WebP carrier, secret message, and optional key as input</t>
  </si>
  <si>
    <t>embedding and extracting by user</t>
  </si>
  <si>
    <t>The proposed architecture includes protection mechanisms to guarantee that health-care and medical information can be securely exchanged between health systems via the cloud.</t>
  </si>
  <si>
    <t>cloud-based architecture</t>
  </si>
  <si>
    <t>The cloud is an entity with massive storage capacity and computation resources.</t>
  </si>
  <si>
    <t>cloud-centric model</t>
  </si>
  <si>
    <t>The proposed architecture consists of a data manager, smart contracts, and decentralized data storage...</t>
  </si>
  <si>
    <t>data manager, smart contracts, decentralized storage</t>
  </si>
  <si>
    <t>The system architecture of our scheme which consists of six entities... including IPFS and smart contracts</t>
  </si>
  <si>
    <t>distributed components, user and server interaction</t>
  </si>
  <si>
    <t>data sent to cloud service provider for storage through private blockchain</t>
  </si>
  <si>
    <t>private blockchain</t>
  </si>
  <si>
    <t>The developed solution employs a hybrid architecture integrating CORDA blockchain, Java 8, Apache ActiveMQ (MQTT broker), and the Weka machine learning package.</t>
  </si>
  <si>
    <t>The DO manages registration, encryption, and smart contracts; DU interacts via smart agreement</t>
  </si>
  <si>
    <t>Each patient possesses a smart contract account for aggregating and managing their EMR</t>
  </si>
  <si>
    <t>A decentralized architecture inspired by MedRec was developed... This system integrates the consortium chain with the IPFS to enable both on-chain and off-chain collaborative storage...</t>
  </si>
  <si>
    <t>decentralized, consortium chain, IPFS</t>
  </si>
  <si>
    <t>combining off-chain message authentication transmission and on-chain access control permission verification</t>
  </si>
  <si>
    <t>...the actual data content is not stored on the blockchain but is instead linked via hashes to IPFS...</t>
  </si>
  <si>
    <t>blockchain + IPFS</t>
  </si>
  <si>
    <t>The proposed architecture is composed of four modules... The second module is the blockchain platform... The third module is related to the registration of EHR owners...</t>
  </si>
  <si>
    <t>blockchain platform, IPFS, smart contracts</t>
  </si>
  <si>
    <t>The BEIoMT framework is designed on the basis of BaaS, Cloud Services, Edge Services...</t>
  </si>
  <si>
    <t>Cloud, Edge, Blockchain</t>
  </si>
  <si>
    <t>A centralized supplier of design files/process instructions can be a center of attacks.</t>
  </si>
  <si>
    <t>centralized supplier</t>
  </si>
  <si>
    <t>Only the designated server can execute search algorithm</t>
  </si>
  <si>
    <t>designated server</t>
  </si>
  <si>
    <t>The Dokan tool has been employed for the development of the VFS</t>
  </si>
  <si>
    <t>user-mode file system</t>
  </si>
  <si>
    <t>...AguHyper’s decentralized architecture eliminates single points of failure...</t>
  </si>
  <si>
    <t>The system model includes the blockchain network, IPFS, control center (CC), delegator, and delegatees...</t>
  </si>
  <si>
    <t>blockchain network, IPFS, delegator, delegatees</t>
  </si>
  <si>
    <t>non-blind analysis of cover and stego image</t>
  </si>
  <si>
    <t>manual forensic analysis</t>
  </si>
  <si>
    <t>user account and registry artefacts</t>
  </si>
  <si>
    <t>analysis of logs in the DPC... hierarchical model of processes</t>
  </si>
  <si>
    <t>hierarchical model, centralized log analysis</t>
  </si>
  <si>
    <t>The system includes a user-friendly interface for hospital managers and uses private channels for access control.</t>
  </si>
  <si>
    <t>private channels, user interface</t>
  </si>
  <si>
    <t>local server, blockchain network, hybrid architecture</t>
  </si>
  <si>
    <t>Hybrid</t>
  </si>
  <si>
    <t>The scheme mainly includes five types of entities: attribute authorization (AA), blockchain (BC), IPFS, data owner (DO), and data user (DU)</t>
  </si>
  <si>
    <t>distributed entities</t>
  </si>
  <si>
    <t>BT-DEF system architecture including three entities: attestation service provider (ASP), user and smart contract on blockchain</t>
  </si>
  <si>
    <t>ASP, user, smart contract</t>
  </si>
  <si>
    <t>data is encrypted and stored across multiple clouds using AWS services</t>
  </si>
  <si>
    <t>hybrid cloud</t>
  </si>
  <si>
    <t>application layer, Fabric-SDK layer, and BC data storage layer</t>
  </si>
  <si>
    <t>multi-layered architecture</t>
  </si>
  <si>
    <t>DAMFSD is implemented using a hybrid architecture combining on-chain and off-chain components...</t>
  </si>
  <si>
    <t>The architecture includes components such as audit trails, compliance auditing, and audit logs...</t>
  </si>
  <si>
    <t>...the watermark detector only needs the secret key...</t>
  </si>
  <si>
    <t>user-side detection</t>
  </si>
  <si>
    <t>combines on-chain metadata storage and off-chain IPFS storage</t>
  </si>
  <si>
    <t>This integration allows for real-time detection and immediate, standardized responses...</t>
  </si>
  <si>
    <t>real-time detection and response</t>
  </si>
  <si>
    <t>each party within the enterprise to independently encrypt/decrypt their segment of watermark information</t>
  </si>
  <si>
    <t>independent encryption per party</t>
  </si>
  <si>
    <t>selecting the organization’s representative hashtags; collecting data from OSN images</t>
  </si>
  <si>
    <t>organization-specific hashtags, OSN image collection</t>
  </si>
  <si>
    <t>CSP handles data storage and auditing</t>
  </si>
  <si>
    <t>CSP</t>
  </si>
  <si>
    <t>Each alliance participant chooses to access the system as a consensus node, synchronization node, or light node</t>
  </si>
  <si>
    <t>multi-node access</t>
  </si>
  <si>
    <t>The creation mode of media content can be changed from a clue-oriented mode to a user-centered mode...</t>
  </si>
  <si>
    <t>user-centered mode, decentralized, traceable, and immutable convergence media ecosystem</t>
  </si>
  <si>
    <t>WebApp coordinates IPFS and blockchain; smart contracts manage ownership</t>
  </si>
  <si>
    <t>WebApp, IPFS, blockchain</t>
  </si>
  <si>
    <t>The architecture will be put into practice as a decentralized Blockchain network application.</t>
  </si>
  <si>
    <t>decentralized Blockchain network</t>
  </si>
  <si>
    <t>The blockchain and IPFS are connected by the server.</t>
  </si>
  <si>
    <t>server + user interaction</t>
  </si>
  <si>
    <t>dual-stream encoder-decoder network</t>
  </si>
  <si>
    <t>dual-stream</t>
  </si>
  <si>
    <t>The embedding process targets even columns of the matrix made of the pixels from a cover image to optimize data concealment</t>
  </si>
  <si>
    <t>embedding in user-side images</t>
  </si>
  <si>
    <t>The solution leverages a hybrid architecture combining blockchain technology with the Internet of Medical Things (IoMT).</t>
  </si>
  <si>
    <t>The watermark verification process is confined within the devices</t>
  </si>
  <si>
    <t>authenticated device watermarking</t>
  </si>
  <si>
    <t>combining IPFS and consortium blockchain</t>
  </si>
  <si>
    <t>It consists of two layers: the user layer and the blockchain network layer</t>
  </si>
  <si>
    <t>user layer and blockchain network layer</t>
  </si>
  <si>
    <t>The three components that make up the system model are the cloud, the third-party auditor (TPA), and the end users</t>
  </si>
  <si>
    <t>cloud, TPA, end users</t>
  </si>
  <si>
    <t>User data remains under their strict control... empowering users to dictate who can access their data.</t>
  </si>
  <si>
    <t>user control, decentralized access</t>
  </si>
  <si>
    <t>AES–RSA, as a hybrid encryption scheme, combines the advantages of AES symmetric encryption algorithm and RSA asymmetric encryption algorithm</t>
  </si>
  <si>
    <t>the scheme is focused on the patient, who can grant, and revoke read permissions</t>
  </si>
  <si>
    <t>The system is constructed following the system architecture depicted in Fig. 1... encompasses Blockchain Network, IPFS Cluster, Web Platform, and Change Data Capture.</t>
  </si>
  <si>
    <t>The system integrates user access via web platform and cloud-hosted blockchain network.</t>
  </si>
  <si>
    <t>web platform, cloud services, blockchain network</t>
  </si>
  <si>
    <t>The architecture offers a safe, effective, and patient-focused healthcare data management solution by combining decentralized apps, smart contracts, blockchain technology, and the InterPlanetary File System (IPFS).</t>
  </si>
  <si>
    <t>decentralized apps, blockchain, IPFS</t>
  </si>
  <si>
    <t>Patients can decide who gets access to their records and can revoke access at any time.</t>
  </si>
  <si>
    <t>...data exchange between organisations should always put the patient first.</t>
  </si>
  <si>
    <t>By adopting a patient-centric approach, the architecture ensures compliance...</t>
  </si>
  <si>
    <t>patient-centric approach</t>
  </si>
  <si>
    <t>combines on-chain logging and off-chain computation</t>
  </si>
  <si>
    <t>Our proposed system is hybrid and uses a signature for transaction validation.</t>
  </si>
  <si>
    <t>The PILChain system is built on a permissioned consortium blockchain</t>
  </si>
  <si>
    <t>The model architecture consists of multiple hospitals... decentralized health record ledger... IPFS for off-storage</t>
  </si>
  <si>
    <t>decentralized ledger, IPFS</t>
  </si>
  <si>
    <t>The system will allow patients to grant specific doctors access to their data...</t>
  </si>
  <si>
    <t>patient grants access</t>
  </si>
  <si>
    <t>The proposed solution utilizes a hybrid architecture combining Hyperledger Blockchain (HLB) and Inter-Planetary File System (IPFS)</t>
  </si>
  <si>
    <t>HLB + IPFS</t>
  </si>
  <si>
    <t>The proposed system model consists of three layers... Layer 1 is composed of IPFS... Layer 2 consists of a user... Layer 3 is mainly composed of... blockchain.</t>
  </si>
  <si>
    <t>three-layer architecture with user and server components</t>
  </si>
  <si>
    <t>DataBase ID</t>
  </si>
  <si>
    <t>Article Title</t>
  </si>
  <si>
    <t>Journal</t>
  </si>
  <si>
    <t>Vol.</t>
  </si>
  <si>
    <t>Issue</t>
  </si>
  <si>
    <t>Authors</t>
  </si>
  <si>
    <t>Scopus URL</t>
  </si>
  <si>
    <t>Language</t>
  </si>
  <si>
    <t>Publisher</t>
  </si>
  <si>
    <t>doi</t>
  </si>
  <si>
    <t>2-s2.0-85199216187</t>
  </si>
  <si>
    <t>rayyan-172027812</t>
  </si>
  <si>
    <t>AI-based metaverse cybersecurity overview: Innovative threats, mitigation and open challenges</t>
  </si>
  <si>
    <t>Artificial Intelligence and Metaverse through Data Engineering</t>
  </si>
  <si>
    <t/>
  </si>
  <si>
    <t>Nleya, S.M. and Velempini, M.</t>
  </si>
  <si>
    <t>https://www.scopus.com/inward/record.uri?eid=2-s2.0-85199216187&amp;partnerID=40&amp;md5=9bdf98dbb2b0e0e1182e1a5804a63347</t>
  </si>
  <si>
    <t>English</t>
  </si>
  <si>
    <t>Nova Science Publishers, Inc.</t>
  </si>
  <si>
    <t>rayyan-172027813</t>
  </si>
  <si>
    <t>Cluster Computing</t>
  </si>
  <si>
    <t>Yu, Jingze and Shen, Wenting</t>
  </si>
  <si>
    <t>https://www.scopus.com/inward/record.uri?eid=2-s2.0-85162719200&amp;doi=10.1007%2fs10586-023-04072-0&amp;partnerID=40&amp;md5=817612555af29799e3adc4febabc5641</t>
  </si>
  <si>
    <t>Springer</t>
  </si>
  <si>
    <t>2-s2.0-85173922045</t>
  </si>
  <si>
    <t>rayyan-172027814</t>
  </si>
  <si>
    <t>Next-generation antivirus for JavaScript malware detection based on dynamic features</t>
  </si>
  <si>
    <t>Knowledge and Information Systems</t>
  </si>
  <si>
    <t>de Lima, Sidney M. L. and Souza, Danilo M. and Pinheiro, Ricardo P. and Silva, SthÃ©fano H. M. T. and Lopes, PetrÃ´nio G. and de Lima, Rafael D. T. and de Oliveira, Jemerson R. and Monteiro, Thyago de A. and Fernandes, SÃ©rgio M. M. and Albuquerque, Edison de Q. and da Silva, Washington W. A. and dos Santos, Wellington P.</t>
  </si>
  <si>
    <t>https://www.scopus.com/inward/record.uri?eid=2-s2.0-85173922045&amp;doi=10.1007%2fs10115-023-01978-4&amp;partnerID=40&amp;md5=22df31213c4b0a08594ff8b47e466f85</t>
  </si>
  <si>
    <t>Springer Science and Business Media Deutschland GmbH</t>
  </si>
  <si>
    <t>10.1007/s10115-023-01978-4</t>
  </si>
  <si>
    <t>2-s2.0-85196360998</t>
  </si>
  <si>
    <t>rayyan-172027815</t>
  </si>
  <si>
    <t>Cyber risk assessment of cyber-enabled autonomous cargo vessel</t>
  </si>
  <si>
    <t>International Journal of Critical Infrastructure Protection</t>
  </si>
  <si>
    <t>Yousaf, Awais and Amro, Ahmed and Kwa, Philip Teow Huat and Li, Meixuan and Zhou, Jianying</t>
  </si>
  <si>
    <t>https://www.scopus.com/inward/record.uri?eid=2-s2.0-85196360998&amp;doi=10.1016%2fj.ijcip.2024.100695&amp;partnerID=40&amp;md5=ec6edf3f79d43250cedc1065a13539d5</t>
  </si>
  <si>
    <t>Elsevier B.V.</t>
  </si>
  <si>
    <t>10.1016/j.ijcip.2024.100695</t>
  </si>
  <si>
    <t>rayyan-172027816</t>
  </si>
  <si>
    <t>LDHï¼šleast dependent hiding for screen-shooting resilient watermarking</t>
  </si>
  <si>
    <t>2-s2.0-85191962270</t>
  </si>
  <si>
    <t>rayyan-172027817</t>
  </si>
  <si>
    <t>A Cybersecurity Awareness Model for the Protection of Saudi Students from Social Media Attacks</t>
  </si>
  <si>
    <t>Engineering, Technology and Applied Science Research</t>
  </si>
  <si>
    <t>Alotibi, Gaseb</t>
  </si>
  <si>
    <t>https://www.scopus.com/inward/record.uri?eid=2-s2.0-85191962270&amp;doi=10.48084%2fetasr.7123&amp;partnerID=40&amp;md5=93ed62c4cab96de20605b124db0daf8b</t>
  </si>
  <si>
    <t>Dr D. Pylarinos</t>
  </si>
  <si>
    <t>rayyan-172027818</t>
  </si>
  <si>
    <t>Journal of Supercomputing</t>
  </si>
  <si>
    <t>Shree, Shreyshi and Zhou, Chen and Barati, Masoud</t>
  </si>
  <si>
    <t>https://www.scopus.com/inward/record.uri?eid=2-s2.0-85171994031&amp;doi=10.1007%2fs11227-023-05657-7&amp;partnerID=40&amp;md5=e4ae30e9e7f2139765df8e654d976cb3</t>
  </si>
  <si>
    <t>rayyan-172027819</t>
  </si>
  <si>
    <t>Electronics (Switzerland)</t>
  </si>
  <si>
    <t>Umer, Mifta Ahmed and Belay, Elefelious Getachew and Gouveia, Luis Borges</t>
  </si>
  <si>
    <t>https://www.scopus.com/inward/record.uri?eid=2-s2.0-85184470412&amp;doi=10.3390%2felectronics13030660&amp;partnerID=40&amp;md5=e75edef14ed8b21726796d5b54991845</t>
  </si>
  <si>
    <t>Multidisciplinary Digital Publishing Institute (MDPI)</t>
  </si>
  <si>
    <t>2-s2.0-85212664708</t>
  </si>
  <si>
    <t>rayyan-172027820</t>
  </si>
  <si>
    <t>Current Technological Trends and Developments in the Field of Security</t>
  </si>
  <si>
    <t>Cyber Security in the Age of Artificial Intelligence and Autonomous Weapons</t>
  </si>
  <si>
    <t>Ã‡itak, Emre</t>
  </si>
  <si>
    <t>https://www.scopus.com/inward/record.uri?eid=2-s2.0-85212664708&amp;doi=10.1201%2f9781003441700-2&amp;partnerID=40&amp;md5=4d8dba17a655eddf5c2114042597db6d</t>
  </si>
  <si>
    <t>CRC Press</t>
  </si>
  <si>
    <t>10.1201/9781003441700-2</t>
  </si>
  <si>
    <t>2-s2.0-85186224922</t>
  </si>
  <si>
    <t>rayyan-172027821</t>
  </si>
  <si>
    <t>A critical survey of the security and privacy aspects of the Aadhaar framework</t>
  </si>
  <si>
    <t>Computers and Security</t>
  </si>
  <si>
    <t>Sadhya, Debanjan and Sahu, Tanya</t>
  </si>
  <si>
    <t>https://www.scopus.com/inward/record.uri?eid=2-s2.0-85186224922&amp;doi=10.1016%2fj.cose.2024.103782&amp;partnerID=40&amp;md5=0c1932a28c1965cc5b7eb86d65cf4ce7</t>
  </si>
  <si>
    <t>Elsevier Ltd</t>
  </si>
  <si>
    <t>10.1016/j.cose.2024.103782</t>
  </si>
  <si>
    <t>2-s2.0-85202168306</t>
  </si>
  <si>
    <t>rayyan-172027822</t>
  </si>
  <si>
    <t>A dynamic symmetric key generation at wireless link layer: information-theoretic perspectives</t>
  </si>
  <si>
    <t>Eurasip Journal on Wireless Communications and Networking</t>
  </si>
  <si>
    <t>Bhatti, David Samuel and Saleem, Shahzad and Lee, Heung-No and Kim, Ki-Il</t>
  </si>
  <si>
    <t>https://www.scopus.com/inward/record.uri?eid=2-s2.0-85202168306&amp;doi=10.1186%2fs13638-024-02396-y&amp;partnerID=40&amp;md5=a35009e7172c5eb04fa2e589f013d3d4</t>
  </si>
  <si>
    <t>2-s2.0-85213425021</t>
  </si>
  <si>
    <t>rayyan-172027823</t>
  </si>
  <si>
    <t>Hydrakon, a Framework for Measuring Indicators of Deception in Emulated Monitoring Systems</t>
  </si>
  <si>
    <t>Future Internet</t>
  </si>
  <si>
    <t>Papazis, Kon and Chilamkurti, Naveen</t>
  </si>
  <si>
    <t>https://www.scopus.com/inward/record.uri?eid=2-s2.0-85213425021&amp;doi=10.3390%2ffi16120455&amp;partnerID=40&amp;md5=1270f923e971db87da744280fecc88bf</t>
  </si>
  <si>
    <t>rayyan-172027824</t>
  </si>
  <si>
    <t>Secure and efficient public auditing system of user data using hybrid AES-ECC crypto system with Merkle hash tree in blockchain</t>
  </si>
  <si>
    <t>Multimedia Tools and Applications</t>
  </si>
  <si>
    <t>Gangadharaiah, Shruthi and Shrinivasacharya, Purohit</t>
  </si>
  <si>
    <t>https://www.scopus.com/inward/record.uri?eid=2-s2.0-85184412388&amp;doi=10.1007%2fs11042-024-18363-0&amp;partnerID=40&amp;md5=85dc6be766c718a5df2bb4b0415d7a86</t>
  </si>
  <si>
    <t>2-s2.0-85210679185</t>
  </si>
  <si>
    <t>rayyan-172027825</t>
  </si>
  <si>
    <t>Navigating sustainability in cyber security: Challenges and solutions</t>
  </si>
  <si>
    <t>Advanced Technologies for Realizing Sustainable Development Goals: 5G, AI, Big Data, Blockchain, and Industry 4.0 Application</t>
  </si>
  <si>
    <t>Lakshman Naik, R. and Jain, Sourabh and Manjula, B.</t>
  </si>
  <si>
    <t>https://www.scopus.com/inward/record.uri?eid=2-s2.0-85210679185&amp;partnerID=40&amp;md5=7ac5217a21067f0ceacb521b8b06b2ef</t>
  </si>
  <si>
    <t>Bentham Science Publishers</t>
  </si>
  <si>
    <t>rayyan-172027826</t>
  </si>
  <si>
    <t>DataSafe: Copyright Protection withÂ PUF Watermarking andÂ Blockchain Tracing</t>
  </si>
  <si>
    <t>Communications in Computer and Information Science</t>
  </si>
  <si>
    <t>Xue, Xiaolong and Shang, Guangyong and Ma, Zhen and Xu, Minghui and Guo, Hechuan and Li, Kun and Cheng, Xiuzhen</t>
  </si>
  <si>
    <t>https://www.scopus.com/inward/record.uri?eid=2-s2.0-85209230250&amp;doi=10.1007%2f978-981-97-9412-6_24&amp;partnerID=40&amp;md5=8c7ca7f3aa9f9b8fdedcc929c38b2c0f</t>
  </si>
  <si>
    <t>2-s2.0-85198030550</t>
  </si>
  <si>
    <t>rayyan-172027827</t>
  </si>
  <si>
    <t>Privacyâ€™s Sky-High Battle: The Use of Unmanned Aircraft Systems for Law Enforcement in the European Union</t>
  </si>
  <si>
    <t>Journal of Intelligent and Robotic Systems: Theory and Applications</t>
  </si>
  <si>
    <t>KurtpÄ±nar, E. Ã–ykÃ¼</t>
  </si>
  <si>
    <t>https://www.scopus.com/inward/record.uri?eid=2-s2.0-85198030550&amp;doi=10.1007%2fs10846-024-02071-w&amp;partnerID=40&amp;md5=531aaf2756eb6eba03e29920fcee4598</t>
  </si>
  <si>
    <t>Springer Nature</t>
  </si>
  <si>
    <t>2-s2.0-85212791881</t>
  </si>
  <si>
    <t>rayyan-172027828</t>
  </si>
  <si>
    <t>Machine Learning for Cybersecurity: A Bibliometric Analysis from 2019 to 2023</t>
  </si>
  <si>
    <t>Journal of Wireless Mobile Networks, Ubiquitous Computing, and Dependable Applications</t>
  </si>
  <si>
    <t>Purnama, Yulian and Asdlori, A. and Ciptaningsih, Eka Maya Sari Siswi and Kraugusteeliana, Kraugusteeliana and Triayudi, Agung and Rahim, Robbi</t>
  </si>
  <si>
    <t>https://www.scopus.com/inward/record.uri?eid=2-s2.0-85212791881&amp;doi=10.58346%2fJOWUA.2024.I4.016&amp;partnerID=40&amp;md5=e04894b2225756e9da6dec73a8df7037</t>
  </si>
  <si>
    <t>Innovative Information Science and Technology Research Group</t>
  </si>
  <si>
    <t>10.58346/JOWUA.2024.I4.016</t>
  </si>
  <si>
    <t>rayyan-172027829</t>
  </si>
  <si>
    <t>A Blockchain and Self-Sovereign Identity-Based Platform for Electronic Health Records Management Under GDPR</t>
  </si>
  <si>
    <t>International Conference on Wireless and Mobile Computing, Networking and Communications</t>
  </si>
  <si>
    <t>Makina, Hela and Ben Letaifa, Asma and Rachedi, Abderrezak</t>
  </si>
  <si>
    <t>https://www.scopus.com/inward/record.uri?eid=2-s2.0-85214686100&amp;doi=10.1109%2fWiMob61911.2024.10770361&amp;partnerID=40&amp;md5=0e55e3effad12c44d82158200949d34d</t>
  </si>
  <si>
    <t>IEEE Computer Society</t>
  </si>
  <si>
    <t>2-s2.0-85204206701</t>
  </si>
  <si>
    <t>rayyan-172027830</t>
  </si>
  <si>
    <t>Analysis of Wazuh SIEM's Effectiveness in Cloud Security Monitoring</t>
  </si>
  <si>
    <t>Journal of Cybersecurity and Information Management</t>
  </si>
  <si>
    <t>Saad Ahmed, Wasan and Tariq Mustafa Al-Taâ€™I, Ziyad</t>
  </si>
  <si>
    <t>https://www.scopus.com/inward/record.uri?eid=2-s2.0-85204206701&amp;doi=10.54216%2fJCIM.150119&amp;partnerID=40&amp;md5=6db1c9a761f4b6361dff244c98354cf7</t>
  </si>
  <si>
    <t>American Scientific Publishing Group (ASPG)</t>
  </si>
  <si>
    <t>10.54216/JCIM.150119</t>
  </si>
  <si>
    <t>2-s2.0-85202289088</t>
  </si>
  <si>
    <t>rayyan-172027831</t>
  </si>
  <si>
    <t>Beat the Heat: Syscall Attack Detection via Thermal Side Channel</t>
  </si>
  <si>
    <t>Vasilas, Teodora and Bacila, Claudiu and Brad, Remus</t>
  </si>
  <si>
    <t>https://www.scopus.com/inward/record.uri?eid=2-s2.0-85202289088&amp;doi=10.3390%2ffi16080301&amp;partnerID=40&amp;md5=d7b773d7fba40b95142d550639fb19d2</t>
  </si>
  <si>
    <t>International Journal of Computing and Digital Systems</t>
  </si>
  <si>
    <t>Mishra, Shailendra and Bajahzar, Mohammed A.</t>
  </si>
  <si>
    <t>https://www.scopus.com/inward/record.uri?eid=2-s2.0-85197510801&amp;doi=10.12785%2fijcds%2f160102&amp;partnerID=40&amp;md5=93990284e23931f7a461e1a9c23cdd41</t>
  </si>
  <si>
    <t>University of Bahrain</t>
  </si>
  <si>
    <t>2-s2.0-85211825155</t>
  </si>
  <si>
    <t>rayyan-172027833</t>
  </si>
  <si>
    <t>Assessing Information Security Awareness in Indonesian E-Wallet Users: A Study Among Students</t>
  </si>
  <si>
    <t>11th International Conference on ICT for Smart Society: Integrating Data and Artificial Intelligence for a Resilient and Sustainable Future Living, ICISS 2024 - Proceeding</t>
  </si>
  <si>
    <t>Mustofa, Friella Ully Caecilia and Prabowo, Wahyu Adi</t>
  </si>
  <si>
    <t>https://www.scopus.com/inward/record.uri?eid=2-s2.0-85211825155&amp;doi=10.1109%2fICISS62896.2024.10751029&amp;partnerID=40&amp;md5=185fd6ab23a215e05e6ccca4e691862f</t>
  </si>
  <si>
    <t>Institute of Electrical and Electronics Engineers Inc.</t>
  </si>
  <si>
    <t>10.1109/ICISS62896.2024.10751029</t>
  </si>
  <si>
    <t>rayyan-172027834</t>
  </si>
  <si>
    <t>International Journal of Pervasive Computing and Communications</t>
  </si>
  <si>
    <t>Bhansali, Priyanka Kumari and Hiran, Dilendra and Kothari, Hemant and Gulati, Kamal</t>
  </si>
  <si>
    <t>https://www.scopus.com/inward/record.uri?eid=2-s2.0-85130543197&amp;doi=10.1108%2fIJPCC-02-2022-0041&amp;partnerID=40&amp;md5=d4485cf2bc87b77c8abe1aabc7d605b5</t>
  </si>
  <si>
    <t>Emerald Publishing</t>
  </si>
  <si>
    <t>2-s2.0-85185156044</t>
  </si>
  <si>
    <t>rayyan-172027835</t>
  </si>
  <si>
    <t>Ransomware detection based on machine learning using memory features</t>
  </si>
  <si>
    <t>Egyptian Informatics Journal</t>
  </si>
  <si>
    <t>Aljabri, Malak and Alhaidari, Fahd and Albuainain, Aminah and Alrashidi, Samiyah and Alansari, Jana and Alqahtani, Wasmiyah and Alshaya, Jana</t>
  </si>
  <si>
    <t>https://www.scopus.com/inward/record.uri?eid=2-s2.0-85185156044&amp;doi=10.1016%2fj.eij.2024.100445&amp;partnerID=40&amp;md5=250a3da53c149259cc2a1401f436ff2c</t>
  </si>
  <si>
    <t>2-s2.0-85198007342</t>
  </si>
  <si>
    <t>rayyan-172027836</t>
  </si>
  <si>
    <t>Leveraging metadata in social media forensic investigations: Unravelling digital clues- A survey study</t>
  </si>
  <si>
    <t>Forensic Science International: Digital Investigation</t>
  </si>
  <si>
    <t>Suryal, Akarshan</t>
  </si>
  <si>
    <t>https://www.scopus.com/inward/record.uri?eid=2-s2.0-85198007342&amp;doi=10.1016%2fj.fsidi.2024.301798&amp;partnerID=40&amp;md5=368425177f05e65302c053497dffd509</t>
  </si>
  <si>
    <t>10.1016/j.fsidi.2024.301798</t>
  </si>
  <si>
    <t>2-s2.0-85165674349</t>
  </si>
  <si>
    <t>rayyan-172027837</t>
  </si>
  <si>
    <t>MuChat against active attacks, passive attacks, and traffic analysis methods: a free convert chat application for instant communication on mobile</t>
  </si>
  <si>
    <t>Li, Shaoyong and Hong, Xueshu and Feng, Yao</t>
  </si>
  <si>
    <t>https://www.scopus.com/inward/record.uri?eid=2-s2.0-85165674349&amp;doi=10.1007%2fs10586-023-04070-2&amp;partnerID=40&amp;md5=156377dca4e83acb742c895573ae9bef</t>
  </si>
  <si>
    <t>10.1007/s10586-023-04070-2</t>
  </si>
  <si>
    <t>2-s2.0-85203550363</t>
  </si>
  <si>
    <t>rayyan-172027838</t>
  </si>
  <si>
    <t>An innovative model for an enhanced dual intrusion detection system using LZ-JC-DBSCAN, EPRC-RPOA and EG-GELU-GRU</t>
  </si>
  <si>
    <t>IET Communications</t>
  </si>
  <si>
    <t>Jeyavim Sherin, R.C. and Parkavi, K.</t>
  </si>
  <si>
    <t>https://www.scopus.com/inward/record.uri?eid=2-s2.0-85203550363&amp;doi=10.1049%2fcmu2.12831&amp;partnerID=40&amp;md5=f5ab61a12f6b1e3f2afac8cb6ecbc209</t>
  </si>
  <si>
    <t>John Wiley and Sons Inc</t>
  </si>
  <si>
    <t>2-s2.0-85194887425</t>
  </si>
  <si>
    <t>rayyan-172027839</t>
  </si>
  <si>
    <t>Tracking assets in source code with Security Annotations</t>
  </si>
  <si>
    <t>Proceedings - International Conference on Software Engineering</t>
  </si>
  <si>
    <t>Haak, Daniel and Mayr, Raphael and SteghÃ¶fer, Jan-Philipp and Teynor, Alexandra and Heidegger, Phillip</t>
  </si>
  <si>
    <t>https://www.scopus.com/inward/record.uri?eid=2-s2.0-85194887425&amp;doi=10.1145%2f3639478.3643095&amp;partnerID=40&amp;md5=a88b6aa3ea58b5e40d390ecd94e719be</t>
  </si>
  <si>
    <t>2-s2.0-85210443106</t>
  </si>
  <si>
    <t>rayyan-172027840</t>
  </si>
  <si>
    <t>Hybrid AI-Powered Real-Time Distributed Denial of Service Detection and Traffic Monitoring for Software-Defined-Based Vehicular Ad Hoc Networks: A New Paradigm for Securing Intelligent Transportation Networks</t>
  </si>
  <si>
    <t>Applied Sciences (Switzerland)</t>
  </si>
  <si>
    <t>Polat, Onur and Oyucu, Saadin and TÃ¼rkoÄŸlu, Muammer and Polat, HÃ¼seyin and Aksoz, Ahmet and YardÄ±mcÄ±, Fahri</t>
  </si>
  <si>
    <t>https://www.scopus.com/inward/record.uri?eid=2-s2.0-85210443106&amp;doi=10.3390%2fapp142210501&amp;partnerID=40&amp;md5=ad7644b897b33e5adb5623f1bfb29806</t>
  </si>
  <si>
    <t>10.3390/app142210501</t>
  </si>
  <si>
    <t>2-s2.0-85184399936</t>
  </si>
  <si>
    <t>rayyan-172027841</t>
  </si>
  <si>
    <t>Machine Learning-powered Threat Detection: Mitigating Cybersecurity Challenges</t>
  </si>
  <si>
    <t>International Journal of Intelligent Systems and Applications in Engineering</t>
  </si>
  <si>
    <t>Deore, Shailesh Shivaji and Pawar, Arun Shrirang and Divakaran, Prakash and Maindargi, Shivganga C. and Paliwal, Sangeeta and Gaikwad, Vilas S.</t>
  </si>
  <si>
    <t>https://www.scopus.com/inward/record.uri?eid=2-s2.0-85184399936&amp;partnerID=40&amp;md5=afaebf248b656137e34a1b74cb92da42</t>
  </si>
  <si>
    <t>Ismail Saritas</t>
  </si>
  <si>
    <t>2-s2.0-85200624160</t>
  </si>
  <si>
    <t>rayyan-172027842</t>
  </si>
  <si>
    <t>Smart and agile cybersecurity for IoT and IIoT environments</t>
  </si>
  <si>
    <t>Smart and Agile Cybersecurity for IoT and IIoT Environments</t>
  </si>
  <si>
    <t>Al-Haija, Qasem Abu</t>
  </si>
  <si>
    <t>https://www.scopus.com/inward/record.uri?eid=2-s2.0-85200624160&amp;doi=10.4018%2f979-8-3693-3451-5&amp;partnerID=40&amp;md5=6939fa7c1a37e8f75723804f3abf0066</t>
  </si>
  <si>
    <t>IGI Global</t>
  </si>
  <si>
    <t>10.4018/979-8-3693-3451-5</t>
  </si>
  <si>
    <t>2-s2.0-85210225987</t>
  </si>
  <si>
    <t>rayyan-172027843</t>
  </si>
  <si>
    <t>Vulnerability and Attack Repository for IoT: Addressing Challenges and Opportunities in Internet of Things Vulnerability Databases</t>
  </si>
  <si>
    <t>Felkner, Anna and Adamski, Jan and Koman, Jakub and Rytel, Marcin and Janiszewski, Marek and Lewandowski, Piotr and Pachnia, RafaÅ‚ and Nowakowski, Wojciech</t>
  </si>
  <si>
    <t>https://www.scopus.com/inward/record.uri?eid=2-s2.0-85210225987&amp;doi=10.3390%2fapp142210513&amp;partnerID=40&amp;md5=2f91d4082e66c25f5ee05bd832d1646b</t>
  </si>
  <si>
    <t>10.3390/app142210513</t>
  </si>
  <si>
    <t>rayyan-172027844</t>
  </si>
  <si>
    <t>Construction of embedded online teaching platform based on AES-RSA encryption algorithm</t>
  </si>
  <si>
    <t>Discover Artificial Intelligence</t>
  </si>
  <si>
    <t>Kong, Xiaojing and Yue, Guanli</t>
  </si>
  <si>
    <t>https://www.scopus.com/inward/record.uri?eid=2-s2.0-85212777926&amp;doi=10.1007%2fs44163-024-00217-1&amp;partnerID=40&amp;md5=0e50e1ad04e8c263ee4d0e7e6b0b7d54</t>
  </si>
  <si>
    <t>2-s2.0-85214033883</t>
  </si>
  <si>
    <t>rayyan-172027845</t>
  </si>
  <si>
    <t>8th International Scientific Conference on Intelligent Information Technologies for Industry, IITI 2024</t>
  </si>
  <si>
    <t>Lecture Notes in Networks and Systems</t>
  </si>
  <si>
    <t>https://www.scopus.com/inward/record.uri?eid=2-s2.0-85214033883&amp;partnerID=40&amp;md5=1cb60f1d9cfdb2e5a90d14b6766c9d3f</t>
  </si>
  <si>
    <t>rayyan-172027846</t>
  </si>
  <si>
    <t>Paradise Vit, Abigail and Aronson, Yarden and Fraidenberg, Raz and Puzis, Rami</t>
  </si>
  <si>
    <t>https://www.scopus.com/inward/record.uri?eid=2-s2.0-85203626810&amp;doi=10.3390%2fapp14177915&amp;partnerID=40&amp;md5=cfc9731bfbfac1febe2bc99a747a1101</t>
  </si>
  <si>
    <t>rayyan-172027847</t>
  </si>
  <si>
    <t>IET Blockchain</t>
  </si>
  <si>
    <t>Guo, Shusheng and Chen, Cheng and Tong, Qing</t>
  </si>
  <si>
    <t>https://www.scopus.com/inward/record.uri?eid=2-s2.0-85204900177&amp;doi=10.1049%2fblc2.12086&amp;partnerID=40&amp;md5=8b0a96ea9c16464671c752e14cc66850</t>
  </si>
  <si>
    <t>rayyan-172027848</t>
  </si>
  <si>
    <t>IH MMSec 2024 - Proceedings of the 2024 ACM Workshop on Information Hiding and Multimedia Security</t>
  </si>
  <si>
    <t>Kiltz, Stefan and Dittmann, Jana and Loewe, Fabian and Heidecke, Christian and John, Max and MÃ¤del, Jonas and PreiÃŸler, Fabian</t>
  </si>
  <si>
    <t>https://www.scopus.com/inward/record.uri?eid=2-s2.0-85197285954&amp;doi=10.1145%2f3658664.3659659&amp;partnerID=40&amp;md5=20d1eb5056bc79b19390716b1503f71c</t>
  </si>
  <si>
    <t>Association for Computing Machinery, Inc</t>
  </si>
  <si>
    <t>rayyan-172027849</t>
  </si>
  <si>
    <t>Journal of Medical Systems</t>
  </si>
  <si>
    <t>Wu, Guangfu and Wang, Haiping and Yang, Zi and He, Daojing and Chan, Sammy</t>
  </si>
  <si>
    <t>https://www.scopus.com/inward/record.uri?eid=2-s2.0-85209552337&amp;doi=10.1007%2fs10916-024-02120-9&amp;partnerID=40&amp;md5=a3dacbfec1666836e8eb2115922f5ba1</t>
  </si>
  <si>
    <t>2-s2.0-85195918558</t>
  </si>
  <si>
    <t>rayyan-172027850</t>
  </si>
  <si>
    <t>Benchmarking Large Language Models for Log Analysis, Security, and Interpretation</t>
  </si>
  <si>
    <t>Journal of Network and Systems Management</t>
  </si>
  <si>
    <t>Karlsen, Egil and Luo, Xiao and Zincir-Heywood, Nur and Heywood, Malcolm</t>
  </si>
  <si>
    <t>https://www.scopus.com/inward/record.uri?eid=2-s2.0-85195918558&amp;doi=10.1007%2fs10922-024-09831-x&amp;partnerID=40&amp;md5=fccd573e62ca6495facbaa37de76ff1a</t>
  </si>
  <si>
    <t>10.1007/s10922-024-09831-x</t>
  </si>
  <si>
    <t>2-s2.0-85196691547</t>
  </si>
  <si>
    <t>rayyan-172027851</t>
  </si>
  <si>
    <t>SALUS-A Study on Self-Tonometry for Glaucoma Patients: Design and Implementation of the Electronic Case File</t>
  </si>
  <si>
    <t>Applied Clinical Informatics</t>
  </si>
  <si>
    <t>Geisler, Sandra and Oldiges, Kristina and Hamiti, Florim and Storp, Jens J. and Masud, M.A. and Zimmermann, Julian A. and Kreutter, Stefan and Eter, Nicole and Berlage, Thomas</t>
  </si>
  <si>
    <t>https://www.scopus.com/inward/record.uri?eid=2-s2.0-85196691547&amp;doi=10.1055%2fs-0044-1787008&amp;partnerID=40&amp;md5=35e2f2bea3e12e66a543a86222cb1249</t>
  </si>
  <si>
    <t>Georg Thieme Verlag</t>
  </si>
  <si>
    <t>10.1055/s-0044-1787008</t>
  </si>
  <si>
    <t>2-s2.0-85185390562</t>
  </si>
  <si>
    <t>rayyan-172027852</t>
  </si>
  <si>
    <t>Transformer Models in Healthcare: A Survey and Thematic Analysis of Potentials, Shortcomings and Risks</t>
  </si>
  <si>
    <t>Denecke, Kerstin and May, Richard and Rivera-Romero, Octavio</t>
  </si>
  <si>
    <t>https://www.scopus.com/inward/record.uri?eid=2-s2.0-85185390562&amp;doi=10.1007%2fs10916-024-02043-5&amp;partnerID=40&amp;md5=ff304a4e4df278a131c260cf2f8c2b42</t>
  </si>
  <si>
    <t>10.1007/s10916-024-02043-5</t>
  </si>
  <si>
    <t>2-s2.0-85214668040</t>
  </si>
  <si>
    <t>rayyan-172027854</t>
  </si>
  <si>
    <t>Building aÂ Private Blockchain Network forÂ Applications inÂ Security</t>
  </si>
  <si>
    <t>Lecture Notes on Data Engineering and Communications Technologies</t>
  </si>
  <si>
    <t>Vo, Hai Minh and Nguyen, Long Van and Phan, Hieu Trung and Tran, Duc A.</t>
  </si>
  <si>
    <t>https://www.scopus.com/inward/record.uri?eid=2-s2.0-85214668040&amp;doi=10.1007%2f978-3-031-75596-5_27&amp;partnerID=40&amp;md5=8e826fd3e516f81369b4394ff803870e</t>
  </si>
  <si>
    <t>10.1007/978-3-031-75596-5_27</t>
  </si>
  <si>
    <t>2-s2.0-85200967022</t>
  </si>
  <si>
    <t>rayyan-172027855</t>
  </si>
  <si>
    <t>Enhancing supply chain resilience and efficiency through internet of things integration: Challenges and opportunities</t>
  </si>
  <si>
    <t>Internet of Things (Netherlands)</t>
  </si>
  <si>
    <t>Shoomal, Atefeh and Jahanbakht, Mohammad and Componation, Paul J. and Ozay, Dervis</t>
  </si>
  <si>
    <t>https://www.scopus.com/inward/record.uri?eid=2-s2.0-85200967022&amp;doi=10.1016%2fj.iot.2024.101324&amp;partnerID=40&amp;md5=cafe587825958edc075a11b7a6598ea5</t>
  </si>
  <si>
    <t>10.1016/j.iot.2024.101324</t>
  </si>
  <si>
    <t>2-s2.0-85213456043</t>
  </si>
  <si>
    <t>rayyan-172027856</t>
  </si>
  <si>
    <t>Security Operations Centers: Use Case Best Practices, Coverage, and Gap Analysis Based on MITRE Adversarial Tactics, Techniques, and Common Knowledge</t>
  </si>
  <si>
    <t>Journal of Cybersecurity and Privacy</t>
  </si>
  <si>
    <t>Chamkar, Samir Achraf and Maleh, Yassine and Gherabi, Noreddine</t>
  </si>
  <si>
    <t>https://www.scopus.com/inward/record.uri?eid=2-s2.0-85213456043&amp;doi=10.3390%2fjcp4040036&amp;partnerID=40&amp;md5=841570d83f8c2f15358f42cc3aab23e8</t>
  </si>
  <si>
    <t>2-s2.0-85189477016</t>
  </si>
  <si>
    <t>rayyan-172027857</t>
  </si>
  <si>
    <t>BE-AC: reliable blockchain-based anti-counterfeiting traceability solution for pharmaceutical industry</t>
  </si>
  <si>
    <t>Cao, Youliang and Guan, Shaopeng and Wang, Debao and Wang, Zhenqi</t>
  </si>
  <si>
    <t>https://www.scopus.com/inward/record.uri?eid=2-s2.0-85189477016&amp;doi=10.1007%2fs10586-024-04435-1&amp;partnerID=40&amp;md5=da85f52887e9bc4e6c38c9a26abe8df7</t>
  </si>
  <si>
    <t>10.1007/s10586-024-04435-1</t>
  </si>
  <si>
    <t>2-s2.0-85214567415</t>
  </si>
  <si>
    <t>rayyan-172027858</t>
  </si>
  <si>
    <t>Proceedings - 2024 IEEE Conference on Dependable and Secure Computing, DSC 2024</t>
  </si>
  <si>
    <t>https://www.scopus.com/inward/record.uri?eid=2-s2.0-85214567415&amp;partnerID=40&amp;md5=7810b224e57f68453656b88104520539</t>
  </si>
  <si>
    <t>2-s2.0-85173078228</t>
  </si>
  <si>
    <t>rayyan-172027859</t>
  </si>
  <si>
    <t>Improved encryption and obfuscation process of lightweight secured auditable cloud storage with data dynamics</t>
  </si>
  <si>
    <t>Singh, Prabhdeep and Singh, Pawan and Agarwal, Abhay Kumar</t>
  </si>
  <si>
    <t>https://www.scopus.com/inward/record.uri?eid=2-s2.0-85173078228&amp;doi=10.1007%2fs11042-023-17060-8&amp;partnerID=40&amp;md5=aa478209f6226f62169581ceae7a30b0</t>
  </si>
  <si>
    <t>10.1007/s11042-023-17060-8</t>
  </si>
  <si>
    <t>2-s2.0-85190156942</t>
  </si>
  <si>
    <t>rayyan-172027860</t>
  </si>
  <si>
    <t>Content and interaction-based mapping of Reddit posts related to information security</t>
  </si>
  <si>
    <t>Journal of Computational Social Science</t>
  </si>
  <si>
    <t>Charmanas, Konstantinos and Mittas, Nikolaos and Angelis, Lefteris</t>
  </si>
  <si>
    <t>https://www.scopus.com/inward/record.uri?eid=2-s2.0-85190156942&amp;doi=10.1007%2fs42001-024-00269-4&amp;partnerID=40&amp;md5=1e8f6a70f6fee92ffd7e7f01c56eb0de</t>
  </si>
  <si>
    <t>2-s2.0-85213996856</t>
  </si>
  <si>
    <t>rayyan-172027861</t>
  </si>
  <si>
    <t>The Impact of Malware Attacks on the Performance of Various Operating Systems</t>
  </si>
  <si>
    <t>International Journal of Advanced Computer Science and Applications</t>
  </si>
  <si>
    <t>Andronache, Maria-MÄƒdÄƒlina and Vulpe, Alexandru and Burileanu, Corneliu</t>
  </si>
  <si>
    <t>https://www.scopus.com/inward/record.uri?eid=2-s2.0-85213996856&amp;doi=10.14569%2fIJACSA.2024.0151257&amp;partnerID=40&amp;md5=661b817d157dd746c0afe0f9f65c75ee</t>
  </si>
  <si>
    <t>Science and Information Organization</t>
  </si>
  <si>
    <t>10.14569/IJACSA.2024.0151257</t>
  </si>
  <si>
    <t>2-s2.0-85213321558</t>
  </si>
  <si>
    <t>rayyan-172027862</t>
  </si>
  <si>
    <t>An IoT-Backed Blockchain System for E-waste Monitoring and Management in Smart Urban Environments</t>
  </si>
  <si>
    <t>EAI/Springer Innovations in Communication and Computing</t>
  </si>
  <si>
    <t>Ramya, Puppala and Harshini, Yanamadini and Rani, Panda Deepthi and Harini, Turaga Naga Vidya</t>
  </si>
  <si>
    <t>https://www.scopus.com/inward/record.uri?eid=2-s2.0-85213321558&amp;doi=10.1007%2f978-3-031-76610-7_4&amp;partnerID=40&amp;md5=248483cfccd19fdcd5895692b30a40b6</t>
  </si>
  <si>
    <t>10.1007/978-3-031-76610-7_4</t>
  </si>
  <si>
    <t>2-s2.0-85208583698</t>
  </si>
  <si>
    <t>rayyan-172027863</t>
  </si>
  <si>
    <t>Blockchain Factors in the Design of Smart-Media for E-Healthcare Management</t>
  </si>
  <si>
    <t>Sensors</t>
  </si>
  <si>
    <t>Shah, Dhaneshwar and Rani, Sunanda and Shoukat, Khadija and Kalsoom, Habiba and Shoukat, Muhammad Usman and Almujibah, Hamad and Liao, Shengxiao</t>
  </si>
  <si>
    <t>https://www.scopus.com/inward/record.uri?eid=2-s2.0-85208583698&amp;doi=10.3390%2fs24216835&amp;partnerID=40&amp;md5=08dd6c311855619938724958ea3fee42</t>
  </si>
  <si>
    <t>2-s2.0-85201663841</t>
  </si>
  <si>
    <t>rayyan-172027864</t>
  </si>
  <si>
    <t>Design of A Web-Based Information System for New Student Registration in Vocational High Schools</t>
  </si>
  <si>
    <t>Ingenierie des Systemes d'Information</t>
  </si>
  <si>
    <t>Iskandar, Akbar and Retnawati, Heri and Haryanto and Sahariani</t>
  </si>
  <si>
    <t>https://www.scopus.com/inward/record.uri?eid=2-s2.0-85201663841&amp;doi=10.18280%2fisi.290420&amp;partnerID=40&amp;md5=700d442fc57d04c4b97899498da10596</t>
  </si>
  <si>
    <t>International Information and Engineering Technology Association</t>
  </si>
  <si>
    <t>2-s2.0-85213880904</t>
  </si>
  <si>
    <t>rayyan-172027865</t>
  </si>
  <si>
    <t>Managing emergency crises using secure information through educational awareness: COVID-19 case study</t>
  </si>
  <si>
    <t>Computers in Biology and Medicine</t>
  </si>
  <si>
    <t>Bouzidi, Zair and Boudries, Abdelmalek</t>
  </si>
  <si>
    <t>https://www.scopus.com/inward/record.uri?eid=2-s2.0-85213880904&amp;doi=10.1016%2fj.compbiomed.2024.109620&amp;partnerID=40&amp;md5=abdd3e2d98d1e3a80cd84a61286112c3</t>
  </si>
  <si>
    <t>10.1016/j.compbiomed.2024.109620</t>
  </si>
  <si>
    <t>Journal of Information Security and Applications</t>
  </si>
  <si>
    <t>Hathaliya, Jigna J. and Tanwar, Sudeep</t>
  </si>
  <si>
    <t>https://www.scopus.com/inward/record.uri?eid=2-s2.0-85200453096&amp;doi=10.1016%2fj.jisa.2024.103851&amp;partnerID=40&amp;md5=abd233d2bee8f9730db5d1ed20a3d1c8</t>
  </si>
  <si>
    <t>2-s2.0-85197317338</t>
  </si>
  <si>
    <t>rayyan-172027867</t>
  </si>
  <si>
    <t>Forensic Trace Analysis for MP3 based Stego-Malware: Exemplary Study for Stego-Algorithm and Capacity Attribution to derive YARA Rules for Malware Identification</t>
  </si>
  <si>
    <t>Dittmann, Jana and Kraetzer, Christian and Alemann, Jost and Birnbaum, Bernhard</t>
  </si>
  <si>
    <t>https://www.scopus.com/inward/record.uri?eid=2-s2.0-85197317338&amp;doi=10.1145%2f3658664.3659641&amp;partnerID=40&amp;md5=265a4117e93f69e990835c942e22bd1c</t>
  </si>
  <si>
    <t>10.1145/3658664.3659641</t>
  </si>
  <si>
    <t>rayyan-172027868</t>
  </si>
  <si>
    <t>Hu, Boli and Zhang, Kai and Gong, Junqing and Wei, Lifei and Ning, Jianting</t>
  </si>
  <si>
    <t>https://www.scopus.com/inward/record.uri?eid=2-s2.0-85193902352&amp;doi=10.1016%2fj.jisa.2024.103783&amp;partnerID=40&amp;md5=46ebe878a1c8c4af095c189f90c4cc91</t>
  </si>
  <si>
    <t>2-s2.0-85199055857</t>
  </si>
  <si>
    <t>rayyan-172027869</t>
  </si>
  <si>
    <t>The awareness of operators: a goal-directed task analysis in SOCs for critical infrastructure</t>
  </si>
  <si>
    <t>International Journal of Information Security</t>
  </si>
  <si>
    <t>Ofte, HÃ¥vard Jakobsen</t>
  </si>
  <si>
    <t>https://www.scopus.com/inward/record.uri?eid=2-s2.0-85199055857&amp;doi=10.1007%2fs10207-024-00872-6&amp;partnerID=40&amp;md5=8787c9253707006feba71bec695ab16d</t>
  </si>
  <si>
    <t>2-s2.0-85204606088</t>
  </si>
  <si>
    <t>rayyan-172027870</t>
  </si>
  <si>
    <t>Cybersecurity fundamentals</t>
  </si>
  <si>
    <t>Challenges in Large Language Model Development and AI Ethics</t>
  </si>
  <si>
    <t>Firmansyah, Boy</t>
  </si>
  <si>
    <t>https://www.scopus.com/inward/record.uri?eid=2-s2.0-85204606088&amp;doi=10.4018%2f979-8-3693-3860-5.ch009&amp;partnerID=40&amp;md5=005134c1cc6a4327a0a15e19343ab548</t>
  </si>
  <si>
    <t>10.4018/979-8-3693-3860-5.ch009</t>
  </si>
  <si>
    <t>2-s2.0-85208752590</t>
  </si>
  <si>
    <t>rayyan-172027871</t>
  </si>
  <si>
    <t>Requirements for Playbook-Assisted Cyber Incident Response, Reporting and Automation</t>
  </si>
  <si>
    <t>Digital Threats: Research and Practice</t>
  </si>
  <si>
    <t>Akbari Gurabi, Mehdi and Nitz, Lasse and Bregar, Andrej and Popanda, Jan and Siemers, Christian and Matzutt, Roman and Mandal, Avikarsha</t>
  </si>
  <si>
    <t>https://www.scopus.com/inward/record.uri?eid=2-s2.0-85208752590&amp;doi=10.1145%2f3688810&amp;partnerID=40&amp;md5=8f82e958b47b909ff9c81ba8d084c0db</t>
  </si>
  <si>
    <t>Association for Computing Machinery</t>
  </si>
  <si>
    <t>2-s2.0-85198940525</t>
  </si>
  <si>
    <t>rayyan-172027872</t>
  </si>
  <si>
    <t>A log parsing method based on word attributes and parsing trees</t>
  </si>
  <si>
    <t>ACM International Conference Proceeding Series</t>
  </si>
  <si>
    <t>Liu, Haiyang and Feng, Yuan</t>
  </si>
  <si>
    <t>https://www.scopus.com/inward/record.uri?eid=2-s2.0-85198940525&amp;doi=10.1145%2f3665348.3665386&amp;partnerID=40&amp;md5=9780594133711d948c08ef7ad88e5c18</t>
  </si>
  <si>
    <t>10.1145/3665348.3665386</t>
  </si>
  <si>
    <t>2-s2.0-85189517132</t>
  </si>
  <si>
    <t>rayyan-172027873</t>
  </si>
  <si>
    <t>Cloud and fog computing amalgamation for data agitation and guard intensification in health care applications</t>
  </si>
  <si>
    <t>KSII Transactions on Internet and Information Systems</t>
  </si>
  <si>
    <t>Arulmozhiselvan, L. and Uma, E.</t>
  </si>
  <si>
    <t>https://www.scopus.com/inward/record.uri?eid=2-s2.0-85189517132&amp;doi=10.3837%2ftiis.2024.03.009&amp;partnerID=40&amp;md5=ddcf7171e794dd2f1710c6100e20d561</t>
  </si>
  <si>
    <t>Korean Society for Internet Information</t>
  </si>
  <si>
    <t>2-s2.0-85173944953</t>
  </si>
  <si>
    <t>rayyan-172027874</t>
  </si>
  <si>
    <t>Interplanetary file system and blockchain for secured smart grid networks</t>
  </si>
  <si>
    <t>Muthulakshmi, S. and Chitra, R.</t>
  </si>
  <si>
    <t>https://www.scopus.com/inward/record.uri?eid=2-s2.0-85173944953&amp;doi=10.1007%2fs11227-023-05680-8&amp;partnerID=40&amp;md5=c165d6a8b98952acf7c4f18a68c30727</t>
  </si>
  <si>
    <t>10.1007/s11227-023-05680-8</t>
  </si>
  <si>
    <t>2-s2.0-85196787418</t>
  </si>
  <si>
    <t>rayyan-172027875</t>
  </si>
  <si>
    <t>Civil Integrated Management (CIM) for Advanced Level Applications to Transportation Infrastructure: A State-of-the-Art Review</t>
  </si>
  <si>
    <t>Infrastructures</t>
  </si>
  <si>
    <t>Taheri, Ali and Sobanjo, John</t>
  </si>
  <si>
    <t>https://www.scopus.com/inward/record.uri?eid=2-s2.0-85196787418&amp;doi=10.3390%2finfrastructures9060090&amp;partnerID=40&amp;md5=2f5f78c487f892477d8f64dc7e0740b2</t>
  </si>
  <si>
    <t>2-s2.0-85197371890</t>
  </si>
  <si>
    <t>rayyan-172027876</t>
  </si>
  <si>
    <t>DEFEAT DATA BREACHERSâ€™ MINDS: BLOCKCHAIN WITH BOUNDED RATIONALITY TO ADVANCE INFORMATION SECURITY</t>
  </si>
  <si>
    <t>Journal of Information Systems Security</t>
  </si>
  <si>
    <t>Li, Yuanxiang John and Ngugi, Benjamin K. and Lin, Frank M.</t>
  </si>
  <si>
    <t>https://www.scopus.com/inward/record.uri?eid=2-s2.0-85197371890&amp;partnerID=40&amp;md5=bf6e35ccd3f41e4bddbf6b960ed9934d</t>
  </si>
  <si>
    <t>Information Institute</t>
  </si>
  <si>
    <t>2-s2.0-85203868805</t>
  </si>
  <si>
    <t>rayyan-172027877</t>
  </si>
  <si>
    <t>Cyber-incident Response in Industrial Control Systems: Practices and Challenges in the Petroleum Industry</t>
  </si>
  <si>
    <t>Proceedings - 2024 IEEE/ACM 4th International Workshop on Engineering and Cybersecurity of Critical Systems and 2024 IEEE/ACM 2nd International Workshop on Software Vulnerability, EnCyCriS/SVM 2024</t>
  </si>
  <si>
    <t>Gnanasekaran, Vahiny and Bartnes, Maria and Grotan, Tor Olav and Heegaard, Poul Einar</t>
  </si>
  <si>
    <t>https://www.scopus.com/inward/record.uri?eid=2-s2.0-85203868805&amp;doi=10.1145%2f3643662.3643958&amp;partnerID=40&amp;md5=618a97da3d75c7f7e334ae063185132d</t>
  </si>
  <si>
    <t>10.1145/3643662.3643958</t>
  </si>
  <si>
    <t>2-s2.0-85185923905</t>
  </si>
  <si>
    <t>rayyan-172027878</t>
  </si>
  <si>
    <t>Multistage Malware Detection Method for Backup Systems</t>
  </si>
  <si>
    <t>Novak, Pavel and Oujezsky, Vaclav and Kaura, Patrik and Horvath, Tomas and Holik, Martin</t>
  </si>
  <si>
    <t>https://www.scopus.com/inward/record.uri?eid=2-s2.0-85185923905&amp;doi=10.3390%2ftechnologies12020023&amp;partnerID=40&amp;md5=f14cb36850274367d5d98ffcba507275</t>
  </si>
  <si>
    <t>rayyan-172027879</t>
  </si>
  <si>
    <t>Multi-Stage Federated Learning Mechanism with non-IID Data in Internet of Vehicles</t>
  </si>
  <si>
    <t>2-s2.0-85211343361</t>
  </si>
  <si>
    <t>rayyan-172027880</t>
  </si>
  <si>
    <t>A blockchain and A-DCNN integrated framework for privacy protection and intrusion detection of industrial IoT</t>
  </si>
  <si>
    <t>Computing</t>
  </si>
  <si>
    <t>Chen, Zhen and Huang, Jia and Liu, Shengzheng and Long, Haixia</t>
  </si>
  <si>
    <t>https://www.scopus.com/inward/record.uri?eid=2-s2.0-85211343361&amp;doi=10.1007%2fs00607-024-01390-y&amp;partnerID=40&amp;md5=13097f1c81ed13dbb3b344ee37d0a784</t>
  </si>
  <si>
    <t>10.1007/s00607-024-01390-y</t>
  </si>
  <si>
    <t>2-s2.0-85183077386</t>
  </si>
  <si>
    <t>rayyan-172027881</t>
  </si>
  <si>
    <t>Understanding Public Concerned Ethic Issues and Ethical Acceptance of AI Surveillance Technology: Analysis from Social Media Data</t>
  </si>
  <si>
    <t>Frontiers in Artificial Intelligence and Applications</t>
  </si>
  <si>
    <t>Wan, Yan and Peng, Ziqing and Wu, Fei and Gao, Jinping and Li, Minghui</t>
  </si>
  <si>
    <t>https://www.scopus.com/inward/record.uri?eid=2-s2.0-85183077386&amp;doi=10.3233%2fFAIA231257&amp;partnerID=40&amp;md5=28724a44bdc924ae1a9da8f0b5e7f9df</t>
  </si>
  <si>
    <t>IOS Press BV</t>
  </si>
  <si>
    <t>rayyan-172027882</t>
  </si>
  <si>
    <t>Gong, Qinghua and Zhang, Jinnan and Wei, Zheng and Wang, Xinmin and Zhang, Xia and Yan, Xin and Liu, Yang and Dong, Liming</t>
  </si>
  <si>
    <t>https://www.scopus.com/inward/record.uri?eid=2-s2.0-85190262205&amp;doi=10.3390%2fs24072267&amp;partnerID=40&amp;md5=970eb79669a0054872c64e5081bd668f</t>
  </si>
  <si>
    <t>2-s2.0-85177043394</t>
  </si>
  <si>
    <t>rayyan-172027883</t>
  </si>
  <si>
    <t>Versatile Remote Data Checking Scheme for Cloud-Assisted Internet of Things</t>
  </si>
  <si>
    <t>IEEE Internet of Things Journal</t>
  </si>
  <si>
    <t>Xie, Ying and Huang, Ke and Yuan, Sheng and Li, Xiong and Li, Fagen</t>
  </si>
  <si>
    <t>https://www.scopus.com/inward/record.uri?eid=2-s2.0-85177043394&amp;doi=10.1109%2fJIOT.2023.3332873&amp;partnerID=40&amp;md5=8b61016ed207a6e97eb38796c21d2812</t>
  </si>
  <si>
    <t>10.1109/JIOT.2023.3332873</t>
  </si>
  <si>
    <t>2-s2.0-85214668183</t>
  </si>
  <si>
    <t>rayyan-172027884</t>
  </si>
  <si>
    <t>Towards a Self-Rescuing System for UAVs Under GNSS Attack</t>
  </si>
  <si>
    <t>Rigoni, Giulio and Scremin, Nicola and Conti, Mauro</t>
  </si>
  <si>
    <t>https://www.scopus.com/inward/record.uri?eid=2-s2.0-85214668183&amp;doi=10.1109%2fWiMob61911.2024.10770344&amp;partnerID=40&amp;md5=2d1f828ea88d720241e3572d34d5a425</t>
  </si>
  <si>
    <t>2-s2.0-85206375490</t>
  </si>
  <si>
    <t>rayyan-172027885</t>
  </si>
  <si>
    <t>A Self-learning Ai-Based Information Leak Protection System</t>
  </si>
  <si>
    <t>Jaeyalakshmi, M. and Gangadhar, P. Rohit and Srivatsan, M. and Bhavani, M.</t>
  </si>
  <si>
    <t>https://www.scopus.com/inward/record.uri?eid=2-s2.0-85206375490&amp;doi=10.1007%2f978-3-031-73065-8_6&amp;partnerID=40&amp;md5=1ebc6aac46d5d9f73bc36f363e518b29</t>
  </si>
  <si>
    <t>10.1007/978-3-031-73065-8_6</t>
  </si>
  <si>
    <t>Systems</t>
  </si>
  <si>
    <t>Hu, Hongbin and Wang, Yongbin and Song, Guohui</t>
  </si>
  <si>
    <t>https://www.scopus.com/inward/record.uri?eid=2-s2.0-85205255384&amp;doi=10.3390%2fsystems12090381&amp;partnerID=40&amp;md5=c4c249487e715c40c746b48920ce0f17</t>
  </si>
  <si>
    <t>2-s2.0-85200638024</t>
  </si>
  <si>
    <t>rayyan-172027887</t>
  </si>
  <si>
    <t>Intuitionistic fuzzy Sugeno-Weber decision framework for sustainable digital security assessment</t>
  </si>
  <si>
    <t>Engineering Applications of Artificial Intelligence</t>
  </si>
  <si>
    <t>Hussain, Abrar and Ullah, Kifayat and Pamucar, Dragan and Simic, Vladimir</t>
  </si>
  <si>
    <t>https://www.scopus.com/inward/record.uri?eid=2-s2.0-85200638024&amp;doi=10.1016%2fj.engappai.2024.109085&amp;partnerID=40&amp;md5=e5d66d72c26e580fe6ace61a151ba192</t>
  </si>
  <si>
    <t>10.1016/j.engappai.2024.109085</t>
  </si>
  <si>
    <t>rayyan-172027888</t>
  </si>
  <si>
    <t>Mathematics</t>
  </si>
  <si>
    <t>Zhao, Ruwen and Xu, Chuanpei and Zhu, Zhibin and Mo, Wei</t>
  </si>
  <si>
    <t>https://www.scopus.com/inward/record.uri?eid=2-s2.0-85190131201&amp;doi=10.3390%2fmath12071120&amp;partnerID=40&amp;md5=d30ec3d0198bc69d4cbe0384721ed80b</t>
  </si>
  <si>
    <t>2-s2.0-85214603630</t>
  </si>
  <si>
    <t>rayyan-172027889</t>
  </si>
  <si>
    <t>Malware Analysis and Detection: New Approaches and Techniques</t>
  </si>
  <si>
    <t>Emerging Threats and Countermeasures in Cybersecurity</t>
  </si>
  <si>
    <t>Mazhar, Laiba and Rohatgi, Shipra</t>
  </si>
  <si>
    <t>https://www.scopus.com/inward/record.uri?eid=2-s2.0-85214603630&amp;doi=10.1002%2f9781394230600.ch5&amp;partnerID=40&amp;md5=d190ab0d717f3b29bd192c785154efdb</t>
  </si>
  <si>
    <t>wiley</t>
  </si>
  <si>
    <t>10.1002/9781394230600.ch5</t>
  </si>
  <si>
    <t>Yong, Jiu and Lei, Xiaomei and Huang, Zixin and Dang, Jianwu and Wang, Yangping</t>
  </si>
  <si>
    <t>https://www.scopus.com/inward/record.uri?eid=2-s2.0-85202449971&amp;doi=10.3390%2fapp14167034&amp;partnerID=40&amp;md5=a3a64c60b6eb26a0ec7a78cf94ce93b7</t>
  </si>
  <si>
    <t>rayyan-172027891</t>
  </si>
  <si>
    <t>Expert Systems with Applications</t>
  </si>
  <si>
    <t>Herrera Montano, Isabel and Ramos Diaz, Juan and GarcÃ­a Aranda, JosÃ© Javier and Molina-CardÃ­n, Sergio and Guerrero LÃ³pez, Juan JosÃ© and de la Torre DÃ­ez, Isabel</t>
  </si>
  <si>
    <t>https://www.scopus.com/inward/record.uri?eid=2-s2.0-85195813489&amp;doi=10.1016%2fj.eswa.2024.124470&amp;partnerID=40&amp;md5=2d2eef607bf49d8586a74ffe5b5325c1</t>
  </si>
  <si>
    <t>2-s2.0-85193678521</t>
  </si>
  <si>
    <t>rayyan-172027892</t>
  </si>
  <si>
    <t>Applications, challenges, and future directions of cybersecurity surveillance systems</t>
  </si>
  <si>
    <t>Handbook of Research on Innovative Approaches to Information Technology in Library and Information Science</t>
  </si>
  <si>
    <t>Sarkar, Saptarshi Kumar and Roy, Piyal and Ghosh, Shivnath and Podder, Amitava</t>
  </si>
  <si>
    <t>https://www.scopus.com/inward/record.uri?eid=2-s2.0-85193678521&amp;doi=10.4018%2f979-8-3693-0807-3.ch015&amp;partnerID=40&amp;md5=e4b010fd97bf3f3b522fa79155fbd536</t>
  </si>
  <si>
    <t>10.4018/979-8-3693-0807-3.ch015</t>
  </si>
  <si>
    <t>rayyan-172027893</t>
  </si>
  <si>
    <t>Computer Networks</t>
  </si>
  <si>
    <t>Zhang, Qianhui and Yuan, Lingyun and Xie, Tianyu and Chen, Han</t>
  </si>
  <si>
    <t>https://www.scopus.com/inward/record.uri?eid=2-s2.0-85198754387&amp;doi=10.1016%2fj.comnet.2024.110623&amp;partnerID=40&amp;md5=d92492797a9d428953f6756665faa32e</t>
  </si>
  <si>
    <t>2-s2.0-85211801355</t>
  </si>
  <si>
    <t>rayyan-172027894</t>
  </si>
  <si>
    <t>Automated Threat Hunting, Detection, and Threat Actor Profiling Using TIRA</t>
  </si>
  <si>
    <t>Yulianto, Semi and Ngo, Gerard Nathaniel Cac</t>
  </si>
  <si>
    <t>https://www.scopus.com/inward/record.uri?eid=2-s2.0-85211801355&amp;doi=10.1109%2fICISS62896.2024.10750987&amp;partnerID=40&amp;md5=75ef850b18f16f9ec040d94ffc0797de</t>
  </si>
  <si>
    <t>10.1109/ICISS62896.2024.10750987</t>
  </si>
  <si>
    <t>2-s2.0-85195546706</t>
  </si>
  <si>
    <t>rayyan-172027895</t>
  </si>
  <si>
    <t>Smarter smart contracts for automatic BIM metadata compliance checking in blockchain-enabled common data environment</t>
  </si>
  <si>
    <t>Advanced Engineering Informatics</t>
  </si>
  <si>
    <t>Tao, Xingyu and Wu, Zhaoji and Xu, Yuqing and Zheng, Chengliang and Fang, Yihai and Das, Moumita and Liu, Hao and Gong, Xingbo and Cheng, Jack C.P.</t>
  </si>
  <si>
    <t>https://www.scopus.com/inward/record.uri?eid=2-s2.0-85195546706&amp;doi=10.1016%2fj.aei.2024.102627&amp;partnerID=40&amp;md5=6481fc2d5318c98fd9471679fe97ef12</t>
  </si>
  <si>
    <t>10.1016/j.aei.2024.102627</t>
  </si>
  <si>
    <t>2-s2.0-85199449984</t>
  </si>
  <si>
    <t>rayyan-172027896</t>
  </si>
  <si>
    <t>Hybrid quantum architecture for smart city security</t>
  </si>
  <si>
    <t>Journal of Systems and Software</t>
  </si>
  <si>
    <t>Barletta, Vita Santa and Caivano, Danilo and De Vincentiis, Mirko and Pal, Anibrata and Scalera, Michele</t>
  </si>
  <si>
    <t>https://www.scopus.com/inward/record.uri?eid=2-s2.0-85199449984&amp;doi=10.1016%2fj.jss.2024.112161&amp;partnerID=40&amp;md5=a32e77922f826d849310ca69069170e2</t>
  </si>
  <si>
    <t>Elsevier Inc.</t>
  </si>
  <si>
    <t>2-s2.0-85189182745</t>
  </si>
  <si>
    <t>rayyan-172027897</t>
  </si>
  <si>
    <t>MEDICALHARM: A threat modeling designed for modern medical devices and a comprehensive study on effectiveness, user satisfaction, and security perspectives</t>
  </si>
  <si>
    <t>Kwarteng, Emmanuel and Cebe, Mumin</t>
  </si>
  <si>
    <t>https://www.scopus.com/inward/record.uri?eid=2-s2.0-85189182745&amp;doi=10.1007%2fs10207-024-00826-y&amp;partnerID=40&amp;md5=1f00d165488b208fdadcd4bd05978436</t>
  </si>
  <si>
    <t>10.1007/s10207-024-00826-y</t>
  </si>
  <si>
    <t>2-s2.0-85196603887</t>
  </si>
  <si>
    <t>rayyan-172027898</t>
  </si>
  <si>
    <t>Implementing intelligent encryption using machine learning for digital information real-time images</t>
  </si>
  <si>
    <t>Machine Learning and Cryptographic Solutions for Data Protection and Network Security</t>
  </si>
  <si>
    <t>Selvi, S. Tamil and Visalakshi, P.</t>
  </si>
  <si>
    <t>https://www.scopus.com/inward/record.uri?eid=2-s2.0-85196603887&amp;doi=10.4018%2f979-8-3693-4159-9.ch023&amp;partnerID=40&amp;md5=16db6d7c671b826ec29a8f9ebb375016</t>
  </si>
  <si>
    <t>10.4018/979-8-3693-4159-9.ch023</t>
  </si>
  <si>
    <t>rayyan-172027899</t>
  </si>
  <si>
    <t>Lockdown-Protection: Unintended Execution Attack Prevention Based on Program Behavior Analysis</t>
  </si>
  <si>
    <t>2-s2.0-85198035664</t>
  </si>
  <si>
    <t>rayyan-172027900</t>
  </si>
  <si>
    <t>Electronic footprint analysis and cluster analysis techniques for information security risk research of university digital systems</t>
  </si>
  <si>
    <t>International Journal of Electronics and Telecommunications</t>
  </si>
  <si>
    <t>Lakhno, Valerii and Lakhno, Myroslav and Makulov, Kaiyrbek and Kryvoruchko, Olena and Desiatko, Alona and Chubaievskyi, Vitalii and Ishchuk, Dmytro and Kabylbekova, Viktoriya</t>
  </si>
  <si>
    <t>https://www.scopus.com/inward/record.uri?eid=2-s2.0-85198035664&amp;doi=10.24425%2fijet.2024.149559&amp;partnerID=40&amp;md5=75092dc23d4d4bc6a78a50d4d820c91b</t>
  </si>
  <si>
    <t>Polska Akademia Nauk</t>
  </si>
  <si>
    <t>2-s2.0-85214085112</t>
  </si>
  <si>
    <t>rayyan-172027901</t>
  </si>
  <si>
    <t>An Automated Compliance Framework for Critical Infrastructure Security through Artificial Intelligence</t>
  </si>
  <si>
    <t>IEEE Access</t>
  </si>
  <si>
    <t>Ali, Sardar Muhammad and Razzaque, Abdul and Yousaf, Muhammad and Shan, Rafi Us</t>
  </si>
  <si>
    <t>https://www.scopus.com/inward/record.uri?eid=2-s2.0-85214085112&amp;doi=10.1109%2fACCESS.2024.3524496&amp;partnerID=40&amp;md5=b7eea221bfa6d43eb54d2b45a060a322</t>
  </si>
  <si>
    <t>2-s2.0-85192830559</t>
  </si>
  <si>
    <t>rayyan-172027902</t>
  </si>
  <si>
    <t>Medical image-based steganography using Deoxyribonucleic Acid (DNA) algorithm</t>
  </si>
  <si>
    <t>Explainable Artificial Intelligence in Healthcare Systems</t>
  </si>
  <si>
    <t>Shukla, Pranav and Soundrapandiyan, Rajkumar and Kumar, Suganthi and Ramalingam, Rajasekar</t>
  </si>
  <si>
    <t>https://www.scopus.com/inward/record.uri?eid=2-s2.0-85192830559&amp;partnerID=40&amp;md5=ee135a2db578590bf0075c81ae8c2b29</t>
  </si>
  <si>
    <t>2-s2.0-85204279526</t>
  </si>
  <si>
    <t>rayyan-172027903</t>
  </si>
  <si>
    <t>Innovations in modern cryptography</t>
  </si>
  <si>
    <t>Innovations in Modern Cryptography</t>
  </si>
  <si>
    <t>Gupta, Brij B. and Kalra, Deepak and Almomani, Ammar</t>
  </si>
  <si>
    <t>https://www.scopus.com/inward/record.uri?eid=2-s2.0-85204279526&amp;doi=10.4018%2f979-8-3693-5330-1&amp;partnerID=40&amp;md5=9e8c1f5c7f84463c76ba1d43512ac132</t>
  </si>
  <si>
    <t>10.4018/979-8-3693-5330-1</t>
  </si>
  <si>
    <t>2-s2.0-85214575183</t>
  </si>
  <si>
    <t>rayyan-172027904</t>
  </si>
  <si>
    <t>Revolutionising industrial operations: The synergy of multiagent robotic systems and blockchain technology in operations planning and control</t>
  </si>
  <si>
    <t>Velastegui, Rommel and Poler, RaÃºl and DÃ­az-MadroÃ±ero, Manuel</t>
  </si>
  <si>
    <t>https://www.scopus.com/inward/record.uri?eid=2-s2.0-85214575183&amp;doi=10.1016%2fj.eswa.2025.126460&amp;partnerID=40&amp;md5=1e77cc2fd41a6ff67d93829e33ec0583</t>
  </si>
  <si>
    <t>10.1016/j.eswa.2025.126460</t>
  </si>
  <si>
    <t>2-s2.0-85194423000</t>
  </si>
  <si>
    <t>rayyan-172027905</t>
  </si>
  <si>
    <t>A Low-Cost Energy Monitoring System with Universal Compatibility and Real-Time Visualization for Enhanced Accessibility and Power Savings</t>
  </si>
  <si>
    <t>Sustainability (Switzerland)</t>
  </si>
  <si>
    <t>Khan, Hashim Raza and Kazmi, Majida and Lubaba and Khalid, Muhammad Hashir Bin and Alam, Urooj and Arshad, Kamran and Assaleh, Khaled and Qazi, Saad Ahmed</t>
  </si>
  <si>
    <t>https://www.scopus.com/inward/record.uri?eid=2-s2.0-85194423000&amp;doi=10.3390%2fsu16104137&amp;partnerID=40&amp;md5=f6917c44e37b1ceb062ba156c59ad560</t>
  </si>
  <si>
    <t>2-s2.0-85200466211</t>
  </si>
  <si>
    <t>rayyan-172027906</t>
  </si>
  <si>
    <t>Comparative Analysis and Application of Cybersecurity Framework to Philippine Small and Medium Enterprises (SMEs)</t>
  </si>
  <si>
    <t>Blancaflor, Eric B. and Pasco, James Andrei T. and Tamargo, Jerome B. and Jonson, Justine Amiel T. and Doydoy, John Darryl A.</t>
  </si>
  <si>
    <t>https://www.scopus.com/inward/record.uri?eid=2-s2.0-85200466211&amp;doi=10.1145%2f3654522.3654565&amp;partnerID=40&amp;md5=c9ab845b27dc0e44d12e73c646ef435e</t>
  </si>
  <si>
    <t>10.1145/3654522.3654565</t>
  </si>
  <si>
    <t>2-s2.0-85163341272</t>
  </si>
  <si>
    <t>rayyan-172027907</t>
  </si>
  <si>
    <t>NMal-Droid: network-based android malware detection system using transfer learning and CNN-BiGRU ensemble</t>
  </si>
  <si>
    <t>Wireless Networks</t>
  </si>
  <si>
    <t>Ullah, Farhan and Ullah, Shamsher and Srivastava, Gautam and Lin, Jerry Chun-Wei and Zhao, Yue</t>
  </si>
  <si>
    <t>https://www.scopus.com/inward/record.uri?eid=2-s2.0-85163341272&amp;doi=10.1007%2fs11276-023-03414-5&amp;partnerID=40&amp;md5=6e7abeb6cf8f43b500f374d62c2a08f4</t>
  </si>
  <si>
    <t>10.1007/s11276-023-03414-5</t>
  </si>
  <si>
    <t>Lakhno, Valerii and Akhmetov, Bakhytzhan and Makulov, Kaiyrbek and Tynymbayev, Bauyrzhan and Tsiutsiura, Svitlana and Tsiutsiura, Mikola and Chubaievskyi, Vitalii</t>
  </si>
  <si>
    <t>https://www.scopus.com/inward/record.uri?eid=2-s2.0-85198020186&amp;doi=10.24425%2fijet.2024.149557&amp;partnerID=40&amp;md5=6c349948d912b62bb5b89766e5609e2c</t>
  </si>
  <si>
    <t>2-s2.0-85213304916</t>
  </si>
  <si>
    <t>rayyan-172027909</t>
  </si>
  <si>
    <t>Cybersecurity in Piezoelectric Biosensor for Sensing Application</t>
  </si>
  <si>
    <t>2024 Innovations in Intelligent Systems and Applications Conference, ASYU 2024</t>
  </si>
  <si>
    <t>GÃ¶rmÃ¼ÅŸ, Ahmet Faruk and MarkÅ«nienÄ—, Ieva and Åženturk, Kenan and GÃ¶nen, Serkan and BarÄ±ÅŸkan, Mehmet Ali and KaracayÄ±lmaz, GÃ¶kÃ§e and YÄ±lmaz, Ercan Nurcan</t>
  </si>
  <si>
    <t>https://www.scopus.com/inward/record.uri?eid=2-s2.0-85213304916&amp;doi=10.1109%2fASYU62119.2024.10757131&amp;partnerID=40&amp;md5=9c7f905cc461230dcbf9a10497f4bb83</t>
  </si>
  <si>
    <t>10.1109/ASYU62119.2024.10757131</t>
  </si>
  <si>
    <t>2-s2.0-85213992976</t>
  </si>
  <si>
    <t>rayyan-172027910</t>
  </si>
  <si>
    <t>Radar Spectrum Analysis and Machine Learning-Based Classification for Identity-Based Unmanned Aerial Vehicles Detection and Authentication</t>
  </si>
  <si>
    <t>Mahmoud, Aminu Abdulkadir and Ramli, Sofia Najwa and Ariff, Mohd Aifaa Mohd and Danlami, Muktar</t>
  </si>
  <si>
    <t>https://www.scopus.com/inward/record.uri?eid=2-s2.0-85213992976&amp;doi=10.14569%2fIJACSA.2024.0151260&amp;partnerID=40&amp;md5=b0979dc0af2e50c6a135f6ac06cf466b</t>
  </si>
  <si>
    <t>10.14569/IJACSA.2024.0151260</t>
  </si>
  <si>
    <t>Smart Cities</t>
  </si>
  <si>
    <t>Pestana, Gabriel and Sofou, Souzanna</t>
  </si>
  <si>
    <t>https://www.scopus.com/inward/record.uri?eid=2-s2.0-85202501427&amp;doi=10.3390%2fsmartcities7040072&amp;partnerID=40&amp;md5=dca229cad5275f2335da2dbd2641ac63</t>
  </si>
  <si>
    <t>2-s2.0-85200541472</t>
  </si>
  <si>
    <t>rayyan-172027912</t>
  </si>
  <si>
    <t>MalViT: An Approach to Enhancing Malware Detection</t>
  </si>
  <si>
    <t>Proceedings - 3rd International Conference on Advances in Computing, Communication and Applied Informatics, ACCAI 2024</t>
  </si>
  <si>
    <t>Roshan, Nrk and Barik, Debarghya and Roseline, S. Abijah</t>
  </si>
  <si>
    <t>https://www.scopus.com/inward/record.uri?eid=2-s2.0-85200541472&amp;doi=10.1109%2fACCAI61061.2024.10601747&amp;partnerID=40&amp;md5=04b4482a4b39f3dfa91622a35139b044</t>
  </si>
  <si>
    <t>10.1109/ACCAI61061.2024.10601747</t>
  </si>
  <si>
    <t>2-s2.0-85195932708</t>
  </si>
  <si>
    <t>rayyan-172027913</t>
  </si>
  <si>
    <t>AnnoCTR: A Dataset for Detecting and Linking Entities, Tactics, and Techniques in Cyber Threat Reports</t>
  </si>
  <si>
    <t>2024 Joint International Conference on Computational Linguistics, Language Resources and Evaluation, LREC-COLING 2024 - Main Conference Proceedings</t>
  </si>
  <si>
    <t>Lange, Lukas and MÃ¼ller, Marc and Torbati, Ghazaleh Haratinezhad and Milchevski, Dragan and Grau, Patrick and Pujari, Subhash and Friedrich, Annemarie</t>
  </si>
  <si>
    <t>https://www.scopus.com/inward/record.uri?eid=2-s2.0-85195932708&amp;partnerID=40&amp;md5=8f1c049bb04c92927ad111d63e9bb0f5</t>
  </si>
  <si>
    <t>European Language Resources Association (ELRA)</t>
  </si>
  <si>
    <t>2-s2.0-85207166308</t>
  </si>
  <si>
    <t>rayyan-172027914</t>
  </si>
  <si>
    <t>2024 IEEE Smart Cities Futures Summit, SCFC 2024</t>
  </si>
  <si>
    <t>https://www.scopus.com/inward/record.uri?eid=2-s2.0-85207166308&amp;partnerID=40&amp;md5=2b84e8a14a5ba656c41f0fb5108bb422</t>
  </si>
  <si>
    <t>2-s2.0-85207414290</t>
  </si>
  <si>
    <t>rayyan-172027915</t>
  </si>
  <si>
    <t>Detecting Fileless Malware on Windows with ATT&amp;CK: A Practical Approach</t>
  </si>
  <si>
    <t>International Conference on Electrical, Computer, and Energy Technologies, ICECET 2024</t>
  </si>
  <si>
    <t>Nguyen, Truong-Giang and Nguyen, Thi-Nhu and Vu, Dang-Khoa and Bui, Ngoc-Linh and Nguyen, Viet-Hung and Luu, Minh-Tri and Nguyen, Anh-Nhat and Ngo, Tung-Son</t>
  </si>
  <si>
    <t>https://www.scopus.com/inward/record.uri?eid=2-s2.0-85207414290&amp;doi=10.1109%2fICECET61485.2024.10698218&amp;partnerID=40&amp;md5=5a9c5eb0dc0a80455a84827454162c41</t>
  </si>
  <si>
    <t>10.1109/ICECET61485.2024.10698218</t>
  </si>
  <si>
    <t>2-s2.0-85199446961</t>
  </si>
  <si>
    <t>rayyan-172027916</t>
  </si>
  <si>
    <t>Automated Scripting for Real-Time Responses to Suspicious User Actions</t>
  </si>
  <si>
    <t>2024 IEEE 3rd International Conference on Computing and Machine Intelligence, ICMI 2024 - Proceedings</t>
  </si>
  <si>
    <t>Yeboah, Foster and Ashok, Mahanthi and Keerthi, Bukka Samudram and Rani, Dorai Likitha and Kumar, Gaddam Shanmuka Ajay and Harshitha, Kandra and Sukeerthi, Kandukuri and Soujanya, Lnu and Varun, Paruchuri Sri Sai and Vaishnavi, Pillalamarri Tripura Sri and Yeboah, Jones and Nyarko-Boateng, Owusu</t>
  </si>
  <si>
    <t>https://www.scopus.com/inward/record.uri?eid=2-s2.0-85199446961&amp;doi=10.1109%2fICMI60790.2024.10585642&amp;partnerID=40&amp;md5=94e3037a422d8c8e71e8c20f3544e6a0</t>
  </si>
  <si>
    <t>10.1109/ICMI60790.2024.10585642</t>
  </si>
  <si>
    <t>2-s2.0-85211466695</t>
  </si>
  <si>
    <t>rayyan-172027917</t>
  </si>
  <si>
    <t>To Implement Blockchain Based Social Media Platform with Sentiment Analysis Using NLP</t>
  </si>
  <si>
    <t>2024 International Conference on Advances in Computing Research on Science Engineering and Technology, ACROSET 2024</t>
  </si>
  <si>
    <t>Pandey, Vivek and Tiwari, Vikas and Sonavane, Roshan and Jha, Gaurav and Mishra, Kishan and Lohar, Govind</t>
  </si>
  <si>
    <t>https://www.scopus.com/inward/record.uri?eid=2-s2.0-85211466695&amp;doi=10.1109%2fACROSET62108.2024.10743538&amp;partnerID=40&amp;md5=8cc12d83d8215c93d76293631c1f3789</t>
  </si>
  <si>
    <t>10.1109/ACROSET62108.2024.10743538</t>
  </si>
  <si>
    <t>2-s2.0-85195319809</t>
  </si>
  <si>
    <t>rayyan-172027918</t>
  </si>
  <si>
    <t>Towards a Policy Framework for E-Commerce Risk Management: A Case of South African Online Shopping</t>
  </si>
  <si>
    <t>2024 Systems and Information Engineering Design Symposium, SIEDS 2024</t>
  </si>
  <si>
    <t>Malapane, Tshepo Alex and Ndlovu, Nkanyiso K.</t>
  </si>
  <si>
    <t>https://www.scopus.com/inward/record.uri?eid=2-s2.0-85195319809&amp;doi=10.1109%2fSIEDS61124.2024.10534643&amp;partnerID=40&amp;md5=bdd09d2badba0e0961f28e2a2aac8c0d</t>
  </si>
  <si>
    <t>10.1109/SIEDS61124.2024.10534643</t>
  </si>
  <si>
    <t>2-s2.0-85207284829</t>
  </si>
  <si>
    <t>rayyan-172027919</t>
  </si>
  <si>
    <t>1st International Conference on Pioneering Developments in Computer Science and Digital Technologies, IC2SDT 2024 - Proceedings</t>
  </si>
  <si>
    <t>https://www.scopus.com/inward/record.uri?eid=2-s2.0-85207284829&amp;partnerID=40&amp;md5=e6b053b8a6a763044baaec11f93683be</t>
  </si>
  <si>
    <t>2-s2.0-85205559335</t>
  </si>
  <si>
    <t>rayyan-172027920</t>
  </si>
  <si>
    <t>10th World Congress on Electrical Engineering and Computer Systems and Sciences, EECSS 2024</t>
  </si>
  <si>
    <t>Proceedings of the World Congress on Electrical Engineering and Computer Systems and Science</t>
  </si>
  <si>
    <t>https://www.scopus.com/inward/record.uri?eid=2-s2.0-85205559335&amp;partnerID=40&amp;md5=291900d191e304051b3c7c1c5888c1d5</t>
  </si>
  <si>
    <t>Avestia Publishing</t>
  </si>
  <si>
    <t>2-s2.0-85204521269</t>
  </si>
  <si>
    <t>rayyan-172027921</t>
  </si>
  <si>
    <t>31st European Conference on Systems, Software and Services Process Improvement, EuroSPI 2024</t>
  </si>
  <si>
    <t>https://www.scopus.com/inward/record.uri?eid=2-s2.0-85204521269&amp;partnerID=40&amp;md5=69b9cc98a5012983be0ea801909b07d4</t>
  </si>
  <si>
    <t>rayyan-172027922</t>
  </si>
  <si>
    <t>2024 4th International Conference on Computer, Control and Robotics, ICCCR 2024</t>
  </si>
  <si>
    <t>Chang, Tao-Ku and Yang, Ching-Nung and Tseng, Chih-Yueh</t>
  </si>
  <si>
    <t>https://www.scopus.com/inward/record.uri?eid=2-s2.0-85199663912&amp;doi=10.1109%2fICCCR61138.2024.10585397&amp;partnerID=40&amp;md5=a54a44b154ef00535c300fc7bfc3554a</t>
  </si>
  <si>
    <t>rayyan-172027923</t>
  </si>
  <si>
    <t>Auditable Healthcare Data Sharing Based on Decentralized Identity</t>
  </si>
  <si>
    <t>2-s2.0-85205570776</t>
  </si>
  <si>
    <t>rayyan-172027924</t>
  </si>
  <si>
    <t>LDHP: Experimental Evaluation of A Secured Blockchain Based Data Management Framework Using Lightweight Document Handling Principle</t>
  </si>
  <si>
    <t>Proceedings of International Conference on Circuit Power and Computing Technologies, ICCPCT 2024</t>
  </si>
  <si>
    <t>Sudheer, P. and Talari, Praveen and Prabhakar, S. and Sirigiri, Monika and Saravanan, S. and Dinesh, M.</t>
  </si>
  <si>
    <t>https://www.scopus.com/inward/record.uri?eid=2-s2.0-85205570776&amp;doi=10.1109%2fICCPCT61902.2024.10672945&amp;partnerID=40&amp;md5=236814db1c7d8e965323ed2757c5bf03</t>
  </si>
  <si>
    <t>10.1109/ICCPCT61902.2024.10672945</t>
  </si>
  <si>
    <t>2-s2.0-85199177840</t>
  </si>
  <si>
    <t>rayyan-172027925</t>
  </si>
  <si>
    <t>Features of Creating Accounts in Linux OS</t>
  </si>
  <si>
    <t>Proceedings - 2024 IEEE Ural-Siberian Conference on Biomedical Engineering, Radioelectronics and Information Technology, USBEREIT 2024</t>
  </si>
  <si>
    <t>Sokolov, Ilia and Porshnev, Sergey and Baklanov, Valentin and Sherbakova, Ksenia and Kuts, Dmitry</t>
  </si>
  <si>
    <t>https://www.scopus.com/inward/record.uri?eid=2-s2.0-85199177840&amp;doi=10.1109%2fUSBEREIT61901.2024.10584024&amp;partnerID=40&amp;md5=276347891874b30ad2cfc528cd4a47fc</t>
  </si>
  <si>
    <t>10.1109/USBEREIT61901.2024.10584024</t>
  </si>
  <si>
    <t>2-s2.0-85206110813</t>
  </si>
  <si>
    <t>rayyan-172027926</t>
  </si>
  <si>
    <t>Enabling Cybersecurity Defenses: Advanced Endpoint Detection, Data Breach Identification, and Anomaly Resolution</t>
  </si>
  <si>
    <t>Proceedings - 2024 8th International Conference on Inventive Systems and Control, ICISC 2024</t>
  </si>
  <si>
    <t>Prasad, Medisetti Durga and Sindusha, Mantha Sri N. V. R. Snigdha and Jahnavi, Nadendla and Ali, Mohammed Waajid and Devi, S Anjali</t>
  </si>
  <si>
    <t>https://www.scopus.com/inward/record.uri?eid=2-s2.0-85206110813&amp;doi=10.1109%2fICISC62624.2024.00084&amp;partnerID=40&amp;md5=4577362415c863ca881153cdd243ff5d</t>
  </si>
  <si>
    <t>10.1109/ICISC62624.2024.00084</t>
  </si>
  <si>
    <t>Proceedings of the 3rd International Conference on Applied Artificial Intelligence and Computing, ICAAIC 2024</t>
  </si>
  <si>
    <t>Rajesh, M.V. and Navya, Vankadara and Konjarla, Rekha and Birada, Manaswitha</t>
  </si>
  <si>
    <t>https://www.scopus.com/inward/record.uri?eid=2-s2.0-85198727100&amp;doi=10.1109%2fICAAIC60222.2024.10574924&amp;partnerID=40&amp;md5=5493220579f57cb9b437376bbd54402a</t>
  </si>
  <si>
    <t>rayyan-172027928</t>
  </si>
  <si>
    <t>Veeraiah, D. and Sowjanya, V. and Nagababu, S. and Anudeep, Y. and Tejaswini, P. and Himasri, M.</t>
  </si>
  <si>
    <t>https://www.scopus.com/inward/record.uri?eid=2-s2.0-85198698009&amp;doi=10.1109%2fICAAIC60222.2024.10575671&amp;partnerID=40&amp;md5=a4c76446452c0e310eca50a0639eaf08</t>
  </si>
  <si>
    <t>2-s2.0-85203581633</t>
  </si>
  <si>
    <t>rayyan-172027929</t>
  </si>
  <si>
    <t>Unveiling Challenges and Solutions with Intelligence in the Dark and Deep Web</t>
  </si>
  <si>
    <t>Tubaishat, Abdallah and Aljouhi, Mariam and Maramara, April</t>
  </si>
  <si>
    <t>https://www.scopus.com/inward/record.uri?eid=2-s2.0-85203581633&amp;doi=10.1007%2f978-3-031-70018-7_42&amp;partnerID=40&amp;md5=71567c02053d062453360142c5cc95b2</t>
  </si>
  <si>
    <t>10.1007/978-3-031-70018-7_42</t>
  </si>
  <si>
    <t>2-s2.0-85204285107</t>
  </si>
  <si>
    <t>rayyan-172027930</t>
  </si>
  <si>
    <t>Hyperledger Fabric Blockchain Using CCTV Surveillance Cameras for Pipelines of Oil and Gas Fields</t>
  </si>
  <si>
    <t>Proceedings - 11th International Conference on Wireless Networks and Mobile Communications, WINCOM 2024</t>
  </si>
  <si>
    <t>Ali Alshuraify, Noor and Yassin, Ali A. and Abduljabbar, Zaid Ameen</t>
  </si>
  <si>
    <t>https://www.scopus.com/inward/record.uri?eid=2-s2.0-85204285107&amp;doi=10.1109%2fWINCOM62286.2024.10656253&amp;partnerID=40&amp;md5=cfb4f72a186f97c965af06c7163eaf28</t>
  </si>
  <si>
    <t>10.1109/WINCOM62286.2024.10656253</t>
  </si>
  <si>
    <t>2-s2.0-85210243120</t>
  </si>
  <si>
    <t>rayyan-172027931</t>
  </si>
  <si>
    <t>Generative-AI(with Custom-Trained Meta's Llama2 LLM), Blockchain, NFT, Federated Learning and PBOM Enabled Data Security Architecture for Metaverse on 5G/6G Environment</t>
  </si>
  <si>
    <t>Proceedings - 2024 IEEE 21st International Conference on Mobile Ad-Hoc and Smart Systems, MASS 2024</t>
  </si>
  <si>
    <t>Bandara, Eranga and Foytik, Peter and Shetty, Sachin and Hassanzadeh, Amin</t>
  </si>
  <si>
    <t>https://www.scopus.com/inward/record.uri?eid=2-s2.0-85210243120&amp;doi=10.1109%2fMASS62177.2024.00026&amp;partnerID=40&amp;md5=70d21ac1e9c7b886da14825376919cac</t>
  </si>
  <si>
    <t>10.1109/MASS62177.2024.00026</t>
  </si>
  <si>
    <t>2-s2.0-85206601604</t>
  </si>
  <si>
    <t>rayyan-172027932</t>
  </si>
  <si>
    <t>Blockchain-Enabled Sentiment Analysis with OpenID Authentication for Data Security and Integrity</t>
  </si>
  <si>
    <t>Artificial Intelligence and Communication Techniques in Industry 5.0</t>
  </si>
  <si>
    <t>Dey, Raktim Kumar and Sarddar, Debabrata and Bose, Rajesh and Sutradhar, Shrabani and Roy, Sandip</t>
  </si>
  <si>
    <t>https://www.scopus.com/inward/record.uri?eid=2-s2.0-85206601604&amp;doi=10.1201%2f9781003494027-17&amp;partnerID=40&amp;md5=48b2f47dca73ad56165ed0b2bad30230</t>
  </si>
  <si>
    <t>10.1201/9781003494027-17</t>
  </si>
  <si>
    <t>2-s2.0-85197363306</t>
  </si>
  <si>
    <t>rayyan-172027933</t>
  </si>
  <si>
    <t>Planning and Conducting Cybersecurity Audits to Assess the Effectiveness of Controls</t>
  </si>
  <si>
    <t>SysCon 2024 - 18th Annual IEEE International Systems Conference, Proceedings</t>
  </si>
  <si>
    <t>Sabillon, Regner and Barr, Michael</t>
  </si>
  <si>
    <t>https://www.scopus.com/inward/record.uri?eid=2-s2.0-85197363306&amp;doi=10.1109%2fSysCon61195.2024.10553588&amp;partnerID=40&amp;md5=0fa2b3767f411bf66ed63168bc18c74c</t>
  </si>
  <si>
    <t>10.1109/SysCon61195.2024.10553588</t>
  </si>
  <si>
    <t>2-s2.0-85198477784</t>
  </si>
  <si>
    <t>rayyan-172027934</t>
  </si>
  <si>
    <t>Cybersecurity Techniques for Business and Finance Systems</t>
  </si>
  <si>
    <t>Data- Driven Modelling and Predictive Analytics in Business and Finance: Concepts, Designs, Technologies, and Applications</t>
  </si>
  <si>
    <t>Jadwani, Harshita and Shukla, Himanshi and Verma, Rajat and Dhanda, Namrata</t>
  </si>
  <si>
    <t>https://www.scopus.com/inward/record.uri?eid=2-s2.0-85198477784&amp;doi=10.1201%2f9781032618845-22&amp;partnerID=40&amp;md5=12614dc2ea3bc44dda5a7f5c575eb7e5</t>
  </si>
  <si>
    <t>10.1201/9781032618845-22</t>
  </si>
  <si>
    <t>rayyan-172027935</t>
  </si>
  <si>
    <t>Connection Science</t>
  </si>
  <si>
    <t>Basudan, Sultan</t>
  </si>
  <si>
    <t>https://www.scopus.com/inward/record.uri?eid=2-s2.0-85196181145&amp;doi=10.1080%2f09540091.2024.2367549&amp;partnerID=40&amp;md5=d1547a5ba3173628fa71001bb675c5e4</t>
  </si>
  <si>
    <t>Taylor and Francis Ltd.</t>
  </si>
  <si>
    <t>2-s2.0-85203001882</t>
  </si>
  <si>
    <t>rayyan-172027936</t>
  </si>
  <si>
    <t>Dynamic Cluster Analysis to Detect and Track Novelty in Network Telescopes</t>
  </si>
  <si>
    <t>Proceedings - 9th IEEE European Symposium on Security and Privacy Workshops, Euro S and PW 2024</t>
  </si>
  <si>
    <t>Huang, Kai and Gioacchini, Luca and Mellia, Marco and Vassio, Luca</t>
  </si>
  <si>
    <t>https://www.scopus.com/inward/record.uri?eid=2-s2.0-85203001882&amp;doi=10.1109%2fEuroSPW61312.2024.00037&amp;partnerID=40&amp;md5=54438e975953805d5d83eb49fa475146</t>
  </si>
  <si>
    <t>rayyan-172027937</t>
  </si>
  <si>
    <t>CROZONO Cibercrime Investigation and Security Evaluation Framework</t>
  </si>
  <si>
    <t>2024 International Conference on Electrical, Electronics and Computing Technologies, ICEECT 2024</t>
  </si>
  <si>
    <t>Darshini, P. Vamsipriya and Sangeetha, D. and Krishnan, S. Dinesh and Sathya Priya, V.</t>
  </si>
  <si>
    <t>https://www.scopus.com/inward/record.uri?eid=2-s2.0-85211094200&amp;doi=10.1109%2fICEECT61758.2024.10739201&amp;partnerID=40&amp;md5=2bbade7a167da1c2aa947f3769132821</t>
  </si>
  <si>
    <t>2-s2.0-85197890906</t>
  </si>
  <si>
    <t>rayyan-172027939</t>
  </si>
  <si>
    <t>Lightweight Security System for Bank and ATM</t>
  </si>
  <si>
    <t>Proceedings of 2024 International Conference on Science, Technology, Engineering and Management, ICSTEM 2024</t>
  </si>
  <si>
    <t>Gowshik, M. and Kumar, Ajieth V.P. and Muthukumaran, N. and Boopathy, Ajay K. and Gokulnath, D.</t>
  </si>
  <si>
    <t>https://www.scopus.com/inward/record.uri?eid=2-s2.0-85197890906&amp;doi=10.1109%2fICSTEM61137.2024.10561138&amp;partnerID=40&amp;md5=3734b12b89191a3ff5510ac0351b2e9e</t>
  </si>
  <si>
    <t>10.1109/ICSTEM61137.2024.10561138</t>
  </si>
  <si>
    <t>2-s2.0-85197779901</t>
  </si>
  <si>
    <t>rayyan-172027940</t>
  </si>
  <si>
    <t>Crimes Tweet Detection Based on CNN Hyperparameter Optimization Using Snake Optimizer</t>
  </si>
  <si>
    <t>Abdalrdha, Zainab Khyioon and Al-Bakry, Abbas Mohsin and Farhan, Alaa K.</t>
  </si>
  <si>
    <t>https://www.scopus.com/inward/record.uri?eid=2-s2.0-85197779901&amp;doi=10.1007%2f978-3-031-62814-6_15&amp;partnerID=40&amp;md5=c73a11ad9e1e082333262794895789d5</t>
  </si>
  <si>
    <t>10.1007/978-3-031-62814-6_15</t>
  </si>
  <si>
    <t>2-s2.0-85210158706</t>
  </si>
  <si>
    <t>rayyan-172027941</t>
  </si>
  <si>
    <t>Performance Impact ofÂ Strengthening theÂ Accountability andÂ Explainability System inÂ Autonomous Robots</t>
  </si>
  <si>
    <t>GonzÃ¡lez-CantÃ³n, Alejandro and GonzÃ¡lez-Santamarta, Miguel A. and Soriano, Enrique and Guardiola, Gorka and Rodriguez Lera, Francisco J.</t>
  </si>
  <si>
    <t>https://www.scopus.com/inward/record.uri?eid=2-s2.0-85210158706&amp;doi=10.1007%2f978-3-031-75016-8_8&amp;partnerID=40&amp;md5=5fb47335684c94a0388c4eef07590ec4</t>
  </si>
  <si>
    <t>10.1007/978-3-031-75016-8_8</t>
  </si>
  <si>
    <t>2-s2.0-85204288843</t>
  </si>
  <si>
    <t>rayyan-172027942</t>
  </si>
  <si>
    <t>The Application of Blockchain Technology in the Area of Satellite Remote Sensing Data</t>
  </si>
  <si>
    <t>12th International Conference on Agro-Geoinformatics, Agro-Geoinformatics 2024</t>
  </si>
  <si>
    <t>He, Haiyu and Shang, Yongheng and Zhang, Xiaoyu and Yin, Jianwei and Deng, Shuiguang and Han, Meng</t>
  </si>
  <si>
    <t>https://www.scopus.com/inward/record.uri?eid=2-s2.0-85204288843&amp;doi=10.1109%2fAgro-Geoinformatics262780.2024.10661079&amp;partnerID=40&amp;md5=e2d7f752e42b3fbb5de75e37b5862403</t>
  </si>
  <si>
    <t>10.1109/Agro-Geoinformatics262780.2024.10661079</t>
  </si>
  <si>
    <t>rayyan-172027943</t>
  </si>
  <si>
    <t>2nd International Conference on Intelligent Cyber Physical Systems and Internet of Things, ICoICI 2024 - Proceedings</t>
  </si>
  <si>
    <t>Sivaprakash, P. and Charaan, R.M.Dilip and Ithayan, J. Vimala and Sankar, M. and Chithambaramani, R. and Marichamy, D.</t>
  </si>
  <si>
    <t>https://www.scopus.com/inward/record.uri?eid=2-s2.0-85207166247&amp;doi=10.1109%2fICoICI62503.2024.10696438&amp;partnerID=40&amp;md5=d44648409ba9de22a5cdc60b2183b2e5</t>
  </si>
  <si>
    <t>2-s2.0-85210712070</t>
  </si>
  <si>
    <t>rayyan-172027944</t>
  </si>
  <si>
    <t>Introduction on Cybersecurity</t>
  </si>
  <si>
    <t>Cyber Security in Parallel and Distributed Computing: Concepts, Techniques, Applications and Case Studies</t>
  </si>
  <si>
    <t>Priyadarshini, Ishaani</t>
  </si>
  <si>
    <t>https://www.scopus.com/inward/record.uri?eid=2-s2.0-85210712070&amp;doi=10.1002%2f9781119488330.ch1&amp;partnerID=40&amp;md5=c9c350b69c220fe3f06884b145edef4f</t>
  </si>
  <si>
    <t>10.1002/9781119488330.ch1</t>
  </si>
  <si>
    <t>2-s2.0-85211779580</t>
  </si>
  <si>
    <t>rayyan-172027945</t>
  </si>
  <si>
    <t>Cybernetic System Technologies to Counter Passive and Active Cyberattacks</t>
  </si>
  <si>
    <t>Studies in Systems, Decision and Control</t>
  </si>
  <si>
    <t>Atamanov, Bayrammyrat and Churiyev, Maksat</t>
  </si>
  <si>
    <t>https://www.scopus.com/inward/record.uri?eid=2-s2.0-85211779580&amp;doi=10.1007%2f978-3-031-67911-7_15&amp;partnerID=40&amp;md5=d666f6ee558012dc8a4c448d4f03144d</t>
  </si>
  <si>
    <t>10.1007/978-3-031-67911-7_15</t>
  </si>
  <si>
    <t>2-s2.0-85200708595</t>
  </si>
  <si>
    <t>rayyan-172027947</t>
  </si>
  <si>
    <t>RESEARCH ON CRYPTOGRAPHY-BASED DATA SECURITY AND TRUSTWORTHINESS IN DIGITAL CONSTRUCTION OF WATER RESOURCES AND HYDROPOWER</t>
  </si>
  <si>
    <t>Scalable Computing</t>
  </si>
  <si>
    <t>Yue, Chao and Liu, Wei and Chen, Licheng and Zuo, Chong</t>
  </si>
  <si>
    <t>https://www.scopus.com/inward/record.uri?eid=2-s2.0-85200708595&amp;doi=10.12694%2fscpe.v25i5.3154&amp;partnerID=40&amp;md5=170fe598e2263b34f56314cfd3aec09d</t>
  </si>
  <si>
    <t>West University of Timisoara</t>
  </si>
  <si>
    <t>2-s2.0-85208617453</t>
  </si>
  <si>
    <t>rayyan-172027948</t>
  </si>
  <si>
    <t>The Electronic Power Data Traceability Model Based on Hybrid Consensus and IPFS</t>
  </si>
  <si>
    <t>Li, Jing and Tang, Shengyu</t>
  </si>
  <si>
    <t>https://www.scopus.com/inward/record.uri?eid=2-s2.0-85208617453&amp;doi=10.1007%2f978-981-97-8743-2_23&amp;partnerID=40&amp;md5=48e9b4146750d75c80ce9c52f4ca2a6f</t>
  </si>
  <si>
    <t>10.1007/978-981-97-8743-2_23</t>
  </si>
  <si>
    <t>2-s2.0-85195109303</t>
  </si>
  <si>
    <t>rayyan-172027949</t>
  </si>
  <si>
    <t>Darknet Traffic Classification Using Machine Learning</t>
  </si>
  <si>
    <t>International Conference on Cybernetics and Innovations, ICCI 2024</t>
  </si>
  <si>
    <t>Pookpun, Phenphitcha and Kosolsombat, Somkiat and Luangwiriya, Taweewat</t>
  </si>
  <si>
    <t>https://www.scopus.com/inward/record.uri?eid=2-s2.0-85195109303&amp;doi=10.1109%2fICCI60780.2024.10532668&amp;partnerID=40&amp;md5=2e761281772925d07ed75099aced883c</t>
  </si>
  <si>
    <t>10.1109/ICCI60780.2024.10532668</t>
  </si>
  <si>
    <t>2-s2.0-85210665660</t>
  </si>
  <si>
    <t>rayyan-172027950</t>
  </si>
  <si>
    <t>Generative AI for Cybersecurity An Introduction</t>
  </si>
  <si>
    <t>Generative AI and Implications for Ethics, Security, and Data Management</t>
  </si>
  <si>
    <t>Kritik, Kritika</t>
  </si>
  <si>
    <t>https://www.scopus.com/inward/record.uri?eid=2-s2.0-85210665660&amp;doi=10.4018%2f979-8-3693-8557-9.ch009&amp;partnerID=40&amp;md5=e3a83a7fd72004721fc22ed11e04fcd8</t>
  </si>
  <si>
    <t>10.4018/979-8-3693-8557-9.ch009</t>
  </si>
  <si>
    <t>2-s2.0-85206137680</t>
  </si>
  <si>
    <t>rayyan-172027951</t>
  </si>
  <si>
    <t>Blockchain and Digital Twin</t>
  </si>
  <si>
    <t>Transforming Industry using Digital Twin Technology</t>
  </si>
  <si>
    <t>Balla, Durga Vinay and Kadiyala, Sravya Sri and Kante, Nanda Kiran</t>
  </si>
  <si>
    <t>https://www.scopus.com/inward/record.uri?eid=2-s2.0-85206137680&amp;doi=10.1007%2f9783031585234_8&amp;partnerID=40&amp;md5=c030e82d60157adbc883d615c9197e8d</t>
  </si>
  <si>
    <t>10.1007/9783031585234_8</t>
  </si>
  <si>
    <t>2-s2.0-85208797235</t>
  </si>
  <si>
    <t>rayyan-172027953</t>
  </si>
  <si>
    <t>Increase the cybersecurity of SCADA and IIoT devices with secure memory management</t>
  </si>
  <si>
    <t>CEUR Workshop Proceedings</t>
  </si>
  <si>
    <t>Nyzhnyk, Andrii and Partyka, Andrii and Podpora, Michal</t>
  </si>
  <si>
    <t>https://www.scopus.com/inward/record.uri?eid=2-s2.0-85208797235&amp;partnerID=40&amp;md5=407852be2528a7994fda54f014d5b1b9</t>
  </si>
  <si>
    <t>CEUR-WS</t>
  </si>
  <si>
    <t>2-s2.0-85211463154</t>
  </si>
  <si>
    <t>rayyan-172027954</t>
  </si>
  <si>
    <t>Towards autonomous device protection using behavioural profiling and generative artificial intelligence</t>
  </si>
  <si>
    <t>IET Cyber-Physical Systems: Theory and Applications</t>
  </si>
  <si>
    <t>Gupta, Sandeep and Crispo, Bruno</t>
  </si>
  <si>
    <t>https://www.scopus.com/inward/record.uri?eid=2-s2.0-85211463154&amp;doi=10.1049%2fcps2.12102&amp;partnerID=40&amp;md5=70995c3888d309d0bbb32058cb19a1f0</t>
  </si>
  <si>
    <t>rayyan-172027955</t>
  </si>
  <si>
    <t>Proceedings of SPIE - The International Society for Optical Engineering</t>
  </si>
  <si>
    <t>Kong, Tong and Zhou, Hao and Qu, Haikuo and Chen, Jie and Wang, Chonghua and Li, Jun</t>
  </si>
  <si>
    <t>https://www.scopus.com/inward/record.uri?eid=2-s2.0-85203084856&amp;doi=10.1117%2f12.3038281&amp;partnerID=40&amp;md5=bfd90193d857fc9f67a7bc34b3bd0c27</t>
  </si>
  <si>
    <t>SPIE</t>
  </si>
  <si>
    <t>2-s2.0-85204292769</t>
  </si>
  <si>
    <t>rayyan-172027956</t>
  </si>
  <si>
    <t>Cybersecurity and Surveillance Strategies in the Banking Sector: The Threat of CryptoJacking and ENISA's Methodologies against the Dark Side of Cryptocurrencies</t>
  </si>
  <si>
    <t>Youssef, Benlemlih and Ismail, Berrada</t>
  </si>
  <si>
    <t>https://www.scopus.com/inward/record.uri?eid=2-s2.0-85204292769&amp;doi=10.1109%2fWINCOM62286.2024.10655749&amp;partnerID=40&amp;md5=a8779696f75b72c3cf5d65d1441304b5</t>
  </si>
  <si>
    <t>10.1109/WINCOM62286.2024.10655749</t>
  </si>
  <si>
    <t>2-s2.0-85193834796</t>
  </si>
  <si>
    <t>rayyan-172027957</t>
  </si>
  <si>
    <t>Unveiling the Achilles' Heel: A Comprehensive Exploration of Vulnerabilities in RMI and Bindshell Communication</t>
  </si>
  <si>
    <t>2024 11th International Conference on Reliability, Infocom Technologies and Optimization (Trends and Future Directions), ICRITO 2024</t>
  </si>
  <si>
    <t>Joshi, Atharva Prashant and Kaur, Navneet and Kaur, Anchita</t>
  </si>
  <si>
    <t>https://www.scopus.com/inward/record.uri?eid=2-s2.0-85193834796&amp;doi=10.1109%2fICRITO61523.2024.10522462&amp;partnerID=40&amp;md5=12df1970af4b3326ac767958e2a1a5f6</t>
  </si>
  <si>
    <t>10.1109/ICRITO61523.2024.10522462</t>
  </si>
  <si>
    <t>International Journal of Intelligent Engineering and Systems</t>
  </si>
  <si>
    <t>Manjyanaik, Harish Naik Bheemanaik and Mohanty, Rajanikanta and Kannan, Jayanthi Mangayarkarasi</t>
  </si>
  <si>
    <t>https://www.scopus.com/inward/record.uri?eid=2-s2.0-85199714352&amp;doi=10.22266%2fIJIES2024.0831.13&amp;partnerID=40&amp;md5=4e65b0f0b39376d64b38672c7d8d7c04</t>
  </si>
  <si>
    <t>Intelligent Network and Systems Society</t>
  </si>
  <si>
    <t>2-s2.0-85205565166</t>
  </si>
  <si>
    <t>rayyan-172027959</t>
  </si>
  <si>
    <t>Enhanced Brute Force Attack Detection in Remote Access Security: Integrating ANN and SVM</t>
  </si>
  <si>
    <t>2024 Asia Pacific Conference on Innovation in Technology, APCIT 2024</t>
  </si>
  <si>
    <t>Kumari, Ankita and Gupta, Deepali and Uppal, Mudita</t>
  </si>
  <si>
    <t>https://www.scopus.com/inward/record.uri?eid=2-s2.0-85205565166&amp;doi=10.1109%2fAPCIT62007.2024.10673550&amp;partnerID=40&amp;md5=c35a50dc316f82dca37ce040a0169f2a</t>
  </si>
  <si>
    <t>10.1109/APCIT62007.2024.10673550</t>
  </si>
  <si>
    <t>2-s2.0-85202834761</t>
  </si>
  <si>
    <t>rayyan-172027960</t>
  </si>
  <si>
    <t>InspectorLog: A New Tool for Offline Attack Detection over Web Log Trace Files</t>
  </si>
  <si>
    <t>Proceedings of the International Conference on Security and Cryptography</t>
  </si>
  <si>
    <t>DÃ­az-Verdejo, JesÃºs E. and MuÃ±oz-Calle, Javier and Alonso, Rafael Estepa and Alonso, Antonio Estepa</t>
  </si>
  <si>
    <t>https://www.scopus.com/inward/record.uri?eid=2-s2.0-85202834761&amp;doi=10.5220%2f0012764000003767&amp;partnerID=40&amp;md5=5fc10377a4faefe0420d58ce8e945300</t>
  </si>
  <si>
    <t>Science and Technology Publications, Lda</t>
  </si>
  <si>
    <t>10.5220/0012764000003767</t>
  </si>
  <si>
    <t>2-s2.0-85196148018</t>
  </si>
  <si>
    <t>rayyan-172027961</t>
  </si>
  <si>
    <t>18th International Conference on Augmented Cognition, AC 2024, held as part of the 26th HCI International Conference, HCII 2024</t>
  </si>
  <si>
    <t>Lecture Notes in Computer Science (including subseries Lecture Notes in Artificial Intelligence and Lecture Notes in Bioinformatics)</t>
  </si>
  <si>
    <t>https://www.scopus.com/inward/record.uri?eid=2-s2.0-85196148018&amp;partnerID=40&amp;md5=44debbb509d0bdc76458b8226315dbbd</t>
  </si>
  <si>
    <t>2-s2.0-85194170861</t>
  </si>
  <si>
    <t>rayyan-172027962</t>
  </si>
  <si>
    <t>Visualizing the Information Security Maturity Level of Public Cloud Services Used by Public Administrations</t>
  </si>
  <si>
    <t>International Conference on Cloud Computing and Services Science, CLOSER - Proceedings</t>
  </si>
  <si>
    <t>Diener, Michael and Bolz, Thomas</t>
  </si>
  <si>
    <t>https://www.scopus.com/inward/record.uri?eid=2-s2.0-85194170861&amp;doi=10.5220%2f0012637700003711&amp;partnerID=40&amp;md5=cc1f798124a6d9a3b2282d1ea5ce45d1</t>
  </si>
  <si>
    <t>2-s2.0-85207839972</t>
  </si>
  <si>
    <t>rayyan-172027963</t>
  </si>
  <si>
    <t>Analyzing the Impact and Implications of COMB: A Comprehensive Study of 3 Billion Breached Credentials</t>
  </si>
  <si>
    <t>Proceedings - 2024 IEEE/ACM 24th International Symposium on Cluster, Cloud and Internet Computing Workshops, CCGridW 2024</t>
  </si>
  <si>
    <t>Stejskal, Chloe and Perminov, Alexander and Lester, Aaron and Bhunia, Suman and Salman, Mohammad and Regis, Paulo A</t>
  </si>
  <si>
    <t>https://www.scopus.com/inward/record.uri?eid=2-s2.0-85207839972&amp;doi=10.1109%2fCCGridW63211.2024.00026&amp;partnerID=40&amp;md5=3e1f289ae34137f723ba5dc995bc9272</t>
  </si>
  <si>
    <t>10.1109/CCGridW63211.2024.00026</t>
  </si>
  <si>
    <t>rayyan-172027964</t>
  </si>
  <si>
    <t>Research on IPFS Image Copyright ProtectionMethod Based on Blockchain</t>
  </si>
  <si>
    <t>Computers, Materials and Continua</t>
  </si>
  <si>
    <t>Cong, Xin and Feng, Lanjin and Zi, Lingling</t>
  </si>
  <si>
    <t>https://www.scopus.com/inward/record.uri?eid=2-s2.0-85206844154&amp;doi=10.32604%2fcmc.2024.054372&amp;partnerID=40&amp;md5=b95c9a214187437300d52b9e6f04b241</t>
  </si>
  <si>
    <t>Tech Science Press</t>
  </si>
  <si>
    <t>2-s2.0-85199145018</t>
  </si>
  <si>
    <t>rayyan-172027965</t>
  </si>
  <si>
    <t>Cryptography and Adversarial Analysis for Cloud Data Security</t>
  </si>
  <si>
    <t>2024 5th International Conference on Innovative Trends in Information Technology, ICITIIT 2024</t>
  </si>
  <si>
    <t>Manjula, S. and Valarmathi, K. and Sudha, M.Swarna</t>
  </si>
  <si>
    <t>https://www.scopus.com/inward/record.uri?eid=2-s2.0-85199145018&amp;doi=10.1109%2fICITIIT61487.2024.10580025&amp;partnerID=40&amp;md5=066cc381c6f239d4f4155092296c7f3a</t>
  </si>
  <si>
    <t>10.1109/ICITIIT61487.2024.10580025</t>
  </si>
  <si>
    <t>2-s2.0-85209118336</t>
  </si>
  <si>
    <t>rayyan-172027966</t>
  </si>
  <si>
    <t>Innovative use of Noise Images for File Encryption and Honeywords within a Cloud-based Environment</t>
  </si>
  <si>
    <t>15th International Conference on Advances in Computing, Control, and Telecommunication Technologies, ACT 2024</t>
  </si>
  <si>
    <t>Rajkumar, E. and Muthaiah, V. and Pranav, S. and Kumar, Praveen A.</t>
  </si>
  <si>
    <t>https://www.scopus.com/inward/record.uri?eid=2-s2.0-85209118336&amp;partnerID=40&amp;md5=fad2c1db8b9026db489a4a539be67a2f</t>
  </si>
  <si>
    <t>Grenze Scientific Society</t>
  </si>
  <si>
    <t>2-s2.0-85208666994</t>
  </si>
  <si>
    <t>rayyan-172027967</t>
  </si>
  <si>
    <t>Data Security Storage and Verification Mechanism Based on Distributed Ledger Technology</t>
  </si>
  <si>
    <t>Applied Mathematics and Nonlinear Sciences</t>
  </si>
  <si>
    <t>Chen, Lin and Shangguan, Jun</t>
  </si>
  <si>
    <t>https://www.scopus.com/inward/record.uri?eid=2-s2.0-85208666994&amp;doi=10.2478%2famns-2024-3228&amp;partnerID=40&amp;md5=9a44c8e291f1791413d31601ea9a6373</t>
  </si>
  <si>
    <t>Sciendo</t>
  </si>
  <si>
    <t>2-s2.0-85197880446</t>
  </si>
  <si>
    <t>rayyan-172027968</t>
  </si>
  <si>
    <t>Fake Account Detection using ANN Based Model in Machine Learning</t>
  </si>
  <si>
    <t>Alekya Rani, Y. and Srividya, Ganja and Balaram, Allam and Kumar, Kotha Harish and Kiran, Ajmeera and Silparaj, Manda</t>
  </si>
  <si>
    <t>https://www.scopus.com/inward/record.uri?eid=2-s2.0-85197880446&amp;doi=10.1109%2fICSTEM61137.2024.10561061&amp;partnerID=40&amp;md5=44c55d70fb3272265b3e6baf4cd25101</t>
  </si>
  <si>
    <t>10.1109/ICSTEM61137.2024.10561061</t>
  </si>
  <si>
    <t>2-s2.0-85197172177</t>
  </si>
  <si>
    <t>rayyan-172027969</t>
  </si>
  <si>
    <t>Towards Automated Creation of Adaptive Continuous Authentication Systems for Telework Scenarios</t>
  </si>
  <si>
    <t>GaÅ‚Ä…zkiewicz, Adam and WÃ³jtowicz, Adam</t>
  </si>
  <si>
    <t>https://www.scopus.com/inward/record.uri?eid=2-s2.0-85197172177&amp;doi=10.1007%2f978-3-031-61963-2_1&amp;partnerID=40&amp;md5=6394d829579a7d5c8cb4c1e11422dee9</t>
  </si>
  <si>
    <t>10.1007/978-3-031-61963-2_1</t>
  </si>
  <si>
    <t>2-s2.0-85199294394</t>
  </si>
  <si>
    <t>rayyan-172027970</t>
  </si>
  <si>
    <t>Experimental Evaluation of a Secured Phrase Searching Model Using Cipher Principles Over Cloud Computing Platform</t>
  </si>
  <si>
    <t>2024 International Conference on Intelligent Systems for Cybersecurity, ISCS 2024</t>
  </si>
  <si>
    <t>Geetha, R. and Parameshwari, M. Kanniga and Praveena, V. and Venkatesan, T. and Sindhu, M. and Bhuvana, S.</t>
  </si>
  <si>
    <t>https://www.scopus.com/inward/record.uri?eid=2-s2.0-85199294394&amp;doi=10.1109%2fISCS61804.2024.10581121&amp;partnerID=40&amp;md5=3798097511ebe39eb98a50388bb40517</t>
  </si>
  <si>
    <t>10.1109/ISCS61804.2024.10581121</t>
  </si>
  <si>
    <t>2-s2.0-85198538779</t>
  </si>
  <si>
    <t>rayyan-172027971</t>
  </si>
  <si>
    <t>Digital Forensics as a Service Implementation: A Scalable Solution for Cyber Incident Response</t>
  </si>
  <si>
    <t>2024 IST-Africa Conference, IST-Africa 2024</t>
  </si>
  <si>
    <t>Munke, Esho and Musuva, Paula M. W.</t>
  </si>
  <si>
    <t>https://www.scopus.com/inward/record.uri?eid=2-s2.0-85198538779&amp;doi=10.23919%2fIST-Africa63983.2024.10569304&amp;partnerID=40&amp;md5=6cba357d2c5e01b828b9d2532a8223e7</t>
  </si>
  <si>
    <t>10.23919/IST-Africa63983.2024.10569304</t>
  </si>
  <si>
    <t>2-s2.0-85211095350</t>
  </si>
  <si>
    <t>rayyan-172027972</t>
  </si>
  <si>
    <t>Five Standards Model in Information Security Management Systems and Business Continuity</t>
  </si>
  <si>
    <t>2024 7th IEEE Biennial Congress of Argentina, ARGENCON 2024</t>
  </si>
  <si>
    <t>Sliafertas, MatÃ­as NicolÃ¡s and GarcÃ­a, Marcelo AdriÃ¡n</t>
  </si>
  <si>
    <t>https://www.scopus.com/inward/record.uri?eid=2-s2.0-85211095350&amp;doi=10.1109%2fARGENCON62399.2024.10735865&amp;partnerID=40&amp;md5=878ac133df60cddf96b1652ca6467f77</t>
  </si>
  <si>
    <t>Spanish</t>
  </si>
  <si>
    <t>10.1109/ARGENCON62399.2024.10735865</t>
  </si>
  <si>
    <t>2-s2.0-85195115911</t>
  </si>
  <si>
    <t>rayyan-172027973</t>
  </si>
  <si>
    <t>An In-Depth Examination of Cybersecurity: Unveiling Contemporary Trends and Recent Advancements in the World of Cyber Threats</t>
  </si>
  <si>
    <t>2nd International Conference on Cyber Resilience, ICCR 2024</t>
  </si>
  <si>
    <t>Alhasan, Waseem and Wannous, Muhammad and Abualkishik, Abedallah and Al Nasar, Mohammad Rustom and Ali, Liaqat and Al-Zoubi, Hani</t>
  </si>
  <si>
    <t>https://www.scopus.com/inward/record.uri?eid=2-s2.0-85195115911&amp;doi=10.1109%2fICCR61006.2024.10533062&amp;partnerID=40&amp;md5=16caf4a26653bd5e4d4ca3db548e810d</t>
  </si>
  <si>
    <t>10.1109/ICCR61006.2024.10533062</t>
  </si>
  <si>
    <t>2-s2.0-85208490970</t>
  </si>
  <si>
    <t>rayyan-172027974</t>
  </si>
  <si>
    <t>INTRUSION DETECTION AND PREVENTION SYSTEMS AS A COMPONENT OF ENSURING COMPLIANCE WITH REGULATORY DOCUMENTS</t>
  </si>
  <si>
    <t>Radioelectronic and Computer Systems</t>
  </si>
  <si>
    <t>Tetskyi, Artem and Uzun, Dmytro</t>
  </si>
  <si>
    <t>https://www.scopus.com/inward/record.uri?eid=2-s2.0-85208490970&amp;doi=10.32620%2fREKS.2024.3.11&amp;partnerID=40&amp;md5=c888668991993e947446ba33c4452d4e</t>
  </si>
  <si>
    <t>National Aerospace University Kharkiv Aviation Institute</t>
  </si>
  <si>
    <t>2-s2.0-85200422983</t>
  </si>
  <si>
    <t>rayyan-172027975</t>
  </si>
  <si>
    <t>Comparison of Malware Detection Techniques Using Machine Learning Algorithms</t>
  </si>
  <si>
    <t>Kumar, Vishal and Srivastava, Mitali and Srivastava, Atul Kumar and Kumar, Adarsh</t>
  </si>
  <si>
    <t>https://www.scopus.com/inward/record.uri?eid=2-s2.0-85200422983&amp;doi=10.1007%2f978-981-99-5015-7_1&amp;partnerID=40&amp;md5=848f541c10dbf66486410e6a366c2438</t>
  </si>
  <si>
    <t>10.1007/978-981-99-5015-7_1</t>
  </si>
  <si>
    <t>rayyan-172027976</t>
  </si>
  <si>
    <t>2nd IEEE International Conference on Networks, Multimedia and Information Technology, NMITCON 2024</t>
  </si>
  <si>
    <t>Fath, Nadira Milha Nailul and Aminy, Moh. Rosy Haqqy and De La Croix, Ntivuguruzwa Jean and Ahmad, Tohari</t>
  </si>
  <si>
    <t>https://www.scopus.com/inward/record.uri?eid=2-s2.0-85207378224&amp;doi=10.1109%2fNMITCON62075.2024.10699207&amp;partnerID=40&amp;md5=b5cccd0a281343c6ec502dc33f2e3814</t>
  </si>
  <si>
    <t>2-s2.0-85197352574</t>
  </si>
  <si>
    <t>rayyan-172027977</t>
  </si>
  <si>
    <t>Towards Developing a Scalable Cyber Risk Assessment and Mitigation Framework</t>
  </si>
  <si>
    <t>Malik, Adeel A. and Tosh, Deepak K.</t>
  </si>
  <si>
    <t>https://www.scopus.com/inward/record.uri?eid=2-s2.0-85197352574&amp;doi=10.1109%2fSysCon61195.2024.10553535&amp;partnerID=40&amp;md5=80ce73a04907eda52fb3092073b54ff2</t>
  </si>
  <si>
    <t>10.1109/SysCon61195.2024.10553535</t>
  </si>
  <si>
    <t>2-s2.0-85205555614</t>
  </si>
  <si>
    <t>rayyan-172027978</t>
  </si>
  <si>
    <t>Variational Autoencoders using Convolutional neural network for highly advanced cyber threats</t>
  </si>
  <si>
    <t>2024 IEEE Integrated STEM Education Conference, ISEC 2024</t>
  </si>
  <si>
    <t>Pandian, Anita Priyadarshini Durai</t>
  </si>
  <si>
    <t>https://www.scopus.com/inward/record.uri?eid=2-s2.0-85205555614&amp;doi=10.1109%2fISEC61299.2024.10664944&amp;partnerID=40&amp;md5=d26d96250650bace9ab021cc9c82c77c</t>
  </si>
  <si>
    <t>10.1109/ISEC61299.2024.10664944</t>
  </si>
  <si>
    <t>2-s2.0-85201290473</t>
  </si>
  <si>
    <t>rayyan-172027979</t>
  </si>
  <si>
    <t>Threat Hunting in System Using Log Analysis</t>
  </si>
  <si>
    <t>2024 International Conference on Knowledge Engineering and Communication Systems, ICKECS 2024</t>
  </si>
  <si>
    <t>Jyothi, A.P. and Chaithanya and Shankar, Anirudh and Ashwath Narayan, J.R. and Anurag, Aishwary and Kumar, Skanda S.</t>
  </si>
  <si>
    <t>https://www.scopus.com/inward/record.uri?eid=2-s2.0-85201290473&amp;doi=10.1109%2fICKECS61492.2024.10616474&amp;partnerID=40&amp;md5=a6e24522c34f6545114da34905208e02</t>
  </si>
  <si>
    <t>10.1109/ICKECS61492.2024.10616474</t>
  </si>
  <si>
    <t>2-s2.0-85196298478</t>
  </si>
  <si>
    <t>rayyan-172027980</t>
  </si>
  <si>
    <t>CONSTRUCTION OF POWER SYSTEM NETWORK SECURITY DEFENSE BEHAVIOR DECISION-MAKING MODEL BASED ON ARTIFICIAL INTELLIGENCE TECHNOLOGY</t>
  </si>
  <si>
    <t>HANG, FEILU and XIE, LINJIANG and ZHANG, ZHENHONG and HU, JIAN</t>
  </si>
  <si>
    <t>https://www.scopus.com/inward/record.uri?eid=2-s2.0-85196298478&amp;doi=10.12694%2fscpe.v25i4.2913&amp;partnerID=40&amp;md5=2ac6403fa59730a127490b12eb63083f</t>
  </si>
  <si>
    <t>rayyan-172027981</t>
  </si>
  <si>
    <t>2024 3rd International Conference on Electrical, Electronics, Information and Communication Technologies, ICEEICT 2024</t>
  </si>
  <si>
    <t>Sharma, Aditi and Kaushal, Rajesh Kumar and Kumar, Naveen</t>
  </si>
  <si>
    <t>https://www.scopus.com/inward/record.uri?eid=2-s2.0-85208704303&amp;doi=10.1109%2fICEEICT61591.2024.10718467&amp;partnerID=40&amp;md5=f5551ab424db0c3431f69c2e3443cc6a</t>
  </si>
  <si>
    <t>Proceedings - 2024 IEEE 10th International Conference on Edge Computing and Scalable Cloud, EdgeCom 2024</t>
  </si>
  <si>
    <t>Cho, HsunFang and Zhang, Li and Jiang, Xiaozhen</t>
  </si>
  <si>
    <t>https://www.scopus.com/inward/record.uri?eid=2-s2.0-85202434249&amp;doi=10.1109%2fEdgeCom62867.2024.00008&amp;partnerID=40&amp;md5=2aa7e26c460ce52a6859e0b0ade7b80a</t>
  </si>
  <si>
    <t>2-s2.0-85193371581</t>
  </si>
  <si>
    <t>rayyan-172027983</t>
  </si>
  <si>
    <t>Smart spaces and ensuring their information security</t>
  </si>
  <si>
    <t>Smart Spaces: a volume in Intelligent Data-Centric Systems</t>
  </si>
  <si>
    <t>Shvedenko, Vladimir N. and Shchekochikhin, Oleg and Alexeev, Dmitriy</t>
  </si>
  <si>
    <t>https://www.scopus.com/inward/record.uri?eid=2-s2.0-85193371581&amp;doi=10.1016%2fB978-0-443-13462-3.00021-2&amp;partnerID=40&amp;md5=37ba9d1d1cfdf8bd7674664d4ce17cd5</t>
  </si>
  <si>
    <t>Elsevier</t>
  </si>
  <si>
    <t>10.1016/B978-0-443-13462-3.00021-2</t>
  </si>
  <si>
    <t>2-s2.0-85205577510</t>
  </si>
  <si>
    <t>rayyan-172027984</t>
  </si>
  <si>
    <t>Trust and Resilience in Federated Learning Through Smart Contracts Enabled Decentralized Systems</t>
  </si>
  <si>
    <t>Proceedings - 2024 IEEE International Conference on Blockchain, Blockchain 2024</t>
  </si>
  <si>
    <t>Cassano, Lorenzo and D'Abramo, Jacopo and Munir, Siraj and Ferretti, Stefano</t>
  </si>
  <si>
    <t>https://www.scopus.com/inward/record.uri?eid=2-s2.0-85205577510&amp;doi=10.1109%2fBlockchain62396.2024.00097&amp;partnerID=40&amp;md5=65cf03736aed32b9c1d921de55fa6f88</t>
  </si>
  <si>
    <t>2-s2.0-85193617819</t>
  </si>
  <si>
    <t>rayyan-172027985</t>
  </si>
  <si>
    <t>Multiple Memory Image Instances Stratagem to Detect Fileless Malware</t>
  </si>
  <si>
    <t>Swapna, M.P. and Ramkumar, J.</t>
  </si>
  <si>
    <t>https://www.scopus.com/inward/record.uri?eid=2-s2.0-85193617819&amp;doi=10.1007%2f978-3-031-59100-6_11&amp;partnerID=40&amp;md5=b006a31c32d80508124ff205537c331d</t>
  </si>
  <si>
    <t>10.1007/978-3-031-59100-6_11</t>
  </si>
  <si>
    <t>2-s2.0-85207199169</t>
  </si>
  <si>
    <t>rayyan-172027986</t>
  </si>
  <si>
    <t>A Study on Automating SOS Alerts for Unauthorized Access Detection and Home Security</t>
  </si>
  <si>
    <t>Darbar, Aman and Reddy, Adutla Sai Krishna and Lohith, Pingali Venkata Sai Neela and Kumar, Panigrahi Sandeep and Tata, Ravi Kumar</t>
  </si>
  <si>
    <t>https://www.scopus.com/inward/record.uri?eid=2-s2.0-85207199169&amp;doi=10.1109%2fICoICI62503.2024.10696493&amp;partnerID=40&amp;md5=6a94af66af20a6504cc820f7727600aa</t>
  </si>
  <si>
    <t>10.1109/ICoICI62503.2024.10696493</t>
  </si>
  <si>
    <t>2-s2.0-85210696945</t>
  </si>
  <si>
    <t>rayyan-172027987</t>
  </si>
  <si>
    <t>Protection and Management of User Privacy System Data Security With the Metaserve Approach</t>
  </si>
  <si>
    <t>Metaverse Security Paradigms</t>
  </si>
  <si>
    <t>Yati, Paryati Paryati</t>
  </si>
  <si>
    <t>https://www.scopus.com/inward/record.uri?eid=2-s2.0-85210696945&amp;doi=10.4018%2f979-8-3693-3824-7.ch013&amp;partnerID=40&amp;md5=f960d74b401c1dc6c3348a125f34f012</t>
  </si>
  <si>
    <t>10.4018/979-8-3693-3824-7.ch013</t>
  </si>
  <si>
    <t>2-s2.0-85204678756</t>
  </si>
  <si>
    <t>rayyan-172027988</t>
  </si>
  <si>
    <t>Design of a Digital Platform for the Grand Canal National Cultural Park Based on the B/S Structure</t>
  </si>
  <si>
    <t>2024 6th International Conference on Communications, Information System and Computer Engineering, CISCE 2024</t>
  </si>
  <si>
    <t>Hu, Yamei and Sun, Weican and Li, Ruxin and Lu, Lu</t>
  </si>
  <si>
    <t>https://www.scopus.com/inward/record.uri?eid=2-s2.0-85204678756&amp;doi=10.1109%2fCISCE62493.2024.10653300&amp;partnerID=40&amp;md5=17ecac78bdf10e8555d5696bcaa662f8</t>
  </si>
  <si>
    <t>10.1109/CISCE62493.2024.10653300</t>
  </si>
  <si>
    <t>2-s2.0-85208226657</t>
  </si>
  <si>
    <t>rayyan-172027989</t>
  </si>
  <si>
    <t>Exploration of Open Source SIEM Tools and Deployment of an Appropriate Wazuh-Based Solution for Strengthening Cyberdefense</t>
  </si>
  <si>
    <t>10th 2024 International Conference on Control, Decision and Information Technologies, CoDIT 2024</t>
  </si>
  <si>
    <t>Amami, Raghda and Charfeddine, Maha and Masmoudi, Salma</t>
  </si>
  <si>
    <t>https://www.scopus.com/inward/record.uri?eid=2-s2.0-85208226657&amp;doi=10.1109%2fCoDIT62066.2024.10708476&amp;partnerID=40&amp;md5=a8c9eb4d84c27a7ea4764da05a66a150</t>
  </si>
  <si>
    <t>10.1109/CoDIT62066.2024.10708476</t>
  </si>
  <si>
    <t>2-s2.0-85199499741</t>
  </si>
  <si>
    <t>rayyan-172027990</t>
  </si>
  <si>
    <t>A Framework to Prevent Cybercrime in the UAE</t>
  </si>
  <si>
    <t>Procedia Computer Science</t>
  </si>
  <si>
    <t>Tubaishat, Abdallah and Alaleeli, Humaid</t>
  </si>
  <si>
    <t>https://www.scopus.com/inward/record.uri?eid=2-s2.0-85199499741&amp;doi=10.1016%2fj.procs.2024.06.060&amp;partnerID=40&amp;md5=476be816a41a442e0e1b4a8b2c04bccd</t>
  </si>
  <si>
    <t>2-s2.0-85199548297</t>
  </si>
  <si>
    <t>rayyan-172027991</t>
  </si>
  <si>
    <t>Machine Learning-Based Early Epilepsy Diagnosis with Secure EEG Data Sharing Using Blockchain</t>
  </si>
  <si>
    <t>Lakshmi Sai Bhargavi, G. and Shanmukh, R. and Lokesh, Tejas and Sobin, C.C.</t>
  </si>
  <si>
    <t>https://www.scopus.com/inward/record.uri?eid=2-s2.0-85199548297&amp;doi=10.1007%2f978-981-97-2611-0_3&amp;partnerID=40&amp;md5=50853208e922decee3a206516a37c17a</t>
  </si>
  <si>
    <t>10.1007/978-981-97-2611-0_3</t>
  </si>
  <si>
    <t>2-s2.0-85198840589</t>
  </si>
  <si>
    <t>rayyan-172027992</t>
  </si>
  <si>
    <t>Agriculture 5.0 Cybersecurity: Monitoring Agricultural Cyber Threats with Digital Twin Technology</t>
  </si>
  <si>
    <t>2024 IEEE 5th World AI IoT Congress, AIIoT 2024</t>
  </si>
  <si>
    <t>Bissadu, Kossi and Hossain, Gahangir and Vajpayee, Prashant</t>
  </si>
  <si>
    <t>https://www.scopus.com/inward/record.uri?eid=2-s2.0-85198840589&amp;doi=10.1109%2fAIIoT61789.2024.10579017&amp;partnerID=40&amp;md5=53404ae4247b84ac149f50520a205b47</t>
  </si>
  <si>
    <t>10.1109/AIIoT61789.2024.10579017</t>
  </si>
  <si>
    <t>2-s2.0-85196555415</t>
  </si>
  <si>
    <t>rayyan-172027993</t>
  </si>
  <si>
    <t>Integrity Check Value, Are You a Spy? Information Leakage Attack on Archive Formats</t>
  </si>
  <si>
    <t>Kim, Donghyun and Jeong, Jongwook and Lee, Soo-Hyun and Kang, So Hyun and Lee, Youn Kyu</t>
  </si>
  <si>
    <t>https://www.scopus.com/inward/record.uri?eid=2-s2.0-85196555415&amp;doi=10.1109%2fACCESS.2024.3416690&amp;partnerID=40&amp;md5=6c7cd856ba9ef85dd0003e5e8772da1f</t>
  </si>
  <si>
    <t>2-s2.0-85193296481</t>
  </si>
  <si>
    <t>rayyan-172027994</t>
  </si>
  <si>
    <t>BCS: Blockchain-based Ciphertext Storage Scheme Supporting Data Hierarchical Management</t>
  </si>
  <si>
    <t>Journal of Information Science and Engineering</t>
  </si>
  <si>
    <t>Chen, Yuxiang and Yao, H.A.O. and Zhongqiang, Y.I. and Xiaoyu, G.U.O. and Xu, Chunxiang</t>
  </si>
  <si>
    <t>https://www.scopus.com/inward/record.uri?eid=2-s2.0-85193296481&amp;doi=10.6688%2fJISE.202401_40%281%29.0001&amp;partnerID=40&amp;md5=6a27fb42c9db61fbbc26b3a18517b180</t>
  </si>
  <si>
    <t>Institute of Information Science</t>
  </si>
  <si>
    <t>10.6688/JISE.202401_40(1).0001</t>
  </si>
  <si>
    <t>2-s2.0-85196774689</t>
  </si>
  <si>
    <t>rayyan-172027995</t>
  </si>
  <si>
    <t>An Improved Method of Phishing URL Detection Using Machine Learning</t>
  </si>
  <si>
    <t>Sugantham V, Amy Joyce and Mishra, Pradeepta and Agarwal, Rashmi</t>
  </si>
  <si>
    <t>https://www.scopus.com/inward/record.uri?eid=2-s2.0-85196774689&amp;doi=10.1007%2f978-981-97-1313-4_21&amp;partnerID=40&amp;md5=477eaf469dc7f8f728e0449b1d9aef30</t>
  </si>
  <si>
    <t>10.1007/978-981-97-1313-4_21</t>
  </si>
  <si>
    <t>2-s2.0-85199141235</t>
  </si>
  <si>
    <t>rayyan-172027996</t>
  </si>
  <si>
    <t>Detecting DNS Tunnels Using Machine Learning</t>
  </si>
  <si>
    <t>Bykov, Nikita and Chernyshov, Yuri</t>
  </si>
  <si>
    <t>https://www.scopus.com/inward/record.uri?eid=2-s2.0-85199141235&amp;doi=10.1109%2fUSBEREIT61901.2024.10584043&amp;partnerID=40&amp;md5=669a12ba01fec2fb4f7aa386e4e2b8d1</t>
  </si>
  <si>
    <t>10.1109/USBEREIT61901.2024.10584043</t>
  </si>
  <si>
    <t>rayyan-172027997</t>
  </si>
  <si>
    <t>2024 4th International Symposium on Computer Technology and Information Science, ISCTIS 2024</t>
  </si>
  <si>
    <t>Li, Lei</t>
  </si>
  <si>
    <t>https://www.scopus.com/inward/record.uri?eid=2-s2.0-85207196101&amp;doi=10.1109%2fISCTIS63324.2024.10699182&amp;partnerID=40&amp;md5=7d82a52674d8d60c2fd60cfff96cbb60</t>
  </si>
  <si>
    <t>2-s2.0-85207081595</t>
  </si>
  <si>
    <t>rayyan-172027998</t>
  </si>
  <si>
    <t>Analysis of digital technologies in Ukraine: problems and prospects</t>
  </si>
  <si>
    <t>Yurchyshyn, Oksana Ya. and Stepanets, Oleksandr V. and Skorobogatova, Natalia Ye.</t>
  </si>
  <si>
    <t>https://www.scopus.com/inward/record.uri?eid=2-s2.0-85207081595&amp;partnerID=40&amp;md5=818373aeabafc2551ad2bae9b5148715</t>
  </si>
  <si>
    <t>2-s2.0-85203799447</t>
  </si>
  <si>
    <t>rayyan-172027999</t>
  </si>
  <si>
    <t>waRLOCK: Countering Ransomware and Data Leak</t>
  </si>
  <si>
    <t>Proceedings of InC4 2024 - 2024 IEEE International Conference on Contemporary Computing and Communications</t>
  </si>
  <si>
    <t>Gupta, Soumyo Deep and Kumar, Rajesh</t>
  </si>
  <si>
    <t>https://www.scopus.com/inward/record.uri?eid=2-s2.0-85203799447&amp;doi=10.1109%2fInC460750.2024.10649292&amp;partnerID=40&amp;md5=d17a7ce0892f9a090606c2ff7dab5b47</t>
  </si>
  <si>
    <t>10.1109/InC460750.2024.10649292</t>
  </si>
  <si>
    <t>2-s2.0-85195147005</t>
  </si>
  <si>
    <t>rayyan-172028000</t>
  </si>
  <si>
    <t>Enhancing Cybersecurity Through Compliance and Auditing: A Strategic Approach to Resilience</t>
  </si>
  <si>
    <t>Itani, Dani and Itani, Rania and Eltweri, Ahmed Ae and Faccia, Alessio and Wanganoo, Leena</t>
  </si>
  <si>
    <t>https://www.scopus.com/inward/record.uri?eid=2-s2.0-85195147005&amp;doi=10.1109%2fICCR61006.2024.10532959&amp;partnerID=40&amp;md5=1a757098f56a34d5934526b07d05ec55</t>
  </si>
  <si>
    <t>10.1109/ICCR61006.2024.10532959</t>
  </si>
  <si>
    <t>2-s2.0-85200691430</t>
  </si>
  <si>
    <t>rayyan-172028001</t>
  </si>
  <si>
    <t>21st International Conference on Detection of Intrusions and Malware, and Vulnerability Assessment, DIMVA 2024</t>
  </si>
  <si>
    <t>https://www.scopus.com/inward/record.uri?eid=2-s2.0-85200691430&amp;partnerID=40&amp;md5=b46cf7634188402d1ea11a7f6db6c8d0</t>
  </si>
  <si>
    <t>2-s2.0-85203284552</t>
  </si>
  <si>
    <t>rayyan-172028002</t>
  </si>
  <si>
    <t>A Secure Framework for Continuous Compliance across Heterogeneous Policy Validation Points</t>
  </si>
  <si>
    <t>IEEE International Conference on Cloud Computing, CLOUD</t>
  </si>
  <si>
    <t>Yanagawa, Takumi and Agarwal, Vikas and Watanabe, Yuji and Degenaro, Lou and Sailer, Anca</t>
  </si>
  <si>
    <t>https://www.scopus.com/inward/record.uri?eid=2-s2.0-85203284552&amp;doi=10.1109%2fCLOUD62652.2024.00029&amp;partnerID=40&amp;md5=4751e246687ebe1da9addc6d40bdfbda</t>
  </si>
  <si>
    <t>10.1109/CLOUD62652.2024.00029</t>
  </si>
  <si>
    <t>2-s2.0-85194323557</t>
  </si>
  <si>
    <t>rayyan-172028003</t>
  </si>
  <si>
    <t>Artificial Intelligence Applications in Industry 4.0: Applications and Challenges</t>
  </si>
  <si>
    <t>AI-Driven Digital Twin and Industry 4.0: A Conceptual Framework with Applications</t>
  </si>
  <si>
    <t>Latha, C.A. and Malini, M. Patil</t>
  </si>
  <si>
    <t>https://www.scopus.com/inward/record.uri?eid=2-s2.0-85194323557&amp;doi=10.1201%2f9781003395416-2&amp;partnerID=40&amp;md5=3614f960175053e404253ecfc3b69fb1</t>
  </si>
  <si>
    <t>10.1201/9781003395416-2</t>
  </si>
  <si>
    <t>2-s2.0-85198552734</t>
  </si>
  <si>
    <t>rayyan-172028004</t>
  </si>
  <si>
    <t>CYGENT: A cybersecurity conversational agent with log summarization powered by GPT-3</t>
  </si>
  <si>
    <t>2024 3rd International Conference on Artificial Intelligence for Internet of Things, AIIoT 2024</t>
  </si>
  <si>
    <t>Balasubramanian, Prasasthy and Seby, Justin and Kostakos, Panos</t>
  </si>
  <si>
    <t>https://www.scopus.com/inward/record.uri?eid=2-s2.0-85198552734&amp;doi=10.1109%2fAIIoT58432.2024.10574658&amp;partnerID=40&amp;md5=122159fc7801ca0cc5fac9e5c130e8e8</t>
  </si>
  <si>
    <t>10.1109/AIIoT58432.2024.10574658</t>
  </si>
  <si>
    <t>2-s2.0-85205851887</t>
  </si>
  <si>
    <t>rayyan-172028005</t>
  </si>
  <si>
    <t>Leveraging LSTM and GRU-based deep neural coordination in intelligent transportation to strengthen security in the Internet of Vehicles</t>
  </si>
  <si>
    <t>International Journal of Machine Learning and Cybernetics</t>
  </si>
  <si>
    <t>Yanmin, Cai and Sarkar, Arindam and Zain, Jasni Mohamad and Bhar, Arindam and Noorwali, Abdulfattah and Othman, Kamal M.</t>
  </si>
  <si>
    <t>https://www.scopus.com/inward/record.uri?eid=2-s2.0-85205851887&amp;doi=10.1007%2fs13042-024-02401-2&amp;partnerID=40&amp;md5=5719b3bfa0fd9228dacaa98bb24c62cc</t>
  </si>
  <si>
    <t>10.1007/s13042-024-02401-2</t>
  </si>
  <si>
    <t>2-s2.0-85208623655</t>
  </si>
  <si>
    <t>rayyan-172028006</t>
  </si>
  <si>
    <t>Analysis, Trends, and Utilization of Security Information and Event Management (SIEM) in Critical Infrastructures</t>
  </si>
  <si>
    <t>10th International Conference on Advanced Computing and Communication Systems, ICACCS 2024</t>
  </si>
  <si>
    <t>Sashwin, K. and Nithika, K.S. and Priyadharshini, S. and Maduvant, S.P. and Saranya</t>
  </si>
  <si>
    <t>https://www.scopus.com/inward/record.uri?eid=2-s2.0-85208623655&amp;doi=10.1109%2fICACCS60874.2024.10717237&amp;partnerID=40&amp;md5=1ebe42d86b5f723f7f7746ccdee85704</t>
  </si>
  <si>
    <t>10.1109/ICACCS60874.2024.10717237</t>
  </si>
  <si>
    <t>rayyan-172028007</t>
  </si>
  <si>
    <t>Modified Blowfish Encryption Standard with Optimization Strategy for Secured Cloud Storage with Data Dynamics</t>
  </si>
  <si>
    <t>2024 IEEE International Conference on Information Technology, Electronics and Intelligent Communication Systems, ICITEICS 2024</t>
  </si>
  <si>
    <t>Singh, Prabhdeep and Singh, Pawan and Agarwal, Abhay Kumar and Kumar, Anil</t>
  </si>
  <si>
    <t>https://www.scopus.com/inward/record.uri?eid=2-s2.0-85203680451&amp;doi=10.1109%2fICITEICS61368.2024.10625529&amp;partnerID=40&amp;md5=08601d8fbefbd284045b4136d0296274</t>
  </si>
  <si>
    <t>2-s2.0-85202471732</t>
  </si>
  <si>
    <t>rayyan-172028008</t>
  </si>
  <si>
    <t>3rd International Conference on Applied Intelligence and Informatics, AII 2023</t>
  </si>
  <si>
    <t>https://www.scopus.com/inward/record.uri?eid=2-s2.0-85202471732&amp;partnerID=40&amp;md5=c5851fb33adf3413a4b0e38a0a9eb56b</t>
  </si>
  <si>
    <t>2-s2.0-85210875279</t>
  </si>
  <si>
    <t>rayyan-172028009</t>
  </si>
  <si>
    <t>Supporting NIS 2 Directive with SOC</t>
  </si>
  <si>
    <t>SISY 2024 - IEEE 22nd International Symposium on Intelligent Systems and Informatics, Proceedings</t>
  </si>
  <si>
    <t>Piko, Aniko and Banati, Anna and Kail, Eszter</t>
  </si>
  <si>
    <t>https://www.scopus.com/inward/record.uri?eid=2-s2.0-85210875279&amp;doi=10.1109%2fSISY62279.2024.10737537&amp;partnerID=40&amp;md5=1704b543e9b5f00167f4e47d42bbd945</t>
  </si>
  <si>
    <t>10.1109/SISY62279.2024.10737537</t>
  </si>
  <si>
    <t>2-s2.0-85205300515</t>
  </si>
  <si>
    <t>rayyan-172028010</t>
  </si>
  <si>
    <t>Secure wireless sensor network transmission using reinforcement learning and homomorphic encryption</t>
  </si>
  <si>
    <t>International Journal of Data Science and Analytics</t>
  </si>
  <si>
    <t>Sheela, M. Sahaya and Jayakanth, J.J. and Ramathilagam, A. and Gracewell, Jeffin</t>
  </si>
  <si>
    <t>https://www.scopus.com/inward/record.uri?eid=2-s2.0-85205300515&amp;doi=10.1007%2fs41060-024-00633-7&amp;partnerID=40&amp;md5=9b4a48f49226de97ce327668976ba0a8</t>
  </si>
  <si>
    <t>10.1007/s41060-024-00633-7</t>
  </si>
  <si>
    <t>2-s2.0-85208605602</t>
  </si>
  <si>
    <t>rayyan-172028011</t>
  </si>
  <si>
    <t>Leveraging Smart Meter Technology to Combat Energy Theft and Empower Consumption Monitoring</t>
  </si>
  <si>
    <t>Manimegalai, V. and Mohanapriya, V. and Raaghav, P. Ravi and Ranjan, D. and Ranjan, S. and Selvamurugan, S.</t>
  </si>
  <si>
    <t>https://www.scopus.com/inward/record.uri?eid=2-s2.0-85208605602&amp;doi=10.1109%2fICACCS60874.2024.10716894&amp;partnerID=40&amp;md5=6f1eb7bccb96cb0fac72c7c4c668cbf0</t>
  </si>
  <si>
    <t>10.1109/ICACCS60874.2024.10716894</t>
  </si>
  <si>
    <t>2-s2.0-85153031573</t>
  </si>
  <si>
    <t>rayyan-172028012</t>
  </si>
  <si>
    <t>Relating Social Media Diffusion, Education Level and Cybersecurity Protection Mechanisms to E-Participation Initiatives: Insights from a Cross-Country Analysis</t>
  </si>
  <si>
    <t>Information Systems Frontiers</t>
  </si>
  <si>
    <t>Ahangama, Supunmali</t>
  </si>
  <si>
    <t>https://www.scopus.com/inward/record.uri?eid=2-s2.0-85153031573&amp;doi=10.1007%2fs10796-023-10385-7&amp;partnerID=40&amp;md5=a46d1264e40a565f40f1167dfc45cde4</t>
  </si>
  <si>
    <t>2-s2.0-85140835350</t>
  </si>
  <si>
    <t>rayyan-172028013</t>
  </si>
  <si>
    <t>An Overview of Smart Home IoT Trends and related Cybersecurity Challenges</t>
  </si>
  <si>
    <t>Mobile Networks and Applications</t>
  </si>
  <si>
    <t>CvitiÄ‡, Ivan and PerakoviÄ‡, Dragan and PeriÅ¡a, Marko and JevremoviÄ‡, Aleksandar and Shalaginov, Andrii</t>
  </si>
  <si>
    <t>https://www.scopus.com/inward/record.uri?eid=2-s2.0-85140835350&amp;doi=10.1007%2fs11036-022-02055-w&amp;partnerID=40&amp;md5=98ecb855fe80c4f09e6776ba5455daf5</t>
  </si>
  <si>
    <t>10.1007/s11036-022-02055-w</t>
  </si>
  <si>
    <t>rayyan-172028014</t>
  </si>
  <si>
    <t>Research on strong robustness watermarking algorithm based on dynamic difference expansion</t>
  </si>
  <si>
    <t>2-s2.0-85190195727</t>
  </si>
  <si>
    <t>rayyan-172028015</t>
  </si>
  <si>
    <t>Big Data for Intelligence and Security</t>
  </si>
  <si>
    <t>Artificial Intelligence for Cyber Defense and Smart Policing</t>
  </si>
  <si>
    <t>Vijayalakshmi, S. and Savita and Durgadevi, P. and Shariff, A.S. Mohammed</t>
  </si>
  <si>
    <t>https://www.scopus.com/inward/record.uri?eid=2-s2.0-85190195727&amp;doi=10.1201%2f9781003251781-5&amp;partnerID=40&amp;md5=2a155ddbf95305a972654bdc25074ee7</t>
  </si>
  <si>
    <t>10.1201/9781003251781-5</t>
  </si>
  <si>
    <t>2-s2.0-85168782626</t>
  </si>
  <si>
    <t>rayyan-172028016</t>
  </si>
  <si>
    <t>Threat-Based Simulation of Data Exfiltration Toward Mitigating Multiple Ransomware Extortions</t>
  </si>
  <si>
    <t>Mundt, Michael and Baier, Harald</t>
  </si>
  <si>
    <t>https://www.scopus.com/inward/record.uri?eid=2-s2.0-85168782626&amp;doi=10.1145%2f3568993&amp;partnerID=40&amp;md5=22bce4e0f4814c6170aa728f9f119310</t>
  </si>
  <si>
    <t>rayyan-172028017</t>
  </si>
  <si>
    <t>Zu, Lijun and Li, Hongyi and Zhang, Liang and Lu, Zhihui and Ye, Jiawei and Zhao, Xiaoxia and Hu, Shijing</t>
  </si>
  <si>
    <t>https://www.scopus.com/inward/record.uri?eid=2-s2.0-85173076595&amp;doi=10.3390%2ffi15090283&amp;partnerID=40&amp;md5=1ef218d657430d43b2beab5632f87173</t>
  </si>
  <si>
    <t>Soft Computing</t>
  </si>
  <si>
    <t>Liao, Tiancheng</t>
  </si>
  <si>
    <t>https://www.scopus.com/inward/record.uri?eid=2-s2.0-85172680321&amp;doi=10.1007%2fs00500-023-09216-3&amp;partnerID=40&amp;md5=400ba82a36a33d244fbedb6239f94b5c</t>
  </si>
  <si>
    <t>2-s2.0-85193079488</t>
  </si>
  <si>
    <t>rayyan-172028019</t>
  </si>
  <si>
    <t>Enhancing Security and Privacy in Distributed Face Recognition Systems through Blockchain and GAN Technologies</t>
  </si>
  <si>
    <t>Ghani, Muhammad Ahmad Nawaz Ul and She, Kun and Rauf, Muhammad Arslan and Khan, Shumaila and Khan, Javed Ali and Aldakheel, Eman Abdullah and Khafaga, Doaa Sami</t>
  </si>
  <si>
    <t>https://www.scopus.com/inward/record.uri?eid=2-s2.0-85193079488&amp;doi=10.32604%2fcmc.2024.049611&amp;partnerID=40&amp;md5=dc3dc4351b04f1bbf7a6a99fc234ce3c</t>
  </si>
  <si>
    <t>10.32604/cmc.2024.049611</t>
  </si>
  <si>
    <t>2-s2.0-85190695914</t>
  </si>
  <si>
    <t>rayyan-172028020</t>
  </si>
  <si>
    <t>Security and Threat Detection through Cloud-Based Wazuh Deployment</t>
  </si>
  <si>
    <t>2024 IEEE 1st Karachi Section Humanitarian Technology Conference, Khi-HTC 2024</t>
  </si>
  <si>
    <t>Moiz, Syed and Majid, Abdul and Basit, Abdul and Ebrahim, Mansoor and Abro, Abdul Ahad and Naeem, Mehwish</t>
  </si>
  <si>
    <t>https://www.scopus.com/inward/record.uri?eid=2-s2.0-85190695914&amp;doi=10.1109%2fKHI-HTC60760.2024.10482206&amp;partnerID=40&amp;md5=71dd2d012130130fc46c9ed456032290</t>
  </si>
  <si>
    <t>10.1109/KHI-HTC60760.2024.10482206</t>
  </si>
  <si>
    <t>2-s2.0-85189527787</t>
  </si>
  <si>
    <t>rayyan-172028021</t>
  </si>
  <si>
    <t>Optical Air-Gap Attacks: Analysis and IoT Threat Implications</t>
  </si>
  <si>
    <t>IEEE Network</t>
  </si>
  <si>
    <t>Lee, Jieun and Yoo, JaeHoon and Lee, Jiho and Choi, Yura and Yoo, Seong Ki and Song, JaeSeung</t>
  </si>
  <si>
    <t>https://www.scopus.com/inward/record.uri?eid=2-s2.0-85189527787&amp;doi=10.1109%2fMNET.2024.3382969&amp;partnerID=40&amp;md5=9c3d2bedf8a77b19df035f6e60b02074</t>
  </si>
  <si>
    <t>10.1109/MNET.2024.3382969</t>
  </si>
  <si>
    <t>2-s2.0-85177536974</t>
  </si>
  <si>
    <t>rayyan-172028022</t>
  </si>
  <si>
    <t>AI/ML within is auditing and cybersecurity</t>
  </si>
  <si>
    <t>Modernizing Enterprise IT Audit Governance and Management Practices</t>
  </si>
  <si>
    <t>Casal, Robert and Singh, Raghvendra and Posta, Daniel Della and Quinn, James</t>
  </si>
  <si>
    <t>https://www.scopus.com/inward/record.uri?eid=2-s2.0-85177536974&amp;doi=10.4018%2f978-1-6684-8766-2.ch001&amp;partnerID=40&amp;md5=7c48cefa2cee21a43a5e0d1b7ef5dc08</t>
  </si>
  <si>
    <t>10.4018/978-1-6684-8766-2.ch001</t>
  </si>
  <si>
    <t>2-s2.0-85148221824</t>
  </si>
  <si>
    <t>rayyan-172028023</t>
  </si>
  <si>
    <t>Assured and Provable Data Expuncturing in cloud using Ciphertext Policyâ€“Attribute Based Encryption (CP-ABE)</t>
  </si>
  <si>
    <t>Cybernetics and Systems</t>
  </si>
  <si>
    <t>P, Abinaya and J, Senthil Kumar</t>
  </si>
  <si>
    <t>https://www.scopus.com/inward/record.uri?eid=2-s2.0-85148221824&amp;doi=10.1080%2f01969722.2023.2176654&amp;partnerID=40&amp;md5=1d0c97cfe4c6531c3614af3efc7ea9be</t>
  </si>
  <si>
    <t>10.1080/01969722.2023.2176654</t>
  </si>
  <si>
    <t>2-s2.0-85189931938</t>
  </si>
  <si>
    <t>rayyan-172028024</t>
  </si>
  <si>
    <t>Botnet Detection and Incident Response in Security Operation Center (SOC): A Proposed Framework</t>
  </si>
  <si>
    <t>Muhammad, Roslaily and Ismail, Saiful Adli and Hassan, Noor Hafizah</t>
  </si>
  <si>
    <t>https://www.scopus.com/inward/record.uri?eid=2-s2.0-85189931938&amp;doi=10.14569%2fIJACSA.2024.0150389&amp;partnerID=40&amp;md5=7b9d1e54765c5b5e962e761f7752a641</t>
  </si>
  <si>
    <t>rayyan-172028025</t>
  </si>
  <si>
    <t>Review of cryptographic application security evaluation techniques for new critical infrastructures</t>
  </si>
  <si>
    <t>2-s2.0-85180813150</t>
  </si>
  <si>
    <t>rayyan-172028026</t>
  </si>
  <si>
    <t>Integration Proposal for Thermal Imaging Modality into Health Information Systems</t>
  </si>
  <si>
    <t>Vardasca, Ricardo and Tereso, Marco and Pratas, Antonio and Alturas, Braulio and Martinho, Domingos and Bento, Fernando</t>
  </si>
  <si>
    <t>https://www.scopus.com/inward/record.uri?eid=2-s2.0-85180813150&amp;doi=10.1007%2f978-3-031-48858-0_6&amp;partnerID=40&amp;md5=ce39e9f03ab960ab0923393796fa5229</t>
  </si>
  <si>
    <t>10.1007/978-3-031-48858-0_6</t>
  </si>
  <si>
    <t>2-s2.0-85166597753</t>
  </si>
  <si>
    <t>rayyan-172028027</t>
  </si>
  <si>
    <t>Telehealth interventions during COVID-19 pandemic: A scoping review of applications, challenges, privacy and security issues</t>
  </si>
  <si>
    <t>BMJ Health and Care Informatics</t>
  </si>
  <si>
    <t>Tukur, Muhammad and Saad, Ghassan and Alshagathrh, Fahad M and Househ, Mowafa and Agus, Marco</t>
  </si>
  <si>
    <t>https://www.scopus.com/inward/record.uri?eid=2-s2.0-85166597753&amp;doi=10.1136%2fbmjhci-2022-100676&amp;partnerID=40&amp;md5=12c2e5e8c7157ed0ef06c5c6445e7c94</t>
  </si>
  <si>
    <t>BMJ Publishing Group</t>
  </si>
  <si>
    <t>rayyan-172028028</t>
  </si>
  <si>
    <t>Zou, Quan and Yu, Wenyang and Bao, Ziwei</t>
  </si>
  <si>
    <t>https://www.scopus.com/inward/record.uri?eid=2-s2.0-85170363753&amp;doi=10.3390%2fapp13179609&amp;partnerID=40&amp;md5=e18726ae844aa1482305b9f7b4fd31ad</t>
  </si>
  <si>
    <t>2-s2.0-85184301731</t>
  </si>
  <si>
    <t>rayyan-172028029</t>
  </si>
  <si>
    <t>Towards Detecting Digital Criminal Activities Using File System Analysis</t>
  </si>
  <si>
    <t>Al-Fayoumi, Mustafa and Al-Fawaâ€™reh, Mohammad and Al-Haija, Qasem Abu and Alakailah, Alaa</t>
  </si>
  <si>
    <t>https://www.scopus.com/inward/record.uri?eid=2-s2.0-85184301731&amp;doi=10.1007%2f978-981-99-6544-1_40&amp;partnerID=40&amp;md5=5b1db97ea45a688c9de301c12d731d64</t>
  </si>
  <si>
    <t>10.1007/978-981-99-6544-1_40</t>
  </si>
  <si>
    <t>2-s2.0-85191144856</t>
  </si>
  <si>
    <t>rayyan-172028030</t>
  </si>
  <si>
    <t>A System Security Strategy Implementation for Secured Data Communication System</t>
  </si>
  <si>
    <t>Proceedings - International Conference on Computing, Power, and Communication Technologies, IC2PCT 2024</t>
  </si>
  <si>
    <t>Madhumala, V.S. and Tripathi, Pradeep Kumar and Rana, Priya and Sharma, Nitin Kumar and Yamsani, Nagendar and Shashikant</t>
  </si>
  <si>
    <t>https://www.scopus.com/inward/record.uri?eid=2-s2.0-85191144856&amp;doi=10.1109%2fIC2PCT60090.2024.10486435&amp;partnerID=40&amp;md5=d2e9f1e3e49f381ae8e454feb5bd64cc</t>
  </si>
  <si>
    <t>10.1109/IC2PCT60090.2024.10486435</t>
  </si>
  <si>
    <t>2-s2.0-85165453694</t>
  </si>
  <si>
    <t>rayyan-172028031</t>
  </si>
  <si>
    <t>A blockchain-based log storage model with efficient query</t>
  </si>
  <si>
    <t>Xu, Gang and Yun, Fan and Xu, Shiyuan and Yu, Yiying and Chen, Xiu-Bo and Dong, Mianxiong</t>
  </si>
  <si>
    <t>https://www.scopus.com/inward/record.uri?eid=2-s2.0-85165453694&amp;doi=10.1007%2fs00500-023-08975-3&amp;partnerID=40&amp;md5=43bfbd9feb47a465b162be60babf67c1</t>
  </si>
  <si>
    <t>2-s2.0-85187642417</t>
  </si>
  <si>
    <t>rayyan-172028032</t>
  </si>
  <si>
    <t>Systematic Literature Review on the Synergy of Social Media Forensics and Mobile Forensics in the Investigation of Cybercrimes</t>
  </si>
  <si>
    <t>Ndungi, Gideon Mwendwa and Chouhan, Lokesh and Etyang, Felix</t>
  </si>
  <si>
    <t>https://www.scopus.com/inward/record.uri?eid=2-s2.0-85187642417&amp;doi=10.1007%2f978-981-99-9524-0_38&amp;partnerID=40&amp;md5=17174032fc4ca182ee65224dcda0b93f</t>
  </si>
  <si>
    <t>10.1007/978-981-99-9524-0_38</t>
  </si>
  <si>
    <t>2-s2.0-85170342430</t>
  </si>
  <si>
    <t>rayyan-172028033</t>
  </si>
  <si>
    <t>Ensemble Model Based on Hybrid Deep Learning for Intrusion Detection in Smart Grid Networks</t>
  </si>
  <si>
    <t>AlHaddad, Ulaa and Basuhail, Abdullah and Khemakhem, Maher and Eassa, Fathy Elbouraey and Jambi, Kamal</t>
  </si>
  <si>
    <t>https://www.scopus.com/inward/record.uri?eid=2-s2.0-85170342430&amp;doi=10.3390%2fs23177464&amp;partnerID=40&amp;md5=24b984356e4f9fa0e98e2c0d16a7e639</t>
  </si>
  <si>
    <t>2-s2.0-85152477729</t>
  </si>
  <si>
    <t>rayyan-172028034</t>
  </si>
  <si>
    <t>Smart contract swarm and multi-branch structure for secure and efficient BIM versioning in blockchain-aided common data environment</t>
  </si>
  <si>
    <t>Computers in Industry</t>
  </si>
  <si>
    <t>Tao, Xingyu and Wong, Peter Kok-Yiu and Xu, Yuqing and Liu, Yuhan and Gong, Xingbo and Zheng, Chengliang and Das, Moumita and Cheng, Jack C.P.</t>
  </si>
  <si>
    <t>https://www.scopus.com/inward/record.uri?eid=2-s2.0-85152477729&amp;doi=10.1016%2fj.compind.2023.103922&amp;partnerID=40&amp;md5=4f53c353f76f4a51896f40d9dedaaba9</t>
  </si>
  <si>
    <t>10.1016/j.compind.2023.103922</t>
  </si>
  <si>
    <t>rayyan-172028035</t>
  </si>
  <si>
    <t>Pandit, Harshvardhan J. and Ryan, Paul and Krog, Georg Philip and Crane, Martin and Brennan, Rob</t>
  </si>
  <si>
    <t>https://www.scopus.com/inward/record.uri?eid=2-s2.0-85181168863&amp;doi=10.3233%2fFAIA230956&amp;partnerID=40&amp;md5=52bfbf5da7def5cbebc22e8561d62338</t>
  </si>
  <si>
    <t>2-s2.0-85188698430</t>
  </si>
  <si>
    <t>rayyan-172028036</t>
  </si>
  <si>
    <t>Strengthening Cybersecurity: A Comparative Study of KNN and Random Forest for Spam Detection</t>
  </si>
  <si>
    <t>Joshi, Sanya and Japanpreet and Rani, Lekha and Sarangi, Pradeepta Kumar and Dubey, Ved Prakash</t>
  </si>
  <si>
    <t>https://www.scopus.com/inward/record.uri?eid=2-s2.0-85188698430&amp;doi=10.1007%2f978-981-99-9811-1_27&amp;partnerID=40&amp;md5=657dd0de8d6229d452223a6c872c2fd9</t>
  </si>
  <si>
    <t>10.1007/978-981-99-9811-1_27</t>
  </si>
  <si>
    <t>2-s2.0-85174070573</t>
  </si>
  <si>
    <t>rayyan-172028037</t>
  </si>
  <si>
    <t>Safeguard confidential web information from malicious browser extension using Encryption and Isolation techniques</t>
  </si>
  <si>
    <t>Journal of Intelligent and Fuzzy Systems</t>
  </si>
  <si>
    <t>Marimuthu, M. and Mohanraj, G. and Karthikeyan, D. and Vidyabharathi, D.</t>
  </si>
  <si>
    <t>https://www.scopus.com/inward/record.uri?eid=2-s2.0-85174070573&amp;doi=10.3233%2fJIFS-233122&amp;partnerID=40&amp;md5=45220d62e9d913e463821a59898a4297</t>
  </si>
  <si>
    <t>10.3233/JIFS-233122</t>
  </si>
  <si>
    <t>2-s2.0-85163738439</t>
  </si>
  <si>
    <t>rayyan-172028038</t>
  </si>
  <si>
    <t>Real-Time Monitoring and Management of Hardware and Software Resources in Heterogeneous Computer Networks through an Integrated System Architecture</t>
  </si>
  <si>
    <t>Symmetry</t>
  </si>
  <si>
    <t>Aldea, Constantin Lucian and Bocu, Razvan and Solca, Robert Nicolae</t>
  </si>
  <si>
    <t>https://www.scopus.com/inward/record.uri?eid=2-s2.0-85163738439&amp;doi=10.3390%2fsym15061134&amp;partnerID=40&amp;md5=a87d743f8cb47f5d2959cf95b66d9e9f</t>
  </si>
  <si>
    <t>MDPI</t>
  </si>
  <si>
    <t>2-s2.0-85175502527</t>
  </si>
  <si>
    <t>rayyan-172028039</t>
  </si>
  <si>
    <t>Malware detection using Yara rules in SIEM</t>
  </si>
  <si>
    <t>Malware Analysis and Intrusion Detection in Cyber-Physical Systems</t>
  </si>
  <si>
    <t>Patel, Priyam Subhash and Kunwar, Rakesh Singh and Thakar, Akash</t>
  </si>
  <si>
    <t>https://www.scopus.com/inward/record.uri?eid=2-s2.0-85175502527&amp;doi=10.4018%2f978-1-6684-8666-5.ch014&amp;partnerID=40&amp;md5=1f3c3d9a3be22b5b4bd187a54d913ebf</t>
  </si>
  <si>
    <t>10.4018/978-1-6684-8666-5.ch014</t>
  </si>
  <si>
    <t>2-s2.0-85180405372</t>
  </si>
  <si>
    <t>rayyan-172028040</t>
  </si>
  <si>
    <t>Security Assessment and Proposed Controls in a Philippines' Shopping Mall: A Case Study</t>
  </si>
  <si>
    <t>Blancaflor, Eric and Bernardo, Ronald and Altura, Keeshia Aliah and Castillo, Eli Christ Paula and Rubiano, Geremie and Tobias, Angela Marie</t>
  </si>
  <si>
    <t>https://www.scopus.com/inward/record.uri?eid=2-s2.0-85180405372&amp;doi=10.1145%2f3616712.3616721&amp;partnerID=40&amp;md5=f943a4a4c737425c8f6a91e1036b7527</t>
  </si>
  <si>
    <t>10.1145/3616712.3616721</t>
  </si>
  <si>
    <t>2-s2.0-85190889761</t>
  </si>
  <si>
    <t>rayyan-172028041</t>
  </si>
  <si>
    <t>Effectiveness of Malware Incident Management in Security Operations Centres: Trends, Challenges and Research Directions</t>
  </si>
  <si>
    <t>International Conference on Information Systems Security and Privacy</t>
  </si>
  <si>
    <t>Gazo, Dakouri and Patel, Asma and Hasan, Mohammad</t>
  </si>
  <si>
    <t>https://www.scopus.com/inward/record.uri?eid=2-s2.0-85190889761&amp;doi=10.5220%2f0012389900003648&amp;partnerID=40&amp;md5=4214ba5dcd6e3d27eaf7a050ca28a8c1</t>
  </si>
  <si>
    <t>2-s2.0-85186483571</t>
  </si>
  <si>
    <t>rayyan-172028042</t>
  </si>
  <si>
    <t>Impact Versus Frequency on Cybersecurity Breach Trends in the Business and Medical Industry to Identify Human Error</t>
  </si>
  <si>
    <t>Advanced Sciences and Technologies for Security Applications</t>
  </si>
  <si>
    <t>Kahanda, Galathara and Rider, Sasha and Mukhopadhyay, Sayantini</t>
  </si>
  <si>
    <t>https://www.scopus.com/inward/record.uri?eid=2-s2.0-85186483571&amp;doi=10.1007%2f978-3-031-47594-8_5&amp;partnerID=40&amp;md5=3a0469d5b2350d4b91de305ba59ace58</t>
  </si>
  <si>
    <t>10.1007/978-3-031-47594-8_5</t>
  </si>
  <si>
    <t>2-s2.0-85192233068</t>
  </si>
  <si>
    <t>rayyan-172028043</t>
  </si>
  <si>
    <t>15th International Conference on Management of Digital, MEDES 2023</t>
  </si>
  <si>
    <t>https://www.scopus.com/inward/record.uri?eid=2-s2.0-85192233068&amp;partnerID=40&amp;md5=79fe50fa06cb24cc6d1518a21dc54df4</t>
  </si>
  <si>
    <t>2-s2.0-85169665436</t>
  </si>
  <si>
    <t>rayyan-172028044</t>
  </si>
  <si>
    <t>TASEP: A Collaborative Social Engineering Tabletop Role-Playing Game to Prevent Successful Social Engineering Attacks</t>
  </si>
  <si>
    <t>Hafner, Lukas and Wutz, Florian and PÃ¶hn, Daniela and Hommel, Wolfgang</t>
  </si>
  <si>
    <t>https://www.scopus.com/inward/record.uri?eid=2-s2.0-85169665436&amp;doi=10.1145%2f3600160.3605005&amp;partnerID=40&amp;md5=fe5f43183f4c0b2387b575efa6ad3fac</t>
  </si>
  <si>
    <t>2-s2.0-85167744633</t>
  </si>
  <si>
    <t>rayyan-172028045</t>
  </si>
  <si>
    <t>Digital Transformation and Cybersecurity Challenges for Businesses Resilience: Issues and Recommendations</t>
  </si>
  <si>
    <t>Saeed, Saqib and Altamimi, Salha A. and Alkayyal, Norah A. and Alshehri, Ebtisam and Alabbad, Dina A.</t>
  </si>
  <si>
    <t>https://www.scopus.com/inward/record.uri?eid=2-s2.0-85167744633&amp;doi=10.3390%2fs23156666&amp;partnerID=40&amp;md5=e53d9b47d7aebedaba4b864305b43de3</t>
  </si>
  <si>
    <t>2-s2.0-85177227984</t>
  </si>
  <si>
    <t>rayyan-172028046</t>
  </si>
  <si>
    <t>2nd International Conference on Digital Transformation, Cyber Security and Resilience, DIGILIENCE 2020</t>
  </si>
  <si>
    <t>https://www.scopus.com/inward/record.uri?eid=2-s2.0-85177227984&amp;partnerID=40&amp;md5=2dd224d463316e59687c37de5695938b</t>
  </si>
  <si>
    <t>2-s2.0-85166298415</t>
  </si>
  <si>
    <t>rayyan-172028047</t>
  </si>
  <si>
    <t>Node Authentication and Trust-Aware Secure Routing in NDN-IoT Empowered Savvy City Applications</t>
  </si>
  <si>
    <t>Wireless Personal Communications</t>
  </si>
  <si>
    <t>Patil, Bharati and Vydeki, D.</t>
  </si>
  <si>
    <t>https://www.scopus.com/inward/record.uri?eid=2-s2.0-85166298415&amp;doi=10.1007%2fs11277-023-10618-7&amp;partnerID=40&amp;md5=9e405b2dfb0acef1ef4babf278c7024d</t>
  </si>
  <si>
    <t>10.1007/s11277-023-10618-7</t>
  </si>
  <si>
    <t>2-s2.0-85168928292</t>
  </si>
  <si>
    <t>rayyan-172028048</t>
  </si>
  <si>
    <t>Cybersecurity effectiveness: The role of internal auditor certification, risk assessment and senior management</t>
  </si>
  <si>
    <t>International Journal of Data and Network Science</t>
  </si>
  <si>
    <t>Gunawan, Budi and Ratmono, Barito Mulyo and Kurniasih, Denok and Setyoko, Paulus Israwan</t>
  </si>
  <si>
    <t>https://www.scopus.com/inward/record.uri?eid=2-s2.0-85168928292&amp;doi=10.5267%2fj.ijdns.2023.7.011&amp;partnerID=40&amp;md5=67344d14c19e89d4bf8506c11aa2b599</t>
  </si>
  <si>
    <t>Growing Science</t>
  </si>
  <si>
    <t>2-s2.0-85205820169</t>
  </si>
  <si>
    <t>rayyan-172028049</t>
  </si>
  <si>
    <t>Economic and cyber security</t>
  </si>
  <si>
    <t>Krasnobayev, Victor and Yanko, Alina and Hlushko, Alina and Kruk, Oleg and Kruk, Oleksandr and Gakh, Vitalii and Onyshchenko, Svitlana and Maslii, Oleksandra and Kivshyk, Oleksandr and Potapova, Kateryna and Nalyvaichuk, Mykola and Meliukh, Vasyl and Gurynenko, Stanislav and Koliada, Kostiantyn and Scherbyna, Alexandre and Poltorak, Anastasiia and Tyshchenko, Svitlana and Khrystenko, Olha and Ribachuk, Volodimir and Kuzoma, Vitalii and Stamat, Viktoriia and Kolesnyk, Maksym and Arefieva, Olena and Onopriienko, Dmytro and Kovalenko, Yuliia and Ostapenko, Tetiana and Hrashchenko, Iryna</t>
  </si>
  <si>
    <t>https://www.scopus.com/inward/record.uri?eid=2-s2.0-85205820169&amp;doi=10.15587%2f978-617-7319-98-5&amp;partnerID=40&amp;md5=30969575d6b447d6eebe91c142013f52</t>
  </si>
  <si>
    <t>PC TECHNOLOGY CENTER</t>
  </si>
  <si>
    <t>rayyan-172028050</t>
  </si>
  <si>
    <t>IEEE Transactions on Computational Social Systems</t>
  </si>
  <si>
    <t>Azbeg, Kebira and Ouchetto, Ouail and Jai Andaloussi, Said</t>
  </si>
  <si>
    <t>https://www.scopus.com/inward/record.uri?eid=2-s2.0-85132098745&amp;doi=10.1109%2fTCSS.2022.3186945&amp;partnerID=40&amp;md5=47e36768efbb91ff435fa19aecc54313</t>
  </si>
  <si>
    <t>2-s2.0-85174799591</t>
  </si>
  <si>
    <t>rayyan-172028051</t>
  </si>
  <si>
    <t>Ensuring Optimized Storage with Data Confidentiality and Privacy-Preserving for Secure Data Sharing Model Over Cloud</t>
  </si>
  <si>
    <t>Rathod, Subhash and Salunke, Mangesh D. and Yashwante, Meghna and Bhende, Manisha and Rangari, Sudhir R. and Rewaskar, Vaibhav D.</t>
  </si>
  <si>
    <t>https://www.scopus.com/inward/record.uri?eid=2-s2.0-85174799591&amp;partnerID=40&amp;md5=c3e8875a76a46a52957b454c51dbe948</t>
  </si>
  <si>
    <t>2-s2.0-85164320382</t>
  </si>
  <si>
    <t>rayyan-172028052</t>
  </si>
  <si>
    <t>Towards insighting cybersecurity for healthcare domains: A comprehensive review of recent practices and trends</t>
  </si>
  <si>
    <t>Cyber Security and Applications</t>
  </si>
  <si>
    <t>Javaid, Mohd and Haleem, Abid and Singh, Ravi Pratap and Suman, Rajiv</t>
  </si>
  <si>
    <t>https://www.scopus.com/inward/record.uri?eid=2-s2.0-85164320382&amp;doi=10.1016%2fj.csa.2023.100016&amp;partnerID=40&amp;md5=a6c81b0f922e5af19501642dc5c6f39e</t>
  </si>
  <si>
    <t>KeAi Communications Co.</t>
  </si>
  <si>
    <t>2-s2.0-85185838432</t>
  </si>
  <si>
    <t>rayyan-172028053</t>
  </si>
  <si>
    <t>Improving fraud detection with semi-supervised topic modeling and keyword integration</t>
  </si>
  <si>
    <t>PeerJ Computer Science</t>
  </si>
  <si>
    <t>SÃ¡nchez, Marco and Urquiza, Luis</t>
  </si>
  <si>
    <t>https://www.scopus.com/inward/record.uri?eid=2-s2.0-85185838432&amp;doi=10.7717%2fpeerj-cs.1733&amp;partnerID=40&amp;md5=759108b87050dc0ff58b7f9bbfd44547</t>
  </si>
  <si>
    <t>PeerJ Inc.</t>
  </si>
  <si>
    <t>2-s2.0-85182608939</t>
  </si>
  <si>
    <t>rayyan-172028054</t>
  </si>
  <si>
    <t>OCR Meets the Dark Web: Identifying the Content Type Regarding Illegal and Cybercrime</t>
  </si>
  <si>
    <t>Kim, Donghyun and Jeon, Seungho and Shin, Jiho and Seo, Jung Taek</t>
  </si>
  <si>
    <t>https://www.scopus.com/inward/record.uri?eid=2-s2.0-85182608939&amp;doi=10.1007%2f978-981-99-8024-6_16&amp;partnerID=40&amp;md5=390e8b48a72676103d4bed4f93ff3f24</t>
  </si>
  <si>
    <t>10.1007/978-981-99-8024-6_16</t>
  </si>
  <si>
    <t>rayyan-172028055</t>
  </si>
  <si>
    <t>Acta Informatica Pragensia</t>
  </si>
  <si>
    <t>Puneeth, Reval Prabhu and Parthasarathy, Govindaswamy</t>
  </si>
  <si>
    <t>https://www.scopus.com/inward/record.uri?eid=2-s2.0-85190734377&amp;doi=10.18267%2fj.aip.225&amp;partnerID=40&amp;md5=cdc40a3203035e6ebba6fa28cf4fd681</t>
  </si>
  <si>
    <t>Prague University of Economics and Business</t>
  </si>
  <si>
    <t>2-s2.0-85178156725</t>
  </si>
  <si>
    <t>rayyan-172028056</t>
  </si>
  <si>
    <t>BRAIN: Blockchain-Based Record and Interoperability Network</t>
  </si>
  <si>
    <t>LÃ³pez-Sorribes, Sergi and Rius-TorrentÃ³, Josep and Solsona-TehÃ s, Francesc</t>
  </si>
  <si>
    <t>https://www.scopus.com/inward/record.uri?eid=2-s2.0-85178156725&amp;doi=10.3390%2felectronics12224614&amp;partnerID=40&amp;md5=d6c9ce1b34927b51880b4d9343b7b2c2</t>
  </si>
  <si>
    <t>2-s2.0-85185270403</t>
  </si>
  <si>
    <t>rayyan-172028057</t>
  </si>
  <si>
    <t>Intelligent Solution System for Cloud Security Based on Equity Distribution: Model and Algorithms</t>
  </si>
  <si>
    <t>Eljack, Sarah Mustafa and Jemmali, Mahdi and Denden, Mohsen and Sadig, Mutasim Al and Algashami, Abdullah M. and Turki, Sadok</t>
  </si>
  <si>
    <t>https://www.scopus.com/inward/record.uri?eid=2-s2.0-85185270403&amp;doi=10.32604%2fcmc.2023.040919&amp;partnerID=40&amp;md5=77bd0d402f9d178d22e1ed9975337dda</t>
  </si>
  <si>
    <t>2-s2.0-85191166726</t>
  </si>
  <si>
    <t>rayyan-172028058</t>
  </si>
  <si>
    <t>Data Analysis of Cross-Border E-Commerce Entrepreneurship Based on User Portraits</t>
  </si>
  <si>
    <t>2024 IEEE 3rd International Conference on Electrical Engineering, Big Data and Algorithms, EEBDA 2024</t>
  </si>
  <si>
    <t>Li, Long</t>
  </si>
  <si>
    <t>https://www.scopus.com/inward/record.uri?eid=2-s2.0-85191166726&amp;doi=10.1109%2fEEBDA60612.2024.10485735&amp;partnerID=40&amp;md5=1902a76bd9a784ebe6508f32534784eb</t>
  </si>
  <si>
    <t>10.1109/EEBDA60612.2024.10485735</t>
  </si>
  <si>
    <t>2-s2.0-85162985321</t>
  </si>
  <si>
    <t>rayyan-172028059</t>
  </si>
  <si>
    <t>Turning captchas against humanity: Captcha-based attacks in online social media</t>
  </si>
  <si>
    <t>Online Social Networks and Media</t>
  </si>
  <si>
    <t>Conti, Mauro and Pajola, Luca and Tricomi, Pier Paolo</t>
  </si>
  <si>
    <t>https://www.scopus.com/inward/record.uri?eid=2-s2.0-85162985321&amp;doi=10.1016%2fj.osnem.2023.100252&amp;partnerID=40&amp;md5=d62738772d7b5d82e5636689b4fcdc60</t>
  </si>
  <si>
    <t>2-s2.0-85193268310</t>
  </si>
  <si>
    <t>rayyan-172028060</t>
  </si>
  <si>
    <t>Enhancing Cybersecurity Competency in the Kingdom of Saudi Arabia: A Fuzzy Decision-Making Approach</t>
  </si>
  <si>
    <t>Alhakami, Wajdi</t>
  </si>
  <si>
    <t>https://www.scopus.com/inward/record.uri?eid=2-s2.0-85193268310&amp;doi=10.32604%2fcmc.2023.043935&amp;partnerID=40&amp;md5=ba80b7f5bb415681b1a5e65f53b043dc</t>
  </si>
  <si>
    <t>2-s2.0-85189150602</t>
  </si>
  <si>
    <t>rayyan-172028061</t>
  </si>
  <si>
    <t>Open Source Intelligence for War Crime Documentation</t>
  </si>
  <si>
    <t>Bilous, Vladyslav and Bodnenko, Dmytro and Khokhlov, Oleksii and Lokaziuk, Oleksandra and Stadnik, Iryna</t>
  </si>
  <si>
    <t>https://www.scopus.com/inward/record.uri?eid=2-s2.0-85189150602&amp;partnerID=40&amp;md5=8c863a5f474ddd1cfeccbd989615aa52</t>
  </si>
  <si>
    <t>2-s2.0-85185710708</t>
  </si>
  <si>
    <t>rayyan-172028062</t>
  </si>
  <si>
    <t>Sustainable Commercial Fishery Control Using Multimedia Forensics Data fromÂ Non-trusted, Mobile Edge Nodes</t>
  </si>
  <si>
    <t>Ovesen, Aril Bernhard and Nordmo, Tor-Arne Schmidt and Riegler, Michael Alexander and Halvorsen, PÃ¥l and Johansen, Dag</t>
  </si>
  <si>
    <t>https://www.scopus.com/inward/record.uri?eid=2-s2.0-85185710708&amp;doi=10.1007%2f978-3-031-53311-2_24&amp;partnerID=40&amp;md5=912736c6bca9d9e3d404d08a48c4e1ad</t>
  </si>
  <si>
    <t>10.1007/978-3-031-53311-2_24</t>
  </si>
  <si>
    <t>2-s2.0-85191937956</t>
  </si>
  <si>
    <t>rayyan-172028063</t>
  </si>
  <si>
    <t>Pseudorandom bit generator implementation using the dual-CLGG RWT algorithm</t>
  </si>
  <si>
    <t>Ubiquitous and Transparent Security: Challenges and Applications</t>
  </si>
  <si>
    <t>Bhuvaneswari, S. and Gayathiri, A. and Sumitra, P. and Sabitha, S. and Sathya, G. and Kumar, A. Suresh</t>
  </si>
  <si>
    <t>https://www.scopus.com/inward/record.uri?eid=2-s2.0-85191937956&amp;doi=10.1201%2f9781003362685-8&amp;partnerID=40&amp;md5=7d02740c0428c8f43141c23f5b98a672</t>
  </si>
  <si>
    <t>10.1201/9781003362685-8</t>
  </si>
  <si>
    <t>2-s2.0-85184280125</t>
  </si>
  <si>
    <t>rayyan-172028064</t>
  </si>
  <si>
    <t>Using Page Offsets forÂ Detecting Control-Flow Anomalies</t>
  </si>
  <si>
    <t>Varan, Engincan and Hanifi, Khadija and Erdemli, Aysegul Rana and Unal, Musa and Tat, Yunus Emre and Tekinoglu, Dilara and Cetin, Orcun and Fuladi, Ramin and Yilmaz, Cemal</t>
  </si>
  <si>
    <t>https://www.scopus.com/inward/record.uri?eid=2-s2.0-85184280125&amp;doi=10.1007%2f978-3-031-52947-4_2&amp;partnerID=40&amp;md5=dbc517a7dc71c5642101e49acacef02f</t>
  </si>
  <si>
    <t>10.1007/978-3-031-52947-4_2</t>
  </si>
  <si>
    <t>2-s2.0-85189092352</t>
  </si>
  <si>
    <t>rayyan-172028065</t>
  </si>
  <si>
    <t>Challenges and Key Issues in IoT Privacy and Security</t>
  </si>
  <si>
    <t>Kathole, Atul B. and Kimbahune, Vinod V. and Patil, Sonali D. and Jadhav, Avinash P. and Vhatkar, Kapil N.</t>
  </si>
  <si>
    <t>https://www.scopus.com/inward/record.uri?eid=2-s2.0-85189092352&amp;doi=10.1007%2f978-981-97-0052-3_3&amp;partnerID=40&amp;md5=fee3f080ff45e91e1f5d55fff28625e1</t>
  </si>
  <si>
    <t>10.1007/978-981-97-0052-3_3</t>
  </si>
  <si>
    <t>2-s2.0-85189174139</t>
  </si>
  <si>
    <t>rayyan-172028066</t>
  </si>
  <si>
    <t>User experience testing of the mobile pulmonary rehabilitation (m-PRâ„¢) app in people with chronic obstructive pulmonary disease</t>
  </si>
  <si>
    <t>Digital Health</t>
  </si>
  <si>
    <t>Wootton, Sally L and Dale, Marita T and Tian, Ye and King, Meredith and Alison, Jennifer A and Chan, Andrew S L and Varnfield, Marlien and Yang, Ian A and McKeough, Zoe J</t>
  </si>
  <si>
    <t>https://www.scopus.com/inward/record.uri?eid=2-s2.0-85189174139&amp;doi=10.1177%2f20552076241237381&amp;partnerID=40&amp;md5=e68dc63716ae07a20dc3539e7729501b</t>
  </si>
  <si>
    <t>SAGE Publications Inc.</t>
  </si>
  <si>
    <t>2-s2.0-85177617868</t>
  </si>
  <si>
    <t>rayyan-172028067</t>
  </si>
  <si>
    <t>Fifteen Months in the Life of a Honeyfarm</t>
  </si>
  <si>
    <t>Proceedings of the ACM SIGCOMM Internet Measurement Conference, IMC</t>
  </si>
  <si>
    <t>Munteanu, Cristian and Saidi, Said Jawad and Gasser, Oliver and Smaragdakis, Georgios and Feldmann, Anja</t>
  </si>
  <si>
    <t>https://www.scopus.com/inward/record.uri?eid=2-s2.0-85177617868&amp;doi=10.1145%2f3618257.3624826&amp;partnerID=40&amp;md5=13df2d156bf742be148f313dc7fcec3a</t>
  </si>
  <si>
    <t>2-s2.0-85191467685</t>
  </si>
  <si>
    <t>rayyan-172028068</t>
  </si>
  <si>
    <t>Analysis for the Spoofing Tampering of WeChat Records on Android Smartphones</t>
  </si>
  <si>
    <t>Tian, Ye and Guo, Hong and Li, Yan and Li, Zhijun and Yang, Kai and Mao, Xiao</t>
  </si>
  <si>
    <t>https://www.scopus.com/inward/record.uri?eid=2-s2.0-85191467685&amp;doi=10.1117%2f12.3023134&amp;partnerID=40&amp;md5=8e917f8c249f09c6c11c7c63237161b8</t>
  </si>
  <si>
    <t>10.1117/12.3023134</t>
  </si>
  <si>
    <t>2-s2.0-85173602460</t>
  </si>
  <si>
    <t>rayyan-172028069</t>
  </si>
  <si>
    <t>Exploring topic models to discern cyber threats on Twitter: A case study on Log4Shell</t>
  </si>
  <si>
    <t>Intelligent Systems with Applications</t>
  </si>
  <si>
    <t>Wang, Yue and Bashar, Md Abul and Chandramohan, Mahinthan and Nayak, Richi</t>
  </si>
  <si>
    <t>https://www.scopus.com/inward/record.uri?eid=2-s2.0-85173602460&amp;doi=10.1016%2fj.iswa.2023.200280&amp;partnerID=40&amp;md5=ed33893339a2467b398ceef4a6384f97</t>
  </si>
  <si>
    <t>2-s2.0-85177619946</t>
  </si>
  <si>
    <t>rayyan-172028070</t>
  </si>
  <si>
    <t>Security Risks on Video sharing social media platforms: A literature review</t>
  </si>
  <si>
    <t>Blancaflor, Eric and Alcantara, Nathaniel Christian and Javier, Aeron Charles and MacAlintal, Elson Benn and San Pedro, Ireland John and Valero, Christie</t>
  </si>
  <si>
    <t>https://www.scopus.com/inward/record.uri?eid=2-s2.0-85177619946&amp;doi=10.1145%2f3617733.3617771&amp;partnerID=40&amp;md5=37104025f7ff4121be4f0347bce2b42e</t>
  </si>
  <si>
    <t>10.1145/3617733.3617771</t>
  </si>
  <si>
    <t>2-s2.0-85180147561</t>
  </si>
  <si>
    <t>rayyan-172028071</t>
  </si>
  <si>
    <t>An In-Depth Analysis of Revenge Porn and Blackmailing on Philippine Social Media and its Effects on the People Affected</t>
  </si>
  <si>
    <t>Blancaflor, Eric and Ong, Aldrin Patrick and Navarro, Aaron Luis Emmanuel and Sudo, Ken Francisco and Villasor, Drew Antoni and Valero, Christie</t>
  </si>
  <si>
    <t>https://www.scopus.com/inward/record.uri?eid=2-s2.0-85180147561&amp;doi=10.1145%2f3625156.3625172&amp;partnerID=40&amp;md5=518cac9f8463770f6e6194dfdcc6f1a3</t>
  </si>
  <si>
    <t>10.1145/3625156.3625172</t>
  </si>
  <si>
    <t>2-s2.0-85186639460</t>
  </si>
  <si>
    <t>rayyan-172028072</t>
  </si>
  <si>
    <t>A Security Framework for the Detection of Targeted Attacks Using Honeypot</t>
  </si>
  <si>
    <t>Subhash, P. and Qayyum, Mohammed and Likhitha Varsha, C. and Mehernadh, K. and Sruthi, J. and Nithin, A.</t>
  </si>
  <si>
    <t>https://www.scopus.com/inward/record.uri?eid=2-s2.0-85186639460&amp;doi=10.1007%2f978-981-99-9704-6_16&amp;partnerID=40&amp;md5=b4a5c6d0c3423334ebb8438be19cbe5c</t>
  </si>
  <si>
    <t>10.1007/978-981-99-9704-6_16</t>
  </si>
  <si>
    <t>2-s2.0-85171835773</t>
  </si>
  <si>
    <t>rayyan-172028073</t>
  </si>
  <si>
    <t>Solution to secure data and decision at sensor nodes and communication links of smart grid networks using blockchain and IPFS</t>
  </si>
  <si>
    <t>https://www.scopus.com/inward/record.uri?eid=2-s2.0-85171835773&amp;doi=10.3233%2fJIFS-231792&amp;partnerID=40&amp;md5=6af385e00e9a742503b543b962ba13ea</t>
  </si>
  <si>
    <t>10.3233/JIFS-231792</t>
  </si>
  <si>
    <t>2-s2.0-85188453141</t>
  </si>
  <si>
    <t>rayyan-172028074</t>
  </si>
  <si>
    <t>Scalable EdgeIoT Blockchain Framework Using EOSIO</t>
  </si>
  <si>
    <t>Ul Haque, Ehtisham and Baig, M. Shamim and Ahmed, Asad and Ahmad, Ashfaq and Alajmi, Masoud and Ghadi, Yazeed Yasin and Alkahtani, Hend Khalid and Akhmediyarova, Ainur</t>
  </si>
  <si>
    <t>https://www.scopus.com/inward/record.uri?eid=2-s2.0-85188453141&amp;doi=10.1109%2fACCESS.2024.3377119&amp;partnerID=40&amp;md5=4e4f2a949ccbcaf3aaac8c8aab3d8f1c</t>
  </si>
  <si>
    <t>2-s2.0-85169687131</t>
  </si>
  <si>
    <t>rayyan-172028075</t>
  </si>
  <si>
    <t>Automatic incident response solutions: A review of proposed solutions' input and output</t>
  </si>
  <si>
    <t>Karlzen, Henrik and Sommestad, Teodor</t>
  </si>
  <si>
    <t>https://www.scopus.com/inward/record.uri?eid=2-s2.0-85169687131&amp;doi=10.1145%2f3600160.3605066&amp;partnerID=40&amp;md5=47962f3f7fd016dd523844fbe095cc6a</t>
  </si>
  <si>
    <t>2-s2.0-85187795704</t>
  </si>
  <si>
    <t>rayyan-172028076</t>
  </si>
  <si>
    <t>Exploring the Relationship Between Digital Engagement and Cybersecurity Practices Among College Students: A Survey Study</t>
  </si>
  <si>
    <t>Khan, Farha and Arora, Shweta and Pargaien, Saurabh and Pande, Lata and Khati, Kavita</t>
  </si>
  <si>
    <t>https://www.scopus.com/inward/record.uri?eid=2-s2.0-85187795704&amp;doi=10.1007%2f978-981-99-8129-8_13&amp;partnerID=40&amp;md5=87ae0ede6f58adf647188772bacea0dc</t>
  </si>
  <si>
    <t>10.1007/978-981-99-8129-8_13</t>
  </si>
  <si>
    <t>2-s2.0-85185763369</t>
  </si>
  <si>
    <t>rayyan-172028077</t>
  </si>
  <si>
    <t>1st International Conference on Artificial Intelligence Security and Privacy, AIS and P 2023</t>
  </si>
  <si>
    <t>https://www.scopus.com/inward/record.uri?eid=2-s2.0-85185763369&amp;partnerID=40&amp;md5=35b7e842417c5e2c4a96fde1432d3d8b</t>
  </si>
  <si>
    <t>2-s2.0-85194171533</t>
  </si>
  <si>
    <t>rayyan-172028078</t>
  </si>
  <si>
    <t>Methodologies and Challenges of Cybersecurity Techniques in Cloud Computing Environment</t>
  </si>
  <si>
    <t>Tiwari, Mohit and Tiwari, Tripti and Ticku, Amrita and Dadhwal, Himanshu and Singh, Tushar</t>
  </si>
  <si>
    <t>https://www.scopus.com/inward/record.uri?eid=2-s2.0-85194171533&amp;doi=10.1145%2f3647444.3652492&amp;partnerID=40&amp;md5=cad82cad5643e05b6f4b26fef140a591</t>
  </si>
  <si>
    <t>10.1145/3647444.3652492</t>
  </si>
  <si>
    <t>2-s2.0-85187784107</t>
  </si>
  <si>
    <t>rayyan-172028079</t>
  </si>
  <si>
    <t>Uncovering the Threat: Exploring Covert Channel Attacks Via Audio Files in Android Applications</t>
  </si>
  <si>
    <t>Shah, Abhinav K. and Rathod, Digvijaysinh M. and Rami, Jeet</t>
  </si>
  <si>
    <t>https://www.scopus.com/inward/record.uri?eid=2-s2.0-85187784107&amp;doi=10.1007%2f978-981-99-7820-5_2&amp;partnerID=40&amp;md5=e4ec0e3f7c8cb4e11f502929d58332c3</t>
  </si>
  <si>
    <t>10.1007/978-981-99-7820-5_2</t>
  </si>
  <si>
    <t>2-s2.0-85186079431</t>
  </si>
  <si>
    <t>rayyan-172028080</t>
  </si>
  <si>
    <t>Roles of Blockchain in the Metaverse: Concepts, Taxonomy, Recent Advances, Enabling Technologies, and Open Research Issues</t>
  </si>
  <si>
    <t>Elsadig, Muna and Alohali, Manal Abdullah and Ibrahim, Ashraf Osman and Abulfaraj, Anas Waleed</t>
  </si>
  <si>
    <t>https://www.scopus.com/inward/record.uri?eid=2-s2.0-85186079431&amp;doi=10.1109%2fACCESS.2024.3367014&amp;partnerID=40&amp;md5=ed9067978b5830de8ff40d368e8922db</t>
  </si>
  <si>
    <t>2-s2.0-85168097700</t>
  </si>
  <si>
    <t>rayyan-172028081</t>
  </si>
  <si>
    <t>Privacy-Preserving Record Linkage for Cardinality Counting</t>
  </si>
  <si>
    <t>Proceedings of the ACM Conference on Computer and Communications Security</t>
  </si>
  <si>
    <t>Wu, Nan and Vatsalan, Dinusha and Kaafar, Mohamed Ali and Ramesh, Sanath Kumar</t>
  </si>
  <si>
    <t>https://www.scopus.com/inward/record.uri?eid=2-s2.0-85168097700&amp;doi=10.1145%2f3579856.3590338&amp;partnerID=40&amp;md5=68e5965fd629ff515550f025da5fd83e</t>
  </si>
  <si>
    <t>rayyan-172028082</t>
  </si>
  <si>
    <t>Blockchain Empowered Secure Video Sharing with Access Control for Vehicular Edge Computing</t>
  </si>
  <si>
    <t>IEEE Transactions on Intelligent Transportation Systems</t>
  </si>
  <si>
    <t>Jiang, Bingcheng and He, Qian and Liu, Peng and Maharjan, Sabita and Zhang, Yan</t>
  </si>
  <si>
    <t>https://www.scopus.com/inward/record.uri?eid=2-s2.0-85159814703&amp;doi=10.1109%2fTITS.2023.3269058&amp;partnerID=40&amp;md5=b1a2cec300410c1b5525662c125a9ec1</t>
  </si>
  <si>
    <t>2-s2.0-85182461669</t>
  </si>
  <si>
    <t>rayyan-172028083</t>
  </si>
  <si>
    <t>Protectors of the Android Domain: Research into Mobile Malware Detection and Defense</t>
  </si>
  <si>
    <t>Bhaskar, B. and Sharanya, S. and Murali, A. Bala and Archana, E. and Mohanaprakash, T.A.</t>
  </si>
  <si>
    <t>https://www.scopus.com/inward/record.uri?eid=2-s2.0-85182461669&amp;partnerID=40&amp;md5=4e52f0a42acf38c0cdf23463378ddcff</t>
  </si>
  <si>
    <t>2-s2.0-85176382585</t>
  </si>
  <si>
    <t>rayyan-172028084</t>
  </si>
  <si>
    <t>Care4U: Integrated healthcare systems based on blockchain</t>
  </si>
  <si>
    <t>Blockchain: Research and Applications</t>
  </si>
  <si>
    <t>Kamal, Randa and Hemdan, Ezz El-Din and El-Fishway, Nawal</t>
  </si>
  <si>
    <t>https://www.scopus.com/inward/record.uri?eid=2-s2.0-85176382585&amp;doi=10.1016%2fj.bcra.2023.100151&amp;partnerID=40&amp;md5=90f26b59f9610d704827174d3c1650fd</t>
  </si>
  <si>
    <t>Zhejiang University</t>
  </si>
  <si>
    <t>2-s2.0-85172344390</t>
  </si>
  <si>
    <t>rayyan-172028085</t>
  </si>
  <si>
    <t>Highly secured EHR management system based on blockchain technology with digitally signed authentication using data sanitization and polynomial interpolation</t>
  </si>
  <si>
    <t>Biomedical Signal Processing and Control</t>
  </si>
  <si>
    <t>Lakshmanan, M. and Anandha Mala, G.S. and Anandkumar, K.M.</t>
  </si>
  <si>
    <t>https://www.scopus.com/inward/record.uri?eid=2-s2.0-85172344390&amp;doi=10.1016%2fj.bspc.2023.105412&amp;partnerID=40&amp;md5=293a3800c6fa871106a8b86ca64d4de6</t>
  </si>
  <si>
    <t>10.1016/j.bspc.2023.105412</t>
  </si>
  <si>
    <t>2-s2.0-85173765858</t>
  </si>
  <si>
    <t>rayyan-172028086</t>
  </si>
  <si>
    <t>FIBPRO: Peer-to-peer data management and sharing cloud storage system based on blockchain</t>
  </si>
  <si>
    <t>Peer-to-Peer Networking and Applications</t>
  </si>
  <si>
    <t>Han, Rui and Wang, Yu and Wan, Mingfa and Yuan, Teng and Sun, Guozi</t>
  </si>
  <si>
    <t>https://www.scopus.com/inward/record.uri?eid=2-s2.0-85173765858&amp;doi=10.1007%2fs12083-023-01570-1&amp;partnerID=40&amp;md5=072818acb72361ed2219612e8c8b84e1</t>
  </si>
  <si>
    <t>10.1007/s12083-023-01570-1</t>
  </si>
  <si>
    <t>2-s2.0-85162234422</t>
  </si>
  <si>
    <t>rayyan-172028087</t>
  </si>
  <si>
    <t>Cryptographic ransomware encryption detection: Survey</t>
  </si>
  <si>
    <t>Begovic, Kenan and Al-Ali, Abdulaziz and Malluhi, Qutaibah</t>
  </si>
  <si>
    <t>https://www.scopus.com/inward/record.uri?eid=2-s2.0-85162234422&amp;doi=10.1016%2fj.cose.2023.103349&amp;partnerID=40&amp;md5=a50c7e43e28e29a0d12496b272f140a2</t>
  </si>
  <si>
    <t>2-s2.0-85164359832</t>
  </si>
  <si>
    <t>rayyan-172028088</t>
  </si>
  <si>
    <t>Expertsâ€™ feedback on the cybersecurity footprint elements: in pursuit of a quantifiable measure of SMBsâ€™ cybersecurity posture</t>
  </si>
  <si>
    <t>Information and Computer Security</t>
  </si>
  <si>
    <t>Gafni, Ruti and Levy, Yair</t>
  </si>
  <si>
    <t>https://www.scopus.com/inward/record.uri?eid=2-s2.0-85164359832&amp;doi=10.1108%2fICS-05-2023-0083&amp;partnerID=40&amp;md5=7edb0d90ac41fec6cab762bb50a55949</t>
  </si>
  <si>
    <t>10.1108/ICS-05-2023-0083</t>
  </si>
  <si>
    <t>2-s2.0-85195420079</t>
  </si>
  <si>
    <t>rayyan-172028089</t>
  </si>
  <si>
    <t>Research on the Prevention and Management of Online Public Opinion in Colleges and Universities Based on Computer-Aided Decision Making</t>
  </si>
  <si>
    <t>Liu, Dunhuang and Wang, Zhengyan and Shen, Chenlin</t>
  </si>
  <si>
    <t>https://www.scopus.com/inward/record.uri?eid=2-s2.0-85195420079&amp;doi=10.1145%2f3660043.3660222&amp;partnerID=40&amp;md5=b422f489a54d7edb0c0f099099ea4792</t>
  </si>
  <si>
    <t>10.1145/3660043.3660222</t>
  </si>
  <si>
    <t>2-s2.0-85188510786</t>
  </si>
  <si>
    <t>rayyan-172028090</t>
  </si>
  <si>
    <t>INTERFACE CONTROL AND STATUS MONITORING OF ELECTRONIC INFORMATION EQUIPMENT BASED ON NONLINEAR DATA ENCRYPTION</t>
  </si>
  <si>
    <t>Yan, Min and Zhang, Hua</t>
  </si>
  <si>
    <t>https://www.scopus.com/inward/record.uri?eid=2-s2.0-85188510786&amp;doi=10.12694%2fscpe.v25i2.2521&amp;partnerID=40&amp;md5=3f8022498f0b6e52bf9792d142ed227a</t>
  </si>
  <si>
    <t>2-s2.0-85191188276</t>
  </si>
  <si>
    <t>rayyan-172028091</t>
  </si>
  <si>
    <t>Improved DataX Data Synchronization Technique for Distribution Grid Data Middleware Implementation</t>
  </si>
  <si>
    <t>Yi, Zhang and Hongkai, Zhao and Yongyu, Wei and Yulian, Xia and Xiaoyan, Zhang</t>
  </si>
  <si>
    <t>https://www.scopus.com/inward/record.uri?eid=2-s2.0-85191188276&amp;doi=10.1109%2fEEBDA60612.2024.10485928&amp;partnerID=40&amp;md5=a57f31b6e6d89a78d9d14f284ece029b</t>
  </si>
  <si>
    <t>10.1109/EEBDA60612.2024.10485928</t>
  </si>
  <si>
    <t>2-s2.0-85166418714</t>
  </si>
  <si>
    <t>rayyan-172028092</t>
  </si>
  <si>
    <t>Machine Learning for Network Intrusion Detectionâ€”A Comparative Study</t>
  </si>
  <si>
    <t>Al Lail, Mustafa and Garcia, Alejandro and Olivo, Saul</t>
  </si>
  <si>
    <t>https://www.scopus.com/inward/record.uri?eid=2-s2.0-85166418714&amp;doi=10.3390%2ffi15070243&amp;partnerID=40&amp;md5=7f2c91661da23e0b54d5cd560e1c6409</t>
  </si>
  <si>
    <t>2-s2.0-85188270355</t>
  </si>
  <si>
    <t>rayyan-172028093</t>
  </si>
  <si>
    <t>AI-Driven Big Data Quality Improvement for Efficient Threat Detection in Agricultural IoT Systems</t>
  </si>
  <si>
    <t>El Balbali, Hiba and Abou El Kalam, Anas</t>
  </si>
  <si>
    <t>https://www.scopus.com/inward/record.uri?eid=2-s2.0-85188270355&amp;doi=10.1007%2f978-3-031-54318-0_5&amp;partnerID=40&amp;md5=666fa788de190b4017b99eddd70fb52a</t>
  </si>
  <si>
    <t>10.1007/978-3-031-54318-0_5</t>
  </si>
  <si>
    <t>2-s2.0-85185762177</t>
  </si>
  <si>
    <t>rayyan-172028094</t>
  </si>
  <si>
    <t>Performance evaluation using throughput and latency of a blockchain-enabled patient centric secure and privacy preserve EHR based on IPFS</t>
  </si>
  <si>
    <t>International Journal of Grid and Utility Computing</t>
  </si>
  <si>
    <t>Sharma, Vishal and Lal, Niranjan and Sharma, Anand</t>
  </si>
  <si>
    <t>https://www.scopus.com/inward/record.uri?eid=2-s2.0-85185762177&amp;doi=10.1504%2fIJGUC.2024.136720&amp;partnerID=40&amp;md5=1d93b23077fcfbdf865a4c527078ff09</t>
  </si>
  <si>
    <t>Inderscience Publishers</t>
  </si>
  <si>
    <t>10.1504/IJGUC.2024.136720</t>
  </si>
  <si>
    <t>rayyan-172028095</t>
  </si>
  <si>
    <t>2024 2nd International Conference on Computer, Communication and Control, IC4 2024</t>
  </si>
  <si>
    <t>Ghugare, Ravindra and Rathod, Sachin Waman and Joshi, Akash and Patil, Pratik Vijay</t>
  </si>
  <si>
    <t>https://www.scopus.com/inward/record.uri?eid=2-s2.0-85190537250&amp;doi=10.1109%2fIC457434.2024.10486508&amp;partnerID=40&amp;md5=f127cdda6775455c41317a0cd6426f84</t>
  </si>
  <si>
    <t>2-s2.0-85187710987</t>
  </si>
  <si>
    <t>rayyan-172028096</t>
  </si>
  <si>
    <t>A Blockchain-Based Personal Health Record Sharing Scheme withÂ Security andÂ Privacy Preservation</t>
  </si>
  <si>
    <t>Li, Xuhao and Luo, Jiacheng and Zhou, Lu and Wang, Hao</t>
  </si>
  <si>
    <t>https://www.scopus.com/inward/record.uri?eid=2-s2.0-85187710987&amp;doi=10.1007%2f978-981-97-0942-7_8&amp;partnerID=40&amp;md5=d293426447d6223edb8673d005c879aa</t>
  </si>
  <si>
    <t>10.1007/978-981-97-0942-7_8</t>
  </si>
  <si>
    <t>2-s2.0-85172141306</t>
  </si>
  <si>
    <t>rayyan-172028097</t>
  </si>
  <si>
    <t>A Blockchain-Based Framework to Make the Rice Crop Supply Chain Transparent and Reliable in Agriculture</t>
  </si>
  <si>
    <t>Farooq, Muhammad Shoaib and Riaz, Shamyla and Rehman, Ibtesam Ur and Khan, Muhammad Asad and Hassan, Bilal</t>
  </si>
  <si>
    <t>https://www.scopus.com/inward/record.uri?eid=2-s2.0-85172141306&amp;doi=10.3390%2fsystems11090476&amp;partnerID=40&amp;md5=b4f39b99345abd2481e55249ae107d2d</t>
  </si>
  <si>
    <t>2-s2.0-85193263433</t>
  </si>
  <si>
    <t>rayyan-172028098</t>
  </si>
  <si>
    <t>Redefining Malware Sandboxing: Enhancing Analysis Through Sysmon and ELK Integration</t>
  </si>
  <si>
    <t>Mahmoud, Rasmi-Vlad and Anagnostopoulos, Marios and Pastrana, Sergio and Pedersen, Jens Myrup</t>
  </si>
  <si>
    <t>https://www.scopus.com/inward/record.uri?eid=2-s2.0-85193263433&amp;doi=10.1109%2fACCESS.2024.3400167&amp;partnerID=40&amp;md5=1a3d4420b191a439a4ec5804df37a9a8</t>
  </si>
  <si>
    <t>rayyan-172028100</t>
  </si>
  <si>
    <t>Umran, Samir M. and Lu, SongFeng and Abduljabbar, Zaid Ameen and Nyangaresi, Vincent Omollo</t>
  </si>
  <si>
    <t>https://www.scopus.com/inward/record.uri?eid=2-s2.0-85175233723&amp;doi=10.1016%2fj.iot.2023.100969&amp;partnerID=40&amp;md5=96781fae33f322b2bb6aee1981efff0f</t>
  </si>
  <si>
    <t>2-s2.0-85174503937</t>
  </si>
  <si>
    <t>rayyan-172028101</t>
  </si>
  <si>
    <t>Adoption of the LGPD Inventory in the User Stories and BDD Scenarios Creation</t>
  </si>
  <si>
    <t>Saraiva, Juliana and Soares, Sergio</t>
  </si>
  <si>
    <t>https://www.scopus.com/inward/record.uri?eid=2-s2.0-85174503937&amp;doi=10.1145%2f3613372.3613375&amp;partnerID=40&amp;md5=d996ec865305df7907c100040b830f9f</t>
  </si>
  <si>
    <t>Portuguese</t>
  </si>
  <si>
    <t>10.1145/3613372.3613375</t>
  </si>
  <si>
    <t>2-s2.0-85190459294</t>
  </si>
  <si>
    <t>rayyan-172028102</t>
  </si>
  <si>
    <t>A Torpor-based Enhanced Security Model for CSMA/CA Protocol in Wireless Networks</t>
  </si>
  <si>
    <t>Annals of Emerging Technologies in Computing</t>
  </si>
  <si>
    <t>Akinwale, Abiodun and Efiong, John E. and Olajubu, Emmanuel A. and Aderounmu, Ganiyu A.</t>
  </si>
  <si>
    <t>https://www.scopus.com/inward/record.uri?eid=2-s2.0-85190459294&amp;doi=10.33166%2fAETiC.2024.02.004&amp;partnerID=40&amp;md5=cf02d54115614e9c10d6b8d3015fe35e</t>
  </si>
  <si>
    <t>International Association for Educators and Researchers (IAER)</t>
  </si>
  <si>
    <t>2-s2.0-85177214343</t>
  </si>
  <si>
    <t>rayyan-172028103</t>
  </si>
  <si>
    <t>Approaching Cyber Situational Awareness Through Digital Services Availability Monitoring and Threat Intelligence: The MonSys Platform Experience</t>
  </si>
  <si>
    <t>Sharkov, George and Todorova, Christina</t>
  </si>
  <si>
    <t>https://www.scopus.com/inward/record.uri?eid=2-s2.0-85177214343&amp;doi=10.1007%2f978-3-031-44440-1_4&amp;partnerID=40&amp;md5=87230d5f8070634aa4c9f8027c6cfeca</t>
  </si>
  <si>
    <t>10.1007/978-3-031-44440-1_4</t>
  </si>
  <si>
    <t>rayyan-172028104</t>
  </si>
  <si>
    <t>Koptyra, Katarzyna and Ogiela, Marek R.</t>
  </si>
  <si>
    <t>https://www.scopus.com/inward/record.uri?eid=2-s2.0-85192346826&amp;doi=10.3390%2fapp132212404&amp;partnerID=40&amp;md5=a173ff499394a966aea72dd73b9e7c4f</t>
  </si>
  <si>
    <t>Conference Proceedings - IEEE SOUTHEASTCON</t>
  </si>
  <si>
    <t>Wang, Lidong and Mosher, Reed L. and Duett, Patti</t>
  </si>
  <si>
    <t>https://www.scopus.com/inward/record.uri?eid=2-s2.0-85191704097&amp;doi=10.1109%2fSoutheastCon52093.2024.10500033&amp;partnerID=40&amp;md5=3801d905c1e916a6a75f463da81c5b26</t>
  </si>
  <si>
    <t>2-s2.0-85181976218</t>
  </si>
  <si>
    <t>rayyan-172028106</t>
  </si>
  <si>
    <t>Identity and Access Management in Tourism and Hospitality</t>
  </si>
  <si>
    <t>Ashqar, Rashed Isam and Ashqar, Huthaifa I. and Ramos, CÃ©lia M. Q.</t>
  </si>
  <si>
    <t>https://www.scopus.com/inward/record.uri?eid=2-s2.0-85181976218&amp;doi=10.1007%2f978-3-031-44131-8_32&amp;partnerID=40&amp;md5=d17593aa36e05292947e743458075e3e</t>
  </si>
  <si>
    <t>10.1007/978-3-031-44131-8_32</t>
  </si>
  <si>
    <t>2-s2.0-85180177083</t>
  </si>
  <si>
    <t>rayyan-172028107</t>
  </si>
  <si>
    <t>Ransomware Detection Service: Execution and Analysis Using Machine Learning Techniques</t>
  </si>
  <si>
    <t>Badrinath, Suriya and Dodhi, Roshni and Muthalagu, Raja</t>
  </si>
  <si>
    <t>https://www.scopus.com/inward/record.uri?eid=2-s2.0-85180177083&amp;doi=10.1007%2fs11277-023-10801-w&amp;partnerID=40&amp;md5=2b2b3447d57720c6607563daa0939b51</t>
  </si>
  <si>
    <t>10.1007/s11277-023-10801-w</t>
  </si>
  <si>
    <t>2-s2.0-85182949122</t>
  </si>
  <si>
    <t>rayyan-172028108</t>
  </si>
  <si>
    <t>VoIP Network Forensics of Instant Messaging Calls</t>
  </si>
  <si>
    <t>Sarhan, Soliman Abd Elmonsef and Youness, Hassan A. and Bahaa-Eldin, Ayman M. and Taha, Ayman Elsayed</t>
  </si>
  <si>
    <t>https://www.scopus.com/inward/record.uri?eid=2-s2.0-85182949122&amp;doi=10.1109%2fACCESS.2024.3352897&amp;partnerID=40&amp;md5=5aa16bfba2d8aa80c4b7619c89ea477a</t>
  </si>
  <si>
    <t>2-s2.0-85189320397</t>
  </si>
  <si>
    <t>rayyan-172028109</t>
  </si>
  <si>
    <t>Enhancing Information Security Management in Small and Medium Enterprises (SMEs) Through ISO 27001 Compliance</t>
  </si>
  <si>
    <t>Mera-Amores, Fabricio and Roa, Henry N.</t>
  </si>
  <si>
    <t>https://www.scopus.com/inward/record.uri?eid=2-s2.0-85189320397&amp;doi=10.1007%2f978-3-031-53963-3_14&amp;partnerID=40&amp;md5=0830af6d723f9166c3b4c6738e73faf9</t>
  </si>
  <si>
    <t>10.1007/978-3-031-53963-3_14</t>
  </si>
  <si>
    <t>2-s2.0-85192850951</t>
  </si>
  <si>
    <t>rayyan-172028110</t>
  </si>
  <si>
    <t>Discussion on the Application of Tracking Codes on Color Laser Printouts in Information Security and Document Anti-counterfeiting</t>
  </si>
  <si>
    <t>Wang, Nan and Zhang, Qinghua and Yang, Xu</t>
  </si>
  <si>
    <t>https://www.scopus.com/inward/record.uri?eid=2-s2.0-85192850951&amp;doi=10.1145%2f3654446.3654514&amp;partnerID=40&amp;md5=a81e2c6ac953c1fce616ac6714ffe8c9</t>
  </si>
  <si>
    <t>10.1145/3654446.3654514</t>
  </si>
  <si>
    <t>2-s2.0-85180774936</t>
  </si>
  <si>
    <t>rayyan-172028111</t>
  </si>
  <si>
    <t>Enhancing Cybersecurity Resilience: A Comprehensive Analysis of Human Factors and Security Practices Aligned with the NIST Cybersecurity Framework</t>
  </si>
  <si>
    <t>Rohan, Rohani and Papasratorn, Borworn and Chutimaskul, Wichian and HautamÃ¤ki, Jari and Funilkul, Suree and Pal, Debajyoti</t>
  </si>
  <si>
    <t>https://www.scopus.com/inward/record.uri?eid=2-s2.0-85180774936&amp;doi=10.1145%2f3628454.3629472&amp;partnerID=40&amp;md5=2cae00338479d8b6a438bac9e4c71c7e</t>
  </si>
  <si>
    <t>10.1145/3628454.3629472</t>
  </si>
  <si>
    <t>2-s2.0-85187249240</t>
  </si>
  <si>
    <t>rayyan-172028112</t>
  </si>
  <si>
    <t>DH-AES Cryptographic Scheme for Securing Medical IoT Devices</t>
  </si>
  <si>
    <t>2023 International Conference on Evolutionary Algorithms and Soft Computing Techniques, EASCT 2023</t>
  </si>
  <si>
    <t>Gandam, Vindya and Madiapalli, Jagadeesh and Lenkewar, Nikhil and Reddy, Mandala Shanshank and Reddy, Manne Mithlesh</t>
  </si>
  <si>
    <t>https://www.scopus.com/inward/record.uri?eid=2-s2.0-85187249240&amp;doi=10.1109%2fEASCT59475.2023.10392823&amp;partnerID=40&amp;md5=33c3ae7060b3f35fd64d899edc2662c0</t>
  </si>
  <si>
    <t>10.1109/EASCT59475.2023.10392823</t>
  </si>
  <si>
    <t>2-s2.0-85182605155</t>
  </si>
  <si>
    <t>rayyan-172028113</t>
  </si>
  <si>
    <t>Simulated Model for Preventing IoT Fake Clients over the Smart Cities Environment</t>
  </si>
  <si>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t>
  </si>
  <si>
    <t>Aljamal, Mahmoud and Mughaid, Ala and Alquran, Rabee and Almiani, Muder and Alzu'bi, Shadi</t>
  </si>
  <si>
    <t>https://www.scopus.com/inward/record.uri?eid=2-s2.0-85182605155&amp;doi=10.1109%2fDASC%2fPiCom%2fCBDCom%2fCy59711.2023.10361308&amp;partnerID=40&amp;md5=d82fa966f39c844cb09299fd6a5bfbda</t>
  </si>
  <si>
    <t>10.1109/DASC/PiCom/CBDCom/Cy59711.2023.10361308</t>
  </si>
  <si>
    <t>2-s2.0-85147992512</t>
  </si>
  <si>
    <t>rayyan-172028114</t>
  </si>
  <si>
    <t>Is It Worth It? Comparing Six Deep and Classical Methods for Unsupervised Anomaly Detection in Time Series</t>
  </si>
  <si>
    <t>Rewicki, Ferdinand and Denzler, Joachim and Niebling, Julia</t>
  </si>
  <si>
    <t>https://www.scopus.com/inward/record.uri?eid=2-s2.0-85147992512&amp;doi=10.3390%2fapp13031778&amp;partnerID=40&amp;md5=a1c72979829621f2e4a8b6fee52fe6f5</t>
  </si>
  <si>
    <t>2-s2.0-85141643297</t>
  </si>
  <si>
    <t>rayyan-172028116</t>
  </si>
  <si>
    <t>Packet Chunking for File Detection</t>
  </si>
  <si>
    <t>IEEE/ACM Transactions on Networking</t>
  </si>
  <si>
    <t>Hur, Junnyung and Shon, Hyeon Gy and Kim, Young Jae and Yoon, Myungkeun</t>
  </si>
  <si>
    <t>https://www.scopus.com/inward/record.uri?eid=2-s2.0-85141643297&amp;doi=10.1109%2fTNET.2022.3215549&amp;partnerID=40&amp;md5=4340ea4ce50eaed91a1ee5dd0bfbd8e1</t>
  </si>
  <si>
    <t>10.1109/TNET.2022.3215549</t>
  </si>
  <si>
    <t>2-s2.0-85212258634</t>
  </si>
  <si>
    <t>rayyan-172028117</t>
  </si>
  <si>
    <t>Cyber Crime Undermines Data Privacy Eï¬€orts â€“ On the Balance Between Data Privacy and Security</t>
  </si>
  <si>
    <t>Lecture Notes of the Institute for Computer Sciences, Social-Informatics and Telecommunications Engineering, LNICST</t>
  </si>
  <si>
    <t>https://www.scopus.com/inward/record.uri?eid=2-s2.0-85212258634&amp;doi=10.1007%2f978-3-031-36574-4_25&amp;partnerID=40&amp;md5=2e0dbb9761f38e1aa0eda962d0f76f6a</t>
  </si>
  <si>
    <t>10.1007/978-3-031-36574-4_25</t>
  </si>
  <si>
    <t>2-s2.0-85187253503</t>
  </si>
  <si>
    <t>rayyan-172028118</t>
  </si>
  <si>
    <t>A GAIT-Based Three-Level Authentication System for Enhanced Cybersecurity</t>
  </si>
  <si>
    <t>IEEE 1st International Conference on Ambient Intelligence, Knowledge Informatics and Industrial Electronics, AIKIIE 2023</t>
  </si>
  <si>
    <t>Vijaya Shetty, S. and Sowmya, P. and Shetty J, Shruthi and Rautray, Samparna</t>
  </si>
  <si>
    <t>https://www.scopus.com/inward/record.uri?eid=2-s2.0-85187253503&amp;doi=10.1109%2fAIKIIE60097.2023.10390392&amp;partnerID=40&amp;md5=6877a415b7383ca0eb7ce0868e5fb008</t>
  </si>
  <si>
    <t>10.1109/AIKIIE60097.2023.10390392</t>
  </si>
  <si>
    <t>2-s2.0-85187213565</t>
  </si>
  <si>
    <t>rayyan-172028119</t>
  </si>
  <si>
    <t>Blockchain-Based Decentralised StorageSystem: DDrive</t>
  </si>
  <si>
    <t>Proceedings - 2023 International Conference on Advanced Computing and Communication Technologies, ICACCTech 2023</t>
  </si>
  <si>
    <t>Beniwal, Diksha and Kaur, Geet Kiran and Singh, Shivendra and Singh, Srajit and Singla, Sanjay and Goyal, Harshit Kumar</t>
  </si>
  <si>
    <t>https://www.scopus.com/inward/record.uri?eid=2-s2.0-85187213565&amp;doi=10.1109%2fICACCTech61146.2023.00045&amp;partnerID=40&amp;md5=05c51143008c3717ff0106533e0b0baa</t>
  </si>
  <si>
    <t>10.1109/ICACCTech61146.2023.00045</t>
  </si>
  <si>
    <t>2-s2.0-85177893041</t>
  </si>
  <si>
    <t>rayyan-172028120</t>
  </si>
  <si>
    <t>IoT Data Security: An Integration of Blockchain and Federated Learning</t>
  </si>
  <si>
    <t>2023 IEEE International Conference on Communications Workshops: Sustainable Communications for Renaissance, ICC Workshops 2023</t>
  </si>
  <si>
    <t>Shubham, Gagandeep and Agarwal, Vidushi and Pal, Sujata</t>
  </si>
  <si>
    <t>https://www.scopus.com/inward/record.uri?eid=2-s2.0-85177893041&amp;doi=10.1109%2fICCWorkshops57953.2023.10283772&amp;partnerID=40&amp;md5=eb94db480c32ec3459daedceef077aa5</t>
  </si>
  <si>
    <t>10.1109/ICCWorkshops57953.2023.10283772</t>
  </si>
  <si>
    <t>2-s2.0-85190668022</t>
  </si>
  <si>
    <t>rayyan-172028121</t>
  </si>
  <si>
    <t>Innovative Practice and Application of Blockchain Technology under the Mode of Integration of Production and Learning in Financial Talent Training</t>
  </si>
  <si>
    <t>Proceedings - 2023 International Conference on Data Science and Informatics, ICDSI 2023</t>
  </si>
  <si>
    <t>Chen, Xiaoxin and Wu, Meng</t>
  </si>
  <si>
    <t>https://www.scopus.com/inward/record.uri?eid=2-s2.0-85190668022&amp;doi=10.1109%2fICDSI60108.2023.00028&amp;partnerID=40&amp;md5=cfea0aef258bf233403ae30336335920</t>
  </si>
  <si>
    <t>10.1109/ICDSI60108.2023.00028</t>
  </si>
  <si>
    <t>2-s2.0-85187396633</t>
  </si>
  <si>
    <t>rayyan-172028122</t>
  </si>
  <si>
    <t>Leveraging the Power of Blockchain for Secure Healthcare Data Management System</t>
  </si>
  <si>
    <t>2023 26th International Conference on Computer and Information Technology, ICCIT 2023</t>
  </si>
  <si>
    <t>Begum, Khadija and Rashid, Md Mamunur and Mozumder, Md Ariful Islam and Kim, Hee-Cheol</t>
  </si>
  <si>
    <t>https://www.scopus.com/inward/record.uri?eid=2-s2.0-85187396633&amp;doi=10.1109%2fICCIT60459.2023.10441220&amp;partnerID=40&amp;md5=0f0510a5b2f4a31cdf64632f8f323087</t>
  </si>
  <si>
    <t>10.1109/ICCIT60459.2023.10441220</t>
  </si>
  <si>
    <t>2-s2.0-85195454674</t>
  </si>
  <si>
    <t>rayyan-172028123</t>
  </si>
  <si>
    <t>PrivOff: Secure and Privacy-Preserving Data Management for Distributed Off-Chain Networks</t>
  </si>
  <si>
    <t>Proceedings - 2023 IEEE 22nd International Conference on Trust, Security and Privacy in Computing and Communications, TrustCom/BigDataSE/CSE/EUC/iSCI 2023</t>
  </si>
  <si>
    <t>Hlaing, Htet Htet and Asaeda, Hitoshi</t>
  </si>
  <si>
    <t>https://www.scopus.com/inward/record.uri?eid=2-s2.0-85195454674&amp;doi=10.1109%2fTrustCom60117.2023.00062&amp;partnerID=40&amp;md5=7674eb2779999bc61f085a8a2aedada0</t>
  </si>
  <si>
    <t>10.1109/TrustCom60117.2023.00062</t>
  </si>
  <si>
    <t>2-s2.0-85184979836</t>
  </si>
  <si>
    <t>rayyan-172028124</t>
  </si>
  <si>
    <t>Transformer-based LLMs in Cybersecurity: An in-depth Study on Log Anomaly Detection and Conversational Defense Mechanisms</t>
  </si>
  <si>
    <t>Proceedings - 2023 IEEE International Conference on Big Data, BigData 2023</t>
  </si>
  <si>
    <t>https://www.scopus.com/inward/record.uri?eid=2-s2.0-85184979836&amp;doi=10.1109%2fBigData59044.2023.10386976&amp;partnerID=40&amp;md5=111e93b666fa21fdd4a98b1d23d1aefb</t>
  </si>
  <si>
    <t>10.1109/BigData59044.2023.10386976</t>
  </si>
  <si>
    <t>2-s2.0-85187263825</t>
  </si>
  <si>
    <t>rayyan-172028125</t>
  </si>
  <si>
    <t>Next Generation Social Media Platform to Move from Centralization to Decentralization of Data</t>
  </si>
  <si>
    <t>2023 7th International Conference On Computing, Communication, Control And Automation, ICCUBEA 2023</t>
  </si>
  <si>
    <t>Dhore, M.L. and Ratnaparkhi, Soham and Sasne, Rohan and Surase, Om and Chandak, Rushikesh</t>
  </si>
  <si>
    <t>https://www.scopus.com/inward/record.uri?eid=2-s2.0-85187263825&amp;doi=10.1109%2fICCUBEA58933.2023.10392043&amp;partnerID=40&amp;md5=fd369dd1ac0063e6f1d9b0948e518fd7</t>
  </si>
  <si>
    <t>10.1109/ICCUBEA58933.2023.10392043</t>
  </si>
  <si>
    <t>2-s2.0-85179866471</t>
  </si>
  <si>
    <t>rayyan-172028126</t>
  </si>
  <si>
    <t>Research on Student Media Literacy Construction Under the Framework of Network Information Security</t>
  </si>
  <si>
    <t>Learning and Analytics in Intelligent Systems</t>
  </si>
  <si>
    <t>Zhang, Zhenyu</t>
  </si>
  <si>
    <t>https://www.scopus.com/inward/record.uri?eid=2-s2.0-85179866471&amp;doi=10.1007%2f978-3-031-29016-9_48&amp;partnerID=40&amp;md5=e4f0fb62e13469f23857231b2b9a4bc0</t>
  </si>
  <si>
    <t>10.1007/978-3-031-29016-9_48</t>
  </si>
  <si>
    <t>rayyan-172028127</t>
  </si>
  <si>
    <t>2023 International Conference on Artificial Intelligence, Blockchain, Cloud Computing, and Data Analytics, ICoABCD 2023</t>
  </si>
  <si>
    <t>Setiawan, I Putu Sadhu and Alamsyah, Andry</t>
  </si>
  <si>
    <t>https://www.scopus.com/inward/record.uri?eid=2-s2.0-85184813782&amp;doi=10.1109%2fICoABCD59879.2023.10390967&amp;partnerID=40&amp;md5=41da42dd7c48002e5640e41d8ccfa3de</t>
  </si>
  <si>
    <t>2-s2.0-85186505980</t>
  </si>
  <si>
    <t>rayyan-172028128</t>
  </si>
  <si>
    <t>A SIEM and Multiple Analysis Software Integrated Malware Detection Approach</t>
  </si>
  <si>
    <t>Proceedings of the 17th IEEE International Conference on Service Operations and Logistics, and Informatics, SOLI 2023</t>
  </si>
  <si>
    <t>Sim, Daiyu and Guo, Huaqun and Zhou, Luying</t>
  </si>
  <si>
    <t>https://www.scopus.com/inward/record.uri?eid=2-s2.0-85186505980&amp;doi=10.1109%2fSOLI60636.2023.10425463&amp;partnerID=40&amp;md5=dd61eae4103f7b096956bf7dd7b6e273</t>
  </si>
  <si>
    <t>2-s2.0-85179838983</t>
  </si>
  <si>
    <t>rayyan-172028129</t>
  </si>
  <si>
    <t>Obfuscated Malware detection using Machine Learning models</t>
  </si>
  <si>
    <t>2023 14th International Conference on Computing Communication and Networking Technologies, ICCCNT 2023</t>
  </si>
  <si>
    <t>Balasubramanian, Karthik Manikandan and Vasudevan, Shri Venkatakrishnan and Thangavel, Senthil Kumar and Gireesh Kumar, T. and Srinivasan, Kartik and Tibrewal, Anjali and Vajipayajula, Sulakshan</t>
  </si>
  <si>
    <t>https://www.scopus.com/inward/record.uri?eid=2-s2.0-85179838983&amp;doi=10.1109%2fICCCNT56998.2023.10307598&amp;partnerID=40&amp;md5=4d85559c44ef5112bceb12db38a13a18</t>
  </si>
  <si>
    <t>10.1109/ICCCNT56998.2023.10307598</t>
  </si>
  <si>
    <t>2-s2.0-85122826436</t>
  </si>
  <si>
    <t>rayyan-172028130</t>
  </si>
  <si>
    <t>Optimization of virtual closed-loop supply chain under uncertainty: application of IoT</t>
  </si>
  <si>
    <t>Kybernetes</t>
  </si>
  <si>
    <t>Shambayati, Hanieh and Shafiei Nikabadi, Mohsen and Khatami Firouzabadi, Seyed Mohammad Ali and Rahmanimanesh, Mohammad and Saberi, Sara</t>
  </si>
  <si>
    <t>https://www.scopus.com/inward/record.uri?eid=2-s2.0-85122826436&amp;doi=10.1108%2fK-06-2021-0487&amp;partnerID=40&amp;md5=ea2226c205fe48b0a253ff3c9a45776b</t>
  </si>
  <si>
    <t>10.1108/K-06-2021-0487</t>
  </si>
  <si>
    <t>2-s2.0-85177063421</t>
  </si>
  <si>
    <t>rayyan-172028131</t>
  </si>
  <si>
    <t>Untargeted Poisoning Attack Detection in Federated Learning via Behavior AttestationAl</t>
  </si>
  <si>
    <t>Mallah, Ranwa Al and Lopez, David and Badu-Marfo, Godwin and Farooq, Bilal</t>
  </si>
  <si>
    <t>https://www.scopus.com/inward/record.uri?eid=2-s2.0-85177063421&amp;doi=10.1109%2fACCESS.2023.3330144&amp;partnerID=40&amp;md5=36e11beaa2f562ab88b5dc42f9a455fd</t>
  </si>
  <si>
    <t>2-s2.0-85178904857</t>
  </si>
  <si>
    <t>rayyan-172028132</t>
  </si>
  <si>
    <t>Lightweight Health Data Security Protocol with Multi-Block Chaining Principles for Intelligent Wireless IoT-Fog Systems</t>
  </si>
  <si>
    <t>Ad-Hoc and Sensor Wireless Networks</t>
  </si>
  <si>
    <t>Azhaguramyaa, V.R. and Janet, J.</t>
  </si>
  <si>
    <t>https://www.scopus.com/inward/record.uri?eid=2-s2.0-85178904857&amp;doi=10.32908%2fahswn.v57.10629&amp;partnerID=40&amp;md5=be8e2b365e846d5dc1b85aa33048da35</t>
  </si>
  <si>
    <t>Old City Publishing</t>
  </si>
  <si>
    <t>10.32908/ahswn.v57.10629</t>
  </si>
  <si>
    <t>2-s2.0-85178345885</t>
  </si>
  <si>
    <t>rayyan-172028133</t>
  </si>
  <si>
    <t>A Comprehensive Decentralized Digital Identity System: Blockchain, Artificial Intelligence, Fuzzy Extractors, and NFTs for Secure Identity Management</t>
  </si>
  <si>
    <t>Kuznetsov, Oleksandr and Frontoni, Emanuele and Katrich, Viktor and Kobylianska, Olena and Pshenichnaya, Svetlana</t>
  </si>
  <si>
    <t>https://www.scopus.com/inward/record.uri?eid=2-s2.0-85178345885&amp;partnerID=40&amp;md5=dc0ab7bb0d42be591acb586049c412fe</t>
  </si>
  <si>
    <t>2-s2.0-85176128966</t>
  </si>
  <si>
    <t>rayyan-172028134</t>
  </si>
  <si>
    <t>Compliance and Data Security in Document Management Systems</t>
  </si>
  <si>
    <t>2023 32nd International Scientific Conference Electronics, ET 2023 - Proceedings</t>
  </si>
  <si>
    <t>Kurteva, K.</t>
  </si>
  <si>
    <t>https://www.scopus.com/inward/record.uri?eid=2-s2.0-85176128966&amp;doi=10.1109%2fET59121.2023.10279617&amp;partnerID=40&amp;md5=0b38cffe6e6512f3b08231bdb54ee89a</t>
  </si>
  <si>
    <t>10.1109/ET59121.2023.10279617</t>
  </si>
  <si>
    <t>rayyan-172028135</t>
  </si>
  <si>
    <t>Proceedings - International Conference on Technological Advancements in Computational Sciences, ICTACS 2023</t>
  </si>
  <si>
    <t>Balodi, Ayush and Malik, Priyansh and Rawat, Prerna and Das, Purushottam and Singh, Karan and Manjul, Manisha</t>
  </si>
  <si>
    <t>https://www.scopus.com/inward/record.uri?eid=2-s2.0-85185369579&amp;doi=10.1109%2fICTACS59847.2023.10390281&amp;partnerID=40&amp;md5=88f1020f4a37b5d8b65a7e8bcd5c7c2f</t>
  </si>
  <si>
    <t>2-s2.0-85191507936</t>
  </si>
  <si>
    <t>rayyan-172028136</t>
  </si>
  <si>
    <t>Blockchain-based Access Control Mechanism for Patient Data Security in Telemedicine Systems</t>
  </si>
  <si>
    <t>International Conference on Artificial Intelligence for Innovations in Healthcare Industries, ICAIIHI 2023</t>
  </si>
  <si>
    <t>Hathaliya, Jigna and Kakkar, Riya and Gupta, Rajesh and Tanwar, Sudeep and Agrawal, Smita</t>
  </si>
  <si>
    <t>https://www.scopus.com/inward/record.uri?eid=2-s2.0-85191507936&amp;doi=10.1109%2fICAIIHI57871.2023.10489195&amp;partnerID=40&amp;md5=fa82e33a373f4d71100447c8b25f4374</t>
  </si>
  <si>
    <t>10.1109/ICAIIHI57871.2023.10489195</t>
  </si>
  <si>
    <t>2-s2.0-85148724129</t>
  </si>
  <si>
    <t>rayyan-172028137</t>
  </si>
  <si>
    <t>V-SOC4AS: A Vehicle-SOC for Improving Automotive Security</t>
  </si>
  <si>
    <t>Algorithms</t>
  </si>
  <si>
    <t>Barletta, Vita Santa and Caivano, Danilo and Vincentiis, Mirko De and Ragone, Azzurra and Scalera, Michele and MartÃ­n, Manuel Ãngel Serrano</t>
  </si>
  <si>
    <t>https://www.scopus.com/inward/record.uri?eid=2-s2.0-85148724129&amp;doi=10.3390%2fa16020112&amp;partnerID=40&amp;md5=60233412f36f69c7bb8067249fe3cf53</t>
  </si>
  <si>
    <t>2-s2.0-85186749281</t>
  </si>
  <si>
    <t>rayyan-172028138</t>
  </si>
  <si>
    <t>S-ROID, An Efficient Methodology to Extract Deleted Data from Android</t>
  </si>
  <si>
    <t>Proceedings of the 2023 12th International Conference on System Modeling and Advancement in Research Trends, SMART 2023</t>
  </si>
  <si>
    <t>Jeyaseeli, J. Annies Mary and Shanthi, C.</t>
  </si>
  <si>
    <t>https://www.scopus.com/inward/record.uri?eid=2-s2.0-85186749281&amp;doi=10.1109%2fSMART59791.2023.10428248&amp;partnerID=40&amp;md5=061f79eb29131e11b9520b2073a7b2c4</t>
  </si>
  <si>
    <t>10.1109/SMART59791.2023.10428248</t>
  </si>
  <si>
    <t>2-s2.0-85184105564</t>
  </si>
  <si>
    <t>rayyan-172028139</t>
  </si>
  <si>
    <t>Framework architecture of a secure big data lake</t>
  </si>
  <si>
    <t>Muratov, S.Y. and Muravyov, S.B.</t>
  </si>
  <si>
    <t>https://www.scopus.com/inward/record.uri?eid=2-s2.0-85184105564&amp;doi=10.1016%2fj.procs.2023.12.005&amp;partnerID=40&amp;md5=12a5055c821a07c74823ae9915c406ae</t>
  </si>
  <si>
    <t>2-s2.0-85145263700</t>
  </si>
  <si>
    <t>rayyan-172028140</t>
  </si>
  <si>
    <t>Enhancing false negative and positive rates for efficient insider threat detection</t>
  </si>
  <si>
    <t>AlSlaiman, Muhanned and Salman, Mohammed I. and Saleh, Mariam M. and Wang, Bin</t>
  </si>
  <si>
    <t>https://www.scopus.com/inward/record.uri?eid=2-s2.0-85145263700&amp;doi=10.1016%2fj.cose.2022.103066&amp;partnerID=40&amp;md5=76f63a2c2e9519a64c2a64b8ba526eee</t>
  </si>
  <si>
    <t>10.1016/j.cose.2022.103066</t>
  </si>
  <si>
    <t>2-s2.0-85184814125</t>
  </si>
  <si>
    <t>rayyan-172028141</t>
  </si>
  <si>
    <t>Network Traffic Forensics and Traceability Technology Based on Blockchain</t>
  </si>
  <si>
    <t>2023 6th International Conference on Information Communication and Signal Processing, ICICSP 2023</t>
  </si>
  <si>
    <t>Lv, Zhenhao and Yang, Xinyue and Yu, Jianxiao and Li, Liancheng and Liu, Aodi and Li, Chenhao</t>
  </si>
  <si>
    <t>https://www.scopus.com/inward/record.uri?eid=2-s2.0-85184814125&amp;doi=10.1109%2fICICSP59554.2023.10390572&amp;partnerID=40&amp;md5=05a6245d974b34e03bacaf5c6790a73a</t>
  </si>
  <si>
    <t>10.1109/ICICSP59554.2023.10390572</t>
  </si>
  <si>
    <t>2-s2.0-85184107188</t>
  </si>
  <si>
    <t>rayyan-172028142</t>
  </si>
  <si>
    <t>Web Application Security through Comprehensive Vulnerability Assessment</t>
  </si>
  <si>
    <t>Kiran Gandikota, Prasanth Satya Sai and Valluri, Deekshitha and Mundru, Sathvik Babu and Yanala, Gopi Krishna and Sushaini, S.</t>
  </si>
  <si>
    <t>https://www.scopus.com/inward/record.uri?eid=2-s2.0-85184107188&amp;doi=10.1016%2fj.procs.2023.12.072&amp;partnerID=40&amp;md5=588467949f40448ca7cd204efa127be0</t>
  </si>
  <si>
    <t>2-s2.0-85185880719</t>
  </si>
  <si>
    <t>rayyan-172028143</t>
  </si>
  <si>
    <t>Malware Detection Based on Periodic Communication Behavior</t>
  </si>
  <si>
    <t>2023 5th International Conference on Artificial Intelligence and Computer Applications, ICAICA 2023</t>
  </si>
  <si>
    <t>Dai, Hua and Sun, Changhua and Sun, Xin and Lv, Bang</t>
  </si>
  <si>
    <t>https://www.scopus.com/inward/record.uri?eid=2-s2.0-85185880719&amp;doi=10.1109%2fICAICA58456.2023.10405439&amp;partnerID=40&amp;md5=6e406caad10ed7352474df8aa03a8809</t>
  </si>
  <si>
    <t>10.1109/ICAICA58456.2023.10405439</t>
  </si>
  <si>
    <t>2-s2.0-85184980280</t>
  </si>
  <si>
    <t>rayyan-172028144</t>
  </si>
  <si>
    <t>Improving Cybersecurity Awareness: Tweet Classification using Multilingual Sentence Embeddings and Contextual Features</t>
  </si>
  <si>
    <t>Cotov, Anastasia and Bono, Carlo and Cappiello, Cinzia and Pernici, Barbara</t>
  </si>
  <si>
    <t>https://www.scopus.com/inward/record.uri?eid=2-s2.0-85184980280&amp;doi=10.1109%2fBigData59044.2023.10386480&amp;partnerID=40&amp;md5=50a787d3038e7a4ba8207c7902370f1b</t>
  </si>
  <si>
    <t>10.1109/BigData59044.2023.10386480</t>
  </si>
  <si>
    <t>2-s2.0-85178999457</t>
  </si>
  <si>
    <t>rayyan-172028145</t>
  </si>
  <si>
    <t>First Steps to Improve Cybersecurity Behaviour: A Virtual Reality Experience</t>
  </si>
  <si>
    <t>Proceedings of the European Conference on Games-based Learning</t>
  </si>
  <si>
    <t>Klooster, Lara and van Delden, Robby and BullÃ©e, Jan-Willem</t>
  </si>
  <si>
    <t>https://www.scopus.com/inward/record.uri?eid=2-s2.0-85178999457&amp;partnerID=40&amp;md5=25fe0e68bc6a8b071ead26d8f98c25dd</t>
  </si>
  <si>
    <t>Dechema e.V.</t>
  </si>
  <si>
    <t>2-s2.0-85185299339</t>
  </si>
  <si>
    <t>rayyan-172028146</t>
  </si>
  <si>
    <t>Application of Sentiment Analysis to Prevent Cyberattacks on Objects of Critical Information Infrastructure</t>
  </si>
  <si>
    <t>International Journal of Computing</t>
  </si>
  <si>
    <t>Lehominova, Svitlana and Shchavinsky, Yurii and Muzhanova, Tetiana and Rabchun, Dmytro and Zaporozhchenko, Mykhailo</t>
  </si>
  <si>
    <t>https://www.scopus.com/inward/record.uri?eid=2-s2.0-85185299339&amp;doi=10.47839%2fijc.22.4.3362&amp;partnerID=40&amp;md5=9b9544af48db4ecf68393724d9d3a8ff</t>
  </si>
  <si>
    <t>Research Institute of Intelligent Computer Systems</t>
  </si>
  <si>
    <t>2-s2.0-85149848828</t>
  </si>
  <si>
    <t>rayyan-172028147</t>
  </si>
  <si>
    <t>Cyber threat detection: Unsupervised hunting of anomalous commands (UHAC)</t>
  </si>
  <si>
    <t>Decision Support Systems</t>
  </si>
  <si>
    <t>Kayhan, Varol O. and Agrawal, Manish and Shivendu, Shivendu</t>
  </si>
  <si>
    <t>https://www.scopus.com/inward/record.uri?eid=2-s2.0-85149848828&amp;doi=10.1016%2fj.dss.2023.113928&amp;partnerID=40&amp;md5=5ef3eb2f7e6abe412d6318c86392001d</t>
  </si>
  <si>
    <t>10.1016/j.dss.2023.113928</t>
  </si>
  <si>
    <t>2-s2.0-85197316594</t>
  </si>
  <si>
    <t>rayyan-172028148</t>
  </si>
  <si>
    <t>Next-generation forensic investigation framework for smart refrigerators: acquiring and analysing digital traces in IoT embedded devices</t>
  </si>
  <si>
    <t>International Journal of Embedded Systems</t>
  </si>
  <si>
    <t>Sharma, Pankaj and Awasthi, Lalit Kumar</t>
  </si>
  <si>
    <t>https://www.scopus.com/inward/record.uri?eid=2-s2.0-85197316594&amp;doi=10.1504%2fIJES.2023.139208&amp;partnerID=40&amp;md5=ca618984290c035aa7b694b22db491ec</t>
  </si>
  <si>
    <t>10.1504/IJES.2023.139208</t>
  </si>
  <si>
    <t>2-s2.0-85183028199</t>
  </si>
  <si>
    <t>rayyan-172028149</t>
  </si>
  <si>
    <t>Foundational Digital Forensics Skills and Learning: Exemplifying Social Justice</t>
  </si>
  <si>
    <t>Proceedings - Frontiers in Education Conference, FIE</t>
  </si>
  <si>
    <t>Dragos, Denise M. and Schmeelk, Suzanna E.</t>
  </si>
  <si>
    <t>https://www.scopus.com/inward/record.uri?eid=2-s2.0-85183028199&amp;doi=10.1109%2fFIE58773.2023.10343015&amp;partnerID=40&amp;md5=24d73412bd3e931ba99b6e00adb4af91</t>
  </si>
  <si>
    <t>10.1109/FIE58773.2023.10343015</t>
  </si>
  <si>
    <t>2-s2.0-85186119263</t>
  </si>
  <si>
    <t>rayyan-172028150</t>
  </si>
  <si>
    <t>A Method for the Protection of Substation Operation Safety in Smart Grids Based on Operational Information Transmission Encryption and Drawing Integrity Verification</t>
  </si>
  <si>
    <t>Proceedings - 2023 5th International Conference on Electrical Engineering and Control Technologies, CEECT 2023</t>
  </si>
  <si>
    <t>Chu, Xueru and Wu, Congying and Li, Tiecheng</t>
  </si>
  <si>
    <t>https://www.scopus.com/inward/record.uri?eid=2-s2.0-85186119263&amp;doi=10.1109%2fCEECT59667.2023.10420623&amp;partnerID=40&amp;md5=115a34de599f60f681fcf5384c738924</t>
  </si>
  <si>
    <t>10.1109/CEECT59667.2023.10420623</t>
  </si>
  <si>
    <t>2-s2.0-85177072713</t>
  </si>
  <si>
    <t>rayyan-172028151</t>
  </si>
  <si>
    <t>ESASCF: Expertise Extraction, Generalization and Reply Framework for Optimized Automation of Network Security Compliance</t>
  </si>
  <si>
    <t>Ghanem, Mohamed Chahine and Chen, Thomas M. and Ferrag, Mohamed Amine and Kettouche, Mohyi E.</t>
  </si>
  <si>
    <t>https://www.scopus.com/inward/record.uri?eid=2-s2.0-85177072713&amp;doi=10.1109%2fACCESS.2023.3332834&amp;partnerID=40&amp;md5=548a345217d9024056658fa2dc64b8b6</t>
  </si>
  <si>
    <t>2-s2.0-85176294409</t>
  </si>
  <si>
    <t>rayyan-172028152</t>
  </si>
  <si>
    <t>9th International Conference on Information Systems Security and Privacy, ICISSP 2023</t>
  </si>
  <si>
    <t>https://www.scopus.com/inward/record.uri?eid=2-s2.0-85176294409&amp;partnerID=40&amp;md5=054320d58f3e9fd1bf55ab75639ff77b</t>
  </si>
  <si>
    <t>2-s2.0-85173496123</t>
  </si>
  <si>
    <t>rayyan-172028153</t>
  </si>
  <si>
    <t>The Privacy Flag Observatory: A Crowdsourcing Tool for Real Time Privacy Threats Evaluation</t>
  </si>
  <si>
    <t>Vlachos, Vasileios and Stamatiou, Yannis C. and Nikoletseas, Sotiris</t>
  </si>
  <si>
    <t>https://www.scopus.com/inward/record.uri?eid=2-s2.0-85173496123&amp;doi=10.3390%2fjcp3010003&amp;partnerID=40&amp;md5=d8aca1e9ef6c94d633f1bb16f04d7d97</t>
  </si>
  <si>
    <t>2-s2.0-85139460123</t>
  </si>
  <si>
    <t>rayyan-172028154</t>
  </si>
  <si>
    <t>A New Cryptosystem for Secured Data Communications in Plagiarism Checking Process Using Blockchain Technology</t>
  </si>
  <si>
    <t>Anirudh, S. and Shaan Sundar, R. and Ganapathy, Sannasi</t>
  </si>
  <si>
    <t>https://www.scopus.com/inward/record.uri?eid=2-s2.0-85139460123&amp;doi=10.1007%2fs11277-022-10035-2&amp;partnerID=40&amp;md5=2675205c80473647438b2c6826f3899b</t>
  </si>
  <si>
    <t>10.1007/s11277-022-10035-2</t>
  </si>
  <si>
    <t>2-s2.0-85150035522</t>
  </si>
  <si>
    <t>rayyan-172028155</t>
  </si>
  <si>
    <t>KA: Keyword-based auditing with frequency hiding and retrieval reliability for smart government</t>
  </si>
  <si>
    <t>Journal of Systems Architecture</t>
  </si>
  <si>
    <t>Xue, Jingting and Luo, Shuqin and Deng, Qinfang and Shi, Lingjie and Zhang, Xiaojun and Wang, Huaxiong</t>
  </si>
  <si>
    <t>https://www.scopus.com/inward/record.uri?eid=2-s2.0-85150035522&amp;doi=10.1016%2fj.sysarc.2023.102856&amp;partnerID=40&amp;md5=6abd7526f16fb010b42513ba5598e34e</t>
  </si>
  <si>
    <t>10.1016/j.sysarc.2023.102856</t>
  </si>
  <si>
    <t>2-s2.0-85182266992</t>
  </si>
  <si>
    <t>rayyan-172028156</t>
  </si>
  <si>
    <t>Gamification Design as Learning Media to Motivate Students to Increase Cyber Security Awareness towards Phishing</t>
  </si>
  <si>
    <t>2023 International Conference on Informatics, Multimedia, Cyber and Information Systems, ICIMCIS 2023</t>
  </si>
  <si>
    <t>Natalia, Monica Christy and Cayhono, Setiyo and Purwoko, Rahmat and Maha Putra, I. Gede</t>
  </si>
  <si>
    <t>https://www.scopus.com/inward/record.uri?eid=2-s2.0-85182266992&amp;doi=10.1109%2fICIMCIS60089.2023.10349069&amp;partnerID=40&amp;md5=df0a2423b1910aec7c2b40a9d5b7650a</t>
  </si>
  <si>
    <t>10.1109/ICIMCIS60089.2023.10349069</t>
  </si>
  <si>
    <t>2-s2.0-85179126010</t>
  </si>
  <si>
    <t>rayyan-172028157</t>
  </si>
  <si>
    <t>Understanding the Ripple Effect: Exploring the Influence of Cyber Crime on Social Media and its Consumer Behavior</t>
  </si>
  <si>
    <t>2023 International Conference on Sustainable Emerging Innovations in Engineering and Technology, ICSEIET 2023</t>
  </si>
  <si>
    <t>Panda, Vaishali and Mishra, Ashutosh and Sharma, Manish</t>
  </si>
  <si>
    <t>https://www.scopus.com/inward/record.uri?eid=2-s2.0-85179126010&amp;doi=10.1109%2fICSEIET58677.2023.10303311&amp;partnerID=40&amp;md5=dac4c7a2546b236b6ff4fd686f5ec475</t>
  </si>
  <si>
    <t>10.1109/ICSEIET58677.2023.10303311</t>
  </si>
  <si>
    <t>2-s2.0-85147551447</t>
  </si>
  <si>
    <t>rayyan-172028158</t>
  </si>
  <si>
    <t>A privacy-preserving cross-media retrieval on encrypted data in cloud computing</t>
  </si>
  <si>
    <t>Wang, Zhangdong and Qin, Jiaohua and Xiang, Xuyu and Tan, Yun and Peng, Jia</t>
  </si>
  <si>
    <t>https://www.scopus.com/inward/record.uri?eid=2-s2.0-85147551447&amp;doi=10.1016%2fj.jisa.2023.103440&amp;partnerID=40&amp;md5=21be33c4e0f8c8edcf4c8d58723118b5</t>
  </si>
  <si>
    <t>10.1016/j.jisa.2023.103440</t>
  </si>
  <si>
    <t>2-s2.0-85180876609</t>
  </si>
  <si>
    <t>rayyan-172028159</t>
  </si>
  <si>
    <t>Automation of a PCB Reflow Oven for Industry 4.0</t>
  </si>
  <si>
    <t>Automation</t>
  </si>
  <si>
    <t>Vilches, IsaÃ­ and JuÃ¡rez DurÃ¡n, FÃ©lix and GÃ³mez-Espinosa, Alfonso and GarcÃ­a Carrillo, Mary Carmen and Escobedo Cabello, JesÃºs Arturo</t>
  </si>
  <si>
    <t>https://www.scopus.com/inward/record.uri?eid=2-s2.0-85180876609&amp;doi=10.3390%2fautomation4010006&amp;partnerID=40&amp;md5=1c91410e1c21da1377d0e3eeb073e9f5</t>
  </si>
  <si>
    <t>2-s2.0-85183353928</t>
  </si>
  <si>
    <t>rayyan-172028160</t>
  </si>
  <si>
    <t>Blockchain Malware Detection Tool Based on Signature Technique</t>
  </si>
  <si>
    <t>Advances in Artificial Intelligence and Machine Learning</t>
  </si>
  <si>
    <t>Rahman, Siti Husna Abdul and Gabriel, Chastan Nevin and Haw, Su-Cheng and Zainuddin, Ahmad Anwar</t>
  </si>
  <si>
    <t>https://www.scopus.com/inward/record.uri?eid=2-s2.0-85183353928&amp;doi=10.54364%2fAAIML.2023.1194&amp;partnerID=40&amp;md5=e75f61efbba78813ee203c408a27ad3a</t>
  </si>
  <si>
    <t>Shimur Publications</t>
  </si>
  <si>
    <t>rayyan-172028161</t>
  </si>
  <si>
    <t>Jamatia, Rupa and Bhuyan, Bubu</t>
  </si>
  <si>
    <t>https://www.scopus.com/inward/record.uri?eid=2-s2.0-85187302724&amp;doi=10.1109%2fEASCT59475.2023.10393229&amp;partnerID=40&amp;md5=cc2457518c791cda5028cec682518557</t>
  </si>
  <si>
    <t>2-s2.0-85177573031</t>
  </si>
  <si>
    <t>rayyan-172028162</t>
  </si>
  <si>
    <t>Analysis of Decoy Strategies for Detecting Ransomware</t>
  </si>
  <si>
    <t>2023 IEEE Conference on Communications and Network Security, CNS 2023</t>
  </si>
  <si>
    <t>Denham, Byron and Thompson, Dale R.</t>
  </si>
  <si>
    <t>https://www.scopus.com/inward/record.uri?eid=2-s2.0-85177573031&amp;doi=10.1109%2fCNS59707.2023.10288691&amp;partnerID=40&amp;md5=f756b4293396d265f3c5129f4f20f8ee</t>
  </si>
  <si>
    <t>10.1109/CNS59707.2023.10288691</t>
  </si>
  <si>
    <t>2-s2.0-85189353059</t>
  </si>
  <si>
    <t>rayyan-172028163</t>
  </si>
  <si>
    <t>Detect and Mitigate Cyberattacks Using SIEM</t>
  </si>
  <si>
    <t>Proceedings - International Conference on Developments in eSystems Engineering, DeSE</t>
  </si>
  <si>
    <t>Younus, Zeyad Safaa and Alanezi, Mafaz</t>
  </si>
  <si>
    <t>https://www.scopus.com/inward/record.uri?eid=2-s2.0-85189353059&amp;doi=10.1109%2fDeSE60595.2023.10469387&amp;partnerID=40&amp;md5=254f72f657645c2a9affc9cadb842107</t>
  </si>
  <si>
    <t>10.1109/DeSE60595.2023.10469387</t>
  </si>
  <si>
    <t>2-s2.0-85179845980</t>
  </si>
  <si>
    <t>rayyan-172028164</t>
  </si>
  <si>
    <t>Cyber Security Implementation Issues in Small to Medium-sized Enterprises (SMEs) and their Potential Solutions: A Comprehensive Analysis</t>
  </si>
  <si>
    <t>Kandpal, Saral and Bhatt, Sachin and Mohan, Lalit and Patwal, Amit and Kumar, Pushpendra</t>
  </si>
  <si>
    <t>https://www.scopus.com/inward/record.uri?eid=2-s2.0-85179845980&amp;doi=10.1109%2fICCCNT56998.2023.10307363&amp;partnerID=40&amp;md5=2059def2bb0a44c79f33e39f0afac9fa</t>
  </si>
  <si>
    <t>10.1109/ICCCNT56998.2023.10307363</t>
  </si>
  <si>
    <t>rayyan-172028165</t>
  </si>
  <si>
    <t>Journal of Sensor and Actuator Networks</t>
  </si>
  <si>
    <t>Semantha, Farida Habib and Azam, Sami and Shanmugam, Bharanidharan and Yeo, Kheng Cher</t>
  </si>
  <si>
    <t>https://www.scopus.com/inward/record.uri?eid=2-s2.0-85153773939&amp;doi=10.3390%2fjsan12020036&amp;partnerID=40&amp;md5=8b0fd7ec7bd1b2923957be690b2b6006</t>
  </si>
  <si>
    <t>2-s2.0-85150294168</t>
  </si>
  <si>
    <t>rayyan-172028166</t>
  </si>
  <si>
    <t>Privacy-preserving certificateless public auditing supporting different auditing frequencies</t>
  </si>
  <si>
    <t>Huang, Yinghui and Shen, Wenting and Qin, Jing and Hou, Huiying</t>
  </si>
  <si>
    <t>https://www.scopus.com/inward/record.uri?eid=2-s2.0-85150294168&amp;doi=10.1016%2fj.cose.2023.103181&amp;partnerID=40&amp;md5=4a1b6521863d6fb992f87ff70c731af6</t>
  </si>
  <si>
    <t>10.1016/j.cose.2023.103181</t>
  </si>
  <si>
    <t>2-s2.0-85191353443</t>
  </si>
  <si>
    <t>rayyan-172028167</t>
  </si>
  <si>
    <t>Traceable Ring Signature Scheme in Internet of Vehicles Based on Lattice Cryptography</t>
  </si>
  <si>
    <t>Proceedings - 2023 IEEE International Conference on Parallel and Distributed Processing with Applications, Big Data and Cloud Computing, Sustainable Computing and Communications, Social Computing and Networking, ISPA/BDCloud/SocialCom/SustainCom 2023</t>
  </si>
  <si>
    <t>Liao, Wei and Han, Lansheng and Chen, Peng</t>
  </si>
  <si>
    <t>https://www.scopus.com/inward/record.uri?eid=2-s2.0-85191353443&amp;doi=10.1109%2fISPA-BDCloud-SocialCom-SustainCom59178.2023.00042&amp;partnerID=40&amp;md5=a0d4318e1bd0fd8c149b61b3eaa15b5d</t>
  </si>
  <si>
    <t>10.1109/ISPA-BDCloud-SocialCom-SustainCom59178.2023.00042</t>
  </si>
  <si>
    <t>2-s2.0-85159299326</t>
  </si>
  <si>
    <t>rayyan-172028168</t>
  </si>
  <si>
    <t>Cybersecurity Awareness Assessment among Trainees of the Technical and Vocational Training Corporation</t>
  </si>
  <si>
    <t>Big Data and Cognitive Computing</t>
  </si>
  <si>
    <t>Alrobaian, Shouq and Alshahrani, Saif and Almaleh, Abdulaziz</t>
  </si>
  <si>
    <t>https://www.scopus.com/inward/record.uri?eid=2-s2.0-85159299326&amp;doi=10.3390%2fbdcc7020073&amp;partnerID=40&amp;md5=036c5bda8697b23428349b167d1701ed</t>
  </si>
  <si>
    <t>2-s2.0-85212294928</t>
  </si>
  <si>
    <t>rayyan-172028169</t>
  </si>
  <si>
    <t>13th EAI International Conference on Digital Forensics and Cyber Crime, ICDF2C 2022</t>
  </si>
  <si>
    <t>https://www.scopus.com/inward/record.uri?eid=2-s2.0-85212294928&amp;partnerID=40&amp;md5=a85991afff1dea6a275c6cc670ec8a94</t>
  </si>
  <si>
    <t>2-s2.0-85178554867</t>
  </si>
  <si>
    <t>rayyan-172028170</t>
  </si>
  <si>
    <t>Building Human Digital Twins: Cases for Intelligence and Security Informatics</t>
  </si>
  <si>
    <t>Proceedings - 2023 IEEE International Conference on Intelligence and Security Informatics, ISI 2023</t>
  </si>
  <si>
    <t>Chung, Wingyan</t>
  </si>
  <si>
    <t>https://www.scopus.com/inward/record.uri?eid=2-s2.0-85178554867&amp;doi=10.1109%2fISI58743.2023.10297175&amp;partnerID=40&amp;md5=9eb620c55179ca8e98faf7251a28b55a</t>
  </si>
  <si>
    <t>10.1109/ISI58743.2023.10297175</t>
  </si>
  <si>
    <t>2-s2.0-85195444933</t>
  </si>
  <si>
    <t>rayyan-172028171</t>
  </si>
  <si>
    <t>MemInspect: Memory Forensics for investigating Fileless Attacks</t>
  </si>
  <si>
    <t>Leng, Tao and Pan, Yuedong and Zhao, Lixin and Yu, Aimin and Zhu, Ziyuan and Cai, Lijun and Meng, Dang</t>
  </si>
  <si>
    <t>https://www.scopus.com/inward/record.uri?eid=2-s2.0-85195444933&amp;doi=10.1109%2fTrustCom60117.2023.00134&amp;partnerID=40&amp;md5=31de11edf7c9fa0abe3bdc3dd4f633d4</t>
  </si>
  <si>
    <t>10.1109/TrustCom60117.2023.00134</t>
  </si>
  <si>
    <t>2-s2.0-85179517523</t>
  </si>
  <si>
    <t>rayyan-172028172</t>
  </si>
  <si>
    <t>Real-time Tracking of Auditing Process Progress with a Customizable Application for Cybersecurity Standards Compliance: A Case Study on ISO 27001 and TISAX</t>
  </si>
  <si>
    <t>Proceedings - 10th International Conference on Wireless Networks and Mobile Communications, WINCOM 2023</t>
  </si>
  <si>
    <t>Zelmati, Mohamed and Oulqaid, Zakariae and Elouadi, Abdelmajid</t>
  </si>
  <si>
    <t>https://www.scopus.com/inward/record.uri?eid=2-s2.0-85179517523&amp;doi=10.1109%2fWINCOM59760.2023.10322925&amp;partnerID=40&amp;md5=19f649d723444ff5d96a6ab90f7972df</t>
  </si>
  <si>
    <t>10.1109/WINCOM59760.2023.10322925</t>
  </si>
  <si>
    <t>2-s2.0-85191890536</t>
  </si>
  <si>
    <t>rayyan-172028173</t>
  </si>
  <si>
    <t>Enhancing FTP Security Through Ensemble Learning-based Brute Force Attack Detection</t>
  </si>
  <si>
    <t>3rd International Conference on Innovative Mechanisms for Industry Applications, ICIMIA 2023 - Proceedings</t>
  </si>
  <si>
    <t>Khan, Aadil and Sharma, Ishu</t>
  </si>
  <si>
    <t>https://www.scopus.com/inward/record.uri?eid=2-s2.0-85191890536&amp;doi=10.1109%2fICIMIA60377.2023.10425917&amp;partnerID=40&amp;md5=b75cd9265d8e9a5f90651de692a7938c</t>
  </si>
  <si>
    <t>10.1109/ICIMIA60377.2023.10425917</t>
  </si>
  <si>
    <t>2-s2.0-85137919703</t>
  </si>
  <si>
    <t>rayyan-172028174</t>
  </si>
  <si>
    <t>Toward a Secure Industrial Wireless Body Area Network Focusing MAC Layer Protocols: An Analytical Review</t>
  </si>
  <si>
    <t>IEEE Transactions on Industrial Informatics</t>
  </si>
  <si>
    <t>Javadpour, Amir and Sangaiah, Arun Kumar and Ja'Fari, Forough and Pinto, Pedro and Memarzadeh-Tehran, Hamidreza and Rezaei, Samira and Saghafi, Fatemeh</t>
  </si>
  <si>
    <t>https://www.scopus.com/inward/record.uri?eid=2-s2.0-85137919703&amp;doi=10.1109%2fTII.2022.3205361&amp;partnerID=40&amp;md5=da6ea514be04d5f242d815a7d981c4dd</t>
  </si>
  <si>
    <t>2-s2.0-85163501106</t>
  </si>
  <si>
    <t>rayyan-172028175</t>
  </si>
  <si>
    <t>Adaptive incident response plans for cyber resilience in small and medium enterprises: Analysis and increase of cyber security for a small enterprise by designing an incident response pl</t>
  </si>
  <si>
    <t>Handbook of Research on Cybersecurity Risk in Contemporary Business Systems</t>
  </si>
  <si>
    <t>Kraus, Vincent Lennard</t>
  </si>
  <si>
    <t>https://www.scopus.com/inward/record.uri?eid=2-s2.0-85163501106&amp;doi=10.4018%2f978-1-6684-7207-1.ch001&amp;partnerID=40&amp;md5=c27d64d82ee9309d5a9173e592cca8f8</t>
  </si>
  <si>
    <t>10.4018/978-1-6684-7207-1.ch001</t>
  </si>
  <si>
    <t>2-s2.0-85191886441</t>
  </si>
  <si>
    <t>rayyan-172028176</t>
  </si>
  <si>
    <t>Cyber-Malware Detection using Machine Learning</t>
  </si>
  <si>
    <t>Mane, Sulakshana Bhausaheb and Jadhav, Sandhya and Gamre, Chinmayee and Gharat, Smit and Patil, Jayesh and Raina, Vansh</t>
  </si>
  <si>
    <t>https://www.scopus.com/inward/record.uri?eid=2-s2.0-85191886441&amp;doi=10.1109%2fICIMIA60377.2023.10426313&amp;partnerID=40&amp;md5=c83403d5ed1648beaf62396d66969a93</t>
  </si>
  <si>
    <t>10.1109/ICIMIA60377.2023.10426313</t>
  </si>
  <si>
    <t>2-s2.0-85189920726</t>
  </si>
  <si>
    <t>rayyan-172028177</t>
  </si>
  <si>
    <t>Blockchain-Powered Secure Federated Learning for Privacy-Preserving Communication</t>
  </si>
  <si>
    <t>2023 International Conference on Advances in Computation, Communication and Information Technology, ICAICCIT 2023</t>
  </si>
  <si>
    <t>Ojha, Madhav and Aggrawal, Mukul and Pandey, Ajay and Awasthi, Ansh</t>
  </si>
  <si>
    <t>https://www.scopus.com/inward/record.uri?eid=2-s2.0-85189920726&amp;doi=10.1109%2fICAICCIT60255.2023.10465686&amp;partnerID=40&amp;md5=4b4245a90346bb444d70a285ec82c644</t>
  </si>
  <si>
    <t>10.1109/ICAICCIT60255.2023.10465686</t>
  </si>
  <si>
    <t>2-s2.0-85140305039</t>
  </si>
  <si>
    <t>rayyan-172028178</t>
  </si>
  <si>
    <t>A blockchain-orchestrated deep learning approach for secure data transmission in IoT-enabled healthcare system</t>
  </si>
  <si>
    <t>Journal of Parallel and Distributed Computing</t>
  </si>
  <si>
    <t>Kumar, Prabhat and Kumar, Randhir and Gupta, Govind P. and Tripathi, Rakesh and Jolfaei, Alireza and Najmul Islam, A.K.M.</t>
  </si>
  <si>
    <t>https://www.scopus.com/inward/record.uri?eid=2-s2.0-85140305039&amp;doi=10.1016%2fj.jpdc.2022.10.002&amp;partnerID=40&amp;md5=0e83b55f2229c8f64bc0faf150fe6b6e</t>
  </si>
  <si>
    <t>Academic Press Inc.</t>
  </si>
  <si>
    <t>2-s2.0-85183557726</t>
  </si>
  <si>
    <t>rayyan-172028179</t>
  </si>
  <si>
    <t>A Lossless Steganography Framework: Implementation and Evaluation</t>
  </si>
  <si>
    <t>2023 1st International Conference on Advances in Electrical, Electronics and Computational Intelligence, ICAEECI 2023</t>
  </si>
  <si>
    <t>Haque, Mohd Junedul and Singh, Rahul Kumar and Hamid Khan, Rais Abdul and Muqeem, Mohd and Bhaladhare, Pawan R and Nadeem Ahmed, Md</t>
  </si>
  <si>
    <t>https://www.scopus.com/inward/record.uri?eid=2-s2.0-85183557726&amp;doi=10.1109%2fICAEECI58247.2023.10370909&amp;partnerID=40&amp;md5=b21576fe9b1a2b9998b9273bd13b0c8a</t>
  </si>
  <si>
    <t>10.1109/ICAEECI58247.2023.10370909</t>
  </si>
  <si>
    <t>2-s2.0-85182266054</t>
  </si>
  <si>
    <t>rayyan-172028180</t>
  </si>
  <si>
    <t>IoT Smart Implants: Information Security and the Implementation of Lightweight Cryptography</t>
  </si>
  <si>
    <t>Rozlomii, Inna and Yarmilko, Andrii and Naumenko, Serhii and Mykhailovskyi, Pavlo</t>
  </si>
  <si>
    <t>https://www.scopus.com/inward/record.uri?eid=2-s2.0-85182266054&amp;partnerID=40&amp;md5=bce670e311719eda4cdc03c9fcd2e946</t>
  </si>
  <si>
    <t>2-s2.0-85188090919</t>
  </si>
  <si>
    <t>rayyan-172028181</t>
  </si>
  <si>
    <t>A Memory Data Erasure Technique for Linux Shared Object</t>
  </si>
  <si>
    <t>2023 5th International Conference on Frontiers Technology of Information and Computer, ICFTIC 2023</t>
  </si>
  <si>
    <t>Long, Gang and Yang, Hanlin and Wang, Wei and Zhang, Zhaoxin and Li, Xiaolong and Zhao, Tengteng and Wang, Jian and Zhang, Wei and Wang, Tingting and Zhang, Tingyu</t>
  </si>
  <si>
    <t>https://www.scopus.com/inward/record.uri?eid=2-s2.0-85188090919&amp;doi=10.1109%2fICFTIC59930.2023.10455850&amp;partnerID=40&amp;md5=f1d08ccaf3dd8411bcfc887aa2fc3527</t>
  </si>
  <si>
    <t>10.1109/ICFTIC59930.2023.10455850</t>
  </si>
  <si>
    <t>rayyan-172028182</t>
  </si>
  <si>
    <t>International Conference on Software, Knowledge Information, Industrial Management and Applications, SKIMA</t>
  </si>
  <si>
    <t>Ganegoda, Binura and Kahandawaarachchi, K.A.D.C.P.</t>
  </si>
  <si>
    <t>https://www.scopus.com/inward/record.uri?eid=2-s2.0-85184358614&amp;doi=10.1109%2fSKIMA59232.2023.10387303&amp;partnerID=40&amp;md5=14332f220b9a0a836576e06038629e0e</t>
  </si>
  <si>
    <t>2-s2.0-85176361906</t>
  </si>
  <si>
    <t>rayyan-172028183</t>
  </si>
  <si>
    <t>TTP-Aided Searchable Encryption of Documents Using Threshold Secret Sharing</t>
  </si>
  <si>
    <t>Kamal, Ahmad Akmal Aminuddin Mohd and Iwamura, Keiichi</t>
  </si>
  <si>
    <t>https://www.scopus.com/inward/record.uri?eid=2-s2.0-85176361906&amp;doi=10.5220%2f0011653700003405&amp;partnerID=40&amp;md5=ea2500fc671937e1ca414546210d1f31</t>
  </si>
  <si>
    <t>2-s2.0-85182271911</t>
  </si>
  <si>
    <t>rayyan-172028184</t>
  </si>
  <si>
    <t>Detection of Ransomware Attack Using Deep Learning</t>
  </si>
  <si>
    <t>Proceedings - 2023 IEEE Conference on Dependable and Secure Computing, DSC 2023</t>
  </si>
  <si>
    <t>Jemal, Muna and Lo, Dan Chia-Tien</t>
  </si>
  <si>
    <t>https://www.scopus.com/inward/record.uri?eid=2-s2.0-85182271911&amp;doi=10.1109%2fDSC61021.2023.10354186&amp;partnerID=40&amp;md5=35b20d5bf6c5c98d3652e784f9d70ba4</t>
  </si>
  <si>
    <t>10.1109/DSC61021.2023.10354186</t>
  </si>
  <si>
    <t>2-s2.0-85149491449</t>
  </si>
  <si>
    <t>rayyan-172028185</t>
  </si>
  <si>
    <t>Detecting Parallel Covert Data Transmission Channels in Video Conferencing Using Machine Learning</t>
  </si>
  <si>
    <t>Joseph, Ofir and Elmalech, Avshalom and Hajaj, Chen</t>
  </si>
  <si>
    <t>https://www.scopus.com/inward/record.uri?eid=2-s2.0-85149491449&amp;doi=10.3390%2felectronics12051091&amp;partnerID=40&amp;md5=bd8cb4e281b3c77a0d48271f403f875f</t>
  </si>
  <si>
    <t>2-s2.0-85123372008</t>
  </si>
  <si>
    <t>rayyan-172028186</t>
  </si>
  <si>
    <t>ShieldDB: An Encrypted Document Database With Padding Countermeasures</t>
  </si>
  <si>
    <t>IEEE Transactions on Knowledge and Data Engineering</t>
  </si>
  <si>
    <t>Vo, Viet and Yuan, Xingliang and Sun, Shi-Feng and Liu, Joseph K. and Nepal, Surya and Wang, Cong</t>
  </si>
  <si>
    <t>https://www.scopus.com/inward/record.uri?eid=2-s2.0-85123372008&amp;doi=10.1109%2fTKDE.2021.3126607&amp;partnerID=40&amp;md5=76c2f33118a1ef8f19a42d35bd0c4e85</t>
  </si>
  <si>
    <t>2-s2.0-85190600555</t>
  </si>
  <si>
    <t>rayyan-172028187</t>
  </si>
  <si>
    <t>Review of Secure Healthcare and Patient Monitoring System Using Block Chain for Accessing Medical Records</t>
  </si>
  <si>
    <t>Proceedings of the 2023 IEEE Asia-Pacific Conference on Computer Science and Data Engineering, CSDE 2023</t>
  </si>
  <si>
    <t>Tabassum, Kahkashan and Abukhamis, Leena Abdulaziz</t>
  </si>
  <si>
    <t>https://www.scopus.com/inward/record.uri?eid=2-s2.0-85190600555&amp;doi=10.1109%2fCSDE59766.2023.10487648&amp;partnerID=40&amp;md5=618c5f121ed3e28a880aa2d36e149332</t>
  </si>
  <si>
    <t>10.1109/CSDE59766.2023.10487648</t>
  </si>
  <si>
    <t>2-s2.0-85181539706</t>
  </si>
  <si>
    <t>rayyan-172028188</t>
  </si>
  <si>
    <t>Blockchain Based Traceability in Computer Peripherals in Universities Scenarios</t>
  </si>
  <si>
    <t>Proceedings - 2023 3rd International Conference on Electronic and Electrical Engineering and Intelligent System: Responsible Technology for Sustainable Humanity, ICE3IS 2023</t>
  </si>
  <si>
    <t>Kumar, Jakka Raja Harshit and Bhargavramu, Nettem and Durga, Lella Saketh Naga and Nimmagadda, Dinesh and Bhattacharjya, Aniruddha</t>
  </si>
  <si>
    <t>https://www.scopus.com/inward/record.uri?eid=2-s2.0-85181539706&amp;doi=10.1109%2fICE3IS59323.2023.10335420&amp;partnerID=40&amp;md5=9240e9a34161441b2ece27066dc988a7</t>
  </si>
  <si>
    <t>10.1109/ICE3IS59323.2023.10335420</t>
  </si>
  <si>
    <t>2-s2.0-85195239318</t>
  </si>
  <si>
    <t>rayyan-172028189</t>
  </si>
  <si>
    <t>A New Forensic Framework for NoSQL Databases: Wide-Column as Case Studies</t>
  </si>
  <si>
    <t>Proceedings of the IEEE International Conference Image Information Processing</t>
  </si>
  <si>
    <t>Singh, Kuldeep and Rahman, Rizwan Ur and Pathak, Devanshi</t>
  </si>
  <si>
    <t>https://www.scopus.com/inward/record.uri?eid=2-s2.0-85195239318&amp;doi=10.1109%2fICIIP61524.2023.10537755&amp;partnerID=40&amp;md5=cc549d50555e430b8148b023fd8f255b</t>
  </si>
  <si>
    <t>10.1109/ICIIP61524.2023.10537755</t>
  </si>
  <si>
    <t>2-s2.0-85187366081</t>
  </si>
  <si>
    <t>rayyan-172028190</t>
  </si>
  <si>
    <t>Cryptographic Analysis: Popular Social Media Applications and Mitigations of Vulnerabilities</t>
  </si>
  <si>
    <t>Moon, Iffath Tanjim and Mimi, Afsana and Rahman Mridha, Md. Musfiqur</t>
  </si>
  <si>
    <t>https://www.scopus.com/inward/record.uri?eid=2-s2.0-85187366081&amp;doi=10.1109%2fICCIT60459.2023.10441090&amp;partnerID=40&amp;md5=d986de0165305e2fea43bf020a3c7219</t>
  </si>
  <si>
    <t>10.1109/ICCIT60459.2023.10441090</t>
  </si>
  <si>
    <t>2-s2.0-85187343726</t>
  </si>
  <si>
    <t>rayyan-172028191</t>
  </si>
  <si>
    <t>Research on Enterprise Cost Data Storage and Traceability Based on Blockchain Technology</t>
  </si>
  <si>
    <t>2023 IEEE International Conference on Electrical, Automation and Computer Engineering, ICEACE 2023</t>
  </si>
  <si>
    <t>Tingting, Liu and Qi, Cheng and Chao, Lou and Peiying, Kuang</t>
  </si>
  <si>
    <t>https://www.scopus.com/inward/record.uri?eid=2-s2.0-85187343726&amp;doi=10.1109%2fICEACE60673.2023.10442136&amp;partnerID=40&amp;md5=d2c2f26600c1333d5f16ee85b56e4a30</t>
  </si>
  <si>
    <t>10.1109/ICEACE60673.2023.10442136</t>
  </si>
  <si>
    <t>2-s2.0-85191981655</t>
  </si>
  <si>
    <t>rayyan-172028192</t>
  </si>
  <si>
    <t>AI Use in Enhancing Cybersecurity for Safeguarding Digital Information</t>
  </si>
  <si>
    <t>Proceedings - 2023 International Conference on Applied Physics and Computing, ICAPC 2023</t>
  </si>
  <si>
    <t>Wang, Ruibin</t>
  </si>
  <si>
    <t>https://www.scopus.com/inward/record.uri?eid=2-s2.0-85191981655&amp;doi=10.1109%2fICAPC61546.2023.00082&amp;partnerID=40&amp;md5=c94f0f550b23cf27481b30c51418b419</t>
  </si>
  <si>
    <t>10.1109/ICAPC61546.2023.00082</t>
  </si>
  <si>
    <t>2-s2.0-85143418447</t>
  </si>
  <si>
    <t>rayyan-172028193</t>
  </si>
  <si>
    <t>SealFSv2: combining storage-based and ratcheting for tamper-evident logging</t>
  </si>
  <si>
    <t>Guardiola-MÃºzquiz, Gorka and Soriano-Salvador, Enrique</t>
  </si>
  <si>
    <t>https://www.scopus.com/inward/record.uri?eid=2-s2.0-85143418447&amp;doi=10.1007%2fs10207-022-00643-1&amp;partnerID=40&amp;md5=b81a29eaa68d9906bfc4265aba926d4e</t>
  </si>
  <si>
    <t>2-s2.0-85186137778</t>
  </si>
  <si>
    <t>rayyan-172028194</t>
  </si>
  <si>
    <t>Fragment Security Framework for Enhancing Data Security in Cloud Services</t>
  </si>
  <si>
    <t>Proceedings - 2023 3rd International Conference on Digital Data Processing, DDP 2023</t>
  </si>
  <si>
    <t>Suchitra, R. and Lakshmi Devi, M.S.</t>
  </si>
  <si>
    <t>https://www.scopus.com/inward/record.uri?eid=2-s2.0-85186137778&amp;doi=10.1109%2fDDP60485.2023.00047&amp;partnerID=40&amp;md5=ca8cffdf3cdbcca9ff990adc42b2b156</t>
  </si>
  <si>
    <t>10.1109/DDP60485.2023.00047</t>
  </si>
  <si>
    <t>2-s2.0-85176725670</t>
  </si>
  <si>
    <t>rayyan-172028195</t>
  </si>
  <si>
    <t>An Empirical Study on the Impacts of the Fourth Industrial Revolution Technologies on Internal Audit in Jordanian Banks</t>
  </si>
  <si>
    <t>Journal of System and Management Sciences</t>
  </si>
  <si>
    <t>Al-Khasawneh, Reem Oqab and Al-Khasawneh, Tala</t>
  </si>
  <si>
    <t>https://www.scopus.com/inward/record.uri?eid=2-s2.0-85176725670&amp;doi=10.33168%2fJSMS.2023.0632&amp;partnerID=40&amp;md5=f0acdd140d3e92c7df7624654bb2b252</t>
  </si>
  <si>
    <t>Success Culture Press</t>
  </si>
  <si>
    <t>2-s2.0-85187775233</t>
  </si>
  <si>
    <t>rayyan-172028196</t>
  </si>
  <si>
    <t>FortiShare: A Predictive Cloud File Sharing System for Detecting Intrusions</t>
  </si>
  <si>
    <t>2023 6th IEEE International Conference on Advances in Science and Technology, ICAST 2023</t>
  </si>
  <si>
    <t>Rebello, Sasha and Sunil, Smriti and Lewis, Grace and Shaikh, Shainila</t>
  </si>
  <si>
    <t>https://www.scopus.com/inward/record.uri?eid=2-s2.0-85187775233&amp;doi=10.1109%2fICAST59062.2023.10454961&amp;partnerID=40&amp;md5=d57e2bfddb452a1ece7a980ba800d5d9</t>
  </si>
  <si>
    <t>10.1109/ICAST59062.2023.10454961</t>
  </si>
  <si>
    <t>2-s2.0-85192923102</t>
  </si>
  <si>
    <t>rayyan-172028197</t>
  </si>
  <si>
    <t>State of the Art Research on Healthcare Data Breaches</t>
  </si>
  <si>
    <t>29th Annual Americas Conference on Information Systems, AMCIS 2023</t>
  </si>
  <si>
    <t>Balan, Shilpa and Otto, Joseph</t>
  </si>
  <si>
    <t>https://www.scopus.com/inward/record.uri?eid=2-s2.0-85192923102&amp;partnerID=40&amp;md5=f5c95d95d16128c787447d83a284be5c</t>
  </si>
  <si>
    <t>Association for Information Systems</t>
  </si>
  <si>
    <t>2-s2.0-85159043325</t>
  </si>
  <si>
    <t>rayyan-172028198</t>
  </si>
  <si>
    <t>A Review of Image Steganography Tools</t>
  </si>
  <si>
    <t>International Journal of Computers and their Applications</t>
  </si>
  <si>
    <t>Kumar, Anal and Jamnadas, Hermann and Sharma, Vishal and Muyeen, S.M. and Shawkat Ali, A.B.M.</t>
  </si>
  <si>
    <t>https://www.scopus.com/inward/record.uri?eid=2-s2.0-85159043325&amp;partnerID=40&amp;md5=821921ef56c897c54e2717653925d339</t>
  </si>
  <si>
    <t>International Society for Computers and Their Applications</t>
  </si>
  <si>
    <t>2-s2.0-85190560366</t>
  </si>
  <si>
    <t>rayyan-172028199</t>
  </si>
  <si>
    <t>Effective data security for Vehicular Adhoc Network using a Novel ECC-based Authentication and Key Exchange</t>
  </si>
  <si>
    <t>Proceedings of the 2023 International Conference on Innovative Computing, Intelligent Communication and Smart Electrical Systems, ICSES 2023</t>
  </si>
  <si>
    <t>Sarala, B. and Shine, H. and Devi, S. Durga and Shanmugapriya, M. and Ravi, S.</t>
  </si>
  <si>
    <t>https://www.scopus.com/inward/record.uri?eid=2-s2.0-85190560366&amp;doi=10.1109%2fICSES60034.2023.10465460&amp;partnerID=40&amp;md5=47ced7fe2edd214716bc8cfb91f81c50</t>
  </si>
  <si>
    <t>10.1109/ICSES60034.2023.10465460</t>
  </si>
  <si>
    <t>rayyan-172028200</t>
  </si>
  <si>
    <t>Patient centric pre-transaction signature verification assisted smart contract based blockchain for electronic healthcare records</t>
  </si>
  <si>
    <t>Journal of Ambient Intelligence and Humanized Computing</t>
  </si>
  <si>
    <t>Chandini, A.G. and Basarkod, P.I.</t>
  </si>
  <si>
    <t>https://www.scopus.com/inward/record.uri?eid=2-s2.0-85148885333&amp;doi=10.1007%2fs12652-023-04526-8&amp;partnerID=40&amp;md5=19e59d9838d253134f601b36e5910b55</t>
  </si>
  <si>
    <t>2-s2.0-85185000408</t>
  </si>
  <si>
    <t>rayyan-172028201</t>
  </si>
  <si>
    <t>Investigating the Challenges Companies in Rwanda Face when Implementing Zero-Trust Network</t>
  </si>
  <si>
    <t>Proceedings - 2023 International Conference on Future Internet of Things and Cloud, FiCloud 2023</t>
  </si>
  <si>
    <t>Mutabazi, Patrick and Ndashimye, Emmanuel and Ndibwile, Jema David</t>
  </si>
  <si>
    <t>https://www.scopus.com/inward/record.uri?eid=2-s2.0-85185000408&amp;doi=10.1109%2fFiCloud58648.2023.00062&amp;partnerID=40&amp;md5=09b21b1e56076ccf70dc2f4da4a3b86a</t>
  </si>
  <si>
    <t>10.1109/FiCloud58648.2023.00062</t>
  </si>
  <si>
    <t>2-s2.0-85178663753</t>
  </si>
  <si>
    <t>rayyan-172028202</t>
  </si>
  <si>
    <t>Privacy and Security Documents for Agile Software Engineering: An Experiment of LGPD Inventory Adoption</t>
  </si>
  <si>
    <t>International Symposium on Empirical Software Engineering and Measurement</t>
  </si>
  <si>
    <t>https://www.scopus.com/inward/record.uri?eid=2-s2.0-85178663753&amp;doi=10.1109%2fESEM56168.2023.10304806&amp;partnerID=40&amp;md5=e0c3f3fb112dfea81852d74a5c68a9b0</t>
  </si>
  <si>
    <t>10.1109/ESEM56168.2023.10304806</t>
  </si>
  <si>
    <t>2-s2.0-85184664288</t>
  </si>
  <si>
    <t>rayyan-172028203</t>
  </si>
  <si>
    <t>A Sophisticated Deep Learning Framework of Advanced Techniques to Detect Malicious Users in Online Social Networks</t>
  </si>
  <si>
    <t>Terumalasetti, Sailaja and Reeja, S.R.</t>
  </si>
  <si>
    <t>https://www.scopus.com/inward/record.uri?eid=2-s2.0-85184664288&amp;doi=10.14569%2fIJACSA.2023.0141264&amp;partnerID=40&amp;md5=b4e1e4a4efe8701f415c31448f6143b7</t>
  </si>
  <si>
    <t>2-s2.0-85189879970</t>
  </si>
  <si>
    <t>rayyan-172028204</t>
  </si>
  <si>
    <t>Transforming Healthcare Infrastructure for Enhanced Energy Efficiency and Privacy</t>
  </si>
  <si>
    <t>Chakraborty, Sudeshna and Singh, Akanksha</t>
  </si>
  <si>
    <t>https://www.scopus.com/inward/record.uri?eid=2-s2.0-85189879970&amp;doi=10.54216%2fJCIM.120204&amp;partnerID=40&amp;md5=d0fa4bc2c464875f528a122d53261010</t>
  </si>
  <si>
    <t>10.54216/JCIM.120204</t>
  </si>
  <si>
    <t>2-s2.0-85186708056</t>
  </si>
  <si>
    <t>rayyan-172028205</t>
  </si>
  <si>
    <t>Development MOLAZ Method in Multi Blocks: D3MB</t>
  </si>
  <si>
    <t>2023 IEEE 11th Conference on Systems, Process and Control, ICSPC 2023 - Proceedings</t>
  </si>
  <si>
    <t>Abboud, Udai Wasmi and Shuwandy, Moceheb Lazam</t>
  </si>
  <si>
    <t>https://www.scopus.com/inward/record.uri?eid=2-s2.0-85186708056&amp;doi=10.1109%2fICSPC59664.2023.10419920&amp;partnerID=40&amp;md5=8db17dccc236d140c61f3c803379aa30</t>
  </si>
  <si>
    <t>10.1109/ICSPC59664.2023.10419920</t>
  </si>
  <si>
    <t>2-s2.0-85181539242</t>
  </si>
  <si>
    <t>rayyan-172028206</t>
  </si>
  <si>
    <t>A Survey Study of Social Media User Awareness Towards Personal Identifiable Information's Data Security in Indonesian Millennial Generation</t>
  </si>
  <si>
    <t>Christie, Gabriel Alexander and Ivan and Trevan, Javier and Achmad, Said and Junior, Franz Adeta and Nadia</t>
  </si>
  <si>
    <t>https://www.scopus.com/inward/record.uri?eid=2-s2.0-85181539242&amp;doi=10.1109%2fICE3IS59323.2023.10335434&amp;partnerID=40&amp;md5=f21bf780f502e2dfcaf8a064df86c0a6</t>
  </si>
  <si>
    <t>10.1109/ICE3IS59323.2023.10335434</t>
  </si>
  <si>
    <t>2-s2.0-85181404991</t>
  </si>
  <si>
    <t>rayyan-172028207</t>
  </si>
  <si>
    <t>Implementation of SOC using ELK with Integration of Wazuh and Dedicated File Integrity Monitoring</t>
  </si>
  <si>
    <t>9th International Conference on Smart Computing and Communications: Intelligent Technologies and Applications, ICSCC 2023</t>
  </si>
  <si>
    <t>Akshai Sankar, N.S. and Fasila, K.A.</t>
  </si>
  <si>
    <t>https://www.scopus.com/inward/record.uri?eid=2-s2.0-85181404991&amp;doi=10.1109%2fICSCC59169.2023.10334992&amp;partnerID=40&amp;md5=afc1fbe5f41b786de7dfdcd05039251c</t>
  </si>
  <si>
    <t>10.1109/ICSCC59169.2023.10334992</t>
  </si>
  <si>
    <t>2-s2.0-85169776049</t>
  </si>
  <si>
    <t>rayyan-172028208</t>
  </si>
  <si>
    <t>Keylogger Detection: A Systematic Review</t>
  </si>
  <si>
    <t>2023 International Conference on Science, Engineering and Business for Sustainable Development Goals, SEB-SDG 2023</t>
  </si>
  <si>
    <t>Ekele Victoria, C. and Adebiyi Ayodele, A. and Igbekele Emmanuel, O.</t>
  </si>
  <si>
    <t>https://www.scopus.com/inward/record.uri?eid=2-s2.0-85169776049&amp;doi=10.1109%2fSEB-SDG57117.2023.10124477&amp;partnerID=40&amp;md5=15aeb34b89faacae6dce6141f6740214</t>
  </si>
  <si>
    <t>10.1109/SEB-SDG57117.2023.10124477</t>
  </si>
  <si>
    <t>2-s2.0-85183472317</t>
  </si>
  <si>
    <t>rayyan-172028209</t>
  </si>
  <si>
    <t>A Supervision Method for Online Violence Based on Blockchain and Deep Learning</t>
  </si>
  <si>
    <t>Proceedings - 2023 Asia Conference on Advanced Robotics, Automation, and Control Engineering, ARACE 2023</t>
  </si>
  <si>
    <t>Liu, Yu</t>
  </si>
  <si>
    <t>https://www.scopus.com/inward/record.uri?eid=2-s2.0-85183472317&amp;doi=10.1109%2fARACE60380.2023.00009&amp;partnerID=40&amp;md5=6d3773d8b1ae32bcc06894257b1d0c0d</t>
  </si>
  <si>
    <t>10.1109/ARACE60380.2023.00009</t>
  </si>
  <si>
    <t>2-s2.0-85185228272</t>
  </si>
  <si>
    <t>rayyan-172028210</t>
  </si>
  <si>
    <t>Cloud Storage for Privacy-Confidential Social Media Data Using Blockchain</t>
  </si>
  <si>
    <t>Proceedings of International Conference on Contemporary Computing and Informatics, IC3I 2023</t>
  </si>
  <si>
    <t>Kumar Tiwari, Shrish and Asa Jyothi, G. and Gupta, Rashmi and Maranan, Ramya and Salve, Archana Ravindra and Suresh, Mutyala</t>
  </si>
  <si>
    <t>https://www.scopus.com/inward/record.uri?eid=2-s2.0-85185228272&amp;doi=10.1109%2fIC3I59117.2023.10397624&amp;partnerID=40&amp;md5=0476189c1a0ff5332796994f11e023c2</t>
  </si>
  <si>
    <t>10.1109/IC3I59117.2023.10397624</t>
  </si>
  <si>
    <t>2-s2.0-85200011734</t>
  </si>
  <si>
    <t>rayyan-172028211</t>
  </si>
  <si>
    <t>Cyber Extortion Unveiled: The Evolution, Tactics, Challenges, and Future of Ransomware</t>
  </si>
  <si>
    <t>Proceedings - 2023 International Conference on Computational Science and Computational Intelligence, CSCI 2023</t>
  </si>
  <si>
    <t>Duraibi, Salahaldeen and Kaur, Chamandeep and Pawar, A.B.</t>
  </si>
  <si>
    <t>https://www.scopus.com/inward/record.uri?eid=2-s2.0-85200011734&amp;doi=10.1109%2fCSCI62032.2023.00144&amp;partnerID=40&amp;md5=0e7d1ba6f169e60907c4a0425678d835</t>
  </si>
  <si>
    <t>10.1109/CSCI62032.2023.00144</t>
  </si>
  <si>
    <t>2-s2.0-85151050506</t>
  </si>
  <si>
    <t>rayyan-172028212</t>
  </si>
  <si>
    <t>FedTA: Locally-Differential Federated Learning withÂ Top-k Mechanism andÂ Adam Optimization</t>
  </si>
  <si>
    <t>Li, Yuting and Wang, Guojun and Peng, Tao and Feng, Guanghui</t>
  </si>
  <si>
    <t>https://www.scopus.com/inward/record.uri?eid=2-s2.0-85151050506&amp;doi=10.1007%2f978-981-99-0272-9_26&amp;partnerID=40&amp;md5=573705e7f6959777f9adf272b18e8526</t>
  </si>
  <si>
    <t>10.1007/978-981-99-0272-9_26</t>
  </si>
  <si>
    <t>2-s2.0-85171449944</t>
  </si>
  <si>
    <t>rayyan-172028213</t>
  </si>
  <si>
    <t>5th International Conference on HCI for Cybersecurity, Privacy and Trust, HCI-CPT 2023, held as part of the 25th International Conference on Human-Computer Interaction, HCII 2023</t>
  </si>
  <si>
    <t>https://www.scopus.com/inward/record.uri?eid=2-s2.0-85171449944&amp;partnerID=40&amp;md5=2ddeab83998be533d4bd8ef3f2f2c4c4</t>
  </si>
  <si>
    <t>2-s2.0-85163161795</t>
  </si>
  <si>
    <t>rayyan-172028214</t>
  </si>
  <si>
    <t>Internet of Things and Artificial Intelligence Superseding in the Journey of social media</t>
  </si>
  <si>
    <t>2023 International Conference on Computational Intelligence, Communication Technology and Networking, CICTN 2023</t>
  </si>
  <si>
    <t>Sahay, Rajeev Ranjan and Sinha, Jitendra Kumar and Pandey, Shweta and Singh, Rajesh and Balyan, Rajat and Negi, Prafful</t>
  </si>
  <si>
    <t>https://www.scopus.com/inward/record.uri?eid=2-s2.0-85163161795&amp;doi=10.1109%2fCICTN57981.2023.10140343&amp;partnerID=40&amp;md5=abc85a1b9e894e5f7f3eef1ea15f4158</t>
  </si>
  <si>
    <t>10.1109/CICTN57981.2023.10140343</t>
  </si>
  <si>
    <t>2-s2.0-85152007131</t>
  </si>
  <si>
    <t>rayyan-172028215</t>
  </si>
  <si>
    <t>Detecting Kids Cyberbullying Using Transfer Learning Approach: Transformer Fine-Tuning Models</t>
  </si>
  <si>
    <t>Studies in Computational Intelligence</t>
  </si>
  <si>
    <t>Yafooz, Wael M. S. and Al-Dhaqm, Arafat and Alsaeedi, Abdullah</t>
  </si>
  <si>
    <t>https://www.scopus.com/inward/record.uri?eid=2-s2.0-85152007131&amp;doi=10.1007%2f978-3-031-21199-7_18&amp;partnerID=40&amp;md5=ea0ceb52cb814a329160c2e614d09cdd</t>
  </si>
  <si>
    <t>10.1007/978-3-031-21199-7_18</t>
  </si>
  <si>
    <t>2-s2.0-85172991010</t>
  </si>
  <si>
    <t>rayyan-172028216</t>
  </si>
  <si>
    <t>Blockchain-based security for social media computing</t>
  </si>
  <si>
    <t>Blockchain Technology for Secure Social Media Computing</t>
  </si>
  <si>
    <t>Tiwari, Dimple and Kapoor, Bhaskar and Nagpal, Bharti and Bhati, Bhoopesh Singh</t>
  </si>
  <si>
    <t>https://www.scopus.com/inward/record.uri?eid=2-s2.0-85172991010&amp;partnerID=40&amp;md5=cb11efbff9e979dbff08c0a497dca865</t>
  </si>
  <si>
    <t>Institution of Engineering and Technology</t>
  </si>
  <si>
    <t>2-s2.0-85162243357</t>
  </si>
  <si>
    <t>rayyan-172028217</t>
  </si>
  <si>
    <t>Cloud Secure Storage Mechanism Based on Data Dispersion and Encryption</t>
  </si>
  <si>
    <t>Ezhilarasi, V. and Fluorescent, Metilda</t>
  </si>
  <si>
    <t>https://www.scopus.com/inward/record.uri?eid=2-s2.0-85162243357&amp;doi=10.1145%2f3590837.3590942&amp;partnerID=40&amp;md5=09f961182b52dfb0ab78d02930e0b632</t>
  </si>
  <si>
    <t>10.1145/3590837.3590942</t>
  </si>
  <si>
    <t>2-s2.0-85171736016</t>
  </si>
  <si>
    <t>rayyan-172028218</t>
  </si>
  <si>
    <t>Reviewing BPMN as a Modeling Notation for CACAO Security Playbooks</t>
  </si>
  <si>
    <t>Proceedings of the 2023 IEEE International Conference on Cyber Security and Resilience, CSR 2023</t>
  </si>
  <si>
    <t>Zych, Mateusz and Mavroeidis, Vasileios and Fysarakis, Konstantinos and Athanatos, Manos</t>
  </si>
  <si>
    <t>https://www.scopus.com/inward/record.uri?eid=2-s2.0-85171736016&amp;doi=10.1109%2fCSR57506.2023.10224922&amp;partnerID=40&amp;md5=7677b90036debe984a09f8bac9fea577</t>
  </si>
  <si>
    <t>2-s2.0-85173446062</t>
  </si>
  <si>
    <t>rayyan-172028219</t>
  </si>
  <si>
    <t>Evaluation of CyPACH: A Cyber Privacy Advisor Chatbot</t>
  </si>
  <si>
    <t>Proceeding - 2023 2nd International Conference on Computer System, Information Technology, and Electrical Engineering: Sustainable Development for Smart Innovation System, COSITE 2023</t>
  </si>
  <si>
    <t>Syamsuddin, Irfan and Nur, Rini and Irmawati and Kasim, Kasim and Raharjo, Muhammad Fajri and Muchtar, Kahlil</t>
  </si>
  <si>
    <t>https://www.scopus.com/inward/record.uri?eid=2-s2.0-85173446062&amp;doi=10.1109%2fCOSITE60233.2023.10249650&amp;partnerID=40&amp;md5=3ed111b23e5a4d318f2894a73109bb44</t>
  </si>
  <si>
    <t>10.1109/COSITE60233.2023.10249650</t>
  </si>
  <si>
    <t>2-s2.0-85163347935</t>
  </si>
  <si>
    <t>rayyan-172028220</t>
  </si>
  <si>
    <t>Ensuring Cybersecurity While Leveraging Social Media as a Data Source for Internet of Things Applications</t>
  </si>
  <si>
    <t>Hendawi, Samar and AlZuâ€™bi, Shadi and Mughaid, Ala and Alqahtani, Nayef</t>
  </si>
  <si>
    <t>https://www.scopus.com/inward/record.uri?eid=2-s2.0-85163347935&amp;doi=10.1007%2f978-3-031-33743-7_47&amp;partnerID=40&amp;md5=408bace278f4ad84fbe5406d0a97f11b</t>
  </si>
  <si>
    <t>10.1007/978-3-031-33743-7_47</t>
  </si>
  <si>
    <t>2-s2.0-85162236313</t>
  </si>
  <si>
    <t>rayyan-172028221</t>
  </si>
  <si>
    <t>Optimization of BPN parameters using PSO for intrusion detection in cloud environment</t>
  </si>
  <si>
    <t>Nagarajan, G. and Sajith, P.J.</t>
  </si>
  <si>
    <t>https://www.scopus.com/inward/record.uri?eid=2-s2.0-85162236313&amp;doi=10.1007%2fs00500-023-08737-1&amp;partnerID=40&amp;md5=c6e4decb96f846d3bf5d73b775e119b3</t>
  </si>
  <si>
    <t>2-s2.0-85147984441</t>
  </si>
  <si>
    <t>rayyan-172028222</t>
  </si>
  <si>
    <t>Robust andÂ Imperceptible Watermarking Scheme forÂ GWAS Data Traceability</t>
  </si>
  <si>
    <t>Bellafqira, Reda and Al-Ghadi, Musab and Genin, Emmanuelle and Coatrieux, Gouenou</t>
  </si>
  <si>
    <t>https://www.scopus.com/inward/record.uri?eid=2-s2.0-85147984441&amp;doi=10.1007%2f978-3-031-25115-3_10&amp;partnerID=40&amp;md5=47f1a0e1e160a7a8c139c62875e01354</t>
  </si>
  <si>
    <t>10.1007/978-3-031-25115-3_10</t>
  </si>
  <si>
    <t>2-s2.0-85175028631</t>
  </si>
  <si>
    <t>rayyan-172028223</t>
  </si>
  <si>
    <t>Research on Network Digital Information Security Defense System under Computer Big Data Technology</t>
  </si>
  <si>
    <t>2023 IEEE International Conference on Sensors, Electronics and Computer Engineering, ICSECE 2023</t>
  </si>
  <si>
    <t>Li, Kexin</t>
  </si>
  <si>
    <t>https://www.scopus.com/inward/record.uri?eid=2-s2.0-85175028631&amp;doi=10.1109%2fICSECE58870.2023.10263536&amp;partnerID=40&amp;md5=a25a3fcc5aba17cacaa3a864bfea7cee</t>
  </si>
  <si>
    <t>10.1109/ICSECE58870.2023.10263536</t>
  </si>
  <si>
    <t>rayyan-172028224</t>
  </si>
  <si>
    <t>Good practices in computer security management: case study in secondary education</t>
  </si>
  <si>
    <t>2-s2.0-85159793723</t>
  </si>
  <si>
    <t>rayyan-172028225</t>
  </si>
  <si>
    <t>Privilege Escalation Attack Detection and Mitigation in Cloud Using Machine Learning</t>
  </si>
  <si>
    <t>Mehmood, Muhammad and Amin, Rashid and Muslam, Muhana Magboul Ali and Xie, Jiang and Aldabbas, Hamza</t>
  </si>
  <si>
    <t>https://www.scopus.com/inward/record.uri?eid=2-s2.0-85159793723&amp;doi=10.1109%2fACCESS.2023.3273895&amp;partnerID=40&amp;md5=9714d7b398a0b4d02852694a6cf554bd</t>
  </si>
  <si>
    <t>2-s2.0-85174401130</t>
  </si>
  <si>
    <t>rayyan-172028226</t>
  </si>
  <si>
    <t>Intelligent-based SIEM security email alert</t>
  </si>
  <si>
    <t>2023 11th International Conference on Information and Communication Technology, ICoICT 2023</t>
  </si>
  <si>
    <t>Chi, Chyun Horng and Ooi, Shih Yin and Binti, Evita Herawaty and Pang, Ying Han and Yan, Mohd Khir Bin Abu and Sidin, Khairul Idzwan Bin</t>
  </si>
  <si>
    <t>https://www.scopus.com/inward/record.uri?eid=2-s2.0-85174401130&amp;doi=10.1109%2fICoICT58202.2023.10262562&amp;partnerID=40&amp;md5=b51e6023f901b7b6ba9382d50987d684</t>
  </si>
  <si>
    <t>10.1109/ICoICT58202.2023.10262562</t>
  </si>
  <si>
    <t>2-s2.0-85171473826</t>
  </si>
  <si>
    <t>rayyan-172028227</t>
  </si>
  <si>
    <t>Analysis of Information Quality and Data Security in the KPU (General Elections Commission) SIDALIH (Voter Data Information System) Application</t>
  </si>
  <si>
    <t>Raharja, Jaka and Nurmandi, Achmad and Misran and Subekti, Dimas</t>
  </si>
  <si>
    <t>https://www.scopus.com/inward/record.uri?eid=2-s2.0-85171473826&amp;doi=10.1007%2f978-3-031-35822-7_7&amp;partnerID=40&amp;md5=aaf970d18167b47fd67212c602d6bc46</t>
  </si>
  <si>
    <t>10.1007/978-3-031-35822-7_7</t>
  </si>
  <si>
    <t>2-s2.0-85163328733</t>
  </si>
  <si>
    <t>rayyan-172028228</t>
  </si>
  <si>
    <t>Understanding the Role of Digital Technologies in Supply Chain Management of SMEs</t>
  </si>
  <si>
    <t>Lecture Notes in Information Systems and Organisation</t>
  </si>
  <si>
    <t>Bansal, Shashank and Kumar, Vikas and Kumari, Archana and Kuzmin, Evgeny</t>
  </si>
  <si>
    <t>https://www.scopus.com/inward/record.uri?eid=2-s2.0-85163328733&amp;doi=10.1007%2f978-3-031-30351-7_16&amp;partnerID=40&amp;md5=48006c91aed0dcfaffa6169ca61bd9f3</t>
  </si>
  <si>
    <t>10.1007/978-3-031-30351-7_16</t>
  </si>
  <si>
    <t>2-s2.0-85161938712</t>
  </si>
  <si>
    <t>rayyan-172028229</t>
  </si>
  <si>
    <t>The study of the HSM as a solution to file encryption and security</t>
  </si>
  <si>
    <t>Riza, Gliqiri</t>
  </si>
  <si>
    <t>https://www.scopus.com/inward/record.uri?eid=2-s2.0-85161938712&amp;partnerID=40&amp;md5=9cf36b7cd70a650527531c258923b2a8</t>
  </si>
  <si>
    <t>2-s2.0-85169447129</t>
  </si>
  <si>
    <t>rayyan-172028230</t>
  </si>
  <si>
    <t>Virtual Community Security Focused on Social Media</t>
  </si>
  <si>
    <t>Zhang, Xiaowen</t>
  </si>
  <si>
    <t>https://www.scopus.com/inward/record.uri?eid=2-s2.0-85169447129&amp;doi=10.1007%2f978-3-031-36001-5_21&amp;partnerID=40&amp;md5=dce2b4a3e3fba9d2ac001c0d8b1bdb20</t>
  </si>
  <si>
    <t>10.1007/978-3-031-36001-5_21</t>
  </si>
  <si>
    <t>2-s2.0-85161413910</t>
  </si>
  <si>
    <t>rayyan-172028231</t>
  </si>
  <si>
    <t>Methodology toÂ Improve theÂ Quality ofÂ Cyber Threat Intelligence Production Through Open Source Platforms</t>
  </si>
  <si>
    <t>Machado da Silva, Rogerio and Costa Gondim, JoÃ£o JosÃ© and de Oliveira Albuquerque, Robson</t>
  </si>
  <si>
    <t>https://www.scopus.com/inward/record.uri?eid=2-s2.0-85161413910&amp;doi=10.1007%2f978-3-031-30592-4_7&amp;partnerID=40&amp;md5=2957182c70577557dfdfbaa4d5e85e55</t>
  </si>
  <si>
    <t>10.1007/978-3-031-30592-4_7</t>
  </si>
  <si>
    <t>2-s2.0-85141187485</t>
  </si>
  <si>
    <t>rayyan-172028232</t>
  </si>
  <si>
    <t>A malware detection system using a hybrid approach of multi-heads attention-based control flow traces and image visualization</t>
  </si>
  <si>
    <t>Journal of Cloud Computing</t>
  </si>
  <si>
    <t>Ullah, Farhan and Srivastava, Gautam and Ullah, Shamsher</t>
  </si>
  <si>
    <t>https://www.scopus.com/inward/record.uri?eid=2-s2.0-85141187485&amp;doi=10.1186%2fs13677-022-00349-8&amp;partnerID=40&amp;md5=33ff0872e0a3d5a063fb57fbb3183cf4</t>
  </si>
  <si>
    <t>rayyan-172028233</t>
  </si>
  <si>
    <t>High-Confidence Computing</t>
  </si>
  <si>
    <t>Gao, Ya and Zhang, Aiqing and Wu, Shu and Chen, Jindou</t>
  </si>
  <si>
    <t>https://www.scopus.com/inward/record.uri?eid=2-s2.0-85140445025&amp;doi=10.1016%2fj.hcc.2022.100084&amp;partnerID=40&amp;md5=fe4fa25bc45933b2fa8710b645ed0855</t>
  </si>
  <si>
    <t>Shandong University</t>
  </si>
  <si>
    <t>2-s2.0-85140804567</t>
  </si>
  <si>
    <t>rayyan-172028234</t>
  </si>
  <si>
    <t>Ubiquitous and smart healthcare monitoring frameworks based on machine learning: A comprehensive review</t>
  </si>
  <si>
    <t>Artificial Intelligence in Medicine</t>
  </si>
  <si>
    <t>Motwani, Anand and Shukla, Piyush Kumar and Pawar, Mahesh</t>
  </si>
  <si>
    <t>https://www.scopus.com/inward/record.uri?eid=2-s2.0-85140804567&amp;doi=10.1016%2fj.artmed.2022.102431&amp;partnerID=40&amp;md5=a584c6f6c1288fbdf80171e82765348a</t>
  </si>
  <si>
    <t>Journal of Global Information Management</t>
  </si>
  <si>
    <t>Du, Wei and Liu, Hanxu and Luo, Guannan and Zhang, Jiyuan and Xu, Wei</t>
  </si>
  <si>
    <t>https://www.scopus.com/inward/record.uri?eid=2-s2.0-85173588668&amp;doi=10.4018%2fJGIM.330422&amp;partnerID=40&amp;md5=181d966be6145df10d656629b7b96b63</t>
  </si>
  <si>
    <t>2-s2.0-85176085453</t>
  </si>
  <si>
    <t>rayyan-172028236</t>
  </si>
  <si>
    <t>Anatomy of a High-Profile Data Breach: Dissecting the Aftermath of a Crypto-Wallet Case</t>
  </si>
  <si>
    <t>32nd USENIX Security Symposium, USENIX Security 2023</t>
  </si>
  <si>
    <t>Abramova, Svetlana and BÃ¶hme, Rainer</t>
  </si>
  <si>
    <t>https://www.scopus.com/inward/record.uri?eid=2-s2.0-85176085453&amp;partnerID=40&amp;md5=1783d3c5900a0c78c539fbc53ca79147</t>
  </si>
  <si>
    <t>USENIX Association</t>
  </si>
  <si>
    <t>2-s2.0-85175199798</t>
  </si>
  <si>
    <t>rayyan-172028237</t>
  </si>
  <si>
    <t>Evaluation of Open Source, Open Data Sharing, and Data Anonymization Concepts in the Development of the Metaverse</t>
  </si>
  <si>
    <t>Studies in Big Data</t>
  </si>
  <si>
    <t>Ates, Emre Cihan and Bostanci, Erkan and Guzel, Mehmet Serdar</t>
  </si>
  <si>
    <t>https://www.scopus.com/inward/record.uri?eid=2-s2.0-85175199798&amp;doi=10.1007%2f978-981-99-4641-9_6&amp;partnerID=40&amp;md5=a70e2ba7e3873980713e71daf61de6c1</t>
  </si>
  <si>
    <t>10.1007/978-981-99-4641-9_6</t>
  </si>
  <si>
    <t>2-s2.0-85168246500</t>
  </si>
  <si>
    <t>rayyan-172028238</t>
  </si>
  <si>
    <t>Mapping the Cyberstalking Landscape: An Empirical Analysis of Federal U.S Crimes</t>
  </si>
  <si>
    <t>Proceedings - 8th IEEE European Symposium on Security and Privacy Workshops, Euro S and PW 2023</t>
  </si>
  <si>
    <t>Romanosky, Sasha and Schirmer, Peter</t>
  </si>
  <si>
    <t>https://www.scopus.com/inward/record.uri?eid=2-s2.0-85168246500&amp;doi=10.1109%2fEuroSPW59978.2023.00029&amp;partnerID=40&amp;md5=46ab25a11f7404b4b1e2413bdebddbbd</t>
  </si>
  <si>
    <t>10.1109/EuroSPW59978.2023.00029</t>
  </si>
  <si>
    <t>2-s2.0-85148034063</t>
  </si>
  <si>
    <t>rayyan-172028239</t>
  </si>
  <si>
    <t>18th EAI International Conference on Security and Privacy in Communication Networks, SecureComm 2022</t>
  </si>
  <si>
    <t>https://www.scopus.com/inward/record.uri?eid=2-s2.0-85148034063&amp;partnerID=40&amp;md5=69c46346a1bef186bca54374e0165caa</t>
  </si>
  <si>
    <t>2-s2.0-85150649802</t>
  </si>
  <si>
    <t>rayyan-172028240</t>
  </si>
  <si>
    <t>User Authentication by Fusion of Mouse Dynamics and Widget Interactions: Two Experiments with PayPal and Facebook</t>
  </si>
  <si>
    <t>Proceedings - IEEE Consumer Communications and Networking Conference, CCNC</t>
  </si>
  <si>
    <t>Khan, Simon and Hou, Daqing</t>
  </si>
  <si>
    <t>https://www.scopus.com/inward/record.uri?eid=2-s2.0-85150649802&amp;doi=10.1109%2fCCNC51644.2023.10059968&amp;partnerID=40&amp;md5=b4ebdd2909e5311c5a3228c91f6bfd3d</t>
  </si>
  <si>
    <t>10.1109/CCNC51644.2023.10059968</t>
  </si>
  <si>
    <t>2-s2.0-85150981116</t>
  </si>
  <si>
    <t>rayyan-172028241</t>
  </si>
  <si>
    <t>Analysis of SSH Honeypot Effectiveness</t>
  </si>
  <si>
    <t>Hetzler, Connor and Chen, Zachary and Khan, Tahir M.</t>
  </si>
  <si>
    <t>https://www.scopus.com/inward/record.uri?eid=2-s2.0-85150981116&amp;doi=10.1007%2f978-3-031-28073-3_51&amp;partnerID=40&amp;md5=f023ab0c294d623518e736f450d16171</t>
  </si>
  <si>
    <t>10.1007/978-3-031-28073-3_51</t>
  </si>
  <si>
    <t>2-s2.0-85172996955</t>
  </si>
  <si>
    <t>rayyan-172028242</t>
  </si>
  <si>
    <t>Kali Linux based Empirical Investigation on Vulnerability Evaluation using Pen-Testing tools</t>
  </si>
  <si>
    <t>2023 World Conference on Communication and Computing, WCONF 2023</t>
  </si>
  <si>
    <t>Kumar, Biresh and Bejo, Sahil Prasad and Kedia, Riya and Banerjee, Pallab and Jha, Pooja and Dehury, Mohan Kumar</t>
  </si>
  <si>
    <t>https://www.scopus.com/inward/record.uri?eid=2-s2.0-85172996955&amp;doi=10.1109%2fWCONF58270.2023.10235163&amp;partnerID=40&amp;md5=ee0c6aa6169770e096474ffa057b2173</t>
  </si>
  <si>
    <t>10.1109/WCONF58270.2023.10235163</t>
  </si>
  <si>
    <t>2-s2.0-85163949903</t>
  </si>
  <si>
    <t>rayyan-172028243</t>
  </si>
  <si>
    <t>17th International Conference on Mathematical Modeling and Simulation of Systems, MODS 2022</t>
  </si>
  <si>
    <t>https://www.scopus.com/inward/record.uri?eid=2-s2.0-85163949903&amp;partnerID=40&amp;md5=28e9216086b6dce851c999a740b0cc21</t>
  </si>
  <si>
    <t>2-s2.0-85176007047</t>
  </si>
  <si>
    <t>rayyan-172028244</t>
  </si>
  <si>
    <t>Lightweight Blockchain-based Technique for Detection and Prevention Man in the Middle Attacks in Mobile Edge Computing Environment</t>
  </si>
  <si>
    <t>Zeeshan, Jadoon and Liu, Tong</t>
  </si>
  <si>
    <t>https://www.scopus.com/inward/record.uri?eid=2-s2.0-85176007047&amp;doi=10.1117%2f12.3004285&amp;partnerID=40&amp;md5=49afa6ee5365198b6fc7570d3d823025</t>
  </si>
  <si>
    <t>10.1117/12.3004285</t>
  </si>
  <si>
    <t>2-s2.0-85166764757</t>
  </si>
  <si>
    <t>rayyan-172028245</t>
  </si>
  <si>
    <t>A Near Real-Time Big Data Provenance Generation Method Based on the Conjoint Analysis of Heterogeneous Logs</t>
  </si>
  <si>
    <t>Gao, Yuanzhao and Chen, Xingyuan and Li, Binglong and Du, Xuehui</t>
  </si>
  <si>
    <t>https://www.scopus.com/inward/record.uri?eid=2-s2.0-85166764757&amp;doi=10.1109%2fACCESS.2023.3300844&amp;partnerID=40&amp;md5=54a5a7ad87677f014efde7a6793539f7</t>
  </si>
  <si>
    <t>rayyan-172028246</t>
  </si>
  <si>
    <t>2023 4th International Conference on Electronics and Sustainable Communication Systems, ICESC 2023 - Proceedings</t>
  </si>
  <si>
    <t>Jagadeeswari, M. and Karthi, P.Naveen and Nitish Kumar, V.A. and Ram, S.Lokith Sai</t>
  </si>
  <si>
    <t>https://www.scopus.com/inward/record.uri?eid=2-s2.0-85168309416&amp;doi=10.1109%2fICESC57686.2023.10193389&amp;partnerID=40&amp;md5=4a139b72632107fb46dcf0ede2a0f660</t>
  </si>
  <si>
    <t>2-s2.0-85161214654</t>
  </si>
  <si>
    <t>rayyan-172028247</t>
  </si>
  <si>
    <t>Cyber Violence Form of Domestic Violence</t>
  </si>
  <si>
    <t>Tertereanu, PetricÄƒ and Dragomir, Mihai and ÈšÃ®È›u, Aurel Mihail</t>
  </si>
  <si>
    <t>https://www.scopus.com/inward/record.uri?eid=2-s2.0-85161214654&amp;doi=10.1007%2f978-3-031-31066-9_61&amp;partnerID=40&amp;md5=336ba224565e8d2a68b689ba4087fe92</t>
  </si>
  <si>
    <t>10.1007/978-3-031-31066-9_61</t>
  </si>
  <si>
    <t>2-s2.0-85145911193</t>
  </si>
  <si>
    <t>rayyan-172028248</t>
  </si>
  <si>
    <t>A Novel Approach to Reduce Breaches of Aircraft Communication Data</t>
  </si>
  <si>
    <t>Tahir, Shahzaib and Shahbaz, Muhammad Arslan and Tahir, Hasan and Awais, Muhammad and Khan, Fawad and Tahir, Ruhma and Saeed, Saqib and Almuhaideb, Abdullah M.</t>
  </si>
  <si>
    <t>https://www.scopus.com/inward/record.uri?eid=2-s2.0-85145911193&amp;doi=10.3390%2felectronics12010172&amp;partnerID=40&amp;md5=59fdf718f02e9aeb5adabd9e3faecf5a</t>
  </si>
  <si>
    <t>rayyan-172028249</t>
  </si>
  <si>
    <t>Unleashing the Potentials of Blockchain Technology for Healthcare Industries</t>
  </si>
  <si>
    <t>Pampattiwar, Kalyani and Chavan, Pallavi</t>
  </si>
  <si>
    <t>https://www.scopus.com/inward/record.uri?eid=2-s2.0-85161900214&amp;doi=10.1016%2fB978-0-323-99481-1.00006-7&amp;partnerID=40&amp;md5=8c5341e768e304815379adb9a406be94</t>
  </si>
  <si>
    <t>2-s2.0-85143826807</t>
  </si>
  <si>
    <t>rayyan-172028250</t>
  </si>
  <si>
    <t>CyberSAGE: The cyber security argument graph evaluation tool</t>
  </si>
  <si>
    <t>Empirical Software Engineering</t>
  </si>
  <si>
    <t>Temple, William G. and Wu, Yue and Cheh, Carmen and Li, Yuan and Chen, Binbin and Kalbarczyk, Zbigniew T. and Sanders, William H. and Nicol, David</t>
  </si>
  <si>
    <t>https://www.scopus.com/inward/record.uri?eid=2-s2.0-85143826807&amp;doi=10.1007%2fs10664-021-10056-8&amp;partnerID=40&amp;md5=c263ef83ef377b269cbd6cd762324fd3</t>
  </si>
  <si>
    <t>10.1007/s10664-021-10056-8</t>
  </si>
  <si>
    <t>2-s2.0-85141646338</t>
  </si>
  <si>
    <t>rayyan-172028251</t>
  </si>
  <si>
    <t>Consortium Framework Using Blockchain for Asthma Healthcare in Pandemics</t>
  </si>
  <si>
    <t>Farooq, Muhammad Shoaib and Suhail, Maryam and Qureshi, Junaid Nasir and Rustam, Furqan and de la Torre DÃ­ez, Isabel and MazÃ³n, Juan Luis Vidal and RodrÃ­guez, Carmen Lili and Ashraf, Imran</t>
  </si>
  <si>
    <t>https://www.scopus.com/inward/record.uri?eid=2-s2.0-85141646338&amp;doi=10.3390%2fs22218582&amp;partnerID=40&amp;md5=8ccc3262e8efffc124edb92b08ff180b</t>
  </si>
  <si>
    <t>2-s2.0-85160706838</t>
  </si>
  <si>
    <t>rayyan-172028252</t>
  </si>
  <si>
    <t>Examination of Different Network Security Monitoring Tools</t>
  </si>
  <si>
    <t>Maaz, Syed and Sinha, Deepak Kumar and Sinha, Garima</t>
  </si>
  <si>
    <t>https://www.scopus.com/inward/record.uri?eid=2-s2.0-85160706838&amp;doi=10.1007%2f978-981-99-0835-6_47&amp;partnerID=40&amp;md5=71f435b08dd01a038bd6051512b771f7</t>
  </si>
  <si>
    <t>10.1007/978-981-99-0835-6_47</t>
  </si>
  <si>
    <t>2-s2.0-85161828924</t>
  </si>
  <si>
    <t>rayyan-172028253</t>
  </si>
  <si>
    <t>Enhancing Boofuzz Process Monitoring for Closed-Source SCADA System Fuzzing</t>
  </si>
  <si>
    <t>SysCon 2023 - 17th Annual IEEE International Systems Conference, Proceedings</t>
  </si>
  <si>
    <t>Cousineau, Patrick and Lachine, Brian</t>
  </si>
  <si>
    <t>https://www.scopus.com/inward/record.uri?eid=2-s2.0-85161828924&amp;doi=10.1109%2fSysCon53073.2023.10131048&amp;partnerID=40&amp;md5=af29723946e3787ca92ebce5027aa717</t>
  </si>
  <si>
    <t>10.1109/SysCon53073.2023.10131048</t>
  </si>
  <si>
    <t>2-s2.0-85163515825</t>
  </si>
  <si>
    <t>rayyan-172028254</t>
  </si>
  <si>
    <t>An Intelligent Buffalo-Based Secure Edge-Enabled Computing Platform for Heterogeneous IoT Network in Smart Cities</t>
  </si>
  <si>
    <t>Irshad, Reyazur Rashid and Hussain, Shahid and Hussain, Ihtisham and Ahmad, Ibrar and Yousif, Adil and Alwayle, Ibrahim M. and Alattab, Ahmed Abdu and Alalayah, Khaled M. and Breslin, John G. and Badr, Mohammed Mehdi and Rodrigues, Joel J. P. C.</t>
  </si>
  <si>
    <t>https://www.scopus.com/inward/record.uri?eid=2-s2.0-85163515825&amp;doi=10.1109%2fACCESS.2023.3288815&amp;partnerID=40&amp;md5=f6006e2afd08fe00de5fdc5aaaff71bd</t>
  </si>
  <si>
    <t>2-s2.0-85133412492</t>
  </si>
  <si>
    <t>rayyan-172028255</t>
  </si>
  <si>
    <t>A blockchain-based secure storage and access control scheme for supply chain finance</t>
  </si>
  <si>
    <t>Li, Dun and Han, Dezhi and Crespi, Noel and Minerva, Roberto and Li, Kuan-Ching</t>
  </si>
  <si>
    <t>https://www.scopus.com/inward/record.uri?eid=2-s2.0-85133412492&amp;doi=10.1007%2fs11227-022-04655-5&amp;partnerID=40&amp;md5=2726399a479561033da279f14f72f5f0</t>
  </si>
  <si>
    <t>10.1007/s11227-022-04655-5</t>
  </si>
  <si>
    <t>2-s2.0-85164577134</t>
  </si>
  <si>
    <t>rayyan-172028256</t>
  </si>
  <si>
    <t>Real-Time Intrusion Detection of Insider Threats in Industrial Control System Workstations Through File Integrity Monitoring</t>
  </si>
  <si>
    <t>Al-Muntaser, Bakil and Mohamed, Mohamad Afendee and Tuama, Ammar Yaseen</t>
  </si>
  <si>
    <t>https://www.scopus.com/inward/record.uri?eid=2-s2.0-85164577134&amp;doi=10.14569%2fIJACSA.2023.0140636&amp;partnerID=40&amp;md5=db551f9b7f494f9771be87c33164089c</t>
  </si>
  <si>
    <t>2-s2.0-85139328694</t>
  </si>
  <si>
    <t>rayyan-172028257</t>
  </si>
  <si>
    <t>Classifying and tracking enterprise assets via dual-grained network behavioral analysis</t>
  </si>
  <si>
    <t>Lyu, Minzhao and Habibi Gharakheili, Hassan and Sivaraman, Vijay</t>
  </si>
  <si>
    <t>https://www.scopus.com/inward/record.uri?eid=2-s2.0-85139328694&amp;doi=10.1016%2fj.comnet.2022.109387&amp;partnerID=40&amp;md5=9a2c24e101d0b7da80f968e5a09ebd60</t>
  </si>
  <si>
    <t>10.1016/j.comnet.2022.109387</t>
  </si>
  <si>
    <t>2-s2.0-85174633101</t>
  </si>
  <si>
    <t>rayyan-172028258</t>
  </si>
  <si>
    <t>Crime Prediction Using Modified Capsule Network with CrissCross Optimization on the Sentiment Analysis for Cyber-Security</t>
  </si>
  <si>
    <t>Singuluri, Prem Kumar and Jayamma, B. and Bharathi, B. Divya and Sree, T. Bhavya and Santhoshi, B. Lakshmi</t>
  </si>
  <si>
    <t>https://www.scopus.com/inward/record.uri?eid=2-s2.0-85174633101&amp;doi=10.1007%2f978-3-031-44084-7_11&amp;partnerID=40&amp;md5=ad5100578933b819a5ab771c72673006</t>
  </si>
  <si>
    <t>10.1007/978-3-031-44084-7_11</t>
  </si>
  <si>
    <t>2-s2.0-85171790574</t>
  </si>
  <si>
    <t>rayyan-172028259</t>
  </si>
  <si>
    <t>MirrorTaint: Practical Non-intrusive Dynamic Taint Tracking for JVM-based Microservice Systems</t>
  </si>
  <si>
    <t>Ouyang, Yicheng and Shao, Kailai and Chen, Kunqiu and Shen, Ruobing and Chen, Chao and Xu, Mingze and Zhang, Yuqun and Zhang, Lingming</t>
  </si>
  <si>
    <t>https://www.scopus.com/inward/record.uri?eid=2-s2.0-85171790574&amp;doi=10.1109%2fICSE48619.2023.00210&amp;partnerID=40&amp;md5=bc1cd9777d77fa0ba9b909aa012c5074</t>
  </si>
  <si>
    <t>10.1109/ICSE48619.2023.00210</t>
  </si>
  <si>
    <t>2-s2.0-85149410133</t>
  </si>
  <si>
    <t>rayyan-172028260</t>
  </si>
  <si>
    <t>Real-Time Power System Event Detection: A Novel Instance Selection Approach</t>
  </si>
  <si>
    <t>Intriago, Gabriel and Zhang, Yu</t>
  </si>
  <si>
    <t>https://www.scopus.com/inward/record.uri?eid=2-s2.0-85149410133&amp;doi=10.1109%2fACCESS.2023.3249666&amp;partnerID=40&amp;md5=e3765e83039c40241a4ce1824677d46d</t>
  </si>
  <si>
    <t>2-s2.0-85174394363</t>
  </si>
  <si>
    <t>rayyan-172028261</t>
  </si>
  <si>
    <t>Research on Wireless Data Security Protection System of Campus Students Under Computer Application</t>
  </si>
  <si>
    <t>2023 IEEE International Conference on Image Processing and Computer Applications, ICIPCA 2023</t>
  </si>
  <si>
    <t>Guo, Fuming and Zhu, Yizhao</t>
  </si>
  <si>
    <t>https://www.scopus.com/inward/record.uri?eid=2-s2.0-85174394363&amp;doi=10.1109%2fICIPCA59209.2023.10257701&amp;partnerID=40&amp;md5=e52bb8ec4c4268c001f9ac322f02b5e1</t>
  </si>
  <si>
    <t>10.1109/ICIPCA59209.2023.10257701</t>
  </si>
  <si>
    <t>2-s2.0-85171532232</t>
  </si>
  <si>
    <t>rayyan-172028262</t>
  </si>
  <si>
    <t>A Secure, Reliable and Low-Cost Distributed Storage Scheme Based on Blockchain and IPFS for Firefighting IoT Data</t>
  </si>
  <si>
    <t>Li, Lina and Jin, Dezheng and Zhang, Tingting and Li, Nianfeng</t>
  </si>
  <si>
    <t>https://www.scopus.com/inward/record.uri?eid=2-s2.0-85171532232&amp;doi=10.1109%2fACCESS.2023.3311712&amp;partnerID=40&amp;md5=59e033cc6b9ca7388fa4b062be95ddbc</t>
  </si>
  <si>
    <t>2-s2.0-85164614648</t>
  </si>
  <si>
    <t>rayyan-172028263</t>
  </si>
  <si>
    <t>Multi-sensor network tracking research utilizing searchable encryption algorithm in the cloud computing environment</t>
  </si>
  <si>
    <t>Sun, Xiaoling and Li, Shanshan</t>
  </si>
  <si>
    <t>https://www.scopus.com/inward/record.uri?eid=2-s2.0-85164614648&amp;doi=10.7717%2fPEERJ-CS.1433&amp;partnerID=40&amp;md5=45985951a266fcfab4250af56047bd3f</t>
  </si>
  <si>
    <t>rayyan-172028264</t>
  </si>
  <si>
    <t>Wang, Zhenqi and Guan, Shaopeng</t>
  </si>
  <si>
    <t>https://www.scopus.com/inward/record.uri?eid=2-s2.0-85153935551&amp;doi=10.7717%2fPEERJ-CS.1337&amp;partnerID=40&amp;md5=172e5a1141b4f1ac5e94a80a4a6be0cc</t>
  </si>
  <si>
    <t>2-s2.0-85139593124</t>
  </si>
  <si>
    <t>rayyan-172028265</t>
  </si>
  <si>
    <t>A user-centric privacy-preserving authentication protocol for IoT-AmI environments</t>
  </si>
  <si>
    <t>Computer Communications</t>
  </si>
  <si>
    <t>Masud, Mehedi and Gaba, Gurjot Singh and Kumar, Pardeep and Gurtov, Andrei</t>
  </si>
  <si>
    <t>https://www.scopus.com/inward/record.uri?eid=2-s2.0-85139593124&amp;doi=10.1016%2fj.comcom.2022.09.021&amp;partnerID=40&amp;md5=9e5065d839957e4d991e02f93a80e8bf</t>
  </si>
  <si>
    <t>2-s2.0-85168413109</t>
  </si>
  <si>
    <t>rayyan-172028266</t>
  </si>
  <si>
    <t>Blockchain-Based Safety and Efficiency Approach to Air Traffic Management</t>
  </si>
  <si>
    <t>Proceedings of 10th International Conference on Recent Advances in Air and Space Technologies, RAST 2023</t>
  </si>
  <si>
    <t>Oren, Alper</t>
  </si>
  <si>
    <t>https://www.scopus.com/inward/record.uri?eid=2-s2.0-85168413109&amp;doi=10.1109%2fRAST57548.2023.10197930&amp;partnerID=40&amp;md5=4423bc49dff19335d71b1b3b39922514</t>
  </si>
  <si>
    <t>10.1109/RAST57548.2023.10197930</t>
  </si>
  <si>
    <t>2-s2.0-85163179314</t>
  </si>
  <si>
    <t>rayyan-172028267</t>
  </si>
  <si>
    <t>Wormhole Detection using Zonal Security Nodes in Wireless Sensor Networks</t>
  </si>
  <si>
    <t>Verma, Shaurya and Arora, Sonali and Rawat, Asha</t>
  </si>
  <si>
    <t>https://www.scopus.com/inward/record.uri?eid=2-s2.0-85163179314&amp;doi=10.1109%2fCICTN57981.2023.10141237&amp;partnerID=40&amp;md5=da229dab36e920ad0d9fbd2140895bf3</t>
  </si>
  <si>
    <t>10.1109/CICTN57981.2023.10141237</t>
  </si>
  <si>
    <t>2-s2.0-85145097849</t>
  </si>
  <si>
    <t>rayyan-172028268</t>
  </si>
  <si>
    <t>Real-Time Network Auditing System Based onÂ Low-Cost IoT Devices</t>
  </si>
  <si>
    <t>FernÃ¡ndez-Arruti, Pedro and VÃ¡zquez, Alejandro Mosteiro and Dafonte, Carlos and FernÃ¡ndez, Diego and NÃ³voa, Francisco J.</t>
  </si>
  <si>
    <t>https://www.scopus.com/inward/record.uri?eid=2-s2.0-85145097849&amp;doi=10.1007%2f978-3-031-21333-5_106&amp;partnerID=40&amp;md5=c84aa478cf4b01844e0a0de21f0e7cb3</t>
  </si>
  <si>
    <t>10.1007/978-3-031-21333-5_106</t>
  </si>
  <si>
    <t>2-s2.0-85151056923</t>
  </si>
  <si>
    <t>rayyan-172028269</t>
  </si>
  <si>
    <t>A Systematic Approach toÂ Automotive Security</t>
  </si>
  <si>
    <t>Ebrahimi, Masoud and Marksteiner, Stefan and NiÄkoviÄ‡, Dejan and Bloem, Roderick and SchÃ¶gler, David and Eisner, Philipp and Sprung, Samuel and Schober, Thomas and Chlup, Sebastian and Schmittner, Christoph and KÃ¶nig, Sandra</t>
  </si>
  <si>
    <t>https://www.scopus.com/inward/record.uri?eid=2-s2.0-85151056923&amp;doi=10.1007%2f978-3-031-27481-7_34&amp;partnerID=40&amp;md5=e5690c46bee56c2cd689779d3c1bbf84</t>
  </si>
  <si>
    <t>10.1007/978-3-031-27481-7_34</t>
  </si>
  <si>
    <t>2-s2.0-85174546485</t>
  </si>
  <si>
    <t>rayyan-172028270</t>
  </si>
  <si>
    <t>A Qualitative Study of the Effects of Socioâ€”organizational Factors on the Information Security Culture of Employees in a Financial Institution</t>
  </si>
  <si>
    <t>Emmanuel, Kolawole and Hamid, Thaier</t>
  </si>
  <si>
    <t>https://www.scopus.com/inward/record.uri?eid=2-s2.0-85174546485&amp;doi=10.1007%2f978-3-031-37164-6_10&amp;partnerID=40&amp;md5=ae56297d701477c76a724534199b05f3</t>
  </si>
  <si>
    <t>10.1007/978-3-031-37164-6_10</t>
  </si>
  <si>
    <t>2-s2.0-85156271399</t>
  </si>
  <si>
    <t>rayyan-172028271</t>
  </si>
  <si>
    <t>Wireless Sensor Security Issues on Data Link Layer: A Survey</t>
  </si>
  <si>
    <t>Hasan, Muhammad Zulkifl and Hanapi, Zurina Mohd and Hussain, Muhammad Zunnurain</t>
  </si>
  <si>
    <t>https://www.scopus.com/inward/record.uri?eid=2-s2.0-85156271399&amp;doi=10.32604%2fcmc.2023.036444&amp;partnerID=40&amp;md5=a5792f1207b0ced3c26ce3dacb5d95e7</t>
  </si>
  <si>
    <t>2-s2.0-85148207187</t>
  </si>
  <si>
    <t>rayyan-172028272</t>
  </si>
  <si>
    <t>Comparative Analysis of Execution of CNN-Based Sanguine Data Transmission with LSB-SS and PVD-SS</t>
  </si>
  <si>
    <t>Computer Systems Science and Engineering</t>
  </si>
  <si>
    <t>Patil, Alaknanda S. and Sundari, G. and Sivaraman, Arun Kumar</t>
  </si>
  <si>
    <t>https://www.scopus.com/inward/record.uri?eid=2-s2.0-85148207187&amp;doi=10.32604%2fcsse.2023.034270&amp;partnerID=40&amp;md5=a6a9715154825c6ab2345a9b9cbc4a6b</t>
  </si>
  <si>
    <t>2-s2.0-85157970515</t>
  </si>
  <si>
    <t>rayyan-172028273</t>
  </si>
  <si>
    <t>A Complete Log Files Security Solution Using Anomaly Detection and Blockchain Technology</t>
  </si>
  <si>
    <t>Chan, Tshun Kong and Kamsin, Intan Farahama Binti and Amin, Salmiah and Zainal, Nur Khairunnisha</t>
  </si>
  <si>
    <t>https://www.scopus.com/inward/record.uri?eid=2-s2.0-85157970515&amp;doi=10.1109%2fDeSE58274.2023.10100200&amp;partnerID=40&amp;md5=20086ca1ea7d684a15992ad489516a67</t>
  </si>
  <si>
    <t>10.1109/DeSE58274.2023.10100200</t>
  </si>
  <si>
    <t>rayyan-172028274</t>
  </si>
  <si>
    <t>UbiSecE: UbiLab's Secure Cloud Environment for Public Health Research in Microsoft Azure</t>
  </si>
  <si>
    <t>Miranda, Pedro Augusto and Kaur, Jasleen and Morita, Plinio</t>
  </si>
  <si>
    <t>https://www.scopus.com/inward/record.uri?eid=2-s2.0-85167564729&amp;doi=10.1109%2fWiMob58348.2023.10187831&amp;partnerID=40&amp;md5=373e0c9751006d1f739d4640b4bd78da</t>
  </si>
  <si>
    <t>2-s2.0-85135888131</t>
  </si>
  <si>
    <t>rayyan-172028275</t>
  </si>
  <si>
    <t>Augmented security for healthcare data using obfuscation and elliptic curve cryptography algorithm in health cloud environment</t>
  </si>
  <si>
    <t>Concurrency and Computation: Practice and Experience</t>
  </si>
  <si>
    <t>Sri Vigna Hema, V. and Ramesh, K.</t>
  </si>
  <si>
    <t>https://www.scopus.com/inward/record.uri?eid=2-s2.0-85135888131&amp;doi=10.1002%2fcpe.7275&amp;partnerID=40&amp;md5=2185a6d79f5d3cea42b47745b346d4d7</t>
  </si>
  <si>
    <t>John Wiley and Sons Ltd</t>
  </si>
  <si>
    <t>10.1002/cpe.7275</t>
  </si>
  <si>
    <t>2-s2.0-85163602686</t>
  </si>
  <si>
    <t>rayyan-172028276</t>
  </si>
  <si>
    <t>A Web DApp for Efficient Organ Donation Management System: Leveraging Centralized Wallet Architecture as Backend</t>
  </si>
  <si>
    <t>Proceedings of the 2nd International Conference on Applied Artificial Intelligence and Computing, ICAAIC 2023</t>
  </si>
  <si>
    <t>Ajay, Gollu and Lokesh, Allu and Sravanasandhya, Daneti and Kousalya, Gantla and Teja, Damirekula Deepak and Daniya, T.</t>
  </si>
  <si>
    <t>https://www.scopus.com/inward/record.uri?eid=2-s2.0-85163602686&amp;doi=10.1109%2fICAAIC56838.2023.10141438&amp;partnerID=40&amp;md5=edcd2b867f9789880c65c65a32f74087</t>
  </si>
  <si>
    <t>10.1109/ICAAIC56838.2023.10141438</t>
  </si>
  <si>
    <t>2-s2.0-85163298759</t>
  </si>
  <si>
    <t>rayyan-172028277</t>
  </si>
  <si>
    <t>3rd EAI International Conference on IoT and Big Data Technologies for Health Care, IotCARE 2022</t>
  </si>
  <si>
    <t>https://www.scopus.com/inward/record.uri?eid=2-s2.0-85163298759&amp;partnerID=40&amp;md5=8520b932ed0af11e49aec018dd3b0c08</t>
  </si>
  <si>
    <t>2-s2.0-85164478630</t>
  </si>
  <si>
    <t>rayyan-172028278</t>
  </si>
  <si>
    <t>Broadening the Solution Space of Feature Selection in Time-interval-based Malware Detection</t>
  </si>
  <si>
    <t>Yang, Zao and Kang, Boojoong</t>
  </si>
  <si>
    <t>https://www.scopus.com/inward/record.uri?eid=2-s2.0-85164478630&amp;doi=10.1016%2fj.procs.2023.03.102&amp;partnerID=40&amp;md5=97c4e33e26c7472b3025893833b05f2f</t>
  </si>
  <si>
    <t>2-s2.0-85159496472</t>
  </si>
  <si>
    <t>rayyan-172028279</t>
  </si>
  <si>
    <t>Internet of Behavior (IoB)</t>
  </si>
  <si>
    <t>Dhaya, R. and Kanthavel, R.</t>
  </si>
  <si>
    <t>https://www.scopus.com/inward/record.uri?eid=2-s2.0-85159496472&amp;doi=10.1201%2f9781003305170&amp;partnerID=40&amp;md5=01ac036144a07465ad75f366636b38f9</t>
  </si>
  <si>
    <t>10.1201/9781003305170</t>
  </si>
  <si>
    <t>2-s2.0-85166229295</t>
  </si>
  <si>
    <t>rayyan-172028280</t>
  </si>
  <si>
    <t>Security enhancement of LSB-based audio steganography method</t>
  </si>
  <si>
    <t>2023 IEEE Zooming Innovation in Consumer Technologies Conference, ZINC 2023</t>
  </si>
  <si>
    <t>Jezdimirovic, Jovana and Pekez, Nenad and Kovacevic, Jelena</t>
  </si>
  <si>
    <t>https://www.scopus.com/inward/record.uri?eid=2-s2.0-85166229295&amp;doi=10.1109%2fZINC58345.2023.10174020&amp;partnerID=40&amp;md5=81d4e96b4e52f6761c918f1dcc2cc357</t>
  </si>
  <si>
    <t>10.1109/ZINC58345.2023.10174020</t>
  </si>
  <si>
    <t>2-s2.0-85162075096</t>
  </si>
  <si>
    <t>rayyan-172028281</t>
  </si>
  <si>
    <t>Classifying social media bots as malicious or benign using semi-supervised machine learning</t>
  </si>
  <si>
    <t>Journal of Cybersecurity</t>
  </si>
  <si>
    <t>Mbona, Innocent and Eloff, Jan H.P.</t>
  </si>
  <si>
    <t>https://www.scopus.com/inward/record.uri?eid=2-s2.0-85162075096&amp;doi=10.1093%2fcybsec%2ftyac015&amp;partnerID=40&amp;md5=fb815c2d0c902eab021ea7273cfa6a22</t>
  </si>
  <si>
    <t>Oxford University Press</t>
  </si>
  <si>
    <t>2-s2.0-85166635389</t>
  </si>
  <si>
    <t>rayyan-172028282</t>
  </si>
  <si>
    <t>From Cyber Security to Cyber Power: Appraising the Emergence of 'Responsible, Democratic Cyber Power' in UK Strategy</t>
  </si>
  <si>
    <t>International Conference on Cyber Conflict, CYCON</t>
  </si>
  <si>
    <t>Devanny, Joe and Dwyer, Andrew C.</t>
  </si>
  <si>
    <t>https://www.scopus.com/inward/record.uri?eid=2-s2.0-85166635389&amp;doi=10.23919%2fCyCon58705.2023.10181804&amp;partnerID=40&amp;md5=965f5ebbb9ea2da3c7931cfe2e062461</t>
  </si>
  <si>
    <t>NATO CCD COE Publications</t>
  </si>
  <si>
    <t>10.23919/CyCon58705.2023.10181804</t>
  </si>
  <si>
    <t>2-s2.0-85161460393</t>
  </si>
  <si>
    <t>rayyan-172028283</t>
  </si>
  <si>
    <t>Cross-Chain Data Auditing for Medical IoT Data Sharing</t>
  </si>
  <si>
    <t>Fan, Kuan and Liu, Zhuoxuan and Liu, Mingxi and Wen, Yihong and Lu, Ning and Shi, Wenbo</t>
  </si>
  <si>
    <t>https://www.scopus.com/inward/record.uri?eid=2-s2.0-85161460393&amp;doi=10.1007%2f978-3-031-30623-5_5&amp;partnerID=40&amp;md5=79d8b64bf8f5293dc6763bde83f9ecc8</t>
  </si>
  <si>
    <t>10.1007/978-3-031-30623-5_5</t>
  </si>
  <si>
    <t>2-s2.0-85171542211</t>
  </si>
  <si>
    <t>rayyan-172028284</t>
  </si>
  <si>
    <t>A Smart Factory Architecture Based on Industry 4.0 Technologies: Open-Source Software Implementation</t>
  </si>
  <si>
    <t>Fortoul-Diaz, Jesus Anselmo and Carrillo-Martinez, Luis Antonio and Centeno-Tellez, Adolfo and Cortes-Santacruz, Froylan and Olmos-Pineda, Ivan and Flores-Quintero, Roberto Rafael</t>
  </si>
  <si>
    <t>https://www.scopus.com/inward/record.uri?eid=2-s2.0-85171542211&amp;doi=10.1109%2fACCESS.2023.3316116&amp;partnerID=40&amp;md5=4d599bb7e6ad40aed878d51396a279c7</t>
  </si>
  <si>
    <t>2-s2.0-85146418356</t>
  </si>
  <si>
    <t>rayyan-172028285</t>
  </si>
  <si>
    <t>Personal Health and Illness Management and the Future Vision of Biomedical Clothing Based on WSN</t>
  </si>
  <si>
    <t>International Journal of Data Warehousing and Mining</t>
  </si>
  <si>
    <t>Zhang, Ge and Ning, Zubin</t>
  </si>
  <si>
    <t>https://www.scopus.com/inward/record.uri?eid=2-s2.0-85146418356&amp;doi=10.4018%2fIJDWM.316126&amp;partnerID=40&amp;md5=ca5e1975ebb10ee7fbf81e2d740bbfbb</t>
  </si>
  <si>
    <t>2-s2.0-85143821128</t>
  </si>
  <si>
    <t>rayyan-172028286</t>
  </si>
  <si>
    <t>Getting Smarter about Smart Cities: Improving Data Security and Privacy through Compliance</t>
  </si>
  <si>
    <t>Aslam, Mudassar and Khan Abbasi, Muhammad Abbas and Khalid, Tauqeer and Shan, Rafi us and Ullah, Subhan and Ahmad, Tahir and Saeed, Saqib and Alabbad, Dina A. and Ahmad, Rizwan</t>
  </si>
  <si>
    <t>https://www.scopus.com/inward/record.uri?eid=2-s2.0-85143821128&amp;doi=10.3390%2fs22239338&amp;partnerID=40&amp;md5=02c301a51824e042223406dcb393e98e</t>
  </si>
  <si>
    <t>2-s2.0-85153350179</t>
  </si>
  <si>
    <t>rayyan-172028287</t>
  </si>
  <si>
    <t>Ransomware Attacks and Scenarios: Cost Factors and Loss of Reputation</t>
  </si>
  <si>
    <t>Advances in Information Security</t>
  </si>
  <si>
    <t>MÃ¶ller, Dietmar P. F.</t>
  </si>
  <si>
    <t>https://www.scopus.com/inward/record.uri?eid=2-s2.0-85153350179&amp;doi=10.1007%2f978-3-031-26845-8_6&amp;partnerID=40&amp;md5=fcbbba18be199c0aadb79931afd123e2</t>
  </si>
  <si>
    <t>10.1007/978-3-031-26845-8_6</t>
  </si>
  <si>
    <t>2-s2.0-85168955869</t>
  </si>
  <si>
    <t>rayyan-172028288</t>
  </si>
  <si>
    <t>Lessons Lost: Incident Response in the Age of Cyber Insurance and Breach Attorneys</t>
  </si>
  <si>
    <t>Woods, Daniel W. and Bohme, Rainer and Wolff, Josephine and Schwarcz, Daniel</t>
  </si>
  <si>
    <t>https://www.scopus.com/inward/record.uri?eid=2-s2.0-85168955869&amp;partnerID=40&amp;md5=977712701a0f3caeaeb01faff21e46c0</t>
  </si>
  <si>
    <t>2-s2.0-85174747295</t>
  </si>
  <si>
    <t>rayyan-172028289</t>
  </si>
  <si>
    <t>Investigating Instagram Privacy Through Memory Forensics</t>
  </si>
  <si>
    <t>Ghafarian, Ahmad and Fredy, Justin</t>
  </si>
  <si>
    <t>https://www.scopus.com/inward/record.uri?eid=2-s2.0-85174747295&amp;doi=10.1007%2f978-3-031-37717-4_84&amp;partnerID=40&amp;md5=e3bed95bd6a93bbbd02827e5f4a9524d</t>
  </si>
  <si>
    <t>10.1007/978-3-031-37717-4_84</t>
  </si>
  <si>
    <t>2-s2.0-85175991581</t>
  </si>
  <si>
    <t>rayyan-172028290</t>
  </si>
  <si>
    <t>Anomaly Classification toÂ Enable Self-healing inÂ Cyber Physical Systems Using Process Mining</t>
  </si>
  <si>
    <t>Singh, Uphar and Gajjala, Deepak and Khondoker, Rahamatullah and Gupta, Harshit and Sinha, Ayush and Vyas, O.P.</t>
  </si>
  <si>
    <t>https://www.scopus.com/inward/record.uri?eid=2-s2.0-85175991581&amp;doi=10.1007%2f978-3-031-44505-7_1&amp;partnerID=40&amp;md5=de7fa20e5af3f383d590bc5b1a790594</t>
  </si>
  <si>
    <t>10.1007/978-3-031-44505-7_1</t>
  </si>
  <si>
    <t>2-s2.0-85142727965</t>
  </si>
  <si>
    <t>rayyan-172028291</t>
  </si>
  <si>
    <t>A System for Monitoring the Effective Operation of Employee Access to Computer Systems Based on Biometric Authentication</t>
  </si>
  <si>
    <t>Cherkesova, Larisa and Revyakina, Elena and Akishin, Boris and Nikishina, Tatiana and Trubchik, Irina</t>
  </si>
  <si>
    <t>https://www.scopus.com/inward/record.uri?eid=2-s2.0-85142727965&amp;doi=10.1007%2f978-3-031-11058-0_171&amp;partnerID=40&amp;md5=5e3d2d248fecac5c3ad29b22d1f3229a</t>
  </si>
  <si>
    <t>10.1007/978-3-031-11058-0_171</t>
  </si>
  <si>
    <t>2-s2.0-85139878722</t>
  </si>
  <si>
    <t>rayyan-172028292</t>
  </si>
  <si>
    <t>Predicting the Occurrence of a Data Breach</t>
  </si>
  <si>
    <t>International Journal of Information Management Data Insights</t>
  </si>
  <si>
    <t>Barati, Mehdi and Yankson, Benjamin</t>
  </si>
  <si>
    <t>https://www.scopus.com/inward/record.uri?eid=2-s2.0-85139878722&amp;doi=10.1016%2fj.jjimei.2022.100128&amp;partnerID=40&amp;md5=348dbdcca598bd0fdbf88de9cd4121b8</t>
  </si>
  <si>
    <t>2-s2.0-85164268066</t>
  </si>
  <si>
    <t>rayyan-172028293</t>
  </si>
  <si>
    <t>A methodology for mapping cybersecurity standards into governance guidelines for SME in Portugal</t>
  </si>
  <si>
    <t>Azinheira, Bruno and Antunes, Mario and Maximiano, Marisa and Gomes, Ricardo</t>
  </si>
  <si>
    <t>https://www.scopus.com/inward/record.uri?eid=2-s2.0-85164268066&amp;doi=10.1016%2fj.procs.2023.01.272&amp;partnerID=40&amp;md5=42a16f40ea1256d76c9057afc994770f</t>
  </si>
  <si>
    <t>2-s2.0-85153275780</t>
  </si>
  <si>
    <t>rayyan-172028294</t>
  </si>
  <si>
    <t>New Validation of a Cybersecurity Model to Audit the Cybersecurity Program in a Canadian Higher Education Institution</t>
  </si>
  <si>
    <t>2023 Conference on Information Communications Technology and Society, ICTAS 2023 - Proceedings</t>
  </si>
  <si>
    <t>Sabillon, Regner and Bermejo Higuera, Juan Ramon</t>
  </si>
  <si>
    <t>https://www.scopus.com/inward/record.uri?eid=2-s2.0-85153275780&amp;doi=10.1109%2fICTAS56421.2023.10082731&amp;partnerID=40&amp;md5=4986eb120543fa851eff020111d3def8</t>
  </si>
  <si>
    <t>10.1109/ICTAS56421.2023.10082731</t>
  </si>
  <si>
    <t>2-s2.0-85166371303</t>
  </si>
  <si>
    <t>rayyan-172028295</t>
  </si>
  <si>
    <t>Enhancing Data Privacy of IoT Healthcare with Keylogger Attack Mitigation</t>
  </si>
  <si>
    <t>2023 4th International Conference for Emerging Technology, INCET 2023</t>
  </si>
  <si>
    <t>Kumar, Atul and Sharma, Ishu</t>
  </si>
  <si>
    <t>https://www.scopus.com/inward/record.uri?eid=2-s2.0-85166371303&amp;doi=10.1109%2fINCET57972.2023.10170531&amp;partnerID=40&amp;md5=a31c878d049ac16cf30d65494ad43f84</t>
  </si>
  <si>
    <t>10.1109/INCET57972.2023.10170531</t>
  </si>
  <si>
    <t>2-s2.0-85171749862</t>
  </si>
  <si>
    <t>rayyan-172028296</t>
  </si>
  <si>
    <t>Learning When to Say Goodbye: What Should be the Shelf Life of an Indicator of Compromise?</t>
  </si>
  <si>
    <t>Tostes, Breno and Ventura, Leonardo and Lovat, Enrico and Martins, Matheus and Menasche, Daniel</t>
  </si>
  <si>
    <t>https://www.scopus.com/inward/record.uri?eid=2-s2.0-85171749862&amp;doi=10.1109%2fCSR57506.2023.10224937&amp;partnerID=40&amp;md5=b93ce4e36db7282ce51233df419a4aec</t>
  </si>
  <si>
    <t>2-s2.0-85148230651</t>
  </si>
  <si>
    <t>rayyan-172028297</t>
  </si>
  <si>
    <t>An Improved Reptile Search Algorithm Based on Cauchy Mutation for Intrusion Detection</t>
  </si>
  <si>
    <t>Duraibi, Salahahaldeen</t>
  </si>
  <si>
    <t>https://www.scopus.com/inward/record.uri?eid=2-s2.0-85148230651&amp;doi=10.32604%2fcsse.2023.036119&amp;partnerID=40&amp;md5=965787534541f5991f5d837206c10122</t>
  </si>
  <si>
    <t>2-s2.0-85148467946</t>
  </si>
  <si>
    <t>rayyan-172028298</t>
  </si>
  <si>
    <t>RTrap: Trapping and Containing Ransomware With Machine Learning</t>
  </si>
  <si>
    <t>IEEE Transactions on Information Forensics and Security</t>
  </si>
  <si>
    <t>Ganfure, Gaddisa Olani and Wu, Chun-Feng and Chang, Yuan-Hao and Shih, Wei-Kuan</t>
  </si>
  <si>
    <t>https://www.scopus.com/inward/record.uri?eid=2-s2.0-85148467946&amp;doi=10.1109%2fTIFS.2023.3240025&amp;partnerID=40&amp;md5=57b00828b715c1788e6677b947b9098b</t>
  </si>
  <si>
    <t>10.1109/TIFS.2023.3240025</t>
  </si>
  <si>
    <t>2-s2.0-85174521761</t>
  </si>
  <si>
    <t>rayyan-172028299</t>
  </si>
  <si>
    <t>A Multi-view Graph Learning Approach forÂ Host-Based Malicious Behavior Detection</t>
  </si>
  <si>
    <t>Zhao, Chenfei and Zhang, Zhe and Wu, Tiejun and Fan, Dunqiu</t>
  </si>
  <si>
    <t>https://www.scopus.com/inward/record.uri?eid=2-s2.0-85174521761&amp;doi=10.1007%2f978-3-031-35415-1_20&amp;partnerID=40&amp;md5=5925967b80bdade752d8c4d49a591df7</t>
  </si>
  <si>
    <t>10.1007/978-3-031-35415-1_20</t>
  </si>
  <si>
    <t>2-s2.0-85171620789</t>
  </si>
  <si>
    <t>rayyan-172028300</t>
  </si>
  <si>
    <t>Information We Can Extract about a User from 'One Minute Mobile Application Usage'</t>
  </si>
  <si>
    <t>IEEE INFOCOM 2023 - Conference on Computer Communications Workshops, INFOCOM WKSHPS 2023</t>
  </si>
  <si>
    <t>Ali, Sarwan</t>
  </si>
  <si>
    <t>https://www.scopus.com/inward/record.uri?eid=2-s2.0-85171620789&amp;doi=10.1109%2fINFOCOMWKSHPS57453.2023.10225869&amp;partnerID=40&amp;md5=3877a86f353d32bbe62aec66d54affd7</t>
  </si>
  <si>
    <t>2-s2.0-85166732974</t>
  </si>
  <si>
    <t>rayyan-172028301</t>
  </si>
  <si>
    <t>Next Generation Financial Services: Role of Blockchain enabled Federated Learning and Metaverse</t>
  </si>
  <si>
    <t>Proceedings - 23rd IEEE/ACM International Symposium on Cluster, Cloud and Internet Computing Workshops, CCGridW 2023</t>
  </si>
  <si>
    <t>Chatterjee, Pushpita and Das, Debashis and Rawat, Danda B</t>
  </si>
  <si>
    <t>https://www.scopus.com/inward/record.uri?eid=2-s2.0-85166732974&amp;doi=10.1109%2fCCGridW59191.2023.00025&amp;partnerID=40&amp;md5=8dcd6105345b611d367124d7cc749bf8</t>
  </si>
  <si>
    <t>10.1109/CCGridW59191.2023.00025</t>
  </si>
  <si>
    <t>2-s2.0-85153362287</t>
  </si>
  <si>
    <t>rayyan-172028302</t>
  </si>
  <si>
    <t>CYBERSECURITY AND FUSION CENTERS</t>
  </si>
  <si>
    <t>EDPACS</t>
  </si>
  <si>
    <t>McLaughlin, Kevin Lynn</t>
  </si>
  <si>
    <t>https://www.scopus.com/inward/record.uri?eid=2-s2.0-85153362287&amp;doi=10.1080%2f07366981.2023.2205689&amp;partnerID=40&amp;md5=b0f851cc13908d36dec24f57af447386</t>
  </si>
  <si>
    <t>10.1080/07366981.2023.2205689</t>
  </si>
  <si>
    <t>2-s2.0-85168761938</t>
  </si>
  <si>
    <t>rayyan-172028303</t>
  </si>
  <si>
    <t>A Prevention Technique-Based Framework for Securing Healthcare Data</t>
  </si>
  <si>
    <t>Singh, Harsimran Jit and Gupta, Shubh and Vyas, Sonali</t>
  </si>
  <si>
    <t>https://www.scopus.com/inward/record.uri?eid=2-s2.0-85168761938&amp;doi=10.1007%2f978-981-99-1479-1_57&amp;partnerID=40&amp;md5=fef9030aed629a405ad9ba44890ca9e5</t>
  </si>
  <si>
    <t>10.1007/978-981-99-1479-1_57</t>
  </si>
  <si>
    <t>2-s2.0-85168348871</t>
  </si>
  <si>
    <t>rayyan-172028304</t>
  </si>
  <si>
    <t>2023 International Conference on Intelligent Computing, Communication, Networking and Services, ICCNS 2023</t>
  </si>
  <si>
    <t>https://www.scopus.com/inward/record.uri?eid=2-s2.0-85168348871&amp;partnerID=40&amp;md5=615c87be022483f62e22b20c99fe8419</t>
  </si>
  <si>
    <t>2-s2.0-85147735482</t>
  </si>
  <si>
    <t>rayyan-172028305</t>
  </si>
  <si>
    <t>Agro-Food Supply Chain Traceability using Blockchain and IPFS</t>
  </si>
  <si>
    <t>Babu, Subashini and Devarajan, Hemavathi</t>
  </si>
  <si>
    <t>https://www.scopus.com/inward/record.uri?eid=2-s2.0-85147735482&amp;doi=10.14569%2fIJACSA.2023.0140142&amp;partnerID=40&amp;md5=994f272e5ad57b11bd24bae067035e8c</t>
  </si>
  <si>
    <t>2-s2.0-85168110027</t>
  </si>
  <si>
    <t>rayyan-172028306</t>
  </si>
  <si>
    <t>Proceedings of the 8th International Conference on Communication and Electronics Systems, ICCES 2023</t>
  </si>
  <si>
    <t>https://www.scopus.com/inward/record.uri?eid=2-s2.0-85168110027&amp;partnerID=40&amp;md5=267a628e8b3105c9c0611cfd70f75893</t>
  </si>
  <si>
    <t>2-s2.0-85174516208</t>
  </si>
  <si>
    <t>rayyan-172028307</t>
  </si>
  <si>
    <t>Design and Implementation of a Secure Patient Recommender and Prediction System</t>
  </si>
  <si>
    <t>Ahmed, Asmaa and Al Ali, Amel and Mousa, Wedad and Alhosani, Haifa and Anajemba, Joseph and Iwendi, Celestine</t>
  </si>
  <si>
    <t>https://www.scopus.com/inward/record.uri?eid=2-s2.0-85174516208&amp;doi=10.1007%2f978-3-031-37164-6_19&amp;partnerID=40&amp;md5=8b57b077fb740edbe9099a7d05118736</t>
  </si>
  <si>
    <t>10.1007/978-3-031-37164-6_19</t>
  </si>
  <si>
    <t>2-s2.0-85163387990</t>
  </si>
  <si>
    <t>rayyan-172028308</t>
  </si>
  <si>
    <t>An Intelligent IoT Terminal Detection System Based on Data Sniffing</t>
  </si>
  <si>
    <t>Chen, Tao and Cao, Can and Ni, Pengcheng</t>
  </si>
  <si>
    <t>https://www.scopus.com/inward/record.uri?eid=2-s2.0-85163387990&amp;doi=10.1007%2f978-981-99-3300-6_49&amp;partnerID=40&amp;md5=cc55e469a72b4bcade6b6976dd0e283f</t>
  </si>
  <si>
    <t>10.1007/978-981-99-3300-6_49</t>
  </si>
  <si>
    <t>2-s2.0-85151300087</t>
  </si>
  <si>
    <t>rayyan-172028309</t>
  </si>
  <si>
    <t>Secure Storage and Data Sharing Scheme Using Private Blockchain-Based HDFS Data Storage for Cloud Computing</t>
  </si>
  <si>
    <t>International Journal of Computer Networks and Applications</t>
  </si>
  <si>
    <t>Shrivastava, Gaurav and Patel, Sachin</t>
  </si>
  <si>
    <t>https://www.scopus.com/inward/record.uri?eid=2-s2.0-85151300087&amp;doi=10.22247%2fijcna%2f2023%2f218509&amp;partnerID=40&amp;md5=f6f947de682d29ac7ac9eaee99bd9f04</t>
  </si>
  <si>
    <t>EverScience Publications</t>
  </si>
  <si>
    <t>2-s2.0-85151147746</t>
  </si>
  <si>
    <t>rayyan-172028310</t>
  </si>
  <si>
    <t>Detecting Malicious and Clean PowerShell Scripts Among Obfuscated Commands Using Deep Learning Methods and Word Embedding</t>
  </si>
  <si>
    <t>Kul, Seda and Manga, Ahmet and Esenalp, Zeki and Kaplan, RÄ±dvan and Sayar, Ahmet</t>
  </si>
  <si>
    <t>https://www.scopus.com/inward/record.uri?eid=2-s2.0-85151147746&amp;doi=10.1007%2f978-3-031-26852-6_79&amp;partnerID=40&amp;md5=9d3288db9164f67cd04c835d5f7ef939</t>
  </si>
  <si>
    <t>10.1007/978-3-031-26852-6_79</t>
  </si>
  <si>
    <t>2-s2.0-85174457946</t>
  </si>
  <si>
    <t>rayyan-172028311</t>
  </si>
  <si>
    <t>16th International Conference on Social Computing, Behavioral-Cultural Modeling and Prediction and Behavior Representation in Modeling and Simulation, SBP-BRiMS 2023</t>
  </si>
  <si>
    <t>https://www.scopus.com/inward/record.uri?eid=2-s2.0-85174457946&amp;partnerID=40&amp;md5=26b44819899fe24d59427f8031f9c52e</t>
  </si>
  <si>
    <t>2-s2.0-85146348586</t>
  </si>
  <si>
    <t>rayyan-172028312</t>
  </si>
  <si>
    <t>Blockchain-based Secure Environment for Electronic Health Records</t>
  </si>
  <si>
    <t>2022 13th International Conference on Computing Communication and Networking Technologies, ICCCNT 2022</t>
  </si>
  <si>
    <t>Jayasinghe, J.G.L.A. and Shiranthaka, K.G.S. and Kavith, T. and Jayasinghe, M.H.D.V. and Abeywardena, Kavinga Yapa and Yapa, Kanishka</t>
  </si>
  <si>
    <t>https://www.scopus.com/inward/record.uri?eid=2-s2.0-85146348586&amp;doi=10.1109%2fICCCNT54827.2022.9984371&amp;partnerID=40&amp;md5=7c14336fa4df6cd1d347dfc7a21e883f</t>
  </si>
  <si>
    <t>10.1109/ICCCNT54827.2022.9984371</t>
  </si>
  <si>
    <t>2-s2.0-85146537189</t>
  </si>
  <si>
    <t>rayyan-172028313</t>
  </si>
  <si>
    <t>A Network-based Distributed Data Storage System for Data Security in a Hostile Network</t>
  </si>
  <si>
    <t>2022 International Conference on Smart Applications, Communications and Networking, SmartNets 2022</t>
  </si>
  <si>
    <t>Chu, Jet and Xie, Derock</t>
  </si>
  <si>
    <t>https://www.scopus.com/inward/record.uri?eid=2-s2.0-85146537189&amp;doi=10.1109%2fSmartNets55823.2022.9994017&amp;partnerID=40&amp;md5=8390f11dcbea3726882d7f5b25322996</t>
  </si>
  <si>
    <t>10.1109/SmartNets55823.2022.9994017</t>
  </si>
  <si>
    <t>2-s2.0-85135111590</t>
  </si>
  <si>
    <t>rayyan-172028314</t>
  </si>
  <si>
    <t>Analysis of Information Availability for Seismic and Volcanic Monitoring Systems: A Review</t>
  </si>
  <si>
    <t>Arrais, Santiago and Urquiza-Aguiar, Luis and Tripp-Barba, Carolina</t>
  </si>
  <si>
    <t>https://www.scopus.com/inward/record.uri?eid=2-s2.0-85135111590&amp;doi=10.3390%2fs22145186&amp;partnerID=40&amp;md5=3495d6707aab3c71a429c4eb649648b6</t>
  </si>
  <si>
    <t>2-s2.0-85136955917</t>
  </si>
  <si>
    <t>rayyan-172028315</t>
  </si>
  <si>
    <t>Multi-label Classification of Cybersecurity Text with Distant Supervision</t>
  </si>
  <si>
    <t>Ishii, Masahiro and Mori, Kento and Kuwana, Ryoichi and Matsuura, Satoshi</t>
  </si>
  <si>
    <t>https://www.scopus.com/inward/record.uri?eid=2-s2.0-85136955917&amp;doi=10.1145%2f3538969.3543795&amp;partnerID=40&amp;md5=104bb434ba9ccdc007f4c043c33a42c9</t>
  </si>
  <si>
    <t>10.1145/3538969.3543795</t>
  </si>
  <si>
    <t>2-s2.0-85147921719</t>
  </si>
  <si>
    <t>rayyan-172028316</t>
  </si>
  <si>
    <t>Big data platforms</t>
  </si>
  <si>
    <t>Advanced Analytics and Deep Learning Models</t>
  </si>
  <si>
    <t>Gaikwad, Sharmila and Patil, Jignesh</t>
  </si>
  <si>
    <t>https://www.scopus.com/inward/record.uri?eid=2-s2.0-85147921719&amp;doi=10.1002%2f9781119792437.ch12&amp;partnerID=40&amp;md5=46114d2dff3d9fa4aa9417ecc2c0886c</t>
  </si>
  <si>
    <t>10.1002/9781119792437.ch12</t>
  </si>
  <si>
    <t>2-s2.0-85149734479</t>
  </si>
  <si>
    <t>rayyan-172028317</t>
  </si>
  <si>
    <t>Security Issues and Challenges of Big Data Analytics</t>
  </si>
  <si>
    <t>PDGC 2022 - 2022 7th International Conference on Parallel, Distributed and Grid Computing</t>
  </si>
  <si>
    <t>Verma, Richa and Bhatt, Ravindara</t>
  </si>
  <si>
    <t>https://www.scopus.com/inward/record.uri?eid=2-s2.0-85149734479&amp;doi=10.1109%2fPDGC56933.2022.10053205&amp;partnerID=40&amp;md5=2f60ac6b7b260f062be9b3360bf26029</t>
  </si>
  <si>
    <t>10.1109/PDGC56933.2022.10053205</t>
  </si>
  <si>
    <t>2-s2.0-85136985843</t>
  </si>
  <si>
    <t>rayyan-172028318</t>
  </si>
  <si>
    <t>5G Digital Twin: A Study of Enabling Technologies</t>
  </si>
  <si>
    <t>Ramirez, Ramiro and Huang, Chien-Yi and Liang, Shu-Hao</t>
  </si>
  <si>
    <t>https://www.scopus.com/inward/record.uri?eid=2-s2.0-85136985843&amp;doi=10.3390%2fapp12157794&amp;partnerID=40&amp;md5=02e02b682d1b887a513bb96083853a3b</t>
  </si>
  <si>
    <t>2-s2.0-85132005351</t>
  </si>
  <si>
    <t>rayyan-172028319</t>
  </si>
  <si>
    <t>Towards Secure and Intelligent Internet of Health Things: A Survey of Enabling Technologies and Applications</t>
  </si>
  <si>
    <t>Zaman, Umar and Imran and Mehmood, Faisal and Iqbal, Naeem and Kim, Jungsuk and Ibrahim, Muhammad</t>
  </si>
  <si>
    <t>https://www.scopus.com/inward/record.uri?eid=2-s2.0-85132005351&amp;doi=10.3390%2felectronics11121893&amp;partnerID=40&amp;md5=3a546f08273e8f2a5be15798ce841669</t>
  </si>
  <si>
    <t>2-s2.0-85150683139</t>
  </si>
  <si>
    <t>rayyan-172028320</t>
  </si>
  <si>
    <t>A Comprehensive Review of Anomaly Detection in Web Logs</t>
  </si>
  <si>
    <t>Proceedings - 2022 IEEE/ACM 9th International Conference on Big Data Computing, Applications and Technologies, BDCAT 2022</t>
  </si>
  <si>
    <t>Majd, Mehryar and Najafi, Pejman and Alhosseini, Seyed Ali and Cheng, Feng and Meinel, Christoph</t>
  </si>
  <si>
    <t>https://www.scopus.com/inward/record.uri?eid=2-s2.0-85150683139&amp;doi=10.1109%2fBDCAT56447.2022.00027&amp;partnerID=40&amp;md5=71bd4736774813ad8163b02bfc5a40a2</t>
  </si>
  <si>
    <t>10.1109/BDCAT56447.2022.00027</t>
  </si>
  <si>
    <t>2-s2.0-85146422351</t>
  </si>
  <si>
    <t>rayyan-172028321</t>
  </si>
  <si>
    <t>Ciphertext storage scheme supporting data hierarchical management and control</t>
  </si>
  <si>
    <t>Proceedings - 2022 International Conference on Networking and Network Applications, NaNA 2022</t>
  </si>
  <si>
    <t>Chen, Yuxiang and Hao, Yao and Yi, Zhongqiang and Guo, Xiaoyu and Xu, Chunxiang</t>
  </si>
  <si>
    <t>https://www.scopus.com/inward/record.uri?eid=2-s2.0-85146422351&amp;doi=10.1109%2fNaNA56854.2022.00042&amp;partnerID=40&amp;md5=5bba6f01a725385e84ef9ce107bf8a16</t>
  </si>
  <si>
    <t>10.1109/NaNA56854.2022.00042</t>
  </si>
  <si>
    <t>2-s2.0-85146423288</t>
  </si>
  <si>
    <t>rayyan-172028322</t>
  </si>
  <si>
    <t>Implementation of Cyber Security for Enabling Data Protection Analysis and Data Protection using Robot Key Homomorphic Encryption</t>
  </si>
  <si>
    <t>6th International Conference on I-SMAC (IoT in Social, Mobile, Analytics and Cloud), I-SMAC 2022 - Proceedings</t>
  </si>
  <si>
    <t>Biswas, Ankur and Karan, Ashish and Nigam, Nidhi and Doreswamy, Hema and Sadykanova, Serikkhan and Rauliyevna, Mangazina Zhanel</t>
  </si>
  <si>
    <t>https://www.scopus.com/inward/record.uri?eid=2-s2.0-85146423288&amp;doi=10.1109%2fI-SMAC55078.2022.9987407&amp;partnerID=40&amp;md5=0202d596340a119fbcd457734916a786</t>
  </si>
  <si>
    <t>10.1109/I-SMAC55078.2022.9987407</t>
  </si>
  <si>
    <t>2-s2.0-85145439394</t>
  </si>
  <si>
    <t>rayyan-172028323</t>
  </si>
  <si>
    <t>Organization-wide IOC Monitoring and Security Compliance in Endpoints using Open Source Tools</t>
  </si>
  <si>
    <t>2022 IEEE 3rd Global Conference for Advancement in Technology, GCAT 2022</t>
  </si>
  <si>
    <t>Divya, P.J. and George, Reenu Sara and Madhusudhan, G. and Padmasree, S.</t>
  </si>
  <si>
    <t>https://www.scopus.com/inward/record.uri?eid=2-s2.0-85145439394&amp;doi=10.1109%2fGCAT55367.2022.9971999&amp;partnerID=40&amp;md5=a6ef9d63c6d8c3a6bd4e28700c105d52</t>
  </si>
  <si>
    <t>10.1109/GCAT55367.2022.9971999</t>
  </si>
  <si>
    <t>rayyan-172028324</t>
  </si>
  <si>
    <t>A Survey on Blind Detection of Tampered Digital Images</t>
  </si>
  <si>
    <t>2-s2.0-85145263130</t>
  </si>
  <si>
    <t>rayyan-172028325</t>
  </si>
  <si>
    <t>BCSChain: Blockchain-Based Ceramic Supply Chain</t>
  </si>
  <si>
    <t>Kong, Lingchao and Chen, Weili and Lv, Huosheng and Chen, Qiming and Lin, Guoyou and Huang, Shizhi and Deng, Weitao</t>
  </si>
  <si>
    <t>https://www.scopus.com/inward/record.uri?eid=2-s2.0-85145263130&amp;doi=10.1007%2f978-981-19-8043-5_7&amp;partnerID=40&amp;md5=1d613ea87e848c77bccf7eceeb974676</t>
  </si>
  <si>
    <t>10.1007/978-981-19-8043-5_7</t>
  </si>
  <si>
    <t>2-s2.0-85122292635</t>
  </si>
  <si>
    <t>rayyan-172028326</t>
  </si>
  <si>
    <t>Machine learning approaches to network intrusion detection for contemporary internet traffic</t>
  </si>
  <si>
    <t>Ilyas, Muhammad U. and Alharbi, Soltan Abed</t>
  </si>
  <si>
    <t>https://www.scopus.com/inward/record.uri?eid=2-s2.0-85122292635&amp;doi=10.1007%2fs00607-021-01050-5&amp;partnerID=40&amp;md5=547723c3f03d8d93a7636007180df312</t>
  </si>
  <si>
    <t>10.1007/s00607-021-01050-5</t>
  </si>
  <si>
    <t>2-s2.0-85145260919</t>
  </si>
  <si>
    <t>rayyan-172028327</t>
  </si>
  <si>
    <t>Cross-site Scripting Threat Intelligence Detection Based onÂ Deep Learning</t>
  </si>
  <si>
    <t>Liu, Zhonglin and Fang, Yong and Xu, Yijia</t>
  </si>
  <si>
    <t>https://www.scopus.com/inward/record.uri?eid=2-s2.0-85145260919&amp;doi=10.1007%2f978-981-19-8445-7_6&amp;partnerID=40&amp;md5=9b526a23c07349e9f7dfb4aaca1d5da2</t>
  </si>
  <si>
    <t>10.1007/978-981-19-8445-7_6</t>
  </si>
  <si>
    <t>2-s2.0-85126893876</t>
  </si>
  <si>
    <t>rayyan-172028328</t>
  </si>
  <si>
    <t>Trusted Data Storage Architecture for National Infrastructure</t>
  </si>
  <si>
    <t>Wang, Yichuan and Fan, Rui and Liang, Xiaolong and Li, Pengge and Hei, Xinhong</t>
  </si>
  <si>
    <t>https://www.scopus.com/inward/record.uri?eid=2-s2.0-85126893876&amp;doi=10.3390%2fs22062318&amp;partnerID=40&amp;md5=6af2b57dd1809698dcf7dd3f4aefa47f</t>
  </si>
  <si>
    <t>2-s2.0-85149233100</t>
  </si>
  <si>
    <t>rayyan-172028329</t>
  </si>
  <si>
    <t>A Study on Student Cyber Safety Consciousness in the Light of Online Learning</t>
  </si>
  <si>
    <t>INDICON 2022 - 2022 IEEE 19th India Council International Conference</t>
  </si>
  <si>
    <t>Basha, Md Shaik Amzad and Christina, Sowmya and Devi, A. Uma and Sucharitha, M Martha and Maheshwari, Abhishek</t>
  </si>
  <si>
    <t>https://www.scopus.com/inward/record.uri?eid=2-s2.0-85149233100&amp;doi=10.1109%2fINDICON56171.2022.10039968&amp;partnerID=40&amp;md5=921bd884740d80ad4b02ce2e1e3dd43b</t>
  </si>
  <si>
    <t>10.1109/INDICON56171.2022.10039968</t>
  </si>
  <si>
    <t>2-s2.0-85127774229</t>
  </si>
  <si>
    <t>rayyan-172028330</t>
  </si>
  <si>
    <t>Mitigating adversarial evasion attacks of ransomware using ensemble learning</t>
  </si>
  <si>
    <t>Computers and Electrical Engineering</t>
  </si>
  <si>
    <t>Ahmed, Usman and Lin, Jerry Chun-Wei and Srivastava, Gautam</t>
  </si>
  <si>
    <t>https://www.scopus.com/inward/record.uri?eid=2-s2.0-85127774229&amp;doi=10.1016%2fj.compeleceng.2022.107903&amp;partnerID=40&amp;md5=310f1a80a13a9d302729b77f765da7bc</t>
  </si>
  <si>
    <t>2-s2.0-85146733726</t>
  </si>
  <si>
    <t>rayyan-172028331</t>
  </si>
  <si>
    <t>Log Necropsy: Web-Based Log Analysis Tool</t>
  </si>
  <si>
    <t>2022 IEEE 10th Conference on Systems, Process and Control, ICSPC 2022 - Proceedings</t>
  </si>
  <si>
    <t>Kamal, Ayesha and Hajamydeen, Asif Iqbal and Amril Jaharadak, Adam</t>
  </si>
  <si>
    <t>https://www.scopus.com/inward/record.uri?eid=2-s2.0-85146733726&amp;doi=10.1109%2fICSPC55597.2022.10001797&amp;partnerID=40&amp;md5=41ccece1666379f28a5b0c762db6427d</t>
  </si>
  <si>
    <t>10.1109/ICSPC55597.2022.10001797</t>
  </si>
  <si>
    <t>2-s2.0-85147419553</t>
  </si>
  <si>
    <t>rayyan-172028332</t>
  </si>
  <si>
    <t>Information Security Test on Websites and Social Media Using Footprinting Method</t>
  </si>
  <si>
    <t>Alby, Muhammad Fahmi and Ruslan, Ishak Firdauzi and Muharman, Muharman Lubis</t>
  </si>
  <si>
    <t>https://www.scopus.com/inward/record.uri?eid=2-s2.0-85147419553&amp;doi=10.1145%2f3568834.3568868&amp;partnerID=40&amp;md5=401cbdeb3cec4e4871bc4bfcd74c492e</t>
  </si>
  <si>
    <t>10.1145/3568834.3568868</t>
  </si>
  <si>
    <t>2-s2.0-85124704537</t>
  </si>
  <si>
    <t>rayyan-172028333</t>
  </si>
  <si>
    <t>Secure routing with multi-watchdog construction using deep particle convolutional model for IoT based 5G wireless sensor networks</t>
  </si>
  <si>
    <t>Rajasoundaran, S. and Prabu, A.V. and Routray, Sidheswar and Malla, Prince Priya and Kumar, G. Sateesh and Mukherjee, Amrit and Qi, Yinan</t>
  </si>
  <si>
    <t>https://www.scopus.com/inward/record.uri?eid=2-s2.0-85124704537&amp;doi=10.1016%2fj.comcom.2022.02.004&amp;partnerID=40&amp;md5=65995c405a649b03a20d5cbd50367d56</t>
  </si>
  <si>
    <t>10.1016/j.comcom.2022.02.004</t>
  </si>
  <si>
    <t>2-s2.0-85140598122</t>
  </si>
  <si>
    <t>rayyan-172028334</t>
  </si>
  <si>
    <t>Trusted Threat Intelligence Sharing in Practice and Performance Benchmarking through the Hyperledger Fabric Platform</t>
  </si>
  <si>
    <t>Entropy</t>
  </si>
  <si>
    <t>Ali, Hisham and Ahmad, Jawad and Jaroucheh, Zakwan and Papadopoulos, Pavlos and Pitropakis, Nikolaos and Lo, Owen and Abramson, Will and Buchanan, William J.</t>
  </si>
  <si>
    <t>https://www.scopus.com/inward/record.uri?eid=2-s2.0-85140598122&amp;doi=10.3390%2fe24101379&amp;partnerID=40&amp;md5=4df4debe383303b2ba08fe4d427e79c9</t>
  </si>
  <si>
    <t>2-s2.0-85146644728</t>
  </si>
  <si>
    <t>rayyan-172028335</t>
  </si>
  <si>
    <t>Modeling and Simulation of a Blockchain Consensus for IoT Node Data Validation</t>
  </si>
  <si>
    <t>Asare, Bismark Tei and Nana, Laurent and Quist-Aphetsi, Kester</t>
  </si>
  <si>
    <t>https://www.scopus.com/inward/record.uri?eid=2-s2.0-85146644728&amp;doi=10.14569%2fIJACSA.2022.0131204&amp;partnerID=40&amp;md5=f20290546eb8145603ca61278838a08b</t>
  </si>
  <si>
    <t>2-s2.0-85148431360</t>
  </si>
  <si>
    <t>rayyan-172028336</t>
  </si>
  <si>
    <t>An End-To-End Cyber Security Maturity Model For Technology Startups</t>
  </si>
  <si>
    <t>2022 IEEE International Conference on Computing, ICOCO 2022</t>
  </si>
  <si>
    <t>Selamat, Ali and Marican, Mohamed Noordin Yusuff and Othman, Siti Hajar and Razak, Shukor Abd</t>
  </si>
  <si>
    <t>https://www.scopus.com/inward/record.uri?eid=2-s2.0-85148431360&amp;doi=10.1109%2fICOCO56118.2022.10031900&amp;partnerID=40&amp;md5=d5241fcea92453a2cd568ff50d10c564</t>
  </si>
  <si>
    <t>10.1109/ICOCO56118.2022.10031900</t>
  </si>
  <si>
    <t>2-s2.0-85146200200</t>
  </si>
  <si>
    <t>rayyan-172028337</t>
  </si>
  <si>
    <t>Comparative Analysis of Machine Learning Classifiers for Phishing Detection</t>
  </si>
  <si>
    <t>Proceedings - International Conference on Informatics and Computational Sciences</t>
  </si>
  <si>
    <t>Razak, Mohd Faizal Ab and Jaya, Mohd Izham and Ernawan, Ferda and Firdaus, Ahmad and Nugroho, Fajar Agung</t>
  </si>
  <si>
    <t>https://www.scopus.com/inward/record.uri?eid=2-s2.0-85146200200&amp;doi=10.1109%2fICICoS56336.2022.9930531&amp;partnerID=40&amp;md5=536fe62ccbba848f98b971dc3406f74d</t>
  </si>
  <si>
    <t>10.1109/ICICoS56336.2022.9930531</t>
  </si>
  <si>
    <t>2-s2.0-85192557443</t>
  </si>
  <si>
    <t>rayyan-172028338</t>
  </si>
  <si>
    <t>Bank Error in Whose Favor? A Case Study of Decentralized Finance Misgovernance</t>
  </si>
  <si>
    <t>International Conference on Information Systems, ICIS 2022: "Digitization for the Next Generation"</t>
  </si>
  <si>
    <t>Ke, Ping Fan and Ng, Ka Chung</t>
  </si>
  <si>
    <t>https://www.scopus.com/inward/record.uri?eid=2-s2.0-85192557443&amp;partnerID=40&amp;md5=85238d45d9ba13833b000a9f76b45077</t>
  </si>
  <si>
    <t>2-s2.0-85136177271</t>
  </si>
  <si>
    <t>rayyan-172028339</t>
  </si>
  <si>
    <t>VANETS BASED TRAFFIC SIGNALS CONTROLLING WITH ENHANCED SECURITY MODULE (ESM) IN SMART CITIES</t>
  </si>
  <si>
    <t>Indian Journal of Computer Science and Engineering</t>
  </si>
  <si>
    <t>Hariharasudhan, V. and Vetrivelan, P.</t>
  </si>
  <si>
    <t>https://www.scopus.com/inward/record.uri?eid=2-s2.0-85136177271&amp;doi=10.21817%2findjcse%2f2022%2fv13i4%2f221304129&amp;partnerID=40&amp;md5=f4acf58bd014cd8f6f621797fdb12f98</t>
  </si>
  <si>
    <t>Engg Journals Publications</t>
  </si>
  <si>
    <t>2-s2.0-85124467981</t>
  </si>
  <si>
    <t>rayyan-172028340</t>
  </si>
  <si>
    <t>AN EFFICIENT FILE ACCESS CONTROL TECHNIQUE FOR SHARED CLOUD DATA SECURITY THROUGH KEY-SIGNATURES SEARCH SCHEME</t>
  </si>
  <si>
    <t>Journal of Theoretical and Applied Information Technology</t>
  </si>
  <si>
    <t>Lakum, Tarasvi and Tirapathi Reddy, Prof B.</t>
  </si>
  <si>
    <t>https://www.scopus.com/inward/record.uri?eid=2-s2.0-85124467981&amp;partnerID=40&amp;md5=66acd7d5ab7214ec31d1c7c91cabb1ff</t>
  </si>
  <si>
    <t>Little Lion Scientific</t>
  </si>
  <si>
    <t>2-s2.0-85149167584</t>
  </si>
  <si>
    <t>rayyan-172028341</t>
  </si>
  <si>
    <t>Implementation of Plant Data Security using Embedded Hardware</t>
  </si>
  <si>
    <t>5th IEEE International Conference on Advances in Science and Technology, ICAST 2022</t>
  </si>
  <si>
    <t>Prasath, J.S. and Kannan, G.</t>
  </si>
  <si>
    <t>https://www.scopus.com/inward/record.uri?eid=2-s2.0-85149167584&amp;doi=10.1109%2fICAST55766.2022.10039592&amp;partnerID=40&amp;md5=ffb4cf2d937ed1f2ad4875e39888c343</t>
  </si>
  <si>
    <t>10.1109/ICAST55766.2022.10039592</t>
  </si>
  <si>
    <t>2-s2.0-85139401236</t>
  </si>
  <si>
    <t>rayyan-172028342</t>
  </si>
  <si>
    <t>Personal mental health navigator: Harnessing the power of data, personal models, and health cybernetics to promote psychological well-being</t>
  </si>
  <si>
    <t>Frontiers in Digital Health</t>
  </si>
  <si>
    <t>Rahmani, Amir M. and Lai, Jocelyn and Jafarlou, Salar and Azimi, Iman and Yunusova, Asal and Rivera, Alex. P. and Labbaf, Sina and Anzanpour, Arman and Dutt, Nikil and Jain, Ramesh and Borelli, Jessica L.</t>
  </si>
  <si>
    <t>https://www.scopus.com/inward/record.uri?eid=2-s2.0-85139401236&amp;doi=10.3389%2ffdgth.2022.933587&amp;partnerID=40&amp;md5=761e17bd737256cc7a01ad6b4066da75</t>
  </si>
  <si>
    <t>Frontiers Media S.A.</t>
  </si>
  <si>
    <t>2-s2.0-85122923019</t>
  </si>
  <si>
    <t>rayyan-172028343</t>
  </si>
  <si>
    <t>Identity-based public data integrity verification scheme in cloud storage system via blockchain</t>
  </si>
  <si>
    <t>Yuan, Yilin and Zhang, Jianbiao and Xu, Wanshan and Li, Zheng</t>
  </si>
  <si>
    <t>https://www.scopus.com/inward/record.uri?eid=2-s2.0-85122923019&amp;doi=10.1007%2fs11227-021-04193-6&amp;partnerID=40&amp;md5=2cd35b11cccb7ab09222213614ac70a9</t>
  </si>
  <si>
    <t>10.1007/s11227-021-04193-6</t>
  </si>
  <si>
    <t>2-s2.0-85120570033</t>
  </si>
  <si>
    <t>rayyan-172028344</t>
  </si>
  <si>
    <t>Forgery Attack Detection in Surveillance Video Streams Using Wi-Fi Channel State Information</t>
  </si>
  <si>
    <t>IEEE Transactions on Wireless Communications</t>
  </si>
  <si>
    <t>Huang, Yong and Li, Xiang and Wang, Wei and Jiang, Tao and Zhang, Qian</t>
  </si>
  <si>
    <t>https://www.scopus.com/inward/record.uri?eid=2-s2.0-85120570033&amp;doi=10.1109%2fTWC.2021.3129188&amp;partnerID=40&amp;md5=273c4f38e6f017178c8d71329203d11b</t>
  </si>
  <si>
    <t>2-s2.0-85132040299</t>
  </si>
  <si>
    <t>rayyan-172028345</t>
  </si>
  <si>
    <t>Coverless Information Hiding Based on Probability Graph Learning for Secure Communication in IoT Environment</t>
  </si>
  <si>
    <t>Zhou, Zhili and Su, Yuecheng and Zhang, Yulan and Xia, Zhihua and Du, Shan and Gupta, Brij B. and Qi, Lianyong</t>
  </si>
  <si>
    <t>https://www.scopus.com/inward/record.uri?eid=2-s2.0-85132040299&amp;doi=10.1109%2fJIOT.2021.3103779&amp;partnerID=40&amp;md5=521ea5d3ec0501a7d0ad79336e83b631</t>
  </si>
  <si>
    <t>10.1109/JIOT.2021.3103779</t>
  </si>
  <si>
    <t>2-s2.0-85168110513</t>
  </si>
  <si>
    <t>rayyan-172028346</t>
  </si>
  <si>
    <t>Secure and Privacy-preserving Data-sharing Framework based on Blockchain Technology for Al-Najaf/Iraq Oil Refinery</t>
  </si>
  <si>
    <t>Proceedings - 2022 IEEE SmartWorld, Ubiquitous Intelligence and Computing, Autonomous and Trusted Vehicles, Scalable Computing and Communications, Digital Twin, Privacy Computing, Metaverse, SmartWorld/UIC/ATC/ScalCom/DigitalTwin/PriComp/Metaverse 2022</t>
  </si>
  <si>
    <t>Umran, Samir M. and Lu, SongFeng and Abduljabbar, Zaid Ameen and Lu, Zhi and Feng, Bingyan and Zheng, Lu</t>
  </si>
  <si>
    <t>https://www.scopus.com/inward/record.uri?eid=2-s2.0-85168110513&amp;doi=10.1109%2fSmartWorld-UIC-ATC-ScalCom-DigitalTwin-PriComp-Metaverse56740.2022.00325&amp;partnerID=40&amp;md5=4ab68f0cac3e70ae0a42428041b227b4</t>
  </si>
  <si>
    <t>10.1109/SmartWorld-UIC-ATC-ScalCom-DigitalTwin-PriComp-Metaverse56740.2022.00325</t>
  </si>
  <si>
    <t>2-s2.0-85140746101</t>
  </si>
  <si>
    <t>rayyan-172028347</t>
  </si>
  <si>
    <t>Product Authentication Technology Integrating Blockchain and Traceability Structure</t>
  </si>
  <si>
    <t>Gao, Xiao and Zhang, Wenyin and Zhao, Bin and Zhang, Jiqun and Wang, Jiuru and Gao, Yilong</t>
  </si>
  <si>
    <t>https://www.scopus.com/inward/record.uri?eid=2-s2.0-85140746101&amp;doi=10.3390%2felectronics11203314&amp;partnerID=40&amp;md5=4441b9b2eb320ee586350c322acba6c3</t>
  </si>
  <si>
    <t>2-s2.0-85127489320</t>
  </si>
  <si>
    <t>rayyan-172028348</t>
  </si>
  <si>
    <t>Cybersecurity Practices for Social Media Users: A Systematic Literature Review</t>
  </si>
  <si>
    <t>Herath, Thilini B. G. and Khanna, Prashant and Ahmed, Monjur</t>
  </si>
  <si>
    <t>https://www.scopus.com/inward/record.uri?eid=2-s2.0-85127489320&amp;doi=10.3390%2fjcp2010001&amp;partnerID=40&amp;md5=4dd3fe5165cea6c509391a5682098569</t>
  </si>
  <si>
    <t>2-s2.0-85145911190</t>
  </si>
  <si>
    <t>rayyan-172028349</t>
  </si>
  <si>
    <t>Wireless Sensor Network Based Monitoring System: Implementation, Constraints, and Solution</t>
  </si>
  <si>
    <t>International Journal on Informatics Visualization</t>
  </si>
  <si>
    <t>Miptahudin, Apip and Suryani, Titiek and Wirawan, Wirawan</t>
  </si>
  <si>
    <t>https://www.scopus.com/inward/record.uri?eid=2-s2.0-85145911190&amp;doi=10.30630%2fjoiv.6.4.1530&amp;partnerID=40&amp;md5=f6140759e0710a29892a2eecc2c1c08d</t>
  </si>
  <si>
    <t>Politeknik Negeri Padang</t>
  </si>
  <si>
    <t>2-s2.0-85127762267</t>
  </si>
  <si>
    <t>rayyan-172028350</t>
  </si>
  <si>
    <t>Comparative Evaluation of NLP-Based Approaches for Linking CAPEC Attack Patterns from CVE Vulnerability Information</t>
  </si>
  <si>
    <t>Kanakogi, Kenta and Washizaki, Hironori and Fukazawa, Yoshiaki and Ogata, Shinpei and Okubo, Takao and Kato, Takehisa and Kanuka, Hideyuki and Hazeyama, Atsuo and Yoshioka, Nobukazu</t>
  </si>
  <si>
    <t>https://www.scopus.com/inward/record.uri?eid=2-s2.0-85127762267&amp;doi=10.3390%2fapp12073400&amp;partnerID=40&amp;md5=552789739aa6d8d0af83cb1b361d6ab6</t>
  </si>
  <si>
    <t>2-s2.0-85121233951</t>
  </si>
  <si>
    <t>rayyan-172028351</t>
  </si>
  <si>
    <t>RanSAP: An open dataset of ransomware storage access patterns for training machine learning models</t>
  </si>
  <si>
    <t>Hirano, Manabu and Hodota, Ryo and Kobayashi, Ryotaro</t>
  </si>
  <si>
    <t>https://www.scopus.com/inward/record.uri?eid=2-s2.0-85121233951&amp;doi=10.1016%2fj.fsidi.2021.301314&amp;partnerID=40&amp;md5=89a861044a6b60eae40fd00bd0d7653a</t>
  </si>
  <si>
    <t>rayyan-172028352</t>
  </si>
  <si>
    <t>Fishing Leakage of Deep Learning Training Data via Neuron Activation Pattern Manipulation</t>
  </si>
  <si>
    <t>2-s2.0-85152042820</t>
  </si>
  <si>
    <t>rayyan-172028353</t>
  </si>
  <si>
    <t>Big Data among Multiple Institutions Based on DAG Blockchain</t>
  </si>
  <si>
    <t>Proceedings - 2022 2nd International Signal Processing, Communications and Engineering Management Conference, ISPCEM 2022</t>
  </si>
  <si>
    <t>Zheng, Yingzi</t>
  </si>
  <si>
    <t>https://www.scopus.com/inward/record.uri?eid=2-s2.0-85152042820&amp;doi=10.1109%2fISPCEM57418.2022.00018&amp;partnerID=40&amp;md5=021298e55f0a9080c844f07700e08960</t>
  </si>
  <si>
    <t>10.1109/ISPCEM57418.2022.00018</t>
  </si>
  <si>
    <t>2-s2.0-85132742051</t>
  </si>
  <si>
    <t>rayyan-172028354</t>
  </si>
  <si>
    <t>Secure and Policy-Compliant Query Processing on Heterogeneous Computational Storage Architectures</t>
  </si>
  <si>
    <t>Proceedings of the ACM SIGMOD International Conference on Management of Data</t>
  </si>
  <si>
    <t>Unnibhavi, Harshavardhan and Cerdeira, David and Barbalace, Antonio and Santos, Nuno and Bhatotia, Pramod</t>
  </si>
  <si>
    <t>https://www.scopus.com/inward/record.uri?eid=2-s2.0-85132742051&amp;doi=10.1145%2f3514221.3517913&amp;partnerID=40&amp;md5=66b11ca24c06b1242eb510bdb41b4bfc</t>
  </si>
  <si>
    <t>2-s2.0-85149663723</t>
  </si>
  <si>
    <t>rayyan-172028355</t>
  </si>
  <si>
    <t>Blockchain-based charitable donation privacy protection scheme</t>
  </si>
  <si>
    <t>Deng, Le and Liu, Shuxian and Xu, Huan and Wang, Wei and Yang, Wenzhong</t>
  </si>
  <si>
    <t>https://www.scopus.com/inward/record.uri?eid=2-s2.0-85149663723&amp;partnerID=40&amp;md5=b56ce1b92be249074d6cd4daa851661e</t>
  </si>
  <si>
    <t>2-s2.0-85145349773</t>
  </si>
  <si>
    <t>rayyan-172028356</t>
  </si>
  <si>
    <t>Towards a verifiable and secure data sharing platform for livestock supply chain</t>
  </si>
  <si>
    <t>Proceedings of the 2022 IEEE International Conference on Dependable, Autonomic and Secure Computing, International Conference on Pervasive Intelligence and Computing, International Conference on Cloud and Big Data Computing, International Conference on Cyber Science and Technology Congress, DASC/...</t>
  </si>
  <si>
    <t>Abbasi, Abdul Ghafoor and Rydberg, Anna and Altmann, Peter</t>
  </si>
  <si>
    <t>https://www.scopus.com/inward/record.uri?eid=2-s2.0-85145349773&amp;doi=10.1109%2fDASC%2fPiCom%2fCBDCom%2fCy55231.2022.9927871&amp;partnerID=40&amp;md5=85c24b07b46110ae022013ed2030dbe6</t>
  </si>
  <si>
    <t>10.1109/DASC/PiCom/CBDCom/Cy55231.2022.9927871</t>
  </si>
  <si>
    <t>2-s2.0-85137000367</t>
  </si>
  <si>
    <t>rayyan-172028357</t>
  </si>
  <si>
    <t>SASP: A Semantic web-based Approach for management of Sharable cybersecurity Playbooks</t>
  </si>
  <si>
    <t>Akbari Gurabi, Mehdi and Mandal, Avikarsha and Popanda, Jan and Rapp, Robert and Decker, Stefan</t>
  </si>
  <si>
    <t>https://www.scopus.com/inward/record.uri?eid=2-s2.0-85137000367&amp;doi=10.1145%2f3538969.3544478&amp;partnerID=40&amp;md5=ba804895459fa9ea499fdb4c8243fb5e</t>
  </si>
  <si>
    <t>10.1145/3538969.3544478</t>
  </si>
  <si>
    <t>2-s2.0-85132399437</t>
  </si>
  <si>
    <t>rayyan-172028358</t>
  </si>
  <si>
    <t>Artificial intelligence analysis in cyber domain: A review</t>
  </si>
  <si>
    <t>International Journal of Distributed Sensor Networks</t>
  </si>
  <si>
    <t>Zhao, Liguo and Zhu, Derong and Shafik, Wasswa and Matinkhah, S Mojtaba and Ahmad, Zubair and Sharif, Lule and Craig, Alisa</t>
  </si>
  <si>
    <t>https://www.scopus.com/inward/record.uri?eid=2-s2.0-85132399437&amp;doi=10.1177%2f15501329221084882&amp;partnerID=40&amp;md5=44f70624b23577a345a9f064c568017b</t>
  </si>
  <si>
    <t>SAGE Publications Ltd</t>
  </si>
  <si>
    <t>10.1177/15501329221084882</t>
  </si>
  <si>
    <t>2-s2.0-85137157265</t>
  </si>
  <si>
    <t>rayyan-172028359</t>
  </si>
  <si>
    <t>An anomaly-based intrusion detection system using recursive feature elimination technique for improved attack detection</t>
  </si>
  <si>
    <t>Theoretical Computer Science</t>
  </si>
  <si>
    <t>Kannari, Phanindra Reddy and Chowdary, Noorullah Shariff and Laxmikanth Biradar, Rajkumar</t>
  </si>
  <si>
    <t>https://www.scopus.com/inward/record.uri?eid=2-s2.0-85137157265&amp;doi=10.1016%2fj.tcs.2022.07.030&amp;partnerID=40&amp;md5=f3c41c9b1577087dced319c620df306a</t>
  </si>
  <si>
    <t>10.1016/j.tcs.2022.07.030</t>
  </si>
  <si>
    <t>2-s2.0-85119455381</t>
  </si>
  <si>
    <t>rayyan-172028360</t>
  </si>
  <si>
    <t>A Proxy-Authorized Public Auditing Scheme for Cyber-Medical Systems Using AI-IoT</t>
  </si>
  <si>
    <t>Al-Turjman, Fadi and Deebak, B.D.</t>
  </si>
  <si>
    <t>https://www.scopus.com/inward/record.uri?eid=2-s2.0-85119455381&amp;doi=10.1109%2fTII.2021.3126316&amp;partnerID=40&amp;md5=85e8d0948ce8af34d1796d4ae135c634</t>
  </si>
  <si>
    <t>10.1109/TII.2021.3126316</t>
  </si>
  <si>
    <t>2-s2.0-85142438653</t>
  </si>
  <si>
    <t>rayyan-172028361</t>
  </si>
  <si>
    <t>The Intelligent Process Lifecycle of Active Cyber Defenders</t>
  </si>
  <si>
    <t>Sacher-Boldewin, Desiree and Leverett, Eireann</t>
  </si>
  <si>
    <t>https://www.scopus.com/inward/record.uri?eid=2-s2.0-85142438653&amp;doi=10.1145%2f3499427&amp;partnerID=40&amp;md5=4d4acb61b3d7042d7324d46d248aa15b</t>
  </si>
  <si>
    <t>2-s2.0-85125853570</t>
  </si>
  <si>
    <t>rayyan-172028362</t>
  </si>
  <si>
    <t>Preventive portfolio against data-selling ransomwareâ€”A game theory of encryption and deception</t>
  </si>
  <si>
    <t>Li, Zhen and Liao, Qi</t>
  </si>
  <si>
    <t>https://www.scopus.com/inward/record.uri?eid=2-s2.0-85125853570&amp;doi=10.1016%2fj.cose.2022.102644&amp;partnerID=40&amp;md5=a1bb610d4ea7474e5adb98956cf0d1bf</t>
  </si>
  <si>
    <t>10.1016/j.cose.2022.102644</t>
  </si>
  <si>
    <t>2-s2.0-85163774180</t>
  </si>
  <si>
    <t>rayyan-172028363</t>
  </si>
  <si>
    <t>Physical Layer Security Using Cross Layer Authentication for AES-ECDSA Algorithm</t>
  </si>
  <si>
    <t>Nagamani, K. and Monisha, R.</t>
  </si>
  <si>
    <t>https://www.scopus.com/inward/record.uri?eid=2-s2.0-85163774180&amp;doi=10.1016%2fj.procs.2022.12.040&amp;partnerID=40&amp;md5=ba8a145b54721c7e52f21486a9634747</t>
  </si>
  <si>
    <t>2-s2.0-85145595926</t>
  </si>
  <si>
    <t>rayyan-172028364</t>
  </si>
  <si>
    <t>The analysis of digital evidence by Formal concept analysis</t>
  </si>
  <si>
    <t>Sokol, Pavol and Antoni, L'ubomÃ­r and KrÃ­dlo, Ondrej and MarkovÃ¡, Eva and KovÃ¡ÄovÃ¡, KristÃ­na and KrajÄi, Stanislav</t>
  </si>
  <si>
    <t>https://www.scopus.com/inward/record.uri?eid=2-s2.0-85145595926&amp;partnerID=40&amp;md5=504bee406fcabfc7876d395d6153ed77</t>
  </si>
  <si>
    <t>2-s2.0-85122818952</t>
  </si>
  <si>
    <t>rayyan-172028365</t>
  </si>
  <si>
    <t>An approach to dynamic malware analysis based on system and application code split</t>
  </si>
  <si>
    <t>Journal of Computer Virology and Hacking Techniques</t>
  </si>
  <si>
    <t>Pereberina, Anastasia and Kostyushko, Alexey and Tormasov, Alexander</t>
  </si>
  <si>
    <t>https://www.scopus.com/inward/record.uri?eid=2-s2.0-85122818952&amp;doi=10.1007%2fs11416-021-00412-z&amp;partnerID=40&amp;md5=3fbfdb7dd97e7ab9df121bd5459a9cf5</t>
  </si>
  <si>
    <t>Springer-Verlag Italia s.r.l.</t>
  </si>
  <si>
    <t>10.1007/s11416-021-00412-z</t>
  </si>
  <si>
    <t>2-s2.0-85136483315</t>
  </si>
  <si>
    <t>rayyan-172028366</t>
  </si>
  <si>
    <t>Mitigating Malware Threats at Small Medium Enterprise (SME) Organisation: A Review and Framework</t>
  </si>
  <si>
    <t>2021 6th IEEE International Conference on Recent Advances and Innovations in Engineering, ICRAIE 2021</t>
  </si>
  <si>
    <t>Mutalib, Megat Muazzam Abdul and Zainol, Zuraini and Halip, Mohd Hazali Mohamed</t>
  </si>
  <si>
    <t>https://www.scopus.com/inward/record.uri?eid=2-s2.0-85136483315&amp;doi=10.1109%2fICRAIE52900.2021.9703991&amp;partnerID=40&amp;md5=845849356c812de877f8b8b3b9cf30f8</t>
  </si>
  <si>
    <t>10.1109/ICRAIE52900.2021.9703991</t>
  </si>
  <si>
    <t>2-s2.0-85147841236</t>
  </si>
  <si>
    <t>rayyan-172028367</t>
  </si>
  <si>
    <t>Honeysweeper: Towards Stealthy Honeytoken Fingerprinting Techniques</t>
  </si>
  <si>
    <t>Msaad, Mohamed and Srinivasa, Shreyas and Andersen, Mikkel M. and Audran, David H. and Orji, Charity U. and Vasilomanolakis, Emmanouil</t>
  </si>
  <si>
    <t>https://www.scopus.com/inward/record.uri?eid=2-s2.0-85147841236&amp;doi=10.1007%2f978-3-031-22295-5_6&amp;partnerID=40&amp;md5=efad8ebb3068710c3d80d30a07a132ac</t>
  </si>
  <si>
    <t>10.1007/978-3-031-22295-5_6</t>
  </si>
  <si>
    <t>2-s2.0-85135738270</t>
  </si>
  <si>
    <t>rayyan-172028368</t>
  </si>
  <si>
    <t>The Rise of Accounting: Making Accounting Information Relevant Again with Exogenous Data</t>
  </si>
  <si>
    <t>Journal of Emerging Technologies in Accounting</t>
  </si>
  <si>
    <t>Cheong, Arion and Duan, Huijue Kelly and Huang, Qing and Vasarhelyi, Miklos A. and Zhang, Chanyuan Abigail</t>
  </si>
  <si>
    <t>https://www.scopus.com/inward/record.uri?eid=2-s2.0-85135738270&amp;doi=10.2308%2fjeta-10812&amp;partnerID=40&amp;md5=311f17764ca784c32011263e2203e625</t>
  </si>
  <si>
    <t>American Accounting Association</t>
  </si>
  <si>
    <t>10.2308/jeta-10812</t>
  </si>
  <si>
    <t>2-s2.0-85133158334</t>
  </si>
  <si>
    <t>rayyan-172028369</t>
  </si>
  <si>
    <t>RBMon: Real Time System Behavior Monitoring Tool</t>
  </si>
  <si>
    <t>ASIA CCS 2022 - Proceedings of the 2022 ACM Asia Conference on Computer and Communications Security</t>
  </si>
  <si>
    <t>Kumar, Nitesh and Handa, Anand and Shukla, Sandeep K.</t>
  </si>
  <si>
    <t>https://www.scopus.com/inward/record.uri?eid=2-s2.0-85133158334&amp;doi=10.1145%2f3488932.3527289&amp;partnerID=40&amp;md5=8391417fb9fa78a3cd251e77cbd739d6</t>
  </si>
  <si>
    <t>10.1145/3488932.3527289</t>
  </si>
  <si>
    <t>2-s2.0-85152190305</t>
  </si>
  <si>
    <t>rayyan-172028370</t>
  </si>
  <si>
    <t>A Review of Cryptography Techniques for Securing Data on Messaging and Cloud Applications</t>
  </si>
  <si>
    <t>Proceedings - 2022 4th International Conference on Advances in Computing, Communication Control and Networking, ICAC3N 2022</t>
  </si>
  <si>
    <t>Kumar Yadav, Vaibhab and Singh, Shivam and Sharma, Ganga</t>
  </si>
  <si>
    <t>https://www.scopus.com/inward/record.uri?eid=2-s2.0-85152190305&amp;doi=10.1109%2fICAC3N56670.2022.10074564&amp;partnerID=40&amp;md5=f5f30ee41b69e1371e398d30f08cf1c6</t>
  </si>
  <si>
    <t>10.1109/ICAC3N56670.2022.10074564</t>
  </si>
  <si>
    <t>2-s2.0-85131218273</t>
  </si>
  <si>
    <t>rayyan-172028371</t>
  </si>
  <si>
    <t>Digital Forensic Analysis to Improve User Privacy on Android</t>
  </si>
  <si>
    <t>Kim, Hyungchan and Shin, Yeonghun and Kim, Sungbum and Jo, Wooyeon and Kim, Minju and Shon, Taeshik</t>
  </si>
  <si>
    <t>https://www.scopus.com/inward/record.uri?eid=2-s2.0-85131218273&amp;doi=10.3390%2fs22113971&amp;partnerID=40&amp;md5=5c607ef9626ee12eb4c84ec939748483</t>
  </si>
  <si>
    <t>2-s2.0-85127354593</t>
  </si>
  <si>
    <t>rayyan-172028372</t>
  </si>
  <si>
    <t>Security Ontology Structure for Formalization of Security Document Knowledge</t>
  </si>
  <si>
    <t>RamanauskaitÄ—, Simona and Shein, Anatoly and ÄŒenys, Antanas and Rastenis, Justinas</t>
  </si>
  <si>
    <t>https://www.scopus.com/inward/record.uri?eid=2-s2.0-85127354593&amp;doi=10.3390%2felectronics11071103&amp;partnerID=40&amp;md5=8f260c9c8f162dcde9d32724fb10c121</t>
  </si>
  <si>
    <t>2-s2.0-85145259214</t>
  </si>
  <si>
    <t>rayyan-172028373</t>
  </si>
  <si>
    <t>Enabling Hidden Frequency Keyword-Based Auditing on Distributed Architectures for a Smart Government</t>
  </si>
  <si>
    <t>Xue, Jingting and Luo, Shuqin and Shi, Lingjie and Zhang, Xiaojun and Xu, Chunxiang</t>
  </si>
  <si>
    <t>https://www.scopus.com/inward/record.uri?eid=2-s2.0-85145259214&amp;doi=10.1007%2f978-981-19-8445-7_4&amp;partnerID=40&amp;md5=9cbc199328028ee013a892c371f2cb14</t>
  </si>
  <si>
    <t>10.1007/978-981-19-8445-7_4</t>
  </si>
  <si>
    <t>2-s2.0-85147428241</t>
  </si>
  <si>
    <t>rayyan-172028374</t>
  </si>
  <si>
    <t>The Role of Block Chain for Sustainable Agri Food Supply Chain Management</t>
  </si>
  <si>
    <t>2022 6th International Conference on Computing, Communication, Control and Automation, ICCUBEA 2022</t>
  </si>
  <si>
    <t>Sambare, S.S. and Borphalkar, Madhukar R and Utekar, Atharva V and Salunke, Vaishnavi</t>
  </si>
  <si>
    <t>https://www.scopus.com/inward/record.uri?eid=2-s2.0-85147428241&amp;doi=10.1109%2fICCUBEA54992.2022.10010972&amp;partnerID=40&amp;md5=d9b4cdd4559c1b37f46edabe1414ccb6</t>
  </si>
  <si>
    <t>10.1109/ICCUBEA54992.2022.10010972</t>
  </si>
  <si>
    <t>2-s2.0-85143410615</t>
  </si>
  <si>
    <t>rayyan-172028375</t>
  </si>
  <si>
    <t>Comparative Analysis of Risk Assessment During an Enterprise Information Security Audit</t>
  </si>
  <si>
    <t>SIST 2022 - 2022 International Conference on Smart Information Systems and Technologies, Proceedings</t>
  </si>
  <si>
    <t>Alimzhanova, Zhanna and Tleubergen, Akzer and Zhunusbayeva, Salamat and Nazarbayev, Dauren</t>
  </si>
  <si>
    <t>https://www.scopus.com/inward/record.uri?eid=2-s2.0-85143410615&amp;doi=10.1109%2fSIST54437.2022.9945804&amp;partnerID=40&amp;md5=bdfe6fdd78042d3425c4ced84aeeb644</t>
  </si>
  <si>
    <t>10.1109/SIST54437.2022.9945804</t>
  </si>
  <si>
    <t>2-s2.0-85147014154</t>
  </si>
  <si>
    <t>rayyan-172028376</t>
  </si>
  <si>
    <t>Forensic Analysis of Configuration-based Attacks</t>
  </si>
  <si>
    <t>29th Annual Network and Distributed System Security Symposium, NDSS 2022</t>
  </si>
  <si>
    <t>Inam, Muhammad Adil and Ul Hassan, Wajih and Ahad, Ali and Bates, Adam and Tahir, Rashid and Xu, Tianyin and Zaffar, Fareed</t>
  </si>
  <si>
    <t>https://www.scopus.com/inward/record.uri?eid=2-s2.0-85147014154&amp;doi=10.14722%2fndss.2022.23057&amp;partnerID=40&amp;md5=d5d61a81c8465c491fa28ece76c74e12</t>
  </si>
  <si>
    <t>The Internet Society</t>
  </si>
  <si>
    <t>2-s2.0-85146128512</t>
  </si>
  <si>
    <t>rayyan-172028377</t>
  </si>
  <si>
    <t>https://www.scopus.com/inward/record.uri?eid=2-s2.0-85146128512&amp;partnerID=40&amp;md5=3e2c878cade2adc85860a5dda6b14155</t>
  </si>
  <si>
    <t>2-s2.0-85126923176</t>
  </si>
  <si>
    <t>rayyan-172028378</t>
  </si>
  <si>
    <t>DFDT: An End-to-End DeepFake Detection Framework Using Vision Transformer</t>
  </si>
  <si>
    <t>Khormali, Aminollah and Yuan, Jiann-Shiun</t>
  </si>
  <si>
    <t>https://www.scopus.com/inward/record.uri?eid=2-s2.0-85126923176&amp;doi=10.3390%2fapp12062953&amp;partnerID=40&amp;md5=6180c9552502e84499ee003d3c7d0006</t>
  </si>
  <si>
    <t>2-s2.0-85143723727</t>
  </si>
  <si>
    <t>rayyan-172028379</t>
  </si>
  <si>
    <t>A Holistic and State of the Art of Understanding the Linkages of Smart-City Healthcare Technologies</t>
  </si>
  <si>
    <t>3rd International Conference on Smart Electronics and Communication, ICOSEC 2022 - Proceedings</t>
  </si>
  <si>
    <t>Ogunmola, Gabriel Ayodeji and Lourens, Melanie Elizabeth and Chaudhary, Ayushi and Tripathi, Vikas and Effendy, Femmy and Sharma, Dilip Kumar</t>
  </si>
  <si>
    <t>https://www.scopus.com/inward/record.uri?eid=2-s2.0-85143723727&amp;doi=10.1109%2fICOSEC54921.2022.9951902&amp;partnerID=40&amp;md5=22323a6c102ff2b17581bdbb58ee2a60</t>
  </si>
  <si>
    <t>10.1109/ICOSEC54921.2022.9951902</t>
  </si>
  <si>
    <t>2-s2.0-85149284732</t>
  </si>
  <si>
    <t>rayyan-172028380</t>
  </si>
  <si>
    <t>A Review on Methods for Managing the Risk of Android Ransomware</t>
  </si>
  <si>
    <t>2022 International Conference on Data Analytics for Business and Industry, ICDABI 2022</t>
  </si>
  <si>
    <t>Ahmad, Masaad Naji Masaad and Elmedany, Wael</t>
  </si>
  <si>
    <t>https://www.scopus.com/inward/record.uri?eid=2-s2.0-85149284732&amp;doi=10.1109%2fICDABI56818.2022.10041528&amp;partnerID=40&amp;md5=494c0f6a9a6ad84a51f7bcf8df806515</t>
  </si>
  <si>
    <t>10.1109/ICDABI56818.2022.10041528</t>
  </si>
  <si>
    <t>2-s2.0-85127771277</t>
  </si>
  <si>
    <t>rayyan-172028381</t>
  </si>
  <si>
    <t>An Efficient Privacy-Preserving Authenticated Key Establishment Protocol for Health Monitoring in Industrial Cyber-Physical Systems</t>
  </si>
  <si>
    <t>Shamshad, Salman and Mahmood, Khalid and Hussain, Shafiq and Garg, Sahil and Das, Ashok Kumar and Kumar, Neeraj and Rodrigues, Joel J. P. C.</t>
  </si>
  <si>
    <t>https://www.scopus.com/inward/record.uri?eid=2-s2.0-85127771277&amp;doi=10.1109%2fJIOT.2021.3108668&amp;partnerID=40&amp;md5=60034d1a967e0fb6d2af1c48a81ebea2</t>
  </si>
  <si>
    <t>10.1109/JIOT.2021.3108668</t>
  </si>
  <si>
    <t>2-s2.0-85136022883</t>
  </si>
  <si>
    <t>rayyan-172028382</t>
  </si>
  <si>
    <t>Reasoning and tracing of information security events in the expressway networking system based on deep learning</t>
  </si>
  <si>
    <t>International Journal of Intelligent Systems</t>
  </si>
  <si>
    <t>Zhang, Guolong and Ding, Zhiquan and Xu, Jianbin and Zhong, Guoqing and Jiang, Nan and Zhang, Yuejin</t>
  </si>
  <si>
    <t>https://www.scopus.com/inward/record.uri?eid=2-s2.0-85136022883&amp;doi=10.1002%2fint.22977&amp;partnerID=40&amp;md5=cb076b180fa2522519648161aa3cc816</t>
  </si>
  <si>
    <t>rayyan-172028383</t>
  </si>
  <si>
    <t>IBSSC 2022 - IEEE Bombay Section Signature Conference</t>
  </si>
  <si>
    <t>Ahirao, Purnima and Joshi, Shubham</t>
  </si>
  <si>
    <t>https://www.scopus.com/inward/record.uri?eid=2-s2.0-85149123210&amp;doi=10.1109%2fIBSSC56953.2022.10037392&amp;partnerID=40&amp;md5=7c2ee4cb864814331800e4f756f035f5</t>
  </si>
  <si>
    <t>2-s2.0-85152192436</t>
  </si>
  <si>
    <t>rayyan-172028384</t>
  </si>
  <si>
    <t>Generating a Multi-OS Fully Undetectable Malware(FUD) and Analyzing it Afore and After Steganography</t>
  </si>
  <si>
    <t>Rallabandi, Sameera and Sundaram, Aparna Meenakshi and Karunakaran, V.</t>
  </si>
  <si>
    <t>https://www.scopus.com/inward/record.uri?eid=2-s2.0-85152192436&amp;doi=10.1109%2fICAC3N56670.2022.10074511&amp;partnerID=40&amp;md5=0a2a19538b1f8a67971c002f5a1ae16f</t>
  </si>
  <si>
    <t>10.1109/ICAC3N56670.2022.10074511</t>
  </si>
  <si>
    <t>2-s2.0-85137608476</t>
  </si>
  <si>
    <t>rayyan-172028385</t>
  </si>
  <si>
    <t>AI-Assisted Controls Change Management for Cybersecurity in the Cloud</t>
  </si>
  <si>
    <t>Proceedings of the 36th AAAI Conference on Artificial Intelligence, AAAI 2022</t>
  </si>
  <si>
    <t>Tupsamudre, Harshal and Kumar, Arun and Agarwal, Vikas and Gupta, Nisha and Mondal, Sneha</t>
  </si>
  <si>
    <t>https://www.scopus.com/inward/record.uri?eid=2-s2.0-85137608476&amp;doi=10.1609%2faaai.v36i11.21537&amp;partnerID=40&amp;md5=b16fbb67619e1a74d934b73d38435acc</t>
  </si>
  <si>
    <t>Association for the Advancement of Artificial Intelligence</t>
  </si>
  <si>
    <t>2-s2.0-85123029973</t>
  </si>
  <si>
    <t>rayyan-172028386</t>
  </si>
  <si>
    <t>Enhancing malware analysis sandboxes with emulated user behavior</t>
  </si>
  <si>
    <t>Liu, Songsong and Feng, Pengbin and Wang, Shu and Sun, Kun and Cao, Jiahao</t>
  </si>
  <si>
    <t>https://www.scopus.com/inward/record.uri?eid=2-s2.0-85123029973&amp;doi=10.1016%2fj.cose.2022.102613&amp;partnerID=40&amp;md5=e093251ad83e278ec19a34e31598623a</t>
  </si>
  <si>
    <t>2-s2.0-85147848414</t>
  </si>
  <si>
    <t>rayyan-172028387</t>
  </si>
  <si>
    <t>A Holistic Approach for IoT Networksâ€™ Identity and Trust Management â€“ The ERATOSTHENES Project</t>
  </si>
  <si>
    <t>Loupos, Konstantinos and Kalogirou, Christos and Niavis, Harris and Skarmeta, Antonio and Torroglosa-Garcia, Elena and Palomares, Angel and Song, Hui and Brun, Paul-Emmanuel and Giampaolo, Francesca and Van Landuyt, Dimitri and Michiels, Sam and Podgorelec, BlaÅ¾ and Xenakis, Christos and Bampatsikos, Michail and Krilakis, Konstantinos</t>
  </si>
  <si>
    <t>https://www.scopus.com/inward/record.uri?eid=2-s2.0-85147848414&amp;doi=10.1007%2f978-3-031-20936-9_27&amp;partnerID=40&amp;md5=4609b7ad7403a945df45d20468c1272d</t>
  </si>
  <si>
    <t>10.1007/978-3-031-20936-9_27</t>
  </si>
  <si>
    <t>2-s2.0-85147333662</t>
  </si>
  <si>
    <t>rayyan-172028388</t>
  </si>
  <si>
    <t>Improving Cybersecurity Incident Analysis Workflow with Analytical Provenance</t>
  </si>
  <si>
    <t>Proceedings of the International Conference on Information Visualisation</t>
  </si>
  <si>
    <t>Rusnak, Vit and Janeckova, Lenka and Drgon, Filip and Dombajova, Anna-Marie and Kudelkova, Veronika</t>
  </si>
  <si>
    <t>https://www.scopus.com/inward/record.uri?eid=2-s2.0-85147333662&amp;doi=10.1109%2fIV56949.2022.00058&amp;partnerID=40&amp;md5=0950465f36bd1aa9f84148b7089d76db</t>
  </si>
  <si>
    <t>10.1109/IV56949.2022.00058</t>
  </si>
  <si>
    <t>2-s2.0-85166383933</t>
  </si>
  <si>
    <t>rayyan-172028389</t>
  </si>
  <si>
    <t>Android Data Storage Locations and What App Developers Do with It from a Security and Privacy Perspective</t>
  </si>
  <si>
    <t>Heid, Kris and Tefke, Tobias and Heider, Jens and Staudemeyer, Ralf C.</t>
  </si>
  <si>
    <t>https://www.scopus.com/inward/record.uri?eid=2-s2.0-85166383933&amp;doi=10.5220%2f0010838200003120&amp;partnerID=40&amp;md5=0a92d6795d0a35851d01bee96830e303</t>
  </si>
  <si>
    <t>2-s2.0-85163077899</t>
  </si>
  <si>
    <t>rayyan-172028390</t>
  </si>
  <si>
    <t>Activity Monitoring Tool for Windows using Keystroke Logging</t>
  </si>
  <si>
    <t>2022 IEEE North Karnataka Subsection Flagship International Conference, NKCon 2022</t>
  </si>
  <si>
    <t>Sajja, Sai Teja and Asam, Vivek Vardhan and Jabbar, M.A.</t>
  </si>
  <si>
    <t>https://www.scopus.com/inward/record.uri?eid=2-s2.0-85163077899&amp;doi=10.1109%2fNKCon56289.2022.10126964&amp;partnerID=40&amp;md5=721dee85944aa1e794c61b7fa8c3a64e</t>
  </si>
  <si>
    <t>10.1109/NKCon56289.2022.10126964</t>
  </si>
  <si>
    <t>2-s2.0-85141647975</t>
  </si>
  <si>
    <t>rayyan-172028391</t>
  </si>
  <si>
    <t>A Blockchain-based Electricity Retail Contracts Management System</t>
  </si>
  <si>
    <t>Zhou, Rui and Shu, Kangan and Xiang, Dejun and Sun, Hang and Liu, Yang</t>
  </si>
  <si>
    <t>https://www.scopus.com/inward/record.uri?eid=2-s2.0-85141647975&amp;doi=10.1145%2f3559795.3559802&amp;partnerID=40&amp;md5=6ce041eca79bf4aa22f10e9e27082174</t>
  </si>
  <si>
    <t>10.1145/3559795.3559802</t>
  </si>
  <si>
    <t>2-s2.0-85147257480</t>
  </si>
  <si>
    <t>rayyan-172028392</t>
  </si>
  <si>
    <t>Research on Network Information Security and Protection System Based on Computer Big Data</t>
  </si>
  <si>
    <t>2022 IEEE Conference on Telecommunications, Optics and Computer Science, TOCS 2022</t>
  </si>
  <si>
    <t>Chen, Hongkai and Xiao, Zheng</t>
  </si>
  <si>
    <t>https://www.scopus.com/inward/record.uri?eid=2-s2.0-85147257480&amp;doi=10.1109%2fTOCS56154.2022.10015993&amp;partnerID=40&amp;md5=153e5ea6eb0825363a1a7cf2e9f6329d</t>
  </si>
  <si>
    <t>10.1109/TOCS56154.2022.10015993</t>
  </si>
  <si>
    <t>2-s2.0-85129183708</t>
  </si>
  <si>
    <t>rayyan-172028393</t>
  </si>
  <si>
    <t>A Client-Centered Information Security and Cybersecurity Auditing Framework</t>
  </si>
  <si>
    <t>Antunes, MÃ¡rio and Maximiano, Marisa and Gomes, Ricardo</t>
  </si>
  <si>
    <t>https://www.scopus.com/inward/record.uri?eid=2-s2.0-85129183708&amp;doi=10.3390%2fapp12094102&amp;partnerID=40&amp;md5=fc69b76a6294e38a9a0584fa80288737</t>
  </si>
  <si>
    <t>NFT as a proof of Digital Ownership-reward system integrated to a Secure Distributed Computing Blockchain Framework</t>
  </si>
  <si>
    <t>Proceedings of the International Conference on Cloud Computing Technology and Science, CloudCom</t>
  </si>
  <si>
    <t>Cantu, Asahi and Geng, Jiahui and Rong, Chunming</t>
  </si>
  <si>
    <t>https://www.scopus.com/inward/record.uri?eid=2-s2.0-85146553290&amp;doi=10.1109%2fCloudCom55334.2022.00024&amp;partnerID=40&amp;md5=7b9bdb85d50f1326199fb17decdc4c94</t>
  </si>
  <si>
    <t>2-s2.0-85115053043</t>
  </si>
  <si>
    <t>rayyan-172028395</t>
  </si>
  <si>
    <t>Multiagent-based secure energy management for multimedia grid communication using Q-learning</t>
  </si>
  <si>
    <t>Kumari, Aparna and Tanwar, Sudeep</t>
  </si>
  <si>
    <t>https://www.scopus.com/inward/record.uri?eid=2-s2.0-85115053043&amp;doi=10.1007%2fs11042-021-11491-x&amp;partnerID=40&amp;md5=2a33db513c45e8619f4e9edac5699acb</t>
  </si>
  <si>
    <t>10.1007/s11042-021-11491-x</t>
  </si>
  <si>
    <t>2-s2.0-85163426396</t>
  </si>
  <si>
    <t>rayyan-172028396</t>
  </si>
  <si>
    <t>Data Consistency, Transparency, and Privacy in Healthcare Systems Using Blockchain Technology</t>
  </si>
  <si>
    <t>Blockchain Technology in Corporate Governance: Transforming Business and Industries</t>
  </si>
  <si>
    <t>Rajendiran, Kalaiselvi and Sridhar, Akshaya and Cassinadane, Ananda Vayaravel</t>
  </si>
  <si>
    <t>https://www.scopus.com/inward/record.uri?eid=2-s2.0-85163426396&amp;doi=10.1002%2f9781119865247.ch6&amp;partnerID=40&amp;md5=dd96e023592d432e1d40a90d1e6ea679</t>
  </si>
  <si>
    <t>10.1002/9781119865247.ch6</t>
  </si>
  <si>
    <t>2-s2.0-85148690628</t>
  </si>
  <si>
    <t>rayyan-172028397</t>
  </si>
  <si>
    <t>Blockchain-Based Integrity Auditing with Secure Deduplication in Cloud Storage</t>
  </si>
  <si>
    <t>Wang, Yuhua and Tang, Xin and Zhou, Yiteng and Chen, Xiguang and Zhu, Yudan</t>
  </si>
  <si>
    <t>https://www.scopus.com/inward/record.uri?eid=2-s2.0-85148690628&amp;doi=10.1007%2f978-981-19-8991-9_21&amp;partnerID=40&amp;md5=335b119099b94349a95643f8675ea757</t>
  </si>
  <si>
    <t>10.1007/978-981-19-8991-9_21</t>
  </si>
  <si>
    <t>2-s2.0-85146495590</t>
  </si>
  <si>
    <t>rayyan-172028398</t>
  </si>
  <si>
    <t>Pendekar Siber: Empowering Young People to Combat Cyber Threats</t>
  </si>
  <si>
    <t>International Conference on Cyber Resilience, ICCR 2022</t>
  </si>
  <si>
    <t>Abdul Molok, Nurul Nuha and Zulkifli, Zahidah and Wahiddin, Mohamed Ridza</t>
  </si>
  <si>
    <t>https://www.scopus.com/inward/record.uri?eid=2-s2.0-85146495590&amp;doi=10.1109%2fICCR56254.2022.9995935&amp;partnerID=40&amp;md5=c9d30d14f3ebee061cdefab107664239</t>
  </si>
  <si>
    <t>2-s2.0-85166466714</t>
  </si>
  <si>
    <t>rayyan-172028399</t>
  </si>
  <si>
    <t>Data Storage Security and Privacy in Cloud Computing</t>
  </si>
  <si>
    <t>2022 IEEE International Conference for Women in Innovation, Technology and Entrepreneurship, ICWITE 2022 - Proceedings</t>
  </si>
  <si>
    <t>Jeevitha, B.K. and Thriveni, J.</t>
  </si>
  <si>
    <t>https://www.scopus.com/inward/record.uri?eid=2-s2.0-85166466714&amp;doi=10.1109%2fICWITE57052.2022.10176237&amp;partnerID=40&amp;md5=ec67774fc0b05c3b6ccbf7f71de1fa0c</t>
  </si>
  <si>
    <t>10.1109/ICWITE57052.2022.10176237</t>
  </si>
  <si>
    <t>2-s2.0-85161162514</t>
  </si>
  <si>
    <t>rayyan-172028400</t>
  </si>
  <si>
    <t>A Systematic Review on Using Hacker Forums on the Dark Web for Cyber Threat Intelligence</t>
  </si>
  <si>
    <t>28th Americas Conference on Information Systems, AMCIS 2022</t>
  </si>
  <si>
    <t>Albizri, Abdullah and Nehme, Alaa and Harfouche, Antoine</t>
  </si>
  <si>
    <t>https://www.scopus.com/inward/record.uri?eid=2-s2.0-85161162514&amp;partnerID=40&amp;md5=20bcb2853f0b4ff73165a8ce0788348a</t>
  </si>
  <si>
    <t>2-s2.0-85120357877</t>
  </si>
  <si>
    <t>rayyan-172028401</t>
  </si>
  <si>
    <t>DTMIC: Deep transfer learning for malware image classification</t>
  </si>
  <si>
    <t>Kumar, Sanjeev and Janet, B.</t>
  </si>
  <si>
    <t>https://www.scopus.com/inward/record.uri?eid=2-s2.0-85120357877&amp;doi=10.1016%2fj.jisa.2021.103063&amp;partnerID=40&amp;md5=6866bcafb8581a678c6a6d96382f501b</t>
  </si>
  <si>
    <t>10.1016/j.jisa.2021.103063</t>
  </si>
  <si>
    <t>rayyan-172028402</t>
  </si>
  <si>
    <t>Pilares, Iris Cathrina Abacan and Azam, Sami and Akbulut, Serkan and Jonkman, Mirjam and Shanmugam, Bharanidharan</t>
  </si>
  <si>
    <t>https://www.scopus.com/inward/record.uri?eid=2-s2.0-85131709751&amp;doi=10.3390%2fs22114032&amp;partnerID=40&amp;md5=2dc8571a09e8618f8a7dcbb67830d9e0</t>
  </si>
  <si>
    <t>2-s2.0-85192510724</t>
  </si>
  <si>
    <t>rayyan-172028403</t>
  </si>
  <si>
    <t>The Impact of Data Breach Announcements on Online Consumers Behavior</t>
  </si>
  <si>
    <t>Eldoh, Mohamed Hussein and Pigni, Federico</t>
  </si>
  <si>
    <t>https://www.scopus.com/inward/record.uri?eid=2-s2.0-85192510724&amp;partnerID=40&amp;md5=56d6f11ced8b7841e7e8ff1564d75fb0</t>
  </si>
  <si>
    <t>2-s2.0-85145357696</t>
  </si>
  <si>
    <t>rayyan-172028404</t>
  </si>
  <si>
    <t>Improved Domain Generation Algorithm To Detect Cyber-Attack With Deep Learning Techniques</t>
  </si>
  <si>
    <t>MysuruCon 2022 - 2022 IEEE 2nd Mysore Sub Section International Conference</t>
  </si>
  <si>
    <t>Chethana, C. and Pareek, Piyush Kumar and Costa De Albuquerque, Victor Hugo and Khanna, Ashish and Gupta, Deepak</t>
  </si>
  <si>
    <t>https://www.scopus.com/inward/record.uri?eid=2-s2.0-85145357696&amp;doi=10.1109%2fMysuruCon55714.2022.9972526&amp;partnerID=40&amp;md5=540f5c0347cdbe8ec190872606faf41f</t>
  </si>
  <si>
    <t>10.1109/MysuruCon55714.2022.9972526</t>
  </si>
  <si>
    <t>2-s2.0-85137656322</t>
  </si>
  <si>
    <t>rayyan-172028405</t>
  </si>
  <si>
    <t>A novel data classification-based scheme for cloud data security using various cryptographic algorithms</t>
  </si>
  <si>
    <t>International Review of Applied Sciences and Engineering</t>
  </si>
  <si>
    <t>Ul Haq, Mohd Naved and Kumar, Narender</t>
  </si>
  <si>
    <t>https://www.scopus.com/inward/record.uri?eid=2-s2.0-85137656322&amp;doi=10.1556%2f1848.2021.00317&amp;partnerID=40&amp;md5=1dd36d8bed8e79c7f528bd05a1b54cfc</t>
  </si>
  <si>
    <t>Akademiai Kiado ZRt.</t>
  </si>
  <si>
    <t>10.1556/1848.2021.00317</t>
  </si>
  <si>
    <t>2-s2.0-85122564174</t>
  </si>
  <si>
    <t>rayyan-172028406</t>
  </si>
  <si>
    <t>An Improved RSA Technique with Efficient Data Integrity Verification for Outsourcing Database in Cloud</t>
  </si>
  <si>
    <t>Neela, K.L. and Kavitha, V.</t>
  </si>
  <si>
    <t>https://www.scopus.com/inward/record.uri?eid=2-s2.0-85122564174&amp;doi=10.1007%2fs11277-021-09248-8&amp;partnerID=40&amp;md5=1aa7615e1f5eb9c2ab167e88da41533c</t>
  </si>
  <si>
    <t>10.1007/s11277-021-09248-8</t>
  </si>
  <si>
    <t>2-s2.0-85176957311</t>
  </si>
  <si>
    <t>rayyan-172028407</t>
  </si>
  <si>
    <t>CMiGiN 2022 - 2nd International Conference on Conflict Management in Global Information Networks</t>
  </si>
  <si>
    <t>https://www.scopus.com/inward/record.uri?eid=2-s2.0-85176957311&amp;partnerID=40&amp;md5=390ed639f266ec84febbef27ec123112</t>
  </si>
  <si>
    <t>2-s2.0-85151617508</t>
  </si>
  <si>
    <t>rayyan-172028408</t>
  </si>
  <si>
    <t>A Research on Data Secure Access Control Mechanism Based on Zero Trust and Attribute Encryption in Medical Cloud</t>
  </si>
  <si>
    <t>2022 IEEE 8th International Conference on Computer and Communications, ICCC 2022</t>
  </si>
  <si>
    <t>Huang, Nana and Yang, Yuanyuan</t>
  </si>
  <si>
    <t>https://www.scopus.com/inward/record.uri?eid=2-s2.0-85151617508&amp;doi=10.1109%2fICCC56324.2022.10065956&amp;partnerID=40&amp;md5=ee9ec7db90a7ddd44bd9e211dbd24976</t>
  </si>
  <si>
    <t>10.1109/ICCC56324.2022.10065956</t>
  </si>
  <si>
    <t>2-s2.0-85121235247</t>
  </si>
  <si>
    <t>rayyan-172028409</t>
  </si>
  <si>
    <t>A Feature-driven Method for Automating the Assessment of OSINT Cyber Threat Sources</t>
  </si>
  <si>
    <t>Tundis, Andrea and Ruppert, Samuel and MÃ¼hlhÃ¤user, Max</t>
  </si>
  <si>
    <t>https://www.scopus.com/inward/record.uri?eid=2-s2.0-85121235247&amp;doi=10.1016%2fj.cose.2021.102576&amp;partnerID=40&amp;md5=d48ac2033533e3d85864577490078650</t>
  </si>
  <si>
    <t>10.1016/j.cose.2021.102576</t>
  </si>
  <si>
    <t>2-s2.0-85153872316</t>
  </si>
  <si>
    <t>rayyan-172028410</t>
  </si>
  <si>
    <t>Telco Tokenization and Stablecoin Development an Industry Opportunity</t>
  </si>
  <si>
    <t>2022 IEEE 1st Global Emerging Technology Blockchain Forum: Blockchain and Beyond, iGETblockchain 2022</t>
  </si>
  <si>
    <t>Bhat, Shamit and Morrow, Monique Jeanne</t>
  </si>
  <si>
    <t>https://www.scopus.com/inward/record.uri?eid=2-s2.0-85153872316&amp;doi=10.1109%2fiGETblockchain56591.2022.10087064&amp;partnerID=40&amp;md5=e4620fce1aec4c7712f3189887f9503c</t>
  </si>
  <si>
    <t>10.1109/iGETblockchain56591.2022.10087064</t>
  </si>
  <si>
    <t>2-s2.0-85163488016</t>
  </si>
  <si>
    <t>rayyan-172028411</t>
  </si>
  <si>
    <t>A Comprehensive Guide to Information Security Management and Audit</t>
  </si>
  <si>
    <t>Banoth, Rajkumar and Gugulothu, Narsimha and Godishala, Aruna Kranthi</t>
  </si>
  <si>
    <t>https://www.scopus.com/inward/record.uri?eid=2-s2.0-85163488016&amp;doi=10.1201%2f9781003322191&amp;partnerID=40&amp;md5=03aca315cfa3e67dbe852f385906aa7e</t>
  </si>
  <si>
    <t>10.1201/9781003322191</t>
  </si>
  <si>
    <t>2-s2.0-85126378710</t>
  </si>
  <si>
    <t>rayyan-172028412</t>
  </si>
  <si>
    <t>A Comprehensive Evaluation of Cryptographic Ciphers on Secure Publish/Subscribe Communications for IoT Devices</t>
  </si>
  <si>
    <t>Kul, Seda and Sayar, Ahmet</t>
  </si>
  <si>
    <t>https://www.scopus.com/inward/record.uri?eid=2-s2.0-85126378710&amp;doi=10.1007%2f978-3-030-94191-8_93&amp;partnerID=40&amp;md5=3294c71d8bd09f457158af8e33703a2c</t>
  </si>
  <si>
    <t>10.1007/978-3-030-94191-8_93</t>
  </si>
  <si>
    <t>rayyan-172028413</t>
  </si>
  <si>
    <t>Overview of digital media forensics technology</t>
  </si>
  <si>
    <t>2-s2.0-85124544494</t>
  </si>
  <si>
    <t>rayyan-172028414</t>
  </si>
  <si>
    <t>A Systematic Literature Review on Forensics in Cloud, IoT, AI &amp; Blockchain</t>
  </si>
  <si>
    <t>Ganesh, N. S. Gowri and Venkatesh, N. G. Mukunth and Prasad, D. Venkata Vara</t>
  </si>
  <si>
    <t>https://www.scopus.com/inward/record.uri?eid=2-s2.0-85124544494&amp;doi=10.1007%2f978-3-030-93453-8_9&amp;partnerID=40&amp;md5=3960558c27b67317de93b89b1a5fa7c1</t>
  </si>
  <si>
    <t>10.1007/978-3-030-93453-8_9</t>
  </si>
  <si>
    <t>2-s2.0-85133456813</t>
  </si>
  <si>
    <t>rayyan-172028415</t>
  </si>
  <si>
    <t>Classification of Anomalous Data using SVM Classifier</t>
  </si>
  <si>
    <t>Proceedings - International Conference on Applied Artificial Intelligence and Computing, ICAAIC 2022</t>
  </si>
  <si>
    <t>Mishra, Aman and Singh, Deepak Kumar</t>
  </si>
  <si>
    <t>https://www.scopus.com/inward/record.uri?eid=2-s2.0-85133456813&amp;doi=10.1109%2fICAAIC53929.2022.9792756&amp;partnerID=40&amp;md5=f035cfe6717dedd7a1ef5b109f33d7b2</t>
  </si>
  <si>
    <t>10.1109/ICAAIC53929.2022.9792756</t>
  </si>
  <si>
    <t>2-s2.0-85115817026</t>
  </si>
  <si>
    <t>rayyan-172028416</t>
  </si>
  <si>
    <t>An attribute-based access control for IoT using blockchain and smart contracts</t>
  </si>
  <si>
    <t>Zaidi, Syed Yawar Abbas and Shah, Munam Ali and Khattak, Hasan Ali and Maple, Carsten and Rauf, Hafiz Tayyab and El-Sherbeeny, Ahmed M. and El-Meligy, Mohammed A.</t>
  </si>
  <si>
    <t>https://www.scopus.com/inward/record.uri?eid=2-s2.0-85115817026&amp;doi=10.3390%2fsu131910556&amp;partnerID=40&amp;md5=4a140475a98b0fae35c7bfc62963104b</t>
  </si>
  <si>
    <t>2-s2.0-85134185453</t>
  </si>
  <si>
    <t>rayyan-172028417</t>
  </si>
  <si>
    <t>A Russian Hate Speech Corpus for Cybersecurity Applications</t>
  </si>
  <si>
    <t>Proceedings - 2022 IEEE 8th International Conference on Big Data Security on Cloud, IEEE International Conference on High Performance and Smart Computing, and IEEE International Conference on Intelligent Data and Security, BigDataSecurity/HPSC/IDS 2022</t>
  </si>
  <si>
    <t>Wen, Xin and Wang, Yulan and Wang, Kai and Sui, Ran</t>
  </si>
  <si>
    <t>https://www.scopus.com/inward/record.uri?eid=2-s2.0-85134185453&amp;doi=10.1109%2fBigDataSecurityHPSCIDS54978.2022.00018&amp;partnerID=40&amp;md5=0adfed1fd4f963b1517bf2eff8ad3228</t>
  </si>
  <si>
    <t>10.1109/BigDataSecurityHPSCIDS54978.2022.00018</t>
  </si>
  <si>
    <t>2-s2.0-85130794040</t>
  </si>
  <si>
    <t>rayyan-172028418</t>
  </si>
  <si>
    <t>Analyzing the Ransomware Attack on D.C. Metropolitan Police Department by Babuk</t>
  </si>
  <si>
    <t>SysCon 2022 - 16th Annual IEEE International Systems Conference, Proceedings</t>
  </si>
  <si>
    <t>Caroscio, Emily and Paul, Jack and Murray, John and Bhunia, Suman</t>
  </si>
  <si>
    <t>https://www.scopus.com/inward/record.uri?eid=2-s2.0-85130794040&amp;doi=10.1109%2fSysCon53536.2022.9773935&amp;partnerID=40&amp;md5=27a02e89062fc3456ea738037edfea62</t>
  </si>
  <si>
    <t>10.1109/SysCon53536.2022.9773935</t>
  </si>
  <si>
    <t>2-s2.0-85132808956</t>
  </si>
  <si>
    <t>rayyan-172028419</t>
  </si>
  <si>
    <t>Software family detection based on behavior analysis</t>
  </si>
  <si>
    <t>Chen, Cen and Yang, Wen and Guo, Zhimin and Cai, Junfei and Che, Xin</t>
  </si>
  <si>
    <t>https://www.scopus.com/inward/record.uri?eid=2-s2.0-85132808956&amp;doi=10.1117%2f12.2636594&amp;partnerID=40&amp;md5=4a0c129acd9b57eb6221dd13d363d341</t>
  </si>
  <si>
    <t>10.1117/12.2636594</t>
  </si>
  <si>
    <t>2-s2.0-85140462426</t>
  </si>
  <si>
    <t>rayyan-172028420</t>
  </si>
  <si>
    <t>Satellite Workshops on AIBlock, AIHWS, AIoTS, CIMSS, Cloud S and P, SCI, SecMT, SiMLA 2022, held in conjunction with the 20th International Conference on Applied Cryptography and Network Security, ACNS 2022</t>
  </si>
  <si>
    <t>https://www.scopus.com/inward/record.uri?eid=2-s2.0-85140462426&amp;partnerID=40&amp;md5=2502439e070361aa4e3ed17a5ab986cc</t>
  </si>
  <si>
    <t>2-s2.0-85113741978</t>
  </si>
  <si>
    <t>rayyan-172028421</t>
  </si>
  <si>
    <t>Multilayer Security for Facial Authentication to Secure Text Files</t>
  </si>
  <si>
    <t>Tagoc, Jeffrey and Sison, Ariel M. and Medina, Ruji P.</t>
  </si>
  <si>
    <t>https://www.scopus.com/inward/record.uri?eid=2-s2.0-85113741978&amp;doi=10.1007%2f978-3-030-82199-9_51&amp;partnerID=40&amp;md5=1d8f7d57991b1f3b5b15b837b79229ef</t>
  </si>
  <si>
    <t>10.1007/978-3-030-82199-9_51</t>
  </si>
  <si>
    <t>2-s2.0-85112015549</t>
  </si>
  <si>
    <t>rayyan-172028422</t>
  </si>
  <si>
    <t>Hong Kong's data breach notification scheme: From the stakeholdersâ€™ perspectives</t>
  </si>
  <si>
    <t>Computer Law and Security Review</t>
  </si>
  <si>
    <t>Ong, Rebecca and Sabapathy, Sandy</t>
  </si>
  <si>
    <t>https://www.scopus.com/inward/record.uri?eid=2-s2.0-85112015549&amp;doi=10.1016%2fj.clsr.2021.105579&amp;partnerID=40&amp;md5=51c18d1eb3f383e5aababd1356125dbb</t>
  </si>
  <si>
    <t>10.1016/j.clsr.2021.105579</t>
  </si>
  <si>
    <t>2-s2.0-85115259415</t>
  </si>
  <si>
    <t>rayyan-172028423</t>
  </si>
  <si>
    <t>Enabling Identity-Based Data Security with Cloud</t>
  </si>
  <si>
    <t>Sundaresan, Arya and Vinod, Meghna and Nair, Sreelekshmi M. and Rajalakshmi, V.R.</t>
  </si>
  <si>
    <t>https://www.scopus.com/inward/record.uri?eid=2-s2.0-85115259415&amp;doi=10.1007%2f978-981-16-3728-5_39&amp;partnerID=40&amp;md5=390d44e3aaf12dcec55660055e89d7f0</t>
  </si>
  <si>
    <t>10.1007/978-981-16-3728-5_39</t>
  </si>
  <si>
    <t>2-s2.0-85123025968</t>
  </si>
  <si>
    <t>rayyan-172028424</t>
  </si>
  <si>
    <t>A secure cloud infrastructure towards smart healthcare: IoT based health monitoring</t>
  </si>
  <si>
    <t>Cloud Security: Techniques and Applications</t>
  </si>
  <si>
    <t>Potluri, Sirisha and Sunaina, S. and Neha, P. and Govind, C. and Raghavender, J. and Gupta, V. Mnssvkr</t>
  </si>
  <si>
    <t>https://www.scopus.com/inward/record.uri?eid=2-s2.0-85123025968&amp;doi=10.1515%2f9783110732573-004&amp;partnerID=40&amp;md5=76c3c1a907aed898beb1e9dad32e104d</t>
  </si>
  <si>
    <t>De Gruyter</t>
  </si>
  <si>
    <t>10.1515/9783110732573-004</t>
  </si>
  <si>
    <t>2-s2.0-85141497692</t>
  </si>
  <si>
    <t>rayyan-172028425</t>
  </si>
  <si>
    <t>Analysis Of Cyber Threat Detection And Emulation Using MITRE Attack Framework</t>
  </si>
  <si>
    <t>2022 International Conference on Intelligent Data Science Technologies and Applications, IDSTA 2022</t>
  </si>
  <si>
    <t>Rajesh, P and Alam, Mansoor and Tahernezhadi, Mansour and Monika, A and Chanakya, Gm</t>
  </si>
  <si>
    <t>https://www.scopus.com/inward/record.uri?eid=2-s2.0-85141497692&amp;doi=10.1109%2fIDSTA55301.2022.9923170&amp;partnerID=40&amp;md5=7ab3ef127ba5333c04d5ebe86c1c2fbe</t>
  </si>
  <si>
    <t>10.1109/IDSTA55301.2022.9923170</t>
  </si>
  <si>
    <t>2-s2.0-85119423791</t>
  </si>
  <si>
    <t>rayyan-172028426</t>
  </si>
  <si>
    <t>Design and Simulation of AES S-Box towards Data Security in Video Surveillance Using IP Core Generator</t>
  </si>
  <si>
    <t>2021 International Conference on Innovation and Intelligence for Informatics, Computing, and Technologies, 3ICT 2021</t>
  </si>
  <si>
    <t>Hammad, Mohamed and Elmedany, Wael and Ismail, Yasser</t>
  </si>
  <si>
    <t>https://www.scopus.com/inward/record.uri?eid=2-s2.0-85119423791&amp;doi=10.1109%2f3ICT53449.2021.9581825&amp;partnerID=40&amp;md5=b7e47d9f7355477bcd7c5446f93a1b67</t>
  </si>
  <si>
    <t>10.1109/3ICT53449.2021.9581825</t>
  </si>
  <si>
    <t>2-s2.0-85141391881</t>
  </si>
  <si>
    <t>rayyan-172028427</t>
  </si>
  <si>
    <t>Enabling Identity-Based Integrity Auditing and Data Sharing with Sensitive Information Hiding for Secure Cloud Storage</t>
  </si>
  <si>
    <t>Proceedings of the 2022 3rd International Conference on Intelligent Computing, Instrumentation and Control Technologies: Computational Intelligence for Smart Systems, ICICICT 2022</t>
  </si>
  <si>
    <t>Asha, S. and Punitha, K. and Joshi, Tanmay</t>
  </si>
  <si>
    <t>https://www.scopus.com/inward/record.uri?eid=2-s2.0-85141391881&amp;doi=10.1109%2fICICICT54557.2022.9917653&amp;partnerID=40&amp;md5=4f80f94670bcb44e28b2c0a517bc3694</t>
  </si>
  <si>
    <t>10.1109/ICICICT54557.2022.9917653</t>
  </si>
  <si>
    <t>2-s2.0-85123287834</t>
  </si>
  <si>
    <t>rayyan-172028428</t>
  </si>
  <si>
    <t>Blockchain for Aviation Industry: Applications and Used Cases</t>
  </si>
  <si>
    <t>Yadav, Janardan Krishna and Verma, Deepika Chandra and Jangirala, Srinivas and Srivastava, Shashi Kant and Aman, Muhammad Naveed</t>
  </si>
  <si>
    <t>https://www.scopus.com/inward/record.uri?eid=2-s2.0-85123287834&amp;doi=10.1007%2f978-981-16-5655-2_46&amp;partnerID=40&amp;md5=3899921ed95b4fd9889bbf1819c103b4</t>
  </si>
  <si>
    <t>10.1007/978-981-16-5655-2_46</t>
  </si>
  <si>
    <t>2-s2.0-85124878555</t>
  </si>
  <si>
    <t>rayyan-172028429</t>
  </si>
  <si>
    <t>Electronic Health Record Monitoring System and Data Security Using Blockchain Technology</t>
  </si>
  <si>
    <t>Security and Communication Networks</t>
  </si>
  <si>
    <t>Akhter Md Hasib, Kazi Tamzid and Chowdhury, Ixion and Sakib, Saadman and Monirujjaman Khan, Mohammad and Alsufyani, Nawal and Alsufyani, Abdulmajeed and Bourouis, Sami</t>
  </si>
  <si>
    <t>https://www.scopus.com/inward/record.uri?eid=2-s2.0-85124878555&amp;doi=10.1155%2f2022%2f2366632&amp;partnerID=40&amp;md5=07e2efe35d0881eae66b81369e5be5af</t>
  </si>
  <si>
    <t>Hindawi Limited</t>
  </si>
  <si>
    <t>2-s2.0-85119453705</t>
  </si>
  <si>
    <t>rayyan-172028430</t>
  </si>
  <si>
    <t>Effective penetration testing report writing</t>
  </si>
  <si>
    <t>International Conference on Electrical, Computer, Communications and Mechatronics Engineering, ICECCME 2021</t>
  </si>
  <si>
    <t>Alghamdi, Abdulrahman A.</t>
  </si>
  <si>
    <t>https://www.scopus.com/inward/record.uri?eid=2-s2.0-85119453705&amp;doi=10.1109%2fICECCME52200.2021.9591097&amp;partnerID=40&amp;md5=5313ab1c1be6eb90fa9303b17fb61347</t>
  </si>
  <si>
    <t>10.1109/ICECCME52200.2021.9591097</t>
  </si>
  <si>
    <t>2-s2.0-85127069989</t>
  </si>
  <si>
    <t>rayyan-172028431</t>
  </si>
  <si>
    <t>Digest of Blockchain Technologies to Design System for Big Image Data Provenance and Security</t>
  </si>
  <si>
    <t>Zakharov, Igor and Anderson, Jonathan and Parsons, Garrett and Henschel, Michael D. and Ewenson, Bryan and Papanagiotou, Christopher</t>
  </si>
  <si>
    <t>https://www.scopus.com/inward/record.uri?eid=2-s2.0-85127069989&amp;doi=10.1007%2f978-3-030-98883-8_3&amp;partnerID=40&amp;md5=2de51f06492c77a318e37cf71a8948cb</t>
  </si>
  <si>
    <t>10.1007/978-3-030-98883-8_3</t>
  </si>
  <si>
    <t>2-s2.0-85130357912</t>
  </si>
  <si>
    <t>rayyan-172028432</t>
  </si>
  <si>
    <t>Sixth-Generation (6G) Mobile Cloud Security and Privacy Risks for AI System Using High-Performance Computing Implementation</t>
  </si>
  <si>
    <t>Wireless Communications and Mobile Computing</t>
  </si>
  <si>
    <t>Gundu, Srinivasa Rao and Charanarur, Panem and Chandelkar, Kashinath K. and Samanta, Debabrata and Poonia, Ramesh Chandra and Chakraborty, Partha</t>
  </si>
  <si>
    <t>https://www.scopus.com/inward/record.uri?eid=2-s2.0-85130357912&amp;doi=10.1155%2f2022%2f4397610&amp;partnerID=40&amp;md5=0e010c09ef8bb0eead135d9a35198237</t>
  </si>
  <si>
    <t>rayyan-172028433</t>
  </si>
  <si>
    <t>Alhazmi, Hanan E. and Eassa, Fathy E. and Sandokji, Suhelah M.</t>
  </si>
  <si>
    <t>https://www.scopus.com/inward/record.uri?eid=2-s2.0-85123348752&amp;doi=10.1109%2fACCESS.2022.3144632&amp;partnerID=40&amp;md5=c1ea501537d5241d46e985732d8c83ae</t>
  </si>
  <si>
    <t>2-s2.0-85123285094</t>
  </si>
  <si>
    <t>rayyan-172028434</t>
  </si>
  <si>
    <t>Blockchain for Fool-Proof E-Voting Systems</t>
  </si>
  <si>
    <t>Yadav, Janardan Krishna and Jangirala, Srinivas and Verma, Deepika Chandra and Srivastava, Shashi Kant and Chaudhry, Shehzad Ashraf</t>
  </si>
  <si>
    <t>https://www.scopus.com/inward/record.uri?eid=2-s2.0-85123285094&amp;doi=10.1007%2f978-981-16-5655-2_44&amp;partnerID=40&amp;md5=336217034870167175d92ef10db06480</t>
  </si>
  <si>
    <t>10.1007/978-981-16-5655-2_44</t>
  </si>
  <si>
    <t>2-s2.0-85127357492</t>
  </si>
  <si>
    <t>rayyan-172028435</t>
  </si>
  <si>
    <t>Crime Based Evaluation of GPS Network Using Machine Learning Techniques</t>
  </si>
  <si>
    <t>Proceedings - 4th International Conference on Smart Systems and Inventive Technology, ICSSIT 2022</t>
  </si>
  <si>
    <t>Rahul and Monika and Durgapal, Vartika Hari</t>
  </si>
  <si>
    <t>https://www.scopus.com/inward/record.uri?eid=2-s2.0-85127357492&amp;doi=10.1109%2fICSSIT53264.2022.9716447&amp;partnerID=40&amp;md5=d6c18d8a28e3d767e2dc3915d0698207</t>
  </si>
  <si>
    <t>10.1109/ICSSIT53264.2022.9716447</t>
  </si>
  <si>
    <t>2-s2.0-85142739325</t>
  </si>
  <si>
    <t>rayyan-172028436</t>
  </si>
  <si>
    <t>Blockchain based Internet of Vehicles (IOV) InformationTransmission Mechanisms</t>
  </si>
  <si>
    <t>International Conference on Edge Computing and Applications, ICECAA 2022 - Proceedings</t>
  </si>
  <si>
    <t>Loganathan, R. and SelvakumaraSamy, S.</t>
  </si>
  <si>
    <t>https://www.scopus.com/inward/record.uri?eid=2-s2.0-85142739325&amp;doi=10.1109%2fICECAA55415.2022.9936403&amp;partnerID=40&amp;md5=591b1dbf020b41ca96e24fa4115321d0</t>
  </si>
  <si>
    <t>10.1109/ICECAA55415.2022.9936403</t>
  </si>
  <si>
    <t>2-s2.0-85141720326</t>
  </si>
  <si>
    <t>rayyan-172028437</t>
  </si>
  <si>
    <t>Blockchain: Tool for Controlling Ransomware through Pre-Encryption and Post-Encryption Behavior</t>
  </si>
  <si>
    <t>Proceedings - 2022 5th International Conference on Computational Intelligence and Communication Technologies, CCICT 2022</t>
  </si>
  <si>
    <t>Singh, Anamika and Ali, Md. Akkas and Balamurugan, B. and Sharma, Vandana</t>
  </si>
  <si>
    <t>https://www.scopus.com/inward/record.uri?eid=2-s2.0-85141720326&amp;doi=10.1109%2fCCiCT56684.2022.00107&amp;partnerID=40&amp;md5=0281363f1f9e0d3a0d6b6046e6295f56</t>
  </si>
  <si>
    <t>10.1109/CCiCT56684.2022.00107</t>
  </si>
  <si>
    <t>2-s2.0-85139788821</t>
  </si>
  <si>
    <t>rayyan-172028438</t>
  </si>
  <si>
    <t>Scalable backend representation of security posture of IIoT systems</t>
  </si>
  <si>
    <t>Lecture Notes in Informatics (LNI), Proceedings - Series of the Gesellschaft fur Informatik (GI)</t>
  </si>
  <si>
    <t>Kreho, Edin and Djeukoua, Roger and Guiraud, TimothÃ©e and Waedt, Karl</t>
  </si>
  <si>
    <t>https://www.scopus.com/inward/record.uri?eid=2-s2.0-85139788821&amp;doi=10.18420%2finf2022_134&amp;partnerID=40&amp;md5=853a06b4e1fb7ed35d25aa43ef222a9b</t>
  </si>
  <si>
    <t>Gesellschaft fur Informatik (GI)</t>
  </si>
  <si>
    <t>10.18420/inf2022_134</t>
  </si>
  <si>
    <t>2-s2.0-85117966506</t>
  </si>
  <si>
    <t>rayyan-172028439</t>
  </si>
  <si>
    <t>The Impact of Organizational Structure and Technology Use on Collaborative Practices in Computer Emergency Response Teams: An Empirical Study</t>
  </si>
  <si>
    <t>Proceedings of the ACM on Human-Computer Interaction</t>
  </si>
  <si>
    <t>Riebe, Thea and Kaufhold, Marc-AndrÃ© and Reuter, Christian</t>
  </si>
  <si>
    <t>https://www.scopus.com/inward/record.uri?eid=2-s2.0-85117966506&amp;doi=10.1145%2f3479865&amp;partnerID=40&amp;md5=92ed787ce6d28590c3bfd0ace39f1ac1</t>
  </si>
  <si>
    <t>10.1145/3479865</t>
  </si>
  <si>
    <t>2-s2.0-85119482241</t>
  </si>
  <si>
    <t>rayyan-172028440</t>
  </si>
  <si>
    <t>Development of System for Detection and Prevention of Cyber Attacks Using Artificial Intelligence Methods</t>
  </si>
  <si>
    <t>2021 2nd Global Conference for Advancement in Technology, GCAT 2021</t>
  </si>
  <si>
    <t>Abdiyeva-Aliyeva, Gunay and Hematyar, Mehran and Bakan, Sefa</t>
  </si>
  <si>
    <t>https://www.scopus.com/inward/record.uri?eid=2-s2.0-85119482241&amp;doi=10.1109%2fGCAT52182.2021.9587584&amp;partnerID=40&amp;md5=036bdd42a4a7542e611c95cc7b237d21</t>
  </si>
  <si>
    <t>10.1109/GCAT52182.2021.9587584</t>
  </si>
  <si>
    <t>2-s2.0-85125254238</t>
  </si>
  <si>
    <t>rayyan-172028441</t>
  </si>
  <si>
    <t>3rd International Conference on Advances in Emerging Trends and Technologies, ICAETT 2021</t>
  </si>
  <si>
    <t>https://www.scopus.com/inward/record.uri?eid=2-s2.0-85125254238&amp;partnerID=40&amp;md5=1eb009d7d4912196ea5c8eed9c2ec0b1</t>
  </si>
  <si>
    <t>2-s2.0-85136652919</t>
  </si>
  <si>
    <t>rayyan-172028442</t>
  </si>
  <si>
    <t>A Blockchain-Based IoT-Enabled E-Waste Tracking and Tracing System for Smart Cities</t>
  </si>
  <si>
    <t>Khan, Atta Ur Rehman and Ahmad, Raja Wasim</t>
  </si>
  <si>
    <t>https://www.scopus.com/inward/record.uri?eid=2-s2.0-85136652919&amp;doi=10.1109%2fACCESS.2022.3198973&amp;partnerID=40&amp;md5=17a733d9131620f9816c283fa10435b8</t>
  </si>
  <si>
    <t>10.1109/ACCESS.2022.3198973</t>
  </si>
  <si>
    <t>2-s2.0-85114205382</t>
  </si>
  <si>
    <t>rayyan-172028443</t>
  </si>
  <si>
    <t>Information Security and Cybersecurity Management: A Case Study with SMEs in Portugal</t>
  </si>
  <si>
    <t>Antunes, MÃ¡rio and Maximiano, Marisa and Gomes, Ricardo and Pinto, Daniel</t>
  </si>
  <si>
    <t>https://www.scopus.com/inward/record.uri?eid=2-s2.0-85114205382&amp;doi=10.3390%2fjcp1020012&amp;partnerID=40&amp;md5=3bd8d2a9d004b10a78c85590dcd5291c</t>
  </si>
  <si>
    <t>2-s2.0-85127648712</t>
  </si>
  <si>
    <t>rayyan-172028444</t>
  </si>
  <si>
    <t>Security Analysis in the Architecture of the ATM Service</t>
  </si>
  <si>
    <t>Smart Innovation, Systems and Technologies</t>
  </si>
  <si>
    <t>QuiÃ±a, Gissela and Esparza, Daisy Imbaquingo and Saltos-Echeverria, Tatyana and LeÃ³n, JosÃ© JÃ¡come and Ortega, MacArthur</t>
  </si>
  <si>
    <t>https://www.scopus.com/inward/record.uri?eid=2-s2.0-85127648712&amp;doi=10.1007%2f978-981-16-9268-0_13&amp;partnerID=40&amp;md5=6a02905d4bcd5a309ce067f1cb7857f7</t>
  </si>
  <si>
    <t>10.1007/978-981-16-9268-0_13</t>
  </si>
  <si>
    <t>2-s2.0-85128405421</t>
  </si>
  <si>
    <t>rayyan-172028445</t>
  </si>
  <si>
    <t>Unauthorized usage and cybersecurity risks in additively manufactured composites: Toolpath reconstruction using imaging and machine learning techniques</t>
  </si>
  <si>
    <t>2022 Advances in Science and Engineering Technology International Conferences, ASET 2022</t>
  </si>
  <si>
    <t>Babu, Sandeep Suresh and Mourad, Abdel-Hamid I. and Harib, Khalifa H.</t>
  </si>
  <si>
    <t>https://www.scopus.com/inward/record.uri?eid=2-s2.0-85128405421&amp;doi=10.1109%2fASET53988.2022.9734313&amp;partnerID=40&amp;md5=47c9b76f03251365451834663da95d9f</t>
  </si>
  <si>
    <t>10.1109/ASET53988.2022.9734313</t>
  </si>
  <si>
    <t>rayyan-172028446</t>
  </si>
  <si>
    <t>A Survey of Digital Image Operation Forensics</t>
  </si>
  <si>
    <t>2-s2.0-85138750452</t>
  </si>
  <si>
    <t>rayyan-172028447</t>
  </si>
  <si>
    <t>A Review on Cyber Resilience Model in Small and Medium Enterprises</t>
  </si>
  <si>
    <t>4th International Conference on Smart Sensors and Application: Digitalization for Societal Well-Being, ICSSA 2022</t>
  </si>
  <si>
    <t>Cahyono, Eko Budi and Sam, Suriani Binti Mohd and Hassan, Noor Hafizah Binti and Mohamed, Norliza and Ahmad, Norulhusna and Yusuf, Yusnaidi</t>
  </si>
  <si>
    <t>https://www.scopus.com/inward/record.uri?eid=2-s2.0-85138750452&amp;doi=10.1109%2fICSSA54161.2022.9870952&amp;partnerID=40&amp;md5=39e9d2b78c0803cb8c3f7f486ca9b61e</t>
  </si>
  <si>
    <t>10.1109/ICSSA54161.2022.9870952</t>
  </si>
  <si>
    <t>2-s2.0-85115892705</t>
  </si>
  <si>
    <t>rayyan-172028448</t>
  </si>
  <si>
    <t>CTI-SOC2M2 â€“ The quest for mature, intelligence-driven security operations and incident response capabilities: CTI-driven SOC capability maturity model</t>
  </si>
  <si>
    <t>Schlette, Daniel and Vielberth, Manfred and Pernul, GÃ¼nther</t>
  </si>
  <si>
    <t>https://www.scopus.com/inward/record.uri?eid=2-s2.0-85115892705&amp;doi=10.1016%2fj.cose.2021.102482&amp;partnerID=40&amp;md5=61ce061e107694547ab7de47909454af</t>
  </si>
  <si>
    <t>10.1016/j.cose.2021.102482</t>
  </si>
  <si>
    <t>2-s2.0-85108810927</t>
  </si>
  <si>
    <t>rayyan-172028449</t>
  </si>
  <si>
    <t>Validation of architecture effectiveness for the continuous monitoring of file integrity stored in the cloud using blockchain and smart contracts</t>
  </si>
  <si>
    <t>Pinheiro, Alexandre and Canedo, Edna Dias and Albuquerque, Robson de Oliveira and de Sousa JÃºnior, Rafael TimÃ³teo</t>
  </si>
  <si>
    <t>https://www.scopus.com/inward/record.uri?eid=2-s2.0-85108810927&amp;doi=10.3390%2fs21134440&amp;partnerID=40&amp;md5=7c548c115357187d30e58ccfc215d8b0</t>
  </si>
  <si>
    <t>MDPI AG</t>
  </si>
  <si>
    <t>2-s2.0-85140792677</t>
  </si>
  <si>
    <t>rayyan-172028450</t>
  </si>
  <si>
    <t>RAP-Net: A Resource Access Pattern Network for Insider Threat Detection</t>
  </si>
  <si>
    <t>Proceedings of the International Joint Conference on Neural Networks</t>
  </si>
  <si>
    <t>Zhu, Dali and Huang, Xianjin and Li, Nan and Sun, Hongju and Liu, Meichen and Liu, Jiguo</t>
  </si>
  <si>
    <t>https://www.scopus.com/inward/record.uri?eid=2-s2.0-85140792677&amp;doi=10.1109%2fIJCNN55064.2022.9892183&amp;partnerID=40&amp;md5=32b42ddaba535ae180b68b8705a7dfbf</t>
  </si>
  <si>
    <t>10.1109/IJCNN55064.2022.9892183</t>
  </si>
  <si>
    <t>2-s2.0-85127806922</t>
  </si>
  <si>
    <t>rayyan-172028451</t>
  </si>
  <si>
    <t>37th International Conference on Computers and Their Applications, CATA 2022</t>
  </si>
  <si>
    <t>EPiC Series in Computing</t>
  </si>
  <si>
    <t>https://www.scopus.com/inward/record.uri?eid=2-s2.0-85127806922&amp;partnerID=40&amp;md5=eefc2eeb7c538445fac9e1e772342389</t>
  </si>
  <si>
    <t>EasyChair</t>
  </si>
  <si>
    <t>2-s2.0-85133196916</t>
  </si>
  <si>
    <t>rayyan-172028452</t>
  </si>
  <si>
    <t>An Effective Dynamic Propagation Model for Malware Detection in Cloud Platform</t>
  </si>
  <si>
    <t>8th International Conference on Advanced Computing and Communication Systems, ICACCS 2022</t>
  </si>
  <si>
    <t>Poorvadevi, R. and Madan Reddy, P.Sai and Sai Venkat, P.Teja Satya</t>
  </si>
  <si>
    <t>https://www.scopus.com/inward/record.uri?eid=2-s2.0-85133196916&amp;doi=10.1109%2fICACCS54159.2022.9785248&amp;partnerID=40&amp;md5=00745042a73d9a447c03bc6dcfc20609</t>
  </si>
  <si>
    <t>10.1109/ICACCS54159.2022.9785248</t>
  </si>
  <si>
    <t>2-s2.0-85127357445</t>
  </si>
  <si>
    <t>rayyan-172028453</t>
  </si>
  <si>
    <t>Cost and Efficiency Analysis of Steganography in the IEEE 802.11ah IoT Protocol</t>
  </si>
  <si>
    <t>Almohammedi, Akram A. and Shepelev, Vladimir and Darshi, Sam and Balfaqih, Mohammed and Ghawbar, Fayad</t>
  </si>
  <si>
    <t>https://www.scopus.com/inward/record.uri?eid=2-s2.0-85127357445&amp;doi=10.32604%2fcmc.2022.026307&amp;partnerID=40&amp;md5=58cc99783f4a9ffc6eebaaa4a0ab70a5</t>
  </si>
  <si>
    <t>2-s2.0-85112383199</t>
  </si>
  <si>
    <t>rayyan-172028454</t>
  </si>
  <si>
    <t>Misinformation vs. Situational awareness: The art of deception and the need for cross-domain detection</t>
  </si>
  <si>
    <t>Xarhoulacos, Constantinos-Giovanni and Anagnostopoulou, Argiro and Stergiopoulos, George and Gritzalis, Dimitris</t>
  </si>
  <si>
    <t>https://www.scopus.com/inward/record.uri?eid=2-s2.0-85112383199&amp;doi=10.3390%2fs21165496&amp;partnerID=40&amp;md5=697a6d3ccdb81a3f4cb5cb2a7e82ebd8</t>
  </si>
  <si>
    <t>2-s2.0-85111493231</t>
  </si>
  <si>
    <t>rayyan-172028455</t>
  </si>
  <si>
    <t>Model of Pseudo-Random Sequences Generated by Encryption and Compression Algorithms</t>
  </si>
  <si>
    <t>Programming and Computer Software</t>
  </si>
  <si>
    <t>Kozachok, A.V. and Spirin, A.A.</t>
  </si>
  <si>
    <t>https://www.scopus.com/inward/record.uri?eid=2-s2.0-85111493231&amp;doi=10.1134%2fS0361768821040058&amp;partnerID=40&amp;md5=3053fcd8c5562b27febb9c9d5a510261</t>
  </si>
  <si>
    <t>Pleiades journals</t>
  </si>
  <si>
    <t>10.1134/S0361768821040058</t>
  </si>
  <si>
    <t>2-s2.0-85134879842</t>
  </si>
  <si>
    <t>rayyan-172028456</t>
  </si>
  <si>
    <t>A Systematic Review of 2021 Microsoft Exchange Data Breach Exploiting Multiple Vulnerabilities</t>
  </si>
  <si>
    <t>2022 7th International Conference on Smart and Sustainable Technologies, SpliTech 2022</t>
  </si>
  <si>
    <t>Pitney, Alexis M. and Penrod, Spencer and Foraker, Molly and Bhunia, Suman</t>
  </si>
  <si>
    <t>https://www.scopus.com/inward/record.uri?eid=2-s2.0-85134879842&amp;doi=10.23919%2fSpliTech55088.2022.9854268&amp;partnerID=40&amp;md5=2be6c8aed13376cfad269222bca34616</t>
  </si>
  <si>
    <t>10.23919/SpliTech55088.2022.9854268</t>
  </si>
  <si>
    <t>2-s2.0-85123017418</t>
  </si>
  <si>
    <t>rayyan-172028457</t>
  </si>
  <si>
    <t>Impact evaluation of DDoS and Malware attack using IoT devices</t>
  </si>
  <si>
    <t>Distributed Denial of Service Attacks: Concepts, Mathematical and Cryptographic Solutions</t>
  </si>
  <si>
    <t>Maciel, Ronierison and Araujo, Jean and Melo, Carlos and Pereira, Paulo and Dantas, Jamilson and Maciel, Paulo</t>
  </si>
  <si>
    <t>https://www.scopus.com/inward/record.uri?eid=2-s2.0-85123017418&amp;doi=10.1515%2f9783110619751-001&amp;partnerID=40&amp;md5=0f40ef0bb24d6c1908f4bda6cc823070</t>
  </si>
  <si>
    <t>10.1515/9783110619751-001</t>
  </si>
  <si>
    <t>2-s2.0-85121109096</t>
  </si>
  <si>
    <t>rayyan-172028458</t>
  </si>
  <si>
    <t>A novel blockchain-based encryption model to protect fog nodes from behaviors of malicious nodes</t>
  </si>
  <si>
    <t>Alshehri, Mohammed and Panda, Brajendra and Almakdi, Sultan and Alazeb, Abdulwahab and Halawani, Hanan and Mudawi, Naif Al and Khan, Riaz U.</t>
  </si>
  <si>
    <t>https://www.scopus.com/inward/record.uri?eid=2-s2.0-85121109096&amp;doi=10.3390%2felectronics10243135&amp;partnerID=40&amp;md5=9f4204b2b3d5fb673e4dae78a340a656</t>
  </si>
  <si>
    <t>2-s2.0-85134185469</t>
  </si>
  <si>
    <t>rayyan-172028459</t>
  </si>
  <si>
    <t>6th International Symposium on Cyber Security Cryptography and Machine Learning, CSCML 2022</t>
  </si>
  <si>
    <t>https://www.scopus.com/inward/record.uri?eid=2-s2.0-85134185469&amp;partnerID=40&amp;md5=58849ae1c2c1d6914fc4d1b574b8e1b1</t>
  </si>
  <si>
    <t>2-s2.0-85116635891</t>
  </si>
  <si>
    <t>rayyan-172028460</t>
  </si>
  <si>
    <t>Framework for Data Security Using DNA Cryptography and HMAC Technique in Cloud Computing</t>
  </si>
  <si>
    <t>Proceedings of the 2nd International Conference on Electronics and Sustainable Communication Systems, ICESC 2021</t>
  </si>
  <si>
    <t>Kumar, Anuj</t>
  </si>
  <si>
    <t>https://www.scopus.com/inward/record.uri?eid=2-s2.0-85116635891&amp;doi=10.1109%2fICESC51422.2021.9532950&amp;partnerID=40&amp;md5=a1cc6664c225e806da937d5937964255</t>
  </si>
  <si>
    <t>10.1109/ICESC51422.2021.9532950</t>
  </si>
  <si>
    <t>2-s2.0-85137151728</t>
  </si>
  <si>
    <t>rayyan-172028461</t>
  </si>
  <si>
    <t>Encryption Algorithm using Matrix Manipulation</t>
  </si>
  <si>
    <t>Proceedings of International Conference on Computational Intelligence and Sustainable Engineering Solution, CISES 2022</t>
  </si>
  <si>
    <t>Kumar, Pankaj and Kumar, Shubham and Gaur, Madhu Sharma</t>
  </si>
  <si>
    <t>https://www.scopus.com/inward/record.uri?eid=2-s2.0-85137151728&amp;doi=10.1109%2fCISES54857.2022.9844378&amp;partnerID=40&amp;md5=5de5672c5529956244bfcd36e5c0ca85</t>
  </si>
  <si>
    <t>10.1109/CISES54857.2022.9844378</t>
  </si>
  <si>
    <t>2-s2.0-85117609388</t>
  </si>
  <si>
    <t>rayyan-172028462</t>
  </si>
  <si>
    <t>File Tracking and Security System Using BLE and Blockchain</t>
  </si>
  <si>
    <t>2021 Asian Conference on Innovation in Technology, ASIANCON 2021</t>
  </si>
  <si>
    <t>Jain, Rishabh and Jain, Deepanshu and Taneja, Pratham and Malik, Prachi and Bhatia, Ronak</t>
  </si>
  <si>
    <t>https://www.scopus.com/inward/record.uri?eid=2-s2.0-85117609388&amp;doi=10.1109%2fASIANCON51346.2021.9544546&amp;partnerID=40&amp;md5=2b7b62caa3bb875a0ad097725a09ac85</t>
  </si>
  <si>
    <t>10.1109/ASIANCON51346.2021.9544546</t>
  </si>
  <si>
    <t>2-s2.0-85130412286</t>
  </si>
  <si>
    <t>rayyan-172028463</t>
  </si>
  <si>
    <t>The Influences of Public and Institutional Pressure on Firmsâ€™ Cybersecurity Disclosures</t>
  </si>
  <si>
    <t>Journal of the Association for Information Systems</t>
  </si>
  <si>
    <t>Dâ€™arcy, John and Basoglu, K. Asli</t>
  </si>
  <si>
    <t>https://www.scopus.com/inward/record.uri?eid=2-s2.0-85130412286&amp;doi=10.17705%2f1jais.00740&amp;partnerID=40&amp;md5=59f3a0985b8dd57887ca8d5390e71968</t>
  </si>
  <si>
    <t>10.17705/1jais.00740</t>
  </si>
  <si>
    <t>2-s2.0-85108073010</t>
  </si>
  <si>
    <t>rayyan-172028464</t>
  </si>
  <si>
    <t>SealFS: Storage-based tamper-evident logging</t>
  </si>
  <si>
    <t>Soriano-Salvador, Enrique and Guardiola-MÃºzquiz, Gorka</t>
  </si>
  <si>
    <t>https://www.scopus.com/inward/record.uri?eid=2-s2.0-85108073010&amp;doi=10.1016%2fj.cose.2021.102325&amp;partnerID=40&amp;md5=cf4fb4c345aaa12c4f842bcf1eb57b89</t>
  </si>
  <si>
    <t>2-s2.0-85142810994</t>
  </si>
  <si>
    <t>rayyan-172028465</t>
  </si>
  <si>
    <t>Modernizing CPS with Blockchain: Applications, Challenges &amp; Future Directions</t>
  </si>
  <si>
    <t>Proceedings - 2022 2nd International Conference on Interdisciplinary Cyber Physical Systems, ICPS 2022</t>
  </si>
  <si>
    <t>Ansar, Syed Anas and Singh, Archita and Aggrawal, Shruti and Yadav, Amitabha and Pathak, Prabhash Chandra and Khan, Raees Ahmad</t>
  </si>
  <si>
    <t>https://www.scopus.com/inward/record.uri?eid=2-s2.0-85142810994&amp;doi=10.1109%2fICPS55917.2022.00031&amp;partnerID=40&amp;md5=74a92b034395793dd58d94242378477c</t>
  </si>
  <si>
    <t>10.1109/ICPS55917.2022.00031</t>
  </si>
  <si>
    <t>2-s2.0-85135461159</t>
  </si>
  <si>
    <t>rayyan-172028466</t>
  </si>
  <si>
    <t>Artificial Intelligence Wireless Network Data Security System For Medical Records Using Cryptography Management</t>
  </si>
  <si>
    <t>2022 2nd International Conference on Advance Computing and Innovative Technologies in Engineering, ICACITE 2022</t>
  </si>
  <si>
    <t>Saxena, Akash and Misra, Dipankar and Ganesamoorthy, R. and Arias Gonzales, Jose Luis and Almashaqbeh, Hashem Ali and Tripathi, Vikas</t>
  </si>
  <si>
    <t>https://www.scopus.com/inward/record.uri?eid=2-s2.0-85135461159&amp;doi=10.1109%2fICACITE53722.2022.9823615&amp;partnerID=40&amp;md5=5fc69f55d0a67fd9419c1127f890dec6</t>
  </si>
  <si>
    <t>10.1109/ICACITE53722.2022.9823615</t>
  </si>
  <si>
    <t>2-s2.0-85140461652</t>
  </si>
  <si>
    <t>rayyan-172028467</t>
  </si>
  <si>
    <t>26th International Symposium on Methodologies for Intelligent Systems, ISMIS 2022</t>
  </si>
  <si>
    <t>https://www.scopus.com/inward/record.uri?eid=2-s2.0-85140461652&amp;partnerID=40&amp;md5=095d7dfdedd4e17d858c7d2320009674</t>
  </si>
  <si>
    <t>2-s2.0-85130317257</t>
  </si>
  <si>
    <t>rayyan-172028468</t>
  </si>
  <si>
    <t>Computer Deep Learning Network Security Vulnerability Detection Based on Virtual Reality Technology</t>
  </si>
  <si>
    <t>Advances in Multimedia</t>
  </si>
  <si>
    <t>Zheng, Xiaokun</t>
  </si>
  <si>
    <t>https://www.scopus.com/inward/record.uri?eid=2-s2.0-85130317257&amp;doi=10.1155%2f2022%2f6039690&amp;partnerID=40&amp;md5=76c2698a0074574867aea74200808336</t>
  </si>
  <si>
    <t>2-s2.0-85118425218</t>
  </si>
  <si>
    <t>rayyan-172028469</t>
  </si>
  <si>
    <t>SecGrid: A visual system for the analysis and ML-based classification of cyberattack traffic</t>
  </si>
  <si>
    <t>Proceedings - Conference on Local Computer Networks, LCN</t>
  </si>
  <si>
    <t>Franco, Muriel and Von Der Assen, Jan and Boillat, Luc and Killer, Christian and Rodrigues, Bruno and Scheid, Eder J. and Granville, Lisandro and Stiller, Burkhard</t>
  </si>
  <si>
    <t>https://www.scopus.com/inward/record.uri?eid=2-s2.0-85118425218&amp;doi=10.1109%2fLCN52139.2021.9524932&amp;partnerID=40&amp;md5=f53dafe4052d7374f19b4ee73db04ddd</t>
  </si>
  <si>
    <t>10.1109/LCN52139.2021.9524932</t>
  </si>
  <si>
    <t>2-s2.0-85111448377</t>
  </si>
  <si>
    <t>rayyan-172028470</t>
  </si>
  <si>
    <t>Analysis and implementation of threat agents profiles in semi-automated manner for a network traffic in real-time information environment</t>
  </si>
  <si>
    <t>Sharma, Gaurav and Vidalis, Stilianos and Menon, Catherine and Anand, Niharika and Kumar, Somesh</t>
  </si>
  <si>
    <t>https://www.scopus.com/inward/record.uri?eid=2-s2.0-85111448377&amp;doi=10.3390%2felectronics10151849&amp;partnerID=40&amp;md5=1b7d3ebca3fb445cca35e3820e66c4cf</t>
  </si>
  <si>
    <t>2-s2.0-85141824238</t>
  </si>
  <si>
    <t>rayyan-172028471</t>
  </si>
  <si>
    <t>IWBIS 2022 - 7th International Workshop on Big Data and Information Security, Proceedings</t>
  </si>
  <si>
    <t>https://www.scopus.com/inward/record.uri?eid=2-s2.0-85141824238&amp;partnerID=40&amp;md5=d2f48bab7329bc9e471a2bca3d032d61</t>
  </si>
  <si>
    <t>2-s2.0-85141820155</t>
  </si>
  <si>
    <t>rayyan-172028472</t>
  </si>
  <si>
    <t>A Blockchain Based System for Multi-level Log Storage</t>
  </si>
  <si>
    <t>Xu, Gang and Yun, Fan and Liu, Xin and Chen, Xiu-Bo</t>
  </si>
  <si>
    <t>https://www.scopus.com/inward/record.uri?eid=2-s2.0-85141820155&amp;doi=10.1117%2f12.2639996&amp;partnerID=40&amp;md5=6f1db197b6acf5e19e24f146ef2135ce</t>
  </si>
  <si>
    <t>10.1117/12.2639996</t>
  </si>
  <si>
    <t>rayyan-172028473</t>
  </si>
  <si>
    <t>Sharmin, Sanjida and Sarker, Iqbal H. and Shamim Kaiser, M. and Arefin, Mohammad Shamsul</t>
  </si>
  <si>
    <t>https://www.scopus.com/inward/record.uri?eid=2-s2.0-85120885125&amp;doi=10.1007%2f978-981-16-6636-0_52&amp;partnerID=40&amp;md5=fe503dd758354928f5212da547d9ea9c</t>
  </si>
  <si>
    <t>2-s2.0-85134880964</t>
  </si>
  <si>
    <t>rayyan-172028474</t>
  </si>
  <si>
    <t>A Taxonomy of Privacy, Trust, and Security Breach Incidents of Internet-of-Things Linked to F(M).A.A.N.G. Corporations</t>
  </si>
  <si>
    <t>2022 IEEE World AI IoT Congress, AIIoT 2022</t>
  </si>
  <si>
    <t>Squillace, Joseph and Bantan, May</t>
  </si>
  <si>
    <t>https://www.scopus.com/inward/record.uri?eid=2-s2.0-85134880964&amp;doi=10.1109%2fAIIoT54504.2022.9817225&amp;partnerID=40&amp;md5=1edc26c244a90dfa8b270321891ff05c</t>
  </si>
  <si>
    <t>10.1109/AIIoT54504.2022.9817225</t>
  </si>
  <si>
    <t>2-s2.0-85128983482</t>
  </si>
  <si>
    <t>rayyan-172028475</t>
  </si>
  <si>
    <t>Efficient Brute-force handling methodology using Indexed-Cluster Architecture of Splunk</t>
  </si>
  <si>
    <t>Proceedings of the International Conference on Electronics and Renewable Systems, ICEARS 2022</t>
  </si>
  <si>
    <t>Selvaganesh, M. and Naveen Karthi, P. and Nitish Kumar, V.A. and Prashanna Moorthy, S.R.</t>
  </si>
  <si>
    <t>https://www.scopus.com/inward/record.uri?eid=2-s2.0-85128983482&amp;doi=10.1109%2fICEARS53579.2022.9752323&amp;partnerID=40&amp;md5=6021a723c91c37942f5a3c628e0605a7</t>
  </si>
  <si>
    <t>10.1109/ICEARS53579.2022.9752323</t>
  </si>
  <si>
    <t>2-s2.0-85126949668</t>
  </si>
  <si>
    <t>rayyan-172028476</t>
  </si>
  <si>
    <t>Social Public Opinion Communication and Network Legal Management Based on Artificial Intelligence Cognitive Wireless Network</t>
  </si>
  <si>
    <t>Mobile Information Systems</t>
  </si>
  <si>
    <t>Bai, Heju</t>
  </si>
  <si>
    <t>https://www.scopus.com/inward/record.uri?eid=2-s2.0-85126949668&amp;doi=10.1155%2f2022%2f1127931&amp;partnerID=40&amp;md5=07064085eb910741a4addb9780e8aee4</t>
  </si>
  <si>
    <t>2-s2.0-85129527044</t>
  </si>
  <si>
    <t>rayyan-172028477</t>
  </si>
  <si>
    <t>Information Security Audit Using Open Source Intelligence Methods</t>
  </si>
  <si>
    <t>Proceedings of the 2022 Conference of Russian Young Researchers in Electrical and Electronic Engineering, ElConRus 2022</t>
  </si>
  <si>
    <t>Melshiyan, Maxim A. and Dushkin, Alexandr V.</t>
  </si>
  <si>
    <t>https://www.scopus.com/inward/record.uri?eid=2-s2.0-85129527044&amp;doi=10.1109%2fElConRus54750.2022.9755530&amp;partnerID=40&amp;md5=07f5f3ac34dc0be1b778777e523e9c74</t>
  </si>
  <si>
    <t>10.1109/ElConRus54750.2022.9755530</t>
  </si>
  <si>
    <t>2-s2.0-85116611847</t>
  </si>
  <si>
    <t>rayyan-172028478</t>
  </si>
  <si>
    <t>A Behavioral Biometric system for Recognition and Authenticity via Internet in detecting attacks to provide Information Security Using multiple security interceptive biometric scanners (MSIBS)</t>
  </si>
  <si>
    <t>Deepa, N. and Priya, J.Sathya and Devi, T.</t>
  </si>
  <si>
    <t>https://www.scopus.com/inward/record.uri?eid=2-s2.0-85116611847&amp;doi=10.1109%2fICESC51422.2021.9532939&amp;partnerID=40&amp;md5=70d296678b924c07b88bb399421bb83b</t>
  </si>
  <si>
    <t>10.1109/ICESC51422.2021.9532939</t>
  </si>
  <si>
    <t>2-s2.0-85135634519</t>
  </si>
  <si>
    <t>rayyan-172028479</t>
  </si>
  <si>
    <t>BlockHDFS: Blockchain-integrated Hadoop distributed file system for secure provenance traceability</t>
  </si>
  <si>
    <t>Mothukuri, Viraaji and Cheerla, Sai S. and Parizi, Reza M. and Zhang, Qi and Choo, Kim-Kwang Raymond</t>
  </si>
  <si>
    <t>https://www.scopus.com/inward/record.uri?eid=2-s2.0-85135634519&amp;doi=10.1016%2fj.bcra.2021.100032&amp;partnerID=40&amp;md5=6ad38ac96e590fe4fdd725b96eeb80d3</t>
  </si>
  <si>
    <t>rayyan-172028480</t>
  </si>
  <si>
    <t>ACM Transactions on Multimedia Computing, Communications and Applications</t>
  </si>
  <si>
    <t>Wu, Hongjiao and Dwivedi, Ashutosh Dhar and Srivastava, Gautam</t>
  </si>
  <si>
    <t>https://www.scopus.com/inward/record.uri?eid=2-s2.0-85108504070&amp;doi=10.1145%2f3408321&amp;partnerID=40&amp;md5=94e263c503e3e5958e4d88f65edcadfa</t>
  </si>
  <si>
    <t>2-s2.0-85122569799</t>
  </si>
  <si>
    <t>rayyan-172028481</t>
  </si>
  <si>
    <t>Blind Spots of Security Monitoring in Enterprise Infrastructures: A Survey</t>
  </si>
  <si>
    <t>IEEE Security and Privacy</t>
  </si>
  <si>
    <t>Skopik, Florian and Landauer, Max and Wurzenberger, Markus</t>
  </si>
  <si>
    <t>https://www.scopus.com/inward/record.uri?eid=2-s2.0-85122569799&amp;doi=10.1109%2fMSEC.2021.3133764&amp;partnerID=40&amp;md5=af5aaa7fc66005aff8b64f363dda6e26</t>
  </si>
  <si>
    <t>2-s2.0-85113305003</t>
  </si>
  <si>
    <t>rayyan-172028482</t>
  </si>
  <si>
    <t>A data security and integrity framework using third-party cloud auditing</t>
  </si>
  <si>
    <t>International Journal of Information Technology (Singapore)</t>
  </si>
  <si>
    <t>Mishachandar, B. and Vairamuthu, S. and Pavithra, M.</t>
  </si>
  <si>
    <t>https://www.scopus.com/inward/record.uri?eid=2-s2.0-85113305003&amp;doi=10.1007%2fs41870-021-00738-3&amp;partnerID=40&amp;md5=84660e8940642eedf2b5b5f5200132e4</t>
  </si>
  <si>
    <t>Springer Science and Business Media B.V.</t>
  </si>
  <si>
    <t>10.1007/s41870-021-00738-3</t>
  </si>
  <si>
    <t>2-s2.0-85113225706</t>
  </si>
  <si>
    <t>rayyan-172028483</t>
  </si>
  <si>
    <t>On Strengthening SMEs and MEs Threat Intelligence and Awareness by Identifying Data Breaches, Stolen Credentials and Illegal Activities on the Dark Web</t>
  </si>
  <si>
    <t>Pantelis, George and Petrou, Petros and Karagiorgou, Sophia and Alexandrou, Dimitrios</t>
  </si>
  <si>
    <t>https://www.scopus.com/inward/record.uri?eid=2-s2.0-85113225706&amp;doi=10.1145%2f3465481.3469201&amp;partnerID=40&amp;md5=fca3ba7841291d676d9203a0248c8294</t>
  </si>
  <si>
    <t>10.1145/3465481.3469201</t>
  </si>
  <si>
    <t>2-s2.0-85113225025</t>
  </si>
  <si>
    <t>rayyan-172028484</t>
  </si>
  <si>
    <t>Examining the Link between Stress Level and Cybersecurity Practices of Hospital Staff in Indonesia</t>
  </si>
  <si>
    <t>Fauzi, Muhammad Ali and Yeng, Prosper and Yang, Bian and Rachmayani, Dita</t>
  </si>
  <si>
    <t>https://www.scopus.com/inward/record.uri?eid=2-s2.0-85113225025&amp;doi=10.1145%2f3465481.3470094&amp;partnerID=40&amp;md5=f3095e59d0ac4bd012bb629fbfe18fc8</t>
  </si>
  <si>
    <t>2-s2.0-85118950553</t>
  </si>
  <si>
    <t>rayyan-172028485</t>
  </si>
  <si>
    <t>Research on sulfur hexafluoride management and control based on radio frequency identification method</t>
  </si>
  <si>
    <t>ICCSE 2021 - IEEE 16th International Conference on Computer Science and Education</t>
  </si>
  <si>
    <t>Guodong, Qi and Lianke, Xie and Qiubo, Qi and Naihai, Yu and Yimin, Chen</t>
  </si>
  <si>
    <t>https://www.scopus.com/inward/record.uri?eid=2-s2.0-85118950553&amp;doi=10.1109%2fICCSE51940.2021.9569290&amp;partnerID=40&amp;md5=b1665777ee5d7736cd5fd5780190495e</t>
  </si>
  <si>
    <t>10.1109/ICCSE51940.2021.9569290</t>
  </si>
  <si>
    <t>2-s2.0-85135016309</t>
  </si>
  <si>
    <t>rayyan-172028486</t>
  </si>
  <si>
    <t>An Overview on Security Challenges in Cloud, Fog, and Edge Computing</t>
  </si>
  <si>
    <t>Shah, Deep Rahul and Dhawan, Dev Ajay and Thoday, Vijayetha</t>
  </si>
  <si>
    <t>https://www.scopus.com/inward/record.uri?eid=2-s2.0-85135016309&amp;doi=10.1007%2f978-981-19-2211-4_29&amp;partnerID=40&amp;md5=1cb8aaaddcbfce995fe6cac80dd6c839</t>
  </si>
  <si>
    <t>10.1007/978-981-19-2211-4_29</t>
  </si>
  <si>
    <t>2-s2.0-85115715159</t>
  </si>
  <si>
    <t>rayyan-172028487</t>
  </si>
  <si>
    <t>Automated and on-demand cybersecurity certification</t>
  </si>
  <si>
    <t>Proceedings of the 2021 IEEE International Conference on Cyber Security and Resilience, CSR 2021</t>
  </si>
  <si>
    <t>Karagiannis, Stylianos and Manso, Marco and Magkos, Emmanouil and Ribeiro, Luis L. and Campos, Luis</t>
  </si>
  <si>
    <t>https://www.scopus.com/inward/record.uri?eid=2-s2.0-85115715159&amp;doi=10.1109%2fCSR51186.2021.9527958&amp;partnerID=40&amp;md5=c93e96215e63e4deb5b6c26da6eae536</t>
  </si>
  <si>
    <t>10.1109/CSR51186.2021.9527958</t>
  </si>
  <si>
    <t>2-s2.0-85135494934</t>
  </si>
  <si>
    <t>rayyan-172028488</t>
  </si>
  <si>
    <t>A Detailed Investigation of Implementation of Internet of Things (IOT) in Cyber Security in Healthcare Sector</t>
  </si>
  <si>
    <t>Ganai, Prince Tehseen and Bag, Akash and Sable, Anita and Abdullah, Khairul Hafezad and Bhatia, Sandeep and Pant, Bhasker</t>
  </si>
  <si>
    <t>https://www.scopus.com/inward/record.uri?eid=2-s2.0-85135494934&amp;doi=10.1109%2fICACITE53722.2022.9823887&amp;partnerID=40&amp;md5=93ba2a62869a308df335d960fbac6aeb</t>
  </si>
  <si>
    <t>10.1109/ICACITE53722.2022.9823887</t>
  </si>
  <si>
    <t>2-s2.0-85120922742</t>
  </si>
  <si>
    <t>rayyan-172028489</t>
  </si>
  <si>
    <t>Cyber-Espionage Malware Attacks Detection and Analysis: A Case Study</t>
  </si>
  <si>
    <t>Journal of Computer Information Systems</t>
  </si>
  <si>
    <t>Kara, Ilker</t>
  </si>
  <si>
    <t>https://www.scopus.com/inward/record.uri?eid=2-s2.0-85120922742&amp;doi=10.1080%2f08874417.2021.2004566&amp;partnerID=40&amp;md5=44239c4fbda4b5c5999d0cb3a554bbe6</t>
  </si>
  <si>
    <t>10.1080/08874417.2021.2004566</t>
  </si>
  <si>
    <t>2-s2.0-85122529777</t>
  </si>
  <si>
    <t>rayyan-172028490</t>
  </si>
  <si>
    <t>Comprehensive Survey of Multimedia Steganalysis: Techniques, Evaluations, and Trends in Future Research</t>
  </si>
  <si>
    <t>Shehab, Doaa A. and Alhaddad, Mohmmed J.</t>
  </si>
  <si>
    <t>https://www.scopus.com/inward/record.uri?eid=2-s2.0-85122529777&amp;doi=10.3390%2fsym14010117&amp;partnerID=40&amp;md5=7544e4d1c7fb1e846ddd77024358e848</t>
  </si>
  <si>
    <t>2-s2.0-85124014500</t>
  </si>
  <si>
    <t>rayyan-172028491</t>
  </si>
  <si>
    <t>Credential Intelligence Agency: AÂ Threat Intelligence Approach toÂ Mitigate Identity Theft</t>
  </si>
  <si>
    <t>Malderle, Timo and Boes, Felix and Muuss, Gina and WÃ¼bbeling, Matthias and Meier, Michael</t>
  </si>
  <si>
    <t>https://www.scopus.com/inward/record.uri?eid=2-s2.0-85124014500&amp;doi=10.1007%2f978-3-030-94900-6_6&amp;partnerID=40&amp;md5=d4912a6c6bf06ff22cb03714cb3d7d70</t>
  </si>
  <si>
    <t>10.1007/978-3-030-94900-6_6</t>
  </si>
  <si>
    <t>2-s2.0-85133889110</t>
  </si>
  <si>
    <t>rayyan-172028492</t>
  </si>
  <si>
    <t>A cyber-risk framework for coordination of the prevention and preservation of behaviours</t>
  </si>
  <si>
    <t>Journal of Computer Security</t>
  </si>
  <si>
    <t>Parkin, Simon and Chua, Yi Ting</t>
  </si>
  <si>
    <t>https://www.scopus.com/inward/record.uri?eid=2-s2.0-85133889110&amp;doi=10.3233%2fJCS-210047&amp;partnerID=40&amp;md5=dfdb026c59c0b1bab9a9796f240b0f85</t>
  </si>
  <si>
    <t>2-s2.0-85134828494</t>
  </si>
  <si>
    <t>rayyan-172028493</t>
  </si>
  <si>
    <t>Personal Health Data: A Security Capabilities Model to Prevent Data Leakage in Big Data Environments</t>
  </si>
  <si>
    <t>Iberian Conference on Information Systems and Technologies, CISTI</t>
  </si>
  <si>
    <t>Sanchez Rubio, Carlos Javier and Villacorta, Gino Gerardo and Choque, Jercino Osorio and Armas-Aguirre, Jimmy</t>
  </si>
  <si>
    <t>https://www.scopus.com/inward/record.uri?eid=2-s2.0-85134828494&amp;doi=10.23919%2fCISTI54924.2022.9820432&amp;partnerID=40&amp;md5=8daf7832e63ce798d684505f2f530bc6</t>
  </si>
  <si>
    <t>10.23919/CISTI54924.2022.9820432</t>
  </si>
  <si>
    <t>2-s2.0-85134353766</t>
  </si>
  <si>
    <t>rayyan-172028494</t>
  </si>
  <si>
    <t>DELTA - Distributed Elastic Log Text Analyser</t>
  </si>
  <si>
    <t>Di Pilla, Piergiuseppe and Pareschi, Remo and Salzano, Francesco and Zappone, Federico</t>
  </si>
  <si>
    <t>https://www.scopus.com/inward/record.uri?eid=2-s2.0-85134353766&amp;partnerID=40&amp;md5=1f0ebf8e318b7f8848cee1b91a25194d</t>
  </si>
  <si>
    <t>2-s2.0-85114988242</t>
  </si>
  <si>
    <t>rayyan-172028495</t>
  </si>
  <si>
    <t>Information security breaches due to ransomware attacks - a systematic literature review</t>
  </si>
  <si>
    <t>Reshmi, T.R.</t>
  </si>
  <si>
    <t>https://www.scopus.com/inward/record.uri?eid=2-s2.0-85114988242&amp;doi=10.1016%2fj.jjimei.2021.100013&amp;partnerID=40&amp;md5=98dd980105a52cbc73b37619325d1790</t>
  </si>
  <si>
    <t>2-s2.0-85133446321</t>
  </si>
  <si>
    <t>rayyan-172028496</t>
  </si>
  <si>
    <t>CONSTRUCTION CYBERSECURITY AND CRITICAL INFRASTRUCTURE PROTECTION: NEW HORIZONS FOR CONSTRUCTION 4.0</t>
  </si>
  <si>
    <t>Journal of Information Technology in Construction</t>
  </si>
  <si>
    <t>de Soto, Borja GarcÃ­a and Georgescu, Alexandru and Mantha, Bharadwaj and Turk, Å½iga and Maciel, Abel and Sonkor, Muammer Semih</t>
  </si>
  <si>
    <t>https://www.scopus.com/inward/record.uri?eid=2-s2.0-85133446321&amp;doi=10.36680%2fj.itcon.2022.028&amp;partnerID=40&amp;md5=10321556b3b3d9e9755117172f6fdbe8</t>
  </si>
  <si>
    <t>International Council for Research and Innovation in Building and Construction</t>
  </si>
  <si>
    <t>2-s2.0-85117600880</t>
  </si>
  <si>
    <t>rayyan-172028497</t>
  </si>
  <si>
    <t>An approach to ranking the sources of information dissemination in social networks</t>
  </si>
  <si>
    <t>Information (Switzerland)</t>
  </si>
  <si>
    <t>Vitkova, Lidia and Kotenko, Igor and Chechulin, Andrey</t>
  </si>
  <si>
    <t>https://www.scopus.com/inward/record.uri?eid=2-s2.0-85117600880&amp;doi=10.3390%2finfo12100416&amp;partnerID=40&amp;md5=4f2d0ec5415331d8049addf5e46322b8</t>
  </si>
  <si>
    <t>2-s2.0-85119371565</t>
  </si>
  <si>
    <t>rayyan-172028498</t>
  </si>
  <si>
    <t>NL2Vul: Natural Language to Standard Vulnerability Score for Cloud Security Posture Management</t>
  </si>
  <si>
    <t>Bulut, Muhammed Fatih and Hwang, Jinho</t>
  </si>
  <si>
    <t>https://www.scopus.com/inward/record.uri?eid=2-s2.0-85119371565&amp;doi=10.1109%2fCLOUD53861.2021.00073&amp;partnerID=40&amp;md5=2591dbe6c62bfdf8774b24ace6e4a2f9</t>
  </si>
  <si>
    <t>10.1109/CLOUD53861.2021.00073</t>
  </si>
  <si>
    <t>2-s2.0-85117300922</t>
  </si>
  <si>
    <t>rayyan-172028499</t>
  </si>
  <si>
    <t>Highly accurate and efficient two phase-intrusion detection system (TP-IDS) using distributed processing of HADOOP and machine learning techniques</t>
  </si>
  <si>
    <t>Journal of Big Data</t>
  </si>
  <si>
    <t>Jadhav, Abhijit Dnyaneshwar and Pellakuri, Vidyullatha</t>
  </si>
  <si>
    <t>https://www.scopus.com/inward/record.uri?eid=2-s2.0-85117300922&amp;doi=10.1186%2fs40537-021-00521-y&amp;partnerID=40&amp;md5=8217a6f098ac2b43b95095e08a1d52b7</t>
  </si>
  <si>
    <t>2-s2.0-85114393438</t>
  </si>
  <si>
    <t>rayyan-172028500</t>
  </si>
  <si>
    <t>An Open-Source Testbed to Visualise ICS Cybersecurity Weaknesses and Remediation Strategies - A Research Agenda Proposal</t>
  </si>
  <si>
    <t>2021 32nd Irish Signals and Systems Conference, ISSC 2021</t>
  </si>
  <si>
    <t>Ekisa, Conrad and Briain, Diarmuid O and Kavanagh, Yvonne</t>
  </si>
  <si>
    <t>https://www.scopus.com/inward/record.uri?eid=2-s2.0-85114393438&amp;doi=10.1109%2fISSC52156.2021.9467852&amp;partnerID=40&amp;md5=b792730160ad29d073fa3aab1e7a2f16</t>
  </si>
  <si>
    <t>10.1109/ISSC52156.2021.9467852</t>
  </si>
  <si>
    <t>2-s2.0-85126569808</t>
  </si>
  <si>
    <t>rayyan-172028501</t>
  </si>
  <si>
    <t>Aggregated Traffic Anomaly Detection Using Time Series Forecasting on Call Detail Records</t>
  </si>
  <si>
    <t>Mokhtari, Arian and Ghorbani, Niloofar and Bahrak, Behnam</t>
  </si>
  <si>
    <t>https://www.scopus.com/inward/record.uri?eid=2-s2.0-85126569808&amp;doi=10.1155%2f2022%2f1182315&amp;partnerID=40&amp;md5=19e6828b39a90646a177fb5ebe1cddc4</t>
  </si>
  <si>
    <t>2-s2.0-85114169716</t>
  </si>
  <si>
    <t>rayyan-172028502</t>
  </si>
  <si>
    <t>Blockchain-Based Access Control and Data Sharing Mechanism in Cloud Decentralized Storage System</t>
  </si>
  <si>
    <t>Journal of Web Engineering</t>
  </si>
  <si>
    <t>Gajmal, Yogesh M. and Udayakumar, R.</t>
  </si>
  <si>
    <t>https://www.scopus.com/inward/record.uri?eid=2-s2.0-85114169716&amp;doi=10.13052%2fjwe1540-9589.2054&amp;partnerID=40&amp;md5=9bc3026f83745a66c92279719a248083</t>
  </si>
  <si>
    <t>River Publishers</t>
  </si>
  <si>
    <t>10.13052/jwe1540-9589.2054</t>
  </si>
  <si>
    <t>2-s2.0-85132003930</t>
  </si>
  <si>
    <t>rayyan-172028503</t>
  </si>
  <si>
    <t>2nd International Conference on Smart Computing and Cyber Security - Strategic Foresight, Security Challenges and Innovation, SMARTCYBER 2021</t>
  </si>
  <si>
    <t>https://www.scopus.com/inward/record.uri?eid=2-s2.0-85132003930&amp;partnerID=40&amp;md5=3c0996a0b97492b7148e377baeca5ba8</t>
  </si>
  <si>
    <t>2-s2.0-85112803652</t>
  </si>
  <si>
    <t>rayyan-172028504</t>
  </si>
  <si>
    <t>Poster: DDoSGrid: A Platform for the Post-mortem Analysis and Visualization of DDoS Attacks</t>
  </si>
  <si>
    <t>2021 IFIP Networking Conference, IFIP Networking 2021</t>
  </si>
  <si>
    <t>Franco, Muriel and Von Der Assen, Jan and Boillat, Luc and Killer, Christian and Rodrigues, Bruno and Scheid, Eder and Granville, Lisandro and Stiller, Burkhard</t>
  </si>
  <si>
    <t>https://www.scopus.com/inward/record.uri?eid=2-s2.0-85112803652&amp;doi=10.23919%2fIFIPNetworking52078.2021.9472850&amp;partnerID=40&amp;md5=199502e7cdc26edb4a5cb61403ccb06f</t>
  </si>
  <si>
    <t>10.23919/IFIPNetworking52078.2021.9472850</t>
  </si>
  <si>
    <t>2-s2.0-85114805080</t>
  </si>
  <si>
    <t>rayyan-172028505</t>
  </si>
  <si>
    <t>Stock market reactions to favorable and unfavorable information security events: A systematic literature review</t>
  </si>
  <si>
    <t>Ali, Syed Emad Azhar and Lai, Fong-Woon and Dominic, P.D.D. and Brown, Nicholas James and Lowry, Paul Benjamin Benjamin and Ali, Rao Faizan</t>
  </si>
  <si>
    <t>https://www.scopus.com/inward/record.uri?eid=2-s2.0-85114805080&amp;doi=10.1016%2fj.cose.2021.102451&amp;partnerID=40&amp;md5=5fe01dff5739b5dfd83cb72f456efcda</t>
  </si>
  <si>
    <t>2-s2.0-85115817607</t>
  </si>
  <si>
    <t>rayyan-172028506</t>
  </si>
  <si>
    <t>How can GDPR fines help SMEs ensuring the privacy and protection of processed personal data</t>
  </si>
  <si>
    <t>Pedroso, Luis M. and Araujo, Virginia M. and Cota, Manuel Perez and Magalhaes, Joao Paulo</t>
  </si>
  <si>
    <t>https://www.scopus.com/inward/record.uri?eid=2-s2.0-85115817607&amp;doi=10.23919%2fCISTI52073.2021.9476620&amp;partnerID=40&amp;md5=1c96a7c8bde4d7bfd41d37460f090851</t>
  </si>
  <si>
    <t>10.23919/CISTI52073.2021.9476620</t>
  </si>
  <si>
    <t>2-s2.0-85120040930</t>
  </si>
  <si>
    <t>rayyan-172028507</t>
  </si>
  <si>
    <t>Blockchain Technology Use Cases in Healthcare Management: State-of-the-Art Framework and Performance Evaluation</t>
  </si>
  <si>
    <t>Usharani, S. and Manju Bala, P. and Rajmohan, R. and Kumar, T. Ananth and Pavithra, M.</t>
  </si>
  <si>
    <t>https://www.scopus.com/inward/record.uri?eid=2-s2.0-85120040930&amp;doi=10.1007%2f978-3-030-77637-4_7&amp;partnerID=40&amp;md5=2edf2c5caba49f314dece1df9283f055</t>
  </si>
  <si>
    <t>10.1007/978-3-030-77637-4_7</t>
  </si>
  <si>
    <t>2-s2.0-85142014288</t>
  </si>
  <si>
    <t>rayyan-172028508</t>
  </si>
  <si>
    <t>â€œSafe Prescriptionâ€: A decentralized blockchain protocol to manage medical prescriptions</t>
  </si>
  <si>
    <t>Cilli, Claudio and Magnanini, Giulio and Silipigni, Marco and Venettoni, Fabrizio</t>
  </si>
  <si>
    <t>https://www.scopus.com/inward/record.uri?eid=2-s2.0-85142014288&amp;partnerID=40&amp;md5=2c032577f61d170aeca8e44957e4de84</t>
  </si>
  <si>
    <t>2-s2.0-85135015718</t>
  </si>
  <si>
    <t>rayyan-172028509</t>
  </si>
  <si>
    <t>Security Audit of a University Information System: A Functional Model</t>
  </si>
  <si>
    <t>Kan, Andrei and Albatsha, Ahmad</t>
  </si>
  <si>
    <t>https://www.scopus.com/inward/record.uri?eid=2-s2.0-85135015718&amp;doi=10.1007%2f978-3-031-09070-7_46&amp;partnerID=40&amp;md5=1ec2703ac10fea2b1213a1dbb3896a00</t>
  </si>
  <si>
    <t>10.1007/978-3-031-09070-7_46</t>
  </si>
  <si>
    <t>2-s2.0-85127876447</t>
  </si>
  <si>
    <t>rayyan-172028510</t>
  </si>
  <si>
    <t>Blockchain-Based Communication for Digital Twins</t>
  </si>
  <si>
    <t>Lv, Zhihan and Li, Yuxi and Qiao, Liang and Wu, Jingyi and Gander, Anna Jia</t>
  </si>
  <si>
    <t>https://www.scopus.com/inward/record.uri?eid=2-s2.0-85127876447&amp;doi=10.1007%2f978-3-030-93646-4_9&amp;partnerID=40&amp;md5=22e4f7d760397c8da70dbf704831b5da</t>
  </si>
  <si>
    <t>10.1007/978-3-030-93646-4_9</t>
  </si>
  <si>
    <t>2-s2.0-85125492049</t>
  </si>
  <si>
    <t>rayyan-172028511</t>
  </si>
  <si>
    <t>Deepfakes: A Digital Transformation Leads to Misinformation</t>
  </si>
  <si>
    <t>GL-Conference Series: Conference Proceedings</t>
  </si>
  <si>
    <t>Nour, Nika and Gelfand, Julia</t>
  </si>
  <si>
    <t>https://www.scopus.com/inward/record.uri?eid=2-s2.0-85125492049&amp;partnerID=40&amp;md5=d0f0f1f5759ec57356e47cd1b3287847</t>
  </si>
  <si>
    <t>TextRelease</t>
  </si>
  <si>
    <t>2-s2.0-85150137606</t>
  </si>
  <si>
    <t>rayyan-172028512</t>
  </si>
  <si>
    <t>Data security and privacy in 5g-enabled IoT</t>
  </si>
  <si>
    <t>Blockchain for 5G-Enabled IoT: The new wave for Industrial Automation</t>
  </si>
  <si>
    <t>Anand, Darpan and Khemchandani, Vineeta</t>
  </si>
  <si>
    <t>https://www.scopus.com/inward/record.uri?eid=2-s2.0-85150137606&amp;doi=10.1007%2f978-3-030-67490-8_11&amp;partnerID=40&amp;md5=c2ac3206059a39d9daf72ddb1422371c</t>
  </si>
  <si>
    <t>Springer International Publishing</t>
  </si>
  <si>
    <t>10.1007/978-3-030-67490-8_11</t>
  </si>
  <si>
    <t>2-s2.0-85121378816</t>
  </si>
  <si>
    <t>rayyan-172028513</t>
  </si>
  <si>
    <t>A comprehensive survey on big data technology based cybersecurity analytics systems</t>
  </si>
  <si>
    <t>Saravanan, S. and Prakash, G. and Prakash E-Mail:, G.</t>
  </si>
  <si>
    <t>https://www.scopus.com/inward/record.uri?eid=2-s2.0-85121378816&amp;doi=10.1007%2f978-981-33-6173-7_9&amp;partnerID=40&amp;md5=5301d9e7f3fb061a905cbe408292768d</t>
  </si>
  <si>
    <t>10.1007/978-981-33-6173-7_9</t>
  </si>
  <si>
    <t>rayyan-172028514</t>
  </si>
  <si>
    <t>Data Protection Scheme for Targeted Poverty Alleviation Based on Blockchain</t>
  </si>
  <si>
    <t>2-s2.0-85126454630</t>
  </si>
  <si>
    <t>rayyan-172028515</t>
  </si>
  <si>
    <t>Developing Trends and Challenges of Digital Forensics</t>
  </si>
  <si>
    <t>2021 5th International Conference on Information Systems and Computer Networks, ISCON 2021</t>
  </si>
  <si>
    <t>Tiwari, Asheesh and Mehrotra, Vibhu and Goel, Shubh and Naman, Kumar and Maurya, Shashank and Agarwal, Ritik</t>
  </si>
  <si>
    <t>https://www.scopus.com/inward/record.uri?eid=2-s2.0-85126454630&amp;doi=10.1109%2fISCON52037.2021.9702301&amp;partnerID=40&amp;md5=dcc360ec0ac806e4aa2cbe69e1f6ce64</t>
  </si>
  <si>
    <t>10.1109/ISCON52037.2021.9702301</t>
  </si>
  <si>
    <t>2-s2.0-85121913388</t>
  </si>
  <si>
    <t>rayyan-172028516</t>
  </si>
  <si>
    <t>Narraport: Narrative-Based Interactions andÂ Report Generation withÂ Large Datasets</t>
  </si>
  <si>
    <t>Potts, Colin M. and Jhala, Arnav</t>
  </si>
  <si>
    <t>https://www.scopus.com/inward/record.uri?eid=2-s2.0-85121913388&amp;doi=10.1007%2f978-3-030-92300-6_11&amp;partnerID=40&amp;md5=c71a2e02fb99fb969922d0fbd0cd863f</t>
  </si>
  <si>
    <t>10.1007/978-3-030-92300-6_11</t>
  </si>
  <si>
    <t>2-s2.0-85097345823</t>
  </si>
  <si>
    <t>rayyan-172028517</t>
  </si>
  <si>
    <t>Precision health data: Requirements, challenges and existing techniques for data security and privacy</t>
  </si>
  <si>
    <t>Thapa, Chandra and Camtepe, Seyit</t>
  </si>
  <si>
    <t>https://www.scopus.com/inward/record.uri?eid=2-s2.0-85097345823&amp;doi=10.1016%2fj.compbiomed.2020.104130&amp;partnerID=40&amp;md5=19e6683e1237fba5a761eb494e046e79</t>
  </si>
  <si>
    <t>rayyan-172028518</t>
  </si>
  <si>
    <t>Li, Lei and Yue, Zhengxiang and Wu, Gongqing</t>
  </si>
  <si>
    <t>https://www.scopus.com/inward/record.uri?eid=2-s2.0-85112464222&amp;doi=10.1145%2f3456529.3456555&amp;partnerID=40&amp;md5=89c14e320844823dcc29b03ea59ca80a</t>
  </si>
  <si>
    <t>2-s2.0-85117295092</t>
  </si>
  <si>
    <t>rayyan-172028519</t>
  </si>
  <si>
    <t>Smart Supply Chain Management Using the Blockchain and Smart Contract</t>
  </si>
  <si>
    <t>Scientific Programming</t>
  </si>
  <si>
    <t>Turjo, Manoshi Das and Khan, Mohammad Monirujjaman and Kaur, Manjit and Zaguia, Atef</t>
  </si>
  <si>
    <t>https://www.scopus.com/inward/record.uri?eid=2-s2.0-85117295092&amp;doi=10.1155%2f2021%2f6092792&amp;partnerID=40&amp;md5=3a89cec0c776cc9ceb59d9898439c9b1</t>
  </si>
  <si>
    <t>2-s2.0-85107197542</t>
  </si>
  <si>
    <t>rayyan-172028520</t>
  </si>
  <si>
    <t>A Deep Learning Model for Information Loss Prevention from Multi-Page Digital Documents</t>
  </si>
  <si>
    <t>Guha, Abhijit and Samanta, Debabrata and Banerjee, Amit and Agarwal, Daksh</t>
  </si>
  <si>
    <t>https://www.scopus.com/inward/record.uri?eid=2-s2.0-85107197542&amp;doi=10.1109%2fACCESS.2021.3084841&amp;partnerID=40&amp;md5=6547c4373370da8e56e5c19b9c78d5df</t>
  </si>
  <si>
    <t>2-s2.0-85106347649</t>
  </si>
  <si>
    <t>rayyan-172028521</t>
  </si>
  <si>
    <t>Optimization of E-Commerce Supply Chain Management Process Based on Internet of Things Technology</t>
  </si>
  <si>
    <t>Complexity</t>
  </si>
  <si>
    <t>Wu, Min</t>
  </si>
  <si>
    <t>https://www.scopus.com/inward/record.uri?eid=2-s2.0-85106347649&amp;doi=10.1155%2f2021%2f5569386&amp;partnerID=40&amp;md5=250b6d47bb86ecf8e6e5dc064c8aab16</t>
  </si>
  <si>
    <t>2-s2.0-85122874577</t>
  </si>
  <si>
    <t>rayyan-172028522</t>
  </si>
  <si>
    <t>A Customizable Web Platform to Manage Standards Compliance of Information Security and Cybersecurity Auditing</t>
  </si>
  <si>
    <t>https://www.scopus.com/inward/record.uri?eid=2-s2.0-85122874577&amp;doi=10.1016%2fj.procs.2021.11.070&amp;partnerID=40&amp;md5=ae7a32406c3ee432f6c5d7b501807bc6</t>
  </si>
  <si>
    <t>2-s2.0-85116369551</t>
  </si>
  <si>
    <t>rayyan-172028523</t>
  </si>
  <si>
    <t>Malware Detection Using CNN via Word Embedding in Cloud Computing Infrastructure</t>
  </si>
  <si>
    <t>Wang, Rong and Tian, Cong and Yan, Lin</t>
  </si>
  <si>
    <t>https://www.scopus.com/inward/record.uri?eid=2-s2.0-85116369551&amp;doi=10.1155%2f2021%2f8381550&amp;partnerID=40&amp;md5=36efcbdcff8961808ffe101d1d0caa3d</t>
  </si>
  <si>
    <t>2-s2.0-85126962601</t>
  </si>
  <si>
    <t>rayyan-172028524</t>
  </si>
  <si>
    <t>Web Browser Forensics for Retrieving Searched on the Internet</t>
  </si>
  <si>
    <t>Proceedings - 2021 3rd International Conference on Advances in Computing, Communication Control and Networking, ICAC3N 2021</t>
  </si>
  <si>
    <t>Dija, S. and Ajana, J. and Indu, V. and Sabarinath, M</t>
  </si>
  <si>
    <t>https://www.scopus.com/inward/record.uri?eid=2-s2.0-85126962601&amp;doi=10.1109%2fICAC3N53548.2021.9725457&amp;partnerID=40&amp;md5=e3cac1d856c0b7400ac2d592cb765c98</t>
  </si>
  <si>
    <t>10.1109/ICAC3N53548.2021.9725457</t>
  </si>
  <si>
    <t>2-s2.0-85105806375</t>
  </si>
  <si>
    <t>rayyan-172028525</t>
  </si>
  <si>
    <t>Permissioned Blockchain: Securing Industrial IoT Environments</t>
  </si>
  <si>
    <t>Yeasmin, Samira and Baig, Adeel</t>
  </si>
  <si>
    <t>https://www.scopus.com/inward/record.uri?eid=2-s2.0-85105806375&amp;doi=10.14569%2fIJACSA.2021.0120488&amp;partnerID=40&amp;md5=0eed8152919116732142ac1340fbeeea</t>
  </si>
  <si>
    <t>2-s2.0-85127270008</t>
  </si>
  <si>
    <t>rayyan-172028526</t>
  </si>
  <si>
    <t>Privacy-preserving and Trusted Threat Intelligence Sharing using Distributed Ledgers</t>
  </si>
  <si>
    <t>Proceedings - 2021 14th International Conference on Security of Information and Networks, SIN 2021</t>
  </si>
  <si>
    <t>Ali, Hisham and Papadopoulos, Pavlos and Ahmad, Jawad and Pitropakis, Nikolaos and Jaroucheh, Zakwan and Buchanan, William J.</t>
  </si>
  <si>
    <t>https://www.scopus.com/inward/record.uri?eid=2-s2.0-85127270008&amp;doi=10.1109%2fSIN54109.2021.9699366&amp;partnerID=40&amp;md5=d4fd1bfb9f63f2dc2bc0fddbbd2c58b8</t>
  </si>
  <si>
    <t>2-s2.0-85109128149</t>
  </si>
  <si>
    <t>rayyan-172028527</t>
  </si>
  <si>
    <t>A Framework for Protecting Teenagers from Cyber Crimes and Cyberbullying</t>
  </si>
  <si>
    <t>Alanazi, Sultan Saud and Alanazi, Adwan Alownie</t>
  </si>
  <si>
    <t>https://www.scopus.com/inward/record.uri?eid=2-s2.0-85109128149&amp;doi=10.14569%2fIJACSA.2021.0120634&amp;partnerID=40&amp;md5=155f7835d8441ba1e5874967406dffe5</t>
  </si>
  <si>
    <t>rayyan-172028528</t>
  </si>
  <si>
    <t>Research Progress of Blockchain in Data Security</t>
  </si>
  <si>
    <t>2-s2.0-85125072054</t>
  </si>
  <si>
    <t>rayyan-172028529</t>
  </si>
  <si>
    <t>Analysis of Information Security Problems in Electronic Management with Possible Solutions</t>
  </si>
  <si>
    <t>International Conference on Information Science and Communications Technologies: Applications, Trends and Opportunities, ICISCT 2021</t>
  </si>
  <si>
    <t>Yakubdjanovna, Irgasheva Durdona and Ubaydullayevna, Xolimtayeva Iqbol</t>
  </si>
  <si>
    <t>https://www.scopus.com/inward/record.uri?eid=2-s2.0-85125072054&amp;doi=10.1109%2fICISCT52966.2021.9670265&amp;partnerID=40&amp;md5=49dc6a72966cade3d8ad458495ac6165</t>
  </si>
  <si>
    <t>10.1109/ICISCT52966.2021.9670265</t>
  </si>
  <si>
    <t>2-s2.0-85099239576</t>
  </si>
  <si>
    <t>rayyan-172028530</t>
  </si>
  <si>
    <t>A double-blockchain solution for agricultural sampled data security in Internet of Things network</t>
  </si>
  <si>
    <t>Future Generation Computer Systems</t>
  </si>
  <si>
    <t>Ren, Wei and Wan, Xutao and Gan, Pengcheng</t>
  </si>
  <si>
    <t>https://www.scopus.com/inward/record.uri?eid=2-s2.0-85099239576&amp;doi=10.1016%2fj.future.2020.12.007&amp;partnerID=40&amp;md5=b736addda81396b39ef3f4f5070e8bd1</t>
  </si>
  <si>
    <t>10.1016/j.future.2020.12.007</t>
  </si>
  <si>
    <t>2-s2.0-85114586433</t>
  </si>
  <si>
    <t>rayyan-172028531</t>
  </si>
  <si>
    <t>Blockchain technology and its relevance in healthcare</t>
  </si>
  <si>
    <t>Blockchain and Machine Learning for e-Healthcare Systems</t>
  </si>
  <si>
    <t>Thangamuthu, Poongodi and Ranganathan, Indrakumari and Mani, Kiruthika and Shanmugam, Suganthi and Palanimuthu, Suresh</t>
  </si>
  <si>
    <t>https://www.scopus.com/inward/record.uri?eid=2-s2.0-85114586433&amp;partnerID=40&amp;md5=2da56cb59281c5939a8aa52c5e2c082c</t>
  </si>
  <si>
    <t>2-s2.0-85090847334</t>
  </si>
  <si>
    <t>rayyan-172028532</t>
  </si>
  <si>
    <t>Combining advanced computational social science and graph theoretic techniques to reveal adversarial information operations</t>
  </si>
  <si>
    <t>Information Processing and Management</t>
  </si>
  <si>
    <t>Alassad, Mustafa and Spann, Billy and Agarwal, Nitin</t>
  </si>
  <si>
    <t>https://www.scopus.com/inward/record.uri?eid=2-s2.0-85090847334&amp;doi=10.1016%2fj.ipm.2020.102385&amp;partnerID=40&amp;md5=13d55003beac8fd136ec3053f01bb96f</t>
  </si>
  <si>
    <t>2-s2.0-85124692622</t>
  </si>
  <si>
    <t>rayyan-172028533</t>
  </si>
  <si>
    <t>Public values and the interests of big tech companies: The case of the Austrian Contact Tracing App Stopp Corona</t>
  </si>
  <si>
    <t>14th CMI International Conference - Critical ICT Infrastructures and Platforms, CMI 2021 - Proceedings</t>
  </si>
  <si>
    <t>Steinkogler, Valerie</t>
  </si>
  <si>
    <t>https://www.scopus.com/inward/record.uri?eid=2-s2.0-85124692622&amp;doi=10.1109%2fCMI53512.2021.9663767&amp;partnerID=40&amp;md5=367fc3a733a0e7ee43c30f396171bef6</t>
  </si>
  <si>
    <t>10.1109/CMI53512.2021.9663767</t>
  </si>
  <si>
    <t>2-s2.0-85124171398</t>
  </si>
  <si>
    <t>rayyan-172028534</t>
  </si>
  <si>
    <t>Remote Audit Improvement Methods in the System-oriented Information and Security Analysis</t>
  </si>
  <si>
    <t>Proceedings of the 2021 IEEE International Conference "Quality Management, Transport and Information Security, Information Technologies", T and QM and IS 2021</t>
  </si>
  <si>
    <t>Lontsikh, Pawel A. and Safonova, Olga M. and Koksharov, Andrey V. and Lontsikh, Natalia P. and Golovina, Elena Yu.</t>
  </si>
  <si>
    <t>https://www.scopus.com/inward/record.uri?eid=2-s2.0-85124171398&amp;doi=10.1109%2fITQMIS53292.2021.9642900&amp;partnerID=40&amp;md5=4abaf74c1066092a14162185585eb695</t>
  </si>
  <si>
    <t>10.1109/ITQMIS53292.2021.9642900</t>
  </si>
  <si>
    <t>2-s2.0-85102516035</t>
  </si>
  <si>
    <t>rayyan-172028535</t>
  </si>
  <si>
    <t>Securing intelligent autonomous systems through artificial intelligence</t>
  </si>
  <si>
    <t>Mani, Ganapathy and Bhargava, Bharat and Kobes, Jason and King, Justin and MacDonald, James</t>
  </si>
  <si>
    <t>https://www.scopus.com/inward/record.uri?eid=2-s2.0-85102516035&amp;partnerID=40&amp;md5=125d0ef85a7666d9ff4e635b453d27a0</t>
  </si>
  <si>
    <t>2-s2.0-85104400963</t>
  </si>
  <si>
    <t>rayyan-172028536</t>
  </si>
  <si>
    <t>An analytical review on privacy-preserving and public auditing in cloud storage</t>
  </si>
  <si>
    <t>Proceedings of the 3rd International Conference on Intelligent Communication Technologies and Virtual Mobile Networks, ICICV 2021</t>
  </si>
  <si>
    <t>Iyappan, E. M. Raghavendra and Sudha, A.</t>
  </si>
  <si>
    <t>https://www.scopus.com/inward/record.uri?eid=2-s2.0-85104400963&amp;doi=10.1109%2fICICV50876.2021.9388420&amp;partnerID=40&amp;md5=f8a403a2e8664c28b8488fe165c752ea</t>
  </si>
  <si>
    <t>10.1109/ICICV50876.2021.9388420</t>
  </si>
  <si>
    <t>2-s2.0-85125352176</t>
  </si>
  <si>
    <t>rayyan-172028537</t>
  </si>
  <si>
    <t>Trust Pass' - Blockchain-Based Trusted Digital Identity Platform Towards Digital Transformation</t>
  </si>
  <si>
    <t>2nd International Informatics and Software Engineering Conference, IISEC 2021</t>
  </si>
  <si>
    <t>Dissanayake, Kalpa and Somarathne, Pavan and Fernando, Ushan and Pathmasiri, Devaki and Liyanapathirana, Chethana and Rupasinghe, Dr. Lakmal</t>
  </si>
  <si>
    <t>https://www.scopus.com/inward/record.uri?eid=2-s2.0-85125352176&amp;doi=10.1109%2fIISEC54230.2021.9672336&amp;partnerID=40&amp;md5=b42beaa5d209f9b18b002c272e9ae385</t>
  </si>
  <si>
    <t>10.1109/IISEC54230.2021.9672336</t>
  </si>
  <si>
    <t>2-s2.0-85115681193</t>
  </si>
  <si>
    <t>rayyan-172028538</t>
  </si>
  <si>
    <t>Searchable Encryption System for Big Data Storage</t>
  </si>
  <si>
    <t>Chen, Yuxiang and Hao, Yao and Yi, Zhongqiang and Wu, Kaijun and Zhao, Qi and Wang, Xue</t>
  </si>
  <si>
    <t>https://www.scopus.com/inward/record.uri?eid=2-s2.0-85115681193&amp;doi=10.1007%2f978-981-16-5943-0_12&amp;partnerID=40&amp;md5=9ee4dce6aff7bbc17a28e8288c005807</t>
  </si>
  <si>
    <t>10.1007/978-981-16-5943-0_12</t>
  </si>
  <si>
    <t>2-s2.0-85090087861</t>
  </si>
  <si>
    <t>rayyan-172028539</t>
  </si>
  <si>
    <t>Intelligent Systems Conference, IntelliSys 2020</t>
  </si>
  <si>
    <t>Advances in Intelligent Systems and Computing</t>
  </si>
  <si>
    <t>https://www.scopus.com/inward/record.uri?eid=2-s2.0-85090087861&amp;partnerID=40&amp;md5=88602949530831b340fe951747863fd0</t>
  </si>
  <si>
    <t>2-s2.0-85122868558</t>
  </si>
  <si>
    <t>rayyan-172028540</t>
  </si>
  <si>
    <t>International Conference on ENTERprise Information Systems, CENTERIS 2021 / ProjMAN 2021 - International Conference on Project MANagement and HCist 2021 - International Conference on Health and Social Care Information Systems and Technologies</t>
  </si>
  <si>
    <t>https://www.scopus.com/inward/record.uri?eid=2-s2.0-85122868558&amp;partnerID=40&amp;md5=a0f1c62c99831d40b3c651bf695da30e</t>
  </si>
  <si>
    <t>2-s2.0-85127972761</t>
  </si>
  <si>
    <t>rayyan-172028541</t>
  </si>
  <si>
    <t>Blockchain-Enabled Decentralized Reliable Smart Industrial Internet of Things (BCIIoT)</t>
  </si>
  <si>
    <t>Innovations in the Industrial Internet of Things (IIoT) and Smart Factory</t>
  </si>
  <si>
    <t>Dhasarathan, Chandramohan and Shanmugam, M. and Khapre, Shailesh Pancham and Shukla, Alok Kumar and Shankar, Achyut</t>
  </si>
  <si>
    <t>https://www.scopus.com/inward/record.uri?eid=2-s2.0-85127972761&amp;doi=10.4018%2f978-1-7998-3375-8.ch013&amp;partnerID=40&amp;md5=ede34533c078a3255db603596982a8a2</t>
  </si>
  <si>
    <t>10.4018/978-1-7998-3375-8.ch013</t>
  </si>
  <si>
    <t>2-s2.0-85109171719</t>
  </si>
  <si>
    <t>rayyan-172028542</t>
  </si>
  <si>
    <t>Privacy Preserving Dynamic Provable Data Possession with Batch Update for Secure Cloud Storage</t>
  </si>
  <si>
    <t>Chaudhari, Smita and Swain, Gandharba</t>
  </si>
  <si>
    <t>https://www.scopus.com/inward/record.uri?eid=2-s2.0-85109171719&amp;doi=10.14569%2fIJACSA.2021.0120669&amp;partnerID=40&amp;md5=73403031dfed5cf75bf2a5c3f1382a2b</t>
  </si>
  <si>
    <t>2-s2.0-85123622676</t>
  </si>
  <si>
    <t>rayyan-172028543</t>
  </si>
  <si>
    <t>NetBot-An Automated Router Hardening Solution for Small to Medium Enterprises</t>
  </si>
  <si>
    <t>2021 IEEE 12th Annual Information Technology, Electronics and Mobile Communication Conference, IEMCON 2021</t>
  </si>
  <si>
    <t>Perera, H.M.D.G.V. and Samarasekara, K.M. and Hewamanna, I.U.K. and Kasthuriarachchi, D.N.W. and Abeywardena, Kavinga Yapa and Yapa, Kanishka</t>
  </si>
  <si>
    <t>https://www.scopus.com/inward/record.uri?eid=2-s2.0-85123622676&amp;doi=10.1109%2fIEMCON53756.2021.9623186&amp;partnerID=40&amp;md5=e77d9b93dd06084ec1d73ab1f921eec8</t>
  </si>
  <si>
    <t>10.1109/IEMCON53756.2021.9623186</t>
  </si>
  <si>
    <t>2-s2.0-85089350058</t>
  </si>
  <si>
    <t>rayyan-172028544</t>
  </si>
  <si>
    <t>3rd International Conference on Big-Data and Cloud Computing, ICBDCC 2019</t>
  </si>
  <si>
    <t>https://www.scopus.com/inward/record.uri?eid=2-s2.0-85089350058&amp;partnerID=40&amp;md5=690802970c652cf44bd009f751435476</t>
  </si>
  <si>
    <t>2-s2.0-85125166529</t>
  </si>
  <si>
    <t>rayyan-172028545</t>
  </si>
  <si>
    <t>Information Security Assessment on Court Tracking Information System: A Case Study from Mataram District Court</t>
  </si>
  <si>
    <t>2021 IEEE 12th Annual Ubiquitous Computing, Electronics and Mobile Communication Conference, UEMCON 2021</t>
  </si>
  <si>
    <t>Auliani, Aishananda S. and Candiwan</t>
  </si>
  <si>
    <t>https://www.scopus.com/inward/record.uri?eid=2-s2.0-85125166529&amp;doi=10.1109%2fUEMCON53757.2021.9666617&amp;partnerID=40&amp;md5=56b9bf60c27b2bf85d2fddcc9d8dfcda</t>
  </si>
  <si>
    <t>10.1109/UEMCON53757.2021.9666617</t>
  </si>
  <si>
    <t>2-s2.0-85100117101</t>
  </si>
  <si>
    <t>rayyan-172028546</t>
  </si>
  <si>
    <t>Digital forensics analysis of ubuntu touch on pinephone</t>
  </si>
  <si>
    <t>Keim, Yansi and Yoon, Yung Han and Karabiyik, Umit</t>
  </si>
  <si>
    <t>https://www.scopus.com/inward/record.uri?eid=2-s2.0-85100117101&amp;doi=10.3390%2felectronics10030343&amp;partnerID=40&amp;md5=5a32a0256c3c3fea54d44e2726f1c9eb</t>
  </si>
  <si>
    <t>2-s2.0-85100630213</t>
  </si>
  <si>
    <t>rayyan-172028547</t>
  </si>
  <si>
    <t>A snapshot analysis of publicly available BYOD policies</t>
  </si>
  <si>
    <t>Scott, Ben and Mason, Raina and Szewczyk, Patryk</t>
  </si>
  <si>
    <t>https://www.scopus.com/inward/record.uri?eid=2-s2.0-85100630213&amp;doi=10.1145%2f3437378.3437394&amp;partnerID=40&amp;md5=88720d0108cc2fc521247d0def0155aa</t>
  </si>
  <si>
    <t>10.1145/3437378.3437394</t>
  </si>
  <si>
    <t>2-s2.0-85101706185</t>
  </si>
  <si>
    <t>rayyan-172028548</t>
  </si>
  <si>
    <t>BCES: A BlockChain based Credible E-Bidding System</t>
  </si>
  <si>
    <t>2020 IEEE 6th International Conference on Computer and Communications, ICCC 2020</t>
  </si>
  <si>
    <t>Li, XinChi</t>
  </si>
  <si>
    <t>https://www.scopus.com/inward/record.uri?eid=2-s2.0-85101706185&amp;doi=10.1109%2fICCC51575.2020.9345176&amp;partnerID=40&amp;md5=4196d86acac721a182885a5aea82c4e4</t>
  </si>
  <si>
    <t>10.1109/ICCC51575.2020.9345176</t>
  </si>
  <si>
    <t>2-s2.0-85112377627</t>
  </si>
  <si>
    <t>rayyan-172028549</t>
  </si>
  <si>
    <t>Harmful effects of fake social media accounts and learning platforms</t>
  </si>
  <si>
    <t>Pasieka, Nadiia and Kulynych, Myroslava and Chupakhina, Svitlana and Romanyshyn, Yulia and Pasieka, Mykola</t>
  </si>
  <si>
    <t>https://www.scopus.com/inward/record.uri?eid=2-s2.0-85112377627&amp;partnerID=40&amp;md5=4b04b65687d8f14f74ec6422ae0bb2e3</t>
  </si>
  <si>
    <t>2-s2.0-85107820329</t>
  </si>
  <si>
    <t>rayyan-172028550</t>
  </si>
  <si>
    <t>A Framework for Document-level Cybersecurity Event Extraction from Open Source Data</t>
  </si>
  <si>
    <t>Proceedings of the 2021 IEEE 24th International Conference on Computer Supported Cooperative Work in Design, CSCWD 2021</t>
  </si>
  <si>
    <t>Luo, Ning and Du, Xiangyu and He, Yitong and Jiang, Jun and Wang, Xuren and Jiang, Zhengwei and Zhang, Kai</t>
  </si>
  <si>
    <t>https://www.scopus.com/inward/record.uri?eid=2-s2.0-85107820329&amp;doi=10.1109%2fCSCWD49262.2021.9437745&amp;partnerID=40&amp;md5=a10efa51ca2df095a72245d0dfb85ddd</t>
  </si>
  <si>
    <t>10.1109/CSCWD49262.2021.9437745</t>
  </si>
  <si>
    <t>2-s2.0-85123588666</t>
  </si>
  <si>
    <t>rayyan-172028551</t>
  </si>
  <si>
    <t>Public Sector Digital Transformation: Challenges for Information Technology Leaders</t>
  </si>
  <si>
    <t>Jonathan, Gideon Mekonnen and Hailemariam, King Solomon and Gebremeskel, Bemenet Kasahun and Yalew, Sileshi Demesie</t>
  </si>
  <si>
    <t>https://www.scopus.com/inward/record.uri?eid=2-s2.0-85123588666&amp;doi=10.1109%2fIEMCON53756.2021.9623161&amp;partnerID=40&amp;md5=8b2e9299c5e98807d89d0f2768e66c98</t>
  </si>
  <si>
    <t>10.1109/IEMCON53756.2021.9623161</t>
  </si>
  <si>
    <t>2-s2.0-85104608593</t>
  </si>
  <si>
    <t>rayyan-172028552</t>
  </si>
  <si>
    <t>A Cloud Secure Storage Mechanism Based on Data Dispersion and Encryption</t>
  </si>
  <si>
    <t>Song, Heqing and Li, Jifei and Li, Haoteng</t>
  </si>
  <si>
    <t>https://www.scopus.com/inward/record.uri?eid=2-s2.0-85104608593&amp;doi=10.1109%2fACCESS.2021.3075340&amp;partnerID=40&amp;md5=0fc59b01c104a52927b06390f354f221</t>
  </si>
  <si>
    <t>2-s2.0-85123595999</t>
  </si>
  <si>
    <t>rayyan-172028553</t>
  </si>
  <si>
    <t>Interpretable Identification of Cybersecurity Vulnerabilities from News Articles</t>
  </si>
  <si>
    <t>International Conference Recent Advances in Natural Language Processing, RANLP</t>
  </si>
  <si>
    <t>de la Foret, Pierre Frode and Ruseti, Stefan and Sandescu, Cristian and Dascalu, Mihai and Travadel, Sebastien</t>
  </si>
  <si>
    <t>https://www.scopus.com/inward/record.uri?eid=2-s2.0-85123595999&amp;doi=10.26615%2f978-954-452-072-4_049&amp;partnerID=40&amp;md5=e328c32265e28c7ddc958c9683ef0867</t>
  </si>
  <si>
    <t>Incoma Ltd</t>
  </si>
  <si>
    <t>2-s2.0-85098783585</t>
  </si>
  <si>
    <t>rayyan-172028554</t>
  </si>
  <si>
    <t>Secured data storage and retrieval using elliptic curve cryptography in cloud</t>
  </si>
  <si>
    <t>International Arab Journal of Information Technology</t>
  </si>
  <si>
    <t>Suthanthiramani, Pradeep and Sannasy, Muthurajkumar and Sannasi, Ganapathy and Arputharaj, Kannan</t>
  </si>
  <si>
    <t>https://www.scopus.com/inward/record.uri?eid=2-s2.0-85098783585&amp;doi=10.34028%2fiajit%2f18%2f1%2f7&amp;partnerID=40&amp;md5=4f760e7707fb71608f1bf4d61e26c549</t>
  </si>
  <si>
    <t>Zarka Private University</t>
  </si>
  <si>
    <t>2-s2.0-85128705285</t>
  </si>
  <si>
    <t>rayyan-172028555</t>
  </si>
  <si>
    <t>Security Enhancement and Monitoring for Data Sensing Networks Using a Novel Asymmetric Mirror-Key Data Encryption Method</t>
  </si>
  <si>
    <t>Tharakan, Linoy A. and Daniel, Sherly and Dhanasekaran, R.</t>
  </si>
  <si>
    <t>https://www.scopus.com/inward/record.uri?eid=2-s2.0-85128705285&amp;doi=10.1007%2f978-981-33-4412-9_3&amp;partnerID=40&amp;md5=47b0ab45ae371004669104c072129dbd</t>
  </si>
  <si>
    <t>10.1007/978-981-33-4412-9_3</t>
  </si>
  <si>
    <t>2-s2.0-85124806397</t>
  </si>
  <si>
    <t>rayyan-172028556</t>
  </si>
  <si>
    <t>Ransomware Prevention System Design based on File Symbolic Linking Honeypots</t>
  </si>
  <si>
    <t>Proceedings of the 11th IEEE International Conference on Intelligent Data Acquisition and Advanced Computing Systems: Technology and Applications, IDAACS 2021</t>
  </si>
  <si>
    <t>Zhuravchak, Danyil and Ustyianovych, Taras and Dudykevych, Valery and Venny, Bogdan and Ruda, Khrystyna</t>
  </si>
  <si>
    <t>https://www.scopus.com/inward/record.uri?eid=2-s2.0-85124806397&amp;doi=10.1109%2fIDAACS53288.2021.9660913&amp;partnerID=40&amp;md5=88814a013bc66282baa51a6b805bae9f</t>
  </si>
  <si>
    <t>10.1109/IDAACS53288.2021.9660913</t>
  </si>
  <si>
    <t>2-s2.0-85106677048</t>
  </si>
  <si>
    <t>rayyan-172028557</t>
  </si>
  <si>
    <t>Assessment of cybersecurity awareness among students of Majmaah University</t>
  </si>
  <si>
    <t>Alharbi, Talal and Tassaddiq, Asifa</t>
  </si>
  <si>
    <t>https://www.scopus.com/inward/record.uri?eid=2-s2.0-85106677048&amp;doi=10.3390%2fbdcc5020023&amp;partnerID=40&amp;md5=ffb7b08c192da5ace56b74d0095a833a</t>
  </si>
  <si>
    <t>2-s2.0-85102731245</t>
  </si>
  <si>
    <t>rayyan-172028558</t>
  </si>
  <si>
    <t>Privacy-Preserving Proof of Storage for the Pay-As-You-Go Business Model</t>
  </si>
  <si>
    <t>IEEE Transactions on Dependable and Secure Computing</t>
  </si>
  <si>
    <t>Wu, Tong and Yang, Guomin and Mu, Yi and Guo, Fuchun and Deng, Robert H.</t>
  </si>
  <si>
    <t>https://www.scopus.com/inward/record.uri?eid=2-s2.0-85102731245&amp;doi=10.1109%2fTDSC.2019.2931193&amp;partnerID=40&amp;md5=974e33b5b7464270acfdc702676a6140</t>
  </si>
  <si>
    <t>2-s2.0-85123474724</t>
  </si>
  <si>
    <t>rayyan-172028559</t>
  </si>
  <si>
    <t>Towards a Data-Driven Recommender System for Handling Ransomware and Similar Incidents</t>
  </si>
  <si>
    <t>Proceedings - 2021 IEEE International Conference on Intelligence and Security Informatics, ISI 2021</t>
  </si>
  <si>
    <t>Husak, Martin</t>
  </si>
  <si>
    <t>https://www.scopus.com/inward/record.uri?eid=2-s2.0-85123474724&amp;doi=10.1109%2fISI53945.2021.9624774&amp;partnerID=40&amp;md5=b7fd07b3ee0b412f2d5d1207f9376d57</t>
  </si>
  <si>
    <t>2-s2.0-85111591840</t>
  </si>
  <si>
    <t>rayyan-172028560</t>
  </si>
  <si>
    <t>Refining the Blunt Instruments ofÂ Cybersecurity: A Framework toÂ Coordinate Prevention andÂ Preservation of Behaviours</t>
  </si>
  <si>
    <t>https://www.scopus.com/inward/record.uri?eid=2-s2.0-85111591840&amp;doi=10.1007%2f978-3-030-79318-0_2&amp;partnerID=40&amp;md5=eadece843d0565f3e16636ac585d8357</t>
  </si>
  <si>
    <t>10.1007/978-3-030-79318-0_2</t>
  </si>
  <si>
    <t>2-s2.0-85123801014</t>
  </si>
  <si>
    <t>rayyan-172028561</t>
  </si>
  <si>
    <t>MalDeXA A Malware Detection system using XGBoost on Amazon Web Services</t>
  </si>
  <si>
    <t>Proceedings of the 2021 IEEE International Conference on Innovative Computing, Intelligent Communication and Smart Electrical Systems, ICSES 2021</t>
  </si>
  <si>
    <t>Thakur, Govind and Nayak, Shreya and Mangrulkar, Ramchandra</t>
  </si>
  <si>
    <t>https://www.scopus.com/inward/record.uri?eid=2-s2.0-85123801014&amp;doi=10.1109%2fICSES52305.2021.9633927&amp;partnerID=40&amp;md5=4354fc382227869190b89b8485024522</t>
  </si>
  <si>
    <t>10.1109/ICSES52305.2021.9633927</t>
  </si>
  <si>
    <t>2-s2.0-85124799974</t>
  </si>
  <si>
    <t>rayyan-172028562</t>
  </si>
  <si>
    <t>GDPR Compliant Audit Log Management System with Blockchain: GDPR Uyumlu Denetim GÃ¼nlÃ¼Ç§Ã¼ YÃ¶netim Sistemi</t>
  </si>
  <si>
    <t>2021 Turkish National Software Engineering Symposium, UYMS 2021 - Proceedings</t>
  </si>
  <si>
    <t>Aslan, Ulas and Sen, Baha</t>
  </si>
  <si>
    <t>https://www.scopus.com/inward/record.uri?eid=2-s2.0-85124799974&amp;doi=10.1109%2fUYMS54260.2021.9659700&amp;partnerID=40&amp;md5=fd563a1c3cd04e5c623992c4487842ca</t>
  </si>
  <si>
    <t>10.1109/UYMS54260.2021.9659700</t>
  </si>
  <si>
    <t>2-s2.0-85103416956</t>
  </si>
  <si>
    <t>rayyan-172028563</t>
  </si>
  <si>
    <t>Method and algorithms of visual audit of program interaction</t>
  </si>
  <si>
    <t>Journal of Internet Services and Information Security</t>
  </si>
  <si>
    <t>Buinevich, Mikhail V. and Izrailov, Konstantin E. and Kotenko, Igor V. and Kurta, Pavel A.</t>
  </si>
  <si>
    <t>https://www.scopus.com/inward/record.uri?eid=2-s2.0-85103416956&amp;doi=10.22667%2fJISIS.2021.02.28.016&amp;partnerID=40&amp;md5=d1dfcf94f3ef2725d877002a2d09fbff</t>
  </si>
  <si>
    <t>10.22667/JISIS.2021.02.28.016</t>
  </si>
  <si>
    <t>2-s2.0-85121793079</t>
  </si>
  <si>
    <t>rayyan-172028564</t>
  </si>
  <si>
    <t>Implementation and Performance Analysis of Hybrid Cryptographic Schemes applied in Cloud Computing Environment</t>
  </si>
  <si>
    <t>Murad, Sherief H. and Rahouma, Kamel H.</t>
  </si>
  <si>
    <t>https://www.scopus.com/inward/record.uri?eid=2-s2.0-85121793079&amp;doi=10.1016%2fj.procs.2021.10.070&amp;partnerID=40&amp;md5=5320e33878c6791049bcc8e4619d065b</t>
  </si>
  <si>
    <t>2-s2.0-85126803791</t>
  </si>
  <si>
    <t>rayyan-172028565</t>
  </si>
  <si>
    <t>An Efficient Intelligent Intrusion Detection System for Internet of Things</t>
  </si>
  <si>
    <t>Abdaljabar, Zainab Hussam and Ucan, Osman Nuri and Alheeti, Khattab M. Ali</t>
  </si>
  <si>
    <t>https://www.scopus.com/inward/record.uri?eid=2-s2.0-85126803791&amp;doi=10.1109%2fDESE54285.2021.9719551&amp;partnerID=40&amp;md5=d8940689299017c62eaa23e8b06a1a95</t>
  </si>
  <si>
    <t>10.1109/DESE54285.2021.9719551</t>
  </si>
  <si>
    <t>2-s2.0-85119434414</t>
  </si>
  <si>
    <t>rayyan-172028566</t>
  </si>
  <si>
    <t>13th Annual Information Systems and Neuroscience, NeuroIS 2021</t>
  </si>
  <si>
    <t>https://www.scopus.com/inward/record.uri?eid=2-s2.0-85119434414&amp;partnerID=40&amp;md5=8e5e115fd33f79f0f304594a3c523096</t>
  </si>
  <si>
    <t>2-s2.0-85103817685</t>
  </si>
  <si>
    <t>rayyan-172028567</t>
  </si>
  <si>
    <t>External Auditors' Assessments of Cyber-Security Risks</t>
  </si>
  <si>
    <t>SAMI 2021 - IEEE 19th World Symposium on Applied Machine Intelligence and Informatics, Proceedings</t>
  </si>
  <si>
    <t>Ngo, Tran Nguen Bao and Tick, Andrea</t>
  </si>
  <si>
    <t>https://www.scopus.com/inward/record.uri?eid=2-s2.0-85103817685&amp;doi=10.1109%2fSAMI50585.2021.9378638&amp;partnerID=40&amp;md5=d9ce4b5dfdfb4045b029698ed5d0c5df</t>
  </si>
  <si>
    <t>10.1109/SAMI50585.2021.9378638</t>
  </si>
  <si>
    <t>2-s2.0-85113818252</t>
  </si>
  <si>
    <t>rayyan-172028568</t>
  </si>
  <si>
    <t>SecHMS- A Secure Hybrid Monitoring Scheme for Cloud Data Monitoring</t>
  </si>
  <si>
    <t>EAI Endorsed Transactions on Scalable Information Systems</t>
  </si>
  <si>
    <t>Yadav, Anuj Kumar and Ritika, R. and Garg, M.L.</t>
  </si>
  <si>
    <t>https://www.scopus.com/inward/record.uri?eid=2-s2.0-85113818252&amp;doi=10.4108%2feai.23-10-2020.166719&amp;partnerID=40&amp;md5=40a07d14f5e9fba243132eb21032e262</t>
  </si>
  <si>
    <t>European Alliance for Innovation</t>
  </si>
  <si>
    <t>2-s2.0-85112648003</t>
  </si>
  <si>
    <t>rayyan-172028569</t>
  </si>
  <si>
    <t>BFIM: Performance Measurement of a Blockchain Based Hierarchical Tree Layered Fog-IoT Microservice Architecture</t>
  </si>
  <si>
    <t>Whaiduzzaman, Md and Mahi, Md. Julkar Nayeen and Barros, Alistair and Khalil, Md. Ibrahim and Fidge, Colin and Buyya, Rajkumar</t>
  </si>
  <si>
    <t>https://www.scopus.com/inward/record.uri?eid=2-s2.0-85112648003&amp;doi=10.1109%2fACCESS.2021.3100072&amp;partnerID=40&amp;md5=3bd3446522bf6785633c2373beabc715</t>
  </si>
  <si>
    <t>rayyan-172028570</t>
  </si>
  <si>
    <t>Research progress and development direction of Chinese remote sensing software: taking PIE as an example</t>
  </si>
  <si>
    <t>2-s2.0-85134909921</t>
  </si>
  <si>
    <t>rayyan-172028571</t>
  </si>
  <si>
    <t>Achieving Cloud Security Using a Third Party Auditor and Preserving Privacy for Shared Data Over a Public Cloud</t>
  </si>
  <si>
    <t>Research Anthology on Privatizing and Securing Data</t>
  </si>
  <si>
    <t>Gutte, Vitthal Sadashiv and Devulapalli, Sita</t>
  </si>
  <si>
    <t>https://www.scopus.com/inward/record.uri?eid=2-s2.0-85134909921&amp;doi=10.4018%2f978-1-7998-8954-0.ch065&amp;partnerID=40&amp;md5=5be8798be952609279a3c4866ddcb19f</t>
  </si>
  <si>
    <t>10.4018/978-1-7998-8954-0.ch065</t>
  </si>
  <si>
    <t>2-s2.0-85106713337</t>
  </si>
  <si>
    <t>rayyan-172028572</t>
  </si>
  <si>
    <t>A compression-based method for detecting anomalies in textual data</t>
  </si>
  <si>
    <t>de la Torre-Abaitua, Gonzalo and Lago-FernÃ¡ndez, Luis F. and Arroyo, David</t>
  </si>
  <si>
    <t>https://www.scopus.com/inward/record.uri?eid=2-s2.0-85106713337&amp;doi=10.3390%2fe23050618&amp;partnerID=40&amp;md5=eecf0426aefb67146237bb43d0b2a370</t>
  </si>
  <si>
    <t>2-s2.0-85113529597</t>
  </si>
  <si>
    <t>rayyan-172028573</t>
  </si>
  <si>
    <t>Knowledge Management Applied in the Comparative Study of the IRETE Intrusion Methodology to Access to the Computer Systems</t>
  </si>
  <si>
    <t>Diaz-Piraquive, Flor Nancy and Ortiz-Ruiz, Emanuel and GonzÃ¡lez-AragÃ³n, Jansen Jair and Avila-Bermeo, Harlinzo Hernan and Parada-Jaimes, Wilmer David</t>
  </si>
  <si>
    <t>https://www.scopus.com/inward/record.uri?eid=2-s2.0-85113529597&amp;doi=10.1007%2f978-3-030-81635-3_29&amp;partnerID=40&amp;md5=864afb6192b7a3f84e42c4eea667ef54</t>
  </si>
  <si>
    <t>10.1007/978-3-030-81635-3_29</t>
  </si>
  <si>
    <t>2-s2.0-85115855903</t>
  </si>
  <si>
    <t>rayyan-172028574</t>
  </si>
  <si>
    <t>CySecAlert: An Alert Generation System for Cyber Security Events Using Open Source Intelligence Data</t>
  </si>
  <si>
    <t>Riebe, Thea and Wirth, Tristan and Bayer, Markus and KÃ¼hn, Philipp and Kaufhold, Marc-AndrÃ© and Knauthe, Volker and Guthe, Stefan and Reuter, Christian</t>
  </si>
  <si>
    <t>https://www.scopus.com/inward/record.uri?eid=2-s2.0-85115855903&amp;doi=10.1007%2f978-3-030-86890-1_24&amp;partnerID=40&amp;md5=43cc70cf5e89e70b7ac9f9bd873fe934</t>
  </si>
  <si>
    <t>10.1007/978-3-030-86890-1_24</t>
  </si>
  <si>
    <t>2-s2.0-85111932943</t>
  </si>
  <si>
    <t>rayyan-172028575</t>
  </si>
  <si>
    <t>Finding critical files from a packet</t>
  </si>
  <si>
    <t>Proceedings - IEEE INFOCOM</t>
  </si>
  <si>
    <t>Hur, Junnyung and Jeon, Hahoon and Shon, Hyeon Gy and Kim, Young Jae and Yoon, Myungkeun</t>
  </si>
  <si>
    <t>https://www.scopus.com/inward/record.uri?eid=2-s2.0-85111932943&amp;doi=10.1109%2fINFOCOM42981.2021.9488914&amp;partnerID=40&amp;md5=c1a9e8bb8a28fa295f7aee39706a458e</t>
  </si>
  <si>
    <t>10.1109/INFOCOM42981.2021.9488914</t>
  </si>
  <si>
    <t>2-s2.0-85090090204</t>
  </si>
  <si>
    <t>rayyan-172028576</t>
  </si>
  <si>
    <t>4th International Conference on Data Management, Analytics and Innovation, ICDMAI 2020</t>
  </si>
  <si>
    <t>https://www.scopus.com/inward/record.uri?eid=2-s2.0-85090090204&amp;partnerID=40&amp;md5=587fc2ef136488c96569aa218f5116fa</t>
  </si>
  <si>
    <t>2-s2.0-85111330202</t>
  </si>
  <si>
    <t>rayyan-172028577</t>
  </si>
  <si>
    <t>Approach for Ensuring Fragmentation and Integrity of Data in SEDuLOUS</t>
  </si>
  <si>
    <t>Singh, Anand Prakash and Choudhary, Arjun</t>
  </si>
  <si>
    <t>https://www.scopus.com/inward/record.uri?eid=2-s2.0-85111330202&amp;doi=10.1007%2f978-981-16-0733-2_61&amp;partnerID=40&amp;md5=1fa3ccb55866e3b349211a7e3e19df7f</t>
  </si>
  <si>
    <t>10.1007/978-981-16-0733-2_61</t>
  </si>
  <si>
    <t>2-s2.0-85090051630</t>
  </si>
  <si>
    <t>rayyan-172028578</t>
  </si>
  <si>
    <t>23rd International Conference on Network-Based Information Systems, NBiS 2020</t>
  </si>
  <si>
    <t>https://www.scopus.com/inward/record.uri?eid=2-s2.0-85090051630&amp;partnerID=40&amp;md5=7d87af8c58372ad2dcbc68756bf4f536</t>
  </si>
  <si>
    <t>rayyan-172028579</t>
  </si>
  <si>
    <t>Proceedings of: 2020 International Conference on Computer, Control, Electrical, and Electronics Engineering, ICCCEEE 2020</t>
  </si>
  <si>
    <t>Mahdy, Muizz M.</t>
  </si>
  <si>
    <t>https://www.scopus.com/inward/record.uri?eid=2-s2.0-85107145859&amp;doi=10.1109%2fICCCEEE49695.2021.9429554&amp;partnerID=40&amp;md5=c6aaace78f596efcc1e75da799b7adea</t>
  </si>
  <si>
    <t>2-s2.0-85147547297</t>
  </si>
  <si>
    <t>rayyan-172028580</t>
  </si>
  <si>
    <t>Analysis of Patents in Cyber Security with Text Mining</t>
  </si>
  <si>
    <t>International Journal of Computer Theory and Engineering</t>
  </si>
  <si>
    <t>Ã–zata, Hatice IÅŸÄ±k and Demir, Ã–nder and DoÄŸan, Buket</t>
  </si>
  <si>
    <t>https://www.scopus.com/inward/record.uri?eid=2-s2.0-85147547297&amp;doi=10.7763%2fIJCTE.2021.V13.1285&amp;partnerID=40&amp;md5=ba8370f3a7e5a935d49cba7aec57fc5b</t>
  </si>
  <si>
    <t>International Association of Computer Science and Information Technology</t>
  </si>
  <si>
    <t>2-s2.0-85098133542</t>
  </si>
  <si>
    <t>rayyan-172028581</t>
  </si>
  <si>
    <t>5th International Conference on ICT for Sustainable Development, ICT4SD 2020</t>
  </si>
  <si>
    <t>https://www.scopus.com/inward/record.uri?eid=2-s2.0-85098133542&amp;partnerID=40&amp;md5=f63924244194fca34eeff1e04091da22</t>
  </si>
  <si>
    <t>2-s2.0-85102119209</t>
  </si>
  <si>
    <t>rayyan-172028582</t>
  </si>
  <si>
    <t>Hybrid Dy-NFIS &amp; RLS equalization for ZCC code in optical-CDMA over multi-mode optical fiber</t>
  </si>
  <si>
    <t>Periodicals of Engineering and Natural Sciences</t>
  </si>
  <si>
    <t>Ghazi, Alaan and Aljunid, S.A. and Idrus, Syed Zulkarnain Syed and Fareed, Alaa and Al-dawoodi, Aras and Rashidi, C.B.M. and Endut, R. and Ali, N. and Mohsin, Aram Hewa and Abdullah, Sirwan Saber</t>
  </si>
  <si>
    <t>https://www.scopus.com/inward/record.uri?eid=2-s2.0-85102119209&amp;doi=10.21533%2fpen.v9i1.1801&amp;partnerID=40&amp;md5=2cd814dea38251db0083e97cfe576d9a</t>
  </si>
  <si>
    <t>International University of Sarajevo</t>
  </si>
  <si>
    <t>2-s2.0-85099194079</t>
  </si>
  <si>
    <t>rayyan-172028583</t>
  </si>
  <si>
    <t>Malicious code detection: Run trace output analysis by LSTM</t>
  </si>
  <si>
    <t>Acarturk, Cengiz and Sirlanci, Melih and Balikcioglu, Pinar Gurkan and Demirci, Deniz and Sahin, Nazenin and Kucuk, Ozge Acar</t>
  </si>
  <si>
    <t>https://www.scopus.com/inward/record.uri?eid=2-s2.0-85099194079&amp;doi=10.1109%2fACCESS.2021.3049200&amp;partnerID=40&amp;md5=ce03154d04cf8aaa59ac6c3866f708bd</t>
  </si>
  <si>
    <t>2-s2.0-85125321472</t>
  </si>
  <si>
    <t>rayyan-172028584</t>
  </si>
  <si>
    <t>IoT-Based Battery Monitoring System in Solar Power Plants with Secure Copy Protocol (SCP)</t>
  </si>
  <si>
    <t>Proceeding of 2021 7th International Conference on Wireless and Telematics, ICWT 2021</t>
  </si>
  <si>
    <t>Effendi, Mufid Ridlo and Sidik Al-Falah, Ridwan and Sarbini and Ismail, Nanang</t>
  </si>
  <si>
    <t>https://www.scopus.com/inward/record.uri?eid=2-s2.0-85125321472&amp;doi=10.1109%2fICWT52862.2021.9678210&amp;partnerID=40&amp;md5=0a988d9a23bef7cc56678f0a7ab9a2a7</t>
  </si>
  <si>
    <t>10.1109/ICWT52862.2021.9678210</t>
  </si>
  <si>
    <t>2-s2.0-85118281012</t>
  </si>
  <si>
    <t>rayyan-172028585</t>
  </si>
  <si>
    <t>Studying Cybersecurity in Civil Aviation, Including Developing and Applying Aviation Cybersecurity Risk Assessment</t>
  </si>
  <si>
    <t>Elmarady, Ahmed Abdelwahab and Rahouma, Kamel</t>
  </si>
  <si>
    <t>https://www.scopus.com/inward/record.uri?eid=2-s2.0-85118281012&amp;doi=10.1109%2fACCESS.2021.3121230&amp;partnerID=40&amp;md5=c4690394bd436eb32a8d52a2568851e8</t>
  </si>
  <si>
    <t>2-s2.0-85113906020</t>
  </si>
  <si>
    <t>rayyan-172028586</t>
  </si>
  <si>
    <t>Identifying the Effect of Data Breach Publicity on Information Security Awareness Using Hierarchical Regression</t>
  </si>
  <si>
    <t>Chua, Hui Na and Teh, Jia Sheng and Herbland, Anthony</t>
  </si>
  <si>
    <t>https://www.scopus.com/inward/record.uri?eid=2-s2.0-85113906020&amp;doi=10.1109%2fACCESS.2021.3107426&amp;partnerID=40&amp;md5=8ed16564c3e3b66267a0c6eeb7dd275e</t>
  </si>
  <si>
    <t>2-s2.0-85099581506</t>
  </si>
  <si>
    <t>rayyan-172028587</t>
  </si>
  <si>
    <t>Smart Contract-Based Agricultural Food Supply Chain Traceability</t>
  </si>
  <si>
    <t>Wang, Lu and Xu, Longqin and Zheng, Zhiying and Liu, Shuangyin and Li, Xiangtong and Cao, Liang and Li, Jingbin and Sun, Chuanheng</t>
  </si>
  <si>
    <t>https://www.scopus.com/inward/record.uri?eid=2-s2.0-85099581506&amp;doi=10.1109%2fACCESS.2021.3050112&amp;partnerID=40&amp;md5=b04e9435fa1a6bbaeb909bf824478bce</t>
  </si>
  <si>
    <t>2-s2.0-85097790101</t>
  </si>
  <si>
    <t>rayyan-172028588</t>
  </si>
  <si>
    <t>Blockchain for aerospace and defense: Opportunities and open research challenges</t>
  </si>
  <si>
    <t>Computers and Industrial Engineering</t>
  </si>
  <si>
    <t>Wasim Ahmad, Raja and Hasan, Haya and Yaqoob, Ibrar and Salah, Khaled and Jayaraman, Raja and Omar, Mohammed</t>
  </si>
  <si>
    <t>https://www.scopus.com/inward/record.uri?eid=2-s2.0-85097790101&amp;doi=10.1016%2fj.cie.2020.106982&amp;partnerID=40&amp;md5=1339d553a745bbb31504b43b07bb9633</t>
  </si>
  <si>
    <t>10.1016/j.cie.2020.106982</t>
  </si>
  <si>
    <t>2-s2.0-85131833905</t>
  </si>
  <si>
    <t>rayyan-172028589</t>
  </si>
  <si>
    <t>Secure Data Contribution and Retrieval in Social Networks Using Effective Privacy Preserving Data Mining Techniques</t>
  </si>
  <si>
    <t>2021 International Conference on Computing, Communication and Green Engineering, CCGE 2021</t>
  </si>
  <si>
    <t>Ambani, Dharmendra and Atkotiya, Kishor</t>
  </si>
  <si>
    <t>https://www.scopus.com/inward/record.uri?eid=2-s2.0-85131833905&amp;doi=10.1109%2fCCGE50943.2021.9776454&amp;partnerID=40&amp;md5=3ca68e40361c866cd54facab7110d7a4</t>
  </si>
  <si>
    <t>10.1109/CCGE50943.2021.9776454</t>
  </si>
  <si>
    <t>2-s2.0-85115803075</t>
  </si>
  <si>
    <t>rayyan-172028590</t>
  </si>
  <si>
    <t>Toolset for Collecting Shell Commands and Its Application in Hands-on Cybersecurity Training</t>
  </si>
  <si>
    <t>Svabensky, Valdemar and Vykopal, Jan and Tovarnak, Daniel and Celeda, Pavel</t>
  </si>
  <si>
    <t>https://www.scopus.com/inward/record.uri?eid=2-s2.0-85115803075&amp;doi=10.1109%2fFIE49875.2021.9637052&amp;partnerID=40&amp;md5=8c844ede5c0ed7d92b3bcaf463920c99</t>
  </si>
  <si>
    <t>2-s2.0-85100682228</t>
  </si>
  <si>
    <t>rayyan-172028591</t>
  </si>
  <si>
    <t>Data Augmentation based Malware Detection Using Convolutional Neural Networks</t>
  </si>
  <si>
    <t>Catak, Ferhat Ozgur and Ahmed, Javed and Sahinbas, Kevser and Khand, Zahid Hussain</t>
  </si>
  <si>
    <t>https://www.scopus.com/inward/record.uri?eid=2-s2.0-85100682228&amp;doi=10.7717%2fPEERJ-CS.346&amp;partnerID=40&amp;md5=8cffaa4be31ca201490bc7f13a9781cd</t>
  </si>
  <si>
    <t>2-s2.0-85128692321</t>
  </si>
  <si>
    <t>rayyan-172028592</t>
  </si>
  <si>
    <t>FlexIPS: A Keep Tracking Scalable Network Function Design and Implementation</t>
  </si>
  <si>
    <t>Proceedings - 2021 2nd International Conference on Electronics, Communications and Information Technology, CECIT 2021</t>
  </si>
  <si>
    <t>Yen, Tong-Hong and Yang, Chu-Sing</t>
  </si>
  <si>
    <t>https://www.scopus.com/inward/record.uri?eid=2-s2.0-85128692321&amp;doi=10.1109%2fCECIT53797.2021.00112&amp;partnerID=40&amp;md5=ec15d30f5bd5cae1650f3f1632119467</t>
  </si>
  <si>
    <t>10.1109/CECIT53797.2021.00112</t>
  </si>
  <si>
    <t>2-s2.0-85103669604</t>
  </si>
  <si>
    <t>rayyan-172028593</t>
  </si>
  <si>
    <t>Prediction of data threats over web medium using advanced blockchain based information security with crypto strategies</t>
  </si>
  <si>
    <t>Taloba, Ahmed I. and Elhadad, Ahmed and El-Aziz, Rasha M. Abd and Shahin, Osama R.</t>
  </si>
  <si>
    <t>https://www.scopus.com/inward/record.uri?eid=2-s2.0-85103669604&amp;doi=10.1007%2fs12652-021-03109-9&amp;partnerID=40&amp;md5=02e87a229868e5813f97408404db15b1</t>
  </si>
  <si>
    <t>10.1007/s12652-021-03109-9</t>
  </si>
  <si>
    <t>2-s2.0-85113552845</t>
  </si>
  <si>
    <t>rayyan-172028594</t>
  </si>
  <si>
    <t>An optimization model of electronic medical record query processing on blockchain</t>
  </si>
  <si>
    <t>Lv, Yiming and Liu, Wenxing and Zhong, Jie and Zhang, Chuanbo and Wang, Kexin and Wang, Zhiqiong</t>
  </si>
  <si>
    <t>https://www.scopus.com/inward/record.uri?eid=2-s2.0-85113552845&amp;doi=10.1145%2f3469213.3470338&amp;partnerID=40&amp;md5=e0301fa9ab3373e1aa9c86f76ffd2ee8</t>
  </si>
  <si>
    <t>10.1145/3469213.3470338</t>
  </si>
  <si>
    <t>2-s2.0-85111862807</t>
  </si>
  <si>
    <t>rayyan-172028595</t>
  </si>
  <si>
    <t>Privacy and Security Implications of the Coronavirus Pandemic</t>
  </si>
  <si>
    <t>Bore, James</t>
  </si>
  <si>
    <t>https://www.scopus.com/inward/record.uri?eid=2-s2.0-85111862807&amp;doi=10.1007%2f978-3-030-72120-6_8&amp;partnerID=40&amp;md5=b2f537d1b77654dfe331cdb7b8c87f1b</t>
  </si>
  <si>
    <t>10.1007/978-3-030-72120-6_8</t>
  </si>
  <si>
    <t>2-s2.0-85126449336</t>
  </si>
  <si>
    <t>rayyan-172028596</t>
  </si>
  <si>
    <t>Using data mining technology to detect unknown network security threats in power system digital transformation</t>
  </si>
  <si>
    <t>Proceedings - 2021 International Conference on Power System Technology: Carbon Neutrality and New Type of Power System, POWERCON 2021</t>
  </si>
  <si>
    <t>Chen, Xi</t>
  </si>
  <si>
    <t>https://www.scopus.com/inward/record.uri?eid=2-s2.0-85126449336&amp;doi=10.1109%2fPOWERCON53785.2021.9697577&amp;partnerID=40&amp;md5=ad47e1977f2ea7d049750b60df133690</t>
  </si>
  <si>
    <t>10.1109/POWERCON53785.2021.9697577</t>
  </si>
  <si>
    <t>2-s2.0-85110746386</t>
  </si>
  <si>
    <t>rayyan-172028597</t>
  </si>
  <si>
    <t>An Adaptive Behavioral-Based Incremental Batch Learning Malware Variants Detection Model Using Concept Drift Detection and Sequential Deep Learning</t>
  </si>
  <si>
    <t>Darem, Abdulbasit A. and Ghaleb, Fuad A. and Al-Hashmi, Asma A. and Abawajy, Jemal H. and Alanazi, Sultan M. and Al-Rezami, Afrah Y.</t>
  </si>
  <si>
    <t>https://www.scopus.com/inward/record.uri?eid=2-s2.0-85110746386&amp;doi=10.1109%2fACCESS.2021.3093366&amp;partnerID=40&amp;md5=f06b05414536341e5987cf080937a3f1</t>
  </si>
  <si>
    <t>2-s2.0-85127118146</t>
  </si>
  <si>
    <t>rayyan-172028598</t>
  </si>
  <si>
    <t>Big Data Cybersecurity Monitoring System using Machine Learning</t>
  </si>
  <si>
    <t>2021 International Conference on Forensics, Analytics, Big Data, Security, FABS 2021</t>
  </si>
  <si>
    <t>Krupani, Rahul Pramod and Aditya, M.G. and Prithvi Raghavan, C.S. and Gururaja, H.S.</t>
  </si>
  <si>
    <t>https://www.scopus.com/inward/record.uri?eid=2-s2.0-85127118146&amp;doi=10.1109%2fFABS52071.2021.9702637&amp;partnerID=40&amp;md5=396f66cf8f829f6f3ae6efe869131482</t>
  </si>
  <si>
    <t>10.1109/FABS52071.2021.9702637</t>
  </si>
  <si>
    <t>2-s2.0-85114946762</t>
  </si>
  <si>
    <t>rayyan-172028599</t>
  </si>
  <si>
    <t>OT cyber security frameworks comparison tool (CSFCTool)</t>
  </si>
  <si>
    <t>MÃ¹rino, G. and Ribaudo, M. and Romano, S.P. and Tacchella, A.</t>
  </si>
  <si>
    <t>https://www.scopus.com/inward/record.uri?eid=2-s2.0-85114946762&amp;partnerID=40&amp;md5=f57080cedb2d6261a7f31e5184f913cb</t>
  </si>
  <si>
    <t>2-s2.0-85100751684</t>
  </si>
  <si>
    <t>rayyan-172028600</t>
  </si>
  <si>
    <t>WARDOG: Awareness Detection Watchdog for Botnet Infection on the Host Device</t>
  </si>
  <si>
    <t>IEEE Transactions on Sustainable Computing</t>
  </si>
  <si>
    <t>Hatzivasilis, G. and Soultatos, O. and Chatziadam, P. and Fysarakis, K. and Askoxylakis, I. and Ioannidis, S. and Alexandris, G. and Katos, V. and Spanoudakis, G.</t>
  </si>
  <si>
    <t>https://www.scopus.com/inward/record.uri?eid=2-s2.0-85100751684&amp;doi=10.1109%2fTSUSC.2019.2914917&amp;partnerID=40&amp;md5=fc63be6684a7fff6290dd916f1503917</t>
  </si>
  <si>
    <t>2-s2.0-85124024786</t>
  </si>
  <si>
    <t>rayyan-172028601</t>
  </si>
  <si>
    <t>A Survey on Detection of cybersecurity threats on Twitter using deep learning</t>
  </si>
  <si>
    <t>Proceedings of 2021 8th IEEE International Conference on Behavioural and Social Computing, BESC 2021</t>
  </si>
  <si>
    <t>Alsodi, Omar and Zhou, Xujuan and Gururajan, Raj and Sluestha, Anup</t>
  </si>
  <si>
    <t>https://www.scopus.com/inward/record.uri?eid=2-s2.0-85124024786&amp;doi=10.1109%2fBESC53957.2021.9635406&amp;partnerID=40&amp;md5=85809b397171d1ed5cf98b0520ab71a2</t>
  </si>
  <si>
    <t>10.1109/BESC53957.2021.9635406</t>
  </si>
  <si>
    <t>2-s2.0-85103425488</t>
  </si>
  <si>
    <t>rayyan-172028602</t>
  </si>
  <si>
    <t>â€œSME executivesâ€™ perceptions and the information security preparedness modelâ€</t>
  </si>
  <si>
    <t>Saban, Kenneth Albert and Rau, Stephen and Wood, Charles A.</t>
  </si>
  <si>
    <t>https://www.scopus.com/inward/record.uri?eid=2-s2.0-85103425488&amp;doi=10.1108%2fICS-01-2020-0014&amp;partnerID=40&amp;md5=8ed349f11bf4cdce1ea14255f97f0808</t>
  </si>
  <si>
    <t>Emerald Group Holdings Ltd.</t>
  </si>
  <si>
    <t>10.1108/ICS-01-2020-0014</t>
  </si>
  <si>
    <t>2-s2.0-85127563656</t>
  </si>
  <si>
    <t>rayyan-172028603</t>
  </si>
  <si>
    <t>Research on Modeling of E-banking Fraud Account Identification Based on Federated Learning</t>
  </si>
  <si>
    <t>Proceedings - 2021 IEEE International Conference on Dependable, Autonomic and Secure Computing, International Conference on Pervasive Intelligence and Computing, International Conference on Cloud and Big Data Computing and International Conference on Cyber Science and Technology Congress, DASC/Pi...</t>
  </si>
  <si>
    <t>Lv, Boliang and Cheng, Peizhe and Zhang, Cheng and Ye, Hong and Meng, Xianzhe and Wang, Xiao</t>
  </si>
  <si>
    <t>https://www.scopus.com/inward/record.uri?eid=2-s2.0-85127563656&amp;doi=10.1109%2fDASC-PICom-CBDCom-CyberSciTech52372.2021.00105&amp;partnerID=40&amp;md5=1d42cc2b4799e4a6d4dd9cbd43fef80b</t>
  </si>
  <si>
    <t>10.1109/DASC-PICom-CBDCom-CyberSciTech52372.2021.00105</t>
  </si>
  <si>
    <t>2-s2.0-85127727395</t>
  </si>
  <si>
    <t>rayyan-172028604</t>
  </si>
  <si>
    <t>Implementation of Honeypot, NIDs, and HIDs Technologies in SOC Environment</t>
  </si>
  <si>
    <t>Implementing Enterprise Cybersecurity with Open-source Software and Standard Architecture</t>
  </si>
  <si>
    <t>Dalbhanjan, Ronald and Chatterjee, Sudipta and Gogoi, Rajdeep and Pathak, Tanuj and Sahay, Shivam</t>
  </si>
  <si>
    <t>https://www.scopus.com/inward/record.uri?eid=2-s2.0-85127727395&amp;partnerID=40&amp;md5=9f82f28f85114e6c9be942c9187e5214</t>
  </si>
  <si>
    <t>2-s2.0-85127327682</t>
  </si>
  <si>
    <t>rayyan-172028605</t>
  </si>
  <si>
    <t>A Decentralised Mechanism for Secure Cloud Computing Transactions</t>
  </si>
  <si>
    <t>2021 6th International Conference on Fog and Mobile Edge Computing, FMEC 2021</t>
  </si>
  <si>
    <t>Ahmed, Monjur and Bhuiyan, Md. Mahabub Alam and Jaidka, Sapna and Jiranantanagorn, Peerumporn</t>
  </si>
  <si>
    <t>https://www.scopus.com/inward/record.uri?eid=2-s2.0-85127327682&amp;doi=10.1109%2fFMEC54266.2021.9732405&amp;partnerID=40&amp;md5=c9c1602524b9611829c39e0a6cd49ee6</t>
  </si>
  <si>
    <t>10.1109/FMEC54266.2021.9732405</t>
  </si>
  <si>
    <t>2-s2.0-85122034916</t>
  </si>
  <si>
    <t>rayyan-172028606</t>
  </si>
  <si>
    <t>16th International Conference on Information Security Practice and Experience, ISPEC 2021</t>
  </si>
  <si>
    <t>https://www.scopus.com/inward/record.uri?eid=2-s2.0-85122034916&amp;partnerID=40&amp;md5=12f6c84c8478001473540f5d374f8869</t>
  </si>
  <si>
    <t>2-s2.0-85103522080</t>
  </si>
  <si>
    <t>rayyan-172028607</t>
  </si>
  <si>
    <t>Services Computing for Cyber-Threat Intelligence: The ANITA Approach</t>
  </si>
  <si>
    <t>De Pascale, Daniel and Cascavilla, Giuseppe and Tamburri, Damian A. and van den Heuvel, Willem-Jan</t>
  </si>
  <si>
    <t>https://www.scopus.com/inward/record.uri?eid=2-s2.0-85103522080&amp;doi=10.1007%2f978-3-030-71906-7_15&amp;partnerID=40&amp;md5=b4d07edbb6568bdaaf8149d255aa5c30</t>
  </si>
  <si>
    <t>10.1007/978-3-030-71906-7_15</t>
  </si>
  <si>
    <t>2-s2.0-85101091941</t>
  </si>
  <si>
    <t>rayyan-172028608</t>
  </si>
  <si>
    <t>Digital Health or Internet of Things in Tele-Health: A Survey of Security Issues, Security Attacks, Sensors, Algorithms, Data Storage, Implementation Platforms, and Frameworks</t>
  </si>
  <si>
    <t>Hettikankanamage, Nadeesha D. and Halgamuge, Malka N.</t>
  </si>
  <si>
    <t>https://www.scopus.com/inward/record.uri?eid=2-s2.0-85101091941&amp;doi=10.1007%2f978-981-15-9897-5_13&amp;partnerID=40&amp;md5=7eb55fcc2ac07b121299e0c9d928f8cc</t>
  </si>
  <si>
    <t>10.1007/978-981-15-9897-5_13</t>
  </si>
  <si>
    <t>2-s2.0-85111992945</t>
  </si>
  <si>
    <t>rayyan-172028609</t>
  </si>
  <si>
    <t>Data Confidentiality and Integrity inÂ Cloud Storage Environment</t>
  </si>
  <si>
    <t>Djeki, Essohanam and Bondiombouy, Carlyna and Degila, Jules</t>
  </si>
  <si>
    <t>https://www.scopus.com/inward/record.uri?eid=2-s2.0-85111992945&amp;doi=10.1007%2f978-981-16-1089-9_77&amp;partnerID=40&amp;md5=82bafa8bdb1f5cbb74410ab07fb91a0e</t>
  </si>
  <si>
    <t>10.1007/978-981-16-1089-9_77</t>
  </si>
  <si>
    <t>2-s2.0-85125307241</t>
  </si>
  <si>
    <t>rayyan-172028610</t>
  </si>
  <si>
    <t>Investigating the Changes in Software Metrics after Vulnerability is Fixed</t>
  </si>
  <si>
    <t>Proceedings - 2021 IEEE International Conference on Big Data, Big Data 2021</t>
  </si>
  <si>
    <t>Zhou, Andy and Sultana, Kazi Zakia and Samanthula, Bharath K.</t>
  </si>
  <si>
    <t>https://www.scopus.com/inward/record.uri?eid=2-s2.0-85125307241&amp;doi=10.1109%2fBigData52589.2021.9671334&amp;partnerID=40&amp;md5=956c23419bd51ec424a0fe7679ef14e4</t>
  </si>
  <si>
    <t>10.1109/BigData52589.2021.9671334</t>
  </si>
  <si>
    <t>2-s2.0-85119488480</t>
  </si>
  <si>
    <t>rayyan-172028611</t>
  </si>
  <si>
    <t>Multi-Client Sub-Linear Boolean Keyword Searching for Encrypted Cloud Storage with Owner-Enforced Authorization</t>
  </si>
  <si>
    <t>Zhang, Kai and Wen, Mi and Lu, Rongxing and Chen, Kefei</t>
  </si>
  <si>
    <t>https://www.scopus.com/inward/record.uri?eid=2-s2.0-85119488480&amp;doi=10.1109%2fTDSC.2020.2968425&amp;partnerID=40&amp;md5=82615232b8448479ce905d4298491d33</t>
  </si>
  <si>
    <t>10.1109/TDSC.2020.2968425</t>
  </si>
  <si>
    <t>2-s2.0-85102869829</t>
  </si>
  <si>
    <t>rayyan-172028612</t>
  </si>
  <si>
    <t>Monitoring file integrity using blockchain and smart contracts</t>
  </si>
  <si>
    <t>Pinheiro, Alexandre and Canedo, Edna Dias and Sousa, Rafael TimÃ³teo De and Albuquerque, Robson De Oliveira</t>
  </si>
  <si>
    <t>https://www.scopus.com/inward/record.uri?eid=2-s2.0-85102869829&amp;doi=10.1109%2fACCESS.2020.3035271&amp;partnerID=40&amp;md5=8d06b674d5ded0bb8e4a0a1aa8212c9f</t>
  </si>
  <si>
    <t>2-s2.0-85179862162</t>
  </si>
  <si>
    <t>rayyan-172028613</t>
  </si>
  <si>
    <t>Tracking Suspicious User Behavior Through Hybrid Feature Selection Technique</t>
  </si>
  <si>
    <t>Roy, Anusree and Gupta, Mousumi</t>
  </si>
  <si>
    <t>https://www.scopus.com/inward/record.uri?eid=2-s2.0-85179862162&amp;doi=10.1007%2f978-3-030-42363-6_24&amp;partnerID=40&amp;md5=c712bb0f70b323372aa39f172f26c066</t>
  </si>
  <si>
    <t>10.1007/978-3-030-42363-6_24</t>
  </si>
  <si>
    <t>2-s2.0-85086411687</t>
  </si>
  <si>
    <t>rayyan-172028614</t>
  </si>
  <si>
    <t>Face re-identification challenge: Are face recognition models good enough?</t>
  </si>
  <si>
    <t>Pattern Recognition</t>
  </si>
  <si>
    <t>Cheng, Zhiyi and Zhu, Xiatian and Gong, Shaogang</t>
  </si>
  <si>
    <t>https://www.scopus.com/inward/record.uri?eid=2-s2.0-85086411687&amp;doi=10.1016%2fj.patcog.2020.107422&amp;partnerID=40&amp;md5=d1ae46b931e0daec518c66a64293181d</t>
  </si>
  <si>
    <t>2-s2.0-85101484384</t>
  </si>
  <si>
    <t>rayyan-172028615</t>
  </si>
  <si>
    <t>Post classification in the social networks using the map-reduce algorithm</t>
  </si>
  <si>
    <t>Sere, Abdoulaye and Ouedraogo, JosÃ© Arthur and Zerbo, Boureima and Sie, Oumarou</t>
  </si>
  <si>
    <t>https://www.scopus.com/inward/record.uri?eid=2-s2.0-85101484384&amp;doi=10.14569%2fIJACSA.2020.0111293&amp;partnerID=40&amp;md5=f85d2461364776ab878b43503d919825</t>
  </si>
  <si>
    <t>2-s2.0-85083560195</t>
  </si>
  <si>
    <t>rayyan-172028616</t>
  </si>
  <si>
    <t>Investigation of dual-flow deep learning models LSTM-FCN and GRU-FCN effciency against single-flow CNN models for the host-based intrusion and malware detection task on univariate times series data</t>
  </si>
  <si>
    <t>ÄŒeponis, Dainius and Goranin, Nikolaj</t>
  </si>
  <si>
    <t>https://www.scopus.com/inward/record.uri?eid=2-s2.0-85083560195&amp;doi=10.3390%2fapp10072373&amp;partnerID=40&amp;md5=e44a842cf407002502b77991b222d7e8</t>
  </si>
  <si>
    <t>2-s2.0-85098758346</t>
  </si>
  <si>
    <t>rayyan-172028617</t>
  </si>
  <si>
    <t>Detection of malicious tools by monitoring dll using deep learning</t>
  </si>
  <si>
    <t>Journal of Information Processing</t>
  </si>
  <si>
    <t>Matsuda, Wataru and Fujimoto, Mariko and Mitsunaga, Takuho</t>
  </si>
  <si>
    <t>https://www.scopus.com/inward/record.uri?eid=2-s2.0-85098758346&amp;doi=10.2197%2fipsjjip.28.1052&amp;partnerID=40&amp;md5=81d42cd7d3a4bccae623aa0710d2b682</t>
  </si>
  <si>
    <t>Information Processing Society of Japan</t>
  </si>
  <si>
    <t>2-s2.0-85078479533</t>
  </si>
  <si>
    <t>rayyan-172028618</t>
  </si>
  <si>
    <t>Proofs of Physical Reliability for Cloud Storage Systems</t>
  </si>
  <si>
    <t>IEEE Transactions on Parallel and Distributed Systems</t>
  </si>
  <si>
    <t>Li, Li and Lazos, Loukas</t>
  </si>
  <si>
    <t>https://www.scopus.com/inward/record.uri?eid=2-s2.0-85078479533&amp;doi=10.1109%2fTPDS.2019.2958919&amp;partnerID=40&amp;md5=cae0dfb58454ee1746403277d331f578</t>
  </si>
  <si>
    <t>2-s2.0-85098327378</t>
  </si>
  <si>
    <t>rayyan-172028619</t>
  </si>
  <si>
    <t>Information security: The glory and penury of SMEs in the Czech and Slovak Republics</t>
  </si>
  <si>
    <t>2020 International Conference on Engineering Management of Communication and Technology, EMCTECH 2020 - Proceedings</t>
  </si>
  <si>
    <t>Douchek, Petr and Nedomova, Lea and Luc, Ladislav and Novak, Lubek</t>
  </si>
  <si>
    <t>https://www.scopus.com/inward/record.uri?eid=2-s2.0-85098327378&amp;doi=10.1109%2fEMCTECH49634.2020.9261506&amp;partnerID=40&amp;md5=6736e6b3794fd4ce50c62748915ea381</t>
  </si>
  <si>
    <t>10.1109/EMCTECH49634.2020.9261506</t>
  </si>
  <si>
    <t>2-s2.0-85101469430</t>
  </si>
  <si>
    <t>rayyan-172028620</t>
  </si>
  <si>
    <t>Research on data security sharing mechanism of power internet of things based on blockchain</t>
  </si>
  <si>
    <t>Yang, Huiting and Bai, Yunxiao and Zou, Zhenwan and Zhang, Qiang and Wang, Bin and Yang, Ruxia</t>
  </si>
  <si>
    <t>https://www.scopus.com/inward/record.uri?eid=2-s2.0-85101469430&amp;doi=10.1109%2fITAIC49862.2020.9338843&amp;partnerID=40&amp;md5=bde01a56d3ec8836b6335965edd38e53</t>
  </si>
  <si>
    <t>10.1109/ITAIC49862.2020.9338843</t>
  </si>
  <si>
    <t>rayyan-172028621</t>
  </si>
  <si>
    <t>Scheme for electronic certificate storage by combining Fabric technology</t>
  </si>
  <si>
    <t>2-s2.0-85101250514</t>
  </si>
  <si>
    <t>rayyan-172028622</t>
  </si>
  <si>
    <t>Family identification of AGE-generated android malware using tree-based feature</t>
  </si>
  <si>
    <t>Proceedings - 2020 IEEE 19th International Conference on Trust, Security and Privacy in Computing and Communications, TrustCom 2020</t>
  </si>
  <si>
    <t>Suri, Guga and Fu, Jianming and Zheng, Rui and Liu, Xinying</t>
  </si>
  <si>
    <t>https://www.scopus.com/inward/record.uri?eid=2-s2.0-85101250514&amp;doi=10.1109%2fTrustCom50675.2020.00060&amp;partnerID=40&amp;md5=48d835006689208e7ae69925d9fb8f84</t>
  </si>
  <si>
    <t>10.1109/TrustCom50675.2020.00060</t>
  </si>
  <si>
    <t>2-s2.0-85062010513</t>
  </si>
  <si>
    <t>rayyan-172028623</t>
  </si>
  <si>
    <t>Dynamic data auditing scheme for big data storage</t>
  </si>
  <si>
    <t>Frontiers of Computer Science</t>
  </si>
  <si>
    <t>Chen, Xingyue and Shang, Tao and Zhang, Feng and Liu, Jianwei and Guan, Zhenyu</t>
  </si>
  <si>
    <t>https://www.scopus.com/inward/record.uri?eid=2-s2.0-85062010513&amp;doi=10.1007%2fs11704-018-8117-6&amp;partnerID=40&amp;md5=0bdb637191b002c0288c76d449ee5524</t>
  </si>
  <si>
    <t>Higher Education Press</t>
  </si>
  <si>
    <t>2-s2.0-85099552329</t>
  </si>
  <si>
    <t>rayyan-172028624</t>
  </si>
  <si>
    <t>Transparent provable data possession scheme for cloud storage</t>
  </si>
  <si>
    <t>2020 International Symposium on Networks, Computers and Communications, ISNCC 2020</t>
  </si>
  <si>
    <t>Ogiso, Shinobu and Mohri, Masami and Shiraishi, Yoshiki</t>
  </si>
  <si>
    <t>https://www.scopus.com/inward/record.uri?eid=2-s2.0-85099552329&amp;doi=10.1109%2fISNCC49221.2020.9297292&amp;partnerID=40&amp;md5=df4c0757ab81dcdc1185aa6a3def72ce</t>
  </si>
  <si>
    <t>2-s2.0-85097274250</t>
  </si>
  <si>
    <t>rayyan-172028625</t>
  </si>
  <si>
    <t>Designing Efficient Smart Home Management with IoT Smart Lighting: A Case Study</t>
  </si>
  <si>
    <t>Khoa, Tran Anh and Nhu, Le Mai Bao and Son, Hoang Hai and Trong, Nguyen Minh and Phuc, Cao Hoang and Phuong, Nguyen Thi Hoang and Van Dung, Nguyen and Nam, Nguyen Hoang and Chau, Dong Si Thien and Duc, Dang Ngoc Minh</t>
  </si>
  <si>
    <t>https://www.scopus.com/inward/record.uri?eid=2-s2.0-85097274250&amp;doi=10.1155%2f2020%2f8896637&amp;partnerID=40&amp;md5=343c0bc2fd14cd934bb86964e9dc9fe2</t>
  </si>
  <si>
    <t>2-s2.0-85102476588</t>
  </si>
  <si>
    <t>rayyan-172028626</t>
  </si>
  <si>
    <t>Secure messaging platform based on blockchain</t>
  </si>
  <si>
    <t>ICAC 2020 - 2nd International Conference on Advancements in Computing, Proceedings</t>
  </si>
  <si>
    <t>Ellewala, U.P. and Amarasena, W.D.H.U. and Sachini Lakmali, H.V.S. and Senanayaka, L.M.K. and Senarathne, A.N.</t>
  </si>
  <si>
    <t>https://www.scopus.com/inward/record.uri?eid=2-s2.0-85102476588&amp;doi=10.1109%2fICAC51239.2020.9357306&amp;partnerID=40&amp;md5=1645e76bfa95b5c1cc21ade03f057326</t>
  </si>
  <si>
    <t>10.1109/ICAC51239.2020.9357306</t>
  </si>
  <si>
    <t>2-s2.0-85098138884</t>
  </si>
  <si>
    <t>rayyan-172028627</t>
  </si>
  <si>
    <t>Data integrity method for dynamic auditing in cloud environment</t>
  </si>
  <si>
    <t>Joneston Dhas, J.L. and Maria Celestin Vigila, S.</t>
  </si>
  <si>
    <t>https://www.scopus.com/inward/record.uri?eid=2-s2.0-85098138884&amp;doi=10.21817%2findjcse%2f2020%2fv11i6%2f201106185&amp;partnerID=40&amp;md5=e56254092c686e8b309a5a833629766a</t>
  </si>
  <si>
    <t>2-s2.0-85091330111</t>
  </si>
  <si>
    <t>rayyan-172028628</t>
  </si>
  <si>
    <t>A study of searchable and auditable attribute based encryption in cloud</t>
  </si>
  <si>
    <t>Proceedings of the 5th International Conference on Communication and Electronics Systems, ICCES 2020</t>
  </si>
  <si>
    <t>Mante, R.V. and Bajad, Nikhil R.</t>
  </si>
  <si>
    <t>https://www.scopus.com/inward/record.uri?eid=2-s2.0-85091330111&amp;doi=10.1109%2fICCES48766.2020.09137860&amp;partnerID=40&amp;md5=994796e02547334dcc71cc60634a1d28</t>
  </si>
  <si>
    <t>10.1109/ICCES48766.2020.09137860</t>
  </si>
  <si>
    <t>2-s2.0-85087503894</t>
  </si>
  <si>
    <t>rayyan-172028629</t>
  </si>
  <si>
    <t>A security reinforcement method for intranet computer terminal</t>
  </si>
  <si>
    <t>2020 5th International Conference on Computer and Communication Systems, ICCCS 2020</t>
  </si>
  <si>
    <t>Sun, Zhe</t>
  </si>
  <si>
    <t>https://www.scopus.com/inward/record.uri?eid=2-s2.0-85087503894&amp;doi=10.1109%2fICCCS49078.2020.9118559&amp;partnerID=40&amp;md5=d0508e0865c063a9c4102010c493c27e</t>
  </si>
  <si>
    <t>10.1109/ICCCS49078.2020.9118559</t>
  </si>
  <si>
    <t>2-s2.0-85098272207</t>
  </si>
  <si>
    <t>rayyan-172028630</t>
  </si>
  <si>
    <t>Data Analytics of Crowdsourced Resources for Cybersecurity Intelligence</t>
  </si>
  <si>
    <t>Sun, Nan and Zhang, Jun and Gao, Shang and Zhang, Leo Yu and Camtepe, Seyit and Xiang, Yang</t>
  </si>
  <si>
    <t>https://www.scopus.com/inward/record.uri?eid=2-s2.0-85098272207&amp;doi=10.1007%2f978-3-030-65745-1_1&amp;partnerID=40&amp;md5=6d796c347766278877b0ae9d70f273ff</t>
  </si>
  <si>
    <t>10.1007/978-3-030-65745-1_1</t>
  </si>
  <si>
    <t>2-s2.0-85097826777</t>
  </si>
  <si>
    <t>rayyan-172028631</t>
  </si>
  <si>
    <t>Insight2: A modular visual analysis platform for network situational awareness in large-scale networks</t>
  </si>
  <si>
    <t>Kodituwakku, Hansaka Angel Dias Edirisinghe and Keller, Alex and Gregor, Jens</t>
  </si>
  <si>
    <t>https://www.scopus.com/inward/record.uri?eid=2-s2.0-85097826777&amp;doi=10.3390%2felectronics9101747&amp;partnerID=40&amp;md5=94790c5d533163db1b444aa5ac0fa0ac</t>
  </si>
  <si>
    <t>2-s2.0-85099473198</t>
  </si>
  <si>
    <t>rayyan-172028632</t>
  </si>
  <si>
    <t>Web-based multi-user concurrent job scheduling system on the shared computing resource objects</t>
  </si>
  <si>
    <t>Proceedings of the 2020 14th International Conference on Innovations in Information Technology, IIT 2020</t>
  </si>
  <si>
    <t>Habuza, Tetiana and Khalil, Khaled and Zaki, Nazar and Alnajjar, Fady and Gochoo, Munkhjargal</t>
  </si>
  <si>
    <t>https://www.scopus.com/inward/record.uri?eid=2-s2.0-85099473198&amp;doi=10.1109%2fIIT50501.2020.9299110&amp;partnerID=40&amp;md5=93cb7ec4f1ed36264d5cd89c6b43f35e</t>
  </si>
  <si>
    <t>10.1109/IIT50501.2020.9299110</t>
  </si>
  <si>
    <t>2-s2.0-85176329322</t>
  </si>
  <si>
    <t>rayyan-172028633</t>
  </si>
  <si>
    <t>Quantifying the Significance of Cybersecurity Text through Semantic Similarity and Named Entity Recognition</t>
  </si>
  <si>
    <t>Mendsaikhan, Otgonpurev and Hasegawa, Hirokazu and Yukiko, Yamaguchi and Shimada, Hajime</t>
  </si>
  <si>
    <t>https://www.scopus.com/inward/record.uri?eid=2-s2.0-85176329322&amp;doi=10.5220%2f0008913003250332&amp;partnerID=40&amp;md5=a26b72354f313aef7c42c1cf7ab66cff</t>
  </si>
  <si>
    <t>2-s2.0-85089621922</t>
  </si>
  <si>
    <t>rayyan-172028634</t>
  </si>
  <si>
    <t>Opportunities for application of blockchain in the scenario of intelligence and investigation units</t>
  </si>
  <si>
    <t>Leite, Gleidson Sobreira and Albuquerque, Adriano Bessa</t>
  </si>
  <si>
    <t>https://www.scopus.com/inward/record.uri?eid=2-s2.0-85089621922&amp;doi=10.1007%2f978-3-030-51974-2_39&amp;partnerID=40&amp;md5=e222ed78a813f650d9e2dda3cb711d21</t>
  </si>
  <si>
    <t>10.1007/978-3-030-51974-2_39</t>
  </si>
  <si>
    <t>2-s2.0-85087623410</t>
  </si>
  <si>
    <t>rayyan-172028635</t>
  </si>
  <si>
    <t>Cybersecurity Evaluation with PowerShell</t>
  </si>
  <si>
    <t>8th International Symposium on Digital Forensics and Security, ISDFS 2020</t>
  </si>
  <si>
    <t>Zavala, Steven and Shashidhar, Narasimha and Varol, Cihan</t>
  </si>
  <si>
    <t>https://www.scopus.com/inward/record.uri?eid=2-s2.0-85087623410&amp;doi=10.1109%2fISDFS49300.2020.9116258&amp;partnerID=40&amp;md5=46b31d67a5d4f91d8f320a0bb6726884</t>
  </si>
  <si>
    <t>10.1109/ISDFS49300.2020.9116258</t>
  </si>
  <si>
    <t>2-s2.0-85091675424</t>
  </si>
  <si>
    <t>rayyan-172028636</t>
  </si>
  <si>
    <t>Are public intrusion datasets fit for purpose characterising the state of the art in intrusion event datasets</t>
  </si>
  <si>
    <t>Kenyon, A. and Deka, L. and Elizondo, D.</t>
  </si>
  <si>
    <t>https://www.scopus.com/inward/record.uri?eid=2-s2.0-85091675424&amp;doi=10.1016%2fj.cose.2020.102022&amp;partnerID=40&amp;md5=8c17008665a4b1ca22476f3864b0005c</t>
  </si>
  <si>
    <t>10.1016/j.cose.2020.102022</t>
  </si>
  <si>
    <t>2-s2.0-85076596549</t>
  </si>
  <si>
    <t>rayyan-172028637</t>
  </si>
  <si>
    <t>Assessing the current state of information security policies in academic organizations</t>
  </si>
  <si>
    <t>Weidman, Jake and Grossklags, Jens</t>
  </si>
  <si>
    <t>https://www.scopus.com/inward/record.uri?eid=2-s2.0-85076596549&amp;doi=10.1108%2fICS-12-2018-0142&amp;partnerID=40&amp;md5=416d554af0fa080cda41ee72b37e51ac</t>
  </si>
  <si>
    <t>10.1108/ICS-12-2018-0142</t>
  </si>
  <si>
    <t>2-s2.0-85092068762</t>
  </si>
  <si>
    <t>rayyan-172028638</t>
  </si>
  <si>
    <t>Digitalization and industry 4.0: Aspect of information security</t>
  </si>
  <si>
    <t>IDIMT 2020: Digitalized Economy, Society and Information Management - 28th Interdisciplinary Information Management Talks</t>
  </si>
  <si>
    <t>NovÃ¡k, LudÄ›k and Doucek, Petr and NedomovÃ¡, Lea and HoloÅ¡ka, JiÅ™Ã­</t>
  </si>
  <si>
    <t>https://www.scopus.com/inward/record.uri?eid=2-s2.0-85092068762&amp;partnerID=40&amp;md5=2ac66639bf057acc062a49bd52137451</t>
  </si>
  <si>
    <t>Trauner Verlag Universitat</t>
  </si>
  <si>
    <t>2-s2.0-85086477572</t>
  </si>
  <si>
    <t>rayyan-172028639</t>
  </si>
  <si>
    <t>A Blockchain-Based P2P Transaction Method and Sensitive Data Encoding for E-Commerce Transactions</t>
  </si>
  <si>
    <t>IEEE Consumer Electronics Magazine</t>
  </si>
  <si>
    <t>Su, Xin and Liu, Yiming and Choi, Chang</t>
  </si>
  <si>
    <t>https://www.scopus.com/inward/record.uri?eid=2-s2.0-85086477572&amp;doi=10.1109%2fMCE.2020.2969198&amp;partnerID=40&amp;md5=7cf24555e424e8070d1fcdaaee5a8848</t>
  </si>
  <si>
    <t>10.1109/MCE.2020.2969198</t>
  </si>
  <si>
    <t>2-s2.0-85096599074</t>
  </si>
  <si>
    <t>rayyan-172028640</t>
  </si>
  <si>
    <t>EduBlock: Securing Educational Documents using Blockchain Technology</t>
  </si>
  <si>
    <t>2020 11th International Conference on Computing, Communication and Networking Technologies, ICCCNT 2020</t>
  </si>
  <si>
    <t>Haveri, Pavitra and Rashmi, U.B. and Narayan, D.G. and Nagaratna, K. and Shivaraj, K.</t>
  </si>
  <si>
    <t>https://www.scopus.com/inward/record.uri?eid=2-s2.0-85096599074&amp;doi=10.1109%2fICCCNT49239.2020.9225265&amp;partnerID=40&amp;md5=6d36b0e9c2b018535d40966d39810707</t>
  </si>
  <si>
    <t>10.1109/ICCCNT49239.2020.9225265</t>
  </si>
  <si>
    <t>2-s2.0-85078513876</t>
  </si>
  <si>
    <t>rayyan-172028641</t>
  </si>
  <si>
    <t>A multi-layered blockchain framework for smart mobility data-markets</t>
  </si>
  <si>
    <t>Transportation Research Part C: Emerging Technologies</t>
  </si>
  <si>
    <t>LÃ³pez, David and Farooq, Bilal</t>
  </si>
  <si>
    <t>https://www.scopus.com/inward/record.uri?eid=2-s2.0-85078513876&amp;doi=10.1016%2fj.trc.2020.01.002&amp;partnerID=40&amp;md5=aa1123c84e447a74180212fe96869d56</t>
  </si>
  <si>
    <t>2-s2.0-85103841323</t>
  </si>
  <si>
    <t>rayyan-172028642</t>
  </si>
  <si>
    <t>Towards an Open Format for Scalable System Telemetry</t>
  </si>
  <si>
    <t>Proceedings - 2020 IEEE International Conference on Big Data, Big Data 2020</t>
  </si>
  <si>
    <t>Taylor, Teryl and Araujo, Frederico and Shu, Xiaokui</t>
  </si>
  <si>
    <t>https://www.scopus.com/inward/record.uri?eid=2-s2.0-85103841323&amp;doi=10.1109%2fBigData50022.2020.9378294&amp;partnerID=40&amp;md5=7e5a162339721864571c67bbc8b392f8</t>
  </si>
  <si>
    <t>10.1109/BigData50022.2020.9378294</t>
  </si>
  <si>
    <t>Applied Network Science</t>
  </si>
  <si>
    <t>Malomo, Olumide and Rawat, Danda and Garuba, Moses</t>
  </si>
  <si>
    <t>https://www.scopus.com/inward/record.uri?eid=2-s2.0-85080142798&amp;doi=10.1007%2fs41109-020-00256-4&amp;partnerID=40&amp;md5=dee437f66d25ee150bf9309a9ce8cb1b</t>
  </si>
  <si>
    <t>2-s2.0-85094655168</t>
  </si>
  <si>
    <t>rayyan-172028644</t>
  </si>
  <si>
    <t>Online polarization, radicalization, and conspiracy</t>
  </si>
  <si>
    <t>European Conference on Information Warfare and Security, ECCWS</t>
  </si>
  <si>
    <t>JÃ¤Ã¤skelÃ¤inen, Petri and Huhtinen, Aki-Mauri</t>
  </si>
  <si>
    <t>https://www.scopus.com/inward/record.uri?eid=2-s2.0-85094655168&amp;doi=10.34190%2fEWS.20.008&amp;partnerID=40&amp;md5=bd33a9635ea985731ced1fa8ca7a3131</t>
  </si>
  <si>
    <t>Curran Associates Inc.</t>
  </si>
  <si>
    <t>2-s2.0-85101303887</t>
  </si>
  <si>
    <t>rayyan-172028645</t>
  </si>
  <si>
    <t>Data Management System based on Blockchain Technology for Agricultural Supply Chain</t>
  </si>
  <si>
    <t>IEEE International Conference on Data Mining Workshops, ICDMW</t>
  </si>
  <si>
    <t>Yang, Chenxue and Sun, Zhiguo</t>
  </si>
  <si>
    <t>https://www.scopus.com/inward/record.uri?eid=2-s2.0-85101303887&amp;doi=10.1109%2fICDMW51313.2020.00130&amp;partnerID=40&amp;md5=1eefc1290f6a52d70148b4a9c79f0347</t>
  </si>
  <si>
    <t>10.1109/ICDMW51313.2020.00130</t>
  </si>
  <si>
    <t>rayyan-172028646</t>
  </si>
  <si>
    <t>Inter-Planetary File System Enabled Blockchain Solution for Securing Healthcare Records</t>
  </si>
  <si>
    <t>ISEA-ISAP 2020 - Proceedings of the 3rd ISEA International Conference on Security and Privacy 2020</t>
  </si>
  <si>
    <t>Marangappanavar, Raghavendra K and Kiran, K.</t>
  </si>
  <si>
    <t>https://www.scopus.com/inward/record.uri?eid=2-s2.0-85084954475&amp;doi=10.1109%2fISEA-ISAP49340.2020.235016&amp;partnerID=40&amp;md5=8d359f0e4c14f60d30746709244dfd96</t>
  </si>
  <si>
    <t>2-s2.0-85092117658</t>
  </si>
  <si>
    <t>rayyan-172028647</t>
  </si>
  <si>
    <t>Secure data uploading and accessing sensitive data using time level locked encryption to provide an efficient cloud framework</t>
  </si>
  <si>
    <t>Narayana, Vejendla Lakshman and Gopi, Arepalli Peda and Radhika, Paturi and Sandeep, Kanumalli Satya</t>
  </si>
  <si>
    <t>https://www.scopus.com/inward/record.uri?eid=2-s2.0-85092117658&amp;doi=10.18280%2fisi.250415&amp;partnerID=40&amp;md5=179e1145616b279b5aba60c26cd795cf</t>
  </si>
  <si>
    <t>2-s2.0-85091333882</t>
  </si>
  <si>
    <t>rayyan-172028648</t>
  </si>
  <si>
    <t>An integrated approach for data leaker detection in cloud environment</t>
  </si>
  <si>
    <t>Gupta, Ishu and Singh, Ashutosh Kumar</t>
  </si>
  <si>
    <t>https://www.scopus.com/inward/record.uri?eid=2-s2.0-85091333882&amp;doi=10.6688%2fJISE.202009_36%285%29.0004&amp;partnerID=40&amp;md5=3fb95afa131f3905b446c741fe56c0ea</t>
  </si>
  <si>
    <t>10.6688/JISE.202009_36(5).0004</t>
  </si>
  <si>
    <t>2-s2.0-85176303803</t>
  </si>
  <si>
    <t>rayyan-172028649</t>
  </si>
  <si>
    <t>A Study of Classification of Texts into Categories of Cybersecurity Incident and Attack with Topic Models</t>
  </si>
  <si>
    <t>Ishii, Masahiro and Matsuura, Satoshi and Mori, Kento and Tomoishi, Masahiko and Jin, Yong and Kitaguchi, Yoshiaki</t>
  </si>
  <si>
    <t>https://www.scopus.com/inward/record.uri?eid=2-s2.0-85176303803&amp;doi=10.5220%2f0009099606390646&amp;partnerID=40&amp;md5=6506fc98df865f6d0005d32f2615d813</t>
  </si>
  <si>
    <t>2-s2.0-85091565116</t>
  </si>
  <si>
    <t>rayyan-172028650</t>
  </si>
  <si>
    <t>Towards end-to-end Cyberthreat Detection from Twitter using Multi-Task Learning</t>
  </si>
  <si>
    <t>DIonisio, Nuno and Alves, Fernando and Ferreira, Pedro M. and Bessani, Alysson</t>
  </si>
  <si>
    <t>https://www.scopus.com/inward/record.uri?eid=2-s2.0-85091565116&amp;doi=10.1109%2fIJCNN48605.2020.9207159&amp;partnerID=40&amp;md5=998e4029240e5a15ffa119dd7d2aca9d</t>
  </si>
  <si>
    <t>10.1109/IJCNN48605.2020.9207159</t>
  </si>
  <si>
    <t>2-s2.0-85165690378</t>
  </si>
  <si>
    <t>rayyan-172028651</t>
  </si>
  <si>
    <t>Privileged Attack Vectors: Building Effective Cyber-Defense Strategies to Protect Organizations</t>
  </si>
  <si>
    <t>Haber, Morey J.</t>
  </si>
  <si>
    <t>https://www.scopus.com/inward/record.uri?eid=2-s2.0-85165690378&amp;doi=10.1007%2f978-1-4842-5914-6&amp;partnerID=40&amp;md5=7bd8d445177b1b69540549af21b3d6db</t>
  </si>
  <si>
    <t>Apress Media LLC</t>
  </si>
  <si>
    <t>2-s2.0-85092077645</t>
  </si>
  <si>
    <t>rayyan-172028652</t>
  </si>
  <si>
    <t>35th IFIP TC 11 International Conference on Information Security and Privacy Protection, SEC 2020</t>
  </si>
  <si>
    <t>IFIP Advances in Information and Communication Technology</t>
  </si>
  <si>
    <t>https://www.scopus.com/inward/record.uri?eid=2-s2.0-85092077645&amp;partnerID=40&amp;md5=02e9a7d2dca4d33d18ebb7606ef951fb</t>
  </si>
  <si>
    <t>2-s2.0-85098139149</t>
  </si>
  <si>
    <t>rayyan-172028653</t>
  </si>
  <si>
    <t>Reversible Information Hiding in Ciphertext of Any Digital Media</t>
  </si>
  <si>
    <t>Liu, Zimi and Wang, Yulin</t>
  </si>
  <si>
    <t>https://www.scopus.com/inward/record.uri?eid=2-s2.0-85098139149&amp;doi=10.1145%2f3430279.3431279&amp;partnerID=40&amp;md5=ba4dc6b21aa54ac261030695660d7d06</t>
  </si>
  <si>
    <t>10.1145/3430279.3431279</t>
  </si>
  <si>
    <t>2-s2.0-85083356418</t>
  </si>
  <si>
    <t>rayyan-172028654</t>
  </si>
  <si>
    <t>Towards a remote monitoring of patient vital signs based on iot-based blockchain integrity management platforms in smart hospitals</t>
  </si>
  <si>
    <t>Sensors (Switzerland)</t>
  </si>
  <si>
    <t>Jamil, Faisal and Ahmad, Shabir and Iqbal, Naeem and Kim, Do-Hyeun</t>
  </si>
  <si>
    <t>https://www.scopus.com/inward/record.uri?eid=2-s2.0-85083356418&amp;doi=10.3390%2fs20082195&amp;partnerID=40&amp;md5=ad244ce49b7c9b463569b3227e9037f3</t>
  </si>
  <si>
    <t>2-s2.0-85137830982</t>
  </si>
  <si>
    <t>rayyan-172028655</t>
  </si>
  <si>
    <t>IoT-Based Healthcare System to Monitor the Sensorâ€™s Data of MWBAN</t>
  </si>
  <si>
    <t>Swarm Intelligence Optimization: Algorithms and Applications</t>
  </si>
  <si>
    <t>Kumari, Rani and ParmaNand</t>
  </si>
  <si>
    <t>https://www.scopus.com/inward/record.uri?eid=2-s2.0-85137830982&amp;doi=10.1002%2f9781119778868.ch16&amp;partnerID=40&amp;md5=53e25f4f74df7707112c33f6de4514b0</t>
  </si>
  <si>
    <t>10.1002/9781119778868.ch16</t>
  </si>
  <si>
    <t>2-s2.0-85098987972</t>
  </si>
  <si>
    <t>rayyan-172028656</t>
  </si>
  <si>
    <t>DeepGuard: Deep Generative User-behavior Analytics for Ransomware Detection</t>
  </si>
  <si>
    <t>Proceedings - 2020 IEEE International Conference on Intelligence and Security Informatics, ISI 2020</t>
  </si>
  <si>
    <t>https://www.scopus.com/inward/record.uri?eid=2-s2.0-85098987972&amp;doi=10.1109%2fISI49825.2020.9280508&amp;partnerID=40&amp;md5=979829c9f4293903c4219e813bbcd67d</t>
  </si>
  <si>
    <t>10.1109/ISI49825.2020.9280508</t>
  </si>
  <si>
    <t>2-s2.0-85100527886</t>
  </si>
  <si>
    <t>rayyan-172028657</t>
  </si>
  <si>
    <t>A multi-factor access control and ownership transfer framework for future generation healthcare systems</t>
  </si>
  <si>
    <t>PDGC 2020 - 2020 6th International Conference on Parallel, Distributed and Grid Computing</t>
  </si>
  <si>
    <t>Aski, Vidyadhar and Dhaka, Vijaypal Singh and Kumar, Sunil and Parashar, Anubha and Ladagi, Akshata</t>
  </si>
  <si>
    <t>https://www.scopus.com/inward/record.uri?eid=2-s2.0-85100527886&amp;doi=10.1109%2fPDGC50313.2020.9315840&amp;partnerID=40&amp;md5=5034938d9b522251856ff8a6d617f5e6</t>
  </si>
  <si>
    <t>10.1109/PDGC50313.2020.9315840</t>
  </si>
  <si>
    <t>2-s2.0-85102813988</t>
  </si>
  <si>
    <t>rayyan-172028658</t>
  </si>
  <si>
    <t>Blockchain-based traceability and management for additive manufacturing</t>
  </si>
  <si>
    <t>Alkhader, Wala and Alkaabi, Nouf and Salah, Khaled and Jayaraman, Raja and Arshad, Junaid and Omar, Mohammed</t>
  </si>
  <si>
    <t>https://www.scopus.com/inward/record.uri?eid=2-s2.0-85102813988&amp;doi=10.1109%2fACCESS.2020.3031536&amp;partnerID=40&amp;md5=03a376f7c719a9519b27735c09f876e6</t>
  </si>
  <si>
    <t>2-s2.0-85094895225</t>
  </si>
  <si>
    <t>rayyan-172028659</t>
  </si>
  <si>
    <t>High-entropy optically variable device characterization â€“ Facilitating multimodal authentication and capture of deep learning data</t>
  </si>
  <si>
    <t>IS and T International Symposium on Electronic Imaging Science and Technology</t>
  </si>
  <si>
    <t>Lindstrand, Mikael</t>
  </si>
  <si>
    <t>https://www.scopus.com/inward/record.uri?eid=2-s2.0-85094895225&amp;doi=10.2352%2fISSN.2470-1173.2020.4.MWSF-219&amp;partnerID=40&amp;md5=6bf5efd125a83d74c0aa0f1640bb258f</t>
  </si>
  <si>
    <t>Society for Imaging Science and Technology</t>
  </si>
  <si>
    <t>2-s2.0-85098169574</t>
  </si>
  <si>
    <t>rayyan-172028660</t>
  </si>
  <si>
    <t>Comparative Analysis of Approaches to Software Identification</t>
  </si>
  <si>
    <t>Salakhutdinova, K.I. and Sukhoparov, M.E. and Lebedev, I.S. and Semenov, V.V.</t>
  </si>
  <si>
    <t>https://www.scopus.com/inward/record.uri?eid=2-s2.0-85098169574&amp;doi=10.1007%2f978-3-030-63319-6_8&amp;partnerID=40&amp;md5=5eb8cde267db16c969962e524ccc3bfb</t>
  </si>
  <si>
    <t>10.1007/978-3-030-63319-6_8</t>
  </si>
  <si>
    <t>2-s2.0-85098148899</t>
  </si>
  <si>
    <t>rayyan-172028662</t>
  </si>
  <si>
    <t>Third-party E-commerce Trading Platform Prevents Economic Contract Legal Risk Causes and Monitoring</t>
  </si>
  <si>
    <t>Duan, Xin and Gao, Jiaojiao</t>
  </si>
  <si>
    <t>https://www.scopus.com/inward/record.uri?eid=2-s2.0-85098148899&amp;doi=10.1145%2f3430279.3430281&amp;partnerID=40&amp;md5=5b4d8c84e838afa483c066bcf34f750f</t>
  </si>
  <si>
    <t>10.1145/3430279.3430281</t>
  </si>
  <si>
    <t>2-s2.0-85097127622</t>
  </si>
  <si>
    <t>rayyan-172028663</t>
  </si>
  <si>
    <t>An Adaptive Data Protection Scheme for Optimizing Storage Space</t>
  </si>
  <si>
    <t>Ming, Meng and Zhao, Gang and Kuang, Xiaohui and Liu, Lu and Zhang, Ruyun</t>
  </si>
  <si>
    <t>https://www.scopus.com/inward/record.uri?eid=2-s2.0-85097127622&amp;doi=10.1007%2f978-3-030-62460-6_22&amp;partnerID=40&amp;md5=e4970e955645c0168b5aff4d69145b07</t>
  </si>
  <si>
    <t>10.1007/978-3-030-62460-6_22</t>
  </si>
  <si>
    <t>2-s2.0-85085481263</t>
  </si>
  <si>
    <t>rayyan-172028664</t>
  </si>
  <si>
    <t>Blockchain technology for healthcare: Enhancing shared electronic health record interoperability and integrity</t>
  </si>
  <si>
    <t>2020 IEEE International Conference on Informatics, IoT, and Enabling Technologies, ICIoT 2020</t>
  </si>
  <si>
    <t>Jabbar, Rateb and Fetais, Noora and Krichen, Moez and Barkaoui, Kamel</t>
  </si>
  <si>
    <t>https://www.scopus.com/inward/record.uri?eid=2-s2.0-85085481263&amp;doi=10.1109%2fICIoT48696.2020.9089570&amp;partnerID=40&amp;md5=7937402dc6375d198acbd0433e48d93e</t>
  </si>
  <si>
    <t>10.1109/ICIoT48696.2020.9089570</t>
  </si>
  <si>
    <t>2-s2.0-85096183513</t>
  </si>
  <si>
    <t>rayyan-172028665</t>
  </si>
  <si>
    <t>Enabling Ternary Hash Tree Based Integrity Verification for Secure Cloud Data Storage</t>
  </si>
  <si>
    <t>Thangavel, M. and Varalakshmi, P.</t>
  </si>
  <si>
    <t>https://www.scopus.com/inward/record.uri?eid=2-s2.0-85096183513&amp;doi=10.1109%2fTKDE.2019.2922357&amp;partnerID=40&amp;md5=658a52c924c39dcda78c85c093be40d9</t>
  </si>
  <si>
    <t>10.1109/TKDE.2019.2922357</t>
  </si>
  <si>
    <t>2-s2.0-85105376362</t>
  </si>
  <si>
    <t>rayyan-172028666</t>
  </si>
  <si>
    <t>Research on blockchain technology in cryptographic exploration</t>
  </si>
  <si>
    <t>Proceedings - 2020 International Conference on Big Data and Artificial Intelligence and Software Engineering, ICBASE 2020</t>
  </si>
  <si>
    <t>Cheng, Yang and Shaoqin, Han</t>
  </si>
  <si>
    <t>https://www.scopus.com/inward/record.uri?eid=2-s2.0-85105376362&amp;doi=10.1109%2fICBASE51474.2020.00033&amp;partnerID=40&amp;md5=d02d59bba4170083c584d455cf253303</t>
  </si>
  <si>
    <t>10.1109/ICBASE51474.2020.00033</t>
  </si>
  <si>
    <t>2-s2.0-85101224145</t>
  </si>
  <si>
    <t>rayyan-172028667</t>
  </si>
  <si>
    <t>Monitoring social media for vulnerability-threat prediction and topic analysis</t>
  </si>
  <si>
    <t>Huang, Shin-Ying and Ban, Tao</t>
  </si>
  <si>
    <t>https://www.scopus.com/inward/record.uri?eid=2-s2.0-85101224145&amp;doi=10.1109%2fTrustCom50675.2020.00243&amp;partnerID=40&amp;md5=2ae210f17450d1e33ced40e4acf1da78</t>
  </si>
  <si>
    <t>10.1109/TrustCom50675.2020.00243</t>
  </si>
  <si>
    <t>2-s2.0-85098170185</t>
  </si>
  <si>
    <t>rayyan-172028668</t>
  </si>
  <si>
    <t>Application Research of Intelligent Classification Technology in Enterprise Data Classification and Gradation System</t>
  </si>
  <si>
    <t>Yu, Lina and Wang, Chunwei and Chang, Huixian and Shen, Sheng and Hou, Fang and Li, Yingwei</t>
  </si>
  <si>
    <t>https://www.scopus.com/inward/record.uri?eid=2-s2.0-85098170185&amp;doi=10.1155%2f2020%2f6695484&amp;partnerID=40&amp;md5=6d2f0bd7fcb9e101a242bc646385a625</t>
  </si>
  <si>
    <t>2-s2.0-85091456945</t>
  </si>
  <si>
    <t>rayyan-172028669</t>
  </si>
  <si>
    <t>Android data leakage and anomaly based Intrusion detection System</t>
  </si>
  <si>
    <t>2nd International Conference on Data, Engineering and Applications, IDEA 2020</t>
  </si>
  <si>
    <t>Gaharwar, Ratan Singh and Gupta, Roopam</t>
  </si>
  <si>
    <t>https://www.scopus.com/inward/record.uri?eid=2-s2.0-85091456945&amp;doi=10.1109%2fIDEA49133.2020.9170738&amp;partnerID=40&amp;md5=1d079c623af36fec4dd596e74954ff75</t>
  </si>
  <si>
    <t>10.1109/IDEA49133.2020.9170738</t>
  </si>
  <si>
    <t>2-s2.0-85090172225</t>
  </si>
  <si>
    <t>rayyan-172028670</t>
  </si>
  <si>
    <t>Smart Factory Competitiveness Based on Real Time Monitoring and Quality Predictive Model Applied to Multi-stages Production Lines</t>
  </si>
  <si>
    <t>Gramegna, Nicola and Greggio, Fabrizio and Bonollo, Franco</t>
  </si>
  <si>
    <t>https://www.scopus.com/inward/record.uri?eid=2-s2.0-85090172225&amp;doi=10.1007%2f978-3-030-57997-5_22&amp;partnerID=40&amp;md5=8967c23f8f6252ae0262443afd1c1e53</t>
  </si>
  <si>
    <t>10.1007/978-3-030-57997-5_22</t>
  </si>
  <si>
    <t>2-s2.0-85092257276</t>
  </si>
  <si>
    <t>rayyan-172028671</t>
  </si>
  <si>
    <t>The Methodology for assessing information security risks for robotic systems</t>
  </si>
  <si>
    <t>Basan, Alexander and Basan, Elena</t>
  </si>
  <si>
    <t>https://www.scopus.com/inward/record.uri?eid=2-s2.0-85092257276&amp;partnerID=40&amp;md5=8211f38185b9d7a4c81dd3b0de0c4e8d</t>
  </si>
  <si>
    <t>2-s2.0-85092689215</t>
  </si>
  <si>
    <t>rayyan-172028672</t>
  </si>
  <si>
    <t>Log Files Analysis for Network Intrusion Detection</t>
  </si>
  <si>
    <t>2020 IEEE 10th International Conference on Intelligent Systems, IS 2020 - Proceedings</t>
  </si>
  <si>
    <t>Brandao, Andre and Georgieva, Petia</t>
  </si>
  <si>
    <t>https://www.scopus.com/inward/record.uri?eid=2-s2.0-85092689215&amp;doi=10.1109%2fIS48319.2020.9199976&amp;partnerID=40&amp;md5=9a36e11d9254c20697b3f963a1f7ba68</t>
  </si>
  <si>
    <t>10.1109/IS48319.2020.9199976</t>
  </si>
  <si>
    <t>2-s2.0-85101296838</t>
  </si>
  <si>
    <t>rayyan-172028673</t>
  </si>
  <si>
    <t>Sensitive information detection based on convolution neural network and bi-directional LSTM</t>
  </si>
  <si>
    <t>Lin, Yan and Xu, Guosheng and Xu, Guoai and Chen, Yudong and Sun, Dawei</t>
  </si>
  <si>
    <t>https://www.scopus.com/inward/record.uri?eid=2-s2.0-85101296838&amp;doi=10.1109%2fTrustCom50675.2020.00223&amp;partnerID=40&amp;md5=1c3125d546c984b560d040a9c2a8a769</t>
  </si>
  <si>
    <t>10.1109/TrustCom50675.2020.00223</t>
  </si>
  <si>
    <t>2-s2.0-85094670844</t>
  </si>
  <si>
    <t>rayyan-172028674</t>
  </si>
  <si>
    <t>Analysis of reports on cyber threats and attacks using text-analytical software</t>
  </si>
  <si>
    <t>Burita, Ladislav</t>
  </si>
  <si>
    <t>https://www.scopus.com/inward/record.uri?eid=2-s2.0-85094670844&amp;doi=10.34190%2fEWS.20.050&amp;partnerID=40&amp;md5=5fdddccfb69099bc92c4f14311a5a633</t>
  </si>
  <si>
    <t>2-s2.0-85087090811</t>
  </si>
  <si>
    <t>rayyan-172028675</t>
  </si>
  <si>
    <t>Cashless Society: Managing Privacy and Security in the Technological Age</t>
  </si>
  <si>
    <t>2020 Systems and Information Engineering Design Symposium, SIEDS 2020</t>
  </si>
  <si>
    <t>Donohue, Will and Afridi, Zohaib and Sokolyuk, Kevin and Bedwell, Tyler and York, Emily R. and Salman, Ahmad A.</t>
  </si>
  <si>
    <t>https://www.scopus.com/inward/record.uri?eid=2-s2.0-85087090811&amp;doi=10.1109%2fSIEDS49339.2020.9106653&amp;partnerID=40&amp;md5=5d1bd4a92c847ad7a37c33c018028d86</t>
  </si>
  <si>
    <t>10.1109/SIEDS49339.2020.9106653</t>
  </si>
  <si>
    <t>2-s2.0-85087530033</t>
  </si>
  <si>
    <t>rayyan-172028676</t>
  </si>
  <si>
    <t>An emerging threat Fileless malware: a survey and research challenges</t>
  </si>
  <si>
    <t>Cybersecurity</t>
  </si>
  <si>
    <t>Sudhakar and Kumar, Sushil</t>
  </si>
  <si>
    <t>https://www.scopus.com/inward/record.uri?eid=2-s2.0-85087530033&amp;doi=10.1186%2fs42400-019-0043-x&amp;partnerID=40&amp;md5=56b78e36c9e95bf9f3f6375b8afef2a5</t>
  </si>
  <si>
    <t>2-s2.0-85079773759</t>
  </si>
  <si>
    <t>rayyan-172028677</t>
  </si>
  <si>
    <t>EVA: Efficient Versatile Auditing Scheme for IoT-Based Datamarket in Jointcloud</t>
  </si>
  <si>
    <t>Huang, Ke and Zhang, Xiaosong and Mu, Yi and Rezaeibagha, Fatemeh and Wang, Xiaofen and Li, Jingwei and Xia, Qi and Qin, Jing</t>
  </si>
  <si>
    <t>https://www.scopus.com/inward/record.uri?eid=2-s2.0-85079773759&amp;doi=10.1109%2fJIOT.2019.2945921&amp;partnerID=40&amp;md5=d59061844bf5cdda9ca969c20b4edbf4</t>
  </si>
  <si>
    <t>10.1109/JIOT.2019.2945921</t>
  </si>
  <si>
    <t>2-s2.0-85090513314</t>
  </si>
  <si>
    <t>rayyan-172028678</t>
  </si>
  <si>
    <t>Behavioural analytics: A preventative means for the future of policing</t>
  </si>
  <si>
    <t>Daneshkhah, Alireza and Jahankhani, Hamid and Forouzan, Homan and Montasari, Reza and Hosseinian-Far, Amin</t>
  </si>
  <si>
    <t>https://www.scopus.com/inward/record.uri?eid=2-s2.0-85090513314&amp;doi=10.1007%2f978-3-030-50613-1_3&amp;partnerID=40&amp;md5=ecc00bb1ddae68338b675c4bf6c8f718</t>
  </si>
  <si>
    <t>2-s2.0-85102407746</t>
  </si>
  <si>
    <t>rayyan-172028679</t>
  </si>
  <si>
    <t>Interactive summarization for data filtering and triage</t>
  </si>
  <si>
    <t>Proceedings of the 33rd International Florida Artificial Intelligence Research Society Conference, FLAIRS 2020</t>
  </si>
  <si>
    <t>Robertson, Justus and Harrison, Brent and Jhala, Arnav</t>
  </si>
  <si>
    <t>https://www.scopus.com/inward/record.uri?eid=2-s2.0-85102407746&amp;partnerID=40&amp;md5=ce0a308339f449862093b0f5f039dbf0</t>
  </si>
  <si>
    <t>The AAAI Press</t>
  </si>
  <si>
    <t>2-s2.0-85097341835</t>
  </si>
  <si>
    <t>rayyan-172028680</t>
  </si>
  <si>
    <t>An Ensemble of Ensembles Approach to Author Attribution for Internet Relay Chat Forensics</t>
  </si>
  <si>
    <t>ACM Transactions on Management Information Systems</t>
  </si>
  <si>
    <t>Shao, Sicong and Tunc, Cihan and Al-Shawi, Amany and Hariri, Salim</t>
  </si>
  <si>
    <t>https://www.scopus.com/inward/record.uri?eid=2-s2.0-85097341835&amp;doi=10.1145%2f3409455&amp;partnerID=40&amp;md5=1e85503257af2f471a042468895337f3</t>
  </si>
  <si>
    <t>2-s2.0-85098735139</t>
  </si>
  <si>
    <t>rayyan-172028681</t>
  </si>
  <si>
    <t>Using Blockchain Data Security Management for E-Voting Systems</t>
  </si>
  <si>
    <t>2020 8th International Conference on Cyber and IT Service Management, CITSM 2020</t>
  </si>
  <si>
    <t>Febriyanto, Erick and Triyono and Rahayu, Nina and Pangaribuan, Kelvin and Sunarya, Po Abas</t>
  </si>
  <si>
    <t>https://www.scopus.com/inward/record.uri?eid=2-s2.0-85098735139&amp;doi=10.1109%2fCITSM50537.2020.9268847&amp;partnerID=40&amp;md5=5ada2724703003a150b3079e154732f9</t>
  </si>
  <si>
    <t>10.1109/CITSM50537.2020.9268847</t>
  </si>
  <si>
    <t>2-s2.0-85086673082</t>
  </si>
  <si>
    <t>rayyan-172028682</t>
  </si>
  <si>
    <t>A multi-level influence model of COVID-19 themed cybercrime</t>
  </si>
  <si>
    <t>European Journal of Information Systems</t>
  </si>
  <si>
    <t>Naidoo, Rennie</t>
  </si>
  <si>
    <t>https://www.scopus.com/inward/record.uri?eid=2-s2.0-85086673082&amp;doi=10.1080%2f0960085X.2020.1771222&amp;partnerID=40&amp;md5=5dd9d6f9d1d7eba88f90c46122dcde71</t>
  </si>
  <si>
    <t>2-s2.0-85092095199</t>
  </si>
  <si>
    <t>rayyan-172028683</t>
  </si>
  <si>
    <t>Cross-Platform File System Activity Monitoring and Forensics â€“ A Semantic Approach</t>
  </si>
  <si>
    <t>Kurniawan, Kabul and Ekelhart, Andreas and Ekaputra, Fajar and Kiesling, Elmar</t>
  </si>
  <si>
    <t>https://www.scopus.com/inward/record.uri?eid=2-s2.0-85092095199&amp;doi=10.1007%2f978-3-030-58201-2_26&amp;partnerID=40&amp;md5=d1597ad5527a1dde7842735436f6a839</t>
  </si>
  <si>
    <t>10.1007/978-3-030-58201-2_26</t>
  </si>
  <si>
    <t>2-s2.0-85113844648</t>
  </si>
  <si>
    <t>rayyan-172028684</t>
  </si>
  <si>
    <t>Toward model-based integration specifications to secure the extended enterprise</t>
  </si>
  <si>
    <t>Smart and Sustainable Manufacturing Systems</t>
  </si>
  <si>
    <t>Krima, Sylvere and Toussaint, Marion and Feeney, Allison Barnard</t>
  </si>
  <si>
    <t>https://www.scopus.com/inward/record.uri?eid=2-s2.0-85113844648&amp;doi=10.1520%2fSSMS20200022&amp;partnerID=40&amp;md5=a1480116950e6aae316e30dc9e6bbbbf</t>
  </si>
  <si>
    <t>ASTM International</t>
  </si>
  <si>
    <t>10.1520/SSMS20200022</t>
  </si>
  <si>
    <t>2-s2.0-85109214926</t>
  </si>
  <si>
    <t>rayyan-172028685</t>
  </si>
  <si>
    <t>Intellectual method of program interactions visualisation in Unix-like systems for information security purposes</t>
  </si>
  <si>
    <t>Buinevich, Mikhail and Izrailov, Konstantin and Ganov, Grigory</t>
  </si>
  <si>
    <t>https://www.scopus.com/inward/record.uri?eid=2-s2.0-85109214926&amp;partnerID=40&amp;md5=3ef8ae29c6b1b8ed26cdb4b30f12679e</t>
  </si>
  <si>
    <t>2-s2.0-85086466808</t>
  </si>
  <si>
    <t>rayyan-172028686</t>
  </si>
  <si>
    <t>Expert System for Assessing the Efficiency of Information Security</t>
  </si>
  <si>
    <t>2020 7th International Conference on Electrical and Electronics Engineering, ICEEE 2020</t>
  </si>
  <si>
    <t>Erulanova, Aizhan and Soltan, Gulzhan and Baidildina, Aizhan and Amangeldina, Marzhan and Aset, Askhat</t>
  </si>
  <si>
    <t>https://www.scopus.com/inward/record.uri?eid=2-s2.0-85086466808&amp;doi=10.1109%2fICEEE49618.2020.9102555&amp;partnerID=40&amp;md5=d9bf4c2b46b49f9ded25c1a400112686</t>
  </si>
  <si>
    <t>10.1109/ICEEE49618.2020.9102555</t>
  </si>
  <si>
    <t>2-s2.0-85094678911</t>
  </si>
  <si>
    <t>rayyan-172028687</t>
  </si>
  <si>
    <t>Mitigating insider threats: A case study of data leak prevention</t>
  </si>
  <si>
    <t>Mohd, Nurul and Yunos, Zahri</t>
  </si>
  <si>
    <t>https://www.scopus.com/inward/record.uri?eid=2-s2.0-85094678911&amp;doi=10.34190%2fEWS.20.004&amp;partnerID=40&amp;md5=1e0e2c08fd529eb46157cce1ccd8ee92</t>
  </si>
  <si>
    <t>2-s2.0-85094132120</t>
  </si>
  <si>
    <t>rayyan-172028688</t>
  </si>
  <si>
    <t>17th International Conference on Cooperative Design, Visualization, and Engineering, CDVE 2020</t>
  </si>
  <si>
    <t>https://www.scopus.com/inward/record.uri?eid=2-s2.0-85094132120&amp;partnerID=40&amp;md5=e6317c31a15fb75ca2941f83efa87234</t>
  </si>
  <si>
    <t>2-s2.0-85091992728</t>
  </si>
  <si>
    <t>rayyan-172028689</t>
  </si>
  <si>
    <t>An Empirical Study of CERT Capacity in the North Sea</t>
  </si>
  <si>
    <t>International Conference on Cyber Security and Protection of Digital Services, Cyber Security 2020</t>
  </si>
  <si>
    <t>Jaatun, Martin Gilje and Bodsberg, Lars and Grotan, Tor Olav and Moe, Marie Elisabeth Gaup</t>
  </si>
  <si>
    <t>https://www.scopus.com/inward/record.uri?eid=2-s2.0-85091992728&amp;doi=10.1109%2fCyberSecurity49315.2020.9138865&amp;partnerID=40&amp;md5=cbc552c9a554edd7fe0315ce950fbbb7</t>
  </si>
  <si>
    <t>2-s2.0-85083782374</t>
  </si>
  <si>
    <t>rayyan-172028690</t>
  </si>
  <si>
    <t>ISM application tool, a contribution to address the barrier of information security management system implementation</t>
  </si>
  <si>
    <t>Journal of Information and Communication Convergence Engineering</t>
  </si>
  <si>
    <t>Chandra, Nungky Awang and Sadikin, Mujiono</t>
  </si>
  <si>
    <t>https://www.scopus.com/inward/record.uri?eid=2-s2.0-85083782374&amp;doi=10.6109%2fjicce.2020.18.1.39&amp;partnerID=40&amp;md5=bf90bf8c67ac726ac5f9c92ae15ccfbf</t>
  </si>
  <si>
    <t>Korea Institute of Information and Communication Engineering</t>
  </si>
  <si>
    <t>10.6109/jicce.2020.18.1.39</t>
  </si>
  <si>
    <t>2-s2.0-85074605857</t>
  </si>
  <si>
    <t>rayyan-172028691</t>
  </si>
  <si>
    <t>How integration of cyber security management and incident response enables organizational learning</t>
  </si>
  <si>
    <t>Journal of the Association for Information Science and Technology</t>
  </si>
  <si>
    <t>Ahmad, Atif and Desouza, Kevin C. and Maynard, Sean B. and Naseer, Humza and Baskerville, Richard L.</t>
  </si>
  <si>
    <t>https://www.scopus.com/inward/record.uri?eid=2-s2.0-85074605857&amp;doi=10.1002%2fasi.24311&amp;partnerID=40&amp;md5=77287724e7c18410aa498ea3eb1c69a9</t>
  </si>
  <si>
    <t>John Wiley and Sons Inc.</t>
  </si>
  <si>
    <t>2-s2.0-85096276694</t>
  </si>
  <si>
    <t>rayyan-172028692</t>
  </si>
  <si>
    <t>Information systems implementation</t>
  </si>
  <si>
    <t>Implementing Information Security in Healthcare: Building a Security Program</t>
  </si>
  <si>
    <t>Wilson, Linda</t>
  </si>
  <si>
    <t>https://www.scopus.com/inward/record.uri?eid=2-s2.0-85096276694&amp;doi=10.4324%2f9781003126294-21&amp;partnerID=40&amp;md5=f70cb26f23afd6aa627715be6c104a54</t>
  </si>
  <si>
    <t>Taylor and Francis</t>
  </si>
  <si>
    <t>10.4324/9781003126294-21</t>
  </si>
  <si>
    <t>2-s2.0-85090129103</t>
  </si>
  <si>
    <t>rayyan-172028693</t>
  </si>
  <si>
    <t>Machine Learning in Action: Securing IAM API by Risk Authentication Decision Engine</t>
  </si>
  <si>
    <t>2020 IEEE Conference on Communications and Network Security, CNS 2020</t>
  </si>
  <si>
    <t>Djosic, Nebojsa and Nokovic, Bojan and Sharieh, Salah</t>
  </si>
  <si>
    <t>https://www.scopus.com/inward/record.uri?eid=2-s2.0-85090129103&amp;doi=10.1109%2fCNS48642.2020.9162317&amp;partnerID=40&amp;md5=979256e4842839c1f6583aef1788aaa2</t>
  </si>
  <si>
    <t>10.1109/CNS48642.2020.9162317</t>
  </si>
  <si>
    <t>2-s2.0-85089752741</t>
  </si>
  <si>
    <t>rayyan-172028694</t>
  </si>
  <si>
    <t>9th Computer Science On-line Conference, CSOC 2020</t>
  </si>
  <si>
    <t>https://www.scopus.com/inward/record.uri?eid=2-s2.0-85089752741&amp;partnerID=40&amp;md5=889aca4a143c24fb71cf812d270e5e64</t>
  </si>
  <si>
    <t>2-s2.0-85098585126</t>
  </si>
  <si>
    <t>rayyan-172028695</t>
  </si>
  <si>
    <t>Digital Forensics in Cyber Security - Recent Trends, Threats, and Opportunities</t>
  </si>
  <si>
    <t>Alghamdi, Mohammed I.</t>
  </si>
  <si>
    <t>https://www.scopus.com/inward/record.uri?eid=2-s2.0-85098585126&amp;doi=10.21533%2fpen.v8i3.1463&amp;partnerID=40&amp;md5=d3cb507366e4ae24f98fbd0171f0c534</t>
  </si>
  <si>
    <t>10.21533/pen.v8i3.1463</t>
  </si>
  <si>
    <t>2-s2.0-85099473984</t>
  </si>
  <si>
    <t>rayyan-172028696</t>
  </si>
  <si>
    <t>An attack-trace generating toolchain for cybersecurity study of IEC61850 based substations</t>
  </si>
  <si>
    <t>2020 IEEE International Conference on Communications, Control, and Computing Technologies for Smart Grids, SmartGridComm 2020</t>
  </si>
  <si>
    <t>Biswas, Partha P. and Li, Yuan and Chuan Tan, Heng and Mashima, Daisuke and Chen, Binbin</t>
  </si>
  <si>
    <t>https://www.scopus.com/inward/record.uri?eid=2-s2.0-85099473984&amp;doi=10.1109%2fSmartGridComm47815.2020.9302989&amp;partnerID=40&amp;md5=2020bad5bf1c0240e7020b06e42b6528</t>
  </si>
  <si>
    <t>10.1109/SmartGridComm47815.2020.9302989</t>
  </si>
  <si>
    <t>2-s2.0-85097140611</t>
  </si>
  <si>
    <t>rayyan-172028697</t>
  </si>
  <si>
    <t>Block Chain Based Internet of Medical Things for Uninterrupted, Ubiquitous, User-Friendly, Unflappable, Unblemished, Unlimited Health Care Services (BC IoMT U6HCS)</t>
  </si>
  <si>
    <t>Indumathi, J. and Shankar, Achyut and Ghalib, Muhammad Rukunuddin and Gitanjali, J. and Hua, Qiaozhi and Wen, Zheng and Qi, Xin</t>
  </si>
  <si>
    <t>https://www.scopus.com/inward/record.uri?eid=2-s2.0-85097140611&amp;doi=10.1109%2fACCESS.2020.3040240&amp;partnerID=40&amp;md5=ee9156d4982f11c8e1b17dfb844d7ed7</t>
  </si>
  <si>
    <t>2-s2.0-85093917217</t>
  </si>
  <si>
    <t>rayyan-172028698</t>
  </si>
  <si>
    <t>Analysis of the Most Common Software and Hardware Vulnerabilities in Microprocessor Systems</t>
  </si>
  <si>
    <t>Proceedings - 2020 International Russian Automation Conference, RusAutoCon 2020</t>
  </si>
  <si>
    <t>Kostromitin, Konstantin I. and Dokuchaev, Boris N. and Kozlov, Danila A.</t>
  </si>
  <si>
    <t>https://www.scopus.com/inward/record.uri?eid=2-s2.0-85093917217&amp;doi=10.1109%2fRusAutoCon49822.2020.9208037&amp;partnerID=40&amp;md5=1737dcec6611ca4d4adc2c4ffbd9a3bd</t>
  </si>
  <si>
    <t>10.1109/RusAutoCon49822.2020.9208037</t>
  </si>
  <si>
    <t>2-s2.0-85097836977</t>
  </si>
  <si>
    <t>rayyan-172028699</t>
  </si>
  <si>
    <t>16th International Conference on Information Systems Security, ICISS 2020</t>
  </si>
  <si>
    <t>https://www.scopus.com/inward/record.uri?eid=2-s2.0-85097836977&amp;partnerID=40&amp;md5=39e4266351c3960ef55cd2498ca8cf97</t>
  </si>
  <si>
    <t>2-s2.0-85092663445</t>
  </si>
  <si>
    <t>rayyan-172028700</t>
  </si>
  <si>
    <t>Deep Learning-Based Efficient Model Development for Phishing Detection Using Random Forest and BLSTM Classifiers</t>
  </si>
  <si>
    <t>Wang, Shan and Khan, Sulaiman and Xu, Chuyi and Nazir, Shah and Hafeez, Abdul</t>
  </si>
  <si>
    <t>https://www.scopus.com/inward/record.uri?eid=2-s2.0-85092663445&amp;doi=10.1155%2f2020%2f8694796&amp;partnerID=40&amp;md5=4df05fa7011e91646be7a2e416d78b5d</t>
  </si>
  <si>
    <t>2-s2.0-85086998899</t>
  </si>
  <si>
    <t>rayyan-172028701</t>
  </si>
  <si>
    <t>Intrusion Detection over Encrypted Network Data</t>
  </si>
  <si>
    <t>Computer Journal</t>
  </si>
  <si>
    <t>KaracÄ…y, Leyli and SavaÅŸ, Erkay and Alptekin, Halit</t>
  </si>
  <si>
    <t>https://www.scopus.com/inward/record.uri?eid=2-s2.0-85086998899&amp;doi=10.1093%2fcomjnl%2fbxz111&amp;partnerID=40&amp;md5=54f4b56262cab8e7383cbe41defce3d0</t>
  </si>
  <si>
    <t>10.1093/comjnl/bxz111</t>
  </si>
  <si>
    <t>2-s2.0-85077796899</t>
  </si>
  <si>
    <t>rayyan-172028702</t>
  </si>
  <si>
    <t>A semantic-based methodology for digital forensics analysis</t>
  </si>
  <si>
    <t>Amato, Flora and Castiglione, Aniello and Cozzolino, Giovanni and Narducci, Fabio</t>
  </si>
  <si>
    <t>https://www.scopus.com/inward/record.uri?eid=2-s2.0-85077796899&amp;doi=10.1016%2fj.jpdc.2019.12.017&amp;partnerID=40&amp;md5=60de91ebb921dbd7f408f0f723fd0509</t>
  </si>
  <si>
    <t>10.1016/j.jpdc.2019.12.017</t>
  </si>
  <si>
    <t>2-s2.0-85101560333</t>
  </si>
  <si>
    <t>rayyan-172028703</t>
  </si>
  <si>
    <t>SQL &amp; NOSQL DATABASE COMPARISON BY CASE DESIGNING AFFILIATE SYSTEM REPORT</t>
  </si>
  <si>
    <t>Terenyk, D. and Kuchuk, H.</t>
  </si>
  <si>
    <t>https://www.scopus.com/inward/record.uri?eid=2-s2.0-85101560333&amp;doi=10.32620%2freks.2020.1.08&amp;partnerID=40&amp;md5=6775200767c0bdb25000540d812ac6a9</t>
  </si>
  <si>
    <t>2-s2.0-85094675492</t>
  </si>
  <si>
    <t>rayyan-172028704</t>
  </si>
  <si>
    <t>Usefulness of cyber attribution indicators</t>
  </si>
  <si>
    <t>KarlzÃ©n, Henrik</t>
  </si>
  <si>
    <t>https://www.scopus.com/inward/record.uri?eid=2-s2.0-85094675492&amp;doi=10.34190%2fEWS.20.074&amp;partnerID=40&amp;md5=224a61b358fa941bf7d8516f9e63bc41</t>
  </si>
  <si>
    <t>2-s2.0-85097651143</t>
  </si>
  <si>
    <t>rayyan-172028705</t>
  </si>
  <si>
    <t>CoinBot: A Covert Botnet in the Cryptocurrency Network</t>
  </si>
  <si>
    <t>Yin, Jie and Cui, Xiang and Liu, Chaoge and Liu, Qixu and Cui, Tao and Wang, Zhi</t>
  </si>
  <si>
    <t>https://www.scopus.com/inward/record.uri?eid=2-s2.0-85097651143&amp;doi=10.1007%2f978-3-030-61078-4_7&amp;partnerID=40&amp;md5=2c1e48cc115ac5df4e9b9dfd26eb0e06</t>
  </si>
  <si>
    <t>10.1007/978-3-030-61078-4_7</t>
  </si>
  <si>
    <t>2-s2.0-85080890040</t>
  </si>
  <si>
    <t>rayyan-172028706</t>
  </si>
  <si>
    <t>Blockchain platform for industrial healthcare: Vision and future opportunities</t>
  </si>
  <si>
    <t>Farouk, Ahmed and Alahmadi, Amal and Ghose, Shohini and Mashatan, Atefeh</t>
  </si>
  <si>
    <t>https://www.scopus.com/inward/record.uri?eid=2-s2.0-85080890040&amp;doi=10.1016%2fj.comcom.2020.02.058&amp;partnerID=40&amp;md5=3e05d225e6fad55a1dfad2e32b8081d4</t>
  </si>
  <si>
    <t>10.1016/j.comcom.2020.02.058</t>
  </si>
  <si>
    <t>2-s2.0-85104202907</t>
  </si>
  <si>
    <t>rayyan-172028707</t>
  </si>
  <si>
    <t>The Challenges of Leveraging Threat Intelligence to Stop Data Breaches</t>
  </si>
  <si>
    <t>Frontiers in Computer Science</t>
  </si>
  <si>
    <t>Ibrahim, Amani and Thiruvady, Dhananjay and Schneider, Jean-Guy and Abdelrazek, Mohamed</t>
  </si>
  <si>
    <t>https://www.scopus.com/inward/record.uri?eid=2-s2.0-85104202907&amp;doi=10.3389%2ffcomp.2020.00036&amp;partnerID=40&amp;md5=f312b89ba0ff921d5b56e2bb2dfcb5eb</t>
  </si>
  <si>
    <t>2-s2.0-85097864355</t>
  </si>
  <si>
    <t>rayyan-172028708</t>
  </si>
  <si>
    <t>The Research of a Method to Identify a Workplace via a Monitor Snapshot</t>
  </si>
  <si>
    <t>3rd International Science and Technology Conference "Modern Network Technologies 2020", MoNeTeC 2020 - Proceedings</t>
  </si>
  <si>
    <t>Grusho, A. and Piskovski, V. and Semenikhin, D. and Sudarikov, I. and Timonina, E.</t>
  </si>
  <si>
    <t>https://www.scopus.com/inward/record.uri?eid=2-s2.0-85097864355&amp;doi=10.1109%2fMoNeTeC49726.2020.9258267&amp;partnerID=40&amp;md5=58f8de7ab7fc2ced3e1da18a63294316</t>
  </si>
  <si>
    <t>10.1109/MoNeTeC49726.2020.9258267</t>
  </si>
  <si>
    <t>2-s2.0-85103795381</t>
  </si>
  <si>
    <t>rayyan-172028709</t>
  </si>
  <si>
    <t>ICETA 2020 - 18th IEEE International Conference on Emerging eLearning Technologies and Applications, Proceedings</t>
  </si>
  <si>
    <t>https://www.scopus.com/inward/record.uri?eid=2-s2.0-85103795381&amp;partnerID=40&amp;md5=9f43eb5a5bdf30b5114e3ba527bb1969</t>
  </si>
  <si>
    <t>2-s2.0-85105401836</t>
  </si>
  <si>
    <t>rayyan-172028710</t>
  </si>
  <si>
    <t>https://www.scopus.com/inward/record.uri?eid=2-s2.0-85105401836&amp;partnerID=40&amp;md5=f774e6f9bf80a968bf31d079151b9693</t>
  </si>
  <si>
    <t>2-s2.0-85101191085</t>
  </si>
  <si>
    <t>rayyan-172028711</t>
  </si>
  <si>
    <t>A three-stage machine learning network security solution for public entities</t>
  </si>
  <si>
    <t>Saganowski, Stanislaw</t>
  </si>
  <si>
    <t>https://www.scopus.com/inward/record.uri?eid=2-s2.0-85101191085&amp;doi=10.1109%2fTrustCom50675.2020.00145&amp;partnerID=40&amp;md5=79695dbf831b227e8548c75c4dd250a9</t>
  </si>
  <si>
    <t>10.1109/TrustCom50675.2020.00145</t>
  </si>
  <si>
    <t>2-s2.0-85087814839</t>
  </si>
  <si>
    <t>rayyan-172028712</t>
  </si>
  <si>
    <t>A review on honeypot-based botnet detection models for smart factory</t>
  </si>
  <si>
    <t>Seungjin, Lee and Abdullah, Azween and Jhanjhi, N.Z.</t>
  </si>
  <si>
    <t>https://www.scopus.com/inward/record.uri?eid=2-s2.0-85087814839&amp;doi=10.14569%2fIJACSA.2020.0110654&amp;partnerID=40&amp;md5=d99d6c1c04929fd58d6f58ca83d7cddd</t>
  </si>
  <si>
    <t>2-s2.0-85079064866</t>
  </si>
  <si>
    <t>rayyan-172028713</t>
  </si>
  <si>
    <t>Indoor positioning proposal by Beacon-Inverse in organizational environments</t>
  </si>
  <si>
    <t>2019 Congreso Internacional de Innovacion y Tendencias en Ingenieria, CONIITI 2019 - Conference Proceedings</t>
  </si>
  <si>
    <t>Benavides, Christian O.</t>
  </si>
  <si>
    <t>https://www.scopus.com/inward/record.uri?eid=2-s2.0-85079064866&amp;doi=10.1109%2fCONIITI48476.2019.8960706&amp;partnerID=40&amp;md5=0971839960bcb104ab531fe5fb6d6247</t>
  </si>
  <si>
    <t>10.1109/CONIITI48476.2019.8960706</t>
  </si>
  <si>
    <t>2-s2.0-85076952907</t>
  </si>
  <si>
    <t>rayyan-172028714</t>
  </si>
  <si>
    <t>Detecting Intruders by User File Access Patterns</t>
  </si>
  <si>
    <t>Huang, Shou-Hsuan S. and Cao, Zechun and Raines, Calvin E. and Yang, Mai N. and Simon, Camille</t>
  </si>
  <si>
    <t>https://www.scopus.com/inward/record.uri?eid=2-s2.0-85076952907&amp;doi=10.1007%2f978-3-030-36938-5_19&amp;partnerID=40&amp;md5=722cd58d5da85f3677f612b9c059af51</t>
  </si>
  <si>
    <t>10.1007/978-3-030-36938-5_19</t>
  </si>
  <si>
    <t>2-s2.0-85089495556</t>
  </si>
  <si>
    <t>rayyan-172028715</t>
  </si>
  <si>
    <t>A Pseudo Feedback-Based Annotated TF-IDF Technique for Dynamic Crypto-Ransomware Pre-Encryption Boundary Delineation and Features Extraction</t>
  </si>
  <si>
    <t>Al-Rimy, Bander Ali Saleh and Maarof, Mohd Aiziani and Alazab, Mamoun and Alsolami, Fawaz and Shaid, Syed Zainudeen Mohd and Ghaleb, Fuad A. and Al-Hadhrami, Tawfik and Ali, Abdullah Marish</t>
  </si>
  <si>
    <t>https://www.scopus.com/inward/record.uri?eid=2-s2.0-85089495556&amp;doi=10.1109%2fACCESS.2020.3012674&amp;partnerID=40&amp;md5=4048da0768c45cef151e63a1d8282a00</t>
  </si>
  <si>
    <t>2-s2.0-85071730529</t>
  </si>
  <si>
    <t>rayyan-172028716</t>
  </si>
  <si>
    <t>Semantic mediation for a posteriori log analysis</t>
  </si>
  <si>
    <t>Dernaika, Farah and Cuppens-Boulahia, Nora and Cuppens, FrÃ©dÃ©ric and Raynaud, Olivier</t>
  </si>
  <si>
    <t>https://www.scopus.com/inward/record.uri?eid=2-s2.0-85071730529&amp;doi=10.1145%2f3339252.3340104&amp;partnerID=40&amp;md5=4dabc1427bf95dbf14e5e0a4b80ae36a</t>
  </si>
  <si>
    <t>2-s2.0-85013042322</t>
  </si>
  <si>
    <t>rayyan-172028717</t>
  </si>
  <si>
    <t>A data-aware confidential tunnel for wireless sensor media networks</t>
  </si>
  <si>
    <t>Liu, Charles Z. and Kavakli, Manolya</t>
  </si>
  <si>
    <t>https://www.scopus.com/inward/record.uri?eid=2-s2.0-85013042322&amp;doi=10.1007%2fs11042-017-4395-5&amp;partnerID=40&amp;md5=5ea110b5915679370f235cb394fc3033</t>
  </si>
  <si>
    <t>Springer New York LLC</t>
  </si>
  <si>
    <t>10.1007/s11042-017-4395-5</t>
  </si>
  <si>
    <t>2-s2.0-85076526548</t>
  </si>
  <si>
    <t>rayyan-172028718</t>
  </si>
  <si>
    <t xml:space="preserve">14th EAI International Conference on Body Area Networks, BodyNets 2019 </t>
  </si>
  <si>
    <t>https://www.scopus.com/inward/record.uri?eid=2-s2.0-85076526548&amp;partnerID=40&amp;md5=31c13c4b9da50ed10c7cc2144485894b</t>
  </si>
  <si>
    <t>2-s2.0-85078521280</t>
  </si>
  <si>
    <t>rayyan-172028719</t>
  </si>
  <si>
    <t>Countering Cybersecurity and Counterfeit Material Threats in Test Systems</t>
  </si>
  <si>
    <t>AUTOTESTCON (Proceedings)</t>
  </si>
  <si>
    <t>Semancik, Jon and Yazma, Ron</t>
  </si>
  <si>
    <t>https://www.scopus.com/inward/record.uri?eid=2-s2.0-85078521280&amp;doi=10.1109%2fAUTOTESTCON43700.2019.8961044&amp;partnerID=40&amp;md5=f4aad7e5bfb557720f895ae34380cc44</t>
  </si>
  <si>
    <t>10.1109/AUTOTESTCON43700.2019.8961044</t>
  </si>
  <si>
    <t>2-s2.0-85072202509</t>
  </si>
  <si>
    <t>rayyan-172028720</t>
  </si>
  <si>
    <t>Method of developing a web-application firewall</t>
  </si>
  <si>
    <t>Journal of Automation and Information Sciences</t>
  </si>
  <si>
    <t>Khamdamov, R.K. and Kerimov, K.F. and Ibrahimov, J.O.</t>
  </si>
  <si>
    <t>https://www.scopus.com/inward/record.uri?eid=2-s2.0-85072202509&amp;doi=10.1615%2fJAutomatInfScien.v51.i6.60&amp;partnerID=40&amp;md5=293cd42e86a12bdb83116bf3e8dff150</t>
  </si>
  <si>
    <t>Begell House Inc.</t>
  </si>
  <si>
    <t>10.1615/JAutomatInfScien.v51.i6.60</t>
  </si>
  <si>
    <t>2-s2.0-85069872509</t>
  </si>
  <si>
    <t>rayyan-172028721</t>
  </si>
  <si>
    <t>Behind the FaÃ§ade: Paradigms in Ubiquitous Cryptography</t>
  </si>
  <si>
    <t>MacSween, Aaron and Flory, Yann</t>
  </si>
  <si>
    <t>https://www.scopus.com/inward/record.uri?eid=2-s2.0-85069872509&amp;doi=10.1007%2f978-3-030-22351-9_20&amp;partnerID=40&amp;md5=c54018ee044b98aa931eca8142310eba</t>
  </si>
  <si>
    <t>Springer Verlag</t>
  </si>
  <si>
    <t>10.1007/978-3-030-22351-9_20</t>
  </si>
  <si>
    <t>2-s2.0-85078434069</t>
  </si>
  <si>
    <t>rayyan-172028722</t>
  </si>
  <si>
    <t>SecHadoop: A privacy preserving hadoop</t>
  </si>
  <si>
    <t>UCC 2019 - Proceedings of the 12th IEEE/ACM International Conference on Utility and Cloud Computing</t>
  </si>
  <si>
    <t>Shyamasundar, Rudrapatna K. and Satheesan, Swatish and Mittal, Deepali and Chaudhary, Aakash</t>
  </si>
  <si>
    <t>https://www.scopus.com/inward/record.uri?eid=2-s2.0-85078434069&amp;doi=10.1145%2f3344341.3368819&amp;partnerID=40&amp;md5=01e2f8d2fe6bcde587d13ea7d82af263</t>
  </si>
  <si>
    <t>10.1145/3344341.3368819</t>
  </si>
  <si>
    <t>2-s2.0-85088498581</t>
  </si>
  <si>
    <t>rayyan-172028723</t>
  </si>
  <si>
    <t>Science and Information Conference, SAI 2020</t>
  </si>
  <si>
    <t>https://www.scopus.com/inward/record.uri?eid=2-s2.0-85088498581&amp;partnerID=40&amp;md5=f71ce7e066394a332743bb30cb2eb72b</t>
  </si>
  <si>
    <t>2-s2.0-85081607905</t>
  </si>
  <si>
    <t>rayyan-172028724</t>
  </si>
  <si>
    <t>Towards the creation of a threat intelligence framework for maritime infrastructures</t>
  </si>
  <si>
    <t>Pitropakis, Nikolaos and Logothetis, Marios and Andrienko, Gennady and Stefanatos, Jason and Karapistoli, Eirini and Lambrinoudakis, Costas</t>
  </si>
  <si>
    <t>https://www.scopus.com/inward/record.uri?eid=2-s2.0-85081607905&amp;doi=10.1007%2f978-3-030-42048-2_4&amp;partnerID=40&amp;md5=530a53aa78f7fa981f9bd999e49e6276</t>
  </si>
  <si>
    <t>10.1007/978-3-030-42048-2_4</t>
  </si>
  <si>
    <t>2-s2.0-85064537664</t>
  </si>
  <si>
    <t>rayyan-172028725</t>
  </si>
  <si>
    <t>2nd International Conference on Computer Science, Engineering and Education Applications, ICCSEEA 2019</t>
  </si>
  <si>
    <t>https://www.scopus.com/inward/record.uri?eid=2-s2.0-85064537664&amp;partnerID=40&amp;md5=17f69054f9599b5059c24c457010a1ab</t>
  </si>
  <si>
    <t>2-s2.0-85077756598</t>
  </si>
  <si>
    <t>rayyan-172028726</t>
  </si>
  <si>
    <t>Smart contract security: A software lifecycle perspective</t>
  </si>
  <si>
    <t>Huang, Yongfeng and Bian, Yiyang and Li, Renpu and Zhao, J. Leon and Shi, Peizhong</t>
  </si>
  <si>
    <t>https://www.scopus.com/inward/record.uri?eid=2-s2.0-85077756598&amp;doi=10.1109%2fACCESS.2019.2946988&amp;partnerID=40&amp;md5=5e9c70eaeae79e7fad5b00677ad12230</t>
  </si>
  <si>
    <t>2-s2.0-85078334697</t>
  </si>
  <si>
    <t>rayyan-172028727</t>
  </si>
  <si>
    <t>Enhanced e-filing system for isabela state university as compliance to data privacy act of 2012 in the philippines</t>
  </si>
  <si>
    <t>Journal of Advanced Research in Dynamical and Control Systems</t>
  </si>
  <si>
    <t>Lagarteja, Joe G.</t>
  </si>
  <si>
    <t>https://www.scopus.com/inward/record.uri?eid=2-s2.0-85078334697&amp;doi=10.5373%2fJARDCS%2fV11SP12%2f20193330&amp;partnerID=40&amp;md5=7f9cb9b6626191ae3d6eeea09e6574af</t>
  </si>
  <si>
    <t>Institute of Advanced Scientific Research, Inc.</t>
  </si>
  <si>
    <t>10.5373/JARDCS/V11SP12/20193330</t>
  </si>
  <si>
    <t>2-s2.0-85076849211</t>
  </si>
  <si>
    <t>rayyan-172028728</t>
  </si>
  <si>
    <t>15th International Conference on Natural Computation, Fuzzy Systems and Knowledge Discovery, ICNC-FSKD 2019, co-located with the 5th International Conference on Harmony Search, Soft Computing and Applications, ICHSA 2019</t>
  </si>
  <si>
    <t>https://www.scopus.com/inward/record.uri?eid=2-s2.0-85076849211&amp;partnerID=40&amp;md5=d340e22606d9f09ac011eb527463f9e2</t>
  </si>
  <si>
    <t>2-s2.0-85078771148</t>
  </si>
  <si>
    <t>rayyan-172028729</t>
  </si>
  <si>
    <t>Detecting sensitive information of unstructured text using convolutional neural network</t>
  </si>
  <si>
    <t>Proceedings - 2019 International Conference on Cyber-Enabled Distributed Computing and Knowledge Discovery, CyberC 2019</t>
  </si>
  <si>
    <t>Xu, Guosheng and Qi, Chunhao and Yu, Hai and Xu, Shengwei and Zhao, Chunlu and Yuan, Jing</t>
  </si>
  <si>
    <t>https://www.scopus.com/inward/record.uri?eid=2-s2.0-85078771148&amp;doi=10.1109%2fCyberC.2019.00087&amp;partnerID=40&amp;md5=9d30f3eb3061efddd5c21a634a99323c</t>
  </si>
  <si>
    <t>10.1109/CyberC.2019.00087</t>
  </si>
  <si>
    <t>2-s2.0-85080868709</t>
  </si>
  <si>
    <t>rayyan-172028730</t>
  </si>
  <si>
    <t>Coherency-Based Detection Algorithm for Synchrophasor Cyberattacks</t>
  </si>
  <si>
    <t>51st North American Power Symposium, NAPS 2019</t>
  </si>
  <si>
    <t>Hart, Philip and Acharya, Sowmya and Wang, Honggang</t>
  </si>
  <si>
    <t>https://www.scopus.com/inward/record.uri?eid=2-s2.0-85080868709&amp;doi=10.1109%2fNAPS46351.2019.9000271&amp;partnerID=40&amp;md5=d33f4754a4b5b3b81d6bb8cd72dae8a3</t>
  </si>
  <si>
    <t>2-s2.0-85077234895</t>
  </si>
  <si>
    <t>rayyan-172028731</t>
  </si>
  <si>
    <t>Vulnerability analysis of E-voting application using open web application security project (OWASP) framework</t>
  </si>
  <si>
    <t>Sunardi and Riadi, Imam and Raharja, Pradana Ananda</t>
  </si>
  <si>
    <t>https://www.scopus.com/inward/record.uri?eid=2-s2.0-85077234895&amp;doi=10.14569%2fIJACSA.2019.0101118&amp;partnerID=40&amp;md5=45e15a5676dacdce5a9b8bfc47ff3a8e</t>
  </si>
  <si>
    <t>2-s2.0-85083465124</t>
  </si>
  <si>
    <t>rayyan-172028732</t>
  </si>
  <si>
    <t>A Detailed Analysis of Data Security Issues in Android Devices</t>
  </si>
  <si>
    <t>Dutta, Ditipriya and Agarwal, Shubham and Dash, Ria and Sahoo, Bhaswati</t>
  </si>
  <si>
    <t>https://www.scopus.com/inward/record.uri?eid=2-s2.0-85083465124&amp;doi=10.1007%2f978-3-030-34080-3_46&amp;partnerID=40&amp;md5=e07718f4b458fc6d6e31145894b31353</t>
  </si>
  <si>
    <t>10.1007/978-3-030-34080-3_46</t>
  </si>
  <si>
    <t>2-s2.0-85073319618</t>
  </si>
  <si>
    <t>rayyan-172028733</t>
  </si>
  <si>
    <t>Information security in virtualized data center network</t>
  </si>
  <si>
    <t>2019 3rd International Conference on Advanced Information and Communications Technologies, AICT 2019 - Proceedings</t>
  </si>
  <si>
    <t>Klymash, Mykhailo and Shpur, Olga and Lavriv, Orest and Peleh, Nazar</t>
  </si>
  <si>
    <t>https://www.scopus.com/inward/record.uri?eid=2-s2.0-85073319618&amp;doi=10.1109%2fAIACT.2019.8847764&amp;partnerID=40&amp;md5=892a3f71bab877489ce8d409c6edcfd2</t>
  </si>
  <si>
    <t>10.1109/AIACT.2019.8847764</t>
  </si>
  <si>
    <t>2-s2.0-85071033383</t>
  </si>
  <si>
    <t>rayyan-172028734</t>
  </si>
  <si>
    <t>A scholarly audit on the traits of enciphering, deciphering algorithms bifurcated under symmetric, assymetric for wired cum wireless environment</t>
  </si>
  <si>
    <t>Menezes, R. Julian and Jeyarin, P. Jesu and Mayan, J. Albert</t>
  </si>
  <si>
    <t>https://www.scopus.com/inward/record.uri?eid=2-s2.0-85071033383&amp;partnerID=40&amp;md5=2289f2aed505bc05e3b32181868bf010</t>
  </si>
  <si>
    <t>2-s2.0-85054277946</t>
  </si>
  <si>
    <t>rayyan-172028735</t>
  </si>
  <si>
    <t>Treasure collection on foggy islands: Building secure network archives for internet of things</t>
  </si>
  <si>
    <t>Duan, Huayi and Zheng, Yifeng and Wang, Cong and Yuan, Xingliang</t>
  </si>
  <si>
    <t>https://www.scopus.com/inward/record.uri?eid=2-s2.0-85054277946&amp;doi=10.1109%2fJIOT.2018.2872461&amp;partnerID=40&amp;md5=662d90e667aa4f5588069f68ce878ffe</t>
  </si>
  <si>
    <t>10.1109/JIOT.2018.2872461</t>
  </si>
  <si>
    <t>2-s2.0-85070628173</t>
  </si>
  <si>
    <t>rayyan-172028736</t>
  </si>
  <si>
    <t>Discovering ransomwarebehavior by host-based approach</t>
  </si>
  <si>
    <t>Rosli, Muhammad Safwan and Abdullah, Raihana Syahirah and Yassin, Warusia and Faizal, M.A.</t>
  </si>
  <si>
    <t>https://www.scopus.com/inward/record.uri?eid=2-s2.0-85070628173&amp;partnerID=40&amp;md5=e9bbc67cb2a49ffe5368ef88a210f36d</t>
  </si>
  <si>
    <t>2-s2.0-85082401274</t>
  </si>
  <si>
    <t>rayyan-172028737</t>
  </si>
  <si>
    <t>Formalization of the business process security</t>
  </si>
  <si>
    <t>International Conference on Information Science and Communications Technologies: Applications, Trends and Opportunities, ICISCT 2019</t>
  </si>
  <si>
    <t>Sherzod, Gulomov and Abdukhalil, Ganiev and Viktoriya, Vaade</t>
  </si>
  <si>
    <t>https://www.scopus.com/inward/record.uri?eid=2-s2.0-85082401274&amp;doi=10.1109%2fICISCT47635.2019.9011940&amp;partnerID=40&amp;md5=c70861ed31860dd72751591dd1f3f6c6</t>
  </si>
  <si>
    <t>10.1109/ICISCT47635.2019.9011940</t>
  </si>
  <si>
    <t>2-s2.0-85069153585</t>
  </si>
  <si>
    <t>rayyan-172028738</t>
  </si>
  <si>
    <t>Hidden in the Shadow: The Dark Web-A Growing Risk for Military Operations?</t>
  </si>
  <si>
    <t>Koch, Robert</t>
  </si>
  <si>
    <t>https://www.scopus.com/inward/record.uri?eid=2-s2.0-85069153585&amp;doi=10.23919%2fCYCON.2019.8756708&amp;partnerID=40&amp;md5=8e30c4b59ad0fa7e71845c144b5b8677</t>
  </si>
  <si>
    <t>10.23919/CYCON.2019.8756708</t>
  </si>
  <si>
    <t>2-s2.0-85065549634</t>
  </si>
  <si>
    <t>rayyan-172028739</t>
  </si>
  <si>
    <t>A novel secure patient data transmission through Wireless Body Area Network: Health tele-monitoring</t>
  </si>
  <si>
    <t>International Journal of Communication Networks and Information Security</t>
  </si>
  <si>
    <t>Basnet, A. and Alsadoon, Abeer and Prasad, P.W.C. and Alsadoon, Omar Hisham and Pham, Linh and Elchouemi, Amr</t>
  </si>
  <si>
    <t>https://www.scopus.com/inward/record.uri?eid=2-s2.0-85065549634&amp;partnerID=40&amp;md5=a124a0e563ea7ff3f99afa7700aaea60</t>
  </si>
  <si>
    <t>Kohat University of Science and Technology</t>
  </si>
  <si>
    <t>2-s2.0-85069985166</t>
  </si>
  <si>
    <t>rayyan-172028740</t>
  </si>
  <si>
    <t>How to apply privacy by design in osint and big data analytics?</t>
  </si>
  <si>
    <t>RajamÃ¤ki, Jyri and Simola, Jussi</t>
  </si>
  <si>
    <t>https://www.scopus.com/inward/record.uri?eid=2-s2.0-85069985166&amp;partnerID=40&amp;md5=3a11e9d1e7dfa550db36f4ad780fef81</t>
  </si>
  <si>
    <t>2-s2.0-85046701484</t>
  </si>
  <si>
    <t>rayyan-172028741</t>
  </si>
  <si>
    <t>A methodology for ensuring fair allocation of CSOC effort for alert investigation</t>
  </si>
  <si>
    <t>Shah, Ankit and Ganesan, Rajesh and Jajodia, Sushil</t>
  </si>
  <si>
    <t>https://www.scopus.com/inward/record.uri?eid=2-s2.0-85046701484&amp;doi=10.1007%2fs10207-018-0407-3&amp;partnerID=40&amp;md5=02dd853ba45a500fe91d2791fae3ff6c</t>
  </si>
  <si>
    <t>10.1007/s10207-018-0407-3</t>
  </si>
  <si>
    <t>2-s2.0-85072872121</t>
  </si>
  <si>
    <t>rayyan-172028742</t>
  </si>
  <si>
    <t>22nd International Conference on Information Security, ISC 2019</t>
  </si>
  <si>
    <t>https://www.scopus.com/inward/record.uri?eid=2-s2.0-85072872121&amp;partnerID=40&amp;md5=ec5f022157127ec7d7834e8aecf107e7</t>
  </si>
  <si>
    <t>rayyan-172028743</t>
  </si>
  <si>
    <t>Secure and Traceable Medical Image Sharing Using Enigma in Cloud?</t>
  </si>
  <si>
    <t>Manikandan, R. and Rengarajan, A. and Devibala, C. and Gayathri, K. and Malarvizhi, T.</t>
  </si>
  <si>
    <t>https://www.scopus.com/inward/record.uri?eid=2-s2.0-85083640651&amp;doi=10.1007%2f978-3-030-32150-5_82&amp;partnerID=40&amp;md5=e70d57e5797606fdcba4a7b4cb62c16e</t>
  </si>
  <si>
    <t>2-s2.0-85088504799</t>
  </si>
  <si>
    <t>rayyan-172028745</t>
  </si>
  <si>
    <t>AHFE Virtual Conference on Human Factors in Cybersecurity, 2020</t>
  </si>
  <si>
    <t>https://www.scopus.com/inward/record.uri?eid=2-s2.0-85088504799&amp;partnerID=40&amp;md5=d2acf8c7fba1bd764bace5d161774cda</t>
  </si>
  <si>
    <t>2-s2.0-85061477801</t>
  </si>
  <si>
    <t>rayyan-172028746</t>
  </si>
  <si>
    <t>Improved Detection of User Malicious Behavior through Log Mining based on IHMM</t>
  </si>
  <si>
    <t>2018 5th International Conference on Systems and Informatics, ICSAI 2018</t>
  </si>
  <si>
    <t>Liu, Chenchen and Zhong, Yi and Wang, Yuanli</t>
  </si>
  <si>
    <t>https://www.scopus.com/inward/record.uri?eid=2-s2.0-85061477801&amp;doi=10.1109%2fICSAI.2018.8599422&amp;partnerID=40&amp;md5=b5d19e291c1060186b06181903d88fa6</t>
  </si>
  <si>
    <t>10.1109/ICSAI.2018.8599422</t>
  </si>
  <si>
    <t>2-s2.0-85067845429</t>
  </si>
  <si>
    <t>rayyan-172028747</t>
  </si>
  <si>
    <t>A fog based security model for electronic medical records in the cloud database</t>
  </si>
  <si>
    <t>International Journal of Innovative Technology and Exploring Engineering</t>
  </si>
  <si>
    <t>Elizabeth, M.J. and Jose, Jobin and Jose, Dona</t>
  </si>
  <si>
    <t>https://www.scopus.com/inward/record.uri?eid=2-s2.0-85067845429&amp;partnerID=40&amp;md5=3eab3bcbcc175865ae9c6de171804c5f</t>
  </si>
  <si>
    <t>Blue Eyes Intelligence Engineering and Sciences Publication</t>
  </si>
  <si>
    <t>2-s2.0-85072898845</t>
  </si>
  <si>
    <t>rayyan-172028748</t>
  </si>
  <si>
    <t>Semantic integration and monitoring of file system activity</t>
  </si>
  <si>
    <t>Kurniawan, Kabul and Ekelhart, Andreas and Kiesling, Elmar and FrÃ¶schl, Agnes and Ekaputra, Fajar</t>
  </si>
  <si>
    <t>https://www.scopus.com/inward/record.uri?eid=2-s2.0-85072898845&amp;partnerID=40&amp;md5=93b6e1a0eb277d63282aba0f41375bc3</t>
  </si>
  <si>
    <t>2-s2.0-85079329208</t>
  </si>
  <si>
    <t>rayyan-172028749</t>
  </si>
  <si>
    <t>Attack tree Model for Potential Attacks Against the SCADA System</t>
  </si>
  <si>
    <t>27th Telecommunications Forum, TELFOR 2019</t>
  </si>
  <si>
    <t>Al-Dahasi, A. Ezaz Mohammed and Saqib, B. Nazar Abbas</t>
  </si>
  <si>
    <t>https://www.scopus.com/inward/record.uri?eid=2-s2.0-85079329208&amp;doi=10.1109%2fTELFOR48224.2019.8971181&amp;partnerID=40&amp;md5=5ad7191f79dac11667175cdf26f36614</t>
  </si>
  <si>
    <t>10.1109/TELFOR48224.2019.8971181</t>
  </si>
  <si>
    <t>2-s2.0-85077737221</t>
  </si>
  <si>
    <t>rayyan-172028750</t>
  </si>
  <si>
    <t>Development of Serious Games for Teaching Information Security Courses</t>
  </si>
  <si>
    <t>Mostafa, Mahmoud and Faragallah, Osama S.</t>
  </si>
  <si>
    <t>https://www.scopus.com/inward/record.uri?eid=2-s2.0-85077737221&amp;doi=10.1109%2fACCESS.2019.2955639&amp;partnerID=40&amp;md5=51e0866be891448650fb1a263531abd2</t>
  </si>
  <si>
    <t>2-s2.0-85104769180</t>
  </si>
  <si>
    <t>rayyan-172028751</t>
  </si>
  <si>
    <t>Social networkâ€™s security related to healthcare</t>
  </si>
  <si>
    <t>Intelligent Pervasive Computing Systems for Smarter Healthcare</t>
  </si>
  <si>
    <t>Elmendili, Fatna and Chaoui, Habiba and El Bouzekri El Idrissi, YounÃ©s</t>
  </si>
  <si>
    <t>https://www.scopus.com/inward/record.uri?eid=2-s2.0-85104769180&amp;doi=10.1002%2f9781119439004.ch4&amp;partnerID=40&amp;md5=9867770c76061d7daa72b8ae411acaea</t>
  </si>
  <si>
    <t>10.1002/9781119439004.ch4</t>
  </si>
  <si>
    <t>2-s2.0-85081163734</t>
  </si>
  <si>
    <t>rayyan-172028752</t>
  </si>
  <si>
    <t>Multimodal Data Security Framework Using Steganography Approaches</t>
  </si>
  <si>
    <t>Proceedings of the 4th International Conference on Communication and Electronics Systems, ICCES 2019</t>
  </si>
  <si>
    <t>Parikh, Sarang and Sanjay, H.A. and Shastry, K. Aditya and Amith, K.K.</t>
  </si>
  <si>
    <t>https://www.scopus.com/inward/record.uri?eid=2-s2.0-85081163734&amp;doi=10.1109%2fICCES45898.2019.9002574&amp;partnerID=40&amp;md5=7475e12895b5f358e5723f55a7a4f33c</t>
  </si>
  <si>
    <t>10.1109/ICCES45898.2019.9002574</t>
  </si>
  <si>
    <t>2-s2.0-85083448691</t>
  </si>
  <si>
    <t>rayyan-172028753</t>
  </si>
  <si>
    <t>Two-Factor Blockchain for Traceability Cacao Supply Chain</t>
  </si>
  <si>
    <t>Arsyad, Andi Arniaty and Dadkhah, Sajjad and KÃ¶ppen, Mario</t>
  </si>
  <si>
    <t>https://www.scopus.com/inward/record.uri?eid=2-s2.0-85083448691&amp;doi=10.1007%2f978-3-319-98557-2_30&amp;partnerID=40&amp;md5=838dd4f6bacd88e4f4d063d48fcd1430</t>
  </si>
  <si>
    <t>10.1007/978-3-319-98557-2_30</t>
  </si>
  <si>
    <t>2-s2.0-85082101851</t>
  </si>
  <si>
    <t>rayyan-172028754</t>
  </si>
  <si>
    <t>DICOM-Fuzzer: Research on DICOM Vulnerability Mining Based on Fuzzing Technology</t>
  </si>
  <si>
    <t>Wang, Zhiqiang and Li, Quanqi and Liu, Qian and Liu, Biao and Zhang, Jianyi and Yang, Tao and Liu, Qixu</t>
  </si>
  <si>
    <t>https://www.scopus.com/inward/record.uri?eid=2-s2.0-85082101851&amp;doi=10.1007%2f978-3-030-41114-5_38&amp;partnerID=40&amp;md5=d0a27b6f0f32d28a2910128c3d4d7e94</t>
  </si>
  <si>
    <t>10.1007/978-3-030-41114-5_38</t>
  </si>
  <si>
    <t>2-s2.0-85089527953</t>
  </si>
  <si>
    <t>rayyan-172028755</t>
  </si>
  <si>
    <t>1st Asian Workshop on Usable Security, AsiaUSEC 2020, the 1st Workshop on Coordination of Decentralized Finance, CoDeFi 2020, the 5th Workshop on Advances in Secure Electronic Voting, VOTING 2020, and the 4th Workshop on Trusted Smart Contracts, WTSC 2020, held at the 24th International Conferenc...</t>
  </si>
  <si>
    <t>https://www.scopus.com/inward/record.uri?eid=2-s2.0-85089527953&amp;partnerID=40&amp;md5=ebf75f3aa30deca02453c29fabf6c645</t>
  </si>
  <si>
    <t>2-s2.0-85063873642</t>
  </si>
  <si>
    <t>rayyan-172028756</t>
  </si>
  <si>
    <t>Social Network Identification Through Image Classification with CNN</t>
  </si>
  <si>
    <t>Amerini, Irene and Li, Chang-Tsun and Caldelli, Roberto</t>
  </si>
  <si>
    <t>https://www.scopus.com/inward/record.uri?eid=2-s2.0-85063873642&amp;doi=10.1109%2fACCESS.2019.2903876&amp;partnerID=40&amp;md5=2b272a9093c1692e885d01f0377e9ae0</t>
  </si>
  <si>
    <t>2-s2.0-85075952611</t>
  </si>
  <si>
    <t>rayyan-172028758</t>
  </si>
  <si>
    <t>Poster-Medical protocol security: DICOM vulnerability mining based on fuzzing technology</t>
  </si>
  <si>
    <t>Wang, Zhiqiang and Liu, Biao and Zhang, Jianyi and Li, Quanqi and Wang, Yazhe and Liu, Qixu</t>
  </si>
  <si>
    <t>https://www.scopus.com/inward/record.uri?eid=2-s2.0-85075952611&amp;doi=10.1145%2f3319535.3363253&amp;partnerID=40&amp;md5=8c447a5d157f8c21ebfff8518a967c47</t>
  </si>
  <si>
    <t>10.1145/3319535.3363253</t>
  </si>
  <si>
    <t>2-s2.0-85065202706</t>
  </si>
  <si>
    <t>rayyan-172028759</t>
  </si>
  <si>
    <t>Researches on the security protection and inspection method for confidential documents based on linux operating system</t>
  </si>
  <si>
    <t>Hu, Changqi and Chen, Fei and Zheng, Hua</t>
  </si>
  <si>
    <t>https://www.scopus.com/inward/record.uri?eid=2-s2.0-85065202706&amp;doi=10.1145%2f3310986.3311029&amp;partnerID=40&amp;md5=0b605c0004c49aeaff77c16f7939f855</t>
  </si>
  <si>
    <t>10.1145/3310986.3311029</t>
  </si>
  <si>
    <t>2-s2.0-85076397530</t>
  </si>
  <si>
    <t>rayyan-172028760</t>
  </si>
  <si>
    <t>Blowfish-Secured Audio Steganography</t>
  </si>
  <si>
    <t>NILES 2019 - Novel Intelligent and Leading Emerging Sciences Conference</t>
  </si>
  <si>
    <t>Hemeida, Farah and Alexan, Wassim and Mamdouh, Salma</t>
  </si>
  <si>
    <t>https://www.scopus.com/inward/record.uri?eid=2-s2.0-85076397530&amp;doi=10.1109%2fNILES.2019.8909206&amp;partnerID=40&amp;md5=70ca2e715850d21fb7f40faf970a236f</t>
  </si>
  <si>
    <t>10.1109/NILES.2019.8909206</t>
  </si>
  <si>
    <t>2-s2.0-85067640994</t>
  </si>
  <si>
    <t>rayyan-172028761</t>
  </si>
  <si>
    <t>Design of Retrievable Data Perturbation Approach and TPA for Public Cloud Data Security</t>
  </si>
  <si>
    <t>Kumar, Lalit and Rishiwal, Vinay</t>
  </si>
  <si>
    <t>https://www.scopus.com/inward/record.uri?eid=2-s2.0-85067640994&amp;doi=10.1007%2fs11277-019-06399-7&amp;partnerID=40&amp;md5=659b95682a9caa4cc1b8fed99615a7f1</t>
  </si>
  <si>
    <t>10.1007/s11277-019-06399-7</t>
  </si>
  <si>
    <t>2-s2.0-85064980673</t>
  </si>
  <si>
    <t>rayyan-172028762</t>
  </si>
  <si>
    <t>A frequency approach to creation of executable file signatures for their identification</t>
  </si>
  <si>
    <t>11th IEEE International Conference on Application of Information and Communication Technologies, AICT 2017 - Proceedings</t>
  </si>
  <si>
    <t>Salakhutdinova, Kseniya and Lebedev, Ilya and Krivtsova, Irina and Bazhayev, Nurzhan and Sukhoparov, Mikhail and Smimov, Pavel and Markelov, Dmitry and Davvdov, Alexander and Pecherkin, Sergey and Kolcherin, Dmitry and Shaparenko, Yuriy and Iskanderov, Yuriy</t>
  </si>
  <si>
    <t>https://www.scopus.com/inward/record.uri?eid=2-s2.0-85064980673&amp;doi=10.1109%2fICAICT.2017.8687105&amp;partnerID=40&amp;md5=a3b8295e6cc02f4880ee91ff6cd07f33</t>
  </si>
  <si>
    <t>10.1109/ICAICT.2017.8687105</t>
  </si>
  <si>
    <t>2-s2.0-85063792039</t>
  </si>
  <si>
    <t>rayyan-172028763</t>
  </si>
  <si>
    <t>Digital Investigation of PDF Files: Unveiling Traces of Embedded Malware</t>
  </si>
  <si>
    <t>Maiorca, Davide and Biggio, Battista</t>
  </si>
  <si>
    <t>https://www.scopus.com/inward/record.uri?eid=2-s2.0-85063792039&amp;doi=10.1109%2fMSEC.2018.2875879&amp;partnerID=40&amp;md5=06389a849648e344fda0a3dc59c01311</t>
  </si>
  <si>
    <t>2-s2.0-85072858794</t>
  </si>
  <si>
    <t>rayyan-172028764</t>
  </si>
  <si>
    <t>3rd Conference on Creativity in Intelligent Technologies and Data Science, CIT and DS 2019</t>
  </si>
  <si>
    <t>https://www.scopus.com/inward/record.uri?eid=2-s2.0-85072858794&amp;partnerID=40&amp;md5=9edfac4d8a14b478dc5a986109d3493b</t>
  </si>
  <si>
    <t>2-s2.0-85081946487</t>
  </si>
  <si>
    <t>rayyan-172028765</t>
  </si>
  <si>
    <t>Secure event logging using a blockchain of heterogeneous computing resources</t>
  </si>
  <si>
    <t>Proceedings - IEEE Global Communications Conference, GLOBECOM</t>
  </si>
  <si>
    <t>Koumidis, K. and Kolios, P. and Ellinas, G. and Panayiotou, C.G.</t>
  </si>
  <si>
    <t>https://www.scopus.com/inward/record.uri?eid=2-s2.0-85081946487&amp;doi=10.1109%2fGLOBECOM38437.2019.9013452&amp;partnerID=40&amp;md5=c7b5139b2ee54fee653215ebcdd6e244</t>
  </si>
  <si>
    <t>10.1109/GLOBECOM38437.2019.9013452</t>
  </si>
  <si>
    <t>2-s2.0-85071079871</t>
  </si>
  <si>
    <t>rayyan-172028766</t>
  </si>
  <si>
    <t>Virtual public cloud model in honeypot for data security: A new technique</t>
  </si>
  <si>
    <t>Saxena, Apurva and Ubnare, Gaurav and Dubey, Anubha</t>
  </si>
  <si>
    <t>https://www.scopus.com/inward/record.uri?eid=2-s2.0-85071079871&amp;doi=10.1145%2f3330482.3330516&amp;partnerID=40&amp;md5=eba49f7290f49228dd7be000dd3691e6</t>
  </si>
  <si>
    <t>10.1145/3330482.3330516</t>
  </si>
  <si>
    <t>2-s2.0-85073755655</t>
  </si>
  <si>
    <t>rayyan-172028767</t>
  </si>
  <si>
    <t>Reducing cloud data breaches and improving data security using honey encryption algorithm</t>
  </si>
  <si>
    <t>Latha, K. and Sheela, T.</t>
  </si>
  <si>
    <t>https://www.scopus.com/inward/record.uri?eid=2-s2.0-85073755655&amp;doi=10.35940%2fijitee.K1253.09811S19&amp;partnerID=40&amp;md5=d912341a1355f5f23c762392b5758be6</t>
  </si>
  <si>
    <t>2-s2.0-85081302997</t>
  </si>
  <si>
    <t>rayyan-172028768</t>
  </si>
  <si>
    <t>A secure cloud storage retrieval using cost based iterative deepening depth-first search algorithm</t>
  </si>
  <si>
    <t>International Journal of Advanced Science and Technology</t>
  </si>
  <si>
    <t>Babu, Tunuguntla Kishore and Guruprakash, C.D.</t>
  </si>
  <si>
    <t>https://www.scopus.com/inward/record.uri?eid=2-s2.0-85081302997&amp;partnerID=40&amp;md5=d0cf7c88fa4f538959f4d47b906b8ddf</t>
  </si>
  <si>
    <t>Science and Engineering Research Support Society</t>
  </si>
  <si>
    <t>2-s2.0-85074044758</t>
  </si>
  <si>
    <t>rayyan-172028769</t>
  </si>
  <si>
    <t>Hybrid intrusion detection using machine learning for wireless sensor networks</t>
  </si>
  <si>
    <t>Revathi, G.K. and Anjana, S.</t>
  </si>
  <si>
    <t>https://www.scopus.com/inward/record.uri?eid=2-s2.0-85074044758&amp;doi=10.35940%2fijitee.L3721.1081219&amp;partnerID=40&amp;md5=f114bd7949270328c50a8573d2bac078</t>
  </si>
  <si>
    <t>2-s2.0-85076713697</t>
  </si>
  <si>
    <t>rayyan-172028770</t>
  </si>
  <si>
    <t>Defining a New Composite Cybersecurity Rating Scheme for SMEs in the U.K.</t>
  </si>
  <si>
    <t>Rae, Andrew and Patel, Asma</t>
  </si>
  <si>
    <t>https://www.scopus.com/inward/record.uri?eid=2-s2.0-85076713697&amp;doi=10.1007%2f978-3-030-34339-2_20&amp;partnerID=40&amp;md5=4eb0cb57f2a68ef74c2b0fee8daa6cbe</t>
  </si>
  <si>
    <t>10.1007/978-3-030-34339-2_20</t>
  </si>
  <si>
    <t>rayyan-172028771</t>
  </si>
  <si>
    <t>Layer-based privacy and security architecture for cloud data sharing</t>
  </si>
  <si>
    <t>Journal of Communications Software and Systems</t>
  </si>
  <si>
    <t>Gupta, Ishu and Singh, Niharika and Singh, Ashutosh Kumar</t>
  </si>
  <si>
    <t>https://www.scopus.com/inward/record.uri?eid=2-s2.0-85068449378&amp;doi=10.24138%2fjcomss.v15i2.617&amp;partnerID=40&amp;md5=1ead64241574ff2322a9918d8ec92e25</t>
  </si>
  <si>
    <t>University of Split</t>
  </si>
  <si>
    <t>2-s2.0-85087518421</t>
  </si>
  <si>
    <t>rayyan-172028772</t>
  </si>
  <si>
    <t>20th International Conference on Computational Science, ICCS 2020</t>
  </si>
  <si>
    <t>https://www.scopus.com/inward/record.uri?eid=2-s2.0-85087518421&amp;partnerID=40&amp;md5=8cdbc3fca3f571a189a80a2226964179</t>
  </si>
  <si>
    <t>2-s2.0-85071481749</t>
  </si>
  <si>
    <t>rayyan-172028773</t>
  </si>
  <si>
    <t>Storing critical data in the cloud: Challenges and solutions: (Extended Abstract)</t>
  </si>
  <si>
    <t>ICSOFT 2018 - Proceedings of the 13th International Conference on Software Technologies</t>
  </si>
  <si>
    <t>Correia, Miguel Pupo</t>
  </si>
  <si>
    <t>https://www.scopus.com/inward/record.uri?eid=2-s2.0-85071481749&amp;partnerID=40&amp;md5=08f13822a53094df63b0d5aa4b5890d4</t>
  </si>
  <si>
    <t>SciTePress</t>
  </si>
  <si>
    <t>2-s2.0-85073463121</t>
  </si>
  <si>
    <t>rayyan-172028774</t>
  </si>
  <si>
    <t>Internet of things architectures, technologies, applications, challenges, and future directions for enhanced living environments and healthcare systems: A review</t>
  </si>
  <si>
    <t>Marques, GonÃ§alo and Pitarma, Rui and Garcia, Nuno M. and Pombo, Nuno</t>
  </si>
  <si>
    <t>https://www.scopus.com/inward/record.uri?eid=2-s2.0-85073463121&amp;doi=10.3390%2felectronics8101081&amp;partnerID=40&amp;md5=7b2ad9fb0481a00c48ce5ce8646f09f0</t>
  </si>
  <si>
    <t>2-s2.0-85061720512</t>
  </si>
  <si>
    <t>rayyan-172028775</t>
  </si>
  <si>
    <t>A Review on Blockchain Technologies for an Advanced and Cyber-Resilient Automotive Industry</t>
  </si>
  <si>
    <t>Fraga-Lamas, Paula and FernÃ¡ndez-CaramÃ©s, Tiago M.</t>
  </si>
  <si>
    <t>https://www.scopus.com/inward/record.uri?eid=2-s2.0-85061720512&amp;doi=10.1109%2fACCESS.2019.2895302&amp;partnerID=40&amp;md5=c9ff92c5dfae500e691dadcb27c4ac62</t>
  </si>
  <si>
    <t>2-s2.0-85078545980</t>
  </si>
  <si>
    <t>rayyan-172028776</t>
  </si>
  <si>
    <t>An Open Source Approach to Automating Surveillance and Compliance of Automatic Test Systems</t>
  </si>
  <si>
    <t>Webb, Josselyn A. and Henderson, Michelle W. and Webb, Michael L.</t>
  </si>
  <si>
    <t>https://www.scopus.com/inward/record.uri?eid=2-s2.0-85078545980&amp;doi=10.1109%2fAUTOTESTCON43700.2019.8961077&amp;partnerID=40&amp;md5=f7bec8deff6ec7e52c6cb72014b26277</t>
  </si>
  <si>
    <t>10.1109/AUTOTESTCON43700.2019.8961077</t>
  </si>
  <si>
    <t>2-s2.0-85063281750</t>
  </si>
  <si>
    <t>rayyan-172028777</t>
  </si>
  <si>
    <t>Content analysis of cyber insurance policies: How do carriers price cyber risk?</t>
  </si>
  <si>
    <t>Romanosky, Sasha and Ablon, Lillian and Kuehn, Andreas and Jones, Therese</t>
  </si>
  <si>
    <t>https://www.scopus.com/inward/record.uri?eid=2-s2.0-85063281750&amp;doi=10.1093%2fcybsec%2ftyz002&amp;partnerID=40&amp;md5=8ddb0729ded28bd69c1db159258e90be</t>
  </si>
  <si>
    <t>2-s2.0-85072843506</t>
  </si>
  <si>
    <t>rayyan-172028778</t>
  </si>
  <si>
    <t>Data Security Enhancement in Cloud Computing Using Multimodel Biometric System</t>
  </si>
  <si>
    <t>Proceedings of the 3rd International Conference on Electronics and Communication and Aerospace Technology, ICECA 2019</t>
  </si>
  <si>
    <t>Singh, Kuhu and Sajnani, Anil Kumar and Kumar Khatri, Sunil</t>
  </si>
  <si>
    <t>https://www.scopus.com/inward/record.uri?eid=2-s2.0-85072843506&amp;doi=10.1109%2fICECA.2019.8821976&amp;partnerID=40&amp;md5=1516981067463b5b6c8f113e44efda06</t>
  </si>
  <si>
    <t>10.1109/ICECA.2019.8821976</t>
  </si>
  <si>
    <t>2-s2.0-85069994168</t>
  </si>
  <si>
    <t>rayyan-172028779</t>
  </si>
  <si>
    <t>Information security management scaffold for mobile money systems in uganda</t>
  </si>
  <si>
    <t>Kanobe, Fredrick and Alexander, Margaret Patricia and Bwalya, Kelvin Joseph</t>
  </si>
  <si>
    <t>https://www.scopus.com/inward/record.uri?eid=2-s2.0-85069994168&amp;partnerID=40&amp;md5=dc231ceb3568cac40fdd7c70a3e9e763</t>
  </si>
  <si>
    <t>2-s2.0-85072722218</t>
  </si>
  <si>
    <t>rayyan-172028780</t>
  </si>
  <si>
    <t>Blockchain data-based cloud data integrity protection mechanism</t>
  </si>
  <si>
    <t>Wei, PengCheng and Wang, Dahu and Zhao, Yu and Tyagi, Sumarga Kumar Sah and Kumar, Neeraj</t>
  </si>
  <si>
    <t>https://www.scopus.com/inward/record.uri?eid=2-s2.0-85072722218&amp;doi=10.1016%2fj.future.2019.09.028&amp;partnerID=40&amp;md5=1d8f3d51e2d50134a7b231473ae80e0a</t>
  </si>
  <si>
    <t>2-s2.0-85080045941</t>
  </si>
  <si>
    <t>rayyan-172028781</t>
  </si>
  <si>
    <t>Transmission of secure sensitive health care information using hybrid encryption in cloud computing</t>
  </si>
  <si>
    <t>Sonya, A. and Kavitha, G.</t>
  </si>
  <si>
    <t>https://www.scopus.com/inward/record.uri?eid=2-s2.0-85080045941&amp;partnerID=40&amp;md5=16dcebc682b44139500fe72d64e0bbcf</t>
  </si>
  <si>
    <t>rayyan-172028782</t>
  </si>
  <si>
    <t>High-performance and high-concurrency encryption scheme for Hadoop platform</t>
  </si>
  <si>
    <t>2-s2.0-85075869223</t>
  </si>
  <si>
    <t>rayyan-172028783</t>
  </si>
  <si>
    <t>Proposal of a model to apply hyperledger in digital identity solutions in a public organization of Ecuador</t>
  </si>
  <si>
    <t>Proceedings of the 3rd World Conference on Smart Trends in Systems, Security and Sustainability, WorldS4 2019</t>
  </si>
  <si>
    <t>Toapanta, Segundo MoisÃ©s Toapanta and Quimi, Felix Gustavo Mendoza and Espinoza, MÃ¡ximo Geovani Tandazo and Gallegos, Luis Enrique Mafla</t>
  </si>
  <si>
    <t>https://www.scopus.com/inward/record.uri?eid=2-s2.0-85075869223&amp;doi=10.1109%2fWorldS4.2019.8903981&amp;partnerID=40&amp;md5=b4c7b03871b757725c9e2ab0ac823d98</t>
  </si>
  <si>
    <t>10.1109/WorldS4.2019.8903981</t>
  </si>
  <si>
    <t>2-s2.0-85062284222</t>
  </si>
  <si>
    <t>rayyan-172028784</t>
  </si>
  <si>
    <t>International Conference on Soft Computing and Signal Processing, ICSCSP 2018</t>
  </si>
  <si>
    <t>https://www.scopus.com/inward/record.uri?eid=2-s2.0-85062284222&amp;partnerID=40&amp;md5=a5f7f51aeaf94cbe7b0f1d4c7b76daf4</t>
  </si>
  <si>
    <t>2-s2.0-85069823391</t>
  </si>
  <si>
    <t>rayyan-172028785</t>
  </si>
  <si>
    <t>13th International Conference on Augmented Cognition, AC 2019, held as part of the 21st International Conference on Human-Computer Interaction, HCI International 2019</t>
  </si>
  <si>
    <t>https://www.scopus.com/inward/record.uri?eid=2-s2.0-85069823391&amp;partnerID=40&amp;md5=fac3d82841fb92dacefaa5e32ad9281c</t>
  </si>
  <si>
    <t>2-s2.0-85082675667</t>
  </si>
  <si>
    <t>rayyan-172028786</t>
  </si>
  <si>
    <t>Automated twitter author clustering with unsupervised learning for social media forensics</t>
  </si>
  <si>
    <t>Proceedings of IEEE/ACS International Conference on Computer Systems and Applications, AICCSA</t>
  </si>
  <si>
    <t>https://www.scopus.com/inward/record.uri?eid=2-s2.0-85082675667&amp;doi=10.1109%2fAICCSA47632.2019.9035286&amp;partnerID=40&amp;md5=174c0b29b9a0dfdccba64e6c3c6df7b4</t>
  </si>
  <si>
    <t>10.1109/AICCSA47632.2019.9035286</t>
  </si>
  <si>
    <t>2-s2.0-85082024432</t>
  </si>
  <si>
    <t>rayyan-172028787</t>
  </si>
  <si>
    <t>Lightweight Cloud Storage Auditing with Deduplication Supporting Strong Privacy Protection</t>
  </si>
  <si>
    <t>Shen, Wenting and Su, Ye and Hao, Rong</t>
  </si>
  <si>
    <t>https://www.scopus.com/inward/record.uri?eid=2-s2.0-85082024432&amp;doi=10.1109%2fACCESS.2020.2977721&amp;partnerID=40&amp;md5=fe1f93293ade3135272b4674bb7f8d08</t>
  </si>
  <si>
    <t>2-s2.0-85074150261</t>
  </si>
  <si>
    <t>rayyan-172028788</t>
  </si>
  <si>
    <t>A study of the security and privacy of information in Big Data</t>
  </si>
  <si>
    <t>IMSCI 2019 - 13th International Multi-Conference on Society, Cybernetics and Informatics, Proceedings</t>
  </si>
  <si>
    <t>Orantes-JimÃ©nez, Sandra-Dinora and Cruz-CortÃ©s, Nareli</t>
  </si>
  <si>
    <t>https://www.scopus.com/inward/record.uri?eid=2-s2.0-85074150261&amp;partnerID=40&amp;md5=e24e3b0bf3462730a729e9bf9bab62be</t>
  </si>
  <si>
    <t>International Institute of Informatics and Systemics, IIIS</t>
  </si>
  <si>
    <t>2-s2.0-85072836114</t>
  </si>
  <si>
    <t>rayyan-172028789</t>
  </si>
  <si>
    <t>12th International Conference on the Quality of Information and Communications Technology, QUATIC 2019</t>
  </si>
  <si>
    <t>https://www.scopus.com/inward/record.uri?eid=2-s2.0-85072836114&amp;partnerID=40&amp;md5=d0c06d64658ce9f57ac5d8f48585e932</t>
  </si>
  <si>
    <t>2-s2.0-85088518175</t>
  </si>
  <si>
    <t>rayyan-172028790</t>
  </si>
  <si>
    <t>Is Data Protection a Relevant Indicator for Measuring Corporate Reputation?</t>
  </si>
  <si>
    <t>Corradini, Isabella and Nardelli, Enrico</t>
  </si>
  <si>
    <t>https://www.scopus.com/inward/record.uri?eid=2-s2.0-85088518175&amp;doi=10.1007%2f978-3-030-52581-1_18&amp;partnerID=40&amp;md5=eb69ef7560355c7c48e3b7b7da57fd60</t>
  </si>
  <si>
    <t>10.1007/978-3-030-52581-1_18</t>
  </si>
  <si>
    <t>2-s2.0-85083091679</t>
  </si>
  <si>
    <t>rayyan-172028792</t>
  </si>
  <si>
    <t>Leveraging clustering and natural language processing to overcome variety issues in log management</t>
  </si>
  <si>
    <t>ICAART 2020 - Proceedings of the 12th International Conference on Agents and Artificial Intelligence</t>
  </si>
  <si>
    <t>Eljasik-Swoboda, Tobias and Demuth, Wilhelm</t>
  </si>
  <si>
    <t>https://www.scopus.com/inward/record.uri?eid=2-s2.0-85083091679&amp;partnerID=40&amp;md5=572d93a07e99dc427b40a4a7ee8e85db</t>
  </si>
  <si>
    <t>2-s2.0-85069992458</t>
  </si>
  <si>
    <t>rayyan-172028793</t>
  </si>
  <si>
    <t>E-health systems in digital environments</t>
  </si>
  <si>
    <t>Hummelholm, Aarne</t>
  </si>
  <si>
    <t>https://www.scopus.com/inward/record.uri?eid=2-s2.0-85069992458&amp;partnerID=40&amp;md5=6c6f25988e23680f7a8b07893eace8e9</t>
  </si>
  <si>
    <t>2-s2.0-85084114268</t>
  </si>
  <si>
    <t>rayyan-172028795</t>
  </si>
  <si>
    <t>CloudDLP: Transparent and scalable data sanitization for browser-based cloud storage</t>
  </si>
  <si>
    <t>Han, Peiyi and Liu, Chuanyi and Cao, Jiahao and Duan, Shaoming and Pan, Hezhong and Cao, Zekun and Fang, Binxing</t>
  </si>
  <si>
    <t>https://www.scopus.com/inward/record.uri?eid=2-s2.0-85084114268&amp;doi=10.1109%2fACCESS.2020.2985870&amp;partnerID=40&amp;md5=820c382f41e8eb62d9efcce8aee957be</t>
  </si>
  <si>
    <t>2-s2.0-85072019741</t>
  </si>
  <si>
    <t>rayyan-172028796</t>
  </si>
  <si>
    <t>Cyberthreat Detection from Twitter using Deep Neural Networks</t>
  </si>
  <si>
    <t>https://www.scopus.com/inward/record.uri?eid=2-s2.0-85072019741&amp;doi=10.1109%2fIJCNN.2019.8852475&amp;partnerID=40&amp;md5=b252d7783f57e7f8729f662f2dd84536</t>
  </si>
  <si>
    <t>2-s2.0-85088906981</t>
  </si>
  <si>
    <t>rayyan-172028797</t>
  </si>
  <si>
    <t>Information security: Cyberattacks, data breaches and security controls</t>
  </si>
  <si>
    <t>Information Security: Cyberattacks, Data Breaches and Security Controls</t>
  </si>
  <si>
    <t>Scholz, Paul</t>
  </si>
  <si>
    <t>https://www.scopus.com/inward/record.uri?eid=2-s2.0-85088906981&amp;partnerID=40&amp;md5=177642c27f3d434d70981dd553fe5284</t>
  </si>
  <si>
    <t>2-s2.0-85064430011</t>
  </si>
  <si>
    <t>rayyan-172028798</t>
  </si>
  <si>
    <t>Applying eye tracking in information security</t>
  </si>
  <si>
    <t>Shokishalov, Zh. and Wang, H.</t>
  </si>
  <si>
    <t>https://www.scopus.com/inward/record.uri?eid=2-s2.0-85064430011&amp;doi=10.1016%2fj.procs.2019.02.062&amp;partnerID=40&amp;md5=0023831885b780bfe708f81e28605397</t>
  </si>
  <si>
    <t>2-s2.0-85079251331</t>
  </si>
  <si>
    <t>rayyan-172028799</t>
  </si>
  <si>
    <t>Threats Against Information Privacy and Security in Social Networks: A Review</t>
  </si>
  <si>
    <t>Al-Charchafchi, Ahmed and Manickam, Selvakumar and Alqattan, Zakaria N. M.</t>
  </si>
  <si>
    <t>https://www.scopus.com/inward/record.uri?eid=2-s2.0-85079251331&amp;doi=10.1007%2f978-981-15-2693-0_26&amp;partnerID=40&amp;md5=486ef9cfbec0536c5724612722ce879f</t>
  </si>
  <si>
    <t>10.1007/978-981-15-2693-0_26</t>
  </si>
  <si>
    <t>2-s2.0-85065922928</t>
  </si>
  <si>
    <t>rayyan-172028800</t>
  </si>
  <si>
    <t>Research on Secure Storage of Multimedia Data Based on Block Chaining Technology</t>
  </si>
  <si>
    <t>Gao, Fei and Hui Zhen, Li</t>
  </si>
  <si>
    <t>https://www.scopus.com/inward/record.uri?eid=2-s2.0-85065922928&amp;doi=10.1007%2f978-3-030-19086-6_28&amp;partnerID=40&amp;md5=106cf5c06a107d707e3f15b79b32aa83</t>
  </si>
  <si>
    <t>10.1007/978-3-030-19086-6_28</t>
  </si>
  <si>
    <t>2-s2.0-85070014506</t>
  </si>
  <si>
    <t>rayyan-172028801</t>
  </si>
  <si>
    <t>Protecting the besieged cyber fortress: Russiaâ€™s response to cyber threats</t>
  </si>
  <si>
    <t>Kari, Martti</t>
  </si>
  <si>
    <t>https://www.scopus.com/inward/record.uri?eid=2-s2.0-85070014506&amp;partnerID=40&amp;md5=c4d04ba33db3a9f561fe1052aa4fc5ec</t>
  </si>
  <si>
    <t>2-s2.0-85083434934</t>
  </si>
  <si>
    <t>rayyan-172028802</t>
  </si>
  <si>
    <t>Research on key technology of enterprise private cloud anti-leakage</t>
  </si>
  <si>
    <t>Proceedings - 2019 International Conference on Intelligent Computing, Automation and Systems, ICICAS 2019</t>
  </si>
  <si>
    <t>Chen, Zhenya and Wang, Jizhi and Yang, Ying and Yang, Guang and Wen, Liqiang and Chen, Lijuan</t>
  </si>
  <si>
    <t>https://www.scopus.com/inward/record.uri?eid=2-s2.0-85083434934&amp;doi=10.1109%2fICICAS48597.2019.00178&amp;partnerID=40&amp;md5=00e5a2f7808ef346c08860a1331157af</t>
  </si>
  <si>
    <t>10.1109/ICICAS48597.2019.00178</t>
  </si>
  <si>
    <t>2-s2.0-85039734400</t>
  </si>
  <si>
    <t>rayyan-172028803</t>
  </si>
  <si>
    <t>Semantic hierarchies for extracting, modeling, and connecting compliance requirements in information security control standards</t>
  </si>
  <si>
    <t>Requirements Engineering</t>
  </si>
  <si>
    <t>Hale, Matthew L. and Gamble, Rose F.</t>
  </si>
  <si>
    <t>https://www.scopus.com/inward/record.uri?eid=2-s2.0-85039734400&amp;doi=10.1007%2fs00766-017-0287-5&amp;partnerID=40&amp;md5=d2f968ca320cd71edba47da0fb7dc536</t>
  </si>
  <si>
    <t>Springer London</t>
  </si>
  <si>
    <t>2-s2.0-85068440875</t>
  </si>
  <si>
    <t>rayyan-172028804</t>
  </si>
  <si>
    <t>Static identification of injection attacks in Java</t>
  </si>
  <si>
    <t>ACM Transactions on Programming Languages and Systems</t>
  </si>
  <si>
    <t>Spoto, Fausto and Burato, Elisa and Ernst, Michael D. and Ferrara, Pietro and Lovato, Alberto and Macedonio, Damiano and Spiridon, Ciprian</t>
  </si>
  <si>
    <t>https://www.scopus.com/inward/record.uri?eid=2-s2.0-85068440875&amp;doi=10.1145%2f3332371&amp;partnerID=40&amp;md5=619d2af5c9cbcaaa3fac9594a13eab97</t>
  </si>
  <si>
    <t>2-s2.0-85070543235</t>
  </si>
  <si>
    <t>rayyan-172028805</t>
  </si>
  <si>
    <t>Information Security of Mobile Systems</t>
  </si>
  <si>
    <t>Gubernatorov, A.M. and Teslenko, I.B. and Muravyova, N.V. and Vinogradov, D.V. and Subbotina, N.O.</t>
  </si>
  <si>
    <t>https://www.scopus.com/inward/record.uri?eid=2-s2.0-85070543235&amp;doi=10.1007%2f978-3-030-15160-7_68&amp;partnerID=40&amp;md5=dd7c894b9007620219295eb54dffd495</t>
  </si>
  <si>
    <t>10.1007/978-3-030-15160-7_68</t>
  </si>
  <si>
    <t>2-s2.0-85077509508</t>
  </si>
  <si>
    <t>rayyan-172028806</t>
  </si>
  <si>
    <t>Ethical hacking training</t>
  </si>
  <si>
    <t>Dorofeev, Aleksandr V. and Markov, Alexey S. and Rautkin, Yuri V.</t>
  </si>
  <si>
    <t>https://www.scopus.com/inward/record.uri?eid=2-s2.0-85077509508&amp;partnerID=40&amp;md5=4d2a9202688db8cfedfed7467b6a244b</t>
  </si>
  <si>
    <t>2-s2.0-85080116405</t>
  </si>
  <si>
    <t>rayyan-172028807</t>
  </si>
  <si>
    <t>Analysis of Secure Multimedia Communication in Cloud Computing</t>
  </si>
  <si>
    <t>2019 2nd International Conference on Intelligent Computing, Instrumentation and Control Technologies, ICICICT 2019</t>
  </si>
  <si>
    <t>Sharath, M.N. and Rajesh, T.M. and Patil, Mallanagouda</t>
  </si>
  <si>
    <t>https://www.scopus.com/inward/record.uri?eid=2-s2.0-85080116405&amp;doi=10.1109%2fICICICT46008.2019.8993352&amp;partnerID=40&amp;md5=99c21c9e696cca126e87e6033138eda0</t>
  </si>
  <si>
    <t>10.1109/ICICICT46008.2019.8993352</t>
  </si>
  <si>
    <t>2-s2.0-85081606105</t>
  </si>
  <si>
    <t>rayyan-172028808</t>
  </si>
  <si>
    <t>Data exfiltration techniques and data loss prevention system</t>
  </si>
  <si>
    <t>Proceedings - 2019 International Arab Conference on Information Technology, ACIT 2019</t>
  </si>
  <si>
    <t>Alkilani, Hamzeh and Nasereddin, Mohammed and Hadi, Ali and Tedmori, Sara</t>
  </si>
  <si>
    <t>https://www.scopus.com/inward/record.uri?eid=2-s2.0-85081606105&amp;doi=10.1109%2fACIT47987.2019.8991131&amp;partnerID=40&amp;md5=6f9e5f4b2eded93404bbe3cd8e95cf64</t>
  </si>
  <si>
    <t>10.1109/ACIT47987.2019.8991131</t>
  </si>
  <si>
    <t>2-s2.0-85087753074</t>
  </si>
  <si>
    <t>rayyan-172028809</t>
  </si>
  <si>
    <t>A Holistic Approach Towards Human Factors in Information Security and Risk</t>
  </si>
  <si>
    <t>Lecture Notes in Business Information Processing</t>
  </si>
  <si>
    <t>Fagbule, Omolola</t>
  </si>
  <si>
    <t>https://www.scopus.com/inward/record.uri?eid=2-s2.0-85087753074&amp;doi=10.1007%2f978-3-030-50316-1_42&amp;partnerID=40&amp;md5=05da0ded6e84866c0ff7b51f188e9e2f</t>
  </si>
  <si>
    <t>10.1007/978-3-030-50316-1_42</t>
  </si>
  <si>
    <t>2-s2.0-85085063512</t>
  </si>
  <si>
    <t>rayyan-172028810</t>
  </si>
  <si>
    <t>Information security awareness in Romanian public administration: An exploratory case study</t>
  </si>
  <si>
    <t>Studies in Informatics and Control</t>
  </si>
  <si>
    <t>Banciu, Doina and RÄƒdoi, Mirelille and Belloiu, Stefan</t>
  </si>
  <si>
    <t>https://www.scopus.com/inward/record.uri?eid=2-s2.0-85085063512&amp;doi=10.24846%2fv29i1y202012&amp;partnerID=40&amp;md5=3f20a8f140e7aeca55406349a7791917</t>
  </si>
  <si>
    <t>National Institute for R and D in Informatics</t>
  </si>
  <si>
    <t>2-s2.0-85086730022</t>
  </si>
  <si>
    <t>rayyan-172028811</t>
  </si>
  <si>
    <t>A Blockchain-Encryption-Based Approach to Protect Fog Federations from Rogue Nodes</t>
  </si>
  <si>
    <t>2019 3rd Cyber Security in Networking Conference, CSNet 2019</t>
  </si>
  <si>
    <t>Alshehri, Mohammed and Panda, Brajendra</t>
  </si>
  <si>
    <t>https://www.scopus.com/inward/record.uri?eid=2-s2.0-85086730022&amp;doi=10.1109%2fCSNet47905.2019.9108975&amp;partnerID=40&amp;md5=208d39d2761abd97d1ac0f3dfe8ac02f</t>
  </si>
  <si>
    <t>2-s2.0-85047868617</t>
  </si>
  <si>
    <t>rayyan-172028812</t>
  </si>
  <si>
    <t>Healthcare cloud computing for underground wireless sensor networks</t>
  </si>
  <si>
    <t>Proceedings of 2017 2nd International Conference on Frontiers of Sensors Technologies, ICFST 2017</t>
  </si>
  <si>
    <t>Zungeru, Adamu Murtala and Gorata, Molamoganyi and Mangwala, Mmoloki and Chuma, Joseph</t>
  </si>
  <si>
    <t>https://www.scopus.com/inward/record.uri?eid=2-s2.0-85047868617&amp;doi=10.1109%2fICFST.2017.8210490&amp;partnerID=40&amp;md5=1388c47edb945ab09c86f16d388131f8</t>
  </si>
  <si>
    <t>10.1109/ICFST.2017.8210490</t>
  </si>
  <si>
    <t>2-s2.0-85019642998</t>
  </si>
  <si>
    <t>rayyan-172028813</t>
  </si>
  <si>
    <t>Cloud Storage Cost Modeling for Cryptographic File Systems</t>
  </si>
  <si>
    <t>Proceedings - 2017 25th Euromicro International Conference on Parallel, Distributed and Network-Based Processing, PDP 2017</t>
  </si>
  <si>
    <t>Storch, Mauro and De Rose, Ä†esar A. F.</t>
  </si>
  <si>
    <t>https://www.scopus.com/inward/record.uri?eid=2-s2.0-85019642998&amp;doi=10.1109%2fPDP.2017.36&amp;partnerID=40&amp;md5=a82c6355d84aaab7bb8e89bc9badc2ca</t>
  </si>
  <si>
    <t>2-s2.0-85028022975</t>
  </si>
  <si>
    <t>rayyan-172028814</t>
  </si>
  <si>
    <t>Analysis of spam: Honeypot experiment</t>
  </si>
  <si>
    <t>Martinez, Cristobal and Thorpe, Christina</t>
  </si>
  <si>
    <t>https://www.scopus.com/inward/record.uri?eid=2-s2.0-85028022975&amp;partnerID=40&amp;md5=0e5306a52bd7a5aa243e2aed40027728</t>
  </si>
  <si>
    <t>2-s2.0-85050499411</t>
  </si>
  <si>
    <t>rayyan-172028815</t>
  </si>
  <si>
    <t>5th International Conference on HCI in Business, Government, and Organizations, HCIBGO 2018 Held as Part of HCI International 2018</t>
  </si>
  <si>
    <t>https://www.scopus.com/inward/record.uri?eid=2-s2.0-85050499411&amp;partnerID=40&amp;md5=e30b356eb957b4d4df8890e13be91a08</t>
  </si>
  <si>
    <t>2-s2.0-85083238912</t>
  </si>
  <si>
    <t>rayyan-172028816</t>
  </si>
  <si>
    <t>Forensic-related application security controls for Rhel in critical infrastructure</t>
  </si>
  <si>
    <t>Bajramovic, Edita and Lainer, Andreas</t>
  </si>
  <si>
    <t>https://www.scopus.com/inward/record.uri?eid=2-s2.0-85083238912&amp;doi=10.18420%2fin2017_101&amp;partnerID=40&amp;md5=7aba0b75299b32800eebf632a6689524</t>
  </si>
  <si>
    <t>10.18420/in2017_101</t>
  </si>
  <si>
    <t>2-s2.0-85058711252</t>
  </si>
  <si>
    <t>rayyan-172028817</t>
  </si>
  <si>
    <t>Hack my company: An empirical assessment of post-exploitation behavior and lateral movement in cloud environments</t>
  </si>
  <si>
    <t>Fraunholz, Daniel and Schneider, Daniel and Zemitis, Janis and Schotten, Hans Dieter</t>
  </si>
  <si>
    <t>https://www.scopus.com/inward/record.uri?eid=2-s2.0-85058711252&amp;doi=10.1145%2f3277570.3277573&amp;partnerID=40&amp;md5=ae1b9607c6a87ec60967731a3ad1ed86</t>
  </si>
  <si>
    <t>10.1145/3277570.3277573</t>
  </si>
  <si>
    <t>2-s2.0-85057111230</t>
  </si>
  <si>
    <t>rayyan-172028818</t>
  </si>
  <si>
    <t>3rd International Conference on Digital Transformation and Global Society, DTGS 2018</t>
  </si>
  <si>
    <t>https://www.scopus.com/inward/record.uri?eid=2-s2.0-85057111230&amp;partnerID=40&amp;md5=04db4e2a672942200d540db06202681e</t>
  </si>
  <si>
    <t>2-s2.0-85015409029</t>
  </si>
  <si>
    <t>rayyan-172028819</t>
  </si>
  <si>
    <t>Data protection using interaural quantified-phase steganography on stereo audio signals</t>
  </si>
  <si>
    <t>IEEE Region 10 Annual International Conference, Proceedings/TENCON</t>
  </si>
  <si>
    <t>Manunggal, Trikarsa Tirtadwipa and Arifianto, Dhany</t>
  </si>
  <si>
    <t>https://www.scopus.com/inward/record.uri?eid=2-s2.0-85015409029&amp;doi=10.1109%2fTENCON.2016.7848778&amp;partnerID=40&amp;md5=d0b55718b1db7aad758ff2dac8496d70</t>
  </si>
  <si>
    <t>10.1109/TENCON.2016.7848778</t>
  </si>
  <si>
    <t>2-s2.0-85057123617</t>
  </si>
  <si>
    <t>rayyan-172028820</t>
  </si>
  <si>
    <t>Remote Desktop Backdoor Implementation with Reverse TCP Payload Using Open Source Tools for Instructional Use</t>
  </si>
  <si>
    <t>IEEE International Conference on Electro Information Technology</t>
  </si>
  <si>
    <t>Kolli, Yaswanth and Mohd, Tauheed Khan and Javaid, Ahmad Y.</t>
  </si>
  <si>
    <t>https://www.scopus.com/inward/record.uri?eid=2-s2.0-85057123617&amp;doi=10.1109%2fEIT.2018.8500174&amp;partnerID=40&amp;md5=ab88325188e81bec05e26f64a27e8b59</t>
  </si>
  <si>
    <t>10.1109/EIT.2018.8500174</t>
  </si>
  <si>
    <t>2-s2.0-85047146737</t>
  </si>
  <si>
    <t>rayyan-172028821</t>
  </si>
  <si>
    <t>Artificial intelligence techniques for information security risk assessment</t>
  </si>
  <si>
    <t>IEEE Latin America Transactions</t>
  </si>
  <si>
    <t>Azan Basallo, Yasser and Estrada Senti, Vivian and Martinez Sanchez, Natalia</t>
  </si>
  <si>
    <t>https://www.scopus.com/inward/record.uri?eid=2-s2.0-85047146737&amp;doi=10.1109%2fTLA.2018.8358671&amp;partnerID=40&amp;md5=47a4657f692f35d5512f4dbd6e770279</t>
  </si>
  <si>
    <t>10.1109/TLA.2018.8358671</t>
  </si>
  <si>
    <t>2-s2.0-85046995868</t>
  </si>
  <si>
    <t>rayyan-172028822</t>
  </si>
  <si>
    <t>Efficient Client-Side Deduplication of Encrypted Data with Public Auditing in Cloud Storage</t>
  </si>
  <si>
    <t>Youn, Taek-Young and Chang, Ku-Young and Rhee, Kyung-Hyune and Shin, Sang Uk</t>
  </si>
  <si>
    <t>https://www.scopus.com/inward/record.uri?eid=2-s2.0-85046995868&amp;doi=10.1109%2fACCESS.2018.2836328&amp;partnerID=40&amp;md5=5c0b68af13dc4700ef6c231ae82976cd</t>
  </si>
  <si>
    <t>2-s2.0-85070264382</t>
  </si>
  <si>
    <t>rayyan-172028823</t>
  </si>
  <si>
    <t>Standards and Techniques to remove Data Remanence in Cloud Storage</t>
  </si>
  <si>
    <t>1st International Conference on Data Science and Analytics, PuneCon 2018 - Proceedings</t>
  </si>
  <si>
    <t>Joshi, Seema B</t>
  </si>
  <si>
    <t>https://www.scopus.com/inward/record.uri?eid=2-s2.0-85070264382&amp;doi=10.1109%2fPUNECON.2018.8745370&amp;partnerID=40&amp;md5=13c6706060f540f763c3630b9cf022e5</t>
  </si>
  <si>
    <t>10.1109/PUNECON.2018.8745370</t>
  </si>
  <si>
    <t>2-s2.0-85061498402</t>
  </si>
  <si>
    <t>rayyan-172028824</t>
  </si>
  <si>
    <t>Intelligent Risk Management Framework for BYOD</t>
  </si>
  <si>
    <t>Proceedings - 2018 IEEE 15th International Conference on e-Business Engineering, ICEBE 2018</t>
  </si>
  <si>
    <t>Al Harthy, Khoula and Shah, Nazaraf and Shankarappa, Arun</t>
  </si>
  <si>
    <t>https://www.scopus.com/inward/record.uri?eid=2-s2.0-85061498402&amp;doi=10.1109%2fICEBE.2018.00055&amp;partnerID=40&amp;md5=6a44a1adb84989f1519c717771d38fed</t>
  </si>
  <si>
    <t>10.1109/ICEBE.2018.00055</t>
  </si>
  <si>
    <t>2-s2.0-85035049537</t>
  </si>
  <si>
    <t>rayyan-172028825</t>
  </si>
  <si>
    <t>Data storage security</t>
  </si>
  <si>
    <t>Data Storage: Systems, Management and Security Issues</t>
  </si>
  <si>
    <t>Bilski, Tomasz</t>
  </si>
  <si>
    <t>https://www.scopus.com/inward/record.uri?eid=2-s2.0-85035049537&amp;partnerID=40&amp;md5=432d52f0c1a5a90d4df90c173f7e3b23</t>
  </si>
  <si>
    <t>2-s2.0-85033687300</t>
  </si>
  <si>
    <t>rayyan-172028826</t>
  </si>
  <si>
    <t>An approach for identifying author profiles of blogs</t>
  </si>
  <si>
    <t>Zhang, Chunxia and Guo, Yu and Wu, Jiayu and Wang, Shuliang and Niu, Zhendong and Cheng, Wen</t>
  </si>
  <si>
    <t>https://www.scopus.com/inward/record.uri?eid=2-s2.0-85033687300&amp;doi=10.1007%2f978-3-319-69179-4_33&amp;partnerID=40&amp;md5=64ac11a6a8109ca0d6aeb0344bd97d4c</t>
  </si>
  <si>
    <t>10.1007/978-3-319-69179-4_33</t>
  </si>
  <si>
    <t>2-s2.0-85030308789</t>
  </si>
  <si>
    <t>rayyan-172028827</t>
  </si>
  <si>
    <t>https://www.scopus.com/inward/record.uri?eid=2-s2.0-85030308789&amp;partnerID=40&amp;md5=c55e3dcd454044987f901cfe3765c3c7</t>
  </si>
  <si>
    <t>2-s2.0-85039900989</t>
  </si>
  <si>
    <t>rayyan-172028828</t>
  </si>
  <si>
    <t>E-health care data sharing into the cloud based on deduplication and file hierarchical encryption</t>
  </si>
  <si>
    <t>2017 International Conference on Information Communication and Embedded Systems, ICICES 2017</t>
  </si>
  <si>
    <t>Sharon, R. Shiny and Joseph Manoj, R.</t>
  </si>
  <si>
    <t>https://www.scopus.com/inward/record.uri?eid=2-s2.0-85039900989&amp;doi=10.1109%2fICICES.2017.8070739&amp;partnerID=40&amp;md5=5bcd80eda13b1995b0f1f370883a034e</t>
  </si>
  <si>
    <t>10.1109/ICICES.2017.8070739</t>
  </si>
  <si>
    <t>2-s2.0-85027995432</t>
  </si>
  <si>
    <t>rayyan-172028829</t>
  </si>
  <si>
    <t>Predicting software vulnerability using security discussion in social media</t>
  </si>
  <si>
    <t>Queiroz, Andrei and Keegan, Brian and Mtenzi, Fredrick</t>
  </si>
  <si>
    <t>https://www.scopus.com/inward/record.uri?eid=2-s2.0-85027995432&amp;partnerID=40&amp;md5=7c9399c8e40b02319c09b9f127ccdcd2</t>
  </si>
  <si>
    <t>2-s2.0-85067881789</t>
  </si>
  <si>
    <t>rayyan-172028830</t>
  </si>
  <si>
    <t>Solving Global Cybersecurity Problems by Connecting Trust Using Blockchain</t>
  </si>
  <si>
    <t>Proceedings - IEEE 2018 International Congress on Cybermatics: 2018 IEEE Conferences on Internet of Things, Green Computing and Communications, Cyber, Physical and Social Computing, Smart Data, Blockchain, Computer and Information Technology, iThings/GreenCom/CPSCom/SmartData/Blockchain/CIT 2018</t>
  </si>
  <si>
    <t>Gorog, Christopher and Boult, Terrance E.</t>
  </si>
  <si>
    <t>https://www.scopus.com/inward/record.uri?eid=2-s2.0-85067881789&amp;doi=10.1109%2fCybermatics_2018.2018.00243&amp;partnerID=40&amp;md5=3cf1ed3d20113f5205fcb1cdd108a7c5</t>
  </si>
  <si>
    <t>10.1109/Cybermatics_2018.2018.00243</t>
  </si>
  <si>
    <t>2-s2.0-85062932304</t>
  </si>
  <si>
    <t>rayyan-172028831</t>
  </si>
  <si>
    <t>A safe and efficient storage scheme based on blockchain and IPFs for agricultural products tracking</t>
  </si>
  <si>
    <t>Journal of Computers (Taiwan)</t>
  </si>
  <si>
    <t>Hao, JinTao and Sun, Yan and Luo, Hong</t>
  </si>
  <si>
    <t>https://www.scopus.com/inward/record.uri?eid=2-s2.0-85062932304&amp;doi=10.3966%2f199115992018122906015&amp;partnerID=40&amp;md5=ed1e5098cd22df79894adb685ffd5fce</t>
  </si>
  <si>
    <t>Computer Society of the Republic of China</t>
  </si>
  <si>
    <t>10.3966/199115992018122906015</t>
  </si>
  <si>
    <t>2-s2.0-85019662537</t>
  </si>
  <si>
    <t>rayyan-172028832</t>
  </si>
  <si>
    <t>Analyzing network traffic data using Hive queries</t>
  </si>
  <si>
    <t>Patel, Dharaben and Yuan, Xiaohong and Roy, Kaushik and Abernathy, Aakiel</t>
  </si>
  <si>
    <t>https://www.scopus.com/inward/record.uri?eid=2-s2.0-85019662537&amp;doi=10.1109%2fSECON.2017.7925322&amp;partnerID=40&amp;md5=0b7a9560b27bef71871f559c12289019</t>
  </si>
  <si>
    <t>10.1109/SECON.2017.7925322</t>
  </si>
  <si>
    <t>2-s2.0-85061492496</t>
  </si>
  <si>
    <t>rayyan-172028833</t>
  </si>
  <si>
    <t>A Third Party Audit Mechanism for Cloud Based Storage Using File Versioning and Change Tracking Mechanism</t>
  </si>
  <si>
    <t>Proceedings of the International Conference on Inventive Research in Computing Applications, ICIRCA 2018</t>
  </si>
  <si>
    <t>Modi, Falguni M. and Desai, Megha R. and Soni, Dishant R.</t>
  </si>
  <si>
    <t>https://www.scopus.com/inward/record.uri?eid=2-s2.0-85061492496&amp;doi=10.1109%2fICIRCA.2018.8597420&amp;partnerID=40&amp;md5=9c5ed30ae1781685de3176b09c7ef6f4</t>
  </si>
  <si>
    <t>10.1109/ICIRCA.2018.8597420</t>
  </si>
  <si>
    <t>2-s2.0-85047797792</t>
  </si>
  <si>
    <t>rayyan-172028834</t>
  </si>
  <si>
    <t>Using google analytics to support cybersecurity forensics</t>
  </si>
  <si>
    <t>Proceedings - 2017 IEEE International Conference on Big Data, Big Data 2017</t>
  </si>
  <si>
    <t>Qin, Han and Riehle, Kit and Zhao, Haozhen</t>
  </si>
  <si>
    <t>https://www.scopus.com/inward/record.uri?eid=2-s2.0-85047797792&amp;doi=10.1109%2fBigData.2017.8258385&amp;partnerID=40&amp;md5=2b9232188301eefb151e6e1418b73c4d</t>
  </si>
  <si>
    <t>2-s2.0-85029449596</t>
  </si>
  <si>
    <t>rayyan-172028835</t>
  </si>
  <si>
    <t>Towards automation in information security management systems</t>
  </si>
  <si>
    <t>Proceedings - 2017 IEEE International Conference on Software Quality, Reliability and Security, QRS 2017</t>
  </si>
  <si>
    <t>Brunner, Michael and Sillaber, Christian and Breu, Ruth</t>
  </si>
  <si>
    <t>https://www.scopus.com/inward/record.uri?eid=2-s2.0-85029449596&amp;doi=10.1109%2fQRS.2017.26&amp;partnerID=40&amp;md5=3d490f20a21854497ffa9f70790e35fe</t>
  </si>
  <si>
    <t>10.1109/QRS.2017.26</t>
  </si>
  <si>
    <t>2-s2.0-85041098205</t>
  </si>
  <si>
    <t>rayyan-172028837</t>
  </si>
  <si>
    <t>SeEagle: Semantic-enhanced anomaly detection for securing eagle</t>
  </si>
  <si>
    <t>Xin, Wu and Shen, Qingni and Yang, Yahui and Wu, Zhonghai</t>
  </si>
  <si>
    <t>https://www.scopus.com/inward/record.uri?eid=2-s2.0-85041098205&amp;doi=10.1007%2f978-3-319-73697-6_17&amp;partnerID=40&amp;md5=825d680898b2bceb050dbfd3fbe14d87</t>
  </si>
  <si>
    <t>10.1007/978-3-319-73697-6_17</t>
  </si>
  <si>
    <t>2-s2.0-84991111286</t>
  </si>
  <si>
    <t>rayyan-172028839</t>
  </si>
  <si>
    <t>What could possibly go wrong? A multi-panel Delphi study of organizational social media risk</t>
  </si>
  <si>
    <t>Di Gangi, Paul M. and Johnston, Allen C. and Worrell, James L. and Thompson, Samuel C.</t>
  </si>
  <si>
    <t>https://www.scopus.com/inward/record.uri?eid=2-s2.0-84991111286&amp;doi=10.1007%2fs10796-016-9714-2&amp;partnerID=40&amp;md5=f213e693fdb9a1793d79ab9247b49df4</t>
  </si>
  <si>
    <t>10.1007/s10796-016-9714-2</t>
  </si>
  <si>
    <t>2-s2.0-85012118507</t>
  </si>
  <si>
    <t>rayyan-172028840</t>
  </si>
  <si>
    <t>Transaction dependency based approach for database damage assessment using a matrix</t>
  </si>
  <si>
    <t>International Journal on Semantic Web and Information Systems</t>
  </si>
  <si>
    <t>Haraty, Ramzi Ahmed and Kaddoura, Sanaa and Zekri, Ahmed</t>
  </si>
  <si>
    <t>https://www.scopus.com/inward/record.uri?eid=2-s2.0-85012118507&amp;doi=10.4018%2fIJSWIS.2017040105&amp;partnerID=40&amp;md5=612631dc29d32d0762ced5e67c3594bf</t>
  </si>
  <si>
    <t>10.4018/IJSWIS.2017040105</t>
  </si>
  <si>
    <t>2-s2.0-85055774291</t>
  </si>
  <si>
    <t>rayyan-172028841</t>
  </si>
  <si>
    <t>4th International Conference on Technologies and Innovation, CITI 2018</t>
  </si>
  <si>
    <t>https://www.scopus.com/inward/record.uri?eid=2-s2.0-85055774291&amp;partnerID=40&amp;md5=1e880c55420343bbcd7e3f58f2e106a2</t>
  </si>
  <si>
    <t>2-s2.0-85050125863</t>
  </si>
  <si>
    <t>rayyan-172028842</t>
  </si>
  <si>
    <t>Data security in cloud</t>
  </si>
  <si>
    <t>2017 International Conference on Energy, Communication, Data Analytics and Soft Computing, ICECDS 2017</t>
  </si>
  <si>
    <t>Lalitha, V.P. and Sagar, M.Y. and Sharanappa, S. and Hanji, Shredar and Swarup, R.</t>
  </si>
  <si>
    <t>https://www.scopus.com/inward/record.uri?eid=2-s2.0-85050125863&amp;doi=10.1109%2fICECDS.2017.8390134&amp;partnerID=40&amp;md5=6520b950a4d58b76d8ee637cec8fbb38</t>
  </si>
  <si>
    <t>10.1109/ICECDS.2017.8390134</t>
  </si>
  <si>
    <t>2-s2.0-85066123985</t>
  </si>
  <si>
    <t>rayyan-172028843</t>
  </si>
  <si>
    <t>MASS: Model for an auditing security system</t>
  </si>
  <si>
    <t>Liebenberg, A. and Eloff, J.H.P.</t>
  </si>
  <si>
    <t>https://www.scopus.com/inward/record.uri?eid=2-s2.0-85066123985&amp;doi=10.1007%2f978-0-387-35515-3_15&amp;partnerID=40&amp;md5=eb612872fa4e2c33ad0a2c55d60c475d</t>
  </si>
  <si>
    <t>2-s2.0-85039902137</t>
  </si>
  <si>
    <t>rayyan-172028845</t>
  </si>
  <si>
    <t>A simple logging system for safe Internet use</t>
  </si>
  <si>
    <t>IDAP 2017 - International Artificial Intelligence and Data Processing Symposium</t>
  </si>
  <si>
    <t>Demirol, Doygun and Tuna, Gurkan and Das, Resul</t>
  </si>
  <si>
    <t>https://www.scopus.com/inward/record.uri?eid=2-s2.0-85039902137&amp;doi=10.1109%2fIDAP.2017.8090252&amp;partnerID=40&amp;md5=133f87d262295d0ac95df21cead7a030</t>
  </si>
  <si>
    <t>10.1109/IDAP.2017.8090252</t>
  </si>
  <si>
    <t>2-s2.0-85063776375</t>
  </si>
  <si>
    <t>rayyan-172028846</t>
  </si>
  <si>
    <t>Privacy Security in Mobile Devices, Social Network Services as Related to Business</t>
  </si>
  <si>
    <t>Proceedings of the 2nd International Conference on Intelligent Computing and Control Systems, ICICCS 2018</t>
  </si>
  <si>
    <t>Harshanath, S.M. Buddhika</t>
  </si>
  <si>
    <t>https://www.scopus.com/inward/record.uri?eid=2-s2.0-85063776375&amp;doi=10.1109%2fICCONS.2018.8663200&amp;partnerID=40&amp;md5=a33f7b55f9616d54100c90de0236b896</t>
  </si>
  <si>
    <t>10.1109/ICCONS.2018.8663200</t>
  </si>
  <si>
    <t>2-s2.0-85033480000</t>
  </si>
  <si>
    <t>rayyan-172028847</t>
  </si>
  <si>
    <t>On the use of matrix bloom filters in data leak protection</t>
  </si>
  <si>
    <t>Butakov, Sergey</t>
  </si>
  <si>
    <t>https://www.scopus.com/inward/record.uri?eid=2-s2.0-85033480000&amp;doi=10.1007%2f978-3-319-68392-8_1&amp;partnerID=40&amp;md5=f4dc1fccc9f5629a69c982bbb55dc2d0</t>
  </si>
  <si>
    <t>10.1007/978-3-319-68392-8_1</t>
  </si>
  <si>
    <t>2-s2.0-85047059820</t>
  </si>
  <si>
    <t>rayyan-172028848</t>
  </si>
  <si>
    <t>The security cloud storage auditing with key generation using ABE - An implementation</t>
  </si>
  <si>
    <t>Proceedings of the 2nd International Conference on Communication and Electronics Systems, ICCES 2017</t>
  </si>
  <si>
    <t>Maheswararao, Aggala and Rao, K. Koteswar</t>
  </si>
  <si>
    <t>https://www.scopus.com/inward/record.uri?eid=2-s2.0-85047059820&amp;doi=10.1109%2fCESYS.2017.8321201&amp;partnerID=40&amp;md5=b8e6da26cc37d0dca05ef4d420ea167d</t>
  </si>
  <si>
    <t>10.1109/CESYS.2017.8321201</t>
  </si>
  <si>
    <t>2-s2.0-85061352551</t>
  </si>
  <si>
    <t>rayyan-172028849</t>
  </si>
  <si>
    <t>An approach to estimating of criticality of social engineering attacks traces</t>
  </si>
  <si>
    <t>Khlobystova, Anastasiia and Abramov, Maxim and Tulupyev, Alexander</t>
  </si>
  <si>
    <t>https://www.scopus.com/inward/record.uri?eid=2-s2.0-85061352551&amp;doi=10.1007%2f978-3-030-12072-6_36&amp;partnerID=40&amp;md5=0753efa4694ffd3e78318f43423ef066</t>
  </si>
  <si>
    <t>10.1007/978-3-030-12072-6_36</t>
  </si>
  <si>
    <t>2-s2.0-85047957672</t>
  </si>
  <si>
    <t>rayyan-172028850</t>
  </si>
  <si>
    <t>Bit-reversal encryption towards secured storage of digital image in cloud deployment</t>
  </si>
  <si>
    <t>Sasmal, Soumitra and Pan, Indrajit</t>
  </si>
  <si>
    <t>https://www.scopus.com/inward/record.uri?eid=2-s2.0-85047957672&amp;doi=10.1007%2f978-981-10-8237-5_77&amp;partnerID=40&amp;md5=5bf06e18184cc8ce6964f77c95713f6b</t>
  </si>
  <si>
    <t>10.1007/978-981-10-8237-5_77</t>
  </si>
  <si>
    <t>2-s2.0-85049300671</t>
  </si>
  <si>
    <t>rayyan-172028851</t>
  </si>
  <si>
    <t>Data analysis and information security of an Internet of Things (IoT) intelligent transit system</t>
  </si>
  <si>
    <t>2018 Systems and Information Engineering Design Symposium, SIEDS 2018</t>
  </si>
  <si>
    <t>Yorio, Zachary and Oram, Raymond and El-Tawab, Samy and Salman, Ahmad and Heydari, M. Hossain and Park, B. Brian</t>
  </si>
  <si>
    <t>https://www.scopus.com/inward/record.uri?eid=2-s2.0-85049300671&amp;doi=10.1109%2fSIEDS.2018.8374744&amp;partnerID=40&amp;md5=e9d1bec4d123cfeaf2c9feb09e347302</t>
  </si>
  <si>
    <t>10.1109/SIEDS.2018.8374744</t>
  </si>
  <si>
    <t>2-s2.0-85015220660</t>
  </si>
  <si>
    <t>rayyan-172028852</t>
  </si>
  <si>
    <t>A novel storage and search scheme in cloud computing</t>
  </si>
  <si>
    <t>Proceedings - 12th International Conference on Computational Intelligence and Security, CIS 2016</t>
  </si>
  <si>
    <t>Fang, Jing and He, Jingsha and Pathan, Muhammad Salman and Gao, Mengchen</t>
  </si>
  <si>
    <t>https://www.scopus.com/inward/record.uri?eid=2-s2.0-85015220660&amp;doi=10.1109%2fCIS.2016.74&amp;partnerID=40&amp;md5=28b89df26cc0b29e5622017180100e84</t>
  </si>
  <si>
    <t>10.1109/CIS.2016.74</t>
  </si>
  <si>
    <t>2-s2.0-85050963150</t>
  </si>
  <si>
    <t>rayyan-172028853</t>
  </si>
  <si>
    <t>An overview of monitoring tools for real-time cyber-attacks</t>
  </si>
  <si>
    <t>6th International Symposium on Digital Forensic and Security, ISDFS 2018 - Proceeding</t>
  </si>
  <si>
    <t>Baykara, Muhammet and Gurturk, Ugur and Das, Resul</t>
  </si>
  <si>
    <t>https://www.scopus.com/inward/record.uri?eid=2-s2.0-85050963150&amp;doi=10.1109%2fISDFS.2018.8355339&amp;partnerID=40&amp;md5=cecd320d5bb9c8b34f8f457b3608f627</t>
  </si>
  <si>
    <t>10.1109/ISDFS.2018.8355339</t>
  </si>
  <si>
    <t>2-s2.0-85029500640</t>
  </si>
  <si>
    <t>rayyan-172028854</t>
  </si>
  <si>
    <t>Threats and risks to information security: A practical analysis of free access wireless networks</t>
  </si>
  <si>
    <t>Quirumbay, Daniel I. and Coronel, IvÃ¡n A. and Bayas, Marcia M. and Rovira, Ronald H. and Gromaszek, Konrad and Tleshova, Akmaral and Kozbekova, Ainur</t>
  </si>
  <si>
    <t>https://www.scopus.com/inward/record.uri?eid=2-s2.0-85029500640&amp;doi=10.1117%2f12.2281227&amp;partnerID=40&amp;md5=4f986d99fed07c4a5acc45d1d0e63bb9</t>
  </si>
  <si>
    <t>10.1117/12.2281227</t>
  </si>
  <si>
    <t>2-s2.0-85045308987</t>
  </si>
  <si>
    <t>rayyan-172028855</t>
  </si>
  <si>
    <t>Managing physical layer security in wireless cellular networks: A cyber insurance approach</t>
  </si>
  <si>
    <t>IEEE Journal on Selected Areas in Communications</t>
  </si>
  <si>
    <t>Lu, Xiao and Niyato, Dusit and Privault, Nicolas and Jiang, Hai and Wang, Ping</t>
  </si>
  <si>
    <t>https://www.scopus.com/inward/record.uri?eid=2-s2.0-85045308987&amp;doi=10.1109%2fJSAC.2018.2825518&amp;partnerID=40&amp;md5=31310ec8f0dc8376862016f9b97fcce6</t>
  </si>
  <si>
    <t>10.1109/JSAC.2018.2825518</t>
  </si>
  <si>
    <t>2-s2.0-85059848186</t>
  </si>
  <si>
    <t>rayyan-172028856</t>
  </si>
  <si>
    <t>Current Cyber Security Challenges in ICS</t>
  </si>
  <si>
    <t>Proceedings - 2018 IEEE International Conference on Industrial Internet, ICII 2018</t>
  </si>
  <si>
    <t>Pattanayak, Animesh and Kirkland, Matt</t>
  </si>
  <si>
    <t>https://www.scopus.com/inward/record.uri?eid=2-s2.0-85059848186&amp;doi=10.1109%2fICII.2018.00013&amp;partnerID=40&amp;md5=e4f92250e92ceecc2e9840282584d7ea</t>
  </si>
  <si>
    <t>10.1109/ICII.2018.00013</t>
  </si>
  <si>
    <t>2-s2.0-85062856387</t>
  </si>
  <si>
    <t>rayyan-172028857</t>
  </si>
  <si>
    <t>Strategy for detecting IP address of line VoIP network packets by using the decision-tree approach</t>
  </si>
  <si>
    <t>2018 IEEE Conference on Application, Information and Network Security, AINS 2018</t>
  </si>
  <si>
    <t>Kao, Da-Yu and Wu, Wen-Ying and Su, Ching-Wei and Wang, Ting-Chi</t>
  </si>
  <si>
    <t>https://www.scopus.com/inward/record.uri?eid=2-s2.0-85062856387&amp;doi=10.1109%2fIISA.2018.8631482&amp;partnerID=40&amp;md5=0b10c846f53f44f8141e3895797c302e</t>
  </si>
  <si>
    <t>10.1109/IISA.2018.8631482</t>
  </si>
  <si>
    <t>2-s2.0-85046933636</t>
  </si>
  <si>
    <t>rayyan-172028858</t>
  </si>
  <si>
    <t>Breaking! A typology of security and privacy news and how it's shared</t>
  </si>
  <si>
    <t>Conference on Human Factors in Computing Systems - Proceedings</t>
  </si>
  <si>
    <t>Das, Sauvik and Lo, Joanne and Dabbish, Laura and Hong, Jason I.</t>
  </si>
  <si>
    <t>https://www.scopus.com/inward/record.uri?eid=2-s2.0-85046933636&amp;doi=10.1145%2f3173574.3173575&amp;partnerID=40&amp;md5=0fe287de1453442b12215e6633236060</t>
  </si>
  <si>
    <t>2-s2.0-85036533882</t>
  </si>
  <si>
    <t>rayyan-172028859</t>
  </si>
  <si>
    <t>Image steganography based on odd/even pixels distribution scheme and two parameters random function</t>
  </si>
  <si>
    <t>Hashim, Mohammed Mahdi and Mohd Rahim, Mohd Shafry</t>
  </si>
  <si>
    <t>https://www.scopus.com/inward/record.uri?eid=2-s2.0-85036533882&amp;partnerID=40&amp;md5=0c53ba2deada218b95387b2b2f665a6f</t>
  </si>
  <si>
    <t>Asian Research Publishing Network</t>
  </si>
  <si>
    <t>2-s2.0-85062844166</t>
  </si>
  <si>
    <t>rayyan-172028860</t>
  </si>
  <si>
    <t>An implementation of data exchange in environmental monitoring using authenticated attribute-based encryption with revocation</t>
  </si>
  <si>
    <t>International Electronics Symposium on Knowledge Creation and Intelligent Computing, IES-KCIC 2018 - Proceedings</t>
  </si>
  <si>
    <t>Munsyi and Sudarsono, Amang and Harun Al Rasvid, M. Udin</t>
  </si>
  <si>
    <t>https://www.scopus.com/inward/record.uri?eid=2-s2.0-85062844166&amp;doi=10.1109%2fKCIC.2018.8628487&amp;partnerID=40&amp;md5=49577348cd1bbb15e968916472472d6e</t>
  </si>
  <si>
    <t>10.1109/KCIC.2018.8628487</t>
  </si>
  <si>
    <t>2-s2.0-85059091495</t>
  </si>
  <si>
    <t>rayyan-172028861</t>
  </si>
  <si>
    <t>Crypto-voting, a blockchain based e-voting system</t>
  </si>
  <si>
    <t>IC3K 2018 - Proceedings of the 10th International Joint Conference on Knowledge Discovery, Knowledge Engineering and Knowledge Management</t>
  </si>
  <si>
    <t>Fusco, Francesco and Lunesu, Maria Ilaria and Pani, Filippo Eros and Pinna, Andrea</t>
  </si>
  <si>
    <t>https://www.scopus.com/inward/record.uri?eid=2-s2.0-85059091495&amp;doi=10.5220%2f0006962102230227&amp;partnerID=40&amp;md5=4dc8a83ad8022d23a5388bfc6226efe9</t>
  </si>
  <si>
    <t>2-s2.0-85081131976</t>
  </si>
  <si>
    <t>rayyan-172028862</t>
  </si>
  <si>
    <t>A Novel Third Party Integrity Checker (TPIC) based Data Auditing for Security of the Dynamic Streaming Client Data in a Cloud Infrastructure</t>
  </si>
  <si>
    <t>3rd International Conference on Electrical, Electronics, Communication, Computer Technologies and Optimization Techniques, ICEECCOT 2018</t>
  </si>
  <si>
    <t>Rao, Krishna Prasad and Puneeth, R.P. and Shetty, Shashank</t>
  </si>
  <si>
    <t>https://www.scopus.com/inward/record.uri?eid=2-s2.0-85081131976&amp;doi=10.1109%2fICEECCOT43722.2018.9001384&amp;partnerID=40&amp;md5=53698df5199d3a3a8036b9a5f7dee918</t>
  </si>
  <si>
    <t>10.1109/ICEECCOT43722.2018.9001384</t>
  </si>
  <si>
    <t>2-s2.0-85030310718</t>
  </si>
  <si>
    <t>rayyan-172028863</t>
  </si>
  <si>
    <t>Timestamp hiccups: Detecting manipulated filesystem timestamps on NTFS</t>
  </si>
  <si>
    <t>Neuner, Sebastian and Voyiatzis, Artemios G. and Schmiedecker, Martin and Weippl, Edgar R.</t>
  </si>
  <si>
    <t>https://www.scopus.com/inward/record.uri?eid=2-s2.0-85030310718&amp;doi=10.1145%2f3098954.3098994&amp;partnerID=40&amp;md5=a81825099f797ef750bbdb02314be830</t>
  </si>
  <si>
    <t>10.1145/3098954.3098994</t>
  </si>
  <si>
    <t>2-s2.0-85052392835</t>
  </si>
  <si>
    <t>rayyan-172028864</t>
  </si>
  <si>
    <t>2nd International Conference on Data Management, Analytics and Innovation, ICDMAI 2018</t>
  </si>
  <si>
    <t>https://www.scopus.com/inward/record.uri?eid=2-s2.0-85052392835&amp;partnerID=40&amp;md5=9073f8025acbecfbc20c919ef04f9341</t>
  </si>
  <si>
    <t>2-s2.0-85041533422</t>
  </si>
  <si>
    <t>rayyan-172028867</t>
  </si>
  <si>
    <t>Secure public auditing using batch processing for cloud data storage</t>
  </si>
  <si>
    <t>Prakash, G.L. and Prateek, Manish and Singh, Inder</t>
  </si>
  <si>
    <t>https://www.scopus.com/inward/record.uri?eid=2-s2.0-85041533422&amp;doi=10.1007%2f978-981-10-5828-8_14&amp;partnerID=40&amp;md5=ad88582cfbe097e29822600edde99832</t>
  </si>
  <si>
    <t>10.1007/978-981-10-5828-8_14</t>
  </si>
  <si>
    <t>rayyan-172028868</t>
  </si>
  <si>
    <t>WSN security applied to smart metering systems based on cryptography techniques</t>
  </si>
  <si>
    <t>2-s2.0-85062823698</t>
  </si>
  <si>
    <t>rayyan-172028869</t>
  </si>
  <si>
    <t>An Efficient Hybrid Exact String Matching Algorithm to Minimize the Number of Attempts and Character Comparisons</t>
  </si>
  <si>
    <t>2018 21st International Conference of Computer and Information Technology, ICCIT 2018</t>
  </si>
  <si>
    <t>Mahmud, Prince and Rana, Md. Sohel and Talukder, Kamrul Hasan</t>
  </si>
  <si>
    <t>https://www.scopus.com/inward/record.uri?eid=2-s2.0-85062823698&amp;doi=10.1109%2fICCITECHN.2018.8631908&amp;partnerID=40&amp;md5=6cad1043b22e600be4f7fe2a5220cf59</t>
  </si>
  <si>
    <t>10.1109/ICCITECHN.2018.8631908</t>
  </si>
  <si>
    <t>2-s2.0-85061901586</t>
  </si>
  <si>
    <t>rayyan-172028870</t>
  </si>
  <si>
    <t>Autonomic Author Identification in Internet Relay Chat (IRC)</t>
  </si>
  <si>
    <t>https://www.scopus.com/inward/record.uri?eid=2-s2.0-85061901586&amp;doi=10.1109%2fAICCSA.2018.8612780&amp;partnerID=40&amp;md5=5fe0b1068cf35e8002ccdbe20a636bed</t>
  </si>
  <si>
    <t>10.1109/AICCSA.2018.8612780</t>
  </si>
  <si>
    <t>2-s2.0-85042408432</t>
  </si>
  <si>
    <t>rayyan-172028871</t>
  </si>
  <si>
    <t>https://www.scopus.com/inward/record.uri?eid=2-s2.0-85042408432&amp;partnerID=40&amp;md5=59862c91a4da28223e4a65bd2eef3e0f</t>
  </si>
  <si>
    <t>2-s2.0-85027685539</t>
  </si>
  <si>
    <t>rayyan-172028872</t>
  </si>
  <si>
    <t>An overview of hardware-level statistical power analysis attack countermeasures</t>
  </si>
  <si>
    <t>Journal of Cryptographic Engineering</t>
  </si>
  <si>
    <t>Mayhew, Matthew and Muresan, Radu</t>
  </si>
  <si>
    <t>https://www.scopus.com/inward/record.uri?eid=2-s2.0-85027685539&amp;doi=10.1007%2fs13389-016-0133-6&amp;partnerID=40&amp;md5=b389ad31e3bbe41c00196de49c52acc4</t>
  </si>
  <si>
    <t>10.1007/s13389-016-0133-6</t>
  </si>
  <si>
    <t>2-s2.0-85063147035</t>
  </si>
  <si>
    <t>rayyan-172028873</t>
  </si>
  <si>
    <t>A Binary Feature Extraction Based Data Provenance System Implemented on Flink Platform</t>
  </si>
  <si>
    <t>Proceedings - 2018 International Conference on Cyber-Enabled Distributed Computing and Knowledge Discovery, CyberC 2018</t>
  </si>
  <si>
    <t>Wang, Yangyizhou and Li, Lan and Fan, Lei</t>
  </si>
  <si>
    <t>https://www.scopus.com/inward/record.uri?eid=2-s2.0-85063147035&amp;doi=10.1109%2fCyberC.2018.00045&amp;partnerID=40&amp;md5=205afc733eb023b3880e198c2b20c1a5</t>
  </si>
  <si>
    <t>10.1109/CyberC.2018.00045</t>
  </si>
  <si>
    <t>2-s2.0-85056464728</t>
  </si>
  <si>
    <t>rayyan-172028874</t>
  </si>
  <si>
    <t>1st International Conference on Applied Informatics, ICAI 2018</t>
  </si>
  <si>
    <t>https://www.scopus.com/inward/record.uri?eid=2-s2.0-85056464728&amp;partnerID=40&amp;md5=91c6d951cd6bbb447c64fbcdf9b1cb1f</t>
  </si>
  <si>
    <t>2-s2.0-85054850048</t>
  </si>
  <si>
    <t>rayyan-172028875</t>
  </si>
  <si>
    <t>An Approach to Selecting an Informative Feature in Software Identification</t>
  </si>
  <si>
    <t>Salakhutdinova, Kseniya and Krivtsova, Irina and Lebedev, Ilya and Sukhoparov, Mikhail</t>
  </si>
  <si>
    <t>https://www.scopus.com/inward/record.uri?eid=2-s2.0-85054850048&amp;doi=10.1007%2f978-3-030-01168-0_30&amp;partnerID=40&amp;md5=7bfe05a88d3f21b7b98bde3bed65b312</t>
  </si>
  <si>
    <t>10.1007/978-3-030-01168-0_30</t>
  </si>
  <si>
    <t>2-s2.0-85043303627</t>
  </si>
  <si>
    <t>rayyan-172028876</t>
  </si>
  <si>
    <t>Intruder monitoring system for local networks using python</t>
  </si>
  <si>
    <t>Proceedings of the 9th International Conference on Electronics, Computers and Artificial Intelligence, ECAI 2017</t>
  </si>
  <si>
    <t>Barbu, IonuÅ£-Daniel and Pascariu, Cristian and Bacivarov, Ioan C. and Axinte, Sabina-Daniela and Firoiu, Marian</t>
  </si>
  <si>
    <t>https://www.scopus.com/inward/record.uri?eid=2-s2.0-85043303627&amp;doi=10.1109%2fECAI.2017.8166457&amp;partnerID=40&amp;md5=f83a083ace379a5d73fd6803e7ed5d8a</t>
  </si>
  <si>
    <t>10.1109/ECAI.2017.8166457</t>
  </si>
  <si>
    <t>2-s2.0-85067505230</t>
  </si>
  <si>
    <t>rayyan-172028877</t>
  </si>
  <si>
    <t>Ensuring Cloud Data Security using Public Auditing with Privacy Preserving</t>
  </si>
  <si>
    <t>Proceedings of the 3rd International Conference on Communication and Electronics Systems, ICCES 2018</t>
  </si>
  <si>
    <t>Hiremath, Shivarajkumar and Kunte, Sanjeev R</t>
  </si>
  <si>
    <t>https://www.scopus.com/inward/record.uri?eid=2-s2.0-85067505230&amp;doi=10.1109%2fCESYS.2018.8724036&amp;partnerID=40&amp;md5=dfdd45b15fc3bc738ce6652bcfa73bcc</t>
  </si>
  <si>
    <t>10.1109/CESYS.2018.8724036</t>
  </si>
  <si>
    <t>2-s2.0-85030239883</t>
  </si>
  <si>
    <t>rayyan-172028878</t>
  </si>
  <si>
    <t>2017 IEEE International Conference on Intelligence and Security Informatics: Security and Big Data, ISI 2017</t>
  </si>
  <si>
    <t>https://www.scopus.com/inward/record.uri?eid=2-s2.0-85030239883&amp;partnerID=40&amp;md5=56089c3f71a00597d63f8cbe266ac3ae</t>
  </si>
  <si>
    <t>2-s2.0-85061401888</t>
  </si>
  <si>
    <t>rayyan-172028879</t>
  </si>
  <si>
    <t>1st International Workshop on Information and Operational Technology Security Systems, IOSec 2018</t>
  </si>
  <si>
    <t>https://www.scopus.com/inward/record.uri?eid=2-s2.0-85061401888&amp;partnerID=40&amp;md5=afcf21307c391f6b7177820962c1977b</t>
  </si>
  <si>
    <t>2-s2.0-85050924928</t>
  </si>
  <si>
    <t>rayyan-172028880</t>
  </si>
  <si>
    <t>RansomWall: A layered defense system against cryptographic ransomware attacks using machine learning</t>
  </si>
  <si>
    <t>2018 10th International Conference on Communication Systems and Networks, COMSNETS 2018</t>
  </si>
  <si>
    <t>Shaukat, Saiyed Kashif and Ribeiro, Vinay J.</t>
  </si>
  <si>
    <t>https://www.scopus.com/inward/record.uri?eid=2-s2.0-85050924928&amp;doi=10.1109%2fCOMSNETS.2018.8328219&amp;partnerID=40&amp;md5=5877a5bd417adcaf4ac152f6518e8da9</t>
  </si>
  <si>
    <t>10.1109/COMSNETS.2018.8328219</t>
  </si>
  <si>
    <t>2-s2.0-85061308740</t>
  </si>
  <si>
    <t>rayyan-172028882</t>
  </si>
  <si>
    <t>What's in your policy? An analysis of the current state of information security policies in academic institutions</t>
  </si>
  <si>
    <t>26th European Conference on Information Systems: Beyond Digitization - Facets of Socio-Technical Change, ECIS 2018</t>
  </si>
  <si>
    <t>https://www.scopus.com/inward/record.uri?eid=2-s2.0-85061308740&amp;partnerID=40&amp;md5=94b7f9afabfe3303eee2e10c4e87f5c1</t>
  </si>
  <si>
    <t>2-s2.0-85070802347</t>
  </si>
  <si>
    <t>rayyan-172028883</t>
  </si>
  <si>
    <t>Measurement of employee information security awareness: Case study at a government institution</t>
  </si>
  <si>
    <t>Proceedings of the 3rd International Conference on Informatics and Computing, ICIC 2018</t>
  </si>
  <si>
    <t>Puspitaningrum, Eka Ayu and Devani, Ferizka Tiara and Putri, Vidya Qoriah and Hidayanto, Achmad Nizar and Solikin and Hapsari, Ika Chandra</t>
  </si>
  <si>
    <t>https://www.scopus.com/inward/record.uri?eid=2-s2.0-85070802347&amp;doi=10.1109%2fIAC.2018.8780571&amp;partnerID=40&amp;md5=befda6575659d138c98177f4b063b299</t>
  </si>
  <si>
    <t>10.1109/IAC.2018.8780571</t>
  </si>
  <si>
    <t>2-s2.0-85062401754</t>
  </si>
  <si>
    <t>rayyan-172028884</t>
  </si>
  <si>
    <t>Framework for privacy-aware web service logging</t>
  </si>
  <si>
    <t>2018 International Conference on Advanced Computer Science and Information Systems, ICACSIS 2018</t>
  </si>
  <si>
    <t>Chanakitkamchok, Chaithat and Senivongse, Twittie</t>
  </si>
  <si>
    <t>https://www.scopus.com/inward/record.uri?eid=2-s2.0-85062401754&amp;doi=10.1109%2fICACSIS.2018.8618184&amp;partnerID=40&amp;md5=d2b996a478eef4f7dd8a434de8646094</t>
  </si>
  <si>
    <t>10.1109/ICACSIS.2018.8618184</t>
  </si>
  <si>
    <t>2-s2.0-85053859911</t>
  </si>
  <si>
    <t>rayyan-172028885</t>
  </si>
  <si>
    <t>Secure file storage system among distributed public clouds</t>
  </si>
  <si>
    <t>Ximing, Li and Weizhao, Chen and Yubin, Guo and Senyang, Zhang and Qiong, Huang</t>
  </si>
  <si>
    <t>https://www.scopus.com/inward/record.uri?eid=2-s2.0-85053859911&amp;doi=10.1007%2f978-3-030-00012-7_26&amp;partnerID=40&amp;md5=f9a610171eea9c68d872c641316b61b0</t>
  </si>
  <si>
    <t>10.1007/978-3-030-00012-7_26</t>
  </si>
  <si>
    <t>2-s2.0-85028441582</t>
  </si>
  <si>
    <t>rayyan-172028886</t>
  </si>
  <si>
    <t>File distribution preparation with file retrieval and error recovery in cloud environment</t>
  </si>
  <si>
    <t>Mehta, Shital and Panchal, Gaurang</t>
  </si>
  <si>
    <t>https://www.scopus.com/inward/record.uri?eid=2-s2.0-85028441582&amp;doi=10.1007%2f978-3-319-63673-3_36&amp;partnerID=40&amp;md5=afa825aaef699d743706b1eef8d7dc01</t>
  </si>
  <si>
    <t>10.1007/978-3-319-63673-3_36</t>
  </si>
  <si>
    <t>2-s2.0-85055498409</t>
  </si>
  <si>
    <t>rayyan-172028887</t>
  </si>
  <si>
    <t>Implementation of IT security and risk management process into the academic management platform of a higher education institution in Ecuador</t>
  </si>
  <si>
    <t>IC3K 2017 - Proceedings of the 9th International Joint Conference on Knowledge Discovery, Knowledge Engineering and Knowledge Management</t>
  </si>
  <si>
    <t>LÃ³pez, LÃ­dice Haz and Bustos, Geovanny Cervantes</t>
  </si>
  <si>
    <t>https://www.scopus.com/inward/record.uri?eid=2-s2.0-85055498409&amp;partnerID=40&amp;md5=5a6c82384f539e0b604a327fb94c674c</t>
  </si>
  <si>
    <t>2-s2.0-85059930173</t>
  </si>
  <si>
    <t>rayyan-172028888</t>
  </si>
  <si>
    <t>An Adaptive Telerobotics Control for Advanced Manufacturing</t>
  </si>
  <si>
    <t>2018 NASA/ESA Conference on Adaptive Hardware and Systems, AHS 2018</t>
  </si>
  <si>
    <t>Nasser, Bilal and Rabani, Amir and Freiling, Don and Gan, Christian</t>
  </si>
  <si>
    <t>https://www.scopus.com/inward/record.uri?eid=2-s2.0-85059930173&amp;doi=10.1109%2fAHS.2018.8541370&amp;partnerID=40&amp;md5=ec0026d256719196f695ce129ce9be82</t>
  </si>
  <si>
    <t>10.1109/AHS.2018.8541370</t>
  </si>
  <si>
    <t>2-s2.0-85035085696</t>
  </si>
  <si>
    <t>rayyan-172028889</t>
  </si>
  <si>
    <t>Batch Auditing Supporting Fast Searching Invalid Files in Cloud Storage</t>
  </si>
  <si>
    <t>Jisuanji Xuebao/Chinese Journal of Computers</t>
  </si>
  <si>
    <t>Wang, Hui-Feng and Li, Zhan-Huai and Zhang, Xiao and Sun, Jian and Zhao, Xiao-Nan</t>
  </si>
  <si>
    <t>https://www.scopus.com/inward/record.uri?eid=2-s2.0-85035085696&amp;doi=10.11897%2fSP.J.1016.2017.02338&amp;partnerID=40&amp;md5=4bd57be76f50886fb4a54768a180725f</t>
  </si>
  <si>
    <t>Chinese</t>
  </si>
  <si>
    <t>Science Press</t>
  </si>
  <si>
    <t>10.11897/SP.J.1016.2017.02338</t>
  </si>
  <si>
    <t>2-s2.0-85055252265</t>
  </si>
  <si>
    <t>rayyan-172028890</t>
  </si>
  <si>
    <t>TRIO-security model for securing data of file sharing in mobile environment</t>
  </si>
  <si>
    <t>Selamat, Siti Rahayu and Muhammad Hafizuddin, S.L. and Ayop, Zakiah and Yusof, Robiah</t>
  </si>
  <si>
    <t>https://www.scopus.com/inward/record.uri?eid=2-s2.0-85055252265&amp;partnerID=40&amp;md5=b76c51500fef2e9677665c043735cc57</t>
  </si>
  <si>
    <t>2-s2.0-85037034170</t>
  </si>
  <si>
    <t>rayyan-172028892</t>
  </si>
  <si>
    <t>WAMS Cyber-Physical Test Bed for Power System, Cybersecurity Study, and Data Mining</t>
  </si>
  <si>
    <t>IEEE Transactions on Smart Grid</t>
  </si>
  <si>
    <t>Adhikari, Uttam and Morris, Thomas and Pan, Shengyi</t>
  </si>
  <si>
    <t>https://www.scopus.com/inward/record.uri?eid=2-s2.0-85037034170&amp;doi=10.1109%2fTSG.2016.2537210&amp;partnerID=40&amp;md5=28b960bd446dc570149f13c308e7a313</t>
  </si>
  <si>
    <t>10.1109/TSG.2016.2537210</t>
  </si>
  <si>
    <t>2-s2.0-85050658189</t>
  </si>
  <si>
    <t>rayyan-172028893</t>
  </si>
  <si>
    <t>Design and development of security algorithm for data storage in multicloud environment</t>
  </si>
  <si>
    <t>Proceedings of the 2017 IEEE International Conference on Intelligent Techniques in Control, Optimization and Signal Processing, INCOS 2017</t>
  </si>
  <si>
    <t>Sivapriya, K. and Kartheeban, K.</t>
  </si>
  <si>
    <t>https://www.scopus.com/inward/record.uri?eid=2-s2.0-85050658189&amp;doi=10.1109%2fITCOSP.2017.8303137&amp;partnerID=40&amp;md5=6a4814521f7bd8e3fc0cbb2afc429ff6</t>
  </si>
  <si>
    <t>10.1109/ITCOSP.2017.8303137</t>
  </si>
  <si>
    <t>2-s2.0-85059826938</t>
  </si>
  <si>
    <t>rayyan-172028894</t>
  </si>
  <si>
    <t>Development of Java capstone design of network security curriculum: Focusing on ddos intrusion detection system</t>
  </si>
  <si>
    <t>Information (Japan)</t>
  </si>
  <si>
    <t>Huh, Jun-Ho and Hwang, Soyoung</t>
  </si>
  <si>
    <t>https://www.scopus.com/inward/record.uri?eid=2-s2.0-85059826938&amp;partnerID=40&amp;md5=0208c16b72de1aef9ed33bd051df6cd7</t>
  </si>
  <si>
    <t>International Information Institute Ltd.</t>
  </si>
  <si>
    <t>2-s2.0-85058567215</t>
  </si>
  <si>
    <t>rayyan-172028895</t>
  </si>
  <si>
    <t>Learning analytics' privacy on the blockchain</t>
  </si>
  <si>
    <t>Forment, Marc Alier and FilvÃ , Daniel Amo and GarcÃ­a-PeÃ±alvo, Francisco JosÃ© and Escudero, David Fonseca and CasaÃ±, MarÃ­a JosÃ©</t>
  </si>
  <si>
    <t>https://www.scopus.com/inward/record.uri?eid=2-s2.0-85058567215&amp;doi=10.1145%2f3284179.3284231&amp;partnerID=40&amp;md5=d06e42ca3c535f1b37473e66487dad2e</t>
  </si>
  <si>
    <t>10.1145/3284179.3284231</t>
  </si>
  <si>
    <t>2-s2.0-85066120438</t>
  </si>
  <si>
    <t>rayyan-172028896</t>
  </si>
  <si>
    <t>16th IFIP World Computer Congress, WCC 2000</t>
  </si>
  <si>
    <t>https://www.scopus.com/inward/record.uri?eid=2-s2.0-85066120438&amp;partnerID=40&amp;md5=33c7629abd5fe42ac6460577440ea0c6</t>
  </si>
  <si>
    <t>2-s2.0-85043781838</t>
  </si>
  <si>
    <t>rayyan-172028897</t>
  </si>
  <si>
    <t>Design and development of multi-tenant web framework</t>
  </si>
  <si>
    <t>International Journal of Services, Technology and Management</t>
  </si>
  <si>
    <t>Kuppusamy, Sivakumar and Thirupathi, Devi and Kaniappan, Vivekanandan</t>
  </si>
  <si>
    <t>https://www.scopus.com/inward/record.uri?eid=2-s2.0-85043781838&amp;doi=10.1504%2fIJSTM.2018.090334&amp;partnerID=40&amp;md5=fdc3a4bf19f42d66e52dbeb4238dd687</t>
  </si>
  <si>
    <t>2-s2.0-85055042445</t>
  </si>
  <si>
    <t>rayyan-172028898</t>
  </si>
  <si>
    <t>Universal blind steganalysis of parity and substitution based image steganography algorithm</t>
  </si>
  <si>
    <t>Lecture Notes in Engineering and Computer Science</t>
  </si>
  <si>
    <t>Patel, Chiragkumar B. and Shah, Devangkumar U. and Prajapati, Anjulkumari</t>
  </si>
  <si>
    <t>https://www.scopus.com/inward/record.uri?eid=2-s2.0-85055042445&amp;partnerID=40&amp;md5=5305e08da9e72ddd04404ecbe8a5b93f</t>
  </si>
  <si>
    <t>Newswood Limited</t>
  </si>
  <si>
    <t>2-s2.0-85061494181</t>
  </si>
  <si>
    <t>rayyan-172028899</t>
  </si>
  <si>
    <t>Security Related Issues in Saudi Arabia Small Organizations: A Saudi Case Study</t>
  </si>
  <si>
    <t>21st Saudi Computer Society National Computer Conference, NCC 2018</t>
  </si>
  <si>
    <t>Almubayedh, Dhoha and Khalis, Mashael Al and Alazman, Ghadeer and Alabdali, Manal and Al-Refai, Rouqaiah and Nagy, Naya</t>
  </si>
  <si>
    <t>https://www.scopus.com/inward/record.uri?eid=2-s2.0-85061494181&amp;doi=10.1109%2fNCG.2018.8593058&amp;partnerID=40&amp;md5=2ab9f9d55aead23f879e243f7b06d798</t>
  </si>
  <si>
    <t>10.1109/NCG.2018.8593058</t>
  </si>
  <si>
    <t>2-s2.0-85016221020</t>
  </si>
  <si>
    <t>rayyan-172028900</t>
  </si>
  <si>
    <t>Framework for security of shared data in cloud environment</t>
  </si>
  <si>
    <t>Proceedings - 2nd International Conference on Computing, Communication, Control and Automation, ICCUBEA 2016</t>
  </si>
  <si>
    <t>Shaikh, Aaysha and Gadge, Jayant</t>
  </si>
  <si>
    <t>https://www.scopus.com/inward/record.uri?eid=2-s2.0-85016221020&amp;doi=10.1109%2fICCUBEA.2016.7860066&amp;partnerID=40&amp;md5=34c115ad9d6528a8e8eb236c071e6457</t>
  </si>
  <si>
    <t>10.1109/ICCUBEA.2016.7860066</t>
  </si>
  <si>
    <t>2-s2.0-85056787409</t>
  </si>
  <si>
    <t>rayyan-172028901</t>
  </si>
  <si>
    <t>Online tracking of kids and teens by means of invisible images: COPPA vs. GDPR</t>
  </si>
  <si>
    <t>Vlajic, Natalija and El Masri, Marmara and Riva, Gianluigi M. and Barry, Marguerite and Doran, Derek</t>
  </si>
  <si>
    <t>https://www.scopus.com/inward/record.uri?eid=2-s2.0-85056787409&amp;doi=10.1145%2f3267357.3267370&amp;partnerID=40&amp;md5=b8542f9566f6cc4cb8ca8c75f82e2d67</t>
  </si>
  <si>
    <t>2-s2.0-85048962102</t>
  </si>
  <si>
    <t>rayyan-172028902</t>
  </si>
  <si>
    <t>Patching the patchwork: appraising the EU regulatory framework on cyber security breaches</t>
  </si>
  <si>
    <t>Porcedda, Maria Grazia</t>
  </si>
  <si>
    <t>https://www.scopus.com/inward/record.uri?eid=2-s2.0-85048962102&amp;doi=10.1016%2fj.clsr.2018.04.009&amp;partnerID=40&amp;md5=c20ce4c8617e7801873af61026338989</t>
  </si>
  <si>
    <t>2-s2.0-85048433500</t>
  </si>
  <si>
    <t>rayyan-172028903</t>
  </si>
  <si>
    <t>Factors influencing employeesâ€™ participation in non-malicious, information systems security deviant behavior: Focus on formal control mechanisms and sanctions</t>
  </si>
  <si>
    <t>AMCIS 2017 - America's Conference on Information Systems: A Tradition of Innovation</t>
  </si>
  <si>
    <t>Ifinedo, Princely and Idemudia, Efosa C.</t>
  </si>
  <si>
    <t>https://www.scopus.com/inward/record.uri?eid=2-s2.0-85048433500&amp;partnerID=40&amp;md5=06f0f577e7b8e20e1d72f40bb6efd78e</t>
  </si>
  <si>
    <t>Americas Conference on Information Systems</t>
  </si>
  <si>
    <t>2-s2.0-85051436080</t>
  </si>
  <si>
    <t>rayyan-172028904</t>
  </si>
  <si>
    <t>Convergence or conflict? Digital identities vs. citizenship rights: Case study of unique identification number, Aadhaar, in India</t>
  </si>
  <si>
    <t>Mali, Nidhi Vij and Avila-Maravilla, Martha A.</t>
  </si>
  <si>
    <t>https://www.scopus.com/inward/record.uri?eid=2-s2.0-85051436080&amp;doi=10.1145%2f3209415.3209487&amp;partnerID=40&amp;md5=64b332709090ad839a09c2c4a16a4b1b</t>
  </si>
  <si>
    <t>10.1145/3209415.3209487</t>
  </si>
  <si>
    <t>rayyan-172028905</t>
  </si>
  <si>
    <t>Big data &amp; analytics: An approach using audit experts' interviews</t>
  </si>
  <si>
    <t>2-s2.0-84964018552</t>
  </si>
  <si>
    <t>rayyan-172028906</t>
  </si>
  <si>
    <t>Development of cyber information security education and training system</t>
  </si>
  <si>
    <t>Kim, Bong-Hyun and Kim, Ki-Chan and Hong, Sung-Eon and Oh, Sang-Young</t>
  </si>
  <si>
    <t>https://www.scopus.com/inward/record.uri?eid=2-s2.0-84964018552&amp;doi=10.1007%2fs11042-016-3495-y&amp;partnerID=40&amp;md5=390ee34ba65ccf4cc667f26c52f1f074</t>
  </si>
  <si>
    <t>10.1007/s11042-016-3495-y</t>
  </si>
  <si>
    <t>2-s2.0-85031416571</t>
  </si>
  <si>
    <t>rayyan-172028907</t>
  </si>
  <si>
    <t>Data security in cloud-based analytics</t>
  </si>
  <si>
    <t>Hasti, Charru and Hasti, Ashema</t>
  </si>
  <si>
    <t>https://www.scopus.com/inward/record.uri?eid=2-s2.0-85031416571&amp;doi=10.1007%2f978-981-10-6620-7_11&amp;partnerID=40&amp;md5=9ce1a3661212006e3703091a517b47c2</t>
  </si>
  <si>
    <t>10.1007/978-981-10-6620-7_11</t>
  </si>
  <si>
    <t>2-s2.0-85045885950</t>
  </si>
  <si>
    <t>rayyan-172028909</t>
  </si>
  <si>
    <t>Exniffer: Learning to Prioritize Crashes by Assessing the Exploitability from Memory Dump</t>
  </si>
  <si>
    <t>Proceedings - Asia-Pacific Software Engineering Conference, APSEC</t>
  </si>
  <si>
    <t>Tripathi, Shubham and Grieco, Gustavo and Rawat, Sanjay</t>
  </si>
  <si>
    <t>https://www.scopus.com/inward/record.uri?eid=2-s2.0-85045885950&amp;doi=10.1109%2fAPSEC.2017.30&amp;partnerID=40&amp;md5=95f552fd5815218207d945bd1d29efbf</t>
  </si>
  <si>
    <t>10.1109/APSEC.2017.30</t>
  </si>
  <si>
    <t>rayyan-172028910</t>
  </si>
  <si>
    <t>Using CAATs in security audits: Web server access log analysis</t>
  </si>
  <si>
    <t>2-s2.0-85034743691</t>
  </si>
  <si>
    <t>rayyan-172028911</t>
  </si>
  <si>
    <t>International Conference on Communication Technologies, ComTech 2017</t>
  </si>
  <si>
    <t>https://www.scopus.com/inward/record.uri?eid=2-s2.0-85034743691&amp;partnerID=40&amp;md5=42c5704074e6ea4de12acde5ed4d01d9</t>
  </si>
  <si>
    <t>2-s2.0-84925534015</t>
  </si>
  <si>
    <t>rayyan-172028912</t>
  </si>
  <si>
    <t>Surveillance of anomaly and misuse in critical networks to counter insider threats using computational intelligence</t>
  </si>
  <si>
    <t>Punithavathani, D. Shalini and Sujatha, K. and Jain, J. Mark</t>
  </si>
  <si>
    <t>https://www.scopus.com/inward/record.uri?eid=2-s2.0-84925534015&amp;doi=10.1007%2fs10586-014-0403-y&amp;partnerID=40&amp;md5=d37b70a99fb80e6e4df9121ee0a842a3</t>
  </si>
  <si>
    <t>Springer Science and Business Media, LLC</t>
  </si>
  <si>
    <t>10.1007/s10586-014-0403-y</t>
  </si>
  <si>
    <t>2-s2.0-84991829717</t>
  </si>
  <si>
    <t>rayyan-172028913</t>
  </si>
  <si>
    <t>Adapting level of detail in user interfaces for Cybersecurity operations</t>
  </si>
  <si>
    <t>Proceedings - 2016 Resilience Week, RWS 2016</t>
  </si>
  <si>
    <t>Inibhunu, Catherine and Langevin, Scott and Ralph, Scott and Kronefeld, Nathan and Soh, Harold and Jamieson, Greg A. and Sanner, Scott and Kortschot, Sean W. and Carrasco, Chelsea and White, Madeleine</t>
  </si>
  <si>
    <t>https://www.scopus.com/inward/record.uri?eid=2-s2.0-84991829717&amp;doi=10.1109%2fRWEEK.2016.7573300&amp;partnerID=40&amp;md5=9cb214fe3d55fce081bd1ce666aed922</t>
  </si>
  <si>
    <t>10.1109/RWEEK.2016.7573300</t>
  </si>
  <si>
    <t>2-s2.0-84964765917</t>
  </si>
  <si>
    <t>rayyan-172028914</t>
  </si>
  <si>
    <t>Proceedings of the 2015 Information Security Curriculum Development Conference, InfoSec CD 2015</t>
  </si>
  <si>
    <t>https://www.scopus.com/inward/record.uri?eid=2-s2.0-84964765917&amp;partnerID=40&amp;md5=af23cf3114850accac6465bf1e2a7eab</t>
  </si>
  <si>
    <t>2-s2.0-84962382969</t>
  </si>
  <si>
    <t>rayyan-172028915</t>
  </si>
  <si>
    <t>Mitigating social engineering for improved cybersecurity</t>
  </si>
  <si>
    <t>CYBER-Abuja 2015 - International Conference on Cyberspace Governance: The Imperative for National and Economic Security - Proceedings</t>
  </si>
  <si>
    <t>Osuagwu, E.U. and Chukwudebe, G.A. and Salihu, T. and Chukwudebe, V.N.</t>
  </si>
  <si>
    <t>https://www.scopus.com/inward/record.uri?eid=2-s2.0-84962382969&amp;doi=10.1109%2fCYBER-Abuja.2015.7360515&amp;partnerID=40&amp;md5=cdc812fef675dd3728ade68d349115c5</t>
  </si>
  <si>
    <t>10.1109/CYBER-Abuja.2015.7360515</t>
  </si>
  <si>
    <t>2-s2.0-84958533448</t>
  </si>
  <si>
    <t>rayyan-172028916</t>
  </si>
  <si>
    <t>Legal issues about metadata data privacy vs information security</t>
  </si>
  <si>
    <t>Munier, Manuel and Lalanne, Vincent and Ardoy, Pierre-Yves and Ricarde, Magali</t>
  </si>
  <si>
    <t>https://www.scopus.com/inward/record.uri?eid=2-s2.0-84958533448&amp;doi=10.1007%2f978-3-642-54568-9_11&amp;partnerID=40&amp;md5=239d946ccb1b0be440d1b90b6fcae27e</t>
  </si>
  <si>
    <t>2-s2.0-85015701171</t>
  </si>
  <si>
    <t>rayyan-172028917</t>
  </si>
  <si>
    <t>Design of intranet information security management</t>
  </si>
  <si>
    <t>Proceedings - 2016 International Conference on Robots and Intelligent System, ICRIS 2016</t>
  </si>
  <si>
    <t>Ye, Yalin and Sun, Weifeng and Ning, Shan and Guo, Chaoping and Xi, Wu</t>
  </si>
  <si>
    <t>https://www.scopus.com/inward/record.uri?eid=2-s2.0-85015701171&amp;doi=10.1109%2fICRIS.2016.33&amp;partnerID=40&amp;md5=16957c831f5d56b40057d6152397b635</t>
  </si>
  <si>
    <t>10.1109/ICRIS.2016.33</t>
  </si>
  <si>
    <t>2-s2.0-85140191481</t>
  </si>
  <si>
    <t>rayyan-172028918</t>
  </si>
  <si>
    <t>Satellite Communication Engineering, Second Edition</t>
  </si>
  <si>
    <t>Kolawole, Michael Olorunfunmi</t>
  </si>
  <si>
    <t>https://www.scopus.com/inward/record.uri?eid=2-s2.0-85140191481&amp;doi=10.1201%2fb16116&amp;partnerID=40&amp;md5=d0f8328184c14088043f5eba3094893f</t>
  </si>
  <si>
    <t>10.1201/b16116</t>
  </si>
  <si>
    <t>2-s2.0-84968685616</t>
  </si>
  <si>
    <t>rayyan-172028919</t>
  </si>
  <si>
    <t>Iâ€™m Game, are You? Reducing Real-World Security Threats by Managing Employee Activity in Online Social Networks</t>
  </si>
  <si>
    <t>Journal of Information Systems</t>
  </si>
  <si>
    <t>Trinkle, Brad S. and Crossler, Robert E. and Warkentin, Merrill</t>
  </si>
  <si>
    <t>https://www.scopus.com/inward/record.uri?eid=2-s2.0-84968685616&amp;doi=10.2308%2fisys-50776&amp;partnerID=40&amp;md5=9ca8e2c3d706bb0b39dfbc83b837720c</t>
  </si>
  <si>
    <t>10.2308/isys-50776</t>
  </si>
  <si>
    <t>2-s2.0-84978496731</t>
  </si>
  <si>
    <t>rayyan-172028920</t>
  </si>
  <si>
    <t>2016 IEEE Long Island Systems, Applications and Technology Conference, LISAT 2016</t>
  </si>
  <si>
    <t>https://www.scopus.com/inward/record.uri?eid=2-s2.0-84978496731&amp;partnerID=40&amp;md5=ab7477f3fa1c6f59cd0b7aeaec8b1764</t>
  </si>
  <si>
    <t>2-s2.0-84973915853</t>
  </si>
  <si>
    <t>rayyan-172028921</t>
  </si>
  <si>
    <t>Detecting social media mobile botnets using user activity correlation and artificial immune system</t>
  </si>
  <si>
    <t>2016 7th International Conference on Information and Communication Systems, ICICS 2016</t>
  </si>
  <si>
    <t>Al-Dayil, Reham A. and Dahshan, Mostafa H.</t>
  </si>
  <si>
    <t>https://www.scopus.com/inward/record.uri?eid=2-s2.0-84973915853&amp;doi=10.1109%2fIACS.2016.7476095&amp;partnerID=40&amp;md5=85989f0bb0d137be0e80cc8481529b2b</t>
  </si>
  <si>
    <t>10.1109/IACS.2016.7476095</t>
  </si>
  <si>
    <t>2-s2.0-84946593689</t>
  </si>
  <si>
    <t>rayyan-172028922</t>
  </si>
  <si>
    <t>Better information security management in municipalities</t>
  </si>
  <si>
    <t>2015 IST-Africa Conference, IST-Africa 2015</t>
  </si>
  <si>
    <t>De Lange, Joshua and Von Solms, Rossouw and Gerber, Mariana</t>
  </si>
  <si>
    <t>https://www.scopus.com/inward/record.uri?eid=2-s2.0-84946593689&amp;doi=10.1109%2fISTAFRICA.2015.7190529&amp;partnerID=40&amp;md5=132d34360566ba48b3fdefc0fab1b84d</t>
  </si>
  <si>
    <t>10.1109/ISTAFRICA.2015.7190529</t>
  </si>
  <si>
    <t>2-s2.0-85126564450</t>
  </si>
  <si>
    <t>rayyan-172028923</t>
  </si>
  <si>
    <t>Dynamics of data breaches in online social networks: Understanding threats to organizational information security reputation</t>
  </si>
  <si>
    <t>2015 International Conference on Information Systems: Exploring the Information Frontier, ICIS 2015</t>
  </si>
  <si>
    <t>Syed, Romilla and Dhillon, Gurpreet</t>
  </si>
  <si>
    <t>https://www.scopus.com/inward/record.uri?eid=2-s2.0-85126564450&amp;partnerID=40&amp;md5=44b11ea84759911ad6aa91fc0fec547b</t>
  </si>
  <si>
    <t>2-s2.0-84992151541</t>
  </si>
  <si>
    <t>rayyan-172028924</t>
  </si>
  <si>
    <t>Managing the loss of control over cyber identity</t>
  </si>
  <si>
    <t>2016 3rd International Conference on Digital Information Processing, Data Mining, and Wireless Communications, DIPDMWC 2016</t>
  </si>
  <si>
    <t>Moore, Erik</t>
  </si>
  <si>
    <t>https://www.scopus.com/inward/record.uri?eid=2-s2.0-84992151541&amp;doi=10.1109%2fDIPDMWC.2016.7529395&amp;partnerID=40&amp;md5=0589cfc5bf25127787d8bea1fade815c</t>
  </si>
  <si>
    <t>10.1109/DIPDMWC.2016.7529395</t>
  </si>
  <si>
    <t>2-s2.0-84987644087</t>
  </si>
  <si>
    <t>rayyan-172028925</t>
  </si>
  <si>
    <t>The development of cyber security testbed for networked mechatronics monitoring and control system based on DETER</t>
  </si>
  <si>
    <t>Journal of Mechanical Engineering Research and Developments</t>
  </si>
  <si>
    <t>Huang, H.P. and Xiao, S.D. and Duan, J.</t>
  </si>
  <si>
    <t>https://www.scopus.com/inward/record.uri?eid=2-s2.0-84987644087&amp;partnerID=40&amp;md5=4cee8e4887fa981f076790042da5fd4c</t>
  </si>
  <si>
    <t>Bangladesh University of Engineering and Technology</t>
  </si>
  <si>
    <t>2-s2.0-84996995665</t>
  </si>
  <si>
    <t>rayyan-172028926</t>
  </si>
  <si>
    <t>9th International Conference on Security, Privacy, and Anonymity in Computation, Communication and Storage, SpaCCS 2016</t>
  </si>
  <si>
    <t>https://www.scopus.com/inward/record.uri?eid=2-s2.0-84996995665&amp;partnerID=40&amp;md5=326222d0a6a982e99b9b8b50719f4d02</t>
  </si>
  <si>
    <t>2-s2.0-85007283521</t>
  </si>
  <si>
    <t>rayyan-172028927</t>
  </si>
  <si>
    <t>Efficient cryptographic approach for data security in wireless sensor networks using MES V-U</t>
  </si>
  <si>
    <t>Proceedings of the 10th International Conference on Intelligent Systems and Control, ISCO 2016</t>
  </si>
  <si>
    <t>Praveena, A. and Smys, S.</t>
  </si>
  <si>
    <t>https://www.scopus.com/inward/record.uri?eid=2-s2.0-85007283521&amp;doi=10.1109%2fISCO.2016.7726911&amp;partnerID=40&amp;md5=fb1bdea0d581c3e562b29fb61e7fc26b</t>
  </si>
  <si>
    <t>10.1109/ISCO.2016.7726911</t>
  </si>
  <si>
    <t>2-s2.0-84967495494</t>
  </si>
  <si>
    <t>rayyan-172028928</t>
  </si>
  <si>
    <t>Implementing Digital Forensic Readiness: From Reactive to Proactive Process</t>
  </si>
  <si>
    <t>Sachowski, Jason</t>
  </si>
  <si>
    <t>https://www.scopus.com/inward/record.uri?eid=2-s2.0-84967495494&amp;doi=10.1016%2fC2015-0-00701-8&amp;partnerID=40&amp;md5=af47118fe6ab28770b90664c49546456</t>
  </si>
  <si>
    <t>10.1016/C2015-0-00701-8</t>
  </si>
  <si>
    <t>2-s2.0-85014289886</t>
  </si>
  <si>
    <t>rayyan-172028929</t>
  </si>
  <si>
    <t>2nd International Conference on Information Systems Security and Privacy, ICISSP 2016</t>
  </si>
  <si>
    <t>https://www.scopus.com/inward/record.uri?eid=2-s2.0-85014289886&amp;partnerID=40&amp;md5=775e79418a129270f135654cc2e1b958</t>
  </si>
  <si>
    <t>2-s2.0-84969902821</t>
  </si>
  <si>
    <t>rayyan-172028930</t>
  </si>
  <si>
    <t>Protection of the information resources of a library based on analysis of business processes</t>
  </si>
  <si>
    <t>Scientific and Technical Information Processing</t>
  </si>
  <si>
    <t>Rodionova, Z.V. and Bobrov, L.K.</t>
  </si>
  <si>
    <t>https://www.scopus.com/inward/record.uri?eid=2-s2.0-84969902821&amp;doi=10.3103%2fS0147688216010032&amp;partnerID=40&amp;md5=4fcce2703dc8100b369bed71f3bb6fce</t>
  </si>
  <si>
    <t>Allerton Press Incorporation</t>
  </si>
  <si>
    <t>10.3103/S0147688216010032</t>
  </si>
  <si>
    <t>2-s2.0-85164002425</t>
  </si>
  <si>
    <t>rayyan-172028931</t>
  </si>
  <si>
    <t>https://www.scopus.com/inward/record.uri?eid=2-s2.0-85164002425&amp;partnerID=40&amp;md5=f47d5ab0e7281926b5f7b567a0d64690</t>
  </si>
  <si>
    <t>2-s2.0-84969256107</t>
  </si>
  <si>
    <t>rayyan-172028932</t>
  </si>
  <si>
    <t>Security requirements planning to anticipate the traffic flooding on the backbone network</t>
  </si>
  <si>
    <t>Proceeding of 2015 1st International Conference on Wireless and Telematics, ICWT 2015</t>
  </si>
  <si>
    <t>Haryadi, Sigit and Ibrahim, Jordia</t>
  </si>
  <si>
    <t>https://www.scopus.com/inward/record.uri?eid=2-s2.0-84969256107&amp;doi=10.1109%2fICWT.2015.7449229&amp;partnerID=40&amp;md5=2b9b37aea66109d9c6d5fbdbdc2a7a64</t>
  </si>
  <si>
    <t>10.1109/ICWT.2015.7449229</t>
  </si>
  <si>
    <t>2-s2.0-84942600552</t>
  </si>
  <si>
    <t>rayyan-172028933</t>
  </si>
  <si>
    <t>Integrating modern substation automation systems with enterprise-level management</t>
  </si>
  <si>
    <t>2015 68th Annual Conference for Protective Relay Engineers, CPRE 2015</t>
  </si>
  <si>
    <t>Nakao, Mark and Loo, Simon and Melville, Lee</t>
  </si>
  <si>
    <t>https://www.scopus.com/inward/record.uri?eid=2-s2.0-84942600552&amp;doi=10.1109%2fCPRE.2015.7102194&amp;partnerID=40&amp;md5=73d66c51f8f9828639ddcf3112d05c4c</t>
  </si>
  <si>
    <t>10.1109/CPRE.2015.7102194</t>
  </si>
  <si>
    <t>2-s2.0-84911935783</t>
  </si>
  <si>
    <t>rayyan-172028934</t>
  </si>
  <si>
    <t>A dynamic malware analyzer against virtual machine aware malicious software</t>
  </si>
  <si>
    <t>PektaÅŸ, Abdurrahman and Acarman, Tankut</t>
  </si>
  <si>
    <t>https://www.scopus.com/inward/record.uri?eid=2-s2.0-84911935783&amp;doi=10.1002%2fsec.931&amp;partnerID=40&amp;md5=d879f241e92d14c9ca38d26c1418d914</t>
  </si>
  <si>
    <t>10.1002/sec.931</t>
  </si>
  <si>
    <t>2-s2.0-84942520432</t>
  </si>
  <si>
    <t>rayyan-172028935</t>
  </si>
  <si>
    <t>Detecting anomalies in printed intelligence factory network</t>
  </si>
  <si>
    <t>Mantere, Matti and Sailio, Mirko and Noponen, Sami</t>
  </si>
  <si>
    <t>https://www.scopus.com/inward/record.uri?eid=2-s2.0-84942520432&amp;doi=10.1007%2f978-3-319-17127-2_1&amp;partnerID=40&amp;md5=7fe76909aee1250e5e490d364cbb01b7</t>
  </si>
  <si>
    <t>10.1007/978-3-319-17127-2_1</t>
  </si>
  <si>
    <t>2-s2.0-84982733762</t>
  </si>
  <si>
    <t>rayyan-172028936</t>
  </si>
  <si>
    <t>Data classification and sensitivity estimation for critical asset discovery</t>
  </si>
  <si>
    <t>IBM Journal of Research and Development</t>
  </si>
  <si>
    <t>Park, Y. and Teiken, W. and Rao, J.R. and Chari, S.N.</t>
  </si>
  <si>
    <t>https://www.scopus.com/inward/record.uri?eid=2-s2.0-84982733762&amp;doi=10.1147%2fJRD.2016.2557638&amp;partnerID=40&amp;md5=0b1b7f65919be128c1a020a9682a6253</t>
  </si>
  <si>
    <t>IBM Corporation</t>
  </si>
  <si>
    <t>10.1147/JRD.2016.2557638</t>
  </si>
  <si>
    <t>2-s2.0-84952324747</t>
  </si>
  <si>
    <t>rayyan-172028937</t>
  </si>
  <si>
    <t>The target store data breaches: Examination and insight</t>
  </si>
  <si>
    <t>The Target Store Data Breaches: Examination and Insight</t>
  </si>
  <si>
    <t>Hardy, Marianna</t>
  </si>
  <si>
    <t>https://www.scopus.com/inward/record.uri?eid=2-s2.0-84952324747&amp;partnerID=40&amp;md5=de7dbc28de9f5b28d9131909ae578331</t>
  </si>
  <si>
    <t>2-s2.0-84994160294</t>
  </si>
  <si>
    <t>rayyan-172028938</t>
  </si>
  <si>
    <t>Automatic assets identification for Smart Cities: Prerequisites for cybersecurity risk assessments</t>
  </si>
  <si>
    <t>IEEE 2nd International Smart Cities Conference: Improving the Citizens Quality of Life, ISC2 2016 - Proceedings</t>
  </si>
  <si>
    <t>Waedt, Karl and Ciriello, Antonio and Parekh, Mithil and Bajramovic, Edita</t>
  </si>
  <si>
    <t>https://www.scopus.com/inward/record.uri?eid=2-s2.0-84994160294&amp;doi=10.1109%2fISC2.2016.7580812&amp;partnerID=40&amp;md5=bfabcf7ea1b0b5192ec9ed54ad18e335</t>
  </si>
  <si>
    <t>10.1109/ISC2.2016.7580812</t>
  </si>
  <si>
    <t>2-s2.0-85028993296</t>
  </si>
  <si>
    <t>rayyan-172028939</t>
  </si>
  <si>
    <t>A risk screening system by network diagram recognition for information security audit</t>
  </si>
  <si>
    <t>Samejima, Masaki and Satoh, Naoki</t>
  </si>
  <si>
    <t>https://www.scopus.com/inward/record.uri?eid=2-s2.0-85028993296&amp;doi=10.1007%2f978-3-319-32525-5_11&amp;partnerID=40&amp;md5=183f3357504cc6204e5cc3da42239803</t>
  </si>
  <si>
    <t>10.1007/978-3-319-32525-5_11</t>
  </si>
  <si>
    <t>2-s2.0-84991264666</t>
  </si>
  <si>
    <t>rayyan-172028940</t>
  </si>
  <si>
    <t>Semantic interpretation of structured log files</t>
  </si>
  <si>
    <t>Proceedings - 2016 IEEE 17th International Conference on Information Reuse and Integration, IRI 2016</t>
  </si>
  <si>
    <t>Nimbalkar, Piyush and Mulwad, Varish and Puranik, Nikhil and Joshi, Anupam and Finin, Tim</t>
  </si>
  <si>
    <t>https://www.scopus.com/inward/record.uri?eid=2-s2.0-84991264666&amp;doi=10.1109%2fIRI.2016.81&amp;partnerID=40&amp;md5=ae3598504ad4f5b34cc5cb0f2acb77bd</t>
  </si>
  <si>
    <t>2-s2.0-85027969290</t>
  </si>
  <si>
    <t>rayyan-172028941</t>
  </si>
  <si>
    <t>Political corporate governance of ICT: Essential for national service delivery and security</t>
  </si>
  <si>
    <t>Van Der Walt, Tersia and Von Solms, Sebastiaan</t>
  </si>
  <si>
    <t>https://www.scopus.com/inward/record.uri?eid=2-s2.0-85027969290&amp;partnerID=40&amp;md5=6e802ef0f874cdc577f6cda19d1ccd48</t>
  </si>
  <si>
    <t>2-s2.0-84991471802</t>
  </si>
  <si>
    <t>rayyan-172028942</t>
  </si>
  <si>
    <t>Reducing the impact of cyberthreats with robust data governance</t>
  </si>
  <si>
    <t>Computer Fraud and Security</t>
  </si>
  <si>
    <t>Clarke, Stuart</t>
  </si>
  <si>
    <t>https://www.scopus.com/inward/record.uri?eid=2-s2.0-84991471802&amp;doi=10.1016%2fS1361-3723%2816%2930053-7&amp;partnerID=40&amp;md5=6dfceccb38dbb256281dae185b09ebb3</t>
  </si>
  <si>
    <t>10.1016/S1361-3723(16)30053-7</t>
  </si>
  <si>
    <t>2-s2.0-85004065352</t>
  </si>
  <si>
    <t>rayyan-172028943</t>
  </si>
  <si>
    <t>Automated big text security classification</t>
  </si>
  <si>
    <t>IEEE International Conference on Intelligence and Security Informatics: Cybersecurity and Big Data, ISI 2016</t>
  </si>
  <si>
    <t>Alzhrani, Khudran and Rudd, Ethan M. and Boult, Terrance E. and Chow, C. Edward</t>
  </si>
  <si>
    <t>https://www.scopus.com/inward/record.uri?eid=2-s2.0-85004065352&amp;doi=10.1109%2fISI.2016.7745451&amp;partnerID=40&amp;md5=a49476aac0e6fda6dbcd48e7d93af942</t>
  </si>
  <si>
    <t>2-s2.0-84963628577</t>
  </si>
  <si>
    <t>rayyan-172028944</t>
  </si>
  <si>
    <t>A token strengthened encryption packer to prevent reverse engineering PE files</t>
  </si>
  <si>
    <t>Proceedings of 2015 International Conference on Estimation, Detection and Information Fusion, ICEDIF 2015</t>
  </si>
  <si>
    <t>Li, Ang and Zhang, Yue and Zhang, Junxing and Zhu, Gang</t>
  </si>
  <si>
    <t>https://www.scopus.com/inward/record.uri?eid=2-s2.0-84963628577&amp;doi=10.1109%2fICEDIF.2015.7280213&amp;partnerID=40&amp;md5=de2386a7501c0f74cbdbda76d4f412b3</t>
  </si>
  <si>
    <t>10.1109/ICEDIF.2015.7280213</t>
  </si>
  <si>
    <t>2-s2.0-84940731678</t>
  </si>
  <si>
    <t>rayyan-172028945</t>
  </si>
  <si>
    <t>Peeking under the skirts of a nation: Finding ICS vulnerabilities in the critical digital infrastructure</t>
  </si>
  <si>
    <t>Kiravuo, Timo and Tiilikainen, Seppo and SÃ¤relÃ¤, Mikko and Manner, Jukka</t>
  </si>
  <si>
    <t>https://www.scopus.com/inward/record.uri?eid=2-s2.0-84940731678&amp;partnerID=40&amp;md5=2a56d548f98125730a5cf174e5a78c6f</t>
  </si>
  <si>
    <t>2-s2.0-84947238670</t>
  </si>
  <si>
    <t>rayyan-172028946</t>
  </si>
  <si>
    <t>Theoretical foundations for developing cybersecurity training</t>
  </si>
  <si>
    <t>Ortiz, Eric C. and Reinerman-Jones, Lauren</t>
  </si>
  <si>
    <t>https://www.scopus.com/inward/record.uri?eid=2-s2.0-84947238670&amp;doi=10.1007%2f978-3-319-21067-4_49&amp;partnerID=40&amp;md5=2fd59258ee1cc881c1204b9268798374</t>
  </si>
  <si>
    <t>10.1007/978-3-319-21067-4_49</t>
  </si>
  <si>
    <t>2-s2.0-84949922607</t>
  </si>
  <si>
    <t>rayyan-172028947</t>
  </si>
  <si>
    <t>Security audit of data flows across enterprise systems and networks</t>
  </si>
  <si>
    <t>2014 9th International Conference for Internet Technology and Secured Transactions, ICITST 2014</t>
  </si>
  <si>
    <t>Joukov, Nikolai and Shorokhov, Vladislav and Tantsuyev, Dmytro</t>
  </si>
  <si>
    <t>https://www.scopus.com/inward/record.uri?eid=2-s2.0-84949922607&amp;doi=10.1109%2fICITST.2014.7038813&amp;partnerID=40&amp;md5=50696b50f583d135877eac7735ea035b</t>
  </si>
  <si>
    <t>10.1109/ICITST.2014.7038813</t>
  </si>
  <si>
    <t>2-s2.0-84989186708</t>
  </si>
  <si>
    <t>rayyan-172028948</t>
  </si>
  <si>
    <t>The method of classification of user and system data based on the attributes</t>
  </si>
  <si>
    <t>Conference of Open Innovation Association, FRUCT</t>
  </si>
  <si>
    <t>Zikratov, Igor and Pantiukhin, Igor and Sizykh, Anna</t>
  </si>
  <si>
    <t>https://www.scopus.com/inward/record.uri?eid=2-s2.0-84989186708&amp;doi=10.1109%2fFRUCT-ISPIT.2016.7561557&amp;partnerID=40&amp;md5=ea898b29f65a70cf77485b2b8a360c82</t>
  </si>
  <si>
    <t>10.1109/FRUCT-ISPIT.2016.7561557</t>
  </si>
  <si>
    <t>2-s2.0-84962638528</t>
  </si>
  <si>
    <t>rayyan-172028949</t>
  </si>
  <si>
    <t>Design Issues of Trustworthy Cloud Platform Based on IP Monitoring and File Risk</t>
  </si>
  <si>
    <t>Proceedings - 2015 IEEE 5th International Conference on Big Data and Cloud Computing, BDCloud 2015</t>
  </si>
  <si>
    <t>Yang, Shin-Jer and Cheng, I-Chen</t>
  </si>
  <si>
    <t>https://www.scopus.com/inward/record.uri?eid=2-s2.0-84962638528&amp;doi=10.1109%2fBDCloud.2015.52&amp;partnerID=40&amp;md5=0e1cc3f44dce6f508014dd0863e0b214</t>
  </si>
  <si>
    <t>10.1109/BDCloud.2015.52</t>
  </si>
  <si>
    <t>2-s2.0-84947201156</t>
  </si>
  <si>
    <t>rayyan-172028950</t>
  </si>
  <si>
    <t>48th Annual Convention of Computer Society of India, CSI 2013</t>
  </si>
  <si>
    <t>https://www.scopus.com/inward/record.uri?eid=2-s2.0-84947201156&amp;partnerID=40&amp;md5=339876a9fd6b46cef7ef61c99f9f0c74</t>
  </si>
  <si>
    <t>2-s2.0-85016631870</t>
  </si>
  <si>
    <t>rayyan-172028951</t>
  </si>
  <si>
    <t>A self-adaptive audit method of data integrity in the cloud storage</t>
  </si>
  <si>
    <t>Jisuanji Yanjiu yu Fazhan/Computer Research and Development</t>
  </si>
  <si>
    <t>Wang, Huifeng and Li, Zhanhuai and Zhang, Xiao and Sun, Jian and Zhao, Xiaonan</t>
  </si>
  <si>
    <t>https://www.scopus.com/inward/record.uri?eid=2-s2.0-85016631870&amp;doi=10.7544%2fissn1000-1239.2017.20150900&amp;partnerID=40&amp;md5=6daa1c286951c8e35e54589f06aa5b69</t>
  </si>
  <si>
    <t>10.7544/issn1000-1239.2017.20150900</t>
  </si>
  <si>
    <t>2-s2.0-84931083216</t>
  </si>
  <si>
    <t>rayyan-172028952</t>
  </si>
  <si>
    <t>Failure detection in network forensics for volatile data acquisition</t>
  </si>
  <si>
    <t>9th International Conference on Cyber Warfare and Security 2014, ICCWS 2014</t>
  </si>
  <si>
    <t>Nassif, Lilian Noronha</t>
  </si>
  <si>
    <t>https://www.scopus.com/inward/record.uri?eid=2-s2.0-84931083216&amp;partnerID=40&amp;md5=6dd3ae4e231b953c7ed886bb624df597</t>
  </si>
  <si>
    <t>Academic Conferences Limited</t>
  </si>
  <si>
    <t>2-s2.0-84994232499</t>
  </si>
  <si>
    <t>rayyan-172028953</t>
  </si>
  <si>
    <t>Key issue design of closed-loop management and control for generalized remote operation of protective relay oriented to information security</t>
  </si>
  <si>
    <t>Dianli Xitong Zidonghua/Automation of Electric Power Systems</t>
  </si>
  <si>
    <t>Jin, Naizheng and Zhang, Liang and Zhang, Jianmin and Li, Yong and Zhu, Ma and Hou, Lianquan</t>
  </si>
  <si>
    <t>https://www.scopus.com/inward/record.uri?eid=2-s2.0-84994232499&amp;doi=10.7500%2fAEPS20160515001&amp;partnerID=40&amp;md5=12b26c7a593fd980d2c36d02262a682f</t>
  </si>
  <si>
    <t>Automation of Electric Power Systems Press</t>
  </si>
  <si>
    <t>10.7500/AEPS20160515001</t>
  </si>
  <si>
    <t>2-s2.0-84978689384</t>
  </si>
  <si>
    <t>rayyan-172028954</t>
  </si>
  <si>
    <t>Security for mobile application and its data outsourcing in the cloud infrastructure</t>
  </si>
  <si>
    <t>Nyamajeje, Buchanagandi Enock and Yu, Huiqun</t>
  </si>
  <si>
    <t>https://www.scopus.com/inward/record.uri?eid=2-s2.0-84978689384&amp;partnerID=40&amp;md5=ef109f9d3e6ba35053451ec625797e84</t>
  </si>
  <si>
    <t>2-s2.0-84959562748</t>
  </si>
  <si>
    <t>rayyan-172028955</t>
  </si>
  <si>
    <t>An introduction to framework of security event capturing and tracking</t>
  </si>
  <si>
    <t>2015 8th International Conference on Ubi-Media Computing, UMEDIA 2015 - Conference Proceeedings</t>
  </si>
  <si>
    <t>Hsin, Wei-Cheng and Shen, Jia-Yu and Li, Shiou-Chi and Ke, Yu-Hao and Huang, Jen-Wei</t>
  </si>
  <si>
    <t>https://www.scopus.com/inward/record.uri?eid=2-s2.0-84959562748&amp;doi=10.1109%2fUMEDIA.2015.7297482&amp;partnerID=40&amp;md5=183aace3b3f443d1e9a79aea97036e8e</t>
  </si>
  <si>
    <t>10.1109/UMEDIA.2015.7297482</t>
  </si>
  <si>
    <t>2-s2.0-84937558879</t>
  </si>
  <si>
    <t>rayyan-172028956</t>
  </si>
  <si>
    <t>Visualization of large data sets for project planning and prioritization on transportation corridors</t>
  </si>
  <si>
    <t>2015 Systems and Information Engineering Design Symposium, SIEDS 2015</t>
  </si>
  <si>
    <t>Chen, Lily X. and Chowdhury, Ahsan A. and Loulakis, Charles M. and Ownes, Michael A. and Thorisson, Heimir and Connelly, Elizabeth B. and Tucker, Chad J. and Lambert, James H.</t>
  </si>
  <si>
    <t>https://www.scopus.com/inward/record.uri?eid=2-s2.0-84937558879&amp;doi=10.1109%2fSIEDS.2015.7116954&amp;partnerID=40&amp;md5=71dad6fd63028baa107f25661191b9da</t>
  </si>
  <si>
    <t>10.1109/SIEDS.2015.7116954</t>
  </si>
  <si>
    <t>2-s2.0-84963610899</t>
  </si>
  <si>
    <t>rayyan-172028957</t>
  </si>
  <si>
    <t>Balisage Series on Markup Technologies</t>
  </si>
  <si>
    <t>https://www.scopus.com/inward/record.uri?eid=2-s2.0-84963610899&amp;partnerID=40&amp;md5=e9e2a6d593741e47750d9c46372e7165</t>
  </si>
  <si>
    <t>Mulberry Tecnologies, Inc.</t>
  </si>
  <si>
    <t>2-s2.0-85006401123</t>
  </si>
  <si>
    <t>rayyan-172028958</t>
  </si>
  <si>
    <t>2016 IEEE 18th International Conference on e-Health Networking, Applications and Services, Healthcom 2016</t>
  </si>
  <si>
    <t>https://www.scopus.com/inward/record.uri?eid=2-s2.0-85006401123&amp;partnerID=40&amp;md5=f47009774b02e9a626ec87c81a5d74ba</t>
  </si>
  <si>
    <t>2-s2.0-84943272595</t>
  </si>
  <si>
    <t>rayyan-172028959</t>
  </si>
  <si>
    <t>Enhancing distributed data storage security for cloud computing using TPA and AES algorithm</t>
  </si>
  <si>
    <t>Proceedings - 1st International Conference on Computing, Communication, Control and Automation, ICCUBEA 2015</t>
  </si>
  <si>
    <t>Shimbre, Nivedita and Deshpande, Priya</t>
  </si>
  <si>
    <t>https://www.scopus.com/inward/record.uri?eid=2-s2.0-84943272595&amp;doi=10.1109%2fICCUBEA.2015.16&amp;partnerID=40&amp;md5=80d55d657715a20a501a0f6a3fd6658a</t>
  </si>
  <si>
    <t>10.1109/ICCUBEA.2015.16</t>
  </si>
  <si>
    <t>2-s2.0-84929235321</t>
  </si>
  <si>
    <t>rayyan-172028960</t>
  </si>
  <si>
    <t>User identity and access management trends in it infrastructure- An overview</t>
  </si>
  <si>
    <t>2015 International Conference on Pervasive Computing: Advance Communication Technology and Application for Society, ICPC 2015</t>
  </si>
  <si>
    <t>Thakur, Manav A. and Gaikwad, Rahul</t>
  </si>
  <si>
    <t>https://www.scopus.com/inward/record.uri?eid=2-s2.0-84929235321&amp;doi=10.1109%2fPERVASIVE.2015.7086972&amp;partnerID=40&amp;md5=88081b67a942cd1e5a8998feb7588337</t>
  </si>
  <si>
    <t>10.1109/PERVASIVE.2015.7086972</t>
  </si>
  <si>
    <t>2-s2.0-84944381651</t>
  </si>
  <si>
    <t>rayyan-172028961</t>
  </si>
  <si>
    <t>Risk intelligence retrieval based on ontology</t>
  </si>
  <si>
    <t>2014 IEEE International Conference on Computational Intelligence and Computing Research, IEEE ICCIC 2014</t>
  </si>
  <si>
    <t>Sarala, R. and Vijayalakshmi, V. and Zayaraz, G. and Priyanka, E.</t>
  </si>
  <si>
    <t>https://www.scopus.com/inward/record.uri?eid=2-s2.0-84944381651&amp;doi=10.1109%2fICCIC.2014.7238338&amp;partnerID=40&amp;md5=0a0678d62c3fdab3a542849af543166f</t>
  </si>
  <si>
    <t>10.1109/ICCIC.2014.7238338</t>
  </si>
  <si>
    <t>2-s2.0-84976340660</t>
  </si>
  <si>
    <t>rayyan-172028962</t>
  </si>
  <si>
    <t>Intellectual property theft and national security: Agendas and assumptions</t>
  </si>
  <si>
    <t>Information Society</t>
  </si>
  <si>
    <t>Halbert, Debora</t>
  </si>
  <si>
    <t>https://www.scopus.com/inward/record.uri?eid=2-s2.0-84976340660&amp;doi=10.1080%2f01972243.2016.1177762&amp;partnerID=40&amp;md5=d774df52906e5c21aff75111f09778f2</t>
  </si>
  <si>
    <t>Routledge</t>
  </si>
  <si>
    <t>10.1080/01972243.2016.1177762</t>
  </si>
  <si>
    <t>2-s2.0-85015847336</t>
  </si>
  <si>
    <t>rayyan-172028964</t>
  </si>
  <si>
    <t>International Workshop on Enterprise Security, ES 2015</t>
  </si>
  <si>
    <t>https://www.scopus.com/inward/record.uri?eid=2-s2.0-85015847336&amp;partnerID=40&amp;md5=dd04d764289ec68bbee7097b141f4672</t>
  </si>
  <si>
    <t>2-s2.0-85003816187</t>
  </si>
  <si>
    <t>rayyan-172028965</t>
  </si>
  <si>
    <t>https://www.scopus.com/inward/record.uri?eid=2-s2.0-85003816187&amp;partnerID=40&amp;md5=ac3d19f08fa6af93a31f7b7395287ea9</t>
  </si>
  <si>
    <t>2-s2.0-84964841821</t>
  </si>
  <si>
    <t>rayyan-172028966</t>
  </si>
  <si>
    <t>Program-object level data flow analysis with applications to data leakage and contamination forensics</t>
  </si>
  <si>
    <t>CODASPY 2016 - Proceedings of the 6th ACM Conference on Data and Application Security and Privacy</t>
  </si>
  <si>
    <t>Xiao, Gaoyao and Wang, Jun and Liu, Peng and Ming, Jiang and Wu, Dinghao</t>
  </si>
  <si>
    <t>https://www.scopus.com/inward/record.uri?eid=2-s2.0-84964841821&amp;doi=10.1145%2f2857705.2857747&amp;partnerID=40&amp;md5=2575a1ac1c9f36abc37dfd061e1a6545</t>
  </si>
  <si>
    <t>2-s2.0-85052478931</t>
  </si>
  <si>
    <t>rayyan-172028967</t>
  </si>
  <si>
    <t>Information security management handbook, sixth edition, volume 6</t>
  </si>
  <si>
    <t>Information Security Management Handbook, Sixth Edition, Volume 6</t>
  </si>
  <si>
    <t>Tipton, Harold F. and Nozaki, Micki Krause</t>
  </si>
  <si>
    <t>https://www.scopus.com/inward/record.uri?eid=2-s2.0-85052478931&amp;partnerID=40&amp;md5=b5b6377b4d87f5aa75eb84a27074d092</t>
  </si>
  <si>
    <t>2-s2.0-84940740219</t>
  </si>
  <si>
    <t>rayyan-172028968</t>
  </si>
  <si>
    <t>Detection of DNS based covert channels</t>
  </si>
  <si>
    <t>Sheridan, Stephen and Keane, Anthony</t>
  </si>
  <si>
    <t>https://www.scopus.com/inward/record.uri?eid=2-s2.0-84940740219&amp;partnerID=40&amp;md5=301cf520505eb9aa1721f64be7bd7a7f</t>
  </si>
  <si>
    <t>2-s2.0-84978818301</t>
  </si>
  <si>
    <t>rayyan-172028969</t>
  </si>
  <si>
    <t>21st Australasian Conference on Information Security and Privacy, ACISP 2016</t>
  </si>
  <si>
    <t>https://www.scopus.com/inward/record.uri?eid=2-s2.0-84978818301&amp;partnerID=40&amp;md5=a94e62eaf518ac46f878d22bae606c25</t>
  </si>
  <si>
    <t>2-s2.0-84994168633</t>
  </si>
  <si>
    <t>rayyan-172028970</t>
  </si>
  <si>
    <t>Enhanced cloud security framework to confirm data security on asymmetric and symmetric key encryption</t>
  </si>
  <si>
    <t>IEEE WCTFTR 2016 - Proceedings of 2016 World Conference on Futuristic Trends in Research and Innovation for Social Welfare</t>
  </si>
  <si>
    <t>Jayapandian, N. and Rahman, A.M.J. Md. Zubair and Radhikadevi, S. and Koushikaa, M.</t>
  </si>
  <si>
    <t>https://www.scopus.com/inward/record.uri?eid=2-s2.0-84994168633&amp;doi=10.1109%2fSTARTUP.2016.7583904&amp;partnerID=40&amp;md5=6fb8fe69682e447f2f0af77a84c65539</t>
  </si>
  <si>
    <t>10.1109/STARTUP.2016.7583904</t>
  </si>
  <si>
    <t>2-s2.0-84906783173</t>
  </si>
  <si>
    <t>rayyan-172028971</t>
  </si>
  <si>
    <t>A strengthening plan for enterprise information security based on cloud computing</t>
  </si>
  <si>
    <t>Kang, An Na and Barolli, Leonard and Park, Jong Hyuk and Jeong, Young-Sik</t>
  </si>
  <si>
    <t>https://www.scopus.com/inward/record.uri?eid=2-s2.0-84906783173&amp;doi=10.1007%2fs10586-013-0327-y&amp;partnerID=40&amp;md5=e1ee9473bb5848f580ad9abb86562632</t>
  </si>
  <si>
    <t>10.1007/s10586-013-0327-y</t>
  </si>
  <si>
    <t>2-s2.0-84952040795</t>
  </si>
  <si>
    <t>rayyan-172028972</t>
  </si>
  <si>
    <t>The method and system implementation of unstructured data tracking and forensics</t>
  </si>
  <si>
    <t>Gu, Guangyu and Zhang, Shujuan and Wang, Xuefei and Cai, Xiang and Chen, Sheng</t>
  </si>
  <si>
    <t>https://www.scopus.com/inward/record.uri?eid=2-s2.0-84952040795&amp;doi=10.1007%2f978-3-662-48683-2_32&amp;partnerID=40&amp;md5=4f629d7996f75e594f7442795007f47a</t>
  </si>
  <si>
    <t>10.1007/978-3-662-48683-2_32</t>
  </si>
  <si>
    <t>2-s2.0-84921023675</t>
  </si>
  <si>
    <t>rayyan-172028973</t>
  </si>
  <si>
    <t>Multi-replica provable data possession scheme supporting data dynamic updating</t>
  </si>
  <si>
    <t>Tongxin Xuebao/Journal on Communications</t>
  </si>
  <si>
    <t>Chen, Long and Luo, Yu-Zhu</t>
  </si>
  <si>
    <t>https://www.scopus.com/inward/record.uri?eid=2-s2.0-84921023675&amp;doi=10.3969%2fj.issn.1000-436x.2014.z2.003&amp;partnerID=40&amp;md5=bb70de0df1a5a528b5a4693af3a52936</t>
  </si>
  <si>
    <t>Editorial Board of Journal on Communications</t>
  </si>
  <si>
    <t>10.3969/j.issn.1000-436x.2014.z2.003</t>
  </si>
  <si>
    <t>2-s2.0-84893157072</t>
  </si>
  <si>
    <t>rayyan-172028974</t>
  </si>
  <si>
    <t>Research on theme-oriented hot topic tracking technology</t>
  </si>
  <si>
    <t>ICIC Express Letters, Part B: Applications</t>
  </si>
  <si>
    <t>Yao, Changqing and Du, Yongping</t>
  </si>
  <si>
    <t>https://www.scopus.com/inward/record.uri?eid=2-s2.0-84893157072&amp;partnerID=40&amp;md5=e6449b8ec72af2efa7f8a99f87f4bfa4</t>
  </si>
  <si>
    <t>2-s2.0-84945974534</t>
  </si>
  <si>
    <t>rayyan-172028975</t>
  </si>
  <si>
    <t>9th Research Conference on Metadata and Semantics Research, MTSR 2015</t>
  </si>
  <si>
    <t>https://www.scopus.com/inward/record.uri?eid=2-s2.0-84945974534&amp;partnerID=40&amp;md5=5ebcfadc9eb91d0d7570bd9aa542018d</t>
  </si>
  <si>
    <t>A secure multi-layer e-application framework for e-Government processes</t>
  </si>
  <si>
    <t>Proceedings of the European Conference on e-Government, ECEG</t>
  </si>
  <si>
    <t>Vo, Gia Nghia and Lai, Richard</t>
  </si>
  <si>
    <t>https://www.scopus.com/inward/record.uri?eid=2-s2.0-85006364680&amp;partnerID=40&amp;md5=d9299e5a660bd9db505c0c0c14830ce4</t>
  </si>
  <si>
    <t>2-s2.0-84970956263</t>
  </si>
  <si>
    <t>rayyan-172028978</t>
  </si>
  <si>
    <t>The future of information security incident management training: A case study of electrical power companies</t>
  </si>
  <si>
    <t>Bartnes, Maria and Moe, Nils Brede and Heegaard, Poul E.</t>
  </si>
  <si>
    <t>https://www.scopus.com/inward/record.uri?eid=2-s2.0-84970956263&amp;doi=10.1016%2fj.cose.2016.05.004&amp;partnerID=40&amp;md5=de207b8bd8f7c20cc14cb2dac025bc15</t>
  </si>
  <si>
    <t>2-s2.0-84962861056</t>
  </si>
  <si>
    <t>rayyan-172028979</t>
  </si>
  <si>
    <t>Security on RFID technology</t>
  </si>
  <si>
    <t>Proceedings of 2015 International Conference on Cloud Computing Technologies and Applications, CloudTech 2015</t>
  </si>
  <si>
    <t>Kannouf, Nabil and Douzi, Youssef and Benabdellah, Mohamed and Azizi, Abdelmalek</t>
  </si>
  <si>
    <t>https://www.scopus.com/inward/record.uri?eid=2-s2.0-84962861056&amp;doi=10.1109%2fCloudTech.2015.7336997&amp;partnerID=40&amp;md5=6b8dfd41c365f34fefe5c8ff3ea2bb8c</t>
  </si>
  <si>
    <t>10.1109/CloudTech.2015.7336997</t>
  </si>
  <si>
    <t>2-s2.0-84984622718</t>
  </si>
  <si>
    <t>rayyan-172028980</t>
  </si>
  <si>
    <t>https://www.scopus.com/inward/record.uri?eid=2-s2.0-84984622718&amp;partnerID=40&amp;md5=f67f049797f5c6ed2c6973589495fb50</t>
  </si>
  <si>
    <t>2-s2.0-84980006563</t>
  </si>
  <si>
    <t>rayyan-172028981</t>
  </si>
  <si>
    <t>A novel data logging framework to enhance security of Cloud computing</t>
  </si>
  <si>
    <t>Jain, Jainish Rajesh and Asaduzzaman, Abu</t>
  </si>
  <si>
    <t>https://www.scopus.com/inward/record.uri?eid=2-s2.0-84980006563&amp;doi=10.1109%2fSECON.2016.7506764&amp;partnerID=40&amp;md5=0e1f4f55575cb0f4a7065d50dbf10e5f</t>
  </si>
  <si>
    <t>10.1109/SECON.2016.7506764</t>
  </si>
  <si>
    <t>2-s2.0-84959885065</t>
  </si>
  <si>
    <t>rayyan-172028982</t>
  </si>
  <si>
    <t>Sec-Buzzers: A web service for exploring cyber security emerging topics based on social network mining</t>
  </si>
  <si>
    <t>Hsieh, Chih-Hung and Lai, Chia-Min and Lee, Kuo-Chen and Kao, Chiun-How and Mao, Ching-Hao and Dai, Jyun-Han</t>
  </si>
  <si>
    <t>https://www.scopus.com/inward/record.uri?eid=2-s2.0-84959885065&amp;doi=10.1145%2f2818869.2818897&amp;partnerID=40&amp;md5=2a5b3a0d02821e0b990c64fff419ba4a</t>
  </si>
  <si>
    <t>10.1145/2818869.2818897</t>
  </si>
  <si>
    <t>rayyan-172028983</t>
  </si>
  <si>
    <t>Mitigating insider data theft attacks in the cloud</t>
  </si>
  <si>
    <t>2016 2nd International Conference on Science Technology Engineering and Management, ICONSTEM 2016</t>
  </si>
  <si>
    <t>Kowsik, R. and Vignesh, L.</t>
  </si>
  <si>
    <t>https://www.scopus.com/inward/record.uri?eid=2-s2.0-84988963251&amp;doi=10.1109%2fICONSTEM.2016.7560956&amp;partnerID=40&amp;md5=7fa26e122e3ad7c2e2a9bedb977b20bc</t>
  </si>
  <si>
    <t>2-s2.0-84937110372</t>
  </si>
  <si>
    <t>rayyan-172028984</t>
  </si>
  <si>
    <t>Uncrowded window inspired information security display</t>
  </si>
  <si>
    <t>2014 IEEE International Conference on Multimedia and Expo Workshops, ICMEW 2014</t>
  </si>
  <si>
    <t>Gao, Zhongpai and Zhai, Guangtao and Min, Xiongkuo and Hu, Chunjia</t>
  </si>
  <si>
    <t>https://www.scopus.com/inward/record.uri?eid=2-s2.0-84937110372&amp;doi=10.1109%2fICMEW.2014.6890623&amp;partnerID=40&amp;md5=6711f86ac7f4b6833039306ac8d347e9</t>
  </si>
  <si>
    <t>10.1109/ICMEW.2014.6890623</t>
  </si>
  <si>
    <t>2-s2.0-85027971847</t>
  </si>
  <si>
    <t>rayyan-172028985</t>
  </si>
  <si>
    <t>Towards a national cybersecurity capability development model</t>
  </si>
  <si>
    <t>Jacobs, Pierre and Von Solms, Basie and Grobler, Marthie</t>
  </si>
  <si>
    <t>https://www.scopus.com/inward/record.uri?eid=2-s2.0-85027971847&amp;partnerID=40&amp;md5=6e4feb59c3357d6d03dd3cdc1aa875c6</t>
  </si>
  <si>
    <t>2-s2.0-84923924669</t>
  </si>
  <si>
    <t>rayyan-172028986</t>
  </si>
  <si>
    <t>Vigiles: Fine-grained access control for MapReduce systems</t>
  </si>
  <si>
    <t>Proceedings - 2014 IEEE International Congress on Big Data, BigData Congress 2014</t>
  </si>
  <si>
    <t>Ulusoy, Huseyin and Kantarcioglu, Murat and Pattuk, Erman and Hamlen, Kevin</t>
  </si>
  <si>
    <t>https://www.scopus.com/inward/record.uri?eid=2-s2.0-84923924669&amp;doi=10.1109%2fBigData.Congress.2014.16&amp;partnerID=40&amp;md5=8073f9c3893c78c12ee324b69b4f9990</t>
  </si>
  <si>
    <t>2-s2.0-84983631316</t>
  </si>
  <si>
    <t>rayyan-172028987</t>
  </si>
  <si>
    <t>From old to new: Assessing cybersecurity risks for an evolving smart grid</t>
  </si>
  <si>
    <t>Langer, Lucie and Skopik, Florian and Smith, Paul and Kammerstetter, Markus</t>
  </si>
  <si>
    <t>https://www.scopus.com/inward/record.uri?eid=2-s2.0-84983631316&amp;doi=10.1016%2fj.cose.2016.07.008&amp;partnerID=40&amp;md5=151435be16275bd1cd62abde37e0a489</t>
  </si>
  <si>
    <t>10.1016/j.cose.2016.07.008</t>
  </si>
  <si>
    <t>2-s2.0-84926434123</t>
  </si>
  <si>
    <t>rayyan-172028988</t>
  </si>
  <si>
    <t>Cloud storage aggregator</t>
  </si>
  <si>
    <t>Sangla, Mahamady Yemrao Chgo and Chang, Che-Pin and Chao, Hsiang and Ren, An-Ni</t>
  </si>
  <si>
    <t>https://www.scopus.com/inward/record.uri?eid=2-s2.0-84926434123&amp;doi=10.3233%2f978-1-61499-484-8-2112&amp;partnerID=40&amp;md5=c94c64ef52482c5fb46b37bd5031e3a8</t>
  </si>
  <si>
    <t>10.3233/978-1-61499-484-8-2112</t>
  </si>
  <si>
    <t>2-s2.0-85019176947</t>
  </si>
  <si>
    <t>rayyan-172028989</t>
  </si>
  <si>
    <t>Multi-cloud applications security monitoring</t>
  </si>
  <si>
    <t>Carvallo, Pamela and Cavalli, Ana R. and Mallouli, Wissam and Rios, Erkuden</t>
  </si>
  <si>
    <t>https://www.scopus.com/inward/record.uri?eid=2-s2.0-85019176947&amp;doi=10.1007%2f978-3-319-57186-7_54&amp;partnerID=40&amp;md5=beed780f80922070e7c6cc474354500f</t>
  </si>
  <si>
    <t>10.1007/978-3-319-57186-7_54</t>
  </si>
  <si>
    <t>2-s2.0-85027963475</t>
  </si>
  <si>
    <t>rayyan-172028990</t>
  </si>
  <si>
    <t>A high-integrity cybersecurity framework for combat systems</t>
  </si>
  <si>
    <t>Hamilton, John</t>
  </si>
  <si>
    <t>https://www.scopus.com/inward/record.uri?eid=2-s2.0-85027963475&amp;partnerID=40&amp;md5=1435500e9e0525af30c5790d3a70926f</t>
  </si>
  <si>
    <t>2-s2.0-84945401519</t>
  </si>
  <si>
    <t>rayyan-172028991</t>
  </si>
  <si>
    <t>Real time internal intrusion detection: A case study of embedded sensors and detectors in e-government websites</t>
  </si>
  <si>
    <t>Handbook of Research on Threat Detection and Countermeasures in Network Security</t>
  </si>
  <si>
    <t>Al-Khanjari, Zuhoor and Nayyef, Asaad Abdulrahman</t>
  </si>
  <si>
    <t>https://www.scopus.com/inward/record.uri?eid=2-s2.0-84945401519&amp;doi=10.4018%2f978-1-4666-6583-5.ch004&amp;partnerID=40&amp;md5=aaea6ad726e71d9f43542aedab1db146</t>
  </si>
  <si>
    <t>10.4018/978-1-4666-6583-5.ch004</t>
  </si>
  <si>
    <t>2-s2.0-84964521176</t>
  </si>
  <si>
    <t>rayyan-172028992</t>
  </si>
  <si>
    <t>Secure personal cloud storage</t>
  </si>
  <si>
    <t>2015 10th International Conference for Internet Technology and Secured Transactions, ICITST 2015</t>
  </si>
  <si>
    <t>Mar, Kheng Kok and Law, Chee Yong and Chin, Victoria</t>
  </si>
  <si>
    <t>https://www.scopus.com/inward/record.uri?eid=2-s2.0-84964521176&amp;doi=10.1109%2fICITST.2015.7412068&amp;partnerID=40&amp;md5=237a892321122d57159a067f322f979a</t>
  </si>
  <si>
    <t>10.1109/ICITST.2015.7412068</t>
  </si>
  <si>
    <t>2-s2.0-85004000390</t>
  </si>
  <si>
    <t>rayyan-172028994</t>
  </si>
  <si>
    <t>PhishMonger: A free and open source public archive of real-world phishing websites</t>
  </si>
  <si>
    <t>Dobolyi, David G. and Abbasi, Ahmed</t>
  </si>
  <si>
    <t>https://www.scopus.com/inward/record.uri?eid=2-s2.0-85004000390&amp;doi=10.1109%2fISI.2016.7745439&amp;partnerID=40&amp;md5=d2a3f914ddbd3ae1c4bdecec67ab0715</t>
  </si>
  <si>
    <t>10.1109/ISI.2016.7745439</t>
  </si>
  <si>
    <t>2-s2.0-84988980155</t>
  </si>
  <si>
    <t>rayyan-172028995</t>
  </si>
  <si>
    <t>Effective renewal and signing method to achieve secure storage and computation using hybrid RSA-MABC algorithm</t>
  </si>
  <si>
    <t>Malik, Anju and Jain, Vinod Kumar</t>
  </si>
  <si>
    <t>https://www.scopus.com/inward/record.uri?eid=2-s2.0-84988980155&amp;doi=10.22266%2fijies2016.0930.02&amp;partnerID=40&amp;md5=b42d79a1d877e98d24fa5cf1c39d4df0</t>
  </si>
  <si>
    <t>2-s2.0-84925436721</t>
  </si>
  <si>
    <t>rayyan-172028996</t>
  </si>
  <si>
    <t>Information security display via uncrowded window</t>
  </si>
  <si>
    <t>2014 IEEE Visual Communications and Image Processing Conference, VCIP 2014</t>
  </si>
  <si>
    <t>Gao, Zhongpai and Zhai, Guangtao and Zhou, Jiantao and Min, Xiongkuo and Hu, Chunjia</t>
  </si>
  <si>
    <t>https://www.scopus.com/inward/record.uri?eid=2-s2.0-84925436721&amp;doi=10.1109%2fVCIP.2014.7051604&amp;partnerID=40&amp;md5=6c30183d64aa8b5eccfe02a7244d2b82</t>
  </si>
  <si>
    <t>10.1109/VCIP.2014.7051604</t>
  </si>
  <si>
    <t>2-s2.0-84958153484</t>
  </si>
  <si>
    <t>rayyan-172028997</t>
  </si>
  <si>
    <t>Current practices and challenges in industrial control organizations regarding information security incident management - Does size matter? Information security incident management in large and small industrial control organizations</t>
  </si>
  <si>
    <t>Bartnes Line, Maria and Anne TÃ¸ndel, Inger and Jaatun, Martin G.</t>
  </si>
  <si>
    <t>https://www.scopus.com/inward/record.uri?eid=2-s2.0-84958153484&amp;doi=10.1016%2fj.ijcip.2015.12.003&amp;partnerID=40&amp;md5=d68579a1b47a54f55707c9c20bc263c3</t>
  </si>
  <si>
    <t>10.1016/j.ijcip.2015.12.003</t>
  </si>
  <si>
    <t>2-s2.0-84962802902</t>
  </si>
  <si>
    <t>rayyan-172028998</t>
  </si>
  <si>
    <t>How can we design a cost-effective model that ensures a high level of data integrity protection?</t>
  </si>
  <si>
    <t>Nour-Eddine, Alouane and Jaafar, Abouchabaka and Najat, Rafalia</t>
  </si>
  <si>
    <t>https://www.scopus.com/inward/record.uri?eid=2-s2.0-84962802902&amp;doi=10.1109%2fCloudTech.2015.7336973&amp;partnerID=40&amp;md5=cde33f3f576d6e08598803000bc8b310</t>
  </si>
  <si>
    <t>10.1109/CloudTech.2015.7336973</t>
  </si>
  <si>
    <t>2-s2.0-84907481520</t>
  </si>
  <si>
    <t>rayyan-172028999</t>
  </si>
  <si>
    <t>Of daemons and men: A file system approach towards intrusion detection</t>
  </si>
  <si>
    <t>Applied Soft Computing Journal</t>
  </si>
  <si>
    <t>Mamalakis, G. and Diou, C. and Symeonidis, A.L. and Georgiadis, L.</t>
  </si>
  <si>
    <t>https://www.scopus.com/inward/record.uri?eid=2-s2.0-84907481520&amp;doi=10.1016%2fj.asoc.2014.07.026&amp;partnerID=40&amp;md5=675e8bbafd2ba2dce7d1c96fffd5992c</t>
  </si>
  <si>
    <t>10.1016/j.asoc.2014.07.026</t>
  </si>
  <si>
    <t>2-s2.0-84961086593</t>
  </si>
  <si>
    <t>rayyan-172029000</t>
  </si>
  <si>
    <t>Data and information leakage prevention within the scope of information security</t>
  </si>
  <si>
    <t>Hauer, Barbara</t>
  </si>
  <si>
    <t>https://www.scopus.com/inward/record.uri?eid=2-s2.0-84961086593&amp;doi=10.1109%2fACCESS.2015.2506185&amp;partnerID=40&amp;md5=c09347660e1f4069e60acd2c04445e80</t>
  </si>
  <si>
    <t>2-s2.0-85022344323</t>
  </si>
  <si>
    <t>rayyan-172029001</t>
  </si>
  <si>
    <t>10th International Conference on Social, Cultural, and Behavioral Modeling, SBP-BRiMS 2017</t>
  </si>
  <si>
    <t>https://www.scopus.com/inward/record.uri?eid=2-s2.0-85022344323&amp;partnerID=40&amp;md5=1e43553add3b61c64cd9fe567af5f200</t>
  </si>
  <si>
    <t>2-s2.0-84923032343</t>
  </si>
  <si>
    <t>rayyan-172029002</t>
  </si>
  <si>
    <t>Unified model for data security - A position paper</t>
  </si>
  <si>
    <t>Proceedings - 2014 IEEE 13th International Conference on Trust, Security and Privacy in Computing and Communications, TrustCom 2014</t>
  </si>
  <si>
    <t>Akram, Raja Naeem and Ko, Ryan K.L.</t>
  </si>
  <si>
    <t>https://www.scopus.com/inward/record.uri?eid=2-s2.0-84923032343&amp;doi=10.1109%2fTrustCom.2014.110&amp;partnerID=40&amp;md5=15da7636ac4a768d1ca588d7a2e016f3</t>
  </si>
  <si>
    <t>2-s2.0-84943602510</t>
  </si>
  <si>
    <t>rayyan-172029003</t>
  </si>
  <si>
    <t>Introduction to ARMOR project</t>
  </si>
  <si>
    <t>Cyberphysical Systems for Epilepsy and Related Brain Disorders: Multi-Parametric Monitoring and Analysis for Diagnosis and Optimal Disease Management</t>
  </si>
  <si>
    <t>Voros, Nikolaos S. and Antonopoulos, Christos P.</t>
  </si>
  <si>
    <t>https://www.scopus.com/inward/record.uri?eid=2-s2.0-84943602510&amp;doi=10.1007%2f978-3-319-20049-1_1&amp;partnerID=40&amp;md5=7279da77e7c0c1c0bb55fa3dc7421c87</t>
  </si>
  <si>
    <t>10.1007/978-3-319-20049-1_1</t>
  </si>
  <si>
    <t>2-s2.0-84894629697</t>
  </si>
  <si>
    <t>rayyan-172029004</t>
  </si>
  <si>
    <t>Perceived information security of internal users in Indian IT services industry</t>
  </si>
  <si>
    <t>Information Technology and Management</t>
  </si>
  <si>
    <t>Mukundan, N.R. and Prakash Sai, L.</t>
  </si>
  <si>
    <t>https://www.scopus.com/inward/record.uri?eid=2-s2.0-84894629697&amp;doi=10.1007%2fs10799-013-0156-y&amp;partnerID=40&amp;md5=16a9146cf624be007578aa54c7f941f3</t>
  </si>
  <si>
    <t>10.1007/s10799-013-0156-y</t>
  </si>
  <si>
    <t>2-s2.0-84906247213</t>
  </si>
  <si>
    <t>rayyan-172029005</t>
  </si>
  <si>
    <t>Authorized public auditing of dynamic big data storage on cloud with efficient verifiable fine-grained updates</t>
  </si>
  <si>
    <t>Liu, Chang and Chen, Jinjun and Yang, Laurence T. and Zhang, Xuyun and Yang, Chi and Ranjan, Rajiv and Rao, Kotagiri</t>
  </si>
  <si>
    <t>https://www.scopus.com/inward/record.uri?eid=2-s2.0-84906247213&amp;doi=10.1109%2fTPDS.2013.191&amp;partnerID=40&amp;md5=0c2833eea3f685a1f8dd058787cbb5a9</t>
  </si>
  <si>
    <t>10.1109/TPDS.2013.191</t>
  </si>
  <si>
    <t>2-s2.0-85015191917</t>
  </si>
  <si>
    <t>rayyan-172029006</t>
  </si>
  <si>
    <t>Automated big security text pruning and classification</t>
  </si>
  <si>
    <t>Proceedings - 2016 IEEE International Conference on Big Data, Big Data 2016</t>
  </si>
  <si>
    <t>Alzhrani, Khudran and Rudd, Ethan M. and Chow, C. Edward and Boult, Terrance E.</t>
  </si>
  <si>
    <t>https://www.scopus.com/inward/record.uri?eid=2-s2.0-85015191917&amp;doi=10.1109%2fBigData.2016.7841028&amp;partnerID=40&amp;md5=c25e02348be56030ec7049a338408852</t>
  </si>
  <si>
    <t>10.1109/BigData.2016.7841028</t>
  </si>
  <si>
    <t>2-s2.0-84969141781</t>
  </si>
  <si>
    <t>rayyan-172029007</t>
  </si>
  <si>
    <t>Data integration in the development of smart cities in China: Towards a digital continuity model</t>
  </si>
  <si>
    <t>Proceedings of the 11th International Conference on Cyber Warfare and Security, ICCWS 2016</t>
  </si>
  <si>
    <t>An, Xiaomi and Sun, Shuyang and Bai, Wenlin and Deng, Hepu</t>
  </si>
  <si>
    <t>https://www.scopus.com/inward/record.uri?eid=2-s2.0-84969141781&amp;partnerID=40&amp;md5=a54f9d3ec6a975539abae4ecbff71701</t>
  </si>
  <si>
    <t>2-s2.0-84979009416</t>
  </si>
  <si>
    <t>rayyan-172029008</t>
  </si>
  <si>
    <t>Random multiple layouts: Keylogger prevention technique</t>
  </si>
  <si>
    <t>Proceedings of 2016 Conference of Basic Sciences and Engineering Studies, SGCAC 2016</t>
  </si>
  <si>
    <t>Ali, Tasabeeh O.M. and Awadelseed, Omer S.A. and Eldewahi, Abeer E.W.</t>
  </si>
  <si>
    <t>https://www.scopus.com/inward/record.uri?eid=2-s2.0-84979009416&amp;doi=10.1109%2fSGCAC.2016.7457997&amp;partnerID=40&amp;md5=d58021536fc3ca39a702f3269ab9271a</t>
  </si>
  <si>
    <t>10.1109/SGCAC.2016.7457997</t>
  </si>
  <si>
    <t>2-s2.0-84893903013</t>
  </si>
  <si>
    <t>rayyan-172029009</t>
  </si>
  <si>
    <t>A reliable file protection system based on transparent encryption</t>
  </si>
  <si>
    <t>International Journal of Security and its Applications</t>
  </si>
  <si>
    <t>Liu, Jun and Chen, Shu Yu and Lin, Ming Wei and Liu, Han</t>
  </si>
  <si>
    <t>https://www.scopus.com/inward/record.uri?eid=2-s2.0-84893903013&amp;doi=10.14257%2fijsia.2014.8.1.12&amp;partnerID=40&amp;md5=1365033de8d6de61d2f68f478648a927</t>
  </si>
  <si>
    <t>10.14257/ijsia.2014.8.1.12</t>
  </si>
  <si>
    <t>2-s2.0-84962090146</t>
  </si>
  <si>
    <t>rayyan-172029010</t>
  </si>
  <si>
    <t>Mapping 'Security Safeguard' Requirements in a data privacy legislation to an international privacy framework: A compliance methodology</t>
  </si>
  <si>
    <t>2015 Information Security for South Africa - Proceedings of the ISSA 2015 Conference</t>
  </si>
  <si>
    <t>Govender, I.</t>
  </si>
  <si>
    <t>https://www.scopus.com/inward/record.uri?eid=2-s2.0-84962090146&amp;doi=10.1109%2fISSA.2015.7335062&amp;partnerID=40&amp;md5=2cdf36dd9ece39d38abdf25599ccc7ad</t>
  </si>
  <si>
    <t>10.1109/ISSA.2015.7335062</t>
  </si>
  <si>
    <t>2-s2.0-84940757319</t>
  </si>
  <si>
    <t>rayyan-172029011</t>
  </si>
  <si>
    <t>Open-source intelligence monitoring for the detection of domestic terrorist activity: Exploring inexplicit linguistic cues to threat and persuasion for natural language processing</t>
  </si>
  <si>
    <t>Hills, Stefanie and Jackson, Tom and Sykora, Martin</t>
  </si>
  <si>
    <t>https://www.scopus.com/inward/record.uri?eid=2-s2.0-84940757319&amp;partnerID=40&amp;md5=2308def2852618f9adc18f21676b2173</t>
  </si>
  <si>
    <t>2-s2.0-84896054782</t>
  </si>
  <si>
    <t>rayyan-172029012</t>
  </si>
  <si>
    <t>A trusted recovery model for assurance of integrity policy validity</t>
  </si>
  <si>
    <t>Yuan, Chunyang and Xu, Junfeng and Zhu, Chunge</t>
  </si>
  <si>
    <t>https://www.scopus.com/inward/record.uri?eid=2-s2.0-84896054782&amp;doi=10.7544%2fissn1000-1239.2014.20120743&amp;partnerID=40&amp;md5=bcf3f997d6dce570900f93f74241fba6</t>
  </si>
  <si>
    <t>10.7544/issn1000-1239.2014.20120743</t>
  </si>
  <si>
    <t>2-s2.0-84900498175</t>
  </si>
  <si>
    <t>rayyan-172029013</t>
  </si>
  <si>
    <t>Contextual access control based on attribute-based encryption with hidden lattice structure for removable storage media</t>
  </si>
  <si>
    <t>Chen, Bo and Yu, Ling and Qiang, Xiao-Hui and Wang, Yan</t>
  </si>
  <si>
    <t>https://www.scopus.com/inward/record.uri?eid=2-s2.0-84900498175&amp;doi=10.3969%2fj.issn.1000-436x.2014.04.007&amp;partnerID=40&amp;md5=c037f98c568ad023bcebff0098bfd88c</t>
  </si>
  <si>
    <t>10.3969/j.issn.1000-436x.2014.04.007</t>
  </si>
  <si>
    <t>2-s2.0-84899412926</t>
  </si>
  <si>
    <t>rayyan-172029014</t>
  </si>
  <si>
    <t>2013 International Conference on Risks and Security of Internet and Systems, CRiSIS 2013</t>
  </si>
  <si>
    <t>https://www.scopus.com/inward/record.uri?eid=2-s2.0-84899412926&amp;partnerID=40&amp;md5=e8496c3d2379b4176d297c0e7b8d9544</t>
  </si>
  <si>
    <t>2-s2.0-84873540456</t>
  </si>
  <si>
    <t>rayyan-172029015</t>
  </si>
  <si>
    <t>The 2012 CLSR-LSPI seminar on privacy, data protection &amp; cyber-security-Presented at the 7th international conference on Legal, Security and Privacy Issues in IT law (LSPI) October 2-4, 2012, Athens</t>
  </si>
  <si>
    <t>Saxby, Steve</t>
  </si>
  <si>
    <t>https://www.scopus.com/inward/record.uri?eid=2-s2.0-84873540456&amp;doi=10.1016%2fj.clsr.2012.11.007&amp;partnerID=40&amp;md5=c5b6fee5c193556f8e125d8c2c7e93dc</t>
  </si>
  <si>
    <t>2-s2.0-84864069578</t>
  </si>
  <si>
    <t>rayyan-172029016</t>
  </si>
  <si>
    <t>A study on agent-based secure scheme for electronic medical record system</t>
  </si>
  <si>
    <t>Chen, Tzer-Long and Chung, Yu-Fang and Lin, Frank Y. S.</t>
  </si>
  <si>
    <t>https://www.scopus.com/inward/record.uri?eid=2-s2.0-84864069578&amp;doi=10.1007%2fs10916-010-9595-8&amp;partnerID=40&amp;md5=c0ec5952e112cf28d15e8cf1907b9569</t>
  </si>
  <si>
    <t>10.1007/s10916-010-9595-8</t>
  </si>
  <si>
    <t>2-s2.0-84877915095</t>
  </si>
  <si>
    <t>rayyan-172029017</t>
  </si>
  <si>
    <t>18th Americas Conference on Information Systems 2012, AMCIS 2012, Volume 5</t>
  </si>
  <si>
    <t>18th Americas Conference on Information Systems 2012, AMCIS 2012</t>
  </si>
  <si>
    <t>https://www.scopus.com/inward/record.uri?eid=2-s2.0-84877915095&amp;partnerID=40&amp;md5=749ca7278a60e596c51a5d3de24bee8e</t>
  </si>
  <si>
    <t>2-s2.0-84863127613</t>
  </si>
  <si>
    <t>rayyan-172029018</t>
  </si>
  <si>
    <t>Study on the third-party audit in cloud storage service</t>
  </si>
  <si>
    <t>Proceedings - 2011 International Conference on Cloud and Service Computing, CSC 2011</t>
  </si>
  <si>
    <t>Li, Ling and Xu, Lin and Li, Jing and Zhang, Changchun</t>
  </si>
  <si>
    <t>https://www.scopus.com/inward/record.uri?eid=2-s2.0-84863127613&amp;doi=10.1109%2fCSC.2011.6138525&amp;partnerID=40&amp;md5=39a74e734831f8db5c602280f82a6a3a</t>
  </si>
  <si>
    <t>10.1109/CSC.2011.6138525</t>
  </si>
  <si>
    <t>rayyan-172029019</t>
  </si>
  <si>
    <t>Fog computing: Mitigating insider data theft attacks in the cloud</t>
  </si>
  <si>
    <t>Proceedings - IEEE CS Security and Privacy Workshops, SPW 2012</t>
  </si>
  <si>
    <t>Stolfo, Salvatore J. and Salem, Malek Ben and Keromytis, Angelos D.</t>
  </si>
  <si>
    <t>https://www.scopus.com/inward/record.uri?eid=2-s2.0-84864275237&amp;doi=10.1109%2fSPW.2012.19&amp;partnerID=40&amp;md5=29e6b877ee303184a9591e900281c6c6</t>
  </si>
  <si>
    <t>2-s2.0-84856110695</t>
  </si>
  <si>
    <t>rayyan-172029020</t>
  </si>
  <si>
    <t>Proceedings - IEEE 9th International Conference on Dependable, Autonomic and Secure Computing, DASC 2011</t>
  </si>
  <si>
    <t>https://www.scopus.com/inward/record.uri?eid=2-s2.0-84856110695&amp;partnerID=40&amp;md5=88059b2f5902fd1aed9a6bfbbdc7ea47</t>
  </si>
  <si>
    <t>2-s2.0-84904176612</t>
  </si>
  <si>
    <t>rayyan-172029021</t>
  </si>
  <si>
    <t>A semantics-aware classification approach for data leakage prevention</t>
  </si>
  <si>
    <t>Alneyadi, Sultan and Sithirasenan, Elankayer and Muthukkumarasamy, Vallipuram</t>
  </si>
  <si>
    <t>https://www.scopus.com/inward/record.uri?eid=2-s2.0-84904176612&amp;doi=10.1007%2f978-3-319-08344-5_27&amp;partnerID=40&amp;md5=c28f2d98e9c503c0f54ec829334990e4</t>
  </si>
  <si>
    <t>10.1007/978-3-319-08344-5_27</t>
  </si>
  <si>
    <t>2-s2.0-84878004697</t>
  </si>
  <si>
    <t>rayyan-172029022</t>
  </si>
  <si>
    <t>Synthetic hardware performance analysis in virtualized cloud environment for healthcare organization</t>
  </si>
  <si>
    <t>Tan, Chee-Heng and Teh, Ying-Wah</t>
  </si>
  <si>
    <t>https://www.scopus.com/inward/record.uri?eid=2-s2.0-84878004697&amp;doi=10.1007%2fs10916-013-9950-7&amp;partnerID=40&amp;md5=8504225f60a77857cee538b34ebcbf1e</t>
  </si>
  <si>
    <t>10.1007/s10916-013-9950-7</t>
  </si>
  <si>
    <t>2-s2.0-79961197940</t>
  </si>
  <si>
    <t>rayyan-172029023</t>
  </si>
  <si>
    <t>An approach to the automated determination of host information value</t>
  </si>
  <si>
    <t>IEEE SSCI 2011: Symposium Series on Computational Intelligence - CICS 2011: 2011 IEEE Symposium on Computational Intelligence in Cyber Security</t>
  </si>
  <si>
    <t>Beaver, Justin M. and Patton, Robert M. and Potok, Thomas E.</t>
  </si>
  <si>
    <t>https://www.scopus.com/inward/record.uri?eid=2-s2.0-79961197940&amp;doi=10.1109%2fCICYBS.2011.5949398&amp;partnerID=40&amp;md5=1ad7e03da2923786a9a9109f81cbd3e5</t>
  </si>
  <si>
    <t>10.1109/CICYBS.2011.5949398</t>
  </si>
  <si>
    <t>2-s2.0-84905565544</t>
  </si>
  <si>
    <t>rayyan-172029024</t>
  </si>
  <si>
    <t>Change detection technology has changed - For the better</t>
  </si>
  <si>
    <t>Kedgley, Mark</t>
  </si>
  <si>
    <t>https://www.scopus.com/inward/record.uri?eid=2-s2.0-84905565544&amp;doi=10.1016%2fS1361-3723%2814%2970511-1&amp;partnerID=40&amp;md5=7b973dbb03d77cbe37fc7349fef55462</t>
  </si>
  <si>
    <t>10.1016/S1361-3723(14)70511-1</t>
  </si>
  <si>
    <t>2-s2.0-84909579418</t>
  </si>
  <si>
    <t>rayyan-172029025</t>
  </si>
  <si>
    <t>Using Bloom filters in data leak protection applications</t>
  </si>
  <si>
    <t>https://www.scopus.com/inward/record.uri?eid=2-s2.0-84909579418&amp;partnerID=40&amp;md5=2e684715fc77b49420f3e071af5c71cd</t>
  </si>
  <si>
    <t>2-s2.0-84903823366</t>
  </si>
  <si>
    <t>rayyan-172029026</t>
  </si>
  <si>
    <t>Adaptable N-gram classification model for data leakage prevention</t>
  </si>
  <si>
    <t>2013, 7th International Conference on Signal Processing and Communication Systems, ICSPCS 2013 - Proceedings</t>
  </si>
  <si>
    <t>https://www.scopus.com/inward/record.uri?eid=2-s2.0-84903823366&amp;doi=10.1109%2fICSPCS.2013.6723919&amp;partnerID=40&amp;md5=967dc52ee2b7e22281f6f2801d10cee5</t>
  </si>
  <si>
    <t>10.1109/ICSPCS.2013.6723919</t>
  </si>
  <si>
    <t>2-s2.0-84885796981</t>
  </si>
  <si>
    <t>rayyan-172029028</t>
  </si>
  <si>
    <t>A method for re-using existing ITIL processes for creating an ISO 27001 ISMS process applied to a high availability video conferencing cloud scenario</t>
  </si>
  <si>
    <t>Beckers, Kristian and Hofbauer, Stefan and Quirchmayr, Gerald and Wills, Christopher C.</t>
  </si>
  <si>
    <t>https://www.scopus.com/inward/record.uri?eid=2-s2.0-84885796981&amp;doi=10.1007%2f978-3-642-40511-2_16&amp;partnerID=40&amp;md5=8fe55c8f41aff69826bd367de0ccf8c4</t>
  </si>
  <si>
    <t>2-s2.0-79960762009</t>
  </si>
  <si>
    <t>rayyan-172029029</t>
  </si>
  <si>
    <t>Document tracking - On the way to a new security service</t>
  </si>
  <si>
    <t>2011 Conference on Network and Information Systems Security, SAR-SSI 2011, Proceedings</t>
  </si>
  <si>
    <t>Schick, Rainer and Ruland, Christoph</t>
  </si>
  <si>
    <t>https://www.scopus.com/inward/record.uri?eid=2-s2.0-79960762009&amp;doi=10.1109%2fSAR-SSI.2011.5931374&amp;partnerID=40&amp;md5=8753d5c15a1771e093b07c37551e4a21</t>
  </si>
  <si>
    <t>10.1109/SAR-SSI.2011.5931374</t>
  </si>
  <si>
    <t>2-s2.0-84885031587</t>
  </si>
  <si>
    <t>rayyan-172029030</t>
  </si>
  <si>
    <t>Research of RFID certification security protocol based on hash function and DES algorithm</t>
  </si>
  <si>
    <t>Journal of Networks</t>
  </si>
  <si>
    <t>Xu, Bin and Zhang, Li-Hui and Tan, Xiao-Pin</t>
  </si>
  <si>
    <t>https://www.scopus.com/inward/record.uri?eid=2-s2.0-84885031587&amp;doi=10.4304%2fjnw.8.10.2368-2375&amp;partnerID=40&amp;md5=189a165b64208ea15fa9500a898d0ccd</t>
  </si>
  <si>
    <t>10.4304/jnw.8.10.2368-2375</t>
  </si>
  <si>
    <t>2-s2.0-84869395836</t>
  </si>
  <si>
    <t>rayyan-172029031</t>
  </si>
  <si>
    <t>A prototype for HI2Ping information security culture and awareness training</t>
  </si>
  <si>
    <t>2012 International Conference on E-Learning and E-Technologies in Education, ICEEE 2012</t>
  </si>
  <si>
    <t>Sabbagh, Bilal Al and Ameen, Marihan and WÃ¤tterstam, Tove and Kowalski, Stewart</t>
  </si>
  <si>
    <t>https://www.scopus.com/inward/record.uri?eid=2-s2.0-84869395836&amp;doi=10.1109%2fICeLeTE.2012.6333397&amp;partnerID=40&amp;md5=78b5f7a18404a174d382029722a98fa5</t>
  </si>
  <si>
    <t>10.1109/ICeLeTE.2012.6333397</t>
  </si>
  <si>
    <t>2-s2.0-84892655881</t>
  </si>
  <si>
    <t>rayyan-172029032</t>
  </si>
  <si>
    <t>A time Petri net model for wormhole attack detection in wireless sensor networks</t>
  </si>
  <si>
    <t>2013 International Conference on Smart Communications in Network Technologies, SaCoNeT 2013</t>
  </si>
  <si>
    <t>Louazani, Ahmed and Sekhri, Larbi and Kechar, Bouabdellah</t>
  </si>
  <si>
    <t>https://www.scopus.com/inward/record.uri?eid=2-s2.0-84892655881&amp;doi=10.1109%2fSaCoNeT.2013.6654585&amp;partnerID=40&amp;md5=474538f9da20d77de4da5ef4c3fdbc89</t>
  </si>
  <si>
    <t>10.1109/SaCoNeT.2013.6654585</t>
  </si>
  <si>
    <t>2-s2.0-80052315283</t>
  </si>
  <si>
    <t>rayyan-172029033</t>
  </si>
  <si>
    <t>Chinese digit file information security managerial technique development and application</t>
  </si>
  <si>
    <t>2011 International Conference on Computer Science and Service System, CSSS 2011 - Proceedings</t>
  </si>
  <si>
    <t>Weng, Dongdong</t>
  </si>
  <si>
    <t>https://www.scopus.com/inward/record.uri?eid=2-s2.0-80052315283&amp;doi=10.1109%2fCSSS.2011.5974705&amp;partnerID=40&amp;md5=0c78339fe23f08076c43ee4d1ead8d88</t>
  </si>
  <si>
    <t>10.1109/CSSS.2011.5974705</t>
  </si>
  <si>
    <t>2-s2.0-80054854611</t>
  </si>
  <si>
    <t>rayyan-172029034</t>
  </si>
  <si>
    <t>A mark-up language for the specification of information security governance requirements</t>
  </si>
  <si>
    <t>International Journal of Information Security and Privacy</t>
  </si>
  <si>
    <t>Sengupta, Anirban and Mazumdar, Chandan</t>
  </si>
  <si>
    <t>https://www.scopus.com/inward/record.uri?eid=2-s2.0-80054854611&amp;doi=10.4018%2fjisp.2011040103&amp;partnerID=40&amp;md5=55a9258807cf964bcc192f072a929ac0</t>
  </si>
  <si>
    <t>10.4018/jisp.2011040103</t>
  </si>
  <si>
    <t>2-s2.0-84894320256</t>
  </si>
  <si>
    <t>rayyan-172029035</t>
  </si>
  <si>
    <t>Secure hardware design through bit-tight information flow control</t>
  </si>
  <si>
    <t>Mao, Baolei and Hu, Wei and Tai, Yu and Zhang, Huixiang and Mu, Dejun</t>
  </si>
  <si>
    <t>https://www.scopus.com/inward/record.uri?eid=2-s2.0-84894320256&amp;doi=10.1109%2fTENCON.2013.6718912&amp;partnerID=40&amp;md5=283e909cedbefd1350fb71a8dfa1d5c2</t>
  </si>
  <si>
    <t>10.1109/TENCON.2013.6718912</t>
  </si>
  <si>
    <t>2-s2.0-84879863917</t>
  </si>
  <si>
    <t>rayyan-172029036</t>
  </si>
  <si>
    <t>A flexible distributed storage integrity auditing mechanism in Cloud Computing</t>
  </si>
  <si>
    <t>2013 International Conference on Information Communication and Embedded Systems, ICICES 2013</t>
  </si>
  <si>
    <t>Salma, T.J.</t>
  </si>
  <si>
    <t>https://www.scopus.com/inward/record.uri?eid=2-s2.0-84879863917&amp;doi=10.1109%2fICICES.2013.6508269&amp;partnerID=40&amp;md5=097f7236dd0505085e2433d69f384c69</t>
  </si>
  <si>
    <t>10.1109/ICICES.2013.6508269</t>
  </si>
  <si>
    <t>2-s2.0-84893106595</t>
  </si>
  <si>
    <t>rayyan-172029037</t>
  </si>
  <si>
    <t>Visualization in information security</t>
  </si>
  <si>
    <t>7th International Conference on Information Warfare and Security, ICIW 2012</t>
  </si>
  <si>
    <t>Schweitzer, Dino and Fulton, Steven</t>
  </si>
  <si>
    <t>https://www.scopus.com/inward/record.uri?eid=2-s2.0-84893106595&amp;partnerID=40&amp;md5=b39c0a746c7cbb49b1637f2e1c1a385d</t>
  </si>
  <si>
    <t>Academic Conferences Ltd</t>
  </si>
  <si>
    <t>2-s2.0-80052283811</t>
  </si>
  <si>
    <t>rayyan-172029038</t>
  </si>
  <si>
    <t>Visual analysis of goal-directed network defense decisions</t>
  </si>
  <si>
    <t>Horn, Chris and D'Amico, Anita</t>
  </si>
  <si>
    <t>https://www.scopus.com/inward/record.uri?eid=2-s2.0-80052283811&amp;doi=10.1145%2f2016904.2016909&amp;partnerID=40&amp;md5=91afd40b394c07c6110839ad22fe8d08</t>
  </si>
  <si>
    <t>10.1145/2016904.2016909</t>
  </si>
  <si>
    <t>2-s2.0-84867337349</t>
  </si>
  <si>
    <t>rayyan-172029039</t>
  </si>
  <si>
    <t>The study of content security for Mobile Internet</t>
  </si>
  <si>
    <t>Xu, Qianfang and Guo, Jun and Xiao, Bo</t>
  </si>
  <si>
    <t>https://www.scopus.com/inward/record.uri?eid=2-s2.0-84867337349&amp;doi=10.1007%2fs11277-012-0738-8&amp;partnerID=40&amp;md5=3568e16fbb87790e17b1abdf23755cbe</t>
  </si>
  <si>
    <t>10.1007/s11277-012-0738-8</t>
  </si>
  <si>
    <t>2-s2.0-84893875040</t>
  </si>
  <si>
    <t>rayyan-172029040</t>
  </si>
  <si>
    <t>A traceable and fair transaction mechanism for digital rights management on P2P networks</t>
  </si>
  <si>
    <t>Journal of Internet Technology</t>
  </si>
  <si>
    <t>Lin, Yi-Ju and Yang, Hung-Wen and Yang, Chou-Chen and Lin, Woei</t>
  </si>
  <si>
    <t>https://www.scopus.com/inward/record.uri?eid=2-s2.0-84893875040&amp;doi=10.6138%2fJIT.2013.14.7.04&amp;partnerID=40&amp;md5=d8f62afc7abcd1b98dfc8919910c3160</t>
  </si>
  <si>
    <t>10.6138/JIT.2013.14.7.04</t>
  </si>
  <si>
    <t>2-s2.0-84870676283</t>
  </si>
  <si>
    <t>rayyan-172029041</t>
  </si>
  <si>
    <t>Implementation of least significant bit steganography and statistical steganalysis</t>
  </si>
  <si>
    <t>Lokeswara Reddy, V. and Subramanyam, A. and Chenna Reddy, P.</t>
  </si>
  <si>
    <t>https://www.scopus.com/inward/record.uri?eid=2-s2.0-84870676283&amp;doi=10.1145%2f2393216.2393328&amp;partnerID=40&amp;md5=8e8f6efacf57a21054fbaf0bf5bb9fbf</t>
  </si>
  <si>
    <t>10.1145/2393216.2393328</t>
  </si>
  <si>
    <t>2-s2.0-84893339992</t>
  </si>
  <si>
    <t>rayyan-172029042</t>
  </si>
  <si>
    <t>An information security model and its validation</t>
  </si>
  <si>
    <t>19th Americas Conference on Information Systems, AMCIS 2013 - Hyperconnected World: Anything, Anywhere, Anytime</t>
  </si>
  <si>
    <t>Choobineh, Joobin</t>
  </si>
  <si>
    <t>https://www.scopus.com/inward/record.uri?eid=2-s2.0-84893339992&amp;partnerID=40&amp;md5=612417c32ac0e7ab4004af5f38a030ac</t>
  </si>
  <si>
    <t>2-s2.0-84880711296</t>
  </si>
  <si>
    <t>rayyan-172029043</t>
  </si>
  <si>
    <t>International Conference on Information and Communication Technologies, ICT 2010</t>
  </si>
  <si>
    <t>https://www.scopus.com/inward/record.uri?eid=2-s2.0-84880711296&amp;partnerID=40&amp;md5=19c3ae182d500e9718691d9129452d8f</t>
  </si>
  <si>
    <t>2-s2.0-84870390846</t>
  </si>
  <si>
    <t>rayyan-172029044</t>
  </si>
  <si>
    <t>Management and security of remote sensor networks in hazardous environments using over the air programming</t>
  </si>
  <si>
    <t>Information Systems and e-Business Management</t>
  </si>
  <si>
    <t>Parthasarathy, Rashmi and Shirazi, Behrooz A. and Peterson, Nina and Song, Wen-Zhan and Hurson, Ali</t>
  </si>
  <si>
    <t>https://www.scopus.com/inward/record.uri?eid=2-s2.0-84870390846&amp;doi=10.1007%2fs10257-011-0176-2&amp;partnerID=40&amp;md5=bf3ca76eae47e71704f550a98b4cefba</t>
  </si>
  <si>
    <t>10.1007/s10257-011-0176-2</t>
  </si>
  <si>
    <t>2-s2.0-85052982291</t>
  </si>
  <si>
    <t>rayyan-172029045</t>
  </si>
  <si>
    <t>International Conference on Information Systems, ICIS 2013, Volume 1</t>
  </si>
  <si>
    <t>International Conference on Information Systems (ICIS 2013): Reshaping Society Through Information Systems Design</t>
  </si>
  <si>
    <t>https://www.scopus.com/inward/record.uri?eid=2-s2.0-85052982291&amp;partnerID=40&amp;md5=a72047d1546c4f8b98d68e9a7af9e242</t>
  </si>
  <si>
    <t>AIS/ICIS Administrative Office</t>
  </si>
  <si>
    <t>rayyan-172029046</t>
  </si>
  <si>
    <t>A distribution model for data leakage prevention</t>
  </si>
  <si>
    <t>Proceedings - 2013 International Conference on Mechatronic Sciences, Electric Engineering and Computer, MEC 2013</t>
  </si>
  <si>
    <t>Yin, Fan and Wang, Lina and Yu, Rongwei and Ma, Xiaoyan</t>
  </si>
  <si>
    <t>https://www.scopus.com/inward/record.uri?eid=2-s2.0-84918536488&amp;doi=10.1109%2fMEC.2013.6885474&amp;partnerID=40&amp;md5=d4561df54ded99302e390197e0664de1</t>
  </si>
  <si>
    <t>2-s2.0-84874058810</t>
  </si>
  <si>
    <t>rayyan-172029047</t>
  </si>
  <si>
    <t>A secure and lightweight approach for critical data security in cloud</t>
  </si>
  <si>
    <t>Proceedings of the 2012 4th International Conference on Computational Aspects of Social Networks, CASoN 2012</t>
  </si>
  <si>
    <t>Gupta, Sanchika and Kumar, Padam and Sardana, Anjali and Abraham, Ajith</t>
  </si>
  <si>
    <t>https://www.scopus.com/inward/record.uri?eid=2-s2.0-84874058810&amp;doi=10.1109%2fCASoN.2012.6412421&amp;partnerID=40&amp;md5=84519787ba01927a18ac4a6ef7d1c284</t>
  </si>
  <si>
    <t>2-s2.0-84881337396</t>
  </si>
  <si>
    <t>rayyan-172029048</t>
  </si>
  <si>
    <t>Expressive RFID data access policies for the Pharmaceuticals supply chain</t>
  </si>
  <si>
    <t>2013 IEEE International Conference on RFID, RFID 2013</t>
  </si>
  <si>
    <t>Pardal, Miguel L. and Harrison, Mark and Sarma, Sanjay and Marques, Jose Alves</t>
  </si>
  <si>
    <t>https://www.scopus.com/inward/record.uri?eid=2-s2.0-84881337396&amp;doi=10.1109%2fRFID.2013.6548155&amp;partnerID=40&amp;md5=d43e5008d7af7a5b6d10254ae2b09e7a</t>
  </si>
  <si>
    <t>10.1109/RFID.2013.6548155</t>
  </si>
  <si>
    <t>2-s2.0-84904198223</t>
  </si>
  <si>
    <t>rayyan-172029049</t>
  </si>
  <si>
    <t>EPSSHIC-enabling privacy and security of smart health care system in cloud</t>
  </si>
  <si>
    <t>2013 International Conference on Recent Trends in Information Technology, ICRTIT 2013</t>
  </si>
  <si>
    <t>Satheesh, S.R. and Sangeetha, D. and Vaidehi, V.</t>
  </si>
  <si>
    <t>https://www.scopus.com/inward/record.uri?eid=2-s2.0-84904198223&amp;doi=10.1109%2fICRTIT.2013.6844184&amp;partnerID=40&amp;md5=4544f97394f4d7753c4bd840845bcc38</t>
  </si>
  <si>
    <t>10.1109/ICRTIT.2013.6844184</t>
  </si>
  <si>
    <t>2-s2.0-84890127638</t>
  </si>
  <si>
    <t>rayyan-172029050</t>
  </si>
  <si>
    <t>FADE: Forwarding assessment based detection of collaborative grey hole attacks in wmns</t>
  </si>
  <si>
    <t>Liu, Qiang and Yin, Jianping and Leung, Victor C. M. and Cai, Zhiping</t>
  </si>
  <si>
    <t>https://www.scopus.com/inward/record.uri?eid=2-s2.0-84890127638&amp;doi=10.1109%2fTWC.2013.121906&amp;partnerID=40&amp;md5=3e886f64917dd4ebed2e355f381ae608</t>
  </si>
  <si>
    <t>10.1109/TWC.2013.121906</t>
  </si>
  <si>
    <t>2-s2.0-84880687063</t>
  </si>
  <si>
    <t>rayyan-172029051</t>
  </si>
  <si>
    <t>2012 International Conference on Artificial Intelligence and Computational Intelligence, AICI 2012</t>
  </si>
  <si>
    <t>https://www.scopus.com/inward/record.uri?eid=2-s2.0-84880687063&amp;partnerID=40&amp;md5=663c339b98bfd5472293a47a4868d509</t>
  </si>
  <si>
    <t>2-s2.0-79960198425</t>
  </si>
  <si>
    <t>rayyan-172029053</t>
  </si>
  <si>
    <t>System for automatic estimation of data sensitivity with applications to access control and other applications</t>
  </si>
  <si>
    <t>Proceedings of ACM Symposium on Access Control Models and Technologies, SACMAT</t>
  </si>
  <si>
    <t>Park, Youngja and Gates, Stephen C. and Teiken, Wilfried and Chari, Suresh N.</t>
  </si>
  <si>
    <t>https://www.scopus.com/inward/record.uri?eid=2-s2.0-79960198425&amp;doi=10.1145%2f1998441.1998464&amp;partnerID=40&amp;md5=464a20ed0e5e83838c7793e8d1a6840a</t>
  </si>
  <si>
    <t>10.1145/1998441.1998464</t>
  </si>
  <si>
    <t>2-s2.0-84946926285</t>
  </si>
  <si>
    <t>rayyan-172029054</t>
  </si>
  <si>
    <t>Information security: Additional guidance needed to address cloud computing concerns. testimony of gregory c. wilshusen, government accountability office delivered at the hearing on "cloud computing: What are the security implications?"?</t>
  </si>
  <si>
    <t>Federal Cloud Computing: Strategy and Considerations</t>
  </si>
  <si>
    <t>https://www.scopus.com/inward/record.uri?eid=2-s2.0-84946926285&amp;partnerID=40&amp;md5=15974aac6e40538813ae8a37e2e567f3</t>
  </si>
  <si>
    <t>2-s2.0-84875787152</t>
  </si>
  <si>
    <t>rayyan-172029055</t>
  </si>
  <si>
    <t>Application of information resource view on cloud computing service</t>
  </si>
  <si>
    <t>Journal of Computational Information Systems</t>
  </si>
  <si>
    <t>Ai, Yong and Zhang, Xin and Ke, Jie and Jin, Guo and Ma, Ji</t>
  </si>
  <si>
    <t>https://www.scopus.com/inward/record.uri?eid=2-s2.0-84875787152&amp;partnerID=40&amp;md5=2a2a284c4c03c8bf20506af2c525da1b</t>
  </si>
  <si>
    <t>2-s2.0-84904681306</t>
  </si>
  <si>
    <t>rayyan-172029056</t>
  </si>
  <si>
    <t>20th International Science Conference Computer Networks, CN 2013</t>
  </si>
  <si>
    <t>https://www.scopus.com/inward/record.uri?eid=2-s2.0-84904681306&amp;partnerID=40&amp;md5=b2e9344eafdd261819c707a346d33b90</t>
  </si>
  <si>
    <t>2-s2.0-84884656791</t>
  </si>
  <si>
    <t>rayyan-172029057</t>
  </si>
  <si>
    <t>Analysis of cryptographic algorithms' characters in binary file</t>
  </si>
  <si>
    <t>Parallel and Distributed Computing, Applications and Technologies, PDCAT Proceedings</t>
  </si>
  <si>
    <t>Li, Ji-Zhong and Yin, Qing and Jiang, Lie-Hui and Jia, Xin-Hai</t>
  </si>
  <si>
    <t>https://www.scopus.com/inward/record.uri?eid=2-s2.0-84884656791&amp;doi=10.1109%2fPDCAT.2012.54&amp;partnerID=40&amp;md5=80b1071a270d5c9a83b8f41d46befaed</t>
  </si>
  <si>
    <t>10.1109/PDCAT.2012.54</t>
  </si>
  <si>
    <t>2-s2.0-84882647619</t>
  </si>
  <si>
    <t>rayyan-172029058</t>
  </si>
  <si>
    <t>Data breaches: The enemy within</t>
  </si>
  <si>
    <t>Khanna, Rohit</t>
  </si>
  <si>
    <t>https://www.scopus.com/inward/record.uri?eid=2-s2.0-84882647619&amp;doi=10.1016%2fS1361-3723%2813%2970071-X&amp;partnerID=40&amp;md5=2c7e35e5ba221a8d2a5f2e3234a90440</t>
  </si>
  <si>
    <t>10.1016/S1361-3723(13)70071-X</t>
  </si>
  <si>
    <t>2-s2.0-77958495512</t>
  </si>
  <si>
    <t>rayyan-172029059</t>
  </si>
  <si>
    <t>A sample storage management system for biobanks</t>
  </si>
  <si>
    <t>Bioinformatics</t>
  </si>
  <si>
    <t>Voegele, C. and Alteyrac, L. and Caboux, E. and Smans, M. and Lesueur, F. and Le Calvez-Kelm, F. and Hainaut, P.</t>
  </si>
  <si>
    <t>https://www.scopus.com/inward/record.uri?eid=2-s2.0-77958495512&amp;doi=10.1093%2fbioinformatics%2fbtq502&amp;partnerID=40&amp;md5=7505122adf0f531d709cba6ec61d44e5</t>
  </si>
  <si>
    <t>2-s2.0-85160118919</t>
  </si>
  <si>
    <t>rayyan-172029060</t>
  </si>
  <si>
    <t>Low Tech Hacking: Street Smarts for Security Professionals</t>
  </si>
  <si>
    <t>Wiles, Jack and Gudaitis, Terry and Jabbusch, Jennifer and Rogers, Russ and Lowther, Sean</t>
  </si>
  <si>
    <t>https://www.scopus.com/inward/record.uri?eid=2-s2.0-85160118919&amp;partnerID=40&amp;md5=975d27dceaccc722bf379126b8eb1e10</t>
  </si>
  <si>
    <t>2-s2.0-80052632933</t>
  </si>
  <si>
    <t>rayyan-172029061</t>
  </si>
  <si>
    <t>Youth protection: Digital citizenship - Principles &amp; new resources</t>
  </si>
  <si>
    <t>2011 2nd Worldwide Cybersecurity Summit, WCS 2011</t>
  </si>
  <si>
    <t>Miles, David</t>
  </si>
  <si>
    <t>https://www.scopus.com/inward/record.uri?eid=2-s2.0-80052632933&amp;partnerID=40&amp;md5=f31c2f4fc94ab4f73853f9cd5a463df1</t>
  </si>
  <si>
    <t>2-s2.0-84873950274</t>
  </si>
  <si>
    <t>rayyan-172029062</t>
  </si>
  <si>
    <t>Tracking user activity on personal computers</t>
  </si>
  <si>
    <t>Lecture Notes of the Institute for Computer Sciences, Social-Informatics and Telecommunications Engineering</t>
  </si>
  <si>
    <t>Keane, Anthony and O'Shaughnessy, Stephen</t>
  </si>
  <si>
    <t>https://www.scopus.com/inward/record.uri?eid=2-s2.0-84873950274&amp;doi=10.1007%2f978-3-642-35515-8_16&amp;partnerID=40&amp;md5=3c752d51703a83fef20ccf3503aaba88</t>
  </si>
  <si>
    <t>10.1007/978-3-642-35515-8_16</t>
  </si>
  <si>
    <t>2-s2.0-80053150038</t>
  </si>
  <si>
    <t>rayyan-172029063</t>
  </si>
  <si>
    <t>E-commerce: From shopping carts to credit cards</t>
  </si>
  <si>
    <t>2011 IEEE 3rd International Conference on Communication Software and Networks, ICCSN 2011</t>
  </si>
  <si>
    <t>Khan, Daud and Varshney, Praveen and Qadeer, Mohammed A.</t>
  </si>
  <si>
    <t>https://www.scopus.com/inward/record.uri?eid=2-s2.0-80053150038&amp;doi=10.1109%2fICCSN.2011.6014394&amp;partnerID=40&amp;md5=d164e54ca6cb4987d4962676b2356191</t>
  </si>
  <si>
    <t>10.1109/ICCSN.2011.6014394</t>
  </si>
  <si>
    <t>2-s2.0-84874436188</t>
  </si>
  <si>
    <t>rayyan-172029064</t>
  </si>
  <si>
    <t>Euro-Par 2012 - Parallel Processing Workshops: BDMC, CGWS, HeteroPar, HiBB, OMHI, Paraphrase, PROPER, Resilience, UCHPC, VHPC, Revised Selected Papers</t>
  </si>
  <si>
    <t>https://www.scopus.com/inward/record.uri?eid=2-s2.0-84874436188&amp;partnerID=40&amp;md5=7db7c9b1102b1c99ea83ec9280d2e334</t>
  </si>
  <si>
    <t>2-s2.0-77956992574</t>
  </si>
  <si>
    <t>rayyan-172029066</t>
  </si>
  <si>
    <t>Medical data security model for Early Intervention Support System based on HIPAA</t>
  </si>
  <si>
    <t>9th WSEAS International Conference on Telecommunications and Informatics, TELE-INFO '10</t>
  </si>
  <si>
    <t>Supriyanto, Eko and Satria, Haikal and Siong, Tan Kean</t>
  </si>
  <si>
    <t>https://www.scopus.com/inward/record.uri?eid=2-s2.0-77956992574&amp;partnerID=40&amp;md5=d8d012e94e2e282c5a102d3f81ea03c7</t>
  </si>
  <si>
    <t>2-s2.0-84886405989</t>
  </si>
  <si>
    <t>rayyan-172029067</t>
  </si>
  <si>
    <t>NAVSEC: A recommender system for 3D network security visualizations</t>
  </si>
  <si>
    <t>Nunnally, Troy and Abdullah, Kulsoom and Uluagac, A. Selcuk and Copeland, John A. and Beyah, Raheem</t>
  </si>
  <si>
    <t>https://www.scopus.com/inward/record.uri?eid=2-s2.0-84886405989&amp;doi=10.1145%2f2517957.2517963&amp;partnerID=40&amp;md5=d9ab40020e67ff7ef32d862b4d5afeed</t>
  </si>
  <si>
    <t>10.1145/2517957.2517963</t>
  </si>
  <si>
    <t>2-s2.0-84870676166</t>
  </si>
  <si>
    <t>rayyan-172029068</t>
  </si>
  <si>
    <t>Secure transmission of authenticated messages using new encoding scheme and steganography</t>
  </si>
  <si>
    <t>Alla, Kalavathi and Gowri Shankar, G. and Bala Subrahmanyam, G.</t>
  </si>
  <si>
    <t>https://www.scopus.com/inward/record.uri?eid=2-s2.0-84870676166&amp;doi=10.1145%2f2393216.2393341&amp;partnerID=40&amp;md5=829562710a93d689c112d0a166da7f49</t>
  </si>
  <si>
    <t>10.1145/2393216.2393341</t>
  </si>
  <si>
    <t>2-s2.0-84898756757</t>
  </si>
  <si>
    <t>rayyan-172029069</t>
  </si>
  <si>
    <t>Development of an ICP remote monitoring system based on rich internet technology</t>
  </si>
  <si>
    <t>Zhu, Junjiang and He, Lingsong</t>
  </si>
  <si>
    <t>https://www.scopus.com/inward/record.uri?eid=2-s2.0-84898756757&amp;partnerID=40&amp;md5=635dfa57c568def1569f5bb3c810079e</t>
  </si>
  <si>
    <t>2-s2.0-84890836341</t>
  </si>
  <si>
    <t>rayyan-172029070</t>
  </si>
  <si>
    <t>A software gateway to affordable and effective Information Security Governance in SMMEs</t>
  </si>
  <si>
    <t>2013 Information Security for South Africa - Proceedings of the ISSA 2013 Conference</t>
  </si>
  <si>
    <t>Coertze, Jacques and Von Solms, Rossouw</t>
  </si>
  <si>
    <t>https://www.scopus.com/inward/record.uri?eid=2-s2.0-84890836341&amp;doi=10.1109%2fISSA.2013.6641035&amp;partnerID=40&amp;md5=39b89c6b4e696fda850a0793208c53e3</t>
  </si>
  <si>
    <t>10.1109/ISSA.2013.6641035</t>
  </si>
  <si>
    <t>2-s2.0-84893120347</t>
  </si>
  <si>
    <t>rayyan-172029071</t>
  </si>
  <si>
    <t>Anatomy of banking trojans-zeus crimeware (how similar are its variants)</t>
  </si>
  <si>
    <t>6th International Conference on Information Warfare and Security, ICIW 2011</t>
  </si>
  <si>
    <t>Shankarapani, Madhu and Mukkamala, Srinivas</t>
  </si>
  <si>
    <t>https://www.scopus.com/inward/record.uri?eid=2-s2.0-84893120347&amp;partnerID=40&amp;md5=0acad98be380356352a926d83397c42d</t>
  </si>
  <si>
    <t>2-s2.0-84903177810</t>
  </si>
  <si>
    <t>rayyan-172029072</t>
  </si>
  <si>
    <t>How well do you know your personae non gratae?</t>
  </si>
  <si>
    <t>IEEE Software</t>
  </si>
  <si>
    <t>Cleland-Huang, Jane</t>
  </si>
  <si>
    <t>https://www.scopus.com/inward/record.uri?eid=2-s2.0-84903177810&amp;doi=10.1109%2fMS.2014.85&amp;partnerID=40&amp;md5=a0495f1a55256712252f09ddfc5856b3</t>
  </si>
  <si>
    <t>2-s2.0-85016564973</t>
  </si>
  <si>
    <t>rayyan-172029073</t>
  </si>
  <si>
    <t>Android Forensics: Investigation, Analysis and Mobile Security for Google Android</t>
  </si>
  <si>
    <t>Hoog, Andrew</t>
  </si>
  <si>
    <t>https://www.scopus.com/inward/record.uri?eid=2-s2.0-85016564973&amp;doi=10.1016%2fC2010-0-65787-7&amp;partnerID=40&amp;md5=b2c166252c1bf822f74d61aa6312e914</t>
  </si>
  <si>
    <t>10.1016/C2010-0-65787-7</t>
  </si>
  <si>
    <t>2-s2.0-85037171050</t>
  </si>
  <si>
    <t>rayyan-172029075</t>
  </si>
  <si>
    <t>13th International Conference on Information Security, ISC 2010</t>
  </si>
  <si>
    <t>https://www.scopus.com/inward/record.uri?eid=2-s2.0-85037171050&amp;partnerID=40&amp;md5=d1f377065ae32de2ea83c9b6d2b85820</t>
  </si>
  <si>
    <t>2-s2.0-84856614239</t>
  </si>
  <si>
    <t>rayyan-172029077</t>
  </si>
  <si>
    <t>Visualization system for log analysis with probabilities of incorrect operation</t>
  </si>
  <si>
    <t>Proceedings of the International Conference on Parallel and Distributed Systems - ICPADS</t>
  </si>
  <si>
    <t>Nishioka, Chifumi and Kozaki, Masahiro and Okada, Ken-Ichi</t>
  </si>
  <si>
    <t>https://www.scopus.com/inward/record.uri?eid=2-s2.0-84856614239&amp;doi=10.1109%2fICPADS.2011.147&amp;partnerID=40&amp;md5=9ee017bcf929e13e63eea7e05fd474ff</t>
  </si>
  <si>
    <t>10.1109/ICPADS.2011.147</t>
  </si>
  <si>
    <t>2-s2.0-77958054289</t>
  </si>
  <si>
    <t>rayyan-172029078</t>
  </si>
  <si>
    <t>Research of multi-level data exchange mechanism based on land and resource E-government</t>
  </si>
  <si>
    <t>2010 18th International Conference on Geoinformatics, Geoinformatics 2010</t>
  </si>
  <si>
    <t>Xu, Shiwu and Zhao, Yilang and Zhu, Feng</t>
  </si>
  <si>
    <t>https://www.scopus.com/inward/record.uri?eid=2-s2.0-77958054289&amp;doi=10.1109%2fGEOINFORMATICS.2010.5568021&amp;partnerID=40&amp;md5=d779b5a9c5daa3cc9ec45ecd8d239764</t>
  </si>
  <si>
    <t>10.1109/GEOINFORMATICS.2010.5568021</t>
  </si>
  <si>
    <t>2-s2.0-85010929303</t>
  </si>
  <si>
    <t>rayyan-172029079</t>
  </si>
  <si>
    <t>iPhone and iOS forensics: Investigation, analysis and mobile security for apple iPhone, iPad and iOS devices</t>
  </si>
  <si>
    <t>iPhone and iOS Forensics: Investigation, Analysis and Mobile Security for Apple iPhone, iPad and iOS Devices</t>
  </si>
  <si>
    <t>Hoog, Andrew and Strzempka, Katie</t>
  </si>
  <si>
    <t>https://www.scopus.com/inward/record.uri?eid=2-s2.0-85010929303&amp;partnerID=40&amp;md5=576d40e785d4c36a926321b8cbb63ddd</t>
  </si>
  <si>
    <t>2-s2.0-84887974814</t>
  </si>
  <si>
    <t>rayyan-172029080</t>
  </si>
  <si>
    <t>Optimization methods for system track data securing using digital signatures</t>
  </si>
  <si>
    <t>WIT Transactions on the Built Environment</t>
  </si>
  <si>
    <t>Icriverzi, G.</t>
  </si>
  <si>
    <t>https://www.scopus.com/inward/record.uri?eid=2-s2.0-84887974814&amp;doi=10.2495%2fSAFE130431&amp;partnerID=40&amp;md5=80cd344e3e8b18c064922ee041536c6d</t>
  </si>
  <si>
    <t>2-s2.0-84905909792</t>
  </si>
  <si>
    <t>rayyan-172029081</t>
  </si>
  <si>
    <t>Distributed packet trace processing method for information security analysis</t>
  </si>
  <si>
    <t>Lukashin, Alexey and Laboshin, Leonid and Zaborovsky, Vladimir and Mulukha, Vladimir</t>
  </si>
  <si>
    <t>https://www.scopus.com/inward/record.uri?eid=2-s2.0-84905909792&amp;doi=10.1007%2f978-3-319-10353-2_49&amp;partnerID=40&amp;md5=d1793eccdfc6f0269166c776a6a2ca3b</t>
  </si>
  <si>
    <t>10.1007/978-3-319-10353-2_49</t>
  </si>
  <si>
    <t>2-s2.0-79952976795</t>
  </si>
  <si>
    <t>rayyan-172029082</t>
  </si>
  <si>
    <t>A data backup method based on file system filter driver</t>
  </si>
  <si>
    <t>Proceedings - 2010 2nd WRI World Congress on Software Engineering, WCSE 2010</t>
  </si>
  <si>
    <t>Zhongmeng, Zhao and Hangtian, Yao</t>
  </si>
  <si>
    <t>https://www.scopus.com/inward/record.uri?eid=2-s2.0-79952976795&amp;doi=10.1109%2fWCSE.2010.50&amp;partnerID=40&amp;md5=8c30e6d55b113d5438c7a509d2dd693d</t>
  </si>
  <si>
    <t>10.1109/WCSE.2010.50</t>
  </si>
  <si>
    <t>2-s2.0-84869596030</t>
  </si>
  <si>
    <t>rayyan-172029083</t>
  </si>
  <si>
    <t>MASSIF: A promising solution to enhance olympic games it security</t>
  </si>
  <si>
    <t>Prieto, Elsa and Diaz, Rodrigo and Romano, Luigi and Rieke, Roland and Achemlal, Mohammed</t>
  </si>
  <si>
    <t>https://www.scopus.com/inward/record.uri?eid=2-s2.0-84869596030&amp;doi=10.1007%2f978-3-642-33448-1_20&amp;partnerID=40&amp;md5=465fd86cbdaaa2c07721aaf325ddd0a7</t>
  </si>
  <si>
    <t>10.1007/978-3-642-33448-1_20</t>
  </si>
  <si>
    <t>2-s2.0-84905994643</t>
  </si>
  <si>
    <t>rayyan-172029086</t>
  </si>
  <si>
    <t>20th Americas Conference on Information Systems, AMCIS 2014</t>
  </si>
  <si>
    <t>https://www.scopus.com/inward/record.uri?eid=2-s2.0-84905994643&amp;partnerID=40&amp;md5=77f2851f6be7920fec94c025d7ba88e4</t>
  </si>
  <si>
    <t>2-s2.0-80052816115</t>
  </si>
  <si>
    <t>rayyan-172029087</t>
  </si>
  <si>
    <t>Security strategy of DRM based on trusted computing</t>
  </si>
  <si>
    <t>Yan, Jianhong and Peng, Xinguang</t>
  </si>
  <si>
    <t>https://www.scopus.com/inward/record.uri?eid=2-s2.0-80052816115&amp;partnerID=40&amp;md5=f0c287aaa46991a007a1d1ed4d2dfd3b</t>
  </si>
  <si>
    <t>2-s2.0-79960913717</t>
  </si>
  <si>
    <t>rayyan-172029088</t>
  </si>
  <si>
    <t>Do SMEs have the right attitude to security?</t>
  </si>
  <si>
    <t>Goucher, Wendy</t>
  </si>
  <si>
    <t>https://www.scopus.com/inward/record.uri?eid=2-s2.0-79960913717&amp;doi=10.1016%2fS1361-3723%2811%2970075-6&amp;partnerID=40&amp;md5=8dd33d6006f2e9bfa8f7a7b042fb8934</t>
  </si>
  <si>
    <t>10.1016/S1361-3723(11)70075-6</t>
  </si>
  <si>
    <t>2-s2.0-84902233561</t>
  </si>
  <si>
    <t>rayyan-172029090</t>
  </si>
  <si>
    <t>A Quick Perspective on the Current State in Cybersecurity</t>
  </si>
  <si>
    <t>Emerging Trends in ICT Security</t>
  </si>
  <si>
    <t>Fernandes, Diogo A.B. and Soares, Liliana F.B. and Gomes, JoÃ£o V. and Freire, MÃ¡rio M. and InÃ¡cio, Pedro R.M.</t>
  </si>
  <si>
    <t>https://www.scopus.com/inward/record.uri?eid=2-s2.0-84902233561&amp;doi=10.1016%2fB978-0-12-411474-6.00025-6&amp;partnerID=40&amp;md5=939892968052e87e095819a0e49be981</t>
  </si>
  <si>
    <t>10.1016/B978-0-12-411474-6.00025-6</t>
  </si>
  <si>
    <t>2-s2.0-79952183632</t>
  </si>
  <si>
    <t>rayyan-172029091</t>
  </si>
  <si>
    <t>Combining encryption and compression in wireless sensor networks</t>
  </si>
  <si>
    <t>International Journal of Wireless Information Networks</t>
  </si>
  <si>
    <t>Mancill, Tony and Pilskalns, Orest</t>
  </si>
  <si>
    <t>https://www.scopus.com/inward/record.uri?eid=2-s2.0-79952183632&amp;doi=10.1007%2fs10776-010-0127-8&amp;partnerID=40&amp;md5=232cf66dfea7dd4b6fcdc5431499001d</t>
  </si>
  <si>
    <t>10.1007/s10776-010-0127-8</t>
  </si>
  <si>
    <t>2-s2.0-84899570847</t>
  </si>
  <si>
    <t>rayyan-172029092</t>
  </si>
  <si>
    <t>Development of a fully integrated global learning system in a regulated environment</t>
  </si>
  <si>
    <t>Proceedings of the European Conference on e-Learning, ECEL</t>
  </si>
  <si>
    <t>Sigmund, Chuck and Wallace, Doug and Kliever, Terry</t>
  </si>
  <si>
    <t>https://www.scopus.com/inward/record.uri?eid=2-s2.0-84899570847&amp;partnerID=40&amp;md5=d6885906bfd03236644ab3ea023c0f7c</t>
  </si>
  <si>
    <t>2-s2.0-84873053356</t>
  </si>
  <si>
    <t>rayyan-172029093</t>
  </si>
  <si>
    <t>A non-repudiated and traceable authorization system based on electronic health insurance cards</t>
  </si>
  <si>
    <t>Chen, Chin-Ling and Lu, Ming-Shaw and Guo, Zong-Min</t>
  </si>
  <si>
    <t>https://www.scopus.com/inward/record.uri?eid=2-s2.0-84873053356&amp;doi=10.1007%2fs10916-011-9703-4&amp;partnerID=40&amp;md5=8e34d83f75eee9d6927dc2a0e1a4673c</t>
  </si>
  <si>
    <t>10.1007/s10916-011-9703-4</t>
  </si>
  <si>
    <t>2-s2.0-84880804899</t>
  </si>
  <si>
    <t>rayyan-172029094</t>
  </si>
  <si>
    <t>Design of a Trusted File System Based on Hadoop</t>
  </si>
  <si>
    <t>Jin, Songchang and Yang, Shuqiang and Zhu, Xiang and Yin, Hong</t>
  </si>
  <si>
    <t>https://www.scopus.com/inward/record.uri?eid=2-s2.0-84880804899&amp;doi=10.1007%2f978-3-642-35795-4_85&amp;partnerID=40&amp;md5=83ac4db6f5309499f225787c3a3cceb3</t>
  </si>
  <si>
    <t>10.1007/978-3-642-35795-4_85</t>
  </si>
  <si>
    <t>2-s2.0-79952260722</t>
  </si>
  <si>
    <t>rayyan-172029095</t>
  </si>
  <si>
    <t>Some technologies for information security protection in weak-controlled computer systems and their applicability for eGovernment services users</t>
  </si>
  <si>
    <t>Palazov, Anton</t>
  </si>
  <si>
    <t>https://www.scopus.com/inward/record.uri?eid=2-s2.0-79952260722&amp;doi=10.1007%2f978-3-642-19228-9_10&amp;partnerID=40&amp;md5=6f3b45f0244d30b2e12aced8ceb910ec</t>
  </si>
  <si>
    <t>2-s2.0-85087600082</t>
  </si>
  <si>
    <t>rayyan-172029096</t>
  </si>
  <si>
    <t>Identifying and addressing challenges for search and analysis of disparate surveillance video archives</t>
  </si>
  <si>
    <t>5th International Conference on Imaging for Crime Detection and Prevention, ICDP 2013</t>
  </si>
  <si>
    <t>Little, Suzanne and Clawson, Kathy and Mereu, Anna and Rodriguez, Aitor</t>
  </si>
  <si>
    <t>https://www.scopus.com/inward/record.uri?eid=2-s2.0-85087600082&amp;doi=10.1049%2fic.2013.0260&amp;partnerID=40&amp;md5=da3812d189dfede328add759e8eeb149</t>
  </si>
  <si>
    <t>2-s2.0-80052855905</t>
  </si>
  <si>
    <t>rayyan-172029097</t>
  </si>
  <si>
    <t>A traceable file protection system with transparent encryption technology</t>
  </si>
  <si>
    <t>2011 International Conference on Internet Technology and Applications, iTAP 2011 - Proceedings</t>
  </si>
  <si>
    <t>Li, Yadong and Hu, Donghui and Miao, Chenglin and Yuan, Yi</t>
  </si>
  <si>
    <t>https://www.scopus.com/inward/record.uri?eid=2-s2.0-80052855905&amp;doi=10.1109%2fITAP.2011.6006406&amp;partnerID=40&amp;md5=0d513a10725748eb0ad3469bfff41d78</t>
  </si>
  <si>
    <t>10.1109/ITAP.2011.6006406</t>
  </si>
  <si>
    <t>2-s2.0-84902594572</t>
  </si>
  <si>
    <t>rayyan-172029098</t>
  </si>
  <si>
    <t>Comparative study of CIA and revised-CIA algorithm</t>
  </si>
  <si>
    <t>Proceedings - 2014 4th International Conference on Communication Systems and Network Technologies, CSNT 2014</t>
  </si>
  <si>
    <t>Thakare, Sneha Vasant and Gore, Deipali V.</t>
  </si>
  <si>
    <t>https://www.scopus.com/inward/record.uri?eid=2-s2.0-84902594572&amp;doi=10.1109%2fCSNT.2014.150&amp;partnerID=40&amp;md5=22b6877aececc0d2c4a31e8a6918d155</t>
  </si>
  <si>
    <t>10.1109/CSNT.2014.150</t>
  </si>
  <si>
    <t>2-s2.0-84866411297</t>
  </si>
  <si>
    <t>rayyan-172029101</t>
  </si>
  <si>
    <t>Security analytics: Risk analysis for an organisation's incident management processes</t>
  </si>
  <si>
    <t>HP Laboratories Technical Report</t>
  </si>
  <si>
    <t>Mont, Marco Casassa and Brown, Richard and Arnell, Simon and Passingham, Neil</t>
  </si>
  <si>
    <t>https://www.scopus.com/inward/record.uri?eid=2-s2.0-84866411297&amp;partnerID=40&amp;md5=ec9c81c8761365a7f3389132914c74bb</t>
  </si>
  <si>
    <t>2-s2.0-79953331951</t>
  </si>
  <si>
    <t>rayyan-172029102</t>
  </si>
  <si>
    <t>Is practitioners' views on core factors of effective IT governance for Taiwan SMEs</t>
  </si>
  <si>
    <t>International Journal of Technology Management</t>
  </si>
  <si>
    <t>Lin, Fengyi and Chou, Shuching and Wang, Wei-Kang</t>
  </si>
  <si>
    <t>https://www.scopus.com/inward/record.uri?eid=2-s2.0-79953331951&amp;doi=10.1504%2fIJTM.2011.039314&amp;partnerID=40&amp;md5=8ee67308f9854430ef0a689754fbd111</t>
  </si>
  <si>
    <t>10.1504/IJTM.2011.039314</t>
  </si>
  <si>
    <t>2-s2.0-79951723271</t>
  </si>
  <si>
    <t>rayyan-172029103</t>
  </si>
  <si>
    <t>A survey on wireless body area networks</t>
  </si>
  <si>
    <t>LatrÃ©, BenoÃ®t and Braem, Bart and Moerman, Ingrid and Blondia, Chris and Demeester, Piet</t>
  </si>
  <si>
    <t>https://www.scopus.com/inward/record.uri?eid=2-s2.0-79951723271&amp;doi=10.1007%2fs11276-010-0252-4&amp;partnerID=40&amp;md5=95d26ffe996e4187582c6b479a2b14be</t>
  </si>
  <si>
    <t>10.1007/s11276-010-0252-4</t>
  </si>
  <si>
    <t>2-s2.0-80053989543</t>
  </si>
  <si>
    <t>rayyan-172029104</t>
  </si>
  <si>
    <t>A web-based information security management toolbox for small-to-medium enterprises in Southern Africa</t>
  </si>
  <si>
    <t>2011 Information Security for South Africa - Proceedings of the ISSA 2011 Conference</t>
  </si>
  <si>
    <t>Coertze, Jacques and Van Niekerk, Johan and Von Solms, Rossouw</t>
  </si>
  <si>
    <t>https://www.scopus.com/inward/record.uri?eid=2-s2.0-80053989543&amp;doi=10.1109%2fISSA.2011.6027515&amp;partnerID=40&amp;md5=fa23297be2330664f770613d2a672538</t>
  </si>
  <si>
    <t>10.1109/ISSA.2011.6027515</t>
  </si>
  <si>
    <t>2-s2.0-84887414871</t>
  </si>
  <si>
    <t>rayyan-172029105</t>
  </si>
  <si>
    <t>A systems approach to cyber assurance education</t>
  </si>
  <si>
    <t>Proceedings of the 2013 Information Security Curriculum Development Conference, InfoSec CD 2013</t>
  </si>
  <si>
    <t>Andel, Todd R. and McDonald, J. Todd</t>
  </si>
  <si>
    <t>https://www.scopus.com/inward/record.uri?eid=2-s2.0-84887414871&amp;doi=10.1145%2f2528908.2528920&amp;partnerID=40&amp;md5=40a267e137347877b9496b36ee400758</t>
  </si>
  <si>
    <t>10.1145/2528908.2528920</t>
  </si>
  <si>
    <t>2-s2.0-84862743361</t>
  </si>
  <si>
    <t>rayyan-172029106</t>
  </si>
  <si>
    <t>Information security using audio steganography - A survey</t>
  </si>
  <si>
    <t>Research Journal of Applied Sciences, Engineering and Technology</t>
  </si>
  <si>
    <t>Santhi, B. and Radhika, G. and Ruthra Reka, S.</t>
  </si>
  <si>
    <t>https://www.scopus.com/inward/record.uri?eid=2-s2.0-84862743361&amp;partnerID=40&amp;md5=31f19d1c4b98e21fb2527c64bdc9b74c</t>
  </si>
  <si>
    <t>2-s2.0-84889659756</t>
  </si>
  <si>
    <t>rayyan-172029107</t>
  </si>
  <si>
    <t>Cloud security monitoring and vulnerability management</t>
  </si>
  <si>
    <t>INES 2013 - IEEE 17th International Conference on Intelligent Engineering Systems, Proceedings</t>
  </si>
  <si>
    <t>Kozlovszky, M. and Kovacs, L. and Torocsik, M. and Windisch, G. and Acs, S. and Prem, D. and Eigner, Gy. and Sas, P.I. and Schubert, T. and Poserne, V.</t>
  </si>
  <si>
    <t>https://www.scopus.com/inward/record.uri?eid=2-s2.0-84889659756&amp;doi=10.1109%2fINES.2013.6632823&amp;partnerID=40&amp;md5=ca9c1a25999210f84e57cc452cf9699e</t>
  </si>
  <si>
    <t>2-s2.0-84902578266</t>
  </si>
  <si>
    <t>rayyan-172029108</t>
  </si>
  <si>
    <t>An efficient data integrity verification and fault-tolerant scheme</t>
  </si>
  <si>
    <t>Gan, Hui and Chen, Long</t>
  </si>
  <si>
    <t>https://www.scopus.com/inward/record.uri?eid=2-s2.0-84902578266&amp;doi=10.1109%2fCSNT.2014.235&amp;partnerID=40&amp;md5=4b0045ecea293c13967196f708f3df9d</t>
  </si>
  <si>
    <t>10.1109/CSNT.2014.235</t>
  </si>
  <si>
    <t>2-s2.0-78650593034</t>
  </si>
  <si>
    <t>rayyan-172029109</t>
  </si>
  <si>
    <t>A sideways approach to data security and privacy awareness</t>
  </si>
  <si>
    <t>Proceedings ACM SIGUCCS User Services Conference</t>
  </si>
  <si>
    <t>Dunnavant, Susan and Childress, M. Jean</t>
  </si>
  <si>
    <t>https://www.scopus.com/inward/record.uri?eid=2-s2.0-78650593034&amp;doi=10.1145%2f1878335.1878384&amp;partnerID=40&amp;md5=b55a3481042c446b9641ba7aaf37d8fd</t>
  </si>
  <si>
    <t>10.1145/1878335.1878384</t>
  </si>
  <si>
    <t>2-s2.0-84942895668</t>
  </si>
  <si>
    <t>rayyan-172029110</t>
  </si>
  <si>
    <t>Managing risk and information security: Protect to enable</t>
  </si>
  <si>
    <t>Managing Risk and Information Security: Protect to Enable</t>
  </si>
  <si>
    <t>Harkins, Malcolm</t>
  </si>
  <si>
    <t>https://www.scopus.com/inward/record.uri?eid=2-s2.0-84942895668&amp;doi=10.1007%2f978-1-4302-5114-9&amp;partnerID=40&amp;md5=6a0635cb33db722bcec79ee5835a8a50</t>
  </si>
  <si>
    <t>2-s2.0-84905758665</t>
  </si>
  <si>
    <t>rayyan-172029111</t>
  </si>
  <si>
    <t>Information protection playbook</t>
  </si>
  <si>
    <t>Information Protection Playbook</t>
  </si>
  <si>
    <t>Kane, Greg and Koppel, Lorna</t>
  </si>
  <si>
    <t>https://www.scopus.com/inward/record.uri?eid=2-s2.0-84905758665&amp;doi=10.1016%2fC2012-0-07738-1&amp;partnerID=40&amp;md5=9b2767eddab87cd7c821fa2a70026892</t>
  </si>
  <si>
    <t>10.1016/C2012-0-07738-1</t>
  </si>
  <si>
    <t>2-s2.0-84885034286</t>
  </si>
  <si>
    <t>rayyan-172029112</t>
  </si>
  <si>
    <t>24th IFIP TC 11 International Information Security Conference, SEC 2009</t>
  </si>
  <si>
    <t>https://www.scopus.com/inward/record.uri?eid=2-s2.0-84885034286&amp;partnerID=40&amp;md5=74949adb77c888026766fe957426e76a</t>
  </si>
  <si>
    <t>2-s2.0-35048848603</t>
  </si>
  <si>
    <t>rayyan-172029113</t>
  </si>
  <si>
    <t>Towards a social network approach for monitoring insider threats to information security</t>
  </si>
  <si>
    <t>Natarajan, Anand and Hossain, Liaquat</t>
  </si>
  <si>
    <t>https://www.scopus.com/inward/record.uri?eid=2-s2.0-35048848603&amp;doi=10.1007%2f978-3-540-25952-7_41&amp;partnerID=40&amp;md5=161cbbee539d50633137bf9004ba816f</t>
  </si>
  <si>
    <t>10.1007/978-3-540-25952-7_41</t>
  </si>
  <si>
    <t>2-s2.0-23944499076</t>
  </si>
  <si>
    <t>rayyan-172029114</t>
  </si>
  <si>
    <t>Information Security Applications - 5th International Workshop, WISA 2004</t>
  </si>
  <si>
    <t>Lecture Notes in Computer Science</t>
  </si>
  <si>
    <t>https://www.scopus.com/inward/record.uri?eid=2-s2.0-23944499076&amp;partnerID=40&amp;md5=7ea1a3c30e5712fa638649e2d715207e</t>
  </si>
  <si>
    <t>2-s2.0-84887936232</t>
  </si>
  <si>
    <t>rayyan-172029115</t>
  </si>
  <si>
    <t>Information security: Auditing the behaviour of the employee</t>
  </si>
  <si>
    <t>Vroom, Cheryl and von Solms, Rossouw</t>
  </si>
  <si>
    <t>https://www.scopus.com/inward/record.uri?eid=2-s2.0-84887936232&amp;doi=10.1007%2f978-0-387-35691-4&amp;partnerID=40&amp;md5=f2bafbbf988639eb53a4b20bafb95bc1</t>
  </si>
  <si>
    <t>10.1007/978-0-387-35691-4</t>
  </si>
  <si>
    <t>2-s2.0-48149087114</t>
  </si>
  <si>
    <t>rayyan-172029116</t>
  </si>
  <si>
    <t>Extracting information from unknown protocols on campusNet</t>
  </si>
  <si>
    <t>Proceedings of the 2007 1st International Symposium on Information Technologies and Applications in Education, ISITAE 2007</t>
  </si>
  <si>
    <t>Yu, Zhuanghui and Huang, Yongzhong and Guo, Shaozhong and Zhou, Bei and Ren, Hua</t>
  </si>
  <si>
    <t>https://www.scopus.com/inward/record.uri?eid=2-s2.0-48149087114&amp;doi=10.1109%2fISITAE.2007.4409343&amp;partnerID=40&amp;md5=2fcc94046b3bc63aeeb39753c9a731cd</t>
  </si>
  <si>
    <t>10.1109/ISITAE.2007.4409343</t>
  </si>
  <si>
    <t>2-s2.0-58849133506</t>
  </si>
  <si>
    <t>rayyan-172029117</t>
  </si>
  <si>
    <t>Information risk of inadvertent disclosure: An analysis of file-sharing risk in the financial supply chain</t>
  </si>
  <si>
    <t>Journal of Management Information Systems</t>
  </si>
  <si>
    <t>Johnson, M. Eric</t>
  </si>
  <si>
    <t>https://www.scopus.com/inward/record.uri?eid=2-s2.0-58849133506&amp;doi=10.2753%2fMIS0742-1222250205&amp;partnerID=40&amp;md5=acd25ad53be7b8dd3be2469e1f8b5e06</t>
  </si>
  <si>
    <t>M.E. Sharpe Inc.</t>
  </si>
  <si>
    <t>10.2753/MIS0742-1222250205</t>
  </si>
  <si>
    <t>2-s2.0-67349254655</t>
  </si>
  <si>
    <t>rayyan-172029118</t>
  </si>
  <si>
    <t>National information security policy and its implementation: A case study in Taiwan</t>
  </si>
  <si>
    <t>Telecommunications Policy</t>
  </si>
  <si>
    <t>Ku, Cheng-Yuan and Chang, Yi-Wen and Yen, David C.</t>
  </si>
  <si>
    <t>https://www.scopus.com/inward/record.uri?eid=2-s2.0-67349254655&amp;doi=10.1016%2fj.telpol.2009.03.002&amp;partnerID=40&amp;md5=9b49065609586fc9b5ade975db290eb5</t>
  </si>
  <si>
    <t>10.1016/j.telpol.2009.03.002</t>
  </si>
  <si>
    <t>2-s2.0-77958066110</t>
  </si>
  <si>
    <t>rayyan-172029119</t>
  </si>
  <si>
    <t>SensorWebIDS: A Web mining intrusion detection system</t>
  </si>
  <si>
    <t>International Journal of Web Information Systems</t>
  </si>
  <si>
    <t>Ezeife, C.I. and Dong, Jingyu and Aggarwal, A.K.</t>
  </si>
  <si>
    <t>https://www.scopus.com/inward/record.uri?eid=2-s2.0-77958066110&amp;doi=10.1108%2f17440080810865648&amp;partnerID=40&amp;md5=0ee0106c49af5921e91103b276dd662b</t>
  </si>
  <si>
    <t>10.1108/17440080810865648</t>
  </si>
  <si>
    <t>2-s2.0-52549119183</t>
  </si>
  <si>
    <t>rayyan-172029120</t>
  </si>
  <si>
    <t>How to identify emerging research fields using scientometrics: An example in the field of Information Security</t>
  </si>
  <si>
    <t>Scientometrics</t>
  </si>
  <si>
    <t>Lee, Woo Hyoung</t>
  </si>
  <si>
    <t>https://www.scopus.com/inward/record.uri?eid=2-s2.0-52549119183&amp;doi=10.1007%2fs11192-007-1898-2&amp;partnerID=40&amp;md5=534a162b3dec565e698904eb475d212c</t>
  </si>
  <si>
    <t>Springer Netherlands</t>
  </si>
  <si>
    <t>10.1007/s11192-007-1898-2</t>
  </si>
  <si>
    <t>2-s2.0-33947369775</t>
  </si>
  <si>
    <t>rayyan-172029121</t>
  </si>
  <si>
    <t>Lend me your arms: The use and implications of humancentric RFID</t>
  </si>
  <si>
    <t>Electronic Commerce Research and Applications</t>
  </si>
  <si>
    <t>Masters, Amelia and Michael, Katina</t>
  </si>
  <si>
    <t>https://www.scopus.com/inward/record.uri?eid=2-s2.0-33947369775&amp;doi=10.1016%2fj.elerap.2006.04.008&amp;partnerID=40&amp;md5=43ceabc3ea9eff37ce966b5df8b09fcc</t>
  </si>
  <si>
    <t>2-s2.0-29744438287</t>
  </si>
  <si>
    <t>rayyan-172029122</t>
  </si>
  <si>
    <t>Crushing compliance</t>
  </si>
  <si>
    <t>IT Architect</t>
  </si>
  <si>
    <t>Crosman, Penny Lunt</t>
  </si>
  <si>
    <t>https://www.scopus.com/inward/record.uri?eid=2-s2.0-29744438287&amp;partnerID=40&amp;md5=b05f5a5ba765023f750445b1cd97fab1</t>
  </si>
  <si>
    <t>2-s2.0-84945266181</t>
  </si>
  <si>
    <t>rayyan-172029123</t>
  </si>
  <si>
    <t>5th International Conference on Information Security, ISC 2002</t>
  </si>
  <si>
    <t>https://www.scopus.com/inward/record.uri?eid=2-s2.0-84945266181&amp;partnerID=40&amp;md5=7743ed23a1c57dd41bc6750f7bdd0156</t>
  </si>
  <si>
    <t>2-s2.0-85056029219</t>
  </si>
  <si>
    <t>rayyan-172029124</t>
  </si>
  <si>
    <t>Digital media fingerprinting: Techniques and trends</t>
  </si>
  <si>
    <t>Multimedia Encryption and Authentication Techniques and Applications</t>
  </si>
  <si>
    <t>Luh, William and Kundur, Deepa</t>
  </si>
  <si>
    <t>https://www.scopus.com/inward/record.uri?eid=2-s2.0-85056029219&amp;doi=10.1201%2f9781420013450&amp;partnerID=40&amp;md5=d64a090e23a1d5337b8cbefab08f1816</t>
  </si>
  <si>
    <t>10.1201/9781420013450</t>
  </si>
  <si>
    <t>2-s2.0-77949297017</t>
  </si>
  <si>
    <t>rayyan-172029125</t>
  </si>
  <si>
    <t>Research and application of the transparent data encpryption in intranet data leakage prevention</t>
  </si>
  <si>
    <t>CIS 2009 - 2009 International Conference on Computational Intelligence and Security</t>
  </si>
  <si>
    <t>Zhang, Xiaosong and Liu, Fei and Chen, Ting and Li, Hua</t>
  </si>
  <si>
    <t>https://www.scopus.com/inward/record.uri?eid=2-s2.0-77949297017&amp;doi=10.1109%2fCIS.2009.107&amp;partnerID=40&amp;md5=0cfabfc247c10939aaca571bf20deb8a</t>
  </si>
  <si>
    <t>10.1109/CIS.2009.107</t>
  </si>
  <si>
    <t>2-s2.0-33845914954</t>
  </si>
  <si>
    <t>rayyan-172029126</t>
  </si>
  <si>
    <t>Information Security and Cryptology - Second SKLOIS Conference. Inscrypt 2006, Proceedings</t>
  </si>
  <si>
    <t>https://www.scopus.com/inward/record.uri?eid=2-s2.0-33845914954&amp;partnerID=40&amp;md5=73aa51a2fe80e1e069009196f5933838</t>
  </si>
  <si>
    <t>2-s2.0-84863385916</t>
  </si>
  <si>
    <t>rayyan-172029127</t>
  </si>
  <si>
    <t>Critical success factors and indicators to improve information systems security management actions</t>
  </si>
  <si>
    <t>Handbook of Research on Information Security and Assurance</t>
  </si>
  <si>
    <t>Torres, Jose M. and Sarriegi, Jose M. and Santos, Javier</t>
  </si>
  <si>
    <t>https://www.scopus.com/inward/record.uri?eid=2-s2.0-84863385916&amp;doi=10.4018%2f978-1-59904-855-0.ch042&amp;partnerID=40&amp;md5=58aefdfb784b80fedaccc86587283f88</t>
  </si>
  <si>
    <t>10.4018/978-1-59904-855-0.ch042</t>
  </si>
  <si>
    <t>2-s2.0-84947309350</t>
  </si>
  <si>
    <t>rayyan-172029128</t>
  </si>
  <si>
    <t>Web server scanner: Scanning on IIS CGI and HTTP</t>
  </si>
  <si>
    <t>APCC 2003 - 9th Asia-Pacific Conference on Communications, in conjunction with 6th Malaysia International Conference on Communications, MICC 2003, Proceedings</t>
  </si>
  <si>
    <t>Selamat, S.R.</t>
  </si>
  <si>
    <t>https://www.scopus.com/inward/record.uri?eid=2-s2.0-84947309350&amp;doi=10.1109%2fAPCC.2003.1274232&amp;partnerID=40&amp;md5=f0ac0b4593fa5c2cd730c6dffa6bd84d</t>
  </si>
  <si>
    <t>10.1109/APCC.2003.1274232</t>
  </si>
  <si>
    <t>2-s2.0-52149085007</t>
  </si>
  <si>
    <t>rayyan-172029129</t>
  </si>
  <si>
    <t>Graphical passwords using images with random tracks of geometric shapes</t>
  </si>
  <si>
    <t>Proceedings - 1st International Congress on Image and Signal Processing, CISP 2008</t>
  </si>
  <si>
    <t>Lin, Phen-Lan and Weng, Li-Tung and Huang, Po-Whei</t>
  </si>
  <si>
    <t>https://www.scopus.com/inward/record.uri?eid=2-s2.0-52149085007&amp;doi=10.1109%2fCISP.2008.603&amp;partnerID=40&amp;md5=5f242d5c355e0546b263186505ee66f0</t>
  </si>
  <si>
    <t>10.1109/CISP.2008.603</t>
  </si>
  <si>
    <t>2-s2.0-54049108567</t>
  </si>
  <si>
    <t>rayyan-172029130</t>
  </si>
  <si>
    <t>Hardening the target</t>
  </si>
  <si>
    <t>Witt, Monique and Adams, William J.</t>
  </si>
  <si>
    <t>https://www.scopus.com/inward/record.uri?eid=2-s2.0-54049108567&amp;doi=10.1109%2fMSP.2008.118&amp;partnerID=40&amp;md5=b22db57f6daf87f4c5cd3c83947c500b</t>
  </si>
  <si>
    <t>10.1109/MSP.2008.118</t>
  </si>
  <si>
    <t>2-s2.0-34247371495</t>
  </si>
  <si>
    <t>rayyan-172029131</t>
  </si>
  <si>
    <t>Analysis of traceability attack on camenisch et al.'s blind signature schemes</t>
  </si>
  <si>
    <t>Proceedings of the 2006 ACM Symposium on Information, Computer and Communications Security, ASIACCS '06</t>
  </si>
  <si>
    <t>Wu, Lin-Chuan</t>
  </si>
  <si>
    <t>https://www.scopus.com/inward/record.uri?eid=2-s2.0-34247371495&amp;doi=10.1145%2f1128817.1128883&amp;partnerID=40&amp;md5=16dfdb45f557ada444279759538af482</t>
  </si>
  <si>
    <t>10.1145/1128817.1128883</t>
  </si>
  <si>
    <t>2-s2.0-84892224543</t>
  </si>
  <si>
    <t>rayyan-172029132</t>
  </si>
  <si>
    <t>Machine learning in cyber trust: Security, privacy, and reliability</t>
  </si>
  <si>
    <t>Machine Learning in Cyber Trust: Security, Privacy, and Reliability</t>
  </si>
  <si>
    <t>Tsai, Jeffrey J.P. and Yu, Philip S.</t>
  </si>
  <si>
    <t>https://www.scopus.com/inward/record.uri?eid=2-s2.0-84892224543&amp;doi=10.1007%2f978-0-387-88735-7&amp;partnerID=40&amp;md5=8a8a9c0a44436bacf5a024dae89a9555</t>
  </si>
  <si>
    <t>Springer US</t>
  </si>
  <si>
    <t>10.1007/978-0-387-88735-7</t>
  </si>
  <si>
    <t>2-s2.0-84895895092</t>
  </si>
  <si>
    <t>rayyan-172029133</t>
  </si>
  <si>
    <t>MIPRO 2007 - 30th Jubilee International Convention: Computers in Technical Systems and Intelligent Systems</t>
  </si>
  <si>
    <t>MIPRO 2007 - 30th Jubilee International Convention Proceedings: Computers in Technical Systems and Intelligent Systems</t>
  </si>
  <si>
    <t>https://www.scopus.com/inward/record.uri?eid=2-s2.0-84895895092&amp;partnerID=40&amp;md5=7ab027dcf0201849953dfb2ab8a7bdf2</t>
  </si>
  <si>
    <t>Croatian Society for Information and Communication Technology</t>
  </si>
  <si>
    <t>2-s2.0-77954221145</t>
  </si>
  <si>
    <t>rayyan-172029135</t>
  </si>
  <si>
    <t>A hybrid Delphi-Bayesian method to establish business data integrity policy: A benchmark data center case study</t>
  </si>
  <si>
    <t>Chen, Ming-Kuen and Wang, Shih-Ching</t>
  </si>
  <si>
    <t>https://www.scopus.com/inward/record.uri?eid=2-s2.0-77954221145&amp;doi=10.1108%2f03684921011043260&amp;partnerID=40&amp;md5=8fca534cb53020967103ccd0c6b8a85c</t>
  </si>
  <si>
    <t>Emerald Group Publishing Ltd.</t>
  </si>
  <si>
    <t>10.1108/03684921011043260</t>
  </si>
  <si>
    <t>2-s2.0-51849094955</t>
  </si>
  <si>
    <t>rayyan-172029136</t>
  </si>
  <si>
    <t>DTAD: A Dynamic Taint Analysis Detector for information security</t>
  </si>
  <si>
    <t>Proceedings - The 9th International Conference on Web-Age Information Management, WAIM 2008</t>
  </si>
  <si>
    <t>Bai, Zhiwen and Wang, Liming and Chen, Jinglin and Xu, Lin and Liu, Jian and Liu, Xiyang</t>
  </si>
  <si>
    <t>https://www.scopus.com/inward/record.uri?eid=2-s2.0-51849094955&amp;doi=10.1109%2fWAIM.2008.60&amp;partnerID=40&amp;md5=6e76b8cdff0e657dc206281b84e021a8</t>
  </si>
  <si>
    <t>10.1109/WAIM.2008.60</t>
  </si>
  <si>
    <t>2-s2.0-0345603099</t>
  </si>
  <si>
    <t>rayyan-172029137</t>
  </si>
  <si>
    <t>P-P-Preventing the P-P-Panic during Incident Response</t>
  </si>
  <si>
    <t>Pemble, Matthew</t>
  </si>
  <si>
    <t>https://www.scopus.com/inward/record.uri?eid=2-s2.0-0345603099&amp;doi=10.1016%2fS1361-3723%2803%2900008-3&amp;partnerID=40&amp;md5=ccb2243f25d33d708471a904ed45cc1a</t>
  </si>
  <si>
    <t>Elsevier BV</t>
  </si>
  <si>
    <t>10.1016/S1361-3723(03)00008-3</t>
  </si>
  <si>
    <t>2-s2.0-38149002160</t>
  </si>
  <si>
    <t>rayyan-172029138</t>
  </si>
  <si>
    <t>The case study of information security system for international airports</t>
  </si>
  <si>
    <t>Chang, Hangbae and Kim, Moonoh and Kwon, Hyuk-Jun and Han, Byungwan</t>
  </si>
  <si>
    <t>https://www.scopus.com/inward/record.uri?eid=2-s2.0-38149002160&amp;doi=10.1007%2f978-3-540-77090-9_3&amp;partnerID=40&amp;md5=2fc843073f81dd4436a8c60b80812168</t>
  </si>
  <si>
    <t>2-s2.0-85104986652</t>
  </si>
  <si>
    <t>rayyan-172029139</t>
  </si>
  <si>
    <t>Formal design of packet filtering systems</t>
  </si>
  <si>
    <t>Osman, G. and Darwish, M.G. and Zaki, M.</t>
  </si>
  <si>
    <t>https://www.scopus.com/inward/record.uri?eid=2-s2.0-85104986652&amp;doi=10.1007%2f978-0-387-35586-3_24&amp;partnerID=40&amp;md5=71b17d18bf544a07493cbe0bdd07802c</t>
  </si>
  <si>
    <t>2-s2.0-84896301612</t>
  </si>
  <si>
    <t>rayyan-172029140</t>
  </si>
  <si>
    <t>A proposed risk management framework for securing confidential information held by government departments in the United Kingdom</t>
  </si>
  <si>
    <t>Proceedings of the 3rd European Conference on Information Management and Evaluation, ECIME 2009</t>
  </si>
  <si>
    <t>Brock, Robert and Benyon, Robert</t>
  </si>
  <si>
    <t>https://www.scopus.com/inward/record.uri?eid=2-s2.0-84896301612&amp;partnerID=40&amp;md5=f718f0d482fd275ea7919a55f533e4d5</t>
  </si>
  <si>
    <t>2-s2.0-84958056620</t>
  </si>
  <si>
    <t>rayyan-172029141</t>
  </si>
  <si>
    <t>7th International Conference on Information Security, ISC 2004</t>
  </si>
  <si>
    <t>https://www.scopus.com/inward/record.uri?eid=2-s2.0-84958056620&amp;partnerID=40&amp;md5=943f2eab5f666d61d0cb2fef582481b8</t>
  </si>
  <si>
    <t>2-s2.0-84959052630</t>
  </si>
  <si>
    <t>rayyan-172029142</t>
  </si>
  <si>
    <t>Group-oriented (T, n) threshold digital signature schemes with traceable signers</t>
  </si>
  <si>
    <t>Li, Zi-Chen and Zhang, Jun-Mei and Luo, Jun and Song, William and Dai, Yi-Qi</t>
  </si>
  <si>
    <t>https://www.scopus.com/inward/record.uri?eid=2-s2.0-84959052630&amp;doi=10.1007%2f3-540-45415-2_5&amp;partnerID=40&amp;md5=20680f8e2dc29677e02eb87fe381ce73</t>
  </si>
  <si>
    <t>10.1007/3-540-45415-2_5</t>
  </si>
  <si>
    <t>2-s2.0-56649106436</t>
  </si>
  <si>
    <t>rayyan-172029143</t>
  </si>
  <si>
    <t>Document watermarking scheme for information tracking</t>
  </si>
  <si>
    <t>Qi, Wen-Fa and Li, Xiao-Long and Yang, Bin and Cheng, Dao-Fang</t>
  </si>
  <si>
    <t>https://www.scopus.com/inward/record.uri?eid=2-s2.0-56649106436&amp;partnerID=40&amp;md5=5204481d6945860d2fcb53869903a438</t>
  </si>
  <si>
    <t>2-s2.0-36349007074</t>
  </si>
  <si>
    <t>rayyan-172029144</t>
  </si>
  <si>
    <t>MobiDE'07: Proceedings of the 6th ACM International Workshop on Data Engineering for Wireless and Mobile Access</t>
  </si>
  <si>
    <t>International Workshop on Data Engineering for Wireless and Mobile Access</t>
  </si>
  <si>
    <t>https://www.scopus.com/inward/record.uri?eid=2-s2.0-36349007074&amp;partnerID=40&amp;md5=7ad4630026283d63c095db4e903e33bb</t>
  </si>
  <si>
    <t>2-s2.0-84902477316</t>
  </si>
  <si>
    <t>rayyan-172029145</t>
  </si>
  <si>
    <t>IFIP TC11 19th International Information Security Workshops, SEC 2004</t>
  </si>
  <si>
    <t>https://www.scopus.com/inward/record.uri?eid=2-s2.0-84902477316&amp;partnerID=40&amp;md5=605c626ea9f87f3593375f19e8894487</t>
  </si>
  <si>
    <t>2-s2.0-45849134529</t>
  </si>
  <si>
    <t>rayyan-172029146</t>
  </si>
  <si>
    <t>Preservation of evidence in case of online gaming crime</t>
  </si>
  <si>
    <t>Chen, Patrick S. and Hung, Cheng-Yu and Ko, Chiao-Hsin and Chen, Ying-Chieh</t>
  </si>
  <si>
    <t>https://www.scopus.com/inward/record.uri?eid=2-s2.0-45849134529&amp;doi=10.1007%2f978-3-540-69304-8_23&amp;partnerID=40&amp;md5=73b0fd309bb8a6af41cc52ad626612f8</t>
  </si>
  <si>
    <t>10.1007/978-3-540-69304-8_23</t>
  </si>
  <si>
    <t>2-s2.0-70349323625</t>
  </si>
  <si>
    <t>rayyan-172029147</t>
  </si>
  <si>
    <t>Information system security compliance to FISMA standard: A quantitative measure</t>
  </si>
  <si>
    <t>Proceedings of the International Multiconference on Computer Science and Information Technology, IMCSIT 2008</t>
  </si>
  <si>
    <t>Hulitt, Elaine and Vaughn Jr., Rayford B.</t>
  </si>
  <si>
    <t>https://www.scopus.com/inward/record.uri?eid=2-s2.0-70349323625&amp;doi=10.1109%2fIMCSIT.2008.4747334&amp;partnerID=40&amp;md5=99cba2a55482a7c61239c46ebda14c19</t>
  </si>
  <si>
    <t>10.1109/IMCSIT.2008.4747334</t>
  </si>
  <si>
    <t>2-s2.0-85056540085</t>
  </si>
  <si>
    <t>rayyan-172029148</t>
  </si>
  <si>
    <t>Cyber-crime: Response, investigation, and prosecution</t>
  </si>
  <si>
    <t>Information Security Management Handbook, Sixth Edition</t>
  </si>
  <si>
    <t>Akin, Thomas</t>
  </si>
  <si>
    <t>https://www.scopus.com/inward/record.uri?eid=2-s2.0-85056540085&amp;partnerID=40&amp;md5=fd0a091b41ae1d6dd4ff21c710ef0ae0</t>
  </si>
  <si>
    <t>2-s2.0-77952733741</t>
  </si>
  <si>
    <t>rayyan-172029149</t>
  </si>
  <si>
    <t>Application of clipboard monitoring technology in graphic and document information security protection system</t>
  </si>
  <si>
    <t>3rd International Symposium on Intelligent Information Technology and Security Informatics, IITSI 2010</t>
  </si>
  <si>
    <t>Li, Shaobo and Lv, Shulin and Jia, Xiaohui and Shao, Zhisheng</t>
  </si>
  <si>
    <t>https://www.scopus.com/inward/record.uri?eid=2-s2.0-77952733741&amp;doi=10.1109%2fIITSI.2010.55&amp;partnerID=40&amp;md5=21a62b7c970957e70f7198b1b289323f</t>
  </si>
  <si>
    <t>10.1109/IITSI.2010.55</t>
  </si>
  <si>
    <t>2-s2.0-79953009623</t>
  </si>
  <si>
    <t>rayyan-172029150</t>
  </si>
  <si>
    <t>Improving security for SCADA control systems</t>
  </si>
  <si>
    <t>Interdisciplinary Journal of Information, Knowledge, and Management</t>
  </si>
  <si>
    <t>Hentea, Mariana</t>
  </si>
  <si>
    <t>https://www.scopus.com/inward/record.uri?eid=2-s2.0-79953009623&amp;doi=10.28945%2f91&amp;partnerID=40&amp;md5=3cd48814f3deccbb880f638f498fe7c4</t>
  </si>
  <si>
    <t>Informing Science Institute</t>
  </si>
  <si>
    <t>2-s2.0-34250733620</t>
  </si>
  <si>
    <t>rayyan-172029151</t>
  </si>
  <si>
    <t>Information security audit system based on unlisted words</t>
  </si>
  <si>
    <t>Wu, Ronghui and Yu, Fei and Li, Renfa and Xu, Cheng and Yue, Guangxue</t>
  </si>
  <si>
    <t>https://www.scopus.com/inward/record.uri?eid=2-s2.0-34250733620&amp;partnerID=40&amp;md5=9c1281617f101365009c9e5d60f7d56c</t>
  </si>
  <si>
    <t>2-s2.0-34249980873</t>
  </si>
  <si>
    <t>rayyan-172029152</t>
  </si>
  <si>
    <t>Application of information leakage defendable model in enterprise intranet security</t>
  </si>
  <si>
    <t>Zhao, Yong and Liu, Jiqiang and Han, Zhen and Shen, Changxiang</t>
  </si>
  <si>
    <t>https://www.scopus.com/inward/record.uri?eid=2-s2.0-34249980873&amp;doi=10.1360%2fcrad20070505&amp;partnerID=40&amp;md5=1a5622a2f758e47d614c051fd1a4e5f8</t>
  </si>
  <si>
    <t>10.1360/crad20070505</t>
  </si>
  <si>
    <t>2-s2.0-84895871032</t>
  </si>
  <si>
    <t>rayyan-172029153</t>
  </si>
  <si>
    <t>MIPRO 2007 - 30th Jubilee International Convention: Computers in Education</t>
  </si>
  <si>
    <t>MIPRO 2007 - 30th Jubilee International Convention Proceedings: Computers in Education</t>
  </si>
  <si>
    <t>https://www.scopus.com/inward/record.uri?eid=2-s2.0-84895871032&amp;partnerID=40&amp;md5=3c18d0cc135447650ba90dc82dab9615</t>
  </si>
  <si>
    <t>2-s2.0-1642322674</t>
  </si>
  <si>
    <t>rayyan-172029154</t>
  </si>
  <si>
    <t>Unix Filesystem Security</t>
  </si>
  <si>
    <t>Information Security Technical Report</t>
  </si>
  <si>
    <t>Mellander, Jim</t>
  </si>
  <si>
    <t>https://www.scopus.com/inward/record.uri?eid=2-s2.0-1642322674&amp;doi=10.1016%2fS1363-4127%2802%2900103-6&amp;partnerID=40&amp;md5=8f777ae728fe62dd628a096f291a444d</t>
  </si>
  <si>
    <t>10.1016/S1363-4127(02)00103-6</t>
  </si>
  <si>
    <t>2-s2.0-85056431845</t>
  </si>
  <si>
    <t>rayyan-172029155</t>
  </si>
  <si>
    <t>Security frameworks</t>
  </si>
  <si>
    <t>Information Security Management Handbook, Sixth Edition, Volume 2</t>
  </si>
  <si>
    <t>Slade, Robert M.</t>
  </si>
  <si>
    <t>https://www.scopus.com/inward/record.uri?eid=2-s2.0-85056431845&amp;doi=10.1201%2f9781420067101&amp;partnerID=40&amp;md5=0e39491345bf32406b1ccd05189d34b0</t>
  </si>
  <si>
    <t>10.1201/9781420067101</t>
  </si>
  <si>
    <t>2-s2.0-18844437216</t>
  </si>
  <si>
    <t>rayyan-172029156</t>
  </si>
  <si>
    <t>An integrated framework for eChain bank accounting systems</t>
  </si>
  <si>
    <t>Industrial Management and Data Systems</t>
  </si>
  <si>
    <t>Lin, Fengyi and Sheng, Olivia R. L. and Wu, Soushan</t>
  </si>
  <si>
    <t>https://www.scopus.com/inward/record.uri?eid=2-s2.0-18844437216&amp;doi=10.1108%2f02635570510590129&amp;partnerID=40&amp;md5=052acdfa87ac41a0372802f5036378b2</t>
  </si>
  <si>
    <t>10.1108/02635570510590129</t>
  </si>
  <si>
    <t>2-s2.0-84865654555</t>
  </si>
  <si>
    <t>rayyan-172029157</t>
  </si>
  <si>
    <t>Importance of verification and validation of data sources in attaining information superiority</t>
  </si>
  <si>
    <t>Proceedings of the 5th Australian Information Security Management Conference</t>
  </si>
  <si>
    <t>Kasinath, Gautham and Armstrong, Leisa</t>
  </si>
  <si>
    <t>https://www.scopus.com/inward/record.uri?eid=2-s2.0-84865654555&amp;partnerID=40&amp;md5=565e5412e7a7819e74fe89a5dc8b1ac6</t>
  </si>
  <si>
    <t>2-s2.0-1542284996</t>
  </si>
  <si>
    <t>rayyan-172029158</t>
  </si>
  <si>
    <t>Improving one-class SVM for anomaly detection</t>
  </si>
  <si>
    <t>International Conference on Machine Learning and Cybernetics</t>
  </si>
  <si>
    <t>Li, Kun-Lun and Huang, Hou-Kuan and Tian, Sheng-Feng and Xu, Wei</t>
  </si>
  <si>
    <t>https://www.scopus.com/inward/record.uri?eid=2-s2.0-1542284996&amp;partnerID=40&amp;md5=60f6ca407f72f3e88f129d9c867ec1d2</t>
  </si>
  <si>
    <t>2-s2.0-70149093164</t>
  </si>
  <si>
    <t>rayyan-172029159</t>
  </si>
  <si>
    <t>Blind information security strategy</t>
  </si>
  <si>
    <t>Sveen, Finn Olav and Torres, Jose M. and Sarriegi, Jose M.</t>
  </si>
  <si>
    <t>https://www.scopus.com/inward/record.uri?eid=2-s2.0-70149093164&amp;doi=10.1016%2fj.ijcip.2009.07.003&amp;partnerID=40&amp;md5=44083d92971139421bf7ea7d4ef83873</t>
  </si>
  <si>
    <t>10.1016/j.ijcip.2009.07.003</t>
  </si>
  <si>
    <t>2-s2.0-34248351435</t>
  </si>
  <si>
    <t>rayyan-172029160</t>
  </si>
  <si>
    <t>Governance of information security: New paradigm of security management</t>
  </si>
  <si>
    <t>Kim, Sangkyun</t>
  </si>
  <si>
    <t>https://www.scopus.com/inward/record.uri?eid=2-s2.0-34248351435&amp;doi=10.1007%2f978-3-540-71078-3_9&amp;partnerID=40&amp;md5=3f2153be85bdfde82315b006d9d98b94</t>
  </si>
  <si>
    <t>10.1007/978-3-540-71078-3_9</t>
  </si>
  <si>
    <t>2-s2.0-0038349283</t>
  </si>
  <si>
    <t>rayyan-172029161</t>
  </si>
  <si>
    <t>Proceeding of the 30th Annual ACM SIGUCCS Fall Conference on Charting Bold Courses: New Worlds in User Services</t>
  </si>
  <si>
    <t>https://www.scopus.com/inward/record.uri?eid=2-s2.0-0038349283&amp;partnerID=40&amp;md5=21196cc5e142b07799da205d96b12bb5</t>
  </si>
  <si>
    <t>2-s2.0-32444449042</t>
  </si>
  <si>
    <t>rayyan-172029162</t>
  </si>
  <si>
    <t>Telematics in ophthalmic imaging: A low cost solution for the transfer of image data</t>
  </si>
  <si>
    <t>Technology and Health Care</t>
  </si>
  <si>
    <t>WÃ¶rle, K.</t>
  </si>
  <si>
    <t>https://www.scopus.com/inward/record.uri?eid=2-s2.0-32444449042&amp;partnerID=40&amp;md5=a0ef83a152eaff97a408003cf9729df2</t>
  </si>
  <si>
    <t>2-s2.0-4944237916</t>
  </si>
  <si>
    <t>rayyan-172029163</t>
  </si>
  <si>
    <t>Security audit: A case study</t>
  </si>
  <si>
    <t>Canadian Conference on Electrical and Computer Engineering</t>
  </si>
  <si>
    <t>Lo, Edward C. and Marchand, Mike</t>
  </si>
  <si>
    <t>https://www.scopus.com/inward/record.uri?eid=2-s2.0-4944237916&amp;partnerID=40&amp;md5=610f6009c5df86f7644d0089b9b86177</t>
  </si>
  <si>
    <t>2-s2.0-1042292713</t>
  </si>
  <si>
    <t>rayyan-172029164</t>
  </si>
  <si>
    <t>Assembling an incident response team in small-to medium organizations</t>
  </si>
  <si>
    <t>Forte, Dario</t>
  </si>
  <si>
    <t>https://www.scopus.com/inward/record.uri?eid=2-s2.0-1042292713&amp;doi=10.1016%2fS1361-3723%2804%2900028-4&amp;partnerID=40&amp;md5=510ab530be13628f85938be34da8e470</t>
  </si>
  <si>
    <t>10.1016/S1361-3723(04)00028-4</t>
  </si>
  <si>
    <t>2-s2.0-33244488989</t>
  </si>
  <si>
    <t>rayyan-172029165</t>
  </si>
  <si>
    <t>Challenges and opportunities for optical storage</t>
  </si>
  <si>
    <t>Chen, Di</t>
  </si>
  <si>
    <t>https://www.scopus.com/inward/record.uri?eid=2-s2.0-33244488989&amp;doi=10.1117%2f12.649593&amp;partnerID=40&amp;md5=9a80c1014566ac965efd9464820541ff</t>
  </si>
  <si>
    <t>10.1117/12.649593</t>
  </si>
  <si>
    <t>2-s2.0-66149176796</t>
  </si>
  <si>
    <t>rayyan-172029166</t>
  </si>
  <si>
    <t>Joining the dots</t>
  </si>
  <si>
    <t>Network Security</t>
  </si>
  <si>
    <t>Walters, Richard</t>
  </si>
  <si>
    <t>https://www.scopus.com/inward/record.uri?eid=2-s2.0-66149176796&amp;doi=10.1016%2fS1353-4858%2809%2970054-6&amp;partnerID=40&amp;md5=08ffed783381dd8abb3868600b07c270</t>
  </si>
  <si>
    <t>10.1016/S1353-4858(09)70054-6</t>
  </si>
  <si>
    <t>2-s2.0-33947408114</t>
  </si>
  <si>
    <t>rayyan-172029167</t>
  </si>
  <si>
    <t>A framework for the management of information security risks</t>
  </si>
  <si>
    <t>BT Technology Journal</t>
  </si>
  <si>
    <t>Jones, Andy</t>
  </si>
  <si>
    <t>https://www.scopus.com/inward/record.uri?eid=2-s2.0-33947408114&amp;doi=10.1007%2fs10550-007-0005-9&amp;partnerID=40&amp;md5=a1f2930936261341ea9b6aa88d252cdd</t>
  </si>
  <si>
    <t>10.1007/s10550-007-0005-9</t>
  </si>
  <si>
    <t>2-s2.0-15544368870</t>
  </si>
  <si>
    <t>rayyan-172029168</t>
  </si>
  <si>
    <t>Monitoring hacker activity with a Honeynet</t>
  </si>
  <si>
    <t>International Journal of Network Management</t>
  </si>
  <si>
    <t>Curran, Kevin and Morrissey, Colman and Fagan, Colm and Murphy, Colm and O'Donnell, Brian and Fitzpatrick, Gerry and Condit, Stephen</t>
  </si>
  <si>
    <t>https://www.scopus.com/inward/record.uri?eid=2-s2.0-15544368870&amp;doi=10.1002%2fnem.549&amp;partnerID=40&amp;md5=39995b962f8a80cf57e7f8fca9f60627</t>
  </si>
  <si>
    <t>10.1002/nem.549</t>
  </si>
  <si>
    <t>2-s2.0-84857736373</t>
  </si>
  <si>
    <t>rayyan-172029169</t>
  </si>
  <si>
    <t>Proceedings of the 3rd International Conference on Internet Technologies and Applications, ITA 09</t>
  </si>
  <si>
    <t>https://www.scopus.com/inward/record.uri?eid=2-s2.0-84857736373&amp;partnerID=40&amp;md5=908f1016b8a844970f3f882dca62f43d</t>
  </si>
  <si>
    <t>2-s2.0-77957011353</t>
  </si>
  <si>
    <t>rayyan-172029170</t>
  </si>
  <si>
    <t>Early warning system for home users and small- And medium-sized enterprises: Eight lessons learned</t>
  </si>
  <si>
    <t>International Journal of System of Systems Engineering</t>
  </si>
  <si>
    <t>Gattiker, Urs E.</t>
  </si>
  <si>
    <t>https://www.scopus.com/inward/record.uri?eid=2-s2.0-77957011353&amp;doi=10.1504%2fIJSSE.2008.018136&amp;partnerID=40&amp;md5=4c7937cc77847f47e2cfcb9fabd63419</t>
  </si>
  <si>
    <t>10.1504/IJSSE.2008.018136</t>
  </si>
  <si>
    <t>2-s2.0-79952507296</t>
  </si>
  <si>
    <t>rayyan-172029171</t>
  </si>
  <si>
    <t>Proceedings of the 2009 Information Security Curriculum Development Annual Conference, InfoSecCD'09</t>
  </si>
  <si>
    <t>https://www.scopus.com/inward/record.uri?eid=2-s2.0-79952507296&amp;partnerID=40&amp;md5=399771b938382942cc206048eed9dd88</t>
  </si>
  <si>
    <t>2-s2.0-84904299134</t>
  </si>
  <si>
    <t>rayyan-172029172</t>
  </si>
  <si>
    <t>A dedicated undergraduate track in computer security education</t>
  </si>
  <si>
    <t>Azadegan, S. and Lavine, M. and O'Leary, M. and Wijesinha, A. and Zimand, M.</t>
  </si>
  <si>
    <t>https://www.scopus.com/inward/record.uri?eid=2-s2.0-84904299134&amp;doi=10.1007%2f978-0-387-35694-5&amp;partnerID=40&amp;md5=20e83abb8d2bb68f1782275f79e04781</t>
  </si>
  <si>
    <t>10.1007/978-0-387-35694-5</t>
  </si>
  <si>
    <t>2-s2.0-67650361676</t>
  </si>
  <si>
    <t>rayyan-172029173</t>
  </si>
  <si>
    <t>A facial presence monitoring system for information security</t>
  </si>
  <si>
    <t>2009 IEEE Workshop on Computational Intelligence in Biometrics: Theory, Algorithms, and Applications, CIB 2009 - Proceedings</t>
  </si>
  <si>
    <t>Xiao, Qinghan and Yang, Xue Dong</t>
  </si>
  <si>
    <t>https://www.scopus.com/inward/record.uri?eid=2-s2.0-67650361676&amp;doi=10.1109%2fCIB.2009.4925689&amp;partnerID=40&amp;md5=be643447801a2d73acb873eb0a036826</t>
  </si>
  <si>
    <t>10.1109/CIB.2009.4925689</t>
  </si>
  <si>
    <t>2-s2.0-55649114869</t>
  </si>
  <si>
    <t>rayyan-172029174</t>
  </si>
  <si>
    <t>A configurable access control system for networked manufacturing monitoring using XML</t>
  </si>
  <si>
    <t>International Journal of Advanced Manufacturing Technology</t>
  </si>
  <si>
    <t>Sun, Guodong and Chen, Youping and Zhou, Zude and Min, Zubing</t>
  </si>
  <si>
    <t>https://www.scopus.com/inward/record.uri?eid=2-s2.0-55649114869&amp;doi=10.1007%2fs00170-007-1292-5&amp;partnerID=40&amp;md5=67fe567ea3f865bcb8c3526f6db38820</t>
  </si>
  <si>
    <t>10.1007/s00170-007-1292-5</t>
  </si>
  <si>
    <t>2-s2.0-84926069229</t>
  </si>
  <si>
    <t>rayyan-172029175</t>
  </si>
  <si>
    <t>Proceedings of the 3rd International Symposium on Human Aspects of Information Security and Assurance, HAISA 2009</t>
  </si>
  <si>
    <t>Hulitt, E. and Vaughn, R.</t>
  </si>
  <si>
    <t>https://www.scopus.com/inward/record.uri?eid=2-s2.0-84926069229&amp;partnerID=40&amp;md5=ac61cd5023d3505d164534b92fcba921</t>
  </si>
  <si>
    <t>University of Plymouth</t>
  </si>
  <si>
    <t>2-s2.0-84869427132</t>
  </si>
  <si>
    <t>rayyan-172029176</t>
  </si>
  <si>
    <t>A study of risk assessment of information assets in banking industry - A case of the Taiwan's bank</t>
  </si>
  <si>
    <t>WMSCI 2008 - The 12th World Multi-Conference on Systemics, Cybernetics and Informatics, Jointly with the 14th International Conference on Information Systems Analysis and Synthesis, ISAS 2008 - Proc.</t>
  </si>
  <si>
    <t>Chen, Patrick S. and Lin, Shu-Chiung and Li, S.H. and Shi, Perry</t>
  </si>
  <si>
    <t>https://www.scopus.com/inward/record.uri?eid=2-s2.0-84869427132&amp;partnerID=40&amp;md5=3ab6bbcfdd28f460248c5827e2b72e7b</t>
  </si>
  <si>
    <t>2-s2.0-3042694261</t>
  </si>
  <si>
    <t>rayyan-172029177</t>
  </si>
  <si>
    <t>Security and compliance</t>
  </si>
  <si>
    <t>Schneier, Bruce</t>
  </si>
  <si>
    <t>https://www.scopus.com/inward/record.uri?eid=2-s2.0-3042694261&amp;doi=10.1109%2fMSP.2004.22&amp;partnerID=40&amp;md5=fa19e8dbcb752e48e27f0285f054427c</t>
  </si>
  <si>
    <t>10.1109/MSP.2004.22</t>
  </si>
  <si>
    <t>2-s2.0-5644221558</t>
  </si>
  <si>
    <t>rayyan-172029178</t>
  </si>
  <si>
    <t>Audio digital watermarking algorithm based on modulated complex lapped transform</t>
  </si>
  <si>
    <t>Wang, Rang-Ding and Chen, Jin-Er and Zhu, Bin</t>
  </si>
  <si>
    <t>https://www.scopus.com/inward/record.uri?eid=2-s2.0-5644221558&amp;partnerID=40&amp;md5=7232445e976f54db0f0c7de12f7ba0cc</t>
  </si>
  <si>
    <t>2-s2.0-84902491118</t>
  </si>
  <si>
    <t>rayyan-172029179</t>
  </si>
  <si>
    <t>IFIP TC11 19th International Information Security Conference, SEC 2004</t>
  </si>
  <si>
    <t>https://www.scopus.com/inward/record.uri?eid=2-s2.0-84902491118&amp;partnerID=40&amp;md5=cc0f3baa6d4b30aaeb0223485edcf6ec</t>
  </si>
  <si>
    <t>2-s2.0-84902587712</t>
  </si>
  <si>
    <t>rayyan-172029180</t>
  </si>
  <si>
    <t>Identity-enriched session management</t>
  </si>
  <si>
    <t>Baier, Tobias and Kunze, Christian P.</t>
  </si>
  <si>
    <t>https://www.scopus.com/inward/record.uri?eid=2-s2.0-84902587712&amp;doi=10.1007%2f1-4020-8155-3_18&amp;partnerID=40&amp;md5=e63f51ede29a411b4932be83047e4426</t>
  </si>
  <si>
    <t>2-s2.0-80054876743</t>
  </si>
  <si>
    <t>rayyan-172029181</t>
  </si>
  <si>
    <t>Dynamic information security level reclassification</t>
  </si>
  <si>
    <t>2006 IFIP International Conference on Wireless and Optical Communications Networks</t>
  </si>
  <si>
    <t>Pandian, N. Durai and Chellappan, C.</t>
  </si>
  <si>
    <t>https://www.scopus.com/inward/record.uri?eid=2-s2.0-80054876743&amp;partnerID=40&amp;md5=b99fb60536049c367e13ef8b2865f6d9</t>
  </si>
  <si>
    <t>2-s2.0-84868384083</t>
  </si>
  <si>
    <t>rayyan-172029182</t>
  </si>
  <si>
    <t>The design of information security management systems for small-to-medium size enterprises</t>
  </si>
  <si>
    <t>6th European Conference on Information Warfare and Security 2007, ECIW 2007</t>
  </si>
  <si>
    <t>Coles-Kemp, Elizabeth and Overill, Richard</t>
  </si>
  <si>
    <t>https://www.scopus.com/inward/record.uri?eid=2-s2.0-84868384083&amp;partnerID=40&amp;md5=1c539a3ef950a451888271206058ad1e</t>
  </si>
  <si>
    <t>2-s2.0-77957592208</t>
  </si>
  <si>
    <t>rayyan-172029183</t>
  </si>
  <si>
    <t>Detection and recognition of file masquerading for E-mail and data security</t>
  </si>
  <si>
    <t>Dhanalakshmi, R. and Chellappan, C.</t>
  </si>
  <si>
    <t>https://www.scopus.com/inward/record.uri?eid=2-s2.0-77957592208&amp;doi=10.1007%2f978-3-642-14478-3_26&amp;partnerID=40&amp;md5=067b4cd67f34b208e8bbe51c782e00d6</t>
  </si>
  <si>
    <t>10.1007/978-3-642-14478-3_26</t>
  </si>
  <si>
    <t>2-s2.0-38049187371</t>
  </si>
  <si>
    <t>rayyan-172029184</t>
  </si>
  <si>
    <t>Information Security Applications: 7th International Workshop, WISA 2006 Revised Selected Papers</t>
  </si>
  <si>
    <t>https://www.scopus.com/inward/record.uri?eid=2-s2.0-38049187371&amp;partnerID=40&amp;md5=dea82272b190f078cdbf7f94151cbfc3</t>
  </si>
  <si>
    <t>2-s2.0-84948654199</t>
  </si>
  <si>
    <t>rayyan-172029185</t>
  </si>
  <si>
    <t>Towards scalable authentication in health services</t>
  </si>
  <si>
    <t>Proceedings of the Workshop on Enabling Technologies: Infrastructure for Collaborative Enterprises, WETICE</t>
  </si>
  <si>
    <t>Ahn, Gail-Joon and Shin, Dongwan</t>
  </si>
  <si>
    <t>https://www.scopus.com/inward/record.uri?eid=2-s2.0-84948654199&amp;doi=10.1109%2fENABL.2002.1029993&amp;partnerID=40&amp;md5=d63a99003abc9b92c498baed4699bab3</t>
  </si>
  <si>
    <t>2-s2.0-58049181431</t>
  </si>
  <si>
    <t>rayyan-172029186</t>
  </si>
  <si>
    <t>Practical application of a security management maturity model for SMES based on predefined schemas</t>
  </si>
  <si>
    <t>SECRYPT 2008 - International Conference on Security and Cryptography, Proceedings</t>
  </si>
  <si>
    <t>SÃ¡nchez, LuÃ­s Enrique and Villafranca, Daniel and FernÃ¡ndez-Medina, Eduardo and Piattini, Mario</t>
  </si>
  <si>
    <t>https://www.scopus.com/inward/record.uri?eid=2-s2.0-58049181431&amp;partnerID=40&amp;md5=93a323c64a67b6abd92146c50ab37dd2</t>
  </si>
  <si>
    <t>rayyan-172029187</t>
  </si>
  <si>
    <t>Information systems audit trails</t>
  </si>
  <si>
    <t>2-s2.0-84895879226</t>
  </si>
  <si>
    <t>rayyan-172029188</t>
  </si>
  <si>
    <t>MIPRO 2007 - 30th Jubilee International Convention: Telecommunications and Information</t>
  </si>
  <si>
    <t>MIPRO 2007 - 30th Jubilee International Convention Proceedings: Telecommunications and Information</t>
  </si>
  <si>
    <t>https://www.scopus.com/inward/record.uri?eid=2-s2.0-84895879226&amp;partnerID=40&amp;md5=8dd54baac465a6695e9b3b759c6777ca</t>
  </si>
  <si>
    <t>2-s2.0-77950900466</t>
  </si>
  <si>
    <t>rayyan-172029189</t>
  </si>
  <si>
    <t>Operating systems support for process dynamic integrity measurement</t>
  </si>
  <si>
    <t>Proceedings - 2009 IEEE Youth Conference on Information, Computing and Telecommunication, YC-ICT2009</t>
  </si>
  <si>
    <t>Wei, Chenglong and Song, Shaohua and Hua, Wen and Bian, Pan</t>
  </si>
  <si>
    <t>https://www.scopus.com/inward/record.uri?eid=2-s2.0-77950900466&amp;doi=10.1109%2fYCICT.2009.5382352&amp;partnerID=40&amp;md5=70f4f9e1ce301ca73307abc5066b7e58</t>
  </si>
  <si>
    <t>10.1109/YCICT.2009.5382352</t>
  </si>
  <si>
    <t>2-s2.0-55149097073</t>
  </si>
  <si>
    <t>rayyan-172029190</t>
  </si>
  <si>
    <t>Proceedings - WOMBAT Workshop on Information Security Threats Data Collection and Sharing, WISTDCS 2008</t>
  </si>
  <si>
    <t>https://www.scopus.com/inward/record.uri?eid=2-s2.0-55149097073&amp;partnerID=40&amp;md5=7e31c64fbbbb151c414fcdb676453840</t>
  </si>
  <si>
    <t>2-s2.0-53049084670</t>
  </si>
  <si>
    <t>rayyan-172029191</t>
  </si>
  <si>
    <t>Information security management: An information security retrieval and awareness model for industry</t>
  </si>
  <si>
    <t>Kritzinger, E. and Smith, E.</t>
  </si>
  <si>
    <t>https://www.scopus.com/inward/record.uri?eid=2-s2.0-53049084670&amp;doi=10.1016%2fj.cose.2008.05.006&amp;partnerID=40&amp;md5=2f5e729ebaa2fdef1422c161e062f98a</t>
  </si>
  <si>
    <t>10.1016/j.cose.2008.05.006</t>
  </si>
  <si>
    <t>2-s2.0-84952321838</t>
  </si>
  <si>
    <t>rayyan-172029192</t>
  </si>
  <si>
    <t>Monitoring networks using ntop</t>
  </si>
  <si>
    <t>2001 7th IEEE/IFIP International Symposium on Integrated Network Management Proceedings: Integrated Management Strategies for the New Millennium</t>
  </si>
  <si>
    <t>Deri, L. and Carbone, R. and Suin, S.</t>
  </si>
  <si>
    <t>https://www.scopus.com/inward/record.uri?eid=2-s2.0-84952321838&amp;doi=10.1109%2fINM.2001.918032&amp;partnerID=40&amp;md5=12bfce42f991aa2699586a093573d379</t>
  </si>
  <si>
    <t>10.1109/INM.2001.918032</t>
  </si>
  <si>
    <t>2-s2.0-70450197232</t>
  </si>
  <si>
    <t>rayyan-172029193</t>
  </si>
  <si>
    <t>Persistent information security-beyond the e-commerce threat model</t>
  </si>
  <si>
    <t>Matson, Merv and Ulieru, Mihaela</t>
  </si>
  <si>
    <t>https://www.scopus.com/inward/record.uri?eid=2-s2.0-70450197232&amp;doi=10.1145%2f1151454.1151500&amp;partnerID=40&amp;md5=a84506b76c6fd0a626b31a9720c96067</t>
  </si>
  <si>
    <t>10.1145/1151454.1151500</t>
  </si>
  <si>
    <t>2-s2.0-33745610515</t>
  </si>
  <si>
    <t>rayyan-172029195</t>
  </si>
  <si>
    <t>Information Security Practice and Experience - Second International Conference, ISPEC 2006, Proceedings</t>
  </si>
  <si>
    <t>https://www.scopus.com/inward/record.uri?eid=2-s2.0-33745610515&amp;partnerID=40&amp;md5=07c69cdee632c157995241e663d7a7dc</t>
  </si>
  <si>
    <t>2-s2.0-77951002584</t>
  </si>
  <si>
    <t>rayyan-172029196</t>
  </si>
  <si>
    <t>Information security system of digital enterprise and its implementation scheme</t>
  </si>
  <si>
    <t>Chongqing Daxue Xuebao/Journal of Chongqing University</t>
  </si>
  <si>
    <t>Yan, Chun-Ping and Liu, Fei and Guo, Feng</t>
  </si>
  <si>
    <t>https://www.scopus.com/inward/record.uri?eid=2-s2.0-77951002584&amp;partnerID=40&amp;md5=5f18dc8093bc9ca835be265955ff31cc</t>
  </si>
  <si>
    <t>2-s2.0-67649220481</t>
  </si>
  <si>
    <t>rayyan-172029197</t>
  </si>
  <si>
    <t>Critical success factors for an Information Security Management System</t>
  </si>
  <si>
    <t>5th International Conference on Information Technology and Applications, ICITA 2008</t>
  </si>
  <si>
    <t>Woodhouse, Steven</t>
  </si>
  <si>
    <t>https://www.scopus.com/inward/record.uri?eid=2-s2.0-67649220481&amp;partnerID=40&amp;md5=db7ca663be5bd217504746c15e072e9e</t>
  </si>
  <si>
    <t>2-s2.0-1642566051</t>
  </si>
  <si>
    <t>rayyan-172029198</t>
  </si>
  <si>
    <t>Intrusion detection: Perspectives on the insider threat</t>
  </si>
  <si>
    <t>Thompson, Herbert H. and Whittaker, James A. and Andrews, Mike</t>
  </si>
  <si>
    <t>https://www.scopus.com/inward/record.uri?eid=2-s2.0-1642566051&amp;doi=10.1016%2fS1361-3723%2804%2900018-1&amp;partnerID=40&amp;md5=dc86f71c33bd42045a8113b333f4c8d0</t>
  </si>
  <si>
    <t>10.1016/S1361-3723(04)00018-1</t>
  </si>
  <si>
    <t>2-s2.0-84885039446</t>
  </si>
  <si>
    <t>rayyan-172029199</t>
  </si>
  <si>
    <t>IFIP TC11 20th International Information Security Conference</t>
  </si>
  <si>
    <t>https://www.scopus.com/inward/record.uri?eid=2-s2.0-84885039446&amp;partnerID=40&amp;md5=5bde2aeae93d62bac084c28077524b89</t>
  </si>
  <si>
    <t>2-s2.0-0043284123</t>
  </si>
  <si>
    <t>rayyan-172029200</t>
  </si>
  <si>
    <t>GBF: A grammar based filter for internet applications</t>
  </si>
  <si>
    <t>Journal of Network and Computer Applications</t>
  </si>
  <si>
    <t>Zaki, M. and Darwish, M.G. and Osman, G.</t>
  </si>
  <si>
    <t>https://www.scopus.com/inward/record.uri?eid=2-s2.0-0043284123&amp;doi=10.1016%2fS1084-8045%2803%2900019-5&amp;partnerID=40&amp;md5=7aeeadb326c0804dc3d3a5219e7167f9</t>
  </si>
  <si>
    <t>Academic Press</t>
  </si>
  <si>
    <t>10.1016/S1084-8045(03)00019-5</t>
  </si>
  <si>
    <t>2-s2.0-58849107282</t>
  </si>
  <si>
    <t>rayyan-172029201</t>
  </si>
  <si>
    <t>Why file sharing networks are dangerous?</t>
  </si>
  <si>
    <t>Communications of the ACM</t>
  </si>
  <si>
    <t>Johnson, M. Eric and McGuire, Dan and Willey, Nicholas D.</t>
  </si>
  <si>
    <t>https://www.scopus.com/inward/record.uri?eid=2-s2.0-58849107282&amp;doi=10.1145%2f1461928.1461962&amp;partnerID=40&amp;md5=53b7bec3090ca37fed34fff6f4803348</t>
  </si>
  <si>
    <t>10.1145/1461928.1461962</t>
  </si>
  <si>
    <t>2-s2.0-84864555870</t>
  </si>
  <si>
    <t>rayyan-172029202</t>
  </si>
  <si>
    <t>Electronic surveillance in hospitals: A review</t>
  </si>
  <si>
    <t>Proceedings of 4th Australian Information Security Management Conference</t>
  </si>
  <si>
    <t>Kennedy, Sue</t>
  </si>
  <si>
    <t>https://www.scopus.com/inward/record.uri?eid=2-s2.0-84864555870&amp;partnerID=40&amp;md5=aa535ad00b30f9c2291ccd8def2044e7</t>
  </si>
  <si>
    <t>2-s2.0-22944464761</t>
  </si>
  <si>
    <t>rayyan-172029203</t>
  </si>
  <si>
    <t>Optical channel signature in secure optical networks</t>
  </si>
  <si>
    <t>WSEAS Transactions and Communications</t>
  </si>
  <si>
    <t>Kartalopoulos, Stamatios V.</t>
  </si>
  <si>
    <t>https://www.scopus.com/inward/record.uri?eid=2-s2.0-22944464761&amp;partnerID=40&amp;md5=d248e755253c04a6fa2431796587516f</t>
  </si>
  <si>
    <t>2-s2.0-84958034885</t>
  </si>
  <si>
    <t>rayyan-172029204</t>
  </si>
  <si>
    <t>2nd International Conference on Electronic Commerce and Web Technologies, EC-Web 2001</t>
  </si>
  <si>
    <t>https://www.scopus.com/inward/record.uri?eid=2-s2.0-84958034885&amp;partnerID=40&amp;md5=07fa2eb2f85779ee5494641c897a886a</t>
  </si>
  <si>
    <t>2-s2.0-35348896680</t>
  </si>
  <si>
    <t>rayyan-172029205</t>
  </si>
  <si>
    <t>Protecting online information sharing in peer-to-peer (P2P) networks: A proposal for a P2P network security pricing model</t>
  </si>
  <si>
    <t>Online Information Review</t>
  </si>
  <si>
    <t>Rice, Daniel O.</t>
  </si>
  <si>
    <t>https://www.scopus.com/inward/record.uri?eid=2-s2.0-35348896680&amp;doi=10.1108%2f14684520710832351&amp;partnerID=40&amp;md5=bb11cb310afb063478a941ab70174de5</t>
  </si>
  <si>
    <t>10.1108/14684520710832351</t>
  </si>
  <si>
    <t>2-s2.0-84904430849</t>
  </si>
  <si>
    <t>rayyan-172029206</t>
  </si>
  <si>
    <t>Communication environment designed for project cooperation of small and medium enterprises</t>
  </si>
  <si>
    <t>Annals of DAAAM and Proceedings of the International DAAAM Symposium</t>
  </si>
  <si>
    <t>Kurkin, Ondrej and Januska, Martin</t>
  </si>
  <si>
    <t>https://www.scopus.com/inward/record.uri?eid=2-s2.0-84904430849&amp;partnerID=40&amp;md5=88ef8dc0711117e0d68e8a1095cfa695</t>
  </si>
  <si>
    <t>Danube Adria Association for Automation and Manufacturing, DAAAM</t>
  </si>
  <si>
    <t>2-s2.0-74749089012</t>
  </si>
  <si>
    <t>rayyan-172029207</t>
  </si>
  <si>
    <t>Cybersecurity Operations Handbook</t>
  </si>
  <si>
    <t>Rittinghouse, John W. and Hancock, William M.</t>
  </si>
  <si>
    <t>https://www.scopus.com/inward/record.uri?eid=2-s2.0-74749089012&amp;partnerID=40&amp;md5=83957976121365940138b2e3f0446731</t>
  </si>
  <si>
    <t>Towards usage control models: Beyond traditional access control</t>
  </si>
  <si>
    <t>Proceedings of ACM Symposium on Access Control Models and Technologies (SACMAT 2002)</t>
  </si>
  <si>
    <t>Park, Jaehong and Sandhu, Ravi</t>
  </si>
  <si>
    <t>https://www.scopus.com/inward/record.uri?eid=2-s2.0-0242456750&amp;doi=10.1145%2f507721.507722&amp;partnerID=40&amp;md5=c6a76ae897698037ae397ed673d051b4</t>
  </si>
  <si>
    <t>Association for Computing Machinery (ACM)</t>
  </si>
  <si>
    <t>2-s2.0-84904263831</t>
  </si>
  <si>
    <t>rayyan-172029209</t>
  </si>
  <si>
    <t>IFIP TC11 16th International Conference on Information Security, IFIP/Sec 2001</t>
  </si>
  <si>
    <t>https://www.scopus.com/inward/record.uri?eid=2-s2.0-84904263831&amp;partnerID=40&amp;md5=dc077f79bdf6de67c2e97ee975161cad</t>
  </si>
  <si>
    <t>2-s2.0-33644928357</t>
  </si>
  <si>
    <t>rayyan-172029210</t>
  </si>
  <si>
    <t>Security awareness training at Aetna</t>
  </si>
  <si>
    <t>Computer Security Journal</t>
  </si>
  <si>
    <t>Richmond, Donna</t>
  </si>
  <si>
    <t>https://www.scopus.com/inward/record.uri?eid=2-s2.0-33644928357&amp;partnerID=40&amp;md5=f3a50d732d97d3278f0c31d9699db648</t>
  </si>
  <si>
    <t>2-s2.0-34347228655</t>
  </si>
  <si>
    <t>rayyan-172029211</t>
  </si>
  <si>
    <t>A tour through the realm of anti-forensics</t>
  </si>
  <si>
    <t>Forte, Dario and Power, Richard</t>
  </si>
  <si>
    <t>https://www.scopus.com/inward/record.uri?eid=2-s2.0-34347228655&amp;doi=10.1016%2fS1361-3723%2807%2970079-9&amp;partnerID=40&amp;md5=d2a50847f116eb5f5d62c21a26837e51</t>
  </si>
  <si>
    <t>10.1016/S1361-3723(07)70079-9</t>
  </si>
  <si>
    <t>2-s2.0-0029262472</t>
  </si>
  <si>
    <t>rayyan-172029212</t>
  </si>
  <si>
    <t>Three factors determine success of 12-inch WORM media</t>
  </si>
  <si>
    <t>Computer Technology Review</t>
  </si>
  <si>
    <t>Glinka, Werner</t>
  </si>
  <si>
    <t>https://www.scopus.com/inward/record.uri?eid=2-s2.0-0029262472&amp;partnerID=40&amp;md5=87efa738760741c7b9c7561df6a33963</t>
  </si>
  <si>
    <t>West World Productions Inc</t>
  </si>
  <si>
    <t>2-s2.0-84939034715</t>
  </si>
  <si>
    <t>rayyan-172029213</t>
  </si>
  <si>
    <t>Sharing data and services in a virtual machine system</t>
  </si>
  <si>
    <t>Proceedings of the 5th ACM Symposium on Operating Systems Principles, SOSP 1975</t>
  </si>
  <si>
    <t>Bagley, J.D. and Floto, E.R. and Hsieh, S.C. and Watson, V.</t>
  </si>
  <si>
    <t>https://www.scopus.com/inward/record.uri?eid=2-s2.0-84939034715&amp;doi=10.1145%2f800213.806525&amp;partnerID=40&amp;md5=90ef404dd5d1576c7ff8fa229ba583e7</t>
  </si>
  <si>
    <t>2-s2.0-84976682666</t>
  </si>
  <si>
    <t>rayyan-172029214</t>
  </si>
  <si>
    <t>Structured specification of a security kernel</t>
  </si>
  <si>
    <t>ACM SIGPLAN Notices</t>
  </si>
  <si>
    <t>Walter, K.G. and Schaen, S.I. and Ogden, W.F. and Rounds, W.C. and Shumway, D.G. and Schaeffer, D.D. and Biba, K.J. and Bradshaw, F.T. and Ames, S.R. and Gilligan, J.M.</t>
  </si>
  <si>
    <t>https://www.scopus.com/inward/record.uri?eid=2-s2.0-84976682666&amp;doi=10.1145%2f390016.808450&amp;partnerID=40&amp;md5=2d3ed51ceeb3b32af474f57b3178c138</t>
  </si>
  <si>
    <t>10.1145/390016.808450</t>
  </si>
  <si>
    <t>2-s2.0-84949236112</t>
  </si>
  <si>
    <t>rayyan-172029215</t>
  </si>
  <si>
    <t>Security policy enforcement at the file system level in the Windows NT operating system family</t>
  </si>
  <si>
    <t>Proceedings - Annual Computer Security Applications Conference, ACSAC</t>
  </si>
  <si>
    <t>Wolthusen, Stephen D.</t>
  </si>
  <si>
    <t>https://www.scopus.com/inward/record.uri?eid=2-s2.0-84949236112&amp;doi=10.1109%2fACSAC.2001.991521&amp;partnerID=40&amp;md5=7c3938e7fa29ea17ee10b4f9461b6fc7</t>
  </si>
  <si>
    <t>10.1109/ACSAC.2001.991521</t>
  </si>
  <si>
    <t>2-s2.0-84947230597</t>
  </si>
  <si>
    <t>rayyan-172029216</t>
  </si>
  <si>
    <t>4th International Conference on Information Security, ISC 2001</t>
  </si>
  <si>
    <t>https://www.scopus.com/inward/record.uri?eid=2-s2.0-84947230597&amp;partnerID=40&amp;md5=22ec95d39c81a850136b2641f2aa4349</t>
  </si>
  <si>
    <t>2-s2.0-84957023530</t>
  </si>
  <si>
    <t>rayyan-172029217</t>
  </si>
  <si>
    <t>A combinatorial approach to asymmetric traitor tracing</t>
  </si>
  <si>
    <t>Safavi-Naini, Reihaneh and Wang, Yejing</t>
  </si>
  <si>
    <t>https://www.scopus.com/inward/record.uri?eid=2-s2.0-84957023530&amp;doi=10.1007%2f3-540-44968-x_41&amp;partnerID=40&amp;md5=755e71bce1ae32f8fef1538704176cbc</t>
  </si>
  <si>
    <t>10.1007/3-540-44968-x_41</t>
  </si>
  <si>
    <t>2-s2.0-81155140690</t>
  </si>
  <si>
    <t>rayyan-172029218</t>
  </si>
  <si>
    <t>Applications in health care using public-key certificates and attribute certificates</t>
  </si>
  <si>
    <t>Wohlmacher, P. and Pharow, P.</t>
  </si>
  <si>
    <t>https://www.scopus.com/inward/record.uri?eid=2-s2.0-81155140690&amp;doi=10.1109%2fACSAC.2000.898866&amp;partnerID=40&amp;md5=c70524550b60aff86d2587254dc1bd01</t>
  </si>
  <si>
    <t>10.1109/ACSAC.2000.898866</t>
  </si>
  <si>
    <t>rayyan-172029219</t>
  </si>
  <si>
    <t>Security architectures for controlled digital information dissemination</t>
  </si>
  <si>
    <t>Park, Jaehong and Sandhu, R. and Schifalacqua, J.</t>
  </si>
  <si>
    <t>https://www.scopus.com/inward/record.uri?eid=2-s2.0-84949513306&amp;doi=10.1109%2fACSAC.2000.898877&amp;partnerID=40&amp;md5=d3e9a6f8e3690e6513ff3e4fc473cc2b</t>
  </si>
  <si>
    <t>2-s2.0-0030129161</t>
  </si>
  <si>
    <t>rayyan-172029220</t>
  </si>
  <si>
    <t>Constraint by example</t>
  </si>
  <si>
    <t>Orman, Levent V.</t>
  </si>
  <si>
    <t>https://www.scopus.com/inward/record.uri?eid=2-s2.0-0030129161&amp;doi=10.1016%2f0167-9236%2895%2900019-4&amp;partnerID=40&amp;md5=4e0609bfcdbd3b57b15c37c9ac2cd900</t>
  </si>
  <si>
    <t>2-s2.0-51149105210</t>
  </si>
  <si>
    <t>rayyan-172029221</t>
  </si>
  <si>
    <t>Proactive detection of distributed denial of service attacks using MIB traffic variables-a feasibility study</t>
  </si>
  <si>
    <t>Cabrera, J.B.D. and Lewis, L. and Qin, Xinzhou and Lee, Wenke and Prasanth, R.K. and Ravichandran, B. and Mehra, R.K.</t>
  </si>
  <si>
    <t>https://www.scopus.com/inward/record.uri?eid=2-s2.0-51149105210&amp;doi=10.1109%2fINM.2001.918069&amp;partnerID=40&amp;md5=b2f93e140dd2915692d9038780cd54ed</t>
  </si>
  <si>
    <t>10.1109/INM.2001.918069</t>
  </si>
  <si>
    <t>2-s2.0-85084163095</t>
  </si>
  <si>
    <t>rayyan-172029222</t>
  </si>
  <si>
    <t>Key management in an encrypting file system</t>
  </si>
  <si>
    <t>USENIX Summer 1994 Technical Conference</t>
  </si>
  <si>
    <t>Blaze, Matt</t>
  </si>
  <si>
    <t>https://www.scopus.com/inward/record.uri?eid=2-s2.0-85084163095&amp;partnerID=40&amp;md5=b1ea65bcddbe40dd4e7d5c83991b1545</t>
  </si>
  <si>
    <t>2-s2.0-84951064371</t>
  </si>
  <si>
    <t>rayyan-172029224</t>
  </si>
  <si>
    <t>Smiley-an interactive tool for monitoring inter-module function calls</t>
  </si>
  <si>
    <t>Proceedings - IEEE Workshop on Program Comprehension</t>
  </si>
  <si>
    <t>Goldman, Neil M.</t>
  </si>
  <si>
    <t>https://www.scopus.com/inward/record.uri?eid=2-s2.0-84951064371&amp;doi=10.1109%2fWPC.2000.852485&amp;partnerID=40&amp;md5=d8bfa68325c957a10f3b8c74558e19ff</t>
  </si>
  <si>
    <t>10.1109/WPC.2000.852485</t>
  </si>
  <si>
    <t>2-s2.0-105003078140</t>
  </si>
  <si>
    <t>rayyan-218685002</t>
  </si>
  <si>
    <t>Forward.1</t>
  </si>
  <si>
    <t>Development of Blockchain Model with BFT Algorithm for Halal Rating and Review System</t>
  </si>
  <si>
    <t>Taufiq, Rohmat and Kusuma, Ridho Surya</t>
  </si>
  <si>
    <t>https://www.scopus.com/inward/record.uri?eid=2-s2.0-105003078140&amp;doi=10.18280%2fisi.300303&amp;partnerID=40&amp;md5=926f650dc872a0aa15c15b3d3636f571</t>
  </si>
  <si>
    <t>10.18280/isi.300303</t>
  </si>
  <si>
    <t>2-s2.0-85214093644</t>
  </si>
  <si>
    <t>rayyan-218685003</t>
  </si>
  <si>
    <t>Advancing hospital healthcare: achieving IoT-based secure health monitoring through multilayer machine learning</t>
  </si>
  <si>
    <t>Qi, Ke</t>
  </si>
  <si>
    <t>https://www.scopus.com/inward/record.uri?eid=2-s2.0-85214093644&amp;doi=10.1186%2fs40537-024-01038-w&amp;partnerID=40&amp;md5=c4897e877db1239f22e860f442db504b</t>
  </si>
  <si>
    <t>2-s2.0-85208093579</t>
  </si>
  <si>
    <t>rayyan-218685004</t>
  </si>
  <si>
    <t>Aggregation-chain: a consortium blockchain based multi-chain data sharing framework with efficient query</t>
  </si>
  <si>
    <t>Qu, Leda and Wen, Feng and Huang, Haixin and Wang, Zhuo</t>
  </si>
  <si>
    <t>https://www.scopus.com/inward/record.uri?eid=2-s2.0-85208093579&amp;doi=10.1007%2fs10586-024-04777-w&amp;partnerID=40&amp;md5=dd2bf22dac9bc141960cf37ea9cb4ef3</t>
  </si>
  <si>
    <t>10.1007/s10586-024-04777-w</t>
  </si>
  <si>
    <t>rayyan-218685005</t>
  </si>
  <si>
    <t>Dewangan, Narendra K and Chandrakar, Preeti</t>
  </si>
  <si>
    <t>https://www.scopus.com/inward/record.uri?eid=2-s2.0-105003231068&amp;doi=10.1007%2fs12083-025-01984-z&amp;partnerID=40&amp;md5=ff468668467f5f073ae65583778f14fc</t>
  </si>
  <si>
    <t>2-s2.0-85216282033</t>
  </si>
  <si>
    <t>rayyan-218685006</t>
  </si>
  <si>
    <t>Empowering the adoption of blockchain-based cryptocurrency as a payment method: A user-friendly educational approach</t>
  </si>
  <si>
    <t>Alrehaili, Ahmed and White, Martin and Beloff, Natalia</t>
  </si>
  <si>
    <t>https://www.scopus.com/inward/record.uri?eid=2-s2.0-85216282033&amp;doi=10.1049%2fblc2.70002&amp;partnerID=40&amp;md5=14400287f4f30cee4f33aedf0434f863</t>
  </si>
  <si>
    <t>2-s2.0-105002847922</t>
  </si>
  <si>
    <t>rayyan-218685007</t>
  </si>
  <si>
    <t>Security Issues in Multi-Cloud: A Systematic Literature Review</t>
  </si>
  <si>
    <t>Diningrat, Drajat Cahya and Suhardi and Rahardjo, Budi</t>
  </si>
  <si>
    <t>https://www.scopus.com/inward/record.uri?eid=2-s2.0-105002847922&amp;doi=10.1109%2fACCESS.2025.3561352&amp;partnerID=40&amp;md5=2111e74730f0702c6f24df7454eea459</t>
  </si>
  <si>
    <t>2-s2.0-105003156767</t>
  </si>
  <si>
    <t>rayyan-218685008</t>
  </si>
  <si>
    <t>The Impact of Blockchain Technology for Evaluation of Electronic Medical Certification</t>
  </si>
  <si>
    <t>SN Computer Science</t>
  </si>
  <si>
    <t>Azam Zia, M. and Anwar, Munazza and Mehmood, Faisal and Razzaq, Abdul and Asif, Muhammad</t>
  </si>
  <si>
    <t>https://www.scopus.com/inward/record.uri?eid=2-s2.0-105003156767&amp;doi=10.1007%2fs42979-025-03926-1&amp;partnerID=40&amp;md5=f2349437d6745a8cefaa4a83bc94d600</t>
  </si>
  <si>
    <t>10.1007/s42979-025-03926-1</t>
  </si>
  <si>
    <t>2-s2.0-85214521719</t>
  </si>
  <si>
    <t>rayyan-218685009</t>
  </si>
  <si>
    <t>AllianceBlockchain in the Governance Innovation of Internet Hospitals</t>
  </si>
  <si>
    <t>Wang, Xiaofeng and Yue, Xiaoguang and Sajid, Ahthasham and Tariq, Noshina</t>
  </si>
  <si>
    <t>https://www.scopus.com/inward/record.uri?eid=2-s2.0-85214521719&amp;doi=10.3390%2fs25010142&amp;partnerID=40&amp;md5=1753521b8ce5e71f012fdd4d4a85c128</t>
  </si>
  <si>
    <t>2-s2.0-85214215761</t>
  </si>
  <si>
    <t>rayyan-218685010</t>
  </si>
  <si>
    <t>Blockchain for energy market: A comprehensive survey</t>
  </si>
  <si>
    <t>Sustainable Energy, Grids and Networks</t>
  </si>
  <si>
    <t>Jiang, Tianqi and Luo, Haoxiang and Yang, Kun and Sun, Gang and Yu, Hongfang and Huang, Qi and Vasilakos, Athanasios V.</t>
  </si>
  <si>
    <t>https://www.scopus.com/inward/record.uri?eid=2-s2.0-85214215761&amp;doi=10.1016%2fj.segan.2024.101614&amp;partnerID=40&amp;md5=d72ce8deacd9912b120e734e4e2036c0</t>
  </si>
  <si>
    <t>2-s2.0-85211225219</t>
  </si>
  <si>
    <t>rayyan-218685011</t>
  </si>
  <si>
    <t>A lattice-based multi-authority updatable searchable encryption scheme for serverless architecture with scalable on-demand result processing</t>
  </si>
  <si>
    <t>Computer Standards and Interfaces</t>
  </si>
  <si>
    <t>Tang, Bin and Zhou, Yi-Hua and Yang, Yu-Guang and Gong, Bei and Ning, Zhenhu</t>
  </si>
  <si>
    <t>https://www.scopus.com/inward/record.uri?eid=2-s2.0-85211225219&amp;doi=10.1016%2fj.csi.2024.103956&amp;partnerID=40&amp;md5=352a22da7ded21f6bd99afd8d3cd2d64</t>
  </si>
  <si>
    <t>10.1016/j.csi.2024.103956</t>
  </si>
  <si>
    <t>2-s2.0-85212960357</t>
  </si>
  <si>
    <t>rayyan-218685012</t>
  </si>
  <si>
    <t>Hiding speech in music files</t>
  </si>
  <si>
    <t>Zhang, Xiaohong and Xiang, Shijun and Huang, Hongbin</t>
  </si>
  <si>
    <t>https://www.scopus.com/inward/record.uri?eid=2-s2.0-85212960357&amp;doi=10.1016%2fj.jisa.2024.103951&amp;partnerID=40&amp;md5=22a3fdf0cabae6d722dbeda8755bb5b1</t>
  </si>
  <si>
    <t>10.1016/j.jisa.2024.103951</t>
  </si>
  <si>
    <t>2-s2.0-86000435560</t>
  </si>
  <si>
    <t>rayyan-218685013</t>
  </si>
  <si>
    <t>A Dynamic-Pricing-Based Offloading and Resource Allocation Scheme With Data Security for Vehicle Platoon</t>
  </si>
  <si>
    <t>Yang, Yang and Yu, Haiyang and Zhao, Yanan and Chen, Ming and Du, Jiewei and Ren, Yilong</t>
  </si>
  <si>
    <t>https://www.scopus.com/inward/record.uri?eid=2-s2.0-86000435560&amp;doi=10.1109%2fJIOT.2024.3492694&amp;partnerID=40&amp;md5=6f24686f9dbecdda877a07c034e1c8e1</t>
  </si>
  <si>
    <t>10.1109/JIOT.2024.3492694</t>
  </si>
  <si>
    <t>2-s2.0-85216035424</t>
  </si>
  <si>
    <t>rayyan-218685014</t>
  </si>
  <si>
    <t>Efficient Multi-Keyword Searchable and Verifiable Data Sharing for Cloud-Edge Collaboration Intelligent Transportation Systems</t>
  </si>
  <si>
    <t>Liu, Peng and He, Qian and Chen, Yiting and Jiang, Shan</t>
  </si>
  <si>
    <t>https://www.scopus.com/inward/record.uri?eid=2-s2.0-85216035424&amp;doi=10.1109%2fJIOT.2025.3529934&amp;partnerID=40&amp;md5=de22761d3cc01bc711b6442c9204dd73</t>
  </si>
  <si>
    <t>10.1109/JIOT.2025.3529934</t>
  </si>
  <si>
    <t>2-s2.0-85214268576</t>
  </si>
  <si>
    <t>rayyan-218685015</t>
  </si>
  <si>
    <t>On the adoption and deployment of secure and privacy-preserving IIoT in smart manufacturing: a comprehensive guide with recent advances</t>
  </si>
  <si>
    <t>Abdullahi, Sani M. and Lazarova-Molnar, Sanja</t>
  </si>
  <si>
    <t>https://www.scopus.com/inward/record.uri?eid=2-s2.0-85214268576&amp;doi=10.1007%2fs10207-024-00951-8&amp;partnerID=40&amp;md5=127ca1967ede9aa32552523ab36eb3a3</t>
  </si>
  <si>
    <t>2-s2.0-105003260517</t>
  </si>
  <si>
    <t>rayyan-218685016</t>
  </si>
  <si>
    <t>An effective model of hybrid adaptive deep learning with attention mechanism for healthcare data analysis in blockchain-based secure transmission over IoT</t>
  </si>
  <si>
    <t>Network: Computation in Neural Systems</t>
  </si>
  <si>
    <t>Ramanjaneyulu, Ningampalli and Venkataiah, Challa and Rao, Yamarthy Mallikarjuna and Chowdary, Kurra Upendra and Reddy, Machupalli Madhusudhan and Jayamma, Manjula</t>
  </si>
  <si>
    <t>https://www.scopus.com/inward/record.uri?eid=2-s2.0-105003260517&amp;doi=10.1080%2f0954898X.2025.2492375&amp;partnerID=40&amp;md5=5ee2f96a3a909448045ddb80f115aedf</t>
  </si>
  <si>
    <t>10.1080/0954898X.2025.2492375</t>
  </si>
  <si>
    <t>2-s2.0-85218470127</t>
  </si>
  <si>
    <t>rayyan-218685017</t>
  </si>
  <si>
    <t>A Review of Media Copyright Management Using Blockchain Technologies from the Academic and Business Perspectives</t>
  </si>
  <si>
    <t>GarcÃ­a, Roberto and Cediel, Ana and TeixidÃ³, MercÃ¨ and Gil, Rosa M.</t>
  </si>
  <si>
    <t>https://www.scopus.com/inward/record.uri?eid=2-s2.0-85218470127&amp;doi=10.3390%2finfo16020072&amp;partnerID=40&amp;md5=90babe0f3197b00ae6b8f091e718ffb5</t>
  </si>
  <si>
    <t>2-s2.0-105002465398</t>
  </si>
  <si>
    <t>rayyan-218685018</t>
  </si>
  <si>
    <t>A Traceable and Anonymous Mutual Authentication Scheme for Smart Healthcare on Elliptic Curves</t>
  </si>
  <si>
    <t>Xie, Yujia and Li, Dongmei and Zhang, Xiaomei and Lv, Wenjing</t>
  </si>
  <si>
    <t>https://www.scopus.com/inward/record.uri?eid=2-s2.0-105002465398&amp;doi=10.1002%2fcpe.70063&amp;partnerID=40&amp;md5=8b92c40b87c049a4d240957b7a6e2587</t>
  </si>
  <si>
    <t>10.1002/cpe.70063</t>
  </si>
  <si>
    <t>2-s2.0-105003437179</t>
  </si>
  <si>
    <t>rayyan-218685019</t>
  </si>
  <si>
    <t>Privacy-Preserving Keyword Search with Access Control for Secret Sharing-Based Data Outsourcing</t>
  </si>
  <si>
    <t>Kamal, Ahmad Akmal Aminuddin Mohd and Okada, Masamune and Fujisawa, Masaya</t>
  </si>
  <si>
    <t>https://www.scopus.com/inward/record.uri?eid=2-s2.0-105003437179&amp;doi=10.1109%2fACCESS.2025.3562667&amp;partnerID=40&amp;md5=2f2858735b1847c73a15a891d0158ef7</t>
  </si>
  <si>
    <t>10.1109/ACCESS.2025.3562667</t>
  </si>
  <si>
    <t>rayyan-218685020</t>
  </si>
  <si>
    <t>Fusion: Practice and Applications</t>
  </si>
  <si>
    <t>Saranya, R. and Murugan, A.</t>
  </si>
  <si>
    <t>https://www.scopus.com/inward/record.uri?eid=2-s2.0-85218940578&amp;doi=10.54216%2fFPA.180214&amp;partnerID=40&amp;md5=246a665c776f501814c8456b0121cc29</t>
  </si>
  <si>
    <t>2-s2.0-85217156333</t>
  </si>
  <si>
    <t>rayyan-218685021</t>
  </si>
  <si>
    <t>Application of human activity/action recognition: a review</t>
  </si>
  <si>
    <t>sedaghati, Nazanin and ardebili, Sondos and Ghaffari, Ali</t>
  </si>
  <si>
    <t>https://www.scopus.com/inward/record.uri?eid=2-s2.0-85217156333&amp;doi=10.1007%2fs11042-024-20576-2&amp;partnerID=40&amp;md5=3910b64ee45dd3490b4da8022d456ac9</t>
  </si>
  <si>
    <t>2-s2.0-85219627053</t>
  </si>
  <si>
    <t>rayyan-218685022</t>
  </si>
  <si>
    <t>Literature Review on Access Control Models in Software Architecture</t>
  </si>
  <si>
    <t>Al-Rafidain Engineering Journal</t>
  </si>
  <si>
    <t>Sohofi, Ali and Dehbashi Dezfouli, Amir</t>
  </si>
  <si>
    <t>https://www.scopus.com/inward/record.uri?eid=2-s2.0-85219627053&amp;doi=10.33899%2farej.2024.149319.1356&amp;partnerID=40&amp;md5=f2b4a719c4116766548be553b94320f5</t>
  </si>
  <si>
    <t>University of Mosul</t>
  </si>
  <si>
    <t>2-s2.0-85215568348</t>
  </si>
  <si>
    <t>rayyan-218685023</t>
  </si>
  <si>
    <t>Information Data Sharing Method of Electronic Files of Smart Campus Students Against Attribute Tampering</t>
  </si>
  <si>
    <t>International Journal of High Speed Electronics and Systems</t>
  </si>
  <si>
    <t>Ruimin, Wang and Yahui, Ren</t>
  </si>
  <si>
    <t>https://www.scopus.com/inward/record.uri?eid=2-s2.0-85215568348&amp;doi=10.1142%2fS0129156425402220&amp;partnerID=40&amp;md5=2148e3e25d1de3c459992250a5cd2356</t>
  </si>
  <si>
    <t>World Scientific</t>
  </si>
  <si>
    <t>10.1142/S0129156425402220</t>
  </si>
  <si>
    <t>2-s2.0-85214900097</t>
  </si>
  <si>
    <t>rayyan-218685024</t>
  </si>
  <si>
    <t>A Bibliometric Analysis of Media Convergence in the Twenty-first Century: Current Status, Hotspots, and Trends</t>
  </si>
  <si>
    <t>Studies in Media and Communication</t>
  </si>
  <si>
    <t>Li, Caiwei and Ali, Mohd Nor Shahizan and Rizal, Ammar Redza Bin Ahmad and Xu, Jingwen</t>
  </si>
  <si>
    <t>https://www.scopus.com/inward/record.uri?eid=2-s2.0-85214900097&amp;doi=10.11114%2fsmc.v13i1.7236&amp;partnerID=40&amp;md5=bf3c6427e79abbf89d96742c2f1ce1de</t>
  </si>
  <si>
    <t>Redfame Publishing Inc.</t>
  </si>
  <si>
    <t>2-s2.0-85213940554</t>
  </si>
  <si>
    <t>rayyan-218685025</t>
  </si>
  <si>
    <t>Machine learning methods for detecting smart contracts vulnerabilities within Ethereum blockchain âˆ’ A review</t>
  </si>
  <si>
    <t>Crisostomo, Joao and Bacao, Fernando and Lobo, Victor</t>
  </si>
  <si>
    <t>https://www.scopus.com/inward/record.uri?eid=2-s2.0-85213940554&amp;doi=10.1016%2fj.eswa.2024.126353&amp;partnerID=40&amp;md5=391be0cf898a00d6d3852961ba612fec</t>
  </si>
  <si>
    <t>2-s2.0-86000574750</t>
  </si>
  <si>
    <t>rayyan-218685026</t>
  </si>
  <si>
    <t>Federated Learning for Cloud and Edge Security: A Systematic Review of Challenges and AI Opportunities</t>
  </si>
  <si>
    <t>Albshaier, Latifa and Almarri, Seetah and Albuali, Abdullah</t>
  </si>
  <si>
    <t>https://www.scopus.com/inward/record.uri?eid=2-s2.0-86000574750&amp;doi=10.3390%2felectronics14051019&amp;partnerID=40&amp;md5=8ac21805269e4220dc5e4db7cdc5acf5</t>
  </si>
  <si>
    <t>2-s2.0-85216877202</t>
  </si>
  <si>
    <t>rayyan-218685027</t>
  </si>
  <si>
    <t>Enhanced Jaya Algorithm for Quality-of-Service-Aware Service Composition in the Internet of Things</t>
  </si>
  <si>
    <t>Shi, Yan</t>
  </si>
  <si>
    <t>https://www.scopus.com/inward/record.uri?eid=2-s2.0-85216877202&amp;doi=10.14569%2fIJACSA.2025.0160172&amp;partnerID=40&amp;md5=9ee0f4132b91947b63ca135909cf4952</t>
  </si>
  <si>
    <t>2-s2.0-85191306804</t>
  </si>
  <si>
    <t>rayyan-218685028</t>
  </si>
  <si>
    <t>Highly Efficient and Scalable Access Control Mechanism for IoT Devices in Pervasive Environments</t>
  </si>
  <si>
    <t>Yu, Alian and Kang, Jian and Jiang, Wei and Lin, Dan</t>
  </si>
  <si>
    <t>https://www.scopus.com/inward/record.uri?eid=2-s2.0-85191306804&amp;doi=10.1109%2fTDSC.2024.3392262&amp;partnerID=40&amp;md5=7ae0af70817c53dc57f9cd31d06247c8</t>
  </si>
  <si>
    <t>10.1109/TDSC.2024.3392262</t>
  </si>
  <si>
    <t>2-s2.0-85216788281</t>
  </si>
  <si>
    <t>rayyan-218685029</t>
  </si>
  <si>
    <t>Anonymous and Efficient (t, n)-Threshold Ownership Transfer for Cloud EMRs Auditing</t>
  </si>
  <si>
    <t>Wang, Yamei and Zhang, Yuexin and Ye, Ayong and Shen, Jian and Wang, Derui and Xiang, Yang</t>
  </si>
  <si>
    <t>https://www.scopus.com/inward/record.uri?eid=2-s2.0-85216788281&amp;doi=10.1109%2fTIFS.2025.3534563&amp;partnerID=40&amp;md5=7afce545ef6e9a2ff5150ead2f4ea7f6</t>
  </si>
  <si>
    <t>10.1109/TIFS.2025.3534563</t>
  </si>
  <si>
    <t>2-s2.0-85218858162</t>
  </si>
  <si>
    <t>rayyan-218685030</t>
  </si>
  <si>
    <t>Fingerprinting chipless RFID with a MIMO system for tag authentication in Internet of Things</t>
  </si>
  <si>
    <t>Internet of Things (The Netherlands)</t>
  </si>
  <si>
    <t>Khan, Shahed and Ray, Biplob and Karmakar, Nemai</t>
  </si>
  <si>
    <t>https://www.scopus.com/inward/record.uri?eid=2-s2.0-85218858162&amp;doi=10.1016%2fj.iot.2025.101542&amp;partnerID=40&amp;md5=17948d944a467ceca768ae6f1f549b77</t>
  </si>
  <si>
    <t>2-s2.0-85211687833</t>
  </si>
  <si>
    <t>rayyan-218685031</t>
  </si>
  <si>
    <t>Empowering healthcare with BIEH - blockchain inter-operable electronic health record scheme</t>
  </si>
  <si>
    <t>Gupta, Pallav and Raul, Swarab and Shoba, S. and Veeramani, Karthika</t>
  </si>
  <si>
    <t>https://www.scopus.com/inward/record.uri?eid=2-s2.0-85211687833&amp;doi=10.1007%2fs10586-024-04839-z&amp;partnerID=40&amp;md5=c5fcdba07acd1a24a39fbd528f0c22e4</t>
  </si>
  <si>
    <t>10.1007/s10586-024-04839-z</t>
  </si>
  <si>
    <t>2-s2.0-85207477928</t>
  </si>
  <si>
    <t>rayyan-218685032</t>
  </si>
  <si>
    <t>Blockchain-based remote data integrity auditing scheme with deduplication mechanism</t>
  </si>
  <si>
    <t>Feng, Shuai and Deng, Lunzhi and Gao, Yan and Wu, Yaying and Wen, Jian</t>
  </si>
  <si>
    <t>https://www.scopus.com/inward/record.uri?eid=2-s2.0-85207477928&amp;doi=10.1007%2fs10586-024-04800-0&amp;partnerID=40&amp;md5=5e9dd7eee15c628676b6dcecbfd1d88c</t>
  </si>
  <si>
    <t>10.1007/s10586-024-04800-0</t>
  </si>
  <si>
    <t>2-s2.0-85219644394</t>
  </si>
  <si>
    <t>rayyan-218685033</t>
  </si>
  <si>
    <t>Robust Text Watermarking Based on Modifying the Stroke Components of Chinese Characters</t>
  </si>
  <si>
    <t>IET Image Processing</t>
  </si>
  <si>
    <t>Chen, Hai and Chen, Yanli and Dong, Zhicheng and Wang, Yongrong and Malik, Asad and Wu, Hanzhou</t>
  </si>
  <si>
    <t>https://www.scopus.com/inward/record.uri?eid=2-s2.0-85219644394&amp;doi=10.1049%2fipr2.70025&amp;partnerID=40&amp;md5=6fbd6222a2793656501927566fa7be71</t>
  </si>
  <si>
    <t>2-s2.0-105001162004</t>
  </si>
  <si>
    <t>rayyan-218685034</t>
  </si>
  <si>
    <t>Tracking Secondary Raw Material Operational Frameworkâ€”DataOps Case Study</t>
  </si>
  <si>
    <t>Ceramics</t>
  </si>
  <si>
    <t>Pestana, Gabriel and Almeida, Marisa and Martins, Nelson</t>
  </si>
  <si>
    <t>https://www.scopus.com/inward/record.uri?eid=2-s2.0-105001162004&amp;doi=10.3390%2fceramics8010012&amp;partnerID=40&amp;md5=b8920447dc1eaf55453d4a2889f63420</t>
  </si>
  <si>
    <t>2-s2.0-85218439451</t>
  </si>
  <si>
    <t>rayyan-218685035</t>
  </si>
  <si>
    <t>BBDAS: Blockchain-Assisted Blinded Data Auditing Scheme forÂ Cloud-Edge Systems</t>
  </si>
  <si>
    <t>Wang, Chen and Cui, Yuxin and Yang, Bing and Shen, Wei and Tong, Wei</t>
  </si>
  <si>
    <t>https://www.scopus.com/inward/record.uri?eid=2-s2.0-85218439451&amp;doi=10.1007%2f978-981-96-1414-1_14&amp;partnerID=40&amp;md5=e144d69ab33ca9174beab19be8dd492f</t>
  </si>
  <si>
    <t>10.1007/978-981-96-1414-1_14</t>
  </si>
  <si>
    <t>2-s2.0-105001126509</t>
  </si>
  <si>
    <t>rayyan-218685036</t>
  </si>
  <si>
    <t>Embedding Security Awareness into a Blockchain-Based Dynamic Access Control Framework for the Zero Trust Model in Distributed Systems</t>
  </si>
  <si>
    <t>Mohajan, Avoy and Jahan, Sharmin</t>
  </si>
  <si>
    <t>https://www.scopus.com/inward/record.uri?eid=2-s2.0-105001126509&amp;doi=10.3390%2felectronics14061095&amp;partnerID=40&amp;md5=2f56b9678d2eef593a6f159587c0ecb4</t>
  </si>
  <si>
    <t>2-s2.0-105003419902</t>
  </si>
  <si>
    <t>rayyan-218685037</t>
  </si>
  <si>
    <t>The growing memristor industry</t>
  </si>
  <si>
    <t>Nature</t>
  </si>
  <si>
    <t>Lanza, Mario and Pazos, Sebastian and Aguirre, Fernando and Sebastian, Abu and Le Gallo, Manuel and Alam, Syed M. and Ikegawa, Sumio and Yang, J. Joshua and Vianello, Elisa and Chang, Meng-Fan and Molas, Gabriel and Naveh, Ishai and Ielmini, Daniele and Liu, Ming and Roldan, Juan B.</t>
  </si>
  <si>
    <t>https://www.scopus.com/inward/record.uri?eid=2-s2.0-105003419902&amp;doi=10.1038%2fs41586-025-08733-5&amp;partnerID=40&amp;md5=6f661d507667f1d1a811d6dd917ff2ae</t>
  </si>
  <si>
    <t>Nature Research</t>
  </si>
  <si>
    <t>10.1038/s41586-025-08733-5</t>
  </si>
  <si>
    <t>rayyan-218685038</t>
  </si>
  <si>
    <t>Verifiable secure image retrieval for cloud-assisted IoT environments</t>
  </si>
  <si>
    <t>rayyan-218685039</t>
  </si>
  <si>
    <t>IETE Journal of Research</t>
  </si>
  <si>
    <t>Naga Priyadarsini, R. and Tyagi, Bhawana and Harsath, B.R. and Vinoth Kannan, R.</t>
  </si>
  <si>
    <t>https://www.scopus.com/inward/record.uri?eid=2-s2.0-85215302462&amp;doi=10.1080%2f03772063.2025.2451060&amp;partnerID=40&amp;md5=c37a846b38b6515ac16b25fdddae3bc1</t>
  </si>
  <si>
    <t>2-s2.0-85219662477</t>
  </si>
  <si>
    <t>rayyan-218685040</t>
  </si>
  <si>
    <t>AI-powered chatbots for pharmacy-based patient education and counseling</t>
  </si>
  <si>
    <t>Journal of Neonatal Surgery</t>
  </si>
  <si>
    <t>Pal, Tarun and Chandrakar, Kunal</t>
  </si>
  <si>
    <t>https://www.scopus.com/inward/record.uri?eid=2-s2.0-85219662477&amp;partnerID=40&amp;md5=044f208b8183c77a8099330c9b8b4e73</t>
  </si>
  <si>
    <t>EL-MED-Pub</t>
  </si>
  <si>
    <t>2-s2.0-85217433135</t>
  </si>
  <si>
    <t>rayyan-218685041</t>
  </si>
  <si>
    <t>IDS-DWKAFL: An intrusion detection scheme based on Dynamic Weighted K-asynchronous Federated Learning for smart grid</t>
  </si>
  <si>
    <t>Wen, Mi and Zhang, Yanbo and Zhang, Pengsong and Chen, Liduo</t>
  </si>
  <si>
    <t>https://www.scopus.com/inward/record.uri?eid=2-s2.0-85217433135&amp;doi=10.1016%2fj.jisa.2025.103993&amp;partnerID=40&amp;md5=c61a524cf6ffd142fda211e1b6169b50</t>
  </si>
  <si>
    <t>10.1016/j.jisa.2025.103993</t>
  </si>
  <si>
    <t>2-s2.0-85217647395</t>
  </si>
  <si>
    <t>rayyan-218685042</t>
  </si>
  <si>
    <t>Privacy-Preserving Anomaly Detection with Homomorphic Encryption for Industrial Control Systems in Critical Infrastructure</t>
  </si>
  <si>
    <t>IEEE Embedded Systems Letters</t>
  </si>
  <si>
    <t>Jeong, Dahoon and Kim, Yooshin and Shin, Donghoon</t>
  </si>
  <si>
    <t>https://www.scopus.com/inward/record.uri?eid=2-s2.0-85217647395&amp;doi=10.1109%2fLES.2025.3538013&amp;partnerID=40&amp;md5=68467e36127b2b555ce808904062c90b</t>
  </si>
  <si>
    <t>10.1109/LES.2025.3538013</t>
  </si>
  <si>
    <t>2-s2.0-105000751760</t>
  </si>
  <si>
    <t>rayyan-218685043</t>
  </si>
  <si>
    <t>Reverb hiding: A new framework for audio steganography</t>
  </si>
  <si>
    <t>Applied Acoustics</t>
  </si>
  <si>
    <t>AltÄ±nbaÅŸ, Ali Erdem and Konyar, Mehmet Zeki</t>
  </si>
  <si>
    <t>https://www.scopus.com/inward/record.uri?eid=2-s2.0-105000751760&amp;doi=10.1016%2fj.apacoust.2025.110696&amp;partnerID=40&amp;md5=4b52aa4c688079f92a5793afb604676f</t>
  </si>
  <si>
    <t>10.1016/j.apacoust.2025.110696</t>
  </si>
  <si>
    <t>2-s2.0-85140630973</t>
  </si>
  <si>
    <t>rayyan-218685044</t>
  </si>
  <si>
    <t>A literature survey of security issues in Cloud, Fog, and Edge IT infrastructure</t>
  </si>
  <si>
    <t>Electronic Commerce Research</t>
  </si>
  <si>
    <t>Akello, Patricia and Beebe, Nicole Lang and Choo, Kim-Kwang Raymond</t>
  </si>
  <si>
    <t>https://www.scopus.com/inward/record.uri?eid=2-s2.0-85140630973&amp;doi=10.1007%2fs10660-022-09615-y&amp;partnerID=40&amp;md5=a2cb90384b90caa4eebd4e09ee10bcbc</t>
  </si>
  <si>
    <t>10.1007/s10660-022-09615-y</t>
  </si>
  <si>
    <t>2-s2.0-85219654210</t>
  </si>
  <si>
    <t>rayyan-218685045</t>
  </si>
  <si>
    <t>Development and Validation of a Blockchain Literacy Scale</t>
  </si>
  <si>
    <t>Elciyar, Kemal and SatÄ±lmÄ±ÅŸ, NeÅŸe</t>
  </si>
  <si>
    <t>https://www.scopus.com/inward/record.uri?eid=2-s2.0-85219654210&amp;doi=10.18267%2fj.aip.251&amp;partnerID=40&amp;md5=7a0eee04c4bc1f1fb7ecf814067694dc</t>
  </si>
  <si>
    <t>2-s2.0-85216301801</t>
  </si>
  <si>
    <t>rayyan-218685046</t>
  </si>
  <si>
    <t>SAFE-CAST: secure AI-federated enumeration for clustering-based automated surveillance and trust in machine-to-machine communication</t>
  </si>
  <si>
    <t>Tuncel, Yusuf Kursat and Ã–ztoprak, KasÄ±m</t>
  </si>
  <si>
    <t>https://www.scopus.com/inward/record.uri?eid=2-s2.0-85216301801&amp;doi=10.7717%2fPEERJ-CS.2551&amp;partnerID=40&amp;md5=f7585eb4efe745f1ebca66e8af1299b2</t>
  </si>
  <si>
    <t>2-s2.0-85218833577</t>
  </si>
  <si>
    <t>rayyan-218685047</t>
  </si>
  <si>
    <t>Commentary on â€œEmergency Medical Access Control System Based on Public Blockchain â€</t>
  </si>
  <si>
    <t>Yu, Zekai</t>
  </si>
  <si>
    <t>https://www.scopus.com/inward/record.uri?eid=2-s2.0-85218833577&amp;doi=10.1007%2fs10916-025-02162-7&amp;partnerID=40&amp;md5=2e90394ba878c3bb2fc2a3901034edef</t>
  </si>
  <si>
    <t>10.1007/s10916-025-02162-7</t>
  </si>
  <si>
    <t>2-s2.0-85207661793</t>
  </si>
  <si>
    <t>rayyan-218685048</t>
  </si>
  <si>
    <t>Securing the vetaverse: Web 3.0 for decentralized Digital Twin-enhanced vehicleâ€“road safety</t>
  </si>
  <si>
    <t>Siddiqi, Sadia Jabeen and Saleh, Sana and Jan, Mian Ahmad and Tariq, Muhammad</t>
  </si>
  <si>
    <t>https://www.scopus.com/inward/record.uri?eid=2-s2.0-85207661793&amp;doi=10.1016%2fj.future.2024.107555&amp;partnerID=40&amp;md5=f0edb4444a1c0db2bb8018944d34ed8d</t>
  </si>
  <si>
    <t>10.1016/j.future.2024.107555</t>
  </si>
  <si>
    <t>2-s2.0-85217200577</t>
  </si>
  <si>
    <t>rayyan-218685049</t>
  </si>
  <si>
    <t>MSAUPL: A multi-server authentication and key agreement protocol for industrial IoT based on user privacy level</t>
  </si>
  <si>
    <t>Wu, Yi and Feng, Tao and Su, Chunhua and Liu, Chunyan</t>
  </si>
  <si>
    <t>https://www.scopus.com/inward/record.uri?eid=2-s2.0-85217200577&amp;doi=10.1016%2fj.jisa.2025.103991&amp;partnerID=40&amp;md5=5ceceef431d628bca0585f32abc5b44d</t>
  </si>
  <si>
    <t>10.1016/j.jisa.2025.103991</t>
  </si>
  <si>
    <t>2-s2.0-85219210185</t>
  </si>
  <si>
    <t>rayyan-218685050</t>
  </si>
  <si>
    <t>A Secured Data Sharing Using Proxy Re-encryption and Blockchain in Cloud Storage</t>
  </si>
  <si>
    <t>https://www.scopus.com/inward/record.uri?eid=2-s2.0-85219210185&amp;doi=10.1007%2f978-3-031-77078-4_3&amp;partnerID=40&amp;md5=c895b94d2af32056f10394b2710aa0e7</t>
  </si>
  <si>
    <t>10.1007/978-3-031-77078-4_3</t>
  </si>
  <si>
    <t>2-s2.0-105001141799</t>
  </si>
  <si>
    <t>rayyan-218685051</t>
  </si>
  <si>
    <t>Design and Implementation of ESP32-Based Edge Computing for Object Detection</t>
  </si>
  <si>
    <t>Chang, Yeong-Hwa and Wu, Feng-Chou and Lin, Hung-Wei</t>
  </si>
  <si>
    <t>https://www.scopus.com/inward/record.uri?eid=2-s2.0-105001141799&amp;doi=10.3390%2fs25061656&amp;partnerID=40&amp;md5=4643ab656aca60f813836d160c84aa25</t>
  </si>
  <si>
    <t>2-s2.0-105003413055</t>
  </si>
  <si>
    <t>rayyan-218685052</t>
  </si>
  <si>
    <t>Employing Blockchain, NFTs, and Digital Certificates for Unparalleled Authenticity and Data Protection in Source Code: A Systematic Review</t>
  </si>
  <si>
    <t>Computers</t>
  </si>
  <si>
    <t>Ramirez Lopez, Leonardo Juan and Morillo Ledezma, Genesis Gabriela</t>
  </si>
  <si>
    <t>https://www.scopus.com/inward/record.uri?eid=2-s2.0-105003413055&amp;doi=10.3390%2fcomputers14040131&amp;partnerID=40&amp;md5=71a52eb2c9b02f0ed76c22b06b2a7885</t>
  </si>
  <si>
    <t>10.3390/computers14040131</t>
  </si>
  <si>
    <t>2-s2.0-85211077886</t>
  </si>
  <si>
    <t>rayyan-218685053</t>
  </si>
  <si>
    <t>A data sharing scheme based on blockchain for privacy protection certification of Internet of Vehicles</t>
  </si>
  <si>
    <t>Vehicular Communications</t>
  </si>
  <si>
    <t>Shang, Fengjun and Deng, Xinxin</t>
  </si>
  <si>
    <t>https://www.scopus.com/inward/record.uri?eid=2-s2.0-85211077886&amp;doi=10.1016%2fj.vehcom.2024.100864&amp;partnerID=40&amp;md5=f908a6e52dbc5f772a9acd59c629d78c</t>
  </si>
  <si>
    <t>10.1016/j.vehcom.2024.100864</t>
  </si>
  <si>
    <t>2-s2.0-105003107550</t>
  </si>
  <si>
    <t>rayyan-218685054</t>
  </si>
  <si>
    <t>Securing the Internet of Robotic Things (IoRT) against DDoS Attacks: A Federated Learning with Differential Privacy Clustering Approach</t>
  </si>
  <si>
    <t>Nkoom, Matilda and Hounsinou, Sena G. and Crosby, Garth V.</t>
  </si>
  <si>
    <t>https://www.scopus.com/inward/record.uri?eid=2-s2.0-105003107550&amp;doi=10.1016%2fj.cose.2025.104493&amp;partnerID=40&amp;md5=49cce973312baf27e153ad49b5ef847c</t>
  </si>
  <si>
    <t>10.1016/j.cose.2025.104493</t>
  </si>
  <si>
    <t>2-s2.0-85180212199</t>
  </si>
  <si>
    <t>rayyan-218685055</t>
  </si>
  <si>
    <t>Exploring blockchain implementation challenges in the context of healthcare supply chain (HCSC)</t>
  </si>
  <si>
    <t>International Journal of Production Research</t>
  </si>
  <si>
    <t>Bak, Ozlem and Braganza, Ashley and Chen, Weifeng</t>
  </si>
  <si>
    <t>https://www.scopus.com/inward/record.uri?eid=2-s2.0-85180212199&amp;doi=10.1080%2f00207543.2023.2286491&amp;partnerID=40&amp;md5=2660327b2ecd913f4a2a4cf81fdd7b9c</t>
  </si>
  <si>
    <t>2-s2.0-105000744662</t>
  </si>
  <si>
    <t>rayyan-218685056</t>
  </si>
  <si>
    <t>Utilizing Variable Hiding Centers and Dynamic Block Sizes to Improve Image Steganography</t>
  </si>
  <si>
    <t>AIP Conference Proceedings</t>
  </si>
  <si>
    <t>Saber, Suaad M. and Tuieb, Munthir Bahir and Jabbar, Khalid Kadhim and Ahmed, Mohammed Hussein and Abbas, Farah Neamah</t>
  </si>
  <si>
    <t>https://www.scopus.com/inward/record.uri?eid=2-s2.0-105000744662&amp;doi=10.1063%2f5.0260030&amp;partnerID=40&amp;md5=f13e38f2a7688785f35be774c69e0379</t>
  </si>
  <si>
    <t>American Institute of Physics</t>
  </si>
  <si>
    <t>10.1063/5.0260030</t>
  </si>
  <si>
    <t>2-s2.0-85215244426</t>
  </si>
  <si>
    <t>rayyan-218685057</t>
  </si>
  <si>
    <t>Protecting IoT-Enabled Healthcare Data at the Edge: Integrating Blockchain, AES, and Off-Chain Decentralized Storage</t>
  </si>
  <si>
    <t>Mohanta, Bhabendu Kumar and Awad, Ali Ismail and Dehury, Mohan Kumar and Mohapatra, Hitesh and Khan, Muhammad Khurram</t>
  </si>
  <si>
    <t>https://www.scopus.com/inward/record.uri?eid=2-s2.0-85215244426&amp;doi=10.1109%2fJIOT.2025.3528894&amp;partnerID=40&amp;md5=14a7037574912d0ac43328850eb0ff04</t>
  </si>
  <si>
    <t>10.1109/JIOT.2025.3528894</t>
  </si>
  <si>
    <t>2-s2.0-105002847206</t>
  </si>
  <si>
    <t>rayyan-218685058</t>
  </si>
  <si>
    <t>Privacy preservation techniques through data lifecycle: A comprehensive literature survey</t>
  </si>
  <si>
    <t>Madhusudhanan, Sheema and Jose, Arun Cyril</t>
  </si>
  <si>
    <t>https://www.scopus.com/inward/record.uri?eid=2-s2.0-105002847206&amp;doi=10.1016%2fj.cose.2025.104473&amp;partnerID=40&amp;md5=cef5dea6c4695146d0ff31688633c851</t>
  </si>
  <si>
    <t>10.1016/j.cose.2025.104473</t>
  </si>
  <si>
    <t>2-s2.0-85173754224</t>
  </si>
  <si>
    <t>rayyan-218685059</t>
  </si>
  <si>
    <t>An assessment of blockchain academia and news developments:Â a bibliometric andÂ text-mining analysis</t>
  </si>
  <si>
    <t>Library Hi Tech</t>
  </si>
  <si>
    <t>Shen, Chien-Wen and Tran, Phung Phi</t>
  </si>
  <si>
    <t>https://www.scopus.com/inward/record.uri?eid=2-s2.0-85173754224&amp;doi=10.1108%2fLHT-10-2022-0473&amp;partnerID=40&amp;md5=32f818da129cf8dab0106fd0d0705f83</t>
  </si>
  <si>
    <t>10.1108/LHT-10-2022-0473</t>
  </si>
  <si>
    <t>2-s2.0-85214986610</t>
  </si>
  <si>
    <t>rayyan-218685060</t>
  </si>
  <si>
    <t>Enterprise internal audit data encryption based on blockchain technology</t>
  </si>
  <si>
    <t>PLoS ONE</t>
  </si>
  <si>
    <t>Gao, Lixia</t>
  </si>
  <si>
    <t>https://www.scopus.com/inward/record.uri?eid=2-s2.0-85214986610&amp;doi=10.1371%2fjournal.pone.0315759&amp;partnerID=40&amp;md5=78190f4bed133b20a4ad14365599ff49</t>
  </si>
  <si>
    <t>Public Library of Science</t>
  </si>
  <si>
    <t>2-s2.0-105003161908</t>
  </si>
  <si>
    <t>rayyan-218685061</t>
  </si>
  <si>
    <t>Generation of multiple N shares based on deep learning protocol for efficient storage of patient health records data splitting in cloud framework</t>
  </si>
  <si>
    <t>International Journal of Advanced Mechatronic Systems</t>
  </si>
  <si>
    <t>Jero, J.R. Ancy and Misbha, D.S.</t>
  </si>
  <si>
    <t>https://www.scopus.com/inward/record.uri?eid=2-s2.0-105003161908&amp;doi=10.1504%2fIJAMECHS.2025.145732&amp;partnerID=40&amp;md5=fa52ab0cf3d59410638ca2e09cc2ea9b</t>
  </si>
  <si>
    <t>10.1504/IJAMECHS.2025.145732</t>
  </si>
  <si>
    <t>2-s2.0-105000138610</t>
  </si>
  <si>
    <t>rayyan-218685062</t>
  </si>
  <si>
    <t>Unmasking the Unseen: A Comparative Examination of GIF Steganography in Digital Communication</t>
  </si>
  <si>
    <t>Ramesh, Anjana and Ravikumar, Sruthi M. and Namboothiri, Leena Vishnu</t>
  </si>
  <si>
    <t>https://www.scopus.com/inward/record.uri?eid=2-s2.0-105000138610&amp;doi=10.1063%2f5.0247305&amp;partnerID=40&amp;md5=88b86541b1eee48d9db8701f6c824aff</t>
  </si>
  <si>
    <t>10.1063/5.0247305</t>
  </si>
  <si>
    <t>2-s2.0-85217630467</t>
  </si>
  <si>
    <t>rayyan-218685063</t>
  </si>
  <si>
    <t>Blockchain technology in government: A paradigm shift</t>
  </si>
  <si>
    <t>Digital Transformation in Public Administration: Issues and Perspectives</t>
  </si>
  <si>
    <t>Eren, Veysel and Akin, Soner</t>
  </si>
  <si>
    <t>https://www.scopus.com/inward/record.uri?eid=2-s2.0-85217630467&amp;partnerID=40&amp;md5=a8c1bbfc51987742bcc71bf98688b899</t>
  </si>
  <si>
    <t>2-s2.0-85211212071</t>
  </si>
  <si>
    <t>rayyan-218685064</t>
  </si>
  <si>
    <t>Attribute-Based Heterogeneous Data Privacy Sharing in Blockchain-Assisted Industrial IoT</t>
  </si>
  <si>
    <t>Tian, Tian and Shen, Yushi and Gao, Hongmin and Ma, Zhaofeng and Guo, Zhetao and Duan, Pengfei</t>
  </si>
  <si>
    <t>https://www.scopus.com/inward/record.uri?eid=2-s2.0-85211212071&amp;doi=10.1109%2fJIOT.2024.3510872&amp;partnerID=40&amp;md5=7c4d99ca77afafe495fe040d519b3c7e</t>
  </si>
  <si>
    <t>10.1109/JIOT.2024.3510872</t>
  </si>
  <si>
    <t>2-s2.0-105001232178</t>
  </si>
  <si>
    <t>rayyan-218685065</t>
  </si>
  <si>
    <t>A Comprehensive Survey on the Requirements, Applications, and Future Challenges for Access Control Models in IoT: The State of the Art</t>
  </si>
  <si>
    <t>IoT</t>
  </si>
  <si>
    <t>Ahsan, Mohammad Shamim and Pathan, Al-Sakib Khan</t>
  </si>
  <si>
    <t>https://www.scopus.com/inward/record.uri?eid=2-s2.0-105001232178&amp;doi=10.3390%2fiot6010009&amp;partnerID=40&amp;md5=0a803ba251b2bd1749e4fd183b3d258e</t>
  </si>
  <si>
    <t>2-s2.0-85215607810</t>
  </si>
  <si>
    <t>rayyan-218685066</t>
  </si>
  <si>
    <t>Tracing Videos toÂ Their Social Network withÂ Robust DCT Analysis</t>
  </si>
  <si>
    <t>Lewis, Ben and Sanchez, Victor</t>
  </si>
  <si>
    <t>https://www.scopus.com/inward/record.uri?eid=2-s2.0-85215607810&amp;doi=10.1007%2f978-3-031-74627-7_38&amp;partnerID=40&amp;md5=463eda7f25f56511529c0b6252d168d3</t>
  </si>
  <si>
    <t>10.1007/978-3-031-74627-7_38</t>
  </si>
  <si>
    <t>2-s2.0-105002984408</t>
  </si>
  <si>
    <t>rayyan-218685067</t>
  </si>
  <si>
    <t>Toward imperceptible and robust image watermarking against screen-shooting with dense blocks and CBAM</t>
  </si>
  <si>
    <t>Applied Intelligence</t>
  </si>
  <si>
    <t>Wang, Jiamin and Kang, Xiaobing and Li, Wei and Geng, Jing and Miao, Yalin and Chen, Yajun</t>
  </si>
  <si>
    <t>https://www.scopus.com/inward/record.uri?eid=2-s2.0-105002984408&amp;doi=10.1007%2fs10489-025-06496-0&amp;partnerID=40&amp;md5=ac03f8a2bc8e26b935e0810744516020</t>
  </si>
  <si>
    <t>10.1007/s10489-025-06496-0</t>
  </si>
  <si>
    <t>2-s2.0-85210137313</t>
  </si>
  <si>
    <t>rayyan-218685068</t>
  </si>
  <si>
    <t>A hybrid machine learning and simulation framework for modeling and understanding disinformation-induced disruptions in public transit systems</t>
  </si>
  <si>
    <t>Reliability Engineering and System Safety</t>
  </si>
  <si>
    <t>Khameneh, Ramin Talebi and Barker, Kash and Ramirez-Marquez, Jose Emmanuel</t>
  </si>
  <si>
    <t>https://www.scopus.com/inward/record.uri?eid=2-s2.0-85210137313&amp;doi=10.1016%2fj.ress.2024.110656&amp;partnerID=40&amp;md5=bc545e6a7064dd1924b9426c6947da0a</t>
  </si>
  <si>
    <t>10.1016/j.ress.2024.110656</t>
  </si>
  <si>
    <t>2-s2.0-105000074713</t>
  </si>
  <si>
    <t>rayyan-218685069</t>
  </si>
  <si>
    <t>The transformative role of Industry 4.0 in supply chains: Exploring digital integration and innovation in the manufacturing enterprises</t>
  </si>
  <si>
    <t>Journal of Open Innovation: Technology, Market, and Complexity</t>
  </si>
  <si>
    <t>Emon, Md Mehedi Hasan and Khan, Tahsina</t>
  </si>
  <si>
    <t>https://www.scopus.com/inward/record.uri?eid=2-s2.0-105000074713&amp;doi=10.1016%2fj.joitmc.2025.100516&amp;partnerID=40&amp;md5=2365a6af0646d3e09f0afa9ec97c2a95</t>
  </si>
  <si>
    <t>10.1016/j.joitmc.2025.100516</t>
  </si>
  <si>
    <t>rayyan-218685070</t>
  </si>
  <si>
    <t>Resilience improvement of wine industry chain in Penglai</t>
  </si>
  <si>
    <t>2-s2.0-85211193204</t>
  </si>
  <si>
    <t>rayyan-218685071</t>
  </si>
  <si>
    <t>Data Privacy Vocabulary (DPV) â€“ Version 2.0</t>
  </si>
  <si>
    <t>J. Pandit, Harshvardhan and Esteves, Beatriz and P. Krog, Georg and Ryan, Paul and Golpayegani, Delaram and Flake, Julian</t>
  </si>
  <si>
    <t>https://www.scopus.com/inward/record.uri?eid=2-s2.0-85211193204&amp;doi=10.1007%2f978-3-031-77847-6_10&amp;partnerID=40&amp;md5=4a189f5d0c4ceea0c60eb0a95e491041</t>
  </si>
  <si>
    <t>10.1007/978-3-031-77847-6_10</t>
  </si>
  <si>
    <t>2-s2.0-105000044327</t>
  </si>
  <si>
    <t>rayyan-218685072</t>
  </si>
  <si>
    <t>Blind protocol identification using synthetic dataset: A case study on geographic protocols</t>
  </si>
  <si>
    <t>Abbasi-Azar, Mohammad and Teimouri, Mehdi and Nikray, Mohsen</t>
  </si>
  <si>
    <t>https://www.scopus.com/inward/record.uri?eid=2-s2.0-105000044327&amp;doi=10.1016%2fj.fsidi.2025.301911&amp;partnerID=40&amp;md5=fa917d1182ece2a9e6ab3413813fdd19</t>
  </si>
  <si>
    <t>10.1016/j.fsidi.2025.301911</t>
  </si>
  <si>
    <t>2-s2.0-85212560797</t>
  </si>
  <si>
    <t>rayyan-218685073</t>
  </si>
  <si>
    <t>Privacy and security of wearable internet of things: A scoping review and conceptual framework development for safety and health management in construction</t>
  </si>
  <si>
    <t>Okonkwo, Chinedu and Awolusi, Ibukun and Nnaji, Chukwuma and Akanfe, Oluwafemi</t>
  </si>
  <si>
    <t>https://www.scopus.com/inward/record.uri?eid=2-s2.0-85212560797&amp;doi=10.1016%2fj.cose.2024.104275&amp;partnerID=40&amp;md5=8547fcce34a0a0f7bda96baaa5a39a82</t>
  </si>
  <si>
    <t>10.1016/j.cose.2024.104275</t>
  </si>
  <si>
    <t>2-s2.0-85204062002</t>
  </si>
  <si>
    <t>rayyan-218685074</t>
  </si>
  <si>
    <t>A Novel Approach to use Deep Dyna Q Learning for Enhancing Selection and Performace of Encryption and Hashing Techniques in Remote Healthcare Environment</t>
  </si>
  <si>
    <t>International Journal of Engineering, Transactions A: Basics</t>
  </si>
  <si>
    <t>Bhagwatrao, G.R. and Lakshmanan, R.</t>
  </si>
  <si>
    <t>https://www.scopus.com/inward/record.uri?eid=2-s2.0-85204062002&amp;doi=10.5829%2fIJE.2025.38.01A.07&amp;partnerID=40&amp;md5=4f66879153bc38076ecf6be0661a9139</t>
  </si>
  <si>
    <t>Materials and Energy Research Center</t>
  </si>
  <si>
    <t>10.5829/IJE.2025.38.01A.07</t>
  </si>
  <si>
    <t>2-s2.0-85192200255</t>
  </si>
  <si>
    <t>rayyan-218685075</t>
  </si>
  <si>
    <t>Detecting Errors in NGAC Policies via Fault-Based Testing</t>
  </si>
  <si>
    <t>Chen, Erzhuo and Dubrovenski, Vlad and Xu, Dianxiang</t>
  </si>
  <si>
    <t>https://www.scopus.com/inward/record.uri?eid=2-s2.0-85192200255&amp;doi=10.1109%2fTDSC.2024.3395187&amp;partnerID=40&amp;md5=7975c3b330cb12b29ebc76b87f5261a1</t>
  </si>
  <si>
    <t>10.1109/TDSC.2024.3395187</t>
  </si>
  <si>
    <t>2-s2.0-85209199955</t>
  </si>
  <si>
    <t>rayyan-218685076</t>
  </si>
  <si>
    <t>A Variable (n, n) Threshold Secret Sharing Scheme Based on Paillier Cryptosystem</t>
  </si>
  <si>
    <t>Shen, Yujie and Cai, Hongliang and Zhou, Jincheng and Su, Lei and Tang, Dan</t>
  </si>
  <si>
    <t>https://www.scopus.com/inward/record.uri?eid=2-s2.0-85209199955&amp;doi=10.1007%2f978-981-97-9412-6_15&amp;partnerID=40&amp;md5=bba332c16b706a5e729ae41c79c9e622</t>
  </si>
  <si>
    <t>10.1007/978-981-97-9412-6_15</t>
  </si>
  <si>
    <t>2-s2.0-86000764677</t>
  </si>
  <si>
    <t>rayyan-218685077</t>
  </si>
  <si>
    <t>BBAD: Blockchain-based data assured deletion and access control system for IoT</t>
  </si>
  <si>
    <t>Meng, Yuxuan and Wang, Baosheng and Xing, Qianqian and Wang, Xiaofeng and Liu, Jian and Xu, Xinyue</t>
  </si>
  <si>
    <t>https://www.scopus.com/inward/record.uri?eid=2-s2.0-86000764677&amp;doi=10.1007%2fs12083-024-01881-x&amp;partnerID=40&amp;md5=0305a42f4b8d29ae711ff23a1d814db6</t>
  </si>
  <si>
    <t>2-s2.0-105001095236</t>
  </si>
  <si>
    <t>rayyan-218685078</t>
  </si>
  <si>
    <t>Improving privacy in peer-to-peer energy-sharing systems: A data-centric architectural approach</t>
  </si>
  <si>
    <t>Rahmanifard, Farhad and Barati, Masoud</t>
  </si>
  <si>
    <t>https://www.scopus.com/inward/record.uri?eid=2-s2.0-105001095236&amp;doi=10.1016%2fj.compeleceng.2025.110294&amp;partnerID=40&amp;md5=ee1587fb4c296ff60b1193256422f5bf</t>
  </si>
  <si>
    <t>10.1016/j.compeleceng.2025.110294</t>
  </si>
  <si>
    <t>2-s2.0-85218037410</t>
  </si>
  <si>
    <t>rayyan-218685079</t>
  </si>
  <si>
    <t>Secure data sharing in healthcare: A blockchain and digital twins approach</t>
  </si>
  <si>
    <t>Digital Twins for Sustainable Healthcare in the Metaverse</t>
  </si>
  <si>
    <t>Roy, Pujita and Sherazi, Syed Hussnain Tahir and Delda, Ma Joan Morillo and Maqsood, Maida and Ahmad, Munir</t>
  </si>
  <si>
    <t>https://www.scopus.com/inward/record.uri?eid=2-s2.0-85218037410&amp;doi=10.4018%2f979-8-3693-4199-5.ch011&amp;partnerID=40&amp;md5=c7ee39353c8cf4a66472d8cc961acfe8</t>
  </si>
  <si>
    <t>10.4018/979-8-3693-4199-5.ch011</t>
  </si>
  <si>
    <t>2-s2.0-105003088922</t>
  </si>
  <si>
    <t>rayyan-218685080</t>
  </si>
  <si>
    <t>Dual-Color Space Hierarchical Classification Network for Image-Sharing Chain Detection</t>
  </si>
  <si>
    <t>IEEE Transactions on Instrumentation and Measurement</t>
  </si>
  <si>
    <t>Wei, Jiaheng and Yao, Heng and Wang, Na and Qin, Chuan</t>
  </si>
  <si>
    <t>https://www.scopus.com/inward/record.uri?eid=2-s2.0-105003088922&amp;doi=10.1109%2fTIM.2025.3555749&amp;partnerID=40&amp;md5=70b78f8841fa4c8e3f64675b5d4eacb8</t>
  </si>
  <si>
    <t>10.1109/TIM.2025.3555749</t>
  </si>
  <si>
    <t>2-s2.0-85218763106</t>
  </si>
  <si>
    <t>rayyan-218685081</t>
  </si>
  <si>
    <t>Formal Development of Blockchain Enabled E Healthcare System Using Event-B</t>
  </si>
  <si>
    <t>International Journal of Engineering Trends and Technology</t>
  </si>
  <si>
    <t>Suryavanshi, Raghuraj Singh and Nagar, Vishal and Rawat, Abhishek and Yadav, Divakar</t>
  </si>
  <si>
    <t>https://www.scopus.com/inward/record.uri?eid=2-s2.0-85218763106&amp;doi=10.14445%2f22315381%2fIJETT-V73I2P110&amp;partnerID=40&amp;md5=dca5d1957eb70b350c8799a69ec94610</t>
  </si>
  <si>
    <t>Seventh Sense Research Group</t>
  </si>
  <si>
    <t>10.14445/22315381/IJETT-V73I2P110</t>
  </si>
  <si>
    <t>2-s2.0-105002323178</t>
  </si>
  <si>
    <t>rayyan-218685082</t>
  </si>
  <si>
    <t>Can Vertical Mergers and Acquisitions of Renewable Energy Enterprises Enhance Supply Chain Resilience?â€”Empirical Verification Based on Multi-Period Difference-in-Differences Model</t>
  </si>
  <si>
    <t>Wu, Yiding and Liu, Qing and Guo, Qiming</t>
  </si>
  <si>
    <t>https://www.scopus.com/inward/record.uri?eid=2-s2.0-105002323178&amp;doi=10.3390%2fsu17073211&amp;partnerID=40&amp;md5=1aa2f8cd8f3ed959ccc22925d7e84148</t>
  </si>
  <si>
    <t>2-s2.0-86000325635</t>
  </si>
  <si>
    <t>rayyan-218685083</t>
  </si>
  <si>
    <t>A Scalable Approach to IoT Data Retrieval Using Blockchain, Aggregate Signatures, and Bloom Filters</t>
  </si>
  <si>
    <t>Journal of Information Systems Engineering and Management</t>
  </si>
  <si>
    <t>Prasad, Shweta Babu and Kumar, Ashok A. R. and Honnungar, Rajini V.</t>
  </si>
  <si>
    <t>https://www.scopus.com/inward/record.uri?eid=2-s2.0-86000325635&amp;doi=10.52783%2fjisem.v10i17s.2720&amp;partnerID=40&amp;md5=7ff52c3253685d65662802ead72663df</t>
  </si>
  <si>
    <t>IADITI - International Association for Digital Transformation and Technological Innovation</t>
  </si>
  <si>
    <t>2-s2.0-105002905981</t>
  </si>
  <si>
    <t>rayyan-218685084</t>
  </si>
  <si>
    <t>Interoperable Traceability inÂ Supply Chains: A Use Case inÂ Agritech</t>
  </si>
  <si>
    <t>Farina, Giovanni and Brunori, Gianluca and Chessa, Stefano and Kocian, Alexander and Lai, Maria Bonaria and Nardi, Daniele and Schifanella, Claudio and Bonura, Susanna and Masi, Nicola and Ambrosino, Fiorenzo and Mariano, Angelo and Colizzi, Lucio and Dimitri, Giovanna Maria and Gori, Marco and Scarselli, Franco and Bonomi, Silvia</t>
  </si>
  <si>
    <t>https://www.scopus.com/inward/record.uri?eid=2-s2.0-105002905981&amp;doi=10.1007%2f978-3-031-86370-7_3&amp;partnerID=40&amp;md5=6ec474801eef3807bd55a22bc7a71b32</t>
  </si>
  <si>
    <t>10.1007/978-3-031-86370-7_3</t>
  </si>
  <si>
    <t>2-s2.0-105000971872</t>
  </si>
  <si>
    <t>rayyan-218685085</t>
  </si>
  <si>
    <t>Verifiable Key-Aggregate Searchable Encryption Scheme for Fog-Based Internet of Autonomous Vehicles</t>
  </si>
  <si>
    <t>Basudan, Sultan and Alamer, Abdulrahman</t>
  </si>
  <si>
    <t>https://www.scopus.com/inward/record.uri?eid=2-s2.0-105000971872&amp;doi=10.3390%2fapp15063081&amp;partnerID=40&amp;md5=71548fc4e9663bb1ee57468512234e30</t>
  </si>
  <si>
    <t>2-s2.0-85211345563</t>
  </si>
  <si>
    <t>rayyan-218685086</t>
  </si>
  <si>
    <t>Multi-modality boundary-guided network for generalizable image manipulation localization: Multi-modality boundary-guided..: Y. Jiang et al.</t>
  </si>
  <si>
    <t>Multimedia Systems</t>
  </si>
  <si>
    <t>Jiang, Yanyan and Huang, Yongping and Chen, Haipeng and Lyu, Yingda</t>
  </si>
  <si>
    <t>https://www.scopus.com/inward/record.uri?eid=2-s2.0-85211345563&amp;doi=10.1007%2fs00530-024-01583-7&amp;partnerID=40&amp;md5=25b581cba22aecadb99dc2b98d13b1be</t>
  </si>
  <si>
    <t>10.1007/s00530-024-01583-7</t>
  </si>
  <si>
    <t>2-s2.0-85216651986</t>
  </si>
  <si>
    <t>rayyan-218685087</t>
  </si>
  <si>
    <t>A Systematic Literature Review of Aggregate Production Planning (APP): Social and Economic Perspectives</t>
  </si>
  <si>
    <t>Journal of Industrial Engineering and Management</t>
  </si>
  <si>
    <t>Leong, Wan Yee and Wong, Kuan Yew and Anjomshoae, Ali</t>
  </si>
  <si>
    <t>https://www.scopus.com/inward/record.uri?eid=2-s2.0-85216651986&amp;doi=10.3926%2fjiem.7927&amp;partnerID=40&amp;md5=19054df42dc58ced6d029a044e115631</t>
  </si>
  <si>
    <t>OmniaScience</t>
  </si>
  <si>
    <t>2-s2.0-86000295892</t>
  </si>
  <si>
    <t>rayyan-218685088</t>
  </si>
  <si>
    <t>A study of massive multidimensional data sharing and interaction algorithms based on cloud-edge collaboration</t>
  </si>
  <si>
    <t>Discover Applied Sciences</t>
  </si>
  <si>
    <t>Zhang, Xiaodong and Wang, Jing and Yang, Ke</t>
  </si>
  <si>
    <t>https://www.scopus.com/inward/record.uri?eid=2-s2.0-86000295892&amp;doi=10.1007%2fs42452-025-06595-0&amp;partnerID=40&amp;md5=82a6899768870f3936dbe3c1087baeb5</t>
  </si>
  <si>
    <t>2-s2.0-85215432027</t>
  </si>
  <si>
    <t>rayyan-218685089</t>
  </si>
  <si>
    <t>A comprehensive survey on stegomalware detection in digital media, research challenges and future directions</t>
  </si>
  <si>
    <t>Signal Processing</t>
  </si>
  <si>
    <t>Badar, Laila Tul and Carminati, Barbara and Ferrari, Elena</t>
  </si>
  <si>
    <t>https://www.scopus.com/inward/record.uri?eid=2-s2.0-85215432027&amp;doi=10.1016%2fj.sigpro.2025.109888&amp;partnerID=40&amp;md5=b8f3ed9770868d9edec1a5db95355bd5</t>
  </si>
  <si>
    <t>2-s2.0-86000465811</t>
  </si>
  <si>
    <t>rayyan-218685090</t>
  </si>
  <si>
    <t>IDHG-ECC-integrated Diffie Hellman Galoisâ€“elliptic-curve cryptography for enhancing EHR data security</t>
  </si>
  <si>
    <t>S T, Jyothy and Sarvagya, Mrinal</t>
  </si>
  <si>
    <t>https://www.scopus.com/inward/record.uri?eid=2-s2.0-86000465811&amp;doi=10.1016%2fj.jisa.2025.104024&amp;partnerID=40&amp;md5=372f77e14045a0b75ab2b9ebbe4914fa</t>
  </si>
  <si>
    <t>10.1016/j.jisa.2025.104024</t>
  </si>
  <si>
    <t>2-s2.0-85210034574</t>
  </si>
  <si>
    <t>rayyan-218685091</t>
  </si>
  <si>
    <t>Simulation study of pharmaceutical supply chains based on system dynamics</t>
  </si>
  <si>
    <t>Finance Research Letters</t>
  </si>
  <si>
    <t>Qin, Yuming and Lan, Hongjie</t>
  </si>
  <si>
    <t>https://www.scopus.com/inward/record.uri?eid=2-s2.0-85210034574&amp;doi=10.1016%2fj.frl.2024.106447&amp;partnerID=40&amp;md5=583ba2bdf408ba530b47729d11ab5b1f</t>
  </si>
  <si>
    <t>10.1016/j.frl.2024.106447</t>
  </si>
  <si>
    <t>2-s2.0-105003268161</t>
  </si>
  <si>
    <t>rayyan-218685092</t>
  </si>
  <si>
    <t>Use of Asymmetric Byzantine Quorums to Overcome Trust Issues in Blockchain Oracles</t>
  </si>
  <si>
    <t>International Journal of Networked and Distributed Computing</t>
  </si>
  <si>
    <t>Rahman, Fahad and Titouna, Chafiq and NaÃ¯t-Abdesselam, Farid</t>
  </si>
  <si>
    <t>https://www.scopus.com/inward/record.uri?eid=2-s2.0-105003268161&amp;doi=10.1007%2fs44227-024-00054-9&amp;partnerID=40&amp;md5=acd8aa8057de91a7ee2c6ae1f3a06adb</t>
  </si>
  <si>
    <t>10.1007/s44227-024-00054-9</t>
  </si>
  <si>
    <t>2-s2.0-86000772191</t>
  </si>
  <si>
    <t>rayyan-218685094</t>
  </si>
  <si>
    <t>Supporting secure and efficient collaborative health information exchange: A hybrid blockchain and ontology based approach</t>
  </si>
  <si>
    <t>Sandhu, Ramandeep Kaur and Thomas, Manoj A and Osei-Bryson, Kweku Muata</t>
  </si>
  <si>
    <t>https://www.scopus.com/inward/record.uri?eid=2-s2.0-86000772191&amp;doi=10.1016%2fj.bcra.2024.100248&amp;partnerID=40&amp;md5=4e4800657b78e1a701102410ed6af8e6</t>
  </si>
  <si>
    <t>2-s2.0-85217653470</t>
  </si>
  <si>
    <t>rayyan-218685095</t>
  </si>
  <si>
    <t>A Fog Computing and Blockchain-based Anonymous Authentication Scheme to Enhance Security in VANET Environments</t>
  </si>
  <si>
    <t>Alzaidi, Zahraa Sh. and Yassin, Ali A. and Abduljabbar, Zaid Ameen and Nyangaresi, Vincent Omollo</t>
  </si>
  <si>
    <t>https://www.scopus.com/inward/record.uri?eid=2-s2.0-85217653470&amp;doi=10.48084%2fetasr.8663&amp;partnerID=40&amp;md5=12426c0672dd06f315bf095a6c312210</t>
  </si>
  <si>
    <t>2-s2.0-85216513859</t>
  </si>
  <si>
    <t>rayyan-218685096</t>
  </si>
  <si>
    <t>Empowering Diabetes Management Through Blockchain and Edge Computing: A Systematic Review of Healthcare Innovations and Challenges</t>
  </si>
  <si>
    <t>Tlemcani, K. and Azbeg, K. and Saoudi, E. and Fetjah, L. and Ouchetto, O. and Jai Andaloussi, S.</t>
  </si>
  <si>
    <t>https://www.scopus.com/inward/record.uri?eid=2-s2.0-85216513859&amp;doi=10.1109%2fACCESS.2025.3531350&amp;partnerID=40&amp;md5=a0a8d317d41d080351cb6da53f56fc97</t>
  </si>
  <si>
    <t>2-s2.0-105003497453</t>
  </si>
  <si>
    <t>rayyan-218685097</t>
  </si>
  <si>
    <t>Securing Decentralized Ecosystems: A Comprehensive Systematic Review of Blockchain Vulnerabilities, Attacks, and Countermeasures and Mitigation Strategies</t>
  </si>
  <si>
    <t>Siam, Md Kamrul and Saha, Bilash and Hasan, Md Mehedi and Hossain Faruk, Md Jobair and Anjum, Nafisa and Tahora, Sharaban and Siddika, Aiasha and Shahriar, Hossain</t>
  </si>
  <si>
    <t>https://www.scopus.com/inward/record.uri?eid=2-s2.0-105003497453&amp;doi=10.3390%2ffi17040183&amp;partnerID=40&amp;md5=91de7051a39c39fdc67e9d85ee76d41e</t>
  </si>
  <si>
    <t>10.3390/fi17040183</t>
  </si>
  <si>
    <t>2-s2.0-85209924335</t>
  </si>
  <si>
    <t>rayyan-218685098</t>
  </si>
  <si>
    <t>Securing IoMT healthcare systems with federated learning and BigchainDB</t>
  </si>
  <si>
    <t>Jafari, Masoumeh and Adibnia, Fazlollah</t>
  </si>
  <si>
    <t>https://www.scopus.com/inward/record.uri?eid=2-s2.0-85209924335&amp;doi=10.1016%2fj.future.2024.107609&amp;partnerID=40&amp;md5=094bda72c73ee7e5fd228ee390ba6538</t>
  </si>
  <si>
    <t>10.1016/j.future.2024.107609</t>
  </si>
  <si>
    <t>2-s2.0-85218252279</t>
  </si>
  <si>
    <t>rayyan-218685099</t>
  </si>
  <si>
    <t>Assessing Innovation, Sustainability, and Market Performance in Taiwan's Semiconductor Sector: Insights From ESG-Driven Analysis</t>
  </si>
  <si>
    <t>Business Strategy and the Environment</t>
  </si>
  <si>
    <t>Lu, Wen-Min and Ting, IreneÂ WeiÂ Kiong and Chou, Chien-Heng and Yao, Sheng-Hui</t>
  </si>
  <si>
    <t>https://www.scopus.com/inward/record.uri?eid=2-s2.0-85218252279&amp;doi=10.1002%2fbse.4195&amp;partnerID=40&amp;md5=58efe50152d3568ac6b9901d502c676e</t>
  </si>
  <si>
    <t>10.1002/bse.4195</t>
  </si>
  <si>
    <t>2-s2.0-105003477736</t>
  </si>
  <si>
    <t>rayyan-218685100</t>
  </si>
  <si>
    <t>Blockchain Integration in IoT: Applications, Opportunities, and Challenges</t>
  </si>
  <si>
    <t>Gholami, Mozhgan and Ghaffari, Ali and Derakhshanfard, Nahideh and IbrahimoÄŸLu, Nadir and Pourhaji Kazem, Ali Asghar</t>
  </si>
  <si>
    <t>https://www.scopus.com/inward/record.uri?eid=2-s2.0-105003477736&amp;doi=10.32604%2fcmc.2025.063304&amp;partnerID=40&amp;md5=7d3d99454762712fdf8b6dd92d5c0405</t>
  </si>
  <si>
    <t>10.32604/cmc.2025.063304</t>
  </si>
  <si>
    <t>2-s2.0-85215958150</t>
  </si>
  <si>
    <t>rayyan-218685101</t>
  </si>
  <si>
    <t>Blockchain Technology Applications for E-Government and Trust</t>
  </si>
  <si>
    <t>Blockchain Technology for Cyber Defense, Cybersecurity, and Countermeasures: Techniques, Solutions, and Applications</t>
  </si>
  <si>
    <t>Vajrobol, Vajratiya and Jasim, Osamah Mohammed and Aggarwal, Nitisha and Pundir, Amit and Singh, Sanjeev and Saxena, Geetika Jain</t>
  </si>
  <si>
    <t>https://www.scopus.com/inward/record.uri?eid=2-s2.0-85215958150&amp;doi=10.1201%2f9781003449515-11&amp;partnerID=40&amp;md5=447228d04d0333906f237b8c9c2cb78a</t>
  </si>
  <si>
    <t>10.1201/9781003449515-11</t>
  </si>
  <si>
    <t>2-s2.0-105002184580</t>
  </si>
  <si>
    <t>rayyan-218685102</t>
  </si>
  <si>
    <t>Digital policy and governance frameworks for EHR systems in Tanzania: a scoping review</t>
  </si>
  <si>
    <t>Digital Policy, Regulation and Governance</t>
  </si>
  <si>
    <t>Mwogosi, Augustino and Simba, Rajabu</t>
  </si>
  <si>
    <t>https://www.scopus.com/inward/record.uri?eid=2-s2.0-105002184580&amp;doi=10.1108%2fDPRG-11-2024-0289&amp;partnerID=40&amp;md5=ed0dc6e21e0afc3bf780b6fe1b5c4cea</t>
  </si>
  <si>
    <t>10.1108/DPRG-11-2024-0289</t>
  </si>
  <si>
    <t>2-s2.0-85191096622</t>
  </si>
  <si>
    <t>rayyan-218685103</t>
  </si>
  <si>
    <t>Exploiting Blockchain to Make AI Trustworthy: A Software Development Lifecycle View</t>
  </si>
  <si>
    <t>ACM Computing Surveys</t>
  </si>
  <si>
    <t>Zhang, Peiyun and Ding, Song and Zhao, Qinglin</t>
  </si>
  <si>
    <t>https://www.scopus.com/inward/record.uri?eid=2-s2.0-85191096622&amp;doi=10.1145%2f3614424&amp;partnerID=40&amp;md5=cc072f1a179928342bea55c5a295c4cc</t>
  </si>
  <si>
    <t>10.1145/3614424</t>
  </si>
  <si>
    <t>2-s2.0-85202023992</t>
  </si>
  <si>
    <t>rayyan-218685104</t>
  </si>
  <si>
    <t>Blockchain-driven decentralized identity management: An interdisciplinary review and research agenda</t>
  </si>
  <si>
    <t>Information and Management</t>
  </si>
  <si>
    <t>Yan, Zhiyue and Zhao, Xi and Liu, Yang (Alison) and Luo, Xin (Robert)</t>
  </si>
  <si>
    <t>https://www.scopus.com/inward/record.uri?eid=2-s2.0-85202023992&amp;doi=10.1016%2fj.im.2024.104026&amp;partnerID=40&amp;md5=e429e7cd5f5db45ae14b497bd12372f7</t>
  </si>
  <si>
    <t>10.1016/j.im.2024.104026</t>
  </si>
  <si>
    <t>2-s2.0-85207216973</t>
  </si>
  <si>
    <t>rayyan-218685105</t>
  </si>
  <si>
    <t>Blockchain for video watermarking: An enhanced copyright protection approach for video forensics based on perceptual hash function</t>
  </si>
  <si>
    <t>Darwish, Saad Mohamed and Abu-Deif, Mona Mahamod and Elkaffas, Saleh Mesbah</t>
  </si>
  <si>
    <t>https://www.scopus.com/inward/record.uri?eid=2-s2.0-85207216973&amp;doi=10.1371%2fjournal.pone.0308451&amp;partnerID=40&amp;md5=6865f10f7ed5bbf6bd2e65d9fadce3ba</t>
  </si>
  <si>
    <t>2-s2.0-85203620374</t>
  </si>
  <si>
    <t>rayyan-218685106</t>
  </si>
  <si>
    <t>A Comprehensive Survey on the Societal Aspects of Smart Cities</t>
  </si>
  <si>
    <t>Bastos, David and Costa, Nuno and Rocha, Nelson Pacheco and FernÃ¡ndez-Caballero, Antonio and Pereira, AntÃ³nio</t>
  </si>
  <si>
    <t>https://www.scopus.com/inward/record.uri?eid=2-s2.0-85203620374&amp;doi=10.3390%2fapp14177823&amp;partnerID=40&amp;md5=d72b3af4e2421e01e5ce05107166a916</t>
  </si>
  <si>
    <t>2-s2.0-85197211820</t>
  </si>
  <si>
    <t>rayyan-218685107</t>
  </si>
  <si>
    <t>Forensic Recognition of Codec-Specific Image Compression Artefacts</t>
  </si>
  <si>
    <t>Hafner, Michael and Radovic, Aleksandar and Langer, Moritz and Findenig, Stefan and Uhl, Andreas</t>
  </si>
  <si>
    <t>https://www.scopus.com/inward/record.uri?eid=2-s2.0-85197211820&amp;doi=10.1145%2f3658664.3659648&amp;partnerID=40&amp;md5=8a6980f09f0179749f269910de027cfa</t>
  </si>
  <si>
    <t>10.1145/3658664.3659648</t>
  </si>
  <si>
    <t>2-s2.0-105000349442</t>
  </si>
  <si>
    <t>rayyan-218685108</t>
  </si>
  <si>
    <t>Blockchain-Driven Security for Protected Health Information in Person-Centric Smart Healthcare: The BHKEM Framework with Ambient Assistive Technology</t>
  </si>
  <si>
    <t>Sundareswaran, N. and Nagaraj, P.</t>
  </si>
  <si>
    <t>https://www.scopus.com/inward/record.uri?eid=2-s2.0-105000349442&amp;doi=10.1007%2f978-3-031-82516-3_5&amp;partnerID=40&amp;md5=7b946abed3b8c8a514a9e38c7cfad2a1</t>
  </si>
  <si>
    <t>10.1007/978-3-031-82516-3_5</t>
  </si>
  <si>
    <t>2-s2.0-85202189524</t>
  </si>
  <si>
    <t>rayyan-218685109</t>
  </si>
  <si>
    <t>An overview of blockchain smart contract execution mechanism</t>
  </si>
  <si>
    <t>Journal of Industrial Information Integration</t>
  </si>
  <si>
    <t>Liu, Yang and He, Jinlong and Li, Xiangyang and Chen, Jingwen and Liu, Xinlei and Peng, Song and Cao, Haohao and Wang, Yaoqi</t>
  </si>
  <si>
    <t>https://www.scopus.com/inward/record.uri?eid=2-s2.0-85202189524&amp;doi=10.1016%2fj.jii.2024.100674&amp;partnerID=40&amp;md5=d68f6d485c0af0e87630b3ca8c0c3302</t>
  </si>
  <si>
    <t>10.1016/j.jii.2024.100674</t>
  </si>
  <si>
    <t>2-s2.0-85210923166</t>
  </si>
  <si>
    <t>rayyan-218685110</t>
  </si>
  <si>
    <t>B-UMCS: Blockchain-enabled Unified Medical Consultancy Service</t>
  </si>
  <si>
    <t>Almohana, Albatoul and Almomani, Iman and El-Shafai, Walid</t>
  </si>
  <si>
    <t>https://www.scopus.com/inward/record.uri?eid=2-s2.0-85210923166&amp;doi=10.1371%2fjournal.pone.0310603&amp;partnerID=40&amp;md5=0bc190f99c5d0c9d7ed0c5c32eaa2d16</t>
  </si>
  <si>
    <t>2-s2.0-85199672983</t>
  </si>
  <si>
    <t>rayyan-218685111</t>
  </si>
  <si>
    <t>A unified component-based data-driven framework to support interoperability in the healthcare systems</t>
  </si>
  <si>
    <t>Heliyon</t>
  </si>
  <si>
    <t>Torab-Miandoab, Amir and Samad-Soltani, Taha and Jodati, Ahmadreza and Akbarzadeh, Fariborz and Rezaei-Hachesu, Peyman</t>
  </si>
  <si>
    <t>https://www.scopus.com/inward/record.uri?eid=2-s2.0-85199672983&amp;doi=10.1016%2fj.heliyon.2024.e35036&amp;partnerID=40&amp;md5=453bb4c299944d0cac19a0941550eea9</t>
  </si>
  <si>
    <t>2-s2.0-85205133273</t>
  </si>
  <si>
    <t>rayyan-218685112</t>
  </si>
  <si>
    <t>A Trusted Supervision Paradigm for Autonomous Driving Based on Multimodal Data Authentication</t>
  </si>
  <si>
    <t>Shi, Tianyi and Wu, Ruixiao and Zhou, Chuantian and Zheng, Siyang and Meng, Zhu and Cui, Zhe and Huang, Jin and Ren, Changrui and Zhao, Zhicheng</t>
  </si>
  <si>
    <t>https://www.scopus.com/inward/record.uri?eid=2-s2.0-85205133273&amp;doi=10.3390%2fbdcc8090100&amp;partnerID=40&amp;md5=56c91fa1cf0e3099f4e1a712ab76fd21</t>
  </si>
  <si>
    <t>2-s2.0-85211820138</t>
  </si>
  <si>
    <t>rayyan-218685113</t>
  </si>
  <si>
    <t>The Applications and Challenges of Digital Twin Technology in Smart Grids: A Comprehensive Review</t>
  </si>
  <si>
    <t>Mchirgui, Nabil and Quadar, Nordine and Kraiem, Habib and Lakhssassi, Ahmed</t>
  </si>
  <si>
    <t>https://www.scopus.com/inward/record.uri?eid=2-s2.0-85211820138&amp;doi=10.3390%2fapp142310933&amp;partnerID=40&amp;md5=ae539e54b5a3b505a2c6cb3db688d11f</t>
  </si>
  <si>
    <t>2-s2.0-85198432879</t>
  </si>
  <si>
    <t>rayyan-218685114</t>
  </si>
  <si>
    <t>Blockchain-Enabled Secure Data Sharing with Honey Encryption and DSNN-Based Key Generation</t>
  </si>
  <si>
    <t>Siyal, Reshma and Long, Jun and Asim, Muhammad and Ahmad, Naveed and Fathi, Hanaa and Alshinwan, Mohammad</t>
  </si>
  <si>
    <t>https://www.scopus.com/inward/record.uri?eid=2-s2.0-85198432879&amp;doi=10.3390%2fmath12131956&amp;partnerID=40&amp;md5=e83dd6098bbbfdbfdde48330d1c44113</t>
  </si>
  <si>
    <t>2-s2.0-105002726389</t>
  </si>
  <si>
    <t>rayyan-218685115</t>
  </si>
  <si>
    <t>Patient Health Internet of Things Wearable Device Sensor with Machine Learning for Tracking System</t>
  </si>
  <si>
    <t>3rd International Conference on Electronics and Renewable Systems, ICEARS 2025 - Proceedings</t>
  </si>
  <si>
    <t>Nancy, R. and Jonathan, R. and Moorthy, Jagadeesan and Latha, R. and Thangavelu, Raja</t>
  </si>
  <si>
    <t>https://www.scopus.com/inward/record.uri?eid=2-s2.0-105002726389&amp;doi=10.1109%2fICEARS64219.2025.10940859&amp;partnerID=40&amp;md5=309e8106e81495e25989c5b988ff330d</t>
  </si>
  <si>
    <t>10.1109/ICEARS64219.2025.10940859</t>
  </si>
  <si>
    <t>2-s2.0-85198370226</t>
  </si>
  <si>
    <t>rayyan-218685116</t>
  </si>
  <si>
    <t>An Evaluation of Patient Privacy Protection with Fuzzy Conjoint Analysisâ€”A Case Study from Nursesâ€™ Perspective</t>
  </si>
  <si>
    <t>Healthcare (Switzerland)</t>
  </si>
  <si>
    <t>GÃ¼rsel, GÃ¼ney and Bayer, NÃ¼khet and TurunÃ§, Ã–mer and Ã‡alÄ±ÅŸkan, Abdullah and AkkoÃ§, Ä°rfan and Demirci, Ayhan and Ã‡etin, Melike and KÃ¶roÄŸlu, Ã–zlem</t>
  </si>
  <si>
    <t>https://www.scopus.com/inward/record.uri?eid=2-s2.0-85198370226&amp;doi=10.3390%2fhealthcare12131363&amp;partnerID=40&amp;md5=679ca9d1e947792dd973456285ddab19</t>
  </si>
  <si>
    <t>rayyan-218685117</t>
  </si>
  <si>
    <t>Image copy-move forgery detection based on the clustering of matched pairs</t>
  </si>
  <si>
    <t>rayyan-218685118</t>
  </si>
  <si>
    <t>Research progress on speech deepfake and its detection techniques</t>
  </si>
  <si>
    <t>2-s2.0-105002571564</t>
  </si>
  <si>
    <t>rayyan-218685119</t>
  </si>
  <si>
    <t>Exploring the Intersection of Big Data and AI With CRM Through Descriptive, Network, and Contextual Methods</t>
  </si>
  <si>
    <t>Ozay, Dervis and Jahanbakth, Mohammad and Wang, Shouyi</t>
  </si>
  <si>
    <t>https://www.scopus.com/inward/record.uri?eid=2-s2.0-105002571564&amp;doi=10.1109%2fACCESS.2025.3554549&amp;partnerID=40&amp;md5=02d8678d98e6d999fcaad05c6a5ff857</t>
  </si>
  <si>
    <t>2-s2.0-85213450969</t>
  </si>
  <si>
    <t>rayyan-218685120</t>
  </si>
  <si>
    <t>Addressing the Interoperability of Electronic Health Records: The Technical and Semantic Interoperability, Preserving Privacy and Security Framework</t>
  </si>
  <si>
    <t>Applied System Innovation</t>
  </si>
  <si>
    <t>Ademola, Adetunji and George, Carlisle and Mapp, Glenford</t>
  </si>
  <si>
    <t>https://www.scopus.com/inward/record.uri?eid=2-s2.0-85213450969&amp;doi=10.3390%2fasi7060116&amp;partnerID=40&amp;md5=972a69b550c0303f35be0579a7ec2d3f</t>
  </si>
  <si>
    <t>2-s2.0-105002272013</t>
  </si>
  <si>
    <t>rayyan-218685121</t>
  </si>
  <si>
    <t>Personal data sharing model with legal validity in blockchain-based secure environment</t>
  </si>
  <si>
    <t>International Conference on Advanced Communication Technology, ICACT</t>
  </si>
  <si>
    <t>Shin, Su Jin and Shin, Sang Uk</t>
  </si>
  <si>
    <t>https://www.scopus.com/inward/record.uri?eid=2-s2.0-105002272013&amp;doi=10.23919%2fICACT63878.2025.10936773&amp;partnerID=40&amp;md5=c7dab85fb874367ffe0a452992d6e9d4</t>
  </si>
  <si>
    <t>10.23919/ICACT63878.2025.10936773</t>
  </si>
  <si>
    <t>2-s2.0-85194476187</t>
  </si>
  <si>
    <t>rayyan-218685122</t>
  </si>
  <si>
    <t>Subtraction of Hyperledger Fabric: A blockchain-based lightweight storage mechanism for digital evidences</t>
  </si>
  <si>
    <t>Fu, Xiang and Ma, Haoliang and Ding, Bo and Wang, Huaimin and Shi, Peichang</t>
  </si>
  <si>
    <t>https://www.scopus.com/inward/record.uri?eid=2-s2.0-85194476187&amp;doi=10.1016%2fj.sysarc.2024.103182&amp;partnerID=40&amp;md5=042c4a1e7db3e8c9826fe09c80409d27</t>
  </si>
  <si>
    <t>10.1016/j.sysarc.2024.103182</t>
  </si>
  <si>
    <t>2-s2.0-85203039578</t>
  </si>
  <si>
    <t>rayyan-218685123</t>
  </si>
  <si>
    <t>Advanced analytics and machine learning algorithms for healthcare decision support systems: A study</t>
  </si>
  <si>
    <t>Cybersecurity and Data Management Innovations for Revolutionizing Healthcare</t>
  </si>
  <si>
    <t>Sarvakar, Ketan and Yadav, Rahul and Patel, Akshita and Patel, Chandrakantbhai Devabhai and Rana, Kaushik and Borisagar, Viral</t>
  </si>
  <si>
    <t>https://www.scopus.com/inward/record.uri?eid=2-s2.0-85203039578&amp;doi=10.4018%2f979-8-3693-7457-3.ch002&amp;partnerID=40&amp;md5=777e3c6651217f6b9d28484ba303d42d</t>
  </si>
  <si>
    <t>10.4018/979-8-3693-7457-3.ch002</t>
  </si>
  <si>
    <t>2-s2.0-85190128710</t>
  </si>
  <si>
    <t>rayyan-218685124</t>
  </si>
  <si>
    <t>ONMCA: One-Network-Multi-Chain Architecture for customizable asset-oriented blockchain systems</t>
  </si>
  <si>
    <t>Wang, Liang and Zhou, Wenying and Zuo, Lina and Liu, Haibo and Ying, Wenchi</t>
  </si>
  <si>
    <t>https://www.scopus.com/inward/record.uri?eid=2-s2.0-85190128710&amp;doi=10.1007%2fs12083-024-01698-8&amp;partnerID=40&amp;md5=16839c69e9b11da004632c9f72e38121</t>
  </si>
  <si>
    <t>rayyan-218685125</t>
  </si>
  <si>
    <t>Algorithm for byzantine fault-tolerant consensus to support dynamic feedback decision-making</t>
  </si>
  <si>
    <t>2-s2.0-85213998093</t>
  </si>
  <si>
    <t>rayyan-218685126</t>
  </si>
  <si>
    <t>A novel optimization-based blockchain technology using health care data for enhancing security and privacy in the medical system</t>
  </si>
  <si>
    <t>Journal of Discrete Mathematical Sciences and Cryptography</t>
  </si>
  <si>
    <t>Kavita, K. and Kulkarni, Raghavendra and Prasad, A. Hanumat and Jeyakumar, Balajee and Thaile, Manyam and Gore, Santosh</t>
  </si>
  <si>
    <t>https://www.scopus.com/inward/record.uri?eid=2-s2.0-85213998093&amp;doi=10.47974%2fJDMSC-2132&amp;partnerID=40&amp;md5=5778d1c851cbe189324fb69f9bd37764</t>
  </si>
  <si>
    <t>Taru Publications</t>
  </si>
  <si>
    <t>10.47974/JDMSC-2132</t>
  </si>
  <si>
    <t>2-s2.0-85200351247</t>
  </si>
  <si>
    <t>rayyan-218685127</t>
  </si>
  <si>
    <t>Blue Skies from (X?s) Pain: A Digital Forensic Analysis of Threads and Bluesky</t>
  </si>
  <si>
    <t>Brown, Joseph and Onik, Abdur Rahman and Baggili, Ibrahim</t>
  </si>
  <si>
    <t>https://www.scopus.com/inward/record.uri?eid=2-s2.0-85200351247&amp;doi=10.1145%2f3664476.3670904&amp;partnerID=40&amp;md5=88b83bb9713adc9d26eb5a7eb79c8725</t>
  </si>
  <si>
    <t>10.1145/3664476.3670904</t>
  </si>
  <si>
    <t>rayyan-218685128</t>
  </si>
  <si>
    <t>Ullah, Faheem and He, Jingsha and Zhu, Nafei and Wajahat, Ahsan and Nazir, Ahsan and Qureshi, Sirajuddin and Pathan, Muhammad Salman and Dev, Soumyabrata</t>
  </si>
  <si>
    <t>https://www.scopus.com/inward/record.uri?eid=2-s2.0-85201282873&amp;doi=10.1016%2fj.heliyon.2024.e34407&amp;partnerID=40&amp;md5=ad2949c5c44b69a8002b3348a7811b26</t>
  </si>
  <si>
    <t>2-s2.0-85200960086</t>
  </si>
  <si>
    <t>rayyan-218685129</t>
  </si>
  <si>
    <t>Navigating the abyss - Illuminating data leakage threats, mitigations, and future horizons</t>
  </si>
  <si>
    <t>Cloud Security: Concepts, Applications and Practices</t>
  </si>
  <si>
    <t>Kulkarni, Samarth and Girish, G.N.</t>
  </si>
  <si>
    <t>https://www.scopus.com/inward/record.uri?eid=2-s2.0-85200960086&amp;doi=10.1201%2f9781003455448-3&amp;partnerID=40&amp;md5=3ec88a99920a06ab8a101260f4a44d5e</t>
  </si>
  <si>
    <t>10.1201/9781003455448-3</t>
  </si>
  <si>
    <t>2-s2.0-85205559282</t>
  </si>
  <si>
    <t>rayyan-218685130</t>
  </si>
  <si>
    <t>Access Control Models and Frameworks for the IoT Environment: Review, Challenges, and Future Direction</t>
  </si>
  <si>
    <t>Mishra, Rajiv Kumar and Yadav, Rajesh K. and Nath, Prem</t>
  </si>
  <si>
    <t>https://www.scopus.com/inward/record.uri?eid=2-s2.0-85205559282&amp;doi=10.1007%2fs11277-024-11568-4&amp;partnerID=40&amp;md5=f8f6f0f4240e99720393cb49e3e9b4f6</t>
  </si>
  <si>
    <t>10.1007/s11277-024-11568-4</t>
  </si>
  <si>
    <t>rayyan-218685131</t>
  </si>
  <si>
    <t>Said, Huwida E. and Al Barghuthi, Nedaa B. and Badi, Sulafa M. and Hashim, Faiza and Girija, Shini</t>
  </si>
  <si>
    <t>https://www.scopus.com/inward/record.uri?eid=2-s2.0-85210255356&amp;doi=10.3390%2fapp142210744&amp;partnerID=40&amp;md5=66ab0d7af47649e76c3c74be4c808553</t>
  </si>
  <si>
    <t>2-s2.0-85200741152</t>
  </si>
  <si>
    <t>rayyan-218685132</t>
  </si>
  <si>
    <t>Efficient and Secure Management of Medical Data Sharing Based on Blockchain Technology</t>
  </si>
  <si>
    <t>Mao, Xiangke and Li, Chao and Zhang, Yong and Zhang, Guigang and Xing, Chunxiao</t>
  </si>
  <si>
    <t>https://www.scopus.com/inward/record.uri?eid=2-s2.0-85200741152&amp;doi=10.3390%2fapp14156816&amp;partnerID=40&amp;md5=37f15d400462bd694e7b0665278f84cf</t>
  </si>
  <si>
    <t>2-s2.0-85189766783</t>
  </si>
  <si>
    <t>rayyan-218685133</t>
  </si>
  <si>
    <t>PRIBANI: a privacy-ensured framework for blockchain transactions with information retrieval</t>
  </si>
  <si>
    <t>Chhabra, Archana and Saha, Rahul and Kumar, Gulshan</t>
  </si>
  <si>
    <t>https://www.scopus.com/inward/record.uri?eid=2-s2.0-85189766783&amp;doi=10.1007%2fs10586-024-04387-6&amp;partnerID=40&amp;md5=a0b23c0f9671a3dddb6f7691fe55366a</t>
  </si>
  <si>
    <t>10.1007/s10586-024-04387-6</t>
  </si>
  <si>
    <t>2-s2.0-105002449413</t>
  </si>
  <si>
    <t>rayyan-218685134</t>
  </si>
  <si>
    <t>Exploring Artificial Intelligence Security: A Comparative Study of Adversarial Attacks and Steganographic Defenses</t>
  </si>
  <si>
    <t>4th International Conference on Sentiment Analysis and Deep Learning, ICSADL 2025 - Proceedings</t>
  </si>
  <si>
    <t>Prathyusha, Kema and Vinoj, J. and Manikandan, K.B.</t>
  </si>
  <si>
    <t>https://www.scopus.com/inward/record.uri?eid=2-s2.0-105002449413&amp;doi=10.1109%2fICSADL65848.2025.10933147&amp;partnerID=40&amp;md5=757db8edcb338193ceb5f06f7ca3b0dd</t>
  </si>
  <si>
    <t>10.1109/ICSADL65848.2025.10933147</t>
  </si>
  <si>
    <t>2-s2.0-85199642957</t>
  </si>
  <si>
    <t>rayyan-218685135</t>
  </si>
  <si>
    <t>Edge Cloud Computing and Federatedâ€“Split Learning in Internet of Things</t>
  </si>
  <si>
    <t>Duan, Qiang and Lu, Zhihui</t>
  </si>
  <si>
    <t>https://www.scopus.com/inward/record.uri?eid=2-s2.0-85199642957&amp;doi=10.3390%2ffi16070227&amp;partnerID=40&amp;md5=be1c4056e87936cc063b3b1e651fb5d1</t>
  </si>
  <si>
    <t>2-s2.0-105002529923</t>
  </si>
  <si>
    <t>rayyan-218685136</t>
  </si>
  <si>
    <t>Blockchain and Data Security: Safeguarding Patientâ€™s Information</t>
  </si>
  <si>
    <t>Innovation in HealthTech: a Roadmap for Empowering Healthcare</t>
  </si>
  <si>
    <t>Duggegowda, Divyashree and Ramamoorthy, Umadevi and Hemanth, K.S.</t>
  </si>
  <si>
    <t>https://www.scopus.com/inward/record.uri?eid=2-s2.0-105002529923&amp;doi=10.1201%2f9781003516163-8&amp;partnerID=40&amp;md5=08a3d39bacf2e86609872d305cfac346</t>
  </si>
  <si>
    <t>10.1201/9781003516163-8</t>
  </si>
  <si>
    <t>rayyan-218685137</t>
  </si>
  <si>
    <t>Internet of Vehicles Data Sharing Scheme via Blockchain Sharding</t>
  </si>
  <si>
    <t>2-s2.0-85213114690</t>
  </si>
  <si>
    <t>rayyan-218685138</t>
  </si>
  <si>
    <t>Recent advancements in emerging technology for healthcare management systems</t>
  </si>
  <si>
    <t>Artificial Intelligence: A tool for effective diagnostics</t>
  </si>
  <si>
    <t>Sachdeva, Bhawna and Panda, Jeebananda and Taran, Sachin</t>
  </si>
  <si>
    <t>https://www.scopus.com/inward/record.uri?eid=2-s2.0-85213114690&amp;doi=10.1088%2f978-0-7503-5964-1ch2&amp;partnerID=40&amp;md5=44f8909b4a5eabd1ac4e7cb70c9d9528</t>
  </si>
  <si>
    <t>Institute of Physics Publishing</t>
  </si>
  <si>
    <t>10.1088/978-0-7503-5964-1ch2</t>
  </si>
  <si>
    <t>2-s2.0-85211476737</t>
  </si>
  <si>
    <t>rayyan-218685139</t>
  </si>
  <si>
    <t>Minimizing IoT Security Deployment Costs using the Dominating Set Approach</t>
  </si>
  <si>
    <t>Balbal, Samir and Bouamama, Salim</t>
  </si>
  <si>
    <t>https://www.scopus.com/inward/record.uri?eid=2-s2.0-85211476737&amp;doi=10.48084%2fetasr.8725&amp;partnerID=40&amp;md5=591bafb250a1975082f66dd1283e1e07</t>
  </si>
  <si>
    <t>2-s2.0-85199205735</t>
  </si>
  <si>
    <t>rayyan-218685140</t>
  </si>
  <si>
    <t>BCDA: A blockchain-based dynamic auditing scheme for intelligent IoT</t>
  </si>
  <si>
    <t>Liu, Yu and Li, Siqi and Kai, Ren and Liu, Chuchu and Yu, Yu and Li, Huibo and Liu, Mingxi</t>
  </si>
  <si>
    <t>https://www.scopus.com/inward/record.uri?eid=2-s2.0-85199205735&amp;doi=10.1016%2fj.compeleceng.2024.109460&amp;partnerID=40&amp;md5=5b19f258bd9b14b4e7e580e54ebead33</t>
  </si>
  <si>
    <t>10.1016/j.compeleceng.2024.109460</t>
  </si>
  <si>
    <t>2-s2.0-105002680508</t>
  </si>
  <si>
    <t>rayyan-218685141</t>
  </si>
  <si>
    <t>Message Priority Classification Framework for Autonomous Vehicles in Supply Chain Management</t>
  </si>
  <si>
    <t>2025 2nd International Conference on Computational Intelligence, Communication Technology and Networking, CICTN 2025</t>
  </si>
  <si>
    <t>Virani, Mili and Kansara, Drashti and Pathak, Lakshit and Gupta, Rajesh and Tanwar, Sudeep and Sawhney, Sahil</t>
  </si>
  <si>
    <t>https://www.scopus.com/inward/record.uri?eid=2-s2.0-105002680508&amp;doi=10.1109%2fCICTN64563.2025.10932527&amp;partnerID=40&amp;md5=29fea62429e3f55f9bab68886ba0da12</t>
  </si>
  <si>
    <t>10.1109/CICTN64563.2025.10932527</t>
  </si>
  <si>
    <t>2-s2.0-85188424142</t>
  </si>
  <si>
    <t>rayyan-218685142</t>
  </si>
  <si>
    <t>Log Preservation in Custody Dual Blockchain With Energy Regime and Obfuscation Shuffle</t>
  </si>
  <si>
    <t>IEEE Transactions on Network Science and Engineering</t>
  </si>
  <si>
    <t>Chew, Chit-Jie and Lee, Wei-Bin and Chen, Tzu-Hao and Lin, Iuon-Chang and Lee, Jung-San</t>
  </si>
  <si>
    <t>https://www.scopus.com/inward/record.uri?eid=2-s2.0-85188424142&amp;doi=10.1109%2fTNSE.2024.3375921&amp;partnerID=40&amp;md5=16f98233f5a6dd39286ef2e53675c90b</t>
  </si>
  <si>
    <t>10.1109/TNSE.2024.3375921</t>
  </si>
  <si>
    <t>2-s2.0-105001979899</t>
  </si>
  <si>
    <t>rayyan-218685143</t>
  </si>
  <si>
    <t>Graph Neural Network-Based User Preference Model for Social Network Access Control</t>
  </si>
  <si>
    <t>Informatica (Slovenia)</t>
  </si>
  <si>
    <t>Zhang, Yuan</t>
  </si>
  <si>
    <t>https://www.scopus.com/inward/record.uri?eid=2-s2.0-105001979899&amp;doi=10.31449%2finf.v49i16.7705&amp;partnerID=40&amp;md5=3388b23ad7a609f6abe670ab79e41378</t>
  </si>
  <si>
    <t>Slovene Society Informatika</t>
  </si>
  <si>
    <t>10.31449/inf.v49i16.7705</t>
  </si>
  <si>
    <t>2-s2.0-86000544198</t>
  </si>
  <si>
    <t>rayyan-218685144</t>
  </si>
  <si>
    <t>Advancing Decision-Making: AI-Driven Optimization Models for Complex Systems</t>
  </si>
  <si>
    <t>International Journal of Basic and Applied Science</t>
  </si>
  <si>
    <t>Sihotang, Hengki Tamando and Sihotang, Jonhariono and Simbolon, Agata Putri Handayani and Panjaitan, Firta Sari and Simbolon, Roma Sinta</t>
  </si>
  <si>
    <t>https://www.scopus.com/inward/record.uri?eid=2-s2.0-86000544198&amp;doi=10.35335%2fijobas.v13i3.581&amp;partnerID=40&amp;md5=dfc6a97dc8f706bb83a3fe3921c1bf22</t>
  </si>
  <si>
    <t>Institute of Computer Science (IOCS)</t>
  </si>
  <si>
    <t>10.35335/ijobas.v13i3.581</t>
  </si>
  <si>
    <t>2-s2.0-85199717466</t>
  </si>
  <si>
    <t>rayyan-218685145</t>
  </si>
  <si>
    <t>Application layer security for Internet communications: A comprehensive review, challenges, and future trends</t>
  </si>
  <si>
    <t>Cevallos-Salas, David and Estrada-JimÃ©nez, JosÃ© and GuamÃ¡n, Danny S.</t>
  </si>
  <si>
    <t>https://www.scopus.com/inward/record.uri?eid=2-s2.0-85199717466&amp;doi=10.1016%2fj.compeleceng.2024.109498&amp;partnerID=40&amp;md5=1c177e064be19de930b920837687de1c</t>
  </si>
  <si>
    <t>10.1016/j.compeleceng.2024.109498</t>
  </si>
  <si>
    <t>2-s2.0-85210600676</t>
  </si>
  <si>
    <t>rayyan-218685146</t>
  </si>
  <si>
    <t>Blockchain in Health Information Systems: A Systematic Review</t>
  </si>
  <si>
    <t>International Journal of Environmental Research and Public Health</t>
  </si>
  <si>
    <t>FonsÃªca, Aleika Lwiza Alves and Barbalho, Ingridy Marina Pierre and Fernandes, Felipe and Arrais JÃºnior, Ernano and Nagem, Danilo Alves Pinto and Cardoso, Pablo Holanda and Veras, NÃ­colas VinÃ­cius Rodrigues and Farias, Fernando Lucas de Oliveira and Lindquist, Ana Raquel and dos Santos, JoÃ£o Paulo Q. and Morais, Antonio Higor Freire de and Henriques, Jorge and Lucena, Marcia and Valentim, Ricardo Alexsandro de Medeiros</t>
  </si>
  <si>
    <t>https://www.scopus.com/inward/record.uri?eid=2-s2.0-85210600676&amp;doi=10.3390%2fijerph21111512&amp;partnerID=40&amp;md5=d91eb10eecce5ee4836d4f7fd3183587</t>
  </si>
  <si>
    <t>2-s2.0-85204477615</t>
  </si>
  <si>
    <t>rayyan-218685147</t>
  </si>
  <si>
    <t>Blockchain-enhanced IoT ecosystem for healthcare: Transformative potentials, applications, challenges, solutions, and future perspectives</t>
  </si>
  <si>
    <t>Mallick, Soubhagya Ranjan and Sobhanayak, Srichandan and Lenka, Rakesh Kumar</t>
  </si>
  <si>
    <t>https://www.scopus.com/inward/record.uri?eid=2-s2.0-85204477615&amp;doi=10.1016%2fj.cie.2024.110538&amp;partnerID=40&amp;md5=e5842e7550e20e6416f581c9ef33b480</t>
  </si>
  <si>
    <t>10.1016/j.cie.2024.110538</t>
  </si>
  <si>
    <t>2-s2.0-85205700924</t>
  </si>
  <si>
    <t>rayyan-218685148</t>
  </si>
  <si>
    <t>A systematic review on blockchain-based access control systems in cloud environment</t>
  </si>
  <si>
    <t>Punia, Aarti and Gulia, Preeti and Gill, Nasib Singh and Ibeke, Ebuka and Iwendi, Celestine and Shukla, Piyush Kumar</t>
  </si>
  <si>
    <t>https://www.scopus.com/inward/record.uri?eid=2-s2.0-85205700924&amp;doi=10.1186%2fs13677-024-00697-7&amp;partnerID=40&amp;md5=ee79e31eeddce58c45df5bffc968aec0</t>
  </si>
  <si>
    <t>2-s2.0-85214686317</t>
  </si>
  <si>
    <t>rayyan-218685149</t>
  </si>
  <si>
    <t>Blockchains in health information systems: A literature review on use cases and status of implementation of blockchains for electronic health records</t>
  </si>
  <si>
    <t>Human Systems Management</t>
  </si>
  <si>
    <t>Sternat, Timo and Bernsteiner, Reinhard and Ploder, Christian and Dilger, Thomas</t>
  </si>
  <si>
    <t>https://www.scopus.com/inward/record.uri?eid=2-s2.0-85214686317&amp;doi=10.3233%2fHSM-230148&amp;partnerID=40&amp;md5=4d6926ea9452edf669bbff3af5c3b205</t>
  </si>
  <si>
    <t>10.3233/HSM-230148</t>
  </si>
  <si>
    <t>2-s2.0-105001394307</t>
  </si>
  <si>
    <t>rayyan-218685150</t>
  </si>
  <si>
    <t>Enhanced Triple Layered Approach for Mitigating Security Risks in Cloud</t>
  </si>
  <si>
    <t>Kumar, Tajinder and Sharma, Purushottam and Cheng, Xiaochun and Lalar, Sachin and Kumar, Shubham and Bansal, Sandhya</t>
  </si>
  <si>
    <t>https://www.scopus.com/inward/record.uri?eid=2-s2.0-105001394307&amp;doi=10.32604%2fcmc.2025.060836&amp;partnerID=40&amp;md5=74738d33097648eca1569b708c962204</t>
  </si>
  <si>
    <t>10.32604/cmc.2025.060836</t>
  </si>
  <si>
    <t>2-s2.0-85202618042</t>
  </si>
  <si>
    <t>rayyan-218685151</t>
  </si>
  <si>
    <t>An Optimized Encryption Storage Scheme for Blockchain Data Based on Cold and Hot Blocks and Threshold Secret Sharing</t>
  </si>
  <si>
    <t>Yang, Dong and Tsai, Wei-Tek</t>
  </si>
  <si>
    <t>https://www.scopus.com/inward/record.uri?eid=2-s2.0-85202618042&amp;doi=10.3390%2fe26080690&amp;partnerID=40&amp;md5=586c165466a3d84a75f41a6d137fbcb1</t>
  </si>
  <si>
    <t>2-s2.0-85190445699</t>
  </si>
  <si>
    <t>rayyan-218685152</t>
  </si>
  <si>
    <t>Data breaches in healthcare: security mechanisms for attack mitigation</t>
  </si>
  <si>
    <t>Nemec Zlatolas, Lili and Welzer, Tatjana and Lhotska, Lenka</t>
  </si>
  <si>
    <t>https://www.scopus.com/inward/record.uri?eid=2-s2.0-85190445699&amp;doi=10.1007%2fs10586-024-04507-2&amp;partnerID=40&amp;md5=6bab6334594e3a2e9b3e8c1fbfc35f06</t>
  </si>
  <si>
    <t>2-s2.0-85201194301</t>
  </si>
  <si>
    <t>rayyan-218685153</t>
  </si>
  <si>
    <t>Blockchain, artificial intelligence, and healthcare: the tripod of futureâ€”a narrative review</t>
  </si>
  <si>
    <t>Artificial Intelligence Review</t>
  </si>
  <si>
    <t>Bathula, Archana and Gupta, Suneet K. and Merugu, Suresh and Saba, Luca and Khanna, Narendra N. and Laird, John R. and Sanagala, Skandha S. and Singh, Rajesh and Garg, Deepak and Fouda, Mostafa M. and Suri, Jasjit S.</t>
  </si>
  <si>
    <t>https://www.scopus.com/inward/record.uri?eid=2-s2.0-85201194301&amp;doi=10.1007%2fs10462-024-10873-5&amp;partnerID=40&amp;md5=c1c41fe4223939f5f8c670bf448a3a70</t>
  </si>
  <si>
    <t>2-s2.0-85199936761</t>
  </si>
  <si>
    <t>rayyan-218685154</t>
  </si>
  <si>
    <t>Genomic privacy preservation in genome-wide association studies: Taxonomy, limitations, challenges, and vision</t>
  </si>
  <si>
    <t>Briefings in Bioinformatics</t>
  </si>
  <si>
    <t>Aherrahrou, Noura and Tairi, Hamid and Aherrahrou, Zouhair</t>
  </si>
  <si>
    <t>https://www.scopus.com/inward/record.uri?eid=2-s2.0-85199936761&amp;doi=10.1093%2fbib%2fbbae356&amp;partnerID=40&amp;md5=e6cf728052c27092e9c5b41b908f4c3d</t>
  </si>
  <si>
    <t>2-s2.0-85202297752</t>
  </si>
  <si>
    <t>rayyan-218685155</t>
  </si>
  <si>
    <t>A Survey on Emerging Blockchain Technology Platforms for Securing the Internet of Things</t>
  </si>
  <si>
    <t>Kareem, Yunus and Djenouri, Djamel and Ghadafi, Essam</t>
  </si>
  <si>
    <t>https://www.scopus.com/inward/record.uri?eid=2-s2.0-85202297752&amp;doi=10.3390%2ffi16080285&amp;partnerID=40&amp;md5=f4b9f9f71f5e7e8628ca311a70b1356c</t>
  </si>
  <si>
    <t>rayyan-218685156</t>
  </si>
  <si>
    <t>Teenagersâ€™ Digital Security: Sociological Analysis</t>
  </si>
  <si>
    <t>2-s2.0-85199063235</t>
  </si>
  <si>
    <t>rayyan-218685157</t>
  </si>
  <si>
    <t>Current trends of blockchain technology: architecture, applications, challenges, and opportunities</t>
  </si>
  <si>
    <t>Discover Internet of Things</t>
  </si>
  <si>
    <t>Abrar, Iram and Sheikh, Javaid A.</t>
  </si>
  <si>
    <t>https://www.scopus.com/inward/record.uri?eid=2-s2.0-85199063235&amp;doi=10.1007%2fs43926-024-00058-5&amp;partnerID=40&amp;md5=2837efa27176e3d0b863d85153c6ea97</t>
  </si>
  <si>
    <t>2-s2.0-85203483691</t>
  </si>
  <si>
    <t>rayyan-218685158</t>
  </si>
  <si>
    <t>UAV communication for metaverse intelligent systems with blockchain technology</t>
  </si>
  <si>
    <t>Ubiquitous Computing and Technological Innovation for Universal Healthcare</t>
  </si>
  <si>
    <t>Babu, M. Vasim and Ramprabhu, S. and Sekaran, Ramesh</t>
  </si>
  <si>
    <t>https://www.scopus.com/inward/record.uri?eid=2-s2.0-85203483691&amp;doi=10.4018%2f979-8-3693-2268-0.ch009&amp;partnerID=40&amp;md5=d3cc348d6a1abd5758de70092a83e3bc</t>
  </si>
  <si>
    <t>10.4018/979-8-3693-2268-0.ch009</t>
  </si>
  <si>
    <t>2-s2.0-105002574199</t>
  </si>
  <si>
    <t>rayyan-218685159</t>
  </si>
  <si>
    <t>Customizable Preference Models for Prosumers in Peer-to-Peer Energy Trading</t>
  </si>
  <si>
    <t>Abolhasanzadeh, Bahareh and Barati, Masoud</t>
  </si>
  <si>
    <t>https://www.scopus.com/inward/record.uri?eid=2-s2.0-105002574199&amp;doi=10.1109%2fACCESS.2025.3556955&amp;partnerID=40&amp;md5=fb5fd04cf484b8a43988488c66d45af7</t>
  </si>
  <si>
    <t>10.1109/ACCESS.2025.3556955</t>
  </si>
  <si>
    <t>2-s2.0-85195694365</t>
  </si>
  <si>
    <t>rayyan-218685160</t>
  </si>
  <si>
    <t>Preserving differential privacy in neural networks for foreign object detection with heterogeneity-based noising among distributed devices</t>
  </si>
  <si>
    <t>Wang, Meng and Wang, Qiong-Yun and Zhang, Ya-Hao and Zhang, Zi-Xuan and Feng, Ya-Ning and Cao, Yu-Feng</t>
  </si>
  <si>
    <t>https://www.scopus.com/inward/record.uri?eid=2-s2.0-85195694365&amp;doi=10.1007%2fs11227-024-06243-1&amp;partnerID=40&amp;md5=4bb7be60e66eb83ae0fcaf4a6363c7db</t>
  </si>
  <si>
    <t>10.1007/s11227-024-06243-1</t>
  </si>
  <si>
    <t>2-s2.0-85200134541</t>
  </si>
  <si>
    <t>rayyan-218685161</t>
  </si>
  <si>
    <t>Securing modern power systems: Implementing comprehensive strategies to enhance resilience and reliability against cyber-attacks</t>
  </si>
  <si>
    <t>Results in Engineering</t>
  </si>
  <si>
    <t>Abdelkader, Sobhy and Amissah, Jeremiah and Kinga, Sammy and Mugerwa, Geofrey and Emmanuel, Ebinyu and Mansour, Diaa-Eldin A. and Bajaj, Mohit and Blazek, Vojtech and Prokop, Lukas</t>
  </si>
  <si>
    <t>https://www.scopus.com/inward/record.uri?eid=2-s2.0-85200134541&amp;doi=10.1016%2fj.rineng.2024.102647&amp;partnerID=40&amp;md5=ded84eb985fc04b9d84b298c3211d0e8</t>
  </si>
  <si>
    <t>2-s2.0-85203034891</t>
  </si>
  <si>
    <t>rayyan-218685162</t>
  </si>
  <si>
    <t>Blockchain-secured electronic health records for the internet of medical things</t>
  </si>
  <si>
    <t>Poonguzhali, N.</t>
  </si>
  <si>
    <t>https://www.scopus.com/inward/record.uri?eid=2-s2.0-85203034891&amp;doi=10.4018%2f979-8-3693-7457-3.ch012&amp;partnerID=40&amp;md5=f4a02e2722facb4ccef3931fb342a1f8</t>
  </si>
  <si>
    <t>10.4018/979-8-3693-7457-3.ch012</t>
  </si>
  <si>
    <t>2-s2.0-85170393653</t>
  </si>
  <si>
    <t>rayyan-218685163</t>
  </si>
  <si>
    <t>Exploring the promotion ofÂ blockchain adoption in the healthcare industry through government subsidies</t>
  </si>
  <si>
    <t>Li, Keqing and Liang, Changyong</t>
  </si>
  <si>
    <t>https://www.scopus.com/inward/record.uri?eid=2-s2.0-85170393653&amp;doi=10.1108%2fK-04-2023-0683&amp;partnerID=40&amp;md5=60713bd168b6ea24a12d25d91793afd4</t>
  </si>
  <si>
    <t>10.1108/K-04-2023-0683</t>
  </si>
  <si>
    <t>2-s2.0-85215244271</t>
  </si>
  <si>
    <t>rayyan-218685164</t>
  </si>
  <si>
    <t>Securing Fog Computing Networks: An Advanced Trust Management System Leveraging Fuzzy Techniques and Hierarchical Evaluation</t>
  </si>
  <si>
    <t>SSRG International Journal of Electrical and Electronics Engineering</t>
  </si>
  <si>
    <t>Thakkar, Shradhdha and Dave, Jaykumar A.</t>
  </si>
  <si>
    <t>https://www.scopus.com/inward/record.uri?eid=2-s2.0-85215244271&amp;doi=10.14445%2f23488379%2fIJEEE-V11I12P120&amp;partnerID=40&amp;md5=ce892efc4a9658a7a6dcc0e36b14414f</t>
  </si>
  <si>
    <t>10.14445/23488379/IJEEE-V11I12P120</t>
  </si>
  <si>
    <t>2-s2.0-105002452857</t>
  </si>
  <si>
    <t>rayyan-218685165</t>
  </si>
  <si>
    <t>Literature Survey: Decentralized Health Record Management System</t>
  </si>
  <si>
    <t>2025 1st International Conference on AIML-Applications for Engineering and Technology, ICAET 2025</t>
  </si>
  <si>
    <t>Pandita, Anshika and Morwadkar, Suchitra and Joshi, Padmaja and Girase, Janvi and Gosavi, Nikita and More, Isha</t>
  </si>
  <si>
    <t>https://www.scopus.com/inward/record.uri?eid=2-s2.0-105002452857&amp;doi=10.1109%2fICAET63349.2025.10932299&amp;partnerID=40&amp;md5=4c43f4d2ddddbb9ee0bcf2997c139c91</t>
  </si>
  <si>
    <t>10.1109/ICAET63349.2025.10932299</t>
  </si>
  <si>
    <t>2-s2.0-85209796151</t>
  </si>
  <si>
    <t>rayyan-218685166</t>
  </si>
  <si>
    <t>An API Security Framework for IoT-Enabled Healthcare System with the Application Blockchain-Based Smart Contract</t>
  </si>
  <si>
    <t>Kumar, Sandeep and Shaw, Dilip Kumar</t>
  </si>
  <si>
    <t>https://www.scopus.com/inward/record.uri?eid=2-s2.0-85209796151&amp;doi=10.1007%2fs42979-024-03430-y&amp;partnerID=40&amp;md5=bcdcb33eb19fd6434545f3eee9297030</t>
  </si>
  <si>
    <t>10.1007/s42979-024-03430-y</t>
  </si>
  <si>
    <t>2-s2.0-85200261675</t>
  </si>
  <si>
    <t>rayyan-218685167</t>
  </si>
  <si>
    <t>Review of data security within energy blockchain: A comprehensive analysis of storage, management, and utilization</t>
  </si>
  <si>
    <t>He, Yunhua and Zhou, Zhihao and Pan, Yan and Chong, Fahui and Wu, Bin and Xiao, Ke and Li, Hong</t>
  </si>
  <si>
    <t>https://www.scopus.com/inward/record.uri?eid=2-s2.0-85200261675&amp;doi=10.1016%2fj.hcc.2024.100233&amp;partnerID=40&amp;md5=2c7ce31088be7de1ccff22fee30155b3</t>
  </si>
  <si>
    <t>2-s2.0-85218966823</t>
  </si>
  <si>
    <t>rayyan-218685168</t>
  </si>
  <si>
    <t>Challenges in integrating cloud and IoT in healthcare systems</t>
  </si>
  <si>
    <t>Revolutionizing Healthcare Systems Through Cloud Computing and IoT</t>
  </si>
  <si>
    <t>Ashwini, A. and Kavitha, V. and Balasubramaniam, S. and Sundaravadivazhagan, B.</t>
  </si>
  <si>
    <t>https://www.scopus.com/inward/record.uri?eid=2-s2.0-85218966823&amp;doi=10.4018%2f979-8-3693-7225-8.ch003&amp;partnerID=40&amp;md5=c8399373da65e8ed781ef44a472e1e55</t>
  </si>
  <si>
    <t>10.4018/979-8-3693-7225-8.ch003</t>
  </si>
  <si>
    <t>2-s2.0-105001407495</t>
  </si>
  <si>
    <t>rayyan-218685169</t>
  </si>
  <si>
    <t>Prediction, Detection and Control of Insider Threats in Organizations</t>
  </si>
  <si>
    <t>Esparza, Esteban and DiÃ©guez, Mauricio and Hochstetter, Jorge</t>
  </si>
  <si>
    <t>https://www.scopus.com/inward/record.uri?eid=2-s2.0-105001407495&amp;doi=10.1007%2f978-3-031-84078-4_26&amp;partnerID=40&amp;md5=fc58e37caf7a55246e95e0bae2e88943</t>
  </si>
  <si>
    <t>10.1007/978-3-031-84078-4_26</t>
  </si>
  <si>
    <t>2-s2.0-105000624497</t>
  </si>
  <si>
    <t>rayyan-218685170</t>
  </si>
  <si>
    <t>Consumer Savings and Digital Remittance in Open Banking: Insights From Bibliometric and Geospatial Econometric Analysis</t>
  </si>
  <si>
    <t>Human Behavior and Emerging Technologies</t>
  </si>
  <si>
    <t>Niankara, Ibrahim and Hassan, Hassan Ismail and Traoret, Rachidatou I. and Islam, Abu Reza Mohammad</t>
  </si>
  <si>
    <t>https://www.scopus.com/inward/record.uri?eid=2-s2.0-105000624497&amp;doi=10.1155%2fhbe2%2f9352257&amp;partnerID=40&amp;md5=bada4087350d1d48a8504111dc8632d6</t>
  </si>
  <si>
    <t>2-s2.0-85203481785</t>
  </si>
  <si>
    <t>rayyan-218685171</t>
  </si>
  <si>
    <t>A comprehensive study on patient privacy and data security in big data healthcare applications</t>
  </si>
  <si>
    <t>Clinical Practice and Unmet Challenges in AI-Enhanced Healthcare Systems</t>
  </si>
  <si>
    <t>Devadas, Raghavendra M. and Hiremani, Vani and Rani, N. Shobha and Bhavya, K.R. and Sapna, R.</t>
  </si>
  <si>
    <t>https://www.scopus.com/inward/record.uri?eid=2-s2.0-85203481785&amp;doi=10.4018%2f979-8-3693-2703-6.ch002&amp;partnerID=40&amp;md5=1c9b545ba8df8e09bd5caf075c766a5c</t>
  </si>
  <si>
    <t>10.4018/979-8-3693-2703-6.ch002</t>
  </si>
  <si>
    <t>2-s2.0-85210138891</t>
  </si>
  <si>
    <t>rayyan-218685172</t>
  </si>
  <si>
    <t>Analysis of security and privacy challenges of smart health and sensing systems</t>
  </si>
  <si>
    <t>Bibhu, Vimal and Shukla, Anand Kumar and Shivahare, Basu Dev and Kaur, Jatinder and Shukri, Mohd and MGM, Ab Yajid Johar and Faaq, Ayham Sameer and AlShujairi, Mohammed Kareem and Pandey, Shatrudhan</t>
  </si>
  <si>
    <t>https://www.scopus.com/inward/record.uri?eid=2-s2.0-85210138891&amp;doi=10.1016%2fj.rineng.2024.103466&amp;partnerID=40&amp;md5=a17156ea568affa7c483c8037ade868e</t>
  </si>
  <si>
    <t>2-s2.0-105002719789</t>
  </si>
  <si>
    <t>rayyan-218685173</t>
  </si>
  <si>
    <t>The current status and future directions of artificial intelligence in the prediction, diagnosis, and treatment of liver diseases</t>
  </si>
  <si>
    <t>Gao, Bo and Duan, Wendu</t>
  </si>
  <si>
    <t>https://www.scopus.com/inward/record.uri?eid=2-s2.0-105002719789&amp;doi=10.1177%2f20552076251325418&amp;partnerID=40&amp;md5=35e95c4d8e4b78dae6b70652bbcc3e25</t>
  </si>
  <si>
    <t>10.1177/20552076251325418</t>
  </si>
  <si>
    <t>2-s2.0-85211482403</t>
  </si>
  <si>
    <t>rayyan-218685174</t>
  </si>
  <si>
    <t>Implementing Blockchain for Enhancing Security and Authentication in Iraqi E-Government Services</t>
  </si>
  <si>
    <t>Abdali, Huda Kamil and Hussain, Mohammed Abdulridha and Abduljabbar, Zaid Ameen and Nyangaresi, Vincent Omollo</t>
  </si>
  <si>
    <t>https://www.scopus.com/inward/record.uri?eid=2-s2.0-85211482403&amp;doi=10.48084%2fetasr.8828&amp;partnerID=40&amp;md5=19ca61ac385da54562a3b3ee586d8af3</t>
  </si>
  <si>
    <t>2-s2.0-85206549607</t>
  </si>
  <si>
    <t>rayyan-218685175</t>
  </si>
  <si>
    <t>Managing big data integrity for IoT healthcare information systems</t>
  </si>
  <si>
    <t>Computational Intelligence Applications in Cyber Security</t>
  </si>
  <si>
    <t>Shukla, Sarita and Gupta, Bineet Kumar and Somvanshi, Pallavi and Mishra, Mukesh</t>
  </si>
  <si>
    <t>https://www.scopus.com/inward/record.uri?eid=2-s2.0-85206549607&amp;doi=10.1201%2f9781003514312-8&amp;partnerID=40&amp;md5=dde919a4f8b773feb0bf5253b42cfc87</t>
  </si>
  <si>
    <t>10.1201/9781003514312-8</t>
  </si>
  <si>
    <t>2-s2.0-105000013413</t>
  </si>
  <si>
    <t>rayyan-218685176</t>
  </si>
  <si>
    <t>Federated Learning in Big Data with IoT for Intrusion Detection</t>
  </si>
  <si>
    <t>6th International Conference on Mobile Computing and Sustainable Informatics, ICMCSI 2025 - Proceedings</t>
  </si>
  <si>
    <t>Govindaram, Anitha and Prasath, J.S. and Suganya, A. and Jayasakthi, K. and Rajkumar, N. and Jose Anand, A.</t>
  </si>
  <si>
    <t>https://www.scopus.com/inward/record.uri?eid=2-s2.0-105000013413&amp;doi=10.1109%2fICMCSI64620.2025.10883562&amp;partnerID=40&amp;md5=e61a1d1e3851503e1647c9860de6a5a4</t>
  </si>
  <si>
    <t>10.1109/ICMCSI64620.2025.10883562</t>
  </si>
  <si>
    <t>2-s2.0-85210836167</t>
  </si>
  <si>
    <t>rayyan-218685177</t>
  </si>
  <si>
    <t>Courtsafe: Legal Records Storage &amp; Management Using Blockchain</t>
  </si>
  <si>
    <t>Kumar, Rohit and Agarwal, Harshit and Tayal, Ananya and Nagaraja, Hema</t>
  </si>
  <si>
    <t>https://www.scopus.com/inward/record.uri?eid=2-s2.0-85210836167&amp;doi=10.1145%2f3675888.3676140&amp;partnerID=40&amp;md5=1d3cef21b15348f21095964ed0e2bec8</t>
  </si>
  <si>
    <t>10.1145/3675888.3676140</t>
  </si>
  <si>
    <t>2-s2.0-85198408744</t>
  </si>
  <si>
    <t>rayyan-218685178</t>
  </si>
  <si>
    <t>Steganography in QR Codesâ€”Information Hiding with Suboptimal Segmentation</t>
  </si>
  <si>
    <t>https://www.scopus.com/inward/record.uri?eid=2-s2.0-85198408744&amp;doi=10.3390%2felectronics13132658&amp;partnerID=40&amp;md5=197a553502eab105bd35582a5cace320</t>
  </si>
  <si>
    <t>2-s2.0-85214377517</t>
  </si>
  <si>
    <t>rayyan-218685179</t>
  </si>
  <si>
    <t>A systematic review of protecting cloud healthcare data using blockchain: Target oriented approach</t>
  </si>
  <si>
    <t>Khan, Rubana A. and Sharma, Bhavna and Thakare, Nita M.</t>
  </si>
  <si>
    <t>https://www.scopus.com/inward/record.uri?eid=2-s2.0-85214377517&amp;doi=10.1063%2f5.0234398&amp;partnerID=40&amp;md5=e88dcb65909acf316c49094e0dcba064</t>
  </si>
  <si>
    <t>10.1063/5.0234398</t>
  </si>
  <si>
    <t>2-s2.0-85199433904</t>
  </si>
  <si>
    <t>rayyan-218685180</t>
  </si>
  <si>
    <t>Synergizing blockchain and artificial intelligence to enhance healthcare</t>
  </si>
  <si>
    <t>Drug Discovery Today</t>
  </si>
  <si>
    <t>Omidian, Hossein</t>
  </si>
  <si>
    <t>https://www.scopus.com/inward/record.uri?eid=2-s2.0-85199433904&amp;doi=10.1016%2fj.drudis.2024.104111&amp;partnerID=40&amp;md5=97db38ff0aca3631800005a65b7859ce</t>
  </si>
  <si>
    <t>10.1016/j.drudis.2024.104111</t>
  </si>
  <si>
    <t>2-s2.0-85205216842</t>
  </si>
  <si>
    <t>rayyan-218685181</t>
  </si>
  <si>
    <t>Data Privacy and Ethical Considerations in Database Management</t>
  </si>
  <si>
    <t>Pina, Eduardo and Ramos, JosÃ© and Jorge, Henrique and VÃ¡z, Paulo and Silva, JosÃ© and Wanzeller, Cristina and Abbasi, Maryam and Martins, Pedro</t>
  </si>
  <si>
    <t>https://www.scopus.com/inward/record.uri?eid=2-s2.0-85205216842&amp;doi=10.3390%2fjcp4030024&amp;partnerID=40&amp;md5=1dec5e9c64d9133273a189d2398c2210</t>
  </si>
  <si>
    <t>2-s2.0-85204391581</t>
  </si>
  <si>
    <t>rayyan-218685182</t>
  </si>
  <si>
    <t>DRPChain: A new blockchain-based trusted DRM scheme for image content protection</t>
  </si>
  <si>
    <t>Yun, Jian and Liu, Xinyu and Lu, Yusheng and Guan, Jingdan and Liu, Xinyang</t>
  </si>
  <si>
    <t>https://www.scopus.com/inward/record.uri?eid=2-s2.0-85204391581&amp;doi=10.1371%2fjournal.pone.0309743&amp;partnerID=40&amp;md5=9c7c443ff3fed9ce625061377a370b1e</t>
  </si>
  <si>
    <t>2-s2.0-85215512945</t>
  </si>
  <si>
    <t>rayyan-218685183</t>
  </si>
  <si>
    <t>A Study of Data Leakage Prevention Techniques in Remote Collaborative Work Application</t>
  </si>
  <si>
    <t>Xu, Wenfang and Zhao, Shusheng</t>
  </si>
  <si>
    <t>https://www.scopus.com/inward/record.uri?eid=2-s2.0-85215512945&amp;doi=10.1145%2f3689236.3691494&amp;partnerID=40&amp;md5=8791a1a384ae36873effbd0f4af3f068</t>
  </si>
  <si>
    <t>10.1145/3689236.3691494</t>
  </si>
  <si>
    <t>2-s2.0-85195120761</t>
  </si>
  <si>
    <t>rayyan-218685184</t>
  </si>
  <si>
    <t>Digital transformation for sustainable health and well-being: a review and future research directions</t>
  </si>
  <si>
    <t>Discover Sustainability</t>
  </si>
  <si>
    <t>Hameed, Khizar and Naha, Ranesh and Hameed, Faisal</t>
  </si>
  <si>
    <t>https://www.scopus.com/inward/record.uri?eid=2-s2.0-85195120761&amp;doi=10.1007%2fs43621-024-00273-8&amp;partnerID=40&amp;md5=a08ae1a74f55b79bb84075cf44b4d52b</t>
  </si>
  <si>
    <t>2-s2.0-85213324215</t>
  </si>
  <si>
    <t>rayyan-218685185</t>
  </si>
  <si>
    <t>Simulation and modeling of a robust cybersecurity system for next-generation manufacturing execution</t>
  </si>
  <si>
    <t>Engineering Research Express</t>
  </si>
  <si>
    <t>Moulika, G. and Palanisamy, Ponnusamy</t>
  </si>
  <si>
    <t>https://www.scopus.com/inward/record.uri?eid=2-s2.0-85213324215&amp;doi=10.1088%2f2631-8695%2fad8ff2&amp;partnerID=40&amp;md5=837f5bd406aa8c8a23733c146cd93f36</t>
  </si>
  <si>
    <t>Institute of Physics</t>
  </si>
  <si>
    <t>10.1088/2631-8695/ad8ff2</t>
  </si>
  <si>
    <t>2-s2.0-105002273239</t>
  </si>
  <si>
    <t>rayyan-218685186</t>
  </si>
  <si>
    <t>FogHealth: Leveraging Fledge for Real-Time Urban Health Data Managements</t>
  </si>
  <si>
    <t>Ba, Mamadou and Ngom, Ibrahima and Kondengar, Thierry and Ouya, Samuel</t>
  </si>
  <si>
    <t>https://www.scopus.com/inward/record.uri?eid=2-s2.0-105002273239&amp;doi=10.23919%2fICACT63878.2025.10936749&amp;partnerID=40&amp;md5=47fbf862b5f9b0353d1282470e8c82f8</t>
  </si>
  <si>
    <t>10.23919/ICACT63878.2025.10936749</t>
  </si>
  <si>
    <t>2-s2.0-105000363610</t>
  </si>
  <si>
    <t>rayyan-218685187</t>
  </si>
  <si>
    <t>A survey on Ultra Wide Band based localization for mobile autonomous machines</t>
  </si>
  <si>
    <t>Journal of Automation and Intelligence</t>
  </si>
  <si>
    <t>Xu, Ning and Guan, Mingyang and Wen, Changyun</t>
  </si>
  <si>
    <t>https://www.scopus.com/inward/record.uri?eid=2-s2.0-105000363610&amp;doi=10.1016%2fj.jai.2025.02.001&amp;partnerID=40&amp;md5=87e7aec268a5f350ba5ea8c8570a257d</t>
  </si>
  <si>
    <t>2-s2.0-105001809585</t>
  </si>
  <si>
    <t>rayyan-218685188</t>
  </si>
  <si>
    <t>Dual-Stream Image Sharing Chain Detection via Dynamic Information Compensation</t>
  </si>
  <si>
    <t>IEEE Signal Processing Letters</t>
  </si>
  <si>
    <t>Su, Xinyi and Li, Yuanman and Zheng, Yulong and Li, Xia</t>
  </si>
  <si>
    <t>https://www.scopus.com/inward/record.uri?eid=2-s2.0-105001809585&amp;doi=10.1109%2fLSP.2025.3550282&amp;partnerID=40&amp;md5=8bdb6eba060ee441ee7f0794b69d2e02</t>
  </si>
  <si>
    <t>10.1109/LSP.2025.3550282</t>
  </si>
  <si>
    <t>2-s2.0-85203541402</t>
  </si>
  <si>
    <t>rayyan-218685189</t>
  </si>
  <si>
    <t>Applications of blockchain technology in privacy preserving and data security for real time (data) applications</t>
  </si>
  <si>
    <t>Deshmukh, Sushama A. and Kasar, Smita</t>
  </si>
  <si>
    <t>https://www.scopus.com/inward/record.uri?eid=2-s2.0-85203541402&amp;doi=10.1002%2fcpe.8277&amp;partnerID=40&amp;md5=de295dd72e5710cff950dad1c5165e7b</t>
  </si>
  <si>
    <t>10.1002/cpe.8277</t>
  </si>
  <si>
    <t>2-s2.0-105002013247</t>
  </si>
  <si>
    <t>rayyan-218685190</t>
  </si>
  <si>
    <t>An Enhanced Certificateless Blockchain-Assisted Authentication and Key Agreement Protocol for Internet of Drones</t>
  </si>
  <si>
    <t>Zhang, Jintian and Chen, Xingxing and Cheng, Qingfeng and Chen, Xiaofeng and Luo, Xiangyang</t>
  </si>
  <si>
    <t>https://www.scopus.com/inward/record.uri?eid=2-s2.0-105002013247&amp;doi=10.1109%2fTNSE.2025.3556400&amp;partnerID=40&amp;md5=af52fcd6ed5c081019f434280a8822eb</t>
  </si>
  <si>
    <t>10.1109/TNSE.2025.3556400</t>
  </si>
  <si>
    <t>2-s2.0-85205091727</t>
  </si>
  <si>
    <t>rayyan-218685191</t>
  </si>
  <si>
    <t>A Survey of Blockchain Applicability, Challenges, and Key Threats</t>
  </si>
  <si>
    <t>Morar, Catalin Daniel and Popescu, Daniela Elena</t>
  </si>
  <si>
    <t>https://www.scopus.com/inward/record.uri?eid=2-s2.0-85205091727&amp;doi=10.3390%2fcomputers13090223&amp;partnerID=40&amp;md5=788f4ce693e3c9a547f414f6001fcbb5</t>
  </si>
  <si>
    <t>2-s2.0-85199449506</t>
  </si>
  <si>
    <t>rayyan-218685192</t>
  </si>
  <si>
    <t>Blockchain data sharing scheme based on quantum re-encryption</t>
  </si>
  <si>
    <t>Quantum Information Processing</t>
  </si>
  <si>
    <t>Xie, Sha and Yan, Lili and Zhang, Shibin and Chang, Yan and Lv, Zhiying</t>
  </si>
  <si>
    <t>https://www.scopus.com/inward/record.uri?eid=2-s2.0-85199449506&amp;doi=10.1007%2fs11128-024-04466-y&amp;partnerID=40&amp;md5=41382b0c478e45f60f78dc98baea6f7b</t>
  </si>
  <si>
    <t>10.1007/s11128-024-04466-y</t>
  </si>
  <si>
    <t>2-s2.0-105002378862</t>
  </si>
  <si>
    <t>rayyan-218685193</t>
  </si>
  <si>
    <t>Enhancing Data Security with Decentralized Cloud Storage: An IPFS Approach</t>
  </si>
  <si>
    <t>Manakhari, Sushanth S. and Jadhav, Ajinkya P.</t>
  </si>
  <si>
    <t>https://www.scopus.com/inward/record.uri?eid=2-s2.0-105002378862&amp;doi=10.1007%2f978-3-031-85884-0_3&amp;partnerID=40&amp;md5=0be9b6993edfb30c76358fa896b5ed47</t>
  </si>
  <si>
    <t>10.1007/978-3-031-85884-0_3</t>
  </si>
  <si>
    <t>rayyan-218685194</t>
  </si>
  <si>
    <t>Li, Minghui and Xue, Jingfeng and Liu, Zhenyan and Suo, Yiran and Lei, Tianwei and Wang, Yong</t>
  </si>
  <si>
    <t>https://www.scopus.com/inward/record.uri?eid=2-s2.0-85200962330&amp;doi=10.1016%2fj.iot.2024.101317&amp;partnerID=40&amp;md5=a4a25bb096abaaeee71aa326741b633b</t>
  </si>
  <si>
    <t>rayyan-218685195</t>
  </si>
  <si>
    <t>Xie, Mande and Zhang, Zhen and Hong, Haibo and Zhang, Guoping and Qin, Yujie</t>
  </si>
  <si>
    <t>https://www.scopus.com/inward/record.uri?eid=2-s2.0-105002680949&amp;doi=10.1109%2fJIOT.2025.3559926&amp;partnerID=40&amp;md5=b272abeae5d47232df62a862cd48974b</t>
  </si>
  <si>
    <t>2-s2.0-105001275314</t>
  </si>
  <si>
    <t>rayyan-218685197</t>
  </si>
  <si>
    <t>ENSURING DATA PRIVACY AND SECURITY WITH BLOCKCHAIN IN HEALTH CARE</t>
  </si>
  <si>
    <t>Using Blockchain Technology in Healthcare Settings: Empowering Patients with Trustworthy Data</t>
  </si>
  <si>
    <t>Mohanty, Maitri and Mohapatra, Ambarish G. and Rath, Premansu Sekhara and Mohanty, Anita</t>
  </si>
  <si>
    <t>https://www.scopus.com/inward/record.uri?eid=2-s2.0-105001275314&amp;doi=10.1201%2f9781003483113-9&amp;partnerID=40&amp;md5=94ce860f12192214c10081e914d0d2a6</t>
  </si>
  <si>
    <t>10.1201/9781003483113-9</t>
  </si>
  <si>
    <t>2-s2.0-85186848496</t>
  </si>
  <si>
    <t>rayyan-218685198</t>
  </si>
  <si>
    <t>Hardware implementation of memristor-based artificial neural networks</t>
  </si>
  <si>
    <t>Nature Communications</t>
  </si>
  <si>
    <t>Aguirre, Fernando and Sebastian, Abu and Le Gallo, Manuel and Song, Wenhao and Wang, Tong and Yang, J. Joshua and Lu, Wei and Chang, Meng-Fan and Ielmini, Daniele and Yang, Yuchao and Mehonic, Adnan and Kenyon, Anthony and Villena, Marco A. and RoldÃ¡n, Juan B. and Wu, Yuting and Hsu, Hung-Hsi and Raghavan, Nagarajan and SuÃ±Ã©, Jordi and Miranda, Enrique and Eltawil, Ahmed and Setti, Gianluca and Smagulova, Kamilya and Salama, Khaled N. and Krestinskaya, Olga and Yan, Xiaobing and Ang, Kah-Wee and Jain, Samarth and Li, Sifan and Alharbi, Osamah and Pazos, Sebastian and Lanza, Mario</t>
  </si>
  <si>
    <t>https://www.scopus.com/inward/record.uri?eid=2-s2.0-85186848496&amp;doi=10.1038%2fs41467-024-45670-9&amp;partnerID=40&amp;md5=3732e5cafe4ebb2c5077415017b28a96</t>
  </si>
  <si>
    <t>2-s2.0-85205234888</t>
  </si>
  <si>
    <t>rayyan-218685199</t>
  </si>
  <si>
    <t>Robust text watermarking based on average skeleton mass of characters against cross-media attacks</t>
  </si>
  <si>
    <t>Journal of Visual Communication and Image Representation</t>
  </si>
  <si>
    <t>Huang, Xinyi and Wang, Hongxia</t>
  </si>
  <si>
    <t>https://www.scopus.com/inward/record.uri?eid=2-s2.0-85205234888&amp;doi=10.1016%2fj.jvcir.2024.104300&amp;partnerID=40&amp;md5=eac96e312de15ea43d04f129d475470f</t>
  </si>
  <si>
    <t>10.1016/j.jvcir.2024.104300</t>
  </si>
  <si>
    <t>2-s2.0-85203192488</t>
  </si>
  <si>
    <t>rayyan-218685200</t>
  </si>
  <si>
    <t>Enhancing clinical drug trial monitoring with blockchain technology</t>
  </si>
  <si>
    <t>Contemporary Clinical Trials</t>
  </si>
  <si>
    <t>Kushwaha, Poonam and Srivastava, Nidhi and Kushwaha, Shom Prakash</t>
  </si>
  <si>
    <t>https://www.scopus.com/inward/record.uri?eid=2-s2.0-85203192488&amp;doi=10.1016%2fj.cct.2024.107684&amp;partnerID=40&amp;md5=99a8feadd6c50c3e704a1ced164665c5</t>
  </si>
  <si>
    <t>10.1016/j.cct.2024.107684</t>
  </si>
  <si>
    <t>2-s2.0-105002035779</t>
  </si>
  <si>
    <t>rayyan-218685201</t>
  </si>
  <si>
    <t>Decentralized Medical Image Sharing: A Blockchain Based Approach with Subject Sensitive Hashing for Enhanced Privacy and Integrity</t>
  </si>
  <si>
    <t>Arafat, Yeasir and Siam, Abu Sayem Md. and Chowdhury, Md Muzadded and Hasan, Md Mehedi and Jobayer, Sayed Hossain and Shatabda, Swakkhar and Islam, Salekul and Mukta, Saddam</t>
  </si>
  <si>
    <t>https://www.scopus.com/inward/record.uri?eid=2-s2.0-105002035779&amp;doi=10.1049%2fblc2.70009&amp;partnerID=40&amp;md5=3d1f8c3fe53f4f32de5e31ddcff7d89f</t>
  </si>
  <si>
    <t>10.1049/blc2.70009</t>
  </si>
  <si>
    <t>2-s2.0-85186503291</t>
  </si>
  <si>
    <t>rayyan-218685202</t>
  </si>
  <si>
    <t>Secure medical data on cloud storage via DNA homomorphic encryption technique</t>
  </si>
  <si>
    <t>Physical Communication</t>
  </si>
  <si>
    <t>Liu, Qiong and Zhou, Feng and Chen, Han</t>
  </si>
  <si>
    <t>https://www.scopus.com/inward/record.uri?eid=2-s2.0-85186503291&amp;doi=10.1016%2fj.phycom.2024.102295&amp;partnerID=40&amp;md5=d626350b4a39bf96b4365b1140e6b5d8</t>
  </si>
  <si>
    <t>10.1016/j.phycom.2024.102295</t>
  </si>
  <si>
    <t>2-s2.0-85217395682</t>
  </si>
  <si>
    <t>rayyan-218685203</t>
  </si>
  <si>
    <t>Securing Cloud Data: A Comprehensive Review of Hybrid Cryptography and Analysis of AES, Blowfish, and Twofish Algorithms</t>
  </si>
  <si>
    <t>3rd International Conference on Automation, Computing and Renewable Systems, ICACRS 2024 - Proceedings</t>
  </si>
  <si>
    <t>Meenakshi, Muthu G. and Sabeen, S.</t>
  </si>
  <si>
    <t>https://www.scopus.com/inward/record.uri?eid=2-s2.0-85217395682&amp;doi=10.1109%2fICACRS62842.2024.10841570&amp;partnerID=40&amp;md5=11c9fb56e8a2770de8f1d52eff2fdfc0</t>
  </si>
  <si>
    <t>10.1109/ICACRS62842.2024.10841570</t>
  </si>
  <si>
    <t>rayyan-218685204</t>
  </si>
  <si>
    <t>Forensic Method for JPEG Image Reconstruction</t>
  </si>
  <si>
    <t>2-s2.0-85215939758</t>
  </si>
  <si>
    <t>rayyan-218685205</t>
  </si>
  <si>
    <t>Application of Canvas Fingerprint-Based Identity Authentication Technology in Smart Grid Data Security</t>
  </si>
  <si>
    <t>Proceedings - 2024 4th International Conference on Blockchain Technology and Information Security, ICBCTIS 2024</t>
  </si>
  <si>
    <t>Ren, Qingqing and Zhao, Mei and Yang, Xuehui and Tian, Haomiao and Feng, Haonan</t>
  </si>
  <si>
    <t>https://www.scopus.com/inward/record.uri?eid=2-s2.0-85215939758&amp;doi=10.1109%2fICBCTIS64495.2024.00053&amp;partnerID=40&amp;md5=5315f364dbabd72f6034effbb201f796</t>
  </si>
  <si>
    <t>10.1109/ICBCTIS64495.2024.00053</t>
  </si>
  <si>
    <t>2-s2.0-85211696967</t>
  </si>
  <si>
    <t>rayyan-218685206</t>
  </si>
  <si>
    <t>Building a Sustainable Development Education System for Large Organizations Based on Artificial Intelligence of Things</t>
  </si>
  <si>
    <t>Journal of Organizational and End User Computing</t>
  </si>
  <si>
    <t>Wu, Hsin-Te and Li, Jie-Xin and Chen, Mu-Yen</t>
  </si>
  <si>
    <t>https://www.scopus.com/inward/record.uri?eid=2-s2.0-85211696967&amp;doi=10.4018%2fJOEUC.361716&amp;partnerID=40&amp;md5=3dd60fab4b41b8bf99a5e38d11100b7b</t>
  </si>
  <si>
    <t>2-s2.0-85160405233</t>
  </si>
  <si>
    <t>rayyan-218685207</t>
  </si>
  <si>
    <t>PPSecS: Privacy-Preserving Secure Big Data Storage in a Cloud Environment</t>
  </si>
  <si>
    <t>Arabian Journal for Science and Engineering</t>
  </si>
  <si>
    <t>Bouleghlimat, Imene and Boudouda, Souheila and Hacini, Salima</t>
  </si>
  <si>
    <t>https://www.scopus.com/inward/record.uri?eid=2-s2.0-85160405233&amp;doi=10.1007%2fs13369-023-07924-4&amp;partnerID=40&amp;md5=23923da45f97bab25900d91eaabc6d13</t>
  </si>
  <si>
    <t>Institute for Ionics</t>
  </si>
  <si>
    <t>10.1007/s13369-023-07924-4</t>
  </si>
  <si>
    <t>2-s2.0-85219610564</t>
  </si>
  <si>
    <t>rayyan-218685208</t>
  </si>
  <si>
    <t>Experimental Possibilities of Decentralized Health Information System Interoperability Using Blockchain Technology</t>
  </si>
  <si>
    <t>5th International Conference on Sustainable Communication Networks and Application, ICSCNA 2024 - Proceedings</t>
  </si>
  <si>
    <t>Manoharan, Jayapreethi and Ali, Abdulrahman H and Aljohani, Marwan M and Soni, Anita and Gowrishankar, V. and Upadhyay, Shrikant</t>
  </si>
  <si>
    <t>https://www.scopus.com/inward/record.uri?eid=2-s2.0-85219610564&amp;doi=10.1109%2fICSCNA63714.2024.10863833&amp;partnerID=40&amp;md5=d1887afe830d853ed43a17c573c287e1</t>
  </si>
  <si>
    <t>10.1109/ICSCNA63714.2024.10863833</t>
  </si>
  <si>
    <t>2-s2.0-85216025903</t>
  </si>
  <si>
    <t>rayyan-218685209</t>
  </si>
  <si>
    <t>A Secure and Efficient Blockchain Protocol for Protecting Electronic Health Records</t>
  </si>
  <si>
    <t>Goel, Om and Gajbhiye, Bipin and Gangu, Krishna and Avancha, Srikanthudu and Rao Thumati, Pattabi Rama and Hussein, Laith</t>
  </si>
  <si>
    <t>https://www.scopus.com/inward/record.uri?eid=2-s2.0-85216025903&amp;doi=10.1109%2fICBCTIS64495.2024.00058&amp;partnerID=40&amp;md5=10c46c9760617b8f6e38d1c5477ddc42</t>
  </si>
  <si>
    <t>10.1109/ICBCTIS64495.2024.00058</t>
  </si>
  <si>
    <t>2-s2.0-85210514920</t>
  </si>
  <si>
    <t>rayyan-218685210</t>
  </si>
  <si>
    <t>Landscape of Research on Blockchain in Indonesia: A Systematic Literature Review</t>
  </si>
  <si>
    <t>2024 8th International Conference on Information Technology, Information Systems and Electrical Engineering, ICITISEE 2024</t>
  </si>
  <si>
    <t>Najib, Muhammad and Widyawan and Selo</t>
  </si>
  <si>
    <t>https://www.scopus.com/inward/record.uri?eid=2-s2.0-85210514920&amp;doi=10.1109%2fICITISEE63424.2024.10730106&amp;partnerID=40&amp;md5=0d711b69fc6a15c28face7ef802c9ec7</t>
  </si>
  <si>
    <t>10.1109/ICITISEE63424.2024.10730106</t>
  </si>
  <si>
    <t>2-s2.0-85195886334</t>
  </si>
  <si>
    <t>rayyan-218685211</t>
  </si>
  <si>
    <t>Research on the Construction of a Blockchain-Based Industrial Product Full Life Cycle Information Traceability System</t>
  </si>
  <si>
    <t>Xiao, Leifeng and Sun, Wenlei and Chang, Saike and Lu, Cheng and Jiang, Renben</t>
  </si>
  <si>
    <t>https://www.scopus.com/inward/record.uri?eid=2-s2.0-85195886334&amp;doi=10.3390%2fapp14114569&amp;partnerID=40&amp;md5=5bc4cf804c65834876b22b8a3f19fe7d</t>
  </si>
  <si>
    <t>2-s2.0-86000009003</t>
  </si>
  <si>
    <t>rayyan-218685212</t>
  </si>
  <si>
    <t>EncPDS: Encrypted Personal Data Stores via Key-Aggregate ID-Based Proxy Re-Encryption</t>
  </si>
  <si>
    <t>2024 17th International Conference on Security of Information and Networks, SIN 2024</t>
  </si>
  <si>
    <t>Kajita, Kaisei and Ohtake, Go</t>
  </si>
  <si>
    <t>https://www.scopus.com/inward/record.uri?eid=2-s2.0-86000009003&amp;doi=10.1109%2fSIN63213.2024.10871279&amp;partnerID=40&amp;md5=7d98bbb9a4141d24de41fcb4f6cfffed</t>
  </si>
  <si>
    <t>10.1109/SIN63213.2024.10871279</t>
  </si>
  <si>
    <t>2-s2.0-85109826909</t>
  </si>
  <si>
    <t>rayyan-218685213</t>
  </si>
  <si>
    <t>Blockchain and artificial intelligence for 5G-enabled Internet of Things: Challenges, opportunities, and solutions</t>
  </si>
  <si>
    <t>Transactions on Emerging Telecommunications Technologies</t>
  </si>
  <si>
    <t>Dhar Dwivedi, Ashutosh and Singh, Rajani and Kaushik, Keshav and Rao Mukkamala, Raghava and Alnumay, Waleed S.</t>
  </si>
  <si>
    <t>https://www.scopus.com/inward/record.uri?eid=2-s2.0-85109826909&amp;doi=10.1002%2fett.4329&amp;partnerID=40&amp;md5=2d2fde539037e021641e66baa7f87dbc</t>
  </si>
  <si>
    <t>10.1002/ett.4329</t>
  </si>
  <si>
    <t>2-s2.0-85189128035</t>
  </si>
  <si>
    <t>rayyan-218685214</t>
  </si>
  <si>
    <t>Harnessing technology for knowledge transfer in accountancy, auditing, and finance</t>
  </si>
  <si>
    <t>Harnessing Technology for Knowledge Transfer in Accountancy, Auditing, and Finance</t>
  </si>
  <si>
    <t>Kwok, Samuel and Omran, Mohamed and Yu, Poshan</t>
  </si>
  <si>
    <t>https://www.scopus.com/inward/record.uri?eid=2-s2.0-85189128035&amp;doi=10.4018%2f9798369313312&amp;partnerID=40&amp;md5=199853dbfa72f18fedec9a96b06620e1</t>
  </si>
  <si>
    <t>10.4018/9798369313312</t>
  </si>
  <si>
    <t>2-s2.0-85196870876</t>
  </si>
  <si>
    <t>rayyan-218685215</t>
  </si>
  <si>
    <t>A Blockchain-Based Electronic Health Record (EHR) System for Edge Computing Enhancing Security and Cost Efficiency</t>
  </si>
  <si>
    <t>Mandarino, Valerio and Pappalardo, Giuseppe and Tramontana, Emiliano</t>
  </si>
  <si>
    <t>https://www.scopus.com/inward/record.uri?eid=2-s2.0-85196870876&amp;doi=10.3390%2fcomputers13060132&amp;partnerID=40&amp;md5=4205299cb9f8d361dc0203decc108536</t>
  </si>
  <si>
    <t>2-s2.0-85218034898</t>
  </si>
  <si>
    <t>rayyan-218685216</t>
  </si>
  <si>
    <t>Verified Access to EHR over Blockchain and IPFS with Lit Protocol Encryption</t>
  </si>
  <si>
    <t>2024 IEEE International Conference on Blockchain and Distributed Systems Security, ICBDS 2024</t>
  </si>
  <si>
    <t>Moorthy, V. Srihari and Saravanan, Karthikeyan and Hariviyaas, B. and Saravanan, Sudhan and Rolant Gini, J.</t>
  </si>
  <si>
    <t>https://www.scopus.com/inward/record.uri?eid=2-s2.0-85218034898&amp;doi=10.1109%2fICBDS61829.2024.10837546&amp;partnerID=40&amp;md5=05e042e26426585c4ad7769b89d19f82</t>
  </si>
  <si>
    <t>10.1109/ICBDS61829.2024.10837546</t>
  </si>
  <si>
    <t>2-s2.0-85215210334</t>
  </si>
  <si>
    <t>rayyan-218685217</t>
  </si>
  <si>
    <t>Exploring Blockchain Solutions in Healthcare Data Management and Patient Data Privacy</t>
  </si>
  <si>
    <t>Blockchain-Enabled Solutions for the Pharmaceutical Industry</t>
  </si>
  <si>
    <t>Taherdoost, Hamed</t>
  </si>
  <si>
    <t>https://www.scopus.com/inward/record.uri?eid=2-s2.0-85215210334&amp;doi=10.1002%2f9781394287970.ch1&amp;partnerID=40&amp;md5=2afba834bdc90ae4966fae0b0b356b64</t>
  </si>
  <si>
    <t>10.1002/9781394287970.ch1</t>
  </si>
  <si>
    <t>2-s2.0-85195676640</t>
  </si>
  <si>
    <t>rayyan-218685218</t>
  </si>
  <si>
    <t>Enhancing Real-Time Traffic Data Sharing: A Differential Privacy-Based Scheme with Spatial Correlation</t>
  </si>
  <si>
    <t>Le, Junqing and Xing, Bowen and Zhang, Di and Qiao, Dewen</t>
  </si>
  <si>
    <t>https://www.scopus.com/inward/record.uri?eid=2-s2.0-85195676640&amp;doi=10.3390%2fmath12111722&amp;partnerID=40&amp;md5=e246a6e4fa4da8bc6651cf0ee53e8ae0</t>
  </si>
  <si>
    <t>2-s2.0-85208790784</t>
  </si>
  <si>
    <t>rayyan-218685219</t>
  </si>
  <si>
    <t>Provisioning an efficient data deduplication model for cloud storage and integrity</t>
  </si>
  <si>
    <t>International Journal of System Assurance Engineering and Management</t>
  </si>
  <si>
    <t>Kumar, Doddi Suresh and Srinivasu, Nulaka</t>
  </si>
  <si>
    <t>https://www.scopus.com/inward/record.uri?eid=2-s2.0-85208790784&amp;doi=10.1007%2fs13198-024-02584-5&amp;partnerID=40&amp;md5=09f8a764270ebcca90fccc2f735e0444</t>
  </si>
  <si>
    <t>10.1007/s13198-024-02584-5</t>
  </si>
  <si>
    <t>2-s2.0-85216598087</t>
  </si>
  <si>
    <t>rayyan-218685220</t>
  </si>
  <si>
    <t>Surveying the Energy Efficiency and Applicability of Blockchain Platforms for the Internet of Things</t>
  </si>
  <si>
    <t>2024 IEEE 10th World Forum on Internet of Things, WF-IoT 2024</t>
  </si>
  <si>
    <t>Abughaush, Lina and Gharib, Anastassia</t>
  </si>
  <si>
    <t>https://www.scopus.com/inward/record.uri?eid=2-s2.0-85216598087&amp;doi=10.1109%2fWF-IoT62078.2024.10811461&amp;partnerID=40&amp;md5=dde432a6afb7dc3b8da76b68094647e7</t>
  </si>
  <si>
    <t>10.1109/WF-IoT62078.2024.10811461</t>
  </si>
  <si>
    <t>2-s2.0-85212403153</t>
  </si>
  <si>
    <t>rayyan-218685221</t>
  </si>
  <si>
    <t>Web3-Powered Service Provisioning in Cellular Networks using NFT and Self-Sovereign Identity</t>
  </si>
  <si>
    <t>2024 6th Conference on Blockchain Research and Applications for Innovative Networks and Services, BRAINS 2024</t>
  </si>
  <si>
    <t>Aryal, Nischal and Ghaffari, Fariba and Bertin, Emmanuel and Crespi, Noel</t>
  </si>
  <si>
    <t>https://www.scopus.com/inward/record.uri?eid=2-s2.0-85212403153&amp;doi=10.1109%2fBRAINS63024.2024.10732879&amp;partnerID=40&amp;md5=8133de05e851b2fecdc6f477247780ba</t>
  </si>
  <si>
    <t>2-s2.0-85217393434</t>
  </si>
  <si>
    <t>rayyan-218685222</t>
  </si>
  <si>
    <t>Blockchain-Based Solutions for Enhancing Data Integrity and Security</t>
  </si>
  <si>
    <t>Proceedings of International Conference on Contemporary Computing and Informatics, IC3I 2024</t>
  </si>
  <si>
    <t>Mohan, Chinnem Rama and Saxena, Rashi and Thilagham, K.T. and Solleti, Phani Kumar and Sivasubramanian, S. and Dharamvir</t>
  </si>
  <si>
    <t>https://www.scopus.com/inward/record.uri?eid=2-s2.0-85217393434&amp;doi=10.1109%2fIC3I61595.2024.10828945&amp;partnerID=40&amp;md5=7a3c8c0621b7ed8aef015d4f202292b5</t>
  </si>
  <si>
    <t>10.1109/IC3I61595.2024.10828945</t>
  </si>
  <si>
    <t>2-s2.0-85212707816</t>
  </si>
  <si>
    <t>rayyan-218685223</t>
  </si>
  <si>
    <t>Integrating Privacy and Security in Smart Cities: A Blockchain-based IPFS Framework</t>
  </si>
  <si>
    <t>Ehsan, Ibtisam and Khalid, Muhammad Irfan and Helfert, Markus and Yaqub, Nadeem and Ahmed, Mansoor</t>
  </si>
  <si>
    <t>https://www.scopus.com/inward/record.uri?eid=2-s2.0-85212707816&amp;partnerID=40&amp;md5=7662ef2c76a3ac02f334f6a26ab73e37</t>
  </si>
  <si>
    <t>2-s2.0-85191875765</t>
  </si>
  <si>
    <t>rayyan-218685224</t>
  </si>
  <si>
    <t>Privacy-preserving patient monitoring in healthcare IoT using attribute-based cryptography</t>
  </si>
  <si>
    <t>Mane, Dhiraj Kumar and Deshmukh, Shyam and Durgawale, Prakash M. and Shirkande, Shrinivas T. and Deokate, Sarika T. and Sable, Nilesh P.</t>
  </si>
  <si>
    <t>https://www.scopus.com/inward/record.uri?eid=2-s2.0-85191875765&amp;doi=10.47974%2fJDMSC-1896&amp;partnerID=40&amp;md5=e22eb32e88b89161283650c97a07a3b9</t>
  </si>
  <si>
    <t>10.47974/JDMSC-1896</t>
  </si>
  <si>
    <t>rayyan-218685225</t>
  </si>
  <si>
    <t>2nd IEEE International Conference on Integrated Intelligence and Communication Systems, ICIICS 2024</t>
  </si>
  <si>
    <t>Pawar, Priyanka Pramod and Kumar, Deepak and Meesala, Mohan Kumar and Pareek, Piyush Kumar and Addula, Santosh Reddy and Shwetha, K.S.</t>
  </si>
  <si>
    <t>https://www.scopus.com/inward/record.uri?eid=2-s2.0-85218216602&amp;doi=10.1109%2fICIICS63763.2024.10859825&amp;partnerID=40&amp;md5=38672609ed61a168f76dfaca13afad96</t>
  </si>
  <si>
    <t>2-s2.0-85218128347</t>
  </si>
  <si>
    <t>rayyan-218685226</t>
  </si>
  <si>
    <t>A Systematic Literature Review of the Emerging Technologies used in Securing Healthcare Data</t>
  </si>
  <si>
    <t>IEMECON 2024 - 12th International Conference on Internet of Everything, Microwave, Embedded, Communication and Networks</t>
  </si>
  <si>
    <t>Sharma, Nikhil and Shambharkar, Prashant Giridhar</t>
  </si>
  <si>
    <t>https://www.scopus.com/inward/record.uri?eid=2-s2.0-85218128347&amp;doi=10.1109%2fIEMECON62401.2024.10846068&amp;partnerID=40&amp;md5=0d066e3cb79267f8af45a47d96a95b8a</t>
  </si>
  <si>
    <t>10.1109/IEMECON62401.2024.10846068</t>
  </si>
  <si>
    <t>2-s2.0-85188983673</t>
  </si>
  <si>
    <t>rayyan-218685227</t>
  </si>
  <si>
    <t>Multinational electronic health records interoperability strategies</t>
  </si>
  <si>
    <t>Multinational Electronic Health Records Interoperability Strategies</t>
  </si>
  <si>
    <t>Carter, Sterling K. and Anastasia, Christina and Carter, Barbara Mae</t>
  </si>
  <si>
    <t>https://www.scopus.com/inward/record.uri?eid=2-s2.0-85188983673&amp;doi=10.4018%2f978-1-7998-8989-2&amp;partnerID=40&amp;md5=a921b80962a08a70fd35780b8ad58594</t>
  </si>
  <si>
    <t>10.4018/978-1-7998-8989-2</t>
  </si>
  <si>
    <t>2-s2.0-85186958454</t>
  </si>
  <si>
    <t>rayyan-218685228</t>
  </si>
  <si>
    <t>Continual learning for adaptive social network identification</t>
  </si>
  <si>
    <t>Pattern Recognition Letters</t>
  </si>
  <si>
    <t>Magistri, Simone and Baracchi, Daniele and Shullani, Dasara and Bagdanov, Andrew D. and Piva, Alessandro</t>
  </si>
  <si>
    <t>https://www.scopus.com/inward/record.uri?eid=2-s2.0-85186958454&amp;doi=10.1016%2fj.patrec.2024.02.020&amp;partnerID=40&amp;md5=b30fff929b941b3ef85c3eb961891e75</t>
  </si>
  <si>
    <t>2-s2.0-85211503941</t>
  </si>
  <si>
    <t>rayyan-218685229</t>
  </si>
  <si>
    <t>Development of a conceptual model on I4.0 technologiesâ€™ influence on SCR</t>
  </si>
  <si>
    <t>Business Process Management Journal</t>
  </si>
  <si>
    <t>Sharma, Yashpal and Modgil, Sachin and Singh, Rohit Kumar</t>
  </si>
  <si>
    <t>https://www.scopus.com/inward/record.uri?eid=2-s2.0-85211503941&amp;doi=10.1108%2fBPMJ-03-2024-0192&amp;partnerID=40&amp;md5=f6832e355846e9c31259dfd177b8c782</t>
  </si>
  <si>
    <t>10.1108/BPMJ-03-2024-0192</t>
  </si>
  <si>
    <t>2-s2.0-85191838420</t>
  </si>
  <si>
    <t>rayyan-218685230</t>
  </si>
  <si>
    <t>Sustainable Islamic financial inclusion: The ethical challenges of generative AI in product and service development</t>
  </si>
  <si>
    <t>Exploring the Ethical Implications of Generative AI</t>
  </si>
  <si>
    <t>Kismawadi, Early Ridho</t>
  </si>
  <si>
    <t>https://www.scopus.com/inward/record.uri?eid=2-s2.0-85191838420&amp;doi=10.4018%2f979-8-3693-1565-1.ch013&amp;partnerID=40&amp;md5=3dc4a7961b3d7199964d511d5f5db65a</t>
  </si>
  <si>
    <t>10.4018/979-8-3693-1565-1.ch013</t>
  </si>
  <si>
    <t>2-s2.0-85216421106</t>
  </si>
  <si>
    <t>rayyan-218685231</t>
  </si>
  <si>
    <t>Comparative Analysis of Blockchain Platforms for Adapting Proof of Authentication in IoT</t>
  </si>
  <si>
    <t>Proceedings - 7th International Conference on Advanced Communication Technologies and Networking, CommNet 2024</t>
  </si>
  <si>
    <t>Aghroud, Mohamed and Elgountery, Yassin and Oualla, Mohamed and Bermi, Lahcen El and Sadiq, Abdelalim</t>
  </si>
  <si>
    <t>https://www.scopus.com/inward/record.uri?eid=2-s2.0-85216421106&amp;doi=10.1109%2fCommNet63022.2024.10793267&amp;partnerID=40&amp;md5=49ce1d013e29e55a6a6f4494a9aa1f05</t>
  </si>
  <si>
    <t>10.1109/CommNet63022.2024.10793267</t>
  </si>
  <si>
    <t>2-s2.0-85192837300</t>
  </si>
  <si>
    <t>rayyan-218685232</t>
  </si>
  <si>
    <t>BLEI: Research on a Novel Remote Sensing Bare Land Extraction Index</t>
  </si>
  <si>
    <t>Remote Sensing</t>
  </si>
  <si>
    <t>He, Chaokang and Wang, Qinjun and Yang, Jingyi and Xu, Wentao and Yuan, Boqi</t>
  </si>
  <si>
    <t>https://www.scopus.com/inward/record.uri?eid=2-s2.0-85192837300&amp;doi=10.3390%2frs16091534&amp;partnerID=40&amp;md5=83daf013c104ceee9861a1240ff2c88c</t>
  </si>
  <si>
    <t>2-s2.0-85214178558</t>
  </si>
  <si>
    <t>rayyan-218685233</t>
  </si>
  <si>
    <t>Blockchain applications in healthcare sector: Opportunities and challenges</t>
  </si>
  <si>
    <t>Blockchain Technology: Transforming Businesses and Shaping the Future</t>
  </si>
  <si>
    <t>Mishra, Biswaksen and Singh, Rajesh Kumar</t>
  </si>
  <si>
    <t>https://www.scopus.com/inward/record.uri?eid=2-s2.0-85214178558&amp;doi=10.1201%2f9781003542766-16&amp;partnerID=40&amp;md5=647c5b3cb291dacb5380acb288c29ddf</t>
  </si>
  <si>
    <t>10.1201/9781003542766-16</t>
  </si>
  <si>
    <t>rayyan-218685234</t>
  </si>
  <si>
    <t>Computacion y Sistemas</t>
  </si>
  <si>
    <t>Mendoza-Tello, Julio C. and Males-Anagumbla, Alexis I. and Gualoto-Alvaro, Wladimir G.</t>
  </si>
  <si>
    <t>https://www.scopus.com/inward/record.uri?eid=2-s2.0-85213858670&amp;doi=10.13053%2fCyS-28-4-4504&amp;partnerID=40&amp;md5=d50fc7d2238b2eb386e65751d8a7023b</t>
  </si>
  <si>
    <t>Instituto Politecnico Nacional</t>
  </si>
  <si>
    <t>2-s2.0-85193345254</t>
  </si>
  <si>
    <t>rayyan-218685235</t>
  </si>
  <si>
    <t>A blockchain-based secure framework for data management</t>
  </si>
  <si>
    <t>Zorlu, Ozan and Ozsoy, Adnan</t>
  </si>
  <si>
    <t>https://www.scopus.com/inward/record.uri?eid=2-s2.0-85193345254&amp;doi=10.1049%2fcmu2.12781&amp;partnerID=40&amp;md5=cce5881c256dc9c9ae5a8e3bd1374bea</t>
  </si>
  <si>
    <t>rayyan-218685236</t>
  </si>
  <si>
    <t>Rajasekharan, Arjun and Koshy, Rani</t>
  </si>
  <si>
    <t>https://www.scopus.com/inward/record.uri?eid=2-s2.0-85218054873&amp;doi=10.1109%2fICBDS61829.2024.10837244&amp;partnerID=40&amp;md5=b5e34bcf9bcca2ac83275018e8359ba7</t>
  </si>
  <si>
    <t>2-s2.0-85212280191</t>
  </si>
  <si>
    <t>rayyan-218685237</t>
  </si>
  <si>
    <t>A Semantic Trust Management Model for Wireless Sensor Networks</t>
  </si>
  <si>
    <t>IEEE Sensors Journal</t>
  </si>
  <si>
    <t>Gangwani, Pranav and Perez-Pons, Alexander and Upadhyay, Himanshu</t>
  </si>
  <si>
    <t>https://www.scopus.com/inward/record.uri?eid=2-s2.0-85212280191&amp;doi=10.1109%2fJSEN.2024.3512519&amp;partnerID=40&amp;md5=9f63d607d912416ac0660742e8ce64a8</t>
  </si>
  <si>
    <t>10.1109/JSEN.2024.3512519</t>
  </si>
  <si>
    <t>2-s2.0-85210229662</t>
  </si>
  <si>
    <t>rayyan-218685238</t>
  </si>
  <si>
    <t>Characteristics of WeChat formation images for forensic applications</t>
  </si>
  <si>
    <t>Qiu, Xiulian and Zeng, Jinhua</t>
  </si>
  <si>
    <t>https://www.scopus.com/inward/record.uri?eid=2-s2.0-85210229662&amp;doi=10.1117%2f12.3048363&amp;partnerID=40&amp;md5=02c4573c0eab2d861898e03d47927c06</t>
  </si>
  <si>
    <t>rayyan-218685239</t>
  </si>
  <si>
    <t>2024 Parul International Conference on Engineering and Technology, PICET 2024</t>
  </si>
  <si>
    <t>Chouhan, Ruchika and Thatipamula, Ajay and Thumati, M.V.S. Rama Krishna and Sharma, Sachin and Tandra, Vennela and Tadiboina, Ramanjaneyulu</t>
  </si>
  <si>
    <t>https://www.scopus.com/inward/record.uri?eid=2-s2.0-85211942708&amp;doi=10.1109%2fPICET60765.2024.10716064&amp;partnerID=40&amp;md5=2526c3db81c2879b9acda1e847b6365b</t>
  </si>
  <si>
    <t>2-s2.0-85186006265</t>
  </si>
  <si>
    <t>rayyan-218685240</t>
  </si>
  <si>
    <t>Safeguarding the future: Cutting-edge time-stamping services and blockchain technologies for maintaining EHR data integrity</t>
  </si>
  <si>
    <t>Blockchain and IoT Approaches for Secure Electronic Health Records (EHR)</t>
  </si>
  <si>
    <t>Komalasari, Rita</t>
  </si>
  <si>
    <t>https://www.scopus.com/inward/record.uri?eid=2-s2.0-85186006265&amp;doi=10.4018%2f979-8-3693-1662-7.ch003&amp;partnerID=40&amp;md5=fb034656586a4ae4a1b1123a6457e5d2</t>
  </si>
  <si>
    <t>10.4018/979-8-3693-1662-7.ch003</t>
  </si>
  <si>
    <t>2-s2.0-85189131212</t>
  </si>
  <si>
    <t>rayyan-218685241</t>
  </si>
  <si>
    <t>Decentralized Finance (DeFi) and blockchain technology in healthcare: A promising confluence for enhanced security, data interoperability, and patient</t>
  </si>
  <si>
    <t>Kaur, Jaspreet</t>
  </si>
  <si>
    <t>https://www.scopus.com/inward/record.uri?eid=2-s2.0-85189131212&amp;doi=10.4018%2f9798369313312.ch006&amp;partnerID=40&amp;md5=fc669dbe7fd594287040ee5744a18597</t>
  </si>
  <si>
    <t>10.4018/9798369313312.ch006</t>
  </si>
  <si>
    <t>2-s2.0-85210913465</t>
  </si>
  <si>
    <t>rayyan-218685242</t>
  </si>
  <si>
    <t>Enhancing Care Coordination in Oncology and Nononcology Thoracic Surgery Care Pathways Through a Digital Health Solution: Mixed Methods Study</t>
  </si>
  <si>
    <t>JMIR Formative Research</t>
  </si>
  <si>
    <t>Nabelsi, VÃ©ronique and Plouffe, VÃ©ronique</t>
  </si>
  <si>
    <t>https://www.scopus.com/inward/record.uri?eid=2-s2.0-85210913465&amp;doi=10.2196%2f60222&amp;partnerID=40&amp;md5=d55decf43345967ba12ccc4786088bfc</t>
  </si>
  <si>
    <t>JMIR Publications Inc.</t>
  </si>
  <si>
    <t>2-s2.0-85214820521</t>
  </si>
  <si>
    <t>rayyan-218685243</t>
  </si>
  <si>
    <t>The Need for Usage Control in Decentralized and Federated Ecosystems</t>
  </si>
  <si>
    <t>Slabbinck, Wout</t>
  </si>
  <si>
    <t>https://www.scopus.com/inward/record.uri?eid=2-s2.0-85214820521&amp;partnerID=40&amp;md5=a168c337079a9e5acdb8d8d7ef2c9f23</t>
  </si>
  <si>
    <t>2-s2.0-85212061828</t>
  </si>
  <si>
    <t>rayyan-218685244</t>
  </si>
  <si>
    <t>Ensuring the Integrity of the Police Complaint Files Using Blockchain Technology</t>
  </si>
  <si>
    <t>Proceedings - 2024 1st International Conference on Technological Innovations and Advance Computing, TIACOMP 2024</t>
  </si>
  <si>
    <t>Hasan, M. M. Rakibul and Hossain, Gazi Md. Shakil and Moure, Sadia Hossain and Sardar, Md Shepon</t>
  </si>
  <si>
    <t>https://www.scopus.com/inward/record.uri?eid=2-s2.0-85212061828&amp;doi=10.1109%2fTIACOMP64125.2024.00048&amp;partnerID=40&amp;md5=060b586750bd334d4699fde6e98e1d6d</t>
  </si>
  <si>
    <t>10.1109/TIACOMP64125.2024.00048</t>
  </si>
  <si>
    <t>rayyan-218685245</t>
  </si>
  <si>
    <t>Proceedings - 4th International Conference on Technological Advancements in Computational Sciences, ICTACS 2024</t>
  </si>
  <si>
    <t>Giri, Ankeet and Sandhu, Ramandeep and Rakhra, Manik and Cheema, Gagandeep Singh</t>
  </si>
  <si>
    <t>https://www.scopus.com/inward/record.uri?eid=2-s2.0-85218192366&amp;doi=10.1109%2fICTACS62700.2024.10840674&amp;partnerID=40&amp;md5=eacf3bd7074ccaaf123bedbe86b196fd</t>
  </si>
  <si>
    <t>2-s2.0-85214880733</t>
  </si>
  <si>
    <t>rayyan-218685246</t>
  </si>
  <si>
    <t>Late Fusion of Text and Images for Predicting User Interests in Pinterest Social Network</t>
  </si>
  <si>
    <t>2024 21st International Conference on Electrical Engineering, Computing Science and Automatic Control, CCE 2024</t>
  </si>
  <si>
    <t>Oros, Areli Cabrera and De Jesus Estrella Ramirez, Jonathan and Carranza, Juan Carlos Gomez</t>
  </si>
  <si>
    <t>https://www.scopus.com/inward/record.uri?eid=2-s2.0-85214880733&amp;doi=10.1109%2fCCE62852.2024.10771055&amp;partnerID=40&amp;md5=d3050d3e111e25a5d47926d78fde9f25</t>
  </si>
  <si>
    <t>10.1109/CCE62852.2024.10771055</t>
  </si>
  <si>
    <t>rayyan-218685247</t>
  </si>
  <si>
    <t>Survey on Multipurpose Digital Image Watermarking</t>
  </si>
  <si>
    <t>2-s2.0-85212241625</t>
  </si>
  <si>
    <t>rayyan-218685248</t>
  </si>
  <si>
    <t>Enhancing Cloud Data Security with Davies-Meyer Hash and Gestalt Pattern Matching in Blockchain</t>
  </si>
  <si>
    <t>2024 International Symposium on Networks, Computers and Communications, ISNCC 2024</t>
  </si>
  <si>
    <t>Sheeja Rani, S. and Aburukba, Raafat and El-Fakih, Khaled</t>
  </si>
  <si>
    <t>https://www.scopus.com/inward/record.uri?eid=2-s2.0-85212241625&amp;doi=10.1109%2fISNCC62547.2024.10758951&amp;partnerID=40&amp;md5=f5abd76ec52d13f43f95803c2d5c5f80</t>
  </si>
  <si>
    <t>10.1109/ISNCC62547.2024.10758951</t>
  </si>
  <si>
    <t>rayyan-218685249</t>
  </si>
  <si>
    <t>A survey of Deepfake and related digital forensics</t>
  </si>
  <si>
    <t>2-s2.0-85215522894</t>
  </si>
  <si>
    <t>rayyan-218685250</t>
  </si>
  <si>
    <t>Comparative Performance Analysis of Ethereum and Optimism Smart Contracts in Health Insurance</t>
  </si>
  <si>
    <t>UBMK 2024 - Proceedings: 9th International Conference on Computer Science and Engineering</t>
  </si>
  <si>
    <t>DedetÃ¼rk, Beyhan Adanur and DedetÃ¼rk, Bilge Kagan</t>
  </si>
  <si>
    <t>https://www.scopus.com/inward/record.uri?eid=2-s2.0-85215522894&amp;doi=10.1109%2fUBMK63289.2024.10773514&amp;partnerID=40&amp;md5=576d80f647b6c8393d842c5ae69e922f</t>
  </si>
  <si>
    <t>10.1109/UBMK63289.2024.10773514</t>
  </si>
  <si>
    <t>2-s2.0-85182360742</t>
  </si>
  <si>
    <t>rayyan-218685251</t>
  </si>
  <si>
    <t>A Distributed Internet of Vehicles Data Privacy Protection Method Based on Zero-Knowledge Proof and Blockchain</t>
  </si>
  <si>
    <t>IEEE Transactions on Vehicular Technology</t>
  </si>
  <si>
    <t>Jiang, Wenxian and Lv, Xianglong</t>
  </si>
  <si>
    <t>https://www.scopus.com/inward/record.uri?eid=2-s2.0-85182360742&amp;doi=10.1109%2fTVT.2023.3345272&amp;partnerID=40&amp;md5=f4c8b187dc3492c230027a983ff7dee9</t>
  </si>
  <si>
    <t>10.1109/TVT.2023.3345272</t>
  </si>
  <si>
    <t>2-s2.0-85185403312</t>
  </si>
  <si>
    <t>rayyan-218685252</t>
  </si>
  <si>
    <t>Quantum-enhanced cybersecurity analysis and medical image encryption in cloud IoT networks</t>
  </si>
  <si>
    <t>Optical and Quantum Electronics</t>
  </si>
  <si>
    <t>Priyadarshini, A. and Abirami, S.P. and Ahmed, Mohammed Altaf and Arunkumar, B.</t>
  </si>
  <si>
    <t>https://www.scopus.com/inward/record.uri?eid=2-s2.0-85185403312&amp;doi=10.1007%2fs11082-023-06018-7&amp;partnerID=40&amp;md5=18d0a9fe04eb2df868785d6e81a72aac</t>
  </si>
  <si>
    <t>10.1007/s11082-023-06018-7</t>
  </si>
  <si>
    <t>2-s2.0-85211991415</t>
  </si>
  <si>
    <t>rayyan-218685253</t>
  </si>
  <si>
    <t>Efficient Privacy-Preserving Range Query With Leakage Suppressed for Encrypted Data in Cloud-Based Internet of Things</t>
  </si>
  <si>
    <t>https://www.scopus.com/inward/record.uri?eid=2-s2.0-85211991415&amp;doi=10.1109%2fACCESS.2024.3515042&amp;partnerID=40&amp;md5=356e7b884462d46e6076844017fe8eef</t>
  </si>
  <si>
    <t>2-s2.0-85216880408</t>
  </si>
  <si>
    <t>rayyan-218685254</t>
  </si>
  <si>
    <t>REINFORCEMENT LEARNING-BASED SECURE VIDEO TRANSMISSION FOR IOV SYSTEMS</t>
  </si>
  <si>
    <t>Proceedings - International Conference on Image Processing, ICIP</t>
  </si>
  <si>
    <t>Liu, Lixin and Liu, Zhibo and Lu, Xiaozhen and Bu, Yanling and Han, Bin and Xiao, Liang</t>
  </si>
  <si>
    <t>https://www.scopus.com/inward/record.uri?eid=2-s2.0-85216880408&amp;doi=10.1109%2fICIP51287.2024.10647368&amp;partnerID=40&amp;md5=c5712eb59eff139b5cdb9dcdfffd1b06</t>
  </si>
  <si>
    <t>10.1109/ICIP51287.2024.10647368</t>
  </si>
  <si>
    <t>2-s2.0-85188835694</t>
  </si>
  <si>
    <t>rayyan-218685255</t>
  </si>
  <si>
    <t>UP-SDCG: A Method of Sensitive Data Classification for Collaborative Edge Computing in Financial Cloud Environment</t>
  </si>
  <si>
    <t>Zu, Lijun and Qi, Wenyu and Li, Hongyi and Men, Xiaohua and Lu, Zhihui and Ye, Jiawei and Zhang, Liang</t>
  </si>
  <si>
    <t>https://www.scopus.com/inward/record.uri?eid=2-s2.0-85188835694&amp;doi=10.3390%2ffi16030102&amp;partnerID=40&amp;md5=c3b2d2b6e6d589778bdd3b52d416d1f1</t>
  </si>
  <si>
    <t>rayyan-218685256</t>
  </si>
  <si>
    <t>Digest of Technical Papers - IEEE International Conference on Consumer Electronics</t>
  </si>
  <si>
    <t>Arissabarno, Cahyo and Sukaridhoto, Sritrusta and Winarno, Idris</t>
  </si>
  <si>
    <t>https://www.scopus.com/inward/record.uri?eid=2-s2.0-85215284431&amp;doi=10.1109%2fISCT62336.2024.10791132&amp;partnerID=40&amp;md5=b8148aeb64faefdee589c3865029720f</t>
  </si>
  <si>
    <t>2-s2.0-85219624244</t>
  </si>
  <si>
    <t>rayyan-218685257</t>
  </si>
  <si>
    <t>Design and Analysis of Efficient On-Star Compression Algorithms for FPGA Platforms</t>
  </si>
  <si>
    <t>2024 2nd International Conference on Computer, Vision and Intelligent Technology, ICCVIT 2024 - Proceedings</t>
  </si>
  <si>
    <t>Zhang, Guoliang and Wang, Xueying and Fan, Jianpeng</t>
  </si>
  <si>
    <t>https://www.scopus.com/inward/record.uri?eid=2-s2.0-85219624244&amp;doi=10.1109%2fICCVIT63928.2024.10872446&amp;partnerID=40&amp;md5=6b931169a4f7363bc238eed5e3c8e3d8</t>
  </si>
  <si>
    <t>10.1109/ICCVIT63928.2024.10872446</t>
  </si>
  <si>
    <t>rayyan-218685258</t>
  </si>
  <si>
    <t>Multimedia data processing in an intelligent medical system featuring embedded elliptic curve cryptography</t>
  </si>
  <si>
    <t>2-s2.0-85189589819</t>
  </si>
  <si>
    <t>rayyan-218685259</t>
  </si>
  <si>
    <t>Navigating the ethical complexities: Unveiling the implications of social media research</t>
  </si>
  <si>
    <t>Reviving and Re-Writing Ethics in Social Research For Commoning the Community</t>
  </si>
  <si>
    <t>Same'e, Somia Abdul and Anmary, Antony Sheela</t>
  </si>
  <si>
    <t>https://www.scopus.com/inward/record.uri?eid=2-s2.0-85189589819&amp;doi=10.4018%2f978-1-6684-8526-2.ch009&amp;partnerID=40&amp;md5=d5f97b3ae4ae85473f808432fa1a1af3</t>
  </si>
  <si>
    <t>10.4018/978-1-6684-8526-2.ch009</t>
  </si>
  <si>
    <t>2-s2.0-85211469521</t>
  </si>
  <si>
    <t>rayyan-218685260</t>
  </si>
  <si>
    <t>A Highly Secure Digital Signature Algorithm Without Modulo Inverse Operations</t>
  </si>
  <si>
    <t>2024 9th International Conference on Intelligent Computing and Signal Processing, ICSP 2024</t>
  </si>
  <si>
    <t>Xiao, Xinru and Zhang, Ji</t>
  </si>
  <si>
    <t>https://www.scopus.com/inward/record.uri?eid=2-s2.0-85211469521&amp;doi=10.1109%2fICSP62122.2024.10743464&amp;partnerID=40&amp;md5=277eb0e9c59ca0a6083b9017005207a8</t>
  </si>
  <si>
    <t>10.1109/ICSP62122.2024.10743464</t>
  </si>
  <si>
    <t>2-s2.0-85188171970</t>
  </si>
  <si>
    <t>rayyan-218685261</t>
  </si>
  <si>
    <t>BTSF: A BLOCKCHAIN TECHNOLOGY ENABLED SECURITY FRAMEWORK FOR STORAGE AND RETRIEVAL OF HEALTHCARE DATA BY INCORPORATING SMART CONTRACTS</t>
  </si>
  <si>
    <t>Jithender Reddy, G. and Uma Devi, T.</t>
  </si>
  <si>
    <t>https://www.scopus.com/inward/record.uri?eid=2-s2.0-85188171970&amp;partnerID=40&amp;md5=8ce18a8bc123a2177db4e34d4949252e</t>
  </si>
  <si>
    <t>2-s2.0-85185789471</t>
  </si>
  <si>
    <t>rayyan-218685262</t>
  </si>
  <si>
    <t>Improving healthcare data integrity using blockchain technology</t>
  </si>
  <si>
    <t>Aljaber, K.O. and Alibrahim, T.S.</t>
  </si>
  <si>
    <t>https://www.scopus.com/inward/record.uri?eid=2-s2.0-85185789471&amp;doi=10.1063%2f5.0191861&amp;partnerID=40&amp;md5=1ff300377d8b39df4f0ca4f363108021</t>
  </si>
  <si>
    <t>American Institute of Physics Inc.</t>
  </si>
  <si>
    <t>2-s2.0-85218094180</t>
  </si>
  <si>
    <t>rayyan-218685263</t>
  </si>
  <si>
    <t>Next-Generation Cloud Computing Protection: Surveying Security Algorithms andÂ Techniques</t>
  </si>
  <si>
    <t>Lecture Notes in Electrical Engineering</t>
  </si>
  <si>
    <t>Ullah, Fasee and Zubair, Muhammad and Al-Dhaqm, Arafat and Almukhlifi, Reham</t>
  </si>
  <si>
    <t>https://www.scopus.com/inward/record.uri?eid=2-s2.0-85218094180&amp;doi=10.1007%2f978-981-97-5231-7_30&amp;partnerID=40&amp;md5=f11ff3c9cb6f459ff67a819f1c86286e</t>
  </si>
  <si>
    <t>10.1007/978-981-97-5231-7_30</t>
  </si>
  <si>
    <t>rayyan-218685264</t>
  </si>
  <si>
    <t>Yang, Xiaohui and Zhang, Kun and Jia, Kai and Zhao, Peiyin</t>
  </si>
  <si>
    <t>https://www.scopus.com/inward/record.uri?eid=2-s2.0-85186865082&amp;doi=10.1007%2fs12083-024-01669-z&amp;partnerID=40&amp;md5=7f28cf39545c7197f1ab785d6fc19a9f</t>
  </si>
  <si>
    <t>2-s2.0-85218152685</t>
  </si>
  <si>
    <t>rayyan-218685265</t>
  </si>
  <si>
    <t>Blockchain Types in Patient Health Records Systems: An Analysis of Risk Perceptions</t>
  </si>
  <si>
    <t>2024 6th International Conference on Blockchain Computing and Applications, BCCA 2024</t>
  </si>
  <si>
    <t>https://www.scopus.com/inward/record.uri?eid=2-s2.0-85218152685&amp;doi=10.1109%2fBCCA62388.2024.10844462&amp;partnerID=40&amp;md5=80826f6fde9bcb6bd974a50efb6f9309</t>
  </si>
  <si>
    <t>10.1109/BCCA62388.2024.10844462</t>
  </si>
  <si>
    <t>2-s2.0-85192470309</t>
  </si>
  <si>
    <t>rayyan-218685266</t>
  </si>
  <si>
    <t>Blockchain's motivation for IoT-enabled smart city</t>
  </si>
  <si>
    <t>Secure and Intelligent IoT-Enabled Smart Cities</t>
  </si>
  <si>
    <t>Shafik, Wasswa and Kalinaki, Kassim and Zakari, Rufai Yusuf</t>
  </si>
  <si>
    <t>https://www.scopus.com/inward/record.uri?eid=2-s2.0-85192470309&amp;doi=10.4018%2f979-8-3693-2373-1.ch010&amp;partnerID=40&amp;md5=26c64d1255b75fa7b1c116eaaf17068c</t>
  </si>
  <si>
    <t>10.4018/979-8-3693-2373-1.ch010</t>
  </si>
  <si>
    <t>2-s2.0-85212510685</t>
  </si>
  <si>
    <t>rayyan-218685267</t>
  </si>
  <si>
    <t>Design and Optimization of Smart Contracts for Cross-Domain Sharing of Sensitive Data</t>
  </si>
  <si>
    <t>Zhu, Manqing and Wang, Lingxiao and Li, Xiaohong</t>
  </si>
  <si>
    <t>https://www.scopus.com/inward/record.uri?eid=2-s2.0-85212510685&amp;doi=10.1109%2fICPADS63350.2024.00088&amp;partnerID=40&amp;md5=13e38244350be67e8cbb1a3f9c7fbda9</t>
  </si>
  <si>
    <t>10.1109/ICPADS63350.2024.00088</t>
  </si>
  <si>
    <t>2-s2.0-85211971412</t>
  </si>
  <si>
    <t>rayyan-218685268</t>
  </si>
  <si>
    <t>Blockchain-Based Layered Secure Edge Content Delivery in UAV-Assisted Vehicular Networks</t>
  </si>
  <si>
    <t>Xu, Qichao and Jin, Jie and Su, Zhou and Li, Ruidong and Wang, Yuntao and Fang, Dongfeng and Wu, Yuan</t>
  </si>
  <si>
    <t>https://www.scopus.com/inward/record.uri?eid=2-s2.0-85211971412&amp;doi=10.1109%2fTVT.2024.3505982&amp;partnerID=40&amp;md5=44584d6a490b26e8a38e16d7120c8b6c</t>
  </si>
  <si>
    <t>10.1109/TVT.2024.3505982</t>
  </si>
  <si>
    <t>2-s2.0-85215209704</t>
  </si>
  <si>
    <t>rayyan-218685270</t>
  </si>
  <si>
    <t>Blockchain-Enabled Security for Smart Medicine Vending Machines Handling Expired Medications</t>
  </si>
  <si>
    <t>Muthu Lakshmi, S. and Malathi, M. and Mythili, K.</t>
  </si>
  <si>
    <t>https://www.scopus.com/inward/record.uri?eid=2-s2.0-85215209704&amp;doi=10.1002%2f9781394287970.ch10&amp;partnerID=40&amp;md5=d58bf88017819e5a78ef01d8b981839f</t>
  </si>
  <si>
    <t>10.1002/9781394287970.ch10</t>
  </si>
  <si>
    <t>2-s2.0-85196152089</t>
  </si>
  <si>
    <t>rayyan-218685271</t>
  </si>
  <si>
    <t>New business frontiers in the Metaverse</t>
  </si>
  <si>
    <t>New Business Frontiers in the Metaverse</t>
  </si>
  <si>
    <t>Inder, Shivani and Dawra, Shuchi and Tennin, Kyla Latrice and Sharma, Sandhir</t>
  </si>
  <si>
    <t>https://www.scopus.com/inward/record.uri?eid=2-s2.0-85196152089&amp;doi=10.4018%2f9798369324226&amp;partnerID=40&amp;md5=433b03b07b1d8befab3831fca4ceaeb4</t>
  </si>
  <si>
    <t>10.4018/9798369324226</t>
  </si>
  <si>
    <t>2-s2.0-85212255315</t>
  </si>
  <si>
    <t>rayyan-218685272</t>
  </si>
  <si>
    <t>OTA-Key: Over the Air Key Management for Flexible and Reliable IoT Device Provision</t>
  </si>
  <si>
    <t>IEEE Transactions on Network and Service Management</t>
  </si>
  <si>
    <t>Zhang, Qian and He, Yi and Xiao, Yue and Zhang, Xiaoli and Song, Chunhua</t>
  </si>
  <si>
    <t>https://www.scopus.com/inward/record.uri?eid=2-s2.0-85212255315&amp;doi=10.1109%2fTNSM.2024.3515212&amp;partnerID=40&amp;md5=945d7d2c076844e3816ac8cffa156d90</t>
  </si>
  <si>
    <t>10.1109/TNSM.2024.3515212</t>
  </si>
  <si>
    <t>2-s2.0-85218059109</t>
  </si>
  <si>
    <t>rayyan-218685273</t>
  </si>
  <si>
    <t>Detecting Text-Based Cybercrimes Using BERT</t>
  </si>
  <si>
    <t>2024 International Jordanian Cybersecurity Conference, IJCC 2024</t>
  </si>
  <si>
    <t>Manna, Abdelrahman and Al-Fayoumi, Mustafa and Al-Fawa'reh, Mohammad</t>
  </si>
  <si>
    <t>https://www.scopus.com/inward/record.uri?eid=2-s2.0-85218059109&amp;doi=10.1109%2fIJCC64742.2024.10847273&amp;partnerID=40&amp;md5=6cd311db15516acec231b029a4ae6174</t>
  </si>
  <si>
    <t>10.1109/IJCC64742.2024.10847273</t>
  </si>
  <si>
    <t>rayyan-218685274</t>
  </si>
  <si>
    <t>Blockchain Interoperability in Healthcare Information Systems: An Analysis of Trends and Perspectives</t>
  </si>
  <si>
    <t>2-s2.0-85218012369</t>
  </si>
  <si>
    <t>rayyan-218685275</t>
  </si>
  <si>
    <t>DSPOL: A High-Level Language for Defining Data Policies in Data Spaces</t>
  </si>
  <si>
    <t>Proceedings - 2024 IEEE International Conference on Big Data, BigData 2024</t>
  </si>
  <si>
    <t>Taniguchi, Shunya and Nakajima, Shin and Michikata, Takashi and Seike, Hirotsugu and Koshizuka, Noboru</t>
  </si>
  <si>
    <t>https://www.scopus.com/inward/record.uri?eid=2-s2.0-85218012369&amp;doi=10.1109%2fBigData62323.2024.10825983&amp;partnerID=40&amp;md5=aa1a5a71c8a4ffc1de926856b0fe2a69</t>
  </si>
  <si>
    <t>10.1109/BigData62323.2024.10825983</t>
  </si>
  <si>
    <t>2-s2.0-85173453339</t>
  </si>
  <si>
    <t>rayyan-218685276</t>
  </si>
  <si>
    <t>SBAC: Substitution cipher access control based on blockchain for protecting personal data in metaverse</t>
  </si>
  <si>
    <t>Seo, Jungwon and Park, Sooyong</t>
  </si>
  <si>
    <t>https://www.scopus.com/inward/record.uri?eid=2-s2.0-85173453339&amp;doi=10.1016%2fj.future.2023.09.022&amp;partnerID=40&amp;md5=7c89bf6f8b2a4a034f40e86d01d9d6ee</t>
  </si>
  <si>
    <t>2-s2.0-85194193824</t>
  </si>
  <si>
    <t>rayyan-218685277</t>
  </si>
  <si>
    <t>Global texture sensitive convolutional transformer for medical image steganalysis</t>
  </si>
  <si>
    <t>Zhou, Zhengyuan and Chen, Kai and Hu, Dianlin and Shu, Huazhong and Coatrieux, Gouenou and Coatrieux, Jean Louis and Chen, Yang</t>
  </si>
  <si>
    <t>https://www.scopus.com/inward/record.uri?eid=2-s2.0-85194193824&amp;doi=10.1007%2fs00530-024-01344-6&amp;partnerID=40&amp;md5=c5e80230c7674afaff0cc25889936276</t>
  </si>
  <si>
    <t>2-s2.0-85201303098</t>
  </si>
  <si>
    <t>rayyan-218685278</t>
  </si>
  <si>
    <t>Advancing Healthcare: Intelligent Monitoring Systems for Enhanced Patient Care</t>
  </si>
  <si>
    <t>Fang, Jiayu</t>
  </si>
  <si>
    <t>https://www.scopus.com/inward/record.uri?eid=2-s2.0-85201303098&amp;doi=10.1145%2f3675249.3675278&amp;partnerID=40&amp;md5=e6c529b0035cca0f15381aa6fc89785b</t>
  </si>
  <si>
    <t>10.1145/3675249.3675278</t>
  </si>
  <si>
    <t>2-s2.0-85173052197</t>
  </si>
  <si>
    <t>rayyan-218685279</t>
  </si>
  <si>
    <t>Cloud-HPA: hierarchical privacy perseverance anatomy for data storage in cloud environment</t>
  </si>
  <si>
    <t>Singh, Ashutosh Kumar and Singh, Niharika and Gupta, Ishu</t>
  </si>
  <si>
    <t>https://www.scopus.com/inward/record.uri?eid=2-s2.0-85173052197&amp;doi=10.1007%2fs11042-023-16674-2&amp;partnerID=40&amp;md5=87a5c7d1083a29c4dd1989474aa2bf8b</t>
  </si>
  <si>
    <t>10.1007/s11042-023-16674-2</t>
  </si>
  <si>
    <t>2-s2.0-85215247312</t>
  </si>
  <si>
    <t>rayyan-218685280</t>
  </si>
  <si>
    <t>Blockchainâ€™s impetus for secure IoT-enabled applications in smart city</t>
  </si>
  <si>
    <t>Big Data and Blockchain Technology for Secure IoT Applications</t>
  </si>
  <si>
    <t>Shafik, Wasswa</t>
  </si>
  <si>
    <t>https://www.scopus.com/inward/record.uri?eid=2-s2.0-85215247312&amp;doi=10.1201%2f9781032663005-4&amp;partnerID=40&amp;md5=16bf6312b010ee0e9d40b79ec733f940</t>
  </si>
  <si>
    <t>10.1201/9781032663005-4</t>
  </si>
  <si>
    <t>2-s2.0-85186345217</t>
  </si>
  <si>
    <t>rayyan-218685281</t>
  </si>
  <si>
    <t>A critical literature review of security and privacy in smart home healthcare schemes adopting IoT &amp; blockchain: Problems, challenges and solutions</t>
  </si>
  <si>
    <t>Popoola, Olusogo and Rodrigues, Marcos and Marchang, Jims and Shenfield, Alex and Ikpehai, Augustine and Popoola, Jumoke</t>
  </si>
  <si>
    <t>https://www.scopus.com/inward/record.uri?eid=2-s2.0-85186345217&amp;doi=10.1016%2fj.bcra.2023.100178&amp;partnerID=40&amp;md5=ce69e636ffc4a1540fa8c5f770b559b4</t>
  </si>
  <si>
    <t>2-s2.0-85197879517</t>
  </si>
  <si>
    <t>rayyan-218685282</t>
  </si>
  <si>
    <t>Enhancing Security with Multi-level Steganography: A Dynamic Least Significant Bit and Wavelet-Based Approach</t>
  </si>
  <si>
    <t>Mathematical Modelling of Engineering Problems</t>
  </si>
  <si>
    <t>Abuali, Mohammed Sabri and Rashidi, C.B.M. and Raof, Rafikha Aliana A. and Azir, Ku Nurul Fazira Ku and Hussein, Safa Saad and Abd-Alhasan, Ahmed Q.</t>
  </si>
  <si>
    <t>https://www.scopus.com/inward/record.uri?eid=2-s2.0-85197879517&amp;doi=10.18280%2fmmep.110602&amp;partnerID=40&amp;md5=4e0f9326c20ee682f45603d7dceec23b</t>
  </si>
  <si>
    <t>2-s2.0-85196547570</t>
  </si>
  <si>
    <t>rayyan-218685283</t>
  </si>
  <si>
    <t>Secure map-based crypto-stego technique based on mac address</t>
  </si>
  <si>
    <t>Bulletin of Electrical Engineering and Informatics</t>
  </si>
  <si>
    <t>Kasasbeh, Dima S. and Al-Jaâ€™afreh, Bushra M. and Anbar, Mohammed and Hasbullah, Iznan H. and Khasawneh, Mahmoud Al</t>
  </si>
  <si>
    <t>https://www.scopus.com/inward/record.uri?eid=2-s2.0-85196547570&amp;doi=10.11591%2feei.v13i3.7140&amp;partnerID=40&amp;md5=a49720561de7ad8b4f2ad530902321da</t>
  </si>
  <si>
    <t>Institute of Advanced Engineering and Science</t>
  </si>
  <si>
    <t>2-s2.0-85184135417</t>
  </si>
  <si>
    <t>rayyan-218685284</t>
  </si>
  <si>
    <t>HealthRec-Chain: Patient-centric blockchain enabled IPFS for privacy preserving scalable health data</t>
  </si>
  <si>
    <t>Kumari, Deepa and Parmar, Abhirath Singh and Goyal, Harshvadhan Sunil and Mishra, Kushal and Panda, Subhrakanta</t>
  </si>
  <si>
    <t>https://www.scopus.com/inward/record.uri?eid=2-s2.0-85184135417&amp;doi=10.1016%2fj.comnet.2024.110223&amp;partnerID=40&amp;md5=248bfffb48da90d18a223aaa57856f43</t>
  </si>
  <si>
    <t>10.1016/j.comnet.2024.110223</t>
  </si>
  <si>
    <t>2-s2.0-85216433172</t>
  </si>
  <si>
    <t>rayyan-218685285</t>
  </si>
  <si>
    <t>Privacy-Preserving and Access Control Scheme for IoT-Based Healthcare Systems Using Ethereum Blockchain</t>
  </si>
  <si>
    <t>Filali, Chaimae El and Bourian, Imad and Chougdali, Khalid</t>
  </si>
  <si>
    <t>https://www.scopus.com/inward/record.uri?eid=2-s2.0-85216433172&amp;doi=10.1109%2fCommNet63022.2024.10793370&amp;partnerID=40&amp;md5=a9ab6493694d3e1c024bd287c85c5962</t>
  </si>
  <si>
    <t>10.1109/CommNet63022.2024.10793370</t>
  </si>
  <si>
    <t>rayyan-218685286</t>
  </si>
  <si>
    <t>Blockchain-enabled Federated Learning: Models, Methods and Applications</t>
  </si>
  <si>
    <t>2-s2.0-85160932508</t>
  </si>
  <si>
    <t>rayyan-218685287</t>
  </si>
  <si>
    <t>Large File Security Outsourcing and Sharing Method Based on Blockchain</t>
  </si>
  <si>
    <t>Journal of Signal Processing Systems</t>
  </si>
  <si>
    <t>You, Xuan and Zhou, Changsong and Chen, Zeng and Han, Rui and Gu, Yu and Sun, Guozi</t>
  </si>
  <si>
    <t>https://www.scopus.com/inward/record.uri?eid=2-s2.0-85160932508&amp;doi=10.1007%2fs11265-023-01873-9&amp;partnerID=40&amp;md5=eaef4ac9523f15489a44f751d9757388</t>
  </si>
  <si>
    <t>10.1007/s11265-023-01873-9</t>
  </si>
  <si>
    <t>2-s2.0-85212867251</t>
  </si>
  <si>
    <t>rayyan-218685288</t>
  </si>
  <si>
    <t>The Metaverse Review: Exploring the Boundless Ream of Digital Reality</t>
  </si>
  <si>
    <t>Dong, Shi and Liu, Mengke and Abbas, Khushnood</t>
  </si>
  <si>
    <t>https://www.scopus.com/inward/record.uri?eid=2-s2.0-85212867251&amp;doi=10.32604%2fcmc.2024.055575&amp;partnerID=40&amp;md5=103ab9494bc92b13f15024294f9cc2bd</t>
  </si>
  <si>
    <t>2-s2.0-85188678975</t>
  </si>
  <si>
    <t>rayyan-218685289</t>
  </si>
  <si>
    <t>Enabling privacy-preserving medication analysis in distributed EHR systems</t>
  </si>
  <si>
    <t>Zhao, Yuanmeng and Weng, Jian and Liu, Jia-Nan and Cai, Mei</t>
  </si>
  <si>
    <t>https://www.scopus.com/inward/record.uri?eid=2-s2.0-85188678975&amp;doi=10.1016%2fj.jisa.2024.103749&amp;partnerID=40&amp;md5=e82efdcbf020263e63d1af8740ca74dd</t>
  </si>
  <si>
    <t>10.1016/j.jisa.2024.103749</t>
  </si>
  <si>
    <t>2-s2.0-85211850714</t>
  </si>
  <si>
    <t>rayyan-218685290</t>
  </si>
  <si>
    <t>Green Computing in Network Security</t>
  </si>
  <si>
    <t>Artificial Intelligence Techniques for Sustainable Development</t>
  </si>
  <si>
    <t>Sumalatha, N. and Baskaran, K.</t>
  </si>
  <si>
    <t>https://www.scopus.com/inward/record.uri?eid=2-s2.0-85211850714&amp;doi=10.1201%2f9781003546382-7&amp;partnerID=40&amp;md5=c4a02050fd45e7594fee7b60b4bfabe6</t>
  </si>
  <si>
    <t>10.1201/9781003546382-7</t>
  </si>
  <si>
    <t>2-s2.0-85192740019</t>
  </si>
  <si>
    <t>rayyan-218685291</t>
  </si>
  <si>
    <t>Structuring and organizing database security domain from big data perspective using meta-modeling approach</t>
  </si>
  <si>
    <t>International Journal of Advanced and Applied Sciences</t>
  </si>
  <si>
    <t>Alshammari, Ahmad</t>
  </si>
  <si>
    <t>https://www.scopus.com/inward/record.uri?eid=2-s2.0-85192740019&amp;doi=10.21833%2fijaas.2024.02.019&amp;partnerID=40&amp;md5=96c92e47edbde9a80ae845bff6668441</t>
  </si>
  <si>
    <t>Institute of Advanced Science Extension (IASE)</t>
  </si>
  <si>
    <t>Technological Model for the Prevention of Leaks of Medical Records Based on Blockchain Technology in the Peruvian Health Sector</t>
  </si>
  <si>
    <t>Proceedings of the 2024 IEEE 31st International Conference on Electronics, Electrical Engineering and Computing, INTERCON 2024</t>
  </si>
  <si>
    <t>Pacheco, Diego Fernando Rojas and Vasquez, Sergio Daniel Yataco and Falcon, Victor M. Parasi</t>
  </si>
  <si>
    <t>https://www.scopus.com/inward/record.uri?eid=2-s2.0-85217249712&amp;doi=10.1109%2fINTERCON63140.2024.10833483&amp;partnerID=40&amp;md5=6761a1c472ab9fca5bce7fe801d2c6af</t>
  </si>
  <si>
    <t>2-s2.0-85196180718</t>
  </si>
  <si>
    <t>rayyan-218685293</t>
  </si>
  <si>
    <t>Challenges of a metaverse shaping the future of entrepreneurship</t>
  </si>
  <si>
    <t>Tariq, Muhammad Usman</t>
  </si>
  <si>
    <t>https://www.scopus.com/inward/record.uri?eid=2-s2.0-85196180718&amp;doi=10.4018%2f9798369324226.ch011&amp;partnerID=40&amp;md5=f6f95804074f49d2c356c4b425724d77</t>
  </si>
  <si>
    <t>10.4018/9798369324226.ch011</t>
  </si>
  <si>
    <t>2-s2.0-85183319718</t>
  </si>
  <si>
    <t>rayyan-218685294</t>
  </si>
  <si>
    <t>Cyber security analysis based medical image encryption in cloud IoT network using quantum deep learning model</t>
  </si>
  <si>
    <t>Wang, Jing</t>
  </si>
  <si>
    <t>https://www.scopus.com/inward/record.uri?eid=2-s2.0-85183319718&amp;doi=10.1007%2fs11082-023-06076-x&amp;partnerID=40&amp;md5=7cdb742c7b4ffc85ff5de625dea904b7</t>
  </si>
  <si>
    <t>10.1007/s11082-023-06076-x</t>
  </si>
  <si>
    <t>rayyan-218685295</t>
  </si>
  <si>
    <t>Image tampering localization model for intensive post-processing scenarios</t>
  </si>
  <si>
    <t>2-s2.0-85209206148</t>
  </si>
  <si>
    <t>rayyan-218685296</t>
  </si>
  <si>
    <t>Evaluating the Sustainable Competitive Advantage of the Saudi e-Healthcare System: An Empirical Study [Letter]</t>
  </si>
  <si>
    <t>Journal of Multidisciplinary Healthcare</t>
  </si>
  <si>
    <t>Al-Wathinani, Ahmed M. and Goniewicz, Krzysztof</t>
  </si>
  <si>
    <t>https://www.scopus.com/inward/record.uri?eid=2-s2.0-85209206148&amp;doi=10.2147%2fJMDH.S502231&amp;partnerID=40&amp;md5=0dd37e1ac8112223ae0a0e7f6416bcd8</t>
  </si>
  <si>
    <t>Dove Medical Press Ltd</t>
  </si>
  <si>
    <t>2-s2.0-85211629021</t>
  </si>
  <si>
    <t>rayyan-218685297</t>
  </si>
  <si>
    <t>The digital transformation of nursing practice: an analysis of advanced IoT technologies and smart nursing systems</t>
  </si>
  <si>
    <t>Frontiers in Medicine</t>
  </si>
  <si>
    <t>Wang, Boyuan and Shi, Xiali and Han, Xihao and Xiao, Gexin</t>
  </si>
  <si>
    <t>https://www.scopus.com/inward/record.uri?eid=2-s2.0-85211629021&amp;doi=10.3389%2ffmed.2024.1471527&amp;partnerID=40&amp;md5=73dfa1ff628bbf51e66f9e6090f7896c</t>
  </si>
  <si>
    <t>Frontiers Media SA</t>
  </si>
  <si>
    <t>2-s2.0-85219494738</t>
  </si>
  <si>
    <t>rayyan-218685298</t>
  </si>
  <si>
    <t>A Robust Model for a Healthcare System with Chunk Based RAID Encryption in a Multitenant Blockchain Network</t>
  </si>
  <si>
    <t>Babu, Bharath S. and Jothi, K.R.</t>
  </si>
  <si>
    <t>https://www.scopus.com/inward/record.uri?eid=2-s2.0-85219494738&amp;doi=10.14569%2fIJACSA.2024.01511122&amp;partnerID=40&amp;md5=02e826736f6b71d4ffcbd9d7bd09df18</t>
  </si>
  <si>
    <t>2-s2.0-85192852299</t>
  </si>
  <si>
    <t>rayyan-218685299</t>
  </si>
  <si>
    <t>Establishment of secure and authentic data security framework in wireless sensor network using key reconciliation</t>
  </si>
  <si>
    <t>Devi, Suman and Kumar, Avadhesh</t>
  </si>
  <si>
    <t>https://www.scopus.com/inward/record.uri?eid=2-s2.0-85192852299&amp;doi=10.1007%2fs41870-024-01879-x&amp;partnerID=40&amp;md5=5edb1059809bb9ef6353b58d94314e18</t>
  </si>
  <si>
    <t>10.1007/s41870-024-01879-x</t>
  </si>
  <si>
    <t>2-s2.0-85214414630</t>
  </si>
  <si>
    <t>rayyan-218685300</t>
  </si>
  <si>
    <t>Factors Influencing Frameworks for Social Cybersecurity Management. A Systematic Literature Review</t>
  </si>
  <si>
    <t>Rodriguez, Elton and Santisteban, JosÃ© and Morales, Vicente and Morales, Johana</t>
  </si>
  <si>
    <t>https://www.scopus.com/inward/record.uri?eid=2-s2.0-85214414630&amp;doi=10.1007%2f978-3-031-70981-4_12&amp;partnerID=40&amp;md5=55a7bf7946bc2fa08a04449a85d5f18e</t>
  </si>
  <si>
    <t>10.1007/978-3-031-70981-4_12</t>
  </si>
  <si>
    <t>2-s2.0-85215323230</t>
  </si>
  <si>
    <t>rayyan-218685301</t>
  </si>
  <si>
    <t>Secure Data Sharing Using Enhanced Attribute Based Encryption for Blockchain Technology</t>
  </si>
  <si>
    <t>Akshaya Keerthi, V. and Vijayalakshmi, V.</t>
  </si>
  <si>
    <t>https://www.scopus.com/inward/record.uri?eid=2-s2.0-85215323230&amp;doi=10.1007%2f978-981-97-7794-5_1&amp;partnerID=40&amp;md5=6c4ed7635965a40740157df1ebd918fe</t>
  </si>
  <si>
    <t>10.1007/978-981-97-7794-5_1</t>
  </si>
  <si>
    <t>2-s2.0-85201009996</t>
  </si>
  <si>
    <t>rayyan-218685302</t>
  </si>
  <si>
    <t>AI Cards: Towards anÂ Applied Framework forÂ Machine-Readable AI andÂ Risk Documentation Inspired byÂ theÂ EU AI Act</t>
  </si>
  <si>
    <t>Golpayegani, Delaram and Hupont, Isabelle and Panigutti, Cecilia and Pandit, Harshvardhan J. and Schade, Sven and Oâ€™Sullivan, Declan and Lewis, Dave</t>
  </si>
  <si>
    <t>https://www.scopus.com/inward/record.uri?eid=2-s2.0-85201009996&amp;doi=10.1007%2f978-3-031-68024-3_3&amp;partnerID=40&amp;md5=d3cb5636fffa13d5d3575b7e9cef2e64</t>
  </si>
  <si>
    <t>10.1007/978-3-031-68024-3_3</t>
  </si>
  <si>
    <t>2-s2.0-85198464229</t>
  </si>
  <si>
    <t>rayyan-218685303</t>
  </si>
  <si>
    <t>Integrating IoT, AI, and Cloud Technologies for Sustainable Oilfield Operations</t>
  </si>
  <si>
    <t>2024 9th International Conference on Cloud Computing and Big Data Analytics, ICCCBDA 2024</t>
  </si>
  <si>
    <t>Paroha, Abhay Dutt</t>
  </si>
  <si>
    <t>https://www.scopus.com/inward/record.uri?eid=2-s2.0-85198464229&amp;doi=10.1109%2fICCCBDA61447.2024.10569783&amp;partnerID=40&amp;md5=79628624f232f8d3985d4dacb277adab</t>
  </si>
  <si>
    <t>10.1109/ICCCBDA61447.2024.10569783</t>
  </si>
  <si>
    <t>2-s2.0-85207622762</t>
  </si>
  <si>
    <t>rayyan-218685304</t>
  </si>
  <si>
    <t>Data Fusion Mechanism as a Tool for Consumer Electronics to Enhance Security in Blockchain Enabled Applications</t>
  </si>
  <si>
    <t>IEEE Transactions on Consumer Electronics</t>
  </si>
  <si>
    <t>Wu, Jiawei</t>
  </si>
  <si>
    <t>https://www.scopus.com/inward/record.uri?eid=2-s2.0-85207622762&amp;doi=10.1109%2fTCE.2024.3482113&amp;partnerID=40&amp;md5=36169a78053b2daf3a71d92f2f554e10</t>
  </si>
  <si>
    <t>10.1109/TCE.2024.3482113</t>
  </si>
  <si>
    <t>2-s2.0-85203429617</t>
  </si>
  <si>
    <t>rayyan-218685305</t>
  </si>
  <si>
    <t>ABBDAC: A Novel Attribute-Based Blockchain Data Access Control Scheme in Cloud Environment</t>
  </si>
  <si>
    <t>Xie, Mande and Fu, Qiang and Hong, Haibo and Ren, Zichu and Zhang, Zhen and Kuai, Jing</t>
  </si>
  <si>
    <t>https://www.scopus.com/inward/record.uri?eid=2-s2.0-85203429617&amp;doi=10.1109%2fJIOT.2024.3452785&amp;partnerID=40&amp;md5=7cd4de8ed8e8b6d1ef61d059340aae43</t>
  </si>
  <si>
    <t>10.1109/JIOT.2024.3452785</t>
  </si>
  <si>
    <t>2-s2.0-85204541555</t>
  </si>
  <si>
    <t>rayyan-218685306</t>
  </si>
  <si>
    <t>BlockDLO: Blockchain Computing with Deep Learning Orchestration for Secure Data Communication in IoT Environment</t>
  </si>
  <si>
    <t>Kokila, M. and Srinivasa Reddy, K.</t>
  </si>
  <si>
    <t>https://www.scopus.com/inward/record.uri?eid=2-s2.0-85204541555&amp;doi=10.1109%2fACCESS.2024.3462735&amp;partnerID=40&amp;md5=5de5a638a2a0923cd81c64a590f77099</t>
  </si>
  <si>
    <t>2-s2.0-85207877368</t>
  </si>
  <si>
    <t>rayyan-218685307</t>
  </si>
  <si>
    <t>Blockchain-based Authentication Scheme in Oil and Gas Industry Data with Thermal CCTV Cameras Applications to Mitigate Sybil and 51% Cyber Attacks</t>
  </si>
  <si>
    <t>Alshuraify, Noor Ali and Yassin, Ali A. and Abduljabbar, Zaid Ameen and Nyangaresi, Vincent Omollo</t>
  </si>
  <si>
    <t>https://www.scopus.com/inward/record.uri?eid=2-s2.0-85207877368&amp;doi=10.22266%2fijies2024.1231.21&amp;partnerID=40&amp;md5=cabb64336dce9e1bf0d808090518ddf4</t>
  </si>
  <si>
    <t>10.22266/ijies2024.1231.21</t>
  </si>
  <si>
    <t>2-s2.0-85199064640</t>
  </si>
  <si>
    <t>rayyan-218685308</t>
  </si>
  <si>
    <t>Integration of federated learning paradigms into electronic health record systems</t>
  </si>
  <si>
    <t>Federated Learning for Digital Healthcare Systems</t>
  </si>
  <si>
    <t>Obakhena, Hope Ikoghene and Imoize, Agbotiname Lucky and Anyasi, Francis Ifeanyi</t>
  </si>
  <si>
    <t>https://www.scopus.com/inward/record.uri?eid=2-s2.0-85199064640&amp;doi=10.1016%2fB978-0-443-13897-3.00017-5&amp;partnerID=40&amp;md5=e4c01a08729c6658325d246c34a91f79</t>
  </si>
  <si>
    <t>10.1016/B978-0-443-13897-3.00017-5</t>
  </si>
  <si>
    <t>2-s2.0-85190115702</t>
  </si>
  <si>
    <t>rayyan-218685309</t>
  </si>
  <si>
    <t>A Survey on a Novel Cryptojacking Covert Attack</t>
  </si>
  <si>
    <t>2nd International Conference on Intelligent Data Communication Technologies and Internet of Things, IDCIoT 2024</t>
  </si>
  <si>
    <t>Gajmal, Yogesh M. and More, Pranav and Kale, Kiran Dhanaji and Jagtap, Arvind</t>
  </si>
  <si>
    <t>https://www.scopus.com/inward/record.uri?eid=2-s2.0-85190115702&amp;doi=10.1109%2fIDCIoT59759.2024.10467823&amp;partnerID=40&amp;md5=24be1ce573325d8664f76ddae1f32ca2</t>
  </si>
  <si>
    <t>10.1109/IDCIoT59759.2024.10467823</t>
  </si>
  <si>
    <t>2-s2.0-85196540084</t>
  </si>
  <si>
    <t>rayyan-218685310</t>
  </si>
  <si>
    <t>RESEARCH ON A NOVEL VSM INFORMATION RETRIEVAL TECHNOLOGY</t>
  </si>
  <si>
    <t>Journal of Nonlinear and Convex Analysis</t>
  </si>
  <si>
    <t>Liu, Shuang</t>
  </si>
  <si>
    <t>https://www.scopus.com/inward/record.uri?eid=2-s2.0-85196540084&amp;partnerID=40&amp;md5=6496728381614e21cdf9424d8c218054</t>
  </si>
  <si>
    <t>Yokohama Publications</t>
  </si>
  <si>
    <t>2-s2.0-85196075268</t>
  </si>
  <si>
    <t>rayyan-218685311</t>
  </si>
  <si>
    <t>A Blockchain-Reinforced Federated Intrusion Detection Architecture for IIoT</t>
  </si>
  <si>
    <t>Jiang, Dingde and Wang, Zhihao and Wang, Ye and Tan, Lizhuang and Wang, Jian and Zhang, Peiying</t>
  </si>
  <si>
    <t>https://www.scopus.com/inward/record.uri?eid=2-s2.0-85196075268&amp;doi=10.1109%2fJIOT.2024.3406602&amp;partnerID=40&amp;md5=593aa2bc3ebfb88eb3ead0a099fbaf9c</t>
  </si>
  <si>
    <t>10.1109/JIOT.2024.3406602</t>
  </si>
  <si>
    <t>2-s2.0-85189941749</t>
  </si>
  <si>
    <t>rayyan-218685312</t>
  </si>
  <si>
    <t>Secure and Fast Remote Application-Based Authentication Dragonfly Using an LED Algorithm in Smart Buildings</t>
  </si>
  <si>
    <t>6th International Conference on Artificial Intelligence in Information and Communication, ICAIIC 2024</t>
  </si>
  <si>
    <t>Radhi, Batool Mohammed and Hussain, Mohammed Abdulridha and Abduljabbar, Zaid Ameen and Nyangaresi, Vincent Omollo</t>
  </si>
  <si>
    <t>https://www.scopus.com/inward/record.uri?eid=2-s2.0-85189941749&amp;doi=10.1109%2fICAIIC60209.2024.10463470&amp;partnerID=40&amp;md5=eb39f9cbe9f0233323a6d7a42adc039a</t>
  </si>
  <si>
    <t>10.1109/ICAIIC60209.2024.10463470</t>
  </si>
  <si>
    <t>2-s2.0-85208499594</t>
  </si>
  <si>
    <t>rayyan-218685313</t>
  </si>
  <si>
    <t>Development of a Blockchain-Integrated Medical Device for Enhanced Data Integrity</t>
  </si>
  <si>
    <t>Proceeding of the IEEE International Conference on Smart Instrumentation, Measurement and Applications, ICSIMA</t>
  </si>
  <si>
    <t>Gunawan, Teddy Surya and Roslan, Nadiah Karmila and Kartiwi, Mira and Yusoff, Nelidya Md</t>
  </si>
  <si>
    <t>https://www.scopus.com/inward/record.uri?eid=2-s2.0-85208499594&amp;doi=10.1109%2fICSIMA62563.2024.10675588&amp;partnerID=40&amp;md5=99c00f4c4dd72803ad4e84dd2d9e46e4</t>
  </si>
  <si>
    <t>10.1109/ICSIMA62563.2024.10675588</t>
  </si>
  <si>
    <t>2-s2.0-85195069166</t>
  </si>
  <si>
    <t>rayyan-218685314</t>
  </si>
  <si>
    <t>Design and Implementation of an Information Management System for College Students in Higher Education Institutions Based on Cloud Computing</t>
  </si>
  <si>
    <t>Bin, Mo</t>
  </si>
  <si>
    <t>https://www.scopus.com/inward/record.uri?eid=2-s2.0-85195069166&amp;doi=10.14569%2fIJACSA.2024.0150530&amp;partnerID=40&amp;md5=ec4c586086e52dadf64dda362155472f</t>
  </si>
  <si>
    <t>2-s2.0-85191226021</t>
  </si>
  <si>
    <t>rayyan-218685315</t>
  </si>
  <si>
    <t>An Enhanced Data Quality Management System in Cloud Computing</t>
  </si>
  <si>
    <t>Proceedings - 2024 5th International Conference on Mobile Computing and Sustainable Informatics, ICMCSI 2024</t>
  </si>
  <si>
    <t>Dornala, Raghunadha Reddi and Ponnapalli, Sudhir and Sai, Kalakoti Thriveni and Bhukya, Sreenu</t>
  </si>
  <si>
    <t>https://www.scopus.com/inward/record.uri?eid=2-s2.0-85191226021&amp;doi=10.1109%2fICMCSI61536.2024.00122&amp;partnerID=40&amp;md5=5aed71edb8692719454da3b8a3a0ac3d</t>
  </si>
  <si>
    <t>10.1109/ICMCSI61536.2024.00122</t>
  </si>
  <si>
    <t>2-s2.0-85190173832</t>
  </si>
  <si>
    <t>rayyan-218685316</t>
  </si>
  <si>
    <t>TR-Block: A Trustable Content Delivery Approach in VANET Through Blockchain</t>
  </si>
  <si>
    <t>Bibi, Asma and Jabbar, Sohail and Saeed, Yousaf and Iqbal, Muhammad Munwar and Ahmad, Awais and Akbar, Habib and Qureshi, Imran</t>
  </si>
  <si>
    <t>https://www.scopus.com/inward/record.uri?eid=2-s2.0-85190173832&amp;doi=10.1109%2fACCESS.2024.3386461&amp;partnerID=40&amp;md5=689edabcd3b6767cf70f139a04b6b22c</t>
  </si>
  <si>
    <t>rayyan-218685318</t>
  </si>
  <si>
    <t>Journal of Autonomous Intelligence</t>
  </si>
  <si>
    <t>Gajmal, Yogesh and More, Pranav and Jagtap, Arvind and Kale, Kiran</t>
  </si>
  <si>
    <t>https://www.scopus.com/inward/record.uri?eid=2-s2.0-85186428078&amp;doi=10.32629%2fjai.v7i3.1332&amp;partnerID=40&amp;md5=0b9900901a11504eca380aba5db15715</t>
  </si>
  <si>
    <t>Frontier Scientific Publishing</t>
  </si>
  <si>
    <t>2-s2.0-85197786872</t>
  </si>
  <si>
    <t>rayyan-218685319</t>
  </si>
  <si>
    <t>Judicial System in Bangladesh Using Distributed Blockchain Technology</t>
  </si>
  <si>
    <t>2024 3rd International Conference on Advancement in Electrical and Electronic Engineering, ICAEEE 2024</t>
  </si>
  <si>
    <t>Rakibul Hasan, M.M. and Kashem, Mohammod Abul and Fatin, Md. Al-Abrar and Roni, Md. Mainul Islam</t>
  </si>
  <si>
    <t>https://www.scopus.com/inward/record.uri?eid=2-s2.0-85197786872&amp;doi=10.1109%2fICAEEE62219.2024.10561869&amp;partnerID=40&amp;md5=46f42089903d8e90ba62f2f2678e2be6</t>
  </si>
  <si>
    <t>10.1109/ICAEEE62219.2024.10561869</t>
  </si>
  <si>
    <t>2-s2.0-85195096301</t>
  </si>
  <si>
    <t>rayyan-218685320</t>
  </si>
  <si>
    <t>BISECTION: BlockchaIn-enabled SECure healTh Insurance prOcessiNg</t>
  </si>
  <si>
    <t>International Journal of Ad Hoc and Ubiquitous Computing</t>
  </si>
  <si>
    <t>Das, Debendranath</t>
  </si>
  <si>
    <t>https://www.scopus.com/inward/record.uri?eid=2-s2.0-85195096301&amp;doi=10.1504%2fIJAHUC.2024.138744&amp;partnerID=40&amp;md5=e26a393cbbe2c49ff85788e651160ff5</t>
  </si>
  <si>
    <t>10.1504/IJAHUC.2024.138744</t>
  </si>
  <si>
    <t>2-s2.0-85199253873</t>
  </si>
  <si>
    <t>rayyan-218685321</t>
  </si>
  <si>
    <t>STRUCTURE MATTERS: ANALYZING VIDEOS VIA GRAPH NEURAL NETWORKS FOR SOCIAL MEDIA PLATFORM ATTRIBUTION</t>
  </si>
  <si>
    <t>ICASSP, IEEE International Conference on Acoustics, Speech and Signal Processing - Proceedings</t>
  </si>
  <si>
    <t>Gemelli, Andrea and Shullani, Dasara and Baracchi, Daniele and Marinai, Simone and Piva, Alessandro</t>
  </si>
  <si>
    <t>https://www.scopus.com/inward/record.uri?eid=2-s2.0-85199253873&amp;doi=10.1109%2fICASSP48485.2024.10447089&amp;partnerID=40&amp;md5=609061408143a0ddb9e7b570b929d708</t>
  </si>
  <si>
    <t>10.1109/ICASSP48485.2024.10447089</t>
  </si>
  <si>
    <t>2-s2.0-85195366924</t>
  </si>
  <si>
    <t>rayyan-218685323</t>
  </si>
  <si>
    <t>A CODEC-BASED APPROACH FOR VIDEO LIFE-CYCLE CHARACTERIZATION IN SOCIAL NETWORKS</t>
  </si>
  <si>
    <t>Bertazzini, Giulia and Baracchi, Daniele and Shullani, Dasara and Iuliani, Massimo and Piva, Alessandro</t>
  </si>
  <si>
    <t>https://www.scopus.com/inward/record.uri?eid=2-s2.0-85195366924&amp;doi=10.1109%2fICASSP48485.2024.10447289&amp;partnerID=40&amp;md5=ec1938d792e55b4990bc101732c1a316</t>
  </si>
  <si>
    <t>10.1109/ICASSP48485.2024.10447289</t>
  </si>
  <si>
    <t>2-s2.0-85180806344</t>
  </si>
  <si>
    <t>rayyan-218685324</t>
  </si>
  <si>
    <t>White-Box Mutation Testing ofÂ Smart Contracts: A Quick Review</t>
  </si>
  <si>
    <t>Jmal MaÃ¢lej, Afef and Lahami, Mariam</t>
  </si>
  <si>
    <t>https://www.scopus.com/inward/record.uri?eid=2-s2.0-85180806344&amp;doi=10.1007%2f978-3-031-49737-7_10&amp;partnerID=40&amp;md5=a6410aba30e1cf7fd5f1bdf54fa3e085</t>
  </si>
  <si>
    <t>10.1007/978-3-031-49737-7_10</t>
  </si>
  <si>
    <t>2-s2.0-85193932628</t>
  </si>
  <si>
    <t>rayyan-218685325</t>
  </si>
  <si>
    <t>Interoperable Access and Usage Control of Self-Sovereign Digital Twins Using ODRL and I4.0 Language</t>
  </si>
  <si>
    <t>International Conference on Internet of Things, Big Data and Security, IoTBDS - Proceedings</t>
  </si>
  <si>
    <t>Chen, Jiahang and Schinke, Lennart and Gong, Xuebilian and Hoppen, Martin and RoÃŸmann, JÃ¼rgen</t>
  </si>
  <si>
    <t>https://www.scopus.com/inward/record.uri?eid=2-s2.0-85193932628&amp;doi=10.5220%2f0012686500003705&amp;partnerID=40&amp;md5=e2706d5c333ccf4e3a07eced2d364945</t>
  </si>
  <si>
    <t>2-s2.0-85192154352</t>
  </si>
  <si>
    <t>rayyan-218685326</t>
  </si>
  <si>
    <t>Enabling Efficient and Distributed Access Control for Pervasive Edge Computing Services</t>
  </si>
  <si>
    <t>IEEE Transactions on Mobile Computing</t>
  </si>
  <si>
    <t>Liu, Lingshuang and Huang, Cheng and Zhu, Dan and Liu, Dongxiao and Ni, Jianbing and Shen, Xuemin</t>
  </si>
  <si>
    <t>https://www.scopus.com/inward/record.uri?eid=2-s2.0-85192154352&amp;doi=10.1109%2fTMC.2024.3395388&amp;partnerID=40&amp;md5=fd8bb171a3871e03c30bdd6086e18e33</t>
  </si>
  <si>
    <t>10.1109/TMC.2024.3395388</t>
  </si>
  <si>
    <t>2-s2.0-85199041227</t>
  </si>
  <si>
    <t>rayyan-218685327</t>
  </si>
  <si>
    <t>Artificial Intelligence-Driven Advancements in Otitis Media Diagnosis: A Systematic Review</t>
  </si>
  <si>
    <t>Rony, Md. Awlad Hossen and Fatema, Kaniz and Raiaan, Mohaimenul Azam Khan and Hassan, Md. Mehedi and Azam, Sami and Karim, Asif and Jonkman, Mirjam and Beissbarth, Jemima and Boer, Friso De and Islam, Sheikh Mohammed Shariful and Leach, Amanda</t>
  </si>
  <si>
    <t>https://www.scopus.com/inward/record.uri?eid=2-s2.0-85199041227&amp;doi=10.1109%2fACCESS.2024.3428700&amp;partnerID=40&amp;md5=f2de78ebd609a933c7849350ed9f5988</t>
  </si>
  <si>
    <t>2-s2.0-85187002313</t>
  </si>
  <si>
    <t>rayyan-218685328</t>
  </si>
  <si>
    <t>Navigating the Maze: Exploring Blockchain Privacy and Its Information Retrieval</t>
  </si>
  <si>
    <t>Chhabra, Archana and Saha, Rahul and Kumar, Gulshan and Kim, Tai-Hoon</t>
  </si>
  <si>
    <t>https://www.scopus.com/inward/record.uri?eid=2-s2.0-85187002313&amp;doi=10.1109%2fACCESS.2024.3370857&amp;partnerID=40&amp;md5=e209464712cf39a61dfc384e07893128</t>
  </si>
  <si>
    <t>2-s2.0-85207505836</t>
  </si>
  <si>
    <t>rayyan-218685329</t>
  </si>
  <si>
    <t>Blockchain-Based Solutions for Healthcare: Systematic Literature Review</t>
  </si>
  <si>
    <t>2024 10th International Conference on Smart Computing and Communication, ICSCC 2024</t>
  </si>
  <si>
    <t>Sandjaja, Trista Annabelle and Wu, Jonathan Asnaya and Kurniawan, Yohannes</t>
  </si>
  <si>
    <t>https://www.scopus.com/inward/record.uri?eid=2-s2.0-85207505836&amp;doi=10.1109%2fICSCC62041.2024.10690508&amp;partnerID=40&amp;md5=d68f3593718f17aa8e58685b6e529ec3</t>
  </si>
  <si>
    <t>10.1109/ICSCC62041.2024.10690508</t>
  </si>
  <si>
    <t>2-s2.0-85201298538</t>
  </si>
  <si>
    <t>rayyan-218685330</t>
  </si>
  <si>
    <t>User Authentication Scheme and Identity Management for E-Health Systems using Blockchain Technology</t>
  </si>
  <si>
    <t>Sunitha, M. Jaya and Asendra, C. and Kumar, B.Bharath and Goud, E. Harshith and Basha, S.Hussain</t>
  </si>
  <si>
    <t>https://www.scopus.com/inward/record.uri?eid=2-s2.0-85201298538&amp;doi=10.1109%2fICKECS61492.2024.10617399&amp;partnerID=40&amp;md5=3067ba4b2f5c7a5eaede119bbaefe4b1</t>
  </si>
  <si>
    <t>10.1109/ICKECS61492.2024.10617399</t>
  </si>
  <si>
    <t>2-s2.0-85194341428</t>
  </si>
  <si>
    <t>rayyan-218685331</t>
  </si>
  <si>
    <t>CLOUD TO EDGEWARE: Wireless Grid Applications, Architecture and Security for the Internet of Things</t>
  </si>
  <si>
    <t>Cloud to Edgeware: Wireless Grid Applications, Architecture and Security for the Internet of Things</t>
  </si>
  <si>
    <t>Brooks, Tyson T.</t>
  </si>
  <si>
    <t>https://www.scopus.com/inward/record.uri?eid=2-s2.0-85194341428&amp;doi=10.1142%2f9354&amp;partnerID=40&amp;md5=7ba573552b537c8674d4115f12def64f</t>
  </si>
  <si>
    <t>World Scientific Publishing Co.</t>
  </si>
  <si>
    <t>10.1142/9354</t>
  </si>
  <si>
    <t>2-s2.0-85208159718</t>
  </si>
  <si>
    <t>rayyan-218685332</t>
  </si>
  <si>
    <t>A Review on Emergency Vehicle Management for Intelligent Transportation Systems</t>
  </si>
  <si>
    <t>Peelam, Mritunjay Shall and Naren and Gera, Mehul and Chamola, Vinay and Zeadally, Sherali</t>
  </si>
  <si>
    <t>https://www.scopus.com/inward/record.uri?eid=2-s2.0-85208159718&amp;doi=10.1109%2fTITS.2024.3440474&amp;partnerID=40&amp;md5=3571bec38872b44e5b7d08c59ec208f8</t>
  </si>
  <si>
    <t>10.1109/TITS.2024.3440474</t>
  </si>
  <si>
    <t>2-s2.0-85197176367</t>
  </si>
  <si>
    <t>rayyan-218685333</t>
  </si>
  <si>
    <t>Protecting Patient Privacy and Data Integrity With DAG Technology for IoMT and EHR: A Systematic Review</t>
  </si>
  <si>
    <t>2024 4th International Conference on Innovative Research in Applied Science, Engineering and Technology, IRASET 2024</t>
  </si>
  <si>
    <t>Reoukadji, Dior Masrane and Bokonda, Patrick Loola and Madi, Abdessalam Ait and Alihamidi, Imam</t>
  </si>
  <si>
    <t>https://www.scopus.com/inward/record.uri?eid=2-s2.0-85197176367&amp;doi=10.1109%2fIRASET60544.2024.10549660&amp;partnerID=40&amp;md5=ce5f6f590c3d4e74b184e89f3dd87cab</t>
  </si>
  <si>
    <t>10.1109/IRASET60544.2024.10549660</t>
  </si>
  <si>
    <t>rayyan-218685334</t>
  </si>
  <si>
    <t>Dutta, Jhuma and Barman, Subhas</t>
  </si>
  <si>
    <t>https://www.scopus.com/inward/record.uri?eid=2-s2.0-85197228190&amp;doi=10.1007%2fs11042-024-19714-7&amp;partnerID=40&amp;md5=044fe898ec701021837753c9ece47567</t>
  </si>
  <si>
    <t>2-s2.0-85208258277</t>
  </si>
  <si>
    <t>rayyan-218685335</t>
  </si>
  <si>
    <t>Development Anonymous Authentication Maria et al.'s Scheme of VANETs Using Blockchain and Fog Computing with QR Code Technique</t>
  </si>
  <si>
    <t>Alzaidi, Zahraa Sh. and Yassin, Ali A. and Abduljabbar, Zaid Ameen and Omollo Nyangaresi, Vincent</t>
  </si>
  <si>
    <t>https://www.scopus.com/inward/record.uri?eid=2-s2.0-85208258277&amp;doi=10.1109%2fCoDIT62066.2024.10708495&amp;partnerID=40&amp;md5=ffc3d0f9db954d591227f05839dd35a4</t>
  </si>
  <si>
    <t>10.1109/CoDIT62066.2024.10708495</t>
  </si>
  <si>
    <t>2-s2.0-85179725315</t>
  </si>
  <si>
    <t>rayyan-218685336</t>
  </si>
  <si>
    <t>A secure blockchain framework for the internet of medical things</t>
  </si>
  <si>
    <t>Sharma, Aashima and Kaur, Sanmeet and Singh, Maninder</t>
  </si>
  <si>
    <t>https://www.scopus.com/inward/record.uri?eid=2-s2.0-85179725315&amp;doi=10.1002%2fett.4917&amp;partnerID=40&amp;md5=0faf329bbef082deb2a18e7a2783a858</t>
  </si>
  <si>
    <t>10.1002/ett.4917</t>
  </si>
  <si>
    <t>2-s2.0-85203530706</t>
  </si>
  <si>
    <t>rayyan-218685337</t>
  </si>
  <si>
    <t>Investigation and Modelling of Barriers in Adoption of Blockchain Technology for Accounting and Finance: An ISM Approach</t>
  </si>
  <si>
    <t>Chavali, Kavita and Kumar, Ajith V.V. and Mavuri, Sudha and Tiwari, Chandan Kumar and Pal, Abhinav</t>
  </si>
  <si>
    <t>https://www.scopus.com/inward/record.uri?eid=2-s2.0-85203530706&amp;doi=10.4018%2fJGIM.353960&amp;partnerID=40&amp;md5=781ca33cc39f3a9759d065a535bf58f5</t>
  </si>
  <si>
    <t>2-s2.0-85191294949</t>
  </si>
  <si>
    <t>rayyan-218685338</t>
  </si>
  <si>
    <t>Smart Contract-Based Access Control Scheme for Blockchain Assisted 6G-Enabled IoT-Based Big Data Driven Healthcare Cyber Physical Systems</t>
  </si>
  <si>
    <t>Saha, Sourav and Kumar Das, Ashok and Wazid, Mohammad and Park, Youngho and Garg, Sahil and Alrashoud, Mubarak</t>
  </si>
  <si>
    <t>https://www.scopus.com/inward/record.uri?eid=2-s2.0-85191294949&amp;doi=10.1109%2fTCE.2024.3391667&amp;partnerID=40&amp;md5=d5b5721d2bcdb8bfde9e9b1758bce12d</t>
  </si>
  <si>
    <t>10.1109/TCE.2024.3391667</t>
  </si>
  <si>
    <t>2-s2.0-85181470080</t>
  </si>
  <si>
    <t>rayyan-218685339</t>
  </si>
  <si>
    <t>Enhancing blockchain interoperability and intraoperability capabilities in collaborative enterprise-a standardized architecture perspective</t>
  </si>
  <si>
    <t>Enterprise Information Systems</t>
  </si>
  <si>
    <t>Anthony Jnr, Bokolo</t>
  </si>
  <si>
    <t>https://www.scopus.com/inward/record.uri?eid=2-s2.0-85181470080&amp;doi=10.1080%2f17517575.2023.2296647&amp;partnerID=40&amp;md5=2a011270b1815805a1ce2be50384e60c</t>
  </si>
  <si>
    <t>2-s2.0-85189622411</t>
  </si>
  <si>
    <t>rayyan-218685340</t>
  </si>
  <si>
    <t>A Comprehensive Survey on Revolutionizing Connectivity Through Artificial Intelligence-Enabled Digital Twin Network in 6G</t>
  </si>
  <si>
    <t>Sheraz, Muhammad and Chuah, Teong Chee and Lee, Ying Loong and Alam, Muhammad Mahtab and Al-Habashna, Ala'A and Han, Zhu</t>
  </si>
  <si>
    <t>https://www.scopus.com/inward/record.uri?eid=2-s2.0-85189622411&amp;doi=10.1109%2fACCESS.2024.3384272&amp;partnerID=40&amp;md5=6fce1c9964682cb7ae009a9f9c1aa7b9</t>
  </si>
  <si>
    <t>2-s2.0-85202930817</t>
  </si>
  <si>
    <t>rayyan-218685341</t>
  </si>
  <si>
    <t>Application of Blockchain Technology for Data Privacy and Secured Sharing in Electronic Medical Records: A Systematic Literature Review</t>
  </si>
  <si>
    <t>International Conference on Science, Engineering and Business for Driving Sustainable Development Goals, SEB4SDG 2024</t>
  </si>
  <si>
    <t>Osamor, Victor Chukwudi and Edosomwan, Imuetinyan Boma and Damilola, Osofuye Odunayo</t>
  </si>
  <si>
    <t>https://www.scopus.com/inward/record.uri?eid=2-s2.0-85202930817&amp;doi=10.1109%2fSEB4SDG60871.2024.10629680&amp;partnerID=40&amp;md5=733e2807d84943a41477c520e2c1b912</t>
  </si>
  <si>
    <t>10.1109/SEB4SDG60871.2024.10629680</t>
  </si>
  <si>
    <t>2-s2.0-85207479166</t>
  </si>
  <si>
    <t>rayyan-218685342</t>
  </si>
  <si>
    <t>Defending Delicate Health Information with Corda Blockchain Enabled MAC and UCON-Based Access Controls via IPFS</t>
  </si>
  <si>
    <t>International Journal of Performability Engineering</t>
  </si>
  <si>
    <t>Divya, K. and Uma Priyadarsini, P.S.</t>
  </si>
  <si>
    <t>https://www.scopus.com/inward/record.uri?eid=2-s2.0-85207479166&amp;doi=10.23940%2fijpe.24.01.p7.4855&amp;partnerID=40&amp;md5=36edb74b516170acafb79c64ce278367</t>
  </si>
  <si>
    <t>Totem Publisher Inc.</t>
  </si>
  <si>
    <t>10.23940/ijpe.24.01.p7.4855</t>
  </si>
  <si>
    <t>2-s2.0-85199758010</t>
  </si>
  <si>
    <t>rayyan-218685343</t>
  </si>
  <si>
    <t>Identification of Key Requirements for the Application of Data Sovereignty in the Context of Data Exchange</t>
  </si>
  <si>
    <t>Proceedings of the Annual Hawaii International Conference on System Sciences</t>
  </si>
  <si>
    <t>Biehs, Steffen and Stilling, Jonas</t>
  </si>
  <si>
    <t>https://www.scopus.com/inward/record.uri?eid=2-s2.0-85199758010&amp;partnerID=40&amp;md5=7c7d918ba0ffcd408f7ff9a7177594f0</t>
  </si>
  <si>
    <t>2-s2.0-85182228322</t>
  </si>
  <si>
    <t>rayyan-218685344</t>
  </si>
  <si>
    <t>Blockchain-Based Data Breach Detection: Approaches, Challenges, and Future Directions</t>
  </si>
  <si>
    <t>Ansar, Kainat and Ahmed, Mansoor and Helfert, Markus and Kim, Jungsuk</t>
  </si>
  <si>
    <t>https://www.scopus.com/inward/record.uri?eid=2-s2.0-85182228322&amp;doi=10.3390%2fmath12010107&amp;partnerID=40&amp;md5=21a0b86c47821fd9135ba43577e27201</t>
  </si>
  <si>
    <t>2-s2.0-85201394161</t>
  </si>
  <si>
    <t>rayyan-218685345</t>
  </si>
  <si>
    <t>Portable Low-Field MRI Scanners: Hardware, Imaging Methods, and Applications</t>
  </si>
  <si>
    <t>Synthesis Lectures on Biomedical Engineering</t>
  </si>
  <si>
    <t>Ariando, David J. and Mandal, Soumyajit</t>
  </si>
  <si>
    <t>https://www.scopus.com/inward/record.uri?eid=2-s2.0-85201394161&amp;doi=10.1007%2f978-3-031-60230-6&amp;partnerID=40&amp;md5=efc9e680235d4aa8a9818e4ef20ea802</t>
  </si>
  <si>
    <t>10.1007/978-3-031-60230-6</t>
  </si>
  <si>
    <t>2-s2.0-85192544039</t>
  </si>
  <si>
    <t>rayyan-218685346</t>
  </si>
  <si>
    <t>Blockchain integration in healthcare: a comprehensive investigation of use cases, performance issues, and mitigation strategies</t>
  </si>
  <si>
    <t>Kasyapa, Meenavolu S. B. and Vanmathi, C.</t>
  </si>
  <si>
    <t>https://www.scopus.com/inward/record.uri?eid=2-s2.0-85192544039&amp;doi=10.3389%2ffdgth.2024.1359858&amp;partnerID=40&amp;md5=f10e2c5877150133e2f08383de7c9218</t>
  </si>
  <si>
    <t>2-s2.0-85200984103</t>
  </si>
  <si>
    <t>rayyan-218685347</t>
  </si>
  <si>
    <t>Systematic Mapping Study: Blockchain Applied toÂ Healthcare</t>
  </si>
  <si>
    <t>GonÃ§alez Lindbergh, Vitor and de Morais Barroca Filho, Itamir</t>
  </si>
  <si>
    <t>https://www.scopus.com/inward/record.uri?eid=2-s2.0-85200984103&amp;doi=10.1007%2f978-3-031-65154-0_11&amp;partnerID=40&amp;md5=e42e05972c90e888ba1e13f6c5c83fa3</t>
  </si>
  <si>
    <t>10.1007/978-3-031-65154-0_11</t>
  </si>
  <si>
    <t>2-s2.0-85184538577</t>
  </si>
  <si>
    <t>rayyan-218685348</t>
  </si>
  <si>
    <t>Privacy-Preserving Roadmap for Medical Data-Sharing Systems</t>
  </si>
  <si>
    <t>Dimensions of Intelligent Analytics for Smart Digital Health Solutions</t>
  </si>
  <si>
    <t>Alsinglawi, Belal and Wickramasinghe, Nilmini</t>
  </si>
  <si>
    <t>https://www.scopus.com/inward/record.uri?eid=2-s2.0-85184538577&amp;doi=10.1201%2f9781032699745-8&amp;partnerID=40&amp;md5=bc489cb04599204241b49ab447a6bfd1</t>
  </si>
  <si>
    <t>10.1201/9781032699745-8</t>
  </si>
  <si>
    <t>2-s2.0-85206453527</t>
  </si>
  <si>
    <t>rayyan-218685349</t>
  </si>
  <si>
    <t>Optimized Security Mechanism for publicly Secret Key Sharing over Cloud using Blockchain</t>
  </si>
  <si>
    <t>Byeon, Haewon and Quraishi, Aadam and Thuniki, Praveen and Keshta, Ismail and Soni, Mukesh and Shabaz, Mohammad</t>
  </si>
  <si>
    <t>https://www.scopus.com/inward/record.uri?eid=2-s2.0-85206453527&amp;partnerID=40&amp;md5=80d82f75bfa4de5397d86131d6d70b38</t>
  </si>
  <si>
    <t>2-s2.0-85192269827</t>
  </si>
  <si>
    <t>rayyan-218685350</t>
  </si>
  <si>
    <t>PAFAB: A Privacy Attainment Framework for Healthcare Blockchains</t>
  </si>
  <si>
    <t>2024 IEEE International Conference on Interdisciplinary Approaches in Technology and Management for Social Innovation, IATMSI 2024</t>
  </si>
  <si>
    <t>Chhabra, Archana and Saha, Rahul</t>
  </si>
  <si>
    <t>https://www.scopus.com/inward/record.uri?eid=2-s2.0-85192269827&amp;doi=10.1109%2fIATMSI60426.2024.10503326&amp;partnerID=40&amp;md5=d10b635ce38b165fafb2196be28eba67</t>
  </si>
  <si>
    <t>10.1109/IATMSI60426.2024.10503326</t>
  </si>
  <si>
    <t>2-s2.0-85203305431</t>
  </si>
  <si>
    <t>rayyan-218685351</t>
  </si>
  <si>
    <t>A survey on blockchain security for electronic health record</t>
  </si>
  <si>
    <t>https://www.scopus.com/inward/record.uri?eid=2-s2.0-85203305431&amp;doi=10.1007%2fs11042-024-19883-5&amp;partnerID=40&amp;md5=6f57a2e206f126b62d1e4b79cbccfdff</t>
  </si>
  <si>
    <t>10.1007/s11042-024-19883-5</t>
  </si>
  <si>
    <t>2-s2.0-85208070093</t>
  </si>
  <si>
    <t>rayyan-218685352</t>
  </si>
  <si>
    <t>Blockchain-Based CCTV Surveillance Cameras for Oil and Gas Industry Pipelines</t>
  </si>
  <si>
    <t>Alshuraify, Noor Ali and Yassin, Ali A. and Abduljabbar, Zaid Ameen and Nyangaresi, Vincent Omollo and Aldarwish, Abdulla J. Y.</t>
  </si>
  <si>
    <t>https://www.scopus.com/inward/record.uri?eid=2-s2.0-85208070093&amp;doi=10.1007%2f978-3-031-70300-3_54&amp;partnerID=40&amp;md5=8422cd9dcc6b5308d38d67bd70f964fa</t>
  </si>
  <si>
    <t>10.1007/978-3-031-70300-3_54</t>
  </si>
  <si>
    <t>2-s2.0-85187649192</t>
  </si>
  <si>
    <t>rayyan-218685353</t>
  </si>
  <si>
    <t>BGET: A Blockchain-Based Grouping-EigenTrust Reputation Management Approach forÂ P2P Networks</t>
  </si>
  <si>
    <t>Peng, Yang and Huang, Jie and Zhou, Sirui and Ju, Zixuan and Wang, Xiaowen and Li, Peihao</t>
  </si>
  <si>
    <t>https://www.scopus.com/inward/record.uri?eid=2-s2.0-85187649192&amp;doi=10.1007%2f978-3-031-54521-4_13&amp;partnerID=40&amp;md5=3106b5e3734be94486838c52591b1a38</t>
  </si>
  <si>
    <t>10.1007/978-3-031-54521-4_13</t>
  </si>
  <si>
    <t>2-s2.0-85177074102</t>
  </si>
  <si>
    <t>rayyan-218685354</t>
  </si>
  <si>
    <t>Unleashing Competitive Intelligence: News Mining Analysis on Technology Trends and Digital Health Driving Healthcare Innovation</t>
  </si>
  <si>
    <t>IEEE Transactions on Engineering Management</t>
  </si>
  <si>
    <t>Cano-Marin, Enrique and Sanchez-Alonso, Salvador and Mora-Cantallops, Marcal</t>
  </si>
  <si>
    <t>https://www.scopus.com/inward/record.uri?eid=2-s2.0-85177074102&amp;doi=10.1109%2fTEM.2023.3326233&amp;partnerID=40&amp;md5=16a529de72133b853a5c47febffc20db</t>
  </si>
  <si>
    <t>2-s2.0-85201777168</t>
  </si>
  <si>
    <t>rayyan-218685355</t>
  </si>
  <si>
    <t>Robust Screen-Shooting Document Watermarking for Multiple Fonts</t>
  </si>
  <si>
    <t>Shi, Zhenhao and Wang, Hongxia and Wang, Heng and Huang, Xinyi</t>
  </si>
  <si>
    <t>https://www.scopus.com/inward/record.uri?eid=2-s2.0-85201777168&amp;doi=10.1109%2fLSP.2024.3449231&amp;partnerID=40&amp;md5=2d305d4316a8f418db97da4b8adfb6e8</t>
  </si>
  <si>
    <t>10.1109/LSP.2024.3449231</t>
  </si>
  <si>
    <t>2-s2.0-85191257529</t>
  </si>
  <si>
    <t>rayyan-218685356</t>
  </si>
  <si>
    <t>A Comprehensive Literature Review on Privacy, Security, and Data Management in Healthcare</t>
  </si>
  <si>
    <t>2024 2nd International Conference on Disruptive Technologies, ICDT 2024</t>
  </si>
  <si>
    <t>Singh, Yaduvir and Jaiswal, Shalini and Kumar, Vivek</t>
  </si>
  <si>
    <t>https://www.scopus.com/inward/record.uri?eid=2-s2.0-85191257529&amp;doi=10.1109%2fICDT61202.2024.10489013&amp;partnerID=40&amp;md5=299dba9502ec4986c8a6b6a041e5b046</t>
  </si>
  <si>
    <t>10.1109/ICDT61202.2024.10489013</t>
  </si>
  <si>
    <t>2-s2.0-85189625155</t>
  </si>
  <si>
    <t>rayyan-218685358</t>
  </si>
  <si>
    <t>Neuromarketing algorithmsâ€™ consumer privacy and ethical considerations: challenges and opportunities</t>
  </si>
  <si>
    <t>Cogent Business and Management</t>
  </si>
  <si>
    <t>Goncalves, Marcus and Hu, Yiwei and Aliagas, Irene and CerdÃ¡, Luis Manuel</t>
  </si>
  <si>
    <t>https://www.scopus.com/inward/record.uri?eid=2-s2.0-85189625155&amp;doi=10.1080%2f23311975.2024.2333063&amp;partnerID=40&amp;md5=b92a5d48ece5ec337e5bff11245790e8</t>
  </si>
  <si>
    <t>Cogent OA</t>
  </si>
  <si>
    <t>2-s2.0-85202289723</t>
  </si>
  <si>
    <t>rayyan-218685359</t>
  </si>
  <si>
    <t>A Review onÂ Security Challenges: Cryptography andÂ Blockchain forÂ Internet ofÂ Things</t>
  </si>
  <si>
    <t>Prakash, Praveen and Priyanka and Awasthi, Lalit Kumar and Kumar, Krishan</t>
  </si>
  <si>
    <t>https://www.scopus.com/inward/record.uri?eid=2-s2.0-85202289723&amp;doi=10.1007%2f978-3-031-60935-0_68&amp;partnerID=40&amp;md5=c48b002f79da483de2e86625062ca20f</t>
  </si>
  <si>
    <t>10.1007/978-3-031-60935-0_68</t>
  </si>
  <si>
    <t>2-s2.0-85185879840</t>
  </si>
  <si>
    <t>rayyan-218685360</t>
  </si>
  <si>
    <t>Towards Blockchain Driven Solution for Remote Healthcare Service: An Analytical Study</t>
  </si>
  <si>
    <t>Signals and Communication Technology</t>
  </si>
  <si>
    <t>Mahanayak, Siddhant Prateek and Nikhita, Barat and Mishra, Sushruta</t>
  </si>
  <si>
    <t>https://www.scopus.com/inward/record.uri?eid=2-s2.0-85185879840&amp;doi=10.1007%2f978-3-031-49593-9_4&amp;partnerID=40&amp;md5=061cf8347408f636844110ae5dde849b</t>
  </si>
  <si>
    <t>10.1007/978-3-031-49593-9_4</t>
  </si>
  <si>
    <t>2-s2.0-85190457291</t>
  </si>
  <si>
    <t>rayyan-218685361</t>
  </si>
  <si>
    <t>Retruth Reconnaissance: A Digital Forensic Analysis ofÂ Truth Social</t>
  </si>
  <si>
    <t>Brown, Joseph and Baggili, Ibrahim</t>
  </si>
  <si>
    <t>https://www.scopus.com/inward/record.uri?eid=2-s2.0-85190457291&amp;doi=10.1007%2f978-3-031-56580-9_6&amp;partnerID=40&amp;md5=000ddc0152b5b52ff810174b8cd35266</t>
  </si>
  <si>
    <t>10.1007/978-3-031-56580-9_6</t>
  </si>
  <si>
    <t>2-s2.0-85190742774</t>
  </si>
  <si>
    <t>rayyan-218685362</t>
  </si>
  <si>
    <t>A Secure Medical Information Storage and Sharing Method Based on Multiblockchain Architecture</t>
  </si>
  <si>
    <t>Hu, Jian and Zhu, Peng and Li, Juanjuan and Qi, Yong and Xia, Youbing and Wang, Fei-Yue</t>
  </si>
  <si>
    <t>https://www.scopus.com/inward/record.uri?eid=2-s2.0-85190742774&amp;doi=10.1109%2fTCSS.2024.3381983&amp;partnerID=40&amp;md5=c2effadd955e50f7cd1891f619a2aaff</t>
  </si>
  <si>
    <t>10.1109/TCSS.2024.3381983</t>
  </si>
  <si>
    <t>2-s2.0-85185200540</t>
  </si>
  <si>
    <t>rayyan-218685363</t>
  </si>
  <si>
    <t>An Efficient Multi-User Groupwise Integrity CP-ABE(GI-CPABE) for Homogeneous and Heterogeneous Cloud Blockchain Transactions</t>
  </si>
  <si>
    <t>Journal of Electrical Systems</t>
  </si>
  <si>
    <t>Sravanthi, Keesara and Chandrasekhar, P.</t>
  </si>
  <si>
    <t>https://www.scopus.com/inward/record.uri?eid=2-s2.0-85185200540&amp;doi=10.52783%2fjes.685&amp;partnerID=40&amp;md5=538a524ae01e3c2b77c407502ab25323</t>
  </si>
  <si>
    <t>Engineering and Scientific Research Groups</t>
  </si>
  <si>
    <t>2-s2.0-85185334731</t>
  </si>
  <si>
    <t>rayyan-218685364</t>
  </si>
  <si>
    <t>Secure Sharing of Electronic Medical Records Based on Blockchain</t>
  </si>
  <si>
    <t>Luo, Song and Han, N. and Hu, Tan and Qian, Yuhua</t>
  </si>
  <si>
    <t>https://www.scopus.com/inward/record.uri?eid=2-s2.0-85185334731&amp;doi=10.1155%2f2024%2f5569121&amp;partnerID=40&amp;md5=ef419b1d5f91055d3390b00d844beaa3</t>
  </si>
  <si>
    <t>Sage-Hindawi</t>
  </si>
  <si>
    <t>2-s2.0-85201046739</t>
  </si>
  <si>
    <t>rayyan-218685365</t>
  </si>
  <si>
    <t>Privacy Protection of Secure Sharing Electronic Health Records Based on Blockchain</t>
  </si>
  <si>
    <t>Wang, Yuan and Sun, Lin</t>
  </si>
  <si>
    <t>https://www.scopus.com/inward/record.uri?eid=2-s2.0-85201046739&amp;doi=10.14569%2fIJACSA.2024.0150791&amp;partnerID=40&amp;md5=8ed3beaf80796582d1d7e778d3467263</t>
  </si>
  <si>
    <t>2-s2.0-85191327567</t>
  </si>
  <si>
    <t>rayyan-218685366</t>
  </si>
  <si>
    <t>The Metaverse: Survey, Trends, Novel Pipeline Ecosystem &amp; Future Directions</t>
  </si>
  <si>
    <t>IEEE Communications Surveys and Tutorials</t>
  </si>
  <si>
    <t>Sami, H. and Hammoud, A. and Arafeh, M. and Wazzeh, M. and Arisdakessian, S. and Chahoud, M. and Wehbi, O. and Ajaj, M. and Mourad, A. and Otrok, H. and Abdel Wahab, O. and Mizouni, R. and Bentahar, J. and Talhi, C. and Dziong, Z. and Damiani, E. and Guizani, M.</t>
  </si>
  <si>
    <t>https://www.scopus.com/inward/record.uri?eid=2-s2.0-85191327567&amp;doi=10.1109%2fCOMST.2024.3392642&amp;partnerID=40&amp;md5=db9955af0dc1f43b39044b0654c48ce2</t>
  </si>
  <si>
    <t>2-s2.0-85196083994</t>
  </si>
  <si>
    <t>rayyan-218685367</t>
  </si>
  <si>
    <t>Blockchain-based security framework for mitigating network attacks in multi-SDN controller environment</t>
  </si>
  <si>
    <t>Ohri, Pulkit and Daniel, A. and Neogi, Subhrendu Guha and Muttoo, Sunil Kumar</t>
  </si>
  <si>
    <t>https://www.scopus.com/inward/record.uri?eid=2-s2.0-85196083994&amp;doi=10.1007%2fs41870-024-01933-8&amp;partnerID=40&amp;md5=2d6ae8852ddc6dc65dbd8a75348a20c2</t>
  </si>
  <si>
    <t>10.1007/s41870-024-01933-8</t>
  </si>
  <si>
    <t>2-s2.0-85184827974</t>
  </si>
  <si>
    <t>rayyan-218685368</t>
  </si>
  <si>
    <t>Empowering Healthcare with IoMT: Evolution, Machine Learning Integration, Security, and Interoperability Challenges</t>
  </si>
  <si>
    <t>Pradyumna, G.R. and Hegde, Roopa B. and Bommegowda, K.B. and Jan, Tony and Naik, Ganesh R.</t>
  </si>
  <si>
    <t>https://www.scopus.com/inward/record.uri?eid=2-s2.0-85184827974&amp;doi=10.1109%2fACCESS.2024.3362239&amp;partnerID=40&amp;md5=7c148bdab277e28b7464cc3eaa089f02</t>
  </si>
  <si>
    <t>2-s2.0-85193778172</t>
  </si>
  <si>
    <t>rayyan-218685369</t>
  </si>
  <si>
    <t>Data Leakage Detection and Prevention Using Ciphertext-Policy Attribute Based Encryption Algorithm</t>
  </si>
  <si>
    <t>Sasikala, V. and Lakshmi Saipriya, P. and Nagaraja Kumari, P. and Lakshmi Padmaja, V. and Bhanu Sri, C.H.</t>
  </si>
  <si>
    <t>https://www.scopus.com/inward/record.uri?eid=2-s2.0-85193778172&amp;doi=10.1109%2fICRITO61523.2024.10522194&amp;partnerID=40&amp;md5=cf569e700072871e837daa7f60cab136</t>
  </si>
  <si>
    <t>10.1109/ICRITO61523.2024.10522194</t>
  </si>
  <si>
    <t>2-s2.0-85189686734</t>
  </si>
  <si>
    <t>rayyan-218685370</t>
  </si>
  <si>
    <t>Blockchain-Based Data Storage for Internet of Things Networks</t>
  </si>
  <si>
    <t>International Journal of Business Data Communications and Networking</t>
  </si>
  <si>
    <t>Jerbi, Wassim and Cheikhrouhou, Omar and Guermazi, Abderrahmen and Trabelsi, Hafedh</t>
  </si>
  <si>
    <t>https://www.scopus.com/inward/record.uri?eid=2-s2.0-85189686734&amp;doi=10.4018%2fIJBDCN.341590&amp;partnerID=40&amp;md5=929d0a7f76ce221f2c926cae9dfa013b</t>
  </si>
  <si>
    <t>2-s2.0-85205951742</t>
  </si>
  <si>
    <t>rayyan-218685371</t>
  </si>
  <si>
    <t>On the Design of a Searchable Encryption Protocol for Keyword Search using Proactive Secret Sharing</t>
  </si>
  <si>
    <t>Proceedings - 2024 IEEE 20th International Conference on e-Science, e-Science 2024</t>
  </si>
  <si>
    <t>Praveen, K. and Gabriel Anand, K.S. and Ghosh Ray, Indranil and Adhikari, Avishek and Datta, Sabyasachi and Biswas, Arnab Kumar</t>
  </si>
  <si>
    <t>https://www.scopus.com/inward/record.uri?eid=2-s2.0-85205951742&amp;doi=10.1109%2fe-Science62913.2024.10678696&amp;partnerID=40&amp;md5=c026d2ccd307f48ff5a829065e6aba0a</t>
  </si>
  <si>
    <t>10.1109/e-Science62913.2024.10678696</t>
  </si>
  <si>
    <t>2-s2.0-85193779945</t>
  </si>
  <si>
    <t>rayyan-218685372</t>
  </si>
  <si>
    <t>Security access control method of heterogeneous database based on K-shortest path algorithm</t>
  </si>
  <si>
    <t>International Journal of Reasoning-based Intelligent Systems</t>
  </si>
  <si>
    <t>Zhou, Wenting and Yao, Maohua</t>
  </si>
  <si>
    <t>https://www.scopus.com/inward/record.uri?eid=2-s2.0-85193779945&amp;doi=10.1504%2fIJRIS.2024.138628&amp;partnerID=40&amp;md5=0b5fb22bc89c6ae513711e7c13620a28</t>
  </si>
  <si>
    <t>10.1504/IJRIS.2024.138628</t>
  </si>
  <si>
    <t>2-s2.0-85208053854</t>
  </si>
  <si>
    <t>rayyan-218685373</t>
  </si>
  <si>
    <t>Towards Building Multi-factor Authentication Scheme for Users in the Healthcare Sector Based on Blockchain Technology</t>
  </si>
  <si>
    <t>Jawad, Muwafaq and Yassin, Ali A. and AL-Asadi, Hamid Ali Abed and Abduljabbar, Zaid Ameen and Nyangaresi, Vincent Omollo</t>
  </si>
  <si>
    <t>https://www.scopus.com/inward/record.uri?eid=2-s2.0-85208053854&amp;doi=10.1007%2f978-3-031-70300-3_52&amp;partnerID=40&amp;md5=00d5477368d410a5459ec321f140baf8</t>
  </si>
  <si>
    <t>10.1007/978-3-031-70300-3_52</t>
  </si>
  <si>
    <t>2-s2.0-85186658554</t>
  </si>
  <si>
    <t>rayyan-218685374</t>
  </si>
  <si>
    <t>Blockchain based prophecy of cardiovascular disease using modified XGBoost</t>
  </si>
  <si>
    <t>Artificial Intelligence, Blockchain, Computing and Security - Proceedings of the International Conference on Artificial Intelligence, Blockchain, Computing and Security, ICABCS 2023</t>
  </si>
  <si>
    <t>Srivastava, Vibha and Singh, Ashutosh Kumar and Dwivedi, Vijay Kumar</t>
  </si>
  <si>
    <t>https://www.scopus.com/inward/record.uri?eid=2-s2.0-85186658554&amp;doi=10.1201%2f9781003393580-37&amp;partnerID=40&amp;md5=50f6aae3abdf1a0ac58adc65514b5706</t>
  </si>
  <si>
    <t>CRC Press/Balkema</t>
  </si>
  <si>
    <t>10.1201/9781003393580-37</t>
  </si>
  <si>
    <t>2-s2.0-85205860640</t>
  </si>
  <si>
    <t>rayyan-218685375</t>
  </si>
  <si>
    <t>Efficient Data Aggregation and Duplicate Removal Using Grid-Based Hashing in Cloud-Assisted Industrial IoT</t>
  </si>
  <si>
    <t>Altowaijri, Saleh M.</t>
  </si>
  <si>
    <t>https://www.scopus.com/inward/record.uri?eid=2-s2.0-85205860640&amp;doi=10.1109%2fACCESS.2024.3471952&amp;partnerID=40&amp;md5=ff18c5890255c74d300b09213babde03</t>
  </si>
  <si>
    <t>2-s2.0-85187025597</t>
  </si>
  <si>
    <t>rayyan-218685376</t>
  </si>
  <si>
    <t>Remote Sensing for Agriculture in the Era of Industry 5.0-A Survey</t>
  </si>
  <si>
    <t>IEEE Journal of Selected Topics in Applied Earth Observations and Remote Sensing</t>
  </si>
  <si>
    <t>Victor, Nancy and Maddikunta, Praveen Kumar Reddy and Mary, Delphin Raj Kesari and Murugan, Ramalingam and Chengoden, Rajeswari and Gadekallu, Thippa Reddy and Rakesh, Nitin and Zhu, Yaodong and Paek, Jeongyeup</t>
  </si>
  <si>
    <t>https://www.scopus.com/inward/record.uri?eid=2-s2.0-85187025597&amp;doi=10.1109%2fJSTARS.2024.3370508&amp;partnerID=40&amp;md5=e5fda3c062e7ea52cd8e8c7f597e3490</t>
  </si>
  <si>
    <t>2-s2.0-85185957516</t>
  </si>
  <si>
    <t>rayyan-218685379</t>
  </si>
  <si>
    <t>Optimizing Data Embedding Through Coati-inspired Discrete Fourier Transform Techniques</t>
  </si>
  <si>
    <t>Neetha, S.S. and Bhuvana, J.</t>
  </si>
  <si>
    <t>https://www.scopus.com/inward/record.uri?eid=2-s2.0-85185957516&amp;partnerID=40&amp;md5=50e25059eb3ade69fa31788265cda9f3</t>
  </si>
  <si>
    <t>rayyan-218685380</t>
  </si>
  <si>
    <t>Dedeturk, Beyhan Adanur and Bakir-Gungor, Burcu</t>
  </si>
  <si>
    <t>https://www.scopus.com/inward/record.uri?eid=2-s2.0-85196072331&amp;doi=10.7717%2fPEERJ-CS.2060&amp;partnerID=40&amp;md5=27e382b7b1c25a32eacb09f63df4cfe9</t>
  </si>
  <si>
    <t>rayyan-218685381</t>
  </si>
  <si>
    <t>Novel Steganalysis Method for Stego-Images Directly Constructed from Color Images Based on Their Quantum Noise</t>
  </si>
  <si>
    <t>2-s2.0-85205361664</t>
  </si>
  <si>
    <t>rayyan-218685382</t>
  </si>
  <si>
    <t>Hierarchical Storage for Massive Social Network Data Based on Improved Decision Tree</t>
  </si>
  <si>
    <t>Zhang, Yanning and Jin, Guanghao and Li, Jingyu and Zhang, Taizhong</t>
  </si>
  <si>
    <t>https://www.scopus.com/inward/record.uri?eid=2-s2.0-85205361664&amp;doi=10.1007%2fs11036-024-02426-5&amp;partnerID=40&amp;md5=f447494afcb1cf6ae1ecbc88fb5cb96d</t>
  </si>
  <si>
    <t>10.1007/s11036-024-02426-5</t>
  </si>
  <si>
    <t>2-s2.0-85184340937</t>
  </si>
  <si>
    <t>rayyan-218685383</t>
  </si>
  <si>
    <t>A Fully Auditable Data Propagation Scheme With Dynamic Vehicle Management for EC-ITS</t>
  </si>
  <si>
    <t>Zhang, Zhishuo and Huang, Ying and Huang, Wen and Liao, Yongjian and Zhou, Shijie</t>
  </si>
  <si>
    <t>https://www.scopus.com/inward/record.uri?eid=2-s2.0-85184340937&amp;doi=10.1109%2fTITS.2024.3354984&amp;partnerID=40&amp;md5=6b0fa8f9e24b4520ca3dce1b63f85de6</t>
  </si>
  <si>
    <t>10.1109/TITS.2024.3354984</t>
  </si>
  <si>
    <t>2-s2.0-85202354015</t>
  </si>
  <si>
    <t>rayyan-218685384</t>
  </si>
  <si>
    <t>A Cloud-Based Approach to Secure Electronic Medical Records</t>
  </si>
  <si>
    <t>Proceedings - 2024 International Conference on Expert Clouds and Applications, ICOECA 2024</t>
  </si>
  <si>
    <t>Mahalingam, M. Sankara and Sai, P Bala Praveen and Sasidhar, Aluru and Mahesh, Y. and Manikanta, D Sai</t>
  </si>
  <si>
    <t>https://www.scopus.com/inward/record.uri?eid=2-s2.0-85202354015&amp;doi=10.1109%2fICOECA62351.2024.00056&amp;partnerID=40&amp;md5=5cd101958bb6d7a750a3c0807334b0d1</t>
  </si>
  <si>
    <t>10.1109/ICOECA62351.2024.00056</t>
  </si>
  <si>
    <t>2-s2.0-85185592617</t>
  </si>
  <si>
    <t>rayyan-218685385</t>
  </si>
  <si>
    <t>Network Security Governance Policy and Risk Management: Research on Challenges and Coping Strategies</t>
  </si>
  <si>
    <t>Journal of Machine and Computing</t>
  </si>
  <si>
    <t>Zhong, Jiehua and Wang, Xi and Zhang, Tao</t>
  </si>
  <si>
    <t>https://www.scopus.com/inward/record.uri?eid=2-s2.0-85185592617&amp;doi=10.53759%2f7669%2fjmc202404015&amp;partnerID=40&amp;md5=b93933225b3eb745f56aac16726760fd</t>
  </si>
  <si>
    <t>AnaPub Publications</t>
  </si>
  <si>
    <t>2-s2.0-85181558953</t>
  </si>
  <si>
    <t>rayyan-218685386</t>
  </si>
  <si>
    <t>Metaverse Communications, Networking, Security, and Applications: Research Issues, State-of-the-Art, and Future Directions</t>
  </si>
  <si>
    <t>Ali, Mansoor and Naeem, Faisal and Kaddoum, Georges and Hossain, Ekram</t>
  </si>
  <si>
    <t>https://www.scopus.com/inward/record.uri?eid=2-s2.0-85181558953&amp;doi=10.1109%2fCOMST.2023.3347172&amp;partnerID=40&amp;md5=a652c52da6b005c7ffeb507a99e49ac3</t>
  </si>
  <si>
    <t>2-s2.0-85203581299</t>
  </si>
  <si>
    <t>rayyan-218685387</t>
  </si>
  <si>
    <t>A Comprehensive Review ofÂ Multi-chain Architecture forÂ Blockchain Integration inÂ Organizations</t>
  </si>
  <si>
    <t>Sion, Sion Israel and Zhang, Kaiwen and April, Alain and Lutete, Thomas Maketa and Bouchard, Charlaine</t>
  </si>
  <si>
    <t>https://www.scopus.com/inward/record.uri?eid=2-s2.0-85203581299&amp;doi=10.1007%2f978-3-031-70445-1_1&amp;partnerID=40&amp;md5=689776e1ee82d271a47920bf95640ec8</t>
  </si>
  <si>
    <t>10.1007/978-3-031-70445-1_1</t>
  </si>
  <si>
    <t>2-s2.0-85197478905</t>
  </si>
  <si>
    <t>rayyan-218685388</t>
  </si>
  <si>
    <t>Blockchain-Based Authentication Schemes in Smart Environments: A Systematic Literature Review</t>
  </si>
  <si>
    <t>Al Sibahee, Mustafa A. and Abduljabbar, Zaid Ameen and Ngueilbaye, Alladoumbaye and Luo, Chengwen and Li, Jianqiang and Huang, Yijing and Zhang, Jin and Khan, Naveed and Nyangaresi, Vincent Omollo and Ali, Ali Hasan</t>
  </si>
  <si>
    <t>https://www.scopus.com/inward/record.uri?eid=2-s2.0-85197478905&amp;doi=10.1109%2fJIOT.2024.3422678&amp;partnerID=40&amp;md5=bb6c5ad1ba68452945724a6d05523068</t>
  </si>
  <si>
    <t>10.1109/JIOT.2024.3422678</t>
  </si>
  <si>
    <t>2-s2.0-85203003092</t>
  </si>
  <si>
    <t>rayyan-218685389</t>
  </si>
  <si>
    <t>Machine Learning for Smart Healthcare Management Using IoT</t>
  </si>
  <si>
    <t>Yigit, Yagmur and Duran, Kubra and Moradpoor, Naghmeh and Maglaras, Leandros and Van Huynh, Nguyen and Canberk, Berk</t>
  </si>
  <si>
    <t>https://www.scopus.com/inward/record.uri?eid=2-s2.0-85203003092&amp;doi=10.1007%2f978-981-97-5624-7_4&amp;partnerID=40&amp;md5=1bb36ce8be349144d39b94ab2d25754b</t>
  </si>
  <si>
    <t>10.1007/978-981-97-5624-7_4</t>
  </si>
  <si>
    <t>2-s2.0-85189498140</t>
  </si>
  <si>
    <t>rayyan-218685390</t>
  </si>
  <si>
    <t>Blockchain-Based Access Control forÂ Electronic Health Records</t>
  </si>
  <si>
    <t>Sami, Khandoker Tahmid and Toorani, Mohsen</t>
  </si>
  <si>
    <t>https://www.scopus.com/inward/record.uri?eid=2-s2.0-85189498140&amp;doi=10.1007%2f978-3-031-55829-0_2&amp;partnerID=40&amp;md5=ae1fe38e17fa0f56065501e69181dd24</t>
  </si>
  <si>
    <t>10.1007/978-3-031-55829-0_2</t>
  </si>
  <si>
    <t>rayyan-218685391</t>
  </si>
  <si>
    <t>Journal of Information Technology Management</t>
  </si>
  <si>
    <t>Alwehaibi, Ghadi and Salem, Rwaida and Alrshidi, Nahed and Alghulayqah, Abeer</t>
  </si>
  <si>
    <t>https://www.scopus.com/inward/record.uri?eid=2-s2.0-85207145817&amp;doi=10.22059%2fJITM.2024.99049&amp;partnerID=40&amp;md5=dc574b26c5cfa0ce80b4f91ba078ffff</t>
  </si>
  <si>
    <t>University of Tehran</t>
  </si>
  <si>
    <t>2-s2.0-85201769042</t>
  </si>
  <si>
    <t>rayyan-218685392</t>
  </si>
  <si>
    <t>Secure Federated Cloud Storage Protection Strategy Using Hybrid Heuristic Attribute-Based Encryption With Permissioned Blockchain</t>
  </si>
  <si>
    <t>Kathole, Atul B. and Vhatkar, Kapil Netaji and Goyal, Ankur and Kaushik, Shivkant and Mirge, Amita Sanjiv and Jain, Prince and Soliman, Mohamed S. and Islam, Mohammad Tariqul</t>
  </si>
  <si>
    <t>https://www.scopus.com/inward/record.uri?eid=2-s2.0-85201769042&amp;doi=10.1109%2fACCESS.2024.3447829&amp;partnerID=40&amp;md5=0d31eca2f8610563ddaedd301da4e5ce</t>
  </si>
  <si>
    <t>2-s2.0-85205131035</t>
  </si>
  <si>
    <t>rayyan-218685393</t>
  </si>
  <si>
    <t>Integrating digitization into public administration: Impact on national security and the economy through spatial planning</t>
  </si>
  <si>
    <t>Edelweiss Applied Science and Technology</t>
  </si>
  <si>
    <t>Sydorchuk, Orystlava and Bashtannyk, Vitalii and Terkhanov, Fedir and Kravtsov, Oleg and Akimova, LiudmÑƒla and Akimov, Oleksandr</t>
  </si>
  <si>
    <t>https://www.scopus.com/inward/record.uri?eid=2-s2.0-85205131035&amp;doi=10.55214%2f25768484.v8i5.1740&amp;partnerID=40&amp;md5=e8f763259a7c3f7c225b0666b06a13d8</t>
  </si>
  <si>
    <t>Learning Gate</t>
  </si>
  <si>
    <t>2-s2.0-85207827141</t>
  </si>
  <si>
    <t>rayyan-218685394</t>
  </si>
  <si>
    <t>Transaction Speed, Network Activity, and Power Consumption in Ethereum, Ethereum Layer 2, and EVM-Compatible Protocols: A Quantitative Study</t>
  </si>
  <si>
    <t>2024 International Conference on Artificial Intelligence, Blockchain, Cloud Computing, and Data Analytics, ICoABCD 2024</t>
  </si>
  <si>
    <t>Ginting, Christopher Adiguna</t>
  </si>
  <si>
    <t>https://www.scopus.com/inward/record.uri?eid=2-s2.0-85207827141&amp;doi=10.1109%2fICoABCD63526.2024.10704441&amp;partnerID=40&amp;md5=590186c0adafcac29177f9ff71e97147</t>
  </si>
  <si>
    <t>10.1109/ICoABCD63526.2024.10704441</t>
  </si>
  <si>
    <t>2-s2.0-85207312421</t>
  </si>
  <si>
    <t>rayyan-218685395</t>
  </si>
  <si>
    <t>Blind Interleaver Recognition Using Deep Learning Techniques</t>
  </si>
  <si>
    <t>Ahamed, Nayim and Swaminathan, R. and Naveen, B.</t>
  </si>
  <si>
    <t>https://www.scopus.com/inward/record.uri?eid=2-s2.0-85207312421&amp;doi=10.1109%2fACCESS.2024.3476140&amp;partnerID=40&amp;md5=c864874ed3184129e88495bdfcc44458</t>
  </si>
  <si>
    <t>2-s2.0-85202736012</t>
  </si>
  <si>
    <t>rayyan-218685396</t>
  </si>
  <si>
    <t>ZEBRA: Zero Trust Architecture Employing Blockchain Technology and ROPUF for AMI Security</t>
  </si>
  <si>
    <t>Alsulami, Faris and Kulkarni, Akshay R. and Hazari, Noor Ahmad and Niamat, Mohammed Y.</t>
  </si>
  <si>
    <t>https://www.scopus.com/inward/record.uri?eid=2-s2.0-85202736012&amp;doi=10.1109%2fACCESS.2024.3449702&amp;partnerID=40&amp;md5=d233dc01cf851776a8477266259567ce</t>
  </si>
  <si>
    <t>2-s2.0-85195586480</t>
  </si>
  <si>
    <t>rayyan-218685397</t>
  </si>
  <si>
    <t>Performance Analysis of Hybrid Cryptographic Algorithms in Serverless Platforms</t>
  </si>
  <si>
    <t>Raj, Vinay and Suresh, Satharla and Phridviraj, M.S.B.</t>
  </si>
  <si>
    <t>https://www.scopus.com/inward/record.uri?eid=2-s2.0-85195586480&amp;doi=10.1007%2f978-981-97-1961-7_6&amp;partnerID=40&amp;md5=fd7d88d180ed1bacffc6a3ca09fc60ac</t>
  </si>
  <si>
    <t>10.1007/978-981-97-1961-7_6</t>
  </si>
  <si>
    <t>2-s2.0-85202161143</t>
  </si>
  <si>
    <t>rayyan-218685398</t>
  </si>
  <si>
    <t>Blockchain-Powered Patient-Centric Access Control with MIDC AES-256 Encryption for Enhanced Healthcare Data Security</t>
  </si>
  <si>
    <t>Rao, Krishna Prasad Narasimha and Chinnaiyan, Selvan</t>
  </si>
  <si>
    <t>https://www.scopus.com/inward/record.uri?eid=2-s2.0-85202161143&amp;doi=10.18267%2fj.aip.242&amp;partnerID=40&amp;md5=e40f44e398094617c278be3329d44247</t>
  </si>
  <si>
    <t>2-s2.0-85199801584</t>
  </si>
  <si>
    <t>rayyan-218685399</t>
  </si>
  <si>
    <t>Privacy-Preserving Edge Processing inÂ Decentralized Citizen-Centric Sensor Networks</t>
  </si>
  <si>
    <t>Kisters, Philipp and van der Veen, Leonie and Edinger, Janick</t>
  </si>
  <si>
    <t>https://www.scopus.com/inward/record.uri?eid=2-s2.0-85199801584&amp;doi=10.1007%2f978-3-031-60023-4_16&amp;partnerID=40&amp;md5=ae13e584267e3fb9a7e9358a2fa6a757</t>
  </si>
  <si>
    <t>10.1007/978-3-031-60023-4_16</t>
  </si>
  <si>
    <t>2-s2.0-85200850939</t>
  </si>
  <si>
    <t>rayyan-218685400</t>
  </si>
  <si>
    <t>Secure Medical Records Through Big Data Analytics and Blockchain</t>
  </si>
  <si>
    <t>Almani, Hamad and Mishra, Shailendra and Singh, Aditi</t>
  </si>
  <si>
    <t>https://www.scopus.com/inward/record.uri?eid=2-s2.0-85200850939&amp;doi=10.54216%2fJCIM.140104&amp;partnerID=40&amp;md5=dea02d7c12e2f941182a6c5434d4432b</t>
  </si>
  <si>
    <t>10.54216/JCIM.140104</t>
  </si>
  <si>
    <t>2-s2.0-85199040285</t>
  </si>
  <si>
    <t>rayyan-218685401</t>
  </si>
  <si>
    <t>CrypticCare: A Strategic Approach to Telemedicine Security Using LSB and DCT Steganography for Enhancing the Patient Data Protection</t>
  </si>
  <si>
    <t>Ramyashree and Venugopala, P.S. and Raghavendra, S. and Ashwini, B.</t>
  </si>
  <si>
    <t>https://www.scopus.com/inward/record.uri?eid=2-s2.0-85199040285&amp;doi=10.1109%2fACCESS.2024.3430546&amp;partnerID=40&amp;md5=658729d29cf8278363388021663d4a2b</t>
  </si>
  <si>
    <t>2-s2.0-85174161367</t>
  </si>
  <si>
    <t>rayyan-218685402</t>
  </si>
  <si>
    <t>Integrity Authentication Based on Blockchain and Perceptual Hash for Remote-Sensing Imagery</t>
  </si>
  <si>
    <t>Xu, Dingjie and Ren, Na and Zhu, Changqing</t>
  </si>
  <si>
    <t>https://www.scopus.com/inward/record.uri?eid=2-s2.0-85174161367&amp;doi=10.3390%2frs15194860&amp;partnerID=40&amp;md5=ad81fdf35962beb8ce45998caab553f4</t>
  </si>
  <si>
    <t>2-s2.0-85161199620</t>
  </si>
  <si>
    <t>rayyan-218685403</t>
  </si>
  <si>
    <t>Coverage-Based Testing of Obligations in NGAC Systems</t>
  </si>
  <si>
    <t>Chen, Erzhuo and Dubrovenski, Vladislav and Xu, Dianxiang</t>
  </si>
  <si>
    <t>https://www.scopus.com/inward/record.uri?eid=2-s2.0-85161199620&amp;doi=10.1145%2f3589608.3593832&amp;partnerID=40&amp;md5=17d97309714ce4be20bbdd9548c42da9</t>
  </si>
  <si>
    <t>10.1145/3589608.3593832</t>
  </si>
  <si>
    <t>rayyan-218685404</t>
  </si>
  <si>
    <t>Research on the responsibility of scientific data security</t>
  </si>
  <si>
    <t>2-s2.0-85149053074</t>
  </si>
  <si>
    <t>rayyan-218685405</t>
  </si>
  <si>
    <t>Assessment of Patient Treatment and Rehabilitation Processes Using Electromyography Signals and Selected Industry 4.0 Solutions</t>
  </si>
  <si>
    <t>Stawiarska, Ewa and Stawiarski, Maciej</t>
  </si>
  <si>
    <t>https://www.scopus.com/inward/record.uri?eid=2-s2.0-85149053074&amp;doi=10.3390%2fijerph20043754&amp;partnerID=40&amp;md5=3c3642f4e1a5719af75e682795c5f6b5</t>
  </si>
  <si>
    <t>2-s2.0-85160209301</t>
  </si>
  <si>
    <t>rayyan-218685406</t>
  </si>
  <si>
    <t>Deep Reinforcement Learning-Based Video Offloading and Resource Allocation in NOMA-Enabled Networks</t>
  </si>
  <si>
    <t>Gao, Siyu and Wang, Yuchen and Feng, Nan and Wei, Zhongcheng and Zhao, Jijun</t>
  </si>
  <si>
    <t>https://www.scopus.com/inward/record.uri?eid=2-s2.0-85160209301&amp;doi=10.3390%2ffi15050184&amp;partnerID=40&amp;md5=46ef520919460d268a488cc844cfd64d</t>
  </si>
  <si>
    <t>2-s2.0-85156171197</t>
  </si>
  <si>
    <t>rayyan-218685407</t>
  </si>
  <si>
    <t>Protecting Information Stored Inside the Cloud with A New CCA-EBO Protocol Designed on Hive Technology</t>
  </si>
  <si>
    <t>International Journal on Recent and Innovation Trends in Computing and Communication</t>
  </si>
  <si>
    <t>Joseph, Libin M. and Fredrik, E.J. Thomson</t>
  </si>
  <si>
    <t>https://www.scopus.com/inward/record.uri?eid=2-s2.0-85156171197&amp;doi=10.17762%2fijritcc.v11i4s.6305&amp;partnerID=40&amp;md5=e9809b1824cc1e7984194a4c7f282038</t>
  </si>
  <si>
    <t>Auricle Global Society of Education and Research</t>
  </si>
  <si>
    <t>2-s2.0-85187344474</t>
  </si>
  <si>
    <t>rayyan-218685408</t>
  </si>
  <si>
    <t>Blockchain and DL-based Communicable Disease Spread Control Framework by Monitoring Quarantine Activities</t>
  </si>
  <si>
    <t>2023 IEEE 20th India Council International Conference, INDICON 2023</t>
  </si>
  <si>
    <t>Shah, Harshit and Shaha, Kanisha and Jadav, Nilesh Kumar and Gupta, Rajesh and Tanwar, Sudeep and Bodkhe, Umesh</t>
  </si>
  <si>
    <t>https://www.scopus.com/inward/record.uri?eid=2-s2.0-85187344474&amp;doi=10.1109%2fINDICON59947.2023.10440788&amp;partnerID=40&amp;md5=5b21c231a9c143ab4378dd8584140fc9</t>
  </si>
  <si>
    <t>10.1109/INDICON59947.2023.10440788</t>
  </si>
  <si>
    <t>2-s2.0-85175119635</t>
  </si>
  <si>
    <t>rayyan-218685409</t>
  </si>
  <si>
    <t>Revolution of the metaverse and blockchain technology</t>
  </si>
  <si>
    <t>Metaverse and Immersive Technologies: An Introduction to Industrial, Business and Social Applications</t>
  </si>
  <si>
    <t>Panda, Sandeep Kumar</t>
  </si>
  <si>
    <t>https://www.scopus.com/inward/record.uri?eid=2-s2.0-85175119635&amp;doi=10.1002%2f9781394177165.ch4&amp;partnerID=40&amp;md5=ce9854e94fef608f5845c2383813aa19</t>
  </si>
  <si>
    <t>10.1002/9781394177165.ch4</t>
  </si>
  <si>
    <t>2-s2.0-85148029542</t>
  </si>
  <si>
    <t>rayyan-218685410</t>
  </si>
  <si>
    <t>Blockchain Integration in the Era of Industrial Metaverse</t>
  </si>
  <si>
    <t>Mourtzis, Dimitris and Angelopoulos, John and Panopoulos, Nikos</t>
  </si>
  <si>
    <t>https://www.scopus.com/inward/record.uri?eid=2-s2.0-85148029542&amp;doi=10.3390%2fapp13031353&amp;partnerID=40&amp;md5=c2526b5dc5026eda7773f84a21f1d38b</t>
  </si>
  <si>
    <t>2-s2.0-85149302456</t>
  </si>
  <si>
    <t>rayyan-218685411</t>
  </si>
  <si>
    <t>Systematic Survey: Secure and Privacy-Preserving Big Data Analytics in Cloud</t>
  </si>
  <si>
    <t>Amaithi Rajan, Arun</t>
  </si>
  <si>
    <t>https://www.scopus.com/inward/record.uri?eid=2-s2.0-85149302456&amp;doi=10.1080%2f08874417.2023.2176946&amp;partnerID=40&amp;md5=2fa890e74ceb8bb86981ed5883b55b7e</t>
  </si>
  <si>
    <t>10.1080/08874417.2023.2176946</t>
  </si>
  <si>
    <t>2-s2.0-85148348095</t>
  </si>
  <si>
    <t>rayyan-218685412</t>
  </si>
  <si>
    <t>Blockchain-based privacy and security preserving in electronic health: a systematic review</t>
  </si>
  <si>
    <t>Kiania, Kianoush and Jameii, Seyed Mahdi and Rahmani, Amir Masoud</t>
  </si>
  <si>
    <t>https://www.scopus.com/inward/record.uri?eid=2-s2.0-85148348095&amp;doi=10.1007%2fs11042-023-14488-w&amp;partnerID=40&amp;md5=7ebc38ce92f87bebf4b5fedf62b3e75a</t>
  </si>
  <si>
    <t>2-s2.0-85175384587</t>
  </si>
  <si>
    <t>rayyan-218685413</t>
  </si>
  <si>
    <t>Effective AI, blockchain, and E-governance applications for knowledge discovery and management</t>
  </si>
  <si>
    <t>Effective AI, Blockchain, and E-Governance Applications for Knowledge Discovery and Management</t>
  </si>
  <si>
    <t>Kumar, Rajeev and Abdul Hamid, Abu Bakar and Binti Ya'akub, Noor Inayah</t>
  </si>
  <si>
    <t>https://www.scopus.com/inward/record.uri?eid=2-s2.0-85175384587&amp;doi=10.4018%2f978-1-6684-9151-5&amp;partnerID=40&amp;md5=08f0291bbf262a3568485506aced502a</t>
  </si>
  <si>
    <t>10.4018/978-1-6684-9151-5</t>
  </si>
  <si>
    <t>2-s2.0-85161488748</t>
  </si>
  <si>
    <t>rayyan-218685414</t>
  </si>
  <si>
    <t>Designing a Private and Secure Personal Health Records Access Management System: A Solution Based on IOTA Distributed Ledger Technology</t>
  </si>
  <si>
    <t>Akbulut, Serkan and Semantha, Farida Habib and Azam, Sami and Pilares, Iris Cathrina Abacan and Jonkman, Mirjam and Yeo, Kheng Cher and Shanmugam, Bharanidharan</t>
  </si>
  <si>
    <t>https://www.scopus.com/inward/record.uri?eid=2-s2.0-85161488748&amp;doi=10.3390%2fs23115174&amp;partnerID=40&amp;md5=7ec4e42e5c0b7fb1a5c18ae5e4c732b2</t>
  </si>
  <si>
    <t>2-s2.0-85160007996</t>
  </si>
  <si>
    <t>rayyan-218685415</t>
  </si>
  <si>
    <t>SNRCN2: Steganalysis noise residuals based CNN for source social network identification of digital images</t>
  </si>
  <si>
    <t>Rana, Kapil and Singh, Gurinder and Goyal, Puneet</t>
  </si>
  <si>
    <t>https://www.scopus.com/inward/record.uri?eid=2-s2.0-85160007996&amp;doi=10.1016%2fj.patrec.2023.05.019&amp;partnerID=40&amp;md5=f877cfd60c341164752d73ba23756c63</t>
  </si>
  <si>
    <t>10.1016/j.patrec.2023.05.019</t>
  </si>
  <si>
    <t>2-s2.0-85165934692</t>
  </si>
  <si>
    <t>rayyan-218685416</t>
  </si>
  <si>
    <t>Blockchain-based end-to-end privacy-preserving scheme for IoT-based healthcare systems</t>
  </si>
  <si>
    <t>Nasr Esfahani, Maryam and Ghahfarokhi, Behrouz Shahgholi and Etemadi Borujeni, Shahram</t>
  </si>
  <si>
    <t>https://www.scopus.com/inward/record.uri?eid=2-s2.0-85165934692&amp;doi=10.1007%2fs11227-023-05522-7&amp;partnerID=40&amp;md5=f2c49f50e00ada1ed5d273d2e23624cf</t>
  </si>
  <si>
    <t>10.1007/s11227-023-05522-7</t>
  </si>
  <si>
    <t>2-s2.0-85153502515</t>
  </si>
  <si>
    <t>rayyan-218685417</t>
  </si>
  <si>
    <t>A Secure Blockchain-Assisted Access Control Scheme for Smart Healthcare System in Fog Computing</t>
  </si>
  <si>
    <t>Li, Jiahao and Li, Dongmei and Zhang, Xiaomei</t>
  </si>
  <si>
    <t>https://www.scopus.com/inward/record.uri?eid=2-s2.0-85153502515&amp;doi=10.1109%2fJIOT.2023.3268278&amp;partnerID=40&amp;md5=e0a992ff3bf6f3e7a37b9ce809591cc3</t>
  </si>
  <si>
    <t>10.1109/JIOT.2023.3268278</t>
  </si>
  <si>
    <t>2-s2.0-105001320152</t>
  </si>
  <si>
    <t>rayyan-218685418</t>
  </si>
  <si>
    <t>PriSM: Privacy-Preserving Social Media Text Processing and Analytics Framework</t>
  </si>
  <si>
    <t>Shahriar, Sakib and Dara, Rozita</t>
  </si>
  <si>
    <t>https://www.scopus.com/inward/record.uri?eid=2-s2.0-105001320152&amp;doi=10.1109%2fICDMW65004.2024.00014&amp;partnerID=40&amp;md5=1c64e51393b762e205989c332d2cf259</t>
  </si>
  <si>
    <t>10.1109/ICDMW65004.2024.00014</t>
  </si>
  <si>
    <t>2-s2.0-85139911245</t>
  </si>
  <si>
    <t>rayyan-218685419</t>
  </si>
  <si>
    <t>Security and privacy preservation using constructive hierarchical data-sharing approach in cloud environment</t>
  </si>
  <si>
    <t>Information Security Journal</t>
  </si>
  <si>
    <t>Bingu, Rajesh and Jothilakshmi, S. and Srinivasu, N.</t>
  </si>
  <si>
    <t>https://www.scopus.com/inward/record.uri?eid=2-s2.0-85139911245&amp;doi=10.1080%2f19393555.2022.2128942&amp;partnerID=40&amp;md5=857f328cffbd901956ebd4aff1702357</t>
  </si>
  <si>
    <t>10.1080/19393555.2022.2128942</t>
  </si>
  <si>
    <t>2-s2.0-85150885049</t>
  </si>
  <si>
    <t>rayyan-218685420</t>
  </si>
  <si>
    <t>A Detailed Review Based on Secure Data Transmission Using Cryptography and Steganography</t>
  </si>
  <si>
    <t>Varghese, Fredy and Sasikala, P.</t>
  </si>
  <si>
    <t>https://www.scopus.com/inward/record.uri?eid=2-s2.0-85150885049&amp;doi=10.1007%2fs11277-023-10183-z&amp;partnerID=40&amp;md5=825cb10181ca1c55161439342b2dbe47</t>
  </si>
  <si>
    <t>10.1007/s11277-023-10183-z</t>
  </si>
  <si>
    <t>2-s2.0-85135765727</t>
  </si>
  <si>
    <t>rayyan-218685421</t>
  </si>
  <si>
    <t>PDPChain: A Consortium Blockchain-Based Privacy Protection Scheme for Personal Data</t>
  </si>
  <si>
    <t>IEEE Transactions on Reliability</t>
  </si>
  <si>
    <t>Liang, Wei and Yang, Yang and Yang, Ce and Hu, Yonghua and Xie, Songyou and Li, Kuan-Ching and Cao, Jiannong</t>
  </si>
  <si>
    <t>https://www.scopus.com/inward/record.uri?eid=2-s2.0-85135765727&amp;doi=10.1109%2fTR.2022.3190932&amp;partnerID=40&amp;md5=9310dbb1ffcef98928919d23756276a5</t>
  </si>
  <si>
    <t>10.1109/TR.2022.3190932</t>
  </si>
  <si>
    <t>2-s2.0-85135454250</t>
  </si>
  <si>
    <t>rayyan-218685422</t>
  </si>
  <si>
    <t>Advanced security model for multimedia data sharing in Internet of Things</t>
  </si>
  <si>
    <t>Dhar, Shalini and Khare, Ashish and Singh, Rajani</t>
  </si>
  <si>
    <t>https://www.scopus.com/inward/record.uri?eid=2-s2.0-85135454250&amp;doi=10.1002%2fett.4621&amp;partnerID=40&amp;md5=7d8310893e89b76c61da6a5a6f9f21b7</t>
  </si>
  <si>
    <t>2-s2.0-85199573309</t>
  </si>
  <si>
    <t>rayyan-218685423</t>
  </si>
  <si>
    <t>Unveiling the Digital Realm: A Systematic Review on Regulating Blockchain for Online Breast Milk Services</t>
  </si>
  <si>
    <t>International Conference for Technological Engineering and its Applications in Sustainable Development, ICTEASD 2023</t>
  </si>
  <si>
    <t>Badrul Hisham, Amirah â€˜Aisha and Yusof, Nor Ashikin Mohamed and Shaari, Zilal and Abas, Hafiza and Mustapa, Shazana and Zahar, Syakirah and Salehudin, Wan Rusydiah and Saliman, Syamilah and Almusawi, Muntather and Mustafa, Wan Azani and Norwahidah Mohd Yunus, Farah</t>
  </si>
  <si>
    <t>https://www.scopus.com/inward/record.uri?eid=2-s2.0-85199573309&amp;doi=10.1109%2fICTEASD57136.2023.10585005&amp;partnerID=40&amp;md5=faf83fde7130409dcb1f17db5f3d7939</t>
  </si>
  <si>
    <t>10.1109/ICTEASD57136.2023.10585005</t>
  </si>
  <si>
    <t>2-s2.0-85146689881</t>
  </si>
  <si>
    <t>rayyan-218685424</t>
  </si>
  <si>
    <t>Blockchain based efficient tamper-proof EHR storage for decentralized cloud-assisted storage</t>
  </si>
  <si>
    <t>Alexandria Engineering Journal</t>
  </si>
  <si>
    <t>Ramesh, Dharavath and Mishra, Rahul and Atrey, Pradeep K. and Edla, Damodar Reddy and Misra, Sanjay and Qi, Lianyong</t>
  </si>
  <si>
    <t>https://www.scopus.com/inward/record.uri?eid=2-s2.0-85146689881&amp;doi=10.1016%2fj.aej.2023.01.012&amp;partnerID=40&amp;md5=6c80167d8c9a1c9bd963488060606f93</t>
  </si>
  <si>
    <t>2-s2.0-85159966238</t>
  </si>
  <si>
    <t>rayyan-218685425</t>
  </si>
  <si>
    <t>Future Internet Architectures on an Emerging Scaleâ€”A Systematic Review</t>
  </si>
  <si>
    <t>Mohammed, Sarfaraz Ahmed and Ralescu, Anca L.</t>
  </si>
  <si>
    <t>https://www.scopus.com/inward/record.uri?eid=2-s2.0-85159966238&amp;doi=10.3390%2ffi15050166&amp;partnerID=40&amp;md5=0a24f87abd77d8a367aebc5c868b038c</t>
  </si>
  <si>
    <t>2-s2.0-85149167635</t>
  </si>
  <si>
    <t>rayyan-218685426</t>
  </si>
  <si>
    <t>Peer-to-Peer User Identity Verification Time Optimization in IoT Blockchain Network</t>
  </si>
  <si>
    <t>Kairaldeen, Ammar Riadh and Abdullah, Nor Fadzilah and Abu-Samah, Asma and Nordin, Rosdiadee</t>
  </si>
  <si>
    <t>https://www.scopus.com/inward/record.uri?eid=2-s2.0-85149167635&amp;doi=10.3390%2fs23042106&amp;partnerID=40&amp;md5=f60f7c5bd81ae663f50516c219ce9e44</t>
  </si>
  <si>
    <t>2-s2.0-85150969826</t>
  </si>
  <si>
    <t>rayyan-218685427</t>
  </si>
  <si>
    <t>FPGA-Based Decision Support System for ECG Analysis</t>
  </si>
  <si>
    <t>Journal of Low Power Electronics and Applications</t>
  </si>
  <si>
    <t>Giorgio, Agostino and Guaragnella, Cataldo and Rizzi, Maria</t>
  </si>
  <si>
    <t>https://www.scopus.com/inward/record.uri?eid=2-s2.0-85150969826&amp;doi=10.3390%2fjlpea13010006&amp;partnerID=40&amp;md5=26a825dbe3deea9cafd0be63c75b72b7</t>
  </si>
  <si>
    <t>2-s2.0-85187320797</t>
  </si>
  <si>
    <t>rayyan-218685428</t>
  </si>
  <si>
    <t>Overview of Cross-Domain Access Control</t>
  </si>
  <si>
    <t>Proceedings - 2023 IEEE SmartWorld, Ubiquitous Intelligence and Computing, Autonomous and Trusted Vehicles, Scalable Computing and Communications, Digital Twin, Privacy Computing and Data Security, Metaverse, SmartWorld/UIC/ATC/ScalCom/DigitalTwin/PCDS/Metaverse 2023</t>
  </si>
  <si>
    <t>Shi, Congcong and Li, Heng and Wang, Zhihua and Li, Fenghua and Yu, Mingjie and Guo, Yunchuan</t>
  </si>
  <si>
    <t>https://www.scopus.com/inward/record.uri?eid=2-s2.0-85187320797&amp;doi=10.1109%2fSWC57546.2023.10448810&amp;partnerID=40&amp;md5=6fcc7786e21ca950890648e7e8aa88f3</t>
  </si>
  <si>
    <t>10.1109/SWC57546.2023.10448810</t>
  </si>
  <si>
    <t>2-s2.0-85147518905</t>
  </si>
  <si>
    <t>rayyan-218685429</t>
  </si>
  <si>
    <t>Steganography: A Flexible Embedded Randomization Technique</t>
  </si>
  <si>
    <t>Abuhmaidan, Khaled H. and Kayed, Ahmad K. and Alrisia, Maryam</t>
  </si>
  <si>
    <t>https://www.scopus.com/inward/record.uri?eid=2-s2.0-85147518905&amp;doi=10.3837%2ftiis.2023.01.007&amp;partnerID=40&amp;md5=e3f42fbe82d07b918f7929ab9def5ce3</t>
  </si>
  <si>
    <t>2-s2.0-85162705331</t>
  </si>
  <si>
    <t>rayyan-218685430</t>
  </si>
  <si>
    <t>A Novel Homomorphic Encryption and Consortium Blockchain-Based Hybrid Deep Learning Model for Industrial Internet of Medical Things</t>
  </si>
  <si>
    <t>Ali, Aitizaz and Pasha, Muhammad Fermi and Guerrieri, Antonio and Guzzo, Antonella and Sun, Xiaobing and Saeed, Aamir and Hussain, Amir and Fortino, Giancarlo</t>
  </si>
  <si>
    <t>https://www.scopus.com/inward/record.uri?eid=2-s2.0-85162705331&amp;doi=10.1109%2fTNSE.2023.3285070&amp;partnerID=40&amp;md5=b449225558cf2411b82fabc0899b0274</t>
  </si>
  <si>
    <t>10.1109/TNSE.2023.3285070</t>
  </si>
  <si>
    <t>2-s2.0-85163435425</t>
  </si>
  <si>
    <t>rayyan-218685431</t>
  </si>
  <si>
    <t>Cybersecurity in health sector: a systematic review of the literature</t>
  </si>
  <si>
    <t>Indonesian Journal of Electrical Engineering and Computer Science</t>
  </si>
  <si>
    <t>Herrera, Catherine Vanessa Peve and Valcarcel, Jonathan Steve Mendoza and DÃ­az, MÃ³nica and Salazar, Jose Luis Herrera and Andrade-Arenas, Laberiano</t>
  </si>
  <si>
    <t>https://www.scopus.com/inward/record.uri?eid=2-s2.0-85163435425&amp;doi=10.11591%2fijeecs.v31.i2.pp1099-1108&amp;partnerID=40&amp;md5=68baa459c36da9e2666ab58ca804c149</t>
  </si>
  <si>
    <t>2-s2.0-85147803942</t>
  </si>
  <si>
    <t>rayyan-218685432</t>
  </si>
  <si>
    <t>An Interoperable Blockchain Security Frameworks Based on Microservices and Smart Contract in IoT Environment</t>
  </si>
  <si>
    <t>Alshudukhi, Khulud Salem and Khemakhem, Maher Ali and Eassa, Fathy Elbouraey and Jambi, Kamal Mansur</t>
  </si>
  <si>
    <t>https://www.scopus.com/inward/record.uri?eid=2-s2.0-85147803942&amp;doi=10.3390%2felectronics12030776&amp;partnerID=40&amp;md5=63d75b0ee7ae23cc78fa7a789868e72c</t>
  </si>
  <si>
    <t>2-s2.0-85191429952</t>
  </si>
  <si>
    <t>rayyan-218685433</t>
  </si>
  <si>
    <t>Enhancing Cybersecurity for Diabetes Patient Data in Cloud-Based IoT Using Advanced Machine Learning Algorithms</t>
  </si>
  <si>
    <t>Rao, C. V. Guru and Dhaygude, Priti Shivaji and Harika, Ala and Nagpal, Amandeep and Almusawi, Muntather and Agrawal, Sachin S</t>
  </si>
  <si>
    <t>https://www.scopus.com/inward/record.uri?eid=2-s2.0-85191429952&amp;doi=10.1109%2fICAIIHI57871.2023.10489784&amp;partnerID=40&amp;md5=26291fc1ee37a5726d94f9502f141fa7</t>
  </si>
  <si>
    <t>10.1109/ICAIIHI57871.2023.10489784</t>
  </si>
  <si>
    <t>2-s2.0-105001669558</t>
  </si>
  <si>
    <t>rayyan-218685434</t>
  </si>
  <si>
    <t>Cross-chain Transaction Tracking Protocol based on Multi-dimensional Digital Watermarking Fingerprints</t>
  </si>
  <si>
    <t>2024 6th International Conference on Frontier Technologies of Information and Computer, ICFTIC 2024</t>
  </si>
  <si>
    <t>Li, Duanzhen and Xu, Shujiang and He, Haochen and Xue, Hongrui</t>
  </si>
  <si>
    <t>https://www.scopus.com/inward/record.uri?eid=2-s2.0-105001669558&amp;doi=10.1109%2fICFTIC64248.2024.10913002&amp;partnerID=40&amp;md5=a85ac07bf984e977bb85e47aa57a75c1</t>
  </si>
  <si>
    <t>10.1109/ICFTIC64248.2024.10913002</t>
  </si>
  <si>
    <t>2-s2.0-105001057084</t>
  </si>
  <si>
    <t>rayyan-218685435</t>
  </si>
  <si>
    <t>Blockchain and IPFS-based IoT Massive Data-Management Model</t>
  </si>
  <si>
    <t>Chain, Ting and Oh, Am-Suk and Shin, Seung-Soo</t>
  </si>
  <si>
    <t>https://www.scopus.com/inward/record.uri?eid=2-s2.0-105001057084&amp;doi=10.56977%2fjicce.2024.22.4.296&amp;partnerID=40&amp;md5=98e1f2d3102cf6f770aba4c51cfe9483</t>
  </si>
  <si>
    <t>10.56977/jicce.2024.22.4.296</t>
  </si>
  <si>
    <t>2-s2.0-85197311737</t>
  </si>
  <si>
    <t>rayyan-218685436</t>
  </si>
  <si>
    <t>Credible Sharing of Smart Medical Data Based on Block Chains</t>
  </si>
  <si>
    <t>Proceedings - 2023 International Conference on Industrial IoT, Big Data and Supply Chain, IIoTBDSC 2023</t>
  </si>
  <si>
    <t>Zhao, Shuixin and You, Zi'ao</t>
  </si>
  <si>
    <t>https://www.scopus.com/inward/record.uri?eid=2-s2.0-85197311737&amp;doi=10.1109%2fIIoTBDSC60298.2023.00065&amp;partnerID=40&amp;md5=9cd1e37f0628f300e31a37bb2867fa76</t>
  </si>
  <si>
    <t>10.1109/IIoTBDSC60298.2023.00065</t>
  </si>
  <si>
    <t>2-s2.0-85151619562</t>
  </si>
  <si>
    <t>rayyan-218685437</t>
  </si>
  <si>
    <t>Blockchain for healthcare systems: Architecture, security challenges, trends and future directions</t>
  </si>
  <si>
    <t>J, Andrew and Isravel, Deva Priya and Sagayam, K. Martin and Bhushan, Bharat and Sei, Yuichi and Eunice, Jennifer</t>
  </si>
  <si>
    <t>https://www.scopus.com/inward/record.uri?eid=2-s2.0-85151619562&amp;doi=10.1016%2fj.jnca.2023.103633&amp;partnerID=40&amp;md5=a4a9f89e085dda567bcf7b11c28898be</t>
  </si>
  <si>
    <t>2-s2.0-85186418962</t>
  </si>
  <si>
    <t>rayyan-218685438</t>
  </si>
  <si>
    <t>A Novel Information Security Framework for Securing Big Data in Healthcare Environment Using Blockchain â€</t>
  </si>
  <si>
    <t>Engineering Proceedings</t>
  </si>
  <si>
    <t>Venugopal, Lakshman Kannan and Rajaganapathi, Rajappan and Birjepatil, Abhishek and Raja, Sundararajan Edwin and Subramaniam, Gnanasaravanan</t>
  </si>
  <si>
    <t>https://www.scopus.com/inward/record.uri?eid=2-s2.0-85186418962&amp;doi=10.3390%2fengproc2023059107&amp;partnerID=40&amp;md5=252c045c91cbe112a20135b033365db3</t>
  </si>
  <si>
    <t>2-s2.0-85170370704</t>
  </si>
  <si>
    <t>rayyan-218685439</t>
  </si>
  <si>
    <t>The Role of Blockchain in Medical Data Sharing</t>
  </si>
  <si>
    <t>https://www.scopus.com/inward/record.uri?eid=2-s2.0-85170370704&amp;doi=10.3390%2fcryptography7030036&amp;partnerID=40&amp;md5=c859bb23530779edd8b8bd3a88537b48</t>
  </si>
  <si>
    <t>rayyan-218685440</t>
  </si>
  <si>
    <t>Research Progress on Glyph Perturbation for Anti-print Scanning and Anti-screen Shooting</t>
  </si>
  <si>
    <t>rayyan-218685441</t>
  </si>
  <si>
    <t>Yan, Xiaoxue and Chen, Meijuan and Zhang, Yangxin and Pan, Fan</t>
  </si>
  <si>
    <t>https://www.scopus.com/inward/record.uri?eid=2-s2.0-85177620863&amp;doi=10.1145%2f3617733.3617774&amp;partnerID=40&amp;md5=d3b9d434fdd9036eedb715a793788c68</t>
  </si>
  <si>
    <t>2-s2.0-85164574130</t>
  </si>
  <si>
    <t>rayyan-218685442</t>
  </si>
  <si>
    <t>Critical issues in Leveraging Blockchain in Healthcare Sector</t>
  </si>
  <si>
    <t>More, Jyoti and Deshmukh, Jyoti and Niture, Deeplaxmi V.</t>
  </si>
  <si>
    <t>https://www.scopus.com/inward/record.uri?eid=2-s2.0-85164574130&amp;doi=10.17762%2fijritcc.v11i5.6586&amp;partnerID=40&amp;md5=f463cebae03d822af3d70663ae8b16e1</t>
  </si>
  <si>
    <t>2-s2.0-85161021095</t>
  </si>
  <si>
    <t>rayyan-218685443</t>
  </si>
  <si>
    <t>SeCoM: An Outsourced Cloud-Based Secure Communication Model for Advanced Privacy Preserving Data Computing and Protection</t>
  </si>
  <si>
    <t>IEEE Systems Journal</t>
  </si>
  <si>
    <t>Gupta, Ishu and Saxena, Deepika and Singh, Ashutosh Kumar and Lee, Chung-Nan</t>
  </si>
  <si>
    <t>https://www.scopus.com/inward/record.uri?eid=2-s2.0-85161021095&amp;doi=10.1109%2fJSYST.2023.3272611&amp;partnerID=40&amp;md5=6f5cbb5fde433d365e1a8e88919b4549</t>
  </si>
  <si>
    <t>10.1109/JSYST.2023.3272611</t>
  </si>
  <si>
    <t>2-s2.0-85128647745</t>
  </si>
  <si>
    <t>rayyan-218685444</t>
  </si>
  <si>
    <t>Lightweight branched blockchain security framework for Internet of Vehicles</t>
  </si>
  <si>
    <t>Gupta, Manik and Patel, Ram Bahadur and Jain, Shaily and Garg, Hitendra and Sharma, Bhisham</t>
  </si>
  <si>
    <t>https://www.scopus.com/inward/record.uri?eid=2-s2.0-85128647745&amp;doi=10.1002%2fett.4520&amp;partnerID=40&amp;md5=50c3767b02345035a049411a2a8c6073</t>
  </si>
  <si>
    <t>10.1002/ett.4520</t>
  </si>
  <si>
    <t>2-s2.0-85198588390</t>
  </si>
  <si>
    <t>rayyan-218685445</t>
  </si>
  <si>
    <t>Privacy-preserving patient-centric electronic health records exchange using blockchain</t>
  </si>
  <si>
    <t>Artificial Intelligence, Big Data, Blockchain and 5G for the Digital Transformation of the Healthcare Industry: a Movement Toward more Resilient and Inclusive Societies</t>
  </si>
  <si>
    <t>Ahmad, Mohammad and De Alwis, Chamitha and Shukla, Mitul and Sant, Paul</t>
  </si>
  <si>
    <t>https://www.scopus.com/inward/record.uri?eid=2-s2.0-85198588390&amp;doi=10.1016%2fB978-0-443-21598-8.00020-8&amp;partnerID=40&amp;md5=ddea4f3bda01dd03ed05f57686ae1e13</t>
  </si>
  <si>
    <t>10.1016/B978-0-443-21598-8.00020-8</t>
  </si>
  <si>
    <t>2-s2.0-85175111089</t>
  </si>
  <si>
    <t>rayyan-218685446</t>
  </si>
  <si>
    <t>An Efficient and Privacy-Preserving Data Aggregation Scheme for Smart Grids in Cloud Environment</t>
  </si>
  <si>
    <t>Rani, Pooja and Singh, Ashutosh Kumar</t>
  </si>
  <si>
    <t>https://www.scopus.com/inward/record.uri?eid=2-s2.0-85175111089&amp;doi=10.1007%2fs42979-023-01955-2&amp;partnerID=40&amp;md5=0195da7a0f587d34a3bca2114b93a458</t>
  </si>
  <si>
    <t>10.1007/s42979-023-01955-2</t>
  </si>
  <si>
    <t>2-s2.0-105003643867</t>
  </si>
  <si>
    <t>rayyan-218685447</t>
  </si>
  <si>
    <t>Secure Sharing Scheme for Logistics Information Based on Alliance Blockchain and Attribute based Encryption</t>
  </si>
  <si>
    <t>IET Conference Proceedings</t>
  </si>
  <si>
    <t>Tao, Yu and Xiao, Yuelei and Yuan, Ming</t>
  </si>
  <si>
    <t>https://www.scopus.com/inward/record.uri?eid=2-s2.0-105003643867&amp;doi=10.1049%2ficp.2025.0605&amp;partnerID=40&amp;md5=53a2fada2742d81ab8118ca7b1ea9a62</t>
  </si>
  <si>
    <t>10.1049/icp.2025.0605</t>
  </si>
  <si>
    <t>2-s2.0-85179556884</t>
  </si>
  <si>
    <t>rayyan-218685448</t>
  </si>
  <si>
    <t>Secure IoT data management and sharing architecture for information security using cryptographic technique</t>
  </si>
  <si>
    <t>Mishra, Rajiv Kumar and Yadav, Rajesh Kumar and Nath, Prem</t>
  </si>
  <si>
    <t>https://www.scopus.com/inward/record.uri?eid=2-s2.0-85179556884&amp;doi=10.3233%2fJIFS-232483&amp;partnerID=40&amp;md5=a6d13932e543cde39e1ef1eb30b370a1</t>
  </si>
  <si>
    <t>10.3233/JIFS-232483</t>
  </si>
  <si>
    <t>2-s2.0-85182433124</t>
  </si>
  <si>
    <t>rayyan-218685449</t>
  </si>
  <si>
    <t>Effective Tools and Technologies for IoT and Blockchain-Based Remote Patient Monitoring: A Comparative Analysis</t>
  </si>
  <si>
    <t>Shilpi, Garg and Rajesh Kumar, Kaushal and Naveen, Kumar and Anshul, Verma</t>
  </si>
  <si>
    <t>https://www.scopus.com/inward/record.uri?eid=2-s2.0-85182433124&amp;doi=10.1007%2fs42979-023-02288-w&amp;partnerID=40&amp;md5=f8cf7b1a100dd64e210d235dd3314cfd</t>
  </si>
  <si>
    <t>10.1007/s42979-023-02288-w</t>
  </si>
  <si>
    <t>2-s2.0-85150337036</t>
  </si>
  <si>
    <t>rayyan-218685450</t>
  </si>
  <si>
    <t>An access control scheme for distributed Internet of Things based on adaptive trust evaluation and blockchain</t>
  </si>
  <si>
    <t>Jiang, Wenxian and Lin, Zerui and Tao, Jun</t>
  </si>
  <si>
    <t>https://www.scopus.com/inward/record.uri?eid=2-s2.0-85150337036&amp;doi=10.1016%2fj.hcc.2023.100104&amp;partnerID=40&amp;md5=cd29c85f12246b54546d3db2145ee84a</t>
  </si>
  <si>
    <t>2-s2.0-85171438885</t>
  </si>
  <si>
    <t>rayyan-218685451</t>
  </si>
  <si>
    <t>Access control in Internet of Things: A survey</t>
  </si>
  <si>
    <t>Trabelsi, Rahma and Fersi, Ghofrane and Jmaiel, Mohamed</t>
  </si>
  <si>
    <t>https://www.scopus.com/inward/record.uri?eid=2-s2.0-85171438885&amp;doi=10.1016%2fj.cose.2023.103472&amp;partnerID=40&amp;md5=7f1f47219058cd1b2797efd3e5bf5a69</t>
  </si>
  <si>
    <t>10.1016/j.cose.2023.103472</t>
  </si>
  <si>
    <t>2-s2.0-85149958949</t>
  </si>
  <si>
    <t>rayyan-218685452</t>
  </si>
  <si>
    <t>Blockchain for the metaverse: A Review</t>
  </si>
  <si>
    <t>Huynh-The, Thien and Gadekallu, Thippa Reddy and Wang, Weizheng and Yenduri, Gokul and Ranaweera, Pasika and Pham, Quoc-Viet and da Costa, Daniel Benevides and Liyanage, Madhusanka</t>
  </si>
  <si>
    <t>https://www.scopus.com/inward/record.uri?eid=2-s2.0-85149958949&amp;doi=10.1016%2fj.future.2023.02.008&amp;partnerID=40&amp;md5=faa7569c76e8a4ec796fc22d284c6519</t>
  </si>
  <si>
    <t>2-s2.0-85188354358</t>
  </si>
  <si>
    <t>rayyan-218685453</t>
  </si>
  <si>
    <t>A Systematic Literature Review of Blockchain Technology: Applications Fields, Platforms, and Consensus Protocols</t>
  </si>
  <si>
    <t>Estrada, Carlos A. and Naranjo, Sergio S. and Toasa, Veronica J. and Yoo, Sang Guun</t>
  </si>
  <si>
    <t>https://www.scopus.com/inward/record.uri?eid=2-s2.0-85188354358&amp;doi=10.1145%2f3638584.3638632&amp;partnerID=40&amp;md5=1730c72b2a5082a45e861a7c9f8407ce</t>
  </si>
  <si>
    <t>10.1145/3638584.3638632</t>
  </si>
  <si>
    <t>2-s2.0-85140736811</t>
  </si>
  <si>
    <t>rayyan-218685454</t>
  </si>
  <si>
    <t>Hybrid Approaches (ABAC and RBAC) Toward Secure Access Control in Smart Home IoT</t>
  </si>
  <si>
    <t>Ameer, Safwa and Benson, James and Sandhu, Ravi</t>
  </si>
  <si>
    <t>https://www.scopus.com/inward/record.uri?eid=2-s2.0-85140736811&amp;doi=10.1109%2fTDSC.2022.3216297&amp;partnerID=40&amp;md5=21456ba6d5545f3dbfd1949c5c70bedf</t>
  </si>
  <si>
    <t>10.1109/TDSC.2022.3216297</t>
  </si>
  <si>
    <t>2-s2.0-85148042688</t>
  </si>
  <si>
    <t>rayyan-218685455</t>
  </si>
  <si>
    <t>BMIF: Privacy-preserving Blockchain-based Medical Image Fusion</t>
  </si>
  <si>
    <t>Xiang, Tao and Zeng, Honghong and Chen, Biwen and Guo, Shangwei</t>
  </si>
  <si>
    <t>https://www.scopus.com/inward/record.uri?eid=2-s2.0-85148042688&amp;doi=10.1145%2f3531016&amp;partnerID=40&amp;md5=8f9da8d471ba8a1a57d1085f5b0569db</t>
  </si>
  <si>
    <t>10.1145/3531016</t>
  </si>
  <si>
    <t>2-s2.0-85176937450</t>
  </si>
  <si>
    <t>rayyan-218685456</t>
  </si>
  <si>
    <t>Understanding Security Challenges and Defending Access Control Models for Cloud-Based Internet of Things Network</t>
  </si>
  <si>
    <t>Zambare, Pallavi and Liu, Ying</t>
  </si>
  <si>
    <t>https://www.scopus.com/inward/record.uri?eid=2-s2.0-85176937450&amp;doi=10.1007%2f978-3-031-45882-8_13&amp;partnerID=40&amp;md5=14b408eff428e3642c1884954d372b4a</t>
  </si>
  <si>
    <t>10.1007/978-3-031-45882-8_13</t>
  </si>
  <si>
    <t>2-s2.0-85162216339</t>
  </si>
  <si>
    <t>rayyan-218685457</t>
  </si>
  <si>
    <t>Deep learning models for cloud, edge, fog, and IoT computing paradigms: Survey, recent advances, and future directions</t>
  </si>
  <si>
    <t>Computer Science Review</t>
  </si>
  <si>
    <t>Ahmad, Shahnawaz and Shakeel, Iman and Mehfuz, Shabana and Ahmad, Javed</t>
  </si>
  <si>
    <t>https://www.scopus.com/inward/record.uri?eid=2-s2.0-85162216339&amp;doi=10.1016%2fj.cosrev.2023.100568&amp;partnerID=40&amp;md5=d321fb6c4e7bcdba56b88f5909b51ce3</t>
  </si>
  <si>
    <t>Elsevier Ireland Ltd</t>
  </si>
  <si>
    <t>10.1016/j.cosrev.2023.100568</t>
  </si>
  <si>
    <t>2-s2.0-85175388471</t>
  </si>
  <si>
    <t>rayyan-218685458</t>
  </si>
  <si>
    <t>Soil quality prediction in context learning approaches using deep learning and blockchain for smart agriculture</t>
  </si>
  <si>
    <t>Kumar, Parvataneni Rajendra and Meenakshi, S. and Shalini, S. and Devi, S. Rukmani and Boopathi, S.</t>
  </si>
  <si>
    <t>https://www.scopus.com/inward/record.uri?eid=2-s2.0-85175388471&amp;doi=10.4018%2f978-1-6684-9151-5.ch001&amp;partnerID=40&amp;md5=e6aa595779a5539d31f37cc03fb21172</t>
  </si>
  <si>
    <t>10.4018/978-1-6684-9151-5.ch001</t>
  </si>
  <si>
    <t>2-s2.0-105002864577</t>
  </si>
  <si>
    <t>rayyan-218685459</t>
  </si>
  <si>
    <t>Securing the Future of Electronic Health Records with Blockchain Integration</t>
  </si>
  <si>
    <t>2024 3rd International Conference on Trends in Electrical, Electronics and Computer Engineering, TEECCON 2024</t>
  </si>
  <si>
    <t>Khan, Andleeb and Nand, Parma and Bhushan, Bharat</t>
  </si>
  <si>
    <t>https://www.scopus.com/inward/record.uri?eid=2-s2.0-105002864577&amp;doi=10.1109%2fTEECCON64024.2024.10939435&amp;partnerID=40&amp;md5=c6a4864e73d574593b78effec66b1b4b</t>
  </si>
  <si>
    <t>10.1109/TEECCON64024.2024.10939435</t>
  </si>
  <si>
    <t>2-s2.0-85175419625</t>
  </si>
  <si>
    <t>rayyan-218685460</t>
  </si>
  <si>
    <t>An Efficient and Privacy-Preserving Hybrid Classification model for Patient-Centric Clinical Decision Support System</t>
  </si>
  <si>
    <t>Journal of Advanced Research in Applied Sciences and Engineering Technology</t>
  </si>
  <si>
    <t>Rathinaeaswari, S.P. and Santhi, V.</t>
  </si>
  <si>
    <t>https://www.scopus.com/inward/record.uri?eid=2-s2.0-85175419625&amp;doi=10.37934%2faraset.33.1.299316&amp;partnerID=40&amp;md5=13635f52065e475045c42f0a53f5a181</t>
  </si>
  <si>
    <t>Penerbit Akademia Baru</t>
  </si>
  <si>
    <t>2-s2.0-85173641382</t>
  </si>
  <si>
    <t>rayyan-218685461</t>
  </si>
  <si>
    <t>BioChainReward: A Secure and Incentivised Blockchain Framework for Biomedical Data Sharing</t>
  </si>
  <si>
    <t>Elkhodr, Mahmoud and Gide, Ergun and Darwish, Omar and Al-Eidi, Shorouq</t>
  </si>
  <si>
    <t>https://www.scopus.com/inward/record.uri?eid=2-s2.0-85173641382&amp;doi=10.3390%2fijerph20196825&amp;partnerID=40&amp;md5=f47920626364edf0483791005caa2996</t>
  </si>
  <si>
    <t>2-s2.0-85186270226</t>
  </si>
  <si>
    <t>rayyan-218685462</t>
  </si>
  <si>
    <t>Comprehensive Review: Security Challenges and Countermeasures for Big Data Security in Cloud Computing</t>
  </si>
  <si>
    <t>2023 7th International Conference on Electronics, Materials Engineering and Nano-Technology, IEMENTech 2023</t>
  </si>
  <si>
    <t>Kaur, Anupreet and Dhiman, Ankita and Singh, Manjit</t>
  </si>
  <si>
    <t>https://www.scopus.com/inward/record.uri?eid=2-s2.0-85186270226&amp;doi=10.1109%2fIEMENTech60402.2023.10423449&amp;partnerID=40&amp;md5=9a4b358d7f9d9831081538429788c697</t>
  </si>
  <si>
    <t>10.1109/IEMENTech60402.2023.10423449</t>
  </si>
  <si>
    <t>2-s2.0-85174815070</t>
  </si>
  <si>
    <t>rayyan-218685463</t>
  </si>
  <si>
    <t>Approach using CNN for Recognition of Devanagari Handwritten Content</t>
  </si>
  <si>
    <t>Rathod, Subhash and Salunke, Mangesh D. and Bhende, Manisha and Yashwante, Meghna and Karanje, Uma B. and Dongare, Yogesh B. and Rewaskar, Vaibhav D.</t>
  </si>
  <si>
    <t>https://www.scopus.com/inward/record.uri?eid=2-s2.0-85174815070&amp;partnerID=40&amp;md5=77e5874232912b12ce5406cd92eac47d</t>
  </si>
  <si>
    <t>2-s2.0-85151145599</t>
  </si>
  <si>
    <t>rayyan-218685464</t>
  </si>
  <si>
    <t>Development and Testing of the Smart Healthcare Prototype System through COVID-19 Patient Innovation</t>
  </si>
  <si>
    <t>Chiu, Po-Chih and Su, Kuo-Wei and Wang, Chao-Hung and Ruan, Cong-Wen and Shiao, Zong-Peng and Tsao, Chien-Han and Huang, Hsin-Hsin</t>
  </si>
  <si>
    <t>https://www.scopus.com/inward/record.uri?eid=2-s2.0-85151145599&amp;doi=10.3390%2fhealthcare11060847&amp;partnerID=40&amp;md5=5fee17135381cc70aa1c36359d3785e6</t>
  </si>
  <si>
    <t>rayyan-218685465</t>
  </si>
  <si>
    <t>Semantic Interoperability in Medical Information Science for Enhancing Electronic Health Record Systems</t>
  </si>
  <si>
    <t>2-s2.0-85195171050</t>
  </si>
  <si>
    <t>rayyan-218685466</t>
  </si>
  <si>
    <t>A method for sharing online assisted teaching resources based on mobile social networks</t>
  </si>
  <si>
    <t>International Journal of Computer Applications in Technology</t>
  </si>
  <si>
    <t>Feng, Weiwen and Sun, YuTong</t>
  </si>
  <si>
    <t>https://www.scopus.com/inward/record.uri?eid=2-s2.0-85195171050&amp;doi=10.1504%2fIJCAT.2023.138833&amp;partnerID=40&amp;md5=7c5be21821c77c055c96aee9147c4dc6</t>
  </si>
  <si>
    <t>10.1504/IJCAT.2023.138833</t>
  </si>
  <si>
    <t>2-s2.0-85192375033</t>
  </si>
  <si>
    <t>rayyan-218685467</t>
  </si>
  <si>
    <t>AI for Computational Vision, Natural Language Processing, and Geoinformatics</t>
  </si>
  <si>
    <t>Zheng, Wenfeng and Liu, Mingzhe and Li, Kenan and Liu, Xuan</t>
  </si>
  <si>
    <t>https://www.scopus.com/inward/record.uri?eid=2-s2.0-85192375033&amp;doi=10.3390%2fapp132413276&amp;partnerID=40&amp;md5=b0c40a9fada0b8aa3bec2dcc5b79827a</t>
  </si>
  <si>
    <t>2-s2.0-85149237186</t>
  </si>
  <si>
    <t>rayyan-218685468</t>
  </si>
  <si>
    <t>Secure Data Transmission of Electronic Health Records Using Blockchain Technology</t>
  </si>
  <si>
    <t>Sonkamble, Rahul Ganpatrao and Bongale, Anupkumar M. and Phansalkar, Shraddha and Sharma, Abhishek and Rajput, Shailendra</t>
  </si>
  <si>
    <t>https://www.scopus.com/inward/record.uri?eid=2-s2.0-85149237186&amp;doi=10.3390%2felectronics12041015&amp;partnerID=40&amp;md5=b2c85b76e2c96907372247e80bd18fe6</t>
  </si>
  <si>
    <t>2-s2.0-85164967806</t>
  </si>
  <si>
    <t>rayyan-218685469</t>
  </si>
  <si>
    <t>Research on Secure Storage Technology of Spatiotemporal Big Data Based on Blockchain</t>
  </si>
  <si>
    <t>Zhou, Bao and Zhao, Junsan and Chen, Guoping and Yin, Ying</t>
  </si>
  <si>
    <t>https://www.scopus.com/inward/record.uri?eid=2-s2.0-85164967806&amp;doi=10.3390%2fapp13137911&amp;partnerID=40&amp;md5=37d15b2624cf521a3a7d59a82d1176e9</t>
  </si>
  <si>
    <t>2-s2.0-85152795192</t>
  </si>
  <si>
    <t>rayyan-218685470</t>
  </si>
  <si>
    <t>Blockchain-Based Privacy Preservation for IoT-Enabled Healthcare System</t>
  </si>
  <si>
    <t>ACM Transactions on Sensor Networks</t>
  </si>
  <si>
    <t>Sharma, Pratima and Namasudra, Suyel and Chilamkurti, Naveen and Kim, Byung-Gyu and Gonzalez Crespo, Ruben</t>
  </si>
  <si>
    <t>https://www.scopus.com/inward/record.uri?eid=2-s2.0-85152795192&amp;doi=10.1145%2f3577926&amp;partnerID=40&amp;md5=cff67afd1c14b9f9805aa757f1ff2d3f</t>
  </si>
  <si>
    <t>10.1145/3577926</t>
  </si>
  <si>
    <t>2-s2.0-85180381387</t>
  </si>
  <si>
    <t>rayyan-218685471</t>
  </si>
  <si>
    <t>Metaverse for healthcare: Possible potential applications (virtual reality technologies), opportunities, challenges, and future directions</t>
  </si>
  <si>
    <t>Metaverse Applications for Intelligent Healthcare</t>
  </si>
  <si>
    <t>Asif, Hafiz and Zahid, Rabia and Bashir, Uzma and Afzal, Waseem and Firdous, Misbah and Zahid, Ahsan and Hasnain, Muhammad</t>
  </si>
  <si>
    <t>https://www.scopus.com/inward/record.uri?eid=2-s2.0-85180381387&amp;doi=10.4018%2f978-1-6684-9823-1.ch009&amp;partnerID=40&amp;md5=9cfd0f0f3e49cc63a4d4d93983e49e23</t>
  </si>
  <si>
    <t>10.4018/978-1-6684-9823-1.ch009</t>
  </si>
  <si>
    <t>2-s2.0-85152644433</t>
  </si>
  <si>
    <t>rayyan-218685472</t>
  </si>
  <si>
    <t>Secure and Fast Emergency Road Healthcare Service Based on Blockchain Technology for Smart Cities</t>
  </si>
  <si>
    <t>Ksibi, Amel and Mhamdi, Halima and Ayadi, Manel and Almuqren, Latifah and Alqahtani, Mohammed S. and Ansari, Mohd Dilshad and Sharma, Ashutosh and Hedi, Sakli</t>
  </si>
  <si>
    <t>https://www.scopus.com/inward/record.uri?eid=2-s2.0-85152644433&amp;doi=10.3390%2fsu15075748&amp;partnerID=40&amp;md5=25b59e118940090a134402d22e8cb1ef</t>
  </si>
  <si>
    <t>2-s2.0-85169151300</t>
  </si>
  <si>
    <t>rayyan-218685473</t>
  </si>
  <si>
    <t>An Investigation of the Effectiveness of Deepfake Models and Tools</t>
  </si>
  <si>
    <t>Mukta, Md. Saddam Hossain and Ahmad, Jubaer and Raiaan, Mohaimenul Azam Khan and Islam, Salekul and Azam, Sami and Ali, Mohammed Eunus and Jonkman, Mirjam</t>
  </si>
  <si>
    <t>https://www.scopus.com/inward/record.uri?eid=2-s2.0-85169151300&amp;doi=10.3390%2fjsan12040061&amp;partnerID=40&amp;md5=4522b0dc39a18b3c1af1119e6f19a0bd</t>
  </si>
  <si>
    <t>2-s2.0-85147876227</t>
  </si>
  <si>
    <t>rayyan-218685475</t>
  </si>
  <si>
    <t>Review of Time Domain Electronic Medical Record Taxonomies in the Application of Machine Learning</t>
  </si>
  <si>
    <t>Ali, Haider and Niazi, Imran Khan and Russell, Brian K. and Crofts, Catherine and Madanian, Samaneh and White, David</t>
  </si>
  <si>
    <t>https://www.scopus.com/inward/record.uri?eid=2-s2.0-85147876227&amp;doi=10.3390%2felectronics12030554&amp;partnerID=40&amp;md5=35948d3bbf13e46848985ae15e1d2638</t>
  </si>
  <si>
    <t>2-s2.0-85161071505</t>
  </si>
  <si>
    <t>rayyan-218685476</t>
  </si>
  <si>
    <t>Federated learning for secure IoMT-applications in smart healthcare systems: A comprehensive review</t>
  </si>
  <si>
    <t>Knowledge-Based Systems</t>
  </si>
  <si>
    <t>Rani, Sita and Kataria, Aman and Kumar, Sachin and Tiwari, Prayag</t>
  </si>
  <si>
    <t>https://www.scopus.com/inward/record.uri?eid=2-s2.0-85161071505&amp;doi=10.1016%2fj.knosys.2023.110658&amp;partnerID=40&amp;md5=ec017dd23b76738eaaf3a90a523b6eca</t>
  </si>
  <si>
    <t>rayyan-218685477</t>
  </si>
  <si>
    <t>Blockchain DrivenAccess control architecture for the internet of things</t>
  </si>
  <si>
    <t>Mishra, Rajiv K. and Yadav, Rajesh K. and Nath, Prem</t>
  </si>
  <si>
    <t>https://www.scopus.com/inward/record.uri?eid=2-s2.0-85149224146&amp;doi=10.1007%2fs11042-023-14881-5&amp;partnerID=40&amp;md5=327c9a509b94c45a6c7292160e6cc136</t>
  </si>
  <si>
    <t>2-s2.0-85146584556</t>
  </si>
  <si>
    <t>rayyan-218685479</t>
  </si>
  <si>
    <t>Decentralized semantic provision of personal health streams</t>
  </si>
  <si>
    <t>Journal of Web Semantics</t>
  </si>
  <si>
    <t>Calbimonte, Jean-Paul and Aidonopoulos, Orfeas and Dubosson, Fabien and Pocklington, Benjamin and Kebets, Ilia and Legris, Pierre-Mikael and Schumacher, Michael</t>
  </si>
  <si>
    <t>https://www.scopus.com/inward/record.uri?eid=2-s2.0-85146584556&amp;doi=10.1016%2fj.websem.2023.100774&amp;partnerID=40&amp;md5=328c5b14d75b7756d1220605913ff16e</t>
  </si>
  <si>
    <t>2-s2.0-105003425774</t>
  </si>
  <si>
    <t>rayyan-218685480</t>
  </si>
  <si>
    <t>Priority-based Traceability in Crude Oil Refined Products Supply Chain Through Blockchain</t>
  </si>
  <si>
    <t>2024 6th International Conference on Sustainable Technologies for Industry 5.0, STI 2024</t>
  </si>
  <si>
    <t>Islam, Md. Jahidul and Pathan, Md Naimul and Rahman, Anichur and Islam, Shamima and Sultana, Abida and Das, Saurav Chandra</t>
  </si>
  <si>
    <t>https://www.scopus.com/inward/record.uri?eid=2-s2.0-105003425774&amp;doi=10.1109%2fSTI64222.2024.10951058&amp;partnerID=40&amp;md5=644e61f5929ab49fe6f69345c22f1c9c</t>
  </si>
  <si>
    <t>10.1109/STI64222.2024.10951058</t>
  </si>
  <si>
    <t>2-s2.0-85180973584</t>
  </si>
  <si>
    <t>rayyan-218685481</t>
  </si>
  <si>
    <t>A comprehensive review of blockchain technology: Underlying principles and historical background with future challenges</t>
  </si>
  <si>
    <t>Decision Analytics Journal</t>
  </si>
  <si>
    <t>Tripathi, Gautami and Ahad, Mohd Abdul and Casalino, Gabriella</t>
  </si>
  <si>
    <t>https://www.scopus.com/inward/record.uri?eid=2-s2.0-85180973584&amp;doi=10.1016%2fj.dajour.2023.100344&amp;partnerID=40&amp;md5=f71be6d416b1028a8bf13bfa87120e55</t>
  </si>
  <si>
    <t>2-s2.0-85176340849</t>
  </si>
  <si>
    <t>rayyan-218685482</t>
  </si>
  <si>
    <t>Hardware-Assisted Static and Runtime Attestation for Cloud Deployments</t>
  </si>
  <si>
    <t>IEEE Transactions on Cloud Computing</t>
  </si>
  <si>
    <t>Kucab, Michal and Borylo, Piotr and Cholda, Piotr</t>
  </si>
  <si>
    <t>https://www.scopus.com/inward/record.uri?eid=2-s2.0-85176340849&amp;doi=10.1109%2fTCC.2023.3327290&amp;partnerID=40&amp;md5=eb0b237cca3b00d652dd68c112bb76c8</t>
  </si>
  <si>
    <t>10.1109/TCC.2023.3327290</t>
  </si>
  <si>
    <t>2-s2.0-85147163112</t>
  </si>
  <si>
    <t>rayyan-218685483</t>
  </si>
  <si>
    <t>A survey: medical health record data security based on interplanetary file system and blockchain technologies</t>
  </si>
  <si>
    <t>Al-Kaabi, Rana Abbas and Abdullah, Alharith A.</t>
  </si>
  <si>
    <t>https://www.scopus.com/inward/record.uri?eid=2-s2.0-85147163112&amp;doi=10.11591%2fijeecs.v30.i1.pp586-597&amp;partnerID=40&amp;md5=ff2ad6fbbe9de16a2f9a841accb9bd26</t>
  </si>
  <si>
    <t>2-s2.0-85153629947</t>
  </si>
  <si>
    <t>rayyan-218685484</t>
  </si>
  <si>
    <t>Cyber threat intelligence for critical infrastructure security</t>
  </si>
  <si>
    <t>Osliak, Oleksii and Saracino, Andrea and Martinelli, Fabio and Mori, Paolo</t>
  </si>
  <si>
    <t>https://www.scopus.com/inward/record.uri?eid=2-s2.0-85153629947&amp;doi=10.1002%2fcpe.7759&amp;partnerID=40&amp;md5=429fe18752ed0376801ac83a807fc3f6</t>
  </si>
  <si>
    <t>10.1002/cpe.7759</t>
  </si>
  <si>
    <t>2-s2.0-85181174990</t>
  </si>
  <si>
    <t>rayyan-218685485</t>
  </si>
  <si>
    <t>Advancing Healthcare Security: A Cutting-Edge Zero-Trust Blockchain Solution for Protecting Electronic Health Records</t>
  </si>
  <si>
    <t>HighTech and Innovation Journal</t>
  </si>
  <si>
    <t>Benaich, Rihab and El Mendili, Saida and Gahi, Youssef</t>
  </si>
  <si>
    <t>https://www.scopus.com/inward/record.uri?eid=2-s2.0-85181174990&amp;doi=10.28991%2fHIJ-2023-04-03-012&amp;partnerID=40&amp;md5=610c1f31f8a4fb0f9dffbc059ac32765</t>
  </si>
  <si>
    <t>Ital Publication</t>
  </si>
  <si>
    <t>2-s2.0-85140139698</t>
  </si>
  <si>
    <t>rayyan-218685486</t>
  </si>
  <si>
    <t>A steganography embedding method based on CDF-DWT technique for data hiding application using Elgamal algorithm</t>
  </si>
  <si>
    <t>Sasirekha, K. and Joe Amali, Miruna and Swathy, M. and Raghini, M. and Priya Darshini, B.</t>
  </si>
  <si>
    <t>https://www.scopus.com/inward/record.uri?eid=2-s2.0-85140139698&amp;doi=10.1016%2fj.bspc.2022.104212&amp;partnerID=40&amp;md5=25ef4a6795630682ceb1fbc70c82c4fe</t>
  </si>
  <si>
    <t>10.1016/j.bspc.2022.104212</t>
  </si>
  <si>
    <t>2-s2.0-85167920010</t>
  </si>
  <si>
    <t>rayyan-218685487</t>
  </si>
  <si>
    <t>Unboxing fog security: a review of fog security and authentication mechanisms</t>
  </si>
  <si>
    <t>Kaliya, Neha and Pawar, Digambar</t>
  </si>
  <si>
    <t>https://www.scopus.com/inward/record.uri?eid=2-s2.0-85167920010&amp;doi=10.1007%2fs00607-023-01208-3&amp;partnerID=40&amp;md5=7260c2cdb57fadab4527014371bc1327</t>
  </si>
  <si>
    <t>10.1007/s00607-023-01208-3</t>
  </si>
  <si>
    <t>2-s2.0-85180657273</t>
  </si>
  <si>
    <t>rayyan-218685488</t>
  </si>
  <si>
    <t>Privacy and Security of Blockchain in Healthcare: Applications, Challenges, and Future Perspectives</t>
  </si>
  <si>
    <t>Sci</t>
  </si>
  <si>
    <t>https://www.scopus.com/inward/record.uri?eid=2-s2.0-85180657273&amp;doi=10.3390%2fsci5040041&amp;partnerID=40&amp;md5=6d97b1f27f39c05cfb0e8c5b8f2034d6</t>
  </si>
  <si>
    <t>2-s2.0-85179586244</t>
  </si>
  <si>
    <t>rayyan-218685489</t>
  </si>
  <si>
    <t>A comprehensive review on trust management approaches in fog computing</t>
  </si>
  <si>
    <t>Karthikeyan, P. and Brindha, K.</t>
  </si>
  <si>
    <t>https://www.scopus.com/inward/record.uri?eid=2-s2.0-85179586244&amp;doi=10.3233%2fJIFS-232892&amp;partnerID=40&amp;md5=257433a2d4a8579c1aaf085895bd0caf</t>
  </si>
  <si>
    <t>10.3233/JIFS-232892</t>
  </si>
  <si>
    <t>2-s2.0-85191989949</t>
  </si>
  <si>
    <t>rayyan-218685490</t>
  </si>
  <si>
    <t>Research on Digital Media Art Design System Based on Virtual Reality Technology and 3D Image Reconstruction</t>
  </si>
  <si>
    <t>Zhang, Jinhong</t>
  </si>
  <si>
    <t>https://www.scopus.com/inward/record.uri?eid=2-s2.0-85191989949&amp;doi=10.1109%2fICAPC61546.2023.00087&amp;partnerID=40&amp;md5=c6bc9178b2a7fb245877ec6551644361</t>
  </si>
  <si>
    <t>10.1109/ICAPC61546.2023.00087</t>
  </si>
  <si>
    <t>2-s2.0-85160215951</t>
  </si>
  <si>
    <t>rayyan-218685491</t>
  </si>
  <si>
    <t>Recognition of cat ras of face and body using convolutional neural networks</t>
  </si>
  <si>
    <t>Aji, Akhmad Wahyu and Djamal, Esmeralda Contessa and Ilyas, Ridwan</t>
  </si>
  <si>
    <t>https://www.scopus.com/inward/record.uri?eid=2-s2.0-85160215951&amp;doi=10.1063%2f5.0129043&amp;partnerID=40&amp;md5=49b2d4cbca91a75f2d1982917a6fd471</t>
  </si>
  <si>
    <t>10.1063/5.0129043</t>
  </si>
  <si>
    <t>2-s2.0-85158897064</t>
  </si>
  <si>
    <t>rayyan-218685492</t>
  </si>
  <si>
    <t>Multiscale reduction clustering of vibration signals for unsupervised diagnosis of machine faults</t>
  </si>
  <si>
    <t>Applied Soft Computing</t>
  </si>
  <si>
    <t>Wu, Yifan and Li, Chuan and Yang, Shuai and Bai, Yun</t>
  </si>
  <si>
    <t>https://www.scopus.com/inward/record.uri?eid=2-s2.0-85158897064&amp;doi=10.1016%2fj.asoc.2023.110358&amp;partnerID=40&amp;md5=683a9f0238f9ff1e78d13ab51ae54029</t>
  </si>
  <si>
    <t>10.1016/j.asoc.2023.110358</t>
  </si>
  <si>
    <t>2-s2.0-85149551215</t>
  </si>
  <si>
    <t>rayyan-218685493</t>
  </si>
  <si>
    <t>Identity-Based Proxy Re-Encryption Scheme Using Fog Computing and Anonymous Key Generation</t>
  </si>
  <si>
    <t>Lin, Han-Yu and Tsai, Tung-Tso and Ting, Pei-Yih and Fan, Yan-Rong</t>
  </si>
  <si>
    <t>https://www.scopus.com/inward/record.uri?eid=2-s2.0-85149551215&amp;doi=10.3390%2fs23052706&amp;partnerID=40&amp;md5=e87c21e7a3e68e0e2c2e8f6566046dbe</t>
  </si>
  <si>
    <t>2-s2.0-105001501503</t>
  </si>
  <si>
    <t>rayyan-218685494</t>
  </si>
  <si>
    <t>Revolutionising Digital Construction: A Conceptual Framework from the Integration of DTs and BC for Enhanced Assets Management to Share Knowledge</t>
  </si>
  <si>
    <t>2024 IEEE Conference on Engineering Informatics, ICEI 2024</t>
  </si>
  <si>
    <t>Alsaffar, Alhadi and Beach, Tom and Rezgui, Yacine</t>
  </si>
  <si>
    <t>https://www.scopus.com/inward/record.uri?eid=2-s2.0-105001501503&amp;doi=10.1109%2fICEI64305.2024.10912145&amp;partnerID=40&amp;md5=3b5ae1abb40b48f1b4f4b761d9743169</t>
  </si>
  <si>
    <t>10.1109/ICEI64305.2024.10912145</t>
  </si>
  <si>
    <t>2-s2.0-85144070039</t>
  </si>
  <si>
    <t>rayyan-218685495</t>
  </si>
  <si>
    <t>Privacy Protection for Blockchain-Based Healthcare IoT Systems: A Survey</t>
  </si>
  <si>
    <t>IEEE/CAA Journal of Automatica Sinica</t>
  </si>
  <si>
    <t>Qi, Minfeng and Wang, Ziyuan and Han, Qing-Long and Zhang, Jun and Chen, Shiping and Xiang, Yang</t>
  </si>
  <si>
    <t>https://www.scopus.com/inward/record.uri?eid=2-s2.0-85144070039&amp;doi=10.1109%2fJAS.2022.106058&amp;partnerID=40&amp;md5=35a1aa8a7b31d92731bc787782e1e538</t>
  </si>
  <si>
    <t>10.1109/JAS.2022.106058</t>
  </si>
  <si>
    <t>rayyan-218685496</t>
  </si>
  <si>
    <t>Patient-Centric Fine-Grained Access Control for Electronic Medical Record Sharing with Security via Dual-Blockchain</t>
  </si>
  <si>
    <t>Peng, Guangyu and Zhang, Aiqing and Lin, Xiaodong</t>
  </si>
  <si>
    <t>https://www.scopus.com/inward/record.uri?eid=2-s2.0-85160272089&amp;doi=10.1109%2fTNSE.2023.3276166&amp;partnerID=40&amp;md5=608ba7ee699a51ef77599813c028e155</t>
  </si>
  <si>
    <t>2-s2.0-85097536184</t>
  </si>
  <si>
    <t>rayyan-218685497</t>
  </si>
  <si>
    <t>SECURITY IN HEALTHCARE APPLICATIONS BASED ON FOG AND CLOUD COMPUTING</t>
  </si>
  <si>
    <t>Priyadarshini, Rojalina and Panda, Mohit Ranjan and Mishra, Brojo Kishore</t>
  </si>
  <si>
    <t>https://www.scopus.com/inward/record.uri?eid=2-s2.0-85097536184&amp;doi=10.1002%2f9781119488330.ch15&amp;partnerID=40&amp;md5=65a553f3692d67e065ada0668867525d</t>
  </si>
  <si>
    <t>10.1002/9781119488330.ch15</t>
  </si>
  <si>
    <t>2-s2.0-85153679679</t>
  </si>
  <si>
    <t>rayyan-218685498</t>
  </si>
  <si>
    <t>Influential Factors in the Design and Development of a Sustainable Web3/Metaverse and Its Applications</t>
  </si>
  <si>
    <t>Aria, Reza and Archer, Norm and Khanlari, Moein and Shah, Bharat</t>
  </si>
  <si>
    <t>https://www.scopus.com/inward/record.uri?eid=2-s2.0-85153679679&amp;doi=10.3390%2ffi15040131&amp;partnerID=40&amp;md5=8828d6a6a5a68a30a6b376658c25e613</t>
  </si>
  <si>
    <t>2-s2.0-85149241381</t>
  </si>
  <si>
    <t>rayyan-218685499</t>
  </si>
  <si>
    <t>A Review: How Deep Learning Technology Impacts the Evaluation of Traditional Village Landscapes</t>
  </si>
  <si>
    <t>Buildings</t>
  </si>
  <si>
    <t>Wang, Tao and Chen, Jingjing and Liu, Li and Guo, Lingling</t>
  </si>
  <si>
    <t>https://www.scopus.com/inward/record.uri?eid=2-s2.0-85149241381&amp;doi=10.3390%2fbuildings13020525&amp;partnerID=40&amp;md5=dc6cf6ebe6392be312a489e0abdfbbb3</t>
  </si>
  <si>
    <t>2-s2.0-85171271840</t>
  </si>
  <si>
    <t>rayyan-218685500</t>
  </si>
  <si>
    <t>Identity-based searchable attribute signcryption for blockchain</t>
  </si>
  <si>
    <t>Yu, Huifang and Bai, Xiaoping</t>
  </si>
  <si>
    <t>https://www.scopus.com/inward/record.uri?eid=2-s2.0-85171271840&amp;doi=10.1007%2fs12652-023-04687-6&amp;partnerID=40&amp;md5=a89095a2a107714382f1975e86d1d2f8</t>
  </si>
  <si>
    <t>10.1007/s12652-023-04687-6</t>
  </si>
  <si>
    <t>2-s2.0-85152593921</t>
  </si>
  <si>
    <t>rayyan-218685501</t>
  </si>
  <si>
    <t>Consent Verification Monitoring</t>
  </si>
  <si>
    <t>ACM Transactions on Software Engineering and Methodology</t>
  </si>
  <si>
    <t>Robol, Marco and Breaux, Travis D. and Paja, Elda and Giorgini, Paolo</t>
  </si>
  <si>
    <t>https://www.scopus.com/inward/record.uri?eid=2-s2.0-85152593921&amp;doi=10.1145%2f3490754&amp;partnerID=40&amp;md5=ca56ee9d4391105fd7eb1c338dc63668</t>
  </si>
  <si>
    <t>2-s2.0-85164674592</t>
  </si>
  <si>
    <t>rayyan-218685502</t>
  </si>
  <si>
    <t>A Comprehensive Survey on the Cooperation of Fog Computing Paradigm-Based IoT Applications: Layered Architecture, Real-Time Security Issues, and Solutions</t>
  </si>
  <si>
    <t>Burhan, Muhammad and Alam, Hina and Arsalan, Ahmad and Rehman, Rana Asif and Anwar, Muhammad and Faheem, Muhammad and Ashraf, Muhammad Waqar</t>
  </si>
  <si>
    <t>https://www.scopus.com/inward/record.uri?eid=2-s2.0-85164674592&amp;doi=10.1109%2fACCESS.2023.3294479&amp;partnerID=40&amp;md5=2e03886fd4a52a3061d648b83961726d</t>
  </si>
  <si>
    <t>2-s2.0-85159364385</t>
  </si>
  <si>
    <t>rayyan-218685503</t>
  </si>
  <si>
    <t>A Microgrid Security Defense Method Based on Cooperation in an Edge-Computing Environment</t>
  </si>
  <si>
    <t>Journal of Electrical and Computer Engineering</t>
  </si>
  <si>
    <t>Shang, Jian and Guan, Runmin and Shen, Changlu</t>
  </si>
  <si>
    <t>https://www.scopus.com/inward/record.uri?eid=2-s2.0-85159364385&amp;doi=10.1155%2f2023%2f1856876&amp;partnerID=40&amp;md5=f2ed2da4c9cac96871fd87958551a08b</t>
  </si>
  <si>
    <t>rayyan-218685504</t>
  </si>
  <si>
    <t>SSRGFDï¼šstereo super-resolution image general forensic dataset</t>
  </si>
  <si>
    <t>2-s2.0-85177066884</t>
  </si>
  <si>
    <t>rayyan-218685505</t>
  </si>
  <si>
    <t>Blockchain and Machine Learning in EHR Security: A Systematic Review</t>
  </si>
  <si>
    <t>Zukaib, Umer and Cui, Xiaohui and Hassan, Mir and Harris, Sheetal and Hadi, Hassan Jalil and Zheng, Chengliang</t>
  </si>
  <si>
    <t>https://www.scopus.com/inward/record.uri?eid=2-s2.0-85177066884&amp;doi=10.1109%2fACCESS.2023.3333229&amp;partnerID=40&amp;md5=89c5162e5636243fd466c4e126cb2422</t>
  </si>
  <si>
    <t>2-s2.0-85163538717</t>
  </si>
  <si>
    <t>rayyan-218685506</t>
  </si>
  <si>
    <t>Review On Secure Heart Disease Predictable Data using Blockchain</t>
  </si>
  <si>
    <t>6th International Conference on Inventive Computation Technologies, ICICT 2023 - Proceedings</t>
  </si>
  <si>
    <t>Adline Sherifa, C. and Kanisha, B.</t>
  </si>
  <si>
    <t>https://www.scopus.com/inward/record.uri?eid=2-s2.0-85163538717&amp;doi=10.1109%2fICICT57646.2023.10134436&amp;partnerID=40&amp;md5=22f6e6519113e314db1810e7576b903e</t>
  </si>
  <si>
    <t>10.1109/ICICT57646.2023.10134436</t>
  </si>
  <si>
    <t>rayyan-218685507</t>
  </si>
  <si>
    <t>Data-free model compression for light-weight DeepFake detection</t>
  </si>
  <si>
    <t>2-s2.0-85168695499</t>
  </si>
  <si>
    <t>rayyan-218685508</t>
  </si>
  <si>
    <t>Data Exchange Interoperability Protocol for Electric Vehicle Charging Systems Infrastructure</t>
  </si>
  <si>
    <t>EUROCON 2023 - 20th International Conference on Smart Technologies, Proceedings</t>
  </si>
  <si>
    <t>Haneem, Faizura and Kama, Nazri and Adam, Roshaimieza Mat and Basri, Sufyan and Rusli, Hazlifah Mohd and Sarkan, Haslina Md</t>
  </si>
  <si>
    <t>https://www.scopus.com/inward/record.uri?eid=2-s2.0-85168695499&amp;doi=10.1109%2fEUROCON56442.2023.10198979&amp;partnerID=40&amp;md5=2cd01c87c57b86070a54f64b607c8ce4</t>
  </si>
  <si>
    <t>10.1109/EUROCON56442.2023.10198979</t>
  </si>
  <si>
    <t>2-s2.0-85146719893</t>
  </si>
  <si>
    <t>rayyan-218685509</t>
  </si>
  <si>
    <t>Leveraging Blockchain Technology for Ensuring Security and Privacy Aspects in Internet of Things: A Systematic Literature Review</t>
  </si>
  <si>
    <t>Zubaydi, Haider Dhia and Varga, PÃ¡l and MolnÃ¡r, SÃ¡ndor</t>
  </si>
  <si>
    <t>https://www.scopus.com/inward/record.uri?eid=2-s2.0-85146719893&amp;doi=10.3390%2fs23020788&amp;partnerID=40&amp;md5=751a412850e6ab81fead488be0ba7a83</t>
  </si>
  <si>
    <t>2-s2.0-85182255232</t>
  </si>
  <si>
    <t>rayyan-218685510</t>
  </si>
  <si>
    <t>Evaluation of Convolutional Neural Network Model Architecture Performance</t>
  </si>
  <si>
    <t>Pradana, Musthofa Galih and Khoirunnisa, Hilda and Pinastawa, I Wayan Rangga</t>
  </si>
  <si>
    <t>https://www.scopus.com/inward/record.uri?eid=2-s2.0-85182255232&amp;doi=10.1109%2fICIMCIS60089.2023.10349075&amp;partnerID=40&amp;md5=b0f0c73d2cdf7558f399ff50ecd5d420</t>
  </si>
  <si>
    <t>10.1109/ICIMCIS60089.2023.10349075</t>
  </si>
  <si>
    <t>2-s2.0-85139925817</t>
  </si>
  <si>
    <t>rayyan-218685511</t>
  </si>
  <si>
    <t>Assessment Framework for the Identification and Evaluation of Main Features for Distributed Usage Control Solutions</t>
  </si>
  <si>
    <t>ACM Transactions on Privacy and Security</t>
  </si>
  <si>
    <t>Gil, Gonzalo and Arnaiz, Aitor and Higuero, MarivÃ­ and Diez, Francisco Javier</t>
  </si>
  <si>
    <t>https://www.scopus.com/inward/record.uri?eid=2-s2.0-85139925817&amp;doi=10.1145%2f3561511&amp;partnerID=40&amp;md5=73a2e3870560cd078532ab51d84cc0d9</t>
  </si>
  <si>
    <t>10.1145/3561511</t>
  </si>
  <si>
    <t>2-s2.0-85161950052</t>
  </si>
  <si>
    <t>rayyan-218685512</t>
  </si>
  <si>
    <t>Effects of smart-contract blockchain on smart healthcare center management</t>
  </si>
  <si>
    <t>Nishat, N.Y. and Shahid, Syed</t>
  </si>
  <si>
    <t>https://www.scopus.com/inward/record.uri?eid=2-s2.0-85161950052&amp;doi=10.1016%2fB978-0-323-99481-1.00008-0&amp;partnerID=40&amp;md5=73ca0e9501b402b33483cde53c2b7efe</t>
  </si>
  <si>
    <t>10.1016/B978-0-323-99481-1.00008-0</t>
  </si>
  <si>
    <t>2-s2.0-85179619083</t>
  </si>
  <si>
    <t>rayyan-218685513</t>
  </si>
  <si>
    <t>Transaction Database Encryption Technology based on Blockchain Technology</t>
  </si>
  <si>
    <t>Proceedings - 2023 8th International Conference on Information Systems Engineering, ICISE 2023</t>
  </si>
  <si>
    <t>Huang, Tongnan</t>
  </si>
  <si>
    <t>https://www.scopus.com/inward/record.uri?eid=2-s2.0-85179619083&amp;doi=10.1109%2fICISE60366.2023.00078&amp;partnerID=40&amp;md5=4187e8dd251065f618e59743551a6705</t>
  </si>
  <si>
    <t>10.1109/ICISE60366.2023.00078</t>
  </si>
  <si>
    <t>2-s2.0-85178984391</t>
  </si>
  <si>
    <t>rayyan-218685514</t>
  </si>
  <si>
    <t>Privacy preserving blockchain-based healthcare model for EMR-a study</t>
  </si>
  <si>
    <t>Technologies for Healthcare 4.0: From AI and IoT to blockchain</t>
  </si>
  <si>
    <t>Saravana Kumar, N.M. and Hariprasath, K. and Kaviyavarshini, N. and Lafata, Pavel</t>
  </si>
  <si>
    <t>https://www.scopus.com/inward/record.uri?eid=2-s2.0-85178984391&amp;partnerID=40&amp;md5=032be67dd3df39d6e899c70ad93ae177</t>
  </si>
  <si>
    <t>2-s2.0-85153880826</t>
  </si>
  <si>
    <t>rayyan-218685515</t>
  </si>
  <si>
    <t>Allowing privacy-preserving fog computing with digital identity assurance in remote clinical services</t>
  </si>
  <si>
    <t>Electronic Government</t>
  </si>
  <si>
    <t>Buccafurri, Francesco and Lax, Gianluca and Russo, Antonia</t>
  </si>
  <si>
    <t>https://www.scopus.com/inward/record.uri?eid=2-s2.0-85153880826&amp;doi=10.1504%2fEG.2023.129413&amp;partnerID=40&amp;md5=8800b93e17d79cbc8fbc36a34260c2ac</t>
  </si>
  <si>
    <t>10.1504/EG.2023.129413</t>
  </si>
  <si>
    <t>2-s2.0-85140045297</t>
  </si>
  <si>
    <t>rayyan-218685516</t>
  </si>
  <si>
    <t>CovidBChain: Framework for access-control, authentication, and integrity of Covid-19 data</t>
  </si>
  <si>
    <t>Pawar, Vijayant and Sachdeva, Shelly</t>
  </si>
  <si>
    <t>https://www.scopus.com/inward/record.uri?eid=2-s2.0-85140045297&amp;doi=10.1002%2fcpe.7397&amp;partnerID=40&amp;md5=a38e2e66ec6f662fe1bf339b65042000</t>
  </si>
  <si>
    <t>2-s2.0-85159343979</t>
  </si>
  <si>
    <t>rayyan-218685517</t>
  </si>
  <si>
    <t>Overview of Internet of Medical Things Security Based on Blockchain Access Control</t>
  </si>
  <si>
    <t>Journal of Database Management</t>
  </si>
  <si>
    <t>Liu, Yikai and Ju, Fenglan and Zhang, Qunwei and Zhang, Meng and Ma, Zezhong and Li, Mingduo and Yang, Aimin and Liu, Fengchun</t>
  </si>
  <si>
    <t>https://www.scopus.com/inward/record.uri?eid=2-s2.0-85159343979&amp;doi=10.4018%2fJDM.321545&amp;partnerID=40&amp;md5=60f53ce8f4d50c7be5c4bffa2d7e7fea</t>
  </si>
  <si>
    <t>2-s2.0-85161555421</t>
  </si>
  <si>
    <t>rayyan-218685518</t>
  </si>
  <si>
    <t>A Secure Big Data Storage Framework Based on Blockchain Consensus Mechanism With Flexible Finality</t>
  </si>
  <si>
    <t>Sasikumar, A. and Ravi, Logesh and Kotecha, Ketan and Abraham, Ajith and Devarajan, Malathi and Vairavasundaram, Subramaniyaswamy</t>
  </si>
  <si>
    <t>https://www.scopus.com/inward/record.uri?eid=2-s2.0-85161555421&amp;doi=10.1109%2fACCESS.2023.3282322&amp;partnerID=40&amp;md5=ec1666463aead449ec4b510f574029c4</t>
  </si>
  <si>
    <t>2-s2.0-85162684704</t>
  </si>
  <si>
    <t>rayyan-218685519</t>
  </si>
  <si>
    <t>Dodging Security Attacks and Data Leakage Prevention for Cloud and IoT Environments</t>
  </si>
  <si>
    <t>Intelligent Analytics for Industry 4.0 Applications</t>
  </si>
  <si>
    <t>Gupta, Ishu and Tiwari, Ankit and Agarwal, Priya and Mittal, Sloni and Singh, Ashutosh Kumar</t>
  </si>
  <si>
    <t>https://www.scopus.com/inward/record.uri?eid=2-s2.0-85162684704&amp;doi=10.1201%2f9781003321149-15&amp;partnerID=40&amp;md5=d9428dc84316ed6fd97bf64f468a85b0</t>
  </si>
  <si>
    <t>10.1201/9781003321149-15</t>
  </si>
  <si>
    <t>2-s2.0-85174833035</t>
  </si>
  <si>
    <t>rayyan-218685520</t>
  </si>
  <si>
    <t>A Post-Quantum Consortium Blockchain Based Secure EHR Framework</t>
  </si>
  <si>
    <t>2023 International Conference on IoT, Communication and Automation Technology, ICICAT 2023</t>
  </si>
  <si>
    <t>Bansal, Abhilasha and Arju and Esha and Mehra, Pawan Singh</t>
  </si>
  <si>
    <t>https://www.scopus.com/inward/record.uri?eid=2-s2.0-85174833035&amp;doi=10.1109%2fICICAT57735.2023.10263717&amp;partnerID=40&amp;md5=81b2a648d972b3100d1bcc0367a5ca0e</t>
  </si>
  <si>
    <t>10.1109/ICICAT57735.2023.10263717</t>
  </si>
  <si>
    <t>2-s2.0-85161503146</t>
  </si>
  <si>
    <t>rayyan-218685521</t>
  </si>
  <si>
    <t>BCGeo: Blockchain-Assisted Geospatial Web Service for Smart Healthcare System</t>
  </si>
  <si>
    <t>Mallick, Soubhagya Ranjan and Lenka, Rakesh K. and Goswami, Veena and Sharma, Suraj and Dalai, Asish Kumar and Das, Himansu and Barik, Rabindra K.</t>
  </si>
  <si>
    <t>https://www.scopus.com/inward/record.uri?eid=2-s2.0-85161503146&amp;doi=10.1109%2fACCESS.2023.3283776&amp;partnerID=40&amp;md5=3d3631bca92ec940281b8e686fb69a3f</t>
  </si>
  <si>
    <t>2-s2.0-85132819162</t>
  </si>
  <si>
    <t>rayyan-218685522</t>
  </si>
  <si>
    <t>Applying blockchain technology in the corporate bond model for default risk assessment under the marketization principle</t>
  </si>
  <si>
    <t>Operations Management Research</t>
  </si>
  <si>
    <t>Ta, Na and Gao, Bo</t>
  </si>
  <si>
    <t>https://www.scopus.com/inward/record.uri?eid=2-s2.0-85132819162&amp;doi=10.1007%2fs12063-022-00294-4&amp;partnerID=40&amp;md5=53dc82b48c89fef200bb0ad6afe67a66</t>
  </si>
  <si>
    <t>2-s2.0-85168121169</t>
  </si>
  <si>
    <t>rayyan-218685523</t>
  </si>
  <si>
    <t>Maintaining Data Integrity in Electronic Health Records with Hyperledger Fabric</t>
  </si>
  <si>
    <t>Kask, Marten and Klementi, Toomas and Piho, Gunnar and Ross, Peeter</t>
  </si>
  <si>
    <t>https://www.scopus.com/inward/record.uri?eid=2-s2.0-85168121169&amp;partnerID=40&amp;md5=329bc0ffd85ffcc4ad473d4dce3615d9</t>
  </si>
  <si>
    <t>2-s2.0-85153344772</t>
  </si>
  <si>
    <t>rayyan-218685524</t>
  </si>
  <si>
    <t>Secure IoMT for Disease Prediction Empowered With Transfer Learning in Healthcare 5.0, the Concept and Case Study</t>
  </si>
  <si>
    <t>Khan, Tahir Abbas and Fatima, Areej and Shahzad, Tariq and Atta-Ur-Rahman and Alissa, Khalid and Ghazal, Taher M. and Al-Sakhnini, Mahmoud M. and Abbas, Sagheer and Khan, Muhammad Adnan and Ahmed, Arfan</t>
  </si>
  <si>
    <t>https://www.scopus.com/inward/record.uri?eid=2-s2.0-85153344772&amp;doi=10.1109%2fACCESS.2023.3266156&amp;partnerID=40&amp;md5=0ba7cd9ec406e1cdc8c4cd696c9504c2</t>
  </si>
  <si>
    <t>2-s2.0-85153481589</t>
  </si>
  <si>
    <t>rayyan-218685525</t>
  </si>
  <si>
    <t>Identification and Detection of Behavior Based Malware using Machine Learning</t>
  </si>
  <si>
    <t>2023 International Conference on Artificial Intelligence and Smart Communication, AISC 2023</t>
  </si>
  <si>
    <t>Garg, Umang and Sharma, Neeta and Kumar, Manish and Singh, Amar</t>
  </si>
  <si>
    <t>https://www.scopus.com/inward/record.uri?eid=2-s2.0-85153481589&amp;doi=10.1109%2fAISC56616.2023.10085168&amp;partnerID=40&amp;md5=fd79f41723ce1905c27a3843619883ec</t>
  </si>
  <si>
    <t>10.1109/AISC56616.2023.10085168</t>
  </si>
  <si>
    <t>2-s2.0-85158840022</t>
  </si>
  <si>
    <t>rayyan-218685526</t>
  </si>
  <si>
    <t>Survey on Electronic Health Record Management Using Amalgamation of Artificial Intelligence and Blockchain Technologies</t>
  </si>
  <si>
    <t>Rao, Krishna Prasad Narasimha and Manvi, Sunilkumar</t>
  </si>
  <si>
    <t>https://www.scopus.com/inward/record.uri?eid=2-s2.0-85158840022&amp;doi=10.18267%2fj.aip.194&amp;partnerID=40&amp;md5=a1eaee0ab2de27671142b146330dadc9</t>
  </si>
  <si>
    <t>2-s2.0-85152922865</t>
  </si>
  <si>
    <t>rayyan-218685527</t>
  </si>
  <si>
    <t>A Cross Data Center Access Control Model by Constructing GAS on Blockchain</t>
  </si>
  <si>
    <t>Xu, Shujiang and Zhang, Chaoyang and Wang, Lianhai and Zhang, Shuhui and Shao, Wei</t>
  </si>
  <si>
    <t>https://www.scopus.com/inward/record.uri?eid=2-s2.0-85152922865&amp;doi=10.1109%2fICPADS56603.2022.00048&amp;partnerID=40&amp;md5=fd3dbc9e76f43d7e50b71b73b7fdd241</t>
  </si>
  <si>
    <t>10.1109/ICPADS56603.2022.00048</t>
  </si>
  <si>
    <t>2-s2.0-85179503867</t>
  </si>
  <si>
    <t>rayyan-218685528</t>
  </si>
  <si>
    <t>Data Leakage Prevention Approach Based On Insider Trust Calculation</t>
  </si>
  <si>
    <t>Moudni, Mohammed El and Ziyati, Elhoussine</t>
  </si>
  <si>
    <t>https://www.scopus.com/inward/record.uri?eid=2-s2.0-85179503867&amp;doi=10.1109%2fWINCOM59760.2023.10322935&amp;partnerID=40&amp;md5=8ccc02460c20706d1df06de12ec52fbc</t>
  </si>
  <si>
    <t>10.1109/WINCOM59760.2023.10322935</t>
  </si>
  <si>
    <t>2-s2.0-85146678957</t>
  </si>
  <si>
    <t>rayyan-218685529</t>
  </si>
  <si>
    <t>A Framework for User-Focused Electronic Health Record System Leveraging Hyperledger Fabric</t>
  </si>
  <si>
    <t>Ndzimakhwe, Mandla and Telukdarie, Arnesh and Munien, Inderasan and Vermeulen, Andre and Chude-Okonkwo, Uche K. and Philbin, Simon P.</t>
  </si>
  <si>
    <t>https://www.scopus.com/inward/record.uri?eid=2-s2.0-85146678957&amp;doi=10.3390%2finfo14010051&amp;partnerID=40&amp;md5=fb4c40f5985ec0ee298d23952f5c4322</t>
  </si>
  <si>
    <t>2-s2.0-85176727893</t>
  </si>
  <si>
    <t>rayyan-218685530</t>
  </si>
  <si>
    <t>Exploring the Role of Machine Learning in Enhancing Access Control Systems: A Comprehensive Review</t>
  </si>
  <si>
    <t>Ait el hadj, Maryem</t>
  </si>
  <si>
    <t>https://www.scopus.com/inward/record.uri?eid=2-s2.0-85176727893&amp;doi=10.12785%2fijcds%2f1401107&amp;partnerID=40&amp;md5=c7b850c5835ed4d6fe336b8b2a048a32</t>
  </si>
  <si>
    <t>2-s2.0-85143755929</t>
  </si>
  <si>
    <t>rayyan-218685531</t>
  </si>
  <si>
    <t>A Comprehensive Study of Security Aspects in Blockchain</t>
  </si>
  <si>
    <t>Singh, Pranav and Mishra, Sushruta</t>
  </si>
  <si>
    <t>https://www.scopus.com/inward/record.uri?eid=2-s2.0-85143755929&amp;doi=10.1007%2f978-981-19-6290-5_1&amp;partnerID=40&amp;md5=1ae76419a8a6186d2f1c3e6e9e963920</t>
  </si>
  <si>
    <t>10.1007/978-981-19-6290-5_1</t>
  </si>
  <si>
    <t>rayyan-218685532</t>
  </si>
  <si>
    <t>Abutaleb, Rayan Anwar and Alqahtany, Saad Said and Syed, Toqeer Ali</t>
  </si>
  <si>
    <t>https://www.scopus.com/inward/record.uri?eid=2-s2.0-85146627606&amp;doi=10.3390%2fapp13021028&amp;partnerID=40&amp;md5=1e523005dba71aa671b904ab8809ddba</t>
  </si>
  <si>
    <t>2-s2.0-85146255370</t>
  </si>
  <si>
    <t>rayyan-218685533</t>
  </si>
  <si>
    <t>Usage Control forÂ Industrial Control System</t>
  </si>
  <si>
    <t>Osliak, Oleksii and Mori, Paolo and Saracino, Andrea</t>
  </si>
  <si>
    <t>https://www.scopus.com/inward/record.uri?eid=2-s2.0-85146255370&amp;doi=10.1007%2f978-3-031-16088-2_9&amp;partnerID=40&amp;md5=fb9867ec82fddbb1a406c66db7fa1f4c</t>
  </si>
  <si>
    <t>10.1007/978-3-031-16088-2_9</t>
  </si>
  <si>
    <t>2-s2.0-85130225600</t>
  </si>
  <si>
    <t>rayyan-218685534</t>
  </si>
  <si>
    <t>Secure Internet of Things network using light-weighted trust and blockchain-powered PoW framework</t>
  </si>
  <si>
    <t>Vairagade, Rupali Sachin and Savadatti Hanumantha, Brahmananda</t>
  </si>
  <si>
    <t>https://www.scopus.com/inward/record.uri?eid=2-s2.0-85130225600&amp;doi=10.1002%2fcpe.7057&amp;partnerID=40&amp;md5=46522e4ce954963489a21838e9f13c1f</t>
  </si>
  <si>
    <t>10.1002/cpe.7057</t>
  </si>
  <si>
    <t>2-s2.0-85175152966</t>
  </si>
  <si>
    <t>rayyan-218685535</t>
  </si>
  <si>
    <t>Heart disease severity level identification system on Hyperledger consortium network</t>
  </si>
  <si>
    <t>Sasikumar, R. and Karthikeyan, P.</t>
  </si>
  <si>
    <t>https://www.scopus.com/inward/record.uri?eid=2-s2.0-85175152966&amp;doi=10.7717%2fPEERJ-CS.1626&amp;partnerID=40&amp;md5=53c5fbd13e961f6d7bd655f2d3f921d3</t>
  </si>
  <si>
    <t>2-s2.0-85181398523</t>
  </si>
  <si>
    <t>rayyan-218685536</t>
  </si>
  <si>
    <t>Survey on Data Privacy Preserving Techniques in Blockchain Applications</t>
  </si>
  <si>
    <t>Sakhare, Akash and Kshirsagar, Avinash and Pachghare, Vinod</t>
  </si>
  <si>
    <t>https://www.scopus.com/inward/record.uri?eid=2-s2.0-85181398523&amp;doi=10.1109%2fICSCC59169.2023.10335064&amp;partnerID=40&amp;md5=d2d2922f563ff8ef138371de7d543015</t>
  </si>
  <si>
    <t>10.1109/ICSCC59169.2023.10335064</t>
  </si>
  <si>
    <t>2-s2.0-85143828270</t>
  </si>
  <si>
    <t>rayyan-218685537</t>
  </si>
  <si>
    <t>Moving-Target Defense in Depth: Pervasive Self- and Situation-Aware VM Mobilization across Federated Clouds in Presence of Active Attacks</t>
  </si>
  <si>
    <t>Magdy, Yousra and Azab, Mohamed and Hamada, Amal and Rizk, Mohamed R. M. and Sadek, Nayera</t>
  </si>
  <si>
    <t>https://www.scopus.com/inward/record.uri?eid=2-s2.0-85143828270&amp;doi=10.3390%2fs22239548&amp;partnerID=40&amp;md5=35ad0c0cae01ebfb7efef50dc3b31237</t>
  </si>
  <si>
    <t>2-s2.0-85178272979</t>
  </si>
  <si>
    <t>rayyan-218685538</t>
  </si>
  <si>
    <t>Employing Acoustic Properties to Authenticate Mobile Devices</t>
  </si>
  <si>
    <t>2023 3rd International Conference on Advance Computing and Innovative Technologies in Engineering, ICACITE 2023</t>
  </si>
  <si>
    <t>Pramanik, Kundan Kumar and Patel, Tejal</t>
  </si>
  <si>
    <t>https://www.scopus.com/inward/record.uri?eid=2-s2.0-85178272979&amp;doi=10.1109%2fICACITE57410.2023.10183244&amp;partnerID=40&amp;md5=7b1db8a291580f4371d7b86a064306a5</t>
  </si>
  <si>
    <t>10.1109/ICACITE57410.2023.10183244</t>
  </si>
  <si>
    <t>rayyan-218685539</t>
  </si>
  <si>
    <t>Pre-training-driven Multimodal Boundary-aware Vision Transformer</t>
  </si>
  <si>
    <t>2-s2.0-85178361808</t>
  </si>
  <si>
    <t>rayyan-218685540</t>
  </si>
  <si>
    <t>Security label and attribute-based access control in service-oriented environments</t>
  </si>
  <si>
    <t>Journal of Physics: Conference Series</t>
  </si>
  <si>
    <t>Cao, Jingyi and Yin, Liang and Li, Menglin and Zhu, Yayun and Zhang, Hongjie and Zhang, Xiaojuan and Lin, Ziqing and Hu, Baiji and Yao, Shuang and Peng, Jianing</t>
  </si>
  <si>
    <t>https://www.scopus.com/inward/record.uri?eid=2-s2.0-85178361808&amp;doi=10.1088%2f1742-6596%2f2615%2f1%2f012009&amp;partnerID=40&amp;md5=72cc3db845ab98bf16ca4512bb600af9</t>
  </si>
  <si>
    <t>2-s2.0-85182807515</t>
  </si>
  <si>
    <t>rayyan-218685541</t>
  </si>
  <si>
    <t>Enhancing public health research: a viewpoint report on the transition to secure, cloud-based systems</t>
  </si>
  <si>
    <t>Frontiers in Public Health</t>
  </si>
  <si>
    <t>Morita, Plinio Pelegrini and Kaur, Jasleen and Miranda, Pedro Augusto Da Silva E Souza</t>
  </si>
  <si>
    <t>https://www.scopus.com/inward/record.uri?eid=2-s2.0-85182807515&amp;doi=10.3389%2ffpubh.2023.1270450&amp;partnerID=40&amp;md5=87be0566ba5bff93c9d001b49044fe89</t>
  </si>
  <si>
    <t>2-s2.0-85145875135</t>
  </si>
  <si>
    <t>rayyan-218685542</t>
  </si>
  <si>
    <t>The Enhanced Usage Control for data sharing in Industrial Internet</t>
  </si>
  <si>
    <t>Na, Zhongli and Li, Kai and Liu, Wei and Gao, Zhifeng</t>
  </si>
  <si>
    <t>https://www.scopus.com/inward/record.uri?eid=2-s2.0-85145875135&amp;doi=10.1145%2f3571662.3571689&amp;partnerID=40&amp;md5=ab0232ab3a9be2354d8679f1c814d567</t>
  </si>
  <si>
    <t>10.1145/3571662.3571689</t>
  </si>
  <si>
    <t>2-s2.0-85179854471</t>
  </si>
  <si>
    <t>rayyan-218685543</t>
  </si>
  <si>
    <t>Deep Neural Network Architecture for Mobile Device Identification</t>
  </si>
  <si>
    <t>Gupta, Surbhi and Mohan, Neeraj and Nayak, Padmalaya and Krishna, P. Gopala</t>
  </si>
  <si>
    <t>https://www.scopus.com/inward/record.uri?eid=2-s2.0-85179854471&amp;doi=10.1109%2fICCCNT56998.2023.10306741&amp;partnerID=40&amp;md5=72d29ce3b2e880a6177d89b1855a3e00</t>
  </si>
  <si>
    <t>10.1109/ICCCNT56998.2023.10306741</t>
  </si>
  <si>
    <t>2-s2.0-85142523139</t>
  </si>
  <si>
    <t>rayyan-218685544</t>
  </si>
  <si>
    <t>Based on IoT and PGP: a New Secure Framework Using Cubic BÃ©zier Technique and El Gamal Elliptic Curve Cryptosystem for Information Exchange</t>
  </si>
  <si>
    <t>Ghadi, Dua Mohammed</t>
  </si>
  <si>
    <t>https://www.scopus.com/inward/record.uri?eid=2-s2.0-85142523139&amp;doi=10.1063%2f5.0121088&amp;partnerID=40&amp;md5=4d72ae1021a76d9ce9c7ec2866a6b0cc</t>
  </si>
  <si>
    <t>10.1063/5.0121088</t>
  </si>
  <si>
    <t>rayyan-218685545</t>
  </si>
  <si>
    <t>DLSB - The distanced least significant bit steganography</t>
  </si>
  <si>
    <t>rayyan-218685546</t>
  </si>
  <si>
    <t>Mhamdi, Halima and Ayadi, Manel and Ksibi, Amel and Al-Rasheed, Amal and Soufiene, Ben Othman and Hedi, Sakli</t>
  </si>
  <si>
    <t>https://www.scopus.com/inward/record.uri?eid=2-s2.0-85141876711&amp;doi=10.3390%2felectronics11213617&amp;partnerID=40&amp;md5=1b0d5ef1f6ae1cf283ff0ac6e87d0fa9</t>
  </si>
  <si>
    <t>2-s2.0-85184103304</t>
  </si>
  <si>
    <t>rayyan-218685547</t>
  </si>
  <si>
    <t>Revolutionizing COVID-19 Management: Block chain-Enabled Prediction and Secure Storage using Deep Learning Techniques</t>
  </si>
  <si>
    <t>Arulmozhi, B. and Sheeba, J.I. and Devaneyan, S. Pradeep</t>
  </si>
  <si>
    <t>https://www.scopus.com/inward/record.uri?eid=2-s2.0-85184103304&amp;doi=10.1016%2fj.procs.2023.12.047&amp;partnerID=40&amp;md5=9f04c6dc2638dc7baface70582c45954</t>
  </si>
  <si>
    <t>2-s2.0-85175550758</t>
  </si>
  <si>
    <t>rayyan-218685548</t>
  </si>
  <si>
    <t>Research on WeChat Tampering and Forensics Based on Android System</t>
  </si>
  <si>
    <t>Chinese Control Conference, CCC</t>
  </si>
  <si>
    <t>Su, Na and Chang, Xu and Feng, Guorui and Wu, Jian</t>
  </si>
  <si>
    <t>https://www.scopus.com/inward/record.uri?eid=2-s2.0-85175550758&amp;doi=10.23919%2fCCC58697.2023.10241044&amp;partnerID=40&amp;md5=7c7d3be3a49dabee663de426c3e0c8f9</t>
  </si>
  <si>
    <t>10.23919/CCC58697.2023.10241044</t>
  </si>
  <si>
    <t>2-s2.0-85171521908</t>
  </si>
  <si>
    <t>rayyan-218685549</t>
  </si>
  <si>
    <t>Security Vulnerabilities and Countermeasures for the Biomedical Data Life Cycle</t>
  </si>
  <si>
    <t>Cyberbiosecurity: A New Field to Deal with Emerging Threats</t>
  </si>
  <si>
    <t>Ni, Eric and GÃ¼rsoy, Gamze and Gerstein, Mark</t>
  </si>
  <si>
    <t>https://www.scopus.com/inward/record.uri?eid=2-s2.0-85171521908&amp;doi=10.1007%2f978-3-031-26034-6_6&amp;partnerID=40&amp;md5=044c2ac45fd718cf7e1d2797c78ac86e</t>
  </si>
  <si>
    <t>10.1007/978-3-031-26034-6_6</t>
  </si>
  <si>
    <t>2-s2.0-85164235929</t>
  </si>
  <si>
    <t>rayyan-218685550</t>
  </si>
  <si>
    <t>Application of Internet of Things and Blockchain in Information Security and Privacy Protection of Global Organizations</t>
  </si>
  <si>
    <t>Fang, Shuya and Liu, Qingquan and Zhang, Fengrui and Chen, Ningyan and Li, Xin</t>
  </si>
  <si>
    <t>https://www.scopus.com/inward/record.uri?eid=2-s2.0-85164235929&amp;doi=10.4018%2fJOEUC.323192&amp;partnerID=40&amp;md5=7c478cbbc74a3b76d49ae45ff0cea083</t>
  </si>
  <si>
    <t>2-s2.0-85136080899</t>
  </si>
  <si>
    <t>rayyan-218685551</t>
  </si>
  <si>
    <t>Blockchain-based Internet of Musical Things</t>
  </si>
  <si>
    <t>Turchet, Luca and Ngo, Chan Nam</t>
  </si>
  <si>
    <t>https://www.scopus.com/inward/record.uri?eid=2-s2.0-85136080899&amp;doi=10.1016%2fj.bcra.2022.100083&amp;partnerID=40&amp;md5=f37b43cba1a286fdbf9e9a9fa32cabba</t>
  </si>
  <si>
    <t>2-s2.0-85148508323</t>
  </si>
  <si>
    <t>rayyan-218685552</t>
  </si>
  <si>
    <t>Image Steganography Based on Chaotic Function and Randomize Function</t>
  </si>
  <si>
    <t>Iraqi Journal for Computer Science and Mathematics</t>
  </si>
  <si>
    <t>Al-Amri, Rusul Mansoor and Hamood, Dalal N. and Farhan, Alaa Kadhim</t>
  </si>
  <si>
    <t>https://www.scopus.com/inward/record.uri?eid=2-s2.0-85148508323&amp;doi=10.52866%2fijcsm.2023.01.01.007&amp;partnerID=40&amp;md5=8cc45ee718aac72a3e9a2af7a9620aa4</t>
  </si>
  <si>
    <t>College of Education, Al-Iraqia University</t>
  </si>
  <si>
    <t>2-s2.0-85174271378</t>
  </si>
  <si>
    <t>rayyan-218685553</t>
  </si>
  <si>
    <t>Detection and Classification of Blood Cancer using an Auto Encoder and a Regularised Extreme Learning Machine</t>
  </si>
  <si>
    <t>14th International Conference on Advances in Computing, Control, and Telecommunication Technologies, ACT 2023</t>
  </si>
  <si>
    <t>Sharath, M.N. and Rajesh, T.M. and Surabhi, K.R. and Sanjay, M. and Nikshepa, T. and Sowmya, S.R.</t>
  </si>
  <si>
    <t>https://www.scopus.com/inward/record.uri?eid=2-s2.0-85174271378&amp;partnerID=40&amp;md5=f118ba79806ac6ce495570874947ca65</t>
  </si>
  <si>
    <t>2-s2.0-85160835030</t>
  </si>
  <si>
    <t>rayyan-218685554</t>
  </si>
  <si>
    <t>Securing electronic health records using blockchain technology for IoT in healthcare domain</t>
  </si>
  <si>
    <t>Yadav, S. G. Shivaprasad and Gunisetti, Loshma and Koduri, Shirin Bhanu and Scaria, Thomas and Dixit, Anita and Lokesh, S.</t>
  </si>
  <si>
    <t>https://www.scopus.com/inward/record.uri?eid=2-s2.0-85160835030&amp;doi=10.1007%2fs00500-023-08489-y&amp;partnerID=40&amp;md5=524b4f5756d043bdc558087faac6e02b</t>
  </si>
  <si>
    <t>10.1007/s00500-023-08489-y</t>
  </si>
  <si>
    <t>2-s2.0-85182029004</t>
  </si>
  <si>
    <t>rayyan-218685555</t>
  </si>
  <si>
    <t>Secured Provisioning of Multimedia Contents in Cloud Platform Using Cryptographic Approaches</t>
  </si>
  <si>
    <t>2023 International Conference on Computer Science and Emerging Technologies, CSET 2023</t>
  </si>
  <si>
    <t>Arul Mary, S.A. Sahaaya and Nevgi, Akshaj and Nair, Rhea Ranjith and Sharukh Bhathena, Jehan and Chaudhry, Angad and Jessika, S. Sharon</t>
  </si>
  <si>
    <t>https://www.scopus.com/inward/record.uri?eid=2-s2.0-85182029004&amp;doi=10.1109%2fCSET58993.2023.10346936&amp;partnerID=40&amp;md5=63c39de0ad15a9b7e1ac20c14f3319c4</t>
  </si>
  <si>
    <t>10.1109/CSET58993.2023.10346936</t>
  </si>
  <si>
    <t>2-s2.0-85152528229</t>
  </si>
  <si>
    <t>rayyan-218685556</t>
  </si>
  <si>
    <t>Secure File Outsourcing Method Based onÂ Consortium Blockchain</t>
  </si>
  <si>
    <t>You, Xuan and Zhou, Changsong and Chen, Zeng and Gu, Yu and Han, Rui and Sun, Guozi</t>
  </si>
  <si>
    <t>https://www.scopus.com/inward/record.uri?eid=2-s2.0-85152528229&amp;doi=10.1007%2f978-3-031-28124-2_35&amp;partnerID=40&amp;md5=65ce11908f39da62cd86416a80fc43e9</t>
  </si>
  <si>
    <t>10.1007/978-3-031-28124-2_35</t>
  </si>
  <si>
    <t>2-s2.0-85171828834</t>
  </si>
  <si>
    <t>rayyan-218685557</t>
  </si>
  <si>
    <t>Blockchain-Based Secure and Efficient Scheme for Medical Data</t>
  </si>
  <si>
    <t>Gupta, Manish Kumar and Dwivedi, Rajendra Kumar</t>
  </si>
  <si>
    <t>https://www.scopus.com/inward/record.uri?eid=2-s2.0-85171828834&amp;doi=10.4108%2feetsis.3235&amp;partnerID=40&amp;md5=fcbdde85f0fff3614b7e56aa76465c4f</t>
  </si>
  <si>
    <t>2-s2.0-85147997287</t>
  </si>
  <si>
    <t>rayyan-218685558</t>
  </si>
  <si>
    <t>Hiding Simple Text Files inÂ Multimedia Files: A New Method andÂ Its Implementation</t>
  </si>
  <si>
    <t>Lawnik, Marcin and PeÅ‚ka, Artur and KapczyÅ„ski, Adrian</t>
  </si>
  <si>
    <t>https://www.scopus.com/inward/record.uri?eid=2-s2.0-85147997287&amp;doi=10.1007%2f978-3-031-21435-6_15&amp;partnerID=40&amp;md5=500340ff72c985014c4fab6e828b4ed8</t>
  </si>
  <si>
    <t>10.1007/978-3-031-21435-6_15</t>
  </si>
  <si>
    <t>2-s2.0-85179523537</t>
  </si>
  <si>
    <t>rayyan-218685559</t>
  </si>
  <si>
    <t>Blockchain-based Model for Privacy-enhanced Data Sharing</t>
  </si>
  <si>
    <t>Proceedings - 2023 10th International Conference on Dependable Systems and Their Applications, DSA 2023</t>
  </si>
  <si>
    <t>Li, Weikang and Li, Yong and Zheng, Changqing and He, Ruiqi</t>
  </si>
  <si>
    <t>https://www.scopus.com/inward/record.uri?eid=2-s2.0-85179523537&amp;doi=10.1109%2fDSA59317.2023.00056&amp;partnerID=40&amp;md5=90ae7ca7f0ffcd2a56077476461d3620</t>
  </si>
  <si>
    <t>10.1109/DSA59317.2023.00056</t>
  </si>
  <si>
    <t>2-s2.0-85161462560</t>
  </si>
  <si>
    <t>rayyan-218685560</t>
  </si>
  <si>
    <t>How Do Influencers Moderate Purchase Motives? An Application of S-O-R Model to Assess the Effects of Reviewersâ€™ Rating on Online Purchase</t>
  </si>
  <si>
    <t>Journal of Promotion Management</t>
  </si>
  <si>
    <t>Rana, Sudhir and Bag, Sudin and Ghosal, Indrajit and Prasad, Bikram</t>
  </si>
  <si>
    <t>https://www.scopus.com/inward/record.uri?eid=2-s2.0-85161462560&amp;doi=10.1080%2f10496491.2023.2216292&amp;partnerID=40&amp;md5=4fe69141d7651f8db24df8ca9ff31730</t>
  </si>
  <si>
    <t>10.1080/10496491.2023.2216292</t>
  </si>
  <si>
    <t>2-s2.0-85146250175</t>
  </si>
  <si>
    <t>rayyan-218685561</t>
  </si>
  <si>
    <t>Towards Collaborative Security Approaches Based onÂ theÂ European Digital Sovereignty Ecosystem</t>
  </si>
  <si>
    <t>Ibrahim, Amjad and Dimitrakos, Theo</t>
  </si>
  <si>
    <t>https://www.scopus.com/inward/record.uri?eid=2-s2.0-85146250175&amp;doi=10.1007%2f978-3-031-16088-2_6&amp;partnerID=40&amp;md5=dd9aab0ff61e59168d6c7d31126574c2</t>
  </si>
  <si>
    <t>10.1007/978-3-031-16088-2_6</t>
  </si>
  <si>
    <t>rayyan-218685562</t>
  </si>
  <si>
    <t>Robust Chinese Text Watermarking Method Based on Chinese Character Glyph Perturbation and Font Replacing</t>
  </si>
  <si>
    <t>2-s2.0-85159262554</t>
  </si>
  <si>
    <t>rayyan-218685563</t>
  </si>
  <si>
    <t>A Systematic Literature Review: Approach Toward Blockchain Future Research Trends</t>
  </si>
  <si>
    <t>Proceedings - IEEE International Conference on Device Intelligence, Computing and Communication Technologies, DICCT 2023</t>
  </si>
  <si>
    <t>Nandanwar, Himanshu and Katarya, Rahul</t>
  </si>
  <si>
    <t>https://www.scopus.com/inward/record.uri?eid=2-s2.0-85159262554&amp;doi=10.1109%2fDICCT56244.2023.10110088&amp;partnerID=40&amp;md5=33421b94d0336db533d99b67c71f4db7</t>
  </si>
  <si>
    <t>10.1109/DICCT56244.2023.10110088</t>
  </si>
  <si>
    <t>2-s2.0-85145976177</t>
  </si>
  <si>
    <t>rayyan-218685564</t>
  </si>
  <si>
    <t>A Blockchain-Based End-to-End Data Protection Model for Personal Health Records Sharing: A Fully Homomorphic Encryption Approach</t>
  </si>
  <si>
    <t>Vanin, Fausto Neri da Silva and Policarpo, Lucas Micol and Righi, Rodrigo da Rosa and Heck, Sandra Marlene and da Silva, Valter Ferreira and Goldim, JosÃ© and da Costa, Cristiano AndrÃ©</t>
  </si>
  <si>
    <t>https://www.scopus.com/inward/record.uri?eid=2-s2.0-85145976177&amp;doi=10.3390%2fs23010014&amp;partnerID=40&amp;md5=5acc2b1cfdf4c45ce597ef8ba0629094</t>
  </si>
  <si>
    <t>2-s2.0-85184283477</t>
  </si>
  <si>
    <t>rayyan-218685565</t>
  </si>
  <si>
    <t>TRANSFORMING HEALTHCARE WITH ARTIFICIAL INTELLIGENCE: OPPORTUNITIES AND CHALLENGES</t>
  </si>
  <si>
    <t>Proceedings of International Conference on Computers and Industrial Engineering, CIE</t>
  </si>
  <si>
    <t>Alhusban, M. and Alhusban, S.</t>
  </si>
  <si>
    <t>https://www.scopus.com/inward/record.uri?eid=2-s2.0-85184283477&amp;partnerID=40&amp;md5=f2dcf9298e93274b0052221a35992af5</t>
  </si>
  <si>
    <t>2-s2.0-85147278670</t>
  </si>
  <si>
    <t>rayyan-218685566</t>
  </si>
  <si>
    <t>Visual User-Generated Content Verification in Journalism: An Overview</t>
  </si>
  <si>
    <t>Khan, Sohail Ahmed and Sheikhi, Ghazaal and Opdahl, Andreas L. and Rabbi, Fazle and Stoppel, Sergej and Trattner, Christoph and Dang-Nguyen, Duc-Tien</t>
  </si>
  <si>
    <t>https://www.scopus.com/inward/record.uri?eid=2-s2.0-85147278670&amp;doi=10.1109%2fACCESS.2023.3236993&amp;partnerID=40&amp;md5=7ade29c9b60cd7afc7ce33698bdfe5b8</t>
  </si>
  <si>
    <t>2-s2.0-85137774285</t>
  </si>
  <si>
    <t>rayyan-218685567</t>
  </si>
  <si>
    <t>Blockchain-Based Access Control in a Globalized Healthcare Provisioning Ecosystem</t>
  </si>
  <si>
    <t>Salonikias, Stavros and Khair, Marie and Mastoras, Theodoros and Mavridis, Ioannis</t>
  </si>
  <si>
    <t>https://www.scopus.com/inward/record.uri?eid=2-s2.0-85137774285&amp;doi=10.3390%2felectronics11172652&amp;partnerID=40&amp;md5=d2ae1697d2244385b7d14b8d0d820aac</t>
  </si>
  <si>
    <t>2-s2.0-85174837553</t>
  </si>
  <si>
    <t>rayyan-218685568</t>
  </si>
  <si>
    <t>Harnessing Big Data Analytics for Healthcare: A Comprehensive Review of Frameworks, Implications, Applications, and Impacts</t>
  </si>
  <si>
    <t>Ahmed, Awais and Xi, Rui and Hou, Mengshu and Shah, Syed Attique and Hameed, Sufian</t>
  </si>
  <si>
    <t>https://www.scopus.com/inward/record.uri?eid=2-s2.0-85174837553&amp;doi=10.1109%2fACCESS.2023.3323574&amp;partnerID=40&amp;md5=5a5940ebd06a16f2789e8e6c4402b999</t>
  </si>
  <si>
    <t>2-s2.0-85180841549</t>
  </si>
  <si>
    <t>rayyan-218685569</t>
  </si>
  <si>
    <t>Blockchain: A Digital Breakthrough in Healthcare</t>
  </si>
  <si>
    <t>Blockchain for Healthcare 4.0: Technology, Challenges, and Applications</t>
  </si>
  <si>
    <t>Sayal, Anu and Jha, Janhvi and N, Chaithra</t>
  </si>
  <si>
    <t>https://www.scopus.com/inward/record.uri?eid=2-s2.0-85180841549&amp;doi=10.1201%2f9781003408246-1&amp;partnerID=40&amp;md5=de80385694c8d88cb4b88c00dd28a250</t>
  </si>
  <si>
    <t>10.1201/9781003408246-1</t>
  </si>
  <si>
    <t>2-s2.0-85161614083</t>
  </si>
  <si>
    <t>rayyan-218685570</t>
  </si>
  <si>
    <t>Hybrid Methods for Increasing Security of IoT and Cloud Data</t>
  </si>
  <si>
    <t>Mahajan, Kunal and Kumar, Sunil and Kumar, Dilip</t>
  </si>
  <si>
    <t>https://www.scopus.com/inward/record.uri?eid=2-s2.0-85161614083&amp;doi=10.1007%2f978-981-99-0189-0_45&amp;partnerID=40&amp;md5=b534989ee102fd3b5fcc6951bb08eac7</t>
  </si>
  <si>
    <t>10.1007/978-981-99-0189-0_45</t>
  </si>
  <si>
    <t>2-s2.0-85175723699</t>
  </si>
  <si>
    <t>rayyan-218685572</t>
  </si>
  <si>
    <t>Trends and Challenges of Block Chain in Electronic Health Record System</t>
  </si>
  <si>
    <t>Proceedings of the 4th International Conference on Smart Electronics and Communication, ICOSEC 2023</t>
  </si>
  <si>
    <t>Bindyashree, C.A. and Basha, Syed Muzamil</t>
  </si>
  <si>
    <t>https://www.scopus.com/inward/record.uri?eid=2-s2.0-85175723699&amp;doi=10.1109%2fICOSEC58147.2023.10276025&amp;partnerID=40&amp;md5=73eaab71538c77b4ad2680956c7d99b2</t>
  </si>
  <si>
    <t>10.1109/ICOSEC58147.2023.10276025</t>
  </si>
  <si>
    <t>2-s2.0-85172197689</t>
  </si>
  <si>
    <t>rayyan-218685573</t>
  </si>
  <si>
    <t>An Extensive Review of Blockchain-Enabled Healthcare</t>
  </si>
  <si>
    <t>Proceedings of the 5th International Conference on Inventive Research in Computing Applications, ICIRCA 2023</t>
  </si>
  <si>
    <t>Sekhon, Ujjal and Annam, Sangeetha</t>
  </si>
  <si>
    <t>https://www.scopus.com/inward/record.uri?eid=2-s2.0-85172197689&amp;doi=10.1109%2fICIRCA57980.2023.10220924&amp;partnerID=40&amp;md5=dac1956d7836fa3e9ed32979926b40fe</t>
  </si>
  <si>
    <t>10.1109/ICIRCA57980.2023.10220924</t>
  </si>
  <si>
    <t>2-s2.0-85159049037</t>
  </si>
  <si>
    <t>rayyan-218685574</t>
  </si>
  <si>
    <t>A Hybrid Approach for the Detection and Classification of MQTT-based IoT-Malware</t>
  </si>
  <si>
    <t>2nd International Conference on Sustainable Computing and Data Communication Systems, ICSCDS 2023 - Proceedings</t>
  </si>
  <si>
    <t>Garg, Umang and Kumar, Santosh and Kumar, Manoj</t>
  </si>
  <si>
    <t>https://www.scopus.com/inward/record.uri?eid=2-s2.0-85159049037&amp;doi=10.1109%2fICSCDS56580.2023.10104820&amp;partnerID=40&amp;md5=94db56b524e02c1dfdb75f99eca6967d</t>
  </si>
  <si>
    <t>10.1109/ICSCDS56580.2023.10104820</t>
  </si>
  <si>
    <t>2-s2.0-85149647114</t>
  </si>
  <si>
    <t>rayyan-218685575</t>
  </si>
  <si>
    <t>Data Security Mechanisms, Approaches, and Challenges for e-Health Smart Systems</t>
  </si>
  <si>
    <t>International journal of online and biomedical engineering</t>
  </si>
  <si>
    <t>Rafik, Hamza and Maizate, Abderrahim and Ettaoufik, Abdelaziz</t>
  </si>
  <si>
    <t>https://www.scopus.com/inward/record.uri?eid=2-s2.0-85149647114&amp;doi=10.3991%2fijoe.v19i02.37069&amp;partnerID=40&amp;md5=35c741c8892e7d56cc2dacac991c15a8</t>
  </si>
  <si>
    <t>International Association of Online Engineering</t>
  </si>
  <si>
    <t>2-s2.0-85174251080</t>
  </si>
  <si>
    <t>rayyan-218685576</t>
  </si>
  <si>
    <t>Data Security using Audio-Video Steganography</t>
  </si>
  <si>
    <t>Bhoomika, S. and Bhoomika, C.B. and Monisha, P. and Sharath, M.N.</t>
  </si>
  <si>
    <t>https://www.scopus.com/inward/record.uri?eid=2-s2.0-85174251080&amp;partnerID=40&amp;md5=ab56304af187dfbbea5cd3876fa2f773</t>
  </si>
  <si>
    <t>2-s2.0-85140881058</t>
  </si>
  <si>
    <t>rayyan-218685577</t>
  </si>
  <si>
    <t>GDPR Compliant Data Storage and Sharing in Smart Healthcare System: A Blockchain-Based Solution</t>
  </si>
  <si>
    <t>Bai, Pinky and Kumar, Sushil and Kumar, Kirshna and Kaiwartya, Omprakash and Mahmud, Mufti and Lloret, Jaime</t>
  </si>
  <si>
    <t>https://www.scopus.com/inward/record.uri?eid=2-s2.0-85140881058&amp;doi=10.3390%2felectronics11203311&amp;partnerID=40&amp;md5=8a4d6c2acecc0517bfda69071a430113</t>
  </si>
  <si>
    <t>2-s2.0-85135518239</t>
  </si>
  <si>
    <t>rayyan-218685578</t>
  </si>
  <si>
    <t>Integrated Colormap and ORB detector method for feature extraction approach in augmented reality</t>
  </si>
  <si>
    <t>Anggara, Devi Willieam and Rahim, Mohd Shafry Mohd and Ismail, Ajune Wanis and Wong, Seng Yue and Ismail, Nor Anita Fairos and Machfiroh, Runik and Budiman, Arif and Rahmansyah, Aris and Dahliyusmanto</t>
  </si>
  <si>
    <t>https://www.scopus.com/inward/record.uri?eid=2-s2.0-85135518239&amp;doi=10.1007%2fs11042-022-13548-x&amp;partnerID=40&amp;md5=872de9c5981d0cb50c9059aee95da2bc</t>
  </si>
  <si>
    <t>10.1007/s11042-022-13548-x</t>
  </si>
  <si>
    <t>2-s2.0-85130565847</t>
  </si>
  <si>
    <t>rayyan-218685579</t>
  </si>
  <si>
    <t>IoT-Gov: an IoT governance framework using the blockchain</t>
  </si>
  <si>
    <t>Sedrati, Anass and Ouaddah, Aafaf and Mezrioui, Abdellatif and Bellaj, Badr</t>
  </si>
  <si>
    <t>https://www.scopus.com/inward/record.uri?eid=2-s2.0-85130565847&amp;doi=10.1007%2fs00607-022-01086-1&amp;partnerID=40&amp;md5=8f0d8827571360ddb20e78b24f800295</t>
  </si>
  <si>
    <t>10.1007/s00607-022-01086-1</t>
  </si>
  <si>
    <t>2-s2.0-85153074124</t>
  </si>
  <si>
    <t>rayyan-218685580</t>
  </si>
  <si>
    <t>Prediction of Uncertainty Estimation and Confidence Calibration Using Fully Convolutional Neural Network</t>
  </si>
  <si>
    <t>Gasmi, Karim and Ammar, Lassaad Ben and Elshammari, Hmoud and Yahya, Fadwa</t>
  </si>
  <si>
    <t>https://www.scopus.com/inward/record.uri?eid=2-s2.0-85153074124&amp;doi=10.32604%2fcmc.2023.033270&amp;partnerID=40&amp;md5=6af08b54ef60c821601532a5e7e142fd</t>
  </si>
  <si>
    <t>2-s2.0-85166237820</t>
  </si>
  <si>
    <t>rayyan-218685581</t>
  </si>
  <si>
    <t>BDSP: A Fair Blockchain-enabled Framework for Privacy-Enhanced Enterprise Data Sharing</t>
  </si>
  <si>
    <t>2023 IEEE International Conference on Blockchain and Cryptocurrency, ICBC 2023</t>
  </si>
  <si>
    <t>Nguyen, Lam D. and Hoang, James and Wang, Qin and Lu, Qinghua and Xu, Sherry and Chen, Shiping</t>
  </si>
  <si>
    <t>https://www.scopus.com/inward/record.uri?eid=2-s2.0-85166237820&amp;doi=10.1109%2fICBC56567.2023.10174943&amp;partnerID=40&amp;md5=2b5e48070f388468bb0794a5dda4730a</t>
  </si>
  <si>
    <t>2-s2.0-85168775510</t>
  </si>
  <si>
    <t>rayyan-218685582</t>
  </si>
  <si>
    <t>A Smart Contract for Coffee Supply Chain</t>
  </si>
  <si>
    <t>International Conference on Applied Intelligence and Sustainable Computing, ICAISC 2023</t>
  </si>
  <si>
    <t>Ramachandra, A.C. and Aishwarya, P.N. and Sharma, Aman Kumar and Verma, Aman and Saksham, Ashutosh Kumar</t>
  </si>
  <si>
    <t>https://www.scopus.com/inward/record.uri?eid=2-s2.0-85168775510&amp;doi=10.1109%2fICAISC58445.2023.10199528&amp;partnerID=40&amp;md5=876b3f4f897cf0bf9957e1ae8a9faf98</t>
  </si>
  <si>
    <t>10.1109/ICAISC58445.2023.10199528</t>
  </si>
  <si>
    <t>2-s2.0-85182608966</t>
  </si>
  <si>
    <t>rayyan-218685583</t>
  </si>
  <si>
    <t>Cyber Vulnerabilities in Blockchain Electronic Health Records: An In-Depth Threat Analysis</t>
  </si>
  <si>
    <t>Brkic, Marija and Dinu, Horia-Stefan and Mirkovic, Alida and Sabirovic, Alma and Khan, Sajjad and Svetinovic, Davor</t>
  </si>
  <si>
    <t>https://www.scopus.com/inward/record.uri?eid=2-s2.0-85182608966&amp;doi=10.1109%2fDASC%2fPiCom%2fCBDCom%2fCy59711.2023.10361458&amp;partnerID=40&amp;md5=ed7761ea92d7cc45d2bddc2883300a33</t>
  </si>
  <si>
    <t>10.1109/DASC/PiCom/CBDCom/Cy59711.2023.10361458</t>
  </si>
  <si>
    <t>2-s2.0-85147022086</t>
  </si>
  <si>
    <t>rayyan-218685584</t>
  </si>
  <si>
    <t>Searchable Symmetric Encryption for Private Data Protection in Cloud Environments</t>
  </si>
  <si>
    <t>Silveira, Matheus M. and Silva, Danielle S. and Rodriguez, Sandra J. R. and Gomes, Rafael L.</t>
  </si>
  <si>
    <t>https://www.scopus.com/inward/record.uri?eid=2-s2.0-85147022086&amp;doi=10.1145%2f3569902.3570171&amp;partnerID=40&amp;md5=285ac0e8e3bc597727422566028fa4d7</t>
  </si>
  <si>
    <t>10.1145/3569902.3570171</t>
  </si>
  <si>
    <t>2-s2.0-85166781381</t>
  </si>
  <si>
    <t>rayyan-218685585</t>
  </si>
  <si>
    <t>Advancing Federated Learning Through Novel Mechanism for Privacy Preservation in Healthcare Applications</t>
  </si>
  <si>
    <t>Abaoud, Mohammed and Almuqrin, Muqrin A. and Khan, Mohammad Faisal</t>
  </si>
  <si>
    <t>https://www.scopus.com/inward/record.uri?eid=2-s2.0-85166781381&amp;doi=10.1109%2fACCESS.2023.3301162&amp;partnerID=40&amp;md5=6e5113b4972c091a7df561a6a2d943c3</t>
  </si>
  <si>
    <t>2-s2.0-85144534394</t>
  </si>
  <si>
    <t>rayyan-218685586</t>
  </si>
  <si>
    <t>A Knowledge Enforcement Network-Based Approach for Classifying a Photographer's Images</t>
  </si>
  <si>
    <t>International Journal of Pattern Recognition and Artificial Intelligence</t>
  </si>
  <si>
    <t>Shivakumara, Palaiahnakote and Chowdhury, Pinaki Nath and Pal, Umapada and Doermann, David and Ramachandra, Raghavendra and Lu, Tong and Blumenstein, Michael</t>
  </si>
  <si>
    <t>https://www.scopus.com/inward/record.uri?eid=2-s2.0-85144534394&amp;doi=10.1142%2fS021800142250046X&amp;partnerID=40&amp;md5=d7fa2e27abfb0e6c626983734ab70be7</t>
  </si>
  <si>
    <t>10.1142/S021800142250046X</t>
  </si>
  <si>
    <t>rayyan-218685587</t>
  </si>
  <si>
    <t>Semantic consistency-relevant multitask splicing-tampered detection</t>
  </si>
  <si>
    <t>2-s2.0-85181546183</t>
  </si>
  <si>
    <t>rayyan-218685588</t>
  </si>
  <si>
    <t>ZSS Signature-Based Audit Message Verification Process for Cloud Data Integrity</t>
  </si>
  <si>
    <t>Goswami, Paromita and Faujdar, Neetu and Debnath, Somen and Khan, Ajoy Kumar and Singh, Ghanshyam</t>
  </si>
  <si>
    <t>https://www.scopus.com/inward/record.uri?eid=2-s2.0-85181546183&amp;doi=10.1109%2fACCESS.2023.3343841&amp;partnerID=40&amp;md5=bf518cec095ad2a9d25b671dcb129727</t>
  </si>
  <si>
    <t>2-s2.0-85165623305</t>
  </si>
  <si>
    <t>rayyan-218685589</t>
  </si>
  <si>
    <t>Towards Continual Social Network Identification</t>
  </si>
  <si>
    <t>2023 11th International Workshop on Biometrics and Forensics, IWBF 2023</t>
  </si>
  <si>
    <t>https://www.scopus.com/inward/record.uri?eid=2-s2.0-85165623305&amp;doi=10.1109%2fIWBF57495.2023.10157835&amp;partnerID=40&amp;md5=0ff412045f945a628d9995a3ebe9b9d4</t>
  </si>
  <si>
    <t>10.1109/IWBF57495.2023.10157835</t>
  </si>
  <si>
    <t>2-s2.0-85158822702</t>
  </si>
  <si>
    <t>rayyan-218685590</t>
  </si>
  <si>
    <t>Survey on Security and Interoperability of Electronic Health Record Sharing Using Blockchain Technology</t>
  </si>
  <si>
    <t>https://www.scopus.com/inward/record.uri?eid=2-s2.0-85158822702&amp;doi=10.18267%2fj.aip.187&amp;partnerID=40&amp;md5=7836d24496c74e95b265d0a3f5d7cd55</t>
  </si>
  <si>
    <t>2-s2.0-85148213424</t>
  </si>
  <si>
    <t>rayyan-218685591</t>
  </si>
  <si>
    <t>Hashed Access Policy-Based Secure Data Transmission Using SDHAK-ECC</t>
  </si>
  <si>
    <t>International Journal of Cooperative Information Systems</t>
  </si>
  <si>
    <t>Sikka, Prateek</t>
  </si>
  <si>
    <t>https://www.scopus.com/inward/record.uri?eid=2-s2.0-85148213424&amp;doi=10.1142%2fS0218843023500016&amp;partnerID=40&amp;md5=2c2befd74955be29905834b7b2a565ae</t>
  </si>
  <si>
    <t>10.1142/S0218843023500016</t>
  </si>
  <si>
    <t>2-s2.0-85174302275</t>
  </si>
  <si>
    <t>rayyan-218685592</t>
  </si>
  <si>
    <t>Securing the Data using Steganography Technique in Images</t>
  </si>
  <si>
    <t>Sharath, M.N. and Anil Kumar, K.N. and Arjun, B.C. and Harshitha, S.</t>
  </si>
  <si>
    <t>https://www.scopus.com/inward/record.uri?eid=2-s2.0-85174302275&amp;partnerID=40&amp;md5=e65997c653e73219c2bdaa4d3a91781d</t>
  </si>
  <si>
    <t>2-s2.0-85134419353</t>
  </si>
  <si>
    <t>rayyan-218685593</t>
  </si>
  <si>
    <t>Medical Text Classification Based on an Optimized Machine Learning and External Semantic Resource</t>
  </si>
  <si>
    <t>Journal of Circuits, Systems and Computers</t>
  </si>
  <si>
    <t>Gasmi, Karim</t>
  </si>
  <si>
    <t>https://www.scopus.com/inward/record.uri?eid=2-s2.0-85134419353&amp;doi=10.1142%2fS0218126622502917&amp;partnerID=40&amp;md5=0d13c23a35937ba0da808afc3976726d</t>
  </si>
  <si>
    <t>10.1142/S0218126622502917</t>
  </si>
  <si>
    <t>2-s2.0-85181785656</t>
  </si>
  <si>
    <t>rayyan-218685594</t>
  </si>
  <si>
    <t>Secure Medical Data Against Unauthorized Access Using Decoy Technology in Distributed Edge Computing Networks</t>
  </si>
  <si>
    <t>Khan, Imran and Ghani, Anwar and Saqlain, Syed Muhammad and Ashraf, Muhammad Usman and Alzahrani, Abdulrahman and Kim, Do-Hyeun</t>
  </si>
  <si>
    <t>https://www.scopus.com/inward/record.uri?eid=2-s2.0-85181785656&amp;doi=10.1109%2fACCESS.2023.3344168&amp;partnerID=40&amp;md5=6c2176ea475d7cd316c7973eaa7dee38</t>
  </si>
  <si>
    <t>2-s2.0-85150486098</t>
  </si>
  <si>
    <t>rayyan-218685595</t>
  </si>
  <si>
    <t>Joint extraction method of entity relationship in Chinese Medicine based on Data Augmentation and Deep Learning</t>
  </si>
  <si>
    <t>Luo, Jigen and Yuan, Yang and Du, Jianqiang and Shi, Qiang and Xiong, Wangping and Zheng, Qiming</t>
  </si>
  <si>
    <t>https://www.scopus.com/inward/record.uri?eid=2-s2.0-85150486098&amp;doi=10.1145%2f3573428.3573668&amp;partnerID=40&amp;md5=5aa4eac065dd10b30121251b85eb1736</t>
  </si>
  <si>
    <t>10.1145/3573428.3573668</t>
  </si>
  <si>
    <t>2-s2.0-85177601260</t>
  </si>
  <si>
    <t>rayyan-218685596</t>
  </si>
  <si>
    <t>A Smart and Secure Blockchain-Enabled Framework for Healthcare Applications</t>
  </si>
  <si>
    <t>2023 1st International Conference on Circuits, Power, and Intelligent Systems, CCPIS 2023</t>
  </si>
  <si>
    <t>Baral, Abinas and Mallick, Soubhagya Ranjan and Sahoo, Anita and Sudershana, Sadhna and Lenka, Rakesh Kumar and Barik, Rabindra Kumar</t>
  </si>
  <si>
    <t>https://www.scopus.com/inward/record.uri?eid=2-s2.0-85177601260&amp;doi=10.1109%2fCCPIS59145.2023.10292016&amp;partnerID=40&amp;md5=c71e3a01a629136c48764035a688d0c5</t>
  </si>
  <si>
    <t>10.1109/CCPIS59145.2023.10292016</t>
  </si>
  <si>
    <t>2-s2.0-85147281305</t>
  </si>
  <si>
    <t>rayyan-218685597</t>
  </si>
  <si>
    <t>Blockchain for Healthcare Management Systems: A Survey on Interoperability and Security</t>
  </si>
  <si>
    <t>Villarreal, Edgar R. Dulce and Garcia-Alonso, Jose and Moguel, Enrique and Alegria, Julio Ariel Hurtado</t>
  </si>
  <si>
    <t>https://www.scopus.com/inward/record.uri?eid=2-s2.0-85147281305&amp;doi=10.1109%2fACCESS.2023.3236505&amp;partnerID=40&amp;md5=6485c98d74ac7a50746ef7d647c4f07f</t>
  </si>
  <si>
    <t>2-s2.0-85144394341</t>
  </si>
  <si>
    <t>rayyan-218685598</t>
  </si>
  <si>
    <t>A Lightweight Hybrid Scheme for Hiding Text Messages in Colour Images Using LSB, Lah Transform and Chaotic Techniques</t>
  </si>
  <si>
    <t>Abduljaleel, Iman Qays and Abduljabbar, Zaid Ameen and Al Sibahee, Mustafa A. and Ghrabat, Mudhafar Jalil Jassim and Ma, Junchao and Nyangaresi, Vincent Omollo</t>
  </si>
  <si>
    <t>https://www.scopus.com/inward/record.uri?eid=2-s2.0-85144394341&amp;doi=10.3390%2fjsan11040066&amp;partnerID=40&amp;md5=81a533450c6d02d69e29de8ac833715b</t>
  </si>
  <si>
    <t>2-s2.0-85176833666</t>
  </si>
  <si>
    <t>rayyan-218685599</t>
  </si>
  <si>
    <t>DATA ANALYTICS AND DIGITAL TRANSFORMATION</t>
  </si>
  <si>
    <t>Data Analytics and Digital Transformation</t>
  </si>
  <si>
    <t>Beulen, Erik and Dans, Marla A.</t>
  </si>
  <si>
    <t>https://www.scopus.com/inward/record.uri?eid=2-s2.0-85176833666&amp;doi=10.4324%2f9781003246770&amp;partnerID=40&amp;md5=49d92f888f34bc0f70a58e4e6da6bb79</t>
  </si>
  <si>
    <t>10.4324/9781003246770</t>
  </si>
  <si>
    <t>2-s2.0-85149822242</t>
  </si>
  <si>
    <t>rayyan-218685600</t>
  </si>
  <si>
    <t>Multi-Clue Reconstruction of Sharing Chains for Social Media Images</t>
  </si>
  <si>
    <t>IEEE Transactions on Multimedia</t>
  </si>
  <si>
    <t>Verde, Sebastiano and Pasquini, Cecilia and Lago, Federica and Goller, Alessandro and De Natale, Francesco and Piva, Alessandro and Boato, Giulia</t>
  </si>
  <si>
    <t>https://www.scopus.com/inward/record.uri?eid=2-s2.0-85149822242&amp;doi=10.1109%2fTMM.2023.3253389&amp;partnerID=40&amp;md5=8789d1c085ed5b46e04768c207486d07</t>
  </si>
  <si>
    <t>2-s2.0-85179825211</t>
  </si>
  <si>
    <t>rayyan-218685601</t>
  </si>
  <si>
    <t>BPDAC: A Blockchain Based and Provenance Enabled Dynamic Access Control Scheme</t>
  </si>
  <si>
    <t>Sun, Lianshan and Zhou, Danni and Liu, Diandong and Tang, Jingyan and Li, Yang</t>
  </si>
  <si>
    <t>https://www.scopus.com/inward/record.uri?eid=2-s2.0-85179825211&amp;doi=10.1109%2fACCESS.2023.3340887&amp;partnerID=40&amp;md5=c39df854ff16b996e0fbc5aa84d056e3</t>
  </si>
  <si>
    <t>2-s2.0-85139448507</t>
  </si>
  <si>
    <t>rayyan-218685602</t>
  </si>
  <si>
    <t>Security in Internet of Things: A Review</t>
  </si>
  <si>
    <t>Khan, Naqash Azeem and Awang, Azlan and Karim, Samsul Ariffin Abdul</t>
  </si>
  <si>
    <t>https://www.scopus.com/inward/record.uri?eid=2-s2.0-85139448507&amp;doi=10.1109%2fACCESS.2022.3209355&amp;partnerID=40&amp;md5=f7936e71c7df56a00d77697a73256b73</t>
  </si>
  <si>
    <t>2-s2.0-85142674604</t>
  </si>
  <si>
    <t>rayyan-218685603</t>
  </si>
  <si>
    <t>An Overview on Emerging Security Threats in Big Data Clusters and their Defenses</t>
  </si>
  <si>
    <t>Srivastava, Aviral and Parmar, Viral</t>
  </si>
  <si>
    <t>https://www.scopus.com/inward/record.uri?eid=2-s2.0-85142674604&amp;doi=10.1109%2fICECAA55415.2022.9936513&amp;partnerID=40&amp;md5=0c2cbc5a222c370ffb48842050a8729a</t>
  </si>
  <si>
    <t>10.1109/ICECAA55415.2022.9936513</t>
  </si>
  <si>
    <t>2-s2.0-85130967075</t>
  </si>
  <si>
    <t>rayyan-218685604</t>
  </si>
  <si>
    <t>Secure Model for IoT Healthcare System under Encrypted Blockchain Framework</t>
  </si>
  <si>
    <t>Jeet, Rubal and Kang, Sandeep Singh and Safiul Hoque, Shah Md. and Dugbakie, Betty Nokobi</t>
  </si>
  <si>
    <t>https://www.scopus.com/inward/record.uri?eid=2-s2.0-85130967075&amp;doi=10.1155%2f2022%2f3940849&amp;partnerID=40&amp;md5=64631ffe63a9b9717898c419887cfca7</t>
  </si>
  <si>
    <t>2-s2.0-85136930452</t>
  </si>
  <si>
    <t>rayyan-218685605</t>
  </si>
  <si>
    <t>A Review of Blockchain-Based Secure Sharing of Healthcare Data</t>
  </si>
  <si>
    <t>Xi, Peng and Zhang, Xinglong and Wang, Lian and Liu, Wenjuan and Peng, Shaoliang</t>
  </si>
  <si>
    <t>https://www.scopus.com/inward/record.uri?eid=2-s2.0-85136930452&amp;doi=10.3390%2fapp12157912&amp;partnerID=40&amp;md5=1fe7a33d4bd45c5d6971192bc8dd34cc</t>
  </si>
  <si>
    <t>2-s2.0-85128597549</t>
  </si>
  <si>
    <t>rayyan-218685606</t>
  </si>
  <si>
    <t>Social Network Identification of Laundered Videos Based on DCT Coefficient Analysis</t>
  </si>
  <si>
    <t>Shullani, Dasara and Baracchi, Daniele and Iuliani, Massimo and Piva, Alessandro</t>
  </si>
  <si>
    <t>https://www.scopus.com/inward/record.uri?eid=2-s2.0-85128597549&amp;doi=10.1109%2fLSP.2022.3167631&amp;partnerID=40&amp;md5=fa3827f68536ca5eec3788be4537f965</t>
  </si>
  <si>
    <t>10.1109/LSP.2022.3167631</t>
  </si>
  <si>
    <t>2-s2.0-85111010050</t>
  </si>
  <si>
    <t>rayyan-218685607</t>
  </si>
  <si>
    <t>Machine vision based condition monitoring and fault diagnosis of machine tools using information from machined surface texture: A review</t>
  </si>
  <si>
    <t>Mechanical Systems and Signal Processing</t>
  </si>
  <si>
    <t>Liu, Yuekai and Guo, Liang and Gao, Hongli and You, Zhichao and Ye, Yunguang and Zhang, Bin</t>
  </si>
  <si>
    <t>https://www.scopus.com/inward/record.uri?eid=2-s2.0-85111010050&amp;doi=10.1016%2fj.ymssp.2021.108068&amp;partnerID=40&amp;md5=2723b8668ee9e5e459ea469c7fa1cfcf</t>
  </si>
  <si>
    <t>10.1016/j.ymssp.2021.108068</t>
  </si>
  <si>
    <t>2-s2.0-85129179060</t>
  </si>
  <si>
    <t>rayyan-218685608</t>
  </si>
  <si>
    <t>A Novel Blockchain-Based Healthcare System Design and Performance Benchmarking on a Multi-Hosted Testbed</t>
  </si>
  <si>
    <t>Pradhan, Nihar Ranjan and Singh, Akhilendra Pratap and Verma, Sahil and Kavita and Kaur, Navneet and Roy, Diptendu Sinha and Shafi, Jana and Wozniak, Marcin and Ijaz, Muhammad Fazal</t>
  </si>
  <si>
    <t>https://www.scopus.com/inward/record.uri?eid=2-s2.0-85129179060&amp;doi=10.3390%2fs22093449&amp;partnerID=40&amp;md5=c58b126dc3f0fb64c723c938867b224a</t>
  </si>
  <si>
    <t>rayyan-218685609</t>
  </si>
  <si>
    <t>Zheng, Tengfei and Luo, Yuchuan and Zhou, Tongqing and Cai, Zhiping</t>
  </si>
  <si>
    <t>https://www.scopus.com/inward/record.uri?eid=2-s2.0-85120332050&amp;doi=10.1016%2fj.cose.2021.102553&amp;partnerID=40&amp;md5=d902acbe937951d140b9112c08e76e62</t>
  </si>
  <si>
    <t>2-s2.0-85146436132</t>
  </si>
  <si>
    <t>rayyan-218685610</t>
  </si>
  <si>
    <t>Visual Data Security Incorporating Fibonacci Sequence, S-Box, and Chaos Theory</t>
  </si>
  <si>
    <t>2022 International Conference on Smart Systems and Power Management, IC2SPM 2022</t>
  </si>
  <si>
    <t>Hussein, Hisham H. and Alexan, Wassim and Elbeltagy, Mohamed and Aboshousha, Amr</t>
  </si>
  <si>
    <t>https://www.scopus.com/inward/record.uri?eid=2-s2.0-85146436132&amp;doi=10.1109%2fIC2SPM56638.2022.9989013&amp;partnerID=40&amp;md5=b6d4a889ce4fa6280c5debaf92fa56fd</t>
  </si>
  <si>
    <t>10.1109/IC2SPM56638.2022.9989013</t>
  </si>
  <si>
    <t>2-s2.0-85127334269</t>
  </si>
  <si>
    <t>rayyan-218685611</t>
  </si>
  <si>
    <t>Analysis and Comparison of Symmetric Key Cryptographic Algorithms on FPGA</t>
  </si>
  <si>
    <t>Anusha, R. and Shankari, N. and Shetty, Vaishnavi S. and Srikanth Bhat, K.</t>
  </si>
  <si>
    <t>https://www.scopus.com/inward/record.uri?eid=2-s2.0-85127334269&amp;doi=10.1109%2fICSSIT53264.2022.9716416&amp;partnerID=40&amp;md5=6946a18e6ba9b210bfd70d0483344743</t>
  </si>
  <si>
    <t>10.1109/ICSSIT53264.2022.9716416</t>
  </si>
  <si>
    <t>2-s2.0-85172718465</t>
  </si>
  <si>
    <t>rayyan-218685612</t>
  </si>
  <si>
    <t>Deep Learning Based Image Steganalysis</t>
  </si>
  <si>
    <t>2022 IEEE 9th International Conference on Problems of Infocommunications Science and Technology, PIC S and T 2022 - Proceedings</t>
  </si>
  <si>
    <t>Kuznetsov, Alexandr and Luhanko, Nicolas and Frontoni, Emanuele and Romeo, Luca and Rosati, Riccardo</t>
  </si>
  <si>
    <t>https://www.scopus.com/inward/record.uri?eid=2-s2.0-85172718465&amp;doi=10.1109%2fPICST57299.2022.10238549&amp;partnerID=40&amp;md5=80baecc77a2440f697081b3600ade20e</t>
  </si>
  <si>
    <t>10.1109/PICST57299.2022.10238549</t>
  </si>
  <si>
    <t>2-s2.0-85147142708</t>
  </si>
  <si>
    <t>rayyan-218685613</t>
  </si>
  <si>
    <t>A Secure BlockChain Framework for IoT Healthcare</t>
  </si>
  <si>
    <t>2022 International Conference on Emerging Trends in Electrical, Control, and Telecommunication Engineering, ETECTE 2022 - Proceedings</t>
  </si>
  <si>
    <t>Fatima, Sameen and Aun, Muhammad and Hussain, Shafiq and Din, Badar Ul and Sajjad, Waseem and Shahzadi, Nimra and Jameel, Ramsha</t>
  </si>
  <si>
    <t>https://www.scopus.com/inward/record.uri?eid=2-s2.0-85147142708&amp;doi=10.1109%2fETECTE55893.2022.10007122&amp;partnerID=40&amp;md5=6e0fb7e8ffabd34c4556366599ff1401</t>
  </si>
  <si>
    <t>10.1109/ETECTE55893.2022.10007122</t>
  </si>
  <si>
    <t>2-s2.0-85131041458</t>
  </si>
  <si>
    <t>rayyan-218685614</t>
  </si>
  <si>
    <t>An enhanced bacterial foraging optimization algorithm for secure data storage and privacy-preserving in cloud</t>
  </si>
  <si>
    <t>Anand, K. and Vijayaraj, A. and Vijay Anand, M.</t>
  </si>
  <si>
    <t>https://www.scopus.com/inward/record.uri?eid=2-s2.0-85131041458&amp;doi=10.1007%2fs12083-022-01322-7&amp;partnerID=40&amp;md5=b445f51f2be47390f6fbacc22c67b89c</t>
  </si>
  <si>
    <t>10.1007/s12083-022-01322-7</t>
  </si>
  <si>
    <t>2-s2.0-85137549524</t>
  </si>
  <si>
    <t>rayyan-218685615</t>
  </si>
  <si>
    <t>A Targeted Privacy-Preserving Data Publishing Method Based on Bayesian Network</t>
  </si>
  <si>
    <t>Zhou, Zhigang and Wang, Yu and Yu, Xiao and Miao, Junzhong</t>
  </si>
  <si>
    <t>https://www.scopus.com/inward/record.uri?eid=2-s2.0-85137549524&amp;doi=10.1109%2fACCESS.2022.3201641&amp;partnerID=40&amp;md5=05de10a7df3f4295d517f133a5a8498e</t>
  </si>
  <si>
    <t>2-s2.0-85127876021</t>
  </si>
  <si>
    <t>rayyan-218685616</t>
  </si>
  <si>
    <t>E3X: Encrypt-Everything-Everywhere ISA eXtensions for Private Computation</t>
  </si>
  <si>
    <t>Chielle, Eduardo and Tsoutsos, Nektarios Georgios and Mazonka, Oleg and Maniatakos, Michail</t>
  </si>
  <si>
    <t>https://www.scopus.com/inward/record.uri?eid=2-s2.0-85127876021&amp;doi=10.1109%2fTDSC.2020.3007066&amp;partnerID=40&amp;md5=a1c0a6b76b95431fb276966083e28214</t>
  </si>
  <si>
    <t>10.1109/TDSC.2020.3007066</t>
  </si>
  <si>
    <t>2-s2.0-85137928744</t>
  </si>
  <si>
    <t>rayyan-218685617</t>
  </si>
  <si>
    <t>A Big Data Security Architecture Based on Blockchain and Trusted Data Cloud Center</t>
  </si>
  <si>
    <t>Qin, Peng and Li, Wei and Ding, Ke</t>
  </si>
  <si>
    <t>https://www.scopus.com/inward/record.uri?eid=2-s2.0-85137928744&amp;doi=10.1155%2f2022%2f7272405&amp;partnerID=40&amp;md5=13762f1882959c44e6ef3725dffc917e</t>
  </si>
  <si>
    <t>2-s2.0-85185163766</t>
  </si>
  <si>
    <t>rayyan-218685618</t>
  </si>
  <si>
    <t>A New Internet of Things (IoT) Framework for Public Sectors</t>
  </si>
  <si>
    <t>International Journal of Information Technology and Web Engineering</t>
  </si>
  <si>
    <t>Alotaibi, Sara Jeza</t>
  </si>
  <si>
    <t>https://www.scopus.com/inward/record.uri?eid=2-s2.0-85185163766&amp;doi=10.4018%2fIJITWE.313959&amp;partnerID=40&amp;md5=e5d39d165e51d773a6149e5cdd31b884</t>
  </si>
  <si>
    <t>2-s2.0-85141169918</t>
  </si>
  <si>
    <t>rayyan-218685619</t>
  </si>
  <si>
    <t>Demo: Usage Control using Controlled Privacy Aware Face Recognition</t>
  </si>
  <si>
    <t>Proceedings - IEEE Symposium on Computers and Communications</t>
  </si>
  <si>
    <t>Muller, Arpad and Abbasi, Wisam and Saracino, Andrea</t>
  </si>
  <si>
    <t>https://www.scopus.com/inward/record.uri?eid=2-s2.0-85141169918&amp;doi=10.1109%2fISCC55528.2022.9912953&amp;partnerID=40&amp;md5=4cd182dd3685b5bb0b46aa4b6d3dcf2f</t>
  </si>
  <si>
    <t>10.1109/ISCC55528.2022.9912953</t>
  </si>
  <si>
    <t>2-s2.0-85123358955</t>
  </si>
  <si>
    <t>rayyan-218685620</t>
  </si>
  <si>
    <t>A Comprehensive Review of Internet of Things: Technology Stack, Middlewares, and Fog/Edge Computing Interface</t>
  </si>
  <si>
    <t>Ali, Omer and Ishak, Mohamad Khairi and Bhatti, Muhammad Kamran Liaquat and Khan, Imran and Kim, Ki-Il</t>
  </si>
  <si>
    <t>https://www.scopus.com/inward/record.uri?eid=2-s2.0-85123358955&amp;doi=10.3390%2fs22030995&amp;partnerID=40&amp;md5=0f670cabb4d0a9fe1dc68a324c4bdb78</t>
  </si>
  <si>
    <t>2-s2.0-85129828220</t>
  </si>
  <si>
    <t>rayyan-218685621</t>
  </si>
  <si>
    <t>Intrusion Detection in Internet of Things Systems: A Review on Design Approaches Leveraging Multi-Access Edge Computing, Machine Learning, and Datasets</t>
  </si>
  <si>
    <t>Gyamfi, Eric and Jurcut, Anca</t>
  </si>
  <si>
    <t>https://www.scopus.com/inward/record.uri?eid=2-s2.0-85129828220&amp;doi=10.3390%2fs22103744&amp;partnerID=40&amp;md5=8d04a1bf41ff489cd8c377aba79a68ba</t>
  </si>
  <si>
    <t>2-s2.0-85125713671</t>
  </si>
  <si>
    <t>rayyan-218685622</t>
  </si>
  <si>
    <t>A novel approach of steganography by using strong edge detection and chaos theory</t>
  </si>
  <si>
    <t>Abdulhammed, Omar Younis</t>
  </si>
  <si>
    <t>https://www.scopus.com/inward/record.uri?eid=2-s2.0-85125713671&amp;doi=10.1007%2fs11042-022-12643-3&amp;partnerID=40&amp;md5=8c8607d196fe71ae39d918a0101b895f</t>
  </si>
  <si>
    <t>10.1007/s11042-022-12643-3</t>
  </si>
  <si>
    <t>2-s2.0-85131319381</t>
  </si>
  <si>
    <t>rayyan-218685623</t>
  </si>
  <si>
    <t>Design of optimal metaheuristics based pixel selection with homomorphic encryption technique for video steganography</t>
  </si>
  <si>
    <t>https://www.scopus.com/inward/record.uri?eid=2-s2.0-85131319381&amp;doi=10.1007%2fs41870-022-01005-9&amp;partnerID=40&amp;md5=9dfbcfc946fe2c0bcb99fcdb0429f11c</t>
  </si>
  <si>
    <t>10.1007/s41870-022-01005-9</t>
  </si>
  <si>
    <t>2-s2.0-85121801848</t>
  </si>
  <si>
    <t>rayyan-218685624</t>
  </si>
  <si>
    <t>Blockchain as a Cyber Defense: Opportunities, Applications, and Challenges</t>
  </si>
  <si>
    <t>Lee, Suhyeon and Kim, Seungjoo</t>
  </si>
  <si>
    <t>https://www.scopus.com/inward/record.uri?eid=2-s2.0-85121801848&amp;doi=10.1109%2fACCESS.2021.3136328&amp;partnerID=40&amp;md5=5b8bf798ce8bb082e20cd774d2f631e3</t>
  </si>
  <si>
    <t>2-s2.0-85120579767</t>
  </si>
  <si>
    <t>rayyan-218685625</t>
  </si>
  <si>
    <t>Blockchain for Cybersecurity: Systematic Literature Review and Classification</t>
  </si>
  <si>
    <t>Liu, Marina and Yeoh, William and Jiang, Frank and Choo, Kim-Kwang Raymond</t>
  </si>
  <si>
    <t>https://www.scopus.com/inward/record.uri?eid=2-s2.0-85120579767&amp;doi=10.1080%2f08874417.2021.1995914&amp;partnerID=40&amp;md5=954880e08cf31355d714babb81cd4e20</t>
  </si>
  <si>
    <t>10.1080/08874417.2021.1995914</t>
  </si>
  <si>
    <t>2-s2.0-85139817013</t>
  </si>
  <si>
    <t>rayyan-218685626</t>
  </si>
  <si>
    <t>A Review on Current Technologies and Future Direction of Water Leakage Detection in Water Distribution Network</t>
  </si>
  <si>
    <t>Islam, Mohammed Rezwanul and Azam, Sami and Shanmugam, Bharanidharan and Mathur, Deepika</t>
  </si>
  <si>
    <t>https://www.scopus.com/inward/record.uri?eid=2-s2.0-85139817013&amp;doi=10.1109%2fACCESS.2022.3212769&amp;partnerID=40&amp;md5=bba5e4aa6ddbc1ac78bb01b3b922cf7d</t>
  </si>
  <si>
    <t>2-s2.0-85124088174</t>
  </si>
  <si>
    <t>rayyan-218685627</t>
  </si>
  <si>
    <t>An Attribute-Based Approach toward a Secured Smart-Home IoT Access Control and a Comparison with a Role-Based Approach</t>
  </si>
  <si>
    <t>https://www.scopus.com/inward/record.uri?eid=2-s2.0-85124088174&amp;doi=10.3390%2finfo13020060&amp;partnerID=40&amp;md5=dc51021bd98ddf5ef132d345bf393a44</t>
  </si>
  <si>
    <t>2-s2.0-85129267069</t>
  </si>
  <si>
    <t>rayyan-218685628</t>
  </si>
  <si>
    <t>AN IMPROVED SECURITY FRAMEWORK IN HEALTH CARE USING HYBRID COMPUTING</t>
  </si>
  <si>
    <t>Malaysian Journal of Computer Science</t>
  </si>
  <si>
    <t>Devi, B. S. Kiruthika and Vijayakumar, V. and Suseela, G. and Kavin, B. Prabhu and Sivaramakrishnan, S. and Rodrigues, Joel J. P. C.</t>
  </si>
  <si>
    <t>https://www.scopus.com/inward/record.uri?eid=2-s2.0-85129267069&amp;doi=10.22452%2fmjcs.sp2022no1.4&amp;partnerID=40&amp;md5=f432b7e971252cf6ee65eb10f6fd8e56</t>
  </si>
  <si>
    <t>Faculty of Computer Science and Information Technology</t>
  </si>
  <si>
    <t>2-s2.0-85129728382</t>
  </si>
  <si>
    <t>rayyan-218685629</t>
  </si>
  <si>
    <t>Securing medical records based on inter-planetary file system and blockchain</t>
  </si>
  <si>
    <t>Mohammed, Mahmood K. and Abdullah, Alharith A. and Abod, Zaid A.</t>
  </si>
  <si>
    <t>https://www.scopus.com/inward/record.uri?eid=2-s2.0-85129728382&amp;doi=10.21533%2fpen.v10i2.2855&amp;partnerID=40&amp;md5=e1a77083900ca81c0ea2119a6bcd7133</t>
  </si>
  <si>
    <t>2-s2.0-85145774069</t>
  </si>
  <si>
    <t>rayyan-218685630</t>
  </si>
  <si>
    <t>Leveraging Edge Computing, Blockchain and IPFS for Addressing eHealth Records Challenges</t>
  </si>
  <si>
    <t>Proceedings of the 2022 15th IEEE International Conference on Security of Information and Networks, SIN 2022</t>
  </si>
  <si>
    <t>Makina, Hela and Letaifa, Asma Ben and Rachedi, Abderazek</t>
  </si>
  <si>
    <t>https://www.scopus.com/inward/record.uri?eid=2-s2.0-85145774069&amp;doi=10.1109%2fSIN56466.2022.9970495&amp;partnerID=40&amp;md5=7645807fce844509806e8a1e667ab3e8</t>
  </si>
  <si>
    <t>10.1109/SIN56466.2022.9970495</t>
  </si>
  <si>
    <t>2-s2.0-85147907478</t>
  </si>
  <si>
    <t>rayyan-218685631</t>
  </si>
  <si>
    <t>Building a Patient-Centered Virtual Hospital Ecosystem Using Both Access Control and CNN-Based Models</t>
  </si>
  <si>
    <t>Proceedings - 2022 IEEE International Conference on Big Data, Big Data 2022</t>
  </si>
  <si>
    <t>Alsalamah, Sara A. and Alsalamah, Shada and Ismail, Walaa N. and Alsalamah, Hessah and Lu, Chang-Tien</t>
  </si>
  <si>
    <t>https://www.scopus.com/inward/record.uri?eid=2-s2.0-85147907478&amp;doi=10.1109%2fBigData55660.2022.10020421&amp;partnerID=40&amp;md5=9f6dd1a426d21d0de3040d2dcf3c5984</t>
  </si>
  <si>
    <t>10.1109/BigData55660.2022.10020421</t>
  </si>
  <si>
    <t>2-s2.0-85132448716</t>
  </si>
  <si>
    <t>rayyan-218685632</t>
  </si>
  <si>
    <t>BlueSky: Towards Convergence of Zero Trust Principles and Score-Based Authorization for IoT Enabled Smart Systems</t>
  </si>
  <si>
    <t>Ameer, Safwa and Gupta, Maanak and Bhatt, Smriti and Sandhu, Ravi</t>
  </si>
  <si>
    <t>https://www.scopus.com/inward/record.uri?eid=2-s2.0-85132448716&amp;doi=10.1145%2f3532105.3535020&amp;partnerID=40&amp;md5=e4937c5355859796dabebc9b5ddeba9f</t>
  </si>
  <si>
    <t>10.1145/3532105.3535020</t>
  </si>
  <si>
    <t>2-s2.0-85138208675</t>
  </si>
  <si>
    <t>rayyan-218685633</t>
  </si>
  <si>
    <t>A Systematic Survey on Security Challenges for Fog-Enabled Internet of Things (IoT) and Industrial Internet of Things (IIoT)</t>
  </si>
  <si>
    <t>Joshi, Seema B. and Panchal, Shaileshkumar D.</t>
  </si>
  <si>
    <t>https://www.scopus.com/inward/record.uri?eid=2-s2.0-85138208675&amp;doi=10.1007%2f978-3-031-08254-2_1&amp;partnerID=40&amp;md5=1e75b4dca5dff4b118a1248394d8bec0</t>
  </si>
  <si>
    <t>10.1007/978-3-031-08254-2_1</t>
  </si>
  <si>
    <t>2-s2.0-85133966086</t>
  </si>
  <si>
    <t>rayyan-218685634</t>
  </si>
  <si>
    <t>Fog and Cloud Load Balancing Using Regression Based Reccurent Deep Learning Algorithm</t>
  </si>
  <si>
    <t>HORA 2022 - 4th International Congress on Human-Computer Interaction, Optimization and Robotic Applications, Proceedings</t>
  </si>
  <si>
    <t>Jameel, Eftekhar Jumaah and Ibrahim, Abdullahi</t>
  </si>
  <si>
    <t>https://www.scopus.com/inward/record.uri?eid=2-s2.0-85133966086&amp;doi=10.1109%2fHORA55278.2022.9800088&amp;partnerID=40&amp;md5=3c09f4de5620d61c15cbd1174dbb00c0</t>
  </si>
  <si>
    <t>10.1109/HORA55278.2022.9800088</t>
  </si>
  <si>
    <t>2-s2.0-85130238594</t>
  </si>
  <si>
    <t>rayyan-218685635</t>
  </si>
  <si>
    <t>Cross Virtual Machine Security: A Survey</t>
  </si>
  <si>
    <t>Zirari, Khalid and Idrissi, Hamza Kamal and Bensaid, Hicham and En-Nouaary, Abdeslam and El-Yahyaoui, Ahmed</t>
  </si>
  <si>
    <t>https://www.scopus.com/inward/record.uri?eid=2-s2.0-85130238594&amp;doi=10.1007%2f978-3-031-01942-5_19&amp;partnerID=40&amp;md5=f73c79423eebffe729d0f63392474c6d</t>
  </si>
  <si>
    <t>10.1007/978-3-031-01942-5_19</t>
  </si>
  <si>
    <t>2-s2.0-85132531524</t>
  </si>
  <si>
    <t>rayyan-218685636</t>
  </si>
  <si>
    <t>A Blockchain-Enabled Scalable Network Log Management System</t>
  </si>
  <si>
    <t>Journal of Computer Science</t>
  </si>
  <si>
    <t>Rakib, Mohammad Habibullah and Hossain, Showkot and Jahan, Mosarrat and Kabir, Upama</t>
  </si>
  <si>
    <t>https://www.scopus.com/inward/record.uri?eid=2-s2.0-85132531524&amp;doi=10.3844%2fjcssp.2022.496.508&amp;partnerID=40&amp;md5=903538599032154a20a5896da6ae5261</t>
  </si>
  <si>
    <t>Science Publications</t>
  </si>
  <si>
    <t>2-s2.0-85145356682</t>
  </si>
  <si>
    <t>rayyan-218685637</t>
  </si>
  <si>
    <t>Towards a Patient-Centered Virtual Hospital Ecosystem: A Fine Grained VHealth-AC Model for Hospitals' Legacy Information Systems</t>
  </si>
  <si>
    <t>Alsalamah, Sara A. and Alsalamah, Shada and Alsalamah, Hessah and Lu, Chang-Tien</t>
  </si>
  <si>
    <t>https://www.scopus.com/inward/record.uri?eid=2-s2.0-85145356682&amp;doi=10.1109%2fDASC%2fPiCom%2fCBDCom%2fCy55231.2022.9927701&amp;partnerID=40&amp;md5=4a94b9acd1de5d004d9e828caa1b863f</t>
  </si>
  <si>
    <t>10.1109/DASC/PiCom/CBDCom/Cy55231.2022.9927701</t>
  </si>
  <si>
    <t>2-s2.0-85117178149</t>
  </si>
  <si>
    <t>rayyan-218685638</t>
  </si>
  <si>
    <t>Security and imperceptibility improving of image steganography using pixel allocation and random function techniques</t>
  </si>
  <si>
    <t>International Journal of Electrical and Computer Engineering</t>
  </si>
  <si>
    <t>Abbas, Noor Alhuda F. and Abdulredha, Nida and Ibrahim, Raed Khalid and Ali, Adnan Hussein</t>
  </si>
  <si>
    <t>https://www.scopus.com/inward/record.uri?eid=2-s2.0-85117178149&amp;doi=10.11591%2fijece.v12i1.pp694-705&amp;partnerID=40&amp;md5=0a4287a1a960f25870f783f735793651</t>
  </si>
  <si>
    <t>2-s2.0-85126873387</t>
  </si>
  <si>
    <t>rayyan-218685639</t>
  </si>
  <si>
    <t>Image encryption based on a combination of multiple chaotic maps</t>
  </si>
  <si>
    <t>Elkandoz, Marwa Tarek and Alexan, Wassim</t>
  </si>
  <si>
    <t>https://www.scopus.com/inward/record.uri?eid=2-s2.0-85126873387&amp;doi=10.1007%2fs11042-022-12595-8&amp;partnerID=40&amp;md5=137423fe8a0e3fd83eead1681a5e03c3</t>
  </si>
  <si>
    <t>10.1007/s11042-022-12595-8</t>
  </si>
  <si>
    <t>2-s2.0-85129382263</t>
  </si>
  <si>
    <t>rayyan-218685640</t>
  </si>
  <si>
    <t>Survey of Blockchain Methodologies in the Healthcare Industry</t>
  </si>
  <si>
    <t>5th International Conference on Computing and Informatics, ICCI 2022</t>
  </si>
  <si>
    <t>Eldin, Ashraf Mohey and Hossny, Eman and Wassif, Khaled and Omara, Fatma A.</t>
  </si>
  <si>
    <t>https://www.scopus.com/inward/record.uri?eid=2-s2.0-85129382263&amp;doi=10.1109%2fICCI54321.2022.9756056&amp;partnerID=40&amp;md5=d577c4e3d33b25c588bc5caf58036c27</t>
  </si>
  <si>
    <t>10.1109/ICCI54321.2022.9756056</t>
  </si>
  <si>
    <t>2-s2.0-85135053675</t>
  </si>
  <si>
    <t>rayyan-218685641</t>
  </si>
  <si>
    <t>An Anti-printing Scanning Watermarking Algorithm Based on Fusion Fonts</t>
  </si>
  <si>
    <t>Wang, He and Zuo, Qiang and Cao, Xiaodong and Zhao, Shuangshuang and Li, Hengji</t>
  </si>
  <si>
    <t>https://www.scopus.com/inward/record.uri?eid=2-s2.0-85135053675&amp;doi=10.1007%2f978-3-031-06764-8_35&amp;partnerID=40&amp;md5=2f371b5fd5278b8b44f631693291781e</t>
  </si>
  <si>
    <t>10.1007/978-3-031-06764-8_35</t>
  </si>
  <si>
    <t>2-s2.0-85145350222</t>
  </si>
  <si>
    <t>rayyan-218685642</t>
  </si>
  <si>
    <t>Interoperability in Blockchain based Healthcare</t>
  </si>
  <si>
    <t>Shravan, M. and Sanjay, H.A. and Shastry, K Aditya and Rithesh Ramesh, D. and Hemant, V. and Laxman, K.</t>
  </si>
  <si>
    <t>https://www.scopus.com/inward/record.uri?eid=2-s2.0-85145350222&amp;doi=10.1109%2fMysuruCon55714.2022.9972496&amp;partnerID=40&amp;md5=9e2f96fa71cd027d964d76fc9cea3fb9</t>
  </si>
  <si>
    <t>10.1109/MysuruCon55714.2022.9972496</t>
  </si>
  <si>
    <t>2-s2.0-85114609186</t>
  </si>
  <si>
    <t>rayyan-218685643</t>
  </si>
  <si>
    <t>A deep analysis of object capabilities for intelligence considering wireless IoT devices with the DNN approach</t>
  </si>
  <si>
    <t>Kumaran, S. Senthil and Balakannan, S.P. and Li, Jun</t>
  </si>
  <si>
    <t>https://www.scopus.com/inward/record.uri?eid=2-s2.0-85114609186&amp;doi=10.1007%2fs11227-021-04064-0&amp;partnerID=40&amp;md5=ccd508b758b32f5a9e31751c0162c89a</t>
  </si>
  <si>
    <t>10.1007/s11227-021-04064-0</t>
  </si>
  <si>
    <t>2-s2.0-85150182883</t>
  </si>
  <si>
    <t>rayyan-218685644</t>
  </si>
  <si>
    <t>Decentralized Blockchain Based Land Deed Verification and Reservation System in Bangladesh</t>
  </si>
  <si>
    <t>Proceedings of 2022 25th International Conference on Computer and Information Technology, ICCIT 2022</t>
  </si>
  <si>
    <t>Hasan, M. M. Rakibul and Alam, Md. Mahinur and Tanha, Kanita Jerin</t>
  </si>
  <si>
    <t>https://www.scopus.com/inward/record.uri?eid=2-s2.0-85150182883&amp;doi=10.1109%2fICCIT57492.2022.10054857&amp;partnerID=40&amp;md5=8e4d2e39396c48109bdbc90dda1d4222</t>
  </si>
  <si>
    <t>10.1109/ICCIT57492.2022.10054857</t>
  </si>
  <si>
    <t>2-s2.0-85145876231</t>
  </si>
  <si>
    <t>rayyan-218685645</t>
  </si>
  <si>
    <t>Blockchain-Based Data Owner Rating in Medical Record Data Sharing using Ethereum</t>
  </si>
  <si>
    <t>International Conference on ICT and Knowledge Engineering</t>
  </si>
  <si>
    <t>Putra, Fandi Aditya and Febriansyah, Haekal and Sari, Riri Fitri</t>
  </si>
  <si>
    <t>https://www.scopus.com/inward/record.uri?eid=2-s2.0-85145876231&amp;doi=10.1109%2fICTKE55848.2022.9983307&amp;partnerID=40&amp;md5=5fb3c72d4be8847aa11383bc91a2a825</t>
  </si>
  <si>
    <t>10.1109/ICTKE55848.2022.9983307</t>
  </si>
  <si>
    <t>2-s2.0-85134248213</t>
  </si>
  <si>
    <t>rayyan-218685646</t>
  </si>
  <si>
    <t>Secure Data Storage and Sharing Techniques for Data Protection in Cloud Environments: A Systematic Review, Analysis, and Future Directions</t>
  </si>
  <si>
    <t>Gupta, Ishu and Singh, Ashutosh Kumar and Lee, Chung-Nan and Buyya, Rajkumar</t>
  </si>
  <si>
    <t>https://www.scopus.com/inward/record.uri?eid=2-s2.0-85134248213&amp;doi=10.1109%2fACCESS.2022.3188110&amp;partnerID=40&amp;md5=2de103391ba80e570a5b228066ac848e</t>
  </si>
  <si>
    <t>2-s2.0-85123198479</t>
  </si>
  <si>
    <t>rayyan-218685647</t>
  </si>
  <si>
    <t>Embedding Risk-Based Anonymization into Data Access Control for Providing Individual-Level Health Data in a Secure Way</t>
  </si>
  <si>
    <t>Studies in Health Technology and Informatics</t>
  </si>
  <si>
    <t>Sariyar, Murat and Holm, JÃ¼rgen</t>
  </si>
  <si>
    <t>https://www.scopus.com/inward/record.uri?eid=2-s2.0-85123198479&amp;doi=10.3233%2fSHTI210953&amp;partnerID=40&amp;md5=437d4e0a2887c1c964cf22607d31a84e</t>
  </si>
  <si>
    <t>2-s2.0-85118507991</t>
  </si>
  <si>
    <t>rayyan-218685648</t>
  </si>
  <si>
    <t>A domain-specific language for the specification of UCON policies</t>
  </si>
  <si>
    <t>Reina Quintero, Antonia M. and PÃ©rez, Salvador MartÃ­nez and Varela-Vaca, Ãngel JesÃºs and LÃ³pez, MarÃ­a Teresa GÃ³mez and Cabot, Jordi</t>
  </si>
  <si>
    <t>https://www.scopus.com/inward/record.uri?eid=2-s2.0-85118507991&amp;doi=10.1016%2fj.jisa.2021.103006&amp;partnerID=40&amp;md5=5f86a2c8815cfab0fa8164cfedfc6b08</t>
  </si>
  <si>
    <t>2-s2.0-85131158951</t>
  </si>
  <si>
    <t>rayyan-218685649</t>
  </si>
  <si>
    <t>Blockchain for Future Wireless Networks: A Decade Survey</t>
  </si>
  <si>
    <t>Rathod, Tejal and Jadav, Nilesh Kumar and Alshehri, Mohammad Dahman and Tanwar, Sudeep and Sharma, Ravi and Felseghi, Raluca-Andreea and Raboaca, Maria Simona</t>
  </si>
  <si>
    <t>https://www.scopus.com/inward/record.uri?eid=2-s2.0-85131158951&amp;doi=10.3390%2fs22114182&amp;partnerID=40&amp;md5=c82618bd2ac1ed70de4c00a99e3ba0fd</t>
  </si>
  <si>
    <t>2-s2.0-85138444657</t>
  </si>
  <si>
    <t>rayyan-218685650</t>
  </si>
  <si>
    <t>On the Design of Assistant Teaching Using Network Multimedia Database in Volleyball Teaching</t>
  </si>
  <si>
    <t>Yin, Juan and Song, Qingyao</t>
  </si>
  <si>
    <t>https://www.scopus.com/inward/record.uri?eid=2-s2.0-85138444657&amp;doi=10.1155%2f2022%2f8684007&amp;partnerID=40&amp;md5=e86f356407f31dd8979b94d52aeee68a</t>
  </si>
  <si>
    <t>2-s2.0-85128739883</t>
  </si>
  <si>
    <t>rayyan-218685651</t>
  </si>
  <si>
    <t>Blockchain-Based Real Time Healthcare Emergency</t>
  </si>
  <si>
    <t>Lavigne, Thomas and Mbarek, Bacem and Pitner, TomÃ¡Å¡</t>
  </si>
  <si>
    <t>https://www.scopus.com/inward/record.uri?eid=2-s2.0-85128739883&amp;doi=10.1007%2f978-3-030-99004-6_5&amp;partnerID=40&amp;md5=effcb8a7d13ca821e56ad211b49c4fce</t>
  </si>
  <si>
    <t>10.1007/978-3-030-99004-6_5</t>
  </si>
  <si>
    <t>2-s2.0-85137384208</t>
  </si>
  <si>
    <t>rayyan-218685652</t>
  </si>
  <si>
    <t>An Overview of Technologies for Improving Storage Efficiency in Blockchain-Based IIoT Applications</t>
  </si>
  <si>
    <t>Akrasi-Mensah, Nana Kwadwo and Tchao, Eric Tutu and Sikora, Axel and Agbemenu, Andrew Selasi and Nunoo-Mensah, Henry and Ahmed, Abdul-Rahman and Welte, Dominik and Keelson, Eliel</t>
  </si>
  <si>
    <t>https://www.scopus.com/inward/record.uri?eid=2-s2.0-85137384208&amp;doi=10.3390%2felectronics11162513&amp;partnerID=40&amp;md5=ac2924ee59df0f4100cf0986c8982045</t>
  </si>
  <si>
    <t>2-s2.0-85122595058</t>
  </si>
  <si>
    <t>rayyan-218685653</t>
  </si>
  <si>
    <t>Blockchain-Based Dashcam Video Management Method for Data Sharing and Integrity in V2V Network</t>
  </si>
  <si>
    <t>Na, Dongjun and Park, Sejin</t>
  </si>
  <si>
    <t>https://www.scopus.com/inward/record.uri?eid=2-s2.0-85122595058&amp;doi=10.1109%2fACCESS.2022.3140419&amp;partnerID=40&amp;md5=099ffb76e7c06b2f8892998c058acbad</t>
  </si>
  <si>
    <t>2-s2.0-85129328127</t>
  </si>
  <si>
    <t>rayyan-218685654</t>
  </si>
  <si>
    <t>Healing Blocks: Blockchain Enabled Decentralized Web Application for Securing Medical Records</t>
  </si>
  <si>
    <t>Kumar, Shivansh and Kumar, Aman and Amin, Bharti Ruhul</t>
  </si>
  <si>
    <t>https://www.scopus.com/inward/record.uri?eid=2-s2.0-85129328127&amp;doi=10.1007%2f978-981-16-6616-2_26&amp;partnerID=40&amp;md5=6174191a1e79be2624d29f8d9945a81a</t>
  </si>
  <si>
    <t>10.1007/978-981-16-6616-2_26</t>
  </si>
  <si>
    <t>2-s2.0-85132714991</t>
  </si>
  <si>
    <t>rayyan-218685655</t>
  </si>
  <si>
    <t>The internet of medical things and artificial intelligence: trends, challenges, and opportunities</t>
  </si>
  <si>
    <t>Biocybernetics and Biomedical Engineering</t>
  </si>
  <si>
    <t>Kakhi, Kourosh and Alizadehsani, Roohallah and Kabir, H.M. Dipu and Khosravi, Abbas and Nahavandi, Saeid and Acharya, U. Rajendra</t>
  </si>
  <si>
    <t>https://www.scopus.com/inward/record.uri?eid=2-s2.0-85132714991&amp;doi=10.1016%2fj.bbe.2022.05.008&amp;partnerID=40&amp;md5=b1eb6c2f97bcc7d6c8b0db809bb4d5f4</t>
  </si>
  <si>
    <t>10.1016/j.bbe.2022.05.008</t>
  </si>
  <si>
    <t>2-s2.0-85129759730</t>
  </si>
  <si>
    <t>rayyan-218685656</t>
  </si>
  <si>
    <t>BCSM: A BlockChain-based Security Manager for Big Data</t>
  </si>
  <si>
    <t>Alhazmi, Hanan E. and Eassa, Fathy E.</t>
  </si>
  <si>
    <t>https://www.scopus.com/inward/record.uri?eid=2-s2.0-85129759730&amp;doi=10.14569%2fIJACSA.2022.0130364&amp;partnerID=40&amp;md5=8bf15c5a3361828ac6988e4c31d35f24</t>
  </si>
  <si>
    <t>2-s2.0-85140028530</t>
  </si>
  <si>
    <t>rayyan-218685657</t>
  </si>
  <si>
    <t>A Federative Access Control in a Cloud Environment with a Publish/Subscribe Protocol</t>
  </si>
  <si>
    <t>Saidi, Abdelali and Aissaoui, Khalid and Mektoubi, Abdesamad</t>
  </si>
  <si>
    <t>https://www.scopus.com/inward/record.uri?eid=2-s2.0-85140028530&amp;doi=10.3844%2fjcssp.2022.955.967&amp;partnerID=40&amp;md5=231be28855dc092e874a8472291de2a4</t>
  </si>
  <si>
    <t>2-s2.0-85147090954</t>
  </si>
  <si>
    <t>rayyan-218685658</t>
  </si>
  <si>
    <t>Scalable Management Architecture for Electronic Health Records Based on Blockchain</t>
  </si>
  <si>
    <t>2022 IEEE International Conference on Automation/25th Congress of the Chilean Association of Automatic Control: For the Development of Sustainable Agricultural Systems, ICA-ACCA 2022</t>
  </si>
  <si>
    <t>Diaz, Alvaro and Kaschel, Hector</t>
  </si>
  <si>
    <t>https://www.scopus.com/inward/record.uri?eid=2-s2.0-85147090954&amp;doi=10.1109%2fICA-ACCA56767.2022.10005960&amp;partnerID=40&amp;md5=7415856a73de1e6c74e4724a0bfd6e40</t>
  </si>
  <si>
    <t>10.1109/ICA-ACCA56767.2022.10005960</t>
  </si>
  <si>
    <t>2-s2.0-85122038502</t>
  </si>
  <si>
    <t>rayyan-218685659</t>
  </si>
  <si>
    <t>Planning for implementation success of an electronic cross-facility health record for pediatric palliative care using the consolidated framework for implementation research (CFIR)</t>
  </si>
  <si>
    <t>Busse, Theresa Sophie and Kernebeck, Sven and Dreier, Larissa Alice and Meyer, Dorothee and Zenz, Daniel and Haas, Peter and Zernikow, Boris and Ehlers, Jan Peter</t>
  </si>
  <si>
    <t>https://www.scopus.com/inward/record.uri?eid=2-s2.0-85122038502&amp;doi=10.3390%2fijerph19010453&amp;partnerID=40&amp;md5=1f080c598ceeecd33b46f3873e949df9</t>
  </si>
  <si>
    <t>2-s2.0-85162721833</t>
  </si>
  <si>
    <t>rayyan-218685660</t>
  </si>
  <si>
    <t>Blockchain Technology in Healthcare: Use Cases Study</t>
  </si>
  <si>
    <t>Intelligent Healthcare: Infrastructure, Algorithms and Management</t>
  </si>
  <si>
    <t>Mhamdi, Halima and Ben Othman, Soufiene and Zouinkhi, Ahmed and Sakli, Hedi</t>
  </si>
  <si>
    <t>https://www.scopus.com/inward/record.uri?eid=2-s2.0-85162721833&amp;doi=10.1007%2f978-981-16-8150-9_12&amp;partnerID=40&amp;md5=53a73021ff590a526d3d0d22a2421f10</t>
  </si>
  <si>
    <t>10.1007/978-981-16-8150-9_12</t>
  </si>
  <si>
    <t>2-s2.0-85146643145</t>
  </si>
  <si>
    <t>rayyan-218685661</t>
  </si>
  <si>
    <t>A MULTI-SCALE CONTENT-INSENSITIVE FUSION CNN FOR SOURCE SOCIAL NETWORK IDENTIFICATION</t>
  </si>
  <si>
    <t>Manisha and Li, Chang-Tsun and Kotegar, Karunakar A.</t>
  </si>
  <si>
    <t>https://www.scopus.com/inward/record.uri?eid=2-s2.0-85146643145&amp;doi=10.1109%2fICIP46576.2022.9897711&amp;partnerID=40&amp;md5=6c59cb9aba0a90ed4b5498b6e68a0a3e</t>
  </si>
  <si>
    <t>10.1109/ICIP46576.2022.9897711</t>
  </si>
  <si>
    <t>rayyan-218685662</t>
  </si>
  <si>
    <t>Research Progress of JPEG Image Passive Forensics</t>
  </si>
  <si>
    <t>2-s2.0-85127412159</t>
  </si>
  <si>
    <t>rayyan-218685663</t>
  </si>
  <si>
    <t>Monitoring Runtime Metrics of Fog Manufacturing via a Qualitative and Quantitative (QQ) Control Chart</t>
  </si>
  <si>
    <t>ACM Transactions on Internet of Things</t>
  </si>
  <si>
    <t>Li, Yifu and Wang, Lening and Lee, Dongyoon and Jin, Ran</t>
  </si>
  <si>
    <t>https://www.scopus.com/inward/record.uri?eid=2-s2.0-85127412159&amp;doi=10.1145%2f3501262&amp;partnerID=40&amp;md5=90a5e9ee08a0813756edd9b61ec1be15</t>
  </si>
  <si>
    <t>2-s2.0-85116929134</t>
  </si>
  <si>
    <t>rayyan-218685664</t>
  </si>
  <si>
    <t>Review of Security Aspects of 51 Percent Attack on Blockchain</t>
  </si>
  <si>
    <t>Aggarwal, Vishali and Gagandeep</t>
  </si>
  <si>
    <t>https://www.scopus.com/inward/record.uri?eid=2-s2.0-85116929134&amp;doi=10.1007%2f978-3-030-82469-3_21&amp;partnerID=40&amp;md5=31bb69cd1d3ea3cb33dd2b6a177233e6</t>
  </si>
  <si>
    <t>10.1007/978-3-030-82469-3_21</t>
  </si>
  <si>
    <t>2-s2.0-85143256672</t>
  </si>
  <si>
    <t>rayyan-218685665</t>
  </si>
  <si>
    <t>A Combination of Decimal- and Bit-Level Secure Multimedia Transmission</t>
  </si>
  <si>
    <t>Proceedings of 2022 Workshop on Microwave Theory and Techniques in Wireless Communications, MTTW 2022</t>
  </si>
  <si>
    <t>Gabr, Mohamed and Hussein, Hisham H. and Alexan, Wassim</t>
  </si>
  <si>
    <t>https://www.scopus.com/inward/record.uri?eid=2-s2.0-85143256672&amp;doi=10.1109%2fMTTW56973.2022.9942582&amp;partnerID=40&amp;md5=871731a304fb6db59a60c68e0149f1df</t>
  </si>
  <si>
    <t>10.1109/MTTW56973.2022.9942582</t>
  </si>
  <si>
    <t>2-s2.0-85125376779</t>
  </si>
  <si>
    <t>rayyan-218685666</t>
  </si>
  <si>
    <t>A Multiâ€Feature Extractionâ€Based Algorithm for Stitching Tampered/Untampered Image Classification</t>
  </si>
  <si>
    <t>Jia, Ruofan and Nahli, Abdelwahed and Li, Dan and Zhang, Jianqiu</t>
  </si>
  <si>
    <t>https://www.scopus.com/inward/record.uri?eid=2-s2.0-85125376779&amp;doi=10.3390%2fapp12052337&amp;partnerID=40&amp;md5=737b6b861ff58032d4ca54dac81b0297</t>
  </si>
  <si>
    <t>2-s2.0-85150681565</t>
  </si>
  <si>
    <t>rayyan-218685667</t>
  </si>
  <si>
    <t>Attributes Aware Relationship-based Access Control for Smart IoT Systems</t>
  </si>
  <si>
    <t>Proceedings - 2022 IEEE 8th International Conference on Collaboration and Internet Computing, CIC 2022</t>
  </si>
  <si>
    <t>Praharaj, Lopamudra and Ameer, Safwa and Gupta, Maanak and Sandhu, Ravi</t>
  </si>
  <si>
    <t>https://www.scopus.com/inward/record.uri?eid=2-s2.0-85150681565&amp;doi=10.1109%2fCIC56439.2022.00021&amp;partnerID=40&amp;md5=40b28c149538e94485bdc5184635f738</t>
  </si>
  <si>
    <t>10.1109/CIC56439.2022.00021</t>
  </si>
  <si>
    <t>2-s2.0-85123027833</t>
  </si>
  <si>
    <t>rayyan-218685668</t>
  </si>
  <si>
    <t>ABCanDroid: A Cloud Integrated Android App for Noninvasive Early Breast Cancer Detection Using Transfer Learning</t>
  </si>
  <si>
    <t>Chowdhury, Deepraj and Das, Anik and Dey, Ajoy and Sarkar, Shreya and Dwivedi, Ashutosh Dhar and Mukkamala, Raghava Rao and Murmu, Lakhindar</t>
  </si>
  <si>
    <t>https://www.scopus.com/inward/record.uri?eid=2-s2.0-85123027833&amp;doi=10.3390%2fs22030832&amp;partnerID=40&amp;md5=6ed1275e656c278ee018ae54d4be25ae</t>
  </si>
  <si>
    <t>2-s2.0-85135760518</t>
  </si>
  <si>
    <t>rayyan-218685669</t>
  </si>
  <si>
    <t>Spectral-Spatial Features Extraction of Hyperspectral Remote Sensing Oil Spill Imagery Based on Convolutional Neural Networks</t>
  </si>
  <si>
    <t>Hu, Tao and Yuan, Jing and Wang, Xiaodong and Yan, Changxiang and Ju, Xueping</t>
  </si>
  <si>
    <t>https://www.scopus.com/inward/record.uri?eid=2-s2.0-85135760518&amp;doi=10.1109%2fACCESS.2022.3194260&amp;partnerID=40&amp;md5=93be03d045a36bb2683a1ab7967130bd</t>
  </si>
  <si>
    <t>rayyan-218685670</t>
  </si>
  <si>
    <t>Information Sharing of Electronic Medical Records: The Transformative Intervention of Blockchain</t>
  </si>
  <si>
    <t>2-s2.0-85133638229</t>
  </si>
  <si>
    <t>rayyan-218685671</t>
  </si>
  <si>
    <t>Semantic Attribute-Based Access Control: A review on current status and future perspectives</t>
  </si>
  <si>
    <t>Arshad, Hamed and Johansen, Christian and Owe, Olaf</t>
  </si>
  <si>
    <t>https://www.scopus.com/inward/record.uri?eid=2-s2.0-85133638229&amp;doi=10.1016%2fj.sysarc.2022.102625&amp;partnerID=40&amp;md5=3e958863153f6def711c778be3b54688</t>
  </si>
  <si>
    <t>2-s2.0-85128392540</t>
  </si>
  <si>
    <t>rayyan-218685672</t>
  </si>
  <si>
    <t>Direct Spread Spectrum Technology for Data Hiding in Audio</t>
  </si>
  <si>
    <t>Kuznetsov, Alexandr and Onikiychuk, Alexander and Peshkova, Olga and Gancarczyk, Tomasz and Warwas, Kornel and Ziubina, Ruslana</t>
  </si>
  <si>
    <t>https://www.scopus.com/inward/record.uri?eid=2-s2.0-85128392540&amp;doi=10.3390%2fs22093115&amp;partnerID=40&amp;md5=1fc018cf065bdf2ad56bddf215bec6fc</t>
  </si>
  <si>
    <t>2-s2.0-85128774142</t>
  </si>
  <si>
    <t>rayyan-218685673</t>
  </si>
  <si>
    <t>Deep learning-based distributed denial-of-service detection</t>
  </si>
  <si>
    <t>International Journal of Networking and Virtual Organisations</t>
  </si>
  <si>
    <t>Mennour, Hanene and Mostefai, Sihem</t>
  </si>
  <si>
    <t>https://www.scopus.com/inward/record.uri?eid=2-s2.0-85128774142&amp;doi=10.1504%2fIJNVO.2022.121921&amp;partnerID=40&amp;md5=f42b70a0498e62abf02bc4807dcf3bca</t>
  </si>
  <si>
    <t>10.1504/IJNVO.2022.121921</t>
  </si>
  <si>
    <t>2-s2.0-85136784449</t>
  </si>
  <si>
    <t>rayyan-218685674</t>
  </si>
  <si>
    <t>Security Challenges for Drone Communications: Possible Threats, Attacks and Countermeasures</t>
  </si>
  <si>
    <t>Proceedings - 2022 2nd International Conference of Smart Systems and Emerging Technologies, SMARTTECH 2022</t>
  </si>
  <si>
    <t>Krichen, Moez and Adoni, Wilfried Yves Hamilton and Mihoub, Alaeddine and Alzahrani, Mohammed Y. and Nahhal, Tarik</t>
  </si>
  <si>
    <t>https://www.scopus.com/inward/record.uri?eid=2-s2.0-85136784449&amp;doi=10.1109%2fSMARTTECH54121.2022.00048&amp;partnerID=40&amp;md5=9f8ef94ab9f87d8706bb0c13bcd59ba3</t>
  </si>
  <si>
    <t>10.1109/SMARTTECH54121.2022.00048</t>
  </si>
  <si>
    <t>2-s2.0-85126013080</t>
  </si>
  <si>
    <t>rayyan-218685675</t>
  </si>
  <si>
    <t>Reputation-Based Sharding Consensus Model in Information-Centric Networking</t>
  </si>
  <si>
    <t>Shi, Jia and Zeng, Xuewen and Li, Yang</t>
  </si>
  <si>
    <t>https://www.scopus.com/inward/record.uri?eid=2-s2.0-85126013080&amp;doi=10.3390%2felectronics11050830&amp;partnerID=40&amp;md5=1c7d7dee2b8e864ec6bfa006aa65df17</t>
  </si>
  <si>
    <t>rayyan-218685676</t>
  </si>
  <si>
    <t>A Steganographic System based on â€œMartianâ€ Generation for Avoidance of Text Information Interception</t>
  </si>
  <si>
    <t>2-s2.0-85140925136</t>
  </si>
  <si>
    <t>rayyan-218685677</t>
  </si>
  <si>
    <t>AI in Blockchain Towards Realizing Cyber Security</t>
  </si>
  <si>
    <t>Proceedings - 2022 International Conference on Artificial Intelligence in Everything, AIE 2022</t>
  </si>
  <si>
    <t>Salama, Ramiz and Al-Turjman, Fadi</t>
  </si>
  <si>
    <t>https://www.scopus.com/inward/record.uri?eid=2-s2.0-85140925136&amp;doi=10.1109%2fAIE57029.2022.00096&amp;partnerID=40&amp;md5=818598bfb336a3d16dc8182ce53b6f06</t>
  </si>
  <si>
    <t>10.1109/AIE57029.2022.00096</t>
  </si>
  <si>
    <t>2-s2.0-85126849803</t>
  </si>
  <si>
    <t>rayyan-218685678</t>
  </si>
  <si>
    <t>n-Player Stochastic Duel Game Model with Applied Deep Learning and Its Modern Implications</t>
  </si>
  <si>
    <t>Gupta, Manik and Sharma, Bhisham and Tripathi, Akarsh and Singh, Shashank and Bhola, Abhishek and Singh, Rajani and Dwivedi, Ashutosh Dhar</t>
  </si>
  <si>
    <t>https://www.scopus.com/inward/record.uri?eid=2-s2.0-85126849803&amp;doi=10.3390%2fs22062422&amp;partnerID=40&amp;md5=7a07f24f2e6582ddf1cf84453dfd7052</t>
  </si>
  <si>
    <t>2-s2.0-85135017230</t>
  </si>
  <si>
    <t>rayyan-218685679</t>
  </si>
  <si>
    <t>A Blockchain-Based IoT Data Secure Vickery Auction System</t>
  </si>
  <si>
    <t>Wang, Haohui and Chen, Xiubo and Ahmad, Haseeb and Xu, Gang and Yang, Yixian</t>
  </si>
  <si>
    <t>https://www.scopus.com/inward/record.uri?eid=2-s2.0-85135017230&amp;doi=10.1007%2f978-3-031-06764-8_10&amp;partnerID=40&amp;md5=9a168976b0e10be619a42308200e15aa</t>
  </si>
  <si>
    <t>10.1007/978-3-031-06764-8_10</t>
  </si>
  <si>
    <t>2-s2.0-85129817246</t>
  </si>
  <si>
    <t>rayyan-218685680</t>
  </si>
  <si>
    <t>A Fair Method for Distributing Collective Assets in the Stellar Blockchain Financial Network</t>
  </si>
  <si>
    <t>Shamsi, Kiarash and Shayegan, Mohammad Javad and Uddin, Mueen and Chen, Chin-Ling</t>
  </si>
  <si>
    <t>https://www.scopus.com/inward/record.uri?eid=2-s2.0-85129817246&amp;doi=10.3390%2fsu14095311&amp;partnerID=40&amp;md5=af6ee9fa56b222d832508d4ecbc87f81</t>
  </si>
  <si>
    <t>2-s2.0-85122893672</t>
  </si>
  <si>
    <t>rayyan-218685681</t>
  </si>
  <si>
    <t>Blockchain-Based Electronic Health Records Management: A Comprehensive Review and Future Research Direction</t>
  </si>
  <si>
    <t>Mamun, Abdullah Al and Azam, Sami and Gritti, Clementine</t>
  </si>
  <si>
    <t>https://www.scopus.com/inward/record.uri?eid=2-s2.0-85122893672&amp;doi=10.1109%2fACCESS.2022.3141079&amp;partnerID=40&amp;md5=fa4f23001f817df5e8e6f00a667cdf5b</t>
  </si>
  <si>
    <t>2-s2.0-85124761978</t>
  </si>
  <si>
    <t>rayyan-218685682</t>
  </si>
  <si>
    <t>Recent Advances on Federated Learning for Cybersecurity and Cybersecurity for Federated Learning for Internet of Things</t>
  </si>
  <si>
    <t>Ghimire, Bimal and Rawat, Danda B.</t>
  </si>
  <si>
    <t>https://www.scopus.com/inward/record.uri?eid=2-s2.0-85124761978&amp;doi=10.1109%2fJIOT.2022.3150363&amp;partnerID=40&amp;md5=c551cf806f180c1a1b0cdbba08b10350</t>
  </si>
  <si>
    <t>2-s2.0-85138119804</t>
  </si>
  <si>
    <t>rayyan-218685683</t>
  </si>
  <si>
    <t>A Secure Cloud Storage Algorithm for University Financial Data Based on the Blockchain Technology</t>
  </si>
  <si>
    <t>Zhang, Zhuyun and Geng, Yanjun</t>
  </si>
  <si>
    <t>https://www.scopus.com/inward/record.uri?eid=2-s2.0-85138119804&amp;doi=10.1155%2f2022%2f5030738&amp;partnerID=40&amp;md5=cb9342a7762bbde2ecb53927a91eacd8</t>
  </si>
  <si>
    <t>2-s2.0-85135239822</t>
  </si>
  <si>
    <t>rayyan-218685684</t>
  </si>
  <si>
    <t>Systematic Assessment of the Interoperability Requirements and Challenges of Secure Blockchain-Based Electronic Health Records</t>
  </si>
  <si>
    <t>Reegu, Faheem Ahmad and Abas, Hafiza and Hakami, Zaid and Tiwari, Sanatan and Akmam, Rudzidatul and Muda, Iskandar and Almashqbeh, Hashem Ali and Jain, Rituraj</t>
  </si>
  <si>
    <t>https://www.scopus.com/inward/record.uri?eid=2-s2.0-85135239822&amp;doi=10.1155%2f2022%2f1953723&amp;partnerID=40&amp;md5=6ec46cb1932471b2bc0567a6ceea0f55</t>
  </si>
  <si>
    <t>2-s2.0-85064256781</t>
  </si>
  <si>
    <t>rayyan-218685685</t>
  </si>
  <si>
    <t>Image steganography using exploiting modification direction for compressed encrypted data</t>
  </si>
  <si>
    <t>Journal of King Saud University - Computer and Information Sciences</t>
  </si>
  <si>
    <t>Younus, Zeyad Safaa and Hussain, Mohammed Khaire</t>
  </si>
  <si>
    <t>https://www.scopus.com/inward/record.uri?eid=2-s2.0-85064256781&amp;doi=10.1016%2fj.jksuci.2019.04.008&amp;partnerID=40&amp;md5=df7a0b5cfecbe1ba620926273eb7685c</t>
  </si>
  <si>
    <t>King Saud bin Abdulaziz University</t>
  </si>
  <si>
    <t>2-s2.0-85132348246</t>
  </si>
  <si>
    <t>rayyan-218685686</t>
  </si>
  <si>
    <t>A Steganography Embedding Method Based on CDF-DWT Technique for Reversible Data Hiding Application Using Elgamal Algorithm</t>
  </si>
  <si>
    <t>International Journal of Foundations of Computer Science</t>
  </si>
  <si>
    <t>Upendra Raju, Konduru and Prabha Nagarajan, Amutha</t>
  </si>
  <si>
    <t>https://www.scopus.com/inward/record.uri?eid=2-s2.0-85132348246&amp;doi=10.1142%2fS0129054122420011&amp;partnerID=40&amp;md5=936682fdfbdf1b77eb769d480fdb94c1</t>
  </si>
  <si>
    <t>10.1142/S0129054122420011</t>
  </si>
  <si>
    <t>2-s2.0-85140451269</t>
  </si>
  <si>
    <t>rayyan-218685687</t>
  </si>
  <si>
    <t>Improving Bert-Based Model forÂ Medical Text Classification withÂ anÂ Optimization Algorithm</t>
  </si>
  <si>
    <t>https://www.scopus.com/inward/record.uri?eid=2-s2.0-85140451269&amp;doi=10.1007%2f978-3-031-16210-7_8&amp;partnerID=40&amp;md5=d5b31e344314271abf88eeb61358b425</t>
  </si>
  <si>
    <t>10.1007/978-3-031-16210-7_8</t>
  </si>
  <si>
    <t>2-s2.0-85123929330</t>
  </si>
  <si>
    <t>rayyan-218685688</t>
  </si>
  <si>
    <t>Artificial Neuron Networks Enabled Identification and Characterizations of 2D Materials and van der Waals Heterostructures</t>
  </si>
  <si>
    <t>ACS Nano</t>
  </si>
  <si>
    <t>Zhu, Li and Tang, Jing and Li, Baichang and Hou, Tianyu and Zhu, Yong and Zhou, Jiadong and Wang, Zhi and Zhu, Xiaorong and Yao, Zhenpeng and Cui, Xu and Watanabe, Kenji and Taniguchi, Takashi and Li, Yafei and Han, Zheng Vitto and Zhou, Wu and Huang, Yuan and Liu, Zheng and Hone, James C. and Hao, Yufeng</t>
  </si>
  <si>
    <t>https://www.scopus.com/inward/record.uri?eid=2-s2.0-85123929330&amp;doi=10.1021%2facsnano.1c09644&amp;partnerID=40&amp;md5=ffeb27ab0014b721d916b9c80ab7cf0c</t>
  </si>
  <si>
    <t>American Chemical Society</t>
  </si>
  <si>
    <t>10.1021/acsnano.1c09644</t>
  </si>
  <si>
    <t>2-s2.0-85135113067</t>
  </si>
  <si>
    <t>rayyan-218685689</t>
  </si>
  <si>
    <t>Blockchain for Modern Applications: A Survey</t>
  </si>
  <si>
    <t>Krichen, Moez and Ammi, Meryem and Mihoub, Alaeddine and Almutiq, Mutiq</t>
  </si>
  <si>
    <t>https://www.scopus.com/inward/record.uri?eid=2-s2.0-85135113067&amp;doi=10.3390%2fs22145274&amp;partnerID=40&amp;md5=a72ddb8d0aa513e9f8cfe55004cac22b</t>
  </si>
  <si>
    <t>2-s2.0-85096945604</t>
  </si>
  <si>
    <t>rayyan-218685690</t>
  </si>
  <si>
    <t>TamForen: A tamper-proof cloud forensic framework</t>
  </si>
  <si>
    <t>Ye, Fei and Zheng, Yunzhi and Fu, Xiao and Luo, Bin and Du, Xiaojiang and Guizani, Mohsen</t>
  </si>
  <si>
    <t>https://www.scopus.com/inward/record.uri?eid=2-s2.0-85096945604&amp;doi=10.1002%2fett.4178&amp;partnerID=40&amp;md5=4b604a0d739b5e24b4c9bcb2fa8cf323</t>
  </si>
  <si>
    <t>10.1002/ett.4178</t>
  </si>
  <si>
    <t>2-s2.0-85133203287</t>
  </si>
  <si>
    <t>rayyan-218685691</t>
  </si>
  <si>
    <t>Secure E-Health Record Sharing using Blockchain: A Comparative Analysis Study</t>
  </si>
  <si>
    <t>Proceedings - 2022 6th International Conference on Intelligent Computing and Control Systems, ICICCS 2022</t>
  </si>
  <si>
    <t>Kondepogu, Moses Dayanand and Andrew, J.</t>
  </si>
  <si>
    <t>https://www.scopus.com/inward/record.uri?eid=2-s2.0-85133203287&amp;doi=10.1109%2fICICCS53718.2022.9788462&amp;partnerID=40&amp;md5=3061880ac78b3064338f2c87540aff5f</t>
  </si>
  <si>
    <t>10.1109/ICICCS53718.2022.9788462</t>
  </si>
  <si>
    <t>2-s2.0-85151543916</t>
  </si>
  <si>
    <t>rayyan-218685692</t>
  </si>
  <si>
    <t>Research on Microservice Access Control Model Based on Behavior Information in B5G Scenario</t>
  </si>
  <si>
    <t>Proceedings - 2022 2nd International Conference on Electronic Information Engineering and Computer Technology, EIECT 2022</t>
  </si>
  <si>
    <t>Zhou, Zhihao and Ma, Jinxin and Cui, Baojiang</t>
  </si>
  <si>
    <t>https://www.scopus.com/inward/record.uri?eid=2-s2.0-85151543916&amp;doi=10.1109%2fEIECT58010.2022.00036&amp;partnerID=40&amp;md5=d907623ae35bb764cbc629e5d288ab41</t>
  </si>
  <si>
    <t>10.1109/EIECT58010.2022.00036</t>
  </si>
  <si>
    <t>2-s2.0-85144126727</t>
  </si>
  <si>
    <t>rayyan-218685693</t>
  </si>
  <si>
    <t>Analyzing the Prospects of Blockchain in Healthcare Industry</t>
  </si>
  <si>
    <t>Computational and Mathematical Methods in Medicine</t>
  </si>
  <si>
    <t>Srivastava, Shilpa and Pant, Millie and Jauhar, Sunil Kumar and Nagar, Atulya K.</t>
  </si>
  <si>
    <t>https://www.scopus.com/inward/record.uri?eid=2-s2.0-85144126727&amp;doi=10.1155%2f2022%2f3727389&amp;partnerID=40&amp;md5=c3b73940133f04fa80d3d2c5d7136310</t>
  </si>
  <si>
    <t>2-s2.0-85130052086</t>
  </si>
  <si>
    <t>rayyan-218685694</t>
  </si>
  <si>
    <t>Data Confidentiality in Healthcare Monitoring Systems Based on Image Steganography to Improve the Exchange of Patient Information Using the Internet of Things</t>
  </si>
  <si>
    <t>Journal of Healthcare Engineering</t>
  </si>
  <si>
    <t>Aleisa, Hussah N.</t>
  </si>
  <si>
    <t>https://www.scopus.com/inward/record.uri?eid=2-s2.0-85130052086&amp;doi=10.1155%2f2022%2f7528583&amp;partnerID=40&amp;md5=8ca4b555c12f9d413cb0dcaf3b319e6b</t>
  </si>
  <si>
    <t>2-s2.0-85142534619</t>
  </si>
  <si>
    <t>rayyan-218685695</t>
  </si>
  <si>
    <t>Anti Leakage Method of Power Information Communication Data Based on Chaotic Mapping</t>
  </si>
  <si>
    <t>Guo, Sixiao and Huang, Minglei and Ling, Huaming and Huang, Xiaoying</t>
  </si>
  <si>
    <t>https://www.scopus.com/inward/record.uri?eid=2-s2.0-85142534619&amp;doi=10.1117%2f12.2660697&amp;partnerID=40&amp;md5=0c43e681a2da1d76a76e255b1fbd1e3c</t>
  </si>
  <si>
    <t>10.1117/12.2660697</t>
  </si>
  <si>
    <t>2-s2.0-85116451227</t>
  </si>
  <si>
    <t>rayyan-218685696</t>
  </si>
  <si>
    <t>Continuous improvement of script-driven verifiable random functions for reducing computing power in blockchain consensus protocols</t>
  </si>
  <si>
    <t>Guo, Guanglai and Zhu, Yan and Chen, E. and Zhu, Guizhen and Ma, Di and Chu, William ChengChung</t>
  </si>
  <si>
    <t>https://www.scopus.com/inward/record.uri?eid=2-s2.0-85116451227&amp;doi=10.1007%2fs12083-021-01243-x&amp;partnerID=40&amp;md5=1eaf8c92247b2f2e5be345179df592ce</t>
  </si>
  <si>
    <t>10.1007/s12083-021-01243-x</t>
  </si>
  <si>
    <t>2-s2.0-85135082172</t>
  </si>
  <si>
    <t>rayyan-218685697</t>
  </si>
  <si>
    <t>Fine-Grained Access Control for Power Mobile Service Based on PA Network Under Zero-Trust Framework</t>
  </si>
  <si>
    <t>Li, Yong and Chen, Lu and Li, Nige and Lu, Ziang and Dai, Zaojian and Wu and Fan</t>
  </si>
  <si>
    <t>https://www.scopus.com/inward/record.uri?eid=2-s2.0-85135082172&amp;doi=10.1007%2f978-3-031-06791-4_48&amp;partnerID=40&amp;md5=cba26b5d2d7f2c82de082af4647e4a39</t>
  </si>
  <si>
    <t>10.1007/978-3-031-06791-4_48</t>
  </si>
  <si>
    <t>2-s2.0-85135741919</t>
  </si>
  <si>
    <t>rayyan-218685698</t>
  </si>
  <si>
    <t>Toward the InterPlanetary Health Layer for the Internet of Medical Things With Distributed Ledgers and Storages</t>
  </si>
  <si>
    <t>Bigini, Gioele and Lattanzi, Emanuele</t>
  </si>
  <si>
    <t>https://www.scopus.com/inward/record.uri?eid=2-s2.0-85135741919&amp;doi=10.1109%2fACCESS.2022.3196933&amp;partnerID=40&amp;md5=52ed494136b9b848f197f30d6e0e35af</t>
  </si>
  <si>
    <t>2-s2.0-85140439720</t>
  </si>
  <si>
    <t>rayyan-218685699</t>
  </si>
  <si>
    <t>DLPFS: The Data Leakage Prevention FileSystem</t>
  </si>
  <si>
    <t>Braghin, Stefano and Simioni, Marco and Sinn, Mathieu</t>
  </si>
  <si>
    <t>https://www.scopus.com/inward/record.uri?eid=2-s2.0-85140439720&amp;doi=10.1007%2f978-3-031-16815-4_21&amp;partnerID=40&amp;md5=da036faa86446eebfda89beaa91b7606</t>
  </si>
  <si>
    <t>10.1007/978-3-031-16815-4_21</t>
  </si>
  <si>
    <t>rayyan-218685700</t>
  </si>
  <si>
    <t>Automatic generation of Chinese document watermarking fonts</t>
  </si>
  <si>
    <t>2-s2.0-85123515070</t>
  </si>
  <si>
    <t>rayyan-218685701</t>
  </si>
  <si>
    <t>Usability and Security Testing of Online Links: A Framework for Click-Through Rate Prediction Using Deep Learning</t>
  </si>
  <si>
    <t>DamaÅ¡eviÄius, Robertas and ZailskaitÄ—-JakÅ¡tÄ—, Ligita</t>
  </si>
  <si>
    <t>https://www.scopus.com/inward/record.uri?eid=2-s2.0-85123515070&amp;doi=10.3390%2felectronics11030400&amp;partnerID=40&amp;md5=5c6d68e93d40a0f102b26d942fc8759f</t>
  </si>
  <si>
    <t>2-s2.0-85124382598</t>
  </si>
  <si>
    <t>rayyan-218685702</t>
  </si>
  <si>
    <t>Conversations around organizational risk and insider threat</t>
  </si>
  <si>
    <t>Proceedings of the 2021 IEEE/ACM International Conference on Advances in Social Networks Analysis and Mining, ASONAM 2021</t>
  </si>
  <si>
    <t>Osterritter, Luke and Carley, Kathleen M.</t>
  </si>
  <si>
    <t>https://www.scopus.com/inward/record.uri?eid=2-s2.0-85124382598&amp;doi=10.1145%2f3487351.3492721&amp;partnerID=40&amp;md5=485afc18448ff0de71ca2180a8161ca0</t>
  </si>
  <si>
    <t>2-s2.0-85124431607</t>
  </si>
  <si>
    <t>rayyan-218685703</t>
  </si>
  <si>
    <t>From Cloud Computing to Fog Computing: Platforms for the Internet of Things (IoT)</t>
  </si>
  <si>
    <t>Research Anthology on Architectures, Frameworks, and Integration Strategies for Distributed and Cloud Computing</t>
  </si>
  <si>
    <t>Ahuja, Sanjay P. and Deval, Niharika</t>
  </si>
  <si>
    <t>https://www.scopus.com/inward/record.uri?eid=2-s2.0-85124431607&amp;doi=10.4018%2f978-1-7998-5339-8.ch047&amp;partnerID=40&amp;md5=65b0fc9a4f448c8c8efdb89901607631</t>
  </si>
  <si>
    <t>10.4018/978-1-7998-5339-8.ch047</t>
  </si>
  <si>
    <t>2-s2.0-85089626314</t>
  </si>
  <si>
    <t>rayyan-218685704</t>
  </si>
  <si>
    <t>Flooding and forwarding based on efficient routing protocol</t>
  </si>
  <si>
    <t>Godha, Preshi and Jadon, Swati and Patle, Anshi and Gupta, Ishu and Sharma, Bharti and Singh, Ashutosh Kumar</t>
  </si>
  <si>
    <t>https://www.scopus.com/inward/record.uri?eid=2-s2.0-85089626314&amp;doi=10.1007%2f978-981-15-5148-2_19&amp;partnerID=40&amp;md5=46db0bdd57b47743b7c4178db66e6270</t>
  </si>
  <si>
    <t>10.1007/978-981-15-5148-2_19</t>
  </si>
  <si>
    <t>2-s2.0-85120167932</t>
  </si>
  <si>
    <t>rayyan-218685705</t>
  </si>
  <si>
    <t>Privacy preserving using Diffie-Hellman and an envelope protocol through key handling techniques in cloud storage</t>
  </si>
  <si>
    <t>International Journal of Advanced Intelligence Paradigms</t>
  </si>
  <si>
    <t>Santhi Sri, K. and Veeranjaneyulu, N.</t>
  </si>
  <si>
    <t>https://www.scopus.com/inward/record.uri?eid=2-s2.0-85120167932&amp;doi=10.1504%2fIJAIP.2021.119018&amp;partnerID=40&amp;md5=39c74becda18297005ce667513dcdfee</t>
  </si>
  <si>
    <t>10.1504/IJAIP.2021.119018</t>
  </si>
  <si>
    <t>2-s2.0-85108912887</t>
  </si>
  <si>
    <t>rayyan-218685706</t>
  </si>
  <si>
    <t>An SDN empowered location aware routing for energy efficient next generation vehicular networks</t>
  </si>
  <si>
    <t>IET Intelligent Transport Systems</t>
  </si>
  <si>
    <t>Renuka, Kumari and Roy, Diptendu Sinha and Reddy, K. Hemant Kumar</t>
  </si>
  <si>
    <t>https://www.scopus.com/inward/record.uri?eid=2-s2.0-85108912887&amp;doi=10.1049%2fitr2.12026&amp;partnerID=40&amp;md5=72aa94ecbb43b7eb436637e9f9c9b8ae</t>
  </si>
  <si>
    <t>10.1049/itr2.12026</t>
  </si>
  <si>
    <t>2-s2.0-85115263116</t>
  </si>
  <si>
    <t>rayyan-218685707</t>
  </si>
  <si>
    <t>Explicating fog computing key research challenges and solutions</t>
  </si>
  <si>
    <t>Cloud Security: Concepts, Applications and Perspectives</t>
  </si>
  <si>
    <t>Martin, John Paul and Singh, Vipin and Chandrasekaran, K. and Kandasamy, A.</t>
  </si>
  <si>
    <t>https://www.scopus.com/inward/record.uri?eid=2-s2.0-85115263116&amp;partnerID=40&amp;md5=29f27d04f5576435408df087c91a6592</t>
  </si>
  <si>
    <t>2-s2.0-85121273234</t>
  </si>
  <si>
    <t>rayyan-218685708</t>
  </si>
  <si>
    <t>An experimental reputation algorithm for detecting anomalous peers in large communication networks</t>
  </si>
  <si>
    <t>Accelerating Space Commerce, Exploration, and New Discovery conference, ASCEND 2021</t>
  </si>
  <si>
    <t>Sievers, Michael and Viswanathan, Arun</t>
  </si>
  <si>
    <t>https://www.scopus.com/inward/record.uri?eid=2-s2.0-85121273234&amp;doi=10.2514%2f6.2021-4083&amp;partnerID=40&amp;md5=0550b19dcff7686dc71543a35ce41d5f</t>
  </si>
  <si>
    <t>American Institute of Aeronautics and Astronautics Inc, AIAA</t>
  </si>
  <si>
    <t>10.2514/6.2021-4083</t>
  </si>
  <si>
    <t>2-s2.0-85092178325</t>
  </si>
  <si>
    <t>rayyan-218685709</t>
  </si>
  <si>
    <t>A Systematic Survey on Fog steered IoT: Architecture, Prevalent Threats and Trust Models</t>
  </si>
  <si>
    <t>Verma, Richa and Chandra, Shalini</t>
  </si>
  <si>
    <t>https://www.scopus.com/inward/record.uri?eid=2-s2.0-85092178325&amp;doi=10.1007%2fs10776-020-00499-z&amp;partnerID=40&amp;md5=4d8ef428ec0dd3b999093e690d77cfd8</t>
  </si>
  <si>
    <t>10.1007/s10776-020-00499-z</t>
  </si>
  <si>
    <t>2-s2.0-85144784953</t>
  </si>
  <si>
    <t>rayyan-218685710</t>
  </si>
  <si>
    <t>Responsible innovation for digital identity systems</t>
  </si>
  <si>
    <t>Data and Policy</t>
  </si>
  <si>
    <t>Anand, Nishant and Brass, Irina</t>
  </si>
  <si>
    <t>https://www.scopus.com/inward/record.uri?eid=2-s2.0-85144784953&amp;doi=10.1017%2fdap.2021.35&amp;partnerID=40&amp;md5=b0302ae275429ddb437c0913bfde0714</t>
  </si>
  <si>
    <t>Cambridge University Press</t>
  </si>
  <si>
    <t>2-s2.0-85097167797</t>
  </si>
  <si>
    <t>rayyan-218685711</t>
  </si>
  <si>
    <t>MLPAM: A Machine Learning and Probabilistic Analysis Based Model for Preserving Security and Privacy in Cloud Environment</t>
  </si>
  <si>
    <t>Gupta, Ishu and Gupta, Rishabh and Singh, Ashutosh Kumar and Buyya, Rajkumar</t>
  </si>
  <si>
    <t>https://www.scopus.com/inward/record.uri?eid=2-s2.0-85097167797&amp;doi=10.1109%2fJSYST.2020.3035666&amp;partnerID=40&amp;md5=2ab78a4ebdcaf723fb8774acf8255579</t>
  </si>
  <si>
    <t>10.1109/JSYST.2020.3035666</t>
  </si>
  <si>
    <t>2-s2.0-85108150036</t>
  </si>
  <si>
    <t>rayyan-218685712</t>
  </si>
  <si>
    <t>Towards activity-centric access control for smart collaborative ecosystems</t>
  </si>
  <si>
    <t>Gupta, Maanak and Sandhu, Ravi</t>
  </si>
  <si>
    <t>https://www.scopus.com/inward/record.uri?eid=2-s2.0-85108150036&amp;doi=10.1145%2f3450569.3463559&amp;partnerID=40&amp;md5=47ad9524fb1ea1af8ae396635a2cd8b0</t>
  </si>
  <si>
    <t>rayyan-218685713</t>
  </si>
  <si>
    <t>Zaabar, Bessem and Cheikhrouhou, Omar and Jamil, Faisal and Ammi, Meryem and Abid, Mohamed</t>
  </si>
  <si>
    <t>https://www.scopus.com/inward/record.uri?eid=2-s2.0-85116452680&amp;doi=10.1016%2fj.comnet.2021.108500&amp;partnerID=40&amp;md5=721ac75b586315ca0cd5ad1cb951959f</t>
  </si>
  <si>
    <t>2-s2.0-85111001184</t>
  </si>
  <si>
    <t>rayyan-218685714</t>
  </si>
  <si>
    <t>Identification of source social network of digital images using deep neural network</t>
  </si>
  <si>
    <t>Manisha and Karunakar, A.K. and Li, Chang-Tsun</t>
  </si>
  <si>
    <t>https://www.scopus.com/inward/record.uri?eid=2-s2.0-85111001184&amp;doi=10.1016%2fj.patrec.2021.06.019&amp;partnerID=40&amp;md5=6e40b2542b80398fe6a4ee6cd7facd09</t>
  </si>
  <si>
    <t>10.1016/j.patrec.2021.06.019</t>
  </si>
  <si>
    <t>2-s2.0-85117611209</t>
  </si>
  <si>
    <t>rayyan-218685715</t>
  </si>
  <si>
    <t>A Survey of the Main Security Issues and Solutions for the SDN Architecture</t>
  </si>
  <si>
    <t>Jimenez, Maria B. and Fernandez, David and Rivadeneira, Jorge Eduardo and Bellido, Luis and Cardenas, Andres</t>
  </si>
  <si>
    <t>https://www.scopus.com/inward/record.uri?eid=2-s2.0-85117611209&amp;doi=10.1109%2fACCESS.2021.3109564&amp;partnerID=40&amp;md5=20f718ebdc99abea51527f74f3bef657</t>
  </si>
  <si>
    <t>2-s2.0-85125388718</t>
  </si>
  <si>
    <t>rayyan-218685716</t>
  </si>
  <si>
    <t>A real time fog computing applications their privacy issues and solutions</t>
  </si>
  <si>
    <t>Proceedings of the 5th International Conference on Electronics, Communication and Aerospace Technology, ICECA 2021</t>
  </si>
  <si>
    <t>Kumar, Komuravelly Sudheer and Vatambeti, Ramesh and Krishna, K Vamsi and Narender, Mekala and Saikumar, K.</t>
  </si>
  <si>
    <t>https://www.scopus.com/inward/record.uri?eid=2-s2.0-85125388718&amp;doi=10.1109%2fICECA52323.2021.9675956&amp;partnerID=40&amp;md5=f5efa258e885d9583d8ad02cdf5df508</t>
  </si>
  <si>
    <t>10.1109/ICECA52323.2021.9675956</t>
  </si>
  <si>
    <t>2-s2.0-85106647283</t>
  </si>
  <si>
    <t>rayyan-218685717</t>
  </si>
  <si>
    <t>Interaction of Adjacent Smart Traffic Lights During Traffic Jams at an Intersection</t>
  </si>
  <si>
    <t>Applied Mathematics and Information Sciences</t>
  </si>
  <si>
    <t>Mansurova, M.E. and Belgibaev, B.A. and Ixanov, S. Sh. and Karimsakova, D.T. and Zhamangarin, D.S.</t>
  </si>
  <si>
    <t>https://www.scopus.com/inward/record.uri?eid=2-s2.0-85106647283&amp;doi=10.18576%2famis%2f150316&amp;partnerID=40&amp;md5=182bd30080387b2ba34857df04944804</t>
  </si>
  <si>
    <t>Natural Sciences Publishing</t>
  </si>
  <si>
    <t>10.18576/amis/150316</t>
  </si>
  <si>
    <t>2-s2.0-85206158788</t>
  </si>
  <si>
    <t>rayyan-218685718</t>
  </si>
  <si>
    <t>Introduction to sensors in IoT and cloud computing applications</t>
  </si>
  <si>
    <t>Introduction to Sensors in IoT and Cloud Computing Applications</t>
  </si>
  <si>
    <t>Nagaraj, Ambika</t>
  </si>
  <si>
    <t>https://www.scopus.com/inward/record.uri?eid=2-s2.0-85206158788&amp;doi=10.2174%2f97898114793591210101&amp;partnerID=40&amp;md5=4a379535bb3b558bd84767f0e73aa423</t>
  </si>
  <si>
    <t>10.2174/97898114793591210101</t>
  </si>
  <si>
    <t>2-s2.0-85106267401</t>
  </si>
  <si>
    <t>rayyan-218685719</t>
  </si>
  <si>
    <t>A comparative study of audio steganography schemes</t>
  </si>
  <si>
    <t>https://www.scopus.com/inward/record.uri?eid=2-s2.0-85106267401&amp;doi=10.12785%2fIJCDS%2f100153&amp;partnerID=40&amp;md5=362760ac99e37634a1f77411484fbccb</t>
  </si>
  <si>
    <t>2-s2.0-85112676115</t>
  </si>
  <si>
    <t>rayyan-218685720</t>
  </si>
  <si>
    <t>A Blockchain-empowered Access Control Framework for Smart Devices in Green Internet of Things</t>
  </si>
  <si>
    <t>ACM Transactions on Internet Technology</t>
  </si>
  <si>
    <t>Tan, Liang and Shi, Na and Yu, Keping and Aloqaily, Moayad and Jararweh, Yaser</t>
  </si>
  <si>
    <t>https://www.scopus.com/inward/record.uri?eid=2-s2.0-85112676115&amp;doi=10.1145%2f3433542&amp;partnerID=40&amp;md5=0ab91714789d043f704aa9c973a10cb2</t>
  </si>
  <si>
    <t>10.1145/3433542</t>
  </si>
  <si>
    <t>2-s2.0-85114887290</t>
  </si>
  <si>
    <t>rayyan-218685721</t>
  </si>
  <si>
    <t>Efficient DLP-visor: An efficient hypervisor-based DLP</t>
  </si>
  <si>
    <t>Proceedings - 21st IEEE/ACM International Symposium on Cluster, Cloud and Internet Computing, CCGrid 2021</t>
  </si>
  <si>
    <t>Kiperberg, Michael and Amit, Guy and Yeshooroon, Amir and Zaidenberg, Nezer J.</t>
  </si>
  <si>
    <t>https://www.scopus.com/inward/record.uri?eid=2-s2.0-85114887290&amp;doi=10.1109%2fCCGrid51090.2021.00044&amp;partnerID=40&amp;md5=3849d7eb4adbf44ae27363cf0b5a341e</t>
  </si>
  <si>
    <t>10.1109/CCGrid51090.2021.00044</t>
  </si>
  <si>
    <t>2-s2.0-85119299110</t>
  </si>
  <si>
    <t>rayyan-218685722</t>
  </si>
  <si>
    <t>Blockchain-based healthcare information preservation using extended chaotic maps for hipaa privacy/security regulations</t>
  </si>
  <si>
    <t>Lee, Tian-Fu and Chang, I-Pin and Kung, Ting-Shun</t>
  </si>
  <si>
    <t>https://www.scopus.com/inward/record.uri?eid=2-s2.0-85119299110&amp;doi=10.3390%2fapp112210576&amp;partnerID=40&amp;md5=890c7d8ade30ed5637fcd796d77bf9cf</t>
  </si>
  <si>
    <t>2-s2.0-85133135004</t>
  </si>
  <si>
    <t>rayyan-218685723</t>
  </si>
  <si>
    <t>A Multi-Tenant Access Control Method Based on Environmental Attributes and Security Labels</t>
  </si>
  <si>
    <t>Duan, Yubing and Deng, Xiaolei and Yang, Haosen</t>
  </si>
  <si>
    <t>https://www.scopus.com/inward/record.uri?eid=2-s2.0-85133135004&amp;doi=10.1145%2f3473465.3473473&amp;partnerID=40&amp;md5=0198d2b6d3dbd79d059252919af05c54</t>
  </si>
  <si>
    <t>10.1145/3473465.3473473</t>
  </si>
  <si>
    <t>2-s2.0-85119330354</t>
  </si>
  <si>
    <t>rayyan-218685724</t>
  </si>
  <si>
    <t>Research progress of digital image forensic techniques based on deep learning</t>
  </si>
  <si>
    <t>Chinese Journal of Network and Information Security</t>
  </si>
  <si>
    <t>Qiao, Tong and Yao, Hongwei and Pan, Binmin and Xu, Ming and Chen, Yanli</t>
  </si>
  <si>
    <t>https://www.scopus.com/inward/record.uri?eid=2-s2.0-85119330354&amp;doi=10.11959%2fj.issn.2096-109x.2021047&amp;partnerID=40&amp;md5=6a6c7bfcb951fd9756809680baf3525b</t>
  </si>
  <si>
    <t>Beijing Xintong Media Co., Ltd.</t>
  </si>
  <si>
    <t>10.11959/j.issn.2096-109x.2021047</t>
  </si>
  <si>
    <t>rayyan-218685725</t>
  </si>
  <si>
    <t>Cirillo, Flavio and Cheng, Bin and Porcellana, Raffaele and Russo, Marco and Solmaz, Gurkan and Sakamoto, Hisashi and Romano, Simon Pietro</t>
  </si>
  <si>
    <t>https://www.scopus.com/inward/record.uri?eid=2-s2.0-85099882430&amp;doi=10.1109%2fLCN48667.2020.9314823&amp;partnerID=40&amp;md5=c90bdaeda7b816a68f3689ecee97e67c</t>
  </si>
  <si>
    <t>2-s2.0-85073996836</t>
  </si>
  <si>
    <t>rayyan-218685726</t>
  </si>
  <si>
    <t>Design and implementation of CfoTS networks for industrial fault detection and correction mechanism</t>
  </si>
  <si>
    <t>Karthikeyan, S. and Vimala Devi, K. and Valarmathi, K.</t>
  </si>
  <si>
    <t>https://www.scopus.com/inward/record.uri?eid=2-s2.0-85073996836&amp;doi=10.1007%2fs11227-019-02993-5&amp;partnerID=40&amp;md5=04779508f2ee3f3a59f6061e2630890f</t>
  </si>
  <si>
    <t>10.1007/s11227-019-02993-5</t>
  </si>
  <si>
    <t>2-s2.0-85118495117</t>
  </si>
  <si>
    <t>rayyan-218685727</t>
  </si>
  <si>
    <t>Securing iot data using steganography: A practical implementation approach</t>
  </si>
  <si>
    <t>Djebbar, Fatiha</t>
  </si>
  <si>
    <t>https://www.scopus.com/inward/record.uri?eid=2-s2.0-85118495117&amp;doi=10.3390%2felectronics10212707&amp;partnerID=40&amp;md5=7e9bf5e3fe8f589a2a39c5a9f638955a</t>
  </si>
  <si>
    <t>2-s2.0-85115070260</t>
  </si>
  <si>
    <t>rayyan-218685728</t>
  </si>
  <si>
    <t>Blockchain Applications in Computer Communication</t>
  </si>
  <si>
    <t>Proceedings of the 13th International Conference on Electronics, Computers and Artificial Intelligence, ECAI 2021</t>
  </si>
  <si>
    <t>Nita, Stefania Loredana and Mihailescu, Marius Iulian</t>
  </si>
  <si>
    <t>https://www.scopus.com/inward/record.uri?eid=2-s2.0-85115070260&amp;doi=10.1109%2fECAI52376.2021.9515094&amp;partnerID=40&amp;md5=28c16f544804324a1d8148f91ae91f1b</t>
  </si>
  <si>
    <t>10.1109/ECAI52376.2021.9515094</t>
  </si>
  <si>
    <t>2-s2.0-85133133222</t>
  </si>
  <si>
    <t>rayyan-218685729</t>
  </si>
  <si>
    <t>Crowd Detection that Potentially Violate Covid-19 Health Protocol Using Convolutional Neural Network (CNN)</t>
  </si>
  <si>
    <t>Proceedings - 2nd International Conference on Computer Science and Engineering: The Effects of the Digital World After Pandemic (EDWAP), IC2SE 2021</t>
  </si>
  <si>
    <t>Naf'An, Emil and Islami, Fajrul and Gushelmi, Gushelmi</t>
  </si>
  <si>
    <t>https://www.scopus.com/inward/record.uri?eid=2-s2.0-85133133222&amp;doi=10.1109%2fIC2SE52832.2021.9791865&amp;partnerID=40&amp;md5=7ebfad3e79674e6a03dbc98bb7cd191f</t>
  </si>
  <si>
    <t>10.1109/IC2SE52832.2021.9791865</t>
  </si>
  <si>
    <t>2-s2.0-85098890220</t>
  </si>
  <si>
    <t>rayyan-218685730</t>
  </si>
  <si>
    <t>Enhancing personalized ads using interest category classification of SNS users based on deep neural networks</t>
  </si>
  <si>
    <t>Hong, Taekeun and Choi, Jin-A and Lim, Kiho and Kim, Pankoo</t>
  </si>
  <si>
    <t>https://www.scopus.com/inward/record.uri?eid=2-s2.0-85098890220&amp;doi=10.3390%2fs21010199&amp;partnerID=40&amp;md5=400c50e9a8142274d9c0bffea4348b21</t>
  </si>
  <si>
    <t>2-s2.0-85090228262</t>
  </si>
  <si>
    <t>rayyan-218685731</t>
  </si>
  <si>
    <t>Theft security system for automatic teller machines using iot</t>
  </si>
  <si>
    <t>Verma, Vinay and Verma, Anjali and Sharma, Gaurav and Sharma, Anand</t>
  </si>
  <si>
    <t>https://www.scopus.com/inward/record.uri?eid=2-s2.0-85090228262&amp;doi=10.1007%2f978-981-15-5421-6_37&amp;partnerID=40&amp;md5=0b3f68658cd6bca427611bd53f071621</t>
  </si>
  <si>
    <t>10.1007/978-981-15-5421-6_37</t>
  </si>
  <si>
    <t>2-s2.0-85122014681</t>
  </si>
  <si>
    <t>rayyan-218685732</t>
  </si>
  <si>
    <t>Classification and grading of diabetic retinopathy images using mixture of ensemble classifiers</t>
  </si>
  <si>
    <t>Bhuvaneswari, R. and Ganesh Vaidyanathan, S.</t>
  </si>
  <si>
    <t>https://www.scopus.com/inward/record.uri?eid=2-s2.0-85122014681&amp;doi=10.3233%2fJIFS-211364&amp;partnerID=40&amp;md5=06855dfb17ec66c1640f6482fdbd39b0</t>
  </si>
  <si>
    <t>10.3233/JIFS-211364</t>
  </si>
  <si>
    <t>2-s2.0-85099598299</t>
  </si>
  <si>
    <t>rayyan-218685733</t>
  </si>
  <si>
    <t>Symmetric Key Algorithm in Computer security: A Review</t>
  </si>
  <si>
    <t>Proceedings of the 4th International Conference on Electronics, Communication and Aerospace Technology, ICECA 2020</t>
  </si>
  <si>
    <t>Anusha, R and Dileep Kumar, M J and Shetty, Vaishnavi S and Prajwal Hegde, N</t>
  </si>
  <si>
    <t>https://www.scopus.com/inward/record.uri?eid=2-s2.0-85099598299&amp;doi=10.1109%2fICECA49313.2020.9297547&amp;partnerID=40&amp;md5=24832e420da53580754d1ec427d230d3</t>
  </si>
  <si>
    <t>10.1109/ICECA49313.2020.9297547</t>
  </si>
  <si>
    <t>2-s2.0-85174648281</t>
  </si>
  <si>
    <t>rayyan-218685734</t>
  </si>
  <si>
    <t>Management Challenges in the Implementation of an Email Boundary Control for Data Leakage Prevention</t>
  </si>
  <si>
    <t>Dunn, Joe G. and Maple, Carsten and Epiphaniou, Gregory</t>
  </si>
  <si>
    <t>https://www.scopus.com/inward/record.uri?eid=2-s2.0-85174648281&amp;doi=10.1049%2ficp.2021.2407&amp;partnerID=40&amp;md5=c9725019236bfd8a32c4b0b7873b7bf2</t>
  </si>
  <si>
    <t>10.1049/icp.2021.2407</t>
  </si>
  <si>
    <t>2-s2.0-85113781771</t>
  </si>
  <si>
    <t>rayyan-218685735</t>
  </si>
  <si>
    <t>Deep learning for multimedia forensics</t>
  </si>
  <si>
    <t>Foundations and Trends in Computer Graphics and Vision</t>
  </si>
  <si>
    <t>Amerini, Irene and Anagnostopoulos, Aris and Maiano, Luca and Celsi, Lorenzo Ricciardi</t>
  </si>
  <si>
    <t>https://www.scopus.com/inward/record.uri?eid=2-s2.0-85113781771&amp;doi=10.1561%2f0600000096&amp;partnerID=40&amp;md5=65351c1ce97c60be00e45461153b18e7</t>
  </si>
  <si>
    <t>Now Publishers Inc</t>
  </si>
  <si>
    <t>2-s2.0-85108170620</t>
  </si>
  <si>
    <t>rayyan-218685736</t>
  </si>
  <si>
    <t>Mutation analysis of NGAC policies</t>
  </si>
  <si>
    <t>https://www.scopus.com/inward/record.uri?eid=2-s2.0-85108170620&amp;doi=10.1145%2f3450569.3463563&amp;partnerID=40&amp;md5=57b124b48a5bee172497a7716b6c67d7</t>
  </si>
  <si>
    <t>2-s2.0-85049731366</t>
  </si>
  <si>
    <t>rayyan-218685737</t>
  </si>
  <si>
    <t>Identification of a Malicious Optical Edge Device in the SDN-Based Optical Fog/Cloud Computing Network</t>
  </si>
  <si>
    <t>Journal of Optical Communications</t>
  </si>
  <si>
    <t>Sood, Sandeep K. and Deep Singh, Kiran</t>
  </si>
  <si>
    <t>https://www.scopus.com/inward/record.uri?eid=2-s2.0-85049731366&amp;doi=10.1515%2fjoc-2018-0047&amp;partnerID=40&amp;md5=9c3038e52afabd7e035f04e68a871e21</t>
  </si>
  <si>
    <t>De Gruyter Open Ltd</t>
  </si>
  <si>
    <t>10.1515/joc-2018-0047</t>
  </si>
  <si>
    <t>2-s2.0-85115697653</t>
  </si>
  <si>
    <t>rayyan-218685738</t>
  </si>
  <si>
    <t>Data exfiltration: Methods and detection countermeasures</t>
  </si>
  <si>
    <t>King, James and Bendiab, Gueltoum and Savage, Nick and Shiaeles, Stavros</t>
  </si>
  <si>
    <t>https://www.scopus.com/inward/record.uri?eid=2-s2.0-85115697653&amp;doi=10.1109%2fCSR51186.2021.9527962&amp;partnerID=40&amp;md5=6134a6c4c7dc77fbdff61c6d2e24c007</t>
  </si>
  <si>
    <t>10.1109/CSR51186.2021.9527962</t>
  </si>
  <si>
    <t>2-s2.0-85102531962</t>
  </si>
  <si>
    <t>rayyan-218685739</t>
  </si>
  <si>
    <t>Privacy-Preserving Key Agreement Protocol for Fog Computing Supported Internet of Things Environment</t>
  </si>
  <si>
    <t>Rana, Saurabh and Mishra, Dheerendra and Arora, Riya</t>
  </si>
  <si>
    <t>https://www.scopus.com/inward/record.uri?eid=2-s2.0-85102531962&amp;doi=10.1007%2fs11277-021-08234-4&amp;partnerID=40&amp;md5=29b5a24b947a19b2c522e7eb1cccca36</t>
  </si>
  <si>
    <t>10.1007/s11277-021-08234-4</t>
  </si>
  <si>
    <t>2-s2.0-85126937194</t>
  </si>
  <si>
    <t>rayyan-218685740</t>
  </si>
  <si>
    <t>Image Encryption Through Lucas Sequence, S-Box and Chaos Theory</t>
  </si>
  <si>
    <t>Proceedings - 2021 8th NAFOSTED Conference on Information and Computer Science, NICS 2021</t>
  </si>
  <si>
    <t>Alexan, Wassim and Elbeltagy, Mohamed and Aboshousha, Amr</t>
  </si>
  <si>
    <t>https://www.scopus.com/inward/record.uri?eid=2-s2.0-85126937194&amp;doi=10.1109%2fNICS54270.2021.9701533&amp;partnerID=40&amp;md5=97994dcd0293af24cc025e0ebe730ba6</t>
  </si>
  <si>
    <t>10.1109/NICS54270.2021.9701533</t>
  </si>
  <si>
    <t>2-s2.0-85104193019</t>
  </si>
  <si>
    <t>rayyan-218685741</t>
  </si>
  <si>
    <t>Secure ABE Scheme for Access Management in Blockchain-Based IoT</t>
  </si>
  <si>
    <t>Zhang, Jiansheng and Xin, Yang and Gao, Yulong and Lei, Xiaohui and Yang, Yixian</t>
  </si>
  <si>
    <t>https://www.scopus.com/inward/record.uri?eid=2-s2.0-85104193019&amp;doi=10.1109%2fACCESS.2021.3071031&amp;partnerID=40&amp;md5=1872340d23d9bed39a33a2fa01a6a416</t>
  </si>
  <si>
    <t>2-s2.0-85113811161</t>
  </si>
  <si>
    <t>rayyan-218685742</t>
  </si>
  <si>
    <t>Needs assessment for the development of an electronic cross-facility health record (Echr) for pediatric palliative care: A design thinking approach</t>
  </si>
  <si>
    <t>Children</t>
  </si>
  <si>
    <t>Busse, Theresa Sophie and Jux, Chantal and Kernebeck, Sven and Dreier, Larissa Alice and Meyer, Dorothee and Zenz, Daniel and Zernikow, Boris and Ehlers, Jan Peter</t>
  </si>
  <si>
    <t>https://www.scopus.com/inward/record.uri?eid=2-s2.0-85113811161&amp;doi=10.3390%2fchildren8070602&amp;partnerID=40&amp;md5=904067ea845d0e4f0f578d558c4d881d</t>
  </si>
  <si>
    <t>2-s2.0-85110581367</t>
  </si>
  <si>
    <t>rayyan-218685743</t>
  </si>
  <si>
    <t>SSII: Secured and high-quality steganography using intelligent hybrid optimization algorithms for IoT</t>
  </si>
  <si>
    <t>Dhawan, Sachin and Chakraborty, Chinmay and Frnda, Jaroslav and Gupta, Rashmi and Rana, Arun Kumar and Pani, Subhendu Kumar</t>
  </si>
  <si>
    <t>https://www.scopus.com/inward/record.uri?eid=2-s2.0-85110581367&amp;doi=10.1109%2fACCESS.2021.3089357&amp;partnerID=40&amp;md5=d4636d8a0340808867bcdf30ed89d3b2</t>
  </si>
  <si>
    <t>2-s2.0-85089597477</t>
  </si>
  <si>
    <t>rayyan-218685744</t>
  </si>
  <si>
    <t>Online information leaker identification scheme for secure data sharing</t>
  </si>
  <si>
    <t>Singh, Ashutosh Kumar and Gupta, Ishu</t>
  </si>
  <si>
    <t>https://www.scopus.com/inward/record.uri?eid=2-s2.0-85089597477&amp;doi=10.1007%2fs11042-020-09470-9&amp;partnerID=40&amp;md5=84d6cb26a308ece21fe00021249b8599</t>
  </si>
  <si>
    <t>10.1007/s11042-020-09470-9</t>
  </si>
  <si>
    <t>2-s2.0-85078823553</t>
  </si>
  <si>
    <t>rayyan-218685745</t>
  </si>
  <si>
    <t>Defense model for preserving the wind turbine Records in Cloud Using fog Computing with coupling based cryptography</t>
  </si>
  <si>
    <t>Agasthian, A. and Pamula, Rajendra and Kumaraswamidhas, L.A.</t>
  </si>
  <si>
    <t>https://www.scopus.com/inward/record.uri?eid=2-s2.0-85078823553&amp;doi=10.1007%2fs12083-019-00819-y&amp;partnerID=40&amp;md5=bddad85a54938d832c8715b69f56e398</t>
  </si>
  <si>
    <t>10.1007/s12083-019-00819-y</t>
  </si>
  <si>
    <t>2-s2.0-85052989475</t>
  </si>
  <si>
    <t>rayyan-218685747</t>
  </si>
  <si>
    <t>Resource management in pervasive Internet of Things: A survey</t>
  </si>
  <si>
    <t>Zahoor, Saniya and Mir, Roohie Naaz</t>
  </si>
  <si>
    <t>https://www.scopus.com/inward/record.uri?eid=2-s2.0-85052989475&amp;doi=10.1016%2fj.jksuci.2018.08.014&amp;partnerID=40&amp;md5=c7ae102da0940d0d1bf823d90ed0c983</t>
  </si>
  <si>
    <t>2-s2.0-85100618357</t>
  </si>
  <si>
    <t>rayyan-218685748</t>
  </si>
  <si>
    <t>A survey on access control in IoT: Models, architectures and research opportunities</t>
  </si>
  <si>
    <t>International Journal of Security and Networks</t>
  </si>
  <si>
    <t>Alnefaie, Seham and Alshehri, Suhair and Cherif, Asma</t>
  </si>
  <si>
    <t>https://www.scopus.com/inward/record.uri?eid=2-s2.0-85100618357&amp;doi=10.1504%2fIJSN.2021.112837&amp;partnerID=40&amp;md5=d5cac0165608b4b79f6d52cd60992ebf</t>
  </si>
  <si>
    <t>10.1504/IJSN.2021.112837</t>
  </si>
  <si>
    <t>rayyan-218685749</t>
  </si>
  <si>
    <t>Exposing DeepFake Video Detection Based on Convolutional Long Short-Term Memory Network</t>
  </si>
  <si>
    <t>2-s2.0-85089284293</t>
  </si>
  <si>
    <t>rayyan-218685750</t>
  </si>
  <si>
    <t>A study on design requirement development and satisfaction for future virtualworld systems</t>
  </si>
  <si>
    <t>Shen, Bingqing and Tan, Weiming and Guo, Jingzhi and Cai, Hongming and Wang, Bin and Zhuo, Shuaihe</t>
  </si>
  <si>
    <t>https://www.scopus.com/inward/record.uri?eid=2-s2.0-85089284293&amp;doi=10.3390%2fFI12070112&amp;partnerID=40&amp;md5=7c964b429c8209520504bbca1c8bdf97</t>
  </si>
  <si>
    <t>2-s2.0-85130847974</t>
  </si>
  <si>
    <t>rayyan-218685751</t>
  </si>
  <si>
    <t>Distributed Intelligence in the Internet of Things: Challenges and Opportunities</t>
  </si>
  <si>
    <t>Alsboui, Tariq and Qin, Yongrui and Hill, Richard and Al-Aqrabi, Hussain</t>
  </si>
  <si>
    <t>https://www.scopus.com/inward/record.uri?eid=2-s2.0-85130847974&amp;doi=10.1007%2fs42979-021-00677-7&amp;partnerID=40&amp;md5=f493b87ed8b505fd61c92a4091d2872e</t>
  </si>
  <si>
    <t>2-s2.0-85126478621</t>
  </si>
  <si>
    <t>rayyan-218685752</t>
  </si>
  <si>
    <t>ON CONSTRUCTING A BETTER CORRELATION PREDICTOR FOR PRNU-BASED IMAGE FORGERY LOCALIZATION</t>
  </si>
  <si>
    <t>Proceedings - IEEE International Conference on Multimedia and Expo</t>
  </si>
  <si>
    <t>Lin, Xufeng and Li, Chang-Tsun</t>
  </si>
  <si>
    <t>https://www.scopus.com/inward/record.uri?eid=2-s2.0-85126478621&amp;doi=10.1109%2fICME51207.2021.9428127&amp;partnerID=40&amp;md5=c14a1acb746f0bbf21c271f69876550d</t>
  </si>
  <si>
    <t>10.1109/ICME51207.2021.9428127</t>
  </si>
  <si>
    <t>2-s2.0-85122925852</t>
  </si>
  <si>
    <t>rayyan-218685753</t>
  </si>
  <si>
    <t>Improving security in industry 4.0 by extending OPC-UA with usage control</t>
  </si>
  <si>
    <t>Martinelli, Fabio and Osliak, Oleksii and Mori, Paolo and Saracino, Andrea</t>
  </si>
  <si>
    <t>https://www.scopus.com/inward/record.uri?eid=2-s2.0-85122925852&amp;doi=10.1145%2f3407023.3407077&amp;partnerID=40&amp;md5=5029c6ad76865ce3b38780dce08ab6e9</t>
  </si>
  <si>
    <t>10.1145/3407023.3407077</t>
  </si>
  <si>
    <t>2-s2.0-85102783648</t>
  </si>
  <si>
    <t>rayyan-218685754</t>
  </si>
  <si>
    <t>Multiview Sentiment Analysis with Image-Text-Concept Features of Indonesian Social Media Posts</t>
  </si>
  <si>
    <t>Setiawan, Esther Irawati and Juwiantho, Hans and Santoso, Joan and Sumpeno, Surya and Fujisawa, Kimiya and Purnomo, Mauridhi Hery</t>
  </si>
  <si>
    <t>https://www.scopus.com/inward/record.uri?eid=2-s2.0-85102783648&amp;doi=10.22266%2fijies2021.0430.47&amp;partnerID=40&amp;md5=93173dd23f0fb527c88ce418b2110f86</t>
  </si>
  <si>
    <t>2-s2.0-85119616842</t>
  </si>
  <si>
    <t>rayyan-218685755</t>
  </si>
  <si>
    <t>Activity Control Design Principles: Next Generation Access Control for Smart and Collaborative Systems</t>
  </si>
  <si>
    <t>Park, Jaehong and Sandhu, Ravi and Gupta, Maanak and Bhatt, Smriti</t>
  </si>
  <si>
    <t>https://www.scopus.com/inward/record.uri?eid=2-s2.0-85119616842&amp;doi=10.1109%2fACCESS.2021.3126201&amp;partnerID=40&amp;md5=b8eede1a01e52b4bd901a8669866805c</t>
  </si>
  <si>
    <t>2-s2.0-85111461869</t>
  </si>
  <si>
    <t>rayyan-218685756</t>
  </si>
  <si>
    <t>Incorporating Behavior in Attribute Based Access Control Model Using Machine Learning</t>
  </si>
  <si>
    <t>15th Annual IEEE International Systems Conference, SysCon 2021 - Proceedings</t>
  </si>
  <si>
    <t>Afshar, Majid and Samet, Saeed and Usefi, Hamid</t>
  </si>
  <si>
    <t>https://www.scopus.com/inward/record.uri?eid=2-s2.0-85111461869&amp;doi=10.1109%2fSysCon48628.2021.9447115&amp;partnerID=40&amp;md5=259fa83b6b9c2ee89c0274a0ae897a62</t>
  </si>
  <si>
    <t>10.1109/SysCon48628.2021.9447115</t>
  </si>
  <si>
    <t>2-s2.0-85105131439</t>
  </si>
  <si>
    <t>rayyan-218685757</t>
  </si>
  <si>
    <t>Media forensics on social media platforms: a survey</t>
  </si>
  <si>
    <t>Eurasip Journal on Information Security</t>
  </si>
  <si>
    <t>Pasquini, Cecilia and Amerini, Irene and Boato, Giulia</t>
  </si>
  <si>
    <t>https://www.scopus.com/inward/record.uri?eid=2-s2.0-85105131439&amp;doi=10.1186%2fs13635-021-00117-2&amp;partnerID=40&amp;md5=9defa1a80adfeeec7e2be84dbea5be2e</t>
  </si>
  <si>
    <t>2-s2.0-85104014965</t>
  </si>
  <si>
    <t>rayyan-218685758</t>
  </si>
  <si>
    <t>A survey of fog computing-based healthcare big data analytics and its security</t>
  </si>
  <si>
    <t>International Journal of Ambient Computing and Intelligence</t>
  </si>
  <si>
    <t>Priyadarshini, Rojalina and Barik, Rabindra Kumar and Dubey, Harish Chandra and Mishra, Brojo Kishore</t>
  </si>
  <si>
    <t>https://www.scopus.com/inward/record.uri?eid=2-s2.0-85104014965&amp;doi=10.4018%2fIJACI.2021040104&amp;partnerID=40&amp;md5=a574e86fca8135ae86b28ad35bedf78f</t>
  </si>
  <si>
    <t>10.4018/IJACI.2021040104</t>
  </si>
  <si>
    <t>2-s2.0-85103179312</t>
  </si>
  <si>
    <t>rayyan-218685759</t>
  </si>
  <si>
    <t>Linking Sensitive Data: Methods and Techniques for Practical Privacy-Preserving Information Sharing</t>
  </si>
  <si>
    <t>Christen, Peter and Ranbaduge, Thilina and Schnell, Rainer</t>
  </si>
  <si>
    <t>https://www.scopus.com/inward/record.uri?eid=2-s2.0-85103179312&amp;doi=10.1007%2f978-3-030-59706-1&amp;partnerID=40&amp;md5=27ff6cb86a71aa06ea2a0da1fc2f8361</t>
  </si>
  <si>
    <t>10.1007/978-3-030-59706-1</t>
  </si>
  <si>
    <t>2-s2.0-85105393813</t>
  </si>
  <si>
    <t>rayyan-218685760</t>
  </si>
  <si>
    <t>Deep CNN and Deep GAN in Computational Visual Perception-Driven Image Analysis</t>
  </si>
  <si>
    <t>Nandhini Abirami, R. and Durai Raj Vincent, P.M. and Srinivasan, Kathiravan and Tariq, Usman and Chang, Chuan-Yu</t>
  </si>
  <si>
    <t>https://www.scopus.com/inward/record.uri?eid=2-s2.0-85105393813&amp;doi=10.1155%2f2021%2f5541134&amp;partnerID=40&amp;md5=616e64ea58d07da9c642c1840ed1f374</t>
  </si>
  <si>
    <t>2-s2.0-85090256432</t>
  </si>
  <si>
    <t>rayyan-218685761</t>
  </si>
  <si>
    <t>Fog-assisted data security and privacy in healthcare</t>
  </si>
  <si>
    <t>Kaushik, Shweta and Sinha, Amit</t>
  </si>
  <si>
    <t>https://www.scopus.com/inward/record.uri?eid=2-s2.0-85090256432&amp;doi=10.1007%2f978-3-030-46197-3_13&amp;partnerID=40&amp;md5=e67328ad14d9ece4f659fe25ac32f380</t>
  </si>
  <si>
    <t>10.1007/978-3-030-46197-3_13</t>
  </si>
  <si>
    <t>2-s2.0-85107448756</t>
  </si>
  <si>
    <t>rayyan-218685762</t>
  </si>
  <si>
    <t>An Organized Study on Data Divulge Elimination and Discernment</t>
  </si>
  <si>
    <t>Khushbu and Nishad, Poonam and Kashyap, Vipin and Gupta, Ishu and Singh, Ashutosh Kumar</t>
  </si>
  <si>
    <t>https://www.scopus.com/inward/record.uri?eid=2-s2.0-85107448756&amp;doi=10.1007%2f978-981-15-9647-6_45&amp;partnerID=40&amp;md5=04d2f2239b577d2076ba9cdc17a53ccc</t>
  </si>
  <si>
    <t>10.1007/978-981-15-9647-6_45</t>
  </si>
  <si>
    <t>2-s2.0-85096755498</t>
  </si>
  <si>
    <t>rayyan-218685763</t>
  </si>
  <si>
    <t>Security and Privacy Challenges in Connected Vehicular Cloud Computing</t>
  </si>
  <si>
    <t>Masood, Arooj and Lakew, Demeke Shumeye and Cho, Sungrae</t>
  </si>
  <si>
    <t>https://www.scopus.com/inward/record.uri?eid=2-s2.0-85096755498&amp;doi=10.1109%2fCOMST.2020.3012961&amp;partnerID=40&amp;md5=04feb7a77d8e29ee1a657ad1fc7d6126</t>
  </si>
  <si>
    <t>10.1109/COMST.2020.3012961</t>
  </si>
  <si>
    <t>2-s2.0-85087962799</t>
  </si>
  <si>
    <t>rayyan-218685764</t>
  </si>
  <si>
    <t>An ethico-legal framework for social data science</t>
  </si>
  <si>
    <t>ForgÃ³, Nikolaus and HÃ¤nold, Stefanie and vanÂ den Hoven, Jeroen and KrÃ¼gel, Tina and Lishchuk, Iryna and Mahieu, RenÃ© and Monreale, Anna and Pedreschi, Dino and Pratesi, Francesca and van Putten, David</t>
  </si>
  <si>
    <t>https://www.scopus.com/inward/record.uri?eid=2-s2.0-85087962799&amp;doi=10.1007%2fs41060-020-00211-7&amp;partnerID=40&amp;md5=20d6e3c333c37c9eaea43ca1d07f6d51</t>
  </si>
  <si>
    <t>rayyan-218685765</t>
  </si>
  <si>
    <t>A Method of Protecting Tenants' Secret Keys against Insider Attacks</t>
  </si>
  <si>
    <t>2-s2.0-85107424782</t>
  </si>
  <si>
    <t>rayyan-218685766</t>
  </si>
  <si>
    <t>Host Platform Security and Mobile Agent Classification: A Systematic Study</t>
  </si>
  <si>
    <t>Acharya, Ayushi and Prasad, Hari and Kumar, Vinod and Gupta, Ishu and Singh, Ashutosh Kumar</t>
  </si>
  <si>
    <t>https://www.scopus.com/inward/record.uri?eid=2-s2.0-85107424782&amp;doi=10.1007%2f978-981-15-9647-6_79&amp;partnerID=40&amp;md5=035d005a557d7217ef72844f1b6e1d25</t>
  </si>
  <si>
    <t>10.1007/978-981-15-9647-6_79</t>
  </si>
  <si>
    <t>2-s2.0-85113719340</t>
  </si>
  <si>
    <t>rayyan-218685767</t>
  </si>
  <si>
    <t>Identification of social-media platform of videos through the use of shared features</t>
  </si>
  <si>
    <t>Journal of Imaging</t>
  </si>
  <si>
    <t>Maiano, Luca and Amerini, Irene and Ricciardi Celsi, Lorenzo and Anagnostopoulos, Aris</t>
  </si>
  <si>
    <t>https://www.scopus.com/inward/record.uri?eid=2-s2.0-85113719340&amp;doi=10.3390%2fjimaging7080140&amp;partnerID=40&amp;md5=8728db3f485f2ec54817802728662167</t>
  </si>
  <si>
    <t>2-s2.0-85124467452</t>
  </si>
  <si>
    <t>rayyan-218685768</t>
  </si>
  <si>
    <t>Utilization of Corner Filters, AES and LSB Steganography for Secure Message Transmission</t>
  </si>
  <si>
    <t>Proceedings of the International Conference on Microelectronics, ICM</t>
  </si>
  <si>
    <t>Alexan, Wassim and Elkhateeb, Abdelrahman and Mamdouh, Eyad and Al-Seba'Ey, Fahd and Amr, Ziad and Khalil, Hana</t>
  </si>
  <si>
    <t>https://www.scopus.com/inward/record.uri?eid=2-s2.0-85124467452&amp;doi=10.1109%2fICM52667.2021.9664947&amp;partnerID=40&amp;md5=3bbcb6f3e393e78503a1939e1864ec21</t>
  </si>
  <si>
    <t>10.1109/ICM52667.2021.9664947</t>
  </si>
  <si>
    <t>2-s2.0-85108019277</t>
  </si>
  <si>
    <t>rayyan-218685769</t>
  </si>
  <si>
    <t>Deep learning based blind source identification of whatsApp and Facebook Images</t>
  </si>
  <si>
    <t>Proceedings of the 2021 8th International Conference on Computing for Sustainable Global Development, INDIACom 2021</t>
  </si>
  <si>
    <t>Banerjee, Dipan and Naskar, Ruchira</t>
  </si>
  <si>
    <t>https://www.scopus.com/inward/record.uri?eid=2-s2.0-85108019277&amp;doi=10.1109%2fINDIACom51348.2021.00053&amp;partnerID=40&amp;md5=c93471f6844b2f531ed2e8b4b321ed6d</t>
  </si>
  <si>
    <t>10.1109/INDIACom51348.2021.00053</t>
  </si>
  <si>
    <t>2-s2.0-85107783256</t>
  </si>
  <si>
    <t>rayyan-218685770</t>
  </si>
  <si>
    <t>A Novel Attribute-Based Encryption Approach with Integrity Verification for CAD Assembly Models</t>
  </si>
  <si>
    <t>Engineering</t>
  </si>
  <si>
    <t>Yang, Yueting and He, Fazhi and Han, Soonhung and Liang, Yaqian and Cheng, Yuan</t>
  </si>
  <si>
    <t>https://www.scopus.com/inward/record.uri?eid=2-s2.0-85107783256&amp;doi=10.1016%2fj.eng.2021.03.011&amp;partnerID=40&amp;md5=8811c6bca123cc0a3c6de96df3018934</t>
  </si>
  <si>
    <t>2-s2.0-85097939375</t>
  </si>
  <si>
    <t>rayyan-218685771</t>
  </si>
  <si>
    <t>Message Security through AES and LSB Embedding in Edge Detected Pixels of 3D Images</t>
  </si>
  <si>
    <t>2nd Novel Intelligent and Leading Emerging Sciences Conference, NILES 2020</t>
  </si>
  <si>
    <t>Moussa, Yomna and Alexan, Wassim</t>
  </si>
  <si>
    <t>https://www.scopus.com/inward/record.uri?eid=2-s2.0-85097939375&amp;doi=10.1109%2fNILES50944.2020.9257937&amp;partnerID=40&amp;md5=26d259887487ba6022bb0f153ecc0ae2</t>
  </si>
  <si>
    <t>10.1109/NILES50944.2020.9257937</t>
  </si>
  <si>
    <t>2-s2.0-85090536211</t>
  </si>
  <si>
    <t>rayyan-218685772</t>
  </si>
  <si>
    <t>Comprehensive and Comparative Analysis of Different Files Using CP-ABE</t>
  </si>
  <si>
    <t>Jalwa, Sahil and Sharma, Vardaan and Siddiqi, Abdur Rehman and Gupta, Ishu and Singh, Ashutosh Kumar</t>
  </si>
  <si>
    <t>https://www.scopus.com/inward/record.uri?eid=2-s2.0-85090536211&amp;doi=10.1007%2f978-981-15-5341-7_15&amp;partnerID=40&amp;md5=aa530831f92bd3222f9d02531c94c51b</t>
  </si>
  <si>
    <t>10.1007/978-981-15-5341-7_15</t>
  </si>
  <si>
    <t>2-s2.0-85098890700</t>
  </si>
  <si>
    <t>rayyan-218685773</t>
  </si>
  <si>
    <t>SELI: Statistical evaluation based leaker identification stochastic scheme for secure data sharing</t>
  </si>
  <si>
    <t>https://www.scopus.com/inward/record.uri?eid=2-s2.0-85098890700&amp;doi=10.1049%2fiet-com.2020.0168&amp;partnerID=40&amp;md5=ff50f35dbdc6eab7f386ecd3abc7c5c5</t>
  </si>
  <si>
    <t>10.1049/iet-com.2020.0168</t>
  </si>
  <si>
    <t>2-s2.0-85090372004</t>
  </si>
  <si>
    <t>rayyan-218685774</t>
  </si>
  <si>
    <t>A lightweight effective randomized caesar cipher algorithm for security of data</t>
  </si>
  <si>
    <t>Sharma, Vardaan and Jalwa, Sahil and Siddiqi, Abdur Rehman and Gupta, Ishu and Singh, Ashutosh Kumar</t>
  </si>
  <si>
    <t>https://www.scopus.com/inward/record.uri?eid=2-s2.0-85090372004&amp;doi=10.1007%2f978-981-15-5258-8_39&amp;partnerID=40&amp;md5=8aaee22a682c253b895ba09077ce6f44</t>
  </si>
  <si>
    <t>10.1007/978-981-15-5258-8_39</t>
  </si>
  <si>
    <t>2-s2.0-85117616528</t>
  </si>
  <si>
    <t>rayyan-218685775</t>
  </si>
  <si>
    <t>Participatory design of an electronic cross-facility health record (Echr) system for pediatric palliative care: A think-aloud study</t>
  </si>
  <si>
    <t>https://www.scopus.com/inward/record.uri?eid=2-s2.0-85117616528&amp;doi=10.3390%2fchildren8100839&amp;partnerID=40&amp;md5=1be5d80723a312c06f449d62786a3a43</t>
  </si>
  <si>
    <t>2-s2.0-85099588935</t>
  </si>
  <si>
    <t>rayyan-218685776</t>
  </si>
  <si>
    <t>BIoTHR: Electronic Health Record Servicing Scheme in IoT-Blockchain Ecosystem</t>
  </si>
  <si>
    <t>Ray, Partha Pratim and Chowhan, Biky and Kumar, Neeraj and Almogren, Ahmad</t>
  </si>
  <si>
    <t>https://www.scopus.com/inward/record.uri?eid=2-s2.0-85099588935&amp;doi=10.1109%2fJIOT.2021.3050703&amp;partnerID=40&amp;md5=48d8dad3165d7d87165a9d0d0ed6b9b7</t>
  </si>
  <si>
    <t>10.1109/JIOT.2021.3050703</t>
  </si>
  <si>
    <t>2-s2.0-85092633786</t>
  </si>
  <si>
    <t>rayyan-218685777</t>
  </si>
  <si>
    <t>Blockchain-based access control supporting anonymity and accountability</t>
  </si>
  <si>
    <t>Journal of Advances in Information Technology</t>
  </si>
  <si>
    <t>Lax, Gianluca and Russo, Antonia</t>
  </si>
  <si>
    <t>https://www.scopus.com/inward/record.uri?eid=2-s2.0-85092633786&amp;doi=10.12720%2fjait.11.4.186-191&amp;partnerID=40&amp;md5=d70b23a0e6307a1d80c16b98407ad091</t>
  </si>
  <si>
    <t>Engineering and Technology Publishing</t>
  </si>
  <si>
    <t>2-s2.0-85121865951</t>
  </si>
  <si>
    <t>rayyan-218685778</t>
  </si>
  <si>
    <t>Decentralising the Internet of Medical Things with Distributed Ledger Technologies and Off-Chain Storages: A Proof of Concept</t>
  </si>
  <si>
    <t>Bigini, Gioele and Freschi, Valerio and Bogliolo, Alessandro and Lattanzi, Emanuele</t>
  </si>
  <si>
    <t>https://www.scopus.com/inward/record.uri?eid=2-s2.0-85121865951&amp;doi=10.1007%2f978-3-030-91421-9_7&amp;partnerID=40&amp;md5=99b6bea3f6b6a9e53a61f178de0bfe02</t>
  </si>
  <si>
    <t>10.1007/978-3-030-91421-9_7</t>
  </si>
  <si>
    <t>2-s2.0-85090281371</t>
  </si>
  <si>
    <t>rayyan-218685779</t>
  </si>
  <si>
    <t>Based on IoT Healthcare Application for Medical Data Authentication: Towards A New Secure Framework Using Steganography</t>
  </si>
  <si>
    <t>IOP Conference Series: Materials Science and Engineering</t>
  </si>
  <si>
    <t>Hashim, Mohammed Mahdi and Rhaif, Suhad Hasan and Abdulrazzaq, Ali A. and Ali, Adnan Hussein and Taha, Mustafa Sabah</t>
  </si>
  <si>
    <t>https://www.scopus.com/inward/record.uri?eid=2-s2.0-85090281371&amp;doi=10.1088%2f1757-899X%2f881%2f1%2f012120&amp;partnerID=40&amp;md5=22c192adb73861441dc5721139a3ece8</t>
  </si>
  <si>
    <t>2-s2.0-85087026987</t>
  </si>
  <si>
    <t>rayyan-218685780</t>
  </si>
  <si>
    <t>Lightweight access control algorithm for internet of things</t>
  </si>
  <si>
    <t>Sreekumar, Aravind and Vegunta, Ruthvik and Deepthi, S.</t>
  </si>
  <si>
    <t>https://www.scopus.com/inward/record.uri?eid=2-s2.0-85087026987&amp;doi=10.1007%2f978-981-15-3383-9_42&amp;partnerID=40&amp;md5=609e479ae73e95fe87704d5b1822f916</t>
  </si>
  <si>
    <t>10.1007/978-981-15-3383-9_42</t>
  </si>
  <si>
    <t>2-s2.0-85130729369</t>
  </si>
  <si>
    <t>rayyan-218685781</t>
  </si>
  <si>
    <t>Digital and Decentralized Management of Patient Data in Healthcare Using Blockchain Implementations</t>
  </si>
  <si>
    <t>Frontiers in Blockchain</t>
  </si>
  <si>
    <t>Westphal, Erik and Seitz, Hermann</t>
  </si>
  <si>
    <t>https://www.scopus.com/inward/record.uri?eid=2-s2.0-85130729369&amp;doi=10.3389%2ffbloc.2021.732112&amp;partnerID=40&amp;md5=b01263f9684a470356904c7bd33ab6c5</t>
  </si>
  <si>
    <t>2-s2.0-85124160253</t>
  </si>
  <si>
    <t>rayyan-218685782</t>
  </si>
  <si>
    <t>Source Attribution of Online News Images by Compression Analysis</t>
  </si>
  <si>
    <t>2021 IEEE International Workshop on Information Forensics and Security, WIFS 2021</t>
  </si>
  <si>
    <t>Albright, Michael and Menon, Nitesh and Roschke, Kristy and Basharat, Arslan</t>
  </si>
  <si>
    <t>https://www.scopus.com/inward/record.uri?eid=2-s2.0-85124160253&amp;doi=10.1109%2fWIFS53200.2021.9648385&amp;partnerID=40&amp;md5=f65de7062f8fd35f451cdaa4f84edfc1</t>
  </si>
  <si>
    <t>10.1109/WIFS53200.2021.9648385</t>
  </si>
  <si>
    <t>2-s2.0-85117515867</t>
  </si>
  <si>
    <t>rayyan-218685783</t>
  </si>
  <si>
    <t>Systematic Literature Review of Methods for Maintaining Data Integrity</t>
  </si>
  <si>
    <t>Kask, Marten and Piho, Gunnar and Ross, Peeter</t>
  </si>
  <si>
    <t>https://www.scopus.com/inward/record.uri?eid=2-s2.0-85117515867&amp;doi=10.1007%2f978-3-030-87657-9_20&amp;partnerID=40&amp;md5=8a137abd97b34e10cc26d3e857876c98</t>
  </si>
  <si>
    <t>10.1007/978-3-030-87657-9_20</t>
  </si>
  <si>
    <t>2-s2.0-85114146226</t>
  </si>
  <si>
    <t>rayyan-218685784</t>
  </si>
  <si>
    <t>Exposing DeepFake Videos Using Attention Based Convolutional LSTM Network</t>
  </si>
  <si>
    <t>Neural Processing Letters</t>
  </si>
  <si>
    <t>Su, Yishan and Xia, Huawei and Liang, Qi and Nie, Weizhi</t>
  </si>
  <si>
    <t>https://www.scopus.com/inward/record.uri?eid=2-s2.0-85114146226&amp;doi=10.1007%2fs11063-021-10588-6&amp;partnerID=40&amp;md5=ae971d55fad6c3196104c9a44976473f</t>
  </si>
  <si>
    <t>10.1007/s11063-021-10588-6</t>
  </si>
  <si>
    <t>2-s2.0-85107965504</t>
  </si>
  <si>
    <t>rayyan-218685785</t>
  </si>
  <si>
    <t>Multi-factor biometric authentication approach for fog computing to ensure security perspective</t>
  </si>
  <si>
    <t>Ahmadi, Fardin and Sonia and Gupta, Gaurav and Zahra, Syed Rameem and Baglat, Preeti and Thakur, Puja</t>
  </si>
  <si>
    <t>https://www.scopus.com/inward/record.uri?eid=2-s2.0-85107965504&amp;doi=10.1109%2fINDIACom51348.2021.00031&amp;partnerID=40&amp;md5=62eceb5c8f80083394024317abbf8c01</t>
  </si>
  <si>
    <t>10.1109/INDIACom51348.2021.00031</t>
  </si>
  <si>
    <t>2-s2.0-85111879518</t>
  </si>
  <si>
    <t>rayyan-218685786</t>
  </si>
  <si>
    <t>Framework for determining the suitability of blockchain: Criteria and issues to consider</t>
  </si>
  <si>
    <t>Hassija, Vikas and Zeadally, Sherali and Jain, Ishan and Tahiliani, Aman and Chamola, Vinay and Gupta, Shashank</t>
  </si>
  <si>
    <t>https://www.scopus.com/inward/record.uri?eid=2-s2.0-85111879518&amp;doi=10.1002%2fett.4334&amp;partnerID=40&amp;md5=86280dc6476b663cc927ce0fb80f6f9d</t>
  </si>
  <si>
    <t>10.1002/ett.4334</t>
  </si>
  <si>
    <t>2-s2.0-85119015934</t>
  </si>
  <si>
    <t>rayyan-218685787</t>
  </si>
  <si>
    <t>SDN based Cognitive Security System for Large-Scale Internet of Things using Fog Computing</t>
  </si>
  <si>
    <t>Proceedings of the 2021 International Conference on Emerging Techniques in Computational Intelligence, ICETCI 2021</t>
  </si>
  <si>
    <t>Prabavathy, S. and Supriya, V.</t>
  </si>
  <si>
    <t>https://www.scopus.com/inward/record.uri?eid=2-s2.0-85119015934&amp;doi=10.1109%2fICETCI51973.2021.9574051&amp;partnerID=40&amp;md5=128d4ef07acd10390a1387dc81020ae6</t>
  </si>
  <si>
    <t>10.1109/ICETCI51973.2021.9574051</t>
  </si>
  <si>
    <t>2-s2.0-85089579981</t>
  </si>
  <si>
    <t>rayyan-218685788</t>
  </si>
  <si>
    <t>BlockSIEM: Protecting smart city services through a blockchain-based and distributed SIEM</t>
  </si>
  <si>
    <t>Botello, Juan Velandia and Mesa, AndrÃ©s Pardo and RodrÃ­guez, FabiÃ¡n Ardila and DÃ­az-LÃ³pez, Daniel and Nespoli, Pantaleone and MÃ¡rmol, FÃ©lix GÃ³mez</t>
  </si>
  <si>
    <t>https://www.scopus.com/inward/record.uri?eid=2-s2.0-85089579981&amp;doi=10.3390%2fs20164636&amp;partnerID=40&amp;md5=068dfbea1f835735a203decba900cc4c</t>
  </si>
  <si>
    <t>2-s2.0-85101069255</t>
  </si>
  <si>
    <t>rayyan-218685789</t>
  </si>
  <si>
    <t>Background and Related Work</t>
  </si>
  <si>
    <t>Smart Sensors, Measurement and Instrumentation</t>
  </si>
  <si>
    <t>Pal, Shantanu</t>
  </si>
  <si>
    <t>https://www.scopus.com/inward/record.uri?eid=2-s2.0-85101069255&amp;doi=10.1007%2f978-3-030-64998-2_2&amp;partnerID=40&amp;md5=46cda24c0bf2b16a2ad5f9c4a236e6f7</t>
  </si>
  <si>
    <t>10.1007/978-3-030-64998-2_2</t>
  </si>
  <si>
    <t>2-s2.0-85090371145</t>
  </si>
  <si>
    <t>rayyan-218685790</t>
  </si>
  <si>
    <t>Hybrid method in identifying the fraud detection in the credit card</t>
  </si>
  <si>
    <t>Tiwari, Pooja and Mehta, Simran and Sakhuja, Nishtha and Gupta, Ishu and Singh, Ashutosh Kumar</t>
  </si>
  <si>
    <t>https://www.scopus.com/inward/record.uri?eid=2-s2.0-85090371145&amp;doi=10.1007%2f978-981-15-5258-8_3&amp;partnerID=40&amp;md5=53a4662c97b2cacf2ffafacf9229e8f9</t>
  </si>
  <si>
    <t>10.1007/978-981-15-5258-8_3</t>
  </si>
  <si>
    <t>2-s2.0-85107393509</t>
  </si>
  <si>
    <t>rayyan-218685791</t>
  </si>
  <si>
    <t>The HABAC Model for Smart Home IoT and Comparison to EGRBAC</t>
  </si>
  <si>
    <t>SAT-CPS 2021 - Proceedings of the 2021 ACM Workshop on Secure and Trustworthy Cyber-Physical Systems</t>
  </si>
  <si>
    <t>Ameer, Safwa and Sandhu, Ravi</t>
  </si>
  <si>
    <t>https://www.scopus.com/inward/record.uri?eid=2-s2.0-85107393509&amp;doi=10.1145%2f3445969.3450428&amp;partnerID=40&amp;md5=63cef3dd1aec396fd2f20c84b97a0cba</t>
  </si>
  <si>
    <t>10.1145/3445969.3450428</t>
  </si>
  <si>
    <t>2-s2.0-85113745312</t>
  </si>
  <si>
    <t>rayyan-218685792</t>
  </si>
  <si>
    <t>Learning double-compression video fingerprints left from social-media platforms</t>
  </si>
  <si>
    <t>https://www.scopus.com/inward/record.uri?eid=2-s2.0-85113745312&amp;doi=10.1109%2fICASSP39728.2021.9413366&amp;partnerID=40&amp;md5=650d97d43f9ec0ad6d6cd05d34570667</t>
  </si>
  <si>
    <t>2-s2.0-85093873415</t>
  </si>
  <si>
    <t>rayyan-218685793</t>
  </si>
  <si>
    <t>GUIM-SMD: Guilty user identification model using summation matrix-based distribution</t>
  </si>
  <si>
    <t>IET Information Security</t>
  </si>
  <si>
    <t>https://www.scopus.com/inward/record.uri?eid=2-s2.0-85093873415&amp;doi=10.1049%2fiet-ifs.2019.0203&amp;partnerID=40&amp;md5=ae26dd69cec0531993e2cc7fb882f228</t>
  </si>
  <si>
    <t>10.1049/iet-ifs.2019.0203</t>
  </si>
  <si>
    <t>2-s2.0-85134904050</t>
  </si>
  <si>
    <t>rayyan-218685794</t>
  </si>
  <si>
    <t>Introduction to Fog Computing</t>
  </si>
  <si>
    <t>Kitanov, Stojan and Janevski, Toni</t>
  </si>
  <si>
    <t>https://www.scopus.com/inward/record.uri?eid=2-s2.0-85134904050&amp;doi=10.4018%2f978-1-7998-5339-8.ch004&amp;partnerID=40&amp;md5=05dc56ec7c57271ca7d5a12b47a12bee</t>
  </si>
  <si>
    <t>10.4018/978-1-7998-5339-8.ch004</t>
  </si>
  <si>
    <t>2-s2.0-85090373669</t>
  </si>
  <si>
    <t>rayyan-218685795</t>
  </si>
  <si>
    <t>Real-time human locator and advance home security appliances</t>
  </si>
  <si>
    <t>Kesharwani, Anand and Nag, Animesh and Tiwari, Abhishek and Gupta, Ishu and Sharma, Bharti and Singh, Ashutosh Kumar</t>
  </si>
  <si>
    <t>https://www.scopus.com/inward/record.uri?eid=2-s2.0-85090373669&amp;doi=10.1007%2f978-981-15-5258-8_4&amp;partnerID=40&amp;md5=b5dc1cef7340a28406fb9a7d48e167d1</t>
  </si>
  <si>
    <t>10.1007/978-981-15-5258-8_4</t>
  </si>
  <si>
    <t>2-s2.0-85105972608</t>
  </si>
  <si>
    <t>rayyan-218685796</t>
  </si>
  <si>
    <t>Towards secure fog computing: A survey on trust management, privacy, authentication, threats and access control</t>
  </si>
  <si>
    <t>Patwary, Abdullah Al-Noman and Naha, Ranesh Kumar and Garg, Saurabh and Battula, Sudheer Kumar and Patwary, Md Anwarul Kaium and Aghasian, Erfan and Amin, Muhammad Bilal and Mahanti, Aniket and Gong, Mingwei</t>
  </si>
  <si>
    <t>https://www.scopus.com/inward/record.uri?eid=2-s2.0-85105972608&amp;doi=10.3390%2felectronics10101171&amp;partnerID=40&amp;md5=c0282bd08980cab841a18ab7b00c1ccc</t>
  </si>
  <si>
    <t>2-s2.0-85100629041</t>
  </si>
  <si>
    <t>rayyan-218685797</t>
  </si>
  <si>
    <t>A model-based approach for multi-level privacy policies derivation for cloud services</t>
  </si>
  <si>
    <t>Ghorbel, Amal and Ghorbel, Mahmoud and Jmaiel, Mohamed</t>
  </si>
  <si>
    <t>https://www.scopus.com/inward/record.uri?eid=2-s2.0-85100629041&amp;doi=10.1504%2fIJSN.2021.112836&amp;partnerID=40&amp;md5=9bac8920ec8d0ac28d3a8d7aaea5ef48</t>
  </si>
  <si>
    <t>10.1504/IJSN.2021.112836</t>
  </si>
  <si>
    <t>2-s2.0-85118833710</t>
  </si>
  <si>
    <t>rayyan-218685798</t>
  </si>
  <si>
    <t>Analyzing Blockchain integrated architectures for effective handling of IoT-ecosystem transactions</t>
  </si>
  <si>
    <t>da Silva Rodrigues, Carlo Kleber</t>
  </si>
  <si>
    <t>https://www.scopus.com/inward/record.uri?eid=2-s2.0-85118833710&amp;doi=10.1016%2fj.comnet.2021.108610&amp;partnerID=40&amp;md5=6ccdcc6fbc89230d4fca8b30ca4cc840</t>
  </si>
  <si>
    <t>10.1016/j.comnet.2021.108610</t>
  </si>
  <si>
    <t>2-s2.0-85126009522</t>
  </si>
  <si>
    <t>rayyan-218685799</t>
  </si>
  <si>
    <t>An Efficient Access Control Framework for Service-Oriented Architecture of Vehicle</t>
  </si>
  <si>
    <t>2021 18th International Computer Conference on Wavelet Active Media Technology and Information Processing, ICCWAMTIP 2021</t>
  </si>
  <si>
    <t>Ruikun, Li and Haitao, Zhang and Yun, Li and Lirong, Chen and Qi, Zhang</t>
  </si>
  <si>
    <t>https://www.scopus.com/inward/record.uri?eid=2-s2.0-85126009522&amp;doi=10.1109%2fICCWAMTIP53232.2021.9674146&amp;partnerID=40&amp;md5=d61d614c9ed68a3c838a5ff62f19ac6e</t>
  </si>
  <si>
    <t>10.1109/ICCWAMTIP53232.2021.9674146</t>
  </si>
  <si>
    <t>2-s2.0-85103244363</t>
  </si>
  <si>
    <t>rayyan-218685800</t>
  </si>
  <si>
    <t>A Scalable and Efficient Multi-Agent Architecture for Malware Protection in Data Sharing over Mobile Cloud</t>
  </si>
  <si>
    <t>Qaisar, Zahid Hussain and Almotiri, Sultan H. and Al Ghamdi, Mohammed A. and Nagra, Arfan Ali and Ali, Ghulam</t>
  </si>
  <si>
    <t>https://www.scopus.com/inward/record.uri?eid=2-s2.0-85103244363&amp;doi=10.1109%2fACCESS.2021.3067284&amp;partnerID=40&amp;md5=a01319b26b2783de070a8a1b9b098e06</t>
  </si>
  <si>
    <t>2-s2.0-85086029743</t>
  </si>
  <si>
    <t>rayyan-218685801</t>
  </si>
  <si>
    <t>Security Issues in Fog Environment: A Systematic Literature Review</t>
  </si>
  <si>
    <t>Kaur, Jasleen and Agrawal, Alka and Khan, Raees Ahmad</t>
  </si>
  <si>
    <t>https://www.scopus.com/inward/record.uri?eid=2-s2.0-85086029743&amp;doi=10.1007%2fs10776-020-00491-7&amp;partnerID=40&amp;md5=ea13ccf764e69613c724d2c2446403c3</t>
  </si>
  <si>
    <t>10.1007/s10776-020-00491-7</t>
  </si>
  <si>
    <t>2-s2.0-85075321393</t>
  </si>
  <si>
    <t>rayyan-218685802</t>
  </si>
  <si>
    <t>Trajectory Protection Scheme Based on Fog Computing and K-anonymity in IoT</t>
  </si>
  <si>
    <t>2019 20th Asia-Pacific Network Operations and Management Symposium: Management in a Cyber-Physical World, APNOMS 2019</t>
  </si>
  <si>
    <t>Zhou, Kexin and Wang, Jian</t>
  </si>
  <si>
    <t>https://www.scopus.com/inward/record.uri?eid=2-s2.0-85075321393&amp;doi=10.23919%2fAPNOMS.2019.8893014&amp;partnerID=40&amp;md5=ed179832136af36c9452d63d2b85cafd</t>
  </si>
  <si>
    <t>10.23919/APNOMS.2019.8893014</t>
  </si>
  <si>
    <t>2-s2.0-85056099334</t>
  </si>
  <si>
    <t>rayyan-218685803</t>
  </si>
  <si>
    <t>On the Emerging Coexistence of Edge, Fog and Cloud Computing paradigms in Real-Time Internets-of-EveryThings which operate in the Big-Squared Data space</t>
  </si>
  <si>
    <t>Seal, Arindrajit and Mukherjee, Arindam</t>
  </si>
  <si>
    <t>https://www.scopus.com/inward/record.uri?eid=2-s2.0-85056099334&amp;doi=10.1109%2fSECON.2018.8478948&amp;partnerID=40&amp;md5=5a29433a55501d43944fb206dab9296e</t>
  </si>
  <si>
    <t>10.1109/SECON.2018.8478948</t>
  </si>
  <si>
    <t>2-s2.0-85043720581</t>
  </si>
  <si>
    <t>rayyan-218685804</t>
  </si>
  <si>
    <t>Print-scan invariant text image watermarking for hardcopy document authentication</t>
  </si>
  <si>
    <t>Tan, Lina and Hu, Kai and Zhou, Xinmin and Chen, Rongyuan and Jiang, Weijin</t>
  </si>
  <si>
    <t>https://www.scopus.com/inward/record.uri?eid=2-s2.0-85043720581&amp;doi=10.1007%2fs11042-018-5771-5&amp;partnerID=40&amp;md5=1c6047f37aadc783a14bab4bd8423d00</t>
  </si>
  <si>
    <t>10.1007/s11042-018-5771-5</t>
  </si>
  <si>
    <t>2-s2.0-85084182048</t>
  </si>
  <si>
    <t>rayyan-218685805</t>
  </si>
  <si>
    <t>Towards a Hierarchical Deep Learning Approach for Intrusion Detection</t>
  </si>
  <si>
    <t>Alin, FranÃ§ois and Chemchem, Amine and Nolot, Florent and Flauzac, Olivier and Krajecki, MichaÃ«l</t>
  </si>
  <si>
    <t>https://www.scopus.com/inward/record.uri?eid=2-s2.0-85084182048&amp;doi=10.1007%2f978-3-030-45778-5_2&amp;partnerID=40&amp;md5=1f7bf6820910357c575b78f7d93fd8d9</t>
  </si>
  <si>
    <t>10.1007/978-3-030-45778-5_2</t>
  </si>
  <si>
    <t>2-s2.0-85060691141</t>
  </si>
  <si>
    <t>rayyan-218685806</t>
  </si>
  <si>
    <t>Information security protection in software testing</t>
  </si>
  <si>
    <t>Proceedings - 14th International Conference on Computational Intelligence and Security, CIS 2018</t>
  </si>
  <si>
    <t>Wang, Yubin and Yao, Jinyu and Yu, Xiaoxue</t>
  </si>
  <si>
    <t>https://www.scopus.com/inward/record.uri?eid=2-s2.0-85060691141&amp;doi=10.1109%2fCIS2018.2018.00106&amp;partnerID=40&amp;md5=66824db12e8cbafc9776453281992288</t>
  </si>
  <si>
    <t>10.1109/CIS2018.2018.00106</t>
  </si>
  <si>
    <t>2-s2.0-85145768327</t>
  </si>
  <si>
    <t>rayyan-218685807</t>
  </si>
  <si>
    <t>Access Control Management in Cloud Environments</t>
  </si>
  <si>
    <t>Wang, Hua and Cao, Jinli and Zhang, Yanchun</t>
  </si>
  <si>
    <t>https://www.scopus.com/inward/record.uri?eid=2-s2.0-85145768327&amp;doi=10.1007%2f978-3-030-31729-4&amp;partnerID=40&amp;md5=4ce858615171eb55ac161fbbe20ea7d8</t>
  </si>
  <si>
    <t>10.1007/978-3-030-31729-4</t>
  </si>
  <si>
    <t>2-s2.0-85069855609</t>
  </si>
  <si>
    <t>rayyan-218685808</t>
  </si>
  <si>
    <t>Multiple object detection interface using HSV, hough and haar-classifier</t>
  </si>
  <si>
    <t>Pruthvi Raj Goud, B. and Anand Babu, G.L. and Sekhar Reddy, G. and Mallikarjuna Reddy, A.</t>
  </si>
  <si>
    <t>https://www.scopus.com/inward/record.uri?eid=2-s2.0-85069855609&amp;doi=10.35940%2fijitee.i8096.078919&amp;partnerID=40&amp;md5=9ac82377777ee722191a0e47434c33e5</t>
  </si>
  <si>
    <t>2-s2.0-85095776175</t>
  </si>
  <si>
    <t>rayyan-218685809</t>
  </si>
  <si>
    <t>Using Digital Twin Data for the Attribute-Based Usage Control of Value-Added Networks</t>
  </si>
  <si>
    <t>2020 7th International Conference on Software Defined Systems, SDS 2020</t>
  </si>
  <si>
    <t>Kern, Alexander and Anderl, Reiner</t>
  </si>
  <si>
    <t>https://www.scopus.com/inward/record.uri?eid=2-s2.0-85095776175&amp;doi=10.1109%2fSDS49854.2020.9143921&amp;partnerID=40&amp;md5=8ed8124b655846aaad68641c742bf2c7</t>
  </si>
  <si>
    <t>10.1109/SDS49854.2020.9143921</t>
  </si>
  <si>
    <t>2-s2.0-85081108889</t>
  </si>
  <si>
    <t>rayyan-218685810</t>
  </si>
  <si>
    <t>Secure Fog-Based E-Learning Scheme</t>
  </si>
  <si>
    <t>Ben Amor, Arij and Abid, Mohamed and Meddeb, Aref</t>
  </si>
  <si>
    <t>https://www.scopus.com/inward/record.uri?eid=2-s2.0-85081108889&amp;doi=10.1109%2fACCESS.2020.2973325&amp;partnerID=40&amp;md5=2338e269117d53796d8c0cc36f84745f</t>
  </si>
  <si>
    <t>2-s2.0-85114977516</t>
  </si>
  <si>
    <t>rayyan-218685811</t>
  </si>
  <si>
    <t>The insider threat problem from a cloud computing perspective</t>
  </si>
  <si>
    <t>Authentication Technologies for Cloud Computing, IoT and Big Data</t>
  </si>
  <si>
    <t>Padayachee, Keshnee</t>
  </si>
  <si>
    <t>https://www.scopus.com/inward/record.uri?eid=2-s2.0-85114977516&amp;doi=10.1049%2fpbse009e_ch10&amp;partnerID=40&amp;md5=a8548ecf61b6b2c95cc0586f8db71ee3</t>
  </si>
  <si>
    <t>10.1049/pbse009e_ch10</t>
  </si>
  <si>
    <t>2-s2.0-85078937785</t>
  </si>
  <si>
    <t>rayyan-218685812</t>
  </si>
  <si>
    <t>Logistic Tan Map Based Audio Steganography</t>
  </si>
  <si>
    <t>2019 International Conference on Electrical and Computing Technologies and Applications, ICECTA 2019</t>
  </si>
  <si>
    <t>https://www.scopus.com/inward/record.uri?eid=2-s2.0-85078937785&amp;doi=10.1109%2fICECTA48151.2019.8959683&amp;partnerID=40&amp;md5=c3a29250d7a7675f5cbe4c40a63dac01</t>
  </si>
  <si>
    <t>10.1109/ICECTA48151.2019.8959683</t>
  </si>
  <si>
    <t>2-s2.0-85123041642</t>
  </si>
  <si>
    <t>rayyan-218685813</t>
  </si>
  <si>
    <t>All-encompassing Review of Biometric Information Protection in Fingerprints Based Steganography</t>
  </si>
  <si>
    <t>Hashim, Mohammed Mahdi and Mohsin, Ahmed Kamal and Rahim, Mohd Shafry Mohd</t>
  </si>
  <si>
    <t>https://www.scopus.com/inward/record.uri?eid=2-s2.0-85123041642&amp;doi=10.1145%2f3386164.3389079&amp;partnerID=40&amp;md5=cffacb6517d83a1382ab95d66f269ce2</t>
  </si>
  <si>
    <t>10.1145/3386164.3389079</t>
  </si>
  <si>
    <t>2-s2.0-85067691230</t>
  </si>
  <si>
    <t>rayyan-218685814</t>
  </si>
  <si>
    <t>MD-UCON: A Multi-Domain Access Control Model for SDN Northbound Interfaces</t>
  </si>
  <si>
    <t>Chang, Rui and Lin, Zhaowen and Sun, Yi and Xu, Jie</t>
  </si>
  <si>
    <t>https://www.scopus.com/inward/record.uri?eid=2-s2.0-85067691230&amp;doi=10.1088%2f1742-6596%2f1187%2f3%2f032091&amp;partnerID=40&amp;md5=e641483dd6642675e6a1bf04089388d5</t>
  </si>
  <si>
    <t>2-s2.0-85073906960</t>
  </si>
  <si>
    <t>rayyan-218685815</t>
  </si>
  <si>
    <t>Review on text watermarking resistant to print-scan, screen-shooting</t>
  </si>
  <si>
    <t>Xie, Gaopeng and Liu, Yuling and Xin, Guojiang and Yang, Peng</t>
  </si>
  <si>
    <t>https://www.scopus.com/inward/record.uri?eid=2-s2.0-85073906960&amp;doi=10.1007%2f978-3-030-24271-8_13&amp;partnerID=40&amp;md5=c359695bef5760212fbd843b50f8fdbe</t>
  </si>
  <si>
    <t>10.1007/978-3-030-24271-8_13</t>
  </si>
  <si>
    <t>2-s2.0-85071695326</t>
  </si>
  <si>
    <t>rayyan-218685816</t>
  </si>
  <si>
    <t>Authorizations in cloud-based internet of things: Current trends and use cases</t>
  </si>
  <si>
    <t>2019 4th International Conference on Fog and Mobile Edge Computing, FMEC 2019</t>
  </si>
  <si>
    <t>Bhatt, Smriti and Tawalbeh, Lo'Ai A. and Chhetri, Pankaj and Bhatt, Paras</t>
  </si>
  <si>
    <t>https://www.scopus.com/inward/record.uri?eid=2-s2.0-85071695326&amp;doi=10.1109%2fFMEC.2019.8795309&amp;partnerID=40&amp;md5=ce2e7c34e2a3d399acf2b17846c3da80</t>
  </si>
  <si>
    <t>10.1109/FMEC.2019.8795309</t>
  </si>
  <si>
    <t>2-s2.0-85076134773</t>
  </si>
  <si>
    <t>rayyan-218685817</t>
  </si>
  <si>
    <t>Ancile: Enhancing privacy for ubiquitous computing with use-based privacy</t>
  </si>
  <si>
    <t>Bagdasaryan, Eugene and Berlstein, Griffin and Waterman, Jason and Birrell, Eleanor and Foster, Nate and Schneider, Fred B. and Estrin, Deborah</t>
  </si>
  <si>
    <t>https://www.scopus.com/inward/record.uri?eid=2-s2.0-85076134773&amp;doi=10.1145%2f3338498.3358642&amp;partnerID=40&amp;md5=9bdb4485b05cdc6e2ff711b94c7a37c3</t>
  </si>
  <si>
    <t>10.1145/3338498.3358642</t>
  </si>
  <si>
    <t>2-s2.0-85066027611</t>
  </si>
  <si>
    <t>rayyan-218685818</t>
  </si>
  <si>
    <t>Trajectory Privacy Protection Method Based on Location Service in Fog Computing</t>
  </si>
  <si>
    <t>Li, Guangshun and Yin, Yanmin and Wu, Junhua and Zhao, Shuaishuai and Lin, Dandan</t>
  </si>
  <si>
    <t>https://www.scopus.com/inward/record.uri?eid=2-s2.0-85066027611&amp;doi=10.1016%2fj.procs.2019.01.273&amp;partnerID=40&amp;md5=ae54e59068b995325188d83509fcf7a0</t>
  </si>
  <si>
    <t>rayyan-218685819</t>
  </si>
  <si>
    <t>Stochastic algorithm for HDFS data theft detection based on MapReduce</t>
  </si>
  <si>
    <t>2-s2.0-85093884968</t>
  </si>
  <si>
    <t>rayyan-218685820</t>
  </si>
  <si>
    <t>Development and testing of an fpt.Ai-based voicebot</t>
  </si>
  <si>
    <t>Tran, Duc Chung and Nguyen, Duc Long and Hassan, Mohd Fadzil</t>
  </si>
  <si>
    <t>https://www.scopus.com/inward/record.uri?eid=2-s2.0-85093884968&amp;doi=10.11591%2feei.v9i6.2620&amp;partnerID=40&amp;md5=b4c80a679ee982969e0615dc06ac2dd9</t>
  </si>
  <si>
    <t>2-s2.0-85063001573</t>
  </si>
  <si>
    <t>rayyan-218685821</t>
  </si>
  <si>
    <t>Stegogis: A new steganography method using the geospatial domain</t>
  </si>
  <si>
    <t>Turkish Journal of Electrical Engineering and Computer Sciences</t>
  </si>
  <si>
    <t>Kurtuldu, Ã–mer and Demirci, Mehmet</t>
  </si>
  <si>
    <t>https://www.scopus.com/inward/record.uri?eid=2-s2.0-85063001573&amp;doi=10.3906%2felk-1801-131&amp;partnerID=40&amp;md5=2fccd5a36ed59647b2a05a73ee960c32</t>
  </si>
  <si>
    <t>Turkiye Klinikleri Journal of Medical Sciences</t>
  </si>
  <si>
    <t>2-s2.0-85054391452</t>
  </si>
  <si>
    <t>rayyan-218685822</t>
  </si>
  <si>
    <t>Contexts-States-Aware Access Control for Internet of Things</t>
  </si>
  <si>
    <t>Proceedings of the 2018 IEEE 22nd International Conference on Computer Supported Cooperative Work in Design, CSCWD 2018</t>
  </si>
  <si>
    <t>Dong, Yuji and Wan, Kaiyu and Huang, Xin and Yue, Yong</t>
  </si>
  <si>
    <t>https://www.scopus.com/inward/record.uri?eid=2-s2.0-85054391452&amp;doi=10.1109%2fCSCWD.2018.8465364&amp;partnerID=40&amp;md5=b75cc9ed15a2c969eff47644fc165598</t>
  </si>
  <si>
    <t>10.1109/CSCWD.2018.8465364</t>
  </si>
  <si>
    <t>2-s2.0-85083584154</t>
  </si>
  <si>
    <t>rayyan-218685823</t>
  </si>
  <si>
    <t>AES-secured Bit-cycling steganography in sliced 3D Images</t>
  </si>
  <si>
    <t>Proceedings of 2020 International Conference on Innovative Trends in Communication and Computer Engineering, ITCE 2020</t>
  </si>
  <si>
    <t>Yasser, Seifeldin and Hesham, Adham and Hassan, Mahmoud and Alexan, Wassim</t>
  </si>
  <si>
    <t>https://www.scopus.com/inward/record.uri?eid=2-s2.0-85083584154&amp;doi=10.1109%2fITCE48509.2020.9047801&amp;partnerID=40&amp;md5=65669d5d7529202d5473af67c74c00ac</t>
  </si>
  <si>
    <t>10.1109/ITCE48509.2020.9047801</t>
  </si>
  <si>
    <t>2-s2.0-85076716932</t>
  </si>
  <si>
    <t>rayyan-218685824</t>
  </si>
  <si>
    <t>Using IFTTT to Express and Enforce UCON Obligations</t>
  </si>
  <si>
    <t>La Marra, Antonio and Martinelli, Fabio and Mori, Paolo and Rizos, Athanasios and Saracino, Andrea</t>
  </si>
  <si>
    <t>https://www.scopus.com/inward/record.uri?eid=2-s2.0-85076716932&amp;doi=10.1007%2f978-3-030-34339-2_12&amp;partnerID=40&amp;md5=937ab39428f34861a1347f6eb7f233e1</t>
  </si>
  <si>
    <t>10.1007/978-3-030-34339-2_12</t>
  </si>
  <si>
    <t>2-s2.0-85077212690</t>
  </si>
  <si>
    <t>rayyan-218685825</t>
  </si>
  <si>
    <t>Design of an Active Laser Mini-Camera Detection System Using CNN</t>
  </si>
  <si>
    <t>IEEE Photonics Journal</t>
  </si>
  <si>
    <t>Liu, Chun and Zhao, Changming and Zhang, Haiyang and Zhang, Zilong and Zhai, Yanwang and Zhang, Yali</t>
  </si>
  <si>
    <t>https://www.scopus.com/inward/record.uri?eid=2-s2.0-85077212690&amp;doi=10.1109%2fJPHOT.2019.2957521&amp;partnerID=40&amp;md5=0f97dd39d25e0ccf4ecc4b606231ce1a</t>
  </si>
  <si>
    <t>2-s2.0-85075608517</t>
  </si>
  <si>
    <t>rayyan-218685826</t>
  </si>
  <si>
    <t>A high capacity watermarking technique for the printed document</t>
  </si>
  <si>
    <t>Huang, Kai and Tian, Xiaobo and Yu, Hongzhou and Yu, Min and Yin, Aiguo</t>
  </si>
  <si>
    <t>https://www.scopus.com/inward/record.uri?eid=2-s2.0-85075608517&amp;doi=10.3390%2felectronics8121403&amp;partnerID=40&amp;md5=6f9074578fd70b87b1b6a7901b66d430</t>
  </si>
  <si>
    <t>2-s2.0-85084282557</t>
  </si>
  <si>
    <t>rayyan-218685827</t>
  </si>
  <si>
    <t>Fog computing: Survey on decoy information technology</t>
  </si>
  <si>
    <t>Almobaideen, Wesam and Altarawneh, Muhyidean</t>
  </si>
  <si>
    <t>https://www.scopus.com/inward/record.uri?eid=2-s2.0-85084282557&amp;doi=10.1504%2fIJSN.2020.106833&amp;partnerID=40&amp;md5=e396e35e79ea8dc468689a1b1eda59e9</t>
  </si>
  <si>
    <t>10.1504/IJSN.2020.106833</t>
  </si>
  <si>
    <t>2-s2.0-85073502167</t>
  </si>
  <si>
    <t>rayyan-218685828</t>
  </si>
  <si>
    <t>HP-SDDAN: High-performance software-defined data access network</t>
  </si>
  <si>
    <t>Proceedings - 21st IEEE International Conference on High Performance Computing and Communications, 17th IEEE International Conference on Smart City and 5th IEEE International Conference on Data Science and Systems, HPCC/SmartCity/DSS 2019</t>
  </si>
  <si>
    <t>You, Ruibang and Yuan, Zimu and Tu, Bibo and Cheng, Jie</t>
  </si>
  <si>
    <t>https://www.scopus.com/inward/record.uri?eid=2-s2.0-85073502167&amp;doi=10.1109%2fHPCC%2fSmartCity%2fDSS.2019.00124&amp;partnerID=40&amp;md5=d7f74ffbf1fa76c78ff2f5b2f5ffa884</t>
  </si>
  <si>
    <t>10.1109/HPCC/SmartCity/DSS.2019.00124</t>
  </si>
  <si>
    <t>2-s2.0-85053386589</t>
  </si>
  <si>
    <t>rayyan-218685829</t>
  </si>
  <si>
    <t>A review and open issues of diverse text watermarking techniques in spatial domain</t>
  </si>
  <si>
    <t>Alwan, Ali A. and Shahidan, M.A. and Sjarif, Nilam Nur Amir and Hashim, Mohammed Mahdi and Rahim, Mohd Shafry Mohd</t>
  </si>
  <si>
    <t>https://www.scopus.com/inward/record.uri?eid=2-s2.0-85053386589&amp;partnerID=40&amp;md5=3ccd82a7630ece6eb746a3a1cb4b8979</t>
  </si>
  <si>
    <t>2-s2.0-85086105164</t>
  </si>
  <si>
    <t>rayyan-218685830</t>
  </si>
  <si>
    <t>Secure image steganography through multilevel security</t>
  </si>
  <si>
    <t>International Journal of Innovation, Creativity and Change</t>
  </si>
  <si>
    <t>Ali, Ali Salem and Al-Tamimi, Mohammed Sabbih Hamoud and Abbood, Alaa Ahmed</t>
  </si>
  <si>
    <t>https://www.scopus.com/inward/record.uri?eid=2-s2.0-85086105164&amp;partnerID=40&amp;md5=118354cb3b88eea96fd342afe2cfa46d</t>
  </si>
  <si>
    <t>Primrose Hall Publishing Group</t>
  </si>
  <si>
    <t>2-s2.0-85064957310</t>
  </si>
  <si>
    <t>rayyan-218685831</t>
  </si>
  <si>
    <t>Robust authentication for paper-based text documents based on text watermarking technology</t>
  </si>
  <si>
    <t>Mathematical Biosciences and Engineering</t>
  </si>
  <si>
    <t>Qi, Wenfa and Guo, Wei and Zhang, Tong and Liu, Yuxin and Guo, Zongming and Fang, Xifeng</t>
  </si>
  <si>
    <t>https://www.scopus.com/inward/record.uri?eid=2-s2.0-85064957310&amp;doi=10.3934%2fmbe.2019110&amp;partnerID=40&amp;md5=8d11310869d274583a654aa31d9fac9c</t>
  </si>
  <si>
    <t>American Institute of Mathematical Sciences</t>
  </si>
  <si>
    <t>2-s2.0-85077356540</t>
  </si>
  <si>
    <t>rayyan-218685832</t>
  </si>
  <si>
    <t>Improving the open stack authentication system through federation with JASON tokens</t>
  </si>
  <si>
    <t>International Journal of Advanced Trends in Computer Science and Engineering</t>
  </si>
  <si>
    <t>Trinath Basu, M. and Sastry, J.K.R.</t>
  </si>
  <si>
    <t>https://www.scopus.com/inward/record.uri?eid=2-s2.0-85077356540&amp;doi=10.30534%2fijatcse%2f2019%2f143862019&amp;partnerID=40&amp;md5=f3eb5fa4aa8372b56bfd28d5a7376395</t>
  </si>
  <si>
    <t>World Academy of Research in Science and Engineering</t>
  </si>
  <si>
    <t>2-s2.0-85101473629</t>
  </si>
  <si>
    <t>rayyan-218685833</t>
  </si>
  <si>
    <t>Advancements and applications in fog computing</t>
  </si>
  <si>
    <t>Security Designs for the Cloud, IoT, and Social Networking</t>
  </si>
  <si>
    <t>Bansal, Sumit and Aggarwal, Mayank and Aggarwal, Himanshu</t>
  </si>
  <si>
    <t>https://www.scopus.com/inward/record.uri?eid=2-s2.0-85101473629&amp;doi=10.1002%2f9781119593171.ch14&amp;partnerID=40&amp;md5=f9220cf1c0c3de7677f0aeb308886af8</t>
  </si>
  <si>
    <t>10.1002/9781119593171.ch14</t>
  </si>
  <si>
    <t>2-s2.0-85080091649</t>
  </si>
  <si>
    <t>rayyan-218685834</t>
  </si>
  <si>
    <t>Hiding data in audio files: A smoothing-based approach to improve the quality of the stego audio</t>
  </si>
  <si>
    <t>Ahmad, Tohari and Amrizal, Muhammad Hanif and Wibisono, Waskitho and Ijtihadie, Royyana Muslim</t>
  </si>
  <si>
    <t>https://www.scopus.com/inward/record.uri?eid=2-s2.0-85080091649&amp;doi=10.1016%2fj.heliyon.2020.e03464&amp;partnerID=40&amp;md5=70d3b6c9dfd59d7536ff83b44b6666a0</t>
  </si>
  <si>
    <t>2-s2.0-85018305474</t>
  </si>
  <si>
    <t>rayyan-218685835</t>
  </si>
  <si>
    <t>Design and implementation of an attestation protocol for measured dynamic behavior</t>
  </si>
  <si>
    <t>Ali, Toqeer and Ismail, Roslan and Musa, Shahrulniza and Nauman, Mohammad and Khan, Sohail</t>
  </si>
  <si>
    <t>https://www.scopus.com/inward/record.uri?eid=2-s2.0-85018305474&amp;doi=10.1007%2fs11227-017-2054-2&amp;partnerID=40&amp;md5=f895042ad2a04fc304e8633a3efbdb33</t>
  </si>
  <si>
    <t>10.1007/s11227-017-2054-2</t>
  </si>
  <si>
    <t>2-s2.0-85067919950</t>
  </si>
  <si>
    <t>rayyan-218685836</t>
  </si>
  <si>
    <t>Review on Securing Medical Big Data in Healthcare Cloud</t>
  </si>
  <si>
    <t>2019 5th International Conference on Advanced Computing and Communication Systems, ICACCS 2019</t>
  </si>
  <si>
    <t>Sudheep, Kalyani and Joseph, Sandy</t>
  </si>
  <si>
    <t>https://www.scopus.com/inward/record.uri?eid=2-s2.0-85067919950&amp;doi=10.1109%2fICACCS.2019.8728351&amp;partnerID=40&amp;md5=251c818d59b28a2f2f571c006bb387fe</t>
  </si>
  <si>
    <t>10.1109/ICACCS.2019.8728351</t>
  </si>
  <si>
    <t>2-s2.0-85065724158</t>
  </si>
  <si>
    <t>rayyan-218685837</t>
  </si>
  <si>
    <t>Insight into insiders and IT: A survey of insider threat taxonomies, analysis, modeling, and countermeasures</t>
  </si>
  <si>
    <t>Homoliak, Ivan and Toffalini, Flavio and Guarnizo, Juan and Elovici, Yuval and Ochoa, MartÃ­n</t>
  </si>
  <si>
    <t>https://www.scopus.com/inward/record.uri?eid=2-s2.0-85065724158&amp;doi=10.1145%2f3303771&amp;partnerID=40&amp;md5=e41ac3651678f991ad611bb8e2b30c53</t>
  </si>
  <si>
    <t>2-s2.0-85077891373</t>
  </si>
  <si>
    <t>rayyan-218685838</t>
  </si>
  <si>
    <t>A topic-centric access control model for the publish/subscribe paradigm</t>
  </si>
  <si>
    <t>Xie, Rongna and Shi, Guozhen and Guo, Yunchuan and Li, Fenghua</t>
  </si>
  <si>
    <t>https://www.scopus.com/inward/record.uri?eid=2-s2.0-85077891373&amp;doi=10.1002%2fcpe.5614&amp;partnerID=40&amp;md5=02555e8f779415d13f7905597e488ec3</t>
  </si>
  <si>
    <t>10.1002/cpe.5614</t>
  </si>
  <si>
    <t>2-s2.0-85077330582</t>
  </si>
  <si>
    <t>rayyan-218685839</t>
  </si>
  <si>
    <t>Current status and future prospects of data leakage prevention technology: A brief review</t>
  </si>
  <si>
    <t>Xuming, Lv and Lina, Cao and Peng, Ji and Xiao, Gao and Shuo, Chen</t>
  </si>
  <si>
    <t>https://www.scopus.com/inward/record.uri?eid=2-s2.0-85077330582&amp;doi=10.1088%2f1742-6596%2f1345%2f2%2f022010&amp;partnerID=40&amp;md5=cdab1e4ea3505992f207d253bf09fad8</t>
  </si>
  <si>
    <t>2-s2.0-85081136899</t>
  </si>
  <si>
    <t>rayyan-218685840</t>
  </si>
  <si>
    <t>A primer on intelligent defense mechanism to counter cloud silent attacks</t>
  </si>
  <si>
    <t>Proceedings of the 3rd International Conference on Contemporary Computing and Informatics, IC3I 2018</t>
  </si>
  <si>
    <t>Mukoko, Fungayi Donewell and Thada, Vikas</t>
  </si>
  <si>
    <t>https://www.scopus.com/inward/record.uri?eid=2-s2.0-85081136899&amp;doi=10.1109%2fIC3I44769.2018.9007279&amp;partnerID=40&amp;md5=b3fe5ea2a98d230486d994e2942b0108</t>
  </si>
  <si>
    <t>10.1109/IC3I44769.2018.9007279</t>
  </si>
  <si>
    <t>2-s2.0-85097577845</t>
  </si>
  <si>
    <t>rayyan-218685841</t>
  </si>
  <si>
    <t>Modified Least Significant Bit Technique for Securing Medical Images</t>
  </si>
  <si>
    <t>Ogundokun, Roseline Oluwaseun and Abikoye, Oluwakemi Christiana and Misra, Sanjay and Awotunde, Joseph Bamidele</t>
  </si>
  <si>
    <t>https://www.scopus.com/inward/record.uri?eid=2-s2.0-85097577845&amp;doi=10.1007%2f978-3-030-63396-7_37&amp;partnerID=40&amp;md5=42bd859aa072826a99f988a296cb54a2</t>
  </si>
  <si>
    <t>10.1007/978-3-030-63396-7_37</t>
  </si>
  <si>
    <t>2-s2.0-85028370778</t>
  </si>
  <si>
    <t>rayyan-218685842</t>
  </si>
  <si>
    <t>Policy-based usage control for a trustworthy data sharing platform in smart cities</t>
  </si>
  <si>
    <t>Cao, Quyet H. and Giyyarpuram, Madhusudan and Farahbakhsh, Reza and Crespi, Noel</t>
  </si>
  <si>
    <t>https://www.scopus.com/inward/record.uri?eid=2-s2.0-85028370778&amp;doi=10.1016%2fj.future.2017.05.039&amp;partnerID=40&amp;md5=f607047a72b97392607f2f6c300339d6</t>
  </si>
  <si>
    <t>10.1016/j.future.2017.05.039</t>
  </si>
  <si>
    <t>2-s2.0-85055951634</t>
  </si>
  <si>
    <t>rayyan-218685843</t>
  </si>
  <si>
    <t>A lightweight trust management algorithm based on subjective logic for interconnected cloud computing environments</t>
  </si>
  <si>
    <t>Kurdi, Heba and Alfaries, Auhood and Al-Anazi, Abeer and Alkharji, Sara and Addegaither, Maimona and Altoaimy, Lina and Ahmed, Syed Hassan</t>
  </si>
  <si>
    <t>https://www.scopus.com/inward/record.uri?eid=2-s2.0-85055951634&amp;doi=10.1007%2fs11227-018-2669-y&amp;partnerID=40&amp;md5=bccb0b9ab8936ece45a31cc2879c227a</t>
  </si>
  <si>
    <t>2-s2.0-85076160620</t>
  </si>
  <si>
    <t>rayyan-218685844</t>
  </si>
  <si>
    <t>Smartphones identification through the built-in microphones with convolutional neural network</t>
  </si>
  <si>
    <t>Baldini, Gianmarco and Amerini, Irene</t>
  </si>
  <si>
    <t>https://www.scopus.com/inward/record.uri?eid=2-s2.0-85076160620&amp;doi=10.1109%2fACCESS.2019.2950859&amp;partnerID=40&amp;md5=c003f2b97722b5afa7b795e0ccc8da05</t>
  </si>
  <si>
    <t>2-s2.0-85087444055</t>
  </si>
  <si>
    <t>rayyan-218685845</t>
  </si>
  <si>
    <t>Secure pervasive healthcare system and diabetes prediction using heuristic algorithm</t>
  </si>
  <si>
    <t>Parameswaran, Patitha and Moorthy, Rajalakshmi Shenbaga</t>
  </si>
  <si>
    <t>https://www.scopus.com/inward/record.uri?eid=2-s2.0-85087444055&amp;doi=10.1002%2f9781119439004.ch8&amp;partnerID=40&amp;md5=6bd12dec1de6c7551038974e5fa4b585</t>
  </si>
  <si>
    <t>10.1002/9781119439004.ch8</t>
  </si>
  <si>
    <t>2-s2.0-85058433326</t>
  </si>
  <si>
    <t>rayyan-218685846</t>
  </si>
  <si>
    <t>Providing Security in Vehicular Adhoc Network using Cloud Computing by secure key Method</t>
  </si>
  <si>
    <t>2018 International Conference on Information, Communication, Engineering and Technology, ICICET 2018</t>
  </si>
  <si>
    <t>Halgaonkar, Prasad S. and Kathole, Atul B. and Nadaf, Jubber S. and Tambe, K.P.</t>
  </si>
  <si>
    <t>https://www.scopus.com/inward/record.uri?eid=2-s2.0-85058433326&amp;doi=10.1109%2fICICET.2018.8533712&amp;partnerID=40&amp;md5=43eeba4bcc2d231fd1ab47c9dcde78c9</t>
  </si>
  <si>
    <t>10.1109/ICICET.2018.8533712</t>
  </si>
  <si>
    <t>2-s2.0-85059703768</t>
  </si>
  <si>
    <t>rayyan-218685848</t>
  </si>
  <si>
    <t>Internet of Things (IoT), mobile cloud, cloudlet, mobile IoT, IoT cloud, fog, mobile edge, and edge emerging computing paradigms: Disambiguation and research directions</t>
  </si>
  <si>
    <t>Elazhary, Hanan</t>
  </si>
  <si>
    <t>https://www.scopus.com/inward/record.uri?eid=2-s2.0-85059703768&amp;doi=10.1016%2fj.jnca.2018.10.021&amp;partnerID=40&amp;md5=82df83858165d0a170e7f788d03d211a</t>
  </si>
  <si>
    <t>10.1016/j.jnca.2018.10.021</t>
  </si>
  <si>
    <t>2-s2.0-85056707375</t>
  </si>
  <si>
    <t>rayyan-218685849</t>
  </si>
  <si>
    <t>Emergence-based access control: New approach to secure the Internet of Things</t>
  </si>
  <si>
    <t>El Kalam, Anas Abou and Outchakoucht, Aissam and Es-Samaali, Hamza</t>
  </si>
  <si>
    <t>https://www.scopus.com/inward/record.uri?eid=2-s2.0-85056707375&amp;doi=10.1145%2f3240117.3240136&amp;partnerID=40&amp;md5=96c5d3832ba4ad724983caf95d453519</t>
  </si>
  <si>
    <t>10.1145/3240117.3240136</t>
  </si>
  <si>
    <t>rayyan-218685850</t>
  </si>
  <si>
    <t>Review of information hiding on Chinese text</t>
  </si>
  <si>
    <t>2-s2.0-85084084093</t>
  </si>
  <si>
    <t>rayyan-218685851</t>
  </si>
  <si>
    <t>Architecture, an efficient routing, applications, and challenges in delay tolerant network</t>
  </si>
  <si>
    <t>2019 International Conference on Intelligent Computing and Control Systems, ICCS 2019</t>
  </si>
  <si>
    <t>Godha, Preshi and Jadon, Swati and Patle, Anshi and Gupta, Ishu and Sharma, Bharti and Kumar Singh, Ashutosh</t>
  </si>
  <si>
    <t>https://www.scopus.com/inward/record.uri?eid=2-s2.0-85084084093&amp;doi=10.1109%2fICCS45141.2019.9065315&amp;partnerID=40&amp;md5=ffeefe3cffde207ebd15aaf4b421fffd</t>
  </si>
  <si>
    <t>10.1109/ICCS45141.2019.9065315</t>
  </si>
  <si>
    <t>2-s2.0-85045064482</t>
  </si>
  <si>
    <t>rayyan-218685852</t>
  </si>
  <si>
    <t>Survey of access control models and technologies for cloud computing</t>
  </si>
  <si>
    <t>Cai, Fangbo and Zhu, Nafei and He, Jingsha and Mu, Pengyu and Li, Wenxin and Yu, Yi</t>
  </si>
  <si>
    <t>https://www.scopus.com/inward/record.uri?eid=2-s2.0-85045064482&amp;doi=10.1007%2fs10586-018-1850-7&amp;partnerID=40&amp;md5=96d44f1e8643ade055fa5f925a8a092d</t>
  </si>
  <si>
    <t>10.1007/s10586-018-1850-7</t>
  </si>
  <si>
    <t>2-s2.0-85084075541</t>
  </si>
  <si>
    <t>rayyan-218685853</t>
  </si>
  <si>
    <t>Authenticating cryptography over network in data</t>
  </si>
  <si>
    <t>Agarwal, Priya and Mittal, Sloni and Tiwari, Ankit and Gupta, Ishu and Singh, Ashutosh Kumar and Sharma, Bharti</t>
  </si>
  <si>
    <t>https://www.scopus.com/inward/record.uri?eid=2-s2.0-85084075541&amp;doi=10.1109%2fICCS45141.2019.9065608&amp;partnerID=40&amp;md5=886236ee26433394b32ac3f467a48003</t>
  </si>
  <si>
    <t>10.1109/ICCS45141.2019.9065608</t>
  </si>
  <si>
    <t>2-s2.0-85075193776</t>
  </si>
  <si>
    <t>rayyan-218685854</t>
  </si>
  <si>
    <t>Edge Computing and Networking: A Survey on Infrastructures and Applications</t>
  </si>
  <si>
    <t>Zhao, Yongli and Wang, Wei and Li, Yajie and Colman Meixner, Carlos and Tornatore, Massimo and Zhang, Jie</t>
  </si>
  <si>
    <t>https://www.scopus.com/inward/record.uri?eid=2-s2.0-85075193776&amp;doi=10.1109%2fACCESS.2019.2927538&amp;partnerID=40&amp;md5=e618a9d65e162c9d741ad6f25b5a7637</t>
  </si>
  <si>
    <t>rayyan-218685855</t>
  </si>
  <si>
    <t>Survey of Blockchain Access Control in Internet of Things</t>
  </si>
  <si>
    <t>2-s2.0-85072079289</t>
  </si>
  <si>
    <t>rayyan-218685856</t>
  </si>
  <si>
    <t>A novel method for the enhancement of Wi-Fi security software system</t>
  </si>
  <si>
    <t>International Journal of Engineering and Advanced Technology</t>
  </si>
  <si>
    <t>Samuel, Sumisha and Mathew, Arul Treesa and Pillai, Amritha. S. and David, Diege and Thomas, Sneha Susan and Chandran, Sruthy</t>
  </si>
  <si>
    <t>https://www.scopus.com/inward/record.uri?eid=2-s2.0-85072079289&amp;doi=10.35940%2fijeat.F8225.088619&amp;partnerID=40&amp;md5=34fcd1db56a1b464dac208b964e55cba</t>
  </si>
  <si>
    <t>10.35940/ijeat.F8225.088619</t>
  </si>
  <si>
    <t>2-s2.0-85101377528</t>
  </si>
  <si>
    <t>rayyan-218685857</t>
  </si>
  <si>
    <t>Multi-function Electric Scooter Assistant System for Seniors</t>
  </si>
  <si>
    <t>Chen, Tzer-Long and Chang, Chien-Yun and Wu, Zhen-Yu and Liu, Chia-Hui</t>
  </si>
  <si>
    <t>https://www.scopus.com/inward/record.uri?eid=2-s2.0-85101377528&amp;doi=10.1007%2f978-3-030-63941-9_33&amp;partnerID=40&amp;md5=856ce64e883a79e0af634a23dcaf7ce0</t>
  </si>
  <si>
    <t>10.1007/978-3-030-63941-9_33</t>
  </si>
  <si>
    <t>2-s2.0-85068592837</t>
  </si>
  <si>
    <t>rayyan-218685858</t>
  </si>
  <si>
    <t>Fuzzy rules based solution for system administration security management via a blockchain</t>
  </si>
  <si>
    <t>Castelltort, Arnaud and Chabert, Antoine and Hersog, Nicolas and Laurent, Anne and Sala, Michel</t>
  </si>
  <si>
    <t>https://www.scopus.com/inward/record.uri?eid=2-s2.0-85068592837&amp;doi=10.1007%2f978-3-030-23813-1_9&amp;partnerID=40&amp;md5=716ffc8163d124d78b3824a170bd6506</t>
  </si>
  <si>
    <t>10.1007/978-3-030-23813-1_9</t>
  </si>
  <si>
    <t>2-s2.0-85082520842</t>
  </si>
  <si>
    <t>rayyan-218685859</t>
  </si>
  <si>
    <t>HarTBleed: Using Hardware Trojans for Data Leakage Exploits</t>
  </si>
  <si>
    <t>IEEE Transactions on Very Large Scale Integration (VLSI) Systems</t>
  </si>
  <si>
    <t>De, Asmit and Nasim Imtiaz Khan, Mohammad and Nagarajan, Karthikeyan and Ghosh, Swaroop</t>
  </si>
  <si>
    <t>https://www.scopus.com/inward/record.uri?eid=2-s2.0-85082520842&amp;doi=10.1109%2fTVLSI.2019.2961358&amp;partnerID=40&amp;md5=489382fe7cca9229240dfbbcc391f01e</t>
  </si>
  <si>
    <t>2-s2.0-85095701257</t>
  </si>
  <si>
    <t>rayyan-218685860</t>
  </si>
  <si>
    <t>PoCo: A Language for Specifying Obligation-Based Policy Compositions</t>
  </si>
  <si>
    <t>Ferguson, Danielle and Albright, Yan and Lomsak, Daniel and Hanks, Tyler and Orr, Kevin and Ligatti, Jay</t>
  </si>
  <si>
    <t>https://www.scopus.com/inward/record.uri?eid=2-s2.0-85095701257&amp;doi=10.1145%2f3384544.3384585&amp;partnerID=40&amp;md5=a377b91498741920a351dc00c5236a40</t>
  </si>
  <si>
    <t>10.1145/3384544.3384585</t>
  </si>
  <si>
    <t>2-s2.0-85085561816</t>
  </si>
  <si>
    <t>rayyan-218685861</t>
  </si>
  <si>
    <t>Violation Detection of Live Video Based on Deep Learning</t>
  </si>
  <si>
    <t>Yuan, Chao and Zhang, Jie</t>
  </si>
  <si>
    <t>https://www.scopus.com/inward/record.uri?eid=2-s2.0-85085561816&amp;doi=10.1155%2f2020%2f1895341&amp;partnerID=40&amp;md5=d6f07d8d532db0153301117a2b020907</t>
  </si>
  <si>
    <t>2-s2.0-85066825287</t>
  </si>
  <si>
    <t>rayyan-218685862</t>
  </si>
  <si>
    <t>Pervasive-based access control model for iot environments</t>
  </si>
  <si>
    <t>El Bouanani, Salim and El Kiram, My Ahmed and Achbarou, Omar and Outchakoucht, Aissam</t>
  </si>
  <si>
    <t>https://www.scopus.com/inward/record.uri?eid=2-s2.0-85066825287&amp;doi=10.1109%2fACCESS.2019.2912975&amp;partnerID=40&amp;md5=a9da9a9628cc3b38b3361b13d051f097</t>
  </si>
  <si>
    <t>2-s2.0-85090033301</t>
  </si>
  <si>
    <t>rayyan-218685863</t>
  </si>
  <si>
    <t>Data Leakage Prevention System for Smart Grid</t>
  </si>
  <si>
    <t>Jiang, Chengzhi and Deng, Song</t>
  </si>
  <si>
    <t>https://www.scopus.com/inward/record.uri?eid=2-s2.0-85090033301&amp;doi=10.1007%2f978-981-15-7530-3_41&amp;partnerID=40&amp;md5=04b12bd9940a5ca863a6fbe574038333</t>
  </si>
  <si>
    <t>10.1007/978-981-15-7530-3_41</t>
  </si>
  <si>
    <t>2-s2.0-85073700263</t>
  </si>
  <si>
    <t>rayyan-218685864</t>
  </si>
  <si>
    <t>Using malware for the greater good: Mitigating data leakage</t>
  </si>
  <si>
    <t>Guri, Mordechai and Puzis, Rami and Choo, Kim-Kwang Raymond and Rubinshtein, Sergey and Kedma, Gabi and Elovici, Y.</t>
  </si>
  <si>
    <t>https://www.scopus.com/inward/record.uri?eid=2-s2.0-85073700263&amp;doi=10.1016%2fj.jnca.2019.07.006&amp;partnerID=40&amp;md5=0b8d07c9940061be93e4ec760f0f1de3</t>
  </si>
  <si>
    <t>10.1016/j.jnca.2019.07.006</t>
  </si>
  <si>
    <t>2-s2.0-85087877527</t>
  </si>
  <si>
    <t>rayyan-218685865</t>
  </si>
  <si>
    <t>Exploiting Prediction Error Inconsistencies through LSTM-based Classifiers to Detect Deepfake Videos</t>
  </si>
  <si>
    <t>IH and MMSec 2020 - Proceedings of the 2020 ACM Workshop on Information Hiding and Multimedia Security</t>
  </si>
  <si>
    <t>Amerini, Irene and Caldelli, Roberto</t>
  </si>
  <si>
    <t>https://www.scopus.com/inward/record.uri?eid=2-s2.0-85087877527&amp;doi=10.1145%2f3369412.3395070&amp;partnerID=40&amp;md5=97fe760ab2745f89cf373a976cefce82</t>
  </si>
  <si>
    <t>10.1145/3369412.3395070</t>
  </si>
  <si>
    <t>2-s2.0-85079653204</t>
  </si>
  <si>
    <t>rayyan-218685866</t>
  </si>
  <si>
    <t>An effective and secure digital image steganography scheme using two random function and chaotic map</t>
  </si>
  <si>
    <t>Abdulwahed, Mohanad Najm</t>
  </si>
  <si>
    <t>https://www.scopus.com/inward/record.uri?eid=2-s2.0-85079653204&amp;partnerID=40&amp;md5=732763883ae0852e89f31f4f134178fe</t>
  </si>
  <si>
    <t>2-s2.0-85077626292</t>
  </si>
  <si>
    <t>rayyan-218685867</t>
  </si>
  <si>
    <t>Multilevel secure digital image steganography framework using random function and advanced encryption standard</t>
  </si>
  <si>
    <t>Journal of Computational and Theoretical Nanoscience</t>
  </si>
  <si>
    <t>Srayyih Almaliki, Mohsin N.</t>
  </si>
  <si>
    <t>https://www.scopus.com/inward/record.uri?eid=2-s2.0-85077626292&amp;doi=10.1166%2fjctn.2019.8394&amp;partnerID=40&amp;md5=54d2345d8d9f41eb4f1dd8f6ab32f5c8</t>
  </si>
  <si>
    <t>American Scientific Publishers</t>
  </si>
  <si>
    <t>10.1166/jctn.2019.8394</t>
  </si>
  <si>
    <t>2-s2.0-85073218152</t>
  </si>
  <si>
    <t>rayyan-218685868</t>
  </si>
  <si>
    <t>A Confidentiality Preserving Data Leaker Detection Model for Secure Sharing of Cloud Data using Integrated Techniques</t>
  </si>
  <si>
    <t>2019 7th International Conference on Smart Computing and Communications, ICSCC 2019</t>
  </si>
  <si>
    <t>https://www.scopus.com/inward/record.uri?eid=2-s2.0-85073218152&amp;doi=10.1109%2fICSCC.2019.8843648&amp;partnerID=40&amp;md5=2cece504aeeca0bd58d8df9d77b6d1a6</t>
  </si>
  <si>
    <t>10.1109/ICSCC.2019.8843648</t>
  </si>
  <si>
    <t>2-s2.0-85116219520</t>
  </si>
  <si>
    <t>rayyan-218685869</t>
  </si>
  <si>
    <t>Securing the Internet of Things: Challenges, threats and solutions</t>
  </si>
  <si>
    <t>Radoglou Grammatikis, Panagiotis I. and Sarigiannidis, Panagiotis G. and Moscholios, Ioannis D.</t>
  </si>
  <si>
    <t>https://www.scopus.com/inward/record.uri?eid=2-s2.0-85116219520&amp;doi=10.1016%2fj.iot.2018.11.003&amp;partnerID=40&amp;md5=7a7a4ecd2e3a3c18b8147cc74225fd79</t>
  </si>
  <si>
    <t>10.1016/j.iot.2018.11.003</t>
  </si>
  <si>
    <t>2-s2.0-85078825072</t>
  </si>
  <si>
    <t>rayyan-218685870</t>
  </si>
  <si>
    <t>Securing Medical Data Transmission Systems Based on Integrating Algorithm of Encryption and Steganography</t>
  </si>
  <si>
    <t>2019 7th International Conference on Mechatronics Engineering, ICOM 2019</t>
  </si>
  <si>
    <t>Hashim, M.M. and Taha, Mustafa Sabah and Aman, Azana Hafizah Mohd and Hashim, Aisha Hassan Abdalla and Rahim, Mohd Shafry Mohd and Islam, Shayla</t>
  </si>
  <si>
    <t>https://www.scopus.com/inward/record.uri?eid=2-s2.0-85078825072&amp;doi=10.1109%2fICOM47790.2019.8952061&amp;partnerID=40&amp;md5=cae7775e5146cb72ea8d2f33da3a0b52</t>
  </si>
  <si>
    <t>10.1109/ICOM47790.2019.8952061</t>
  </si>
  <si>
    <t>2-s2.0-85084331973</t>
  </si>
  <si>
    <t>rayyan-218685871</t>
  </si>
  <si>
    <t>A survey on access control in the age of internet of things</t>
  </si>
  <si>
    <t>Qiu, Jing and Tian, Zhihong and Du, Chunlai and Zuo, Qi and Su, Shen and Fang, Binxing</t>
  </si>
  <si>
    <t>https://www.scopus.com/inward/record.uri?eid=2-s2.0-85084331973&amp;doi=10.1109%2fJIOT.2020.2969326&amp;partnerID=40&amp;md5=ec1187380d71933128e48cb6a298b97f</t>
  </si>
  <si>
    <t>10.1109/JIOT.2020.2969326</t>
  </si>
  <si>
    <t>2-s2.0-85062554066</t>
  </si>
  <si>
    <t>rayyan-218685872</t>
  </si>
  <si>
    <t>Edge computing: A survey</t>
  </si>
  <si>
    <t>Khan, Wazir Zada and Ahmed, Ejaz and Hakak, Saqib and Yaqoob, Ibrar and Ahmed, Arif</t>
  </si>
  <si>
    <t>https://www.scopus.com/inward/record.uri?eid=2-s2.0-85062554066&amp;doi=10.1016%2fj.future.2019.02.050&amp;partnerID=40&amp;md5=b20a5fc84ad7c80ef677510566453d81</t>
  </si>
  <si>
    <t>10.1016/j.future.2019.02.050</t>
  </si>
  <si>
    <t>2-s2.0-85058791136</t>
  </si>
  <si>
    <t>rayyan-218685873</t>
  </si>
  <si>
    <t>An autonomous, highly portable NMR spectrometer based on a low-cost System-on-Chip (SoC)</t>
  </si>
  <si>
    <t>Journal of Magnetic Resonance</t>
  </si>
  <si>
    <t>Ariando, David and Chen, Cheng and Greer, Mason and Mandal, Soumyajit</t>
  </si>
  <si>
    <t>https://www.scopus.com/inward/record.uri?eid=2-s2.0-85058791136&amp;doi=10.1016%2fj.jmr.2018.12.007&amp;partnerID=40&amp;md5=2c1135561e3df3008d4a2f0f3b0ee70f</t>
  </si>
  <si>
    <t>10.1016/j.jmr.2018.12.007</t>
  </si>
  <si>
    <t>2-s2.0-85076090175</t>
  </si>
  <si>
    <t>rayyan-218685874</t>
  </si>
  <si>
    <t>Bayesian stackelberg game for risk-aware edge computation offloading</t>
  </si>
  <si>
    <t>Bai, Yang and Chen, Lixing and Song, Linqi and Xu, Jie</t>
  </si>
  <si>
    <t>https://www.scopus.com/inward/record.uri?eid=2-s2.0-85076090175&amp;doi=10.1145%2f3338468.3356772&amp;partnerID=40&amp;md5=f78905928608ede621be58d670169ba0</t>
  </si>
  <si>
    <t>10.1145/3338468.3356772</t>
  </si>
  <si>
    <t>2-s2.0-85057721945</t>
  </si>
  <si>
    <t>rayyan-218685875</t>
  </si>
  <si>
    <t>Challenges Facing the Industrial Implementation of Fog Computing</t>
  </si>
  <si>
    <t>Proceedings - 2018 IEEE 6th International Conference on Future Internet of Things and Cloud, FiCloud 2018</t>
  </si>
  <si>
    <t>Bouzarkouna, Imen and Sahnoun, M'Hammed and Sghaier, Nouha and Baudry, David and Gout, Christian</t>
  </si>
  <si>
    <t>https://www.scopus.com/inward/record.uri?eid=2-s2.0-85057721945&amp;doi=10.1109%2fFiCloud.2018.00056&amp;partnerID=40&amp;md5=ae65f90466ccf3ea1594bec9c89a443d</t>
  </si>
  <si>
    <t>10.1109/FiCloud.2018.00056</t>
  </si>
  <si>
    <t>2-s2.0-85063859697</t>
  </si>
  <si>
    <t>rayyan-218685876</t>
  </si>
  <si>
    <t>Print-scan resilient binary map watermarking based on DCT and scrambling</t>
  </si>
  <si>
    <t>International Journal of Digital Crime and Forensics</t>
  </si>
  <si>
    <t>Peng, Fei and Wang, Shuai-Ping and Long, Min</t>
  </si>
  <si>
    <t>https://www.scopus.com/inward/record.uri?eid=2-s2.0-85063859697&amp;doi=10.4018%2fIJDCF.2018100106&amp;partnerID=40&amp;md5=79feddbf05dec4abb223943ac50cd76d</t>
  </si>
  <si>
    <t>10.4018/IJDCF.2018100106</t>
  </si>
  <si>
    <t>2-s2.0-85071863153</t>
  </si>
  <si>
    <t>rayyan-218685877</t>
  </si>
  <si>
    <t>Digital image steganography scheme based on SK-LSB substitution and three parameters encryption method</t>
  </si>
  <si>
    <t>https://www.scopus.com/inward/record.uri?eid=2-s2.0-85071863153&amp;partnerID=40&amp;md5=c6a6d60be92be3aeff47951370044ab3</t>
  </si>
  <si>
    <t>2-s2.0-85063449921</t>
  </si>
  <si>
    <t>rayyan-218685878</t>
  </si>
  <si>
    <t>Identifying Various Risks in Cyber-Security and Providing a Mind-Map of Network Security Issues to Mitigate Cyber-Crimes</t>
  </si>
  <si>
    <t>Khan, Neelam Saleem and Chishti, Mohammad Ahsan and Saleem, Mahreen</t>
  </si>
  <si>
    <t>https://www.scopus.com/inward/record.uri?eid=2-s2.0-85063449921&amp;doi=10.1007%2f978-981-13-1217-5_10&amp;partnerID=40&amp;md5=567a973fe144b0ec9fcbce3b0d8b3f32</t>
  </si>
  <si>
    <t>10.1007/978-981-13-1217-5_10</t>
  </si>
  <si>
    <t>2-s2.0-85086564085</t>
  </si>
  <si>
    <t>rayyan-218685879</t>
  </si>
  <si>
    <t>Risk-Aware Edge Computation Offloading Using Bayesian Stackelberg Game</t>
  </si>
  <si>
    <t>https://www.scopus.com/inward/record.uri?eid=2-s2.0-85086564085&amp;doi=10.1109%2fTNSM.2020.2985080&amp;partnerID=40&amp;md5=83ec803f693fa19a6a9c46ede05d2635</t>
  </si>
  <si>
    <t>10.1109/TNSM.2020.2985080</t>
  </si>
  <si>
    <t>2-s2.0-85079038238</t>
  </si>
  <si>
    <t>rayyan-218685880</t>
  </si>
  <si>
    <t>Strengthening authentication within openstack cloud computing system through federation with ADDS system</t>
  </si>
  <si>
    <t>International Journal of Emerging Trends in Engineering Research</t>
  </si>
  <si>
    <t>Basu, M Trinath and Sastry, J.K.R.</t>
  </si>
  <si>
    <t>https://www.scopus.com/inward/record.uri?eid=2-s2.0-85079038238&amp;doi=10.30534%2fijeter%2f2020%2f29812020&amp;partnerID=40&amp;md5=debc56c4e5af94f6a790053dcc737bcb</t>
  </si>
  <si>
    <t>2-s2.0-85053119059</t>
  </si>
  <si>
    <t>rayyan-218685881</t>
  </si>
  <si>
    <t>A context-aware fog enabled scheme for real-time cross-vertical IoT applications</t>
  </si>
  <si>
    <t>Sinha Roy, Diptendu and Behera, Ranjit Kumar and Reddy, K. Hemant Kumar and Buyya, Rajkumar</t>
  </si>
  <si>
    <t>https://www.scopus.com/inward/record.uri?eid=2-s2.0-85053119059&amp;doi=10.1109%2fJIOT.2018.2869323&amp;partnerID=40&amp;md5=440fd47884924723b366bcc79be8f0ec</t>
  </si>
  <si>
    <t>10.1109/JIOT.2018.2869323</t>
  </si>
  <si>
    <t>2-s2.0-85050665394</t>
  </si>
  <si>
    <t>rayyan-218685882</t>
  </si>
  <si>
    <t>Research challenges in nextgen service orchestration</t>
  </si>
  <si>
    <t>Vaquero, Luis M. and Cuadrado, Felix and Elkhatib, Yehia and Bernal-Bernabe, Jorge and Srirama, Satish N. and Zhani, Mohamed Faten</t>
  </si>
  <si>
    <t>https://www.scopus.com/inward/record.uri?eid=2-s2.0-85050665394&amp;doi=10.1016%2fj.future.2018.07.039&amp;partnerID=40&amp;md5=3450551ce6f8bf72ef0b46a31cd04f28</t>
  </si>
  <si>
    <t>2-s2.0-85053313561</t>
  </si>
  <si>
    <t>rayyan-218685883</t>
  </si>
  <si>
    <t>Self-adaptive authorisation in OpenStack cloud platform</t>
  </si>
  <si>
    <t>Journal of Internet Services and Applications</t>
  </si>
  <si>
    <t>Da Silva, Carlos Eduardo and Diniz, ThomÃ¡s and Cacho, Nelio and Lemos, RogÃ©rio de</t>
  </si>
  <si>
    <t>https://www.scopus.com/inward/record.uri?eid=2-s2.0-85053313561&amp;doi=10.1186%2fs13174-018-0090-7&amp;partnerID=40&amp;md5=d8c02607e06cb57443938fc7a1df5439</t>
  </si>
  <si>
    <t>2-s2.0-85169108452</t>
  </si>
  <si>
    <t>rayyan-218685884</t>
  </si>
  <si>
    <t>Print-scan Invariant Multi-contour Pixel Flipping Text Image Watermark Algorithm</t>
  </si>
  <si>
    <t>Journal of Taiyuan University of Technology</t>
  </si>
  <si>
    <t>Wen, Guo and Chunhua, Song and Hu, Guan and Ying, Huang and Baoning, Niu and Fangpeng, Lan</t>
  </si>
  <si>
    <t>https://www.scopus.com/inward/record.uri?eid=2-s2.0-85169108452&amp;doi=10.16355%2fj.cnki.issn1007-9432tyut.2020.04.004&amp;partnerID=40&amp;md5=77334e5e5832ef65bbd0e4cff1289dc5</t>
  </si>
  <si>
    <t>Taiyuan University of Technology</t>
  </si>
  <si>
    <t>10.16355/j.cnki.issn1007-9432tyut.2020.04.004</t>
  </si>
  <si>
    <t>2-s2.0-85059736861</t>
  </si>
  <si>
    <t>rayyan-218685885</t>
  </si>
  <si>
    <t>Critical Security Issues in Cloud Computing: A Survey</t>
  </si>
  <si>
    <t>Proceedings - 4th IEEE International Conference on Big Data Security on Cloud, BigDataSecurity 2018, 4th IEEE International Conference on High Performance and Smart Computing, HPSC 2018 and 3rd IEEE International Conference on Intelligent Data and Security, IDS 2018</t>
  </si>
  <si>
    <t>Sun, Xiaotong</t>
  </si>
  <si>
    <t>https://www.scopus.com/inward/record.uri?eid=2-s2.0-85059736861&amp;doi=10.1109%2fBDS%2fHPSC%2fIDS18.2018.00053&amp;partnerID=40&amp;md5=337d8f2d925af427bcf6a02a26229df7</t>
  </si>
  <si>
    <t>10.1109/BDS/HPSC/IDS18.2018.00053</t>
  </si>
  <si>
    <t>2-s2.0-85056851231</t>
  </si>
  <si>
    <t>rayyan-218685886</t>
  </si>
  <si>
    <t>SGX enforcement of use-based privacy</t>
  </si>
  <si>
    <t>Birrell, Eleanor and Gjerdrum, Anders and Van Renesse, Robbert and Johansen, HÃ¥vard and Johansen, Dag and Schneider, Fred B.</t>
  </si>
  <si>
    <t>https://www.scopus.com/inward/record.uri?eid=2-s2.0-85056851231&amp;doi=10.1145%2f3267323.3268954&amp;partnerID=40&amp;md5=175ba8d4fa9962a98abe6bdec67dff21</t>
  </si>
  <si>
    <t>10.1145/3267323.3268954</t>
  </si>
  <si>
    <t>2-s2.0-85056902070</t>
  </si>
  <si>
    <t>rayyan-218685887</t>
  </si>
  <si>
    <t>DDoS Detection and Mitigation in Cloud Via FogFiter: A Defence Mechanism</t>
  </si>
  <si>
    <t>2018 9th International Conference on Computing, Communication and Networking Technologies, ICCCNT 2018</t>
  </si>
  <si>
    <t>Paharia, Bhumika and Bhushan, Kriti</t>
  </si>
  <si>
    <t>https://www.scopus.com/inward/record.uri?eid=2-s2.0-85056902070&amp;doi=10.1109%2fICCCNT.2018.8493704&amp;partnerID=40&amp;md5=cb93fe7dc0005200badd2ca7a2ec8b41</t>
  </si>
  <si>
    <t>10.1109/ICCCNT.2018.8493704</t>
  </si>
  <si>
    <t>2-s2.0-85071684879</t>
  </si>
  <si>
    <t>rayyan-218685888</t>
  </si>
  <si>
    <t>Exploiting digital identity for mobility in fog computing</t>
  </si>
  <si>
    <t>Buccafurri, Franscesco and Lax, Gianluca and Russo, Antonia</t>
  </si>
  <si>
    <t>https://www.scopus.com/inward/record.uri?eid=2-s2.0-85071684879&amp;doi=10.1109%2fFMEC.2019.8795342&amp;partnerID=40&amp;md5=3f1ee2e58bbf87860040ec5a46ff3ba1</t>
  </si>
  <si>
    <t>10.1109/FMEC.2019.8795342</t>
  </si>
  <si>
    <t>2-s2.0-85071733464</t>
  </si>
  <si>
    <t>rayyan-218685889</t>
  </si>
  <si>
    <t>Improved manipulation detection with convolutional neural network for JPEG images</t>
  </si>
  <si>
    <t>Liu, Huajian and Steinebach, Martin and SchÃ¶lei, Kathrin</t>
  </si>
  <si>
    <t>https://www.scopus.com/inward/record.uri?eid=2-s2.0-85071733464&amp;doi=10.1145%2f3339252.3340526&amp;partnerID=40&amp;md5=1c90fb6c5d215b856ee8c4e4faca6ac4</t>
  </si>
  <si>
    <t>10.1145/3339252.3340526</t>
  </si>
  <si>
    <t>2-s2.0-85073517501</t>
  </si>
  <si>
    <t>rayyan-218685890</t>
  </si>
  <si>
    <t>Fog computing architecture-based data reduction scheme for WSN</t>
  </si>
  <si>
    <t>1st International Conference on Industrial Artificial Intelligence, IAI 2019</t>
  </si>
  <si>
    <t>Deng, Hao and Guo, Ziyan and Lin, Rongheng and Zou, Hua</t>
  </si>
  <si>
    <t>https://www.scopus.com/inward/record.uri?eid=2-s2.0-85073517501&amp;doi=10.1109%2fICIAI.2019.8850817&amp;partnerID=40&amp;md5=250e03ef696a9411c3fdd9c2b11d3846</t>
  </si>
  <si>
    <t>10.1109/ICIAI.2019.8850817</t>
  </si>
  <si>
    <t>2-s2.0-85049439302</t>
  </si>
  <si>
    <t>rayyan-218685891</t>
  </si>
  <si>
    <t>A thin client friendly trusted execution framework for infrastructure-as-a-service clouds</t>
  </si>
  <si>
    <t>Khan, Imran and Rehman, Habib-ur and Al-khatib, Mohammad Hussein Fayiz and Anwar, Zahid and Alam, Masoom</t>
  </si>
  <si>
    <t>https://www.scopus.com/inward/record.uri?eid=2-s2.0-85049439302&amp;doi=10.1016%2fj.future.2018.06.038&amp;partnerID=40&amp;md5=462f944329331e9610adfd56166d32ab</t>
  </si>
  <si>
    <t>10.1016/j.future.2018.06.038</t>
  </si>
  <si>
    <t>2-s2.0-85070500314</t>
  </si>
  <si>
    <t>rayyan-218685892</t>
  </si>
  <si>
    <t>Fog Computing: Concept, Applications and Future</t>
  </si>
  <si>
    <t>International Conference on Cloud Computing, Big Data and Blockchain, ICCBB 2018</t>
  </si>
  <si>
    <t>Zheng, Xianghan and Wu, Wei and Rong, Chunming and Zhang, Tao</t>
  </si>
  <si>
    <t>https://www.scopus.com/inward/record.uri?eid=2-s2.0-85070500314&amp;doi=10.1109%2fICCBB.2018.8756403&amp;partnerID=40&amp;md5=9d8daa4efc142c9e1af48fe40556cbcd</t>
  </si>
  <si>
    <t>10.1109/ICCBB.2018.8756403</t>
  </si>
  <si>
    <t>2-s2.0-85080894535</t>
  </si>
  <si>
    <t>rayyan-218685893</t>
  </si>
  <si>
    <t>A Authentication and Access Authorization Mechanism on the PaaS Platform</t>
  </si>
  <si>
    <t>2019 IEEE Symposium Series on Computational Intelligence, SSCI 2019</t>
  </si>
  <si>
    <t>Xu, Shuangshuang and Xin, Yang and Zhu, Hongliang and Luo, Shoushan and Chen, Yuling</t>
  </si>
  <si>
    <t>https://www.scopus.com/inward/record.uri?eid=2-s2.0-85080894535&amp;doi=10.1109%2fSSCI44817.2019.9002757&amp;partnerID=40&amp;md5=f1fb031d614983af3654fb3dd04acb7e</t>
  </si>
  <si>
    <t>10.1109/SSCI44817.2019.9002757</t>
  </si>
  <si>
    <t>2-s2.0-85097832893</t>
  </si>
  <si>
    <t>rayyan-218685894</t>
  </si>
  <si>
    <t>Securing the Fog using Software-Defined Networking: A Study of Challenges, Approaches, and Open Problems</t>
  </si>
  <si>
    <t>Karim, Yasser and Hasan, Ragib</t>
  </si>
  <si>
    <t>https://www.scopus.com/inward/record.uri?eid=2-s2.0-85097832893&amp;doi=10.1109%2fSoutheastCon44009.2020.9249658&amp;partnerID=40&amp;md5=7201a9665f1274e372e1cbbf83d2a90b</t>
  </si>
  <si>
    <t>10.1109/SoutheastCon44009.2020.9249658</t>
  </si>
  <si>
    <t>2-s2.0-85089377791</t>
  </si>
  <si>
    <t>rayyan-218685895</t>
  </si>
  <si>
    <t>Ranking the access control models for secured sharing of EHR using fuzzy TOPSIS technique</t>
  </si>
  <si>
    <t>International Journal of Electronic Healthcare</t>
  </si>
  <si>
    <t>Bhartiya, Shalini and Mehrotra, Deepti</t>
  </si>
  <si>
    <t>https://www.scopus.com/inward/record.uri?eid=2-s2.0-85089377791&amp;doi=10.1504%2fIJEH.2019.108567&amp;partnerID=40&amp;md5=ff75889dbcb72b9b8ca9646a9a007cb4</t>
  </si>
  <si>
    <t>10.1504/IJEH.2019.108567</t>
  </si>
  <si>
    <t>2-s2.0-85030670097</t>
  </si>
  <si>
    <t>rayyan-218685896</t>
  </si>
  <si>
    <t>Secure Smart Homes: Opportunities and challenges</t>
  </si>
  <si>
    <t>Batalla, Jordi Mongay and Vasilakos, Athanasios and Gajewski, Mariusz</t>
  </si>
  <si>
    <t>https://www.scopus.com/inward/record.uri?eid=2-s2.0-85030670097&amp;doi=10.1145%2f3122816&amp;partnerID=40&amp;md5=07235df4c92d029181ff3e89051002f5</t>
  </si>
  <si>
    <t>10.1145/3122816</t>
  </si>
  <si>
    <t>2-s2.0-85066024802</t>
  </si>
  <si>
    <t>rayyan-218685897</t>
  </si>
  <si>
    <t>Usage control architecture options for data sovereignty in business ecosystems</t>
  </si>
  <si>
    <t>Journal of Enterprise Information Management</t>
  </si>
  <si>
    <t>Zrenner, Johannes and MÃ¶ller, Frederik Oliver and Jung, Christian and Eitel, Andreas and Otto, Boris</t>
  </si>
  <si>
    <t>https://www.scopus.com/inward/record.uri?eid=2-s2.0-85066024802&amp;doi=10.1108%2fJEIM-03-2018-0058&amp;partnerID=40&amp;md5=249e945a03acf4dbeb9907ac2a2fc50c</t>
  </si>
  <si>
    <t>10.1108/JEIM-03-2018-0058</t>
  </si>
  <si>
    <t>rayyan-218685898</t>
  </si>
  <si>
    <t>Traceable Outsourcing Attribute-Based Encryption with Attribute Revocation</t>
  </si>
  <si>
    <t>2-s2.0-85079032649</t>
  </si>
  <si>
    <t>rayyan-218685899</t>
  </si>
  <si>
    <t>Multi-factor authentication through integration with IMS system</t>
  </si>
  <si>
    <t>Sastry, J.K.R. and Trinath Basu, M.</t>
  </si>
  <si>
    <t>https://www.scopus.com/inward/record.uri?eid=2-s2.0-85079032649&amp;doi=10.30534%2fijeter%2f2020%2f14812020&amp;partnerID=40&amp;md5=1f939204fdc6d272c6c1671ab9b4416c</t>
  </si>
  <si>
    <t>2-s2.0-85079090045</t>
  </si>
  <si>
    <t>rayyan-218685900</t>
  </si>
  <si>
    <t>Detection of timestamps tampering in ntfs using machine</t>
  </si>
  <si>
    <t>Mohamed, Alji and Khalid, Chougdali</t>
  </si>
  <si>
    <t>https://www.scopus.com/inward/record.uri?eid=2-s2.0-85079090045&amp;doi=10.1016%2fj.procs.2019.11.011&amp;partnerID=40&amp;md5=ef28f099d20490863211cd1c48f4de5b</t>
  </si>
  <si>
    <t>2-s2.0-85056210543</t>
  </si>
  <si>
    <t>rayyan-218685901</t>
  </si>
  <si>
    <t>Trust prediction in online social rating networks</t>
  </si>
  <si>
    <t>Ain Shams Engineering Journal</t>
  </si>
  <si>
    <t>Ali-Eldin, Amr M.T.</t>
  </si>
  <si>
    <t>https://www.scopus.com/inward/record.uri?eid=2-s2.0-85056210543&amp;doi=10.1016%2fj.asej.2018.03.005&amp;partnerID=40&amp;md5=58954525da3fa4bb5310c0da86e86037</t>
  </si>
  <si>
    <t>Ain Shams University</t>
  </si>
  <si>
    <t>2-s2.0-85015282816</t>
  </si>
  <si>
    <t>rayyan-218685902</t>
  </si>
  <si>
    <t>Hierarchical detection of insider attacks in cloud computing systems</t>
  </si>
  <si>
    <t>International Journal of Information and Computer Security</t>
  </si>
  <si>
    <t>Al-Jarrah, Omar M. and Al-Ayoub, Moath and Jararweh, Yaser</t>
  </si>
  <si>
    <t>https://www.scopus.com/inward/record.uri?eid=2-s2.0-85015282816&amp;doi=10.1504%2fIJICS.2017.082840&amp;partnerID=40&amp;md5=f3e46a67e74f704a84657e1fb4ef022e</t>
  </si>
  <si>
    <t>10.1504/IJICS.2017.082840</t>
  </si>
  <si>
    <t>2-s2.0-105000108726</t>
  </si>
  <si>
    <t>rayyan-218685903</t>
  </si>
  <si>
    <t>A Practical Introduction to Human-in-the-Loop Cyber-Physical Systems</t>
  </si>
  <si>
    <t>Nunes, David and SÃ¡ Silva, Jorge and Boavida, Fernando</t>
  </si>
  <si>
    <t>https://www.scopus.com/inward/record.uri?eid=2-s2.0-105000108726&amp;doi=10.1002%2f9781119377795&amp;partnerID=40&amp;md5=0d78d058f45b0d0e4df770ac546145d1</t>
  </si>
  <si>
    <t>10.1002/9781119377795</t>
  </si>
  <si>
    <t>2-s2.0-85062851200</t>
  </si>
  <si>
    <t>rayyan-218685904</t>
  </si>
  <si>
    <t>Task Scheduling for Big Data Management in Fog Infrastructure</t>
  </si>
  <si>
    <t>Islam, Tajul and Hashem, M.M.A.</t>
  </si>
  <si>
    <t>https://www.scopus.com/inward/record.uri?eid=2-s2.0-85062851200&amp;doi=10.1109%2fICCITECHN.2018.8631959&amp;partnerID=40&amp;md5=cd6c36f2dd4d9cc7e546bab1f2d176b2</t>
  </si>
  <si>
    <t>10.1109/ICCITECHN.2018.8631959</t>
  </si>
  <si>
    <t>2-s2.0-85050399927</t>
  </si>
  <si>
    <t>rayyan-218685905</t>
  </si>
  <si>
    <t>Hierarchical Mobile Edge Computing architecture based on context awareness</t>
  </si>
  <si>
    <t>Lee, Juyong and Lee, Jihoon</t>
  </si>
  <si>
    <t>https://www.scopus.com/inward/record.uri?eid=2-s2.0-85050399927&amp;doi=10.3390%2fapp8071160&amp;partnerID=40&amp;md5=4a3a5d71a4c888115942b64ae0366eaf</t>
  </si>
  <si>
    <t>2-s2.0-85082370843</t>
  </si>
  <si>
    <t>rayyan-218685906</t>
  </si>
  <si>
    <t>FOG computing and its various uses in different applications</t>
  </si>
  <si>
    <t>International Journal of Engineering and Technology(UAE)</t>
  </si>
  <si>
    <t>Maganty, Chandra Sekhar and Kumar, Kothamasu Kiran</t>
  </si>
  <si>
    <t>https://www.scopus.com/inward/record.uri?eid=2-s2.0-85082370843&amp;partnerID=40&amp;md5=0bb528cfe62c02818db7b684834e5dcd</t>
  </si>
  <si>
    <t>Science Publishing Corporation Inc</t>
  </si>
  <si>
    <t>2-s2.0-85013912214</t>
  </si>
  <si>
    <t>rayyan-218685907</t>
  </si>
  <si>
    <t>A fog computing-based framework for process monitoring and prognosis in cyber-manufacturing</t>
  </si>
  <si>
    <t>Journal of Manufacturing Systems</t>
  </si>
  <si>
    <t>Wu, Dazhong and Liu, Shaopeng and Zhang, Li and Terpenny, Janis and Gao, Robert X. and Kurfess, Thomas and Guzzo, Judith A.</t>
  </si>
  <si>
    <t>https://www.scopus.com/inward/record.uri?eid=2-s2.0-85013912214&amp;doi=10.1016%2fj.jmsy.2017.02.011&amp;partnerID=40&amp;md5=f613dabfd64e9e8e2639a7d547091a0e</t>
  </si>
  <si>
    <t>10.1016/j.jmsy.2017.02.011</t>
  </si>
  <si>
    <t>2-s2.0-85013656492</t>
  </si>
  <si>
    <t>rayyan-218685908</t>
  </si>
  <si>
    <t>Mitigating service impersonation attacks in clouds</t>
  </si>
  <si>
    <t>FTC 2016 - Proceedings of Future Technologies Conference</t>
  </si>
  <si>
    <t>Gamble, Rose and Alqahtani, Sarra</t>
  </si>
  <si>
    <t>https://www.scopus.com/inward/record.uri?eid=2-s2.0-85013656492&amp;doi=10.1109%2fFTC.2016.7821725&amp;partnerID=40&amp;md5=0d1f0c6625cdfa15a8b72b2f57c29f3b</t>
  </si>
  <si>
    <t>10.1109/FTC.2016.7821725</t>
  </si>
  <si>
    <t>2-s2.0-85043758438</t>
  </si>
  <si>
    <t>rayyan-218685909</t>
  </si>
  <si>
    <t>A review and open issues of multifarious image steganography techniques in spatial domain</t>
  </si>
  <si>
    <t>Hashim, Mohammed Mahdi and Mohd Rahim, Mohd Shafry and Alwan, Ali Abdulraheem</t>
  </si>
  <si>
    <t>https://www.scopus.com/inward/record.uri?eid=2-s2.0-85043758438&amp;partnerID=40&amp;md5=8023a413be12c495b3b2bc316fe1d9a9</t>
  </si>
  <si>
    <t>2-s2.0-85021143871</t>
  </si>
  <si>
    <t>rayyan-218685910</t>
  </si>
  <si>
    <t>Data driven techniques for neutralizing authentication and integrity issues in cloud</t>
  </si>
  <si>
    <t>ARPN Journal of Engineering and Applied Sciences</t>
  </si>
  <si>
    <t>Srinivas, Sethuraman and Menon, Sreepriya and Kandasamy, Kamalanathan</t>
  </si>
  <si>
    <t>https://www.scopus.com/inward/record.uri?eid=2-s2.0-85021143871&amp;partnerID=40&amp;md5=f2e33761017dbbbc242d453422f009f1</t>
  </si>
  <si>
    <t>2-s2.0-85051925060</t>
  </si>
  <si>
    <t>rayyan-218685911</t>
  </si>
  <si>
    <t>Rethinking the prevailing security paradigm: Can user empowerment with traceability reduce the rate of security policy circumvention?</t>
  </si>
  <si>
    <t>Data Base for Advances in Information Systems</t>
  </si>
  <si>
    <t>Jeon, Soohyun and Hovav, Anat and Han, Jinyoung and Alter, Steven</t>
  </si>
  <si>
    <t>https://www.scopus.com/inward/record.uri?eid=2-s2.0-85051925060&amp;doi=10.1145%2f3242734.3242739&amp;partnerID=40&amp;md5=bd07e1c1b0018c18ff09b34c5d6e6511</t>
  </si>
  <si>
    <t>10.1145/3242734.3242739</t>
  </si>
  <si>
    <t>2-s2.0-85035196492</t>
  </si>
  <si>
    <t>rayyan-218685912</t>
  </si>
  <si>
    <t>Verifying the detection results of impersonation attacks in service clouds</t>
  </si>
  <si>
    <t>Advances in Science, Technology and Engineering Systems</t>
  </si>
  <si>
    <t>Al Qahtani, Sarra and Gamble, Rose</t>
  </si>
  <si>
    <t>https://www.scopus.com/inward/record.uri?eid=2-s2.0-85035196492&amp;doi=10.25046%2faj020358&amp;partnerID=40&amp;md5=1ae13c5a89fdcc986b074b5102fa0268</t>
  </si>
  <si>
    <t>ASTES Publishers</t>
  </si>
  <si>
    <t>2-s2.0-85057608149</t>
  </si>
  <si>
    <t>rayyan-218685913</t>
  </si>
  <si>
    <t>Performance evaluation measurement of image steganography techniques with analysis of LSB based on variation image formats</t>
  </si>
  <si>
    <t>Hashim, Mohammed Mahdi and Rahim, Mohd Shafry Mohd and Johi, Fadil Abass and Taha, Mustafa Sabah and Hamad, Hassan Salman</t>
  </si>
  <si>
    <t>https://www.scopus.com/inward/record.uri?eid=2-s2.0-85057608149&amp;doi=10.14419%2fijet.v7i4.17294&amp;partnerID=40&amp;md5=485cd3152b501be3ee498ce4a2c176c9</t>
  </si>
  <si>
    <t>10.14419/ijet.v7i4.17294</t>
  </si>
  <si>
    <t>2-s2.0-85047557895</t>
  </si>
  <si>
    <t>rayyan-218685914</t>
  </si>
  <si>
    <t>Probabilistic Caching Placement in the Presence of Multiple Eavesdroppers</t>
  </si>
  <si>
    <t>Shi, Fang and Fan, Lisheng and Liu, Xin and Na, Zhenyu and Liu, Yanchen</t>
  </si>
  <si>
    <t>https://www.scopus.com/inward/record.uri?eid=2-s2.0-85047557895&amp;doi=10.1155%2f2018%2f2104162&amp;partnerID=40&amp;md5=a4d7c5572cabde0dcf9ed809dab3a2ae</t>
  </si>
  <si>
    <t>2-s2.0-85057259015</t>
  </si>
  <si>
    <t>rayyan-218685915</t>
  </si>
  <si>
    <t>An investigational study and analysis of cloud-based Content delivery network: Perspectives</t>
  </si>
  <si>
    <t>Jayakumar, Suman and Prakash, S. and Akki, C.B.</t>
  </si>
  <si>
    <t>https://www.scopus.com/inward/record.uri?eid=2-s2.0-85057259015&amp;doi=10.14569%2fIJACSA.2018.091037&amp;partnerID=40&amp;md5=a03a4b2c2a19557e053ecb4490016f4d</t>
  </si>
  <si>
    <t>2-s2.0-85027710475</t>
  </si>
  <si>
    <t>rayyan-218685916</t>
  </si>
  <si>
    <t>Fog computing security: a review of current applications and security solutions</t>
  </si>
  <si>
    <t>Khan, Saad and Parkinson, Simon and Qin, Yongrui</t>
  </si>
  <si>
    <t>https://www.scopus.com/inward/record.uri?eid=2-s2.0-85027710475&amp;doi=10.1186%2fs13677-017-0090-3&amp;partnerID=40&amp;md5=37d52f0839f380a349f368b3a7ff5c0a</t>
  </si>
  <si>
    <t>2-s2.0-85010408671</t>
  </si>
  <si>
    <t>rayyan-218685917</t>
  </si>
  <si>
    <t>An extended usage control model for relational databases</t>
  </si>
  <si>
    <t>Proceedings - 2016 6th International Conference on Instrumentation and Measurement, Computer, Communication and Control, IMCCC 2016</t>
  </si>
  <si>
    <t>AboelseoudM, H.</t>
  </si>
  <si>
    <t>https://www.scopus.com/inward/record.uri?eid=2-s2.0-85010408671&amp;doi=10.1109%2fIMCCC.2016.233&amp;partnerID=40&amp;md5=d14a5940c6d63ae8e20ccf3eeccf708f</t>
  </si>
  <si>
    <t>10.1109/IMCCC.2016.233</t>
  </si>
  <si>
    <t>2-s2.0-85042801332</t>
  </si>
  <si>
    <t>rayyan-218685918</t>
  </si>
  <si>
    <t>An intelligent fragile watermarking scheme based on contourlets for effective detection, localization and recovery of tampered regions in handwritten document images</t>
  </si>
  <si>
    <t>2017 International Conference on Advances in Computing, Communications and Informatics, ICACCI 2017</t>
  </si>
  <si>
    <t>Chetan, K.R. and Nirmala, S.</t>
  </si>
  <si>
    <t>https://www.scopus.com/inward/record.uri?eid=2-s2.0-85042801332&amp;doi=10.1109%2fICACCI.2017.8125874&amp;partnerID=40&amp;md5=b7ea1de69481bc561cf33b5cfe453e51</t>
  </si>
  <si>
    <t>10.1109/ICACCI.2017.8125874</t>
  </si>
  <si>
    <t>2-s2.0-85019401641</t>
  </si>
  <si>
    <t>rayyan-218685919</t>
  </si>
  <si>
    <t>An energy aware end-to-end trust mechanism for iot healthcare applications</t>
  </si>
  <si>
    <t>Biomedical Research (India)</t>
  </si>
  <si>
    <t>Praveen Kumar, Reddy M. and Babu, M. Rajasekhara</t>
  </si>
  <si>
    <t>https://www.scopus.com/inward/record.uri?eid=2-s2.0-85019401641&amp;partnerID=40&amp;md5=b911e6da87e603cf9e942c084ccc9ed6</t>
  </si>
  <si>
    <t>Scientific Publishers of India</t>
  </si>
  <si>
    <t>2-s2.0-85075373826</t>
  </si>
  <si>
    <t>rayyan-218685920</t>
  </si>
  <si>
    <t>Attacks and intrusion detection in cloud computing using neural networks and particle swarm optimization algorithms</t>
  </si>
  <si>
    <t>Emerging Science Journal</t>
  </si>
  <si>
    <t>Saljoughi, Ahmad Shokouh and Mehvarz, Mehrdad and Mirvaziri, Hamid</t>
  </si>
  <si>
    <t>https://www.scopus.com/inward/record.uri?eid=2-s2.0-85075373826&amp;doi=10.28991%2fijse-01120&amp;partnerID=40&amp;md5=2e9d20afb9f024d2b88f58c2d1306962</t>
  </si>
  <si>
    <t>2-s2.0-84973551945</t>
  </si>
  <si>
    <t>rayyan-218685921</t>
  </si>
  <si>
    <t>Fog computing for vehicular Ad-hoc networks: Paradigms, scenarios, and issues</t>
  </si>
  <si>
    <t>Journal of China Universities of Posts and Telecommunications</t>
  </si>
  <si>
    <t>Kai, Kang and Cong, Wang and Tao, Luo</t>
  </si>
  <si>
    <t>https://www.scopus.com/inward/record.uri?eid=2-s2.0-84973551945&amp;doi=10.1016%2fS1005-8885%2816%2960021-3&amp;partnerID=40&amp;md5=2c726f2909703ba182b481e906f79633</t>
  </si>
  <si>
    <t>Beijing University of Posts and Telecommunications</t>
  </si>
  <si>
    <t>10.1016/S1005-8885(16)60021-3</t>
  </si>
  <si>
    <t>2-s2.0-85061385038</t>
  </si>
  <si>
    <t>rayyan-218685922</t>
  </si>
  <si>
    <t>Too long, did not enforce: A qualitative hierarchical risk-aware data usage control model for complex policies in distributed environments</t>
  </si>
  <si>
    <t>CPSS 2018 - Proceedings of the 4th ACM Workshop on Cyber-Physical System Security, Co-located with ASIA CCS 2018</t>
  </si>
  <si>
    <t>Martinelli, Fabio and Michailidou, Christina and Mori, Paolo and Saracino, Andrea</t>
  </si>
  <si>
    <t>https://www.scopus.com/inward/record.uri?eid=2-s2.0-85061385038&amp;doi=10.1145%2f3198458.3198463&amp;partnerID=40&amp;md5=b1f6a34a2bf4cc11c4de811a08dec373</t>
  </si>
  <si>
    <t>10.1145/3198458.3198463</t>
  </si>
  <si>
    <t>2-s2.0-84998813174</t>
  </si>
  <si>
    <t>rayyan-218685923</t>
  </si>
  <si>
    <t>Access control in the Internet of Things: Big challenges and new opportunities</t>
  </si>
  <si>
    <t>Ouaddah, Aafaf and Mousannif, Hajar and Abou Elkalam, Anas and Ait Ouahman, Abdellah</t>
  </si>
  <si>
    <t>https://www.scopus.com/inward/record.uri?eid=2-s2.0-84998813174&amp;doi=10.1016%2fj.comnet.2016.11.007&amp;partnerID=40&amp;md5=cc44fd02787a04c8d0a428bbc823b270</t>
  </si>
  <si>
    <t>10.1016/j.comnet.2016.11.007</t>
  </si>
  <si>
    <t>2-s2.0-85025479400</t>
  </si>
  <si>
    <t>rayyan-218685924</t>
  </si>
  <si>
    <t>Enabling data sharing in contextual environments: Policy representation and analysis</t>
  </si>
  <si>
    <t>Karafili, Erisa and Lupu, Emil C.</t>
  </si>
  <si>
    <t>https://www.scopus.com/inward/record.uri?eid=2-s2.0-85025479400&amp;doi=10.1145%2f3078861.3078876&amp;partnerID=40&amp;md5=ea5d19cf3ee89dbe83cbb01942584991</t>
  </si>
  <si>
    <t>2-s2.0-84996969489</t>
  </si>
  <si>
    <t>rayyan-218685925</t>
  </si>
  <si>
    <t>Leakage test method for sensitive files based on dynamic taint tracking</t>
  </si>
  <si>
    <t>Huazhong Keji Daxue Xuebao (Ziran Kexue Ban)/Journal of Huazhong University of Science and Technology (Natural Science Edition)</t>
  </si>
  <si>
    <t>Li, Weiming and He, Xuan and Wang, Yongjian</t>
  </si>
  <si>
    <t>https://www.scopus.com/inward/record.uri?eid=2-s2.0-84996969489&amp;doi=10.13245%2fj.hust.161109&amp;partnerID=40&amp;md5=b40b52f130b242f197337ed4940bd36f</t>
  </si>
  <si>
    <t>Huazhong University of Science and Technology</t>
  </si>
  <si>
    <t>10.13245/j.hust.161109</t>
  </si>
  <si>
    <t>2-s2.0-85047856614</t>
  </si>
  <si>
    <t>rayyan-218685926</t>
  </si>
  <si>
    <t>Securing cloud by mitigating insider data theft attacks with decoy technology using Hadoop</t>
  </si>
  <si>
    <t>Vamsi Krishna, K. and Srikanth, V.</t>
  </si>
  <si>
    <t>https://www.scopus.com/inward/record.uri?eid=2-s2.0-85047856614&amp;doi=10.14419%2fijet.v7i2.31.13407&amp;partnerID=40&amp;md5=1882bcc94adc67c572c7440c40d06ce9</t>
  </si>
  <si>
    <t>2-s2.0-85009787138</t>
  </si>
  <si>
    <t>rayyan-218685927</t>
  </si>
  <si>
    <t>An encryption approach for product assembly models</t>
  </si>
  <si>
    <t>Cai, X.T. and Wang, S. and Lu, X. and Li, W.D.</t>
  </si>
  <si>
    <t>https://www.scopus.com/inward/record.uri?eid=2-s2.0-85009787138&amp;doi=10.1016%2fj.aei.2016.12.001&amp;partnerID=40&amp;md5=7181e57a82160b4de77d7466b64d0fe2</t>
  </si>
  <si>
    <t>2-s2.0-85048854265</t>
  </si>
  <si>
    <t>rayyan-218685928</t>
  </si>
  <si>
    <t>Sample selected extreme learning machine based intrusion detection in fog computing and MEC</t>
  </si>
  <si>
    <t>An, Xingshuo and Zhou, Xianwei and LÃ¼, Xing and Lin, Fuhong and Yang, Lei</t>
  </si>
  <si>
    <t>https://www.scopus.com/inward/record.uri?eid=2-s2.0-85048854265&amp;doi=10.1155%2f2018%2f7472095&amp;partnerID=40&amp;md5=ace4351f9524c890f026ced5c7b90e65</t>
  </si>
  <si>
    <t>2-s2.0-85030159473</t>
  </si>
  <si>
    <t>rayyan-218685929</t>
  </si>
  <si>
    <t>Privacy dashcam â€“ Towards lawful use of dashcams through enforcement of external anonymization</t>
  </si>
  <si>
    <t>Wagner, Paul and Birnstill, Pascal and Krempel, Erik and Bretthauer, Sebastian and Beyerer, JÃ¼rgen</t>
  </si>
  <si>
    <t>https://www.scopus.com/inward/record.uri?eid=2-s2.0-85030159473&amp;doi=10.1007%2f978-3-319-67816-0_11&amp;partnerID=40&amp;md5=2a9835edc4700ce0ce7495b20337dff7</t>
  </si>
  <si>
    <t>10.1007/978-3-319-67816-0_11</t>
  </si>
  <si>
    <t>2-s2.0-85065835499</t>
  </si>
  <si>
    <t>rayyan-218685930</t>
  </si>
  <si>
    <t>Review: Security and privacy issues of fog computing for the internet of things (iot)</t>
  </si>
  <si>
    <t>Ekanayake, Binara N. B. and Halgamuge, Malka N. and Syed, Ali</t>
  </si>
  <si>
    <t>https://www.scopus.com/inward/record.uri?eid=2-s2.0-85065835499&amp;doi=10.1007%2f978-3-319-70688-7_7&amp;partnerID=40&amp;md5=5ad0f0136d9bff5fd29d89d8759ee5a5</t>
  </si>
  <si>
    <t>10.1007/978-3-319-70688-7_7</t>
  </si>
  <si>
    <t>2-s2.0-85044641386</t>
  </si>
  <si>
    <t>rayyan-218685931</t>
  </si>
  <si>
    <t>A model of owner controlled, full-provenance, non-persistent, high-availability information sharing</t>
  </si>
  <si>
    <t>Peisert, Sean and Bishop, Matt and Talbot, Ed</t>
  </si>
  <si>
    <t>https://www.scopus.com/inward/record.uri?eid=2-s2.0-85044641386&amp;doi=10.1145%2f3171533.3171536&amp;partnerID=40&amp;md5=13f8245bfa7eb5730ffe9d2c770b91c6</t>
  </si>
  <si>
    <t>2-s2.0-84992045265</t>
  </si>
  <si>
    <t>rayyan-218685932</t>
  </si>
  <si>
    <t>Text watermarking algorithm based on semantic role labeling</t>
  </si>
  <si>
    <t>Chen, Jianping and Yang, Fangxing and Ma, Haiying and Lu, Qiuru</t>
  </si>
  <si>
    <t>https://www.scopus.com/inward/record.uri?eid=2-s2.0-84992045265&amp;doi=10.1109%2fDIPDMWC.2016.7529374&amp;partnerID=40&amp;md5=14f2b17c95c58eb2e7e97bfe7f8532af</t>
  </si>
  <si>
    <t>10.1109/DIPDMWC.2016.7529374</t>
  </si>
  <si>
    <t>2-s2.0-85032691745</t>
  </si>
  <si>
    <t>rayyan-218685933</t>
  </si>
  <si>
    <t>A conceptual framework of personally controlled electronic health record (PCEHR) system to enhance security and privacy</t>
  </si>
  <si>
    <t>Mamun, Quazi</t>
  </si>
  <si>
    <t>https://www.scopus.com/inward/record.uri?eid=2-s2.0-85032691745&amp;doi=10.1007%2f978-3-319-67071-3_37&amp;partnerID=40&amp;md5=3b1e1f8054da6faba20ce39c7798efb0</t>
  </si>
  <si>
    <t>10.1007/978-3-319-67071-3_37</t>
  </si>
  <si>
    <t>2-s2.0-85032228564</t>
  </si>
  <si>
    <t>rayyan-218685934</t>
  </si>
  <si>
    <t>An argumentation reasoning approach for data processing</t>
  </si>
  <si>
    <t>Karafili, Erisa and Spanaki, Konstantina and Lupu, Emil C.</t>
  </si>
  <si>
    <t>https://www.scopus.com/inward/record.uri?eid=2-s2.0-85032228564&amp;doi=10.1016%2fj.compind.2017.09.002&amp;partnerID=40&amp;md5=5da309dff050cdf2f8265b7a63fe66c9</t>
  </si>
  <si>
    <t>2-s2.0-85050148667</t>
  </si>
  <si>
    <t>rayyan-218685935</t>
  </si>
  <si>
    <t>Optimization of vehicular adhoc network using cloud computing</t>
  </si>
  <si>
    <t>Kathole, Atul B.</t>
  </si>
  <si>
    <t>https://www.scopus.com/inward/record.uri?eid=2-s2.0-85050148667&amp;doi=10.1109%2fICECDS.2017.8389499&amp;partnerID=40&amp;md5=298f6ace3072e803ff3d8943d798fc91</t>
  </si>
  <si>
    <t>10.1109/ICECDS.2017.8389499</t>
  </si>
  <si>
    <t>2-s2.0-84979035702</t>
  </si>
  <si>
    <t>rayyan-218685936</t>
  </si>
  <si>
    <t>Towards Attribute-Centric Access Control: an ABAC versus RBAC argument</t>
  </si>
  <si>
    <t>Fatima, Arjumand and Ghazi, Yumna and Shibli, Muhammad Awais and Abassi, Abdul Ghafoor</t>
  </si>
  <si>
    <t>https://www.scopus.com/inward/record.uri?eid=2-s2.0-84979035702&amp;doi=10.1002%2fsec.1520&amp;partnerID=40&amp;md5=c4549346fd96104aa4f8d7ec722f5d24</t>
  </si>
  <si>
    <t>10.1002/sec.1520</t>
  </si>
  <si>
    <t>2-s2.0-85031820038</t>
  </si>
  <si>
    <t>rayyan-218685937</t>
  </si>
  <si>
    <t>A Survey of Key Technologies in Attribute-Based Access Control Scheme</t>
  </si>
  <si>
    <t>Fang, Liang and Yin, Li-Hua and Guo, Yun-Chuan and Fang, Bin-Xing</t>
  </si>
  <si>
    <t>https://www.scopus.com/inward/record.uri?eid=2-s2.0-85031820038&amp;doi=10.11897%2fSP.J.1016.2017.01680&amp;partnerID=40&amp;md5=659eaf87cfcf9501b5f2abd255844fe5</t>
  </si>
  <si>
    <t>10.11897/SP.J.1016.2017.01680</t>
  </si>
  <si>
    <t>2-s2.0-85018481031</t>
  </si>
  <si>
    <t>rayyan-218685938</t>
  </si>
  <si>
    <t>Survey on security in Internet of Things: State of the art and challenges</t>
  </si>
  <si>
    <t>Sain, Mangal and Kang, Young Jin and Lee, Hoon Jae</t>
  </si>
  <si>
    <t>https://www.scopus.com/inward/record.uri?eid=2-s2.0-85018481031&amp;doi=10.23919%2fICACT.2017.7890183&amp;partnerID=40&amp;md5=6b636d004186e5deffb01c8263424703</t>
  </si>
  <si>
    <t>10.23919/ICACT.2017.7890183</t>
  </si>
  <si>
    <t>2-s2.0-84988826664</t>
  </si>
  <si>
    <t>rayyan-218685939</t>
  </si>
  <si>
    <t>A communication-efficient model of sparse neural network for distributed intelligence</t>
  </si>
  <si>
    <t>Sheng, Yiqiang and Wang, Jinlin and Zhao, Zhenyu</t>
  </si>
  <si>
    <t>https://www.scopus.com/inward/record.uri?eid=2-s2.0-84988826664&amp;doi=10.1109%2fINFCOMW.2016.7562131&amp;partnerID=40&amp;md5=b45ef185c77b7c4ae9b281f6dc6810c5</t>
  </si>
  <si>
    <t>10.1109/INFCOMW.2016.7562131</t>
  </si>
  <si>
    <t>2-s2.0-85050248598</t>
  </si>
  <si>
    <t>rayyan-218685940</t>
  </si>
  <si>
    <t>Privacy-Aware Efficient Fine-Grained Data Access Control in Internet of Medical Things Based Fog Computing</t>
  </si>
  <si>
    <t>Wang, Xiaofan and Wang, Lei and Li, Yujun and Gai, Keke</t>
  </si>
  <si>
    <t>https://www.scopus.com/inward/record.uri?eid=2-s2.0-85050248598&amp;doi=10.1109%2fACCESS.2018.2856896&amp;partnerID=40&amp;md5=e6051cdb4e76b52964be4b541e8864b8</t>
  </si>
  <si>
    <t>2-s2.0-85022212344</t>
  </si>
  <si>
    <t>rayyan-218685941</t>
  </si>
  <si>
    <t>Digital rights management: Model, technology and application</t>
  </si>
  <si>
    <t>China Communications</t>
  </si>
  <si>
    <t>Ma, Zhaofeng</t>
  </si>
  <si>
    <t>https://www.scopus.com/inward/record.uri?eid=2-s2.0-85022212344&amp;doi=10.1109%2fCC.2017.7961371&amp;partnerID=40&amp;md5=21a06d5a913db0dd8e3bb5ee3628efb3</t>
  </si>
  <si>
    <t>Editorial Department of China Communications</t>
  </si>
  <si>
    <t>10.1109/CC.2017.7961371</t>
  </si>
  <si>
    <t>2-s2.0-85021322781</t>
  </si>
  <si>
    <t>rayyan-218685942</t>
  </si>
  <si>
    <t>Strategic approach towards clinical information security</t>
  </si>
  <si>
    <t>Healthcare Ethics and Training: Concepts, Methodologies, Tools, and Applications</t>
  </si>
  <si>
    <t>Park, Sangseo and Moon, Jane</t>
  </si>
  <si>
    <t>https://www.scopus.com/inward/record.uri?eid=2-s2.0-85021322781&amp;doi=10.4018%2f978-1-5225-2237-9.ch054&amp;partnerID=40&amp;md5=7eb4d36daef98ed4780c077bb015d70d</t>
  </si>
  <si>
    <t>10.4018/978-1-5225-2237-9.ch054</t>
  </si>
  <si>
    <t>2-s2.0-85081790783</t>
  </si>
  <si>
    <t>rayyan-218685943</t>
  </si>
  <si>
    <t>An encryption based security enhancer tool for IaaS applications in cloud computing</t>
  </si>
  <si>
    <t>2018 3rd IEEE International Conference on Recent Trends in Electronics, Information and Communication Technology, RTEICT 2018 - Proceedings</t>
  </si>
  <si>
    <t>Gopal, Viji and Paul, Varghese and Elayidom, M. Sudheep and Gopalan, Sasi</t>
  </si>
  <si>
    <t>https://www.scopus.com/inward/record.uri?eid=2-s2.0-85081790783&amp;doi=10.1109%2fRTEICT42901.2018.9012425&amp;partnerID=40&amp;md5=26f17d25ae82f962daaae0609dc697b0</t>
  </si>
  <si>
    <t>10.1109/RTEICT42901.2018.9012425</t>
  </si>
  <si>
    <t>2-s2.0-85039939374</t>
  </si>
  <si>
    <t>rayyan-218685944</t>
  </si>
  <si>
    <t>Recent developments in progress on network security using cryptography and wireless security</t>
  </si>
  <si>
    <t>Durga, R. and Sudhakar, P.</t>
  </si>
  <si>
    <t>https://www.scopus.com/inward/record.uri?eid=2-s2.0-85039939374&amp;partnerID=40&amp;md5=ecda73e0c8a5ff44f72132aa0217eaaf</t>
  </si>
  <si>
    <t>2-s2.0-85038219169</t>
  </si>
  <si>
    <t>rayyan-218685945</t>
  </si>
  <si>
    <t>Cerberus, an Access Control Scheme for Enforcing Least Privilege in Patient Cohort Study Platforms: A Comprehensive Access Control Scheme Applied to the GENIDA Project â€“ Study of Genetic Forms of Intellectual Disabilities and Autism Spectrum Disorders</t>
  </si>
  <si>
    <t>Parrend, Pierre and Mazzucotelli, TimothÃ©e and Colin, Florent and Collet, Pierre and Mandel, Jean-Louis</t>
  </si>
  <si>
    <t>https://www.scopus.com/inward/record.uri?eid=2-s2.0-85038219169&amp;doi=10.1007%2fs10916-017-0844-y&amp;partnerID=40&amp;md5=effe2e45f85365f0f7d9c68c2afc553c</t>
  </si>
  <si>
    <t>10.1007/s10916-017-0844-y</t>
  </si>
  <si>
    <t>2-s2.0-85034020692</t>
  </si>
  <si>
    <t>rayyan-218685946</t>
  </si>
  <si>
    <t>Intelligent multiple watermarking schemes for the authentication and tamper recovery of information in document image</t>
  </si>
  <si>
    <t>https://www.scopus.com/inward/record.uri?eid=2-s2.0-85034020692&amp;doi=10.1007%2f978-981-10-4603-2_18&amp;partnerID=40&amp;md5=4df20d5c1b4c07124094deb733491f6a</t>
  </si>
  <si>
    <t>10.1007/978-981-10-4603-2_18</t>
  </si>
  <si>
    <t>2-s2.0-85013436140</t>
  </si>
  <si>
    <t>rayyan-218685947</t>
  </si>
  <si>
    <t>FairAccess: a new Blockchain-based access control framework for the Internet of Things</t>
  </si>
  <si>
    <t>Ouaddah, Aafaf and Abou Elkalam, Anas and Ait Ouahman, Abdellah</t>
  </si>
  <si>
    <t>https://www.scopus.com/inward/record.uri?eid=2-s2.0-85013436140&amp;doi=10.1002%2fsec.1748&amp;partnerID=40&amp;md5=8110e2c9c49bd2753b3017d7312f1c8c</t>
  </si>
  <si>
    <t>10.1002/sec.1748</t>
  </si>
  <si>
    <t>2-s2.0-85114970536</t>
  </si>
  <si>
    <t>rayyan-218685948</t>
  </si>
  <si>
    <t>Review of data leakage attack techniques in cloud systems</t>
  </si>
  <si>
    <t>Data Security in Cloud Computing</t>
  </si>
  <si>
    <t>Allaf, Zirak and Adda, Mo</t>
  </si>
  <si>
    <t>https://www.scopus.com/inward/record.uri?eid=2-s2.0-85114970536&amp;doi=10.1049%2fPBSE007E_ch9&amp;partnerID=40&amp;md5=30d2f0de40419a7a3ba05cb92a686b53</t>
  </si>
  <si>
    <t>10.1049/PBSE007E_ch9</t>
  </si>
  <si>
    <t>2-s2.0-85031691150</t>
  </si>
  <si>
    <t>rayyan-218685949</t>
  </si>
  <si>
    <t>A whole-process WiFi security perception software system</t>
  </si>
  <si>
    <t>2017 International Conference on Circuits, System and Simulation, ICCSS 2017</t>
  </si>
  <si>
    <t>Huang, Heqing and Hu, Yanjun and Ja, Yan and Ao, Shiliang</t>
  </si>
  <si>
    <t>https://www.scopus.com/inward/record.uri?eid=2-s2.0-85031691150&amp;doi=10.1109%2fCIRSYSSIM.2017.8023201&amp;partnerID=40&amp;md5=9bba3631ded006105d1c791da5b8f606</t>
  </si>
  <si>
    <t>10.1109/CIRSYSSIM.2017.8023201</t>
  </si>
  <si>
    <t>2-s2.0-84979205088</t>
  </si>
  <si>
    <t>rayyan-218685950</t>
  </si>
  <si>
    <t>MeFoRE: QoE based resource estimation at Fog to enhance QoS in IoT</t>
  </si>
  <si>
    <t>2016 23rd International Conference on Telecommunications, ICT 2016</t>
  </si>
  <si>
    <t>Aazam, Mohammad and St-Hilaire, Marc and Lung, Chung-Horng and Lambadaris, Ioannis</t>
  </si>
  <si>
    <t>https://www.scopus.com/inward/record.uri?eid=2-s2.0-84979205088&amp;doi=10.1109%2fICT.2016.7500362&amp;partnerID=40&amp;md5=bfc11f1feebc9dafa80b27316a5d6b36</t>
  </si>
  <si>
    <t>10.1109/ICT.2016.7500362</t>
  </si>
  <si>
    <t>2-s2.0-84992108942</t>
  </si>
  <si>
    <t>rayyan-218685951</t>
  </si>
  <si>
    <t>Towards document tracking measurement model to support e-Government business processes</t>
  </si>
  <si>
    <t>2016 4th International Conference on Information and Communication Technology, ICoICT 2016</t>
  </si>
  <si>
    <t>Hendradjaya, Bayu and Sunindyo, Wikan</t>
  </si>
  <si>
    <t>https://www.scopus.com/inward/record.uri?eid=2-s2.0-84992108942&amp;doi=10.1109%2fICoICT.2016.7571903&amp;partnerID=40&amp;md5=3e195126e2fc256ac2b055b8133e7c66</t>
  </si>
  <si>
    <t>10.1109/ICoICT.2016.7571903</t>
  </si>
  <si>
    <t>2-s2.0-85072089008</t>
  </si>
  <si>
    <t>rayyan-218685952</t>
  </si>
  <si>
    <t>Data Sources and Datasets for Cloud Intrusion Detection Modeling and Evaluation</t>
  </si>
  <si>
    <t>Aldribi, Abdulaziz and Traore, Issa and Moa, Belaid</t>
  </si>
  <si>
    <t>https://www.scopus.com/inward/record.uri?eid=2-s2.0-85072089008&amp;doi=10.1007%2f978-3-319-73676-1_13&amp;partnerID=40&amp;md5=3a296ba68ab82e0635c1236775bad8e6</t>
  </si>
  <si>
    <t>10.1007/978-3-319-73676-1_13</t>
  </si>
  <si>
    <t>2-s2.0-84979282685</t>
  </si>
  <si>
    <t>rayyan-218685953</t>
  </si>
  <si>
    <t>HomeCloud: An edge cloud framework and testbed for new application delivery</t>
  </si>
  <si>
    <t>Pan, Jianli and Ma, Lin and Ravindran, Ravishankar and Talebifard, Peyman</t>
  </si>
  <si>
    <t>https://www.scopus.com/inward/record.uri?eid=2-s2.0-84979282685&amp;doi=10.1109%2fICT.2016.7500391&amp;partnerID=40&amp;md5=44d3c205e8d7264fe4f908466beac2ce</t>
  </si>
  <si>
    <t>10.1109/ICT.2016.7500391</t>
  </si>
  <si>
    <t>2-s2.0-85058998447</t>
  </si>
  <si>
    <t>rayyan-218685954</t>
  </si>
  <si>
    <t>Issues and challenges of access control in the cloud</t>
  </si>
  <si>
    <t>WEBIST 2018 - Proceedings of the 14th International Conference on Web Information Systems and Technologies</t>
  </si>
  <si>
    <t>Lonetti, Francesca and Marchetti, Eda</t>
  </si>
  <si>
    <t>https://www.scopus.com/inward/record.uri?eid=2-s2.0-85058998447&amp;doi=10.5220%2f0006948702610268&amp;partnerID=40&amp;md5=4a215733fbc8ace60d8426a7416e7e02</t>
  </si>
  <si>
    <t>2-s2.0-84971658593</t>
  </si>
  <si>
    <t>rayyan-218685955</t>
  </si>
  <si>
    <t>Fog Computing: The Cloud-IoT/IoE Middleware Paradigm</t>
  </si>
  <si>
    <t>IEEE Potentials</t>
  </si>
  <si>
    <t>Aazam, Mohammad and Huh, Eui-Nam</t>
  </si>
  <si>
    <t>https://www.scopus.com/inward/record.uri?eid=2-s2.0-84971658593&amp;doi=10.1109%2fMPOT.2015.2456213&amp;partnerID=40&amp;md5=2919b8ff898ac7f06687c8497379c5db</t>
  </si>
  <si>
    <t>10.1109/MPOT.2015.2456213</t>
  </si>
  <si>
    <t>2-s2.0-85030773477</t>
  </si>
  <si>
    <t>rayyan-218685956</t>
  </si>
  <si>
    <t>A Security Model for Preserving the Privacy of Medical Big Data in a Healthcare Cloud Using a Fog Computing Facility with Pairing-Based Cryptography</t>
  </si>
  <si>
    <t>Al Hamid, Hadeal Abdulaziz and Rahman, Sk Md Mizanur and Shamim Hossain, M. and Almogren, Ahmad and Alamri, Atif</t>
  </si>
  <si>
    <t>https://www.scopus.com/inward/record.uri?eid=2-s2.0-85030773477&amp;doi=10.1109%2fACCESS.2017.2757844&amp;partnerID=40&amp;md5=83413b4d2f7c63f59b19f6873a07e77d</t>
  </si>
  <si>
    <t>2-s2.0-85033786307</t>
  </si>
  <si>
    <t>rayyan-218685957</t>
  </si>
  <si>
    <t>Data exfiltration: A review of external attack vectors and countermeasures</t>
  </si>
  <si>
    <t>Ullah, Faheem and Edwards, Matthew and Ramdhany, Rajiv and Chitchyan, Ruzanna and Babar, M. Ali and Rashid, Awais</t>
  </si>
  <si>
    <t>https://www.scopus.com/inward/record.uri?eid=2-s2.0-85033786307&amp;doi=10.1016%2fj.jnca.2017.10.016&amp;partnerID=40&amp;md5=47f020196724b632a2a96b0dc7604a1f</t>
  </si>
  <si>
    <t>2-s2.0-85040001418</t>
  </si>
  <si>
    <t>rayyan-218685958</t>
  </si>
  <si>
    <t>Fog computing: Security issues, solutions and robust practices</t>
  </si>
  <si>
    <t>ICAC 2017 - 2017 23rd IEEE International Conference on Automation and Computing: Addressing Global Challenges through Automation and Computing</t>
  </si>
  <si>
    <t>Abbasi, Bushra Zaheer and Shah, Munam Ali</t>
  </si>
  <si>
    <t>https://www.scopus.com/inward/record.uri?eid=2-s2.0-85040001418&amp;doi=10.23919%2fIConAC.2017.8082079&amp;partnerID=40&amp;md5=4c1f6ad977974ad6b48b6f2be7c8facf</t>
  </si>
  <si>
    <t>10.23919/IConAC.2017.8082079</t>
  </si>
  <si>
    <t>2-s2.0-85029170433</t>
  </si>
  <si>
    <t>rayyan-218685959</t>
  </si>
  <si>
    <t>Security and Privacy in Fog Computing: Challenges</t>
  </si>
  <si>
    <t>Mukherjee, Mithun and Matam, Rakesh and Shu, Lei and Maglaras, Leandros and Ferrag, Mohamed Amine and Choudhury, Nikumani and Kumar, Vikas</t>
  </si>
  <si>
    <t>https://www.scopus.com/inward/record.uri?eid=2-s2.0-85029170433&amp;doi=10.1109%2fACCESS.2017.2749422&amp;partnerID=40&amp;md5=404c10ee15c37b252b7e3980f225ea00</t>
  </si>
  <si>
    <t>2-s2.0-85044678965</t>
  </si>
  <si>
    <t>rayyan-218685960</t>
  </si>
  <si>
    <t>Security auditing in the fog</t>
  </si>
  <si>
    <t>Parkinson, Simon and Qin, Yongrui and Khan, Saad and Vallati, Mauro</t>
  </si>
  <si>
    <t>https://www.scopus.com/inward/record.uri?eid=2-s2.0-85044678965&amp;doi=10.1145%2f3018896.3056808&amp;partnerID=40&amp;md5=cfbeaeaa6e83c95d0e851244b11868bc</t>
  </si>
  <si>
    <t>10.1145/3018896.3056808</t>
  </si>
  <si>
    <t>2-s2.0-85055419603</t>
  </si>
  <si>
    <t>rayyan-218685961</t>
  </si>
  <si>
    <t>Energy Efficient Scheduling for Heterogeneous Fog Computing Architectures</t>
  </si>
  <si>
    <t>Proceedings - International Computer Software and Applications Conference</t>
  </si>
  <si>
    <t>Wu, Hsiang-Yi and Lee, Che-Rung</t>
  </si>
  <si>
    <t>https://www.scopus.com/inward/record.uri?eid=2-s2.0-85055419603&amp;doi=10.1109%2fCOMPSAC.2018.00085&amp;partnerID=40&amp;md5=cd579140d77e75be2bdf6b16334e9788</t>
  </si>
  <si>
    <t>10.1109/COMPSAC.2018.00085</t>
  </si>
  <si>
    <t>2-s2.0-85048283946</t>
  </si>
  <si>
    <t>rayyan-218685962</t>
  </si>
  <si>
    <t>Enhancing the availability of Docker swarm using checkpoint-and-restore</t>
  </si>
  <si>
    <t>Proceedings - 14th International Symposium on Pervasive Systems, Algorithms and Networks, I-SPAN 2017, 11th International Conference on Frontier of Computer Science and Technology, FCST 2017 and 3rd International Symposium of Creative Computing, ISCC 2017</t>
  </si>
  <si>
    <t>Huang, Cheng-Hao and Lee, Che-Rung</t>
  </si>
  <si>
    <t>https://www.scopus.com/inward/record.uri?eid=2-s2.0-85048283946&amp;doi=10.1109%2fISPAN-FCST-ISCC.2017.69&amp;partnerID=40&amp;md5=1d012fc1f4a9cd19a91dbd045fe91789</t>
  </si>
  <si>
    <t>10.1109/ISPAN-FCST-ISCC.2017.69</t>
  </si>
  <si>
    <t>2-s2.0-85015209506</t>
  </si>
  <si>
    <t>rayyan-218685963</t>
  </si>
  <si>
    <t>A Transparent file encryption scheme based on FUSE</t>
  </si>
  <si>
    <t>He, Xiang and Zheng, Liheng and Long, Yihong</t>
  </si>
  <si>
    <t>https://www.scopus.com/inward/record.uri?eid=2-s2.0-85015209506&amp;doi=10.1109%2fCIS.2016.154&amp;partnerID=40&amp;md5=151a684d28e91b1bbe75345cd2514120</t>
  </si>
  <si>
    <t>10.1109/CIS.2016.154</t>
  </si>
  <si>
    <t>2-s2.0-85002179311</t>
  </si>
  <si>
    <t>rayyan-218685964</t>
  </si>
  <si>
    <t>Reactive attestation: Automatic detection and reaction to software tampering attacks</t>
  </si>
  <si>
    <t>SPRO 2016 - Proceedings of the 2016 ACM Workshop on Software PROtection, co-located with CCS 2016</t>
  </si>
  <si>
    <t>ViticchiÃ©, Alessio and Basile, Cataldo and Avancini, Andrea and Ceccato, Mariano and Abrath, Bert and Coppens, Bart</t>
  </si>
  <si>
    <t>https://www.scopus.com/inward/record.uri?eid=2-s2.0-85002179311&amp;doi=10.1145%2f2995306.2995315&amp;partnerID=40&amp;md5=332918acd7144de2851d39b59bfd4875</t>
  </si>
  <si>
    <t>2-s2.0-84979256201</t>
  </si>
  <si>
    <t>rayyan-218685965</t>
  </si>
  <si>
    <t>5G and the Fog - Survey of related technologies and research directions</t>
  </si>
  <si>
    <t>Proceedings of the 18th Mediterranean Electrotechnical Conference: Intelligent and Efficient Technologies and Services for the Citizen, MELECON 2016</t>
  </si>
  <si>
    <t>Kitanov, Stojan and Monteiro, Edmundo and Janevski, Toni</t>
  </si>
  <si>
    <t>https://www.scopus.com/inward/record.uri?eid=2-s2.0-84979256201&amp;doi=10.1109%2fMELCON.2016.7495388&amp;partnerID=40&amp;md5=3baf965d4f890ad8566a4b27440c3e5c</t>
  </si>
  <si>
    <t>10.1109/MELCON.2016.7495388</t>
  </si>
  <si>
    <t>2-s2.0-85050698663</t>
  </si>
  <si>
    <t>rayyan-218685966</t>
  </si>
  <si>
    <t>A big data management system for providing real time services using fog infrastructure</t>
  </si>
  <si>
    <t>ISCAIE 2018 - 2018 IEEE Symposium on Computer Applications and Industrial Electronics</t>
  </si>
  <si>
    <t>https://www.scopus.com/inward/record.uri?eid=2-s2.0-85050698663&amp;doi=10.1109%2fISCAIE.2018.8405449&amp;partnerID=40&amp;md5=158ad7754d0c2a1ea25e695959af1a37</t>
  </si>
  <si>
    <t>10.1109/ISCAIE.2018.8405449</t>
  </si>
  <si>
    <t>2-s2.0-85047904825</t>
  </si>
  <si>
    <t>rayyan-218685967</t>
  </si>
  <si>
    <t>Survey on DDoS attacks and defense mechanisms in cloud and fog computing</t>
  </si>
  <si>
    <t>International Journal of E-Services and Mobile Applications</t>
  </si>
  <si>
    <t>Chaudhary, Deepali and Bhushan, Kriti and Gupta, B.B.</t>
  </si>
  <si>
    <t>https://www.scopus.com/inward/record.uri?eid=2-s2.0-85047904825&amp;doi=10.4018%2fIJESMA.2018070104&amp;partnerID=40&amp;md5=b2524608749657078fe0f203240d97fe</t>
  </si>
  <si>
    <t>10.4018/IJESMA.2018070104</t>
  </si>
  <si>
    <t>2-s2.0-85033670467</t>
  </si>
  <si>
    <t>rayyan-218685968</t>
  </si>
  <si>
    <t>A Comprehensive Survey on Fog Computing: State-of-the-Art and Research Challenges</t>
  </si>
  <si>
    <t>Mouradian, Carla and Naboulsi, Diala and Yangui, Sami and Glitho, Roch H. and Morrow, Monique J. and Polakos, Paul A.</t>
  </si>
  <si>
    <t>https://www.scopus.com/inward/record.uri?eid=2-s2.0-85033670467&amp;doi=10.1109%2fCOMST.2017.2771153&amp;partnerID=40&amp;md5=732ad0cd534400d9c64ea85648bf82de</t>
  </si>
  <si>
    <t>2-s2.0-85018949824</t>
  </si>
  <si>
    <t>rayyan-218685969</t>
  </si>
  <si>
    <t>Information classification scheme for next generation access control models in mobile patient-centered care systems</t>
  </si>
  <si>
    <t>Proceedings of the 12th International Conference on Cyber Warfare and Security, ICCWS 2017</t>
  </si>
  <si>
    <t>Alsalamah, Shada</t>
  </si>
  <si>
    <t>https://www.scopus.com/inward/record.uri?eid=2-s2.0-85018949824&amp;partnerID=40&amp;md5=c879785b9a7e3bee748829338ae0b441</t>
  </si>
  <si>
    <t>Academic Conferences and Publishing International Limited</t>
  </si>
  <si>
    <t>2-s2.0-85033357354</t>
  </si>
  <si>
    <t>rayyan-218685970</t>
  </si>
  <si>
    <t>IoT resource estimation challenges and modeling in fog</t>
  </si>
  <si>
    <t>Fog Computing in the Internet of Things: Intelligence at the Edge</t>
  </si>
  <si>
    <t>Aazam, Mohammad and St-Hilaire, Marc and Lung, Chung-Horng and Lambadaris, Ioannis and Huh, Eui-Nam</t>
  </si>
  <si>
    <t>https://www.scopus.com/inward/record.uri?eid=2-s2.0-85033357354&amp;doi=10.1007%2f978-3-319-57639-8_2&amp;partnerID=40&amp;md5=824a5e090cd1dfdecf472a9d92f45593</t>
  </si>
  <si>
    <t>10.1007/978-3-319-57639-8_2</t>
  </si>
  <si>
    <t>2-s2.0-85037082878</t>
  </si>
  <si>
    <t>rayyan-218685971</t>
  </si>
  <si>
    <t>Mobile Big Data: The Fuel for Data-Driven Wireless</t>
  </si>
  <si>
    <t>Cheng, Xiang and Fang, Luoyang and Yang, Liuqing and Cui, Shuguang</t>
  </si>
  <si>
    <t>https://www.scopus.com/inward/record.uri?eid=2-s2.0-85037082878&amp;doi=10.1109%2fJIOT.2017.2714189&amp;partnerID=40&amp;md5=3b14ac6e5883bfe93008d7b6b15c5c6d</t>
  </si>
  <si>
    <t>2-s2.0-85027244079</t>
  </si>
  <si>
    <t>rayyan-218685972</t>
  </si>
  <si>
    <t>Location Privacy in Mobile Edge Clouds</t>
  </si>
  <si>
    <t>Proceedings - International Conference on Distributed Computing Systems</t>
  </si>
  <si>
    <t>He, Ting and Ciftcioglu, Ertugrul N. and Wang, Shiqiang and Chan, Kevin S.</t>
  </si>
  <si>
    <t>https://www.scopus.com/inward/record.uri?eid=2-s2.0-85027244079&amp;doi=10.1109%2fICDCS.2017.39&amp;partnerID=40&amp;md5=eaf273a956edd7d8fd9c4ebd7839c7ec</t>
  </si>
  <si>
    <t>10.1109/ICDCS.2017.39</t>
  </si>
  <si>
    <t>2-s2.0-85027022438</t>
  </si>
  <si>
    <t>rayyan-218685973</t>
  </si>
  <si>
    <t>Fog computing for sustainable smart cities: A survey</t>
  </si>
  <si>
    <t>Perera, Charith and Qin, Yongrui and Estrella, Julio C. and Reiff-Marganiec, Stephan and Vasilakos, Athanasios V.</t>
  </si>
  <si>
    <t>https://www.scopus.com/inward/record.uri?eid=2-s2.0-85027022438&amp;doi=10.1145%2f3057266&amp;partnerID=40&amp;md5=2a6720b429111f22e81062284c446423</t>
  </si>
  <si>
    <t>rayyan-218685974</t>
  </si>
  <si>
    <t>Concepts, issues, and applications of fog computing</t>
  </si>
  <si>
    <t>2-s2.0-84982279617</t>
  </si>
  <si>
    <t>rayyan-218685975</t>
  </si>
  <si>
    <t>An end-to-end security approach for digital document management</t>
  </si>
  <si>
    <t>Munoz-Hernandez, Mario Diego and Morales-Sandoval, Miguel and Garcia-Hernandez, Jose Juan</t>
  </si>
  <si>
    <t>https://www.scopus.com/inward/record.uri?eid=2-s2.0-84982279617&amp;doi=10.1093%2fcomjnl%2fbxw002&amp;partnerID=40&amp;md5=5194e78b65ebbdfe6bee588e511f24f8</t>
  </si>
  <si>
    <t>10.1093/comjnl/bxw002</t>
  </si>
  <si>
    <t>2-s2.0-85028358232</t>
  </si>
  <si>
    <t>rayyan-218685976</t>
  </si>
  <si>
    <t>Trajectory Privacy Preservation Based on a Fog Structure for Cloud Location Services</t>
  </si>
  <si>
    <t>Wang, Tian and Zeng, Jiandian and Bhuiyan, Md Zakirul Alam and Tian, Hui and Cai, Yiqiao and Chen, Yonghong and Zhong, Bineng</t>
  </si>
  <si>
    <t>https://www.scopus.com/inward/record.uri?eid=2-s2.0-85028358232&amp;doi=10.1109%2fACCESS.2017.2698078&amp;partnerID=40&amp;md5=0a891854690f8939dcc42eb8395c8da7</t>
  </si>
  <si>
    <t>2-s2.0-85082357538</t>
  </si>
  <si>
    <t>rayyan-218685977</t>
  </si>
  <si>
    <t>Cloud computing security: A survey</t>
  </si>
  <si>
    <t>Sheela Gowr, P. and Kumar, N.</t>
  </si>
  <si>
    <t>https://www.scopus.com/inward/record.uri?eid=2-s2.0-85082357538&amp;doi=10.14419%2fijet.v7i1.1.9852&amp;partnerID=40&amp;md5=5eb4d6e2afacef6cc96c89a1b0b2168b</t>
  </si>
  <si>
    <t>2-s2.0-85047055652</t>
  </si>
  <si>
    <t>rayyan-218685978</t>
  </si>
  <si>
    <t>An Efficient Safe Directory Based File Protection Mechanism</t>
  </si>
  <si>
    <t>Beijing Daxue Xuebao (Ziran Kexue Ban)/Acta Scientiarum Naturalium Universitatis Pekinensis</t>
  </si>
  <si>
    <t>Shen, Manting and Yu, Yinyan and Tang, Zhi and Cui, Xiaoyu</t>
  </si>
  <si>
    <t>https://www.scopus.com/inward/record.uri?eid=2-s2.0-85047055652&amp;doi=10.13209%2fj.0479-8023.2017.088&amp;partnerID=40&amp;md5=84f16901598fd780557dd5f943e1bfef</t>
  </si>
  <si>
    <t>Peking University</t>
  </si>
  <si>
    <t>10.13209/j.0479-8023.2017.088</t>
  </si>
  <si>
    <t>2-s2.0-85047649342</t>
  </si>
  <si>
    <t>rayyan-218685979</t>
  </si>
  <si>
    <t>Fog Computing: An Overview of Big IoT Data Analytics</t>
  </si>
  <si>
    <t>Anawar, Muhammad Rizwan and Wang, Shangguang and Azam Zia, Muhammad and Jadoon, Ahmer Khan and Akram, Umair and Raza, Salman</t>
  </si>
  <si>
    <t>https://www.scopus.com/inward/record.uri?eid=2-s2.0-85047649342&amp;doi=10.1155%2f2018%2f7157192&amp;partnerID=40&amp;md5=f0670617445d2f963be156fccea2b5a5</t>
  </si>
  <si>
    <t>2-s2.0-85044440804</t>
  </si>
  <si>
    <t>rayyan-218685980</t>
  </si>
  <si>
    <t>Model-driven approach for privacy management in business ecosystem</t>
  </si>
  <si>
    <t>MODELSWARD 2017 - Proceedings of the 5th International Conference on Model-Driven Engineering and Software Development</t>
  </si>
  <si>
    <t>Feltus, Christophe and Grandry, Eric and Kupper, Thomas and Colin, Jean-NoÃ«l</t>
  </si>
  <si>
    <t>https://www.scopus.com/inward/record.uri?eid=2-s2.0-85044440804&amp;doi=10.5220%2f0006142203920400&amp;partnerID=40&amp;md5=6006ceab8325efd9559b47f644b07b41</t>
  </si>
  <si>
    <t>2-s2.0-85056638913</t>
  </si>
  <si>
    <t>rayyan-218685981</t>
  </si>
  <si>
    <t>An ecosystem and IoT device architecture for building trust in the industrial data space</t>
  </si>
  <si>
    <t>Brost, Gerd S. and Huber, Manuel and Wei, Michael and Protsenko, Mykolai and SchÃ¼tte, Julian and Wessel, Sascha</t>
  </si>
  <si>
    <t>https://www.scopus.com/inward/record.uri?eid=2-s2.0-85056638913&amp;doi=10.1145%2f3198458.3198459&amp;partnerID=40&amp;md5=6adc277ec292939f5430f5c8581bff73</t>
  </si>
  <si>
    <t>10.1145/3198458.3198459</t>
  </si>
  <si>
    <t>2-s2.0-85021148199</t>
  </si>
  <si>
    <t>rayyan-218685982</t>
  </si>
  <si>
    <t>Towards a multilayered permission-based access control for extending Android security</t>
  </si>
  <si>
    <t>Chang, Rui and Jiang, Liehui and Chen, Wenzhi and He, Hongqi and Yang, Shuiqiao and Jiang, Hang and Liu, Wei and Liu, Yong</t>
  </si>
  <si>
    <t>https://www.scopus.com/inward/record.uri?eid=2-s2.0-85021148199&amp;doi=10.1002%2fcpe.4180&amp;partnerID=40&amp;md5=5be2b5faa090b8e9776277e11b7ffb7b</t>
  </si>
  <si>
    <t>10.1002/cpe.4180</t>
  </si>
  <si>
    <t>2-s2.0-85025090800</t>
  </si>
  <si>
    <t>rayyan-218685983</t>
  </si>
  <si>
    <t>An assurance model for access control on cloud computing systems</t>
  </si>
  <si>
    <t>Qinghua Daxue Xuebao/Journal of Tsinghua University</t>
  </si>
  <si>
    <t>Li, Yu and Zhao, Yong and Guo, Xiaodong and Liu, Guole</t>
  </si>
  <si>
    <t>https://www.scopus.com/inward/record.uri?eid=2-s2.0-85025090800&amp;doi=10.16511%2fj.cnki.qhdxxb.2017.25.017&amp;partnerID=40&amp;md5=3f711059a29a947ed0314f8161ca4ee3</t>
  </si>
  <si>
    <t>Press of Tsinghua University</t>
  </si>
  <si>
    <t>10.16511/j.cnki.qhdxxb.2017.25.017</t>
  </si>
  <si>
    <t>2-s2.0-85040201301</t>
  </si>
  <si>
    <t>rayyan-218685985</t>
  </si>
  <si>
    <t>Fog computing architecture-based data acquisition for WSN applications</t>
  </si>
  <si>
    <t>Zhang, Guangwei and Li, Ruifan</t>
  </si>
  <si>
    <t>https://www.scopus.com/inward/record.uri?eid=2-s2.0-85040201301&amp;doi=10.1109%2fCC.2017.8233652&amp;partnerID=40&amp;md5=49c4cf7657b9c807699016a9895592ae</t>
  </si>
  <si>
    <t>10.1109/CC.2017.8233652</t>
  </si>
  <si>
    <t>2-s2.0-85038261538</t>
  </si>
  <si>
    <t>rayyan-218685986</t>
  </si>
  <si>
    <t>Securing photos in the cloud using decoy photo gallery</t>
  </si>
  <si>
    <t>Proceedings of the 2017 International Conference on Wireless Communications, Signal Processing and Networking, WiSPNET 2017</t>
  </si>
  <si>
    <t>Al-Hamid, Hadeal Abdulaziz and Rahman, S. K. Md Mizanur</t>
  </si>
  <si>
    <t>https://www.scopus.com/inward/record.uri?eid=2-s2.0-85038261538&amp;doi=10.1109%2fWiSPNET.2017.8299875&amp;partnerID=40&amp;md5=8aea2c8e1655215439194492d65a998a</t>
  </si>
  <si>
    <t>10.1109/WiSPNET.2017.8299875</t>
  </si>
  <si>
    <t>2-s2.0-85028562604</t>
  </si>
  <si>
    <t>rayyan-218685987</t>
  </si>
  <si>
    <t>Data provenance to audit compliance with privacy policy in the Internet of Things</t>
  </si>
  <si>
    <t>Personal and Ubiquitous Computing</t>
  </si>
  <si>
    <t>Pasquier, Thomas and Singh, Jatinder and Powles, Julia and Eyers, David and Seltzer, Margo and Bacon, Jean</t>
  </si>
  <si>
    <t>https://www.scopus.com/inward/record.uri?eid=2-s2.0-85028562604&amp;doi=10.1007%2fs00779-017-1067-4&amp;partnerID=40&amp;md5=17260ba7349b6ce324520d71840ddf8c</t>
  </si>
  <si>
    <t>2-s2.0-84996483732</t>
  </si>
  <si>
    <t>rayyan-218685988</t>
  </si>
  <si>
    <t>EACF: extensible access control framework for cloud environments</t>
  </si>
  <si>
    <t>Annales des Telecommunications/Annals of Telecommunications</t>
  </si>
  <si>
    <t>Mehak, Faria and Masood, Rahat and Shibli, Muhammad Awais and Elgedway, Islam</t>
  </si>
  <si>
    <t>https://www.scopus.com/inward/record.uri?eid=2-s2.0-84996483732&amp;doi=10.1007%2fs12243-016-0548-1&amp;partnerID=40&amp;md5=20725ad07c6c241b3e8fdaf9b746ca5f</t>
  </si>
  <si>
    <t>Springer-Verlag France</t>
  </si>
  <si>
    <t>10.1007/s12243-016-0548-1</t>
  </si>
  <si>
    <t>2-s2.0-84955563270</t>
  </si>
  <si>
    <t>rayyan-218685989</t>
  </si>
  <si>
    <t>Health Fog: a novel framework for health and wellness applications</t>
  </si>
  <si>
    <t>Ahmad, Mahmood and Amin, Muhammad Bilal and Hussain, Shujaat and Kang, Byeong Ho and Cheong, Taechoong and Lee, Sungyoung</t>
  </si>
  <si>
    <t>https://www.scopus.com/inward/record.uri?eid=2-s2.0-84955563270&amp;doi=10.1007%2fs11227-016-1634-x&amp;partnerID=40&amp;md5=72777872ef5f2e8986460425aa722c96</t>
  </si>
  <si>
    <t>10.1007/s11227-016-1634-x</t>
  </si>
  <si>
    <t>2-s2.0-85048049424</t>
  </si>
  <si>
    <t>rayyan-218685990</t>
  </si>
  <si>
    <t>Data theft prevention using user behavior profiling and decoy documents</t>
  </si>
  <si>
    <t>Proceedings of the 2017 International Conference On Smart Technology for Smart Nation, SmartTechCon 2017</t>
  </si>
  <si>
    <t>Sharma, Shilpi</t>
  </si>
  <si>
    <t>https://www.scopus.com/inward/record.uri?eid=2-s2.0-85048049424&amp;doi=10.1109%2fSmartTechCon.2017.8358513&amp;partnerID=40&amp;md5=df7793ef94be191af2761ace4d5b30b9</t>
  </si>
  <si>
    <t>10.1109/SmartTechCon.2017.8358513</t>
  </si>
  <si>
    <t>2-s2.0-85026636505</t>
  </si>
  <si>
    <t>rayyan-218685991</t>
  </si>
  <si>
    <t>From Cloud to Fog Computing: A Review and a Conceptual Live VM Migration Framework</t>
  </si>
  <si>
    <t>Osanaiye, Opeyemi and Chen, Shuo and Yan, Zheng and Lu, Rongxing and Choo, Kim-Kwang Raymond and Dlodlo, Mqhele</t>
  </si>
  <si>
    <t>https://www.scopus.com/inward/record.uri?eid=2-s2.0-85026636505&amp;doi=10.1109%2fACCESS.2017.2692960&amp;partnerID=40&amp;md5=8135200fca131e450c81be4cacef2235</t>
  </si>
  <si>
    <t>2-s2.0-85047825798</t>
  </si>
  <si>
    <t>rayyan-218685992</t>
  </si>
  <si>
    <t>Improving data sharing in data rich environments</t>
  </si>
  <si>
    <t>Karafili, Erisa and Lupu, Emil C. and Cullen, Alan and Williams, Bill and Arunkumar, Saritha and Calo, Seraphin</t>
  </si>
  <si>
    <t>https://www.scopus.com/inward/record.uri?eid=2-s2.0-85047825798&amp;doi=10.1109%2fBigData.2017.8258270&amp;partnerID=40&amp;md5=7200c0d0f84544fec3737d1f67e593f5</t>
  </si>
  <si>
    <t>2-s2.0-85052713804</t>
  </si>
  <si>
    <t>rayyan-218685993</t>
  </si>
  <si>
    <t>Fog computing mechanisms in 5G mobile networks</t>
  </si>
  <si>
    <t>Networks of the Future: Architectures, Technologies, and Implementations</t>
  </si>
  <si>
    <t>https://www.scopus.com/inward/record.uri?eid=2-s2.0-85052713804&amp;doi=10.1201%2fb21234&amp;partnerID=40&amp;md5=8da562e2d99685e5b81b22d189aabc5b</t>
  </si>
  <si>
    <t>10.1201/b21234</t>
  </si>
  <si>
    <t>2-s2.0-85015292414</t>
  </si>
  <si>
    <t>rayyan-218685994</t>
  </si>
  <si>
    <t>Your cloud in my company: Modern rights management services revisited</t>
  </si>
  <si>
    <t>Proceedings - 2016 11th International Conference on Availability, Reliability and Security, ARES 2016</t>
  </si>
  <si>
    <t>Grothe, Martin and RÃ¶sler, Paul and Jupke, Johanna and Kaiser, Jan and Mainka, Christian and Schwenk, JÃ¶rg</t>
  </si>
  <si>
    <t>https://www.scopus.com/inward/record.uri?eid=2-s2.0-85015292414&amp;doi=10.1109%2fARES.2016.69&amp;partnerID=40&amp;md5=25925c167a5f0ac4aa119a51de0a8157</t>
  </si>
  <si>
    <t>10.1109/ARES.2016.69</t>
  </si>
  <si>
    <t>2-s2.0-85057630058</t>
  </si>
  <si>
    <t>rayyan-218685995</t>
  </si>
  <si>
    <t>Wireless body area network revisited</t>
  </si>
  <si>
    <t>Taha, Mustafa Sabah and Rahim, Mohd Shafry Mohd and Hashim, Mohammed Mahdi and Johi, Fadil Abass</t>
  </si>
  <si>
    <t>https://www.scopus.com/inward/record.uri?eid=2-s2.0-85057630058&amp;doi=10.14419%2fijet.v7i4.16302&amp;partnerID=40&amp;md5=a696604c4a94a0f3f8aecd1fa8ec0773</t>
  </si>
  <si>
    <t>10.14419/ijet.v7i4.16302</t>
  </si>
  <si>
    <t>2-s2.0-84961886899</t>
  </si>
  <si>
    <t>rayyan-218685996</t>
  </si>
  <si>
    <t>A new usage control protocol for data protection of cloud environment</t>
  </si>
  <si>
    <t>Fan, Kefeng and Yao, Xiangzhen and Fan, Xiaohe and Wang, Yong and Chen, Mingjie</t>
  </si>
  <si>
    <t>https://www.scopus.com/inward/record.uri?eid=2-s2.0-84961886899&amp;doi=10.1186%2fs13635-016-0031-6&amp;partnerID=40&amp;md5=a8b4163e64752c8988478d876c908ca8</t>
  </si>
  <si>
    <t>2-s2.0-85036660454</t>
  </si>
  <si>
    <t>rayyan-218685997</t>
  </si>
  <si>
    <t>Assessment of the Suitability of Fog Computing in the Context of Internet of Things</t>
  </si>
  <si>
    <t>Sarkar, Subhadeep and Chatterjee, Subarna and Misra, Sudip</t>
  </si>
  <si>
    <t>https://www.scopus.com/inward/record.uri?eid=2-s2.0-85036660454&amp;doi=10.1109%2fTCC.2015.2485206&amp;partnerID=40&amp;md5=6190c830e7ce3766095de773d4c540e9</t>
  </si>
  <si>
    <t>10.1109/TCC.2015.2485206</t>
  </si>
  <si>
    <t>2-s2.0-85082344255</t>
  </si>
  <si>
    <t>rayyan-218685998</t>
  </si>
  <si>
    <t>An efficient fog computing for comprising approach to avoid data theft attack</t>
  </si>
  <si>
    <t>Pavan Kumar, T. and Eswar, B. and Ayyappa Reddy, P. and Sindhu Bhargavi, D.</t>
  </si>
  <si>
    <t>https://www.scopus.com/inward/record.uri?eid=2-s2.0-85082344255&amp;partnerID=40&amp;md5=91c74922dad40b680c7cf2e00f0ffd5d</t>
  </si>
  <si>
    <t>2-s2.0-84973154506</t>
  </si>
  <si>
    <t>rayyan-218685999</t>
  </si>
  <si>
    <t>Automated policy based remote attestation in trusted computing</t>
  </si>
  <si>
    <t>Saravanan, A. and Irfan Ahmed, M.S. and Sathya Bama, S.</t>
  </si>
  <si>
    <t>https://www.scopus.com/inward/record.uri?eid=2-s2.0-84973154506&amp;partnerID=40&amp;md5=beecdfaf6f4e1ba4265d62a5e849c71c</t>
  </si>
  <si>
    <t>2-s2.0-85015266553</t>
  </si>
  <si>
    <t>rayyan-218686000</t>
  </si>
  <si>
    <t>Fog computing: An emerging paradigm</t>
  </si>
  <si>
    <t>2016 6th International Conference on Innovative Computing Technology, INTECH 2016</t>
  </si>
  <si>
    <t>Nadeem, Muhammad Aamir and Saeed, Muhammad Anwaar</t>
  </si>
  <si>
    <t>https://www.scopus.com/inward/record.uri?eid=2-s2.0-85015266553&amp;doi=10.1109%2fINTECH.2016.7845043&amp;partnerID=40&amp;md5=2163ae7e776cb20525c845f7eb5864b6</t>
  </si>
  <si>
    <t>10.1109/INTECH.2016.7845043</t>
  </si>
  <si>
    <t>2-s2.0-84973111531</t>
  </si>
  <si>
    <t>rayyan-218686001</t>
  </si>
  <si>
    <t>A survey of security issues for cloud computing</t>
  </si>
  <si>
    <t>Khan, Minhaj Ahmad</t>
  </si>
  <si>
    <t>https://www.scopus.com/inward/record.uri?eid=2-s2.0-84973111531&amp;doi=10.1016%2fj.jnca.2016.05.010&amp;partnerID=40&amp;md5=9075db36277ee3964cefb5050406cbe1</t>
  </si>
  <si>
    <t>10.1016/j.jnca.2016.05.010</t>
  </si>
  <si>
    <t>2-s2.0-84900810686</t>
  </si>
  <si>
    <t>rayyan-218686002</t>
  </si>
  <si>
    <t>An interactive trust model for application market of the internet of things</t>
  </si>
  <si>
    <t>Kang, Kai and Pang, Zhibo and Xu, Li Da and Ma, Liya and Wang, Cong</t>
  </si>
  <si>
    <t>https://www.scopus.com/inward/record.uri?eid=2-s2.0-84900810686&amp;doi=10.1109%2fTII.2014.2306799&amp;partnerID=40&amp;md5=174f08da0617d238a569818f4a8640ea</t>
  </si>
  <si>
    <t>10.1109/TII.2014.2306799</t>
  </si>
  <si>
    <t>2-s2.0-84933073882</t>
  </si>
  <si>
    <t>rayyan-218686003</t>
  </si>
  <si>
    <t>Achieving data privacy on hybrid cloud</t>
  </si>
  <si>
    <t>Huang, Xueli and Du, Xiaojiang</t>
  </si>
  <si>
    <t>https://www.scopus.com/inward/record.uri?eid=2-s2.0-84933073882&amp;doi=10.1002%2fsec.1298&amp;partnerID=40&amp;md5=431b504df561094803521d6ab89163dc</t>
  </si>
  <si>
    <t>10.1002/sec.1298</t>
  </si>
  <si>
    <t>2-s2.0-84906853041</t>
  </si>
  <si>
    <t>rayyan-218686004</t>
  </si>
  <si>
    <t>Coco-Cloud project: Confidential and compliant clouds</t>
  </si>
  <si>
    <t>2014 IEEE-EMBS International Conference on Biomedical and Health Informatics, BHI 2014</t>
  </si>
  <si>
    <t>Garcia, A. MaÃ±as and Requena, R. Sanz and Alberich-Bayarri, A. and GarcÃ­a-Marti, G. and Egea, Marina and Martinez, C. Mediavilla</t>
  </si>
  <si>
    <t>https://www.scopus.com/inward/record.uri?eid=2-s2.0-84906853041&amp;doi=10.1109%2fBHI.2014.6864345&amp;partnerID=40&amp;md5=438c34b4b19de96cd10f24f0e5829903</t>
  </si>
  <si>
    <t>10.1109/BHI.2014.6864345</t>
  </si>
  <si>
    <t>2-s2.0-84951803962</t>
  </si>
  <si>
    <t>rayyan-218686005</t>
  </si>
  <si>
    <t>An efficient and secure robust watermarking scheme for document images using Integer wavelets and block coding of binary watermarks</t>
  </si>
  <si>
    <t>https://www.scopus.com/inward/record.uri?eid=2-s2.0-84951803962&amp;doi=10.1016%2fj.jisa.2015.07.002&amp;partnerID=40&amp;md5=4c47325c5d86c2d766d2a319f575e561</t>
  </si>
  <si>
    <t>10.1016/j.jisa.2015.07.002</t>
  </si>
  <si>
    <t>2-s2.0-84989941461</t>
  </si>
  <si>
    <t>rayyan-218686006</t>
  </si>
  <si>
    <t>Analyzing the applicability of bitsum algorithm on LSB steganography technique</t>
  </si>
  <si>
    <t>Amandeep, Bagga and Geetha, G.</t>
  </si>
  <si>
    <t>https://www.scopus.com/inward/record.uri?eid=2-s2.0-84989941461&amp;doi=10.1007%2f978-981-10-2738-3_25&amp;partnerID=40&amp;md5=c7f61bba4c9a77dfa05c88b239d63fa4</t>
  </si>
  <si>
    <t>10.1007/978-981-10-2738-3_25</t>
  </si>
  <si>
    <t>2-s2.0-84964857869</t>
  </si>
  <si>
    <t>rayyan-218686007</t>
  </si>
  <si>
    <t>Self adaptations in access control models in context of cloud computing</t>
  </si>
  <si>
    <t>Proceedings - 2015 Conference on Information Assurance and Cyber Security, CIACS 2015</t>
  </si>
  <si>
    <t>Sajjad, Maryam and Anwar, Hirra and Shibli, Muhammad Awais</t>
  </si>
  <si>
    <t>https://www.scopus.com/inward/record.uri?eid=2-s2.0-84964857869&amp;doi=10.1109%2fCIACS.2015.7395569&amp;partnerID=40&amp;md5=9ce79ae558f33d2303cb1a35d3873571</t>
  </si>
  <si>
    <t>10.1109/CIACS.2015.7395569</t>
  </si>
  <si>
    <t>2-s2.0-84946069779</t>
  </si>
  <si>
    <t>rayyan-218686008</t>
  </si>
  <si>
    <t>Dynamic resource provisioning through Fog micro datacenter</t>
  </si>
  <si>
    <t>2015 IEEE International Conference on Pervasive Computing and Communication Workshops, PerCom Workshops 2015</t>
  </si>
  <si>
    <t>https://www.scopus.com/inward/record.uri?eid=2-s2.0-84946069779&amp;doi=10.1109%2fPERCOMW.2015.7134002&amp;partnerID=40&amp;md5=fe9c5606646706c34b107113f6c44fd1</t>
  </si>
  <si>
    <t>10.1109/PERCOMW.2015.7134002</t>
  </si>
  <si>
    <t>2-s2.0-85007026965</t>
  </si>
  <si>
    <t>rayyan-218686009</t>
  </si>
  <si>
    <t>Implementation of user authentication as a service for cloud network</t>
  </si>
  <si>
    <t>International Journal of Grid and Distributed Computing</t>
  </si>
  <si>
    <t>Shah, Masood and Shah, Abdul Salam and Ijaz, Imran</t>
  </si>
  <si>
    <t>https://www.scopus.com/inward/record.uri?eid=2-s2.0-85007026965&amp;doi=10.14257%2fijgdc.2016.9.10.18&amp;partnerID=40&amp;md5=62c33a3dc4ae207bd37868b7d14bec54</t>
  </si>
  <si>
    <t>2-s2.0-84986212538</t>
  </si>
  <si>
    <t>rayyan-218686010</t>
  </si>
  <si>
    <t>A novel pruning model of deep learning for large-scale distributed data processing</t>
  </si>
  <si>
    <t>2015 Asia-Pacific Signal and Information Processing Association Annual Summit and Conference, APSIPA ASC 2015</t>
  </si>
  <si>
    <t>Sheng, Yiqiang and Li, Chaopeng and Wang, Jinlin and Deng, Haojiang and Zhao, Zhenyu</t>
  </si>
  <si>
    <t>https://www.scopus.com/inward/record.uri?eid=2-s2.0-84986212538&amp;doi=10.1109%2fAPSIPA.2015.7415528&amp;partnerID=40&amp;md5=9f3eb87950fcc86f59d2026fdb6182d6</t>
  </si>
  <si>
    <t>10.1109/APSIPA.2015.7415528</t>
  </si>
  <si>
    <t>rayyan-218686011</t>
  </si>
  <si>
    <t>A contextual usage control model</t>
  </si>
  <si>
    <t>2-s2.0-84966586588</t>
  </si>
  <si>
    <t>rayyan-218686012</t>
  </si>
  <si>
    <t>PRE-Fog: IoT trace based probabilistic resource estimation at Fog</t>
  </si>
  <si>
    <t>2016 13th IEEE Annual Consumer Communications and Networking Conference, CCNC 2016</t>
  </si>
  <si>
    <t>https://www.scopus.com/inward/record.uri?eid=2-s2.0-84966586588&amp;doi=10.1109%2fCCNC.2016.7444724&amp;partnerID=40&amp;md5=ad278ca929955d82c5f05cff13542c01</t>
  </si>
  <si>
    <t>10.1109/CCNC.2016.7444724</t>
  </si>
  <si>
    <t>2-s2.0-84947475375</t>
  </si>
  <si>
    <t>rayyan-218686013</t>
  </si>
  <si>
    <t>Novel approach for control data theft attack in cloud computing</t>
  </si>
  <si>
    <t>Narasimha Sastry, K. and Thirumala Rao, B. and Gunasekhar, T.</t>
  </si>
  <si>
    <t>https://www.scopus.com/inward/record.uri?eid=2-s2.0-84947475375&amp;doi=10.11591%2fijece.v5i6.pp1545-1552&amp;partnerID=40&amp;md5=223bc7fa93f23555768de970fffc9fd4</t>
  </si>
  <si>
    <t>2-s2.0-84983567677</t>
  </si>
  <si>
    <t>rayyan-218686014</t>
  </si>
  <si>
    <t>Intelligent intrusion detection system for private cloud environment</t>
  </si>
  <si>
    <t>Muthukumar, B. and Rajendran, Praveen Kumar</t>
  </si>
  <si>
    <t>https://www.scopus.com/inward/record.uri?eid=2-s2.0-84983567677&amp;doi=10.1007%2f978-3-319-22915-7_6&amp;partnerID=40&amp;md5=cf2111cfb5741d309ee15af303b4e7d7</t>
  </si>
  <si>
    <t>10.1007/978-3-319-22915-7_6</t>
  </si>
  <si>
    <t>2-s2.0-84923241703</t>
  </si>
  <si>
    <t>rayyan-218686015</t>
  </si>
  <si>
    <t>A hybrid protocol to secure the cloud from insider threats</t>
  </si>
  <si>
    <t>2014 IEEE International Conference on Cloud Computing in Emerging Markets, CCEM 2014</t>
  </si>
  <si>
    <t>Sriram, M. and Patel, Vaibhav and Harishma, D. and Lakshmanan, Nachammai</t>
  </si>
  <si>
    <t>https://www.scopus.com/inward/record.uri?eid=2-s2.0-84923241703&amp;doi=10.1109%2fCCEM.2014.7015476&amp;partnerID=40&amp;md5=fc10ef3ce236f4fc97f4d246231eeafe</t>
  </si>
  <si>
    <t>10.1109/CCEM.2014.7015476</t>
  </si>
  <si>
    <t>2-s2.0-84897729875</t>
  </si>
  <si>
    <t>rayyan-218686016</t>
  </si>
  <si>
    <t>Usage control: A solution to access control in a distributed-network-connected environment</t>
  </si>
  <si>
    <t>Applied Mechanics and Materials</t>
  </si>
  <si>
    <t>Ghann, Patricia and Wang, Chang Da and Zhou, Cong Hua</t>
  </si>
  <si>
    <t>https://www.scopus.com/inward/record.uri?eid=2-s2.0-84897729875&amp;doi=10.4028%2fwww.scientific.net%2fAMM.513-517.742&amp;partnerID=40&amp;md5=a4d76ebacb8d138e670fb5d814ed04ad</t>
  </si>
  <si>
    <t>10.4028/www.scientific.net/AMM.513-517.742</t>
  </si>
  <si>
    <t>2-s2.0-84930064892</t>
  </si>
  <si>
    <t>rayyan-218686017</t>
  </si>
  <si>
    <t>Survey on access control technologies for cloud computing</t>
  </si>
  <si>
    <t>Ruan Jian Xue Bao/Journal of Software</t>
  </si>
  <si>
    <t>Wang, Yu-Ding and Yang, Jia-Hai and Xu, Cong and Ling, Xiao and Yang, Yang</t>
  </si>
  <si>
    <t>https://www.scopus.com/inward/record.uri?eid=2-s2.0-84930064892&amp;doi=10.13328%2fj.cnki.jos.004820&amp;partnerID=40&amp;md5=3c1081207ba9ca33eaf00e2e79800898</t>
  </si>
  <si>
    <t>Chinese Academy of Sciences</t>
  </si>
  <si>
    <t>10.13328/j.cnki.jos.004820</t>
  </si>
  <si>
    <t>2-s2.0-84945497783</t>
  </si>
  <si>
    <t>rayyan-218686018</t>
  </si>
  <si>
    <t>HonestPeer: An enhanced EigenTrust algorithm for reputation management in P2P systems</t>
  </si>
  <si>
    <t>Kurdi, Heba A.</t>
  </si>
  <si>
    <t>https://www.scopus.com/inward/record.uri?eid=2-s2.0-84945497783&amp;doi=10.1016%2fj.jksuci.2014.10.002&amp;partnerID=40&amp;md5=fb85b67a25117e90295dec7ff2feb092</t>
  </si>
  <si>
    <t>2-s2.0-84926427249</t>
  </si>
  <si>
    <t>rayyan-218686019</t>
  </si>
  <si>
    <t>If you want to know about a hunter, study his prey: detection of network based attacks on KVM based cloud environments</t>
  </si>
  <si>
    <t>Pitropakis, Nikolaos and Anastasopoulou, Dimitra and Pikrakis, Aggelos and Lambrinoudakis, Costas</t>
  </si>
  <si>
    <t>https://www.scopus.com/inward/record.uri?eid=2-s2.0-84926427249&amp;doi=10.1186%2fs13677-014-0020-6&amp;partnerID=40&amp;md5=b79003b3e03bd06bce89684a5cc7019d</t>
  </si>
  <si>
    <t>2-s2.0-84922574328</t>
  </si>
  <si>
    <t>rayyan-218686020</t>
  </si>
  <si>
    <t>Enhancing cloud security with context-aware usage control policies</t>
  </si>
  <si>
    <t>Jung, Christian and Eitel, Andreas and Schwarz, Reinhard</t>
  </si>
  <si>
    <t>https://www.scopus.com/inward/record.uri?eid=2-s2.0-84922574328&amp;partnerID=40&amp;md5=4e6ff665be17c4b07cea0eb8d0e119f8</t>
  </si>
  <si>
    <t>2-s2.0-84946201873</t>
  </si>
  <si>
    <t>rayyan-218686021</t>
  </si>
  <si>
    <t>Fog computing micro datacenter based dynamic resource estimation and pricing model for IoT</t>
  </si>
  <si>
    <t>Proceedings - International Conference on Advanced Information Networking and Applications, AINA</t>
  </si>
  <si>
    <t>https://www.scopus.com/inward/record.uri?eid=2-s2.0-84946201873&amp;doi=10.1109%2fAINA.2015.254&amp;partnerID=40&amp;md5=586cb6ae799128caaf6dd99dd2b50355</t>
  </si>
  <si>
    <t>10.1109/AINA.2015.254</t>
  </si>
  <si>
    <t>2-s2.0-84931032483</t>
  </si>
  <si>
    <t>rayyan-218686022</t>
  </si>
  <si>
    <t>Encryption based partial sharing of CAD models</t>
  </si>
  <si>
    <t>Integrated Computer-Aided Engineering</t>
  </si>
  <si>
    <t>Cai, X.T. and He, F.Z. and Li, W.D. and Li, X.X. and Wu, Y.Q.</t>
  </si>
  <si>
    <t>https://www.scopus.com/inward/record.uri?eid=2-s2.0-84931032483&amp;doi=10.3233%2fICA-150487&amp;partnerID=40&amp;md5=df8b54a168e5442e113d9820c71adb2e</t>
  </si>
  <si>
    <t>2-s2.0-84958537514</t>
  </si>
  <si>
    <t>rayyan-218686023</t>
  </si>
  <si>
    <t>Document tracking technology to support Indonesian local E-governments</t>
  </si>
  <si>
    <t>Sunindyo, Wikan and Hendradjaya, Bayu and Saptawati, G. A. Putri and Widagdo, Tricya E.</t>
  </si>
  <si>
    <t>https://www.scopus.com/inward/record.uri?eid=2-s2.0-84958537514&amp;doi=10.1007%2f978-3-642-55032-4_33&amp;partnerID=40&amp;md5=ae226918b9f9a351bbb78df6351ca496</t>
  </si>
  <si>
    <t>2-s2.0-84981351562</t>
  </si>
  <si>
    <t>rayyan-218686024</t>
  </si>
  <si>
    <t>Vision: The case for symbiosis in the internet of things</t>
  </si>
  <si>
    <t>MCS 2015 - Proceedings of the 6th International Workshop on Mobile Cloud Computing and Services, co-located with MobiCom 2015</t>
  </si>
  <si>
    <t>Saeed, Ahmed and Ammar, Mostafa and Harras, Khaled A. and Zegura, Ellen</t>
  </si>
  <si>
    <t>https://www.scopus.com/inward/record.uri?eid=2-s2.0-84981351562&amp;doi=10.1145%2f2802130.2802133&amp;partnerID=40&amp;md5=4bf20c438700e66d75dac82541484c01</t>
  </si>
  <si>
    <t>10.1145/2802130.2802133</t>
  </si>
  <si>
    <t>2-s2.0-84941898566</t>
  </si>
  <si>
    <t>rayyan-218686025</t>
  </si>
  <si>
    <t>Efficient robust and secure E-DRM with encrypted content search</t>
  </si>
  <si>
    <t>Ibrahim, Maged Hamada</t>
  </si>
  <si>
    <t>https://www.scopus.com/inward/record.uri?eid=2-s2.0-84941898566&amp;partnerID=40&amp;md5=c416afd702d0db783a7106df2693d43b</t>
  </si>
  <si>
    <t>rayyan-218686026</t>
  </si>
  <si>
    <t>A system for detecting malicious insider data theft in IaaS cloud environments</t>
  </si>
  <si>
    <t>Nikolai, Jason and Wang, Yong</t>
  </si>
  <si>
    <t>https://www.scopus.com/inward/record.uri?eid=2-s2.0-85015367281&amp;doi=10.1109%2fGLOCOM.2016.7841554&amp;partnerID=40&amp;md5=4aebeececc3d57b0e9fc64fd56c00969</t>
  </si>
  <si>
    <t>2-s2.0-85001638651</t>
  </si>
  <si>
    <t>rayyan-218686027</t>
  </si>
  <si>
    <t>Prevention of surreptitious denial of service in cloud computing</t>
  </si>
  <si>
    <t>International Journal of Control Theory and Applications</t>
  </si>
  <si>
    <t>Sathiyapriya, K. and Uday Bhaskar Reddy, G.</t>
  </si>
  <si>
    <t>https://www.scopus.com/inward/record.uri?eid=2-s2.0-85001638651&amp;partnerID=40&amp;md5=f530fcd89abf6d08d5859e2da79c238e</t>
  </si>
  <si>
    <t>Serials Publications</t>
  </si>
  <si>
    <t>2-s2.0-84900296675</t>
  </si>
  <si>
    <t>rayyan-218686028</t>
  </si>
  <si>
    <t>Strong accountability: Beyond vague promises</t>
  </si>
  <si>
    <t>Reloading Data Protection: Multidisciplinary Insights and Contemporary Challenges</t>
  </si>
  <si>
    <t>Butin, Denis and Chicote, Marcos and Le MÃ©tayer, Daniel</t>
  </si>
  <si>
    <t>https://www.scopus.com/inward/record.uri?eid=2-s2.0-84900296675&amp;doi=10.1007%2f978-94-007-7540-4_16&amp;partnerID=40&amp;md5=b058fd252154f29b8eca18ae3e48837c</t>
  </si>
  <si>
    <t>10.1007/978-94-007-7540-4_16</t>
  </si>
  <si>
    <t>2-s2.0-85044843029</t>
  </si>
  <si>
    <t>rayyan-218686029</t>
  </si>
  <si>
    <t>Security attacks in cloud computing</t>
  </si>
  <si>
    <t>SpringerBriefs in Computer Science</t>
  </si>
  <si>
    <t>Alani, Mohammed M.</t>
  </si>
  <si>
    <t>https://www.scopus.com/inward/record.uri?eid=2-s2.0-85044843029&amp;doi=10.1007%2f978-3-319-41411-9_4&amp;partnerID=40&amp;md5=88a6ed80682ce55c7f0c7e2f1358d668</t>
  </si>
  <si>
    <t>10.1007/978-3-319-41411-9_4</t>
  </si>
  <si>
    <t>2-s2.0-84907733019</t>
  </si>
  <si>
    <t>rayyan-218686030</t>
  </si>
  <si>
    <t>Action-based multi-level access control model</t>
  </si>
  <si>
    <t>Su, Mang and Li, Fenghua and Shi, Guozhen</t>
  </si>
  <si>
    <t>https://www.scopus.com/inward/record.uri?eid=2-s2.0-84907733019&amp;doi=10.7544%2fissn1000-1239.2014.20131717&amp;partnerID=40&amp;md5=ce05a2c6962782f2841a096ccb032978</t>
  </si>
  <si>
    <t>10.7544/issn1000-1239.2014.20131717</t>
  </si>
  <si>
    <t>2-s2.0-84919329949</t>
  </si>
  <si>
    <t>rayyan-218686031</t>
  </si>
  <si>
    <t>Security and privacy in cloud computing: A survey</t>
  </si>
  <si>
    <t>Shankarwar, Mahesh U. and Pawar, Ambika V.</t>
  </si>
  <si>
    <t>https://www.scopus.com/inward/record.uri?eid=2-s2.0-84919329949&amp;doi=10.1007%2f978-3-319-12012-6_1&amp;partnerID=40&amp;md5=fcfaf8eef7fdced0444ffda9def2e8fd</t>
  </si>
  <si>
    <t>10.1007/978-3-319-12012-6_1</t>
  </si>
  <si>
    <t>2-s2.0-84924058160</t>
  </si>
  <si>
    <t>rayyan-218686032</t>
  </si>
  <si>
    <t>Enhancing the performance of advanced fine-grained grid authorization system</t>
  </si>
  <si>
    <t>Ibrahim, Maizura and Ibrahim, Hamidah and Abdullah, Azizol and Latip, Rohaya</t>
  </si>
  <si>
    <t>https://www.scopus.com/inward/record.uri?eid=2-s2.0-84924058160&amp;doi=10.3844%2fjcssp.2014.2576.2583&amp;partnerID=40&amp;md5=075cacc2440b11309209849bfe675ab5</t>
  </si>
  <si>
    <t>2-s2.0-84945444208</t>
  </si>
  <si>
    <t>rayyan-218686033</t>
  </si>
  <si>
    <t>Inroads in Testing Access Control</t>
  </si>
  <si>
    <t>Advances in Computers</t>
  </si>
  <si>
    <t>Mouelhi, Tejeddine and El Kateb, Donia and Le Traon, Yves</t>
  </si>
  <si>
    <t>https://www.scopus.com/inward/record.uri?eid=2-s2.0-84945444208&amp;doi=10.1016%2fbs.adcom.2015.04.003&amp;partnerID=40&amp;md5=5b76e871bf1392c9ca17aefac40580a6</t>
  </si>
  <si>
    <t>10.1016/bs.adcom.2015.04.003</t>
  </si>
  <si>
    <t>2-s2.0-84959308786</t>
  </si>
  <si>
    <t>rayyan-218686034</t>
  </si>
  <si>
    <t>Understanding usage control requirements in pervasive memory augmentation systems</t>
  </si>
  <si>
    <t>Bexheti, Agon and Langheinrich, Marc</t>
  </si>
  <si>
    <t>https://www.scopus.com/inward/record.uri?eid=2-s2.0-84959308786&amp;doi=10.1145%2f2836041.2841216&amp;partnerID=40&amp;md5=c1ba88d42bc45be56c481fb86467b036</t>
  </si>
  <si>
    <t>10.1145/2836041.2841216</t>
  </si>
  <si>
    <t>2-s2.0-84936802475</t>
  </si>
  <si>
    <t>rayyan-218686035</t>
  </si>
  <si>
    <t>Security and privacy in the Internet of Things: Current status and open issues</t>
  </si>
  <si>
    <t>2014 International Conference on Privacy and Security in Mobile Systems, PRISMS 2014 - Co-located with Global Wireless Summit</t>
  </si>
  <si>
    <t>Abomhara, Mohamed and Koien, Geir M.</t>
  </si>
  <si>
    <t>https://www.scopus.com/inward/record.uri?eid=2-s2.0-84936802475&amp;doi=10.1109%2fPRISMS.2014.6970594&amp;partnerID=40&amp;md5=c05fbfcefc0c4ceec22cf06eb4b9553c</t>
  </si>
  <si>
    <t>10.1109/PRISMS.2014.6970594</t>
  </si>
  <si>
    <t>2-s2.0-84888645397</t>
  </si>
  <si>
    <t>rayyan-218686036</t>
  </si>
  <si>
    <t>Trust-based access control for collaborative systems</t>
  </si>
  <si>
    <t>Journal of Experimental and Theoretical Artificial Intelligence</t>
  </si>
  <si>
    <t>Bedi, Punam and Kaur, Harmeet and Gupta, Bhavna</t>
  </si>
  <si>
    <t>https://www.scopus.com/inward/record.uri?eid=2-s2.0-84888645397&amp;doi=10.1080%2f0952813X.2013.813973&amp;partnerID=40&amp;md5=cf8ae435870d77823969212d29aa8e78</t>
  </si>
  <si>
    <t>10.1080/0952813X.2013.813973</t>
  </si>
  <si>
    <t>2-s2.0-85053802149</t>
  </si>
  <si>
    <t>rayyan-218686037</t>
  </si>
  <si>
    <t>Ontology-Based Information Flow Control of Network-Level Internet Communication</t>
  </si>
  <si>
    <t>International Journal of Semantic Computing</t>
  </si>
  <si>
    <t>Kasten, Andreas and Scherp, Ansgar</t>
  </si>
  <si>
    <t>https://www.scopus.com/inward/record.uri?eid=2-s2.0-85053802149&amp;doi=10.1142%2fS1793351X15500014&amp;partnerID=40&amp;md5=0bb92ddb516da2f26a39fb2e19b08910</t>
  </si>
  <si>
    <t>World Scientific Publishing Co. Pte Ltd</t>
  </si>
  <si>
    <t>2-s2.0-84988660372</t>
  </si>
  <si>
    <t>rayyan-218686038</t>
  </si>
  <si>
    <t>Privacyinsight: The next generation privacy dashboard</t>
  </si>
  <si>
    <t>Bier, Christoph and KÃ¼hne, Kay and Beyerer, JÃ¼rgen</t>
  </si>
  <si>
    <t>https://www.scopus.com/inward/record.uri?eid=2-s2.0-84988660372&amp;doi=10.1007%2f978-3-319-44760-5_9&amp;partnerID=40&amp;md5=9a99397f8614f9dfbb140c82f1436dc1</t>
  </si>
  <si>
    <t>10.1007/978-3-319-44760-5_9</t>
  </si>
  <si>
    <t>2-s2.0-84957088206</t>
  </si>
  <si>
    <t>rayyan-218686039</t>
  </si>
  <si>
    <t>Data security issues and solutions in cloud computing</t>
  </si>
  <si>
    <t>Handbook of Research on Security Considerations in Cloud Computing</t>
  </si>
  <si>
    <t>Majumder, Abhishek and Roy, Sudipta and Biswas, Satarupa</t>
  </si>
  <si>
    <t>https://www.scopus.com/inward/record.uri?eid=2-s2.0-84957088206&amp;doi=10.4018%2f978-1-4666-8387-7.ch010&amp;partnerID=40&amp;md5=3c0409d57070dea6c1bd56f3db53deb3</t>
  </si>
  <si>
    <t>10.4018/978-1-4666-8387-7.ch010</t>
  </si>
  <si>
    <t>2-s2.0-84963491000</t>
  </si>
  <si>
    <t>rayyan-218686040</t>
  </si>
  <si>
    <t>Multi-tenancy access control model for IaaS cloud</t>
  </si>
  <si>
    <t>Shi, Wenchang and Wang, Zhiyu and Huang, Ying</t>
  </si>
  <si>
    <t>https://www.scopus.com/inward/record.uri?eid=2-s2.0-84963491000&amp;doi=10.13245%2fj.hust.160318&amp;partnerID=40&amp;md5=651e168588f7dff6f6f33618cd11d922</t>
  </si>
  <si>
    <t>10.13245/j.hust.160318</t>
  </si>
  <si>
    <t>2-s2.0-85012906660</t>
  </si>
  <si>
    <t>rayyan-218686041</t>
  </si>
  <si>
    <t>Appraisal of the most prominent attacks due to vulnerabilities in cloud computing</t>
  </si>
  <si>
    <t>Shah, Masood and Shah, Abdul Salam</t>
  </si>
  <si>
    <t>https://www.scopus.com/inward/record.uri?eid=2-s2.0-85012906660&amp;doi=10.14257%2fijgdc.2016.9.7.02&amp;partnerID=40&amp;md5=60a517b684dfe88f5923ab69810d3325</t>
  </si>
  <si>
    <t>2-s2.0-84904469079</t>
  </si>
  <si>
    <t>rayyan-218686042</t>
  </si>
  <si>
    <t>Policy models to protect resource retrieval</t>
  </si>
  <si>
    <t>Vijayakumar, Hayawardh and Ge, Xinyang and Jaeger, Trent</t>
  </si>
  <si>
    <t>https://www.scopus.com/inward/record.uri?eid=2-s2.0-84904469079&amp;doi=10.1145%2f2613087.2613111&amp;partnerID=40&amp;md5=f907aa65d50b5b4f473b842d9f457275</t>
  </si>
  <si>
    <t>10.1145/2613087.2613111</t>
  </si>
  <si>
    <t>2-s2.0-84945281160</t>
  </si>
  <si>
    <t>rayyan-218686043</t>
  </si>
  <si>
    <t>Access control based hypervisor non-control data integrity protection</t>
  </si>
  <si>
    <t>Dianzi Yu Xinxi Xuebao/Journal of Electronics and Information Technology</t>
  </si>
  <si>
    <t>Chen, Zhi-Feng and Li, Qing-Bao and Zhang, Ping and Zeng, Guang-Yu</t>
  </si>
  <si>
    <t>https://www.scopus.com/inward/record.uri?eid=2-s2.0-84945281160&amp;doi=10.11999%2fJEIT150130&amp;partnerID=40&amp;md5=4e3506bde19d17472658eb3a1740b0c0</t>
  </si>
  <si>
    <t>10.11999/JEIT150130</t>
  </si>
  <si>
    <t>2-s2.0-84921682879</t>
  </si>
  <si>
    <t>rayyan-218686044</t>
  </si>
  <si>
    <t>An automatic chinese font library generation method by modifying vector contour curves</t>
  </si>
  <si>
    <t>Proceedings - 2014 10th International Conference on Intelligent Information Hiding and Multimedia Signal Processing, IIH-MSP 2014</t>
  </si>
  <si>
    <t>Qi, Wenfa and Liu, Yuxin and Guo, Wei</t>
  </si>
  <si>
    <t>https://www.scopus.com/inward/record.uri?eid=2-s2.0-84921682879&amp;doi=10.1109%2fIIH-MSP.2014.44&amp;partnerID=40&amp;md5=a3d1e3cfa195bdfaf0986a00098307a6</t>
  </si>
  <si>
    <t>10.1109/IIH-MSP.2014.44</t>
  </si>
  <si>
    <t>2-s2.0-84988472425</t>
  </si>
  <si>
    <t>rayyan-218686045</t>
  </si>
  <si>
    <t>Security analysis of mobile edge computing in virtualized small cell networks</t>
  </si>
  <si>
    <t>Vassilakis, Vassilios and Chochliouros, Ioannis P. and Spiliopoulou, Anastasia S. and Sfakianakis, Evangelos and Belesioti, Maria and Bompetsis, Nikolaos and Wilson, Mick and Turyagyenda, Charles and Dardamanis, Athanassios</t>
  </si>
  <si>
    <t>https://www.scopus.com/inward/record.uri?eid=2-s2.0-84988472425&amp;doi=10.1007%2f978-3-319-44944-9_58&amp;partnerID=40&amp;md5=9595500e8b8749c792b61fa7006439b2</t>
  </si>
  <si>
    <t>10.1007/978-3-319-44944-9_58</t>
  </si>
  <si>
    <t>2-s2.0-84954536691</t>
  </si>
  <si>
    <t>rayyan-218686047</t>
  </si>
  <si>
    <t>An adaptive trustworthiness modelling approach for ubiquitous software systems</t>
  </si>
  <si>
    <t>Ali-Eldin, Amr and Van Den Berg, Jan and Daskapan, Semir</t>
  </si>
  <si>
    <t>https://www.scopus.com/inward/record.uri?eid=2-s2.0-84954536691&amp;doi=10.4018%2fIJISP.2014100103&amp;partnerID=40&amp;md5=e8fcfe8db0c592afcc01d589692831d5</t>
  </si>
  <si>
    <t>10.4018/IJISP.2014100103</t>
  </si>
  <si>
    <t>2-s2.0-84904766374</t>
  </si>
  <si>
    <t>rayyan-218686048</t>
  </si>
  <si>
    <t>Survey on Data Recovery for Cloud Storage</t>
  </si>
  <si>
    <t>Shi, Xiaohong and Guo, Kun and Lu, Yueming and Chen, Xi</t>
  </si>
  <si>
    <t>https://www.scopus.com/inward/record.uri?eid=2-s2.0-84904766374&amp;doi=10.1007%2f978-3-662-43908-1_23&amp;partnerID=40&amp;md5=723d60e69305b5cd2cd7bde07dba1764</t>
  </si>
  <si>
    <t>10.1007/978-3-662-43908-1_23</t>
  </si>
  <si>
    <t>2-s2.0-84924370729</t>
  </si>
  <si>
    <t>rayyan-218686049</t>
  </si>
  <si>
    <t>Realizing purpose-based privacy policies succinctly via information-flow labels</t>
  </si>
  <si>
    <t>Proceedings - 4th IEEE International Conference on Big Data and Cloud Computing, BDCloud 2014 with the 7th IEEE International Conference on Social Computing and Networking, SocialCom 2014 and the 4th International Conference on Sustainable Computing and Communications, SustainCom 2014</t>
  </si>
  <si>
    <t>Kumar, N.V. Narendra and Shyamasundar, R.K.</t>
  </si>
  <si>
    <t>https://www.scopus.com/inward/record.uri?eid=2-s2.0-84924370729&amp;doi=10.1109%2fBDCloud.2014.89&amp;partnerID=40&amp;md5=fe850f4226f66f468a532e44cdb463b2</t>
  </si>
  <si>
    <t>10.1109/BDCloud.2014.89</t>
  </si>
  <si>
    <t>2-s2.0-84925390828</t>
  </si>
  <si>
    <t>rayyan-218686050</t>
  </si>
  <si>
    <t>Secure and robust enterprise digital rights management protocol with efficient storage</t>
  </si>
  <si>
    <t>https://www.scopus.com/inward/record.uri?eid=2-s2.0-84925390828&amp;partnerID=40&amp;md5=229401207e708eba20f5634995723a8a</t>
  </si>
  <si>
    <t>2-s2.0-84964819087</t>
  </si>
  <si>
    <t>rayyan-218686051</t>
  </si>
  <si>
    <t>Technology trends of access control in IoT and requirements analysis</t>
  </si>
  <si>
    <t>International Conference on ICT Convergence 2015: Innovations Toward the IoT, 5G, and Smart Media Era, ICTC 2015</t>
  </si>
  <si>
    <t>Lee, Yun-Kyung and Lim, Jae-Deok and Jeon, Yong-Seong and Kim, Jeong-Nyeo</t>
  </si>
  <si>
    <t>https://www.scopus.com/inward/record.uri?eid=2-s2.0-84964819087&amp;doi=10.1109%2fICTC.2015.7354730&amp;partnerID=40&amp;md5=0d53748e908cacf8a2a53133c649d4cb</t>
  </si>
  <si>
    <t>10.1109/ICTC.2015.7354730</t>
  </si>
  <si>
    <t>2-s2.0-84908611165</t>
  </si>
  <si>
    <t>rayyan-218686052</t>
  </si>
  <si>
    <t>Efficient semantic search over encrypted data in cloud computing</t>
  </si>
  <si>
    <t>Proceedings of the 2014 International Conference on High Performance Computing and Simulation, HPCS 2014</t>
  </si>
  <si>
    <t>Moh, Teng-Sheng and Ho, Kam Ho</t>
  </si>
  <si>
    <t>https://www.scopus.com/inward/record.uri?eid=2-s2.0-84908611165&amp;doi=10.1109%2fHPCSim.2014.6903711&amp;partnerID=40&amp;md5=5e7e965df6bdf0d380b4d5ff71c02764</t>
  </si>
  <si>
    <t>10.1109/HPCSim.2014.6903711</t>
  </si>
  <si>
    <t>2-s2.0-85015452703</t>
  </si>
  <si>
    <t>rayyan-218686053</t>
  </si>
  <si>
    <t>Leverage a trust service platform for data usage control in smart city</t>
  </si>
  <si>
    <t>Truong, Nguyen B. and Cao, Quyet H. and Um, Tai-Won and Lee, Gyu Myoung</t>
  </si>
  <si>
    <t>https://www.scopus.com/inward/record.uri?eid=2-s2.0-85015452703&amp;doi=10.1109%2fGLOCOM.2016.7841951&amp;partnerID=40&amp;md5=e6ccf7f13597d29939c8e25ca8246d5a</t>
  </si>
  <si>
    <t>2-s2.0-84966661814</t>
  </si>
  <si>
    <t>rayyan-218686054</t>
  </si>
  <si>
    <t>Robust scheme to protect authentication code of message/image documents in cloud computing</t>
  </si>
  <si>
    <t>2016 International Conference on Computing, Networking and Communications, ICNC 2016</t>
  </si>
  <si>
    <t>Abduljabbar, Zaid Ameen and Jin, Hai and Yassin, Ali A. and Hussien, Zaid Alaa and Hussain, Mohammed Abdulridha and Abbdal, Salah H. and Zou, Deqing</t>
  </si>
  <si>
    <t>https://www.scopus.com/inward/record.uri?eid=2-s2.0-84966661814&amp;doi=10.1109%2fICCNC.2016.7440585&amp;partnerID=40&amp;md5=bfb3c3e0178246c3ba953411afa34b41</t>
  </si>
  <si>
    <t>10.1109/ICCNC.2016.7440585</t>
  </si>
  <si>
    <t>2-s2.0-84941273430</t>
  </si>
  <si>
    <t>rayyan-218686055</t>
  </si>
  <si>
    <t>Big Data, Internet of Things and Cloud Convergence â€“ An Architecture for Secure E-Health Applications</t>
  </si>
  <si>
    <t>Suciu, George and Suciu, Victor and Martian, Alexandru and Craciunescu, Razvan and Vulpe, Alexandru and Marcu, Ioana and Halunga, Simona and Fratu, Octavian</t>
  </si>
  <si>
    <t>https://www.scopus.com/inward/record.uri?eid=2-s2.0-84941273430&amp;doi=10.1007%2fs10916-015-0327-y&amp;partnerID=40&amp;md5=e589fde61feeda47dd0d3da920b31ee5</t>
  </si>
  <si>
    <t>10.1007/s10916-015-0327-y</t>
  </si>
  <si>
    <t>2-s2.0-84996761540</t>
  </si>
  <si>
    <t>rayyan-218686056</t>
  </si>
  <si>
    <t>Coverless text information hiding method based on the word rank map</t>
  </si>
  <si>
    <t>Zhang, Jianjun and Shen, Jun and Wang, Lucai and Lin, Haijun</t>
  </si>
  <si>
    <t>https://www.scopus.com/inward/record.uri?eid=2-s2.0-84996761540&amp;doi=10.1007%2f978-3-319-48671-0_14&amp;partnerID=40&amp;md5=086279b699638b6170228ef4ba06d269</t>
  </si>
  <si>
    <t>10.1007/978-3-319-48671-0_14</t>
  </si>
  <si>
    <t>2-s2.0-84938346780</t>
  </si>
  <si>
    <t>rayyan-218686057</t>
  </si>
  <si>
    <t>From security to assurance in the cloud: A survey</t>
  </si>
  <si>
    <t>Ardagna, Claudio A. and Asal, Rasool and Damiani, Ernesto and Vu, Quang Hieu</t>
  </si>
  <si>
    <t>https://www.scopus.com/inward/record.uri?eid=2-s2.0-84938346780&amp;doi=10.1145%2f2767005&amp;partnerID=40&amp;md5=98087cd82b158c84426a801adcb3c466</t>
  </si>
  <si>
    <t>2-s2.0-84910050043</t>
  </si>
  <si>
    <t>rayyan-218686058</t>
  </si>
  <si>
    <t>Granularity based flow control</t>
  </si>
  <si>
    <t>2014 12th Annual Conference on Privacy, Security and Trust, PST 2014</t>
  </si>
  <si>
    <t>Abahmane, Omar and Logrippo, Luigi</t>
  </si>
  <si>
    <t>https://www.scopus.com/inward/record.uri?eid=2-s2.0-84910050043&amp;doi=10.1109%2fPST.2014.6890945&amp;partnerID=40&amp;md5=a8e10d440a5ab53ed3b5b1f3e3a47257</t>
  </si>
  <si>
    <t>10.1109/PST.2014.6890945</t>
  </si>
  <si>
    <t>2-s2.0-84923247840</t>
  </si>
  <si>
    <t>rayyan-218686059</t>
  </si>
  <si>
    <t>Analyzing user behavior using keystroke dynamics to protect cloud from malicious insiders</t>
  </si>
  <si>
    <t>Bondada, Mahesh Babu and Bhanu, S. Mary Saira</t>
  </si>
  <si>
    <t>https://www.scopus.com/inward/record.uri?eid=2-s2.0-84923247840&amp;doi=10.1109%2fCCEM.2014.7015481&amp;partnerID=40&amp;md5=6250a86621c6b9b559dcf952f7db7b30</t>
  </si>
  <si>
    <t>10.1109/CCEM.2014.7015481</t>
  </si>
  <si>
    <t>2-s2.0-84920062399</t>
  </si>
  <si>
    <t>rayyan-218686060</t>
  </si>
  <si>
    <t>ImgFS: a transparent cryptography for stored images using a filesystem in userspace</t>
  </si>
  <si>
    <t>Journal of Zhejiang University: Science C</t>
  </si>
  <si>
    <t>Khashan, Osama A. and Zin, Abdullah M. and Sundararajan, Elankovan A.</t>
  </si>
  <si>
    <t>https://www.scopus.com/inward/record.uri?eid=2-s2.0-84920062399&amp;doi=10.1631%2fFITEE.1400133&amp;partnerID=40&amp;md5=12b4a938d00df91e2c69fe594fc62324</t>
  </si>
  <si>
    <t>10.1631/FITEE.1400133</t>
  </si>
  <si>
    <t>2-s2.0-84942929969</t>
  </si>
  <si>
    <t>rayyan-218686061</t>
  </si>
  <si>
    <t>Web service based automated log creation and management mechanism for cloud resources</t>
  </si>
  <si>
    <t>International Journal of Applied Engineering Research</t>
  </si>
  <si>
    <t>Amitha Joice Kani, S. and Hemalatha, T.</t>
  </si>
  <si>
    <t>https://www.scopus.com/inward/record.uri?eid=2-s2.0-84942929969&amp;partnerID=40&amp;md5=ea131b662ace80f490fdeefde3ccfd0b</t>
  </si>
  <si>
    <t>Research India Publications</t>
  </si>
  <si>
    <t>2-s2.0-84961589936</t>
  </si>
  <si>
    <t>rayyan-218686062</t>
  </si>
  <si>
    <t>Theoretical modelling of fog computing: A green computing paradigm to support IoT applications</t>
  </si>
  <si>
    <t>IET Networks</t>
  </si>
  <si>
    <t>Sarkar, Subhadeep and Misra, Sudip</t>
  </si>
  <si>
    <t>https://www.scopus.com/inward/record.uri?eid=2-s2.0-84961589936&amp;doi=10.1049%2fiet-net.2015.0034&amp;partnerID=40&amp;md5=9b40b4f50618493d28e82c4b398455ef</t>
  </si>
  <si>
    <t>10.1049/iet-net.2015.0034</t>
  </si>
  <si>
    <t>2-s2.0-84939540718</t>
  </si>
  <si>
    <t>rayyan-218686063</t>
  </si>
  <si>
    <t>Insider threat identification by process analysis</t>
  </si>
  <si>
    <t>Proceedings - IEEE Symposium on Security and Privacy</t>
  </si>
  <si>
    <t>Bishop, Matt and Conboy, Heather M. and Phan, Huong and Simidchieva, Borislava I. and Avrunin, George S. and Clarke, Lori A. and Osterweil, Leon J. and Peisert, Sean</t>
  </si>
  <si>
    <t>https://www.scopus.com/inward/record.uri?eid=2-s2.0-84939540718&amp;doi=10.1109%2fSPW.2014.40&amp;partnerID=40&amp;md5=a35d422974de51ef3041ad7680d42599</t>
  </si>
  <si>
    <t>2-s2.0-84950128020</t>
  </si>
  <si>
    <t>rayyan-218686064</t>
  </si>
  <si>
    <t>A hybrid attribute based RBAC model</t>
  </si>
  <si>
    <t>Cai, Ting and Zheng, Jian and Du, Xing</t>
  </si>
  <si>
    <t>https://www.scopus.com/inward/record.uri?eid=2-s2.0-84950128020&amp;doi=10.14257%2fijsia.2015.9.7.29&amp;partnerID=40&amp;md5=7a2d739166e6dd800bc7a48c0f929527</t>
  </si>
  <si>
    <t>2-s2.0-84932183838</t>
  </si>
  <si>
    <t>rayyan-218686065</t>
  </si>
  <si>
    <t>An access control model and the implementation process in cloud computing</t>
  </si>
  <si>
    <t>ICIC Express Letters</t>
  </si>
  <si>
    <t>Chang, Lingxia and Wang, Fengying</t>
  </si>
  <si>
    <t>https://www.scopus.com/inward/record.uri?eid=2-s2.0-84932183838&amp;partnerID=40&amp;md5=66658fe699e819f416689406a78bfde7</t>
  </si>
  <si>
    <t>ICIC Express Letters Office</t>
  </si>
  <si>
    <t>2-s2.0-84893716305</t>
  </si>
  <si>
    <t>rayyan-218686066</t>
  </si>
  <si>
    <t>Research on graphic digital text watermarking research framework</t>
  </si>
  <si>
    <t>Zhang, Jin and Liu, Xiaowei and Gong, Xiaoli and Lu, Rui and Chen, Zhenlu</t>
  </si>
  <si>
    <t>https://www.scopus.com/inward/record.uri?eid=2-s2.0-84893716305&amp;doi=10.1007%2f978-94-007-7262-564&amp;partnerID=40&amp;md5=47422df4a858895977f29610d48293ec</t>
  </si>
  <si>
    <t>10.1007/978-94-007-7262-564</t>
  </si>
  <si>
    <t>2-s2.0-84960157896</t>
  </si>
  <si>
    <t>rayyan-218686067</t>
  </si>
  <si>
    <t>A survey on data leakage prevention systems</t>
  </si>
  <si>
    <t>https://www.scopus.com/inward/record.uri?eid=2-s2.0-84960157896&amp;doi=10.1016%2fj.jnca.2016.01.008&amp;partnerID=40&amp;md5=912177e33d199fb4a99c68dae809bbad</t>
  </si>
  <si>
    <t>10.1016/j.jnca.2016.01.008</t>
  </si>
  <si>
    <t>2-s2.0-85084160291</t>
  </si>
  <si>
    <t>rayyan-218686068</t>
  </si>
  <si>
    <t>Honey sheets: What happens to leaked Google spreadsheets?</t>
  </si>
  <si>
    <t>9th USENIX Workshop on Cyber Security Experimentation and Test, CSET 2016</t>
  </si>
  <si>
    <t>Lazarov, Martin and Onaolapo, Jeremiah and Stringhini, Gianluca</t>
  </si>
  <si>
    <t>https://www.scopus.com/inward/record.uri?eid=2-s2.0-85084160291&amp;partnerID=40&amp;md5=61403ae044650dcab91e1b2edf4ae0ff</t>
  </si>
  <si>
    <t>2-s2.0-84951177173</t>
  </si>
  <si>
    <t>rayyan-218686069</t>
  </si>
  <si>
    <t>Multidimensional digital media-oriented access control scheme</t>
  </si>
  <si>
    <t>Shan, Fang-Fang and Li, Feng-Hua and Xie, Rong-Na and Xiong, Jin-Bo and Wang, Yan-Chao</t>
  </si>
  <si>
    <t>https://www.scopus.com/inward/record.uri?eid=2-s2.0-84951177173&amp;doi=10.11959%2fj.issn.1000-436x.2015201&amp;partnerID=40&amp;md5=8d7efea49b5c611fe3558d9406fdcade</t>
  </si>
  <si>
    <t>10.11959/j.issn.1000-436x.2015201</t>
  </si>
  <si>
    <t>2-s2.0-84911905537</t>
  </si>
  <si>
    <t>rayyan-218686070</t>
  </si>
  <si>
    <t>Context-aware usage control for web of things</t>
  </si>
  <si>
    <t>Bai, Guangdong and Yan, Lin and Gu, Liang and Guo, Yao and Chen, Xiangqun</t>
  </si>
  <si>
    <t>https://www.scopus.com/inward/record.uri?eid=2-s2.0-84911905537&amp;doi=10.1002%2fsec.424&amp;partnerID=40&amp;md5=3bba82828a43d4d322da93265b5998ac</t>
  </si>
  <si>
    <t>10.1002/sec.424</t>
  </si>
  <si>
    <t>2-s2.0-84962319615</t>
  </si>
  <si>
    <t>rayyan-218686071</t>
  </si>
  <si>
    <t>Hybrid intrusion detection algorithm for private cloud</t>
  </si>
  <si>
    <t>Indian Journal of Science and Technology</t>
  </si>
  <si>
    <t>Rajendran, Praveen Kumar and Rajesh, M. and Abhilash, R.</t>
  </si>
  <si>
    <t>https://www.scopus.com/inward/record.uri?eid=2-s2.0-84962319615&amp;doi=10.17485%2fijst%2f2015%2fv8i35%2f80167&amp;partnerID=40&amp;md5=910b98c1dd269fb7fcc8c9ce9ea0aa65</t>
  </si>
  <si>
    <t>Indian Society for Education and Environment</t>
  </si>
  <si>
    <t>2-s2.0-84961140006</t>
  </si>
  <si>
    <t>rayyan-218686073</t>
  </si>
  <si>
    <t>Resolving privacy-preserving relationships over outsourced encrypted data storages</t>
  </si>
  <si>
    <t>Huertas CeldrÃ¡n, Alberto and DÃ³lera Tormo, GinÃ©s and GÃ³mez MÃ¡rmol, FÃ©lix and Gil PÃ©rez, Manuel and MartÃ­nez PÃ©rez, Gregorio</t>
  </si>
  <si>
    <t>https://www.scopus.com/inward/record.uri?eid=2-s2.0-84961140006&amp;doi=10.1007%2fs10207-015-0283-z&amp;partnerID=40&amp;md5=38e266615f7bfe45875fdce5ad40ce8e</t>
  </si>
  <si>
    <t>10.1007/s10207-015-0283-z</t>
  </si>
  <si>
    <t>2-s2.0-84922895215</t>
  </si>
  <si>
    <t>rayyan-218686074</t>
  </si>
  <si>
    <t>Internet security protection in personal sensitive information</t>
  </si>
  <si>
    <t>Proceedings - 2014 10th International Conference on Computational Intelligence and Security, CIS 2014</t>
  </si>
  <si>
    <t>Wang, Yubin and Li, Chao and Cheng, Nan</t>
  </si>
  <si>
    <t>https://www.scopus.com/inward/record.uri?eid=2-s2.0-84922895215&amp;doi=10.1109%2fCIS.2014.129&amp;partnerID=40&amp;md5=17f816bee41c1ec07b759ea98b451ab3</t>
  </si>
  <si>
    <t>10.1109/CIS.2014.129</t>
  </si>
  <si>
    <t>2-s2.0-84955264427</t>
  </si>
  <si>
    <t>rayyan-218686075</t>
  </si>
  <si>
    <t>A fully decentralized data usage control enforcement infrastructure</t>
  </si>
  <si>
    <t>Kelbert, Florian and Pretschner, Alexander</t>
  </si>
  <si>
    <t>https://www.scopus.com/inward/record.uri?eid=2-s2.0-84955264427&amp;doi=10.1007%2f978-3-319-28166-7_20&amp;partnerID=40&amp;md5=a437ec2c44018c312012a867e67b4ced</t>
  </si>
  <si>
    <t>10.1007/978-3-319-28166-7_20</t>
  </si>
  <si>
    <t>2-s2.0-84925673006</t>
  </si>
  <si>
    <t>rayyan-218686076</t>
  </si>
  <si>
    <t>A novel intelligent robust watermarking scheme for protecting information in document images</t>
  </si>
  <si>
    <t>ICAPR 2015 - 2015 8th International Conference on Advances in Pattern Recognition</t>
  </si>
  <si>
    <t>https://www.scopus.com/inward/record.uri?eid=2-s2.0-84925673006&amp;doi=10.1109%2fICAPR.2015.7050680&amp;partnerID=40&amp;md5=9ef2f39aed913915f85ef8f6c9ddb2e7</t>
  </si>
  <si>
    <t>10.1109/ICAPR.2015.7050680</t>
  </si>
  <si>
    <t>2-s2.0-84922866378</t>
  </si>
  <si>
    <t>rayyan-218686077</t>
  </si>
  <si>
    <t>An action-based fine-grained access control mechanism for structured documents and its application</t>
  </si>
  <si>
    <t>Scientific World Journal</t>
  </si>
  <si>
    <t>Su, Mang and Li, Fenghua and Tang, Zhi and Yu, Yinyan and Zhou, Bo</t>
  </si>
  <si>
    <t>https://www.scopus.com/inward/record.uri?eid=2-s2.0-84922866378&amp;doi=10.1155%2f2014%2f232708&amp;partnerID=40&amp;md5=ea403ddd09067ab63d54d92718ec3d16</t>
  </si>
  <si>
    <t>Hindawi Publishing Corporation</t>
  </si>
  <si>
    <t>2-s2.0-84939446067</t>
  </si>
  <si>
    <t>rayyan-218686079</t>
  </si>
  <si>
    <t>A print resilient watermark scheme based on character complexity</t>
  </si>
  <si>
    <t>Beijing Youdian Daxue Xuebao/Journal of Beijing University of Posts and Telecommunications</t>
  </si>
  <si>
    <t>Lei, Min and Yang, Yu and Hu, Ruo-Xiang</t>
  </si>
  <si>
    <t>https://www.scopus.com/inward/record.uri?eid=2-s2.0-84939446067&amp;partnerID=40&amp;md5=28cd94b9007234e2dee9b3f70a6d8fe5</t>
  </si>
  <si>
    <t>2-s2.0-84914703378</t>
  </si>
  <si>
    <t>rayyan-218686080</t>
  </si>
  <si>
    <t>A unified framework for network bandwidth and link latency detector based on cloud computing</t>
  </si>
  <si>
    <t>Suguna, S. and Suhasini, A.</t>
  </si>
  <si>
    <t>https://www.scopus.com/inward/record.uri?eid=2-s2.0-84914703378&amp;doi=10.1007%2f978-81-322-2126-5_62&amp;partnerID=40&amp;md5=622d00198404d2600becb95f9dd69fc6</t>
  </si>
  <si>
    <t>10.1007/978-81-322-2126-5_62</t>
  </si>
  <si>
    <t>2-s2.0-84904497679</t>
  </si>
  <si>
    <t>rayyan-218686081</t>
  </si>
  <si>
    <t>Limiting access to unintentionally leaked sensitive documents using malware signatures</t>
  </si>
  <si>
    <t>Guri, Mordechai and Kedma, Gabi and Carmeli, Buky and Elovici, Yuval</t>
  </si>
  <si>
    <t>https://www.scopus.com/inward/record.uri?eid=2-s2.0-84904497679&amp;doi=10.1145%2f2613087.2613103&amp;partnerID=40&amp;md5=a514878ae06e418e9c89b3c4c5bde6ac</t>
  </si>
  <si>
    <t>10.1145/2613087.2613103</t>
  </si>
  <si>
    <t>2-s2.0-84971389527</t>
  </si>
  <si>
    <t>rayyan-218686082</t>
  </si>
  <si>
    <t>Mobile banking and information security risks: Demand-side predilections of South African lead-users</t>
  </si>
  <si>
    <t>2015 2nd International Conference on Information Security and Cyber Forensics, InfoSec 2015</t>
  </si>
  <si>
    <t>Njenga, Kennedy and Ndlovu, Sifiso</t>
  </si>
  <si>
    <t>https://www.scopus.com/inward/record.uri?eid=2-s2.0-84971389527&amp;doi=10.1109%2fInfoSec.2015.7435511&amp;partnerID=40&amp;md5=689bc27fe4b382a9e184dd8731b76e11</t>
  </si>
  <si>
    <t>10.1109/InfoSec.2015.7435511</t>
  </si>
  <si>
    <t>2-s2.0-84922507139</t>
  </si>
  <si>
    <t>rayyan-218686083</t>
  </si>
  <si>
    <t>A SVM based text steganalysis algorithm for spacing coding</t>
  </si>
  <si>
    <t>Yang, Yu and Lei, Min and Wang, Jianfeng and Liu, Bohuai</t>
  </si>
  <si>
    <t>https://www.scopus.com/inward/record.uri?eid=2-s2.0-84922507139&amp;doi=10.1109%2fCC.2014.7022533&amp;partnerID=40&amp;md5=7056382dbabb007e859639653047be5e</t>
  </si>
  <si>
    <t>10.1109/CC.2014.7022533</t>
  </si>
  <si>
    <t>2-s2.0-85057801816</t>
  </si>
  <si>
    <t>rayyan-218686084</t>
  </si>
  <si>
    <t>A novel intelligent multiple watermarking schemes for the protection of the information content of a document image</t>
  </si>
  <si>
    <t>https://www.scopus.com/inward/record.uri?eid=2-s2.0-85057801816&amp;doi=10.1007%2f978-3-319-68124-5_1&amp;partnerID=40&amp;md5=8f3fe18453440166872649065e9e4150</t>
  </si>
  <si>
    <t>10.1007/978-3-319-68124-5_1</t>
  </si>
  <si>
    <t>2-s2.0-84936758980</t>
  </si>
  <si>
    <t>rayyan-218686085</t>
  </si>
  <si>
    <t>Privacy-Preserving Mechanism for Monitoring Sensitive Data</t>
  </si>
  <si>
    <t>Proceedings - 12th International Conference on Information Technology: New Generations, ITNG 2015</t>
  </si>
  <si>
    <t>Souza, Rafael Tome De and Zorzo, Sergio D.</t>
  </si>
  <si>
    <t>https://www.scopus.com/inward/record.uri?eid=2-s2.0-84936758980&amp;doi=10.1109%2fITNG.2015.36&amp;partnerID=40&amp;md5=51d902ad6daa8612fb99015fbaaf53ed</t>
  </si>
  <si>
    <t>10.1109/ITNG.2015.36</t>
  </si>
  <si>
    <t>2-s2.0-84899726062</t>
  </si>
  <si>
    <t>rayyan-218686086</t>
  </si>
  <si>
    <t>Modeling and expressing purpose validation policy for privacy-aware usage control in distributed environment</t>
  </si>
  <si>
    <t>Proceedings of the 8th International Conference on Ubiquitous Information Management and Communication, ICUIMC 2014</t>
  </si>
  <si>
    <t>Rath, Annanda Thavymony and Colin, Jean-NoÃ«l</t>
  </si>
  <si>
    <t>https://www.scopus.com/inward/record.uri?eid=2-s2.0-84899726062&amp;doi=10.1145%2f2557977.2557991&amp;partnerID=40&amp;md5=7745e8f88fd7962b9b2bd33af1b9fc70</t>
  </si>
  <si>
    <t>10.1145/2557977.2557991</t>
  </si>
  <si>
    <t>2-s2.0-84912553555</t>
  </si>
  <si>
    <t>rayyan-218686087</t>
  </si>
  <si>
    <t>An intelligent cloud security system for critical applications</t>
  </si>
  <si>
    <t>Balusamy, Balamurugan and Venkatakrishna, P. and Palani, Gomathi and Ravikumar, Umamageshwari</t>
  </si>
  <si>
    <t>https://www.scopus.com/inward/record.uri?eid=2-s2.0-84912553555&amp;doi=10.1007%2f978-81-322-2135-7_5&amp;partnerID=40&amp;md5=6753e5e19544aba154b1dd91d1558f3a</t>
  </si>
  <si>
    <t>10.1007/978-81-322-2135-7_5</t>
  </si>
  <si>
    <t>2-s2.0-84943616583</t>
  </si>
  <si>
    <t>rayyan-218686088</t>
  </si>
  <si>
    <t>Till all are one: Towards a unified cloud IDS</t>
  </si>
  <si>
    <t>Pitropakis, Nikolaos and Lambrinoudakis, Costas and Geneiatakis, Dimitris</t>
  </si>
  <si>
    <t>https://www.scopus.com/inward/record.uri?eid=2-s2.0-84943616583&amp;doi=10.1007%2f978-3-319-22906-5_11&amp;partnerID=40&amp;md5=ac92d92697703b33ebd4af6d97ba2aa7</t>
  </si>
  <si>
    <t>10.1007/978-3-319-22906-5_11</t>
  </si>
  <si>
    <t>2-s2.0-84962076525</t>
  </si>
  <si>
    <t>rayyan-218686089</t>
  </si>
  <si>
    <t>Fog computing: Issues and challenges in security and forensics</t>
  </si>
  <si>
    <t>Wang, Yifan and Uehara, Tetsutaro and Sasaki, Ryoichi</t>
  </si>
  <si>
    <t>https://www.scopus.com/inward/record.uri?eid=2-s2.0-84962076525&amp;doi=10.1109%2fCOMPSAC.2015.173&amp;partnerID=40&amp;md5=25cf288b099eb04ab4ae137214efd940</t>
  </si>
  <si>
    <t>10.1109/COMPSAC.2015.173</t>
  </si>
  <si>
    <t>2-s2.0-84912079462</t>
  </si>
  <si>
    <t>rayyan-218686090</t>
  </si>
  <si>
    <t>A new pixels flipping method for huge watermarking capacity of the invoice font image</t>
  </si>
  <si>
    <t>Li, Li and Hou, Qingzheng and Lu, Jianfeng and Xu, Qishuai and Dai, Junping and Mao, Xiaoyang and Chang, Chin-Chen</t>
  </si>
  <si>
    <t>https://www.scopus.com/inward/record.uri?eid=2-s2.0-84912079462&amp;doi=10.1155%2f2014%2f895063&amp;partnerID=40&amp;md5=ac66c23494e14961544c82b864b98355</t>
  </si>
  <si>
    <t>2-s2.0-84903302076</t>
  </si>
  <si>
    <t>rayyan-218686091</t>
  </si>
  <si>
    <t>Robust double domain watermarking for binary document image</t>
  </si>
  <si>
    <t>Zhu, Xin-Shan and Chen, Yan-Ming and Dong, Hong-Hui and Ding, Jie</t>
  </si>
  <si>
    <t>https://www.scopus.com/inward/record.uri?eid=2-s2.0-84903302076&amp;doi=10.3724%2fSP.J.1016.2014.01352&amp;partnerID=40&amp;md5=ed3ad8b061f56a3356c544c27dd023f8</t>
  </si>
  <si>
    <t>10.3724/SP.J.1016.2014.01352</t>
  </si>
  <si>
    <t>2-s2.0-84991702025</t>
  </si>
  <si>
    <t>rayyan-218686092</t>
  </si>
  <si>
    <t>Fog-enabled architecture for data-driven cyber-manufacturing systems</t>
  </si>
  <si>
    <t>ASME 2016 11th International Manufacturing Science and Engineering Conference, MSEC 2016</t>
  </si>
  <si>
    <t>Wu, Dazhong and Terpenny, Janis and Zhang, Li and Gao, Robert and Kurfess, Thomas</t>
  </si>
  <si>
    <t>https://www.scopus.com/inward/record.uri?eid=2-s2.0-84991702025&amp;doi=10.1115%2fMSEC2016-8559&amp;partnerID=40&amp;md5=ef13bbed0aa0616a34b20c45007955a4</t>
  </si>
  <si>
    <t>American Society of Mechanical Engineers</t>
  </si>
  <si>
    <t>10.1115/MSEC2016-8559</t>
  </si>
  <si>
    <t>2-s2.0-84967185875</t>
  </si>
  <si>
    <t>rayyan-218686093</t>
  </si>
  <si>
    <t>Towards tracing of k-anonymized datasets</t>
  </si>
  <si>
    <t>Proceedings - 14th IEEE International Conference on Trust, Security and Privacy in Computing and Communications, TrustCom 2015</t>
  </si>
  <si>
    <t>Kiyomoto, Shinsaku and Nakamura, Toru and Miyake, Yutaka</t>
  </si>
  <si>
    <t>https://www.scopus.com/inward/record.uri?eid=2-s2.0-84967185875&amp;doi=10.1109%2fTrustcom.2015.511&amp;partnerID=40&amp;md5=7e2d8d4291738f8e396ba7eb44fecee4</t>
  </si>
  <si>
    <t>10.1109/Trustcom.2015.511</t>
  </si>
  <si>
    <t>2-s2.0-84957687029</t>
  </si>
  <si>
    <t>rayyan-218686094</t>
  </si>
  <si>
    <t>K-Degree layer-wise network for geo-distributed computing between cloud and IoT</t>
  </si>
  <si>
    <t>IEICE Transactions on Communications</t>
  </si>
  <si>
    <t>Sheng, Yiqiang and Wang, Jinlin and Deng, Haojiang and Li, Chaopeng</t>
  </si>
  <si>
    <t>https://www.scopus.com/inward/record.uri?eid=2-s2.0-84957687029&amp;doi=10.1587%2ftranscom.2015ITP0009&amp;partnerID=40&amp;md5=f939fad4960699ea8e66e8bff36f19df</t>
  </si>
  <si>
    <t>Maruzen Co., Ltd.</t>
  </si>
  <si>
    <t>10.1587/transcom.2015ITP0009</t>
  </si>
  <si>
    <t>2-s2.0-84963811847</t>
  </si>
  <si>
    <t>rayyan-218686095</t>
  </si>
  <si>
    <t>An Information Hiding Method Based on EMF Files Carrier</t>
  </si>
  <si>
    <t>Proceedings - 2015 International Conference on Intelligent Information Hiding and Multimedia Signal Processing, IIH-MSP 2015</t>
  </si>
  <si>
    <t>Liu, Yuxin and Qi, Wenfa and Guo, Zongming</t>
  </si>
  <si>
    <t>https://www.scopus.com/inward/record.uri?eid=2-s2.0-84963811847&amp;doi=10.1109%2fIIH-MSP.2015.77&amp;partnerID=40&amp;md5=8bfc00aad23135f63638e4cae1f25faf</t>
  </si>
  <si>
    <t>10.1109/IIH-MSP.2015.77</t>
  </si>
  <si>
    <t>2-s2.0-84959554480</t>
  </si>
  <si>
    <t>rayyan-218686096</t>
  </si>
  <si>
    <t>A Guide to End-to-End Privacy Accountability</t>
  </si>
  <si>
    <t>Proceedings - 1st International Workshop on TEchnicaland LEgal Aspects of Data pRIvacy and Security, TELERISE 2015</t>
  </si>
  <si>
    <t>Butin, Denis and Le Metayer, Daniel</t>
  </si>
  <si>
    <t>https://www.scopus.com/inward/record.uri?eid=2-s2.0-84959554480&amp;doi=10.1109%2fTELERISE.2015.12&amp;partnerID=40&amp;md5=3b88635e0d81e3ced2994a0b2fba5329</t>
  </si>
  <si>
    <t>10.1109/TELERISE.2015.12</t>
  </si>
  <si>
    <t>2-s2.0-84934296159</t>
  </si>
  <si>
    <t>rayyan-218686097</t>
  </si>
  <si>
    <t>Automatic derivation of context descriptions</t>
  </si>
  <si>
    <t>2015 IEEE International Multi-Disciplinary Conference on Cognitive Methods in Situation Awareness and Decision, CogSIMA 2015</t>
  </si>
  <si>
    <t>Jung, Christian and Feth, Denis and Elrakaiby, Yehia</t>
  </si>
  <si>
    <t>https://www.scopus.com/inward/record.uri?eid=2-s2.0-84934296159&amp;doi=10.1109%2fCOGSIMA.2015.7108177&amp;partnerID=40&amp;md5=8c0a6c6dc6d99774b330526befbb17e6</t>
  </si>
  <si>
    <t>10.1109/COGSIMA.2015.7108177</t>
  </si>
  <si>
    <t>2-s2.0-84992116114</t>
  </si>
  <si>
    <t>rayyan-218686098</t>
  </si>
  <si>
    <t>User behaviour profiling in cloud using one class SVM: A review</t>
  </si>
  <si>
    <t>Paruchuri, Vijaya Lakshmi and Suresh Babu, S. and Sridhar, P.S.V.S. and Bhattacharyya, Debnath and Kim, Hye-Jin</t>
  </si>
  <si>
    <t>https://www.scopus.com/inward/record.uri?eid=2-s2.0-84992116114&amp;doi=10.14257%2fijsia.2016.10.9.28&amp;partnerID=40&amp;md5=3179fea9d67c3a4e75e7b86dc714654c</t>
  </si>
  <si>
    <t>2-s2.0-84939551333</t>
  </si>
  <si>
    <t>rayyan-218686099</t>
  </si>
  <si>
    <t>Architecture, workflows, and prototype for stateful data usage control in cloud</t>
  </si>
  <si>
    <t>Lazouski, Aliaksandr and Mancini, Gaetano and Martinelli, Fabio and Mori, Paolo</t>
  </si>
  <si>
    <t>https://www.scopus.com/inward/record.uri?eid=2-s2.0-84939551333&amp;doi=10.1109%2fSPW.2014.13&amp;partnerID=40&amp;md5=244bcb778ce0aa90b87f3c70c81bd694</t>
  </si>
  <si>
    <t>2-s2.0-84936984408</t>
  </si>
  <si>
    <t>rayyan-218686100</t>
  </si>
  <si>
    <t>Customized encryption of computer aided design models for collaboration in cloud manufacturing environment</t>
  </si>
  <si>
    <t>Journal of Manufacturing Science and Engineering, Transactions of the ASME</t>
  </si>
  <si>
    <t>Cai, Xiantao and Li, Weidong and He, Fazhi and Li, Xiaoxia</t>
  </si>
  <si>
    <t>https://www.scopus.com/inward/record.uri?eid=2-s2.0-84936984408&amp;doi=10.1115%2f1.4030592&amp;partnerID=40&amp;md5=13555d1c48cec4d817ef3873ae94df15</t>
  </si>
  <si>
    <t>American Society of Mechanical Engineers (ASME)</t>
  </si>
  <si>
    <t>10.1115/1.4030592</t>
  </si>
  <si>
    <t>2-s2.0-84942500658</t>
  </si>
  <si>
    <t>rayyan-218686101</t>
  </si>
  <si>
    <t>Scanned binary image watermarking based on additive model and sampling</t>
  </si>
  <si>
    <t>Hou, Qingzheng and Junping, Dai and Li, Li and Lu, Jianfeng and Chang, Chin-Chen</t>
  </si>
  <si>
    <t>https://www.scopus.com/inward/record.uri?eid=2-s2.0-84942500658&amp;doi=10.1007%2fs11042-014-2124-x&amp;partnerID=40&amp;md5=2fe0605c12940325906b0c115396d2f8</t>
  </si>
  <si>
    <t>Kluwer Academic Publishers</t>
  </si>
  <si>
    <t>10.1007/s11042-014-2124-x</t>
  </si>
  <si>
    <t>2-s2.0-84862653687</t>
  </si>
  <si>
    <t>rayyan-218686102</t>
  </si>
  <si>
    <t>Research status and development trends of access control model</t>
  </si>
  <si>
    <t>Tien Tzu Hsueh Pao/Acta Electronica Sinica</t>
  </si>
  <si>
    <t>Li, Feng-Hua and Su, Mang and Shi, Guo-Zhen and Ma, Jian-Feng</t>
  </si>
  <si>
    <t>https://www.scopus.com/inward/record.uri?eid=2-s2.0-84862653687&amp;doi=10.3969%2fj.issn.0372-2112.2012.04.030&amp;partnerID=40&amp;md5=de8b26479ceafd87a9ae0d8ccead610a</t>
  </si>
  <si>
    <t>10.3969/j.issn.0372-2112.2012.04.030</t>
  </si>
  <si>
    <t>2-s2.0-84867636169</t>
  </si>
  <si>
    <t>rayyan-218686103</t>
  </si>
  <si>
    <t>Non-repudiation of forwarding: Traceability of confidential data via multiple recipients</t>
  </si>
  <si>
    <t>SECRYPT 2012 - Proceedings of the International Conference on Security and Cryptography</t>
  </si>
  <si>
    <t>https://www.scopus.com/inward/record.uri?eid=2-s2.0-84867636169&amp;partnerID=40&amp;md5=f27c985eed6ff838d52cc05e6bc20408</t>
  </si>
  <si>
    <t>2-s2.0-77954367028</t>
  </si>
  <si>
    <t>rayyan-218686104</t>
  </si>
  <si>
    <t>The research of cross-domain usage control model in web services</t>
  </si>
  <si>
    <t>2010 2nd International Conference on E-Business and Information System Security, EBISS2010</t>
  </si>
  <si>
    <t>Zhang, Guoping and Gong, Wentao and Tian, Jiazheng</t>
  </si>
  <si>
    <t>https://www.scopus.com/inward/record.uri?eid=2-s2.0-77954367028&amp;doi=10.1109%2fEBISS.2010.5473593&amp;partnerID=40&amp;md5=9a60302cc83f5f45257bf6d619a4de3a</t>
  </si>
  <si>
    <t>10.1109/EBISS.2010.5473593</t>
  </si>
  <si>
    <t>2-s2.0-84856963074</t>
  </si>
  <si>
    <t>rayyan-218686105</t>
  </si>
  <si>
    <t>Model-driven security for trusted systems</t>
  </si>
  <si>
    <t>International Journal of Innovative Computing, Information and Control</t>
  </si>
  <si>
    <t>Alam, Masoom and Khan, Shahbaz and Alam, Quratulain and Ali, Tamleek and Anwar, Sajid and Hayat, Amir and Jaffar, Arfan and Ali, Muhammad and Adnan, Awais</t>
  </si>
  <si>
    <t>https://www.scopus.com/inward/record.uri?eid=2-s2.0-84856963074&amp;partnerID=40&amp;md5=b768168d6e4b59736846af7cd1dd412a</t>
  </si>
  <si>
    <t>2-s2.0-84864033898</t>
  </si>
  <si>
    <t>rayyan-218686106</t>
  </si>
  <si>
    <t>PlexC: A policy language for exposure control</t>
  </si>
  <si>
    <t>Le Gall, Yann and Lee, Adam J. and Kapadia, Apu</t>
  </si>
  <si>
    <t>https://www.scopus.com/inward/record.uri?eid=2-s2.0-84864033898&amp;doi=10.1145%2f2295136.2295174&amp;partnerID=40&amp;md5=3d45dc062d5f61c48fbcf99f50648a0c</t>
  </si>
  <si>
    <t>10.1145/2295136.2295174</t>
  </si>
  <si>
    <t>2-s2.0-85040062055</t>
  </si>
  <si>
    <t>rayyan-218686107</t>
  </si>
  <si>
    <t>XMPP distributed topology as a potential solution for fog computing</t>
  </si>
  <si>
    <t>MESH 2013 - 6th International Conference on Advances in Mesh Networks</t>
  </si>
  <si>
    <t>Bar-Magen Numhauser, Jonathan and Gutierrez de Mesa, Jose Antonio</t>
  </si>
  <si>
    <t>https://www.scopus.com/inward/record.uri?eid=2-s2.0-85040062055&amp;partnerID=40&amp;md5=e491002140dd0b8a9f3c022066b10d54</t>
  </si>
  <si>
    <t>ThinkMind</t>
  </si>
  <si>
    <t>2-s2.0-84874872678</t>
  </si>
  <si>
    <t>rayyan-218686108</t>
  </si>
  <si>
    <t>FENCE: Continuous Access control enforcement in dynamic data stream environments</t>
  </si>
  <si>
    <t>CODASPY 2013 - Proceedings of the 3rd ACM Conference on Data and Application Security and Privacy</t>
  </si>
  <si>
    <t>Nehme, Rimma V. and Lim, Hyo-Sang and Bertino, Elisa</t>
  </si>
  <si>
    <t>https://www.scopus.com/inward/record.uri?eid=2-s2.0-84874872678&amp;doi=10.1145%2f2435349.2435383&amp;partnerID=40&amp;md5=6995e9c209a9252281da1853df7117a9</t>
  </si>
  <si>
    <t>10.1145/2435349.2435383</t>
  </si>
  <si>
    <t>2-s2.0-79952558170</t>
  </si>
  <si>
    <t>rayyan-218686109</t>
  </si>
  <si>
    <t>An extended role-based access controls model: Temporal, spatial, workflowed and attributed role-based access controls model</t>
  </si>
  <si>
    <t>Proceedings - 4th International Conference on Genetic and Evolutionary Computing, ICGEC 2010</t>
  </si>
  <si>
    <t>Tang, Guoliang and Yang, Feng and Zhang, Zhiyong and Pu, Jiexin</t>
  </si>
  <si>
    <t>https://www.scopus.com/inward/record.uri?eid=2-s2.0-79952558170&amp;doi=10.1109%2fICGEC.2010.137&amp;partnerID=40&amp;md5=bbc9158e5a68a6dcb88d9243c874b55c</t>
  </si>
  <si>
    <t>10.1109/ICGEC.2010.137</t>
  </si>
  <si>
    <t>2-s2.0-80054089358</t>
  </si>
  <si>
    <t>rayyan-218686110</t>
  </si>
  <si>
    <t>Influence of attribute freshness on decision making in usage control</t>
  </si>
  <si>
    <t>Krautsevich, Leanid and Lazouski, Aliaksandr and Martinelli, Fabio and Yautsiukhin, Artsiom</t>
  </si>
  <si>
    <t>https://www.scopus.com/inward/record.uri?eid=2-s2.0-80054089358&amp;doi=10.1007%2f978-3-642-22444-7_3&amp;partnerID=40&amp;md5=f545542cba32f7b3f5c64091c6f3578e</t>
  </si>
  <si>
    <t>10.1007/978-3-642-22444-7_3</t>
  </si>
  <si>
    <t>2-s2.0-79960425846</t>
  </si>
  <si>
    <t>rayyan-218686111</t>
  </si>
  <si>
    <t>An improved UCONA-based authorization policy specification for ubiquitous systems</t>
  </si>
  <si>
    <t>Gui, Jinsong and Chen, Zhigang and Deng, Xiaoheng</t>
  </si>
  <si>
    <t>https://www.scopus.com/inward/record.uri?eid=2-s2.0-79960425846&amp;doi=10.1007%2f978-3-642-22694-6_21&amp;partnerID=40&amp;md5=888c488888a0f22f61787062bec3d3d7</t>
  </si>
  <si>
    <t>10.1007/978-3-642-22694-6_21</t>
  </si>
  <si>
    <t>2-s2.0-77957996330</t>
  </si>
  <si>
    <t>rayyan-218686112</t>
  </si>
  <si>
    <t>Enabling usage control through reputation objects: A discussion on e-commerce and the internet of services environments</t>
  </si>
  <si>
    <t>Journal of Theoretical and Applied Electronic Commerce Research</t>
  </si>
  <si>
    <t>Alnemr, Rehab and Koenig, Stefan and Eymann, Torsten and Meinel, Christoph</t>
  </si>
  <si>
    <t>https://www.scopus.com/inward/record.uri?eid=2-s2.0-77957996330&amp;doi=10.4067%2fS0718-18762010000200005&amp;partnerID=40&amp;md5=4b37996d2a39a6f71139a5baa37c3230</t>
  </si>
  <si>
    <t>2-s2.0-77954875230</t>
  </si>
  <si>
    <t>rayyan-218686113</t>
  </si>
  <si>
    <t>Information flow analysis of UCON</t>
  </si>
  <si>
    <t>International Journal of Physical Sciences</t>
  </si>
  <si>
    <t>Nauman, Mohammad and Ali, Tamleek and Khan, Muhammad Khurram and Alghathbar, Khaled</t>
  </si>
  <si>
    <t>https://www.scopus.com/inward/record.uri?eid=2-s2.0-77954875230&amp;partnerID=40&amp;md5=39c681da3b0396fbc41da8336b32a1cd</t>
  </si>
  <si>
    <t>2-s2.0-77958144610</t>
  </si>
  <si>
    <t>rayyan-218686114</t>
  </si>
  <si>
    <t>Research and application of the transparent document encryption gateway in information leakage prevention</t>
  </si>
  <si>
    <t>International Conference on Internet Technology and Applications, ITAP 2010 - Proceedings</t>
  </si>
  <si>
    <t>Xie, Liling</t>
  </si>
  <si>
    <t>https://www.scopus.com/inward/record.uri?eid=2-s2.0-77958144610&amp;doi=10.1109%2fITAPP.2010.5566626&amp;partnerID=40&amp;md5=3677dea29774efe1405e85302345a72c</t>
  </si>
  <si>
    <t>10.1109/ITAPP.2010.5566626</t>
  </si>
  <si>
    <t>2-s2.0-84886723209</t>
  </si>
  <si>
    <t>rayyan-218686115</t>
  </si>
  <si>
    <t>A survey on security issues and solutions at different layers of Cloud computing</t>
  </si>
  <si>
    <t>Modi, Chirag and Patel, Dhiren and Borisaniya, Bhavesh and Patel, Avi and Rajarajan, Muttukrishnan</t>
  </si>
  <si>
    <t>https://www.scopus.com/inward/record.uri?eid=2-s2.0-84886723209&amp;doi=10.1007%2fs11227-012-0831-5&amp;partnerID=40&amp;md5=12ff3f76bf23735ef4c85d02e64408e5</t>
  </si>
  <si>
    <t>10.1007/s11227-012-0831-5</t>
  </si>
  <si>
    <t>2-s2.0-84881298868</t>
  </si>
  <si>
    <t>rayyan-218686116</t>
  </si>
  <si>
    <t>Data usage control for the cloud</t>
  </si>
  <si>
    <t>Proceedings - 13th IEEE/ACM International Symposium on Cluster, Cloud, and Grid Computing, CCGrid 2013</t>
  </si>
  <si>
    <t>https://www.scopus.com/inward/record.uri?eid=2-s2.0-84881298868&amp;doi=10.1109%2fCCGrid.2013.35&amp;partnerID=40&amp;md5=b169602ba77ef5fe5999bc462994c930</t>
  </si>
  <si>
    <t>10.1109/CCGrid.2013.35</t>
  </si>
  <si>
    <t>2-s2.0-84866384304</t>
  </si>
  <si>
    <t>rayyan-218686117</t>
  </si>
  <si>
    <t>Improved watermarking scheme resistant to print-scan</t>
  </si>
  <si>
    <t>International Journal of Digital Content Technology and its Applications</t>
  </si>
  <si>
    <t>Xu, Junfeng and Guo, Chengqing and Jingjing, Fang</t>
  </si>
  <si>
    <t>https://www.scopus.com/inward/record.uri?eid=2-s2.0-84866384304&amp;doi=10.4156%2fjdcta.vol6.issue15.51&amp;partnerID=40&amp;md5=dd5a29f313414235f0f855b05207d745</t>
  </si>
  <si>
    <t>10.4156/jdcta.vol6.issue15.51</t>
  </si>
  <si>
    <t>2-s2.0-85092057840</t>
  </si>
  <si>
    <t>rayyan-218686118</t>
  </si>
  <si>
    <t>On practical specification and enforcement of obligations</t>
  </si>
  <si>
    <t>CODASPY'12 - Proceedings of the 2nd ACM Conference on Data and Application Security and Privacy</t>
  </si>
  <si>
    <t>Li, Ninghui and Chen, Haining and Bertino, Elisa</t>
  </si>
  <si>
    <t>https://www.scopus.com/inward/record.uri?eid=2-s2.0-85092057840&amp;doi=10.1145%2f2133601.2133611&amp;partnerID=40&amp;md5=5d4b46308fba77f33781c2a6ee723136</t>
  </si>
  <si>
    <t>10.1145/2133601.2133611</t>
  </si>
  <si>
    <t>2-s2.0-84871948733</t>
  </si>
  <si>
    <t>rayyan-218686119</t>
  </si>
  <si>
    <t>Efficient selection of access control systems through multi criteria analytical hierarchy process</t>
  </si>
  <si>
    <t>Proceedings - 2012 International Conference on Emerging Technologies, ICET 2012</t>
  </si>
  <si>
    <t>Azhar, Ahsan and Amin, Muhammad and Nauman, Mohammad and Shah, Shakir Ullah</t>
  </si>
  <si>
    <t>https://www.scopus.com/inward/record.uri?eid=2-s2.0-84871948733&amp;doi=10.1109%2fICET.2012.6375419&amp;partnerID=40&amp;md5=4218f1111abf45747f372dac4ffb8257</t>
  </si>
  <si>
    <t>10.1109/ICET.2012.6375419</t>
  </si>
  <si>
    <t>2-s2.0-78650190921</t>
  </si>
  <si>
    <t>rayyan-218686120</t>
  </si>
  <si>
    <t>ERMF: Preventing document from leakage via extended reference monitor</t>
  </si>
  <si>
    <t>Wuhan Ligong Daxue Xuebao/Journal of Wuhan University of Technology</t>
  </si>
  <si>
    <t>Ma, Jun and Wu, Jiang-Jiang and Cheng, Yong and Mei, Song-Zhu and Ren, Jiang-Chun and Wang, Zhi-Ying</t>
  </si>
  <si>
    <t>https://www.scopus.com/inward/record.uri?eid=2-s2.0-78650190921&amp;doi=10.3963%2fj.issn.1671-4431.2010.20.006&amp;partnerID=40&amp;md5=477ebdf82ce3849dceaa79fa388f3cfb</t>
  </si>
  <si>
    <t>10.3963/j.issn.1671-4431.2010.20.006</t>
  </si>
  <si>
    <t>2-s2.0-80455156249</t>
  </si>
  <si>
    <t>rayyan-218686121</t>
  </si>
  <si>
    <t>A purpose based usage access control model for E-healthcare services</t>
  </si>
  <si>
    <t>Proceedings - 2011 International Conference on Data and Knowledge Engineering, ICDKE 2011</t>
  </si>
  <si>
    <t>Sun, Lili and Wang, Hua</t>
  </si>
  <si>
    <t>https://www.scopus.com/inward/record.uri?eid=2-s2.0-80455156249&amp;doi=10.1109%2fICDKE.2011.6053928&amp;partnerID=40&amp;md5=afb266e0bb05837abff0dbafa8c5fd32</t>
  </si>
  <si>
    <t>10.1109/ICDKE.2011.6053928</t>
  </si>
  <si>
    <t>2-s2.0-84893061815</t>
  </si>
  <si>
    <t>rayyan-218686122</t>
  </si>
  <si>
    <t>Maintaining privacy in data rich demand response applications</t>
  </si>
  <si>
    <t>Karwe, Markus and StrÃ¼ker, Jens</t>
  </si>
  <si>
    <t>https://www.scopus.com/inward/record.uri?eid=2-s2.0-84893061815&amp;doi=10.1007%2f978-3-642-38030-3_6&amp;partnerID=40&amp;md5=0b3a2c164db537e2dbcf18c6c2a81855</t>
  </si>
  <si>
    <t>10.1007/978-3-642-38030-3_6</t>
  </si>
  <si>
    <t>2-s2.0-80053507368</t>
  </si>
  <si>
    <t>rayyan-218686123</t>
  </si>
  <si>
    <t>Access control and authorization for protecting disseminative information in E-learning workflow</t>
  </si>
  <si>
    <t>https://www.scopus.com/inward/record.uri?eid=2-s2.0-80053507368&amp;doi=10.1002%2fcpe.1748&amp;partnerID=40&amp;md5=f11fd039309fca44dedddd586e2bb203</t>
  </si>
  <si>
    <t>10.1002/cpe.1748</t>
  </si>
  <si>
    <t>2-s2.0-84879696380</t>
  </si>
  <si>
    <t>rayyan-218686124</t>
  </si>
  <si>
    <t>Behavioral Attestation for Web Services using access policies</t>
  </si>
  <si>
    <t>Alam, Masoom and Zhang, Xinwen and Nauman, Mohammad and Ali, Tamleek and Ali, Muhammad and Anwar, Sajid and Alam, Quratulain</t>
  </si>
  <si>
    <t>https://www.scopus.com/inward/record.uri?eid=2-s2.0-84879696380&amp;doi=10.1007%2fs11042-011-0770-9&amp;partnerID=40&amp;md5=0da8024be86d260cc3ab5492b77580b5</t>
  </si>
  <si>
    <t>10.1007/s11042-011-0770-9</t>
  </si>
  <si>
    <t>2-s2.0-78651569879</t>
  </si>
  <si>
    <t>rayyan-218686125</t>
  </si>
  <si>
    <t>Behavior-based attestation of policy enforcement among trusted virtual domains</t>
  </si>
  <si>
    <t>Yu, Rong-Wei and Yin, Fan and Ke, Jin and Wang, Li-Na</t>
  </si>
  <si>
    <t>https://www.scopus.com/inward/record.uri?eid=2-s2.0-78651569879&amp;doi=10.4304%2fjnw.5.6.642-649&amp;partnerID=40&amp;md5=42156a71836261013c3e6485e9a6a064</t>
  </si>
  <si>
    <t>10.4304/jnw.5.6.642-649</t>
  </si>
  <si>
    <t>2-s2.0-84862580780</t>
  </si>
  <si>
    <t>rayyan-218686126</t>
  </si>
  <si>
    <t>A purpose-based access control in native XML databases</t>
  </si>
  <si>
    <t>https://www.scopus.com/inward/record.uri?eid=2-s2.0-84862580780&amp;doi=10.1002%2fcpe.1717&amp;partnerID=40&amp;md5=28caa1d2b980defe8e9a96557c8e798b</t>
  </si>
  <si>
    <t>10.1002/cpe.1717</t>
  </si>
  <si>
    <t>2-s2.0-84870552425</t>
  </si>
  <si>
    <t>rayyan-218686127</t>
  </si>
  <si>
    <t>Purpose based access control for privacy protection in E-Healthcare services</t>
  </si>
  <si>
    <t>Journal of Software</t>
  </si>
  <si>
    <t>Sun, Lili and Wang Dr. Prof., Hua and Soar Prof., Jeffrey and Rong Prof., Chunming</t>
  </si>
  <si>
    <t>https://www.scopus.com/inward/record.uri?eid=2-s2.0-84870552425&amp;doi=10.4304%2fjsw.7.11.2443-2449&amp;partnerID=40&amp;md5=a330a3c4ad53695e46f647bf8b9bda82</t>
  </si>
  <si>
    <t>10.4304/jsw.7.11.2443-2449</t>
  </si>
  <si>
    <t>2-s2.0-84879443170</t>
  </si>
  <si>
    <t>rayyan-218686128</t>
  </si>
  <si>
    <t>Usage control model specification in XACML policy language XACML policy engine of UCON</t>
  </si>
  <si>
    <t>Um-E-Ghazia and Masood, Rahat and Shibli, Muhammad Awais and Bilal, Muhammad</t>
  </si>
  <si>
    <t>https://www.scopus.com/inward/record.uri?eid=2-s2.0-84879443170&amp;doi=10.1007%2f978-3-642-33260-9_5&amp;partnerID=40&amp;md5=a7cca3083def79dba32682e97cd862ed</t>
  </si>
  <si>
    <t>10.1007/978-3-642-33260-9_5</t>
  </si>
  <si>
    <t>2-s2.0-84893103944</t>
  </si>
  <si>
    <t>rayyan-218686129</t>
  </si>
  <si>
    <t>Towards persistent control over shared information in a collaborative environment</t>
  </si>
  <si>
    <t>Alsalamah, Shada and Gray, Alex and Hilton, Jeremy</t>
  </si>
  <si>
    <t>https://www.scopus.com/inward/record.uri?eid=2-s2.0-84893103944&amp;partnerID=40&amp;md5=504788c5f6504a17bf27966c58d291cf</t>
  </si>
  <si>
    <t>2-s2.0-84883299447</t>
  </si>
  <si>
    <t>rayyan-218686130</t>
  </si>
  <si>
    <t>Robust text image watermarking algorithm based on odd-even quantization</t>
  </si>
  <si>
    <t>You, Mo and Li, De and Kim, Jong Weon</t>
  </si>
  <si>
    <t>https://www.scopus.com/inward/record.uri?eid=2-s2.0-84883299447&amp;partnerID=40&amp;md5=524dde57f27855c10da340603ff83177</t>
  </si>
  <si>
    <t>2-s2.0-84860506171</t>
  </si>
  <si>
    <t>rayyan-218686131</t>
  </si>
  <si>
    <t>Supporting secure information flow: An engineering approach</t>
  </si>
  <si>
    <t>International Journal of e-Collaboration</t>
  </si>
  <si>
    <t>Bracher, Shane and Krishnan, Padmanabhan</t>
  </si>
  <si>
    <t>https://www.scopus.com/inward/record.uri?eid=2-s2.0-84860506171&amp;doi=10.4018%2fjec.2012010102&amp;partnerID=40&amp;md5=b8d911af8438723b311650be2e4d4351</t>
  </si>
  <si>
    <t>10.4018/jec.2012010102</t>
  </si>
  <si>
    <t>2-s2.0-84871343786</t>
  </si>
  <si>
    <t>rayyan-218686132</t>
  </si>
  <si>
    <t>An administrative model for UCONABC</t>
  </si>
  <si>
    <t>Conferences in Research and Practice in Information Technology Series</t>
  </si>
  <si>
    <t>Salim, Farzad and Reid, Jason and Dawson, Ed</t>
  </si>
  <si>
    <t>https://www.scopus.com/inward/record.uri?eid=2-s2.0-84871343786&amp;partnerID=40&amp;md5=801cfd5e25dace1498d6ec4be8fd8eee</t>
  </si>
  <si>
    <t>2-s2.0-84861176850</t>
  </si>
  <si>
    <t>rayyan-218686133</t>
  </si>
  <si>
    <t>Ensuring distributed accountability for data sharing in the cloud</t>
  </si>
  <si>
    <t>Sundareswaran, Smitha and Squicciarini, Anna and Lin, Dan</t>
  </si>
  <si>
    <t>https://www.scopus.com/inward/record.uri?eid=2-s2.0-84861176850&amp;doi=10.1109%2fTDSC.2012.26&amp;partnerID=40&amp;md5=5c6549d7e0e4fd9d349f98655dd5514c</t>
  </si>
  <si>
    <t>10.1109/TDSC.2012.26</t>
  </si>
  <si>
    <t>2-s2.0-84884480971</t>
  </si>
  <si>
    <t>rayyan-218686134</t>
  </si>
  <si>
    <t>Towards privacy-by-design peer-to-peer cloud computing</t>
  </si>
  <si>
    <t>Cutillo, Leucio Antonio and Lioy, Antonio</t>
  </si>
  <si>
    <t>https://www.scopus.com/inward/record.uri?eid=2-s2.0-84884480971&amp;doi=10.1007%2f978-3-642-40343-9_8&amp;partnerID=40&amp;md5=e6042e48a792b795b0c10ca3ca6fb53d</t>
  </si>
  <si>
    <t>10.1007/978-3-642-40343-9_8</t>
  </si>
  <si>
    <t>2-s2.0-84904159736</t>
  </si>
  <si>
    <t>rayyan-218686135</t>
  </si>
  <si>
    <t>Data hiding within color images based on MCT with X-OR operations</t>
  </si>
  <si>
    <t>Proceedings - 2013 International Conference on Advanced Computer Science Applications and Technologies, ACSAT 2013</t>
  </si>
  <si>
    <t>Abduallah, Wafaa Mustafa and Rahma, Abdul Monem S. and Pathan, Al-Sakib Khan</t>
  </si>
  <si>
    <t>https://www.scopus.com/inward/record.uri?eid=2-s2.0-84904159736&amp;doi=10.1109%2fACSAT.2013.12&amp;partnerID=40&amp;md5=5654ace6b521d9112b08f1f27b4e96a7</t>
  </si>
  <si>
    <t>10.1109/ACSAT.2013.12</t>
  </si>
  <si>
    <t>2-s2.0-84857222797</t>
  </si>
  <si>
    <t>rayyan-218686136</t>
  </si>
  <si>
    <t>Analysis of privacy in online social networks from the graph theory perspective</t>
  </si>
  <si>
    <t>GLOBECOM - IEEE Global Telecommunications Conference</t>
  </si>
  <si>
    <t>Cutillo, Leucio Antonio and Molva, Refik and Ã–nen, Melek</t>
  </si>
  <si>
    <t>https://www.scopus.com/inward/record.uri?eid=2-s2.0-84857222797&amp;doi=10.1109%2fGLOCOM.2011.6133517&amp;partnerID=40&amp;md5=91c765162b7f69ba28a7b0185252be7a</t>
  </si>
  <si>
    <t>10.1109/GLOCOM.2011.6133517</t>
  </si>
  <si>
    <t>2-s2.0-84892622093</t>
  </si>
  <si>
    <t>rayyan-218686137</t>
  </si>
  <si>
    <t>A collusion-resistant fingerprinting system for restricted distribution of digital documents</t>
  </si>
  <si>
    <t>Munoz-Hernandez, Mario Diego and Garcia-Hernandez, Jose Juan and Morales-Sandoval, Miguel</t>
  </si>
  <si>
    <t>https://www.scopus.com/inward/record.uri?eid=2-s2.0-84892622093&amp;doi=10.1371%2fjournal.pone.0081976&amp;partnerID=40&amp;md5=9fab61702d8c0a83ecb93961fd91a39d</t>
  </si>
  <si>
    <t>2-s2.0-79960793893</t>
  </si>
  <si>
    <t>rayyan-218686138</t>
  </si>
  <si>
    <t>On mutual support of modern and traditional access control models with UCON and BLP as case study</t>
  </si>
  <si>
    <t>Proceedings - 2011 3rd International Conference on Communications and Mobile Computing, CMC 2011</t>
  </si>
  <si>
    <t>Feng, Hui and Shi, Wenchang and Liang, Zhaohui and Liang, Bin</t>
  </si>
  <si>
    <t>https://www.scopus.com/inward/record.uri?eid=2-s2.0-79960793893&amp;doi=10.1109%2fCMC.2011.104&amp;partnerID=40&amp;md5=beea69cd6d84de1ae272beaec42cf82e</t>
  </si>
  <si>
    <t>10.1109/CMC.2011.104</t>
  </si>
  <si>
    <t>2-s2.0-84860860269</t>
  </si>
  <si>
    <t>rayyan-218686139</t>
  </si>
  <si>
    <t>On Security of Compressed Gray Scale Image Using Joint Encryption and Data Hiding</t>
  </si>
  <si>
    <t>Phadikar, Amit and Maity, Santi P.</t>
  </si>
  <si>
    <t>https://www.scopus.com/inward/record.uri?eid=2-s2.0-84860860269&amp;doi=10.1080%2f19393555.2011.623293&amp;partnerID=40&amp;md5=ec6c58a95275050e2f854087b1f36228</t>
  </si>
  <si>
    <t>10.1080/19393555.2011.623293</t>
  </si>
  <si>
    <t>2-s2.0-78650069752</t>
  </si>
  <si>
    <t>rayyan-218686140</t>
  </si>
  <si>
    <t>New role-based access control in ubiquitous e-business environment</t>
  </si>
  <si>
    <t>Journal of Intelligent Manufacturing</t>
  </si>
  <si>
    <t>Oh, Sejong</t>
  </si>
  <si>
    <t>https://www.scopus.com/inward/record.uri?eid=2-s2.0-78650069752&amp;doi=10.1007%2fs10845-008-0208-z&amp;partnerID=40&amp;md5=fe078cf940d08253712409062a6f6925</t>
  </si>
  <si>
    <t>10.1007/s10845-008-0208-z</t>
  </si>
  <si>
    <t>2-s2.0-77958454276</t>
  </si>
  <si>
    <t>rayyan-218686141</t>
  </si>
  <si>
    <t>A labelling system for derived data control</t>
  </si>
  <si>
    <t>Scalavino, Enrico and Gowadia, Vaibhav and Lupu, Emil C.</t>
  </si>
  <si>
    <t>https://www.scopus.com/inward/record.uri?eid=2-s2.0-77958454276&amp;doi=10.1007%2f978-3-642-13739-6_5&amp;partnerID=40&amp;md5=29df8d4a56f3d7f6091754ecb86d35fc</t>
  </si>
  <si>
    <t>2-s2.0-84877990320</t>
  </si>
  <si>
    <t>rayyan-218686142</t>
  </si>
  <si>
    <t>A purpose model and policy enforcement engine for usage control in distributed healthcare information system</t>
  </si>
  <si>
    <t>HEALTHINF 2013 - Proceedings of the International Conference on Health Informatics</t>
  </si>
  <si>
    <t>https://www.scopus.com/inward/record.uri?eid=2-s2.0-84877990320&amp;partnerID=40&amp;md5=cb8519392262d99f6cb44d6947919a71</t>
  </si>
  <si>
    <t>2-s2.0-77954496404</t>
  </si>
  <si>
    <t>rayyan-218686143</t>
  </si>
  <si>
    <t>An opportunistic authority evaluation scheme for data security in crisis management scenarios</t>
  </si>
  <si>
    <t>Proceedings of the 5th International Symposium on Information, Computer and Communications Security, ASIACCS 2010</t>
  </si>
  <si>
    <t>Scalavino, Enrico and Russello, Giovanni and Ball, Rudi and Gowadia, Vaibhav and Lupu, Emil C.</t>
  </si>
  <si>
    <t>https://www.scopus.com/inward/record.uri?eid=2-s2.0-77954496404&amp;doi=10.1145%2f1755688.1755709&amp;partnerID=40&amp;md5=39595a8dab0cbf9c36810cae4cd6ad72</t>
  </si>
  <si>
    <t>10.1145/1755688.1755709</t>
  </si>
  <si>
    <t>2-s2.0-84855455392</t>
  </si>
  <si>
    <t>rayyan-218686144</t>
  </si>
  <si>
    <t>An approach of trusted usage control in distributed environment</t>
  </si>
  <si>
    <t>Hu, Hao and Feng, Dengguo and Qin, Yu and Yu, Aimin</t>
  </si>
  <si>
    <t>https://www.scopus.com/inward/record.uri?eid=2-s2.0-84855455392&amp;partnerID=40&amp;md5=861de702479ed0f89ad3d63acc4f6fed</t>
  </si>
  <si>
    <t>2-s2.0-84862643623</t>
  </si>
  <si>
    <t>rayyan-218686145</t>
  </si>
  <si>
    <t>Sentential access control</t>
  </si>
  <si>
    <t>Proceedings of the Annual Southeast Conference</t>
  </si>
  <si>
    <t>Lawson, Curt and Zhu, Feng</t>
  </si>
  <si>
    <t>https://www.scopus.com/inward/record.uri?eid=2-s2.0-84862643623&amp;doi=10.1145%2f2184512.2184582&amp;partnerID=40&amp;md5=16622fa339e4eab69ad9d285b075f73b</t>
  </si>
  <si>
    <t>10.1145/2184512.2184582</t>
  </si>
  <si>
    <t>2-s2.0-84866701109</t>
  </si>
  <si>
    <t>rayyan-218686146</t>
  </si>
  <si>
    <t>How secure is your smartphone: An analysis of smartphone security mechanisms</t>
  </si>
  <si>
    <t>Proceedings 2012 International Conference on Cyber Security, Cyber Warfare and Digital Forensic, CyberSec 2012</t>
  </si>
  <si>
    <t>Khan, Sohail and Nauman, Mohammad and Othman, Abu Talib and Musa, Shahrulniza</t>
  </si>
  <si>
    <t>https://www.scopus.com/inward/record.uri?eid=2-s2.0-84866701109&amp;doi=10.1109%2fCyberSec.2012.6246082&amp;partnerID=40&amp;md5=5b24415a5e135bea4aafb738f229a6d9</t>
  </si>
  <si>
    <t>10.1109/CyberSec.2012.6246082</t>
  </si>
  <si>
    <t>2-s2.0-80052111791</t>
  </si>
  <si>
    <t>rayyan-218686147</t>
  </si>
  <si>
    <t>Usage control framework for mobile ad-hoc applications</t>
  </si>
  <si>
    <t>ISCI 2011 - 2011 IEEE Symposium on Computers and Informatics</t>
  </si>
  <si>
    <t>Ali, Tamleek and Khan, Asad and Nauman, Mohammad</t>
  </si>
  <si>
    <t>https://www.scopus.com/inward/record.uri?eid=2-s2.0-80052111791&amp;doi=10.1109%2fISCI.2011.5958943&amp;partnerID=40&amp;md5=1d72d2a6c55832045edb0631323610ba</t>
  </si>
  <si>
    <t>10.1109/ISCI.2011.5958943</t>
  </si>
  <si>
    <t>2-s2.0-84860470932</t>
  </si>
  <si>
    <t>rayyan-218686148</t>
  </si>
  <si>
    <t>Managing access and usage controls in SNMP</t>
  </si>
  <si>
    <t>2012 Computing, Communications and Applications Conference, ComComAp 2012</t>
  </si>
  <si>
    <t>Barka, E. and Sallabi, F. and Hosani, A.</t>
  </si>
  <si>
    <t>https://www.scopus.com/inward/record.uri?eid=2-s2.0-84860470932&amp;doi=10.1109%2fComComAp.2012.6154000&amp;partnerID=40&amp;md5=8491a5caeb4573ca6d5ddb37887ac609</t>
  </si>
  <si>
    <t>10.1109/ComComAp.2012.6154000</t>
  </si>
  <si>
    <t>2-s2.0-82955184583</t>
  </si>
  <si>
    <t>rayyan-218686149</t>
  </si>
  <si>
    <t>Data leakage tracking - Non-repudiation of forwarding</t>
  </si>
  <si>
    <t>https://www.scopus.com/inward/record.uri?eid=2-s2.0-82955184583&amp;doi=10.1007%2f978-3-642-25327-0_15&amp;partnerID=40&amp;md5=61ecf4ebb00d9d0bf337ed9b9f4a9214</t>
  </si>
  <si>
    <t>10.1007/978-3-642-25327-0_15</t>
  </si>
  <si>
    <t>2-s2.0-84867379876</t>
  </si>
  <si>
    <t>rayyan-218686150</t>
  </si>
  <si>
    <t>Challenging issues of UCON in modern computing environments</t>
  </si>
  <si>
    <t>Grompanopoulos, Christos and Mavridis, Ioannis</t>
  </si>
  <si>
    <t>https://www.scopus.com/inward/record.uri?eid=2-s2.0-84867379876&amp;doi=10.1145%2f2371316.2371346&amp;partnerID=40&amp;md5=767937e925453d64644ae95a90d2f38c</t>
  </si>
  <si>
    <t>10.1145/2371316.2371346</t>
  </si>
  <si>
    <t>2-s2.0-85198037499</t>
  </si>
  <si>
    <t>rayyan-218686151</t>
  </si>
  <si>
    <t>Trustworthy Mutual Attestation Protocol for Local True Single Sign-On System: Proof of Concept and Performance Evaluation</t>
  </si>
  <si>
    <t>Khattak, Zubair Ahmad and Manan, Jamalul-Lail Ab and Sulaiman, Suziah</t>
  </si>
  <si>
    <t>https://www.scopus.com/inward/record.uri?eid=2-s2.0-85198037499&amp;doi=10.3837%2ftiis.2012.09.025&amp;partnerID=40&amp;md5=a56f870228ac3d902a40cc7b9d78ecc9</t>
  </si>
  <si>
    <t>2-s2.0-84883216882</t>
  </si>
  <si>
    <t>rayyan-218686152</t>
  </si>
  <si>
    <t>Research on data and workflow security of electronic military systems</t>
  </si>
  <si>
    <t>Proceedings of the 2013 International Conference on Intelligent Control and Information Processing, ICICIP 2013</t>
  </si>
  <si>
    <t>Wang, Wei and Luo, Haining and Deng, Huiyu</t>
  </si>
  <si>
    <t>https://www.scopus.com/inward/record.uri?eid=2-s2.0-84883216882&amp;doi=10.1109%2fICICIP.2013.6568164&amp;partnerID=40&amp;md5=2837d125572052bae68b25693088e182</t>
  </si>
  <si>
    <t>10.1109/ICICIP.2013.6568164</t>
  </si>
  <si>
    <t>2-s2.0-78650413552</t>
  </si>
  <si>
    <t>rayyan-218686153</t>
  </si>
  <si>
    <t>A purpose based access control in XML databases system</t>
  </si>
  <si>
    <t>Proceedings - 2010 4th International Conference on Network and System Security, NSS 2010</t>
  </si>
  <si>
    <t>Sun, Lili and Jururajin, Raj and Wang, Hua and Sriprakash, Sri</t>
  </si>
  <si>
    <t>https://www.scopus.com/inward/record.uri?eid=2-s2.0-78650413552&amp;doi=10.1109%2fNSS.2010.28&amp;partnerID=40&amp;md5=6e6f3295d6885289bd0aafbc64d65f3a</t>
  </si>
  <si>
    <t>10.1109/NSS.2010.28</t>
  </si>
  <si>
    <t>2-s2.0-84875988521</t>
  </si>
  <si>
    <t>rayyan-218686154</t>
  </si>
  <si>
    <t>Towards enforcement of purpose for privacy policy in distributed healthcare</t>
  </si>
  <si>
    <t>2013 IEEE 10th Consumer Communications and Networking Conference, CCNC 2013</t>
  </si>
  <si>
    <t>Rath, Annanda Thavymony and Colin, Jean-Noel</t>
  </si>
  <si>
    <t>https://www.scopus.com/inward/record.uri?eid=2-s2.0-84875988521&amp;doi=10.1109%2fCCNC.2013.6488578&amp;partnerID=40&amp;md5=555702c5545a943511a148977589eaa8</t>
  </si>
  <si>
    <t>10.1109/CCNC.2013.6488578</t>
  </si>
  <si>
    <t>2-s2.0-84860138828</t>
  </si>
  <si>
    <t>rayyan-218686155</t>
  </si>
  <si>
    <t>A scalable and privacy preserving remote attestation mechanism</t>
  </si>
  <si>
    <t>Information</t>
  </si>
  <si>
    <t>Ali, Tamleek and Alam, Masoom and Nauman, Mohammad and Ali, Toqeer and Ali, Muhammad and Anwar, Sajid</t>
  </si>
  <si>
    <t>https://www.scopus.com/inward/record.uri?eid=2-s2.0-84860138828&amp;partnerID=40&amp;md5=532877d04f363e45f5651460c7e3dc4f</t>
  </si>
  <si>
    <t>2-s2.0-84870816725</t>
  </si>
  <si>
    <t>rayyan-218686156</t>
  </si>
  <si>
    <t>High-capacity blind binary text document watermarking scheme robust to print-and-scan operations</t>
  </si>
  <si>
    <t>Li, De and You, Mo and Kim, JongWeon</t>
  </si>
  <si>
    <t>https://www.scopus.com/inward/record.uri?eid=2-s2.0-84870816725&amp;doi=10.1007%2f978-3-642-35521-9_5&amp;partnerID=40&amp;md5=00f39f7835c7992fb9007903c94875c3</t>
  </si>
  <si>
    <t>10.1007/978-3-642-35521-9_5</t>
  </si>
  <si>
    <t>2-s2.0-84872065941</t>
  </si>
  <si>
    <t>rayyan-218686157</t>
  </si>
  <si>
    <t>SaaS access control research based on UCON</t>
  </si>
  <si>
    <t>Proceedings - 4th International Conference on Digital Home, ICDH 2012</t>
  </si>
  <si>
    <t>Zhu, Junli and Wen, Qiaoyan</t>
  </si>
  <si>
    <t>https://www.scopus.com/inward/record.uri?eid=2-s2.0-84872065941&amp;doi=10.1109%2fICDH.2012.50&amp;partnerID=40&amp;md5=0ebe3144e6e896a29ab8cc3e4936df17</t>
  </si>
  <si>
    <t>10.1109/ICDH.2012.50</t>
  </si>
  <si>
    <t>2-s2.0-84862913765</t>
  </si>
  <si>
    <t>rayyan-218686158</t>
  </si>
  <si>
    <t>Privacy preserving access control policy and algorithms for conflicting problems</t>
  </si>
  <si>
    <t>Proc. 10th IEEE Int. Conf. on Trust, Security and Privacy in Computing and Communications, TrustCom 2011, 8th IEEE Int. Conf. on Embedded Software and Systems, ICESS 2011, 6th Int. Conf. on FCST 2011</t>
  </si>
  <si>
    <t>Sun, Lili and Wang, Hua and Tao, Xiaohui and Zhang, Yanchun and Yang, Jing</t>
  </si>
  <si>
    <t>https://www.scopus.com/inward/record.uri?eid=2-s2.0-84862913765&amp;doi=10.1109%2fTrustCom.2011.34&amp;partnerID=40&amp;md5=2659e9f4f23769fb628358e0515077e4</t>
  </si>
  <si>
    <t>10.1109/TrustCom.2011.34</t>
  </si>
  <si>
    <t>2-s2.0-78650728434</t>
  </si>
  <si>
    <t>rayyan-218686159</t>
  </si>
  <si>
    <t>Access process of data-flow in cross-domain usage control model based on XACML</t>
  </si>
  <si>
    <t>Advanced Materials Research</t>
  </si>
  <si>
    <t>Dai, Changying and Gong, Wentao and Liu, Jing</t>
  </si>
  <si>
    <t>https://www.scopus.com/inward/record.uri?eid=2-s2.0-78650728434&amp;doi=10.4028%2fwww.scientific.net%2fAMR.143-144.1275&amp;partnerID=40&amp;md5=10279feaf227d89c94b25ebea9ad6786</t>
  </si>
  <si>
    <t>10.4028/www.scientific.net/AMR.143-144.1275</t>
  </si>
  <si>
    <t>2-s2.0-84867921168</t>
  </si>
  <si>
    <t>rayyan-218686160</t>
  </si>
  <si>
    <t>Analyzing and evaluating the robustness of natural language watermarking</t>
  </si>
  <si>
    <t>He, Lu and Gui, Xiao-Lin and Tian, Feng and Wu, Rei-Feng and Fang, Ding-Yi</t>
  </si>
  <si>
    <t>https://www.scopus.com/inward/record.uri?eid=2-s2.0-84867921168&amp;doi=10.3724%2fSP.J.1016.2012.01971&amp;partnerID=40&amp;md5=edf102424a8f3fb5a8af0360d925c6fe</t>
  </si>
  <si>
    <t>2-s2.0-77954392940</t>
  </si>
  <si>
    <t>rayyan-218686161</t>
  </si>
  <si>
    <t>On usage control of multimedia content in and through cloud computing paradigm</t>
  </si>
  <si>
    <t>2010 5th International Conference on Future Information Technology, FutureTech 2010 - Proceedings</t>
  </si>
  <si>
    <t>Ali, Tamleek and Nauman, Mohammad and Fazl-E-Hadi and Muhaya, Fahad Bin</t>
  </si>
  <si>
    <t>https://www.scopus.com/inward/record.uri?eid=2-s2.0-77954392940&amp;doi=10.1109%2fFUTURETECH.2010.5482751&amp;partnerID=40&amp;md5=450d66004ddc5c8150753772d87506e0</t>
  </si>
  <si>
    <t>10.1109/FUTURETECH.2010.5482751</t>
  </si>
  <si>
    <t>2-s2.0-84885032350</t>
  </si>
  <si>
    <t>rayyan-218686162</t>
  </si>
  <si>
    <t>Research on a new access control technology</t>
  </si>
  <si>
    <t>Huang, Kun and Jian, Yun Song</t>
  </si>
  <si>
    <t>https://www.scopus.com/inward/record.uri?eid=2-s2.0-84885032350&amp;doi=10.4028%2fwww.scientific.net%2fAMR.765-767.1858&amp;partnerID=40&amp;md5=e5105cceeca85fd6d1d2d8d1da6a82a8</t>
  </si>
  <si>
    <t>10.4028/www.scientific.net/AMR.765-767.1858</t>
  </si>
  <si>
    <t>2-s2.0-84881162887</t>
  </si>
  <si>
    <t>rayyan-218686163</t>
  </si>
  <si>
    <t>On localization attacks against cloud infrastructure</t>
  </si>
  <si>
    <t>Ge, Linqiang and Yu, Wei and Sistani, Mohammad Ali</t>
  </si>
  <si>
    <t>https://www.scopus.com/inward/record.uri?eid=2-s2.0-84881162887&amp;doi=10.1117%2f12.2015626&amp;partnerID=40&amp;md5=bfb0fe9f94bf74fd8c07dcd54fcc3c5e</t>
  </si>
  <si>
    <t>10.1117/12.2015626</t>
  </si>
  <si>
    <t>2-s2.0-84860682195</t>
  </si>
  <si>
    <t>rayyan-218686164</t>
  </si>
  <si>
    <t>Research on the delegation schemes of the UCON ABC model</t>
  </si>
  <si>
    <t>Journal of University of Science and Technology of China</t>
  </si>
  <si>
    <t>Li, Yaping and Zhou, Weiliang</t>
  </si>
  <si>
    <t>https://www.scopus.com/inward/record.uri?eid=2-s2.0-84860682195&amp;partnerID=40&amp;md5=28335635a7369d24f5d9eb92811e32fb</t>
  </si>
  <si>
    <t>2-s2.0-84894388066</t>
  </si>
  <si>
    <t>rayyan-218686165</t>
  </si>
  <si>
    <t>Information security requirements in patient-centred healthcare support systems</t>
  </si>
  <si>
    <t>Alsalamah, Shada and Gray, W. Alex and Hilton, Jeremy and Alsalamah, Hessah</t>
  </si>
  <si>
    <t>https://www.scopus.com/inward/record.uri?eid=2-s2.0-84894388066&amp;doi=10.3233%2f978-1-61499-289-9-812&amp;partnerID=40&amp;md5=f11aa1f3f7578dfca14ad9bbc7e84fb1</t>
  </si>
  <si>
    <t>IOS Press</t>
  </si>
  <si>
    <t>2-s2.0-77954999761</t>
  </si>
  <si>
    <t>rayyan-218686166</t>
  </si>
  <si>
    <t>Scalable remote attestation with privacy protection: (Work in progress)</t>
  </si>
  <si>
    <t>Tanveer, Tamleek Ali and Alam, Masoom and Nauman, Mohammad</t>
  </si>
  <si>
    <t>https://www.scopus.com/inward/record.uri?eid=2-s2.0-77954999761&amp;doi=10.1007%2f978-3-642-14597-1_5&amp;partnerID=40&amp;md5=d94b2b197ac8792da470ac2776404ffd</t>
  </si>
  <si>
    <t>10.1007/978-3-642-14597-1_5</t>
  </si>
  <si>
    <t>2-s2.0-84892939932</t>
  </si>
  <si>
    <t>rayyan-218686167</t>
  </si>
  <si>
    <t>Fused access control mechanism based on usage control in multi-domain environment</t>
  </si>
  <si>
    <t>Jilin Daxue Xuebao (Gongxueban)/Journal of Jilin University (Engineering and Technology Edition)</t>
  </si>
  <si>
    <t>Yang, Zan and Wang, Jian-Xin and Yang, Lin and Liu, Xiao-Ming and Wei, Zhen-Zhen and Chen, Jie-Kun</t>
  </si>
  <si>
    <t>https://www.scopus.com/inward/record.uri?eid=2-s2.0-84892939932&amp;doi=10.13229%2fj.cnki.jdxbgxb201401027&amp;partnerID=40&amp;md5=e50d1e3563194949fe38ae0b0f40435e</t>
  </si>
  <si>
    <t>10.13229/j.cnki.jdxbgxb201401027</t>
  </si>
  <si>
    <t>2-s2.0-77956503709</t>
  </si>
  <si>
    <t>rayyan-218686168</t>
  </si>
  <si>
    <t>A secure and mutual-profitable DRM interoperability scheme</t>
  </si>
  <si>
    <t>Lee, Sangho and Park, Heejin and Kim, Jong</t>
  </si>
  <si>
    <t>https://www.scopus.com/inward/record.uri?eid=2-s2.0-77956503709&amp;doi=10.1109%2fISCC.2010.5546755&amp;partnerID=40&amp;md5=e50b3695a1d513332de30331f520daa0</t>
  </si>
  <si>
    <t>2-s2.0-84866047474</t>
  </si>
  <si>
    <t>rayyan-218686169</t>
  </si>
  <si>
    <t>On the security of the non-repudiation of forwarding service</t>
  </si>
  <si>
    <t>https://www.scopus.com/inward/record.uri?eid=2-s2.0-84866047474&amp;doi=10.1007%2f978-3-642-32287-7_15&amp;partnerID=40&amp;md5=ba4888c4662946ca49f66d41351037dd</t>
  </si>
  <si>
    <t>10.1007/978-3-642-32287-7_15</t>
  </si>
  <si>
    <t>2-s2.0-84866044763</t>
  </si>
  <si>
    <t>rayyan-218686170</t>
  </si>
  <si>
    <t>A prototype for enforcing usage control policies based on XACML</t>
  </si>
  <si>
    <t>Lazouski, Aliaksandr and Martinelli, Fabio and Mori, Paolo</t>
  </si>
  <si>
    <t>https://www.scopus.com/inward/record.uri?eid=2-s2.0-84866044763&amp;doi=10.1007%2f978-3-642-32287-7_7&amp;partnerID=40&amp;md5=bbd0eaab5ea302c0799c5d336cdc1911</t>
  </si>
  <si>
    <t>10.1007/978-3-642-32287-7_7</t>
  </si>
  <si>
    <t>2-s2.0-80455162510</t>
  </si>
  <si>
    <t>rayyan-218686171</t>
  </si>
  <si>
    <t>ACON: Activity-centric access control for social computing</t>
  </si>
  <si>
    <t>Proceedings of the 2011 6th International Conference on Availability, Reliability and Security, ARES 2011</t>
  </si>
  <si>
    <t>Park, Jaehong and Sandhu, Ravi and Cheng, Yuan</t>
  </si>
  <si>
    <t>https://www.scopus.com/inward/record.uri?eid=2-s2.0-80455162510&amp;doi=10.1109%2fARES.2011.42&amp;partnerID=40&amp;md5=797f5d27e879c80fef0333a3c40becd0</t>
  </si>
  <si>
    <t>10.1109/ARES.2011.42</t>
  </si>
  <si>
    <t>2-s2.0-79951482403</t>
  </si>
  <si>
    <t>rayyan-218686172</t>
  </si>
  <si>
    <t>Application of UCON in SSL VPN system</t>
  </si>
  <si>
    <t>Proceedings of the 2010 IEEE International Conference on Progress in Informatics and Computing, PIC 2010</t>
  </si>
  <si>
    <t>Fang, Zhihe and He, Hongjun and Luo, Li and Duan, Zhipeng and Wang, Yang and Zhang, Wenzheng</t>
  </si>
  <si>
    <t>https://www.scopus.com/inward/record.uri?eid=2-s2.0-79951482403&amp;doi=10.1109%2fPIC.2010.5687482&amp;partnerID=40&amp;md5=892bd5c4f26a379b9c168867257c7c1f</t>
  </si>
  <si>
    <t>10.1109/PIC.2010.5687482</t>
  </si>
  <si>
    <t>2-s2.0-84857745115</t>
  </si>
  <si>
    <t>rayyan-218686173</t>
  </si>
  <si>
    <t>UCON LEGAL: A usage control model for HIPAA</t>
  </si>
  <si>
    <t>IHI'12 - Proceedings of the 2nd ACM SIGHIT International Health Informatics Symposium</t>
  </si>
  <si>
    <t>Gopalan, Ramya and AntÃ¶n, Annie and Doyle, Jon</t>
  </si>
  <si>
    <t>https://www.scopus.com/inward/record.uri?eid=2-s2.0-84857745115&amp;doi=10.1145%2f2110363.2110391&amp;partnerID=40&amp;md5=400deb8e294c0784b6dd787fb9cf8493</t>
  </si>
  <si>
    <t>10.1145/2110363.2110391</t>
  </si>
  <si>
    <t>2-s2.0-81855218018</t>
  </si>
  <si>
    <t>rayyan-218686174</t>
  </si>
  <si>
    <t>Understanding and protecting privacy: Formal semantics and principled audit mechanisms</t>
  </si>
  <si>
    <t>Datta, Anupam and Blocki, Jeremiah and Christin, Nicolas and DeYoung, Henry and Garg, Deepak and Jia, Limin and Kaynar, Dilsun and Sinha, Arunesh</t>
  </si>
  <si>
    <t>https://www.scopus.com/inward/record.uri?eid=2-s2.0-81855218018&amp;doi=10.1007%2f978-3-642-25560-1_1&amp;partnerID=40&amp;md5=fa30e537ac793d77873ee49ae45d456e</t>
  </si>
  <si>
    <t>10.1007/978-3-642-25560-1_1</t>
  </si>
  <si>
    <t>2-s2.0-77954701468</t>
  </si>
  <si>
    <t>rayyan-218686175</t>
  </si>
  <si>
    <t>Autonomic policy adaptation using decentralized online clustering</t>
  </si>
  <si>
    <t>Proceeding of the 7th International Conference on Autonomic Computing, ICAC '10 and Co-located Workshops</t>
  </si>
  <si>
    <t>Quiroz, Andres and Parashar, Manish and Gnanasambandam, Nathan and Sharma, Naveen</t>
  </si>
  <si>
    <t>https://www.scopus.com/inward/record.uri?eid=2-s2.0-77954701468&amp;doi=10.1145%2f1809049.1809074&amp;partnerID=40&amp;md5=c3b081dceb1525c903ce6128bdc7df73</t>
  </si>
  <si>
    <t>10.1145/1809049.1809074</t>
  </si>
  <si>
    <t>2-s2.0-84882776353</t>
  </si>
  <si>
    <t>rayyan-218686176</t>
  </si>
  <si>
    <t>How usage control and provenance tracking get together - A data protection perspective</t>
  </si>
  <si>
    <t>Proceedings - IEEE CS Security and Privacy Workshops, SPW 2013</t>
  </si>
  <si>
    <t>Bier, Christoph</t>
  </si>
  <si>
    <t>https://www.scopus.com/inward/record.uri?eid=2-s2.0-84882776353&amp;doi=10.1109%2fSPW.2013.24&amp;partnerID=40&amp;md5=8693b7fb46b8b386d2a1198eeb69b8f4</t>
  </si>
  <si>
    <t>2-s2.0-84874132758</t>
  </si>
  <si>
    <t>rayyan-218686177</t>
  </si>
  <si>
    <t>Predicting attribute based user trustworthiness for access control of resources</t>
  </si>
  <si>
    <t>Proceedings of the 2012 12th International Conference on Hybrid Intelligent Systems, HIS 2012</t>
  </si>
  <si>
    <t>Bedi, Punam and Gupta, Bhavna and Kaur, Harmeet</t>
  </si>
  <si>
    <t>https://www.scopus.com/inward/record.uri?eid=2-s2.0-84874132758&amp;doi=10.1109%2fHIS.2012.6421350&amp;partnerID=40&amp;md5=5a17f0799411c7facf5c98786aac4eba</t>
  </si>
  <si>
    <t>10.1109/HIS.2012.6421350</t>
  </si>
  <si>
    <t>2-s2.0-84867433063</t>
  </si>
  <si>
    <t>rayyan-218686178</t>
  </si>
  <si>
    <t>A usage control based architecture for cloud environments</t>
  </si>
  <si>
    <t>Proceedings of the 2012 IEEE 26th International Parallel and Distributed Processing Symposium Workshops, IPDPSW 2012</t>
  </si>
  <si>
    <t>Tavizi, Tina and Shajari, Mehdi and Dodangeh, Peyman</t>
  </si>
  <si>
    <t>https://www.scopus.com/inward/record.uri?eid=2-s2.0-84867433063&amp;doi=10.1109%2fIPDPSW.2012.193&amp;partnerID=40&amp;md5=a0085e4c7bec6626a766219f1475ff37</t>
  </si>
  <si>
    <t>10.1109/IPDPSW.2012.193</t>
  </si>
  <si>
    <t>2-s2.0-84893127114</t>
  </si>
  <si>
    <t>rayyan-218686179</t>
  </si>
  <si>
    <t>Traitor-traceable key pre-distribution based on visual secret sharing</t>
  </si>
  <si>
    <t>Kumar, Sheethal and Jaipal, Pai B. J. and Sen Gupta, Sourav and Ungrapalli, Vigesh R.</t>
  </si>
  <si>
    <t>https://www.scopus.com/inward/record.uri?eid=2-s2.0-84893127114&amp;doi=10.1007%2f978-3-642-45204-8_15&amp;partnerID=40&amp;md5=b86d557da952f71cd849952ae76a1e07</t>
  </si>
  <si>
    <t>10.1007/978-3-642-45204-8_15</t>
  </si>
  <si>
    <t>2-s2.0-84869594047</t>
  </si>
  <si>
    <t>rayyan-218686180</t>
  </si>
  <si>
    <t>Policy driven remote attestation</t>
  </si>
  <si>
    <t>Gopalan, Anandha and Gowadia, Vaibhav and Scalavino, Enrico and Lupu, Emil</t>
  </si>
  <si>
    <t>https://www.scopus.com/inward/record.uri?eid=2-s2.0-84869594047&amp;doi=10.1007%2f978-3-642-30244-2_13&amp;partnerID=40&amp;md5=9b2d776f4e794d49082e2a5976936882</t>
  </si>
  <si>
    <t>10.1007/978-3-642-30244-2_13</t>
  </si>
  <si>
    <t>2-s2.0-80755168369</t>
  </si>
  <si>
    <t>rayyan-218686181</t>
  </si>
  <si>
    <t>Policy auditing over incomplete logs: Theory, implementation and applications</t>
  </si>
  <si>
    <t>Garg, Deepak and Jia, Limin and Datta, Anupam</t>
  </si>
  <si>
    <t>https://www.scopus.com/inward/record.uri?eid=2-s2.0-80755168369&amp;doi=10.1145%2f2046707.2046726&amp;partnerID=40&amp;md5=d612f4d237f16cbfdc89e08f874321f7</t>
  </si>
  <si>
    <t>10.1145/2046707.2046726</t>
  </si>
  <si>
    <t>2-s2.0-78650135542</t>
  </si>
  <si>
    <t>rayyan-218686182</t>
  </si>
  <si>
    <t>Secure cross-domain data sharing architecture for crisis management</t>
  </si>
  <si>
    <t>Gowadia, Vaibhav and Scalavino, Enrico and Lupu, Emil C. and Starostin, Dmitry and Orlov, Alexey</t>
  </si>
  <si>
    <t>https://www.scopus.com/inward/record.uri?eid=2-s2.0-78650135542&amp;doi=10.1145%2f1866870.1866879&amp;partnerID=40&amp;md5=729e58118baf9fed1e44a027c1a5681b</t>
  </si>
  <si>
    <t>2-s2.0-84864259049</t>
  </si>
  <si>
    <t>rayyan-218686183</t>
  </si>
  <si>
    <t>Semantic access control for cloud computing based on e-Healthcare</t>
  </si>
  <si>
    <t>Proceedings of the 2012 IEEE 16th International Conference on Computer Supported Cooperative Work in Design, CSCWD 2012</t>
  </si>
  <si>
    <t>Sun, Lili and Wang, Hua and Yong, Jianming and Wu, Guoxin</t>
  </si>
  <si>
    <t>https://www.scopus.com/inward/record.uri?eid=2-s2.0-84864259049&amp;doi=10.1109%2fCSCWD.2012.6221866&amp;partnerID=40&amp;md5=7aca49ead574dfa07b13c78bff3250ed</t>
  </si>
  <si>
    <t>10.1109/CSCWD.2012.6221866</t>
  </si>
  <si>
    <t>2-s2.0-84885884531</t>
  </si>
  <si>
    <t>rayyan-218686184</t>
  </si>
  <si>
    <t>Context-aware usage control for Android</t>
  </si>
  <si>
    <t>Bai, Guangdong and Gu, Liang and Feng, Tao and Guo, Yao and Chen, Xiangqun</t>
  </si>
  <si>
    <t>https://www.scopus.com/inward/record.uri?eid=2-s2.0-84885884531&amp;doi=10.1007%2f978-3-642-16161-2_19&amp;partnerID=40&amp;md5=71d5f97bbfbc03ce8a652ca3b492bbb4</t>
  </si>
  <si>
    <t>10.1007/978-3-642-16161-2_19</t>
  </si>
  <si>
    <t>2-s2.0-79951654977</t>
  </si>
  <si>
    <t>rayyan-218686185</t>
  </si>
  <si>
    <t>A robust text digital watermarking algorithm based on fragments regrouping strategy</t>
  </si>
  <si>
    <t>Proceedings 2010 IEEE International Conference on Information Theory and Information Security, ICITIS 2010</t>
  </si>
  <si>
    <t>Cheng, Wengang and Feng, Hui and Yang, Cuiru</t>
  </si>
  <si>
    <t>https://www.scopus.com/inward/record.uri?eid=2-s2.0-79951654977&amp;doi=10.1109%2fICITIS.2010.5689520&amp;partnerID=40&amp;md5=e4d073d96e44e0de2a47742f4faaf036</t>
  </si>
  <si>
    <t>10.1109/ICITIS.2010.5689520</t>
  </si>
  <si>
    <t>2-s2.0-79955514715</t>
  </si>
  <si>
    <t>rayyan-218686186</t>
  </si>
  <si>
    <t>The research of access control based on UCON in the internet of things</t>
  </si>
  <si>
    <t>Guoping, Zhang and Wentao, Gong</t>
  </si>
  <si>
    <t>https://www.scopus.com/inward/record.uri?eid=2-s2.0-79955514715&amp;doi=10.4304%2fjsw.6.4.724-731&amp;partnerID=40&amp;md5=ac94675ea95e78dacec8dc42c2f9c865</t>
  </si>
  <si>
    <t>10.4304/jsw.6.4.724-731</t>
  </si>
  <si>
    <t>2-s2.0-84860735258</t>
  </si>
  <si>
    <t>rayyan-218686187</t>
  </si>
  <si>
    <t>Privacy preserving picture sharing: Enforcing usage control in distributed on-line social networks</t>
  </si>
  <si>
    <t>Proceedings of the 5th Workshop on Social Network Systems, SNS'12</t>
  </si>
  <si>
    <t>https://www.scopus.com/inward/record.uri?eid=2-s2.0-84860735258&amp;doi=10.1145%2f2181176.2181182&amp;partnerID=40&amp;md5=db530eba98a9c2582f1962924499d9a3</t>
  </si>
  <si>
    <t>10.1145/2181176.2181182</t>
  </si>
  <si>
    <t>2-s2.0-79955738792</t>
  </si>
  <si>
    <t>rayyan-218686188</t>
  </si>
  <si>
    <t>High-capacity text watermarking resistive to print-scan process</t>
  </si>
  <si>
    <t>Yingyong Kexue Xuebao/Journal of Applied Sciences</t>
  </si>
  <si>
    <t>Guo, Cheng-Qing and Xu, Guo-Ai and Niu, Xin-Xin and Li, Yang</t>
  </si>
  <si>
    <t>https://www.scopus.com/inward/record.uri?eid=2-s2.0-79955738792&amp;doi=10.3969%2fj.issn.0255-8297.2011.02.006&amp;partnerID=40&amp;md5=3a465739bc48aaf6396608dc83e67f2a</t>
  </si>
  <si>
    <t>10.3969/j.issn.0255-8297.2011.02.006</t>
  </si>
  <si>
    <t>2-s2.0-84882949831</t>
  </si>
  <si>
    <t>rayyan-218686189</t>
  </si>
  <si>
    <t>Towards purpose enforcement model for privacyaware usage control policy in distributed healthcare</t>
  </si>
  <si>
    <t>https://www.scopus.com/inward/record.uri?eid=2-s2.0-84882949831&amp;doi=10.1504%2fIJSN.2013.055943&amp;partnerID=40&amp;md5=e874909de87ead7e02ad66dd76883574</t>
  </si>
  <si>
    <t>10.1504/IJSN.2013.055943</t>
  </si>
  <si>
    <t>2-s2.0-78651327272</t>
  </si>
  <si>
    <t>rayyan-218686190</t>
  </si>
  <si>
    <t>The research of access process in web services based on XACML</t>
  </si>
  <si>
    <t>2010 2nd International Workshop on Database Technology and Applications, DBTA2010 - Proceedings</t>
  </si>
  <si>
    <t>https://www.scopus.com/inward/record.uri?eid=2-s2.0-78651327272&amp;doi=10.1109%2fDBTA.2010.5658957&amp;partnerID=40&amp;md5=f298c676492a952de5e4f568ca9bcb08</t>
  </si>
  <si>
    <t>10.1109/DBTA.2010.5658957</t>
  </si>
  <si>
    <t>2-s2.0-78649868566</t>
  </si>
  <si>
    <t>rayyan-218686191</t>
  </si>
  <si>
    <t>Access control for Web services based on feedback and decay</t>
  </si>
  <si>
    <t>Proceedings of the 9th IEEE International Conference on Cognitive Informatics, ICCI 2010</t>
  </si>
  <si>
    <t>Jin, Shangzhu and Peng, Jun</t>
  </si>
  <si>
    <t>https://www.scopus.com/inward/record.uri?eid=2-s2.0-78649868566&amp;doi=10.1109%2fCOGINF.2010.5599687&amp;partnerID=40&amp;md5=dece885db2157e75a605745f8c031339</t>
  </si>
  <si>
    <t>10.1109/COGINF.2010.5599687</t>
  </si>
  <si>
    <t>2-s2.0-84863350338</t>
  </si>
  <si>
    <t>rayyan-218686192</t>
  </si>
  <si>
    <t>The research of access control in the application of VANET based on UCON</t>
  </si>
  <si>
    <t>Procedia Engineering</t>
  </si>
  <si>
    <t>Zhang, Guoping and Gong, Wentao</t>
  </si>
  <si>
    <t>https://www.scopus.com/inward/record.uri?eid=2-s2.0-84863350338&amp;doi=10.1016%2fj.proeng.2012.01.625&amp;partnerID=40&amp;md5=9ab59ba788cbf2e340f705ca0bbb832c</t>
  </si>
  <si>
    <t>2-s2.0-84863292248</t>
  </si>
  <si>
    <t>rayyan-218686193</t>
  </si>
  <si>
    <t>Dynamic remote attestation through behavior measurement and verification</t>
  </si>
  <si>
    <t>Alam, Masoom and Zhang, Xinwen and Nauman, Mohammad and Ali, Tamleek and Khan, Sanaullah and Khan, Shahbaz and Alam, Quratulain and Anwar, Sajid and Jaffar, Arfan and Hayat, Amir and Ali, Muhammad and Adnan, Awais</t>
  </si>
  <si>
    <t>https://www.scopus.com/inward/record.uri?eid=2-s2.0-84863292248&amp;partnerID=40&amp;md5=acf7a0a626f9662a906e43bec098f9ec</t>
  </si>
  <si>
    <t>2-s2.0-84873365559</t>
  </si>
  <si>
    <t>rayyan-218686194</t>
  </si>
  <si>
    <t>Digital forensics for enterprise rights management systems</t>
  </si>
  <si>
    <t>Schrittwieser, Sebastian and Kieseberg, Peter and Weippl, Edgar</t>
  </si>
  <si>
    <t>https://www.scopus.com/inward/record.uri?eid=2-s2.0-84873365559&amp;doi=10.1145%2f2428736.2428756&amp;partnerID=40&amp;md5=07485939d94cf53458f9c66f76059c5d</t>
  </si>
  <si>
    <t>10.1145/2428736.2428756</t>
  </si>
  <si>
    <t>2-s2.0-84862783450</t>
  </si>
  <si>
    <t>rayyan-218686195</t>
  </si>
  <si>
    <t>A trusted computing-based security architecture for policy-label protection</t>
  </si>
  <si>
    <t>Liu, Ziwen and Feng, Dengguo and Yu, Aimin</t>
  </si>
  <si>
    <t>https://www.scopus.com/inward/record.uri?eid=2-s2.0-84862783450&amp;partnerID=40&amp;md5=54438b18a6b755d9adf6023ce398dfa6</t>
  </si>
  <si>
    <t>2-s2.0-77954360468</t>
  </si>
  <si>
    <t>rayyan-218686196</t>
  </si>
  <si>
    <t>Model of services trust threshold assess based on fuzzy theory</t>
  </si>
  <si>
    <t>Dai, Changying and Gong, Wentao</t>
  </si>
  <si>
    <t>https://www.scopus.com/inward/record.uri?eid=2-s2.0-77954360468&amp;doi=10.1109%2fEBISS.2010.5473596&amp;partnerID=40&amp;md5=90c4b285232ef7cf6f5d54cdeb26b56b</t>
  </si>
  <si>
    <t>10.1109/EBISS.2010.5473596</t>
  </si>
  <si>
    <t>2-s2.0-84871554886</t>
  </si>
  <si>
    <t>rayyan-218686197</t>
  </si>
  <si>
    <t>On the automated analysis of safety in usage control: A new decidability result</t>
  </si>
  <si>
    <t>Ranise, Silvio and Armando, Alessandro</t>
  </si>
  <si>
    <t>https://www.scopus.com/inward/record.uri?eid=2-s2.0-84871554886&amp;doi=10.1007%2f978-3-642-34601-9_2&amp;partnerID=40&amp;md5=a0e0d0f234b8ad8775b5c2c2d3086db9</t>
  </si>
  <si>
    <t>10.1007/978-3-642-34601-9_2</t>
  </si>
  <si>
    <t>2-s2.0-84859033160</t>
  </si>
  <si>
    <t>rayyan-218686198</t>
  </si>
  <si>
    <t>Measuring privacy compliance with process specifications</t>
  </si>
  <si>
    <t>Proceedings - 2011 3rd International Workshop on Security Measurements and Metrics, Metrisec 2011</t>
  </si>
  <si>
    <t>Banescu, Sebastian and Zannone, Nicola</t>
  </si>
  <si>
    <t>https://www.scopus.com/inward/record.uri?eid=2-s2.0-84859033160&amp;doi=10.1109%2fMetrisec.2011.10&amp;partnerID=40&amp;md5=0805cd9938a8285404e06c0f7b31136b</t>
  </si>
  <si>
    <t>10.1109/Metrisec.2011.10</t>
  </si>
  <si>
    <t>2-s2.0-84878702356</t>
  </si>
  <si>
    <t>rayyan-218686199</t>
  </si>
  <si>
    <t>Usage decision model for online social network</t>
  </si>
  <si>
    <t>Proceedings - 2012 International Conference on Advanced Computer Science Applications and Technologies, ACSAT 2012</t>
  </si>
  <si>
    <t>Shahpasand, Maryam and Mahmod, Ramlan and Udzir, Nur Izura and Deghantanha, Ali</t>
  </si>
  <si>
    <t>https://www.scopus.com/inward/record.uri?eid=2-s2.0-84878702356&amp;doi=10.1109%2fACSAT.2012.12&amp;partnerID=40&amp;md5=aa5a7ff62661d349ddfc3d11a88a2100</t>
  </si>
  <si>
    <t>10.1109/ACSAT.2012.12</t>
  </si>
  <si>
    <t>2-s2.0-84874825597</t>
  </si>
  <si>
    <t>rayyan-218686200</t>
  </si>
  <si>
    <t>A new approach for delegation in usage control</t>
  </si>
  <si>
    <t>Hu, Xiao Liang and Osborn, Sylvia L.</t>
  </si>
  <si>
    <t>https://www.scopus.com/inward/record.uri?eid=2-s2.0-84874825597&amp;doi=10.1145%2f2435349.2435388&amp;partnerID=40&amp;md5=996da6384b9623d2f157fdfb0caf0f58</t>
  </si>
  <si>
    <t>10.1145/2435349.2435388</t>
  </si>
  <si>
    <t>2-s2.0-84874919578</t>
  </si>
  <si>
    <t>rayyan-218686201</t>
  </si>
  <si>
    <t>Data usage control enforcement in distributed systems</t>
  </si>
  <si>
    <t>https://www.scopus.com/inward/record.uri?eid=2-s2.0-84874919578&amp;doi=10.1145%2f2435349.2435358&amp;partnerID=40&amp;md5=d7a5f5e07763b8f978dd1e0b571eab4a</t>
  </si>
  <si>
    <t>10.1145/2435349.2435358</t>
  </si>
  <si>
    <t>2-s2.0-50249119601</t>
  </si>
  <si>
    <t>rayyan-218686202</t>
  </si>
  <si>
    <t>Sharing but protecting content against internal leakage for organisations</t>
  </si>
  <si>
    <t>Alawneh, Muntaha and Abbadi, Imad M.</t>
  </si>
  <si>
    <t>https://www.scopus.com/inward/record.uri?eid=2-s2.0-50249119601&amp;doi=10.1007%2f978-3-540-70567-3_19&amp;partnerID=40&amp;md5=75e4843f9ebc84f8f2723409ef8f9c44</t>
  </si>
  <si>
    <t>2-s2.0-70450190822</t>
  </si>
  <si>
    <t>rayyan-218686203</t>
  </si>
  <si>
    <t>Research on controllability of internet information content security</t>
  </si>
  <si>
    <t>2009 1st International Conference on Networked Digital Technologies, NDT 2009</t>
  </si>
  <si>
    <t>Lihua, Yin and Binxing, Fang and Yunchuan, Guo and Hui, He</t>
  </si>
  <si>
    <t>https://www.scopus.com/inward/record.uri?eid=2-s2.0-70450190822&amp;doi=10.1109%2fNDT.2009.5272141&amp;partnerID=40&amp;md5=462e9a40748b68776427cf9c9dcd7931</t>
  </si>
  <si>
    <t>10.1109/NDT.2009.5272141</t>
  </si>
  <si>
    <t>2-s2.0-76149109124</t>
  </si>
  <si>
    <t>rayyan-218686204</t>
  </si>
  <si>
    <t>Information content security on the Internet: The control model and its evaluation</t>
  </si>
  <si>
    <t>Science in China, Series F: Information Sciences</t>
  </si>
  <si>
    <t>Fang, BinXing and Guo, YunChuan and Zhou, Yuan</t>
  </si>
  <si>
    <t>https://www.scopus.com/inward/record.uri?eid=2-s2.0-76149109124&amp;doi=10.1007%2fs11432-010-0014-z&amp;partnerID=40&amp;md5=e61668ae292a5f90f00891c7665f8e36</t>
  </si>
  <si>
    <t>10.1007/s11432-010-0014-z</t>
  </si>
  <si>
    <t>2-s2.0-85001720435</t>
  </si>
  <si>
    <t>rayyan-218686205</t>
  </si>
  <si>
    <t>Using Usage Control to Access XML Databases</t>
  </si>
  <si>
    <t>International Journal of Information Systems in the Service Sector (IJISSS)</t>
  </si>
  <si>
    <t>Sun, Lili and Li, Yan</t>
  </si>
  <si>
    <t>https://www.scopus.com/inward/record.uri?eid=2-s2.0-85001720435&amp;doi=10.4018%2fjisss.2009070102&amp;partnerID=40&amp;md5=95b519e7e18823d2272d5f1c8da4a069</t>
  </si>
  <si>
    <t>2-s2.0-47649128729</t>
  </si>
  <si>
    <t>rayyan-218686206</t>
  </si>
  <si>
    <t>Usage control reference monitor architecture</t>
  </si>
  <si>
    <t>Proceedings - 3rd International Workshop on Security, Privacy and Trust in Pervasive and Ubiquitous Computing, SecPerU 2007</t>
  </si>
  <si>
    <t>Schaefer, Christian</t>
  </si>
  <si>
    <t>https://www.scopus.com/inward/record.uri?eid=2-s2.0-47649128729&amp;doi=10.1109%2fSECPERU.2007.20&amp;partnerID=40&amp;md5=4dddda094940452f4cb66a514ce368c0</t>
  </si>
  <si>
    <t>10.1109/SECPERU.2007.20</t>
  </si>
  <si>
    <t>2-s2.0-78650450656</t>
  </si>
  <si>
    <t>rayyan-218686207</t>
  </si>
  <si>
    <t>Semantic usage policies for Web Services</t>
  </si>
  <si>
    <t>Speiser, Sebastian</t>
  </si>
  <si>
    <t>https://www.scopus.com/inward/record.uri?eid=2-s2.0-78650450656&amp;doi=10.1007%2f978-3-642-04930-9_64&amp;partnerID=40&amp;md5=43a16ad5f58e74a62b48f738b0759c98</t>
  </si>
  <si>
    <t>2-s2.0-48349118304</t>
  </si>
  <si>
    <t>rayyan-218686208</t>
  </si>
  <si>
    <t>The research and application of resource dissemination based on credibility and UCON</t>
  </si>
  <si>
    <t>Proceedings - 2007 International Conference on Computational Intelligence and Security, CIS 2007</t>
  </si>
  <si>
    <t>Wang, Fengying and Wang, Fei</t>
  </si>
  <si>
    <t>https://www.scopus.com/inward/record.uri?eid=2-s2.0-48349118304&amp;doi=10.1109%2fCIS.2007.226&amp;partnerID=40&amp;md5=8a512389f208a9623bbdae16dc56f649</t>
  </si>
  <si>
    <t>10.1109/CIS.2007.226</t>
  </si>
  <si>
    <t>2-s2.0-84900052022</t>
  </si>
  <si>
    <t>rayyan-218686209</t>
  </si>
  <si>
    <t>Privacy automation in context-aware services</t>
  </si>
  <si>
    <t>Context-Aware Mobile and Ubiquitous Computing for Enhanced Usability: Adaptive Technologies and Applications</t>
  </si>
  <si>
    <t>Eldin, Amr Ali and Daskapan, Semir and van den Berg, Jan</t>
  </si>
  <si>
    <t>https://www.scopus.com/inward/record.uri?eid=2-s2.0-84900052022&amp;doi=10.4018%2f978-1-60566-290-9.ch013&amp;partnerID=40&amp;md5=8e1cf172f669a5e520f8af44c66d6aa9</t>
  </si>
  <si>
    <t>10.4018/978-1-60566-290-9.ch013</t>
  </si>
  <si>
    <t>2-s2.0-77954679146</t>
  </si>
  <si>
    <t>rayyan-218686210</t>
  </si>
  <si>
    <t>Model analysis of information system security field for Lattice expansion</t>
  </si>
  <si>
    <t>Lin, Bo-Gang</t>
  </si>
  <si>
    <t>https://www.scopus.com/inward/record.uri?eid=2-s2.0-77954679146&amp;partnerID=40&amp;md5=afb51d6be65bacffef8ec4e2c054f4a3</t>
  </si>
  <si>
    <t>2-s2.0-47849106850</t>
  </si>
  <si>
    <t>rayyan-218686211</t>
  </si>
  <si>
    <t>Research on usage control model with delegation characteristics based on OM-AM methodology</t>
  </si>
  <si>
    <t>Proceedings - 2007 IFIP International Conference on Network and Parallel Computing Workshops, NPC 2007</t>
  </si>
  <si>
    <t>Zhang, Zhiyong and Yang, Lin and Pei, Qingqi and Ma, Jianfeng</t>
  </si>
  <si>
    <t>https://www.scopus.com/inward/record.uri?eid=2-s2.0-47849106850&amp;doi=10.1109%2fICNPCW.2007.4351491&amp;partnerID=40&amp;md5=7525430ee83230061d10cc830527f3a2</t>
  </si>
  <si>
    <t>10.1109/ICNPCW.2007.4351491</t>
  </si>
  <si>
    <t>2-s2.0-62749114374</t>
  </si>
  <si>
    <t>rayyan-218686212</t>
  </si>
  <si>
    <t>Design of an automatic password protection mechanism for digital documents</t>
  </si>
  <si>
    <t>Proceedings of the 2008 International Conference on Security and Management, SAM 2008</t>
  </si>
  <si>
    <t>Kaushik, Shashank and Way, Thomas</t>
  </si>
  <si>
    <t>https://www.scopus.com/inward/record.uri?eid=2-s2.0-62749114374&amp;partnerID=40&amp;md5=dcb45b71cffa76c792784e3cadae1023</t>
  </si>
  <si>
    <t>2-s2.0-33845309426</t>
  </si>
  <si>
    <t>rayyan-218686213</t>
  </si>
  <si>
    <t>A rights managing model in learning resource distribution</t>
  </si>
  <si>
    <t>ITHET 2005: 6th International Conference on Information Technology Based Higher Education and Training, 2005</t>
  </si>
  <si>
    <t>Cheng, Wenqing and Deng, Wanting and Wu, Di</t>
  </si>
  <si>
    <t>https://www.scopus.com/inward/record.uri?eid=2-s2.0-33845309426&amp;doi=10.1109%2fITHET.2005.1560314&amp;partnerID=40&amp;md5=fd854966f15dcbfdb1e3496d6126a896</t>
  </si>
  <si>
    <t>10.1109/ITHET.2005.1560314</t>
  </si>
  <si>
    <t>2-s2.0-33845433424</t>
  </si>
  <si>
    <t>rayyan-218686214</t>
  </si>
  <si>
    <t>Policy languages for digital identity management in federation systems</t>
  </si>
  <si>
    <t>Proceedings - Seventh IEEE International Workshop on Policies for Distributed Systems and Networks, Policy 2006</t>
  </si>
  <si>
    <t>Bertino, Elisa and Bhargav-Spantzel, Abhilasha and Squicciarini, Anna Cinzia</t>
  </si>
  <si>
    <t>https://www.scopus.com/inward/record.uri?eid=2-s2.0-33845433424&amp;doi=10.1109%2fPOLICY.2006.22&amp;partnerID=40&amp;md5=f95d27a4a434dba1f2649ee3946f60be</t>
  </si>
  <si>
    <t>10.1109/POLICY.2006.22</t>
  </si>
  <si>
    <t>2-s2.0-33845453713</t>
  </si>
  <si>
    <t>rayyan-218686215</t>
  </si>
  <si>
    <t>Securing data accountability in decentralized systems</t>
  </si>
  <si>
    <t>Corin, Ricardo and Galindo, David and Hoepman, Jaap-Henk</t>
  </si>
  <si>
    <t>https://www.scopus.com/inward/record.uri?eid=2-s2.0-33845453713&amp;doi=10.1007%2f11915034_86&amp;partnerID=40&amp;md5=e01f2bde854ff3bc255bc1c1de453e67</t>
  </si>
  <si>
    <t>10.1007/11915034_86</t>
  </si>
  <si>
    <t>2-s2.0-84903618665</t>
  </si>
  <si>
    <t>rayyan-218686216</t>
  </si>
  <si>
    <t>Attribute analysis of usage control (UCON)</t>
  </si>
  <si>
    <t>Proceedings of the 11th Joint International Computer Conference, JICC 2005</t>
  </si>
  <si>
    <t>Li, Zude and Ye, Xiaojun</t>
  </si>
  <si>
    <t>https://www.scopus.com/inward/record.uri?eid=2-s2.0-84903618665&amp;doi=10.1142%2f9789812701534_0014&amp;partnerID=40&amp;md5=79887ca791c44613187502a373f30a06</t>
  </si>
  <si>
    <t>10.1142/9789812701534_0014</t>
  </si>
  <si>
    <t>2-s2.0-77949483004</t>
  </si>
  <si>
    <t>rayyan-218686217</t>
  </si>
  <si>
    <t>Trusted terminal design of distributed environment</t>
  </si>
  <si>
    <t>Proceedings - 1st International Symposium on Computer Network and Multimedia Technology, CNMT 2009</t>
  </si>
  <si>
    <t>Cui, Yan-Li and Zhang, Xing</t>
  </si>
  <si>
    <t>https://www.scopus.com/inward/record.uri?eid=2-s2.0-77949483004&amp;doi=10.1109%2fCNMT.2009.5374540&amp;partnerID=40&amp;md5=f538ad2203c6b7aaa6103426b20c4188</t>
  </si>
  <si>
    <t>10.1109/CNMT.2009.5374540</t>
  </si>
  <si>
    <t>2-s2.0-33645533244</t>
  </si>
  <si>
    <t>rayyan-218686218</t>
  </si>
  <si>
    <t>A dynamic label checking approach for information flow control in web services</t>
  </si>
  <si>
    <t>International Journal of Web Services Research</t>
  </si>
  <si>
    <t>Tari, Zahir and Bertok, Peter and Simic, Dusan</t>
  </si>
  <si>
    <t>https://www.scopus.com/inward/record.uri?eid=2-s2.0-33645533244&amp;doi=10.4018%2fjwsr.2006010101&amp;partnerID=40&amp;md5=6b89a2988ff5f3e1dde01776e652020c</t>
  </si>
  <si>
    <t>IGI Publishing</t>
  </si>
  <si>
    <t>10.4018/jwsr.2006010101</t>
  </si>
  <si>
    <t>2-s2.0-11244334377</t>
  </si>
  <si>
    <t>rayyan-218686219</t>
  </si>
  <si>
    <t>Towards a multi-dimensional characterization of dissemination control</t>
  </si>
  <si>
    <t>Proceedings - Fifth IEEE International Workshop on Policies for Distributed Systems and Networks, POLICY 2004</t>
  </si>
  <si>
    <t>Thomas, Roshan K. and Sandhu, Ravi</t>
  </si>
  <si>
    <t>https://www.scopus.com/inward/record.uri?eid=2-s2.0-11244334377&amp;doi=10.1109%2fPOLICY.2004.1309168&amp;partnerID=40&amp;md5=23742a34d3741a7cab6bc973f2f0d46f</t>
  </si>
  <si>
    <t>2-s2.0-84871394174</t>
  </si>
  <si>
    <t>rayyan-218686220</t>
  </si>
  <si>
    <t>An evaluation framework for DRM</t>
  </si>
  <si>
    <t>6th International Workshop for Technical, Economic and Legal Aspects of Business Models for Virtual Goods, Incorporating the 4th International Open Digital Rights Language Workshop, ODRL 2008</t>
  </si>
  <si>
    <t>Arnab, Alapan and Hutchison, Andrew</t>
  </si>
  <si>
    <t>https://www.scopus.com/inward/record.uri?eid=2-s2.0-84871394174&amp;partnerID=40&amp;md5=3d37dded76055ca9156820ee10812c24</t>
  </si>
  <si>
    <t>2-s2.0-54249141910</t>
  </si>
  <si>
    <t>rayyan-218686221</t>
  </si>
  <si>
    <t>Research on an UCON model supporting distributed management</t>
  </si>
  <si>
    <t>Proceedings of the 2008 IEEE International Conference on Information and Automation, ICIA 2008</t>
  </si>
  <si>
    <t>Jiang, Zetao and Hu, Shuo and Gan, Shengke and Shu, Yuanzhong</t>
  </si>
  <si>
    <t>https://www.scopus.com/inward/record.uri?eid=2-s2.0-54249141910&amp;doi=10.1109%2fICINFA.2008.4608244&amp;partnerID=40&amp;md5=20bc732ea0dda16841ddf64166ab52dc</t>
  </si>
  <si>
    <t>10.1109/ICINFA.2008.4608244</t>
  </si>
  <si>
    <t>2-s2.0-67649764018</t>
  </si>
  <si>
    <t>rayyan-218686223</t>
  </si>
  <si>
    <t>A personal mobile DRM manager for smartphones</t>
  </si>
  <si>
    <t>Bhatt, Siddharth and Sion, Radu and Carbunar, Bogdan</t>
  </si>
  <si>
    <t>https://www.scopus.com/inward/record.uri?eid=2-s2.0-67649764018&amp;doi=10.1016%2fj.cose.2009.03.001&amp;partnerID=40&amp;md5=0a79814595175c269e7ff57c0f001efb</t>
  </si>
  <si>
    <t>10.1016/j.cose.2009.03.001</t>
  </si>
  <si>
    <t>2-s2.0-41549164866</t>
  </si>
  <si>
    <t>rayyan-218686224</t>
  </si>
  <si>
    <t>Protecting disseminative information in E-learning</t>
  </si>
  <si>
    <t>Sun, Lili and Wang, Hua and Li, Yan</t>
  </si>
  <si>
    <t>https://www.scopus.com/inward/record.uri?eid=2-s2.0-41549164866&amp;doi=10.1007%2f978-3-540-78139-4_49&amp;partnerID=40&amp;md5=8489e257e2550e04c9c50819d85a33f2</t>
  </si>
  <si>
    <t>10.1007/978-3-540-78139-4_49</t>
  </si>
  <si>
    <t>2-s2.0-52249115434</t>
  </si>
  <si>
    <t>rayyan-218686225</t>
  </si>
  <si>
    <t>Improved UCON A-based authorization policy specification of grid services</t>
  </si>
  <si>
    <t>Gui, Jinsong and Chen, Zhigang and Guo, Ying</t>
  </si>
  <si>
    <t>https://www.scopus.com/inward/record.uri?eid=2-s2.0-52249115434&amp;partnerID=40&amp;md5=d961e69d4ddf78ca4baffcf19f09e3e6</t>
  </si>
  <si>
    <t>2-s2.0-62349107660</t>
  </si>
  <si>
    <t>rayyan-218686226</t>
  </si>
  <si>
    <t>Access control of RFID middleware using extended Usage Control model</t>
  </si>
  <si>
    <t>Proceedings of the 2008 2nd International Conference on Future Generation Communication and Networking, FGCN 2008</t>
  </si>
  <si>
    <t>Shin, Woochul and Li, Xun and Yoo, Sang Bong</t>
  </si>
  <si>
    <t>https://www.scopus.com/inward/record.uri?eid=2-s2.0-62349107660&amp;doi=10.1109%2fFGCN.2008.15&amp;partnerID=40&amp;md5=4931b4ae58fe8463eb7c55b10a7c82b0</t>
  </si>
  <si>
    <t>10.1109/FGCN.2008.15</t>
  </si>
  <si>
    <t>2-s2.0-54249118281</t>
  </si>
  <si>
    <t>rayyan-218686227</t>
  </si>
  <si>
    <t>ERDRM: A Digital Rights Management system model for educational resources</t>
  </si>
  <si>
    <t>Wang, Shujuan and Liu, Qingtang</t>
  </si>
  <si>
    <t>https://www.scopus.com/inward/record.uri?eid=2-s2.0-54249118281&amp;doi=10.1007%2f978-3-540-85033-5_8&amp;partnerID=40&amp;md5=53d9821aeb82adc85f672a9f2f3ebaab</t>
  </si>
  <si>
    <t>10.1007/978-3-540-85033-5_8</t>
  </si>
  <si>
    <t>2-s2.0-33845245625</t>
  </si>
  <si>
    <t>rayyan-218686228</t>
  </si>
  <si>
    <t>ShareEnabler: Policy-driven access management for ad-hoc collaborative sharing</t>
  </si>
  <si>
    <t>Jin, Jing and Ahn, Gail-Joon and Singhal, Mukesh</t>
  </si>
  <si>
    <t>https://www.scopus.com/inward/record.uri?eid=2-s2.0-33845245625&amp;doi=10.1007%2f11896548_55&amp;partnerID=40&amp;md5=73e588582361694293fd8987c5113f15</t>
  </si>
  <si>
    <t>10.1007/11896548_55</t>
  </si>
  <si>
    <t>2-s2.0-34548026791</t>
  </si>
  <si>
    <t>rayyan-218686229</t>
  </si>
  <si>
    <t>A posteriori compliance control</t>
  </si>
  <si>
    <t>Etalle, Sandro and Winsborough, William H.</t>
  </si>
  <si>
    <t>https://www.scopus.com/inward/record.uri?eid=2-s2.0-34548026791&amp;doi=10.1145%2f1266840.1266843&amp;partnerID=40&amp;md5=1c890fc6c247cfa89107857472b7092e</t>
  </si>
  <si>
    <t>2-s2.0-52249124086</t>
  </si>
  <si>
    <t>rayyan-218686230</t>
  </si>
  <si>
    <t>UCGS: A usage control approach for grid services</t>
  </si>
  <si>
    <t>Proceedings - CIS Workshops 2007, 2007 International Conference on Computational Intelligence and Security Workshops</t>
  </si>
  <si>
    <t>Mei, Yiduo and Dong, Xiaoshe and Wu, Weiguo and Guan, Shangyuan and Xu, Jing</t>
  </si>
  <si>
    <t>https://www.scopus.com/inward/record.uri?eid=2-s2.0-52249124086&amp;doi=10.1109%2fcisw.2007.4425539&amp;partnerID=40&amp;md5=7fa896c1bc9f6a323cb3390adcabcd42</t>
  </si>
  <si>
    <t>10.1109/cisw.2007.4425539</t>
  </si>
  <si>
    <t>2-s2.0-63849310283</t>
  </si>
  <si>
    <t>rayyan-218686231</t>
  </si>
  <si>
    <t>Group-based authentication to protect digital content for business applications</t>
  </si>
  <si>
    <t>Chen, Chin-Ling and Chen, Yu-Yi and Chen, Yi-Hwa</t>
  </si>
  <si>
    <t>https://www.scopus.com/inward/record.uri?eid=2-s2.0-63849310283&amp;partnerID=40&amp;md5=f2af69dc7c8991097a0b9061e1591626</t>
  </si>
  <si>
    <t>2-s2.0-72849116409</t>
  </si>
  <si>
    <t>rayyan-218686232</t>
  </si>
  <si>
    <t>Property based attestation and trusted computing: Analysis and challenges</t>
  </si>
  <si>
    <t>NSS 2009 - Network and System Security</t>
  </si>
  <si>
    <t>Nagarajan, Aarthi and Varadharajan, Vijay and Hitchens, Michael and Gallery, Eimear</t>
  </si>
  <si>
    <t>https://www.scopus.com/inward/record.uri?eid=2-s2.0-72849116409&amp;doi=10.1109%2fNSS.2009.83&amp;partnerID=40&amp;md5=df6f8f3899d6314f7391292c8f47dc3c</t>
  </si>
  <si>
    <t>10.1109/NSS.2009.83</t>
  </si>
  <si>
    <t>2-s2.0-33644890451</t>
  </si>
  <si>
    <t>rayyan-218686233</t>
  </si>
  <si>
    <t>Towards a dynamic multi-policy dissemination control model (DMDCON)</t>
  </si>
  <si>
    <t>SIGMOD Record</t>
  </si>
  <si>
    <t>https://www.scopus.com/inward/record.uri?eid=2-s2.0-33644890451&amp;doi=10.1145%2f1121995.1122001&amp;partnerID=40&amp;md5=f0aeb281c394de81b4b7f6af543558af</t>
  </si>
  <si>
    <t>10.1145/1121995.1122001</t>
  </si>
  <si>
    <t>2-s2.0-33751045331</t>
  </si>
  <si>
    <t>rayyan-218686234</t>
  </si>
  <si>
    <t>An anonymous context aware access control architecture for ubiquitous services</t>
  </si>
  <si>
    <t>Proceedings - IEEE International Conference on Mobile Data Management</t>
  </si>
  <si>
    <t>Yokoyama, Shigetoshi and Kamioka, Eiji and Yamada, Shigeki</t>
  </si>
  <si>
    <t>https://www.scopus.com/inward/record.uri?eid=2-s2.0-33751045331&amp;doi=10.1109%2fMDM.2006.31&amp;partnerID=40&amp;md5=83a6e82f0b8231905991c43e3e8da194</t>
  </si>
  <si>
    <t>10.1109/MDM.2006.31</t>
  </si>
  <si>
    <t>2-s2.0-34547288876</t>
  </si>
  <si>
    <t>rayyan-218686235</t>
  </si>
  <si>
    <t>Ubiquitous computing environments and its usage access control</t>
  </si>
  <si>
    <t>Wang, Hua and Zhang, Yanchun and Cao, Jinli</t>
  </si>
  <si>
    <t>https://www.scopus.com/inward/record.uri?eid=2-s2.0-34547288876&amp;doi=10.1145%2f1146847.1146853&amp;partnerID=40&amp;md5=a77095c3db9eacc0beb4169b214b1698</t>
  </si>
  <si>
    <t>10.1145/1146847.1146853</t>
  </si>
  <si>
    <t>2-s2.0-77950633679</t>
  </si>
  <si>
    <t>rayyan-218686236</t>
  </si>
  <si>
    <t>Research on an UCON model supporting distributed workflow</t>
  </si>
  <si>
    <t>3rd International Conference on Genetic and Evolutionary Computing, WGEC 2009</t>
  </si>
  <si>
    <t>Jiang, Zetao and He, Jiafei and Hu, Shuo and Zheng, Bina</t>
  </si>
  <si>
    <t>https://www.scopus.com/inward/record.uri?eid=2-s2.0-77950633679&amp;doi=10.1109%2fWGEC.2009.107&amp;partnerID=40&amp;md5=fc7b20beb1c563d1393756b852057021</t>
  </si>
  <si>
    <t>10.1109/WGEC.2009.107</t>
  </si>
  <si>
    <t>2-s2.0-58149123523</t>
  </si>
  <si>
    <t>rayyan-218686237</t>
  </si>
  <si>
    <t>Usage control resource dissemination model based on fuzzy logic</t>
  </si>
  <si>
    <t>Proceedings - 5th International Conference on Fuzzy Systems and Knowledge Discovery, FSKD 2008</t>
  </si>
  <si>
    <t>Wang, Fengying and Zhao, Lei and Li, Caihong and Cheng, Zhen and Zhang, Qufei</t>
  </si>
  <si>
    <t>https://www.scopus.com/inward/record.uri?eid=2-s2.0-58149123523&amp;doi=10.1109%2fFSKD.2008.448&amp;partnerID=40&amp;md5=a86918e027021d3f80b9269225d61fbc</t>
  </si>
  <si>
    <t>10.1109/FSKD.2008.448</t>
  </si>
  <si>
    <t>2-s2.0-20844442173</t>
  </si>
  <si>
    <t>rayyan-218686238</t>
  </si>
  <si>
    <t>Applying semantic knowledge to real-time update of access control policies</t>
  </si>
  <si>
    <t>Ray, Indrakshi</t>
  </si>
  <si>
    <t>https://www.scopus.com/inward/record.uri?eid=2-s2.0-20844442173&amp;doi=10.1109%2fTKDE.2005.88&amp;partnerID=40&amp;md5=c1434e9b545cbb14fbbe9c2d362d6b10</t>
  </si>
  <si>
    <t>10.1109/TKDE.2005.88</t>
  </si>
  <si>
    <t>2-s2.0-77952604450</t>
  </si>
  <si>
    <t>rayyan-218686239</t>
  </si>
  <si>
    <t>Risk-based usage control for Service Oriented Architecture</t>
  </si>
  <si>
    <t>Proceedings of the 18th Euromicro Conference on Parallel, Distributed and Network-Based Processing, PDP 2010</t>
  </si>
  <si>
    <t>https://www.scopus.com/inward/record.uri?eid=2-s2.0-77952604450&amp;doi=10.1109%2fPDP.2010.46&amp;partnerID=40&amp;md5=d3e16804332c1b5eca37182a6380dcd9</t>
  </si>
  <si>
    <t>10.1109/PDP.2010.46</t>
  </si>
  <si>
    <t>2-s2.0-70349885378</t>
  </si>
  <si>
    <t>rayyan-218686240</t>
  </si>
  <si>
    <t>An access control language for a general provenance model</t>
  </si>
  <si>
    <t>Ni, Qun and Xu, Shouhuai and Bertino, Elisa and Sandhu, Ravi and Han, Weili</t>
  </si>
  <si>
    <t>https://www.scopus.com/inward/record.uri?eid=2-s2.0-70349885378&amp;doi=10.1007%2f978-3-642-04219-5_5&amp;partnerID=40&amp;md5=ae8849a4f3a1ecfb485d4e010f5abe08</t>
  </si>
  <si>
    <t>10.1007/978-3-642-04219-5_5</t>
  </si>
  <si>
    <t>2-s2.0-77749280016</t>
  </si>
  <si>
    <t>rayyan-218686241</t>
  </si>
  <si>
    <t>Flexible attestation of policy enforcement for sensitive dataflow leakage prevention</t>
  </si>
  <si>
    <t>1st International Conference on Multimedia Information Networking and Security, MINES 2009</t>
  </si>
  <si>
    <t>Yu, Rong-Wei and Wang, Li-Na and Ma, Xiao-Yan and Ke, Jin</t>
  </si>
  <si>
    <t>https://www.scopus.com/inward/record.uri?eid=2-s2.0-77749280016&amp;doi=10.1109%2fMINES.2009.166&amp;partnerID=40&amp;md5=17b11f81d1fa9e01c100e246ad9676fd</t>
  </si>
  <si>
    <t>10.1109/MINES.2009.166</t>
  </si>
  <si>
    <t>2-s2.0-34547241688</t>
  </si>
  <si>
    <t>rayyan-218686242</t>
  </si>
  <si>
    <t>Role-based access control petri net and negotiation tree model</t>
  </si>
  <si>
    <t>Tongji Daxue Xuebao/Journal of Tongji University</t>
  </si>
  <si>
    <t>Meng, Jian and Cao, Liming and Wang, Xiaoping and Yao, Liang</t>
  </si>
  <si>
    <t>https://www.scopus.com/inward/record.uri?eid=2-s2.0-34547241688&amp;partnerID=40&amp;md5=645d0700f810955ce3423ca0fb8fc2a0</t>
  </si>
  <si>
    <t>2-s2.0-59049085418</t>
  </si>
  <si>
    <t>rayyan-218686243</t>
  </si>
  <si>
    <t>Towards automated privacy compliance in the information Life cycle</t>
  </si>
  <si>
    <t>Ananthanarayanan, Rema and Gupta, Ajay and Mohania, Mukesh</t>
  </si>
  <si>
    <t>https://www.scopus.com/inward/record.uri?eid=2-s2.0-59049085418&amp;doi=10.1007%2f978-3-540-89784-2_9&amp;partnerID=40&amp;md5=c615fda1939cb55c430e6c782bf9d772</t>
  </si>
  <si>
    <t>2-s2.0-84949092437</t>
  </si>
  <si>
    <t>rayyan-218686244</t>
  </si>
  <si>
    <t>Digital rights management issues for video</t>
  </si>
  <si>
    <t>Emmanuel, Sabu and Kankanhalli, Mohan S.</t>
  </si>
  <si>
    <t>https://www.scopus.com/inward/record.uri?eid=2-s2.0-84949092437&amp;doi=10.1201%2f9781420013450&amp;partnerID=40&amp;md5=9d4eca98ef9751ad1845eef0676b202f</t>
  </si>
  <si>
    <t>2-s2.0-70749107257</t>
  </si>
  <si>
    <t>rayyan-218686245</t>
  </si>
  <si>
    <t>L-UCON: Towards layered access control with UCON</t>
  </si>
  <si>
    <t>Proceedings - 12th IEEE International Conference on Computational Science and Engineering, CSE 2009</t>
  </si>
  <si>
    <t>Hu, Hao and Li, Hao and Feng, Dengguo</t>
  </si>
  <si>
    <t>https://www.scopus.com/inward/record.uri?eid=2-s2.0-70749107257&amp;doi=10.1109%2fCSE.2009.163&amp;partnerID=40&amp;md5=9fffc9808609e51fde4cdf342cd2fe28</t>
  </si>
  <si>
    <t>10.1109/CSE.2009.163</t>
  </si>
  <si>
    <t>2-s2.0-84861588416</t>
  </si>
  <si>
    <t>rayyan-218686246</t>
  </si>
  <si>
    <t>A user model for information erasure</t>
  </si>
  <si>
    <t>Electronic Proceedings in Theoretical Computer Science, EPTCS</t>
  </si>
  <si>
    <t>Del Tedesco, Filippo and Sands, David</t>
  </si>
  <si>
    <t>https://www.scopus.com/inward/record.uri?eid=2-s2.0-84861588416&amp;doi=10.4204%2fEPTCS.7.2&amp;partnerID=40&amp;md5=f0b8849a1d527cae190556b4f67f1642</t>
  </si>
  <si>
    <t>Open Publishing Association</t>
  </si>
  <si>
    <t>2-s2.0-57849133494</t>
  </si>
  <si>
    <t>rayyan-218686247</t>
  </si>
  <si>
    <t>Electronic document security sharing system based on lineage mechanism</t>
  </si>
  <si>
    <t>Proceedings - 3rd International Conference on Convergence and Hybrid Information Technology, ICCIT 2008</t>
  </si>
  <si>
    <t>Li, Tao and Bin, Dong Hong and Liang, Yi Wen and Liu, WeiWei</t>
  </si>
  <si>
    <t>https://www.scopus.com/inward/record.uri?eid=2-s2.0-57849133494&amp;doi=10.1109%2fICCIT.2008.312&amp;partnerID=40&amp;md5=5a09e403cb8d5147adf396421ccbd415</t>
  </si>
  <si>
    <t>10.1109/ICCIT.2008.312</t>
  </si>
  <si>
    <t>2-s2.0-77949856244</t>
  </si>
  <si>
    <t>rayyan-218686248</t>
  </si>
  <si>
    <t>Strategy design of permission management and data access scope control in provincial centralized project</t>
  </si>
  <si>
    <t>IFCSTA 2009 Proceedings - 2009 International Forum on Computer Science-Technology and Applications</t>
  </si>
  <si>
    <t>Zhang, Dongmei and Lu, Zhaoxia</t>
  </si>
  <si>
    <t>https://www.scopus.com/inward/record.uri?eid=2-s2.0-77949856244&amp;doi=10.1109%2fIFCSTA.2009.335&amp;partnerID=40&amp;md5=e7337925092bfc8fcb7106b09789d4c0</t>
  </si>
  <si>
    <t>10.1109/IFCSTA.2009.335</t>
  </si>
  <si>
    <t>2-s2.0-38949086865</t>
  </si>
  <si>
    <t>rayyan-218686249</t>
  </si>
  <si>
    <t>Administrative usage control model for secure interoperability</t>
  </si>
  <si>
    <t>Hong, Fan and Cui, Yongquan</t>
  </si>
  <si>
    <t>https://www.scopus.com/inward/record.uri?eid=2-s2.0-38949086865&amp;doi=10.1109%2fPDCAT.2006.27&amp;partnerID=40&amp;md5=5f02869e3835c564bb7282d6fb6399ab</t>
  </si>
  <si>
    <t>10.1109/PDCAT.2006.27</t>
  </si>
  <si>
    <t>2-s2.0-33749462934</t>
  </si>
  <si>
    <t>rayyan-218686250</t>
  </si>
  <si>
    <t>Flexible usage control authorization language framework</t>
  </si>
  <si>
    <t>Zhong, Yong and Qin, Xiao-Lin and Zheng, Ji-Ping and Lin, Dong-Mei</t>
  </si>
  <si>
    <t>https://www.scopus.com/inward/record.uri?eid=2-s2.0-33749462934&amp;partnerID=40&amp;md5=d91ecbc2c75ed97d0d210a0c9b50603f</t>
  </si>
  <si>
    <t>2-s2.0-34249292685</t>
  </si>
  <si>
    <t>rayyan-218686251</t>
  </si>
  <si>
    <t>Access control in new network environment</t>
  </si>
  <si>
    <t>Lin, Chuang and Feng, Fu-Jun and Li, Jun-Shan</t>
  </si>
  <si>
    <t>https://www.scopus.com/inward/record.uri?eid=2-s2.0-34249292685&amp;doi=10.1360%2fjos180955&amp;partnerID=40&amp;md5=c083896c188e33e6a930d1f9077a3dd9</t>
  </si>
  <si>
    <t>10.1360/jos180955</t>
  </si>
  <si>
    <t>2-s2.0-46849089265</t>
  </si>
  <si>
    <t>rayyan-218686252</t>
  </si>
  <si>
    <t>Access control management for ubiquitous computing</t>
  </si>
  <si>
    <t>https://www.scopus.com/inward/record.uri?eid=2-s2.0-46849089265&amp;doi=10.1016%2fj.future.2007.07.011&amp;partnerID=40&amp;md5=6e353c854d6be5f48ea1647a5177dcfa</t>
  </si>
  <si>
    <t>10.1016/j.future.2007.07.011</t>
  </si>
  <si>
    <t>2-s2.0-27344449862</t>
  </si>
  <si>
    <t>rayyan-218686253</t>
  </si>
  <si>
    <t>Protection of MPEG-2 multicast streaming in an IP set-top box environment</t>
  </si>
  <si>
    <t>ETRI Journal</t>
  </si>
  <si>
    <t>Hwang, Seong Oun and Kim, Jeong Hyon and Nam, Do Won and Yoon, Ki Song</t>
  </si>
  <si>
    <t>https://www.scopus.com/inward/record.uri?eid=2-s2.0-27344449862&amp;doi=10.4218%2fetrij.05.0105.0021&amp;partnerID=40&amp;md5=6c47da861b35d5ab76996f9811a562c3</t>
  </si>
  <si>
    <t>ETRI</t>
  </si>
  <si>
    <t>2-s2.0-44949104171</t>
  </si>
  <si>
    <t>rayyan-218686254</t>
  </si>
  <si>
    <t>A secure and traceable E-DRM system based on mobile device</t>
  </si>
  <si>
    <t>Chen, Chin-Ling</t>
  </si>
  <si>
    <t>https://www.scopus.com/inward/record.uri?eid=2-s2.0-44949104171&amp;doi=10.1016%2fj.eswa.2007.07.029&amp;partnerID=40&amp;md5=4f6c322e38bb0da1a3a813ab84648148</t>
  </si>
  <si>
    <t>10.1016/j.eswa.2007.07.029</t>
  </si>
  <si>
    <t>2-s2.0-38549141554</t>
  </si>
  <si>
    <t>rayyan-218686255</t>
  </si>
  <si>
    <t>Secured web services based on extended usage control</t>
  </si>
  <si>
    <t>Shin, Woochul and Yoo, Sang Bong</t>
  </si>
  <si>
    <t>https://www.scopus.com/inward/record.uri?eid=2-s2.0-38549141554&amp;doi=10.1007%2f978-3-540-77018-3_65&amp;partnerID=40&amp;md5=671c38b87fa3c42873bc0191373a16ce</t>
  </si>
  <si>
    <t>10.1007/978-3-540-77018-3_65</t>
  </si>
  <si>
    <t>2-s2.0-70350630603</t>
  </si>
  <si>
    <t>rayyan-218686256</t>
  </si>
  <si>
    <t>Remote attestation of attribute updates and information flows in a ucon system</t>
  </si>
  <si>
    <t>Nauman, Mohammad and Alam, Masoom and Zhang, Xinwen and Ali, Tamleek</t>
  </si>
  <si>
    <t>https://www.scopus.com/inward/record.uri?eid=2-s2.0-70350630603&amp;doi=10.1007%2f978-3-642-00587-9_5&amp;partnerID=40&amp;md5=44855cd0fd9d103ef6c3a4a2525194a4</t>
  </si>
  <si>
    <t>10.1007/978-3-642-00587-9_5</t>
  </si>
  <si>
    <t>2-s2.0-40549129015</t>
  </si>
  <si>
    <t>rayyan-218686257</t>
  </si>
  <si>
    <t>Access control requirements for processing electronic health records</t>
  </si>
  <si>
    <t>Alhaqbani, Bandar and Fidge, Colin</t>
  </si>
  <si>
    <t>https://www.scopus.com/inward/record.uri?eid=2-s2.0-40549129015&amp;doi=10.1007%2f978-3-540-78238-4_38&amp;partnerID=40&amp;md5=6cf27a606d6f116e23fa795958fab0d7</t>
  </si>
  <si>
    <t>10.1007/978-3-540-78238-4_38</t>
  </si>
  <si>
    <t>2-s2.0-85023994197</t>
  </si>
  <si>
    <t>rayyan-218686258</t>
  </si>
  <si>
    <t>A prototype system developed for digital rights management in electronic commerce</t>
  </si>
  <si>
    <t>Journal of Internet Commerce</t>
  </si>
  <si>
    <t>Lee, Kidong and Booth, David E.</t>
  </si>
  <si>
    <t>https://www.scopus.com/inward/record.uri?eid=2-s2.0-85023994197&amp;doi=10.1300%2fJ179v03n04_06&amp;partnerID=40&amp;md5=fea5de1db4346561af83e560848d9163</t>
  </si>
  <si>
    <t>10.1300/J179v03n04_06</t>
  </si>
  <si>
    <t>rayyan-218686259</t>
  </si>
  <si>
    <t>Trust and privacy in dissemination control</t>
  </si>
  <si>
    <t>Proceedings - IEEE International Conference on e-Business Engineering, ICEBE 2009</t>
  </si>
  <si>
    <t>2-s2.0-77949436730</t>
  </si>
  <si>
    <t>rayyan-218686260</t>
  </si>
  <si>
    <t>Research of trust management in web services based on feedback and time decay</t>
  </si>
  <si>
    <t>https://www.scopus.com/inward/record.uri?eid=2-s2.0-77949436730&amp;doi=10.1109%2fCNMT.2009.5374501&amp;partnerID=40&amp;md5=c4176cf1c46eea1a9fc5f4ffb1756560</t>
  </si>
  <si>
    <t>10.1109/CNMT.2009.5374501</t>
  </si>
  <si>
    <t>2-s2.0-57349136722</t>
  </si>
  <si>
    <t>rayyan-218686261</t>
  </si>
  <si>
    <t>A general obligation model and continuity-enhanced policy enforcement engine for usage control</t>
  </si>
  <si>
    <t>Katt, Basel and Zhang, Xinwen and Breu, Ruth and Hafner, Michael and Seifert, Jean-Pierre</t>
  </si>
  <si>
    <t>https://www.scopus.com/inward/record.uri?eid=2-s2.0-57349136722&amp;doi=10.1145%2f1377836.1377856&amp;partnerID=40&amp;md5=e745087a2a63fd30e39734a542aa8348</t>
  </si>
  <si>
    <t>10.1145/1377836.1377856</t>
  </si>
  <si>
    <t>2-s2.0-24144495527</t>
  </si>
  <si>
    <t>rayyan-218686262</t>
  </si>
  <si>
    <t>Towards secure XML document with usage control</t>
  </si>
  <si>
    <t>Cao, Jinli and Sun, Lili and Wang, Hua</t>
  </si>
  <si>
    <t>https://www.scopus.com/inward/record.uri?eid=2-s2.0-24144495527&amp;doi=10.1007%2f978-3-540-31849-1_30&amp;partnerID=40&amp;md5=a42972dcd1fa32881900ec34d281118c</t>
  </si>
  <si>
    <t>10.1007/978-3-540-31849-1_30</t>
  </si>
  <si>
    <t>2-s2.0-2942556938</t>
  </si>
  <si>
    <t>rayyan-218686263</t>
  </si>
  <si>
    <t>Trustworthy pervasive computing: The hard security problems</t>
  </si>
  <si>
    <t>Proceedings - Second IEEE Annual Conference on Pervasive Computing and Communications, Workshops, PerCom</t>
  </si>
  <si>
    <t>Ranganathan, Kumar</t>
  </si>
  <si>
    <t>https://www.scopus.com/inward/record.uri?eid=2-s2.0-2942556938&amp;doi=10.1109%2fPERCOMW.2004.1276916&amp;partnerID=40&amp;md5=14c0e0952839d11acd77a3c73f25e505</t>
  </si>
  <si>
    <t>10.1109/PERCOMW.2004.1276916</t>
  </si>
  <si>
    <t>2-s2.0-57349140946</t>
  </si>
  <si>
    <t>rayyan-218686264</t>
  </si>
  <si>
    <t>An agent-based framework for identity management: The unsuspected relation with ISO/IEC 15504</t>
  </si>
  <si>
    <t>Proceedings of the 2nd International Conference on Research Challenges in Information Science, RCIS 2008</t>
  </si>
  <si>
    <t>Gateau, Benjamin and Feltus, Christophe and Aubert, Jocelyn and Incoul, Christophe</t>
  </si>
  <si>
    <t>https://www.scopus.com/inward/record.uri?eid=2-s2.0-57349140946&amp;doi=10.1109%2fRCIS.2008.4632091&amp;partnerID=40&amp;md5=c2c93b5b884259c9d414a9664124b058</t>
  </si>
  <si>
    <t>10.1109/RCIS.2008.4632091</t>
  </si>
  <si>
    <t>2-s2.0-62349101809</t>
  </si>
  <si>
    <t>rayyan-218686265</t>
  </si>
  <si>
    <t>An improved scheme for delegation based on Usage Control</t>
  </si>
  <si>
    <t>Jin, Yongming and Ren, Jinqiang and Sun, Huiping and Li, Suming and Chen, Zhong</t>
  </si>
  <si>
    <t>https://www.scopus.com/inward/record.uri?eid=2-s2.0-62349101809&amp;doi=10.1109%2fFGCN.2008.43&amp;partnerID=40&amp;md5=5883c42d2d3c758c8ab2d9aa13b2454c</t>
  </si>
  <si>
    <t>10.1109/FGCN.2008.43</t>
  </si>
  <si>
    <t>2-s2.0-24344463958</t>
  </si>
  <si>
    <t>rayyan-218686266</t>
  </si>
  <si>
    <t>A formal privacy system and its application to location based services</t>
  </si>
  <si>
    <t>Gunter, Carl A. and May, Michael J. and Stubblebine, Stuart G.</t>
  </si>
  <si>
    <t>https://www.scopus.com/inward/record.uri?eid=2-s2.0-24344463958&amp;doi=10.1007%2f11423409_17&amp;partnerID=40&amp;md5=bfbe7e44820e56b2572f33e76c78b238</t>
  </si>
  <si>
    <t>10.1007/11423409_17</t>
  </si>
  <si>
    <t>2-s2.0-34247346997</t>
  </si>
  <si>
    <t>rayyan-218686267</t>
  </si>
  <si>
    <t>Secure information sharing enabled by trusted computing and PEI models</t>
  </si>
  <si>
    <t>Sandhu, Ravi and Ranganathan, Kumar and Zhang, Xinwen</t>
  </si>
  <si>
    <t>https://www.scopus.com/inward/record.uri?eid=2-s2.0-34247346997&amp;doi=10.1145%2f1128817.1128820&amp;partnerID=40&amp;md5=9cd94496df934dafd3bc53626ce6bafb</t>
  </si>
  <si>
    <t>rayyan-218686268</t>
  </si>
  <si>
    <t>Preventing information leakage between collaborating organisations</t>
  </si>
  <si>
    <t>https://www.scopus.com/inward/record.uri?eid=2-s2.0-65449181169&amp;doi=10.1145%2f1409540.1409592&amp;partnerID=40&amp;md5=a1c92dc9e52fa2a483c9ece423378b1f</t>
  </si>
  <si>
    <t>2-s2.0-74849097744</t>
  </si>
  <si>
    <t>rayyan-218686269</t>
  </si>
  <si>
    <t>Sh@re: Negotiated audit in social networks</t>
  </si>
  <si>
    <t>Conference Proceedings - IEEE International Conference on Systems, Man and Cybernetics</t>
  </si>
  <si>
    <t>Gutierrez, Alejandro and Godiyal, Apeksha and Stockton, Matt and LeMay, Michael and Gunter, Carl A. and Campbell, Roy H.</t>
  </si>
  <si>
    <t>https://www.scopus.com/inward/record.uri?eid=2-s2.0-74849097744&amp;doi=10.1109%2fICSMC.2009.5346318&amp;partnerID=40&amp;md5=38f9c88f199b6e2bb99b81ff7ef430c2</t>
  </si>
  <si>
    <t>10.1109/ICSMC.2009.5346318</t>
  </si>
  <si>
    <t>2-s2.0-33947670402</t>
  </si>
  <si>
    <t>rayyan-218686270</t>
  </si>
  <si>
    <t>Audit-based compliance control</t>
  </si>
  <si>
    <t>Cederquist, Jan G. and Corin, R. and Dekker, Marnix A.C. and Etalle, S. and den Hartog, J.I. and Lenzini, Gabriele</t>
  </si>
  <si>
    <t>https://www.scopus.com/inward/record.uri?eid=2-s2.0-33947670402&amp;doi=10.1007%2fs10207-007-0017-y&amp;partnerID=40&amp;md5=26f6f2743a89f29e4fe0c4b037c582b1</t>
  </si>
  <si>
    <t>10.1007/s10207-007-0017-y</t>
  </si>
  <si>
    <t>2-s2.0-33751021690</t>
  </si>
  <si>
    <t>rayyan-218686271</t>
  </si>
  <si>
    <t>A DRM architecture to distribute and protect digital contents using digital licenses</t>
  </si>
  <si>
    <t>Proceedings - Advanced Industrial Conference on Telecommunications/Service Assurance with Partial and Intermittent Resources Conference/E-Learning on Telecommunications Workshop AICT/SAPIR/ELETE 2005</t>
  </si>
  <si>
    <t>Rosset, Valerio and Filippin, Cleber VinÃ­cios and Westphall, Carla Merkle</t>
  </si>
  <si>
    <t>https://www.scopus.com/inward/record.uri?eid=2-s2.0-33751021690&amp;doi=10.1109%2fAICT.2005.5&amp;partnerID=40&amp;md5=1a374f80a4b8ba164c98e8129f7392af</t>
  </si>
  <si>
    <t>10.1109/AICT.2005.5</t>
  </si>
  <si>
    <t>2-s2.0-46749156318</t>
  </si>
  <si>
    <t>rayyan-218686272</t>
  </si>
  <si>
    <t>Improved UCONC authorization decision model for the service grid</t>
  </si>
  <si>
    <t>Xi'an Dianzi Keji Daxue Xuebao/Journal of Xidian University</t>
  </si>
  <si>
    <t>Gui, Jin-Song and Chen, Zhi-Gang and Deng, Xiao-Heng and Liu, Li</t>
  </si>
  <si>
    <t>https://www.scopus.com/inward/record.uri?eid=2-s2.0-46749156318&amp;partnerID=40&amp;md5=e6f3d13572d65380218205388ff723ec</t>
  </si>
  <si>
    <t>2-s2.0-33646880705</t>
  </si>
  <si>
    <t>rayyan-218686273</t>
  </si>
  <si>
    <t>New method of audio-digital watermarking based on trap strategy</t>
  </si>
  <si>
    <t>Wang, Rangding and Jiang, Gangyi and Chen, Jin'er and Zhu, Bin</t>
  </si>
  <si>
    <t>https://www.scopus.com/inward/record.uri?eid=2-s2.0-33646880705&amp;doi=10.1360%2fcrad20060407&amp;partnerID=40&amp;md5=cd711577974a0fea56606280cb9c0842</t>
  </si>
  <si>
    <t>10.1360/crad20060407</t>
  </si>
  <si>
    <t>2-s2.0-73149098938</t>
  </si>
  <si>
    <t>rayyan-218686275</t>
  </si>
  <si>
    <t>A new model for continuous network access control of trusted network connection</t>
  </si>
  <si>
    <t>Proceedings - 5th International Conference on Wireless Communications, Networking and Mobile Computing, WiCOM 2009</t>
  </si>
  <si>
    <t>Wang, Jiahui and Wu, Zhenqiang</t>
  </si>
  <si>
    <t>https://www.scopus.com/inward/record.uri?eid=2-s2.0-73149098938&amp;doi=10.1109%2fWICOM.2009.5301865&amp;partnerID=40&amp;md5=4049c819954b93fe82d84bd39413354c</t>
  </si>
  <si>
    <t>10.1109/WICOM.2009.5301865</t>
  </si>
  <si>
    <t>2-s2.0-85001848999</t>
  </si>
  <si>
    <t>rayyan-218686276</t>
  </si>
  <si>
    <t>IPR Protection for Digital Media Distribution: Trends and Solutions in the E-Business Domain</t>
  </si>
  <si>
    <t>International Journal of E-Business Research (IJEBR)</t>
  </si>
  <si>
    <t>Vassiliadis, Bill and Fotopoulos, Vassilis</t>
  </si>
  <si>
    <t>https://www.scopus.com/inward/record.uri?eid=2-s2.0-85001848999&amp;doi=10.4018%2fjebr.2007100105&amp;partnerID=40&amp;md5=6b00fb2db587d716cca8958ba4731603</t>
  </si>
  <si>
    <t>10.4018/jebr.2007100105</t>
  </si>
  <si>
    <t>2-s2.0-24144503764</t>
  </si>
  <si>
    <t>rayyan-218686277</t>
  </si>
  <si>
    <t>Access control for security and privacy in ubiquitous computing environments</t>
  </si>
  <si>
    <t>Yamada, Shigeki and Kamioka, Eiji</t>
  </si>
  <si>
    <t>https://www.scopus.com/inward/record.uri?eid=2-s2.0-24144503764&amp;doi=10.1093%2fietcom%2fe88-b.3.846&amp;partnerID=40&amp;md5=27b45e6a0da3db2ca420783c1abab68d</t>
  </si>
  <si>
    <t>Institute of Electronics, Information and Communication, Engineers, IEICE</t>
  </si>
  <si>
    <t>10.1093/ietcom/e88-b.3.846</t>
  </si>
  <si>
    <t>2-s2.0-33746034147</t>
  </si>
  <si>
    <t>rayyan-218686278</t>
  </si>
  <si>
    <t>Role-based peer-to-peer model: Capture global pseudonymity for privacy protection</t>
  </si>
  <si>
    <t>Li, Zude and Zhan, Guoqiang and Ye, Xiaojun</t>
  </si>
  <si>
    <t>https://www.scopus.com/inward/record.uri?eid=2-s2.0-33746034147&amp;doi=10.1007%2f11775300_17&amp;partnerID=40&amp;md5=d7d2884c5ef6d311c71d849755f889e2</t>
  </si>
  <si>
    <t>10.1007/11775300_17</t>
  </si>
  <si>
    <t>2-s2.0-24944574536</t>
  </si>
  <si>
    <t>rayyan-218686279</t>
  </si>
  <si>
    <t>Interactive credential negotiation for stateful business processes</t>
  </si>
  <si>
    <t>Koshutanski, Hristo and Massacci, Fabio</t>
  </si>
  <si>
    <t>https://www.scopus.com/inward/record.uri?eid=2-s2.0-24944574536&amp;doi=10.1007%2f11429760_18&amp;partnerID=40&amp;md5=0e54d26ab5da36e3ebd115307524c553</t>
  </si>
  <si>
    <t>10.1007/11429760_18</t>
  </si>
  <si>
    <t>2-s2.0-67649668773</t>
  </si>
  <si>
    <t>rayyan-218686280</t>
  </si>
  <si>
    <t>HUE: A hardware UCON engine for fine-grained continuous usage control</t>
  </si>
  <si>
    <t>IEEE INMIC 2008: 12th IEEE International Multitopic Conference - Conference Proceedings</t>
  </si>
  <si>
    <t>Nauman, Mohammad and Ali, Tamleek</t>
  </si>
  <si>
    <t>https://www.scopus.com/inward/record.uri?eid=2-s2.0-67649668773&amp;doi=10.1109%2fINMIC.2008.4777708&amp;partnerID=40&amp;md5=1aa631f4c58b981aaa0c8e7da14d95f3</t>
  </si>
  <si>
    <t>10.1109/INMIC.2008.4777708</t>
  </si>
  <si>
    <t>2-s2.0-15044357193</t>
  </si>
  <si>
    <t>rayyan-218686281</t>
  </si>
  <si>
    <t>User control strategies for complicated information systems</t>
  </si>
  <si>
    <t>Jisuanji Jicheng Zhizao Xitong/Computer Integrated Manufacturing Systems, CIMS</t>
  </si>
  <si>
    <t>Sun, Hong-Bo and Yan, Bo and Huang, Bi-Qing and Zheng, Guo-Qin</t>
  </si>
  <si>
    <t>https://www.scopus.com/inward/record.uri?eid=2-s2.0-15044357193&amp;partnerID=40&amp;md5=12bdf199c64d387bae2e1fbb4c6849cf</t>
  </si>
  <si>
    <t>2-s2.0-4444247533</t>
  </si>
  <si>
    <t>rayyan-218686282</t>
  </si>
  <si>
    <t>Modeling and implementation of digital rights</t>
  </si>
  <si>
    <t>Hwang, Seong Oun and Yoon, Ki Song and Jun, Kyung Pyo and Lee, Kwang Hyung</t>
  </si>
  <si>
    <t>https://www.scopus.com/inward/record.uri?eid=2-s2.0-4444247533&amp;doi=10.1016%2fj.jss.2003.10.016&amp;partnerID=40&amp;md5=f6de960a754a1f0f3aeac463590976e0</t>
  </si>
  <si>
    <t>10.1016/j.jss.2003.10.016</t>
  </si>
  <si>
    <t>2-s2.0-47849103480</t>
  </si>
  <si>
    <t>rayyan-218686283</t>
  </si>
  <si>
    <t>Experiences in implementing a kernel-level DRM controller</t>
  </si>
  <si>
    <t>Proceedings - 3rd International Conference on Automated Production of Cross Media Content for Multi-Channel Distribution, AXMEDIS 2007</t>
  </si>
  <si>
    <t>Arnab, Alapan and Paulse, Marlon and Bennett, Duncan and Hutchison, Andrew</t>
  </si>
  <si>
    <t>https://www.scopus.com/inward/record.uri?eid=2-s2.0-47849103480&amp;doi=10.1109%2fAXMEDIS.2007.25&amp;partnerID=40&amp;md5=62b13404603f0ac553a5758462724f6c</t>
  </si>
  <si>
    <t>10.1109/AXMEDIS.2007.25</t>
  </si>
  <si>
    <t>2-s2.0-24144459128</t>
  </si>
  <si>
    <t>rayyan-218686284</t>
  </si>
  <si>
    <t>A modeling of multilevel DRM</t>
  </si>
  <si>
    <t>Hwang, SeongOun and Yoon, KiSong and Lee, KwangHyung</t>
  </si>
  <si>
    <t>https://www.scopus.com/inward/record.uri?eid=2-s2.0-24144459128&amp;doi=10.1093%2fietcom%2fe88-b.5.2168&amp;partnerID=40&amp;md5=bf1d71dc6cf5c2246b4ffa826e4f92f5</t>
  </si>
  <si>
    <t>10.1093/ietcom/e88-b.5.2168</t>
  </si>
  <si>
    <t>2-s2.0-84899221241</t>
  </si>
  <si>
    <t>rayyan-218686285</t>
  </si>
  <si>
    <t>Dynamic, flow control-based information management for web services</t>
  </si>
  <si>
    <t>Web Services Research and Practices</t>
  </si>
  <si>
    <t>https://www.scopus.com/inward/record.uri?eid=2-s2.0-84899221241&amp;doi=10.4018%2f978-1-59904-904-5.ch009&amp;partnerID=40&amp;md5=71187ad55ec5b4ba02c195456b3fb8e7</t>
  </si>
  <si>
    <t>10.4018/978-1-59904-904-5.ch009</t>
  </si>
  <si>
    <t>2-s2.0-74549182764</t>
  </si>
  <si>
    <t>rayyan-218686286</t>
  </si>
  <si>
    <t>Protecting privacy in sensitive data dissemination with active bundles</t>
  </si>
  <si>
    <t>CONGRESS 2009 - 2009 World Congress on Privacy, Security, Trust and the Management of e-Business</t>
  </si>
  <si>
    <t>Othmane, Lotfi Ben and Lilien, Leszek</t>
  </si>
  <si>
    <t>https://www.scopus.com/inward/record.uri?eid=2-s2.0-74549182764&amp;doi=10.1109%2fCONGRESS.2009.30&amp;partnerID=40&amp;md5=241fe16158005fee6448a4dcd0525dcb</t>
  </si>
  <si>
    <t>10.1109/CONGRESS.2009.30</t>
  </si>
  <si>
    <t>2-s2.0-76449108282</t>
  </si>
  <si>
    <t>rayyan-218686287</t>
  </si>
  <si>
    <t>Research on an UCON extension model applicable to industrial control</t>
  </si>
  <si>
    <t>Jiang, Zetao and He, Jiafei</t>
  </si>
  <si>
    <t>https://www.scopus.com/inward/record.uri?eid=2-s2.0-76449108282&amp;doi=10.4028%2fwww.scientific.net%2fAMM.20-23.470&amp;partnerID=40&amp;md5=134be995827612260db8cade08b5dbb7</t>
  </si>
  <si>
    <t>Trans Tech Publications Ltd</t>
  </si>
  <si>
    <t>10.4028/www.scientific.net/AMM.20-23.470</t>
  </si>
  <si>
    <t>2-s2.0-23944466360</t>
  </si>
  <si>
    <t>rayyan-218686288</t>
  </si>
  <si>
    <t>License protection with a tamper-resistant token</t>
  </si>
  <si>
    <t>Chong, Cheun Ngen and Ren, Bin and Doumen, Jeroen and Etalle, Sandro and Hartel, Pieter H. and Corin, Ricardo</t>
  </si>
  <si>
    <t>https://www.scopus.com/inward/record.uri?eid=2-s2.0-23944466360&amp;doi=10.1007%2f978-3-540-31815-6_19&amp;partnerID=40&amp;md5=7c9e26faee852066927161dd9d62da27</t>
  </si>
  <si>
    <t>10.1007/978-3-540-31815-6_19</t>
  </si>
  <si>
    <t>2-s2.0-84871408108</t>
  </si>
  <si>
    <t>rayyan-218686289</t>
  </si>
  <si>
    <t>Extending ODRL to enable bi-directional communication</t>
  </si>
  <si>
    <t>ODRL 2005 - 2nd International Open Digital Rights Language Workshop 2005</t>
  </si>
  <si>
    <t>https://www.scopus.com/inward/record.uri?eid=2-s2.0-84871408108&amp;partnerID=40&amp;md5=1a0915b2c70b7b297643d68f7e8817ce</t>
  </si>
  <si>
    <t>2-s2.0-72249086781</t>
  </si>
  <si>
    <t>rayyan-218686290</t>
  </si>
  <si>
    <t>Trusted resource dissemination in internetware systems</t>
  </si>
  <si>
    <t>Proceedings of the 1st Asia-Pacific Symposium on Internetware, Internetware 2009</t>
  </si>
  <si>
    <t>Li, Zude and Ye, Xiaojun and Wang, Jianmin</t>
  </si>
  <si>
    <t>https://www.scopus.com/inward/record.uri?eid=2-s2.0-72249086781&amp;doi=10.1145%2f1640206.1640223&amp;partnerID=40&amp;md5=38c789157dcc50d2f4128e45f01eed8d</t>
  </si>
  <si>
    <t>10.1145/1640206.1640223</t>
  </si>
  <si>
    <t>2-s2.0-70349233094</t>
  </si>
  <si>
    <t>rayyan-218686291</t>
  </si>
  <si>
    <t>Flexible and secure enterprise rights management based on trusted virtual domains</t>
  </si>
  <si>
    <t>Gasmi, Yacine and Sadeghi, Ahmad-Reza and Stewin, Patrick and Unger, Martin and Winandy, Marcel and Husseiki, Rani and StÃ¼ble, Christian</t>
  </si>
  <si>
    <t>https://www.scopus.com/inward/record.uri?eid=2-s2.0-70349233094&amp;doi=10.1145%2f1456455.1456467&amp;partnerID=40&amp;md5=175c27f3b6524be0737161df711598ff</t>
  </si>
  <si>
    <t>10.1145/1456455.1456467</t>
  </si>
  <si>
    <t>2-s2.0-70849090418</t>
  </si>
  <si>
    <t>rayyan-218686292</t>
  </si>
  <si>
    <t>A hybrid enforcement model for group-centric secure information sharing</t>
  </si>
  <si>
    <t>Krishnan, Ram and Sandhu, Ravi</t>
  </si>
  <si>
    <t>https://www.scopus.com/inward/record.uri?eid=2-s2.0-70849090418&amp;doi=10.1109%2fCSE.2009.397&amp;partnerID=40&amp;md5=dc8b01826d7102894d0dd4372987bfee</t>
  </si>
  <si>
    <t>2-s2.0-57649110559</t>
  </si>
  <si>
    <t>rayyan-218686293</t>
  </si>
  <si>
    <t>UCONB-based authorization decision model in service grid</t>
  </si>
  <si>
    <t>Sichuan Daxue Xuebao (Gongcheng Kexue Ban)/Journal of Sichuan University (Engineering Science Edition)</t>
  </si>
  <si>
    <t>Gui, Jin-Song and Chen, Zhi-Gang and Hu, Yu-Ping and Guo, Ying</t>
  </si>
  <si>
    <t>https://www.scopus.com/inward/record.uri?eid=2-s2.0-57649110559&amp;partnerID=40&amp;md5=a54bb48df2f8f58f34f9bdac7d4ce402</t>
  </si>
  <si>
    <t>2-s2.0-70350370034</t>
  </si>
  <si>
    <t>rayyan-218686294</t>
  </si>
  <si>
    <t>PAES: Policy-based authority evaluation scheme</t>
  </si>
  <si>
    <t>https://www.scopus.com/inward/record.uri?eid=2-s2.0-70350370034&amp;doi=10.1007%2f978-3-642-03007-9_18&amp;partnerID=40&amp;md5=80d61efe151251679cde8d0faf565718</t>
  </si>
  <si>
    <t>10.1007/978-3-642-03007-9_18</t>
  </si>
  <si>
    <t>2-s2.0-56349149690</t>
  </si>
  <si>
    <t>rayyan-218686295</t>
  </si>
  <si>
    <t>An extensible data model with security support for dataspace management</t>
  </si>
  <si>
    <t>Proceedings - 10th IEEE International Conference on High Performance Computing and Communications, HPCC 2008</t>
  </si>
  <si>
    <t>Lei, Jin and Yawei, Zhang and Xiaojun, Ye</t>
  </si>
  <si>
    <t>https://www.scopus.com/inward/record.uri?eid=2-s2.0-56349149690&amp;doi=10.1109%2fHPCC.2008.70&amp;partnerID=40&amp;md5=e0bef5f88e33308672d12472a3f33b82</t>
  </si>
  <si>
    <t>10.1109/HPCC.2008.70</t>
  </si>
  <si>
    <t>2-s2.0-33745005053</t>
  </si>
  <si>
    <t>rayyan-218686296</t>
  </si>
  <si>
    <t>An audit logic for accountability</t>
  </si>
  <si>
    <t>Proceedings - Sixth IEEE International Workshop on Policies for Distributed Systems and Networks, POLICY 2005</t>
  </si>
  <si>
    <t>Cederquist, J.G. and Corin, R. and Dekker, M.A.C. and Etalle, S. and Den Hartog, J.I.</t>
  </si>
  <si>
    <t>https://www.scopus.com/inward/record.uri?eid=2-s2.0-33745005053&amp;doi=10.1109%2fPOLICY.2005.5&amp;partnerID=40&amp;md5=c3d2bc465d97b88d28c749a662a02462</t>
  </si>
  <si>
    <t>2-s2.0-49149111899</t>
  </si>
  <si>
    <t>rayyan-218686297</t>
  </si>
  <si>
    <t>SIM: An innovative business-oriented approach for a distributed access management</t>
  </si>
  <si>
    <t>2008 3rd International Conference on Information and Communication Technologies: From Theory to Applications, ICTTA</t>
  </si>
  <si>
    <t>Aubert, Jocelyn and Gateau, Benjamin and Incoul, Christophe and Feltus, Christophe</t>
  </si>
  <si>
    <t>https://www.scopus.com/inward/record.uri?eid=2-s2.0-49149111899&amp;doi=10.1109%2fICTTA.2008.4530322&amp;partnerID=40&amp;md5=8babbbe54b499b1785b03248a661f32d</t>
  </si>
  <si>
    <t>2-s2.0-77950864309</t>
  </si>
  <si>
    <t>rayyan-218686298</t>
  </si>
  <si>
    <t>Usage control in computer security: A survey</t>
  </si>
  <si>
    <t>https://www.scopus.com/inward/record.uri?eid=2-s2.0-77950864309&amp;doi=10.1016%2fj.cosrev.2010.02.002&amp;partnerID=40&amp;md5=82e5e44dd8e8a28ff4e68f47187913fe</t>
  </si>
  <si>
    <t>10.1016/j.cosrev.2010.02.002</t>
  </si>
  <si>
    <t>2-s2.0-33745839874</t>
  </si>
  <si>
    <t>rayyan-218686299</t>
  </si>
  <si>
    <t>Fairer usage contracts for DRM</t>
  </si>
  <si>
    <t>DRM'05 - Proceedings of the Fifth ACM Workshop on Digital Rights Management</t>
  </si>
  <si>
    <t>https://www.scopus.com/inward/record.uri?eid=2-s2.0-33745839874&amp;doi=10.1145%2f1102546.1102548&amp;partnerID=40&amp;md5=4d33f69aa60a3492380c174b6b2db0fa</t>
  </si>
  <si>
    <t>10.1145/1102546.1102548</t>
  </si>
  <si>
    <t>2-s2.0-33750941003</t>
  </si>
  <si>
    <t>rayyan-218686300</t>
  </si>
  <si>
    <t>Resource management continuity with constraint inheritance relation</t>
  </si>
  <si>
    <t>Proceedings - First International Conference on Availability, Reliability and Security, ARES 2006</t>
  </si>
  <si>
    <t>https://www.scopus.com/inward/record.uri?eid=2-s2.0-33750941003&amp;doi=10.1109%2fARES.2006.111&amp;partnerID=40&amp;md5=fd6dffbb38ed93b23990290536085c89</t>
  </si>
  <si>
    <t>10.1109/ARES.2006.111</t>
  </si>
  <si>
    <t>2-s2.0-57349085064</t>
  </si>
  <si>
    <t>rayyan-218686301</t>
  </si>
  <si>
    <t>Model-based behavioral attestation</t>
  </si>
  <si>
    <t>Alam, Masoom and Zhang, Xinwen and Nauman, Mohammad and Ali, Tamleek and Seifert, Jean-Pierre</t>
  </si>
  <si>
    <t>https://www.scopus.com/inward/record.uri?eid=2-s2.0-57349085064&amp;doi=10.1145%2f1377836.1377864&amp;partnerID=40&amp;md5=ca594c77d050a3e4cfcda90b10210011</t>
  </si>
  <si>
    <t>2-s2.0-34748861662</t>
  </si>
  <si>
    <t>rayyan-218686302</t>
  </si>
  <si>
    <t>A novel method to support user's consent in usage control for stable trust in E-business</t>
  </si>
  <si>
    <t>Lee, Gunhee and Kim, Wonil and Kim, Dong-Kyoo</t>
  </si>
  <si>
    <t>https://www.scopus.com/inward/record.uri?eid=2-s2.0-34748861662&amp;doi=10.1007%2f978-3-540-24767-8_95&amp;partnerID=40&amp;md5=3c16ef0d142bbdd413cb0f37476b44b1</t>
  </si>
  <si>
    <t>10.1007/978-3-540-24767-8_95</t>
  </si>
  <si>
    <t>2-s2.0-34147111508</t>
  </si>
  <si>
    <t>rayyan-218686303</t>
  </si>
  <si>
    <t>Implementing real-time update of access control policies</t>
  </si>
  <si>
    <t>Ray, Indrakshi and Xin, Tai</t>
  </si>
  <si>
    <t>https://www.scopus.com/inward/record.uri?eid=2-s2.0-34147111508&amp;doi=10.1007%2f1-4020-8128-6_5&amp;partnerID=40&amp;md5=86bc1e23630b66f8808b3f46dd96a28d</t>
  </si>
  <si>
    <t>2-s2.0-4243136065</t>
  </si>
  <si>
    <t>rayyan-218686304</t>
  </si>
  <si>
    <t>Fair use, DRM, and trusted computing</t>
  </si>
  <si>
    <t>Erickson, John S.</t>
  </si>
  <si>
    <t>https://www.scopus.com/inward/record.uri?eid=2-s2.0-4243136065&amp;doi=10.1145%2f641205.641228&amp;partnerID=40&amp;md5=253fa4ca6422f56f744f033fa21ad107</t>
  </si>
  <si>
    <t>10.1145/641205.641228</t>
  </si>
  <si>
    <t>2-s2.0-84893070616</t>
  </si>
  <si>
    <t>rayyan-218686305</t>
  </si>
  <si>
    <t>Originator control in usage control</t>
  </si>
  <si>
    <t>Proceedings - 3rd International Workshop on Policies for Distributed Systems and Networks, POLICY 2002</t>
  </si>
  <si>
    <t>Park, Jaehong and Sandhu, R.</t>
  </si>
  <si>
    <t>https://www.scopus.com/inward/record.uri?eid=2-s2.0-84893070616&amp;doi=10.1109%2fPOLICY.2002.1011294&amp;partnerID=40&amp;md5=1675c8b2be3e1222e56d20b16126f7ca</t>
  </si>
  <si>
    <t>2-s2.0-24944497930</t>
  </si>
  <si>
    <t>rayyan-218686306</t>
  </si>
  <si>
    <t>A mechanism for trust sustainability among trusted computing platforms</t>
  </si>
  <si>
    <t>Yan, Zheng and Cofta, Piotr</t>
  </si>
  <si>
    <t>https://www.scopus.com/inward/record.uri?eid=2-s2.0-24944497930&amp;doi=10.1007%2f978-3-540-30079-3_2&amp;partnerID=40&amp;md5=e866f07c152ed7969247c45e670a0a9c</t>
  </si>
  <si>
    <t>10.1007/978-3-540-30079-3_2</t>
  </si>
  <si>
    <t>2-s2.0-18844450721</t>
  </si>
  <si>
    <t>rayyan-218686307</t>
  </si>
  <si>
    <t>Experiences with the enforcement of access rights extracted from ODRL-based digital contracts</t>
  </si>
  <si>
    <t>DRM 2003: Proceedings of the Third ACM Workshop on Digital Rights Management</t>
  </si>
  <si>
    <t>Guth, Susanne and Neumann, Gustaf and Strembeck, Mark</t>
  </si>
  <si>
    <t>https://www.scopus.com/inward/record.uri?eid=2-s2.0-18844450721&amp;doi=10.1145%2f947390.947392&amp;partnerID=40&amp;md5=731251529856369375b7820d7dbeca28</t>
  </si>
  <si>
    <t>2-s2.0-3142523603</t>
  </si>
  <si>
    <t>rayyan-218686308</t>
  </si>
  <si>
    <t>The UCON ABC usage control model</t>
  </si>
  <si>
    <t>ACM Transactions on Information and System Security</t>
  </si>
  <si>
    <t>https://www.scopus.com/inward/record.uri?eid=2-s2.0-3142523603&amp;doi=10.1145%2f984334.984339&amp;partnerID=40&amp;md5=3d30bdcd2b0a5d9689d5ea0f4f229b82</t>
  </si>
  <si>
    <t>10.1145/984334.984339</t>
  </si>
  <si>
    <t>2-s2.0-2642588149</t>
  </si>
  <si>
    <t>rayyan-218686310</t>
  </si>
  <si>
    <t>Authentication and authorization for digital rights management for information distribution systems</t>
  </si>
  <si>
    <t>Proceedings of the IASTED International Conference on Communication, Network, and Information Security</t>
  </si>
  <si>
    <t>Abie, Habtamu and Spilling, PÃ¥l and Foyn, Bent</t>
  </si>
  <si>
    <t>https://www.scopus.com/inward/record.uri?eid=2-s2.0-2642588149&amp;partnerID=40&amp;md5=7912e7e9d55ed87c58370c7cf4399123</t>
  </si>
  <si>
    <t>2-s2.0-35248873795</t>
  </si>
  <si>
    <t>rayyan-218686311</t>
  </si>
  <si>
    <t>Usage control: A vision for next generation access control</t>
  </si>
  <si>
    <t>Sandhu, Ravi and Park, Jaehong</t>
  </si>
  <si>
    <t>https://www.scopus.com/inward/record.uri?eid=2-s2.0-35248873795&amp;doi=10.1007%2f978-3-540-45215-7_2&amp;partnerID=40&amp;md5=e7fe3afa7ae8a04bb68285412d3c0d36</t>
  </si>
  <si>
    <t>10.1007/978-3-540-45215-7_2</t>
  </si>
  <si>
    <t>2-s2.0-21244467115</t>
  </si>
  <si>
    <t>rayyan-218686312</t>
  </si>
  <si>
    <t>The technical and legal dangers of code-based fair use enforcement</t>
  </si>
  <si>
    <t>Proceedings of the IEEE</t>
  </si>
  <si>
    <t>Erickson, John S. and Mulligan, Deirdre K.</t>
  </si>
  <si>
    <t>https://www.scopus.com/inward/record.uri?eid=2-s2.0-21244467115&amp;doi=10.1109%2fJPROC.2004.827365&amp;partnerID=40&amp;md5=100f06e75513ea8972be716df6f272e1</t>
  </si>
  <si>
    <t>10.1109/JPROC.2004.827365</t>
  </si>
  <si>
    <t>2-s2.0-0142156709</t>
  </si>
  <si>
    <t>rayyan-218686313</t>
  </si>
  <si>
    <t>UC-RBAC: A usage constrained role-based access control model</t>
  </si>
  <si>
    <t>Xu, Zhen and Feng, Dengguo and Li, Lan and Chen, Hua</t>
  </si>
  <si>
    <t>https://www.scopus.com/inward/record.uri?eid=2-s2.0-0142156709&amp;doi=10.1007%2f978-3-540-39927-8_31&amp;partnerID=40&amp;md5=d09afe09fc2e33cc2dfe28cef2c598f4</t>
  </si>
  <si>
    <t>10.1007/978-3-540-39927-8_31</t>
  </si>
  <si>
    <t>2-s2.0-0242413810</t>
  </si>
  <si>
    <t>rayyan-218686314</t>
  </si>
  <si>
    <t>Partial outsourcing: A new paradigm for access control</t>
  </si>
  <si>
    <t>Abendroth, Joerg and Jensen, Christian D.</t>
  </si>
  <si>
    <t>https://www.scopus.com/inward/record.uri?eid=2-s2.0-0242413810&amp;partnerID=40&amp;md5=a4339d02d2d2a9c8a459d123cb8832e7</t>
  </si>
  <si>
    <t>2-s2.0-3543075807</t>
  </si>
  <si>
    <t>rayyan-218686315</t>
  </si>
  <si>
    <t>An access control framework for business processes for Web Services</t>
  </si>
  <si>
    <t>Proceedings of the ACM Workshop on XML Security 2003 (In Association with 10th ACM Conference on Computer and Communications Security)</t>
  </si>
  <si>
    <t>https://www.scopus.com/inward/record.uri?eid=2-s2.0-3543075807&amp;doi=10.1145%2f968559.968562&amp;partnerID=40&amp;md5=e0ba3cfc7cfb167cfcc9a81e50732a45</t>
  </si>
  <si>
    <t>2-s2.0-2342661249</t>
  </si>
  <si>
    <t>rayyan-218686316</t>
  </si>
  <si>
    <t>Real-time update of access control policies</t>
  </si>
  <si>
    <t>Data and Knowledge Engineering</t>
  </si>
  <si>
    <t>https://www.scopus.com/inward/record.uri?eid=2-s2.0-2342661249&amp;doi=10.1016%2fj.datak.2003.09.003&amp;partnerID=40&amp;md5=9c0498e43536db3ed89c9b7c70ce07ac</t>
  </si>
  <si>
    <t>10.1016/j.datak.2003.09.003</t>
  </si>
  <si>
    <t>2-s2.0-2442557513</t>
  </si>
  <si>
    <t>rayyan-218686317</t>
  </si>
  <si>
    <t>Modeling privacy control in context-aware systems</t>
  </si>
  <si>
    <t>IEEE Pervasive Computing</t>
  </si>
  <si>
    <t>Jiang, Xiaodong and Landay, James A.</t>
  </si>
  <si>
    <t>https://www.scopus.com/inward/record.uri?eid=2-s2.0-2442557513&amp;doi=10.1109%2fMPRV.2002.1037723&amp;partnerID=40&amp;md5=a6baa834ebd7f2fa3d687672223b45df</t>
  </si>
  <si>
    <t>10.1109/MPRV.2002.1037723</t>
  </si>
  <si>
    <t>2-s2.0-84902461453</t>
  </si>
  <si>
    <t>rayyan-218686318</t>
  </si>
  <si>
    <t>Attribute mutability in usage control</t>
  </si>
  <si>
    <t>Park, Jaehong and Zhang, Xinwen and Sandhu, Ravi</t>
  </si>
  <si>
    <t>https://www.scopus.com/inward/record.uri?eid=2-s2.0-84902461453&amp;doi=10.1007%2f1-4020-8128-6_2&amp;partnerID=40&amp;md5=5fb43b656604388c5dc59705115f4343</t>
  </si>
  <si>
    <t>2-s2.0-84947795490</t>
  </si>
  <si>
    <t>rayyan-218686319</t>
  </si>
  <si>
    <t>Anonymous traceability schemes with unconditional security</t>
  </si>
  <si>
    <t>https://www.scopus.com/inward/record.uri?eid=2-s2.0-84947795490&amp;doi=10.1007%2f3-540-44495-5_22&amp;partnerID=40&amp;md5=ee59a238ee7e87e95669107824b0972a</t>
  </si>
  <si>
    <t>10.1007/3-540-44495-5_22</t>
  </si>
  <si>
    <t>2-s2.0-85177615257</t>
  </si>
  <si>
    <t>rayyan-218687077</t>
  </si>
  <si>
    <t>Backward.1</t>
  </si>
  <si>
    <t>VISTA: An inclusive insider threat taxonomy, with mitigation strategies</t>
  </si>
  <si>
    <t>Renaud, Karen and Warkentin, Merrill and Pogrebna, Ganna and van der Schyff, Karl</t>
  </si>
  <si>
    <t>https://www.scopus.com/inward/record.uri?eid=2-s2.0-85177615257&amp;doi=10.1016%2fj.im.2023.103877&amp;partnerID=40&amp;md5=391ad16c9be95284375399eed00a6547</t>
  </si>
  <si>
    <t>2-s2.0-85181575444</t>
  </si>
  <si>
    <t>rayyan-218687078</t>
  </si>
  <si>
    <t>A Comprehensive Systematic Review of Access Control in IoT: Requirements, Technologies, and Evaluation Metrics</t>
  </si>
  <si>
    <t>Iqal, Zeinab M. and Selamat, Ali and Krejcar, Ondrej</t>
  </si>
  <si>
    <t>https://www.scopus.com/inward/record.uri?eid=2-s2.0-85181575444&amp;doi=10.1109%2fACCESS.2023.3347495&amp;partnerID=40&amp;md5=c548b3019de842dc85a7658aab6f1793</t>
  </si>
  <si>
    <t>2-s2.0-85166240975</t>
  </si>
  <si>
    <t>rayyan-218687079</t>
  </si>
  <si>
    <t>A data-driven approach for intrusion and anomaly detection using automated machine learning for the Internet of Things</t>
  </si>
  <si>
    <t>Xu, Hao and Sun, Zihan and Cao, Yuan and Bilal, Hazrat</t>
  </si>
  <si>
    <t>https://www.scopus.com/inward/record.uri?eid=2-s2.0-85166240975&amp;doi=10.1007%2fs00500-023-09037-4&amp;partnerID=40&amp;md5=dde9d6716e877cc3418a19cd028341a9</t>
  </si>
  <si>
    <t>2-s2.0-85189620196</t>
  </si>
  <si>
    <t>rayyan-218687080</t>
  </si>
  <si>
    <t>Watermarking Conditional Text Generation for AI Detection: Unveiling Challenges and a Semantic-Aware Watermark Remedy</t>
  </si>
  <si>
    <t>Proceedings of the AAAI Conference on Artificial Intelligence</t>
  </si>
  <si>
    <t>Fu, Yu and Xiong, Deyi and Dong, Yue</t>
  </si>
  <si>
    <t>https://www.scopus.com/inward/record.uri?eid=2-s2.0-85189620196&amp;doi=10.1609%2faaai.v38i16.29756&amp;partnerID=40&amp;md5=668c3ac292caaf917469a5afa035bdb9</t>
  </si>
  <si>
    <t>2-s2.0-85164533087</t>
  </si>
  <si>
    <t>rayyan-218687081</t>
  </si>
  <si>
    <t>Hybrid RFID-IoT simulation modeling approach for analyzing scrubsâ€™ distribution solutions inÂ operating rooms</t>
  </si>
  <si>
    <t>MaÃ¯zi, Yasmina and Bendavid, Ygal</t>
  </si>
  <si>
    <t>https://www.scopus.com/inward/record.uri?eid=2-s2.0-85164533087&amp;doi=10.1108%2fBPMJ-12-2022-0658&amp;partnerID=40&amp;md5=19fa659cd0309d39fafc5155dde29960</t>
  </si>
  <si>
    <t>2-s2.0-85181555271</t>
  </si>
  <si>
    <t>rayyan-218687082</t>
  </si>
  <si>
    <t>Flexible and Fine-Grained Access Control for EHR in Blockchain-Assisted E-Healthcare Systems</t>
  </si>
  <si>
    <t>Chen, Dajiang and Zhang, Li and Liao, Zeyu and Dai, Hong-Ning and Zhang, Ning and Shen, Xuemin and Pang, Minghui</t>
  </si>
  <si>
    <t>https://www.scopus.com/inward/record.uri?eid=2-s2.0-85181555271&amp;doi=10.1109%2fJIOT.2023.3328382&amp;partnerID=40&amp;md5=348070c32688c90383154d26766c4df3</t>
  </si>
  <si>
    <t>2-s2.0-85191708621</t>
  </si>
  <si>
    <t>rayyan-218687083</t>
  </si>
  <si>
    <t>A Scheme Based on Convolutional Neural Network and Fuzzy Logic to Identify the Location of Possible Secret Data in a Digital Image</t>
  </si>
  <si>
    <t>International Journal on Engineering Applications</t>
  </si>
  <si>
    <t>De La Croix, Ntivuguruzwa Jean and Ahmad, Tohari</t>
  </si>
  <si>
    <t>https://www.scopus.com/inward/record.uri?eid=2-s2.0-85191708621&amp;doi=10.15866%2firea.v12i1.23475&amp;partnerID=40&amp;md5=9119cbf87a0bab96c3083ea06ada2cf7</t>
  </si>
  <si>
    <t>Praise Worthy Prize</t>
  </si>
  <si>
    <t>2-s2.0-85185299399</t>
  </si>
  <si>
    <t>rayyan-218687084</t>
  </si>
  <si>
    <t>Analysis of RSA Cryptosystem to Secure Messages in Vehicular Adhoc Network</t>
  </si>
  <si>
    <t>Thakare, Rajesh D. and Suryawanshi, Yogesh and Jain, Sachin and Bhagat Patil, Arvind R. and Thakre, Prasheel and Chore, Nitin Marotrao</t>
  </si>
  <si>
    <t>https://www.scopus.com/inward/record.uri?eid=2-s2.0-85185299399&amp;partnerID=40&amp;md5=b41f2f8048a4c130f2911d24f710bdb7</t>
  </si>
  <si>
    <t>2-s2.0-85176381168</t>
  </si>
  <si>
    <t>rayyan-218687085</t>
  </si>
  <si>
    <t>A novel hybrid cryptographic framework for secure data storage in cloud computing: Integrating AES-OTP and RSA with adaptive key management and Time-Limited access control</t>
  </si>
  <si>
    <t>Shivaramakrishna, D. and Nagaratna, M.</t>
  </si>
  <si>
    <t>https://www.scopus.com/inward/record.uri?eid=2-s2.0-85176381168&amp;doi=10.1016%2fj.aej.2023.10.054&amp;partnerID=40&amp;md5=cf945da8de4503030195deba2219f6a0</t>
  </si>
  <si>
    <t>2-s2.0-85178053136</t>
  </si>
  <si>
    <t>rayyan-218687086</t>
  </si>
  <si>
    <t>Risk assessment of critical infrastructures: A methodology based on criticality of infrastructure elements</t>
  </si>
  <si>
    <t>Å arÅ«nienÄ—, Inga and MartiÅ¡auskas, Linas and KrikÅ¡tolaitis, RiÄardas and Augutis, Juozas and Setola, Roberto</t>
  </si>
  <si>
    <t>https://www.scopus.com/inward/record.uri?eid=2-s2.0-85178053136&amp;doi=10.1016%2fj.ress.2023.109797&amp;partnerID=40&amp;md5=6788238b5b5b945ed08cabe3fe94c087</t>
  </si>
  <si>
    <t>2-s2.0-85159646578</t>
  </si>
  <si>
    <t>rayyan-218687087</t>
  </si>
  <si>
    <t>Industry 4.0 Adoption Drivers for Sustainable Supply Chain in the Manufacturing Sector Using a Hybrid Decision-Making Approach Under q-Rung Orthopair Fuzzy Information</t>
  </si>
  <si>
    <t>Mardani, Abbas and Saberi, Sara</t>
  </si>
  <si>
    <t>https://www.scopus.com/inward/record.uri?eid=2-s2.0-85159646578&amp;doi=10.1109%2fTEM.2023.3262961&amp;partnerID=40&amp;md5=959b99d7fc1b3b6022884f9ba2a65b38</t>
  </si>
  <si>
    <t>2-s2.0-85162675816</t>
  </si>
  <si>
    <t>rayyan-218687088</t>
  </si>
  <si>
    <t>A BERT-based recommender system for secure blockchain-based cyber physical drug supply chain management</t>
  </si>
  <si>
    <t>Yazdinejad, Abbas and Rabieinejad, Elnaz and Hasani, Tahereh and Srivastava, Gautam</t>
  </si>
  <si>
    <t>https://www.scopus.com/inward/record.uri?eid=2-s2.0-85162675816&amp;doi=10.1007%2fs10586-023-04088-6&amp;partnerID=40&amp;md5=ec8501ff8a30d3c554a731e259296565</t>
  </si>
  <si>
    <t>2-s2.0-85151777123</t>
  </si>
  <si>
    <t>rayyan-218687089</t>
  </si>
  <si>
    <t>Robust periodic blind watermarking based on sub-block mapping and block encryption</t>
  </si>
  <si>
    <t>Wang, Jiayan and Wu, Deyang and Li, Li and Zhao, Jing and Wu, Hanzhou and Tang, Yong</t>
  </si>
  <si>
    <t>https://www.scopus.com/inward/record.uri?eid=2-s2.0-85151777123&amp;doi=10.1016%2fj.eswa.2023.119981&amp;partnerID=40&amp;md5=025bddad1fdada8e665bc517d37a80a0</t>
  </si>
  <si>
    <t>2-s2.0-85168378059</t>
  </si>
  <si>
    <t>rayyan-218687091</t>
  </si>
  <si>
    <t>Big data analytics in mitigating challenges of sustainable manufacturing supply chain</t>
  </si>
  <si>
    <t>Raj, Rohit and Kumar, Vimal and Verma, Pratima</t>
  </si>
  <si>
    <t>https://www.scopus.com/inward/record.uri?eid=2-s2.0-85168378059&amp;doi=10.1007%2fs12063-023-00408-6&amp;partnerID=40&amp;md5=dbd2991381aa2e024d4f69a55c7d7894</t>
  </si>
  <si>
    <t>2-s2.0-85151235893</t>
  </si>
  <si>
    <t>rayyan-218687092</t>
  </si>
  <si>
    <t>Privacy preservation of the internet of medical things using blockchain</t>
  </si>
  <si>
    <t>Health Services and Outcomes Research Methodology</t>
  </si>
  <si>
    <t>Raj, Anu and Prakash, Shiva</t>
  </si>
  <si>
    <t>https://www.scopus.com/inward/record.uri?eid=2-s2.0-85151235893&amp;doi=10.1007%2fs10742-023-00306-1&amp;partnerID=40&amp;md5=b7aae1a8cc551f9f3db500519dcbeac6</t>
  </si>
  <si>
    <t>2-s2.0-85189757096</t>
  </si>
  <si>
    <t>rayyan-218687093</t>
  </si>
  <si>
    <t>A Modified and Effective Blockchain Model for E-Healthcare Systems</t>
  </si>
  <si>
    <t>Assiri, Basem</t>
  </si>
  <si>
    <t>https://www.scopus.com/inward/record.uri?eid=2-s2.0-85189757096&amp;doi=10.3390%2fapp132312630&amp;partnerID=40&amp;md5=768f73e73a80a72767d5af8d5a6b81a6</t>
  </si>
  <si>
    <t>2-s2.0-85145396721</t>
  </si>
  <si>
    <t>rayyan-218687094</t>
  </si>
  <si>
    <t>Lightweight and efficient privacy-preserving mutual authentication scheme to secure Internet of Things-based smart healthcare</t>
  </si>
  <si>
    <t>Das, Sangjukta and Namasudra, Suyel</t>
  </si>
  <si>
    <t>https://www.scopus.com/inward/record.uri?eid=2-s2.0-85145396721&amp;doi=10.1002%2fett.4716&amp;partnerID=40&amp;md5=adbd68d5b8345b79e214c19874d5d4f8</t>
  </si>
  <si>
    <t>2-s2.0-85146246566</t>
  </si>
  <si>
    <t>rayyan-218687095</t>
  </si>
  <si>
    <t>Efficient Identity-Based Data Integrity Auditing with Key-Exposure Resistance for Cloud Storage</t>
  </si>
  <si>
    <t>Shen, Wenting and Yu, Jia and Yang, Ming and Hu, Jiankun</t>
  </si>
  <si>
    <t>https://www.scopus.com/inward/record.uri?eid=2-s2.0-85146246566&amp;doi=10.1109%2fTDSC.2022.3228699&amp;partnerID=40&amp;md5=5f07879c3407735385cf3588afdcd7ba</t>
  </si>
  <si>
    <t>2-s2.0-85172678543</t>
  </si>
  <si>
    <t>rayyan-218687096</t>
  </si>
  <si>
    <t>Searchable encryption algorithm based on key aggregation of multiple data owners in data sharing</t>
  </si>
  <si>
    <t>Xu, Guangwei and Ji, Wenrui and Wang, Yan and Shi, Xiujin and Huang, Qiubo and Gan, Yanglan</t>
  </si>
  <si>
    <t>https://www.scopus.com/inward/record.uri?eid=2-s2.0-85172678543&amp;doi=10.1016%2fj.jisa.2023.103600&amp;partnerID=40&amp;md5=2b2b7d6d59b07cd576b77139642845b8</t>
  </si>
  <si>
    <t>2-s2.0-85146247013</t>
  </si>
  <si>
    <t>rayyan-218687097</t>
  </si>
  <si>
    <t>Multi-Client Boolean File Retrieval with Adaptable Authorization Switching for Secure Cloud Search Services</t>
  </si>
  <si>
    <t>Zhang, Kai and Wang, Xiwen and Ning, Jianting and Wen, Mi and Lu, Rongxing</t>
  </si>
  <si>
    <t>https://www.scopus.com/inward/record.uri?eid=2-s2.0-85146247013&amp;doi=10.1109%2fTDSC.2022.3227650&amp;partnerID=40&amp;md5=83779046b2ce32a20a70bc0009b654f5</t>
  </si>
  <si>
    <t>2-s2.0-85179134847</t>
  </si>
  <si>
    <t>rayyan-218687098</t>
  </si>
  <si>
    <t>Assessing Aircraft Security: A Comprehensive Survey and Methodology for Evaluation</t>
  </si>
  <si>
    <t>Habler, Edan and Bitton, Ron and Shabtai, Asaf</t>
  </si>
  <si>
    <t>https://www.scopus.com/inward/record.uri?eid=2-s2.0-85179134847&amp;doi=10.1145%2f3610772&amp;partnerID=40&amp;md5=bc29bc5e33d431fa4f359d4c59829360</t>
  </si>
  <si>
    <t>2-s2.0-85192072632</t>
  </si>
  <si>
    <t>rayyan-218687099</t>
  </si>
  <si>
    <t>A comprehensive survey of smart contract security: State of the art and research directions</t>
  </si>
  <si>
    <t>Wu, Guangfu and Wang, HaiPing and Lai, Xin and Wang, Mengmeng and He, Daojing and Chan, Sammy</t>
  </si>
  <si>
    <t>https://www.scopus.com/inward/record.uri?eid=2-s2.0-85192072632&amp;doi=10.1016%2fj.jnca.2024.103882&amp;partnerID=40&amp;md5=ca2b8141b5b2356e85404363a263a7f5</t>
  </si>
  <si>
    <t>2-s2.0-85164669548</t>
  </si>
  <si>
    <t>rayyan-218687100</t>
  </si>
  <si>
    <t>Deep Learning for Time-Series Prediction in IIoT: Progress, Challenges, and Prospects</t>
  </si>
  <si>
    <t>IEEE Transactions on Neural Networks and Learning Systems</t>
  </si>
  <si>
    <t>2162237X</t>
  </si>
  <si>
    <t>Ren, Lei and Jia, Zidi and Laili, Yuanjun and Huang, Di</t>
  </si>
  <si>
    <t>https://www.scopus.com/inward/record.uri?eid=2-s2.0-85164669548&amp;doi=10.1109%2fTNNLS.2023.3291371&amp;partnerID=40&amp;md5=0f13dc83d99957895a3f2e198e56fbd6</t>
  </si>
  <si>
    <t>2-s2.0-85191711369</t>
  </si>
  <si>
    <t>rayyan-218687101</t>
  </si>
  <si>
    <t>HOD: New Harmful Object Detection Benchmarks for Robust Surveillance</t>
  </si>
  <si>
    <t>Proceedings - 2024 IEEE Winter Conference on Applications of Computer Vision Workshops, WACVW 2024</t>
  </si>
  <si>
    <t>Ha, Eungyeom and Kim, Heemook and Na, Dongbin</t>
  </si>
  <si>
    <t>https://www.scopus.com/inward/record.uri?eid=2-s2.0-85191711369&amp;doi=10.1109%2fWACVW60836.2024.00026&amp;partnerID=40&amp;md5=9997300568df36a7baff24f63ed8a4a8</t>
  </si>
  <si>
    <t>2-s2.0-85184875578</t>
  </si>
  <si>
    <t>rayyan-218687102</t>
  </si>
  <si>
    <t>A Review of Lightweight Security and Privacy for Resource-Constrained IoT Devices</t>
  </si>
  <si>
    <t>Kumar, Sunil and Kumar, Dilip and Dangi, Ramraj and Choudhary, Gaurav and Dragoni, Nicola and You, Ilsun</t>
  </si>
  <si>
    <t>https://www.scopus.com/inward/record.uri?eid=2-s2.0-85184875578&amp;doi=10.32604%2fcmc.2023.047084&amp;partnerID=40&amp;md5=bc540f47164d57895ec9bdd0d32d68cc</t>
  </si>
  <si>
    <t>2-s2.0-85179126268</t>
  </si>
  <si>
    <t>rayyan-218687103</t>
  </si>
  <si>
    <t>Health data security sharing method based on hybrid blockchain</t>
  </si>
  <si>
    <t>0167739X</t>
  </si>
  <si>
    <t>Wang, Taochun and Wu, Qingshan and Chen, Jian and Chen, Fulong and Xie, Dong and Shen, Huimin</t>
  </si>
  <si>
    <t>https://www.scopus.com/inward/record.uri?eid=2-s2.0-85179126268&amp;doi=10.1016%2fj.future.2023.11.032&amp;partnerID=40&amp;md5=efeee32dd1241639ac0cfeb6c16a1dc7</t>
  </si>
  <si>
    <t>2-s2.0-85181439972</t>
  </si>
  <si>
    <t>rayyan-218687104</t>
  </si>
  <si>
    <t>BGNBA-OCO based privacyÂ preserving attribute based access control with data duplication for secure storage in cloud</t>
  </si>
  <si>
    <t>2192113X</t>
  </si>
  <si>
    <t>Pavithra, M. and Prakash, M. and Vennila, V.</t>
  </si>
  <si>
    <t>https://www.scopus.com/inward/record.uri?eid=2-s2.0-85181439972&amp;doi=10.1186%2fs13677-023-00544-1&amp;partnerID=40&amp;md5=6b060d9b109b6d7161768baa7d06eee7</t>
  </si>
  <si>
    <t>2-s2.0-85140918454</t>
  </si>
  <si>
    <t>rayyan-218687105</t>
  </si>
  <si>
    <t>Blockchain-Enabled Cybersecurity Efficient IIOHT Cyber-Physical System for Medical Applications</t>
  </si>
  <si>
    <t>Lakhan, Abdullah and Mohammed, Mazin Abed and Nedoma, Jan and Martinek, Radek and Tiwari, Prayag and Kumar, Neeraj</t>
  </si>
  <si>
    <t>https://www.scopus.com/inward/record.uri?eid=2-s2.0-85140918454&amp;doi=10.1109%2fTNSE.2022.3213651&amp;partnerID=40&amp;md5=07fea8d3bc2637833743cd7bfb67faa2</t>
  </si>
  <si>
    <t>2-s2.0-85165295453</t>
  </si>
  <si>
    <t>rayyan-218687106</t>
  </si>
  <si>
    <t>BFOD: Blockchain-Based Privacy Protection and Security Sharing Scheme of Flight Operation Data</t>
  </si>
  <si>
    <t>Li, Xinyan and Zhao, Huimin and Deng, Wu</t>
  </si>
  <si>
    <t>https://www.scopus.com/inward/record.uri?eid=2-s2.0-85165295453&amp;doi=10.1109%2fJIOT.2023.3296460&amp;partnerID=40&amp;md5=0946756c9c0bd6179d4c2e67711c199e</t>
  </si>
  <si>
    <t>rayyan-218687107</t>
  </si>
  <si>
    <t>Wang, Hui and Xie, Yong and Liu, Yining and Li, Xiong and Dorje, Phuntsog</t>
  </si>
  <si>
    <t>https://www.scopus.com/inward/record.uri?eid=2-s2.0-85176318593&amp;doi=10.1109%2fJIOT.2023.3309322&amp;partnerID=40&amp;md5=700f9181b45461427271233d38974ce1</t>
  </si>
  <si>
    <t>rayyan-218687108</t>
  </si>
  <si>
    <t>Tsinghua Science and Technology</t>
  </si>
  <si>
    <t>Yu, Feng and Peng, Jiahui and Li, Xianxian and Li, Chunpei and Qu, Bin</t>
  </si>
  <si>
    <t>https://www.scopus.com/inward/record.uri?eid=2-s2.0-85160791393&amp;doi=10.26599%2fTST.2022.9010066&amp;partnerID=40&amp;md5=670ab18c2ebebe682de79d8f88f8c149</t>
  </si>
  <si>
    <t>Tsinghua University</t>
  </si>
  <si>
    <t>2-s2.0-85171748972</t>
  </si>
  <si>
    <t>rayyan-218687109</t>
  </si>
  <si>
    <t>Healthcare Applications Using Blockchain With a Cloud-Assisted Decentralized Privacy-Preserving Framework</t>
  </si>
  <si>
    <t>Deebak, Bakkiam David and Hwang, Seong Oun</t>
  </si>
  <si>
    <t>https://www.scopus.com/inward/record.uri?eid=2-s2.0-85171748972&amp;doi=10.1109%2fTMC.2023.3315510&amp;partnerID=40&amp;md5=3a22d526c7876f9e9b237ecd9c1df3f7</t>
  </si>
  <si>
    <t>2-s2.0-85146229159</t>
  </si>
  <si>
    <t>rayyan-218687110</t>
  </si>
  <si>
    <t>An access control model based on blockchain master-sidechain collaboration</t>
  </si>
  <si>
    <t>Yang, Liang and Jiang, Rong and Pu, Xuetao and Wang, Chenguang and Yang, Yue and Wang, Meng and Zhang, Lin and Tian, Feifei</t>
  </si>
  <si>
    <t>https://www.scopus.com/inward/record.uri?eid=2-s2.0-85146229159&amp;doi=10.1007%2fs10586-022-03964-x&amp;partnerID=40&amp;md5=bf7942d939ca6d6c124590322cd73e92</t>
  </si>
  <si>
    <t>2-s2.0-85184169476</t>
  </si>
  <si>
    <t>rayyan-218687111</t>
  </si>
  <si>
    <t>Efficient time-oriented latency-based secure data encryption for cloud storage</t>
  </si>
  <si>
    <t>Ahmad, Shahnawaz and Mehfuz, Shabana</t>
  </si>
  <si>
    <t>https://www.scopus.com/inward/record.uri?eid=2-s2.0-85184169476&amp;doi=10.1016%2fj.csa.2023.100027&amp;partnerID=40&amp;md5=a42a5220d7e28dfff76da88369e36ec6</t>
  </si>
  <si>
    <t>2-s2.0-85172988386</t>
  </si>
  <si>
    <t>rayyan-218687112</t>
  </si>
  <si>
    <t>TBAC: A Tokoin-Based Accountable Access Control Scheme for the Internet of Things</t>
  </si>
  <si>
    <t>Liu, Chunchi and Xu, Minghui and Guo, Hechuan and Cheng, Xiuzhen and Xiao, Yinhao and Yu, Dongxiao and Gong, Bei and Yerukhimovich, Arkady and Wang, Shengling and Lyu, Weifeng</t>
  </si>
  <si>
    <t>https://www.scopus.com/inward/record.uri?eid=2-s2.0-85172988386&amp;doi=10.1109%2fTMC.2023.3316622&amp;partnerID=40&amp;md5=eed154c9b106e951b781ec2ad35370ce</t>
  </si>
  <si>
    <t>2-s2.0-85163203184</t>
  </si>
  <si>
    <t>rayyan-218687113</t>
  </si>
  <si>
    <t>Designing a new sustainable Test Kit supply chain network utilizing Internet of Things</t>
  </si>
  <si>
    <t>Navaei, Ali and Taleizadeh, Ata Allah and Goodarzian, Fariba</t>
  </si>
  <si>
    <t>https://www.scopus.com/inward/record.uri?eid=2-s2.0-85163203184&amp;doi=10.1016%2fj.engappai.2023.106585&amp;partnerID=40&amp;md5=351ad9174de8d34db78fbcad3d86249d</t>
  </si>
  <si>
    <t>2-s2.0-85174282680</t>
  </si>
  <si>
    <t>rayyan-218687114</t>
  </si>
  <si>
    <t>Single Encoder and Decoder-Based Transformer Fusion with Deep Residual Attention for Restoration of Degraded Images and Clear Visualization in Adverse Weather Conditions</t>
  </si>
  <si>
    <t>2193567X</t>
  </si>
  <si>
    <t>Shit, Sahadeb and Roy, Bappadittya and Das, Dibyendu Kumar and Ray, Dip Narayan</t>
  </si>
  <si>
    <t>https://www.scopus.com/inward/record.uri?eid=2-s2.0-85174282680&amp;doi=10.1007%2fs13369-023-08342-2&amp;partnerID=40&amp;md5=af309501b7d90ef3b685467ee2752d87</t>
  </si>
  <si>
    <t>2-s2.0-85172938709</t>
  </si>
  <si>
    <t>rayyan-218687115</t>
  </si>
  <si>
    <t>Enhancing Cloud Communication Security: A Blockchain-Powered Framework with Attribute-Aware Encryption</t>
  </si>
  <si>
    <t>Raghunandan, K.R. and Kallapu, Bhavya and Dodmane, Radhakrishna and Krishnaraj Rao, N.S. and Thota, Srinivasarao and Sahu, Aditya Kumar</t>
  </si>
  <si>
    <t>https://www.scopus.com/inward/record.uri?eid=2-s2.0-85172938709&amp;doi=10.3390%2felectronics12183890&amp;partnerID=40&amp;md5=02fd51d7586c959e4491ef2a3c54b66f</t>
  </si>
  <si>
    <t>2-s2.0-85145779515</t>
  </si>
  <si>
    <t>rayyan-218687116</t>
  </si>
  <si>
    <t>IXT: Improved searchable encryption for multi-word queries based on PSI</t>
  </si>
  <si>
    <t>Yang, Yunbo and Dong, Xiaolei and Cao, Zhenfu and Shen, Jiachen and Dou, Shangmin</t>
  </si>
  <si>
    <t>https://www.scopus.com/inward/record.uri?eid=2-s2.0-85145779515&amp;doi=10.1007%2fs11704-022-2236-9&amp;partnerID=40&amp;md5=68366b750c7bd6a5d63fc90392927e8f</t>
  </si>
  <si>
    <t>Higher Education Press Limited Company</t>
  </si>
  <si>
    <t>2-s2.0-85177445068</t>
  </si>
  <si>
    <t>rayyan-218687117</t>
  </si>
  <si>
    <t>Advancements in scalability of blockchain infrastructure through IPFS and dual blockchain methodology</t>
  </si>
  <si>
    <t>Mahmud, Minhaz and Sohan, Md. Soharab Hossain and Reno, Saha and Sikder, M. A. Baten and Hossain, Fakir Sharif</t>
  </si>
  <si>
    <t>https://www.scopus.com/inward/record.uri?eid=2-s2.0-85177445068&amp;doi=10.1007%2fs11227-023-05734-x&amp;partnerID=40&amp;md5=c9b7305956d6a87639dcebc45562ce19</t>
  </si>
  <si>
    <t>2-s2.0-85168282986</t>
  </si>
  <si>
    <t>rayyan-218687118</t>
  </si>
  <si>
    <t>Enabling Secure and Flexible Streaming Media with Blockchain Incentive</t>
  </si>
  <si>
    <t>Li, Tao and Yang, Anjia and Weng, Jian and Chen, Min-Rong and Luo, Xizhao and Chen, Xiaohu and Jiang, Changkun</t>
  </si>
  <si>
    <t>https://www.scopus.com/inward/record.uri?eid=2-s2.0-85168282986&amp;doi=10.1109%2fJIOT.2023.3305048&amp;partnerID=40&amp;md5=c99d1362174d80313c538ba6ee5ea357</t>
  </si>
  <si>
    <t>2-s2.0-85185941499</t>
  </si>
  <si>
    <t>rayyan-218687119</t>
  </si>
  <si>
    <t>Digital image copyright protection method based on blockchain and zero trust mechanism</t>
  </si>
  <si>
    <t>Zhang, Qiu-Yu and Wu, Guo-Rui and Yang, Rui and Chen, Jia-Yan</t>
  </si>
  <si>
    <t>https://www.scopus.com/inward/record.uri?eid=2-s2.0-85185941499&amp;doi=10.1007%2fs11042-024-18514-3&amp;partnerID=40&amp;md5=5872f6ad9a686bef3bb87dc0a2813ce6</t>
  </si>
  <si>
    <t>2-s2.0-85174702042</t>
  </si>
  <si>
    <t>rayyan-218687120</t>
  </si>
  <si>
    <t>Adaptive embedding combining LBE and IBBE for high-capacity reversible data hiding in encrypted images</t>
  </si>
  <si>
    <t>Fu, Zhifeng and Chai, Xiuli and Tang, Zongwei and He, Xin and Gan, Zhihua and Cao, Gongyao</t>
  </si>
  <si>
    <t>https://www.scopus.com/inward/record.uri?eid=2-s2.0-85174702042&amp;doi=10.1016%2fj.sigpro.2023.109299&amp;partnerID=40&amp;md5=4d90fd349777506dd840348933666921</t>
  </si>
  <si>
    <t>2-s2.0-85141074106</t>
  </si>
  <si>
    <t>rayyan-218687121</t>
  </si>
  <si>
    <t>A systematic review of research on technological, pedagogical, and content knowledge (TPACK) for online teaching in the humanities</t>
  </si>
  <si>
    <t>Journal of Research on Technology in Education</t>
  </si>
  <si>
    <t>Luo, Shuqiong and Zou, Di</t>
  </si>
  <si>
    <t>https://www.scopus.com/inward/record.uri?eid=2-s2.0-85141074106&amp;doi=10.1080%2f15391523.2022.2139026&amp;partnerID=40&amp;md5=235d9098f679958afd31130d200e3a8a</t>
  </si>
  <si>
    <t>2-s2.0-85179111311</t>
  </si>
  <si>
    <t>rayyan-218687122</t>
  </si>
  <si>
    <t>A privacy-preserving federated learning with a secure collaborative for malware detection models using Internet of Things resources</t>
  </si>
  <si>
    <t>Alamer, Abdulrahman</t>
  </si>
  <si>
    <t>https://www.scopus.com/inward/record.uri?eid=2-s2.0-85179111311&amp;doi=10.1016%2fj.iot.2023.101015&amp;partnerID=40&amp;md5=9b618f0617d641d31309ae930277a043</t>
  </si>
  <si>
    <t>2-s2.0-85159802624</t>
  </si>
  <si>
    <t>rayyan-218687123</t>
  </si>
  <si>
    <t>PT-SSIM: A Proactive, Trustworthy Self-Sovereign Identity Management System</t>
  </si>
  <si>
    <t>Fathalla, Efat Samir and Azab, Mohamed and Xin, Chunsheng and Wu, Hongyi</t>
  </si>
  <si>
    <t>https://www.scopus.com/inward/record.uri?eid=2-s2.0-85159802624&amp;doi=10.1109%2fJIOT.2023.3273988&amp;partnerID=40&amp;md5=134a1a286fa06a9d88d730d3138bbd1e</t>
  </si>
  <si>
    <t>2-s2.0-85163803065</t>
  </si>
  <si>
    <t>rayyan-218687124</t>
  </si>
  <si>
    <t>AccessChain: An access control framework to protect data access in blockchain enabled supply chain</t>
  </si>
  <si>
    <t>Sarfaraz, Aaliya and Chakrabortty, Ripon K. and Essam, Daryl L.</t>
  </si>
  <si>
    <t>https://www.scopus.com/inward/record.uri?eid=2-s2.0-85163803065&amp;doi=10.1016%2fj.future.2023.06.009&amp;partnerID=40&amp;md5=f09409a6bd4f8328eab4cedc3e18c538</t>
  </si>
  <si>
    <t>2-s2.0-85188291369</t>
  </si>
  <si>
    <t>rayyan-218687125</t>
  </si>
  <si>
    <t>Research on dynamic management of convergence media ecology node based on blockchain</t>
  </si>
  <si>
    <t>Hu, Hongbin and Wang, Yongbin and Feng, Shuang</t>
  </si>
  <si>
    <t>https://www.scopus.com/inward/record.uri?eid=2-s2.0-85188291369&amp;doi=10.1145%2f3638584.3638627&amp;partnerID=40&amp;md5=7057da922bdfbe8c078563cf5be8df7e</t>
  </si>
  <si>
    <t>2-s2.0-85187251955</t>
  </si>
  <si>
    <t>rayyan-218687126</t>
  </si>
  <si>
    <t>Research on Privacy Protection in Federated Learning Combining Distillation Defense and Blockchain</t>
  </si>
  <si>
    <t>Wan, Changxu and Wang, Ying and Xu, Jianbo and Wu, Junjie and Zhang, Tiantian and Wang, Yulong</t>
  </si>
  <si>
    <t>https://www.scopus.com/inward/record.uri?eid=2-s2.0-85187251955&amp;doi=10.3390%2felectronics13040679&amp;partnerID=40&amp;md5=e62fab991086550de3bfad48a6d692bf</t>
  </si>
  <si>
    <t>2-s2.0-85179096160</t>
  </si>
  <si>
    <t>rayyan-218687128</t>
  </si>
  <si>
    <t>A trusted medical data sharing framework for edge computing leveraging blockchain and outsourced computation</t>
  </si>
  <si>
    <t>Quan, Gaoyuan and Yao, Zhongyuan and Chen, Longfei and Fang, Yonghao and Zhu, Weihua and Si, Xueming and Li, Min</t>
  </si>
  <si>
    <t>https://www.scopus.com/inward/record.uri?eid=2-s2.0-85179096160&amp;doi=10.1016%2fj.heliyon.2023.e22542&amp;partnerID=40&amp;md5=6abdedcd1add4155d080507a63bc153f</t>
  </si>
  <si>
    <t>rayyan-218687130</t>
  </si>
  <si>
    <t>Xiang, Axin and Gao, Hongfeng and Tian, Youliang and Wang, Linjie and Xiong, Jinbo</t>
  </si>
  <si>
    <t>https://www.scopus.com/inward/record.uri?eid=2-s2.0-85190951681&amp;doi=10.1016%2fj.comnet.2024.110425&amp;partnerID=40&amp;md5=cc8d22c366803fbd116b7f0d9dd5ec13</t>
  </si>
  <si>
    <t>2-s2.0-85183076860</t>
  </si>
  <si>
    <t>rayyan-218687131</t>
  </si>
  <si>
    <t>Bibliometric Analysis of Blockchain in the Healthcare Domain</t>
  </si>
  <si>
    <t>Intelligent and Converged Networks</t>
  </si>
  <si>
    <t>Garg, Shilpi and Kaushal, Rajesh Kumar and Kumar, Naveen and Verma, Anshul</t>
  </si>
  <si>
    <t>https://www.scopus.com/inward/record.uri?eid=2-s2.0-85183076860&amp;doi=10.23919%2fICN.2023.0025&amp;partnerID=40&amp;md5=a729aa02da5c2130733801a8b0e6bee5</t>
  </si>
  <si>
    <t>Tsinghua University Press</t>
  </si>
  <si>
    <t>2-s2.0-85193300090</t>
  </si>
  <si>
    <t>rayyan-218687132</t>
  </si>
  <si>
    <t>Artificial Intelligence (AI)-based Customer Relationship Management (CRM): a comprehensive bibliometric and systematic literature review with outlook on future research</t>
  </si>
  <si>
    <t>Ozay, Dervis and Jahanbakht, Mohammad and Shoomal, Atefeh and Wang, Shouyi</t>
  </si>
  <si>
    <t>https://www.scopus.com/inward/record.uri?eid=2-s2.0-85193300090&amp;doi=10.1080%2f17517575.2024.2351869&amp;partnerID=40&amp;md5=3c42133c69f986e0bd6e787ccea7053b</t>
  </si>
  <si>
    <t>2-s2.0-85169031249</t>
  </si>
  <si>
    <t>rayyan-218687133</t>
  </si>
  <si>
    <t>Blockchain data secure sharing protocol based on threshold Paillier algorithm</t>
  </si>
  <si>
    <t>Jia, Likai and Chen, Xiubo and Liu, Luxi and Wang, Xiaoge and Xiao, Ke and Xu, Gang</t>
  </si>
  <si>
    <t>https://www.scopus.com/inward/record.uri?eid=2-s2.0-85169031249&amp;doi=10.1016%2fj.hcc.2023.100132&amp;partnerID=40&amp;md5=458f4a68e2208928c66a296534002522</t>
  </si>
  <si>
    <t>2-s2.0-85164421844</t>
  </si>
  <si>
    <t>rayyan-218687134</t>
  </si>
  <si>
    <t>A Survey of Blockchain-Based Schemes for Data Sharing and Exchange</t>
  </si>
  <si>
    <t>IEEE Transactions on Big Data</t>
  </si>
  <si>
    <t>Song, Rui and Xiao, Bin and Song, Yubo and Guo, Songtao and Yang, Yuanyuan</t>
  </si>
  <si>
    <t>https://www.scopus.com/inward/record.uri?eid=2-s2.0-85164421844&amp;doi=10.1109%2fTBDATA.2023.3293279&amp;partnerID=40&amp;md5=992571e03c919f578f4b58872e682efd</t>
  </si>
  <si>
    <t>2-s2.0-85192149380</t>
  </si>
  <si>
    <t>rayyan-218687135</t>
  </si>
  <si>
    <t>A PUF-Based Approach forÂ Copy Protection ofÂ Intellectual Property inÂ Neural Network Models</t>
  </si>
  <si>
    <t>Dorfmeister, Daniel and Ferrarotti, Flavio and Fischer, Bernhard and Schwandtner, Martin and Sochor, Hannes</t>
  </si>
  <si>
    <t>https://www.scopus.com/inward/record.uri?eid=2-s2.0-85192149380&amp;doi=10.1007%2f978-3-031-56281-5_9&amp;partnerID=40&amp;md5=88756c61e047723f24fab8bc6e3fcce1</t>
  </si>
  <si>
    <t>2-s2.0-85131508082</t>
  </si>
  <si>
    <t>rayyan-218687136</t>
  </si>
  <si>
    <t>Learnings from COVID-19 for managing humanitarian supply chains: systematic literature review and future research directions</t>
  </si>
  <si>
    <t>Annals of Operations Research</t>
  </si>
  <si>
    <t>Kumar, Pravin and Singh, Rajesh Kumar and Shahgholian, Azar</t>
  </si>
  <si>
    <t>https://www.scopus.com/inward/record.uri?eid=2-s2.0-85131508082&amp;doi=10.1007%2fs10479-022-04753-w&amp;partnerID=40&amp;md5=f1c03ad8c460cd6e63f02070e9182f12</t>
  </si>
  <si>
    <t>2-s2.0-85162615828</t>
  </si>
  <si>
    <t>rayyan-218687137</t>
  </si>
  <si>
    <t>Backdoor-Resistant Public Data Integrity Verification Scheme Based on Smart Contracts</t>
  </si>
  <si>
    <t>Li, Shanshan and Xu, Chunxiang and Zhang, Yuan and Du, Yicong and Yang, Anjia and Wen, Xinsheng and Chen, Kefei</t>
  </si>
  <si>
    <t>https://www.scopus.com/inward/record.uri?eid=2-s2.0-85162615828&amp;doi=10.1109%2fJIOT.2023.3285939&amp;partnerID=40&amp;md5=7e43166130b263c858b5ce67770c47ab</t>
  </si>
  <si>
    <t>2-s2.0-85195427377</t>
  </si>
  <si>
    <t>rayyan-218687138</t>
  </si>
  <si>
    <t>PPAC-CDW: A Privacy-Preserving Access Control Scheme With Fast OLAP Query and Efficient Revocation for Cloud Data Warehouse</t>
  </si>
  <si>
    <t>Fugkeaw, Somchart and Hak, Lyhour</t>
  </si>
  <si>
    <t>https://www.scopus.com/inward/record.uri?eid=2-s2.0-85195427377&amp;doi=10.1109%2fACCESS.2024.3408221&amp;partnerID=40&amp;md5=b3123de9d0f75a35e6818ec823e6c3e4</t>
  </si>
  <si>
    <t>2-s2.0-85182895996</t>
  </si>
  <si>
    <t>rayyan-218687139</t>
  </si>
  <si>
    <t>Security analysis of a reversible data hiding scheme in encrypted images by redundant space transfer</t>
  </si>
  <si>
    <t>Qu, Lingfeng and Li, Mohan and Sun, Yanbin and Su, Shen and Liu, Yuan and Zhang, Lejun</t>
  </si>
  <si>
    <t>https://www.scopus.com/inward/record.uri?eid=2-s2.0-85182895996&amp;doi=10.1016%2fj.jksuci.2024.101914&amp;partnerID=40&amp;md5=b8175743c5c2dadd22c18f17b85f3741</t>
  </si>
  <si>
    <t>2-s2.0-85193711469</t>
  </si>
  <si>
    <t>rayyan-218687140</t>
  </si>
  <si>
    <t>Exploring Blockchain Technology through a Modular Lens: A Survey</t>
  </si>
  <si>
    <t>Xu, Minghui and Guo, Yihao and Liu, Chunchi and Hu, Qin and Yu, Dongxiao and Xiong, Zehui and Niyato, Dusit (Tao) and Cheng, Xiuzhen</t>
  </si>
  <si>
    <t>https://www.scopus.com/inward/record.uri?eid=2-s2.0-85193711469&amp;doi=10.1145%2f3657288&amp;partnerID=40&amp;md5=9016100d79bf4d6030c73767b08268bf</t>
  </si>
  <si>
    <t>2-s2.0-85178965676</t>
  </si>
  <si>
    <t>rayyan-218687141</t>
  </si>
  <si>
    <t>Cryptographic Competitions</t>
  </si>
  <si>
    <t>Journal of Cryptology</t>
  </si>
  <si>
    <t>Bernstein, Daniel J.</t>
  </si>
  <si>
    <t>https://www.scopus.com/inward/record.uri?eid=2-s2.0-85178965676&amp;doi=10.1007%2fs00145-023-09467-1&amp;partnerID=40&amp;md5=94c7f7d9716febf939fb795a21616980</t>
  </si>
  <si>
    <t>2-s2.0-85186764891</t>
  </si>
  <si>
    <t>rayyan-218687142</t>
  </si>
  <si>
    <t>Business Process Modeling and Challenges through Examples</t>
  </si>
  <si>
    <t>Shivhare, Karnika</t>
  </si>
  <si>
    <t>https://www.scopus.com/inward/record.uri?eid=2-s2.0-85186764891&amp;doi=10.1145%2f3641399.3641432&amp;partnerID=40&amp;md5=0b4fc366284ab240c3fe070b0e260517</t>
  </si>
  <si>
    <t>rayyan-218687143</t>
  </si>
  <si>
    <t>TRANSFORMATION AND TRANSCENDENCE â€“ REFORMING NEWS PRODUCTION IN THE CONVERGENT MEDIA ERA</t>
  </si>
  <si>
    <t>2-s2.0-85148421928</t>
  </si>
  <si>
    <t>rayyan-218687144</t>
  </si>
  <si>
    <t>BE-TRDSS: Blockchain-Enabled Secure and Efficient Traceable-Revocable Data-Sharing Scheme in Industrial Internet of Things</t>
  </si>
  <si>
    <t>Ma, Ruonan and Zhang, Leyou and Wu, Qing and Mu, Yi and Rezaeibagha, Fatemeh</t>
  </si>
  <si>
    <t>https://www.scopus.com/inward/record.uri?eid=2-s2.0-85148421928&amp;doi=10.1109%2fTII.2023.3241618&amp;partnerID=40&amp;md5=f6996c1401f4ef55aa4a32f08e8cc650</t>
  </si>
  <si>
    <t>2-s2.0-85203654856</t>
  </si>
  <si>
    <t>rayyan-218687145</t>
  </si>
  <si>
    <t>Performance analysis of deep learning-based object detection algorithms on COCO benchmark: a comparative study</t>
  </si>
  <si>
    <t>Journal of Engineering and Applied Science</t>
  </si>
  <si>
    <t>Tian, Jiya and Jin, Qiangshan and Wang, Yizong and Yang, Jie and Zhang, Shuping and Sun, Dengxun</t>
  </si>
  <si>
    <t>https://www.scopus.com/inward/record.uri?eid=2-s2.0-85203654856&amp;doi=10.1186%2fs44147-024-00411-z&amp;partnerID=40&amp;md5=855ac5879aaccb0b05241e7b30e3c150</t>
  </si>
  <si>
    <t>2-s2.0-85163728902</t>
  </si>
  <si>
    <t>rayyan-218687146</t>
  </si>
  <si>
    <t>COBATS: A Novel Consortium Blockchain-Based Trust Model for Data Sharing in Vehicular Networks</t>
  </si>
  <si>
    <t>Fan, Qi and Xin, Yang and Jia, Bin and Zhang, Yang and Wang, Pinxiang</t>
  </si>
  <si>
    <t>https://www.scopus.com/inward/record.uri?eid=2-s2.0-85163728902&amp;doi=10.1109%2fTITS.2023.3286432&amp;partnerID=40&amp;md5=c506053e453465af8cee59a42136e7d8</t>
  </si>
  <si>
    <t>2-s2.0-85128610110</t>
  </si>
  <si>
    <t>rayyan-218687147</t>
  </si>
  <si>
    <t>The Impact of IoT on the Performance of Vaccine Supply Chain Distribution in the COVID-19 Context</t>
  </si>
  <si>
    <t>Kumar, Shashank and Raut, Rakesh D. and Priyadarshinee, Pragati and Mangla, Sachin Kumar and Awan, Usama and Narkhede, Balkrishna E.</t>
  </si>
  <si>
    <t>https://www.scopus.com/inward/record.uri?eid=2-s2.0-85128610110&amp;doi=10.1109%2fTEM.2022.3157625&amp;partnerID=40&amp;md5=69042dc0e073a886ba3bbc856b940ce5</t>
  </si>
  <si>
    <t>2-s2.0-85135209094</t>
  </si>
  <si>
    <t>rayyan-218687148</t>
  </si>
  <si>
    <t>Blockchain and Deep Learning for Secure Communication in Digital Twin Empowered Industrial IoT Network</t>
  </si>
  <si>
    <t>Kumar, Prabhat and Kumar, Randhir and Kumar, Abhinav and Franklin, A. Antony and Garg, Sahil and Singh, Satinder</t>
  </si>
  <si>
    <t>https://www.scopus.com/inward/record.uri?eid=2-s2.0-85135209094&amp;doi=10.1109%2fTNSE.2022.3191601&amp;partnerID=40&amp;md5=c66137380c4d693aba7dabf769459e7e</t>
  </si>
  <si>
    <t>2-s2.0-85160435821</t>
  </si>
  <si>
    <t>rayyan-218687149</t>
  </si>
  <si>
    <t>An image encryption scheme based on a modified AES algorithm by using a variable S-box</t>
  </si>
  <si>
    <t>Journal of Optics (India)</t>
  </si>
  <si>
    <t>Hadj Brahim, A. and Ali Pacha, A. and Hadj Said, N.</t>
  </si>
  <si>
    <t>https://www.scopus.com/inward/record.uri?eid=2-s2.0-85160435821&amp;doi=10.1007%2fs12596-023-01232-8&amp;partnerID=40&amp;md5=7bc51205bc50a4ea45451139eca8ca18</t>
  </si>
  <si>
    <t>2-s2.0-85204121149</t>
  </si>
  <si>
    <t>rayyan-218687151</t>
  </si>
  <si>
    <t>SegMamba: Long-Range Sequential Modeling Mamba for 3D Medical Image Segmentation</t>
  </si>
  <si>
    <t>Xing, Zhaohu and Ye, Tian and Yang, Yijun and Liu, Guang and Zhu, Lei</t>
  </si>
  <si>
    <t>https://www.scopus.com/inward/record.uri?eid=2-s2.0-85204121149&amp;doi=10.1007%2f978-3-031-72111-3_54&amp;partnerID=40&amp;md5=08a8a28a7870b94df5eed9c222267b55</t>
  </si>
  <si>
    <t>2-s2.0-85184753126</t>
  </si>
  <si>
    <t>rayyan-218687152</t>
  </si>
  <si>
    <t>Compression-Encrypted Meta-Optics for Storage Efficiency and Security Enhancement</t>
  </si>
  <si>
    <t>ACS Photonics</t>
  </si>
  <si>
    <t>Wang, Zejing and Niu, Mengyu and Zhao, Wenjia and Wang, Zhuowen and Wan, Shuai and Shi, Yangyang and Shan, Xin and Li, Zhongyang</t>
  </si>
  <si>
    <t>https://www.scopus.com/inward/record.uri?eid=2-s2.0-85184753126&amp;doi=10.1021%2facsphotonics.3c01519&amp;partnerID=40&amp;md5=7c0694a9d1a457f97da907286c297ffa</t>
  </si>
  <si>
    <t>2-s2.0-85158928340</t>
  </si>
  <si>
    <t>rayyan-218687153</t>
  </si>
  <si>
    <t>Stochastic Gradient Descent long short-term memory based secure encryption algorithm forÂ cloudÂ data storage and retrieval inÂ cloudÂ computingÂ environment</t>
  </si>
  <si>
    <t>Suganya, M. and Sasipraba, T.</t>
  </si>
  <si>
    <t>https://www.scopus.com/inward/record.uri?eid=2-s2.0-85158928340&amp;doi=10.1186%2fs13677-023-00442-6&amp;partnerID=40&amp;md5=49a7c99967cb41aa063caebfae784b6b</t>
  </si>
  <si>
    <t>2-s2.0-85149218383</t>
  </si>
  <si>
    <t>rayyan-218687154</t>
  </si>
  <si>
    <t>Privacy Preserving Blockchain with Energy Aware Clustering Scheme for IoT Healthcare Systems</t>
  </si>
  <si>
    <t>1383469X</t>
  </si>
  <si>
    <t>Escorcia-Gutierrez, JosÃ© and Mansour, Romany F. and Leal, Esmeide and Villanueva, Jair and Jimenez-Cabas, Javier and Soto, Carlos and Soto-DÃ­az, Roosvel</t>
  </si>
  <si>
    <t>https://www.scopus.com/inward/record.uri?eid=2-s2.0-85149218383&amp;doi=10.1007%2fs11036-023-02115-9&amp;partnerID=40&amp;md5=f6d221884b53615cd5c64d6a8a46ddb2</t>
  </si>
  <si>
    <t>2-s2.0-85151406791</t>
  </si>
  <si>
    <t>rayyan-218687155</t>
  </si>
  <si>
    <t>Temporal feature aggregation with attention for insider threat detection from activity logs</t>
  </si>
  <si>
    <t>Pal, Preetam and Chattopadhyay, Pratik and Swarnkar, Mayank</t>
  </si>
  <si>
    <t>https://www.scopus.com/inward/record.uri?eid=2-s2.0-85151406791&amp;doi=10.1016%2fj.eswa.2023.119925&amp;partnerID=40&amp;md5=fe902bd460a9d5614216fb28ed88e44e</t>
  </si>
  <si>
    <t>2-s2.0-85172029226</t>
  </si>
  <si>
    <t>rayyan-218687156</t>
  </si>
  <si>
    <t>An efficient and secure identity-based integrity auditing scheme for sensitive data with anti-replacement attack on multi-cloud storage</t>
  </si>
  <si>
    <t>Kumar, Mahender and Maple, Carsten and Chand, Satish</t>
  </si>
  <si>
    <t>https://www.scopus.com/inward/record.uri?eid=2-s2.0-85172029226&amp;doi=10.1016%2fj.jksuci.2023.101745&amp;partnerID=40&amp;md5=ff33dd1f04797d7803fc3f543b23c628</t>
  </si>
  <si>
    <t>2-s2.0-85186993219</t>
  </si>
  <si>
    <t>rayyan-218687157</t>
  </si>
  <si>
    <t>InvMetrics: Measuring Privacy Risks for Split Model-Based Customer Behavior Analysis</t>
  </si>
  <si>
    <t>Deng, Ruijun and Hu, Shijing and Lin, Junxiong and Yang, Jirui and Lu, Zhihui and Wu, Jie and Huang, Shih-Chia and Duan, Qiang</t>
  </si>
  <si>
    <t>https://www.scopus.com/inward/record.uri?eid=2-s2.0-85186993219&amp;doi=10.1109%2fTCE.2024.3370764&amp;partnerID=40&amp;md5=339054b572371ad60f251301be52e275</t>
  </si>
  <si>
    <t>2-s2.0-85172693541</t>
  </si>
  <si>
    <t>rayyan-218687158</t>
  </si>
  <si>
    <t>Secret data sharing through coverless video steganography based on bit plane segmentation</t>
  </si>
  <si>
    <t>Debnath, Sourabh and Mohapatra, Ramesh Kumar and Dash, Ratnakar</t>
  </si>
  <si>
    <t>https://www.scopus.com/inward/record.uri?eid=2-s2.0-85172693541&amp;doi=10.1016%2fj.jisa.2023.103612&amp;partnerID=40&amp;md5=e4a25b4a56bc0d8d904dc1866c44ca50</t>
  </si>
  <si>
    <t>2-s2.0-85186460652</t>
  </si>
  <si>
    <t>rayyan-218687159</t>
  </si>
  <si>
    <t>Segment anything model for medical image segmentation: Current applications and future directions</t>
  </si>
  <si>
    <t>Zhang, Yichi and Shen, Zhenrong and Jiao, Rushi</t>
  </si>
  <si>
    <t>https://www.scopus.com/inward/record.uri?eid=2-s2.0-85186460652&amp;doi=10.1016%2fj.compbiomed.2024.108238&amp;partnerID=40&amp;md5=3190de032c8195f57c535bfd86a2a92b</t>
  </si>
  <si>
    <t>2-s2.0-85175584417</t>
  </si>
  <si>
    <t>rayyan-218687160</t>
  </si>
  <si>
    <t>Kookaburra Optimization Algorithm: A New Bio-Inspired Metaheuristic Algorithm for Solving Optimization Problems</t>
  </si>
  <si>
    <t>Biomimetics</t>
  </si>
  <si>
    <t>Dehghani, Mohammad and Montazeri, Zeinab and Bektemyssova, Gulnara and Malik, Om Parkash and Dhiman, Gaurav and Ahmed, Ayman E. M.</t>
  </si>
  <si>
    <t>https://www.scopus.com/inward/record.uri?eid=2-s2.0-85175584417&amp;doi=10.3390%2fbiomimetics8060470&amp;partnerID=40&amp;md5=e01d4225e86739dc7c894e7c60dd16db</t>
  </si>
  <si>
    <t>2-s2.0-105001068054</t>
  </si>
  <si>
    <t>rayyan-218687161</t>
  </si>
  <si>
    <t>Minerva: Decentralized Collaborative Query Processing Over InterPlanetary File System</t>
  </si>
  <si>
    <t>Yao, Zhiyi and Ding, Bowen and Bai, Qianlan and Xu, Yuedong</t>
  </si>
  <si>
    <t>https://www.scopus.com/inward/record.uri?eid=2-s2.0-105001068054&amp;doi=10.1109%2fTBDATA.2024.3423729&amp;partnerID=40&amp;md5=93d15e73a55fa55e301f1c2d9c0149e9</t>
  </si>
  <si>
    <t>2-s2.0-85171421865</t>
  </si>
  <si>
    <t>rayyan-218687162</t>
  </si>
  <si>
    <t>BFSF: A secure IoT based framework for smart farming using blockchain</t>
  </si>
  <si>
    <t>Sustainable Computing: Informatics and Systems</t>
  </si>
  <si>
    <t>Shreya, Shashi and Chatterjee, Kakali and Singh, Ashish</t>
  </si>
  <si>
    <t>https://www.scopus.com/inward/record.uri?eid=2-s2.0-85171421865&amp;doi=10.1016%2fj.suscom.2023.100917&amp;partnerID=40&amp;md5=592593f8c50506536c41d38a89781570</t>
  </si>
  <si>
    <t>2-s2.0-85136124210</t>
  </si>
  <si>
    <t>rayyan-218687163</t>
  </si>
  <si>
    <t>Unboxing the hyper-connected supply chain: a case study in the furniture industry</t>
  </si>
  <si>
    <t>Production Planning and Control</t>
  </si>
  <si>
    <t>Pessot, Elena and Zangiacomi, Andrea and Fornasiero, Rosanna</t>
  </si>
  <si>
    <t>https://www.scopus.com/inward/record.uri?eid=2-s2.0-85136124210&amp;doi=10.1080%2f09537287.2022.2110958&amp;partnerID=40&amp;md5=a924f0426fac3cb120ddd4b8b7061083</t>
  </si>
  <si>
    <t>2-s2.0-85172345096</t>
  </si>
  <si>
    <t>rayyan-218687164</t>
  </si>
  <si>
    <t>Blockchain-based integrity auditing for shared data in cloud storage with file prediction</t>
  </si>
  <si>
    <t>Liu, Zhenpeng and Wang, Shuo and Liu, Yi</t>
  </si>
  <si>
    <t>https://www.scopus.com/inward/record.uri?eid=2-s2.0-85172345096&amp;doi=10.1016%2fj.comnet.2023.110040&amp;partnerID=40&amp;md5=b8c10f7e0a5ac871d62d71f4be00b92b</t>
  </si>
  <si>
    <t>2-s2.0-85174044831</t>
  </si>
  <si>
    <t>rayyan-218687165</t>
  </si>
  <si>
    <t>Blockchain-based public key encryption with keyword search for medical data sharing in cloud environment</t>
  </si>
  <si>
    <t>Banik, Mandira and Kumar, Sanjay</t>
  </si>
  <si>
    <t>https://www.scopus.com/inward/record.uri?eid=2-s2.0-85174044831&amp;doi=10.1016%2fj.jisa.2023.103626&amp;partnerID=40&amp;md5=394dc1502567e6cd48a65f77568f3421</t>
  </si>
  <si>
    <t>2-s2.0-85164334329</t>
  </si>
  <si>
    <t>rayyan-218687166</t>
  </si>
  <si>
    <t>Evaluation and ranking of solutions to overcome the barriers of Industry 4.0 enabled sustainable food supply chain adoption</t>
  </si>
  <si>
    <t>Cleaner Logistics and Supply Chain</t>
  </si>
  <si>
    <t>Lahane, Swapnil and Paliwal, Vishal and Kant, Ravi</t>
  </si>
  <si>
    <t>https://www.scopus.com/inward/record.uri?eid=2-s2.0-85164334329&amp;doi=10.1016%2fj.clscn.2023.100116&amp;partnerID=40&amp;md5=095806f43717bcb50667d57e08ffa5f6</t>
  </si>
  <si>
    <t>2-s2.0-85162718147</t>
  </si>
  <si>
    <t>rayyan-218687167</t>
  </si>
  <si>
    <t>An Access Control Method Against Unauthorized and Noncompliant Behaviors of Real-Time Data in Industrial IoT</t>
  </si>
  <si>
    <t>Wang, Jingpei and Zhu, Ming and Li, Mohan and Sun, Yanbin and Tian, Zhihong</t>
  </si>
  <si>
    <t>https://www.scopus.com/inward/record.uri?eid=2-s2.0-85162718147&amp;doi=10.1109%2fJIOT.2023.3285992&amp;partnerID=40&amp;md5=a2fa05ab228d9e17e135b620f11053cc</t>
  </si>
  <si>
    <t>2-s2.0-85193294678</t>
  </si>
  <si>
    <t>rayyan-218687168</t>
  </si>
  <si>
    <t>INVESTIGATING THE INTERNET-OF-THINGS (IOT) RISKS FOR SUPPLY CHAIN MANAGEMENT USING Q-RUNG ORTHOPAIR FUZZY-SWARA-ARAS FRAMEWORK</t>
  </si>
  <si>
    <t>Technological and Economic Development of Economy</t>
  </si>
  <si>
    <t>Hu, Yalan and Al-Barakati, Abdullah and Rani, Pratibha</t>
  </si>
  <si>
    <t>https://www.scopus.com/inward/record.uri?eid=2-s2.0-85193294678&amp;doi=10.3846%2ftede.2022.16583&amp;partnerID=40&amp;md5=d967bd2b5b4bb1a58a95647d94f9a85e</t>
  </si>
  <si>
    <t>Vilnius Gediminas Technical University</t>
  </si>
  <si>
    <t>2-s2.0-85188921146</t>
  </si>
  <si>
    <t>rayyan-218687169</t>
  </si>
  <si>
    <t>Learning-based image steganography and watermarking: A survey</t>
  </si>
  <si>
    <t>Hu, Kun and Wang, Mingpei and Ma, Xiaohui and Chen, Jia and Wang, Xiaochao and Wang, Xingjun</t>
  </si>
  <si>
    <t>https://www.scopus.com/inward/record.uri?eid=2-s2.0-85188921146&amp;doi=10.1016%2fj.eswa.2024.123715&amp;partnerID=40&amp;md5=84345a681bf89d31af674bf819cb09dc</t>
  </si>
  <si>
    <t>2-s2.0-85172289993</t>
  </si>
  <si>
    <t>rayyan-218687170</t>
  </si>
  <si>
    <t>A secure and privacy blockchain-based data sharing scheme in mobile edge caching system</t>
  </si>
  <si>
    <t>Alamer, Abdulrahman Mohammed Ahmed</t>
  </si>
  <si>
    <t>https://www.scopus.com/inward/record.uri?eid=2-s2.0-85172289993&amp;doi=10.1016%2fj.eswa.2023.121572&amp;partnerID=40&amp;md5=e4f4cb907861a9ae88aab78d74de0908</t>
  </si>
  <si>
    <t>2-s2.0-85177163501</t>
  </si>
  <si>
    <t>rayyan-218687171</t>
  </si>
  <si>
    <t>Ethereum Blockchain-Based Medicine Supply Chain</t>
  </si>
  <si>
    <t>Hathaliya, Jigna J. and Sharma, Priyanka and Tanwar, Sudeep</t>
  </si>
  <si>
    <t>https://www.scopus.com/inward/record.uri?eid=2-s2.0-85177163501&amp;doi=10.1007%2f978-981-99-5091-1_20&amp;partnerID=40&amp;md5=db942cebc4ec1cfe511b9a3ec200fb04</t>
  </si>
  <si>
    <t>2-s2.0-85150122635</t>
  </si>
  <si>
    <t>rayyan-218687172</t>
  </si>
  <si>
    <t>DRLBTS: deep reinforcement learning-aware blockchain-based healthcare system</t>
  </si>
  <si>
    <t>Scientific Reports</t>
  </si>
  <si>
    <t>https://www.scopus.com/inward/record.uri?eid=2-s2.0-85150122635&amp;doi=10.1038%2fs41598-023-29170-2&amp;partnerID=40&amp;md5=e5fac1401c79300e8dfe40d7b3bf4c3d</t>
  </si>
  <si>
    <t>2-s2.0-85169039120</t>
  </si>
  <si>
    <t>rayyan-218687173</t>
  </si>
  <si>
    <t>Revealing the hidden potentials of Internet of Things (IoT) - An integrated approach using agent-based modelling and system dynamics to assess sustainable supply chain performance</t>
  </si>
  <si>
    <t>Journal of Cleaner Production</t>
  </si>
  <si>
    <t>Ding, Suiting and Ward, Hauke and Cucurachi, Stefano and Tukker, Arnold</t>
  </si>
  <si>
    <t>https://www.scopus.com/inward/record.uri?eid=2-s2.0-85169039120&amp;doi=10.1016%2fj.jclepro.2023.138558&amp;partnerID=40&amp;md5=e4ccc217b84d8a5b969dff3b36db1c80</t>
  </si>
  <si>
    <t>2-s2.0-85174394327</t>
  </si>
  <si>
    <t>rayyan-218687174</t>
  </si>
  <si>
    <t>Exploring the inhibitors for competitive AI software development through cloud driven transformation</t>
  </si>
  <si>
    <t>Hasteer, Nitasha and Sindhwani, Rahul and Behl, Abhishek and Varshney, Akul and Sharma, Adityansh</t>
  </si>
  <si>
    <t>https://www.scopus.com/inward/record.uri?eid=2-s2.0-85174394327&amp;doi=10.1007%2fs10479-023-05619-5&amp;partnerID=40&amp;md5=f21371c39394ee55d83041a1d7d34a8d</t>
  </si>
  <si>
    <t>2-s2.0-85152295308</t>
  </si>
  <si>
    <t>rayyan-218687175</t>
  </si>
  <si>
    <t>EdgeAuth: An intelligent token-based collaborative authentication scheme</t>
  </si>
  <si>
    <t>Software - Practice and Experience</t>
  </si>
  <si>
    <t>Jiang, Xutong and Dou, Ruihan and He, Qiang and Zhang, Xuyun and Dou, Wanchun</t>
  </si>
  <si>
    <t>https://www.scopus.com/inward/record.uri?eid=2-s2.0-85152295308&amp;doi=10.1002%2fspe.3206&amp;partnerID=40&amp;md5=bce0c61f2c2075860b6a558f88082dfa</t>
  </si>
  <si>
    <t>2-s2.0-85187311596</t>
  </si>
  <si>
    <t>rayyan-218687176</t>
  </si>
  <si>
    <t>Improving Security in the Internet of Vehicles: A Blockchain-Based Data Sharing Scheme</t>
  </si>
  <si>
    <t>Wang, Lianhai and Guan, Chenxi</t>
  </si>
  <si>
    <t>https://www.scopus.com/inward/record.uri?eid=2-s2.0-85187311596&amp;doi=10.3390%2felectronics13040714&amp;partnerID=40&amp;md5=d2a5b0e6993ca42f716b1b6233b8ea51</t>
  </si>
  <si>
    <t>2-s2.0-85149990517</t>
  </si>
  <si>
    <t>rayyan-218687177</t>
  </si>
  <si>
    <t>Performance and security analysis using B-128 modified blowfish algorithm</t>
  </si>
  <si>
    <t>Kumar, Sunil and Kumar, Dilip and Singh, Naini</t>
  </si>
  <si>
    <t>https://www.scopus.com/inward/record.uri?eid=2-s2.0-85149990517&amp;doi=10.1007%2fs11042-023-15038-0&amp;partnerID=40&amp;md5=59fc62696eef613c747e52565176d30c</t>
  </si>
  <si>
    <t>2-s2.0-85153772246</t>
  </si>
  <si>
    <t>rayyan-218687178</t>
  </si>
  <si>
    <t>Research on Blockchain Privacy Protection Mechanism</t>
  </si>
  <si>
    <t>Jisuanji Gongcheng/Computer Engineering</t>
  </si>
  <si>
    <t>Wang, Qun and Li, Fujuan and Ni, Xueli and Xia, Lingling and Liang, Guangjun</t>
  </si>
  <si>
    <t>https://www.scopus.com/inward/record.uri?eid=2-s2.0-85153772246&amp;doi=10.19678%2fj.issn.1000-3428.0065927&amp;partnerID=40&amp;md5=71b415e3713ff3b805f16893cfa2f23d</t>
  </si>
  <si>
    <t>Editorial Office of Computer Engineering</t>
  </si>
  <si>
    <t>2-s2.0-85151487381</t>
  </si>
  <si>
    <t>rayyan-218687179</t>
  </si>
  <si>
    <t>Towards a blockchain-SDN-based secure architecture for cloud computing in smart industrial IoT</t>
  </si>
  <si>
    <t>Digital Communications and Networks</t>
  </si>
  <si>
    <t>Rahman, Anichur and Islam, Md Jahidul and Band, Shahab S. and Muhammad, Ghulam and Hasan, Kamrul and Tiwari, Prayag</t>
  </si>
  <si>
    <t>https://www.scopus.com/inward/record.uri?eid=2-s2.0-85151487381&amp;doi=10.1016%2fj.dcan.2022.11.003&amp;partnerID=40&amp;md5=5d2566793610cb56806a7cc028786e82</t>
  </si>
  <si>
    <t>2-s2.0-85149440347</t>
  </si>
  <si>
    <t>rayyan-218687180</t>
  </si>
  <si>
    <t>EHDHE: Enhancing security of healthcare documents in IoT-enabled digital healthcare ecosystems using blockchain</t>
  </si>
  <si>
    <t>Information Sciences</t>
  </si>
  <si>
    <t>Sharma, Pratima and Namasudra, Suyel and Gonzalez Crespo, Ruben and Parra-Fuente, Javier and Chandra Trivedi, Munesh</t>
  </si>
  <si>
    <t>https://www.scopus.com/inward/record.uri?eid=2-s2.0-85149440347&amp;doi=10.1016%2fj.ins.2023.01.148&amp;partnerID=40&amp;md5=2d92d493d62c07d9b9352bc83d27b65d</t>
  </si>
  <si>
    <t>2-s2.0-85187569029</t>
  </si>
  <si>
    <t>rayyan-218687181</t>
  </si>
  <si>
    <t>Steganography in Grayscale Images: Improving the Quality of a Stego Image</t>
  </si>
  <si>
    <t>2023 3rd International Conference on Smart Generation Computing, Communication and Networking, SMART GENCON 2023</t>
  </si>
  <si>
    <t>Chanda D'Layla, Adifa Widyadhani and Nevin, Muhammad and Sunardi Putra, Gregorius Guntur and De La Croix, Ntivuguruzwa Jean and Ahmad, Tohari</t>
  </si>
  <si>
    <t>https://www.scopus.com/inward/record.uri?eid=2-s2.0-85187569029&amp;doi=10.1109%2fSMARTGENCON60755.2023.10442310&amp;partnerID=40&amp;md5=79bfe4ee58ac24be3c21a3f2c812c63e</t>
  </si>
  <si>
    <t>2-s2.0-85123242877</t>
  </si>
  <si>
    <t>rayyan-218687182</t>
  </si>
  <si>
    <t>A review of smart contract-based platforms, applications, and challenges</t>
  </si>
  <si>
    <t>Sharma, Pratima and Jindal, Rajni and Borah, Malaya Dutta</t>
  </si>
  <si>
    <t>https://www.scopus.com/inward/record.uri?eid=2-s2.0-85123242877&amp;doi=10.1007%2fs10586-021-03491-1&amp;partnerID=40&amp;md5=319d1bda542c00f7540b84f7ac0142f7</t>
  </si>
  <si>
    <t>2-s2.0-85151096878</t>
  </si>
  <si>
    <t>rayyan-218687183</t>
  </si>
  <si>
    <t>Big Data Analytics Applications in Information Management Driving Operational Efficiencies and Decision-Making: Mapping the Field of Knowledge with Bibliometric Analysis Using R</t>
  </si>
  <si>
    <t>Ragazou, Konstantina and Passas, Ioannis and Garefalakis, Alexandros and Galariotis, Emilios and Zopounidis, Constantin</t>
  </si>
  <si>
    <t>https://www.scopus.com/inward/record.uri?eid=2-s2.0-85151096878&amp;doi=10.3390%2fbdcc7010013&amp;partnerID=40&amp;md5=fc3cb7bf9fcc604a9baccb233ad26fb8</t>
  </si>
  <si>
    <t>2-s2.0-85160965680</t>
  </si>
  <si>
    <t>rayyan-218687184</t>
  </si>
  <si>
    <t>Challenges to Developing and Implementing Policies for Adolescent Online Portal Access</t>
  </si>
  <si>
    <t>Pediatrics</t>
  </si>
  <si>
    <t>Sisk, Bryan A. and Antes, Alison L. and Bereitschaft, Christine and Enloe, Madi and Bourgeois, Fabienne and DuBois, James</t>
  </si>
  <si>
    <t>https://www.scopus.com/inward/record.uri?eid=2-s2.0-85160965680&amp;doi=10.1542%2fpeds.2023-061213&amp;partnerID=40&amp;md5=cc246aa7704f118d32b2b9fbd8cae316</t>
  </si>
  <si>
    <t>American Academy of Pediatrics</t>
  </si>
  <si>
    <t>2-s2.0-85123504373</t>
  </si>
  <si>
    <t>rayyan-218687186</t>
  </si>
  <si>
    <t>Resisting public monitoring in authoritarian regimes: Evidence from local environmental litigation in China</t>
  </si>
  <si>
    <t>Governance</t>
  </si>
  <si>
    <t>Zhu, Xiao and Qiu, Taotao and Liu, Dongshu</t>
  </si>
  <si>
    <t>https://www.scopus.com/inward/record.uri?eid=2-s2.0-85123504373&amp;doi=10.1111%2fgove.12675&amp;partnerID=40&amp;md5=bacd492cb9b3f4aac2d3a1bd3c6334da</t>
  </si>
  <si>
    <t>2-s2.0-85148418178</t>
  </si>
  <si>
    <t>rayyan-218687187</t>
  </si>
  <si>
    <t>DAC4SH: A Novel Data Access Control Scheme for Smart Home Using Smart Contracts</t>
  </si>
  <si>
    <t>1530437X</t>
  </si>
  <si>
    <t>Li, Hongzhi and Han, Dezhi and Chang, Chin-Chen</t>
  </si>
  <si>
    <t>https://www.scopus.com/inward/record.uri?eid=2-s2.0-85148418178&amp;doi=10.1109%2fJSEN.2023.3241093&amp;partnerID=40&amp;md5=5107a966d011591dd8f6e4fe6aba4541</t>
  </si>
  <si>
    <t>2-s2.0-85148451393</t>
  </si>
  <si>
    <t>rayyan-218687188</t>
  </si>
  <si>
    <t>Age of Information Analysis With Preemptive Packet Management</t>
  </si>
  <si>
    <t>IEEE Communications Letters</t>
  </si>
  <si>
    <t>Fiems, Dieter</t>
  </si>
  <si>
    <t>https://www.scopus.com/inward/record.uri?eid=2-s2.0-85148451393&amp;doi=10.1109%2fLCOMM.2023.3242822&amp;partnerID=40&amp;md5=dcee908ee45c87f61da80ebf002203a1</t>
  </si>
  <si>
    <t>2-s2.0-85159799146</t>
  </si>
  <si>
    <t>rayyan-218687189</t>
  </si>
  <si>
    <t>â€œBlockchain technology in food safety and traceability concern to livestock productsâ€</t>
  </si>
  <si>
    <t>Patel, A.S. and Brahmbhatt, M.N. and Bariya, A.R. and Nayak, J.B. and Singh, V.K.</t>
  </si>
  <si>
    <t>https://www.scopus.com/inward/record.uri?eid=2-s2.0-85159799146&amp;doi=10.1016%2fj.heliyon.2023.e16526&amp;partnerID=40&amp;md5=ab477b07e37d68f676ebd69872bd0d90</t>
  </si>
  <si>
    <t>2-s2.0-85105376339</t>
  </si>
  <si>
    <t>rayyan-218687190</t>
  </si>
  <si>
    <t>Enhanced encryption for light weight data in a multi-cloud system</t>
  </si>
  <si>
    <t>Distributed and Parallel Databases</t>
  </si>
  <si>
    <t>Raj, Shani and Arunkumar, B.</t>
  </si>
  <si>
    <t>https://www.scopus.com/inward/record.uri?eid=2-s2.0-85105376339&amp;doi=10.1007%2fs10619-021-07340-3&amp;partnerID=40&amp;md5=dc1c3ffe16b00282edf993e5cb5b1932</t>
  </si>
  <si>
    <t>2-s2.0-85131740851</t>
  </si>
  <si>
    <t>rayyan-218687191</t>
  </si>
  <si>
    <t>A Blockchain-Based Cross-Domain and Autonomous Access Control Scheme for Internet of Things</t>
  </si>
  <si>
    <t>IEEE Transactions on Services Computing</t>
  </si>
  <si>
    <t>Hao, Xiaohan and Ren, Wei and Fei, Yangyang and Zhu, Tianqing and Choo, Kim-Kwang Raymond</t>
  </si>
  <si>
    <t>https://www.scopus.com/inward/record.uri?eid=2-s2.0-85131740851&amp;doi=10.1109%2fTSC.2022.3179727&amp;partnerID=40&amp;md5=5fdf47ea7e33c060dad8aff7c747ab2b</t>
  </si>
  <si>
    <t>2-s2.0-85178078940</t>
  </si>
  <si>
    <t>rayyan-218687192</t>
  </si>
  <si>
    <t>Ensuring FHIR Authentication and Data Integrity by Smart Contract and Blockchain Enabled NFT</t>
  </si>
  <si>
    <t>Yang, Ching-Nung and Kuo, Hsin-Chuan and Cheng, Hsiang-Han</t>
  </si>
  <si>
    <t>https://www.scopus.com/inward/record.uri?eid=2-s2.0-85178078940&amp;doi=10.1145%2f3608298.3608322&amp;partnerID=40&amp;md5=9d5be034e830030090836db3fbb19e3a</t>
  </si>
  <si>
    <t>2-s2.0-85153507376</t>
  </si>
  <si>
    <t>rayyan-218687193</t>
  </si>
  <si>
    <t>Covert channels in blockchain and blockchain based covert communication: Overview, state-of-the-art, and future directions</t>
  </si>
  <si>
    <t>Zhang, Tao and Li, Bingyu and Zhu, Yan and Han, Tianxu and Wu, Qianhong</t>
  </si>
  <si>
    <t>https://www.scopus.com/inward/record.uri?eid=2-s2.0-85153507376&amp;doi=10.1016%2fj.comcom.2023.04.001&amp;partnerID=40&amp;md5=22aee98c207e7ea0481bded265d8b2fd</t>
  </si>
  <si>
    <t>2-s2.0-85149177039</t>
  </si>
  <si>
    <t>rayyan-218687194</t>
  </si>
  <si>
    <t>Leveraging digital capabilities toward a circular economy: Reinforcing sustainable supply chain management with Industry 4.0 technologies</t>
  </si>
  <si>
    <t>Liu, Lingdi and Song, Wenyan and Liu, Yang</t>
  </si>
  <si>
    <t>https://www.scopus.com/inward/record.uri?eid=2-s2.0-85149177039&amp;doi=10.1016%2fj.cie.2023.109113&amp;partnerID=40&amp;md5=4e4543255d7074d50fc569ea0fd968bf</t>
  </si>
  <si>
    <t>2-s2.0-85161462648</t>
  </si>
  <si>
    <t>rayyan-218687195</t>
  </si>
  <si>
    <t>Integrating Digital Twins with IoT-Based Blockchain: Concept, Architecture, Challenges, and Future Scope</t>
  </si>
  <si>
    <t>Hemdan, Ezz El-Din and El-Shafai, Walid and Sayed, Amged</t>
  </si>
  <si>
    <t>https://www.scopus.com/inward/record.uri?eid=2-s2.0-85161462648&amp;doi=10.1007%2fs11277-023-10538-6&amp;partnerID=40&amp;md5=73ae545761f495b84ab3967b44df9ff9</t>
  </si>
  <si>
    <t>2-s2.0-85140786133</t>
  </si>
  <si>
    <t>rayyan-218687196</t>
  </si>
  <si>
    <t>Blockchain-Enabled Secure and Trusted Federated Data Sharing in IIoT</t>
  </si>
  <si>
    <t>Zhou, Zhou and Tian, Youliang and Xiong, Jinbo and Ma, Jianfeng and Peng, Changgen</t>
  </si>
  <si>
    <t>https://www.scopus.com/inward/record.uri?eid=2-s2.0-85140786133&amp;doi=10.1109%2fTII.2022.3215192&amp;partnerID=40&amp;md5=bfd3c552302fad157a23ddf013eef7f9</t>
  </si>
  <si>
    <t>2-s2.0-85168350294</t>
  </si>
  <si>
    <t>rayyan-218687197</t>
  </si>
  <si>
    <t>An Encryption Transmission System for High-speed Private Data Streams in Online Education in the Specialty of â€œTraffic Engineeringâ€</t>
  </si>
  <si>
    <t>Cao, Hongbin and Srivastava, Gautam</t>
  </si>
  <si>
    <t>https://www.scopus.com/inward/record.uri?eid=2-s2.0-85168350294&amp;doi=10.1007%2fs11036-023-02196-6&amp;partnerID=40&amp;md5=e49ee65fc138e8b4e073d8af196bf58f</t>
  </si>
  <si>
    <t>2-s2.0-85146234275</t>
  </si>
  <si>
    <t>rayyan-218687198</t>
  </si>
  <si>
    <t>Implementation of a block cipher algorithm for medical information security on cloud environment: using modified advanced encryption standard approach</t>
  </si>
  <si>
    <t>Adeniyi, A.E. and Abiodun, K.M. and Awotunde, J.B. and Olagunju, M. and Ojo, O.S. and Edet, N.P.</t>
  </si>
  <si>
    <t>https://www.scopus.com/inward/record.uri?eid=2-s2.0-85146234275&amp;doi=10.1007%2fs11042-023-14338-9&amp;partnerID=40&amp;md5=cf92f003d374ff56fedfa56e3de8ed44</t>
  </si>
  <si>
    <t>2-s2.0-85104659357</t>
  </si>
  <si>
    <t>rayyan-218687199</t>
  </si>
  <si>
    <t>Using Blockchain Technology to Enhance the Traceability of Original Achievements</t>
  </si>
  <si>
    <t>Zhu, Peng and Hu, Jian and Li, Xiaotong and Zhu, Qingyun</t>
  </si>
  <si>
    <t>https://www.scopus.com/inward/record.uri?eid=2-s2.0-85104659357&amp;doi=10.1109%2fTEM.2021.3066090&amp;partnerID=40&amp;md5=1b52f49d3172095514e36480ea07dab3</t>
  </si>
  <si>
    <t>2-s2.0-85106303371</t>
  </si>
  <si>
    <t>rayyan-218687200</t>
  </si>
  <si>
    <t>Efficient decentralized access control for secure data sharing in cloud computing</t>
  </si>
  <si>
    <t>Liu, Tonglai and Wu, Jigang and Li, Jiaxing and Li, Jingyi and Li, Yidong</t>
  </si>
  <si>
    <t>https://www.scopus.com/inward/record.uri?eid=2-s2.0-85106303371&amp;doi=10.1002%2fcpe.6383&amp;partnerID=40&amp;md5=a445ef507276374c91ccb5f9495f0ca4</t>
  </si>
  <si>
    <t>2-s2.0-85149741476</t>
  </si>
  <si>
    <t>rayyan-218687201</t>
  </si>
  <si>
    <t>The challenges of IoT-based applications in high-risk environments, health and safety industries in the Industry 4.0 era using decision-making approach</t>
  </si>
  <si>
    <t>Journal of Innovation and Knowledge</t>
  </si>
  <si>
    <t>He, Yiqun and He, Jun and Wen, Nannan</t>
  </si>
  <si>
    <t>https://www.scopus.com/inward/record.uri?eid=2-s2.0-85149741476&amp;doi=10.1016%2fj.jik.2023.100347&amp;partnerID=40&amp;md5=7fac050bd7070311768e9be45aae1ca3</t>
  </si>
  <si>
    <t>2-s2.0-85151422167</t>
  </si>
  <si>
    <t>rayyan-218687202</t>
  </si>
  <si>
    <t>Role-based access using partial homomorphic encryption for securing cloud data</t>
  </si>
  <si>
    <t>Saxena, Urvashi Rahul and Alam, Taj</t>
  </si>
  <si>
    <t>https://www.scopus.com/inward/record.uri?eid=2-s2.0-85151422167&amp;doi=10.1007%2fs13198-023-01896-2&amp;partnerID=40&amp;md5=7ed9284a987b026f8a5ec0773d4a3a5a</t>
  </si>
  <si>
    <t>rayyan-218687203</t>
  </si>
  <si>
    <t>Zhao, Shuguang and Zeng, Zhihua and Peng, Jiahui and Yu, Feng</t>
  </si>
  <si>
    <t>https://www.scopus.com/inward/record.uri?eid=2-s2.0-85160555324&amp;doi=10.3390%2fmath11102224&amp;partnerID=40&amp;md5=e88e277824a0b2a259814fe854894b2d</t>
  </si>
  <si>
    <t>2-s2.0-85161035773</t>
  </si>
  <si>
    <t>rayyan-218687204</t>
  </si>
  <si>
    <t>Information-Driven Security Analysis: Tools and Techniques for the Study and Practice of Security Engineering</t>
  </si>
  <si>
    <t>Computer</t>
  </si>
  <si>
    <t>Whitmore, Jim</t>
  </si>
  <si>
    <t>https://www.scopus.com/inward/record.uri?eid=2-s2.0-85161035773&amp;doi=10.1109%2fMC.2023.3263575&amp;partnerID=40&amp;md5=949ca5e03eb44d475cbc81b3a8cf01cd</t>
  </si>
  <si>
    <t>2-s2.0-85149657978</t>
  </si>
  <si>
    <t>rayyan-218687206</t>
  </si>
  <si>
    <t>A Survey on Web Application Penetration Testing</t>
  </si>
  <si>
    <t>Altulaihan, Esra Abdullatif and Alismail, Abrar and Frikha, Mounir</t>
  </si>
  <si>
    <t>https://www.scopus.com/inward/record.uri?eid=2-s2.0-85149657978&amp;doi=10.3390%2felectronics12051229&amp;partnerID=40&amp;md5=b50cd8ac42efb3a2b7aa5b8a305031af</t>
  </si>
  <si>
    <t>2-s2.0-85137049440</t>
  </si>
  <si>
    <t>rayyan-218687207</t>
  </si>
  <si>
    <t>Blockchain technology for creative industries: Current state and research opportunities</t>
  </si>
  <si>
    <t>International Journal of Research in Marketing</t>
  </si>
  <si>
    <t>Malik, Nikhil and Wei, Yanhao â€œMaxâ€ and Appel, Gil and Luo, Lan</t>
  </si>
  <si>
    <t>https://www.scopus.com/inward/record.uri?eid=2-s2.0-85137049440&amp;doi=10.1016%2fj.ijresmar.2022.07.004&amp;partnerID=40&amp;md5=e1aaee266e17cfe3bd8c48750632fb56</t>
  </si>
  <si>
    <t>2-s2.0-85192805745</t>
  </si>
  <si>
    <t>rayyan-218687208</t>
  </si>
  <si>
    <t>Large Universe Attribute-based Encryption with Multiple Authorities and Outsourced Decryption for Fog-enabled Internet of Things</t>
  </si>
  <si>
    <t>2023 Mexican International Conference on Computer Science, ENC 2023</t>
  </si>
  <si>
    <t>PeÃ±uelas-Angulo, Alejandro and Feregrino-Uribe, Claudia and Morales-Sandoval, Miguel</t>
  </si>
  <si>
    <t>https://www.scopus.com/inward/record.uri?eid=2-s2.0-85192805745&amp;doi=10.1109%2fENC60556.2023.10508640&amp;partnerID=40&amp;md5=8142b24295a96fbacb25c74ba1afc928</t>
  </si>
  <si>
    <t>2-s2.0-85152341208</t>
  </si>
  <si>
    <t>rayyan-218687209</t>
  </si>
  <si>
    <t>Scalable Lightweight Protocol for Interoperable Public Blockchain-Based Supply Chain Ownership Management</t>
  </si>
  <si>
    <t>Khor, Jing Huey and Sidorov, Michail and Zulqarnain, Seri Aathira Balqis</t>
  </si>
  <si>
    <t>https://www.scopus.com/inward/record.uri?eid=2-s2.0-85152341208&amp;doi=10.3390%2fs23073433&amp;partnerID=40&amp;md5=c3a26bd919bc7a48c48527f0b6ff19e7</t>
  </si>
  <si>
    <t>2-s2.0-85150444345</t>
  </si>
  <si>
    <t>rayyan-218687210</t>
  </si>
  <si>
    <t>Judicializing Environmental Politics? China's Procurator-led Public Interest Litigation against the Government</t>
  </si>
  <si>
    <t>China Quarterly</t>
  </si>
  <si>
    <t>Wang, Yueduan and Xia, Ying</t>
  </si>
  <si>
    <t>https://www.scopus.com/inward/record.uri?eid=2-s2.0-85150444345&amp;doi=10.1017%2fS0305741022001709&amp;partnerID=40&amp;md5=03a8f0700e4e326d607ff75469e42b03</t>
  </si>
  <si>
    <t>2-s2.0-85148702659</t>
  </si>
  <si>
    <t>rayyan-218687211</t>
  </si>
  <si>
    <t>Machine Learning-Based Investigation of the 3D Printer Cooling Effect on Print Quality in Fused Filament Fabrication: A Cybersecurity Perspective</t>
  </si>
  <si>
    <t>Inventions</t>
  </si>
  <si>
    <t>Si, Haijun and Zhang, Zhicheng and Huseynov, Orkhan and Fidan, Ismail and Hasan, Syed Rafay and Mahmoud, Mohamed</t>
  </si>
  <si>
    <t>https://www.scopus.com/inward/record.uri?eid=2-s2.0-85148702659&amp;doi=10.3390%2finventions8010024&amp;partnerID=40&amp;md5=1a4bcfd98d3bf7981bc55f65f4777dbe</t>
  </si>
  <si>
    <t>2-s2.0-85148359998</t>
  </si>
  <si>
    <t>rayyan-218687212</t>
  </si>
  <si>
    <t>Jerk-bounded trajectory planning for rotary flexible joint manipulator: an experimental approach</t>
  </si>
  <si>
    <t>Bilal, Hazrat and Yin, Baoqun and Kumar, Aakash and Ali, Munawar and Zhang, Jing and Yao, Jinfa</t>
  </si>
  <si>
    <t>https://www.scopus.com/inward/record.uri?eid=2-s2.0-85148359998&amp;doi=10.1007%2fs00500-023-07923-5&amp;partnerID=40&amp;md5=48da110c0a33179d5b307a3d75999c6b</t>
  </si>
  <si>
    <t>2-s2.0-85143543763</t>
  </si>
  <si>
    <t>rayyan-218687213</t>
  </si>
  <si>
    <t>A peer-to-peer file storage and sharing system based on consortium blockchain</t>
  </si>
  <si>
    <t>Peng, Shaoliang and Bao, Wenxuan and Liu, Hao and Xiao, Xia and Shang, Jiandong and Han, Lin and Wang, Shan and Xie, Xiaolan and Xu, Yang</t>
  </si>
  <si>
    <t>https://www.scopus.com/inward/record.uri?eid=2-s2.0-85143543763&amp;doi=10.1016%2fj.future.2022.11.010&amp;partnerID=40&amp;md5=a4d2270faac249ce41da4e0f283c2062</t>
  </si>
  <si>
    <t>2-s2.0-85147496906</t>
  </si>
  <si>
    <t>rayyan-218687214</t>
  </si>
  <si>
    <t>We are meeting on Microsoft Teams: Forensic analysis in Windows, Android, and iOS operating systems</t>
  </si>
  <si>
    <t>Journal of Forensic Sciences</t>
  </si>
  <si>
    <t>Bowling, Herschel and Seigfried-Spellar, Kathryn and Karabiyik, Umit and Rogers, Marcus</t>
  </si>
  <si>
    <t>https://www.scopus.com/inward/record.uri?eid=2-s2.0-85147496906&amp;doi=10.1111%2f1556-4029.15208&amp;partnerID=40&amp;md5=da9835d0ccf65b7a42a29ebcf51d42af</t>
  </si>
  <si>
    <t>2-s2.0-85150847769</t>
  </si>
  <si>
    <t>rayyan-218687215</t>
  </si>
  <si>
    <t>Analysis of security and privacy issues of information management of big data in B2B based healthcare systems</t>
  </si>
  <si>
    <t>Journal of Business Research</t>
  </si>
  <si>
    <t>Gupta, Brij B. and Gaurav, Akshat and Kumar Panigrahi, Prabin</t>
  </si>
  <si>
    <t>https://www.scopus.com/inward/record.uri?eid=2-s2.0-85150847769&amp;doi=10.1016%2fj.jbusres.2023.113859&amp;partnerID=40&amp;md5=8c22316429d30a5c81aa3f69b1deffc9</t>
  </si>
  <si>
    <t>2-s2.0-85150828522</t>
  </si>
  <si>
    <t>rayyan-218687216</t>
  </si>
  <si>
    <t>Blockchain adoption in agri-food supply chain management: an empirical study of the main drivers using extended UTAUT</t>
  </si>
  <si>
    <t>Sharma, Anandika and Sharma, Anupam and Singh, Rohit Kumar and Bhatia, Tarunpreet</t>
  </si>
  <si>
    <t>https://www.scopus.com/inward/record.uri?eid=2-s2.0-85150828522&amp;doi=10.1108%2fBPMJ-10-2022-0543&amp;partnerID=40&amp;md5=1020313a2846ff5e8fd1bcd03e3226e0</t>
  </si>
  <si>
    <t>2-s2.0-85163931689</t>
  </si>
  <si>
    <t>rayyan-218687217</t>
  </si>
  <si>
    <t>Blockchain-based decentralized supply chain system with secure information sharing</t>
  </si>
  <si>
    <t>Zhang, Guipeng and Yang, Zhenguo and Liu, Wenyin</t>
  </si>
  <si>
    <t>https://www.scopus.com/inward/record.uri?eid=2-s2.0-85163931689&amp;doi=10.1016%2fj.cie.2023.109392&amp;partnerID=40&amp;md5=6b1f7b370e761fae11cd91417da2bab3</t>
  </si>
  <si>
    <t>2-s2.0-85148999619</t>
  </si>
  <si>
    <t>rayyan-218687218</t>
  </si>
  <si>
    <t>Access control mechanism for the Internet of Things based on blockchain and inner product encryption</t>
  </si>
  <si>
    <t>Han, Pengchong and Zhang, Zhouyang and Ji, Shan and Wang, Xiaowan and Liu, Liang and Ren, Yongjun</t>
  </si>
  <si>
    <t>https://www.scopus.com/inward/record.uri?eid=2-s2.0-85148999619&amp;doi=10.1016%2fj.jisa.2023.103446&amp;partnerID=40&amp;md5=05fb0b3c2c76c46d1839b2d9f91ef869</t>
  </si>
  <si>
    <t>2-s2.0-85159094070</t>
  </si>
  <si>
    <t>rayyan-218687219</t>
  </si>
  <si>
    <t>Discovering spoliation of evidence through identifying traces on deleted files in macOS</t>
  </si>
  <si>
    <t>Joun, Jihun and Lee, Sangjin and Park, Jungheum</t>
  </si>
  <si>
    <t>https://www.scopus.com/inward/record.uri?eid=2-s2.0-85159094070&amp;doi=10.1016%2fj.fsidi.2023.301502&amp;partnerID=40&amp;md5=4bebc440a27c90488bd5df1868e4fe44</t>
  </si>
  <si>
    <t>2-s2.0-85163440586</t>
  </si>
  <si>
    <t>rayyan-218687220</t>
  </si>
  <si>
    <t>Multi-classification Sensitive Image Detection Method Based on Lightweight Convolutional Neural Network</t>
  </si>
  <si>
    <t>Mao, Yueheng and Song, Bin and Zhang, Zhiyong and Yang, Wenhou and Lan, Yu</t>
  </si>
  <si>
    <t>https://www.scopus.com/inward/record.uri?eid=2-s2.0-85163440586&amp;doi=10.3837%2ftiis.2023.05.007&amp;partnerID=40&amp;md5=bb95e00c59c83a5efa0558032ed570a0</t>
  </si>
  <si>
    <t>2-s2.0-85153726957</t>
  </si>
  <si>
    <t>rayyan-218687222</t>
  </si>
  <si>
    <t>Blockchain traceability model in the coffee industry</t>
  </si>
  <si>
    <t>Alamsyah, Andry and Widiyanesti, Sri and Wulansari, Puspita and Nurhazizah, Eva and Dewi, Andrieta Shintia and Rahadian, Dadan and Ramadhani, Dian Puteri and Hakim, Muhammad Naufal and Tyasamesi, Prenzeline</t>
  </si>
  <si>
    <t>https://www.scopus.com/inward/record.uri?eid=2-s2.0-85153726957&amp;doi=10.1016%2fj.joitmc.2023.100008&amp;partnerID=40&amp;md5=7e765e67d4ca01ad1de307c2b6638dd8</t>
  </si>
  <si>
    <t>2-s2.0-85128683127</t>
  </si>
  <si>
    <t>rayyan-218687223</t>
  </si>
  <si>
    <t>SPDL: A Blockchain-Enabled Secure and Privacy-Preserving Decentralized Learning System</t>
  </si>
  <si>
    <t>IEEE Transactions on Computers</t>
  </si>
  <si>
    <t>Xu, Minghui and Zou, Zongrui and Cheng, Ye and Hu, Qin and Yu, Dongxiao and Cheng, Xiuzhen</t>
  </si>
  <si>
    <t>https://www.scopus.com/inward/record.uri?eid=2-s2.0-85128683127&amp;doi=10.1109%2fTC.2022.3169436&amp;partnerID=40&amp;md5=a2ed7d0ad5e45d0a4f0e33317732f042</t>
  </si>
  <si>
    <t>2-s2.0-85151273190</t>
  </si>
  <si>
    <t>rayyan-218687224</t>
  </si>
  <si>
    <t>Blockchain aware proxy re-encryption algorithm-based data sharing scheme</t>
  </si>
  <si>
    <t>Keshta, Ismail and Aoudni, Yassine and Sandhu, Mukta and Singh, Abha and Xalikovich, Pardayev Abdunabi and Rizwan, Ali and Soni, Mukesh and Lalar, Sachin</t>
  </si>
  <si>
    <t>https://www.scopus.com/inward/record.uri?eid=2-s2.0-85151273190&amp;doi=10.1016%2fj.phycom.2023.102048&amp;partnerID=40&amp;md5=967137a133f61a82f6f1070eccc0dd68</t>
  </si>
  <si>
    <t>2-s2.0-85132741514</t>
  </si>
  <si>
    <t>rayyan-218687225</t>
  </si>
  <si>
    <t>Conditional Anonymous Remote Healthcare Data Sharing Over Blockchain</t>
  </si>
  <si>
    <t>IEEE Journal of Biomedical and Health Informatics</t>
  </si>
  <si>
    <t>Liu, Jingwei and Jiang, Weiyang and Sun, Rong and Bashir, Ali Kashif and Alshehri, Mohammad Dahman and Hua, Qiaozhi and Yu, Keping</t>
  </si>
  <si>
    <t>https://www.scopus.com/inward/record.uri?eid=2-s2.0-85132741514&amp;doi=10.1109%2fJBHI.2022.3183397&amp;partnerID=40&amp;md5=6c71f3a00ca759567f0051f83a6645ac</t>
  </si>
  <si>
    <t>2-s2.0-85160775907</t>
  </si>
  <si>
    <t>rayyan-218687226</t>
  </si>
  <si>
    <t>Utilizing Fuzzy AHP in the Evaluation of Barriers to Blockchain Implementation in Reverse Logistics</t>
  </si>
  <si>
    <t>Naseem, Muhammad Hamza and Yang, Jiaqi and Zhang, Tongxia and Alam, Waseem</t>
  </si>
  <si>
    <t>https://www.scopus.com/inward/record.uri?eid=2-s2.0-85160775907&amp;doi=10.3390%2fsu15107961&amp;partnerID=40&amp;md5=a2e9ea7482d9b3af31b3b306936d0032</t>
  </si>
  <si>
    <t>2-s2.0-85153380219</t>
  </si>
  <si>
    <t>rayyan-218687227</t>
  </si>
  <si>
    <t>Algebraic Signature-Based Public Data Integrity Batch Verification for Cloud-IoT</t>
  </si>
  <si>
    <t>Li, Yanping and Li, Zirui and Yang, Bo and Ding, Yong</t>
  </si>
  <si>
    <t>https://www.scopus.com/inward/record.uri?eid=2-s2.0-85153380219&amp;doi=10.1109%2fTCC.2023.3266593&amp;partnerID=40&amp;md5=409dce79da5ac14a21cdafee98999202</t>
  </si>
  <si>
    <t>2-s2.0-85147895186</t>
  </si>
  <si>
    <t>rayyan-218687228</t>
  </si>
  <si>
    <t>Data-Driven Supply Chain Operationsâ€”The Pilot Case of Postal Logistics and the Cross-Border Optimization Potential</t>
  </si>
  <si>
    <t>Zdolsek Draksler, Tanja and Cimperman, Miha and Obrecht, MatevÅ¾</t>
  </si>
  <si>
    <t>https://www.scopus.com/inward/record.uri?eid=2-s2.0-85147895186&amp;doi=10.3390%2fs23031624&amp;partnerID=40&amp;md5=cebde65c3cbdfa9bd2df5c1e0af1f2ec</t>
  </si>
  <si>
    <t>2-s2.0-85150437363</t>
  </si>
  <si>
    <t>rayyan-218687229</t>
  </si>
  <si>
    <t>Manufacturing cybersecurity threat attributes and countermeasures: Review, meta-taxonomy, and use cases of cyberattack taxonomies</t>
  </si>
  <si>
    <t>Rahman, Md Habibor and Wuest, Thorsten and Shafae, Mohammed</t>
  </si>
  <si>
    <t>https://www.scopus.com/inward/record.uri?eid=2-s2.0-85150437363&amp;doi=10.1016%2fj.jmsy.2023.03.009&amp;partnerID=40&amp;md5=0f9c129e820c1d1196798835a8c071f0</t>
  </si>
  <si>
    <t>2-s2.0-85187980514</t>
  </si>
  <si>
    <t>rayyan-218687230</t>
  </si>
  <si>
    <t>FakeCatcher: Detection of Synthetic Portrait Videos using Biological Signals</t>
  </si>
  <si>
    <t>IEEE Transactions on Pattern Analysis and Machine Intelligence</t>
  </si>
  <si>
    <t>Ciftci, Umur Aybars and Demir, Ilke and Yin, Lijun</t>
  </si>
  <si>
    <t>https://www.scopus.com/inward/record.uri?eid=2-s2.0-85187980514&amp;doi=10.1109%2fTPAMI.2020.3009287&amp;partnerID=40&amp;md5=522643b8b8437bfb125bcfe3e21b875a</t>
  </si>
  <si>
    <t>2-s2.0-85149777536</t>
  </si>
  <si>
    <t>rayyan-218687231</t>
  </si>
  <si>
    <t>A Smart Agricultural System Based on PLC and a Cloud Computing Web Application Using LoRa and LoRaWan</t>
  </si>
  <si>
    <t>Saban, Mohamed and Bekkour, Mostapha and Amdaouch, Ibtisam and El Gueri, Jaouad and Ait Ahmed, Badiaa and Chaari, Mohamed Zied and Ruiz-Alzola, Juan and Rosado-MuÃ±oz, Alfredo and Aghzout, Otman</t>
  </si>
  <si>
    <t>https://www.scopus.com/inward/record.uri?eid=2-s2.0-85149777536&amp;doi=10.3390%2fs23052725&amp;partnerID=40&amp;md5=8fe942f43a6b09a09278df58721afba2</t>
  </si>
  <si>
    <t>2-s2.0-85148001865</t>
  </si>
  <si>
    <t>rayyan-218687232</t>
  </si>
  <si>
    <t>Generic Patient-Centered Blockchain-Based EHR Management System</t>
  </si>
  <si>
    <t>Haddad, Alaa and Habaebi, Mohamed Hadi and Suliman, Fakher Eldin M. and Elsheikh, Elfatih A. A. and Islam, Md Rafiqul and Zabidi, Suriza Ahmad</t>
  </si>
  <si>
    <t>https://www.scopus.com/inward/record.uri?eid=2-s2.0-85148001865&amp;doi=10.3390%2fapp13031761&amp;partnerID=40&amp;md5=176bacd9c1e3783ee9d8bb9c1e3c9dfc</t>
  </si>
  <si>
    <t>2-s2.0-85160548001</t>
  </si>
  <si>
    <t>rayyan-218687233</t>
  </si>
  <si>
    <t>Deep neural networks in the cloud: Review, applications, challenges and research directions</t>
  </si>
  <si>
    <t>Neurocomputing</t>
  </si>
  <si>
    <t>Chan, Kit Yan and Abu-Salih, Bilal and Qaddoura, Raneem and Al-Zoubi, Alaâ€™ M. and Palade, Vasile and Pham, Duc-Son and Ser, Javier Del and Muhammad, Khan</t>
  </si>
  <si>
    <t>https://www.scopus.com/inward/record.uri?eid=2-s2.0-85160548001&amp;doi=10.1016%2fj.neucom.2023.126327&amp;partnerID=40&amp;md5=b5ac5209a116f1f553507649be77ae26</t>
  </si>
  <si>
    <t>2-s2.0-85151003717</t>
  </si>
  <si>
    <t>rayyan-218687234</t>
  </si>
  <si>
    <t>Secure data storage and access for fish monitoring in cloud environment</t>
  </si>
  <si>
    <t>Measurement: Sensors</t>
  </si>
  <si>
    <t>Saraswathy, K.S. and Sujatha, S.S.</t>
  </si>
  <si>
    <t>https://www.scopus.com/inward/record.uri?eid=2-s2.0-85151003717&amp;doi=10.1016%2fj.measen.2023.100693&amp;partnerID=40&amp;md5=c7492c92dc1982cb76086b9d33512ba6</t>
  </si>
  <si>
    <t>2-s2.0-85149172635</t>
  </si>
  <si>
    <t>rayyan-218687236</t>
  </si>
  <si>
    <t>Using Machine Learning in Electrical Tomography for Building Energy Efficiency through Moisture Detection</t>
  </si>
  <si>
    <t>Energies</t>
  </si>
  <si>
    <t>KÅ‚osowski, Grzegorz and HoÅ‚a, Anna and Rymarczyk, Tomasz and Mazurek, Mariusz and Niderla, Konrad and Rzemieniak, Magdalena</t>
  </si>
  <si>
    <t>https://www.scopus.com/inward/record.uri?eid=2-s2.0-85149172635&amp;doi=10.3390%2fen16041818&amp;partnerID=40&amp;md5=1987304a47d8ab312c30ba1e15e0c2f6</t>
  </si>
  <si>
    <t>2-s2.0-85148587026</t>
  </si>
  <si>
    <t>rayyan-218687237</t>
  </si>
  <si>
    <t>An Empirical Study of Segmented Linear Regression Search in LevelDB</t>
  </si>
  <si>
    <t>Ramadhan, Agung Rahmat and Choi, Min-Guk and Chung, Yoojin and Choi, Jongmoo</t>
  </si>
  <si>
    <t>https://www.scopus.com/inward/record.uri?eid=2-s2.0-85148587026&amp;doi=10.3390%2felectronics12041018&amp;partnerID=40&amp;md5=e2bb9f4baf286d33e1305251ed23d5c5</t>
  </si>
  <si>
    <t>2-s2.0-85148686864</t>
  </si>
  <si>
    <t>rayyan-218687238</t>
  </si>
  <si>
    <t>Digital-Twin-Based Security Analytics for the Internet of Things</t>
  </si>
  <si>
    <t>Empl, Philip and Pernul, GÃ¼nther</t>
  </si>
  <si>
    <t>https://www.scopus.com/inward/record.uri?eid=2-s2.0-85148686864&amp;doi=10.3390%2finfo14020095&amp;partnerID=40&amp;md5=8e4e10c6418673d71ad879e392599215</t>
  </si>
  <si>
    <t>2-s2.0-85137576311</t>
  </si>
  <si>
    <t>rayyan-218687239</t>
  </si>
  <si>
    <t>Exploring Smart Contract Recommendation: Towards Efficient Blockchain Development</t>
  </si>
  <si>
    <t>Jiang, Zigui and Zheng, Zibin and Chen, Kai and Luo, Xiapu and Tang, Xiuwen and Li, Yin</t>
  </si>
  <si>
    <t>https://www.scopus.com/inward/record.uri?eid=2-s2.0-85137576311&amp;doi=10.1109%2fTSC.2022.3202081&amp;partnerID=40&amp;md5=d43515c629177882c7bd954a5c614453</t>
  </si>
  <si>
    <t>2-s2.0-85160695976</t>
  </si>
  <si>
    <t>rayyan-218687240</t>
  </si>
  <si>
    <t>Graph Neural Networks in IoT: A Survey</t>
  </si>
  <si>
    <t>Dong, Guimin and Tang, Mingyue and Wang, Zhiyuan and Gao, Jiechao and Guo, Sikun and Cai, Lihua and Gutierrez, Robert and Campbel, Bradford and Barnes, Laura E. and Boukhechba, Mehdi</t>
  </si>
  <si>
    <t>https://www.scopus.com/inward/record.uri?eid=2-s2.0-85160695976&amp;doi=10.1145%2f3565973&amp;partnerID=40&amp;md5=d8504d27c8e5228fd855102d69ac2574</t>
  </si>
  <si>
    <t>2-s2.0-85164357528</t>
  </si>
  <si>
    <t>rayyan-218687241</t>
  </si>
  <si>
    <t>Designing supply chain strategies against epidemic outbreaks such as COVID-19: Review and future research directions</t>
  </si>
  <si>
    <t>Decision Sciences</t>
  </si>
  <si>
    <t>Govindan, Kannan and Sethi, Suresh P. and Cheng, T.C.E. and Lu, Susan Feng</t>
  </si>
  <si>
    <t>https://www.scopus.com/inward/record.uri?eid=2-s2.0-85164357528&amp;doi=10.1111%2fdeci.12609&amp;partnerID=40&amp;md5=e6290879bdcca8e5f48f9ef5bb8a1d76</t>
  </si>
  <si>
    <t>2-s2.0-85147220627</t>
  </si>
  <si>
    <t>rayyan-218687242</t>
  </si>
  <si>
    <t>Unifying Convolution and Transformer for Efficient Concealed Object Detection in Passive Millimeter-Wave Images</t>
  </si>
  <si>
    <t>IEEE Transactions on Circuits and Systems for Video Technology</t>
  </si>
  <si>
    <t>Yang, Hao and Yang, Zihan and Hu, Anyong and Liu, Che and Cui, Tie Jun and Miao, Jungang</t>
  </si>
  <si>
    <t>https://www.scopus.com/inward/record.uri?eid=2-s2.0-85147220627&amp;doi=10.1109%2fTCSVT.2023.3234311&amp;partnerID=40&amp;md5=bc1a8cfc421ca5bcee9cd72236624d6c</t>
  </si>
  <si>
    <t>2-s2.0-85163487077</t>
  </si>
  <si>
    <t>rayyan-218687243</t>
  </si>
  <si>
    <t>Artificial intelligence, machine learning, and IoT architecture to support smart governance</t>
  </si>
  <si>
    <t>AI, IoT, and Blockchain Breakthroughs in E-Governance</t>
  </si>
  <si>
    <t>Samuel, Prithi and Jayashree, K. and Babu, R. and Vijay, K.</t>
  </si>
  <si>
    <t>https://www.scopus.com/inward/record.uri?eid=2-s2.0-85163487077&amp;doi=10.4018%2f978-1-6684-7697-0.ch007&amp;partnerID=40&amp;md5=2823ef412a68b2d84f29246c5063b3da</t>
  </si>
  <si>
    <t>2-s2.0-85149252247</t>
  </si>
  <si>
    <t>rayyan-218687244</t>
  </si>
  <si>
    <t>Integration of Blockchain and Digital Twins in the Smart Built Environment Adopting Disruptive Technologiesâ€”A Systematic Review</t>
  </si>
  <si>
    <t>Sadri, Habib and Yitmen, Ibrahim and Tagliabue, Lavinia Chiara and Westphal, Florian and Tezel, Algan and Taheri, Afshin and Sibenik, Goran</t>
  </si>
  <si>
    <t>https://www.scopus.com/inward/record.uri?eid=2-s2.0-85149252247&amp;doi=10.3390%2fsu15043713&amp;partnerID=40&amp;md5=3b8af8894b31d29c08861e0c0c5d40dc</t>
  </si>
  <si>
    <t>2-s2.0-85168738686</t>
  </si>
  <si>
    <t>rayyan-218687245</t>
  </si>
  <si>
    <t>Blockchain-Based Secure Storage and Access Control Scheme for Supply Chain Ecological Business Data: A Case Study of the Automotive Industry</t>
  </si>
  <si>
    <t>Li, Songjiang and Zhou, Tao and Yang, Huamin and Wang, Peng</t>
  </si>
  <si>
    <t>https://www.scopus.com/inward/record.uri?eid=2-s2.0-85168738686&amp;doi=10.3390%2fs23167036&amp;partnerID=40&amp;md5=dd8b7d34750b704f1d7b4961cf15c81d</t>
  </si>
  <si>
    <t>2-s2.0-85148719501</t>
  </si>
  <si>
    <t>rayyan-218687246</t>
  </si>
  <si>
    <t>Digitization of healthcare sector: A study on privacy and security concerns</t>
  </si>
  <si>
    <t>ICT Express</t>
  </si>
  <si>
    <t>Paul, Metty and Maglaras, Leandros and Ferrag, Mohamed Amine and Almomani, Iman</t>
  </si>
  <si>
    <t>https://www.scopus.com/inward/record.uri?eid=2-s2.0-85148719501&amp;doi=10.1016%2fj.icte.2023.02.007&amp;partnerID=40&amp;md5=4e7a453d8aa8100cd02117154bc59ece</t>
  </si>
  <si>
    <t>Korean Institute of Communications and Information Sciences</t>
  </si>
  <si>
    <t>2-s2.0-85160776262</t>
  </si>
  <si>
    <t>rayyan-218687247</t>
  </si>
  <si>
    <t>Energy-efficient distributed federated learning offloading and scheduling healthcare system in blockchain based networks</t>
  </si>
  <si>
    <t>Mohammed, Mazin Abed and Lakhan, Abdullah and Abdulkareem, Karrar Hameed and Zebari, Dilovan Asaad and Nedoma, Jan and Martinek, Radek and Kadry, Seifedine and Garcia-Zapirain, Begonya</t>
  </si>
  <si>
    <t>https://www.scopus.com/inward/record.uri?eid=2-s2.0-85160776262&amp;doi=10.1016%2fj.iot.2023.100815&amp;partnerID=40&amp;md5=f11e8de6cf7436fd68bc9be65b40caee</t>
  </si>
  <si>
    <t>2-s2.0-85147122757</t>
  </si>
  <si>
    <t>rayyan-218687248</t>
  </si>
  <si>
    <t>A blockchain based secure and privacy aware medical data sharing using smart contract and encryption scheme</t>
  </si>
  <si>
    <t>Vidhya, S. and Kalaivani, V.</t>
  </si>
  <si>
    <t>https://www.scopus.com/inward/record.uri?eid=2-s2.0-85147122757&amp;doi=10.1007%2fs12083-023-01449-1&amp;partnerID=40&amp;md5=2ed8e7b8e71dc23d10602a7e8840e972</t>
  </si>
  <si>
    <t>2-s2.0-85153484778</t>
  </si>
  <si>
    <t>rayyan-218687249</t>
  </si>
  <si>
    <t>A Survey on the Integration of Blockchains and Databases</t>
  </si>
  <si>
    <t>Data Science and Engineering</t>
  </si>
  <si>
    <t>Zhu, Changhao and Li, Junzhe and Zhong, Ziyue and Yue, Cong and Zhang, Meihui</t>
  </si>
  <si>
    <t>https://www.scopus.com/inward/record.uri?eid=2-s2.0-85153484778&amp;doi=10.1007%2fs41019-023-00212-z&amp;partnerID=40&amp;md5=d930c9521edf63fc9e34e2091b9bc64c</t>
  </si>
  <si>
    <t>2-s2.0-85162165108</t>
  </si>
  <si>
    <t>rayyan-218687250</t>
  </si>
  <si>
    <t>VMSE: Verifiable multi-keyword searchable encryption in multi-user setting supporting keywords updating</t>
  </si>
  <si>
    <t>Liang, Yanrong and Li, Yanping and Zhang, Kai and Wu, Zhenqiang</t>
  </si>
  <si>
    <t>https://www.scopus.com/inward/record.uri?eid=2-s2.0-85162165108&amp;doi=10.1016%2fj.jisa.2023.103518&amp;partnerID=40&amp;md5=66dc80cae44e54254e3333fb9fb115a3</t>
  </si>
  <si>
    <t>2-s2.0-85166260936</t>
  </si>
  <si>
    <t>rayyan-218687251</t>
  </si>
  <si>
    <t>Secure Application of MIoT: Privacy-Preserving Solution for Online English Education Platforms</t>
  </si>
  <si>
    <t>Yin, Jiming and Cui, Jie</t>
  </si>
  <si>
    <t>https://www.scopus.com/inward/record.uri?eid=2-s2.0-85166260936&amp;doi=10.3390%2fapp13148293&amp;partnerID=40&amp;md5=7108ea9ca336ffaa1327b9882765de7a</t>
  </si>
  <si>
    <t>2-s2.0-85150231256</t>
  </si>
  <si>
    <t>rayyan-218687253</t>
  </si>
  <si>
    <t>BCTC-KSM: A blockchain-assisted threshold cryptography for key security management in power IoT data sharing</t>
  </si>
  <si>
    <t>Deng, Song and Hu, Qicong and Wu, Di and He, Yi</t>
  </si>
  <si>
    <t>https://www.scopus.com/inward/record.uri?eid=2-s2.0-85150231256&amp;doi=10.1016%2fj.compeleceng.2023.108666&amp;partnerID=40&amp;md5=e777ef5d623cb3319f46e6bdc52dcf2f</t>
  </si>
  <si>
    <t>2-s2.0-85161492597</t>
  </si>
  <si>
    <t>rayyan-218687254</t>
  </si>
  <si>
    <t>Bridge of Trust: Cross Domain Authentication for Industrial Internet of Things (IIoT) Blockchain over Transport Layer Security (TLS)</t>
  </si>
  <si>
    <t>Stodt, Fatemeh and Reich, Christoph</t>
  </si>
  <si>
    <t>https://www.scopus.com/inward/record.uri?eid=2-s2.0-85161492597&amp;doi=10.3390%2felectronics12112401&amp;partnerID=40&amp;md5=83238db4376c510b098917b9b7735901</t>
  </si>
  <si>
    <t>rayyan-218687255</t>
  </si>
  <si>
    <t>Egala, Bhaskara S. and Pradhan, Ashok K. and Dey, Prasenjit and Badarla, Venkataramana and Mohanty, Saraju P.</t>
  </si>
  <si>
    <t>https://www.scopus.com/inward/record.uri?eid=2-s2.0-85149382446&amp;doi=10.1109%2fJIOT.2023.3247452&amp;partnerID=40&amp;md5=40f244b837270015286339f74ca70b8a</t>
  </si>
  <si>
    <t>2-s2.0-85158879421</t>
  </si>
  <si>
    <t>rayyan-218687256</t>
  </si>
  <si>
    <t>An interval multi-criteria decision-making model for evaluating blockchain-IoT technology in supply chain networks</t>
  </si>
  <si>
    <t>Tavana, Madjid and Khalili Nasr, Arash and Ahmadabadi, Alireza Barati and Amiri, Alireza Shamekhi and Mina, Hassan</t>
  </si>
  <si>
    <t>https://www.scopus.com/inward/record.uri?eid=2-s2.0-85158879421&amp;doi=10.1016%2fj.iot.2023.100786&amp;partnerID=40&amp;md5=e317b4f2467a4050f2dce207cff340a5</t>
  </si>
  <si>
    <t>2-s2.0-85156154153</t>
  </si>
  <si>
    <t>rayyan-218687257</t>
  </si>
  <si>
    <t>Insights into the Application of Machine Learning in Industrial Risk Assessment: A Bibliometric Mapping Analysis</t>
  </si>
  <si>
    <t>Wei, Ze and Liu, Hui and Tao, Xuewen and Pan, Kai and Huang, Rui and Ji, Wenjing and Wang, Jianhai</t>
  </si>
  <si>
    <t>https://www.scopus.com/inward/record.uri?eid=2-s2.0-85156154153&amp;doi=10.3390%2fsu15086965&amp;partnerID=40&amp;md5=a97e40d20cf64d4c46dab5c06f2b1818</t>
  </si>
  <si>
    <t>2-s2.0-85144048120</t>
  </si>
  <si>
    <t>rayyan-218687258</t>
  </si>
  <si>
    <t>A Cyber Secure Medical Management System by Using Blockchain</t>
  </si>
  <si>
    <t>2329924X</t>
  </si>
  <si>
    <t>Rehman, Muhammad and Javed, Ibrahim Tariq and Qureshi, Kashif Naseer and Margaria, Tiziana and Jeon, Gwanggil</t>
  </si>
  <si>
    <t>https://www.scopus.com/inward/record.uri?eid=2-s2.0-85144048120&amp;doi=10.1109%2fTCSS.2022.3215455&amp;partnerID=40&amp;md5=102da7349dcf1b1dbc0d96fc8d0e0ff0</t>
  </si>
  <si>
    <t>2-s2.0-85141316631</t>
  </si>
  <si>
    <t>rayyan-218687259</t>
  </si>
  <si>
    <t>A Confidentiality-based data Classification-as-a-Service (C2aaS) for cloud security</t>
  </si>
  <si>
    <t>Ali, Munwar and Tang Jung, Low and Hassan Sodhro, Ali and Ali Laghari, Asif and Birahim Belhaouari, Samir and Gillani, Zeeshan</t>
  </si>
  <si>
    <t>https://www.scopus.com/inward/record.uri?eid=2-s2.0-85141316631&amp;doi=10.1016%2fj.aej.2022.10.056&amp;partnerID=40&amp;md5=dc63ab80e126575947bdb1a9a107671c</t>
  </si>
  <si>
    <t>2-s2.0-85142738746</t>
  </si>
  <si>
    <t>rayyan-218687260</t>
  </si>
  <si>
    <t>Blockchain-based trust mechanism for digital twin empowered Industrial Internet of Things</t>
  </si>
  <si>
    <t>Sasikumar, A. and Vairavasundaram, Subramaniyaswamy and Kotecha, Ketan and Indragandhi, V. and Ravi, Logesh and Selvachandran, Ganeshsree and Abraham, Ajith</t>
  </si>
  <si>
    <t>https://www.scopus.com/inward/record.uri?eid=2-s2.0-85142738746&amp;doi=10.1016%2fj.future.2022.11.002&amp;partnerID=40&amp;md5=dd2ba71181c29fa4aabfa6b6c71d788e</t>
  </si>
  <si>
    <t>2-s2.0-85147542370</t>
  </si>
  <si>
    <t>rayyan-218687261</t>
  </si>
  <si>
    <t>Modeling the artificial intelligence-based imperatives of industry 5.0 towards resilient supply chains: A post-COVID-19 pandemic perspective</t>
  </si>
  <si>
    <t>Ahmed, Tazim and Karmaker, Chitra Lekha and Nasir, Sumaiya Benta and Moktadir, Md. Abdul and Paul, Sanjoy Kumar</t>
  </si>
  <si>
    <t>https://www.scopus.com/inward/record.uri?eid=2-s2.0-85147542370&amp;doi=10.1016%2fj.cie.2023.109055&amp;partnerID=40&amp;md5=9dd656e8ea9158ffe80f6385638ddec9</t>
  </si>
  <si>
    <t>rayyan-218687262</t>
  </si>
  <si>
    <t>Blockchain's coming to hospital to digitalize healthcare services: Designing a distributed electronic health record ecosystem</t>
  </si>
  <si>
    <t>Technovation</t>
  </si>
  <si>
    <t>Cerchione, Roberto and Centobelli, Piera and Riccio, Emanuela and Abbate, Stefano and Oropallo, Eugenio</t>
  </si>
  <si>
    <t>https://www.scopus.com/inward/record.uri?eid=2-s2.0-85124602238&amp;doi=10.1016%2fj.technovation.2022.102480&amp;partnerID=40&amp;md5=f78231a20be2f48375d95ba54e0f51bb</t>
  </si>
  <si>
    <t>2-s2.0-85156136370</t>
  </si>
  <si>
    <t>rayyan-218687263</t>
  </si>
  <si>
    <t>A Smart Remote Monitoring System for Prenatal Care in Rural Areas</t>
  </si>
  <si>
    <t>Dhanwanth, Batini and Saravanakumar, R. and Tamilselvi, T. and Revathi, K.</t>
  </si>
  <si>
    <t>https://www.scopus.com/inward/record.uri?eid=2-s2.0-85156136370&amp;doi=10.17762%2fijritcc.v11i3.6196&amp;partnerID=40&amp;md5=997b10119252f4720db92b3f33b52459</t>
  </si>
  <si>
    <t>2-s2.0-85149238669</t>
  </si>
  <si>
    <t>rayyan-218687264</t>
  </si>
  <si>
    <t>A Comprehensive Review on Food Waste Reduction Based on IoT and Big Data Technologies</t>
  </si>
  <si>
    <t>Ahmadzadeh, Sahar and Ajmal, Tahmina and Ramanathan, Ramakrishnan and Duan, Yanqing</t>
  </si>
  <si>
    <t>https://www.scopus.com/inward/record.uri?eid=2-s2.0-85149238669&amp;doi=10.3390%2fsu15043482&amp;partnerID=40&amp;md5=657bc7011b80b4797c419a57dd2e8fb3</t>
  </si>
  <si>
    <t>2-s2.0-85151688617</t>
  </si>
  <si>
    <t>rayyan-218687265</t>
  </si>
  <si>
    <t>A Hybrid and Light Weight Metaheuristic Approach with Clustering for Multi-Objective Resource Scheduling and Application Placement in Fog Environment</t>
  </si>
  <si>
    <t>Sabireen, H. and Venkataraman, Neelanarayanan</t>
  </si>
  <si>
    <t>https://www.scopus.com/inward/record.uri?eid=2-s2.0-85151688617&amp;doi=10.1016%2fj.eswa.2023.119895&amp;partnerID=40&amp;md5=b0beb74768e6e91fdd959cf0e5b3f850</t>
  </si>
  <si>
    <t>2-s2.0-85146054747</t>
  </si>
  <si>
    <t>rayyan-218687266</t>
  </si>
  <si>
    <t>A novel system for medical equipment supply chain traceability based on alliance chain and attribute and role access control</t>
  </si>
  <si>
    <t>Li, Jiatao and Han, Dezhi and Wu, Zhongdai and Wang, Junxiang and Li, Kuan-Ching and Castiglione, Arcangelo</t>
  </si>
  <si>
    <t>https://www.scopus.com/inward/record.uri?eid=2-s2.0-85146054747&amp;doi=10.1016%2fj.future.2022.12.037&amp;partnerID=40&amp;md5=88f612a08c75b967bcdc086087a19710</t>
  </si>
  <si>
    <t>2-s2.0-85187560229</t>
  </si>
  <si>
    <t>rayyan-218687267</t>
  </si>
  <si>
    <t>A Steganographic Method Based on Pixel Block Differences in Grayscale Images</t>
  </si>
  <si>
    <t>Rahman, Hilmy and Syarif, Hisyam and Wahono, Dimas and De La Croix, Ntivuguruzwa Jean and Ahmad, Tohari</t>
  </si>
  <si>
    <t>https://www.scopus.com/inward/record.uri?eid=2-s2.0-85187560229&amp;doi=10.1109%2fSMARTGENCON60755.2023.10442053&amp;partnerID=40&amp;md5=ae2aca50d3b18f9f43a0c1f30976f1e9</t>
  </si>
  <si>
    <t>2-s2.0-85152478566</t>
  </si>
  <si>
    <t>rayyan-218687268</t>
  </si>
  <si>
    <t>Security, confidentiality, privacy and patient safety in the hospital information systems from the usersâ€™ perspective: A cross-sectional study</t>
  </si>
  <si>
    <t>International Journal of Medical Informatics</t>
  </si>
  <si>
    <t>Alipour, Jahanpour and Mehdipour, Yousef and Karimi, Afsaneh and Khorashadizadeh, Mohadeseh and Akbarpour, Maryam</t>
  </si>
  <si>
    <t>https://www.scopus.com/inward/record.uri?eid=2-s2.0-85152478566&amp;doi=10.1016%2fj.ijmedinf.2023.105066&amp;partnerID=40&amp;md5=ab465846648dc50b673fb75da41ce623</t>
  </si>
  <si>
    <t>2-s2.0-85142757987</t>
  </si>
  <si>
    <t>rayyan-218687269</t>
  </si>
  <si>
    <t>Hybrid cryptographic approach to enhance the mode of key management system in cloud environment</t>
  </si>
  <si>
    <t>Ahmad, Shahnawaz and Mehfuz, Shabana and Beg, Javed</t>
  </si>
  <si>
    <t>https://www.scopus.com/inward/record.uri?eid=2-s2.0-85142757987&amp;doi=10.1007%2fs11227-022-04964-9&amp;partnerID=40&amp;md5=1b1a7ab49e9f0d2779ec1b0ab3a39694</t>
  </si>
  <si>
    <t>2-s2.0-85167973393</t>
  </si>
  <si>
    <t>rayyan-218687270</t>
  </si>
  <si>
    <t>COSMOS: Catching Out-of-Context Image Misuse with Self-Supervised Learning</t>
  </si>
  <si>
    <t>Proceedings of the 37th AAAI Conference on Artificial Intelligence, AAAI 2023</t>
  </si>
  <si>
    <t>Aneja, Shivangi and Bregler, Chris and NieÃŸner, Matthias</t>
  </si>
  <si>
    <t>https://www.scopus.com/inward/record.uri?eid=2-s2.0-85167973393&amp;doi=10.1609%2faaai.v37i12.26648&amp;partnerID=40&amp;md5=0a78551597b747e960f0a75636bd9aec</t>
  </si>
  <si>
    <t>AAAI Press</t>
  </si>
  <si>
    <t>2-s2.0-85150034483</t>
  </si>
  <si>
    <t>rayyan-218687271</t>
  </si>
  <si>
    <t>A practical study of active disturbance rejection control for rotary flexible joint robot manipulator</t>
  </si>
  <si>
    <t>Bilal, Hazrat and Yin, Baoqun and Aslam, Muhammad Shamrooz and Anjum, Zeeshan and Rohra, Avinash and Wang, Yizhen</t>
  </si>
  <si>
    <t>https://www.scopus.com/inward/record.uri?eid=2-s2.0-85150034483&amp;doi=10.1007%2fs00500-023-08026-x&amp;partnerID=40&amp;md5=3ededa5db7b3130dc3c4d24c1c4fc2d6</t>
  </si>
  <si>
    <t>2-s2.0-85131734124</t>
  </si>
  <si>
    <t>rayyan-218687272</t>
  </si>
  <si>
    <t>Black-Box Accountable Authority CP-ABE Scheme for Cloud-Assisted E-Health System</t>
  </si>
  <si>
    <t>Liu, Zhenhua and Ding, Yingying and Yuan, Ming and Wang, Baocang</t>
  </si>
  <si>
    <t>https://www.scopus.com/inward/record.uri?eid=2-s2.0-85131734124&amp;doi=10.1109%2fJSYST.2022.3175244&amp;partnerID=40&amp;md5=8e9277df29fe7616d10719085e78c41c</t>
  </si>
  <si>
    <t>rayyan-218687273</t>
  </si>
  <si>
    <t>Elliptic Curve Cryptography</t>
  </si>
  <si>
    <t>2-s2.0-85136162147</t>
  </si>
  <si>
    <t>rayyan-218687274</t>
  </si>
  <si>
    <t>MediBlocks: secure exchanging of electronic health records (EHRs) using trust-based blockchain network with privacy concerns</t>
  </si>
  <si>
    <t>Babu, Erukala Suresh and Yadav, B. V. Ram Naresh and Nikhath, A. Kousar and Nayak, Soumya Ranjan and Alnumay, Waleed</t>
  </si>
  <si>
    <t>https://www.scopus.com/inward/record.uri?eid=2-s2.0-85136162147&amp;doi=10.1007%2fs10586-022-03652-w&amp;partnerID=40&amp;md5=48fbdec5e44772849df62980744e25c6</t>
  </si>
  <si>
    <t>2-s2.0-85168870293</t>
  </si>
  <si>
    <t>rayyan-218687275</t>
  </si>
  <si>
    <t>Privacy-Preserving Fine-Grained Redaction with Policy Fuzzy Matching in Blockchain-Based Mobile Crowdsensing</t>
  </si>
  <si>
    <t>Guo, Hongchen and Liang, Haotian and Zhao, Mingyang and Xiao, Yao and Wu, Tong and Xue, Jingfeng and Zhu, Liehuang</t>
  </si>
  <si>
    <t>https://www.scopus.com/inward/record.uri?eid=2-s2.0-85168870293&amp;doi=10.3390%2felectronics12163416&amp;partnerID=40&amp;md5=c02be05d6aa0ed1478b429f57ba34a97</t>
  </si>
  <si>
    <t>2-s2.0-85149399010</t>
  </si>
  <si>
    <t>rayyan-218687276</t>
  </si>
  <si>
    <t>A Blockchain-Based Copyright Protection Scheme With Proactive Defense</t>
  </si>
  <si>
    <t>Chen, Xiaohu and Yang, Anjia and Weng, Jian and Tong, Yao and Huang, Cheng and Li, Tao</t>
  </si>
  <si>
    <t>https://www.scopus.com/inward/record.uri?eid=2-s2.0-85149399010&amp;doi=10.1109%2fTSC.2023.3246476&amp;partnerID=40&amp;md5=1aaf7d1e48aae6ccb67c1c1bfcbe5feb</t>
  </si>
  <si>
    <t>2-s2.0-85153582716</t>
  </si>
  <si>
    <t>rayyan-218687277</t>
  </si>
  <si>
    <t>Securing Sharable Electronic Health Records on Cloud Storage</t>
  </si>
  <si>
    <t>Proceedings - 7th International Conference on Computing Methodologies and Communication, ICCMC 2023</t>
  </si>
  <si>
    <t>Srinivas, D.B. and Deepika, K.M. and Rohith, H.P. and Lakshmi, H.</t>
  </si>
  <si>
    <t>https://www.scopus.com/inward/record.uri?eid=2-s2.0-85153582716&amp;doi=10.1109%2fICCMC56507.2023.10083743&amp;partnerID=40&amp;md5=5b6718fcb9517f604a8b5366c87daeb2</t>
  </si>
  <si>
    <t>2-s2.0-85178365826</t>
  </si>
  <si>
    <t>rayyan-218687278</t>
  </si>
  <si>
    <t>Hybrid cloud storage system with enhanced multilayer cryptosystem for secure deduplication in cloud</t>
  </si>
  <si>
    <t>International Journal of Intelligent Networks</t>
  </si>
  <si>
    <t>Mageshkumar, Nagappan and Swapna, J. and Pandiaraj, A. and Rajakumar, R. and Krichen, Moez and Ravi, Vinayakumar</t>
  </si>
  <si>
    <t>https://www.scopus.com/inward/record.uri?eid=2-s2.0-85178365826&amp;doi=10.1016%2fj.ijin.2023.11.001&amp;partnerID=40&amp;md5=653f7a0869e91d25e8dc1b5b1396c45a</t>
  </si>
  <si>
    <t>2-s2.0-85124195532</t>
  </si>
  <si>
    <t>rayyan-218687279</t>
  </si>
  <si>
    <t>CloudChain: A Cloud Blockchain Using Shared Memory Consensus and RDMA</t>
  </si>
  <si>
    <t>Xu, Minghui and Liu, Shuo and Yu, Dongxiao and Cheng, Xiuzhen and Guo, Shaoyong and Yu, Jiguo</t>
  </si>
  <si>
    <t>https://www.scopus.com/inward/record.uri?eid=2-s2.0-85124195532&amp;doi=10.1109%2fTC.2022.3147960&amp;partnerID=40&amp;md5=9c606b14abeae5dc1ce933ccdbf0f72d</t>
  </si>
  <si>
    <t>2-s2.0-85150694799</t>
  </si>
  <si>
    <t>rayyan-218687280</t>
  </si>
  <si>
    <t>A privacy-preserving and efficient data sharing scheme with trust authentication based on blockchain for mHealth</t>
  </si>
  <si>
    <t>Xu, Shujiang and Zhong, Jinrong and Wang, Lianhai and He, Debiao and Zhang, Shuhui and Shao, Wei</t>
  </si>
  <si>
    <t>https://www.scopus.com/inward/record.uri?eid=2-s2.0-85150694799&amp;doi=10.1080%2f09540091.2023.2186316&amp;partnerID=40&amp;md5=fd01e89694f1a760489a1d197ac05758</t>
  </si>
  <si>
    <t>2-s2.0-85137260278</t>
  </si>
  <si>
    <t>rayyan-218687281</t>
  </si>
  <si>
    <t>IoT in healthcare: A scientometric analysis</t>
  </si>
  <si>
    <t>Technological Forecasting and Social Change</t>
  </si>
  <si>
    <t>Belfiore, Alessandra and Cuccurullo, Corrado and Aria, Massimo</t>
  </si>
  <si>
    <t>https://www.scopus.com/inward/record.uri?eid=2-s2.0-85137260278&amp;doi=10.1016%2fj.techfore.2022.122001&amp;partnerID=40&amp;md5=4b27005d9d89efe5379f3b6e95d4e092</t>
  </si>
  <si>
    <t>2-s2.0-85167447075</t>
  </si>
  <si>
    <t>rayyan-218687282</t>
  </si>
  <si>
    <t>Forensic investigation of small-scale digital devices: a futuristic view</t>
  </si>
  <si>
    <t>Frontiers in Communications and Networks</t>
  </si>
  <si>
    <t>2673530X</t>
  </si>
  <si>
    <t>Iqbal, Farkhund and Jaffri, Aasia and Khalid, Zainab and MacDermott, Aine and Ali, Qazi Ejaz and Hung, Patrick C. K.</t>
  </si>
  <si>
    <t>https://www.scopus.com/inward/record.uri?eid=2-s2.0-85167447075&amp;doi=10.3389%2ffrcmn.2023.1212743&amp;partnerID=40&amp;md5=498a50cb0b1c6add4da9445d8a1a61e3</t>
  </si>
  <si>
    <t>2-s2.0-85148623129</t>
  </si>
  <si>
    <t>rayyan-218687283</t>
  </si>
  <si>
    <t>Block chain-based security and privacy framework for point of care health care IoT devices</t>
  </si>
  <si>
    <t>Nath, Srigitha S. and Sadagopan, S. and Babu, D. Vijendra and Kumar, R. Dinesh and Jonnala, Prathiba and Murthy, Mantripragada Yaswanth Bhanu</t>
  </si>
  <si>
    <t>https://www.scopus.com/inward/record.uri?eid=2-s2.0-85148623129&amp;doi=10.1007%2fs00500-023-07932-4&amp;partnerID=40&amp;md5=0faf2c7abb2148d32e5bf3f8724d615f</t>
  </si>
  <si>
    <t>2-s2.0-85179421387</t>
  </si>
  <si>
    <t>rayyan-218687284</t>
  </si>
  <si>
    <t>Blockchain technology and application: an overview</t>
  </si>
  <si>
    <t>Dong, Shi and Abbas, Khushnood and Li, Meixi and Kamruzzaman, Joarder</t>
  </si>
  <si>
    <t>https://www.scopus.com/inward/record.uri?eid=2-s2.0-85179421387&amp;doi=10.7717%2fpeerj-cs.1705&amp;partnerID=40&amp;md5=669f14434a7fa5d498bea4521fc2eaa6</t>
  </si>
  <si>
    <t>2-s2.0-85179839942</t>
  </si>
  <si>
    <t>rayyan-218687285</t>
  </si>
  <si>
    <t>Analysis of the smoothing and payload distribution method on reversible audio steganography</t>
  </si>
  <si>
    <t>Amrulloh, Moh. Muzayyin and Ahmad, Tohari and De La Croix, Ntivuguruzwa Jean</t>
  </si>
  <si>
    <t>https://www.scopus.com/inward/record.uri?eid=2-s2.0-85179839942&amp;doi=10.1109%2fICCCNT56998.2023.10307703&amp;partnerID=40&amp;md5=a2e38a661c7d9053578e01691e295254</t>
  </si>
  <si>
    <t>2-s2.0-85141529669</t>
  </si>
  <si>
    <t>rayyan-218687286</t>
  </si>
  <si>
    <t>CIA: A Collaborative Integrity Auditing Scheme for Cloud Data With Multi-Replica on Multi-Cloud Storage Providers</t>
  </si>
  <si>
    <t>Li, Tengfei and Chu, Jianfeng and Hu, Liang</t>
  </si>
  <si>
    <t>https://www.scopus.com/inward/record.uri?eid=2-s2.0-85141529669&amp;doi=10.1109%2fTPDS.2022.3216614&amp;partnerID=40&amp;md5=e6b1d03721e9cdcc741e2282a8d565ce</t>
  </si>
  <si>
    <t>2-s2.0-85133463749</t>
  </si>
  <si>
    <t>rayyan-218687287</t>
  </si>
  <si>
    <t>A novel blockchain-based and proxy-oriented public audit scheme for low performance terminal devices</t>
  </si>
  <si>
    <t>Xie, Mande and Zhao, Qiting and Hong, Haibo and Chen, Chen and Yu, Jun</t>
  </si>
  <si>
    <t>https://www.scopus.com/inward/record.uri?eid=2-s2.0-85133463749&amp;doi=10.1016%2fj.jpdc.2022.06.002&amp;partnerID=40&amp;md5=9b302e4965d30afacea35a6e64e3746f</t>
  </si>
  <si>
    <t>2-s2.0-85153578188</t>
  </si>
  <si>
    <t>rayyan-218687288</t>
  </si>
  <si>
    <t>BFG: privacy protection framework for internet of medical things based on blockchain and federated learning</t>
  </si>
  <si>
    <t>Liu, Wenkang and He, Yuxuan and Wang, Xiaoliang and Duan, Ziming and Liang, Wei and Liu, Yuzhen</t>
  </si>
  <si>
    <t>https://www.scopus.com/inward/record.uri?eid=2-s2.0-85153578188&amp;doi=10.1080%2f09540091.2023.2199951&amp;partnerID=40&amp;md5=2172a853528ff4d4b66feece1379e7a2</t>
  </si>
  <si>
    <t>2-s2.0-85153380092</t>
  </si>
  <si>
    <t>rayyan-218687289</t>
  </si>
  <si>
    <t>Everything under Control: Secure Data Sharing Mechanism for Cloud-Edge Computing</t>
  </si>
  <si>
    <t>Song, Zishuai and Ma, Hui and Zhang, Rui and Xu, Wenhan and Li, Jianhao</t>
  </si>
  <si>
    <t>https://www.scopus.com/inward/record.uri?eid=2-s2.0-85153380092&amp;doi=10.1109%2fTIFS.2023.3266164&amp;partnerID=40&amp;md5=16d0a9e7fed980f888e793b0106aae1a</t>
  </si>
  <si>
    <t>2-s2.0-85160755505</t>
  </si>
  <si>
    <t>rayyan-218687290</t>
  </si>
  <si>
    <t>The Model of Server Virtualization System Protection in the Educational Institution Local Network</t>
  </si>
  <si>
    <t>Lakhno, V. and Akhmetov, B. and Yagaliyeva, B. and Kryvoruchko, O. and Desiatko, A. and Tsiutsiura, S. and Tsiutsiura, M.</t>
  </si>
  <si>
    <t>https://www.scopus.com/inward/record.uri?eid=2-s2.0-85160755505&amp;doi=10.1007%2f978-981-99-0835-6_33&amp;partnerID=40&amp;md5=df4821bda6d200665125a86e8a8a693b</t>
  </si>
  <si>
    <t>2-s2.0-85159292321</t>
  </si>
  <si>
    <t>rayyan-218687291</t>
  </si>
  <si>
    <t>An Analysis of Crop Recommendation Systems Employing Diverse Machine Learning Methodologies</t>
  </si>
  <si>
    <t>Dolli and Rawat, Priyanshu and Bajaj, Madhvan and Vats, Satvik and Sharma, Vikrant</t>
  </si>
  <si>
    <t>https://www.scopus.com/inward/record.uri?eid=2-s2.0-85159292321&amp;doi=10.1109%2fDICCT56244.2023.10110085&amp;partnerID=40&amp;md5=b3da3d37d584bcce4de422165dd20cad</t>
  </si>
  <si>
    <t>2-s2.0-85124235585</t>
  </si>
  <si>
    <t>rayyan-218687292</t>
  </si>
  <si>
    <t>Extending On-Chain Trust to Off-Chain - Trustworthy Blockchain Data Collection Using Trusted Execution Environment (TEE)</t>
  </si>
  <si>
    <t>Liu, Chunchi and Guo, Hechuan and Xu, Minghui and Wang, Shengling and Yu, Dongxiao and Yu, Jiguo and Cheng, Xiuzhen</t>
  </si>
  <si>
    <t>https://www.scopus.com/inward/record.uri?eid=2-s2.0-85124235585&amp;doi=10.1109%2fTC.2022.3148379&amp;partnerID=40&amp;md5=6c53d4b8dcebe7207e28df9dd49dcced</t>
  </si>
  <si>
    <t>2-s2.0-85185373347</t>
  </si>
  <si>
    <t>rayyan-218687293</t>
  </si>
  <si>
    <t>Investigating Production Yield Effect on Inventory Control through a Hybrid Simulation Approach</t>
  </si>
  <si>
    <t>Proceedings - Winter Simulation Conference</t>
  </si>
  <si>
    <t>Materikina, Marina and Shoomal, Atefeh and Manh, Linh Ho and Zhou, Yuan</t>
  </si>
  <si>
    <t>https://www.scopus.com/inward/record.uri?eid=2-s2.0-85185373347&amp;doi=10.1109%2fWSC60868.2023.10407418&amp;partnerID=40&amp;md5=e7824aea1886157ad31efe49c93cc6e5</t>
  </si>
  <si>
    <t>2-s2.0-85184989344</t>
  </si>
  <si>
    <t>rayyan-218687296</t>
  </si>
  <si>
    <t>A Steganographic Approach to Secure Data Using Pairs-Based Difference Expansion</t>
  </si>
  <si>
    <t>Proceedings - 2023 15th IEEE International Conference on Computational Intelligence and Communication Networks, CICN 2023</t>
  </si>
  <si>
    <t>Arsyad, Hammuda and De La Croix, Ntivuguruzwa Jean and Ahmad, Tohari</t>
  </si>
  <si>
    <t>https://www.scopus.com/inward/record.uri?eid=2-s2.0-85184989344&amp;doi=10.1109%2fCICN59264.2023.10402286&amp;partnerID=40&amp;md5=223c6935eaa9917a2af3179e562bcfb2</t>
  </si>
  <si>
    <t>2-s2.0-85177811980</t>
  </si>
  <si>
    <t>rayyan-218687297</t>
  </si>
  <si>
    <t>An Automatic Privacy-Aware Framework for Text Data in Online Social Network Based on a Multi-Deep Learning Model</t>
  </si>
  <si>
    <t>Liu, Gan and Sun, Xiongtao and Li, Yiran and Li, Hui and Zhao, Shuchang and Guo, Zhen</t>
  </si>
  <si>
    <t>https://www.scopus.com/inward/record.uri?eid=2-s2.0-85177811980&amp;doi=10.1155%2f2023%2f1727285&amp;partnerID=40&amp;md5=f937d59262bc1a5d496bacae094f1352</t>
  </si>
  <si>
    <t>Wiley-Hindawi</t>
  </si>
  <si>
    <t>2-s2.0-85163425350</t>
  </si>
  <si>
    <t>rayyan-218687298</t>
  </si>
  <si>
    <t>A Survey on Hardware Security: Current Trends and Challenges</t>
  </si>
  <si>
    <t>Akter, Sonia and Khalil, Kasem and Bayoumi, Magdy</t>
  </si>
  <si>
    <t>https://www.scopus.com/inward/record.uri?eid=2-s2.0-85163425350&amp;doi=10.1109%2fACCESS.2023.3288696&amp;partnerID=40&amp;md5=8cdf9197ba1e1f2142d95451c7ca5277</t>
  </si>
  <si>
    <t>2-s2.0-85152141270</t>
  </si>
  <si>
    <t>rayyan-218687299</t>
  </si>
  <si>
    <t>Barriers to Data Sharing among Private Sector Organizations</t>
  </si>
  <si>
    <t>Fassnacht, Marcel and Benz, Carina and Heinz, Daniel and Leimstoll, Jannis and Satzger, Gerhard</t>
  </si>
  <si>
    <t>https://www.scopus.com/inward/record.uri?eid=2-s2.0-85152141270&amp;partnerID=40&amp;md5=d30bcd9fa561fc405e007034b10f3191</t>
  </si>
  <si>
    <t>2-s2.0-85159361732</t>
  </si>
  <si>
    <t>rayyan-218687300</t>
  </si>
  <si>
    <t>ASD Diagnosis in Children, Adults, and Adolescents using Various Machine Learning Techniques</t>
  </si>
  <si>
    <t>Rawat, Priyanshu and Bajaj, Madhvan and Vats, Satvik and Sharma, Vikrant</t>
  </si>
  <si>
    <t>https://www.scopus.com/inward/record.uri?eid=2-s2.0-85159361732&amp;doi=10.1109%2fDICCT56244.2023.10110166&amp;partnerID=40&amp;md5=f0fa845ffd6acad412f3f8b4110c1de5</t>
  </si>
  <si>
    <t>2-s2.0-85131724241</t>
  </si>
  <si>
    <t>rayyan-218687301</t>
  </si>
  <si>
    <t>The individual and integrated impact of Blockchain and IoT on sustainable supply chains:a systematic review</t>
  </si>
  <si>
    <t>Supply Chain Forum</t>
  </si>
  <si>
    <t>Dutta, Pankaj and Chavhan, Rahul and Gowtham, Pogala and Singh, Amrinder</t>
  </si>
  <si>
    <t>https://www.scopus.com/inward/record.uri?eid=2-s2.0-85131724241&amp;doi=10.1080%2f16258312.2022.2082851&amp;partnerID=40&amp;md5=ce5a4481ace8996c5bf08899c5cc85b3</t>
  </si>
  <si>
    <t>2-s2.0-85147732976</t>
  </si>
  <si>
    <t>rayyan-218687302</t>
  </si>
  <si>
    <t>Cloud forensics and digital ledger investigation: a new era of forensics investigation</t>
  </si>
  <si>
    <t>International Journal of Electronic Security and Digital Forensics</t>
  </si>
  <si>
    <t>1751911X</t>
  </si>
  <si>
    <t>Khan, Abdullah Ayub and Shaikh, Aftab Ahmed and Laghari, Asif Ali and Rind, M. Malook</t>
  </si>
  <si>
    <t>https://www.scopus.com/inward/record.uri?eid=2-s2.0-85147732976&amp;doi=10.1504%2fIJESDF.2023.10045851&amp;partnerID=40&amp;md5=3ebd2358e1b32c345a0df4a03aa24a51</t>
  </si>
  <si>
    <t>2-s2.0-85161045333</t>
  </si>
  <si>
    <t>rayyan-218687303</t>
  </si>
  <si>
    <t>TBFormer: Two-Branch Transformer for Image Forgery Localization</t>
  </si>
  <si>
    <t>Liu, Yaqi and Lv, Binbin and Jin, Xin and Chen, Xiaoyu and Zhang, Xiaokun</t>
  </si>
  <si>
    <t>https://www.scopus.com/inward/record.uri?eid=2-s2.0-85161045333&amp;doi=10.1109%2fLSP.2023.3279018&amp;partnerID=40&amp;md5=87183cef46ea9224108a7dbbb78d101e</t>
  </si>
  <si>
    <t>2-s2.0-85142178915</t>
  </si>
  <si>
    <t>rayyan-218687305</t>
  </si>
  <si>
    <t>Blockchain technology and vaccine supply chain: Exploration and analysis of the adoption barriers in the Indian context</t>
  </si>
  <si>
    <t>International Journal of Production Economics</t>
  </si>
  <si>
    <t>Yadav, Amit Kumar and Shweta and Kumar, Dinesh</t>
  </si>
  <si>
    <t>https://www.scopus.com/inward/record.uri?eid=2-s2.0-85142178915&amp;doi=10.1016%2fj.ijpe.2022.108716&amp;partnerID=40&amp;md5=d6c50e07a09d448deb93bbf838d8d7cd</t>
  </si>
  <si>
    <t>2-s2.0-85178067764</t>
  </si>
  <si>
    <t>rayyan-218687306</t>
  </si>
  <si>
    <t>Enhancing Secret Data Detection Using Convolutional Neural Networks With Fuzzy Edge Detection</t>
  </si>
  <si>
    <t>Croix, Ntivuguruzwa Jean De La and Ahmad, Tohari and Han, Fengling</t>
  </si>
  <si>
    <t>https://www.scopus.com/inward/record.uri?eid=2-s2.0-85178067764&amp;doi=10.1109%2fACCESS.2023.3334650&amp;partnerID=40&amp;md5=18d31f451cab82f83d0c418df5288a38</t>
  </si>
  <si>
    <t>2-s2.0-85171969683</t>
  </si>
  <si>
    <t>rayyan-218687307</t>
  </si>
  <si>
    <t>University Distributed Computer Network Vulnerability Assessment</t>
  </si>
  <si>
    <t>SIST 2023 - 2023 IEEE International Conference on Smart Information Systems and Technologies, Proceedings</t>
  </si>
  <si>
    <t>Lakhno, Valerii and Malyukov, Volodimir and Akhmetov, Bakhtyzhan and Yagaliyeva, Bagdat and Kryvoruchko, Olena and Desiatko, Alona</t>
  </si>
  <si>
    <t>https://www.scopus.com/inward/record.uri?eid=2-s2.0-85171969683&amp;doi=10.1109%2fSIST58284.2023.10223501&amp;partnerID=40&amp;md5=32094f07760a9e54376bdfc06b13b800</t>
  </si>
  <si>
    <t>2-s2.0-85139787306</t>
  </si>
  <si>
    <t>rayyan-218687308</t>
  </si>
  <si>
    <t>An enhanced encryption-based security framework in the CPS Cloud</t>
  </si>
  <si>
    <t>Priyadarshini, R. and Quadir Md, Abdul and Rajendran, N. and Neelanarayanan, V. and Sabireen, H.</t>
  </si>
  <si>
    <t>https://www.scopus.com/inward/record.uri?eid=2-s2.0-85139787306&amp;doi=10.1186%2fs13677-022-00336-z&amp;partnerID=40&amp;md5=434a9d1d9293b3372f5e27034e929ee5</t>
  </si>
  <si>
    <t>2-s2.0-85153262147</t>
  </si>
  <si>
    <t>rayyan-218687309</t>
  </si>
  <si>
    <t>A Review on Challenges and Solutions in the Implementation of Ai, IoT and Blockchain in Construction Industry</t>
  </si>
  <si>
    <t>Materials Today: Proceedings</t>
  </si>
  <si>
    <t>V Prabhakar, Vishnuprasad and Belarmin Xavier, C.S. and Abubeker, K.M.</t>
  </si>
  <si>
    <t>https://www.scopus.com/inward/record.uri?eid=2-s2.0-85153262147&amp;doi=10.1016%2fj.matpr.2023.03.535&amp;partnerID=40&amp;md5=895bc0e062b6edc1a1d1b7baf1a5b38e</t>
  </si>
  <si>
    <t>2-s2.0-85143538741</t>
  </si>
  <si>
    <t>rayyan-218687310</t>
  </si>
  <si>
    <t>Fusion of Blockchain-IoT network to improve supply chain traceability using Ethermint Smart chain: A Review</t>
  </si>
  <si>
    <t>George, Geethu Mary and Jayashree, L.S.</t>
  </si>
  <si>
    <t>https://www.scopus.com/inward/record.uri?eid=2-s2.0-85143538741&amp;doi=10.3837%2ftiis.2022.11.013&amp;partnerID=40&amp;md5=e6b2b150318fadc05cb4f455906e99ec</t>
  </si>
  <si>
    <t>2-s2.0-85160738641</t>
  </si>
  <si>
    <t>rayyan-218687311</t>
  </si>
  <si>
    <t>BUSINESS PROCESS MODELLING AND SIMULATION WITH DPMN, ANYLOGIC AND SIMIO - A TUTORIAL</t>
  </si>
  <si>
    <t>11th Simulation Workshop, SW 2023</t>
  </si>
  <si>
    <t>Wagner, Gerd</t>
  </si>
  <si>
    <t>https://www.scopus.com/inward/record.uri?eid=2-s2.0-85160738641&amp;doi=10.36819%2fSW23.004&amp;partnerID=40&amp;md5=dd9f02b183175577c40b31f7c86ef4c7</t>
  </si>
  <si>
    <t>Operational Research Society</t>
  </si>
  <si>
    <t>2-s2.0-85145354388</t>
  </si>
  <si>
    <t>rayyan-218687312</t>
  </si>
  <si>
    <t>A Blockchain-Based Architecture for Securing Industrial IoTs Data in Electric Smart Grid</t>
  </si>
  <si>
    <t>Umran, Samir M. and Lu, Songfeng and Abduljabbar, Zaid Ameen and Tang, Xueming</t>
  </si>
  <si>
    <t>https://www.scopus.com/inward/record.uri?eid=2-s2.0-85145354388&amp;doi=10.32604%2fcmc.2023.034331&amp;partnerID=40&amp;md5=41a23044ef33dc1de6e951f602b4f045</t>
  </si>
  <si>
    <t>2-s2.0-85134314434</t>
  </si>
  <si>
    <t>rayyan-218687313</t>
  </si>
  <si>
    <t>Integrated blockchain and internet of things in the food supply chain: Adoption barriers</t>
  </si>
  <si>
    <t>Kumar, Shashank and Raut, Rakesh D. and Agrawal, Nishant and Cheikhrouhou, Naoufel and Sharma, Mahak and Daim, Tugrul</t>
  </si>
  <si>
    <t>https://www.scopus.com/inward/record.uri?eid=2-s2.0-85134314434&amp;doi=10.1016%2fj.technovation.2022.102589&amp;partnerID=40&amp;md5=4908cfc5fa9c1d7012c38481242ce2e9</t>
  </si>
  <si>
    <t>2-s2.0-85139488352</t>
  </si>
  <si>
    <t>rayyan-218687314</t>
  </si>
  <si>
    <t>Toward Decentralized Cloud Storage With IPFS: Opportunities, Challenges, and Future Considerations</t>
  </si>
  <si>
    <t>IEEE Internet Computing</t>
  </si>
  <si>
    <t>Doan, Trinh Viet and Psaras, Yiannis and Ott, Jorg and Bajpai, Vaibhav</t>
  </si>
  <si>
    <t>https://www.scopus.com/inward/record.uri?eid=2-s2.0-85139488352&amp;doi=10.1109%2fMIC.2022.3209804&amp;partnerID=40&amp;md5=6955841f589d8e110202c12a6336df72</t>
  </si>
  <si>
    <t>2-s2.0-85146733301</t>
  </si>
  <si>
    <t>rayyan-218687315</t>
  </si>
  <si>
    <t>Motivations and Challenges for Food Companies in Using IoT Sensors for Reducing Food Waste: Some Insights and a Road Map for the Future</t>
  </si>
  <si>
    <t>Ramanathan, Ramakrishnan and Duan, Yanqing and Ajmal, Tahmina and Pelc, Katarzyna and Gillespie, James and Ahmadzadeh, Sahar and Condell, Joan and Hermens, Imke and Ramanathan, Usha</t>
  </si>
  <si>
    <t>https://www.scopus.com/inward/record.uri?eid=2-s2.0-85146733301&amp;doi=10.3390%2fsu15021665&amp;partnerID=40&amp;md5=9460fc15dc51f3fe7fe7c87fd6e3cc69</t>
  </si>
  <si>
    <t>2-s2.0-85173066246</t>
  </si>
  <si>
    <t>rayyan-218687316</t>
  </si>
  <si>
    <t>Combining Federated Learning and Edge Computing Toward Ubiquitous Intelligence in 6G Network: Challenges, Recent Advances, and Future Directions</t>
  </si>
  <si>
    <t>1553877X</t>
  </si>
  <si>
    <t>Duan, Qiang and Huang, Jun and Hu, Shijing and Deng, Ruijun and Lu, Zhihui and Yu, Shui</t>
  </si>
  <si>
    <t>https://www.scopus.com/inward/record.uri?eid=2-s2.0-85173066246&amp;doi=10.1109%2fCOMST.2023.3316615&amp;partnerID=40&amp;md5=0a4376a17cfa20a84fb07f3b643fd984</t>
  </si>
  <si>
    <t>2-s2.0-85123737996</t>
  </si>
  <si>
    <t>rayyan-218687317</t>
  </si>
  <si>
    <t>Blockchain-Based Transparent Integrity Auditing and Encrypted Deduplication for Cloud Storage</t>
  </si>
  <si>
    <t>Li, Shanshan and Xu, Chunxiang and Zhang, Yuan and Du, Yicong and Chen, Kefei</t>
  </si>
  <si>
    <t>https://www.scopus.com/inward/record.uri?eid=2-s2.0-85123737996&amp;doi=10.1109%2fTSC.2022.3144430&amp;partnerID=40&amp;md5=ab5fdbf990503e020e4037dfc68c54fd</t>
  </si>
  <si>
    <t>2-s2.0-85135961450</t>
  </si>
  <si>
    <t>rayyan-218687318</t>
  </si>
  <si>
    <t>Secure Data Transmission in Internet of Medical Things Using RES-256 Algorithm</t>
  </si>
  <si>
    <t>Nagarajan, Senthil Murugan and Deverajan, Ganesh Gopal and Kumaran, U. and Thirunavukkarasan, M. and Alshehri, Mohammad Dahman and Alkhalaf, Salem</t>
  </si>
  <si>
    <t>https://www.scopus.com/inward/record.uri?eid=2-s2.0-85135961450&amp;doi=10.1109%2fTII.2021.3126119&amp;partnerID=40&amp;md5=07c46e3c7bdbfd29885fe8b793d025a1</t>
  </si>
  <si>
    <t>2-s2.0-85144685284</t>
  </si>
  <si>
    <t>rayyan-218687319</t>
  </si>
  <si>
    <t>Blockchain and 6G-Enabled IoT</t>
  </si>
  <si>
    <t>Pajooh, Houshyar Honar and Demidenko, Serge and Aslam, Saad and Harris, Muhammad</t>
  </si>
  <si>
    <t>https://www.scopus.com/inward/record.uri?eid=2-s2.0-85144685284&amp;doi=10.3390%2finventions7040109&amp;partnerID=40&amp;md5=13ab671c940e05a8032597fccc0b8e63</t>
  </si>
  <si>
    <t>2-s2.0-85140716823</t>
  </si>
  <si>
    <t>rayyan-218687320</t>
  </si>
  <si>
    <t>AESM2Attribute-Based Encrypted Search for Multi-Owner and Multi-User Distributed Systems</t>
  </si>
  <si>
    <t>Wang, Mingyue and Miao, Yinbin and Guo, Yu and Huang, Hejiao and Wang, Cong and Jia, Xiaohua</t>
  </si>
  <si>
    <t>https://www.scopus.com/inward/record.uri?eid=2-s2.0-85140716823&amp;doi=10.1109%2fTPDS.2022.3216320&amp;partnerID=40&amp;md5=8463a0a280d0a257419f47ead59a42f9</t>
  </si>
  <si>
    <t>2-s2.0-85113281735</t>
  </si>
  <si>
    <t>rayyan-218687321</t>
  </si>
  <si>
    <t>A private Ethereum blockchain implementation for secure data handling in Internet of Medical Things</t>
  </si>
  <si>
    <t>Journal of Reliable Intelligent Environments</t>
  </si>
  <si>
    <t>Mohan, Dheeraj and Alwin, Lakshmi and Neeraja, P. and Lawrence, K. Deepak and Pathari, Vinod</t>
  </si>
  <si>
    <t>https://www.scopus.com/inward/record.uri?eid=2-s2.0-85113281735&amp;doi=10.1007%2fs40860-021-00153-2&amp;partnerID=40&amp;md5=af461ae461c69f29a1eefd0d04a085b7</t>
  </si>
  <si>
    <t>2-s2.0-85136466788</t>
  </si>
  <si>
    <t>rayyan-218687322</t>
  </si>
  <si>
    <t>Cloud White: Detecting and Estimating QoS Degradation of Latency-Critical Workloads in the Public Cloud</t>
  </si>
  <si>
    <t>Pons, LucÃ­a and Feliu, JosuÃ© and Sahuquillo, Julio and GÃ³mez, MarÃ­a E. and Petit, Salvador and Pons, Julio and Huang, Chaoyi</t>
  </si>
  <si>
    <t>https://www.scopus.com/inward/record.uri?eid=2-s2.0-85136466788&amp;doi=10.1016%2fj.future.2022.08.012&amp;partnerID=40&amp;md5=8ce3bb70d50eda975ca27c3d6d0f5cd6</t>
  </si>
  <si>
    <t>2-s2.0-85164800611</t>
  </si>
  <si>
    <t>rayyan-218687323</t>
  </si>
  <si>
    <t>A Blockchain-Based Framework for Supervision of Livelihood Issues: Proof of Concept With Optimized Consensus</t>
  </si>
  <si>
    <t>Xu, Jinyue and Hua, Caijian and Zhang, Yan</t>
  </si>
  <si>
    <t>https://www.scopus.com/inward/record.uri?eid=2-s2.0-85164800611&amp;doi=10.1109%2fACCESS.2023.3295696&amp;partnerID=40&amp;md5=8a3cb52295e399ee2691e1f106b5225f</t>
  </si>
  <si>
    <t>2-s2.0-85134348946</t>
  </si>
  <si>
    <t>rayyan-218687324</t>
  </si>
  <si>
    <t>Survey of Techniques on Data Leakage Protection and Methods to address the Insider threat</t>
  </si>
  <si>
    <t>Herrera Montano, Isabel and GarcÃ­a Aranda, JosÃ© Javier and Ramos Diaz, Juan and Molina CardÃ­n, Sergio and de la Torre DÃ­ez, Isabel and Rodrigues, Joel J. P. C.</t>
  </si>
  <si>
    <t>https://www.scopus.com/inward/record.uri?eid=2-s2.0-85134348946&amp;doi=10.1007%2fs10586-022-03668-2&amp;partnerID=40&amp;md5=80d7998d2b895e62491a82b1ac7fa643</t>
  </si>
  <si>
    <t>2-s2.0-85178284546</t>
  </si>
  <si>
    <t>rayyan-218687325</t>
  </si>
  <si>
    <t>Differentially-Private Federated Intrusion Detection via Knowledge Distillation in Third-party IoT Systems of Smart Airports</t>
  </si>
  <si>
    <t>IEEE International Conference on Communications</t>
  </si>
  <si>
    <t>Chen, Yang and Al-Rubaye, Saba and Tsourdos, Antonios and Baker, Lawrence and Gillingham, Colin</t>
  </si>
  <si>
    <t>https://www.scopus.com/inward/record.uri?eid=2-s2.0-85178284546&amp;doi=10.1109%2fICC45041.2023.10279722&amp;partnerID=40&amp;md5=e84cef5316683ed1942eb5737918af6c</t>
  </si>
  <si>
    <t>2-s2.0-85185005704</t>
  </si>
  <si>
    <t>rayyan-218687326</t>
  </si>
  <si>
    <t>A Reversible Data Hiding Approach in Medical Images Using Difference Expansion</t>
  </si>
  <si>
    <t>Aminy, Moh Rosy Haqqy and De La Croix, Ntivuguruzwa Jean and Ahmad, Tohari</t>
  </si>
  <si>
    <t>https://www.scopus.com/inward/record.uri?eid=2-s2.0-85185005704&amp;doi=10.1109%2fCICN59264.2023.10402139&amp;partnerID=40&amp;md5=58b75afe3b2fdd1452bb304c07e8c0c6</t>
  </si>
  <si>
    <t>2-s2.0-85163194713</t>
  </si>
  <si>
    <t>rayyan-218687327</t>
  </si>
  <si>
    <t>A Study on Liver Disease Using Different Machine Learning Algorithms</t>
  </si>
  <si>
    <t>Rawat, Priyanshu and Bajaj, Madhvan and Prerna, Prerna and Vats, Satvik and Sharma, Vikrant and Das, Purushottam</t>
  </si>
  <si>
    <t>https://www.scopus.com/inward/record.uri?eid=2-s2.0-85163194713&amp;doi=10.1109%2fCICTN57981.2023.10141325&amp;partnerID=40&amp;md5=95181630100550142dcab43d5a7a0820</t>
  </si>
  <si>
    <t>2-s2.0-85149390877</t>
  </si>
  <si>
    <t>rayyan-218687328</t>
  </si>
  <si>
    <t>Microwave Imaging with Novel Time-Domain Clutter Removal Algorithm Using High Gain Antennas for Concealed Object Detections</t>
  </si>
  <si>
    <t>IEEE Transactions on Computational Imaging</t>
  </si>
  <si>
    <t>Asok, Athul O. and Gokul Nath, S.J. and Dey, Sukomal</t>
  </si>
  <si>
    <t>https://www.scopus.com/inward/record.uri?eid=2-s2.0-85149390877&amp;doi=10.1109%2fTCI.2023.3244392&amp;partnerID=40&amp;md5=de61ec0a90c25631aa358030220c1f23</t>
  </si>
  <si>
    <t>2-s2.0-85166423093</t>
  </si>
  <si>
    <t>rayyan-218687329</t>
  </si>
  <si>
    <t>Digital transformation in the agri-food industry: recent applications and the role of the COVID-19 pandemic</t>
  </si>
  <si>
    <t>Frontiers in Sustainable Food Systems</t>
  </si>
  <si>
    <t>2571581X</t>
  </si>
  <si>
    <t>Hassoun, Abdo and Marvin, Hans J. P. and Bouzembrak, Yamine and Barba, Francisco J. and Castagnini, Juan Manuel and PallarÃ©s, Noelia and Rabail, Roshina and Aadil, Rana Muhammad and Bangar, Sneh Punia and Bhat, Rajeev and Cropotova, Janna and Maqsood, Sajid and Regenstein, Joe M.</t>
  </si>
  <si>
    <t>https://www.scopus.com/inward/record.uri?eid=2-s2.0-85166423093&amp;doi=10.3389%2ffsufs.2023.1217813&amp;partnerID=40&amp;md5=d5bdd74d77d57c27b11982f8cdbcf566</t>
  </si>
  <si>
    <t>2-s2.0-85145709034</t>
  </si>
  <si>
    <t>rayyan-218687330</t>
  </si>
  <si>
    <t>Insider Threat Detection Using Machine Learning Approach</t>
  </si>
  <si>
    <t>Bin Sarhan, Bushra and Altwaijry, Najwa</t>
  </si>
  <si>
    <t>https://www.scopus.com/inward/record.uri?eid=2-s2.0-85145709034&amp;doi=10.3390%2fapp13010259&amp;partnerID=40&amp;md5=9980971c2265dbeda2b9b68832082e0f</t>
  </si>
  <si>
    <t>2-s2.0-85145354218</t>
  </si>
  <si>
    <t>rayyan-218687331</t>
  </si>
  <si>
    <t>Improving Object Detection Performance Using Scene Contextual Constraints</t>
  </si>
  <si>
    <t>IEEE Transactions on Cognitive and Developmental Systems</t>
  </si>
  <si>
    <t>Alamri, Faisal and Pugeault, Nicolas</t>
  </si>
  <si>
    <t>https://www.scopus.com/inward/record.uri?eid=2-s2.0-85145354218&amp;doi=10.1109%2fTCDS.2020.3008213&amp;partnerID=40&amp;md5=7d7ed601ac44936c425c3d5f21d92ada</t>
  </si>
  <si>
    <t>2-s2.0-85137308612</t>
  </si>
  <si>
    <t>rayyan-218687332</t>
  </si>
  <si>
    <t>OGAS: Omni-directional Glider Assisted Scheme for autonomous deployment of sensor nodes in open area wireless sensor network</t>
  </si>
  <si>
    <t>ISA Transactions</t>
  </si>
  <si>
    <t>Sharma, Vikrant and Vats, Satvik and Arora, D. and Singh, Karan and Prabuwono, Anton Satria and Alzaidi, Mohammed S. and Ahmadian, Ali</t>
  </si>
  <si>
    <t>https://www.scopus.com/inward/record.uri?eid=2-s2.0-85137308612&amp;doi=10.1016%2fj.isatra.2022.08.001&amp;partnerID=40&amp;md5=64f0548dff32834f83e3bf1f870a82aa</t>
  </si>
  <si>
    <t>ISA - Instrumentation, Systems, and Automation Society</t>
  </si>
  <si>
    <t>2-s2.0-85183093213</t>
  </si>
  <si>
    <t>rayyan-218687333</t>
  </si>
  <si>
    <t>The role of Industry 4.0 technologies in driving the financial importance of sustainability risk management</t>
  </si>
  <si>
    <t>Equilibrium. Quarterly Journal of Economics and Economic Policy</t>
  </si>
  <si>
    <t>1689765X</t>
  </si>
  <si>
    <t>Turek, Jolanta and Ocicka, Barbara and Rogowski, Waldemar and JefmaÅ„ski, BartÅ‚omiej</t>
  </si>
  <si>
    <t>https://www.scopus.com/inward/record.uri?eid=2-s2.0-85183093213&amp;doi=10.24136%2feq.2023.032&amp;partnerID=40&amp;md5=dee59f97375645286cf7b624c86f229d</t>
  </si>
  <si>
    <t>Institute of Economic Research</t>
  </si>
  <si>
    <t>2-s2.0-85149815523</t>
  </si>
  <si>
    <t>rayyan-218687334</t>
  </si>
  <si>
    <t>Achieving Decentralized and Dynamic SSO-Identity Access Management System for Multi-Application Outsourced in Cloud</t>
  </si>
  <si>
    <t>Fugkeaw, Somchart</t>
  </si>
  <si>
    <t>https://www.scopus.com/inward/record.uri?eid=2-s2.0-85149815523&amp;doi=10.1109%2fACCESS.2023.3255885&amp;partnerID=40&amp;md5=77183edf637d9623014481df5cddc33c</t>
  </si>
  <si>
    <t>2-s2.0-85186969055</t>
  </si>
  <si>
    <t>rayyan-218687335</t>
  </si>
  <si>
    <t>Triplets-Based Steganographic Scheme to Improve the Image Quality in Spatial Domain</t>
  </si>
  <si>
    <t>3rd IEEE International Conference on Mobile Networks and Wireless Communications, ICMNWC 2023</t>
  </si>
  <si>
    <t>Meftah Mafazy, Muhammad and Terri Agustinus, Jeems and Ikhwanul Haq, Thoha and Jean De La Croix, Ntivuguruzwa and Ahmad, Tohari</t>
  </si>
  <si>
    <t>https://www.scopus.com/inward/record.uri?eid=2-s2.0-85186969055&amp;doi=10.1109%2fICMNWC60182.2023.10435875&amp;partnerID=40&amp;md5=92ca1f356659db49221df11519c1d3c9</t>
  </si>
  <si>
    <t>2-s2.0-85134536791</t>
  </si>
  <si>
    <t>rayyan-218687336</t>
  </si>
  <si>
    <t>Evaluation of security metrics in AIoT and blockchain-based supply chain by Neutrosophic decision-making method</t>
  </si>
  <si>
    <t>Aliahmadi, Alireza and Nozari, Hamed</t>
  </si>
  <si>
    <t>https://www.scopus.com/inward/record.uri?eid=2-s2.0-85134536791&amp;doi=10.1080%2f16258312.2022.2101898&amp;partnerID=40&amp;md5=c71a17fdab81871a5831e9846fa57529</t>
  </si>
  <si>
    <t>2-s2.0-85186756126</t>
  </si>
  <si>
    <t>rayyan-218687337</t>
  </si>
  <si>
    <t>State of the Art and Themes of the Research on Artificial intelligence (AI) Integrated Customer Relationship Management (CRM): Bibliometric Analysis and Topic Modelling</t>
  </si>
  <si>
    <t>2023 IEEE International Conference on Technology Management, Operations and Decisions, ICTMOD 2023</t>
  </si>
  <si>
    <t>Ozay, Dervis and Jahanbakht, Mohammad and Componation, Paul J and Shoomal, Atefeh</t>
  </si>
  <si>
    <t>https://www.scopus.com/inward/record.uri?eid=2-s2.0-85186756126&amp;doi=10.1109%2fICTMOD59086.2023.10438124&amp;partnerID=40&amp;md5=b7abe0fe1d2921a1787ef079b8d4e6e5</t>
  </si>
  <si>
    <t>2-s2.0-85134506104</t>
  </si>
  <si>
    <t>rayyan-218687338</t>
  </si>
  <si>
    <t>Distributed storage scheme for encryption speech data based on blockchain and IPFS</t>
  </si>
  <si>
    <t>Zhang, Qiuyu and Zhao, Zhenyu</t>
  </si>
  <si>
    <t>https://www.scopus.com/inward/record.uri?eid=2-s2.0-85134506104&amp;doi=10.1007%2fs11227-022-04702-1&amp;partnerID=40&amp;md5=00e534dc435298398bb193568695b2ab</t>
  </si>
  <si>
    <t>2-s2.0-85138730538</t>
  </si>
  <si>
    <t>rayyan-218687339</t>
  </si>
  <si>
    <t>Impact of cybersecurity on operations and supply chain management: Emerging trends and future research directions</t>
  </si>
  <si>
    <t>Production and Operations Management</t>
  </si>
  <si>
    <t>Kumar, Subodha and Mallipeddi, Rakesh R.</t>
  </si>
  <si>
    <t>https://www.scopus.com/inward/record.uri?eid=2-s2.0-85138730538&amp;doi=10.1111%2fpoms.13859&amp;partnerID=40&amp;md5=8598fb999da837c5a998d63f46021991</t>
  </si>
  <si>
    <t>2-s2.0-85133666547</t>
  </si>
  <si>
    <t>rayyan-218687340</t>
  </si>
  <si>
    <t>Blockchain assisted clustering with Intrusion Detection System for Industrial Internet of Things environment</t>
  </si>
  <si>
    <t>Mansour, Romany F.</t>
  </si>
  <si>
    <t>https://www.scopus.com/inward/record.uri?eid=2-s2.0-85133666547&amp;doi=10.1016%2fj.eswa.2022.117995&amp;partnerID=40&amp;md5=20922a16519240a5d78741a3affbd2d6</t>
  </si>
  <si>
    <t>2-s2.0-85185563695</t>
  </si>
  <si>
    <t>rayyan-218687341</t>
  </si>
  <si>
    <t>TruFor: Leveraging all-round clues for trustworthy image forgery detection and localization</t>
  </si>
  <si>
    <t>Proceedings of the IEEE Computer Society Conference on Computer Vision and Pattern Recognition</t>
  </si>
  <si>
    <t>Guillaro, Fabrizio and Cozzolino, Davide and Sud, Avneesh and Dufour, Nicholas and Verdoliva, Luisa</t>
  </si>
  <si>
    <t>https://www.scopus.com/inward/record.uri?eid=2-s2.0-85185563695&amp;doi=10.1109%2fCVPR52729.2023.01974&amp;partnerID=40&amp;md5=6ada5f780cf34a8ba9c679940af3d322</t>
  </si>
  <si>
    <t>2-s2.0-85139388603</t>
  </si>
  <si>
    <t>rayyan-218687342</t>
  </si>
  <si>
    <t>Service Management and Energy Scheduling Toward Low-Carbon Edge Computing</t>
  </si>
  <si>
    <t>Gu, Lin and Zhang, Weiying and Wang, Zhongkui and Zeng, Deze and Jin, Hai</t>
  </si>
  <si>
    <t>https://www.scopus.com/inward/record.uri?eid=2-s2.0-85139388603&amp;doi=10.1109%2fTSUSC.2022.3210564&amp;partnerID=40&amp;md5=a3ce90222221854a365ecd6b06cc197f</t>
  </si>
  <si>
    <t>2-s2.0-85135759660</t>
  </si>
  <si>
    <t>rayyan-218687343</t>
  </si>
  <si>
    <t>Attribute-Based Encryption With Blockchain Protection Scheme for Electronic Health Records</t>
  </si>
  <si>
    <t>Jiang, Yu and Xu, Xiaolong and Xiao, Fu</t>
  </si>
  <si>
    <t>https://www.scopus.com/inward/record.uri?eid=2-s2.0-85135759660&amp;doi=10.1109%2fTNSM.2022.3193707&amp;partnerID=40&amp;md5=87be17e180a94f9ef0fd0303b98e28ae</t>
  </si>
  <si>
    <t>2-s2.0-85144591312</t>
  </si>
  <si>
    <t>rayyan-218687344</t>
  </si>
  <si>
    <t>A Synergic Approach of Deep Learning towards Digital Additive Manufacturing: A Review</t>
  </si>
  <si>
    <t>Pratap, Ayush and Sardana, Neha and Utomo, Sapdo and Ayeelyan, John and Karthikeyan, P. and Hsiung, Pao-Ann</t>
  </si>
  <si>
    <t>https://www.scopus.com/inward/record.uri?eid=2-s2.0-85144591312&amp;doi=10.3390%2fa15120466&amp;partnerID=40&amp;md5=9dc614ebdbc62d52d16da7b16c32462e</t>
  </si>
  <si>
    <t>2-s2.0-85149751067</t>
  </si>
  <si>
    <t>rayyan-218687345</t>
  </si>
  <si>
    <t>Circumvolution of Centre Pixel Algorithm in Pixel Value Differencing Steganography Model in the Spatial Domain</t>
  </si>
  <si>
    <t>IDCIoT 2023 - International Conference on Intelligent Data Communication Technologies and Internet of Things, Proceedings</t>
  </si>
  <si>
    <t>Suresh, K.S. and Kamalakannan, T.</t>
  </si>
  <si>
    <t>https://www.scopus.com/inward/record.uri?eid=2-s2.0-85149751067&amp;doi=10.1109%2fIDCIoT56793.2023.10053536&amp;partnerID=40&amp;md5=df2817ca245dd60536745b32758768c5</t>
  </si>
  <si>
    <t>2-s2.0-85146712770</t>
  </si>
  <si>
    <t>rayyan-218687346</t>
  </si>
  <si>
    <t>Lightweight Integrity Preserving Scheme for Secure Data Exchange in Cloud-Based IoT Systems</t>
  </si>
  <si>
    <t>Hussien, Zaid Alaa and Abdulmalik, Husam A. and Hussain, Mohammed Abdulridha and Nyangaresi, Vincent Omollo and Ma, Junchao and Abduljabbar, Zaid Ameen and Abduljaleel, Iman Qays</t>
  </si>
  <si>
    <t>https://www.scopus.com/inward/record.uri?eid=2-s2.0-85146712770&amp;doi=10.3390%2fapp13020691&amp;partnerID=40&amp;md5=71d16b74f44c55943dec1c92132d51ac</t>
  </si>
  <si>
    <t>2-s2.0-85141300087</t>
  </si>
  <si>
    <t>rayyan-218687347</t>
  </si>
  <si>
    <t>DIVRS: Data integrity verification based on ring signature in cloud storage</t>
  </si>
  <si>
    <t>Tian, Miao and Zhang, Yushu and Zhu, Youwen and Wang, Liangmin and Xiang, Yong</t>
  </si>
  <si>
    <t>https://www.scopus.com/inward/record.uri?eid=2-s2.0-85141300087&amp;doi=10.1016%2fj.cose.2022.103002&amp;partnerID=40&amp;md5=df7909ef7b0443771aae2be861c81fd5</t>
  </si>
  <si>
    <t>2-s2.0-85153523401</t>
  </si>
  <si>
    <t>rayyan-218687348</t>
  </si>
  <si>
    <t>Blockchain Approach for Implementing Access Control In IOT</t>
  </si>
  <si>
    <t>Panduro-Ramirez, Jeidy and Lourens, Melanie and Gehlot, Anita and Singh, Devesh Pratap and Singh, Yashpal and Salunke, Deepak J.</t>
  </si>
  <si>
    <t>https://www.scopus.com/inward/record.uri?eid=2-s2.0-85153523401&amp;doi=10.1109%2fAISC56616.2023.10085452&amp;partnerID=40&amp;md5=119ce969a5bc8f76325592e5d6b3d4e0</t>
  </si>
  <si>
    <t>2-s2.0-85162875611</t>
  </si>
  <si>
    <t>rayyan-218687349</t>
  </si>
  <si>
    <t>Secure and Lightweight Blockchain-Enabled Access Control for Fog-Assisted IoT Cloud Based Electronic Medical Records Sharing</t>
  </si>
  <si>
    <t>Fugkeaw, Somchart and Wirz, Leon and Hak, Lyhour</t>
  </si>
  <si>
    <t>https://www.scopus.com/inward/record.uri?eid=2-s2.0-85162875611&amp;doi=10.1109%2fACCESS.2023.3288332&amp;partnerID=40&amp;md5=976ef467e7068a8ffce11d9f4bbbb582</t>
  </si>
  <si>
    <t>2-s2.0-85100329214</t>
  </si>
  <si>
    <t>rayyan-218687350</t>
  </si>
  <si>
    <t>Big data analytics on patents for innovation public policies</t>
  </si>
  <si>
    <t>Expert Systems</t>
  </si>
  <si>
    <t>Sousa, Maria JosÃ© and Jamil, George and Walter, Cicero Eduardo and Au-Yong-Oliveira, Manuel and Moreira, Fernando</t>
  </si>
  <si>
    <t>https://www.scopus.com/inward/record.uri?eid=2-s2.0-85100329214&amp;doi=10.1111%2fexsy.12673&amp;partnerID=40&amp;md5=a842210b35bba6fb297bc18f72a68c98</t>
  </si>
  <si>
    <t>2-s2.0-85117786630</t>
  </si>
  <si>
    <t>rayyan-218687351</t>
  </si>
  <si>
    <t>Searchable Encryption With Autonomous Path Delegation Function and Its Application in Healthcare Cloud</t>
  </si>
  <si>
    <t>Wang, Qian and Lai, Chengzhe and Lu, Rongxing and Zheng, Dong</t>
  </si>
  <si>
    <t>https://www.scopus.com/inward/record.uri?eid=2-s2.0-85117786630&amp;doi=10.1109%2fTCC.2021.3120110&amp;partnerID=40&amp;md5=b96b50fffdf842a58aabc5c90a16aa41</t>
  </si>
  <si>
    <t>2-s2.0-85163214793</t>
  </si>
  <si>
    <t>rayyan-218687352</t>
  </si>
  <si>
    <t>Cancer Malignancy Prediction Using Machine Learning: A Cross-Dataset Comparative Study</t>
  </si>
  <si>
    <t>Rawat, Priyanshu and Bajaj, Madhvan and Mehta, Shreshtha and Sharma, Vikrant and Jain, Ayushi and Manjul, Manisha</t>
  </si>
  <si>
    <t>https://www.scopus.com/inward/record.uri?eid=2-s2.0-85163214793&amp;doi=10.1109%2fCICTN57981.2023.10140340&amp;partnerID=40&amp;md5=46e95fc4064928aa2f78736fcfd3faef</t>
  </si>
  <si>
    <t>2-s2.0-85144593569</t>
  </si>
  <si>
    <t>rayyan-218687353</t>
  </si>
  <si>
    <t>An Efficient and Secure Big Data Storage in Cloud Environment by Using Triple Data Encryption Standard</t>
  </si>
  <si>
    <t>Ramachandra, Mohan Naik and Srinivasa Rao, Madala and Lai, Wen Cheng and Parameshachari, Bidare Divakarachari and Ananda Babu, Jayachandra and Hemalatha, Kivudujogappa Lingappa</t>
  </si>
  <si>
    <t>https://www.scopus.com/inward/record.uri?eid=2-s2.0-85144593569&amp;doi=10.3390%2fbdcc6040101&amp;partnerID=40&amp;md5=b756767a6851e97500b1857da0df75cd</t>
  </si>
  <si>
    <t>2-s2.0-85141448428</t>
  </si>
  <si>
    <t>rayyan-218687354</t>
  </si>
  <si>
    <t>Accountable and Fine-Grained Controllable Rewriting in Blockchains</t>
  </si>
  <si>
    <t>Xu, Shengmin and Huang, Xinyi and Yuan, Jiaming and Li, Yingjiu and Deng, Robert H.</t>
  </si>
  <si>
    <t>https://www.scopus.com/inward/record.uri?eid=2-s2.0-85141448428&amp;doi=10.1109%2fTIFS.2022.3217742&amp;partnerID=40&amp;md5=61080c340ff85d4fe7ed5c38be8cab50</t>
  </si>
  <si>
    <t>2-s2.0-85165638255</t>
  </si>
  <si>
    <t>rayyan-218687355</t>
  </si>
  <si>
    <t>Critical contextual factors of sustainable online teaching: learning the lessons of pandemic times from physical education teachersâ€™ and school administratorsâ€™ perspectives</t>
  </si>
  <si>
    <t>Physical Education and Sport Pedagogy</t>
  </si>
  <si>
    <t>Ha, Amy Sau-Ching and Chan, Cecilia Hoi Sze and Lander, Natalie</t>
  </si>
  <si>
    <t>https://www.scopus.com/inward/record.uri?eid=2-s2.0-85165638255&amp;doi=10.1080%2f17408989.2023.2232802&amp;partnerID=40&amp;md5=ca723802f0c5ff59599f9be86f06e23a</t>
  </si>
  <si>
    <t>2-s2.0-85152243616</t>
  </si>
  <si>
    <t>rayyan-218687356</t>
  </si>
  <si>
    <t>DES-Co-RSA: A Hybrid Encryption Algorithm Based on des and RSA</t>
  </si>
  <si>
    <t>2023 IEEE 3rd International Conference on Power, Electronics and Computer Applications, ICPECA 2023</t>
  </si>
  <si>
    <t>Zhao, Jingjing</t>
  </si>
  <si>
    <t>https://www.scopus.com/inward/record.uri?eid=2-s2.0-85152243616&amp;doi=10.1109%2fICPECA56706.2023.10075771&amp;partnerID=40&amp;md5=020333f0743ab5ac2b336558a53257bc</t>
  </si>
  <si>
    <t>2-s2.0-85168353254</t>
  </si>
  <si>
    <t>rayyan-218687357</t>
  </si>
  <si>
    <t>Modeling the impact of IoT technology on food supply chain operations</t>
  </si>
  <si>
    <t>Hassini, Elkafi and Ben-Daya, Mohamed and Bahroun, Zied</t>
  </si>
  <si>
    <t>https://www.scopus.com/inward/record.uri?eid=2-s2.0-85168353254&amp;doi=10.1007%2fs10479-023-05464-6&amp;partnerID=40&amp;md5=9c184fff216b211b7e1fadfa992549d6</t>
  </si>
  <si>
    <t>2-s2.0-85161080050</t>
  </si>
  <si>
    <t>rayyan-218687358</t>
  </si>
  <si>
    <t>An Identity-Based Proxy Re-Encryption Scheme With Single-Hop Conditional Delegation and Multi-Hop Ciphertext Evolution for Secure Cloud Data Sharing</t>
  </si>
  <si>
    <t>Yao, Shimao and Dayot, Ralph Voltaire J. and Ra, In-Ho and Xu, Liya and Mei, Zhuolin and Shi, Jiaoli</t>
  </si>
  <si>
    <t>https://www.scopus.com/inward/record.uri?eid=2-s2.0-85161080050&amp;doi=10.1109%2fTIFS.2023.3282577&amp;partnerID=40&amp;md5=362e5bbd8beb57e97489f5289f7703d2</t>
  </si>
  <si>
    <t>2-s2.0-85147854124</t>
  </si>
  <si>
    <t>rayyan-218687359</t>
  </si>
  <si>
    <t>The Information Security Management Systems in E-Business</t>
  </si>
  <si>
    <t>Bolek, VladimÃ­r and RomanovÃ¡, Anita and KorÄek, FrantiÅ¡ek</t>
  </si>
  <si>
    <t>https://www.scopus.com/inward/record.uri?eid=2-s2.0-85147854124&amp;doi=10.4018%2fJGIM.316833&amp;partnerID=40&amp;md5=0d8e9efb17081fca8076323e65dd49f1</t>
  </si>
  <si>
    <t>2-s2.0-85134244441</t>
  </si>
  <si>
    <t>rayyan-218687360</t>
  </si>
  <si>
    <t>Improved SSD network for fast concealed object detection and recognition in passive terahertz security images</t>
  </si>
  <si>
    <t>Cheng, Lu and Ji, Yicai and Li, Chao and Liu, Xiaojun and Fang, Guangyou</t>
  </si>
  <si>
    <t>https://www.scopus.com/inward/record.uri?eid=2-s2.0-85134244441&amp;doi=10.1038%2fs41598-022-16208-0&amp;partnerID=40&amp;md5=10a22ab8823a4ef4140ddbdbfa047104</t>
  </si>
  <si>
    <t>rayyan-218687362</t>
  </si>
  <si>
    <t>Sentiment Analysis in Stock Price Prediction: A Comparative Study of Algorithms</t>
  </si>
  <si>
    <t>Proceedings of the 17th INDIACom</t>
  </si>
  <si>
    <t>2-s2.0-85148048673</t>
  </si>
  <si>
    <t>rayyan-218687363</t>
  </si>
  <si>
    <t>Zero-Trust Model for Smart Manufacturing Industry</t>
  </si>
  <si>
    <t>Paul, Biplob and Rao, Muzaffar</t>
  </si>
  <si>
    <t>https://www.scopus.com/inward/record.uri?eid=2-s2.0-85148048673&amp;doi=10.3390%2fapp13010221&amp;partnerID=40&amp;md5=e2156d1022bdf0c1eda0c54c5a6c2955</t>
  </si>
  <si>
    <t>2-s2.0-85150637629</t>
  </si>
  <si>
    <t>rayyan-218687364</t>
  </si>
  <si>
    <t>A data sharing method for remote medical system based on federated distillation learning and consortium blockchain</t>
  </si>
  <si>
    <t>Li, Ning and Zhang, Ruijie and Zhu, Chengyu and Ou, Wei and Han, Wenbao and Zhang, Qionglu</t>
  </si>
  <si>
    <t>https://www.scopus.com/inward/record.uri?eid=2-s2.0-85150637629&amp;doi=10.1080%2f09540091.2023.2186315&amp;partnerID=40&amp;md5=33f4e9b70b832f4802f58f43e05e02bf</t>
  </si>
  <si>
    <t>2-s2.0-85153572825</t>
  </si>
  <si>
    <t>rayyan-218687365</t>
  </si>
  <si>
    <t>Privacy and Security of Healthcare Data in Cloud based on the Blockchain Technology</t>
  </si>
  <si>
    <t>Agarwal, Abhinav and Joshi, Ravi and Arora, Himanshu and Kaushik, Rajkumar</t>
  </si>
  <si>
    <t>https://www.scopus.com/inward/record.uri?eid=2-s2.0-85153572825&amp;doi=10.1109%2fICCMC56507.2023.10083822&amp;partnerID=40&amp;md5=a99a189e79cc977b63e825116dcbb799</t>
  </si>
  <si>
    <t>2-s2.0-85133407818</t>
  </si>
  <si>
    <t>rayyan-218687366</t>
  </si>
  <si>
    <t>Contributions and challenges of healthcare financing towards universal health coverage in Ethiopia: a narrative evidence synthesis</t>
  </si>
  <si>
    <t>BMC Health Services Research</t>
  </si>
  <si>
    <t>Debie, Ayal and Khatri, Resham B. and Assefa, Yibeltal</t>
  </si>
  <si>
    <t>https://www.scopus.com/inward/record.uri?eid=2-s2.0-85133407818&amp;doi=10.1186%2fs12913-022-08151-7&amp;partnerID=40&amp;md5=a64753cc952c43021f1b440a5812cfe9</t>
  </si>
  <si>
    <t>BioMed Central Ltd</t>
  </si>
  <si>
    <t>2-s2.0-85144621745</t>
  </si>
  <si>
    <t>rayyan-218687367</t>
  </si>
  <si>
    <t>Integrating Blockchain for Health Insurance in Indonesia with Hash Authentication</t>
  </si>
  <si>
    <t>Sutanto, Erwin and Mulyana, Rahmat and Arisgraha, Franky Chandra Satria and EscrivÃ¡-EscrivÃ¡, Guillermo</t>
  </si>
  <si>
    <t>https://www.scopus.com/inward/record.uri?eid=2-s2.0-85144621745&amp;doi=10.3390%2fjtaer17040081&amp;partnerID=40&amp;md5=3439bffd95ffbb6122d01195112936f1</t>
  </si>
  <si>
    <t>2-s2.0-85123112021</t>
  </si>
  <si>
    <t>rayyan-218687368</t>
  </si>
  <si>
    <t>Adaptive event-triggered robust Hâˆž control for Takagiâ€“Sugeno fuzzy networked Markov jump systems with time-varying delay</t>
  </si>
  <si>
    <t>Asian Journal of Control</t>
  </si>
  <si>
    <t>Shamrooz Aslam, Muhammad and Qaisar, Irfan and Majid, Abdul and Shamrooz, Summera</t>
  </si>
  <si>
    <t>https://www.scopus.com/inward/record.uri?eid=2-s2.0-85123112021&amp;doi=10.1002%2fasjc.2762&amp;partnerID=40&amp;md5=e7a05387a29a4a25c8dd871808d5896f</t>
  </si>
  <si>
    <t>2-s2.0-85163336760</t>
  </si>
  <si>
    <t>rayyan-218687369</t>
  </si>
  <si>
    <t>A new type of digital signature algorithms with a hidden group</t>
  </si>
  <si>
    <t>Computer Science Journal of Moldova</t>
  </si>
  <si>
    <t>Moldovyan, Dmitriy N.</t>
  </si>
  <si>
    <t>https://www.scopus.com/inward/record.uri?eid=2-s2.0-85163336760&amp;doi=10.56415%2fcsjm.v31.06&amp;partnerID=40&amp;md5=242c56ac6bf2ce308a093b3145eaea75</t>
  </si>
  <si>
    <t>Institute of Mathematics and Computer Science</t>
  </si>
  <si>
    <t>2-s2.0-85163184576</t>
  </si>
  <si>
    <t>rayyan-218687370</t>
  </si>
  <si>
    <t>Classification And Prediction of Brain Tumors and its Types using Deep Learning</t>
  </si>
  <si>
    <t>Bajaj, Madhvan and Rawat, Priyanshu and Bhatt, Aastha and Sharma, Vikrant and Jain, Ayushi and Kumar, Navneet</t>
  </si>
  <si>
    <t>https://www.scopus.com/inward/record.uri?eid=2-s2.0-85163184576&amp;doi=10.1109%2fCICTN57981.2023.10140647&amp;partnerID=40&amp;md5=ce845abb7ddba9a07c7eb36b51e11033</t>
  </si>
  <si>
    <t>2-s2.0-85132727707</t>
  </si>
  <si>
    <t>rayyan-218687371</t>
  </si>
  <si>
    <t>FLAW3D: A Trojan-Based Cyber Attack on the Physical Outcomes of Additive Manufacturing</t>
  </si>
  <si>
    <t>IEEE/ASME Transactions on Mechatronics</t>
  </si>
  <si>
    <t>Pearce, Hammond and Yanamandra, Kaushik and Gupta, Nikhil and Karri, Ramesh</t>
  </si>
  <si>
    <t>https://www.scopus.com/inward/record.uri?eid=2-s2.0-85132727707&amp;doi=10.1109%2fTMECH.2022.3179713&amp;partnerID=40&amp;md5=4a34e9b397cfbb28d7953b4218b3d1b8</t>
  </si>
  <si>
    <t>rayyan-218687372</t>
  </si>
  <si>
    <t>Patents and intellectual property assets as non-fungible tokens</t>
  </si>
  <si>
    <t>2-s2.0-85159138341</t>
  </si>
  <si>
    <t>rayyan-218687373</t>
  </si>
  <si>
    <t>A Study on Cervical Cancer Prediction using Various Machine Learning Approaches</t>
  </si>
  <si>
    <t>International Conference on Innovative Data Communication Technologies and Application, ICIDCA 2023 - Proceedings</t>
  </si>
  <si>
    <t>Rawat, Priyanshu and Bajaj, Madhvan and Mehta, Shreshtha and Sharma, Vikrant and Vats, Satvik</t>
  </si>
  <si>
    <t>https://www.scopus.com/inward/record.uri?eid=2-s2.0-85159138341&amp;doi=10.1109%2fICIDCA56705.2023.10099493&amp;partnerID=40&amp;md5=b172eba06449061dab41259af3789824</t>
  </si>
  <si>
    <t>2-s2.0-85138151238</t>
  </si>
  <si>
    <t>rayyan-218687374</t>
  </si>
  <si>
    <t>Digital Video Steganography: An Overview</t>
  </si>
  <si>
    <t>Kumar, Suganthi and Soundrapandiyan, Rajkumar</t>
  </si>
  <si>
    <t>https://www.scopus.com/inward/record.uri?eid=2-s2.0-85138151238&amp;doi=10.1007%2f978-981-19-3015-7_42&amp;partnerID=40&amp;md5=c9fe75992556637d8c00cdc06d99be63</t>
  </si>
  <si>
    <t>2-s2.0-85143169394</t>
  </si>
  <si>
    <t>rayyan-218687375</t>
  </si>
  <si>
    <t>Securing of Cloud Storage Data Using Hybrid AES-ECC Cryptographic Approach</t>
  </si>
  <si>
    <t>Journal of Mobile Multimedia</t>
  </si>
  <si>
    <t>Kumar, Sunil and Kumar, Dilip</t>
  </si>
  <si>
    <t>https://www.scopus.com/inward/record.uri?eid=2-s2.0-85143169394&amp;doi=10.13052%2fjmm1550-4646.1921&amp;partnerID=40&amp;md5=c8daa62017946fb71b73dc0bf36b32f2</t>
  </si>
  <si>
    <t>2-s2.0-85144651013</t>
  </si>
  <si>
    <t>rayyan-218687376</t>
  </si>
  <si>
    <t>FGAC: A Fine-Grained Access Control Framework for Supply Chain Data Sharing</t>
  </si>
  <si>
    <t>Liu, Yang and Li, Xiangyu and Ma, Yan</t>
  </si>
  <si>
    <t>https://www.scopus.com/inward/record.uri?eid=2-s2.0-85144651013&amp;doi=10.3390%2fsystems10060208&amp;partnerID=40&amp;md5=dd507e876a16967e54d27e45d48ee358</t>
  </si>
  <si>
    <t>2-s2.0-85130566878</t>
  </si>
  <si>
    <t>rayyan-218687377</t>
  </si>
  <si>
    <t>DPCat: Specification for an Interoperable and Machine-Readable Data Processing Catalogue Based on GDPR</t>
  </si>
  <si>
    <t>Ryan, Paul and Brennan, Rob and Pandit, Harshvardhan J.</t>
  </si>
  <si>
    <t>https://www.scopus.com/inward/record.uri?eid=2-s2.0-85130566878&amp;doi=10.3390%2finfo13050244&amp;partnerID=40&amp;md5=85bec6ceefa6d22cd7667b2031f518f9</t>
  </si>
  <si>
    <t>2-s2.0-85129854253</t>
  </si>
  <si>
    <t>rayyan-218687378</t>
  </si>
  <si>
    <t>A Blockchain-Based Security Model for IoT Systems</t>
  </si>
  <si>
    <t>Journal of Information and Knowledge Management</t>
  </si>
  <si>
    <t>Chen, Bing and Liu, Ding and Zhang, Ting</t>
  </si>
  <si>
    <t>https://www.scopus.com/inward/record.uri?eid=2-s2.0-85129854253&amp;doi=10.1142%2fS0219649222500046&amp;partnerID=40&amp;md5=81f0f46f0a37b8ec78af9a2053428096</t>
  </si>
  <si>
    <t>2-s2.0-85126836552</t>
  </si>
  <si>
    <t>rayyan-218687379</t>
  </si>
  <si>
    <t>Chaotic and Paillier secure image data sharing based on blockchain and cloud security</t>
  </si>
  <si>
    <t>Singh, C. Edward Jaya and Sunitha, C. Adline</t>
  </si>
  <si>
    <t>https://www.scopus.com/inward/record.uri?eid=2-s2.0-85126836552&amp;doi=10.1016%2fj.eswa.2022.116874&amp;partnerID=40&amp;md5=1d0429e54dededc3ea1ac06fb5c7dd3a</t>
  </si>
  <si>
    <t>2-s2.0-85138628419</t>
  </si>
  <si>
    <t>rayyan-218687380</t>
  </si>
  <si>
    <t>Subliminal Channels in Visual Cryptography</t>
  </si>
  <si>
    <t>2410387X</t>
  </si>
  <si>
    <t>https://www.scopus.com/inward/record.uri?eid=2-s2.0-85138628419&amp;doi=10.3390%2fcryptography6030046&amp;partnerID=40&amp;md5=b9db82714bd61f42594ed930204756ca</t>
  </si>
  <si>
    <t>2-s2.0-85116495855</t>
  </si>
  <si>
    <t>rayyan-218687381</t>
  </si>
  <si>
    <t>Internet of things challenges of sustainable supply chain management in the manufacturing sector using an integrated q-Rung Orthopair Fuzzy-CRITIC-VIKOR method</t>
  </si>
  <si>
    <t>Yang, Kaijun and Duan, Tingting and Feng, Jiaojiao and Mishra, Arunodaya Raj</t>
  </si>
  <si>
    <t>https://www.scopus.com/inward/record.uri?eid=2-s2.0-85116495855&amp;doi=10.1108%2fJEIM-06-2021-0261&amp;partnerID=40&amp;md5=9a343399e8b50867f5a4277d251d5777</t>
  </si>
  <si>
    <t>2-s2.0-85125546526</t>
  </si>
  <si>
    <t>rayyan-218687382</t>
  </si>
  <si>
    <t>A pseudo-random pixel mapping with weighted mesh graph approach for reversible data hiding in encrypted image</t>
  </si>
  <si>
    <t>Panchikkil, Shaiju and Manikandan, V.M. and Zhang, Yu-Dong</t>
  </si>
  <si>
    <t>https://www.scopus.com/inward/record.uri?eid=2-s2.0-85125546526&amp;doi=10.1007%2fs11042-022-12350-z&amp;partnerID=40&amp;md5=5a80fd6c7ddf260df0ceec04b9c21155</t>
  </si>
  <si>
    <t>2-s2.0-85127712788</t>
  </si>
  <si>
    <t>rayyan-218687384</t>
  </si>
  <si>
    <t>Improving grayscale steganography to protect personal information disclosure within hotel services</t>
  </si>
  <si>
    <t>Sahu, Aditya Kumar and Gutub, Adnan</t>
  </si>
  <si>
    <t>https://www.scopus.com/inward/record.uri?eid=2-s2.0-85127712788&amp;doi=10.1007%2fs11042-022-13015-7&amp;partnerID=40&amp;md5=3001ca6fae69a6e2695cd374aa614943</t>
  </si>
  <si>
    <t>2-s2.0-85129708589</t>
  </si>
  <si>
    <t>rayyan-218687385</t>
  </si>
  <si>
    <t>Exploiting smart contracts in PBFT-based blockchains: A case study in medical prescription system</t>
  </si>
  <si>
    <t>Garcia, Rodrigo D. and Ramachandran, Gowri and Ueyama, JÃ³</t>
  </si>
  <si>
    <t>https://www.scopus.com/inward/record.uri?eid=2-s2.0-85129708589&amp;doi=10.1016%2fj.comnet.2022.109003&amp;partnerID=40&amp;md5=46c85db973af664af220d50e7a2b44f2</t>
  </si>
  <si>
    <t>rayyan-218687386</t>
  </si>
  <si>
    <t>Patient-centered cross-enterprise document sharing and dynamic consent framework using consortium blockchain and ciphertext-policy attribute-based encryption</t>
  </si>
  <si>
    <t>Zhang, Liang and Kan, Haibin and Huang, Honglan</t>
  </si>
  <si>
    <t>https://www.scopus.com/inward/record.uri?eid=2-s2.0-85130706226&amp;doi=10.1145%2f3528416.3530228&amp;partnerID=40&amp;md5=959622f44b620335c769b010a80f8dd4</t>
  </si>
  <si>
    <t>2-s2.0-85135897853</t>
  </si>
  <si>
    <t>rayyan-218687387</t>
  </si>
  <si>
    <t>Modeling and analysis of port supply chain system based on Fabric blockchain</t>
  </si>
  <si>
    <t>Gao, Na and Han, Dezhi and Weng, Tien-Hsiung and Xia, Benhui and Li, Dun and Castiglione, Arcangelo and Li, Kuan-Ching</t>
  </si>
  <si>
    <t>https://www.scopus.com/inward/record.uri?eid=2-s2.0-85135897853&amp;doi=10.1016%2fj.cie.2022.108527&amp;partnerID=40&amp;md5=8c2cc1a0870c09d32a60da91445491fb</t>
  </si>
  <si>
    <t>2-s2.0-85128850633</t>
  </si>
  <si>
    <t>rayyan-218687388</t>
  </si>
  <si>
    <t>A Unified Forensic Model Applicable to the Database Forensics Field</t>
  </si>
  <si>
    <t>Alhussan, Amel Ali and Al-Dhaqm, Arafat and Yafooz, Wael M. S. and Emara, Abdel-Hamid M. and Razak, Shukor Bin Abd and Khafaga, Doaa Sami</t>
  </si>
  <si>
    <t>https://www.scopus.com/inward/record.uri?eid=2-s2.0-85128850633&amp;doi=10.3390%2felectronics11091347&amp;partnerID=40&amp;md5=ead83ac7e95bc2916e95ba8face3ed86</t>
  </si>
  <si>
    <t>2-s2.0-85119483861</t>
  </si>
  <si>
    <t>rayyan-218687389</t>
  </si>
  <si>
    <t>A Survey on blockchain for industrial Internet of Things: Blockchain for Internet of Things</t>
  </si>
  <si>
    <t>Kumar, R.Lakshmana and Khan, Firoz and Kadry, Seifedine and Rho, Seungmin</t>
  </si>
  <si>
    <t>https://www.scopus.com/inward/record.uri?eid=2-s2.0-85119483861&amp;doi=10.1016%2fj.aej.2021.11.023&amp;partnerID=40&amp;md5=08be1ff9851aeaaf8ed10b3eabe5040f</t>
  </si>
  <si>
    <t>2-s2.0-85131882942</t>
  </si>
  <si>
    <t>rayyan-218687390</t>
  </si>
  <si>
    <t>Securing Voice Communications Using Audio Steganography</t>
  </si>
  <si>
    <t>International Journal of Computer Network and Information Security</t>
  </si>
  <si>
    <t>Phipps, Anthony and Ouazzane, Karim and Vassilev, Vassil</t>
  </si>
  <si>
    <t>https://www.scopus.com/inward/record.uri?eid=2-s2.0-85131882942&amp;doi=10.5815%2fijcnis.2022.03.01&amp;partnerID=40&amp;md5=d2c662353b2ad5bbb079653486b59b19</t>
  </si>
  <si>
    <t>Modern Education and Computer Science Press</t>
  </si>
  <si>
    <t>2-s2.0-85137907890</t>
  </si>
  <si>
    <t>rayyan-218687391</t>
  </si>
  <si>
    <t>Digital Watermarking System for Copyright Protection and Authentication of Images Using Cryptographic Techniques</t>
  </si>
  <si>
    <t>Sanivarapu, Prasanth Vaidya and Rajesh, Kandala N. V. P. S. and Hosny, Khalid M. and Fouda, Mostafa M.</t>
  </si>
  <si>
    <t>https://www.scopus.com/inward/record.uri?eid=2-s2.0-85137907890&amp;doi=10.3390%2fapp12178724&amp;partnerID=40&amp;md5=dfa5c53894f38ff39a1b5226407a486b</t>
  </si>
  <si>
    <t>2-s2.0-85137127175</t>
  </si>
  <si>
    <t>rayyan-218687392</t>
  </si>
  <si>
    <t>Combined Federated and Split Learning in Edge Computing for Ubiquitous Intelligence in Internet of Things: State-of-the-Art and Future Directions</t>
  </si>
  <si>
    <t>Duan, Qiang and Hu, Shijing and Deng, Ruijun and Lu, Zhihui</t>
  </si>
  <si>
    <t>https://www.scopus.com/inward/record.uri?eid=2-s2.0-85137127175&amp;doi=10.3390%2fs22165983&amp;partnerID=40&amp;md5=04121b2413fef0b365b1db4f25550817</t>
  </si>
  <si>
    <t>2-s2.0-85127267878</t>
  </si>
  <si>
    <t>rayyan-218687393</t>
  </si>
  <si>
    <t>High payload image steganography scheme with minimum distortion based on distinction grade value method</t>
  </si>
  <si>
    <t>Taha, Mustafa Sabah and Rahem, Mohd Shafry Mohd and Hashim, Mohammed Mahdi and Khalid, Hiyam N.</t>
  </si>
  <si>
    <t>https://www.scopus.com/inward/record.uri?eid=2-s2.0-85127267878&amp;doi=10.1007%2fs11042-022-12691-9&amp;partnerID=40&amp;md5=c70d959ad9061a2e2a0fe2d42f0b16cc</t>
  </si>
  <si>
    <t>2-s2.0-85119580471</t>
  </si>
  <si>
    <t>rayyan-218687394</t>
  </si>
  <si>
    <t>BPT: A Blockchain-Based Privacy Information Preserving System for Trust Data Collection Over Distributed Mobile-Edge Network</t>
  </si>
  <si>
    <t>Li, Ting and Liu, Wei and Xie, Shangsheng and Dong, Mianxiong and Ota, Kaoru and Xiong, Neal N. and Li, Qiang</t>
  </si>
  <si>
    <t>https://www.scopus.com/inward/record.uri?eid=2-s2.0-85119580471&amp;doi=10.1109%2fJIOT.2021.3117971&amp;partnerID=40&amp;md5=6159bfec3a482afa5cc7f216c2417aa1</t>
  </si>
  <si>
    <t>2-s2.0-85114692845</t>
  </si>
  <si>
    <t>rayyan-218687395</t>
  </si>
  <si>
    <t>Blockchain state-of-the-art: architecture, use cases, consensus, challenges and opportunities</t>
  </si>
  <si>
    <t>Shrimali, Bela and Patel, Hiren B.</t>
  </si>
  <si>
    <t>https://www.scopus.com/inward/record.uri?eid=2-s2.0-85114692845&amp;doi=10.1016%2fj.jksuci.2021.08.005&amp;partnerID=40&amp;md5=c87c29a5479ea9be4f42864876dbb312</t>
  </si>
  <si>
    <t>2-s2.0-85130485893</t>
  </si>
  <si>
    <t>rayyan-218687396</t>
  </si>
  <si>
    <t>Non-Fungible Token: A Systematic Review and Research Agenda</t>
  </si>
  <si>
    <t>Journal of Risk and Financial Management</t>
  </si>
  <si>
    <t>Bao, Hong and Roubaud, David</t>
  </si>
  <si>
    <t>https://www.scopus.com/inward/record.uri?eid=2-s2.0-85130485893&amp;doi=10.3390%2fjrfm15050215&amp;partnerID=40&amp;md5=1082cc6b483ad35fe30182ef475ecd30</t>
  </si>
  <si>
    <t>2-s2.0-85119614634</t>
  </si>
  <si>
    <t>rayyan-218687397</t>
  </si>
  <si>
    <t>A Blockchain-Based Emergency Message Transmission Protocol for Cooperative VANET</t>
  </si>
  <si>
    <t>Ahmed, Mohiuddin and Moustafa, Nour and Suaib Akhter, A.F.M. and Razzak, Imran and Surid, Ehsanuzzaman and Anwar, Adnan and Shahen Shah, A.F.M. and Zengin, Ahmet</t>
  </si>
  <si>
    <t>https://www.scopus.com/inward/record.uri?eid=2-s2.0-85119614634&amp;doi=10.1109%2fTITS.2021.3115245&amp;partnerID=40&amp;md5=c904fa11cb967ebe62db0752dd880f05</t>
  </si>
  <si>
    <t>2-s2.0-85131371350</t>
  </si>
  <si>
    <t>rayyan-218687398</t>
  </si>
  <si>
    <t>Charting Past, Present, and Future Research in the Semantic Web and Interoperability</t>
  </si>
  <si>
    <t>Rejeb, Abderahman and Keogh, John G. and Martindale, Wayne and Dooley, Damion and Smart, Edward and Simske, Steven and Wamba, Samuel Fosso and Breslin, John G. and Bandara, Kosala Yapa and Thakur, Subhasis and Liu, Kelly and Crowley, Bridgette and Desaraju, Sowmya and Ospina, Angela and Bradau, Horia</t>
  </si>
  <si>
    <t>https://www.scopus.com/inward/record.uri?eid=2-s2.0-85131371350&amp;doi=10.3390%2ffi14060161&amp;partnerID=40&amp;md5=6763d06413c8c7c026fe6d1e53d3b0f2</t>
  </si>
  <si>
    <t>2-s2.0-85132268887</t>
  </si>
  <si>
    <t>rayyan-218687399</t>
  </si>
  <si>
    <t>Privacy preserving transparent supply chain management through Hyperledger Fabric</t>
  </si>
  <si>
    <t>Ravi, Deebthik and Ramachandran, Sashank and Vignesh, Raahul and Falmari, Vinod Ramesh and Brindha, M.</t>
  </si>
  <si>
    <t>https://www.scopus.com/inward/record.uri?eid=2-s2.0-85132268887&amp;doi=10.1016%2fj.bcra.2022.100072&amp;partnerID=40&amp;md5=84ed408d7302f782638ca8b0418a3a11</t>
  </si>
  <si>
    <t>2-s2.0-85136612575</t>
  </si>
  <si>
    <t>rayyan-218687400</t>
  </si>
  <si>
    <t>Blockchain and IoT embedded sustainable virtual closed-loop supply chain in E-commerce towards the circular economy</t>
  </si>
  <si>
    <t>Prajapati, Dhirendra and Jauhar, Sunil Kumar and Gunasekaran, Angappa and Kamble, Sachin S. and Pratap, Saurabh</t>
  </si>
  <si>
    <t>https://www.scopus.com/inward/record.uri?eid=2-s2.0-85136612575&amp;doi=10.1016%2fj.cie.2022.108530&amp;partnerID=40&amp;md5=13885fbbda9fd451c4408d81a433d367</t>
  </si>
  <si>
    <t>2-s2.0-85129953557</t>
  </si>
  <si>
    <t>rayyan-218687401</t>
  </si>
  <si>
    <t>Backdoor-resistant identity-based proxy re-encryption for cloud-assisted wireless body area networks</t>
  </si>
  <si>
    <t>Zhou, Yuyang and Zhao, Liang and Jin, Yuqiao and Li, Fagen</t>
  </si>
  <si>
    <t>https://www.scopus.com/inward/record.uri?eid=2-s2.0-85129953557&amp;doi=10.1016%2fj.ins.2022.05.007&amp;partnerID=40&amp;md5=6f898749246c412e3beb1502fabf5675</t>
  </si>
  <si>
    <t>2-s2.0-85100935010</t>
  </si>
  <si>
    <t>rayyan-218687402</t>
  </si>
  <si>
    <t>Inspecting Edge Data Integrity With Aggregate Signature in Distributed Edge Computing Environment</t>
  </si>
  <si>
    <t>Li, Bo and He, Qiang and Chen, Feifei and Jin, Hai and Xiang, Yang and Yang, Yun</t>
  </si>
  <si>
    <t>https://www.scopus.com/inward/record.uri?eid=2-s2.0-85100935010&amp;doi=10.1109%2fTCC.2021.3059448&amp;partnerID=40&amp;md5=e3142fe8a0b22ccb38d8adc12390afeb</t>
  </si>
  <si>
    <t>2-s2.0-85136073876</t>
  </si>
  <si>
    <t>rayyan-218687403</t>
  </si>
  <si>
    <t>Security and QoS issues in blockchain enabled next-generation smart logistic networks: A tutorial</t>
  </si>
  <si>
    <t>Vaghani, Anjali and Sood, Keshav and Yu, Shui</t>
  </si>
  <si>
    <t>https://www.scopus.com/inward/record.uri?eid=2-s2.0-85136073876&amp;doi=10.1016%2fj.bcra.2022.100082&amp;partnerID=40&amp;md5=219207beaaab058a0213d617c86bb135</t>
  </si>
  <si>
    <t>2-s2.0-85123928892</t>
  </si>
  <si>
    <t>rayyan-218687404</t>
  </si>
  <si>
    <t>Network anomaly detection using deep learning techniques</t>
  </si>
  <si>
    <t>CAAI Transactions on Intelligence Technology</t>
  </si>
  <si>
    <t>Hooshmand, Mohammad Kazim and Hosahalli, Doreswamy</t>
  </si>
  <si>
    <t>https://www.scopus.com/inward/record.uri?eid=2-s2.0-85123928892&amp;doi=10.1049%2fcit2.12078&amp;partnerID=40&amp;md5=67de44bb4b0781db3a663b5ce29a6000</t>
  </si>
  <si>
    <t>2-s2.0-85134597882</t>
  </si>
  <si>
    <t>rayyan-218687405</t>
  </si>
  <si>
    <t>Digital twin-enabled dynamic spatial-temporal knowledge graph for production logistics resource allocation</t>
  </si>
  <si>
    <t>Zhao, Zhiheng and Zhang, Mengdi and Chen, Jian and Qu, Ting and Huang, George Q.</t>
  </si>
  <si>
    <t>https://www.scopus.com/inward/record.uri?eid=2-s2.0-85134597882&amp;doi=10.1016%2fj.cie.2022.108454&amp;partnerID=40&amp;md5=5f84b9c66beb16681f4f5784ee053fa1</t>
  </si>
  <si>
    <t>2-s2.0-85110818554</t>
  </si>
  <si>
    <t>rayyan-218687406</t>
  </si>
  <si>
    <t>CP-BDHCA: Blockchain-Based Confidentiality-Privacy Preserving Big Data Scheme for Healthcare Clouds and Applications</t>
  </si>
  <si>
    <t>Ghayvat, Hemant and Pandya, Sharnil and Bhattacharya, Pronaya and Zuhair, Mohd and Rashid, Mamoon and Hakak, Saqib and Dev, Kapal</t>
  </si>
  <si>
    <t>https://www.scopus.com/inward/record.uri?eid=2-s2.0-85110818554&amp;doi=10.1109%2fJBHI.2021.3097237&amp;partnerID=40&amp;md5=66f5cf907c1854a2e8cc424200aa6068</t>
  </si>
  <si>
    <t>2-s2.0-85139823010</t>
  </si>
  <si>
    <t>rayyan-218687407</t>
  </si>
  <si>
    <t>Criminal Behavior Identification Using Social Media Forensics</t>
  </si>
  <si>
    <t>Ashraf, Noorulain and Mahmood, Danish and Obaidat, Muath A. and Ahmed, Ghufran and Akhunzada, Adnan</t>
  </si>
  <si>
    <t>https://www.scopus.com/inward/record.uri?eid=2-s2.0-85139823010&amp;doi=10.3390%2felectronics11193162&amp;partnerID=40&amp;md5=e3c52bd82e0911a3fcb551220438148a</t>
  </si>
  <si>
    <t>2-s2.0-85137879153</t>
  </si>
  <si>
    <t>rayyan-218687408</t>
  </si>
  <si>
    <t>Research on Convergence Media Consensus Mechanism Based on Blockchain</t>
  </si>
  <si>
    <t>Hu, Hongbin and Wang, Yongbin</t>
  </si>
  <si>
    <t>https://www.scopus.com/inward/record.uri?eid=2-s2.0-85137879153&amp;doi=10.3390%2fsu141711026&amp;partnerID=40&amp;md5=161f994e6829f7310c0ab5171a473518</t>
  </si>
  <si>
    <t>2-s2.0-85129359499</t>
  </si>
  <si>
    <t>rayyan-218687409</t>
  </si>
  <si>
    <t>Consortium Blockchain-Based Computation Offloading Using Mobile Edge Platoon Cloud in Internet of Vehicles</t>
  </si>
  <si>
    <t>Xiao, Tingting and Chen, Chen and Pei, Qingqi and Song, Houbing Herbert</t>
  </si>
  <si>
    <t>https://www.scopus.com/inward/record.uri?eid=2-s2.0-85129359499&amp;doi=10.1109%2fTITS.2022.3168358&amp;partnerID=40&amp;md5=83973cd8887b4ba5e9d84f2abd069019</t>
  </si>
  <si>
    <t>2-s2.0-85130729207</t>
  </si>
  <si>
    <t>rayyan-218687410</t>
  </si>
  <si>
    <t>Learning JPEG Compression Artifacts for Image Manipulation Detection and Localization</t>
  </si>
  <si>
    <t>International Journal of Computer Vision</t>
  </si>
  <si>
    <t>Kwon, Myung-Joon and Nam, Seung-Hun and Yu, In-Jae and Lee, Heung-Kyu and Kim, Changick</t>
  </si>
  <si>
    <t>https://www.scopus.com/inward/record.uri?eid=2-s2.0-85130729207&amp;doi=10.1007%2fs11263-022-01617-5&amp;partnerID=40&amp;md5=ca5d0ee7da13b36c01a02a9c8ed34d90</t>
  </si>
  <si>
    <t>2-s2.0-85124236224</t>
  </si>
  <si>
    <t>rayyan-218687411</t>
  </si>
  <si>
    <t>Blockchain-Based Privacy-Preserving and Sustainable Data Query Service Over 5G-VANETs</t>
  </si>
  <si>
    <t>Yeh, Lo-Yao and Shen, Nong-Xiang and Hwang, Ren-Hung</t>
  </si>
  <si>
    <t>https://www.scopus.com/inward/record.uri?eid=2-s2.0-85124236224&amp;doi=10.1109%2fTITS.2022.3146322&amp;partnerID=40&amp;md5=b511923f1276d9461225065bd5d8cad0</t>
  </si>
  <si>
    <t>2-s2.0-85119967555</t>
  </si>
  <si>
    <t>rayyan-218687412</t>
  </si>
  <si>
    <t>l- PEES-IMP: lightweight proxy re-encryption-based identity management protocol for enhancing privacy over multi-cloud environment</t>
  </si>
  <si>
    <t>Automated Software Engineering</t>
  </si>
  <si>
    <t>Pachala, Sunitha and Rupa, Ch. and Sumalatha, L.</t>
  </si>
  <si>
    <t>https://www.scopus.com/inward/record.uri?eid=2-s2.0-85119967555&amp;doi=10.1007%2fs10515-021-00299-6&amp;partnerID=40&amp;md5=58995bb89b652651d161cd68b9f5e6f8</t>
  </si>
  <si>
    <t>2-s2.0-85107381152</t>
  </si>
  <si>
    <t>rayyan-218687413</t>
  </si>
  <si>
    <t>Concealed Object Detection</t>
  </si>
  <si>
    <t>Fan, Deng-Ping and Ji, Ge-Peng and Cheng, Ming-Ming and Shao, Ling</t>
  </si>
  <si>
    <t>https://www.scopus.com/inward/record.uri?eid=2-s2.0-85107381152&amp;doi=10.1109%2fTPAMI.2021.3085766&amp;partnerID=40&amp;md5=7320ac32f207194077b2d4cd8a09adbb</t>
  </si>
  <si>
    <t>2-s2.0-85132305473</t>
  </si>
  <si>
    <t>rayyan-218687414</t>
  </si>
  <si>
    <t>PhenGenVar: A User-Friendly Genetic Variant Detection and Visualization Tool for Precision Medicine</t>
  </si>
  <si>
    <t>Journal of Personalized Medicine</t>
  </si>
  <si>
    <t>Shin, Jaemoon and Jeon, Junbeom and Jung, Dawoon and Kim, Kiyong and Kim, Yun Joong and Jeong, Dong-Hoon and Yoon, Jeehee</t>
  </si>
  <si>
    <t>https://www.scopus.com/inward/record.uri?eid=2-s2.0-85132305473&amp;doi=10.3390%2fjpm12060959&amp;partnerID=40&amp;md5=846bfca2ae7c703456e11788be66cbfb</t>
  </si>
  <si>
    <t>2-s2.0-85132206623</t>
  </si>
  <si>
    <t>rayyan-218687415</t>
  </si>
  <si>
    <t>Blockchain-Based Traceability System to Support the Indonesian Halal Supply Chain Ecosystem</t>
  </si>
  <si>
    <t>Economies</t>
  </si>
  <si>
    <t>Alamsyah, Andry and Hakim, Naufal and Hendayani, Ratih</t>
  </si>
  <si>
    <t>https://www.scopus.com/inward/record.uri?eid=2-s2.0-85132206623&amp;doi=10.3390%2feconomies10060134&amp;partnerID=40&amp;md5=5b958ec5fcae0244b40b1bc31e8f06e5</t>
  </si>
  <si>
    <t>rayyan-218687416</t>
  </si>
  <si>
    <t>Zhao, Xiaojie and Wang, Shangping and Zhang, Yaling and Wang, Yu</t>
  </si>
  <si>
    <t>https://www.scopus.com/inward/record.uri?eid=2-s2.0-85129688917&amp;doi=10.1016%2fj.jisa.2022.103182&amp;partnerID=40&amp;md5=c241423190fa36a35bd202c995ae3367</t>
  </si>
  <si>
    <t>2-s2.0-85109433986</t>
  </si>
  <si>
    <t>rayyan-218687417</t>
  </si>
  <si>
    <t>Cloud based private data analytic using secure computation over encrypted data</t>
  </si>
  <si>
    <t>Zaraket, Christiana and Hariss, Khalil and Chamoun, Maroun and Nicolas, Tony</t>
  </si>
  <si>
    <t>https://www.scopus.com/inward/record.uri?eid=2-s2.0-85109433986&amp;doi=10.1016%2fj.jksuci.2021.06.014&amp;partnerID=40&amp;md5=727d6aa6310b4b13cb5325768f231aa6</t>
  </si>
  <si>
    <t>2-s2.0-85126923855</t>
  </si>
  <si>
    <t>rayyan-218687418</t>
  </si>
  <si>
    <t>Scalable blockchain model using off-chain IPFS storage for healthcare data security and privacy</t>
  </si>
  <si>
    <t>Jayabalan, Jayapriya and Jeyanthi, N.</t>
  </si>
  <si>
    <t>https://www.scopus.com/inward/record.uri?eid=2-s2.0-85126923855&amp;doi=10.1016%2fj.jpdc.2022.03.009&amp;partnerID=40&amp;md5=95c298aee0607c4977519e81f3707cdb</t>
  </si>
  <si>
    <t>2-s2.0-85113884725</t>
  </si>
  <si>
    <t>rayyan-218687419</t>
  </si>
  <si>
    <t>A puncturable attribute-based data sharing scheme for the Internet of Medical Robotic Things</t>
  </si>
  <si>
    <t>https://www.scopus.com/inward/record.uri?eid=2-s2.0-85113884725&amp;doi=10.1108%2fLHT-08-2021-0254&amp;partnerID=40&amp;md5=f2c4917c8ed8870625280a25a41b9f9f</t>
  </si>
  <si>
    <t>2-s2.0-85124596782</t>
  </si>
  <si>
    <t>rayyan-218687420</t>
  </si>
  <si>
    <t>TRAC: Traceable and Revocable Access Control Scheme for mHealth in 5G-Enabled IIoT</t>
  </si>
  <si>
    <t>Li, Qi and Xia, Bin and Huang, Haiping and Zhang, Yinghui and Zhang, Tao</t>
  </si>
  <si>
    <t>https://www.scopus.com/inward/record.uri?eid=2-s2.0-85124596782&amp;doi=10.1109%2fTII.2021.3109090&amp;partnerID=40&amp;md5=2d495084c2a09f97cbd8257c6a914e64</t>
  </si>
  <si>
    <t>2-s2.0-85124530230</t>
  </si>
  <si>
    <t>rayyan-218687421</t>
  </si>
  <si>
    <t>A survey on blockchain for big data: Approaches, opportunities, and future directions</t>
  </si>
  <si>
    <t>Deepa, N. and Pham, Quoc-Viet and Nguyen, Dinh C. and Bhattacharya, Sweta and Prabadevi, B. and Gadekallu, Thippa Reddy and Maddikunta, Praveen Kumar Reddy and Fang, Fang and Pathirana, Pubudu N.</t>
  </si>
  <si>
    <t>https://www.scopus.com/inward/record.uri?eid=2-s2.0-85124530230&amp;doi=10.1016%2fj.future.2022.01.017&amp;partnerID=40&amp;md5=17c8eb6fba061c4429d779b46f6c01bf</t>
  </si>
  <si>
    <t>2-s2.0-85131099443</t>
  </si>
  <si>
    <t>rayyan-218687422</t>
  </si>
  <si>
    <t>Improving the Financial Security of National Health Insurance using Cloud-Based Blockchain Technology Application</t>
  </si>
  <si>
    <t>Amponsah, Anokye Acheampong and Adekoya, Adebayo Felix and Weyori, Benjamin Asubam</t>
  </si>
  <si>
    <t>https://www.scopus.com/inward/record.uri?eid=2-s2.0-85131099443&amp;doi=10.1016%2fj.jjimei.2022.100081&amp;partnerID=40&amp;md5=ab4ae99495119cd5201e87fb317d3fb2</t>
  </si>
  <si>
    <t>2-s2.0-85106266419</t>
  </si>
  <si>
    <t>rayyan-218687423</t>
  </si>
  <si>
    <t>A secure and efficient public auditing system of cloud storage based on BLS signature and automatic blocker protocol</t>
  </si>
  <si>
    <t>Jalil, Baidaa Abdulrahman and Hasan, Taha Mohammed and Mahmood, Ghassan Sabeeh and Noman Abed, Hazim</t>
  </si>
  <si>
    <t>https://www.scopus.com/inward/record.uri?eid=2-s2.0-85106266419&amp;doi=10.1016%2fj.jksuci.2021.04.001&amp;partnerID=40&amp;md5=bffed2744ea06f0029e16a9e938622f4</t>
  </si>
  <si>
    <t>2-s2.0-85091185643</t>
  </si>
  <si>
    <t>rayyan-218687424</t>
  </si>
  <si>
    <t>Internet of things (IoT) based coordination system in Agri-food supply chain: development of an efficient framework using DEMATEL-ISM</t>
  </si>
  <si>
    <t>Yadav, Sanjeev and Luthra, Sunil and Garg, Dixit</t>
  </si>
  <si>
    <t>https://www.scopus.com/inward/record.uri?eid=2-s2.0-85091185643&amp;doi=10.1007%2fs12063-020-00164-x&amp;partnerID=40&amp;md5=4f95b08108c0c02506e101bb7e78f948</t>
  </si>
  <si>
    <t>2-s2.0-85115180247</t>
  </si>
  <si>
    <t>rayyan-218687425</t>
  </si>
  <si>
    <t>Role based access control using identity and broadcast based encryption for securing cloud data</t>
  </si>
  <si>
    <t>https://www.scopus.com/inward/record.uri?eid=2-s2.0-85115180247&amp;doi=10.1007%2fs11416-021-00402-1&amp;partnerID=40&amp;md5=bb2df8bbbae0aeb2fda52e622a365dcd</t>
  </si>
  <si>
    <t>2-s2.0-85131520263</t>
  </si>
  <si>
    <t>rayyan-218687426</t>
  </si>
  <si>
    <t>Security and privacy of network transmitted system in the Internet of Robotic Things</t>
  </si>
  <si>
    <t>Alamer, Abdulrahman and Basudan, Sultan</t>
  </si>
  <si>
    <t>https://www.scopus.com/inward/record.uri?eid=2-s2.0-85131520263&amp;doi=10.1007%2fs11227-022-04612-2&amp;partnerID=40&amp;md5=67734eaa8dbe81ca679f1d83211cddcb</t>
  </si>
  <si>
    <t>2-s2.0-85124359376</t>
  </si>
  <si>
    <t>rayyan-218687427</t>
  </si>
  <si>
    <t>Enterprise risk management and information technology security in the financial sector</t>
  </si>
  <si>
    <t>Owusu Kwateng, Kwame and Amanor, Christopher and Tetteh, Francis Kamewor</t>
  </si>
  <si>
    <t>https://www.scopus.com/inward/record.uri?eid=2-s2.0-85124359376&amp;doi=10.1108%2fICS-11-2020-0185&amp;partnerID=40&amp;md5=3423bbcb6539778e19073c2355d30bec</t>
  </si>
  <si>
    <t>2-s2.0-85127457915</t>
  </si>
  <si>
    <t>rayyan-218687428</t>
  </si>
  <si>
    <t>Blockchain: An emerging novel technology to upgrade the current fresh fruit supply chain</t>
  </si>
  <si>
    <t>Trends in Food Science and Technology</t>
  </si>
  <si>
    <t>Zhang, Yiqin and Chen, Luyao and Battino, Maurizio and Farag, Mohamed A. and Xiao, Jianbo and Simal-Gandara, Jesus and Gao, Haiyan and Jiang, Weibo</t>
  </si>
  <si>
    <t>https://www.scopus.com/inward/record.uri?eid=2-s2.0-85127457915&amp;doi=10.1016%2fj.tifs.2022.03.030&amp;partnerID=40&amp;md5=efbc191bf0f3f4ca28557b48ef4f4b8a</t>
  </si>
  <si>
    <t>2-s2.0-85140608442</t>
  </si>
  <si>
    <t>rayyan-218687429</t>
  </si>
  <si>
    <t>Automated GDPR Contract Compliance Verification Using Knowledge Graphs</t>
  </si>
  <si>
    <t>Tauqeer, Amar and Kurteva, Anelia and Chhetri, Tek Raj and Ahmeti, Albin and Fensel, Anna</t>
  </si>
  <si>
    <t>https://www.scopus.com/inward/record.uri?eid=2-s2.0-85140608442&amp;doi=10.3390%2finfo13100447&amp;partnerID=40&amp;md5=43546912f0e3d393b8aaba416694a14c</t>
  </si>
  <si>
    <t>2-s2.0-85075497721</t>
  </si>
  <si>
    <t>rayyan-218687430</t>
  </si>
  <si>
    <t>RSA based encryption approach for preserving confidentiality of big data</t>
  </si>
  <si>
    <t>Sharma, Kanika and Agrawal, Alka and Pandey, Dhirendra and Khan, R.A. and Dinkar, Shail Kumar</t>
  </si>
  <si>
    <t>https://www.scopus.com/inward/record.uri?eid=2-s2.0-85075497721&amp;doi=10.1016%2fj.jksuci.2019.10.006&amp;partnerID=40&amp;md5=d7e5db0dd8fd18ca2ae3e42ee5efba37</t>
  </si>
  <si>
    <t>2-s2.0-85140471218</t>
  </si>
  <si>
    <t>rayyan-218687431</t>
  </si>
  <si>
    <t>Decentralized Identifiers and Self-Sovereign Identity in 6G</t>
  </si>
  <si>
    <t>Garzon, Sandro Rodriguez and Yildiz, Hakan and Kupper, Axel</t>
  </si>
  <si>
    <t>https://www.scopus.com/inward/record.uri?eid=2-s2.0-85140471218&amp;doi=10.1109%2fMNET.009.2100736&amp;partnerID=40&amp;md5=6f73bcd70446bba39d4520f86383700a</t>
  </si>
  <si>
    <t>2-s2.0-85133162713</t>
  </si>
  <si>
    <t>rayyan-218687432</t>
  </si>
  <si>
    <t>TTP-Aided Secure Computation using Secret Sharing With Only One Computing Server</t>
  </si>
  <si>
    <t>Iwamura, Keiichi and Mohd Kamal, Ahmad Akmal Aminuddin and Inamura, Masaki</t>
  </si>
  <si>
    <t>https://www.scopus.com/inward/record.uri?eid=2-s2.0-85133162713&amp;doi=10.1145%2f3488932.3527281&amp;partnerID=40&amp;md5=62e5377543076f46b5698d19f6dd2950</t>
  </si>
  <si>
    <t>2-s2.0-85108575832</t>
  </si>
  <si>
    <t>rayyan-218687433</t>
  </si>
  <si>
    <t>A multi-image hiding technique in dilated video regions based on cooperative game-theoretic approach</t>
  </si>
  <si>
    <t>https://www.scopus.com/inward/record.uri?eid=2-s2.0-85108575832&amp;doi=10.1016%2fj.jksuci.2021.05.018&amp;partnerID=40&amp;md5=8db30dc65ed735ca415332b29e660791</t>
  </si>
  <si>
    <t>2-s2.0-85133441757</t>
  </si>
  <si>
    <t>rayyan-218687434</t>
  </si>
  <si>
    <t>The Application of Blockchain in Social Media: A Systematic Literature Review</t>
  </si>
  <si>
    <t>Hisseine, Mahamat Ali and Chen, Deji and Yang, Xiao</t>
  </si>
  <si>
    <t>https://www.scopus.com/inward/record.uri?eid=2-s2.0-85133441757&amp;doi=10.3390%2fapp12136567&amp;partnerID=40&amp;md5=eaefc0bf80a2cdd8bad0a6f3b4c5d03e</t>
  </si>
  <si>
    <t>2-s2.0-85131781818</t>
  </si>
  <si>
    <t>rayyan-218687435</t>
  </si>
  <si>
    <t>Smart contract based digital evidence management framework over blockchain for vehicle accident investigation in IoV era</t>
  </si>
  <si>
    <t>Philip, Abin Oommen and Saravanaguru, RA K</t>
  </si>
  <si>
    <t>https://www.scopus.com/inward/record.uri?eid=2-s2.0-85131781818&amp;doi=10.1016%2fj.jksuci.2022.06.001&amp;partnerID=40&amp;md5=1196d6aff8d0eb9345fb1def0f9be296</t>
  </si>
  <si>
    <t>2-s2.0-85133501982</t>
  </si>
  <si>
    <t>rayyan-218687436</t>
  </si>
  <si>
    <t>Blockchain Private File Storage-Sharing Method Based on IPFS</t>
  </si>
  <si>
    <t>Kang, Peng and Yang, Wenzhong and Zheng, Jiong</t>
  </si>
  <si>
    <t>https://www.scopus.com/inward/record.uri?eid=2-s2.0-85133501982&amp;doi=10.3390%2fs22145100&amp;partnerID=40&amp;md5=d01a9647bf3b2bf2944a3b3f192f4f82</t>
  </si>
  <si>
    <t>2-s2.0-85125470385</t>
  </si>
  <si>
    <t>rayyan-218687437</t>
  </si>
  <si>
    <t>BlockMedCare: A healthcare system based on IoT, Blockchain and IPFS for data management security</t>
  </si>
  <si>
    <t>https://www.scopus.com/inward/record.uri?eid=2-s2.0-85125470385&amp;doi=10.1016%2fj.eij.2022.02.004&amp;partnerID=40&amp;md5=475dad87baf9d1660141738417178e55</t>
  </si>
  <si>
    <t>2-s2.0-85125489852</t>
  </si>
  <si>
    <t>rayyan-218687438</t>
  </si>
  <si>
    <t>Blockchain-Based Secure Data Storage Protocol for Sensors in the Industrial Internet of Things</t>
  </si>
  <si>
    <t>Lu, Junqing and Shen, Jian and Vijayakumar, P and Gupta, B.B.</t>
  </si>
  <si>
    <t>https://www.scopus.com/inward/record.uri?eid=2-s2.0-85125489852&amp;doi=10.1109%2fTII.2021.3112601&amp;partnerID=40&amp;md5=dc1b6fb4e63393e804dabcc7bf175f7c</t>
  </si>
  <si>
    <t>2-s2.0-85114743245</t>
  </si>
  <si>
    <t>rayyan-218687439</t>
  </si>
  <si>
    <t>Secure Data Sharing: Blockchain-Enabled Data Access Control Framework for IoT</t>
  </si>
  <si>
    <t>Wei, Xin and Yan, Yong and Guo, Shaoyong and Qiu, Xuesong and Qi, Feng</t>
  </si>
  <si>
    <t>https://www.scopus.com/inward/record.uri?eid=2-s2.0-85114743245&amp;doi=10.1109%2fJIOT.2021.3111012&amp;partnerID=40&amp;md5=390e50e3ba12badd6e0589b6b11341d3</t>
  </si>
  <si>
    <t>2-s2.0-85127652524</t>
  </si>
  <si>
    <t>rayyan-218687440</t>
  </si>
  <si>
    <t>Blockchain-based distributed electricity transaction model</t>
  </si>
  <si>
    <t>International Journal of Energy Research</t>
  </si>
  <si>
    <t>0363907X</t>
  </si>
  <si>
    <t>Shi, Quan-sheng and Hao, Yi-xu and Ren, Hong-bo and Huang, Xiao-hui</t>
  </si>
  <si>
    <t>https://www.scopus.com/inward/record.uri?eid=2-s2.0-85127652524&amp;doi=10.1002%2fer.7927&amp;partnerID=40&amp;md5=4ac7da1c811a8fc5556d02048865f864</t>
  </si>
  <si>
    <t>2-s2.0-85135372275</t>
  </si>
  <si>
    <t>rayyan-218687441</t>
  </si>
  <si>
    <t>ID-based sanitizable signature data integrity auditing scheme with privacy-preserving</t>
  </si>
  <si>
    <t>Liu, Zhenpeng and Ren, Lele and Li, Ruilin and Liu, Qiannan and Zhao, Yonggang</t>
  </si>
  <si>
    <t>https://www.scopus.com/inward/record.uri?eid=2-s2.0-85135372275&amp;doi=10.1016%2fj.cose.2022.102858&amp;partnerID=40&amp;md5=be049d4f24f6eeb892ffde7ab587cf1a</t>
  </si>
  <si>
    <t>2-s2.0-85118783109</t>
  </si>
  <si>
    <t>rayyan-218687442</t>
  </si>
  <si>
    <t>Significance of digital technology in manufacturing sectors: Examination of key factors during Covid-19</t>
  </si>
  <si>
    <t>Research in Transportation Economics</t>
  </si>
  <si>
    <t>Mohapatra, Biswajit and Tripathy, Sushanta and Singhal, Deepak and Saha, Rajnandini</t>
  </si>
  <si>
    <t>https://www.scopus.com/inward/record.uri?eid=2-s2.0-85118783109&amp;doi=10.1016%2fj.retrec.2021.101134&amp;partnerID=40&amp;md5=c2ce2d7e4c5d1c1872d3973bf77cb0e0</t>
  </si>
  <si>
    <t>2-s2.0-85125481452</t>
  </si>
  <si>
    <t>rayyan-218687443</t>
  </si>
  <si>
    <t>BDTwin: An Integrated Framework for Enhancing Security and Privacy in Cybertwin-Driven Automotive Industrial Internet of Things</t>
  </si>
  <si>
    <t>Kumar, Randhir and Kumar, Prabhat and Tripathi, Rakesh and Gupta, Govind P. and Garg, Sahil and Hassan, Mohammad Mehedi</t>
  </si>
  <si>
    <t>https://www.scopus.com/inward/record.uri?eid=2-s2.0-85125481452&amp;doi=10.1109%2fJIOT.2021.3122021&amp;partnerID=40&amp;md5=bea79a410d1f7a0111eb14678b0eab8e</t>
  </si>
  <si>
    <t>2-s2.0-85138019933</t>
  </si>
  <si>
    <t>rayyan-218687444</t>
  </si>
  <si>
    <t>Design and evaluation of ipfs: A storage layer for the decentralizedweb</t>
  </si>
  <si>
    <t>SIGCOMM 2022 - Proceedings of the ACM SIGCOMM 2022 Conference</t>
  </si>
  <si>
    <t>Trautwein, Dennis and Raman, Aravindh and Tyson, Gareth and Castro, Ignacio and Scott, Will and Schubotz, Moritz and Gipp, Bela and Psaras, Yiannis</t>
  </si>
  <si>
    <t>https://www.scopus.com/inward/record.uri?eid=2-s2.0-85138019933&amp;doi=10.1145%2f3544216.3544232&amp;partnerID=40&amp;md5=5e41909c07d277728b5371c96a6d2a6c</t>
  </si>
  <si>
    <t>2-s2.0-85136820973</t>
  </si>
  <si>
    <t>rayyan-218687445</t>
  </si>
  <si>
    <t>Meat 4.0: Principles and Applications of Industry 4.0 Technologies in the Meat Industry</t>
  </si>
  <si>
    <t>Echegaray, NoemÃ­ and Hassoun, Abdo and Jagtap, Sandeep and Tetteh-Caesar, Michelle and Kumar, Manoj and Tomasevic, Igor and Goksen, Gulden and Lorenzo, Jose Manuel</t>
  </si>
  <si>
    <t>https://www.scopus.com/inward/record.uri?eid=2-s2.0-85136820973&amp;doi=10.3390%2fapp12146986&amp;partnerID=40&amp;md5=a28a3d50b6a8ca6537a5ed43bf331276</t>
  </si>
  <si>
    <t>2-s2.0-85127021241</t>
  </si>
  <si>
    <t>rayyan-218687446</t>
  </si>
  <si>
    <t>Multi-Source Aggregation Transformer for Concealed Object Detection in Millimeter-Wave Images</t>
  </si>
  <si>
    <t>Sun, Peng and Liu, Ting and Chen, Xiaotong and Zhang, Shiyin and Zhao, Yao and Wei, Shikui</t>
  </si>
  <si>
    <t>https://www.scopus.com/inward/record.uri?eid=2-s2.0-85127021241&amp;doi=10.1109%2fTCSVT.2022.3161815&amp;partnerID=40&amp;md5=948ba0285dfe0d4bc4fcf06eedf2850b</t>
  </si>
  <si>
    <t>2-s2.0-85132764316</t>
  </si>
  <si>
    <t>rayyan-218687447</t>
  </si>
  <si>
    <t>Circular supply chains in the era of industry 4.0: A systematic literature review</t>
  </si>
  <si>
    <t>Taddei, Emilia and Sassanelli, Claudio and Rosa, Paolo and Terzi, Sergio</t>
  </si>
  <si>
    <t>https://www.scopus.com/inward/record.uri?eid=2-s2.0-85132764316&amp;doi=10.1016%2fj.cie.2022.108268&amp;partnerID=40&amp;md5=68e6b4188fa06dc5b017f508a4a36bc4</t>
  </si>
  <si>
    <t>2-s2.0-85099196137</t>
  </si>
  <si>
    <t>rayyan-218687448</t>
  </si>
  <si>
    <t>Blockchain for healthcare data management: opportunities, challenges, and future recommendations</t>
  </si>
  <si>
    <t>Neural Computing and Applications</t>
  </si>
  <si>
    <t>Yaqoob, Ibrar and Salah, Khaled and Jayaraman, Raja and Al-Hammadi, Yousof</t>
  </si>
  <si>
    <t>https://www.scopus.com/inward/record.uri?eid=2-s2.0-85099196137&amp;doi=10.1007%2fs00521-020-05519-w&amp;partnerID=40&amp;md5=6ae1a41bc6a20c6c70b62b9ee76af60c</t>
  </si>
  <si>
    <t>2-s2.0-85131955092</t>
  </si>
  <si>
    <t>rayyan-218687449</t>
  </si>
  <si>
    <t>Exploring the application of Industry 4.0 technologies in the agricultural food supply chain: A systematic literature review</t>
  </si>
  <si>
    <t>Yadav, Vinay Surendra and Singh, A.R. and Raut, Rakesh D. and Mangla, Sachin Kumar and Luthra, Sunil and Kumar, Anil</t>
  </si>
  <si>
    <t>https://www.scopus.com/inward/record.uri?eid=2-s2.0-85131955092&amp;doi=10.1016%2fj.cie.2022.108304&amp;partnerID=40&amp;md5=d185c72390abffb7902168714e1aedd7</t>
  </si>
  <si>
    <t>2-s2.0-85131795885</t>
  </si>
  <si>
    <t>rayyan-218687450</t>
  </si>
  <si>
    <t>Value Assessment of Airport Billboards Based on Passenger Big Data</t>
  </si>
  <si>
    <t>Journal of Systems Science and Systems Engineering</t>
  </si>
  <si>
    <t>Mu, Jianliang and Cai, Xinyue and Xiao, Yongbo</t>
  </si>
  <si>
    <t>https://www.scopus.com/inward/record.uri?eid=2-s2.0-85131795885&amp;doi=10.1007%2fs11518-022-5526-8&amp;partnerID=40&amp;md5=0a6fc03801a37d5cec6893014b12781f</t>
  </si>
  <si>
    <t>Systems Engineering Society of China</t>
  </si>
  <si>
    <t>2-s2.0-85124206453</t>
  </si>
  <si>
    <t>rayyan-218687451</t>
  </si>
  <si>
    <t>Blockchain-Based Privacy-Preserving and Rewarding Private Data Sharing for IoT</t>
  </si>
  <si>
    <t>Li, Tian and Wang, Huaqun and He, Debiao and Yu, Jia</t>
  </si>
  <si>
    <t>https://www.scopus.com/inward/record.uri?eid=2-s2.0-85124206453&amp;doi=10.1109%2fJIOT.2022.3147925&amp;partnerID=40&amp;md5=ece29ab7d6f8a6ff7c02355dbb9297e8</t>
  </si>
  <si>
    <t>2-s2.0-85132571255</t>
  </si>
  <si>
    <t>rayyan-218687452</t>
  </si>
  <si>
    <t>Ambient Parameter Monitoring in Fresh Fruit and Vegetable Supply Chains Using Internet of Thingsâ€Enabled Sensor and Communication Technology</t>
  </si>
  <si>
    <t>Foods</t>
  </si>
  <si>
    <t>Lamberty, Anna and Kreyenschmidt, Judith</t>
  </si>
  <si>
    <t>https://www.scopus.com/inward/record.uri?eid=2-s2.0-85132571255&amp;doi=10.3390%2ffoods11121777&amp;partnerID=40&amp;md5=26ec321ee231a8a7f81f6c7adc0239c6</t>
  </si>
  <si>
    <t>2-s2.0-85138768400</t>
  </si>
  <si>
    <t>rayyan-218687453</t>
  </si>
  <si>
    <t>Scalable Blockchain Storage Model Based on DHT and IPFS</t>
  </si>
  <si>
    <t>Chen, Lu and Zhang, Xin and Sun, Zhixin</t>
  </si>
  <si>
    <t>https://www.scopus.com/inward/record.uri?eid=2-s2.0-85138768400&amp;doi=10.3837%2ftiis.2022.07.009&amp;partnerID=40&amp;md5=74ee6b3a2525ac389c72831294b772d9</t>
  </si>
  <si>
    <t>2-s2.0-85126567972</t>
  </si>
  <si>
    <t>rayyan-218687454</t>
  </si>
  <si>
    <t>Antecedents and consequences of data breaches: A systematic review</t>
  </si>
  <si>
    <t>Schlackl, Frederic and Link, Nico and Hoehle, Hartmut</t>
  </si>
  <si>
    <t>https://www.scopus.com/inward/record.uri?eid=2-s2.0-85126567972&amp;doi=10.1016%2fj.im.2022.103638&amp;partnerID=40&amp;md5=1c406e935007590d704835ff816bf196</t>
  </si>
  <si>
    <t>2-s2.0-85137401611</t>
  </si>
  <si>
    <t>rayyan-218687455</t>
  </si>
  <si>
    <t>Trusted and Secure Blockchain-Based Architecture for Internet-of-Medical-Things</t>
  </si>
  <si>
    <t>Bhattacharjya, Aniruddha and KozdrÃ³j, Kamil and BazydÅ‚o, Grzegorz and Wisniewski, Remigiusz</t>
  </si>
  <si>
    <t>https://www.scopus.com/inward/record.uri?eid=2-s2.0-85137401611&amp;doi=10.3390%2felectronics11162560&amp;partnerID=40&amp;md5=997078bafbcdaef8a98399f06196c748</t>
  </si>
  <si>
    <t>rayyan-218687456</t>
  </si>
  <si>
    <t>Toward fine-grained access control and privacy protection for video sharing in media convergence environment</t>
  </si>
  <si>
    <t>Ahmed, Farooq and Wei, Lingbo and Niu, Yukun and Zhao, Tianyu and Zhang, Wei and Zhang, Dong and Dong, Wenxiang</t>
  </si>
  <si>
    <t>https://www.scopus.com/inward/record.uri?eid=2-s2.0-85122802112&amp;doi=10.1002%2fint.22810&amp;partnerID=40&amp;md5=ab134e60f11c1a10e169f70d238575fd</t>
  </si>
  <si>
    <t>2-s2.0-85096578014</t>
  </si>
  <si>
    <t>rayyan-218687457</t>
  </si>
  <si>
    <t>A Review on Secure Data Deduplication: Cloud Storage Security Issue</t>
  </si>
  <si>
    <t>Prajapati, Priteshkumar and Shah, Parth</t>
  </si>
  <si>
    <t>https://www.scopus.com/inward/record.uri?eid=2-s2.0-85096578014&amp;doi=10.1016%2fj.jksuci.2020.10.021&amp;partnerID=40&amp;md5=0c835e9fa50ed48fc204623ebe21224e</t>
  </si>
  <si>
    <t>2-s2.0-85140222777</t>
  </si>
  <si>
    <t>rayyan-218687458</t>
  </si>
  <si>
    <t>A fast and robust strategy to remove variant-level artifacts in Alzheimer disease sequencing project data</t>
  </si>
  <si>
    <t>Neurology: Genetics</t>
  </si>
  <si>
    <t>Belloy, Michael E. and Le Guen, Yann and Eger, Sarah J. and Napolioni, Valerio and Greicius, Michael D. and He, Zihuai</t>
  </si>
  <si>
    <t>https://www.scopus.com/inward/record.uri?eid=2-s2.0-85140222777&amp;doi=10.1212%2fNXG.0000000000200012&amp;partnerID=40&amp;md5=a1c1b86e4b4826120a7d426e952ff2c7</t>
  </si>
  <si>
    <t>Lippincott Williams and Wilkins</t>
  </si>
  <si>
    <t>2-s2.0-85112135188</t>
  </si>
  <si>
    <t>rayyan-218687459</t>
  </si>
  <si>
    <t>Efficient Verification of Edge Data Integrity in Edge Computing Environment</t>
  </si>
  <si>
    <t>Cui, Guangming and He, Qiang and Li, Bo and Xia, Xiaoyu and Chen, Feifei and Jin, Hai and Xiang, Yang and Yang, Yun</t>
  </si>
  <si>
    <t>https://www.scopus.com/inward/record.uri?eid=2-s2.0-85112135188&amp;doi=10.1109%2fTSC.2021.3090173&amp;partnerID=40&amp;md5=4e4e3d28f68153224560fd125401d394</t>
  </si>
  <si>
    <t>2-s2.0-85136783990</t>
  </si>
  <si>
    <t>rayyan-218687460</t>
  </si>
  <si>
    <t>Survey on Synthetic Data Generation, Evaluation Methods and GANs</t>
  </si>
  <si>
    <t>Figueira, Alvaro and Vaz, Bruno</t>
  </si>
  <si>
    <t>https://www.scopus.com/inward/record.uri?eid=2-s2.0-85136783990&amp;doi=10.3390%2fmath10152733&amp;partnerID=40&amp;md5=5cad5b3833976440a143e5db2a523d1d</t>
  </si>
  <si>
    <t>2-s2.0-85125921544</t>
  </si>
  <si>
    <t>rayyan-218687461</t>
  </si>
  <si>
    <t>A comprehensive survey on robust image watermarking</t>
  </si>
  <si>
    <t>Wan, Wenbo and Wang, Jun and Zhang, Yunming and Li, Jing and Yu, Hui and Sun, Jiande</t>
  </si>
  <si>
    <t>https://www.scopus.com/inward/record.uri?eid=2-s2.0-85125921544&amp;doi=10.1016%2fj.neucom.2022.02.083&amp;partnerID=40&amp;md5=8e17018406b77439906899ac9c6d40d1</t>
  </si>
  <si>
    <t>2-s2.0-85128267059</t>
  </si>
  <si>
    <t>rayyan-218687462</t>
  </si>
  <si>
    <t>BDEdge: Blockchain and Deep-Learning for Secure Edge-Envisioned Green CAVs</t>
  </si>
  <si>
    <t>IEEE Transactions on Green Communications and Networking</t>
  </si>
  <si>
    <t>Kumar, Prabhat and Kumar, Randhir and Gupta, Govind P. and Tripathi, Rakesh</t>
  </si>
  <si>
    <t>https://www.scopus.com/inward/record.uri?eid=2-s2.0-85128267059&amp;doi=10.1109%2fTGCN.2022.3165692&amp;partnerID=40&amp;md5=72b0b45f21bf78d9f1777bb1a5d703f0</t>
  </si>
  <si>
    <t>2-s2.0-85120317273</t>
  </si>
  <si>
    <t>rayyan-218687463</t>
  </si>
  <si>
    <t>EdgeShare: A blockchain-based edge data-sharing framework for Industrial Internet of Things</t>
  </si>
  <si>
    <t>Yang, Lei and Zou, Wanrong and Wang, Jianggan and Tang, Zi</t>
  </si>
  <si>
    <t>https://www.scopus.com/inward/record.uri?eid=2-s2.0-85120317273&amp;doi=10.1016%2fj.neucom.2021.01.147&amp;partnerID=40&amp;md5=6df102d027ea4389fd052e47032bc2f9</t>
  </si>
  <si>
    <t>2-s2.0-85099733626</t>
  </si>
  <si>
    <t>rayyan-218687464</t>
  </si>
  <si>
    <t>Blockchain-Based Decentralized Public Auditing for Cloud Storage</t>
  </si>
  <si>
    <t>Shu, Jiangang and Zou, Xing and Jia, Xiaohua and Zhang, Weizhe and Xie, Ruitao</t>
  </si>
  <si>
    <t>https://www.scopus.com/inward/record.uri?eid=2-s2.0-85099733626&amp;doi=10.1109%2fTCC.2021.3051622&amp;partnerID=40&amp;md5=b390eb27aeabdfdc4423ee6a2df4d650</t>
  </si>
  <si>
    <t>2-s2.0-85099541354</t>
  </si>
  <si>
    <t>rayyan-218687465</t>
  </si>
  <si>
    <t>Architectural Supports for Block Ciphers in a RISC CPU Core by Instruction Overloading</t>
  </si>
  <si>
    <t>Choi, P. and Kong, W. and Kim, J.-H. and Lee, M.-K. and Kim, Dong Kyue</t>
  </si>
  <si>
    <t>https://www.scopus.com/inward/record.uri?eid=2-s2.0-85099541354&amp;doi=10.1109%2fTC.2021.3050515&amp;partnerID=40&amp;md5=4847d9c1560b2d89a9ca65e4aa30aa1e</t>
  </si>
  <si>
    <t>2-s2.0-85140864200</t>
  </si>
  <si>
    <t>rayyan-218687466</t>
  </si>
  <si>
    <t>An Energy-Efficient and Blockchain-Integrated Software Defined Network for the Industrial Internet of Things</t>
  </si>
  <si>
    <t>Sensors (Basel, Switzerland)</t>
  </si>
  <si>
    <t>Asaithambi, Sasikumar and Ravi, Logesh and Kotb, Hossam and Milyani, Ahmad H. and Azhari, Abdullah Ahmed and Nallusamy, Senthilkumar and Varadarajan, Vijayakumar and Vairavasundaram, Subramaniyaswamy</t>
  </si>
  <si>
    <t>https://www.scopus.com/inward/record.uri?eid=2-s2.0-85140864200&amp;doi=10.3390%2fs22207917&amp;partnerID=40&amp;md5=b5ebfe7eb356a2b7fc904d8310885251</t>
  </si>
  <si>
    <t>NLM (Medline)</t>
  </si>
  <si>
    <t>2-s2.0-85120558485</t>
  </si>
  <si>
    <t>rayyan-218687467</t>
  </si>
  <si>
    <t>Blockchain-Assisted Conditional Anonymity Privacy-Preserving Public Auditing Scheme with Reward Mechanism</t>
  </si>
  <si>
    <t>Zhao, Jie and Huang, Hejiao and Gu, Chonglin and Hua, Zhongyun and Zhang, Xiaojun</t>
  </si>
  <si>
    <t>https://www.scopus.com/inward/record.uri?eid=2-s2.0-85120558485&amp;doi=10.1109%2fJSYST.2021.3125835&amp;partnerID=40&amp;md5=7f52553c549470550d70e98d3b67284f</t>
  </si>
  <si>
    <t>2-s2.0-85127253906</t>
  </si>
  <si>
    <t>rayyan-218687468</t>
  </si>
  <si>
    <t>A survey on blockchain technology and its security</t>
  </si>
  <si>
    <t>Guo, Huaqun and Yu, Xingjie</t>
  </si>
  <si>
    <t>https://www.scopus.com/inward/record.uri?eid=2-s2.0-85127253906&amp;doi=10.1016%2fj.bcra.2022.100067&amp;partnerID=40&amp;md5=8219e8cf0b5cb66e692a5c907f874ba6</t>
  </si>
  <si>
    <t>2-s2.0-85159592786</t>
  </si>
  <si>
    <t>rayyan-218687469</t>
  </si>
  <si>
    <t>Review on Offloading of Vehicle Edge Computing</t>
  </si>
  <si>
    <t>Journal of Artificial Intelligence and Technology</t>
  </si>
  <si>
    <t>Wang, Mingwei and Yi, Hualing and Jiang, Feng and Lin, Ling and Gao, Min</t>
  </si>
  <si>
    <t>https://www.scopus.com/inward/record.uri?eid=2-s2.0-85159592786&amp;doi=10.37965%2fjait.2022.0120&amp;partnerID=40&amp;md5=14349f95306ba6cb13c9e7d7ff725f68</t>
  </si>
  <si>
    <t>Intelligence Science and Technology Press Inc.</t>
  </si>
  <si>
    <t>rayyan-218687470</t>
  </si>
  <si>
    <t>Chen, Jiahao and Yin, Xinchun and Ning, Jianting</t>
  </si>
  <si>
    <t>https://www.scopus.com/inward/record.uri?eid=2-s2.0-85127773118&amp;doi=10.1002%2fett.4510&amp;partnerID=40&amp;md5=3d70f42f881173537210cd143c00fe34</t>
  </si>
  <si>
    <t>2-s2.0-85130228906</t>
  </si>
  <si>
    <t>rayyan-218687471</t>
  </si>
  <si>
    <t>Blockchain multi-objective optimization approach-enabled secure and cost-efficient scheduling for the Internet of Medical Things (IoMT) in fog-cloud system</t>
  </si>
  <si>
    <t>Lakhan, Abdullah and Mohammed, Mazin Abed and Elhoseny, Mohamed and Alshehri, Mohammad Dahman and Abdulkareem, Karrar Hameed</t>
  </si>
  <si>
    <t>https://www.scopus.com/inward/record.uri?eid=2-s2.0-85130228906&amp;doi=10.1007%2fs00500-022-07167-9&amp;partnerID=40&amp;md5=febe2fc9f9856e36633e69244e7ade3e</t>
  </si>
  <si>
    <t>2-s2.0-85129538064</t>
  </si>
  <si>
    <t>rayyan-218687472</t>
  </si>
  <si>
    <t>ProvNet: Networked bi-directional blockchain for data sharing with verifiable provenance</t>
  </si>
  <si>
    <t>Chenli, Changhao and Tang, Wenyi and Gomulka, Frank and Jung, Taeho</t>
  </si>
  <si>
    <t>https://www.scopus.com/inward/record.uri?eid=2-s2.0-85129538064&amp;doi=10.1016%2fj.jpdc.2022.04.003&amp;partnerID=40&amp;md5=7f499f751014cc81a39f70cac06304e3</t>
  </si>
  <si>
    <t>2-s2.0-85137339969</t>
  </si>
  <si>
    <t>rayyan-218687473</t>
  </si>
  <si>
    <t>Dairy 4.0: Intelligent Communication Ecosystem for the Cattle Animal Welfare with Blockchain and IoT Enabled Technologies</t>
  </si>
  <si>
    <t>Gehlot, Anita and Malik, Praveen Kumar and Singh, Rajesh and Akram, Shaik Vaseem and Alsuwian, Turki</t>
  </si>
  <si>
    <t>https://www.scopus.com/inward/record.uri?eid=2-s2.0-85137339969&amp;doi=10.3390%2fapp12147316&amp;partnerID=40&amp;md5=530a7676346dd3b70da48b789cf90328</t>
  </si>
  <si>
    <t>2-s2.0-85140766886</t>
  </si>
  <si>
    <t>rayyan-218687474</t>
  </si>
  <si>
    <t>A Hybrid Multi-Cloud Framework Using the IBBE Key Management System for Securing Data Storage</t>
  </si>
  <si>
    <t>Sohal, Manreet and Bharany, Salil and Sharma, Sandeep and Maashi, Mashael S. and Aljebreen, Mohammed</t>
  </si>
  <si>
    <t>https://www.scopus.com/inward/record.uri?eid=2-s2.0-85140766886&amp;doi=10.3390%2fsu142013561&amp;partnerID=40&amp;md5=84ba4f1b10ab79b0674294bf678a18c6</t>
  </si>
  <si>
    <t>2-s2.0-85130080652</t>
  </si>
  <si>
    <t>rayyan-218687475</t>
  </si>
  <si>
    <t>Identifying and analyzing the barriers of Internet-of-Things in sustainable supply chain through newly proposed spherical fuzzy geometric mean</t>
  </si>
  <si>
    <t>Yu, Zhang and Khan, Syed Abdul Rehman and Mathew, Manoj and Umar, Muhammad and Hassan, Muhammad and Sajid, Muhammad Jawad</t>
  </si>
  <si>
    <t>https://www.scopus.com/inward/record.uri?eid=2-s2.0-85130080652&amp;doi=10.1016%2fj.cie.2022.108227&amp;partnerID=40&amp;md5=b3da398bfa190ab2015aea0721645001</t>
  </si>
  <si>
    <t>2-s2.0-85145603646</t>
  </si>
  <si>
    <t>rayyan-218687476</t>
  </si>
  <si>
    <t>A Chronic Disease Medication Data Sharing Model Based on Blockchain</t>
  </si>
  <si>
    <t>Si, Xiameng and Liu, Boyu and Zhao, Bobai</t>
  </si>
  <si>
    <t>https://www.scopus.com/inward/record.uri?eid=2-s2.0-85145603646&amp;doi=10.1145%2f3569966.3569973&amp;partnerID=40&amp;md5=d2c51c3b2f3f79a61da1ed5ca4ce6b3a</t>
  </si>
  <si>
    <t>2-s2.0-85120891571</t>
  </si>
  <si>
    <t>rayyan-218687478</t>
  </si>
  <si>
    <t>AC-SDBSCAN: Toward concealed object detection of passive terahertz images</t>
  </si>
  <si>
    <t>Liu, Ya and Xu, Fan and Pu, Ziqi and Huang, Xuyang and Chen, Jun and Shao, Shuning</t>
  </si>
  <si>
    <t>https://www.scopus.com/inward/record.uri?eid=2-s2.0-85120891571&amp;doi=10.1049%2fipr2.12390&amp;partnerID=40&amp;md5=89c7bf5dfb5cf4bda521aa4c8398eea2</t>
  </si>
  <si>
    <t>2-s2.0-85123211056</t>
  </si>
  <si>
    <t>rayyan-218687479</t>
  </si>
  <si>
    <t>Coopetition bunch graphs: Competition and cooperation on COVID19 research</t>
  </si>
  <si>
    <t>Samanta, Sovan and Kumar Dubey, Vivek and Das, Kousik</t>
  </si>
  <si>
    <t>https://www.scopus.com/inward/record.uri?eid=2-s2.0-85123211056&amp;doi=10.1016%2fj.ins.2021.12.025&amp;partnerID=40&amp;md5=e38df9197485d10c1eb15c1b720db781</t>
  </si>
  <si>
    <t>2-s2.0-85132990958</t>
  </si>
  <si>
    <t>rayyan-218687480</t>
  </si>
  <si>
    <t>Key-Value Store Coupled with an Operating System for Storing Large-Scale Values</t>
  </si>
  <si>
    <t>Im, Jeonghwan and Kwon, Hyuk-Yoon</t>
  </si>
  <si>
    <t>https://www.scopus.com/inward/record.uri?eid=2-s2.0-85132990958&amp;doi=10.32604%2fcmc.2022.029566&amp;partnerID=40&amp;md5=a3299161243ca90ab72c120c84cde753</t>
  </si>
  <si>
    <t>2-s2.0-85107176296</t>
  </si>
  <si>
    <t>rayyan-218687481</t>
  </si>
  <si>
    <t>A Proxy Re-Encryption Approach to Secure Data Sharing in the Internet of Things Based on Blockchain</t>
  </si>
  <si>
    <t>Agyekum, Kwame Opuni-Boachie Obour and Xia, Qi and Sifah, Emmanuel Boateng and Cobblah, Christian Nii Aflah and Xia, Hu and Gao, Jianbin</t>
  </si>
  <si>
    <t>https://www.scopus.com/inward/record.uri?eid=2-s2.0-85107176296&amp;doi=10.1109%2fJSYST.2021.3076759&amp;partnerID=40&amp;md5=c8051777cdb8a2d0e829c327c7b49be8</t>
  </si>
  <si>
    <t>2-s2.0-85123064373</t>
  </si>
  <si>
    <t>rayyan-218687482</t>
  </si>
  <si>
    <t>A survey of application research based on blockchain smart contract</t>
  </si>
  <si>
    <t>Lin, Shi-Yi and Zhang, Lei and Li, Jing and Ji, Li-li and Sun, Yue</t>
  </si>
  <si>
    <t>https://www.scopus.com/inward/record.uri?eid=2-s2.0-85123064373&amp;doi=10.1007%2fs11276-021-02874-x&amp;partnerID=40&amp;md5=f9a4e86516bd4e8678a3398287297f79</t>
  </si>
  <si>
    <t>2-s2.0-85140873111</t>
  </si>
  <si>
    <t>rayyan-218687483</t>
  </si>
  <si>
    <t>Blockchain Machine: A Network-Attached Hardware Accelerator for Hyperledger Fabric</t>
  </si>
  <si>
    <t>Javaid, Haris and Yang, Ji and Santoso, Nathania and Upadhyay, Mohit and Mohan, Sundararajarao and Hu, Chengchen and Brebner, Gordon</t>
  </si>
  <si>
    <t>https://www.scopus.com/inward/record.uri?eid=2-s2.0-85140873111&amp;doi=10.1109%2fICDCS54860.2022.00033&amp;partnerID=40&amp;md5=8948bd18a9006572011b2e2c4ed04329</t>
  </si>
  <si>
    <t>rayyan-218687484</t>
  </si>
  <si>
    <t>eHealthChainâ€”a blockchain-based personal health information management system</t>
  </si>
  <si>
    <t>Pawar, Pravin and Parolia, Neeraj and Shinde, Sameer and Edoh, Thierry Oscar and Singh, Madhusudan</t>
  </si>
  <si>
    <t>https://www.scopus.com/inward/record.uri?eid=2-s2.0-85109299800&amp;doi=10.1007%2fs12243-021-00868-6&amp;partnerID=40&amp;md5=7a5ed9d30cc62de756c6e91d94b8ab10</t>
  </si>
  <si>
    <t>2-s2.0-85123288475</t>
  </si>
  <si>
    <t>rayyan-218687485</t>
  </si>
  <si>
    <t>DS-Chain: A secure and auditable multi-cloud assisted EHR storage model on efficient deletable blockchain</t>
  </si>
  <si>
    <t>2452414X</t>
  </si>
  <si>
    <t>Mishra, Rahul and Ramesh, Dharavath and Edla, Damodar Reddy and Qi, Lianyong</t>
  </si>
  <si>
    <t>https://www.scopus.com/inward/record.uri?eid=2-s2.0-85123288475&amp;doi=10.1016%2fj.jii.2021.100315&amp;partnerID=40&amp;md5=ea9da44738d739180cc0fa4a9d123ef4</t>
  </si>
  <si>
    <t>2-s2.0-85133568768</t>
  </si>
  <si>
    <t>rayyan-218687486</t>
  </si>
  <si>
    <t>Decentralized Information System for Supply Chain Management Using Blockchain</t>
  </si>
  <si>
    <t>Sytnyk, Roman and Hnatushenko, Viktoriia and Hnatushenko, Volodymyr</t>
  </si>
  <si>
    <t>https://www.scopus.com/inward/record.uri?eid=2-s2.0-85133568768&amp;partnerID=40&amp;md5=aa9489312d5c1c72f86663481b65db9c</t>
  </si>
  <si>
    <t>2-s2.0-85122705563</t>
  </si>
  <si>
    <t>rayyan-218687487</t>
  </si>
  <si>
    <t>An overlapping routing approach for sending data from things to the cloud inspired by fog technology in the large-scale IoT ecosystem</t>
  </si>
  <si>
    <t>Akbari, Mohammad Reza and Barati, Hamid and Barati, Ali</t>
  </si>
  <si>
    <t>https://www.scopus.com/inward/record.uri?eid=2-s2.0-85122705563&amp;doi=10.1007%2fs11276-021-02881-y&amp;partnerID=40&amp;md5=a3ff712e365211f1ac3215158bbc1b96</t>
  </si>
  <si>
    <t>2-s2.0-85132700535</t>
  </si>
  <si>
    <t>rayyan-218687488</t>
  </si>
  <si>
    <t>Technical Design and Development of a Self-Sovereign Identity Management Platform for Patient-Centric Health Care using Blockchain Technology</t>
  </si>
  <si>
    <t>Blockchain in Healthcare Today</t>
  </si>
  <si>
    <t>Harrell, Daniel Toshio and Usman, Muhammad and Hanson, Ladd and Abdul-Moheeth, Mustafa and Desai, Ishav and Shriram, Jahnavi and de Oliveira, Eliel and Bautista, John Robert and Meyer, Eric T. and Khurshid, Anjum</t>
  </si>
  <si>
    <t>https://www.scopus.com/inward/record.uri?eid=2-s2.0-85132700535&amp;doi=10.30953%2fbhty.v5.196&amp;partnerID=40&amp;md5=eca19a4a06a298e618069a84195f8871</t>
  </si>
  <si>
    <t>Partners in Digital Health</t>
  </si>
  <si>
    <t>2-s2.0-85123519084</t>
  </si>
  <si>
    <t>rayyan-218687489</t>
  </si>
  <si>
    <t>A Novel Machine-Learning-Based Hybrid CNN Model for Tumor Identification in Medical Image Processing</t>
  </si>
  <si>
    <t>Dhiman, Gaurav and Juneja, Sapna and Viriyasitavat, Wattana and Mohafez, Hamidreza and Hadizadeh, Maryam and Islam, Mohammad Aminul and El Bayoumy, Ibrahim and Gulati, Kamal</t>
  </si>
  <si>
    <t>https://www.scopus.com/inward/record.uri?eid=2-s2.0-85123519084&amp;doi=10.3390%2fsu14031447&amp;partnerID=40&amp;md5=30d5d654afd5bf7aea1e857e4129f9b7</t>
  </si>
  <si>
    <t>2-s2.0-85122483958</t>
  </si>
  <si>
    <t>rayyan-218687490</t>
  </si>
  <si>
    <t>SEMRES - A Triple Security Protected Blockchain Based Medical Record Exchange Structure</t>
  </si>
  <si>
    <t>Computer Methods and Programs in Biomedicine</t>
  </si>
  <si>
    <t>Lee, Yen-Liang and Lee, Hsiu-An and Hsu, Chien-Yeh and Kung, Hsin-Hua and Chiu, Hung-Wen</t>
  </si>
  <si>
    <t>https://www.scopus.com/inward/record.uri?eid=2-s2.0-85122483958&amp;doi=10.1016%2fj.cmpb.2021.106595&amp;partnerID=40&amp;md5=640b9ef8f9812fa526fc5bf444f03418</t>
  </si>
  <si>
    <t>2-s2.0-85127188949</t>
  </si>
  <si>
    <t>rayyan-218687491</t>
  </si>
  <si>
    <t>An Efficient Blockchain Based Data Access with Modified Hierarchical Attribute Access Structure with CP-ABE Using ECC Scheme for Patient Health Record</t>
  </si>
  <si>
    <t>Sammy, F. and Vigila, S. Maria Celestin</t>
  </si>
  <si>
    <t>https://www.scopus.com/inward/record.uri?eid=2-s2.0-85127188949&amp;doi=10.1155%2f2022%2f8685273&amp;partnerID=40&amp;md5=54b35bf19fa4d13cbd13d7b0d80c054c</t>
  </si>
  <si>
    <t>2-s2.0-85130292879</t>
  </si>
  <si>
    <t>rayyan-218687492</t>
  </si>
  <si>
    <t>Implementation of Medical Image Watermarking using RDWT and SVD for Secure Medical Data Transmission in Healthcare Systems</t>
  </si>
  <si>
    <t>2022 1st International Conference on Electrical, Electronics, Information and Communication Technologies, ICEEICT 2022</t>
  </si>
  <si>
    <t>Reddy, B. Sushma and Babu, I. Adum and Bachu, Srinivas</t>
  </si>
  <si>
    <t>https://www.scopus.com/inward/record.uri?eid=2-s2.0-85130292879&amp;doi=10.1109%2fICEEICT53079.2022.9768429&amp;partnerID=40&amp;md5=9166dfee88d7f82bafc0532eff7b59e2</t>
  </si>
  <si>
    <t>2-s2.0-85127215595</t>
  </si>
  <si>
    <t>rayyan-218687493</t>
  </si>
  <si>
    <t>Analysis of New Orthogonal Transforms for Digital Watermarking</t>
  </si>
  <si>
    <t>Bogacki, Piotr and Dziech, Andrzej</t>
  </si>
  <si>
    <t>https://www.scopus.com/inward/record.uri?eid=2-s2.0-85127215595&amp;doi=10.3390%2fs22072628&amp;partnerID=40&amp;md5=a1ad16d850320c98db6d40d05f60c2a7</t>
  </si>
  <si>
    <t>2-s2.0-85134383975</t>
  </si>
  <si>
    <t>rayyan-218687494</t>
  </si>
  <si>
    <t>Information Security Assurance and the Role of Security Configuration Management: Substantive and Symbolic Perspectives</t>
  </si>
  <si>
    <t>Sun, Chia-Ming and Wang, Yen-Yao and Yang, Chen-Bin</t>
  </si>
  <si>
    <t>https://www.scopus.com/inward/record.uri?eid=2-s2.0-85134383975&amp;doi=10.2308%2fISYS-2020-065&amp;partnerID=40&amp;md5=4401f8099dd58cc6849da9068936a2f0</t>
  </si>
  <si>
    <t>2-s2.0-85144794138</t>
  </si>
  <si>
    <t>rayyan-218687495</t>
  </si>
  <si>
    <t>Analysis on Security and Privacy Guidelines: RFID-Based IoT Applications</t>
  </si>
  <si>
    <t>Abdulghani, Hezam Akram and Nijdam, Niels Alexander and Konstantas, Dimitri</t>
  </si>
  <si>
    <t>https://www.scopus.com/inward/record.uri?eid=2-s2.0-85144794138&amp;doi=10.1109%2fACCESS.2022.3227449&amp;partnerID=40&amp;md5=7f2018f7c3b7f677ae00a0528ced0aff</t>
  </si>
  <si>
    <t>2-s2.0-85134513880</t>
  </si>
  <si>
    <t>rayyan-218687496</t>
  </si>
  <si>
    <t>Industrial Chain Data Sharing and Circulation of Blockchain and Big Data Technology</t>
  </si>
  <si>
    <t>Chen, Jun and Wu, Jiangyao and Qian, Zhenghao and Li, Lei and Zheng, Zaoxian</t>
  </si>
  <si>
    <t>https://www.scopus.com/inward/record.uri?eid=2-s2.0-85134513880&amp;doi=10.1155%2f2022%2f7719036&amp;partnerID=40&amp;md5=f0b8368be6f1633cb9b27a9d0de9d971</t>
  </si>
  <si>
    <t>2-s2.0-85127382516</t>
  </si>
  <si>
    <t>rayyan-218687497</t>
  </si>
  <si>
    <t>Data Protection by Design Tool for Automated GDPR Compliance Verification Based on Semantically Modeled Informed Consent</t>
  </si>
  <si>
    <t>Chhetri, Tek Raj and Kurteva, Anelia and Delong, Rance J. and Hilscher, Rainer and Korte, Kai and Fensel, Anna</t>
  </si>
  <si>
    <t>https://www.scopus.com/inward/record.uri?eid=2-s2.0-85127382516&amp;doi=10.3390%2fs22072763&amp;partnerID=40&amp;md5=c5ecd76f9c18f400318cfa6b14fab5a7</t>
  </si>
  <si>
    <t>2-s2.0-85128311886</t>
  </si>
  <si>
    <t>rayyan-218687498</t>
  </si>
  <si>
    <t>Cloud security framework and key management services collectively for implementing DLP and IRM</t>
  </si>
  <si>
    <t>https://www.scopus.com/inward/record.uri?eid=2-s2.0-85128311886&amp;doi=10.1016%2fj.matpr.2022.03.420&amp;partnerID=40&amp;md5=8d14efdee8412149690effcb56c848e3</t>
  </si>
  <si>
    <t>2-s2.0-85188079779</t>
  </si>
  <si>
    <t>rayyan-218687499</t>
  </si>
  <si>
    <t>A Digital Forensic View of Windows 10 Notifications</t>
  </si>
  <si>
    <t>Forensic Sciences</t>
  </si>
  <si>
    <t>Domingues, PatrÃ­cio and Andrade, LuÃ­s and Frade, Miguel</t>
  </si>
  <si>
    <t>https://www.scopus.com/inward/record.uri?eid=2-s2.0-85188079779&amp;doi=10.3390%2fforensicsci2010007&amp;partnerID=40&amp;md5=1c41805d749c73ed13dc1d6d171b10c2</t>
  </si>
  <si>
    <t>2-s2.0-85126628250</t>
  </si>
  <si>
    <t>rayyan-218687500</t>
  </si>
  <si>
    <t>Cyber-Security Challenges in Aviation Industry: A Review of Current and Future Trends</t>
  </si>
  <si>
    <t>Ukwandu, Elochukwu and Ben-Farah, Mohamed Amine and Hindy, Hanan and Bures, Miroslav and Atkinson, Robert and Tachtatzis, Christos and Andonovic, Ivan and Bellekens, Xavier</t>
  </si>
  <si>
    <t>https://www.scopus.com/inward/record.uri?eid=2-s2.0-85126628250&amp;doi=10.3390%2finfo13030146&amp;partnerID=40&amp;md5=9f5dd7b73cd554defd3bccafe8c8bf68</t>
  </si>
  <si>
    <t>2-s2.0-85139977121</t>
  </si>
  <si>
    <t>rayyan-218687501</t>
  </si>
  <si>
    <t>SegWit Extension and Improvement of the BlockSim Bitcoin Simulator</t>
  </si>
  <si>
    <t>Proceedings - 2022 IEEE International Conference on Blockchain, Blockchain 2022</t>
  </si>
  <si>
    <t>Basile, M. and Nardini, G. and Perazzo, P. and Dini, G.</t>
  </si>
  <si>
    <t>https://www.scopus.com/inward/record.uri?eid=2-s2.0-85139977121&amp;doi=10.1109%2fBlockchain55522.2022.00025&amp;partnerID=40&amp;md5=f19c09c75a1fec002a1ab8364ac02f1a</t>
  </si>
  <si>
    <t>2-s2.0-85133317340</t>
  </si>
  <si>
    <t>rayyan-218687502</t>
  </si>
  <si>
    <t>Hybrid Blockchain Database Systems: Design and Performance</t>
  </si>
  <si>
    <t>Contemporary Mathematics</t>
  </si>
  <si>
    <t>Ge, Zerui and Loghin, Dumitrel and Ooi, Beng Chin and Ruan, Pingcheng and Wang, Tianwen</t>
  </si>
  <si>
    <t>https://www.scopus.com/inward/record.uri?eid=2-s2.0-85133317340&amp;doi=10.14778%2f3510397.3510406&amp;partnerID=40&amp;md5=71ac74aa08fbf8e096fd926a572e587c</t>
  </si>
  <si>
    <t>American Mathematical Society</t>
  </si>
  <si>
    <t>2-s2.0-85124243480</t>
  </si>
  <si>
    <t>rayyan-218687503</t>
  </si>
  <si>
    <t>Blockchain-Based Distributed Information Hiding Framework for Data Privacy Preserving in Medical Supply Chain Systems</t>
  </si>
  <si>
    <t>El Azzaoui, Abir and Chen, Haotian and Kim, So Hyeon and Pan, Yi and Park, Jong Hyuk</t>
  </si>
  <si>
    <t>https://www.scopus.com/inward/record.uri?eid=2-s2.0-85124243480&amp;doi=10.3390%2fs22041371&amp;partnerID=40&amp;md5=767145619b78919b9f69616dd6ef09ac</t>
  </si>
  <si>
    <t>2-s2.0-85131210445</t>
  </si>
  <si>
    <t>rayyan-218687504</t>
  </si>
  <si>
    <t>Novel Hidden Bit Location Method towards JPEG Steganography</t>
  </si>
  <si>
    <t>Pan, Binmin and Qiao, Tong and Li, Jiaming and Chen, Yiyang and Yang, Chunfang</t>
  </si>
  <si>
    <t>https://www.scopus.com/inward/record.uri?eid=2-s2.0-85131210445&amp;doi=10.1155%2f2022%2f8230263&amp;partnerID=40&amp;md5=5cc440258a51c24b74703644ef8dd229</t>
  </si>
  <si>
    <t>2-s2.0-85122149231</t>
  </si>
  <si>
    <t>rayyan-218687505</t>
  </si>
  <si>
    <t>Blockchain-based cloud storage system with CP-ABE-based access control and revocation process</t>
  </si>
  <si>
    <t>https://www.scopus.com/inward/record.uri?eid=2-s2.0-85122149231&amp;doi=10.1007%2fs11227-021-04179-4&amp;partnerID=40&amp;md5=19c8a8954a1b0094406fe5f07310c8ca</t>
  </si>
  <si>
    <t>2-s2.0-85137262673</t>
  </si>
  <si>
    <t>rayyan-218687506</t>
  </si>
  <si>
    <t>Concealed Object Detection using Microwave Transmission Holography</t>
  </si>
  <si>
    <t>2022 2nd International Conference on Intelligent Technologies, CONIT 2022</t>
  </si>
  <si>
    <t>Ahmed, Aijaz and Kumari, Vineeta and Sheoran, Gyanendra</t>
  </si>
  <si>
    <t>https://www.scopus.com/inward/record.uri?eid=2-s2.0-85137262673&amp;doi=10.1109%2fCONIT55038.2022.9847723&amp;partnerID=40&amp;md5=d121ebf093ba58f9ac0eeb3de0cd90d5</t>
  </si>
  <si>
    <t>2-s2.0-85135276736</t>
  </si>
  <si>
    <t>rayyan-218687507</t>
  </si>
  <si>
    <t>A multiple secret image embedding in dynamic ROI keypoints based on hybrid Speeded Up Scale Invariant Robust Features (h-SUSIRF) algorithm</t>
  </si>
  <si>
    <t>Electronic Letters on Computer Vision and Image Analysis</t>
  </si>
  <si>
    <t>https://www.scopus.com/inward/record.uri?eid=2-s2.0-85135276736&amp;doi=10.5565%2frev%2felcvia.1470&amp;partnerID=40&amp;md5=5cf3bb269b028a05264aa62a5f73e7f6</t>
  </si>
  <si>
    <t>Universitat Autonoma de Barcelona</t>
  </si>
  <si>
    <t>2-s2.0-85143597471</t>
  </si>
  <si>
    <t>rayyan-218687508</t>
  </si>
  <si>
    <t>A high-capacity text watermarking method based on geometric micro-distortion</t>
  </si>
  <si>
    <t>Proceedings - International Conference on Pattern Recognition</t>
  </si>
  <si>
    <t>Wang, Xingjun and Jin, Yuxin</t>
  </si>
  <si>
    <t>https://www.scopus.com/inward/record.uri?eid=2-s2.0-85143597471&amp;doi=10.1109%2fICPR56361.2022.9956587&amp;partnerID=40&amp;md5=0d7775120faa42f9c888011055f3254a</t>
  </si>
  <si>
    <t>2-s2.0-85127178054</t>
  </si>
  <si>
    <t>rayyan-218687509</t>
  </si>
  <si>
    <t>Smoothed Analysis with Adaptive Adversaries</t>
  </si>
  <si>
    <t>Proceedings - Annual IEEE Symposium on Foundations of Computer Science, FOCS</t>
  </si>
  <si>
    <t>Haghtalab, Nika and Roughgarden, Tim and Shetty, Abhishek</t>
  </si>
  <si>
    <t>https://www.scopus.com/inward/record.uri?eid=2-s2.0-85127178054&amp;doi=10.1109%2fFOCS52979.2021.00095&amp;partnerID=40&amp;md5=8f9d48aed397968ac374ee0813563237</t>
  </si>
  <si>
    <t>2-s2.0-85144010822</t>
  </si>
  <si>
    <t>rayyan-218687510</t>
  </si>
  <si>
    <t>A Survey: To Govern, Protect, and Detect Security Principles on Internet of Medical Things (IoMT)</t>
  </si>
  <si>
    <t>Ahmed Alhaj, Taqwa and Abdulla, Settana Mohammed and Iderss, Mohmmed Abdulla Elshekh and Ali, Alaa Abdalati Ahmed and Elhaj, Fatin A. and Remli, Muhammad Akmal and Gabralla, Lubna Abdelkareim</t>
  </si>
  <si>
    <t>https://www.scopus.com/inward/record.uri?eid=2-s2.0-85144010822&amp;doi=10.1109%2fACCESS.2022.3225038&amp;partnerID=40&amp;md5=e3514f878b5fc20cb681045ba34fe10b</t>
  </si>
  <si>
    <t>2-s2.0-85148010791</t>
  </si>
  <si>
    <t>rayyan-218687511</t>
  </si>
  <si>
    <t>Hiding Information in the DNA Sequence Using DNA Steganographic Algorithms with Double-Layered Security</t>
  </si>
  <si>
    <t>Vinodhini, R.E. and Malathi, P.</t>
  </si>
  <si>
    <t>https://www.scopus.com/inward/record.uri?eid=2-s2.0-85148010791&amp;doi=10.4018%2fIJISP.300322&amp;partnerID=40&amp;md5=f443cf59ab46e8e515626ca627a7cb81</t>
  </si>
  <si>
    <t>2-s2.0-85097257504</t>
  </si>
  <si>
    <t>rayyan-218687512</t>
  </si>
  <si>
    <t>Application of information communication network security management and control based on big data technology</t>
  </si>
  <si>
    <t>International Journal of Communication Systems</t>
  </si>
  <si>
    <t>Du, Meiyan</t>
  </si>
  <si>
    <t>https://www.scopus.com/inward/record.uri?eid=2-s2.0-85097257504&amp;doi=10.1002%2fdac.4643&amp;partnerID=40&amp;md5=191f482fd0b659edcc81cf5355ff7b45</t>
  </si>
  <si>
    <t>2-s2.0-85132336377</t>
  </si>
  <si>
    <t>rayyan-218687513</t>
  </si>
  <si>
    <t>Flexible Threshold Ring Signature in Chronological Order for Privacy Protection in Edge Computing</t>
  </si>
  <si>
    <t>Wang, Zhiwei and Fan, Jiaxing</t>
  </si>
  <si>
    <t>https://www.scopus.com/inward/record.uri?eid=2-s2.0-85132336377&amp;doi=10.1109%2fTCC.2020.2974954&amp;partnerID=40&amp;md5=1cdb7d7bfb8a034e7aabf3003896de9c</t>
  </si>
  <si>
    <t>2-s2.0-85129681164</t>
  </si>
  <si>
    <t>rayyan-218687514</t>
  </si>
  <si>
    <t>Efficient and Secure Algorithm: The Application and Improvement of ECDSA</t>
  </si>
  <si>
    <t>Proceedings - 2022 International Conference on Big Data, Information and Computer Network, BDICN 2022</t>
  </si>
  <si>
    <t>Shang, Yuanbo</t>
  </si>
  <si>
    <t>https://www.scopus.com/inward/record.uri?eid=2-s2.0-85129681164&amp;doi=10.1109%2fBDICN55575.2022.00043&amp;partnerID=40&amp;md5=ac339dcf07cb6ae43eedcbc2c96611c1</t>
  </si>
  <si>
    <t>2-s2.0-85114711633</t>
  </si>
  <si>
    <t>rayyan-218687515</t>
  </si>
  <si>
    <t>BlockTrail: A Service for Secure and Transparent Blockchain-Driven Audit Trails</t>
  </si>
  <si>
    <t>Ahmad, Ashar and Saad, Muhammad and Al Ghamdi, Mohammed and Nyang, DaeHun and Mohaisen, David</t>
  </si>
  <si>
    <t>https://www.scopus.com/inward/record.uri?eid=2-s2.0-85114711633&amp;doi=10.1109%2fJSYST.2021.3097744&amp;partnerID=40&amp;md5=b45cf56e4f2042ed977f79d4aa8ba5e1</t>
  </si>
  <si>
    <t>2-s2.0-85129950877</t>
  </si>
  <si>
    <t>rayyan-218687516</t>
  </si>
  <si>
    <t>Research on Blockchain Technology and Media Industry Applications in the Context of Big Data</t>
  </si>
  <si>
    <t>Peng, Chen and Liu, Zhikun and Wen, Fang and Lee, Jong-Yoon and Cui, Feng</t>
  </si>
  <si>
    <t>https://www.scopus.com/inward/record.uri?eid=2-s2.0-85129950877&amp;doi=10.1155%2f2022%2f3038436&amp;partnerID=40&amp;md5=32845da88e3806625d4a9b2256b5a434</t>
  </si>
  <si>
    <t>2-s2.0-85160601431</t>
  </si>
  <si>
    <t>rayyan-218687517</t>
  </si>
  <si>
    <t>Blockchain for Secure Healthcare Using Internet of Medical Things (IoMT)</t>
  </si>
  <si>
    <t>Gupta, Sunil and Sharma, Hitesh Kumar and Kapoor, Monit</t>
  </si>
  <si>
    <t>https://www.scopus.com/inward/record.uri?eid=2-s2.0-85160601431&amp;doi=10.1007%2f978-3-031-18896-1&amp;partnerID=40&amp;md5=48859ae4937bee57d874a2b4d9372bcf</t>
  </si>
  <si>
    <t>2-s2.0-85133119823</t>
  </si>
  <si>
    <t>rayyan-218687518</t>
  </si>
  <si>
    <t>ContIG: Self-supervised Multimodal Contrastive Learning for Medical Imaging with Genetics</t>
  </si>
  <si>
    <t>Taleb, Aiham and Kirchler, Matthias and Monti, Remo and Lippert, Christoph</t>
  </si>
  <si>
    <t>https://www.scopus.com/inward/record.uri?eid=2-s2.0-85133119823&amp;doi=10.1109%2fCVPR52688.2022.02024&amp;partnerID=40&amp;md5=1335a101b45c2d5b140fcbce81371765</t>
  </si>
  <si>
    <t>2-s2.0-85130117860</t>
  </si>
  <si>
    <t>rayyan-218687519</t>
  </si>
  <si>
    <t>A Predictive Maintenance System for Reverse Supply Chain Operations</t>
  </si>
  <si>
    <t>Logistics</t>
  </si>
  <si>
    <t>Gayialis, Sotiris P. and Kechagias, Evripidis P. and Konstantakopoulos, Grigorios D. and Papadopoulos, Georgios A.</t>
  </si>
  <si>
    <t>https://www.scopus.com/inward/record.uri?eid=2-s2.0-85130117860&amp;doi=10.3390%2flogistics6010004&amp;partnerID=40&amp;md5=cb07536e45e0daf7c4b3d4ee25c34001</t>
  </si>
  <si>
    <t>2-s2.0-85108216852</t>
  </si>
  <si>
    <t>rayyan-218687520</t>
  </si>
  <si>
    <t>The interplay between the Internet of things and supply chain management: challenges and opportunities based on a systematic literature review</t>
  </si>
  <si>
    <t>Benchmarking</t>
  </si>
  <si>
    <t>Rebelo, RÃ´mulo Marcos Lardosa and Pereira, Susana Carla Farias and Queiroz, Maciel M.</t>
  </si>
  <si>
    <t>https://www.scopus.com/inward/record.uri?eid=2-s2.0-85108216852&amp;doi=10.1108%2fBIJ-02-2021-0085&amp;partnerID=40&amp;md5=32dfc4d6e33515abba41cdd91aa0e9e9</t>
  </si>
  <si>
    <t>2-s2.0-85140924913</t>
  </si>
  <si>
    <t>rayyan-218687521</t>
  </si>
  <si>
    <t>Curb: Trusted and Scalable Software-Defined Network Control Plane for Edge Computing</t>
  </si>
  <si>
    <t>Xu, Minghui and Wang, Chenxu and Zou, Yifei and Yu, Dongxiao and Cheng, Xiuzhen and Lyu, Weifeng</t>
  </si>
  <si>
    <t>https://www.scopus.com/inward/record.uri?eid=2-s2.0-85140924913&amp;doi=10.1109%2fICDCS54860.2022.00054&amp;partnerID=40&amp;md5=0fc553b8f6339133523916c2ff560564</t>
  </si>
  <si>
    <t>2-s2.0-85153100221</t>
  </si>
  <si>
    <t>rayyan-218687522</t>
  </si>
  <si>
    <t>Internet of Things Security and Forensics: Concern and Challenges for Inspecting Cyber Attacks</t>
  </si>
  <si>
    <t>Proceedings - 2nd International Conference on Next Generation Intelligent Systems, ICNGIS 2022</t>
  </si>
  <si>
    <t>Dave, Madhavi</t>
  </si>
  <si>
    <t>https://www.scopus.com/inward/record.uri?eid=2-s2.0-85153100221&amp;doi=10.1109%2fICNGIS54955.2022.10079829&amp;partnerID=40&amp;md5=fd0c249265dea399878f6c01084a49eb</t>
  </si>
  <si>
    <t>2-s2.0-85135075844</t>
  </si>
  <si>
    <t>rayyan-218687523</t>
  </si>
  <si>
    <t>Design of Data Sharing Platform Based on Blockchain and IPFS Technology</t>
  </si>
  <si>
    <t>Li, Weijing and Zhou, Zicheng and Fan, Wen and Gao, Juan</t>
  </si>
  <si>
    <t>https://www.scopus.com/inward/record.uri?eid=2-s2.0-85135075844&amp;doi=10.1155%2f2022%2f3937725&amp;partnerID=40&amp;md5=3dfe616bf17a6db12b32e142eff19005</t>
  </si>
  <si>
    <t>2-s2.0-85122513819</t>
  </si>
  <si>
    <t>rayyan-218687524</t>
  </si>
  <si>
    <t>Data security storage mechanism based on blockchain industrial Internet of Things</t>
  </si>
  <si>
    <t>Wang, Jin and Chen, Jiahao and Ren, Yongjun and Sharma, Pradip Kumar and Alfarraj, Osama and Tolba, Amr</t>
  </si>
  <si>
    <t>https://www.scopus.com/inward/record.uri?eid=2-s2.0-85122513819&amp;doi=10.1016%2fj.cie.2021.107903&amp;partnerID=40&amp;md5=ea2145433baf20e98b845416c9d81842</t>
  </si>
  <si>
    <t>2-s2.0-85137866071</t>
  </si>
  <si>
    <t>rayyan-218687525</t>
  </si>
  <si>
    <t>Detecting Out-Of-Context Objects Using Graph Context Reasoning Network</t>
  </si>
  <si>
    <t>IJCAI International Joint Conference on Artificial Intelligence</t>
  </si>
  <si>
    <t>Acharya, Manoj and Roy, Anirban and Koneripalli, Kaushik and Jha, Susmit and Kanan, Christopher and Divakaran, Ajay</t>
  </si>
  <si>
    <t>https://www.scopus.com/inward/record.uri?eid=2-s2.0-85137866071&amp;doi=10.24963%2fijcai.2022%2f89&amp;partnerID=40&amp;md5=ba2b8f4fee7c52291206309fbc0cece9</t>
  </si>
  <si>
    <t>International Joint Conferences on Artificial Intelligence</t>
  </si>
  <si>
    <t>2-s2.0-85141630174</t>
  </si>
  <si>
    <t>rayyan-218687526</t>
  </si>
  <si>
    <t>Reshaping the Future of Recruitment through Talent Reputation and Verifiable Credentials using Blockchain Technology</t>
  </si>
  <si>
    <t>2022 10th International Conference on Information and Communication Technology, ICoICT 2022</t>
  </si>
  <si>
    <t>Sulaiman, Raihan and Alamsyah, Andry and Wulansari, Puspita</t>
  </si>
  <si>
    <t>https://www.scopus.com/inward/record.uri?eid=2-s2.0-85141630174&amp;doi=10.1109%2fICoICT55009.2022.9914891&amp;partnerID=40&amp;md5=dce7dceb7c43eb305e8de66f25c02f19</t>
  </si>
  <si>
    <t>2-s2.0-85141570213</t>
  </si>
  <si>
    <t>rayyan-218687527</t>
  </si>
  <si>
    <t>Concealed Object Detection With Microwave Imaging Using Vivaldi Antennas Utilizing Novel Time-Domain Beamforming Algorithm</t>
  </si>
  <si>
    <t>Asok, Athul O. and Nath S. J, Gokul and Dey, Sukomal</t>
  </si>
  <si>
    <t>https://www.scopus.com/inward/record.uri?eid=2-s2.0-85141570213&amp;doi=10.1109%2fACCESS.2022.3218892&amp;partnerID=40&amp;md5=15e8d4b606f44a478c284df2ffa9c2b3</t>
  </si>
  <si>
    <t>2-s2.0-85145769455</t>
  </si>
  <si>
    <t>rayyan-218687528</t>
  </si>
  <si>
    <t>Formal Methods for the Verification of Smart Contracts: A Review</t>
  </si>
  <si>
    <t>Krichen, Moez and Lahami, Mariam and Al-Haija, Qasem Abu</t>
  </si>
  <si>
    <t>https://www.scopus.com/inward/record.uri?eid=2-s2.0-85145769455&amp;doi=10.1109%2fSIN56466.2022.9970534&amp;partnerID=40&amp;md5=c0d1ffbc40c715f99d8d739593d8e21d</t>
  </si>
  <si>
    <t>2-s2.0-85142431183</t>
  </si>
  <si>
    <t>rayyan-218687529</t>
  </si>
  <si>
    <t>Lightweight Auditable Secure Cloud Storage With Privacy Enabled Data Storage Optimization</t>
  </si>
  <si>
    <t>2022 IEEE International Conference on Blockchain and Distributed Systems Security, ICBDS 2022</t>
  </si>
  <si>
    <t>Rathod, Subhash and Khobragade, Ratnashil N. and Thakare, Vilas M. and Walse, K.H. and Pawar, Sushama</t>
  </si>
  <si>
    <t>https://www.scopus.com/inward/record.uri?eid=2-s2.0-85142431183&amp;doi=10.1109%2fICBDS53701.2022.9935980&amp;partnerID=40&amp;md5=3520aaf6342d5cfd63298754d3542a7b</t>
  </si>
  <si>
    <t>2-s2.0-85127745550</t>
  </si>
  <si>
    <t>rayyan-218687530</t>
  </si>
  <si>
    <t>Privacy Preservation and Access Control for Sharing Electronic Health Records Using Blockchain Technology</t>
  </si>
  <si>
    <t>Boumezbeur, Insaf and Zarour, Karim</t>
  </si>
  <si>
    <t>https://www.scopus.com/inward/record.uri?eid=2-s2.0-85127745550&amp;doi=10.18267%2fj.aip.176&amp;partnerID=40&amp;md5=58852cf22a616de3909ec4e10f9dd1ca</t>
  </si>
  <si>
    <t>2-s2.0-85119418673</t>
  </si>
  <si>
    <t>rayyan-218687531</t>
  </si>
  <si>
    <t>Novel Arabic e-Text Watermarking Supporting Partial Dishonesty Based on Counting-Based Secret Sharing</t>
  </si>
  <si>
    <t>Almehmadi, Esraa and Gutub, Adnan</t>
  </si>
  <si>
    <t>https://www.scopus.com/inward/record.uri?eid=2-s2.0-85119418673&amp;doi=10.1007%2fs13369-021-06200-7&amp;partnerID=40&amp;md5=d37ba9a97400832a9a23cee05ee98485</t>
  </si>
  <si>
    <t>2-s2.0-85117278241</t>
  </si>
  <si>
    <t>rayyan-218687532</t>
  </si>
  <si>
    <t>Blockchain for Edge of Things: Applications, Opportunities, and Challenges</t>
  </si>
  <si>
    <t>Gadekallu, Thippa Reddy and Pham, Quoc-Viet and Nguyen, Dinh C. and Maddikunta, Praveen Kumar Reddy and Deepa, N. and Prabadevi, B. and Pathirana, Pubudu N. and Zhao, Jun and Hwang, Won-Joo</t>
  </si>
  <si>
    <t>https://www.scopus.com/inward/record.uri?eid=2-s2.0-85117278241&amp;doi=10.1109%2fJIOT.2021.3119639&amp;partnerID=40&amp;md5=c495d1c7673fdfe2e4b92b3c814f2bbf</t>
  </si>
  <si>
    <t>2-s2.0-85136315900</t>
  </si>
  <si>
    <t>rayyan-218687533</t>
  </si>
  <si>
    <t>Optimal Single Chromosome-Inversion Correcting Codes for Data Storage in Live DNA</t>
  </si>
  <si>
    <t>IEEE International Symposium on Information Theory - Proceedings</t>
  </si>
  <si>
    <t>Thanh Nguyen, Tuan and Cai, Kui and Song, Wentu and Schouhamer Immink, Kees A.</t>
  </si>
  <si>
    <t>https://www.scopus.com/inward/record.uri?eid=2-s2.0-85136315900&amp;doi=10.1109%2fISIT50566.2022.9834376&amp;partnerID=40&amp;md5=6d8257a9c0fa4148f8b8b549d69c4a2f</t>
  </si>
  <si>
    <t>2-s2.0-85136124421</t>
  </si>
  <si>
    <t>rayyan-218687534</t>
  </si>
  <si>
    <t>Deployment of a LoRa-based Network and Web Monitoring Application for a Smart Farm</t>
  </si>
  <si>
    <t>2022 IEEE International Workshop on Metrology for Industry 4.0 and IoT, MetroInd 4.0 and IoT 2022 - Proceedings</t>
  </si>
  <si>
    <t>Saban, Mohamed and Aghzout, Otman and Rosado-Munoz, Alfredo</t>
  </si>
  <si>
    <t>https://www.scopus.com/inward/record.uri?eid=2-s2.0-85136124421&amp;doi=10.1109%2fMetroInd4.0IoT54413.2022.9831521&amp;partnerID=40&amp;md5=10739c36e70fbe6b16671f55a7261249</t>
  </si>
  <si>
    <t>2-s2.0-85142447635</t>
  </si>
  <si>
    <t>rayyan-218687535</t>
  </si>
  <si>
    <t>Model for Efficient Data Storage on Public Cloud</t>
  </si>
  <si>
    <t>https://www.scopus.com/inward/record.uri?eid=2-s2.0-85142447635&amp;doi=10.1109%2fICBDS53701.2022.9935881&amp;partnerID=40&amp;md5=3693394172b34258bc47bf7909edff98</t>
  </si>
  <si>
    <t>2-s2.0-85128636587</t>
  </si>
  <si>
    <t>rayyan-218687536</t>
  </si>
  <si>
    <t>Research on Data Security Sharing in Blockchain: Challenges and Prospects</t>
  </si>
  <si>
    <t>2022 IEEE International Conference on Electrical Engineering, Big Data and Algorithms, EEBDA 2022</t>
  </si>
  <si>
    <t>Zhong, Cong and Liu, Kai and Liang, Zhihong and Huang, Yuxiang and Xiong, Fei and Guo, Zhichang</t>
  </si>
  <si>
    <t>https://www.scopus.com/inward/record.uri?eid=2-s2.0-85128636587&amp;doi=10.1109%2fEEBDA53927.2022.9744992&amp;partnerID=40&amp;md5=fc2e5c3820d1adbc0a8dd2b46f93ecf3</t>
  </si>
  <si>
    <t>2-s2.0-85130863465</t>
  </si>
  <si>
    <t>rayyan-218687537</t>
  </si>
  <si>
    <t>Integrated Sensing Devices for Disease Prevention and Health Alerts in Smart Homes</t>
  </si>
  <si>
    <t>Haghi, Mostafa and Spicher, Nicolai and Wang, Ju and Deserno, Thomas M.</t>
  </si>
  <si>
    <t>https://www.scopus.com/inward/record.uri?eid=2-s2.0-85130863465&amp;doi=10.3233%2fSHTI220007&amp;partnerID=40&amp;md5=3a21e655479bbb3d94dbe3b8303624b4</t>
  </si>
  <si>
    <t>2-s2.0-85148476522</t>
  </si>
  <si>
    <t>rayyan-218687538</t>
  </si>
  <si>
    <t>Protection of Data in Edge and Cloud Computing</t>
  </si>
  <si>
    <t>Ati, Modafar and Al Bostami, Reem</t>
  </si>
  <si>
    <t>https://www.scopus.com/inward/record.uri?eid=2-s2.0-85148476522&amp;doi=10.1109%2fICOCO56118.2022.10031744&amp;partnerID=40&amp;md5=f67a65570f000747999f2146a5ce8382</t>
  </si>
  <si>
    <t>2-s2.0-85127371252</t>
  </si>
  <si>
    <t>rayyan-218687539</t>
  </si>
  <si>
    <t>Design and implementation of efficient hash functions</t>
  </si>
  <si>
    <t>2022 IEEE 2nd International Conference on Power, Electronics and Computer Applications, ICPECA 2022</t>
  </si>
  <si>
    <t>Zhuoyu, Han and Yongzhen, Li</t>
  </si>
  <si>
    <t>https://www.scopus.com/inward/record.uri?eid=2-s2.0-85127371252&amp;doi=10.1109%2fICPECA53709.2022.9719176&amp;partnerID=40&amp;md5=966018fd364e3f73d5580bab12f2d942</t>
  </si>
  <si>
    <t>2-s2.0-85128424401</t>
  </si>
  <si>
    <t>rayyan-218687540</t>
  </si>
  <si>
    <t>Lightweight Blockchain Framework For Medical Record Data Integrity</t>
  </si>
  <si>
    <t>Journal of Applied Science and Engineering</t>
  </si>
  <si>
    <t>Mardiansyah, Viddi and Sari, Riri Fitri</t>
  </si>
  <si>
    <t>https://www.scopus.com/inward/record.uri?eid=2-s2.0-85128424401&amp;doi=10.6180%2fjase.202301_26%281%29.0010&amp;partnerID=40&amp;md5=acf58cb7bd46c904d1f3a99a3b59cec2</t>
  </si>
  <si>
    <t>Tamkang University</t>
  </si>
  <si>
    <t>rayyan-218687541</t>
  </si>
  <si>
    <t>Saidi, Hafida and Labraoui, Nabila and Ari, Ado Adamou Abba and Maglaras, Leandros A. and Emati, Joel Herve Mboussam</t>
  </si>
  <si>
    <t>https://www.scopus.com/inward/record.uri?eid=2-s2.0-85139447854&amp;doi=10.1109%2fACCESS.2022.3207803&amp;partnerID=40&amp;md5=e5b264ad295f4b8d1255ca27b3e1c581</t>
  </si>
  <si>
    <t>2-s2.0-85153750261</t>
  </si>
  <si>
    <t>rayyan-218687542</t>
  </si>
  <si>
    <t>Managing privacy, confidentiality, and risk: towards trust</t>
  </si>
  <si>
    <t>Health Information Exchange: Navigating and Managing a Network of Health Information Systems</t>
  </si>
  <si>
    <t>Fillmore, Ammon R. and McKinley, Carl D. and Tallman, Eileen F.</t>
  </si>
  <si>
    <t>https://www.scopus.com/inward/record.uri?eid=2-s2.0-85153750261&amp;doi=10.1016%2fB978-0-323-90802-3.00030-7&amp;partnerID=40&amp;md5=0c92463894356edb50f24ac9f5722674</t>
  </si>
  <si>
    <t>2-s2.0-85131143611</t>
  </si>
  <si>
    <t>rayyan-218687543</t>
  </si>
  <si>
    <t>Digital Chain of Custody for CBRNE Events: Custody Transfer Governance</t>
  </si>
  <si>
    <t>Pestana, Gabriel F. and Carvalho, LuÃ­s M. and Gouveia-Carvalho, JÃºlio and Antunes, Wilson</t>
  </si>
  <si>
    <t>https://www.scopus.com/inward/record.uri?eid=2-s2.0-85131143611&amp;doi=10.1007%2f978-3-031-04819-7_30&amp;partnerID=40&amp;md5=53a03f438a4032a0956059c81efea975</t>
  </si>
  <si>
    <t>2-s2.0-85118957997</t>
  </si>
  <si>
    <t>rayyan-218687544</t>
  </si>
  <si>
    <t>zkrpChain: Towards multi-party privacy-preserving data auditing for consortium blockchains based on zero-knowledge range proofs</t>
  </si>
  <si>
    <t>Xu, Shiwei and Cai, Xiaowen and Zhao, Yizhi and Ren, Zhengwei and Du, Le and Wang, Qin and Zhou, Jianying</t>
  </si>
  <si>
    <t>https://www.scopus.com/inward/record.uri?eid=2-s2.0-85118957997&amp;doi=10.1016%2fj.future.2021.09.034&amp;partnerID=40&amp;md5=2893af758bd989bad57046543ee7b409</t>
  </si>
  <si>
    <t>2-s2.0-85134886701</t>
  </si>
  <si>
    <t>rayyan-218687545</t>
  </si>
  <si>
    <t>An Attribute-Based Access Control Model for Internet of Things Using Hyperledger Fabric Blockchain</t>
  </si>
  <si>
    <t>Shammar, Elham A. and Zahary, Ammar T. and Al-Shargabi, Asma A.</t>
  </si>
  <si>
    <t>https://www.scopus.com/inward/record.uri?eid=2-s2.0-85134886701&amp;doi=10.1155%2f2022%2f6926408&amp;partnerID=40&amp;md5=f2bc2229659915fe140fdef5fac354a9</t>
  </si>
  <si>
    <t>2-s2.0-85130818094</t>
  </si>
  <si>
    <t>rayyan-218687546</t>
  </si>
  <si>
    <t>Privacy-Preserving Blockchain-Based Healthcare System for IoT Devices Using zk-SNARK</t>
  </si>
  <si>
    <t>Luong, Duc Anh and Park, Jong Hwan</t>
  </si>
  <si>
    <t>https://www.scopus.com/inward/record.uri?eid=2-s2.0-85130818094&amp;doi=10.1109%2fACCESS.2022.3177211&amp;partnerID=40&amp;md5=f923b95ba4a6bd169257b114d30e3398</t>
  </si>
  <si>
    <t>2-s2.0-85128203883</t>
  </si>
  <si>
    <t>rayyan-218687547</t>
  </si>
  <si>
    <t>Encryption Techniques for Smart Systems Data Security Offloaded to the Cloud</t>
  </si>
  <si>
    <t>Qureshi, Muhammad Bilal and Qureshi, Muhammad Shuaib and Tahir, Saqib and Anwar, Aamir and Hussain, Saddam and Uddin, Mueen and Chen, Chin-Ling</t>
  </si>
  <si>
    <t>https://www.scopus.com/inward/record.uri?eid=2-s2.0-85128203883&amp;doi=10.3390%2fsym14040695&amp;partnerID=40&amp;md5=da5120665d8e4c45fdd1e088e165b42e</t>
  </si>
  <si>
    <t>2-s2.0-85126776991</t>
  </si>
  <si>
    <t>rayyan-218687548</t>
  </si>
  <si>
    <t>Blockchain-Based Security Mechanisms for IoMT Edge Networks in IoMT-Based Healthcare Monitoring Systems</t>
  </si>
  <si>
    <t>Pelekoudas-Oikonomou, Filippos and Zachos, Georgios and Papaioannou, Maria and de Ree, Marcus and Ribeiro, JosÃ© C. and Mantas, Georgios and Rodriguez, Jonathan</t>
  </si>
  <si>
    <t>https://www.scopus.com/inward/record.uri?eid=2-s2.0-85126776991&amp;doi=10.3390%2fs22072449&amp;partnerID=40&amp;md5=3de94daf396ca9d2f58b6969b98bf607</t>
  </si>
  <si>
    <t>2-s2.0-85127325767</t>
  </si>
  <si>
    <t>rayyan-218687549</t>
  </si>
  <si>
    <t>Effective Classification of Synovial Sarcoma Cancer Using Structure Features and Support Vectors</t>
  </si>
  <si>
    <t>Arunachalam, P. and Janakiraman, N. and Rashid, Junaid and Kim, Jungeun and Samanta, Sovan and Naseem, Usman and Sivaraman, Arun Kumar and Balasundaram, A.</t>
  </si>
  <si>
    <t>https://www.scopus.com/inward/record.uri?eid=2-s2.0-85127325767&amp;doi=10.32604%2fcmc.2022.025339&amp;partnerID=40&amp;md5=16b65fe82fd118de56bfb22727cba6d5</t>
  </si>
  <si>
    <t>2-s2.0-85119086749</t>
  </si>
  <si>
    <t>rayyan-218687550</t>
  </si>
  <si>
    <t>Supply chain firm performance in circular economy and digital era to achieve sustainable development goals</t>
  </si>
  <si>
    <t>Nayal, Kirti and Kumar, Shashank and Raut, Rakesh D. and Queiroz, Maciel M. and Priyadarshinee, Pragati and Narkhede, Balkrishna E.</t>
  </si>
  <si>
    <t>https://www.scopus.com/inward/record.uri?eid=2-s2.0-85119086749&amp;doi=10.1002%2fbse.2935&amp;partnerID=40&amp;md5=3f884dfcbc482dda20c5c2b10b430909</t>
  </si>
  <si>
    <t>2-s2.0-85163051643</t>
  </si>
  <si>
    <t>rayyan-218687551</t>
  </si>
  <si>
    <t>BLIP: Bootstrapping Language-Image Pre-training for Unified Vision-Language Understanding and Generation</t>
  </si>
  <si>
    <t>Proceedings of Machine Learning Research</t>
  </si>
  <si>
    <t>Li, Junnan and Li, Dongxu and Xiong, Caiming and Hoi, Steven</t>
  </si>
  <si>
    <t>https://www.scopus.com/inward/record.uri?eid=2-s2.0-85163051643&amp;partnerID=40&amp;md5=2f37565dd69753836cfaf0344c914124</t>
  </si>
  <si>
    <t>ML Research Press</t>
  </si>
  <si>
    <t>2-s2.0-85128771307</t>
  </si>
  <si>
    <t>rayyan-218687552</t>
  </si>
  <si>
    <t>An Effective Approach to the Cross-Border Exchange of Digital Evidence Using Blockchain</t>
  </si>
  <si>
    <t>LÃ³pez-Aguilar, Pablo and Solanas, Agusti</t>
  </si>
  <si>
    <t>https://www.scopus.com/inward/record.uri?eid=2-s2.0-85128771307&amp;doi=10.1007%2f978-3-030-95498-7_19&amp;partnerID=40&amp;md5=154cb446dbf410fafd74c23fbd5cf2d3</t>
  </si>
  <si>
    <t>2-s2.0-85127957419</t>
  </si>
  <si>
    <t>rayyan-218687553</t>
  </si>
  <si>
    <t>Environmental Public Interest Litigation in China: Findings from 570 Court Cases Brought by NGOs, Public Prosecutors and Local Government</t>
  </si>
  <si>
    <t>Journal of Environmental Law</t>
  </si>
  <si>
    <t>Xie, Lei and Xu, Lu</t>
  </si>
  <si>
    <t>https://www.scopus.com/inward/record.uri?eid=2-s2.0-85127957419&amp;doi=10.1093%2fjel%2feqab029&amp;partnerID=40&amp;md5=f0590f8a57eb1166ce776fe6903ba983</t>
  </si>
  <si>
    <t>2-s2.0-85139828429</t>
  </si>
  <si>
    <t>rayyan-218687554</t>
  </si>
  <si>
    <t>Forensic Recovery of File System Metadata for Digital Forensic Investigation</t>
  </si>
  <si>
    <t>Oh, Junghoon and Lee, Sangjin and Hwang, Hyunuk</t>
  </si>
  <si>
    <t>https://www.scopus.com/inward/record.uri?eid=2-s2.0-85139828429&amp;doi=10.1109%2fACCESS.2022.3213030&amp;partnerID=40&amp;md5=f44be952a09feda1d44e2c9347cc191f</t>
  </si>
  <si>
    <t>rayyan-218687555</t>
  </si>
  <si>
    <t>How NFTs could transform health information exchange</t>
  </si>
  <si>
    <t>Science</t>
  </si>
  <si>
    <t>Kostick-Quenet, Kristin and Mandl, Kenneth D. and Minssen, Timo and Cohen, I. Glenn and Gasser, Urs and Kohane, Isaac and McGuire, Amy L.</t>
  </si>
  <si>
    <t>https://www.scopus.com/inward/record.uri?eid=2-s2.0-85124036491&amp;doi=10.1126%2fscience.abm2004&amp;partnerID=40&amp;md5=fbfb199c089aea232fd1cd1a13e271b3</t>
  </si>
  <si>
    <t>American Association for the Advancement of Science</t>
  </si>
  <si>
    <t>2-s2.0-85121920313</t>
  </si>
  <si>
    <t>rayyan-218687556</t>
  </si>
  <si>
    <t>A framework for privacy-preservation of IoT healthcare data using Federated Learning and blockchain technology</t>
  </si>
  <si>
    <t>Singh, Saurabh and Rathore, Shailendra and Alfarraj, Osama and Tolba, Amr and Yoon, Byungun</t>
  </si>
  <si>
    <t>https://www.scopus.com/inward/record.uri?eid=2-s2.0-85121920313&amp;doi=10.1016%2fj.future.2021.11.028&amp;partnerID=40&amp;md5=03e717de27a35435617126533e2f2140</t>
  </si>
  <si>
    <t>2-s2.0-85136923061</t>
  </si>
  <si>
    <t>rayyan-218687557</t>
  </si>
  <si>
    <t>Detection of relevant digital evidence in the forensic timelines</t>
  </si>
  <si>
    <t>2022 14th International Conference on Electronics, Computers and Artificial Intelligence, ECAI 2022</t>
  </si>
  <si>
    <t>Markova, Eva and Sokol, Pavol and Kovacova, Kristina</t>
  </si>
  <si>
    <t>https://www.scopus.com/inward/record.uri?eid=2-s2.0-85136923061&amp;doi=10.1109%2fECAI54874.2022.9847438&amp;partnerID=40&amp;md5=a6f229f1369bf5eacafa0d6c24126047</t>
  </si>
  <si>
    <t>2-s2.0-85135228137</t>
  </si>
  <si>
    <t>rayyan-218687558</t>
  </si>
  <si>
    <t>Report on the First DES Fixed Points for Non-Weak Keys: Case-Study of Hacking an IoT Environment</t>
  </si>
  <si>
    <t>Tihanyi, Norbert</t>
  </si>
  <si>
    <t>https://www.scopus.com/inward/record.uri?eid=2-s2.0-85135228137&amp;doi=10.1109%2fACCESS.2022.3192399&amp;partnerID=40&amp;md5=65a7fcabf0f399f2ceedbea9fbe62020</t>
  </si>
  <si>
    <t>rayyan-218687559</t>
  </si>
  <si>
    <t>Athanere, Smita and Thakur, Ramesh</t>
  </si>
  <si>
    <t>https://www.scopus.com/inward/record.uri?eid=2-s2.0-85124629321&amp;doi=10.1016%2fj.jksuci.2022.01.019&amp;partnerID=40&amp;md5=af3705bfe7f80015b932117a867820b7</t>
  </si>
  <si>
    <t>2-s2.0-85125862007</t>
  </si>
  <si>
    <t>rayyan-218687560</t>
  </si>
  <si>
    <t>Industry 5.0: A survey on enabling technologies and potential applications</t>
  </si>
  <si>
    <t>Maddikunta, Praveen Kumar Reddy and Pham, Quoc-Viet and B, Prabadevi and Deepa, N. and Dev, Kapal and Gadekallu, Thippa Reddy and Ruby, Rukhsana and Liyanage, Madhusanka</t>
  </si>
  <si>
    <t>https://www.scopus.com/inward/record.uri?eid=2-s2.0-85125862007&amp;doi=10.1016%2fj.jii.2021.100257&amp;partnerID=40&amp;md5=043dd2fed4f082e0f6f99afab5fcd8bc</t>
  </si>
  <si>
    <t>2-s2.0-85090159886</t>
  </si>
  <si>
    <t>rayyan-218687561</t>
  </si>
  <si>
    <t>Integrating encryption techniques for secure data storage in the cloud</t>
  </si>
  <si>
    <t>Seth, Bijeta and Dalal, Surjeet and Jaglan, Vivek and Le, Dac-Nhuong and Mohan, Senthilkumar and Srivastava, Gautam</t>
  </si>
  <si>
    <t>https://www.scopus.com/inward/record.uri?eid=2-s2.0-85090159886&amp;doi=10.1002%2fett.4108&amp;partnerID=40&amp;md5=537e2b77c9b51a1941f1bb7a7a574f36</t>
  </si>
  <si>
    <t>2-s2.0-85129569462</t>
  </si>
  <si>
    <t>rayyan-218687562</t>
  </si>
  <si>
    <t>A Conceptual Framework for Understanding the Impact of Internet of Things on Supply Chain Management</t>
  </si>
  <si>
    <t>Operations and Supply Chain Management</t>
  </si>
  <si>
    <t>Ben-Daya, Mohamed and Hassini, Elkafi and Bahroun, Zied</t>
  </si>
  <si>
    <t>https://www.scopus.com/inward/record.uri?eid=2-s2.0-85129569462&amp;doi=10.31387%2foscm0490345&amp;partnerID=40&amp;md5=f69a17dd8ae1af762f294ac0626ab02e</t>
  </si>
  <si>
    <t>Operations and Supply Chain Management Forum</t>
  </si>
  <si>
    <t>2-s2.0-85141600078</t>
  </si>
  <si>
    <t>rayyan-218687563</t>
  </si>
  <si>
    <t>Problem-based cybersecurity lab with knowledge graph as guidance</t>
  </si>
  <si>
    <t>Deng, Yuli and Zeng, Zhen and Jha, Kritshekhar and Huang, Dijiang</t>
  </si>
  <si>
    <t>https://www.scopus.com/inward/record.uri?eid=2-s2.0-85141600078&amp;doi=10.37965%2fjait.2022.0066&amp;partnerID=40&amp;md5=e68f5583dfb036da8d5fbeafe9b4720e</t>
  </si>
  <si>
    <t>2-s2.0-85149125418</t>
  </si>
  <si>
    <t>rayyan-218687564</t>
  </si>
  <si>
    <t>Forensic Techniques to Detect Hidden Data in Alternate Data Streams in NTFS</t>
  </si>
  <si>
    <t>Hermon, Rahul and Singh, Upasna and Singh, Bhupendra</t>
  </si>
  <si>
    <t>https://www.scopus.com/inward/record.uri?eid=2-s2.0-85149125418&amp;doi=10.1109%2fIBSSC56953.2022.10037507&amp;partnerID=40&amp;md5=e19061297f34ffd311c2b775d7c7b5d2</t>
  </si>
  <si>
    <t>2-s2.0-85134234538</t>
  </si>
  <si>
    <t>rayyan-218687565</t>
  </si>
  <si>
    <t>Machine Learning-Based Security Solutions for Critical Cyber-Physical Systems</t>
  </si>
  <si>
    <t>10th International Symposium on Digital Forensics and Security, ISDFS 2022</t>
  </si>
  <si>
    <t>Raza, Asad and Memon, Shahzad and Nizamani, Muhammad Ali and Hussain Shah, Mahmood</t>
  </si>
  <si>
    <t>https://www.scopus.com/inward/record.uri?eid=2-s2.0-85134234538&amp;doi=10.1109%2fISDFS55398.2022.9800811&amp;partnerID=40&amp;md5=7c955d490b5c8b812a2c4cbd67a7f0b0</t>
  </si>
  <si>
    <t>2-s2.0-85131433940</t>
  </si>
  <si>
    <t>rayyan-218687566</t>
  </si>
  <si>
    <t>A Secret Sharing-Based Distributed Cloud System for Privacy Protection</t>
  </si>
  <si>
    <t>Human-centric Computing and Information Sciences</t>
  </si>
  <si>
    <t>Kim, Tae Woo and El Azzaoui, Abir and Koh, Byoungsoo and Kim, Jaesoo and Park, Jong Hyuk</t>
  </si>
  <si>
    <t>https://www.scopus.com/inward/record.uri?eid=2-s2.0-85131433940&amp;doi=10.22967%2fHCIS.2022.12.020&amp;partnerID=40&amp;md5=5739e0d056717302c14465984c4de575</t>
  </si>
  <si>
    <t>Korea Information Processing Society</t>
  </si>
  <si>
    <t>2-s2.0-85131915017</t>
  </si>
  <si>
    <t>rayyan-218687567</t>
  </si>
  <si>
    <t>Personally Identifiable Information (PII) Detection and Obfuscation Using YOLOv3 Object Detector</t>
  </si>
  <si>
    <t>Soni, Saurabh and Hiran, Kamal Kant</t>
  </si>
  <si>
    <t>https://www.scopus.com/inward/record.uri?eid=2-s2.0-85131915017&amp;doi=10.1007%2f978-3-031-07012-9_24&amp;partnerID=40&amp;md5=8968f4abe3f6f727842bd4111310ce9d</t>
  </si>
  <si>
    <t>2-s2.0-85117256319</t>
  </si>
  <si>
    <t>rayyan-218687568</t>
  </si>
  <si>
    <t>Themes in data mining, big data, and crime analytics</t>
  </si>
  <si>
    <t>Wiley Interdisciplinary Reviews: Data Mining and Knowledge Discovery</t>
  </si>
  <si>
    <t>Oatley, Giles C.</t>
  </si>
  <si>
    <t>https://www.scopus.com/inward/record.uri?eid=2-s2.0-85117256319&amp;doi=10.1002%2fwidm.1432&amp;partnerID=40&amp;md5=c3e406d58587bb15a01f85cead04ac08</t>
  </si>
  <si>
    <t>2-s2.0-85118665731</t>
  </si>
  <si>
    <t>rayyan-218687569</t>
  </si>
  <si>
    <t>Smart Contract-Based Access Control Through Off-Chain Signature and On-Chain Evaluation</t>
  </si>
  <si>
    <t>IEEE Transactions on Circuits and Systems II: Express Briefs</t>
  </si>
  <si>
    <t>Hao, Jialu and Huang, Cheng and Tang, Wenjuan and Zhang, Yang and Yuan, Shuai</t>
  </si>
  <si>
    <t>https://www.scopus.com/inward/record.uri?eid=2-s2.0-85118665731&amp;doi=10.1109%2fTCSII.2021.3125500&amp;partnerID=40&amp;md5=0a0f1cc1b2421ccc2cee941d38cdb869</t>
  </si>
  <si>
    <t>2-s2.0-85134773571</t>
  </si>
  <si>
    <t>rayyan-218687570</t>
  </si>
  <si>
    <t>Blockchain and Deep Learning Empowered Secure Data Sharing Framework for Softwarized UAVs</t>
  </si>
  <si>
    <t>2022 IEEE International Conference on Communications Workshops, ICC Workshops 2022</t>
  </si>
  <si>
    <t>Kumar, Prabhat and Kumar, Randhir and Kumar, Abhinav and Franklin, A. Antony and Jolfaei, Alireza</t>
  </si>
  <si>
    <t>https://www.scopus.com/inward/record.uri?eid=2-s2.0-85134773571&amp;doi=10.1109%2fICCWorkshops53468.2022.9814485&amp;partnerID=40&amp;md5=0dbdd90a6d1193ebb598bbec2a6e8ca5</t>
  </si>
  <si>
    <t>2-s2.0-85142927995</t>
  </si>
  <si>
    <t>rayyan-218687571</t>
  </si>
  <si>
    <t>Synthetic Network Traffic Generation in IoT Supply Chain Environment</t>
  </si>
  <si>
    <t>2022 63rd International Scientific Conference on Information Technology and Management Science of Riga Technical University, ITMS 2022 - Proceedings</t>
  </si>
  <si>
    <t>Skrodelis, Heinrihs Kristians and Romanovs, Andrejs</t>
  </si>
  <si>
    <t>https://www.scopus.com/inward/record.uri?eid=2-s2.0-85142927995&amp;doi=10.1109%2fITMS56974.2022.9937126&amp;partnerID=40&amp;md5=d580b8a1532b7d7446c260b77f81aabc</t>
  </si>
  <si>
    <t>2-s2.0-85136875543</t>
  </si>
  <si>
    <t>rayyan-218687572</t>
  </si>
  <si>
    <t>On the Design of Secured and Reliable Dynamic Access Control Scheme of Patient E-Healthcare Records in Cloud Environment</t>
  </si>
  <si>
    <t>Computational Intelligence and Neuroscience</t>
  </si>
  <si>
    <t>Zala, Kirtirajsinh and Thakkar, Hiren Kumar and Jadeja, Rajendrasinh and Dholakia, Neel H. and Kotecha, Ketan and Jain, Deepak Kumar and Shukla, Madhu</t>
  </si>
  <si>
    <t>https://www.scopus.com/inward/record.uri?eid=2-s2.0-85136875543&amp;doi=10.1155%2f2022%2f3804553&amp;partnerID=40&amp;md5=a2c260e43c96ac9bb252a2cebd210c0d</t>
  </si>
  <si>
    <t>2-s2.0-85124219414</t>
  </si>
  <si>
    <t>rayyan-218687573</t>
  </si>
  <si>
    <t>User behavior-based and graph-based hybrid approach for detection of Sybil Attack in online social networks</t>
  </si>
  <si>
    <t>Jethava, Gordhan and Rao, Udai Pratap</t>
  </si>
  <si>
    <t>https://www.scopus.com/inward/record.uri?eid=2-s2.0-85124219414&amp;doi=10.1016%2fj.compeleceng.2022.107753&amp;partnerID=40&amp;md5=1e9ef46dd933f31cc53ca4d1bbe2d860</t>
  </si>
  <si>
    <t>2-s2.0-85136338887</t>
  </si>
  <si>
    <t>rayyan-218687574</t>
  </si>
  <si>
    <t>System for Identifying Fake Product using Blockchain Technology</t>
  </si>
  <si>
    <t>7th International Conference on Communication and Electronics Systems, ICCES 2022 - Proceedings</t>
  </si>
  <si>
    <t>Jadhav, Roshan and Shaikh, Altaf and Jawale, M.A. and Pawar, A.B. and William, P.</t>
  </si>
  <si>
    <t>https://www.scopus.com/inward/record.uri?eid=2-s2.0-85136338887&amp;doi=10.1109%2fICCES54183.2022.9835866&amp;partnerID=40&amp;md5=68fc42f5a3d4ce62780e00f857b4ffa8</t>
  </si>
  <si>
    <t>2-s2.0-85125425949</t>
  </si>
  <si>
    <t>rayyan-218687575</t>
  </si>
  <si>
    <t>Hierarchical Blockchain-Based Multi-Chaincode Access Control for Securing IoT Systems</t>
  </si>
  <si>
    <t>Abdi, Adam Ibrahim and Eassa, Fathy Elbouraey and Jambi, Kamal and Almarhabi, Khalid and Khemakhem, Maher and Basuhail, Abdullah and Yamin, Mohammad</t>
  </si>
  <si>
    <t>https://www.scopus.com/inward/record.uri?eid=2-s2.0-85125425949&amp;doi=10.3390%2felectronics11050711&amp;partnerID=40&amp;md5=8fe7d11fd7acd452ffbf5428a57d6ade</t>
  </si>
  <si>
    <t>2-s2.0-85122595603</t>
  </si>
  <si>
    <t>rayyan-218687576</t>
  </si>
  <si>
    <t>Blockchain technologies for interoperation of business processes in smart supply chains</t>
  </si>
  <si>
    <t>Viriyasitavat, Wattana and Bi, Zhuming and Hoonsopon, Danupol</t>
  </si>
  <si>
    <t>https://www.scopus.com/inward/record.uri?eid=2-s2.0-85122595603&amp;doi=10.1016%2fj.jii.2022.100326&amp;partnerID=40&amp;md5=55244791d769651f5934ba717f5321d7</t>
  </si>
  <si>
    <t>2-s2.0-85116884192</t>
  </si>
  <si>
    <t>rayyan-218687577</t>
  </si>
  <si>
    <t>Digital Watermark Technique: A Review</t>
  </si>
  <si>
    <t>Makhrib, Zainab F. and Karim, Abdulamir A.</t>
  </si>
  <si>
    <t>https://www.scopus.com/inward/record.uri?eid=2-s2.0-85116884192&amp;doi=10.1088%2f1742-6596%2f1999%2f1%2f012118&amp;partnerID=40&amp;md5=348b6c44d1e9edd10e542ee56ba654f6</t>
  </si>
  <si>
    <t>IOP Publishing Ltd</t>
  </si>
  <si>
    <t>2-s2.0-85120355687</t>
  </si>
  <si>
    <t>rayyan-218687578</t>
  </si>
  <si>
    <t>Machine learning for metal additive manufacturing: Towards a physics-informed data-driven paradigm</t>
  </si>
  <si>
    <t>Guo, Shenghan and Agarwal, Mohit and Cooper, Clayton and Tian, Qi and Gao, Robert X. and Guo, Weihong Grace and Guo, Y.B.</t>
  </si>
  <si>
    <t>https://www.scopus.com/inward/record.uri?eid=2-s2.0-85120355687&amp;doi=10.1016%2fj.jmsy.2021.11.003&amp;partnerID=40&amp;md5=4d6e6eec3cc983619fc02ab090040861</t>
  </si>
  <si>
    <t>2-s2.0-85101466712</t>
  </si>
  <si>
    <t>rayyan-218687579</t>
  </si>
  <si>
    <t>Self-Paced Feature Attention Fusion Network for Concealed Object Detection in Millimeter-Wave Image</t>
  </si>
  <si>
    <t>Wang, Xinlin and Gou, Shuiping and Li, Jichao and Zhao, Yinghai and Liu, Zhen and Jiao, Changzhe and Mao, Shasha</t>
  </si>
  <si>
    <t>https://www.scopus.com/inward/record.uri?eid=2-s2.0-85101466712&amp;doi=10.1109%2fTCSVT.2021.3058246&amp;partnerID=40&amp;md5=c0eb5a70552cb0c7b47dcb084e10094b</t>
  </si>
  <si>
    <t>2-s2.0-85116051850</t>
  </si>
  <si>
    <t>rayyan-218687580</t>
  </si>
  <si>
    <t>Healthchain: A privacy protection system for medical data based on blockchain</t>
  </si>
  <si>
    <t>Wang, Baocheng and Li, Zetao</t>
  </si>
  <si>
    <t>https://www.scopus.com/inward/record.uri?eid=2-s2.0-85116051850&amp;doi=10.3390%2ffi13100247&amp;partnerID=40&amp;md5=4cda9c44b24e5dd471b2cc05eb1a33b0</t>
  </si>
  <si>
    <t>2-s2.0-85121749689</t>
  </si>
  <si>
    <t>rayyan-218687581</t>
  </si>
  <si>
    <t>Implementation of a blockchain system using improved elliptic curve cryptography algorithm for the performance assessment of the students in the e-learning platform</t>
  </si>
  <si>
    <t>Alshahrani, Mohammad Y.</t>
  </si>
  <si>
    <t>https://www.scopus.com/inward/record.uri?eid=2-s2.0-85121749689&amp;doi=10.3390%2fapp12010074&amp;partnerID=40&amp;md5=dcd8feb13fe7cf927695be901aeccd3a</t>
  </si>
  <si>
    <t>2-s2.0-85113272609</t>
  </si>
  <si>
    <t>rayyan-218687582</t>
  </si>
  <si>
    <t>Proposing a novel Dynamic AES for image encryption using a chaotic map key management approach</t>
  </si>
  <si>
    <t>Optik</t>
  </si>
  <si>
    <t>Shariatzadeh, Mahdi and Rostami, Mohammad Javad and Eftekhari, Mahdi</t>
  </si>
  <si>
    <t>https://www.scopus.com/inward/record.uri?eid=2-s2.0-85113272609&amp;doi=10.1016%2fj.ijleo.2021.167779&amp;partnerID=40&amp;md5=f28f4efa8f777f888885a7c5c6256be4</t>
  </si>
  <si>
    <t>Elsevier GmbH</t>
  </si>
  <si>
    <t>2-s2.0-85122677159</t>
  </si>
  <si>
    <t>rayyan-218687583</t>
  </si>
  <si>
    <t>NTFS Data Tracker: Tracking file data history based on $LogFile</t>
  </si>
  <si>
    <t>https://www.scopus.com/inward/record.uri?eid=2-s2.0-85122677159&amp;doi=10.1016%2fj.fsidi.2021.301309&amp;partnerID=40&amp;md5=2a1ae77ed4160178f3c7b72601075429</t>
  </si>
  <si>
    <t>2-s2.0-85103254624</t>
  </si>
  <si>
    <t>rayyan-218687584</t>
  </si>
  <si>
    <t>Blockchain-Based Digital Rights Management Scheme via Multiauthority Ciphertext-Policy Attribute-Based Encryption and Proxy Re-Encryption</t>
  </si>
  <si>
    <t>Gao, Juntao and Yu, Haiyong and Zhu, Xiuqin and Li, Xuelian</t>
  </si>
  <si>
    <t>https://www.scopus.com/inward/record.uri?eid=2-s2.0-85103254624&amp;doi=10.1109%2fJSYST.2021.3064356&amp;partnerID=40&amp;md5=6d29420ed79d5bfed50477989833d1d6</t>
  </si>
  <si>
    <t>2-s2.0-85107232758</t>
  </si>
  <si>
    <t>rayyan-218687585</t>
  </si>
  <si>
    <t>Enabling Secure and Efficient Decentralized Storage Auditing with Blockchain</t>
  </si>
  <si>
    <t>Du, Yuefeng and Duan, Huayi and Zhou, Anxin and Wang, Cong and Au, Man Ho and Wang, Qian</t>
  </si>
  <si>
    <t>https://www.scopus.com/inward/record.uri?eid=2-s2.0-85107232758&amp;doi=10.1109%2fTDSC.2021.3081826&amp;partnerID=40&amp;md5=e048bb490d28544caf185a0d37c9ba17</t>
  </si>
  <si>
    <t>2-s2.0-85112653074</t>
  </si>
  <si>
    <t>rayyan-218687586</t>
  </si>
  <si>
    <t>Increasing privacy and security by integrating a Blockchain Secure Interface into an IoT Device Security Gateway Architecture</t>
  </si>
  <si>
    <t>Energy Reports</t>
  </si>
  <si>
    <t>Å arac, Marko and PavloviÄ‡, Nikola and Bacanin, Nebojsa and Al-Turjman, Fadi and AdamoviÄ‡, SaÅ¡a</t>
  </si>
  <si>
    <t>https://www.scopus.com/inward/record.uri?eid=2-s2.0-85112653074&amp;doi=10.1016%2fj.egyr.2021.07.078&amp;partnerID=40&amp;md5=646b22dc9b2e502d2299719dd51b1e5c</t>
  </si>
  <si>
    <t>2-s2.0-85126282415</t>
  </si>
  <si>
    <t>rayyan-218687587</t>
  </si>
  <si>
    <t>Comparative Analysis of Relational Database Watermarking Techniques: An Empirical Study</t>
  </si>
  <si>
    <t>Rani, Sapana and Halder, Raju</t>
  </si>
  <si>
    <t>https://www.scopus.com/inward/record.uri?eid=2-s2.0-85126282415&amp;doi=10.1109%2fACCESS.2022.3157866&amp;partnerID=40&amp;md5=6afad966135940d3dc67f14d7d340e58</t>
  </si>
  <si>
    <t>2-s2.0-85098519006</t>
  </si>
  <si>
    <t>rayyan-218687588</t>
  </si>
  <si>
    <t>A survey on predictions of cyber-attacks utilizing real-time twitter tracing recognition</t>
  </si>
  <si>
    <t>Altalhi, Sahar and Gutub, Adnan</t>
  </si>
  <si>
    <t>https://www.scopus.com/inward/record.uri?eid=2-s2.0-85098519006&amp;doi=10.1007%2fs12652-020-02789-z&amp;partnerID=40&amp;md5=d9099607b5f6adfe23564078919b0ca6</t>
  </si>
  <si>
    <t>2-s2.0-85107636466</t>
  </si>
  <si>
    <t>rayyan-218687589</t>
  </si>
  <si>
    <t>Blockchain-based decentralized reputation system in E-commerce environment</t>
  </si>
  <si>
    <t>Zhou, Zhili and Wang, Meimin and Yang, Ching-Nung and Fu, Zhangjie and Sun, Xingming and Wu, Q.M. Jonathan</t>
  </si>
  <si>
    <t>https://www.scopus.com/inward/record.uri?eid=2-s2.0-85107636466&amp;doi=10.1016%2fj.future.2021.05.035&amp;partnerID=40&amp;md5=4c5eab3fb86a4227a1ffb6d304148a9e</t>
  </si>
  <si>
    <t>2-s2.0-85118784764</t>
  </si>
  <si>
    <t>rayyan-218687590</t>
  </si>
  <si>
    <t>An identity-based proxy re-encryption for data deduplication in cloud</t>
  </si>
  <si>
    <t>Kan, Ge and Jin, Chunhua and Zhu, Huihui and Xu, Yongliang and Liu, Nian</t>
  </si>
  <si>
    <t>https://www.scopus.com/inward/record.uri?eid=2-s2.0-85118784764&amp;doi=10.1016%2fj.sysarc.2021.102332&amp;partnerID=40&amp;md5=816288e15479f47c233a1464bbd0de1c</t>
  </si>
  <si>
    <t>2-s2.0-85125840830</t>
  </si>
  <si>
    <t>rayyan-218687591</t>
  </si>
  <si>
    <t>Prognostic Kalman Filter Based Bayesian Learning Model for Data Accuracy Prediction</t>
  </si>
  <si>
    <t>Karthik, S. and Bhadoria, Robin Singh and Lee, Jeong Gon and Sivaraman, Arun Kumar and Samanta, Sovan and Balasundaram, A. and Chaurasia, Brijesh Kumar and Ashokkumar, S.</t>
  </si>
  <si>
    <t>https://www.scopus.com/inward/record.uri?eid=2-s2.0-85125840830&amp;doi=10.32604%2fcmc.2022.023864&amp;partnerID=40&amp;md5=a5556e31a31d8698292d1ce655dbc597</t>
  </si>
  <si>
    <t>2-s2.0-85121758684</t>
  </si>
  <si>
    <t>rayyan-218687592</t>
  </si>
  <si>
    <t>Effect of a community-based hepatitis B virus infection detection combined with vaccination program in China</t>
  </si>
  <si>
    <t>Vaccines</t>
  </si>
  <si>
    <t>2076393X</t>
  </si>
  <si>
    <t>Liu, Xinyao and Qiu, Wuqi and Liang, Yan and Zhang, Wei and Qiu, Qian and Bai, Xinxin and Dai, Guolin and Ma, Hao and Hu, Hongpu and Zhao, Wei and Hu, Guangyu</t>
  </si>
  <si>
    <t>https://www.scopus.com/inward/record.uri?eid=2-s2.0-85121758684&amp;doi=10.3390%2fvaccines10010019&amp;partnerID=40&amp;md5=2dbf6c0248d6e7686473864be80b7fc0</t>
  </si>
  <si>
    <t>2-s2.0-85115027489</t>
  </si>
  <si>
    <t>rayyan-218687594</t>
  </si>
  <si>
    <t>Identification and Authentication in Healthcare Internet-of-Things Using Integrated Fog Computing Based Blockchain Model</t>
  </si>
  <si>
    <t>Shukla, Saurabh and Thakur, Subhasis and Hussain, Shahid and Breslin, John G. and Jameel, Syed Muslim</t>
  </si>
  <si>
    <t>https://www.scopus.com/inward/record.uri?eid=2-s2.0-85115027489&amp;doi=10.1016%2fj.iot.2021.100422&amp;partnerID=40&amp;md5=e3bf84ae563fb2ddf101484d808848c6</t>
  </si>
  <si>
    <t>2-s2.0-85111550659</t>
  </si>
  <si>
    <t>rayyan-218687595</t>
  </si>
  <si>
    <t>A novel decentralized model for storing and sharing neuroimaging data using ethereum blockchain and the interplanetary file system</t>
  </si>
  <si>
    <t>Batchu, Sai and Henry, Owen S. and Hakim, Abraham A.</t>
  </si>
  <si>
    <t>https://www.scopus.com/inward/record.uri?eid=2-s2.0-85111550659&amp;doi=10.1007%2fs41870-021-00746-3&amp;partnerID=40&amp;md5=979f35cb2eeeef2ae3d6d3533583ba93</t>
  </si>
  <si>
    <t>2-s2.0-85116924441</t>
  </si>
  <si>
    <t>rayyan-218687596</t>
  </si>
  <si>
    <t>Investigation of Big Data Analytics for Sustainable Smart City Development: An Emerging Country</t>
  </si>
  <si>
    <t>Khan, Mohammed Arshad and Siddiqui, Mohd Shuaib and Rahmani, Mohammad Khalid Imam and Husain, Shahid</t>
  </si>
  <si>
    <t>https://www.scopus.com/inward/record.uri?eid=2-s2.0-85116924441&amp;doi=10.1109%2fACCESS.2021.3115987&amp;partnerID=40&amp;md5=78c0a6d2f98caba8477303396c711a18</t>
  </si>
  <si>
    <t>2-s2.0-85115038314</t>
  </si>
  <si>
    <t>rayyan-218687597</t>
  </si>
  <si>
    <t>A Systematic Review of Organizational Factors Impacting Cloud-based Technology Adoption Using Technology-Organization-Environment Framework</t>
  </si>
  <si>
    <t>Al Hadwer, Ali and Tavana, Madjid and Gillis, Dan and Rezania, Davar</t>
  </si>
  <si>
    <t>https://www.scopus.com/inward/record.uri?eid=2-s2.0-85115038314&amp;doi=10.1016%2fj.iot.2021.100407&amp;partnerID=40&amp;md5=1277a1bfb2e316694b88261781744342</t>
  </si>
  <si>
    <t>2-s2.0-85126922282</t>
  </si>
  <si>
    <t>rayyan-218687599</t>
  </si>
  <si>
    <t>Breast Mammogram Analysis and Classification Using Deep Convolution Neural Network</t>
  </si>
  <si>
    <t>Ulagamuthalvi, V. and Kulanthaivel, G. and Balasundaram, A. and Sivaraman, Arun Kumar</t>
  </si>
  <si>
    <t>https://www.scopus.com/inward/record.uri?eid=2-s2.0-85126922282&amp;doi=10.32604%2fcsse.2022.023737&amp;partnerID=40&amp;md5=5471244179a95e1f2a319656720f8197</t>
  </si>
  <si>
    <t>2-s2.0-85118217065</t>
  </si>
  <si>
    <t>rayyan-218687600</t>
  </si>
  <si>
    <t>A novel secure blockchain framework for accessing electronic health records using multiple certificate authority</t>
  </si>
  <si>
    <t>Ali, Aitizaz and Rahim, Hasliza A. and Ali, Jehad and Pasha, Muhammad Fermi and Masud, Mehedi and Rehman, Ateeq Ur and Chen, Can and Baz, Mohammed</t>
  </si>
  <si>
    <t>https://www.scopus.com/inward/record.uri?eid=2-s2.0-85118217065&amp;doi=10.3390%2fapp11219999&amp;partnerID=40&amp;md5=1e5edd4dceca2ec22d6ee9d2434e958b</t>
  </si>
  <si>
    <t>2-s2.0-85124427757</t>
  </si>
  <si>
    <t>rayyan-218687601</t>
  </si>
  <si>
    <t>Antitampering Scheme of Evidence Transfer Information in Judicial System Based on Blockchain</t>
  </si>
  <si>
    <t>Guo, Jingjing and Wei, Xuliang and Zhang, Yuling and Ma, Jianfeng and Gao, Huamin and Wang, Libo and Liu, Zhiquan</t>
  </si>
  <si>
    <t>https://www.scopus.com/inward/record.uri?eid=2-s2.0-85124427757&amp;doi=10.1155%2f2022%2f5804109&amp;partnerID=40&amp;md5=3d6ebe298d210be649e873f43d2222ba</t>
  </si>
  <si>
    <t>2-s2.0-85115646655</t>
  </si>
  <si>
    <t>rayyan-218687602</t>
  </si>
  <si>
    <t>Privacy practices of health information technologies: Privacy policy risk assessment study and proposed guidelines</t>
  </si>
  <si>
    <t>Journal of Medical Internet Research</t>
  </si>
  <si>
    <t>Lamonica, Haley M and Roberts, Anna Ev and Lee, Grace Yeeun and Davenport, Tracey A and Hickie, Ian B</t>
  </si>
  <si>
    <t>https://www.scopus.com/inward/record.uri?eid=2-s2.0-85115646655&amp;doi=10.2196%2f26317&amp;partnerID=40&amp;md5=dae622cdc007e9260601e063e0c9476a</t>
  </si>
  <si>
    <t>2-s2.0-85125569801</t>
  </si>
  <si>
    <t>rayyan-218687603</t>
  </si>
  <si>
    <t>Efficient Secret Sharing-Based Partial Matching Search Using Error Correction Code</t>
  </si>
  <si>
    <t>Iwamura, Keiichi and Mohd Kamal, Ahmad Akmal Aminuddin and Kuroi, Daichi</t>
  </si>
  <si>
    <t>https://www.scopus.com/inward/record.uri?eid=2-s2.0-85125569801&amp;doi=10.1007%2f978-3-030-89912-7_6&amp;partnerID=40&amp;md5=953b37496d13dffd9ae63073604427f5</t>
  </si>
  <si>
    <t>rayyan-218687604</t>
  </si>
  <si>
    <t>Wang, Yuntao and Su, Zhou and Zhang, Ning and Chen, Jianfei and Sun, Xin and Ye, Zhiyuan and Zhou, Zhenyu</t>
  </si>
  <si>
    <t>https://www.scopus.com/inward/record.uri?eid=2-s2.0-85097189354&amp;doi=10.1109%2fTII.2020.3040171&amp;partnerID=40&amp;md5=fc22959828cd830cc088c50d52079877</t>
  </si>
  <si>
    <t>2-s2.0-85103202186</t>
  </si>
  <si>
    <t>rayyan-218687605</t>
  </si>
  <si>
    <t>A novel blockchain based electronic health record automation system for healthcare</t>
  </si>
  <si>
    <t>Chelladurai, Usharani and Pandian, Seethalakshmi</t>
  </si>
  <si>
    <t>https://www.scopus.com/inward/record.uri?eid=2-s2.0-85103202186&amp;doi=10.1007%2fs12652-021-03163-3&amp;partnerID=40&amp;md5=4b6c483ab7a2bd6ae38733c17ce2f6ae</t>
  </si>
  <si>
    <t>2-s2.0-85113762289</t>
  </si>
  <si>
    <t>rayyan-218687606</t>
  </si>
  <si>
    <t>Decentralized Healthcare Management System Using Blockchain to Secure Sensitive Medical Data for Users</t>
  </si>
  <si>
    <t>Deepa, N. and Devi, T. and Gayathri, N. and Kumar, S. Rakesh</t>
  </si>
  <si>
    <t>https://www.scopus.com/inward/record.uri?eid=2-s2.0-85113762289&amp;doi=10.1007%2f978-3-030-70501-5_13&amp;partnerID=40&amp;md5=791651d9aade4e2f375b4e7aa6c0c512</t>
  </si>
  <si>
    <t>2-s2.0-85101777219</t>
  </si>
  <si>
    <t>rayyan-218687607</t>
  </si>
  <si>
    <t>TERA: Screen-to-Camera Image Code with Transparency, Efficiency, Robustness and Adaptability</t>
  </si>
  <si>
    <t>Fang, Han and Chen, Dongdong and Wang, Feng and Ma, Zehua and Liu, Honggu and Zhou, Wenbo and Zhang, Weiming and Yu, Nenghai</t>
  </si>
  <si>
    <t>https://www.scopus.com/inward/record.uri?eid=2-s2.0-85101777219&amp;doi=10.1109%2fTMM.2021.3061801&amp;partnerID=40&amp;md5=5ecb840d7d9c7b4d34e57da869e06680</t>
  </si>
  <si>
    <t>2-s2.0-85120970620</t>
  </si>
  <si>
    <t>rayyan-218687608</t>
  </si>
  <si>
    <t>Blockchain-based IoT devices in supply chain management: A systematic literature review</t>
  </si>
  <si>
    <t>Hussain, Muzammil and Javed, Waheed and Hakeem, Owais and Yousafzai, Abdullah and Younas, Alisha and Awan, Mazhar Javed and Nobanee, Haitham and Zain, Azlan Mohd</t>
  </si>
  <si>
    <t>https://www.scopus.com/inward/record.uri?eid=2-s2.0-85120970620&amp;doi=10.3390%2fsu132413646&amp;partnerID=40&amp;md5=b73df703d5c7cf6435739669410f8dec</t>
  </si>
  <si>
    <t>2-s2.0-85118931215</t>
  </si>
  <si>
    <t>rayyan-218687609</t>
  </si>
  <si>
    <t>Multi-Party Proof Generation in QAP-Based zk-SNARKs</t>
  </si>
  <si>
    <t>IEEE Journal on Selected Areas in Information Theory</t>
  </si>
  <si>
    <t>Rahimi, Ali and Maddah-Ali, Mohammad Ali</t>
  </si>
  <si>
    <t>https://www.scopus.com/inward/record.uri?eid=2-s2.0-85118931215&amp;doi=10.1109%2fJSAIT.2021.3102267&amp;partnerID=40&amp;md5=fe5a94d43e08e3c0d8dddfb0b75c2d92</t>
  </si>
  <si>
    <t>2-s2.0-85115681630</t>
  </si>
  <si>
    <t>rayyan-218687610</t>
  </si>
  <si>
    <t>Blockchain-Based Secure Deduplication and Shared Auditing in Decentralized Storage</t>
  </si>
  <si>
    <t>Tian, Guohua and Hu, Yunhan and Wei, Jianghong and Liu, Zheli and Huang, Xinyi and Chen, Xiaofeng and Susilo, Willy</t>
  </si>
  <si>
    <t>https://www.scopus.com/inward/record.uri?eid=2-s2.0-85115681630&amp;doi=10.1109%2fTDSC.2021.3114160&amp;partnerID=40&amp;md5=b85061390aae7fe7e5ad20ae67c0166f</t>
  </si>
  <si>
    <t>2-s2.0-85121618791</t>
  </si>
  <si>
    <t>rayyan-218687611</t>
  </si>
  <si>
    <t>Adoption of blockchain technology through digital twins in the construction industry 4.0: A PESTELS approach</t>
  </si>
  <si>
    <t>Teisserenc, Benjamin and Sepasgozar, Samad</t>
  </si>
  <si>
    <t>https://www.scopus.com/inward/record.uri?eid=2-s2.0-85121618791&amp;doi=10.3390%2fbuildings11120670&amp;partnerID=40&amp;md5=2c0992e2e127a74906d7f4e4a1464129</t>
  </si>
  <si>
    <t>2-s2.0-85119652918</t>
  </si>
  <si>
    <t>rayyan-218687612</t>
  </si>
  <si>
    <t>Data protection, information governance and the potential erosion of ethnographic methods in health care?</t>
  </si>
  <si>
    <t>Sociology of Health and Illness</t>
  </si>
  <si>
    <t>Lee, Rebecca R. and McDonagh, Janet E. and Farre, Albert and Peters, Sarah and Cordingley, Lis and Rapley, Tim</t>
  </si>
  <si>
    <t>https://www.scopus.com/inward/record.uri?eid=2-s2.0-85119652918&amp;doi=10.1111%2f1467-9566.13408&amp;partnerID=40&amp;md5=e998b16a8d7ce7bffd9c7b8734557a8d</t>
  </si>
  <si>
    <t>2-s2.0-85105067608</t>
  </si>
  <si>
    <t>rayyan-218687613</t>
  </si>
  <si>
    <t>A Verifiable and Fair Attribute-Based Proxy Re-Encryption Scheme for Data Sharing in Clouds</t>
  </si>
  <si>
    <t>Ge, Chunpeng and Susilo, Willy and Baek, Joonsang and Liu, Zhe and Xia, Jinyue and Fang, Liming</t>
  </si>
  <si>
    <t>https://www.scopus.com/inward/record.uri?eid=2-s2.0-85105067608&amp;doi=10.1109%2fTDSC.2021.3076580&amp;partnerID=40&amp;md5=4816d39d335c912d5f4e980988e3262a</t>
  </si>
  <si>
    <t>2-s2.0-85116938759</t>
  </si>
  <si>
    <t>rayyan-218687614</t>
  </si>
  <si>
    <t>Syn-STELLAR: An EM/Power SCA-Resilient AES-256 with Synthesis-Friendly Signature Attenuation</t>
  </si>
  <si>
    <t>IEEE Journal of Solid-State Circuits</t>
  </si>
  <si>
    <t>Ghosh, Archisman and Das, Debayan and Danial, Josef and De, Vivek and Ghosh, Santosh and Sen, Shreyas</t>
  </si>
  <si>
    <t>https://www.scopus.com/inward/record.uri?eid=2-s2.0-85116938759&amp;doi=10.1109%2fJSSC.2021.3113335&amp;partnerID=40&amp;md5=be423a0f8a84a51c5f6bf9bd0481f57c</t>
  </si>
  <si>
    <t>2-s2.0-85123362278</t>
  </si>
  <si>
    <t>rayyan-218687615</t>
  </si>
  <si>
    <t>Synchronized Provable Data Possession Based on Blockchain for Digital Twin</t>
  </si>
  <si>
    <t>https://www.scopus.com/inward/record.uri?eid=2-s2.0-85123362278&amp;doi=10.1109%2fTIFS.2022.3144869&amp;partnerID=40&amp;md5=33ef6ab3bccc21646b33bdb75ad097c7</t>
  </si>
  <si>
    <t>2-s2.0-85099532289</t>
  </si>
  <si>
    <t>rayyan-218687616</t>
  </si>
  <si>
    <t>A Privacy-Preserving and Untraceable Group Data Sharing Scheme in Cloud Computing</t>
  </si>
  <si>
    <t>Shen, Jian and Yang, Huijie and Vijayakumar, Pandi and Kumar, Neeraj</t>
  </si>
  <si>
    <t>https://www.scopus.com/inward/record.uri?eid=2-s2.0-85099532289&amp;doi=10.1109%2fTDSC.2021.3050517&amp;partnerID=40&amp;md5=44e2ef4028bc204255a25f060a87af00</t>
  </si>
  <si>
    <t>2-s2.0-85118889641</t>
  </si>
  <si>
    <t>rayyan-218687617</t>
  </si>
  <si>
    <t>Blockchain technology adoption in supply chain finance</t>
  </si>
  <si>
    <t>Rijanto, Arief</t>
  </si>
  <si>
    <t>https://www.scopus.com/inward/record.uri?eid=2-s2.0-85118889641&amp;doi=10.3390%2fjtaer16070168&amp;partnerID=40&amp;md5=222efdc7bcbf7bc9530ac7451996727a</t>
  </si>
  <si>
    <t>2-s2.0-85116039104</t>
  </si>
  <si>
    <t>rayyan-218687618</t>
  </si>
  <si>
    <t>Screen-shooting resilient watermarking scheme via learned invariant keypoints and QT</t>
  </si>
  <si>
    <t>Li, Li and Bai, Rui and Zhang, Shanqing and Chang, Chin-Chen and Shi, Mengtao</t>
  </si>
  <si>
    <t>https://www.scopus.com/inward/record.uri?eid=2-s2.0-85116039104&amp;doi=10.3390%2fs21196554&amp;partnerID=40&amp;md5=41c2b0c568df661d0a16ece3fec33059</t>
  </si>
  <si>
    <t>2-s2.0-85115000102</t>
  </si>
  <si>
    <t>rayyan-218687619</t>
  </si>
  <si>
    <t>Automated detection of unstructured context-dependent sensitive information using deep learning</t>
  </si>
  <si>
    <t>Ahmed, Hadeer and Traore, Issa and Saad, Sherif and Mamun, Mohammad</t>
  </si>
  <si>
    <t>https://www.scopus.com/inward/record.uri?eid=2-s2.0-85115000102&amp;doi=10.1016%2fj.iot.2021.100444&amp;partnerID=40&amp;md5=eac95572ed1bfcfaaac68207da123005</t>
  </si>
  <si>
    <t>rayyan-218687620</t>
  </si>
  <si>
    <t>A Controllable Sharing Model for Electronic Health Records Based on Blockchain</t>
  </si>
  <si>
    <t>2-s2.0-85089782474</t>
  </si>
  <si>
    <t>rayyan-218687621</t>
  </si>
  <si>
    <t>Improving cloud data security through hybrid verification technique based on biometrics and encryption system</t>
  </si>
  <si>
    <t>International Journal of Computers and Applications</t>
  </si>
  <si>
    <t>1206212X</t>
  </si>
  <si>
    <t>Hossain, Md. Alamgir and Al Hasan, Md. Abdullah</t>
  </si>
  <si>
    <t>https://www.scopus.com/inward/record.uri?eid=2-s2.0-85089782474&amp;doi=10.1080%2f1206212X.2020.1809177&amp;partnerID=40&amp;md5=d1013dfab97533ac6692f107e8869e53</t>
  </si>
  <si>
    <t>2-s2.0-85115861432</t>
  </si>
  <si>
    <t>rayyan-218687622</t>
  </si>
  <si>
    <t>Concealed object detection and recognition system based on millimeter wave FMCW radar</t>
  </si>
  <si>
    <t>Liu, Jie and Zhang, Kai and Sun, Zhenlin and Wu, Qiang and He, Wei and Wang, Hao</t>
  </si>
  <si>
    <t>https://www.scopus.com/inward/record.uri?eid=2-s2.0-85115861432&amp;doi=10.3390%2fapp11198926&amp;partnerID=40&amp;md5=45351be693e348a1bbdf44b985e501aa</t>
  </si>
  <si>
    <t>2-s2.0-85120086939</t>
  </si>
  <si>
    <t>rayyan-218687623</t>
  </si>
  <si>
    <t>Hack3D: Crowdsourcing the Assessment of Cybersecurity in Digital Manufacturing</t>
  </si>
  <si>
    <t>Linares, Michael and Aswani, Nishant and Mac, Gary and Jin, Chenglu and Chen, Fei and Gupta, Nikhil and Karri, Ramesh</t>
  </si>
  <si>
    <t>https://www.scopus.com/inward/record.uri?eid=2-s2.0-85120086939&amp;doi=10.1109%2fMC.2021.3074192&amp;partnerID=40&amp;md5=50d4d9a4d6ca71607bdb17f95535eb0a</t>
  </si>
  <si>
    <t>2-s2.0-85119434748</t>
  </si>
  <si>
    <t>rayyan-218687624</t>
  </si>
  <si>
    <t>YOLO-MSFG: Toward Real-Time Detection of Concealed Objects in Passive Terahertz Images</t>
  </si>
  <si>
    <t>Xu, Fan and Huang, Xuyang and Wu, Qihui and Zhang, Xiaofei and Shang, Zhigao and Zhang, Yijia</t>
  </si>
  <si>
    <t>https://www.scopus.com/inward/record.uri?eid=2-s2.0-85119434748&amp;doi=10.1109%2fJSEN.2021.3127686&amp;partnerID=40&amp;md5=74599f1413cd499f576cbe9899b59ab1</t>
  </si>
  <si>
    <t>2-s2.0-85119828052</t>
  </si>
  <si>
    <t>rayyan-218687625</t>
  </si>
  <si>
    <t>Medical image transmission using novel crypto-compression scheme</t>
  </si>
  <si>
    <t>Intelligent Automation and Soft Computing</t>
  </si>
  <si>
    <t>Mashat, Arwa and Bhatia, Surbhi and Kumar, Ankit and Dadheech, Pankaj and Alabdali, Aliaa</t>
  </si>
  <si>
    <t>https://www.scopus.com/inward/record.uri?eid=2-s2.0-85119828052&amp;doi=10.32604%2fiasc.2022.021636&amp;partnerID=40&amp;md5=8fbb86473d065821bbee0a7bc3ee9991</t>
  </si>
  <si>
    <t>2-s2.0-85125741372</t>
  </si>
  <si>
    <t>rayyan-218687626</t>
  </si>
  <si>
    <t>Trust Considerations in Open Banking</t>
  </si>
  <si>
    <t>IT Professional</t>
  </si>
  <si>
    <t>Kassab, Mohamad and Laplante, Phil and Voas, Jeffrey</t>
  </si>
  <si>
    <t>https://www.scopus.com/inward/record.uri?eid=2-s2.0-85125741372&amp;doi=10.1109%2fMITP.2021.3136015&amp;partnerID=40&amp;md5=fcd56222fea895c306165498a1f9829f</t>
  </si>
  <si>
    <t>2-s2.0-85100870106</t>
  </si>
  <si>
    <t>rayyan-218687627</t>
  </si>
  <si>
    <t>Deep neural network-based application partitioning and scheduling for hospitals and medical enterprises using IoT assisted mobile fog cloud</t>
  </si>
  <si>
    <t>Lakhan, Abdullah and Mastoi, Qurat-Ul-Ain and Elhoseny, Mohamed and Memon, Muhammad Suleman and Mohammed, Mazin Abed</t>
  </si>
  <si>
    <t>https://www.scopus.com/inward/record.uri?eid=2-s2.0-85100870106&amp;doi=10.1080%2f17517575.2021.1883122&amp;partnerID=40&amp;md5=76903c768ae2f4d8c2ce388578de93d6</t>
  </si>
  <si>
    <t>2-s2.0-85111614834</t>
  </si>
  <si>
    <t>rayyan-218687628</t>
  </si>
  <si>
    <t>Blockchain Based Secure Data Aggregation and Distributed Power Dispatching for Microgrids</t>
  </si>
  <si>
    <t>Luo, Xinyi and Xue, Kaiping and Xu, Jie and Sun, Qibin and Zhang, Yongdong</t>
  </si>
  <si>
    <t>https://www.scopus.com/inward/record.uri?eid=2-s2.0-85111614834&amp;doi=10.1109%2fTSG.2021.3099347&amp;partnerID=40&amp;md5=41c9038b4268a0c5741284674615010b</t>
  </si>
  <si>
    <t>2-s2.0-85099725026</t>
  </si>
  <si>
    <t>rayyan-218687629</t>
  </si>
  <si>
    <t>Secure Data Sharing With Flexible User Access Privilege Update in Cloud-Assisted IoMT</t>
  </si>
  <si>
    <t>IEEE Transactions on Emerging Topics in Computing</t>
  </si>
  <si>
    <t>Hao, Jialu and Tang, Wenjuan and Huang, Cheng and Liu, Jian and Wang, Huimei and Xian, Ming</t>
  </si>
  <si>
    <t>https://www.scopus.com/inward/record.uri?eid=2-s2.0-85099725026&amp;doi=10.1109%2fTETC.2021.3052377&amp;partnerID=40&amp;md5=530f6484afae08a93dc26d983cc26458</t>
  </si>
  <si>
    <t>2-s2.0-85112668526</t>
  </si>
  <si>
    <t>rayyan-218687630</t>
  </si>
  <si>
    <t>Fine-Grained and Controllably Editable Data Sharing with Accountability in Cloud Storage</t>
  </si>
  <si>
    <t>Hou, Huiying and Ning, Jianting and Zhao, Yunlei and Deng, Robert H.</t>
  </si>
  <si>
    <t>https://www.scopus.com/inward/record.uri?eid=2-s2.0-85112668526&amp;doi=10.1109%2fTDSC.2021.3100401&amp;partnerID=40&amp;md5=7c1b11ba88ca9b35486f27a05f27151c</t>
  </si>
  <si>
    <t>2-s2.0-85123677913</t>
  </si>
  <si>
    <t>rayyan-218687631</t>
  </si>
  <si>
    <t>A Traceable and Revocable Ciphertext-Policy Attribute-based Encryption Scheme Based on Privacy Protection</t>
  </si>
  <si>
    <t>Han, Dezhi and Pan, Nannan and Li, Kuan-Ching</t>
  </si>
  <si>
    <t>https://www.scopus.com/inward/record.uri?eid=2-s2.0-85123677913&amp;doi=10.1109%2fTDSC.2020.2977646&amp;partnerID=40&amp;md5=1a90c36571516907ccf332debe3dcdc3</t>
  </si>
  <si>
    <t>2-s2.0-85116356444</t>
  </si>
  <si>
    <t>rayyan-218687632</t>
  </si>
  <si>
    <t>Survey on data hiding based on block truncation coding</t>
  </si>
  <si>
    <t>Kim, Cheonshik and Yang, Ching-Nung and Baek, Jinsuk and Leng, Lu</t>
  </si>
  <si>
    <t>https://www.scopus.com/inward/record.uri?eid=2-s2.0-85116356444&amp;doi=10.3390%2fapp11199209&amp;partnerID=40&amp;md5=604849be573d5f1c6c32e4cccbdf4add</t>
  </si>
  <si>
    <t>2-s2.0-85061338266</t>
  </si>
  <si>
    <t>rayyan-218687633</t>
  </si>
  <si>
    <t>A Novel Visual Medical Image Encryption for Secure Transmission of Authenticated Watermarked Medical Images</t>
  </si>
  <si>
    <t>Priya, S. and Santhi, B.</t>
  </si>
  <si>
    <t>https://www.scopus.com/inward/record.uri?eid=2-s2.0-85061338266&amp;doi=10.1007%2fs11036-019-01213-x&amp;partnerID=40&amp;md5=20f543ec075ac4ba630c1374b01da74d</t>
  </si>
  <si>
    <t>2-s2.0-85106254935</t>
  </si>
  <si>
    <t>rayyan-218687634</t>
  </si>
  <si>
    <t>Industry 4.0 model for integrated circular economy-reverse logistics network</t>
  </si>
  <si>
    <t>International Journal of Logistics Research and Applications</t>
  </si>
  <si>
    <t>Rajput, Shubhangini and Singh, Surya Prakash</t>
  </si>
  <si>
    <t>https://www.scopus.com/inward/record.uri?eid=2-s2.0-85106254935&amp;doi=10.1080%2f13675567.2021.1926950&amp;partnerID=40&amp;md5=8a977bd5f50d28df4bc15bd4bf63d92e</t>
  </si>
  <si>
    <t>2-s2.0-85127811667</t>
  </si>
  <si>
    <t>rayyan-218687635</t>
  </si>
  <si>
    <t>Food Supply Chain Transformation through Technology and Future Research Directionsâ€”A Systematic Review</t>
  </si>
  <si>
    <t>Abideen, Ahmed Zainul and Sundram, Veera Pandiyan Kaliani and Pyeman, Jaafar and Othman, Abdul Kadir and Sorooshian, Shahryar</t>
  </si>
  <si>
    <t>https://www.scopus.com/inward/record.uri?eid=2-s2.0-85127811667&amp;doi=10.3390%2flogistics5040083&amp;partnerID=40&amp;md5=1d3204cb42e4d80b796cbcbce1976e8f</t>
  </si>
  <si>
    <t>2-s2.0-85111833464</t>
  </si>
  <si>
    <t>rayyan-218687636</t>
  </si>
  <si>
    <t>Blockchain and e-government innovation: Automation of public information processes</t>
  </si>
  <si>
    <t>Information Systems</t>
  </si>
  <si>
    <t>Kassen, Maxat</t>
  </si>
  <si>
    <t>https://www.scopus.com/inward/record.uri?eid=2-s2.0-85111833464&amp;doi=10.1016%2fj.is.2021.101862&amp;partnerID=40&amp;md5=e6868e05d1688c5f24ba44561fac5bf1</t>
  </si>
  <si>
    <t>2-s2.0-85124203728</t>
  </si>
  <si>
    <t>rayyan-218687637</t>
  </si>
  <si>
    <t>The Use of Blockchain Technology in the Health Care Sector: Systematic Review</t>
  </si>
  <si>
    <t>JMIR Medical Informatics</t>
  </si>
  <si>
    <t>Elangovan, Deepa and Long, Chiau Soon and Bakrin, Faizah Safina and Tan, Ching Siang and Goh, Khang Wen and Yeoh, Siang Fei and Loy, Mei Jun and Hussain, Zahid and Lee, Kah Seng and Idris, Azam Che and Ming, Long Chiau</t>
  </si>
  <si>
    <t>https://www.scopus.com/inward/record.uri?eid=2-s2.0-85124203728&amp;doi=10.2196%2f17278&amp;partnerID=40&amp;md5=a6e89c90cb2da14d5a66f96ef6678ea9</t>
  </si>
  <si>
    <t>2-s2.0-85090064718</t>
  </si>
  <si>
    <t>rayyan-218687638</t>
  </si>
  <si>
    <t>Double-Blockchain Assisted Secure and Anonymous Data Aggregation for Fog-Enabled Smart Grid</t>
  </si>
  <si>
    <t>Chen, Siguang and Yang, Li and Zhao, Chuanxin and Varadarajan, Vijayakumar and Wang, Kun</t>
  </si>
  <si>
    <t>https://www.scopus.com/inward/record.uri?eid=2-s2.0-85090064718&amp;doi=10.1016%2fj.eng.2020.06.018&amp;partnerID=40&amp;md5=96e173b4fb6a24e45a10510136d31c0d</t>
  </si>
  <si>
    <t>2-s2.0-85097550949</t>
  </si>
  <si>
    <t>rayyan-218687639</t>
  </si>
  <si>
    <t>Enhancing digital transformation towards virtual supply chains: a simulation game for Dutch floriculture</t>
  </si>
  <si>
    <t>Salvini, G. and Hofstede, G.J. and Verdouw, C.N. and Rijswijk, K. and Klerkx, L.</t>
  </si>
  <si>
    <t>https://www.scopus.com/inward/record.uri?eid=2-s2.0-85097550949&amp;doi=10.1080%2f09537287.2020.1858361&amp;partnerID=40&amp;md5=c76a3cbf8499227c5f06a2d326d1fc6b</t>
  </si>
  <si>
    <t>2-s2.0-85124778998</t>
  </si>
  <si>
    <t>rayyan-218687640</t>
  </si>
  <si>
    <t>The Impact of Online Learning System on Students Affected with Stroke Disease</t>
  </si>
  <si>
    <t>Behavioural Neurology</t>
  </si>
  <si>
    <t>Wassan, Sobia and Xi, Chen and Shen, Tian and Gulati, Kamal and Ibraheem, Kinza and Amir Latif Rajpoot, Rana M.</t>
  </si>
  <si>
    <t>https://www.scopus.com/inward/record.uri?eid=2-s2.0-85124778998&amp;doi=10.1155%2f2022%2f4847066&amp;partnerID=40&amp;md5=9064709cdca9316057e22a57b7b50d27</t>
  </si>
  <si>
    <t>2-s2.0-85122798071</t>
  </si>
  <si>
    <t>rayyan-218687641</t>
  </si>
  <si>
    <t>Artificial Intelligence-based Internet of Things for Industry 5.0</t>
  </si>
  <si>
    <t>Chander, Bhanu and Pal, Souvik and De, Debashis and Buyya, Rajkumar</t>
  </si>
  <si>
    <t>https://www.scopus.com/inward/record.uri?eid=2-s2.0-85122798071&amp;doi=10.1007%2f978-3-030-87059-1_1&amp;partnerID=40&amp;md5=e1c4ee51d7c75ab5b1df98448be55293</t>
  </si>
  <si>
    <t>2-s2.0-85124808547</t>
  </si>
  <si>
    <t>rayyan-218687642</t>
  </si>
  <si>
    <t>A privacy-preserving distributed platform for COVID-19 vaccine passports</t>
  </si>
  <si>
    <t>Barati, Masoud and Buchanan, William J. and Lo, Owen and Rana, Omer</t>
  </si>
  <si>
    <t>https://www.scopus.com/inward/record.uri?eid=2-s2.0-85124808547&amp;doi=10.1145%2f3492323.3495626&amp;partnerID=40&amp;md5=7aec17230305b5935d886326e9b14938</t>
  </si>
  <si>
    <t>2-s2.0-85120087978</t>
  </si>
  <si>
    <t>rayyan-218687643</t>
  </si>
  <si>
    <t>A smart contractâ€based dynamic consent management system for personal data usage under GDPR</t>
  </si>
  <si>
    <t>Merlec, Mpyana Mwamba and Lee, Youn Kyu and Hong, Seng-Phil and In, Hoh Peter</t>
  </si>
  <si>
    <t>https://www.scopus.com/inward/record.uri?eid=2-s2.0-85120087978&amp;doi=10.3390%2fs21237994&amp;partnerID=40&amp;md5=6b546c53976e4424cdf85512f2994fca</t>
  </si>
  <si>
    <t>2-s2.0-85109450572</t>
  </si>
  <si>
    <t>rayyan-218687644</t>
  </si>
  <si>
    <t>A secure and efficient Internet of Things cloud encryption scheme with forensics investigation compatibility based on identity-based encryption</t>
  </si>
  <si>
    <t>Unal, Devrim and Al-Ali, Abdulla and Catak, Ferhat Ozgur and Hammoudeh, Mohammad</t>
  </si>
  <si>
    <t>https://www.scopus.com/inward/record.uri?eid=2-s2.0-85109450572&amp;doi=10.1016%2fj.future.2021.06.050&amp;partnerID=40&amp;md5=961bad653fa10ef4af147e56eb1bde89</t>
  </si>
  <si>
    <t>2-s2.0-85101877948</t>
  </si>
  <si>
    <t>rayyan-218687645</t>
  </si>
  <si>
    <t>Cascading effects of cyber-attacks on interconnected critical infrastructure</t>
  </si>
  <si>
    <t>Palleti, Venkata Reddy and Adepu, Sridhar and Mishra, Vishrut Kumar and Mathur, Aditya</t>
  </si>
  <si>
    <t>https://www.scopus.com/inward/record.uri?eid=2-s2.0-85101877948&amp;doi=10.1186%2fs42400-021-00071-z&amp;partnerID=40&amp;md5=4f113343aa8a114098a1d6f9fd4ed3d3</t>
  </si>
  <si>
    <t>2-s2.0-85110834691</t>
  </si>
  <si>
    <t>rayyan-218687646</t>
  </si>
  <si>
    <t>Blockchain-based solution for Secure and Transparent Food Supply Chain Network</t>
  </si>
  <si>
    <t>Majdalawieh, Munir and Nizamuddin, Nishara and Alaraj, Maher and Khan, Shafaq and Bani-Hani, Anoud</t>
  </si>
  <si>
    <t>https://www.scopus.com/inward/record.uri?eid=2-s2.0-85110834691&amp;doi=10.1007%2fs12083-021-01196-1&amp;partnerID=40&amp;md5=478ddba59398a8073d1da1dd522a0dda</t>
  </si>
  <si>
    <t>2-s2.0-85074323310</t>
  </si>
  <si>
    <t>rayyan-218687647</t>
  </si>
  <si>
    <t>TraceChain: A blockchain-based scheme to protect data confidentiality and traceability</t>
  </si>
  <si>
    <t>Fan, Yongkai and Lin, Xiaodong and Liang, Wei and Wang, Jinghan and Tan, Gang and Lei, Xia and Jing, Lei</t>
  </si>
  <si>
    <t>https://www.scopus.com/inward/record.uri?eid=2-s2.0-85074323310&amp;doi=10.1002%2fspe.2753&amp;partnerID=40&amp;md5=c1c1d862feca77fa5bf7fc991cf682e9</t>
  </si>
  <si>
    <t>2-s2.0-85112738448</t>
  </si>
  <si>
    <t>rayyan-218687648</t>
  </si>
  <si>
    <t>Publicly verifiable outsourced data migration scheme supporting efficient integrity checking</t>
  </si>
  <si>
    <t>Yang, Changsong and Zhao, Feng and Tao, Xiaoling and Wang, Yong</t>
  </si>
  <si>
    <t>https://www.scopus.com/inward/record.uri?eid=2-s2.0-85112738448&amp;doi=10.1016%2fj.jnca.2021.103184&amp;partnerID=40&amp;md5=21675afe3923701db36d153f538b69fd</t>
  </si>
  <si>
    <t>2-s2.0-85126287512</t>
  </si>
  <si>
    <t>rayyan-218687649</t>
  </si>
  <si>
    <t>Image Copyright Protection Based on Blockchain and Zero-Watermark</t>
  </si>
  <si>
    <t>Wang, Baowei and Jiawei, Shi and Wang, Weishen and Zhao, Peng</t>
  </si>
  <si>
    <t>https://www.scopus.com/inward/record.uri?eid=2-s2.0-85126287512&amp;doi=10.1109%2fTNSE.2022.3157867&amp;partnerID=40&amp;md5=8fdbce561e0f92cb07ccfaab586f754c</t>
  </si>
  <si>
    <t>2-s2.0-85105098118</t>
  </si>
  <si>
    <t>rayyan-218687650</t>
  </si>
  <si>
    <t>Decentralized Self-Auditing Scheme With Errors Localization for Multi-Cloud Storage</t>
  </si>
  <si>
    <t>Su, Yuan and Li, Yanping and Yang, Bo and Ding, Yong</t>
  </si>
  <si>
    <t>https://www.scopus.com/inward/record.uri?eid=2-s2.0-85105098118&amp;doi=10.1109%2fTDSC.2021.3075984&amp;partnerID=40&amp;md5=38243f9792f9f32eebb5665f6d81536a</t>
  </si>
  <si>
    <t>2-s2.0-85107807426</t>
  </si>
  <si>
    <t>rayyan-218687651</t>
  </si>
  <si>
    <t>Reversible Data Hiding for Electronic Patient Information Security for Telemedicine Applications</t>
  </si>
  <si>
    <t>Mansour, Romany F. and Parah, Shabir A.</t>
  </si>
  <si>
    <t>https://www.scopus.com/inward/record.uri?eid=2-s2.0-85107807426&amp;doi=10.1007%2fs13369-021-05716-2&amp;partnerID=40&amp;md5=27ee346428b18520c25f10e9dc839ae4</t>
  </si>
  <si>
    <t>2-s2.0-85095736410</t>
  </si>
  <si>
    <t>rayyan-218687652</t>
  </si>
  <si>
    <t>Blockchain technology in healthcare: Challenges and opportunities</t>
  </si>
  <si>
    <t>International Journal of Healthcare Management</t>
  </si>
  <si>
    <t>Attaran, Mohsen</t>
  </si>
  <si>
    <t>https://www.scopus.com/inward/record.uri?eid=2-s2.0-85095736410&amp;doi=10.1080%2f20479700.2020.1843887&amp;partnerID=40&amp;md5=7cc6575558181fd19d4841ddbcf9262a</t>
  </si>
  <si>
    <t>2-s2.0-85117919316</t>
  </si>
  <si>
    <t>rayyan-218687653</t>
  </si>
  <si>
    <t>NyaYa: Blockchain-based electronic law record management scheme for judicial investigations</t>
  </si>
  <si>
    <t>Verma, Ashwin and Bhattacharya, Pronaya and Saraswat, Deepti and Tanwar, Sudeep</t>
  </si>
  <si>
    <t>https://www.scopus.com/inward/record.uri?eid=2-s2.0-85117919316&amp;doi=10.1016%2fj.jisa.2021.103025&amp;partnerID=40&amp;md5=09c4777c8fdb30bc66dc4e567bfd83b8</t>
  </si>
  <si>
    <t>2-s2.0-85111027485</t>
  </si>
  <si>
    <t>rayyan-218687654</t>
  </si>
  <si>
    <t>Integration of federated machine learning and blockchain for the provision of secure big data analytics for Internet of Things</t>
  </si>
  <si>
    <t>Unal, Devrim and Hammoudeh, Mohammad and Khan, Muhammad Asif and Abuarqoub, Abdelrahman and Epiphaniou, Gregory and Hamila, Ridha</t>
  </si>
  <si>
    <t>https://www.scopus.com/inward/record.uri?eid=2-s2.0-85111027485&amp;doi=10.1016%2fj.cose.2021.102393&amp;partnerID=40&amp;md5=3bfc1cce26c7f2297a1736e818255535</t>
  </si>
  <si>
    <t>2-s2.0-85103918814</t>
  </si>
  <si>
    <t>rayyan-218687655</t>
  </si>
  <si>
    <t>Privacy-Preserving Flexible Access Control for Encrypted Data in Internet of Things</t>
  </si>
  <si>
    <t>Zhang, Leyou and Wang, Jun and Mu, Yi</t>
  </si>
  <si>
    <t>https://www.scopus.com/inward/record.uri?eid=2-s2.0-85103918814&amp;doi=10.1109%2fJIOT.2021.3071553&amp;partnerID=40&amp;md5=4f474e93d1966bd5f5543dadba9b0987</t>
  </si>
  <si>
    <t>2-s2.0-85114187271</t>
  </si>
  <si>
    <t>rayyan-218687656</t>
  </si>
  <si>
    <t>Fixed degree of decentralization DPoS consensus mechanism in blockchain based on adjacency vote and the average fuzziness of vague value</t>
  </si>
  <si>
    <t>Liu, Yong and Xu, Guangxia</t>
  </si>
  <si>
    <t>https://www.scopus.com/inward/record.uri?eid=2-s2.0-85114187271&amp;doi=10.1016%2fj.comnet.2021.108432&amp;partnerID=40&amp;md5=9284aaa5086a908a1174f71b0d4c45d8</t>
  </si>
  <si>
    <t>2-s2.0-85121696061</t>
  </si>
  <si>
    <t>rayyan-218687657</t>
  </si>
  <si>
    <t>Study and analysis of the implementation of 4.0 technologies in the agri-food supply chain: A state of the art</t>
  </si>
  <si>
    <t>Agronomy</t>
  </si>
  <si>
    <t>Morella, Paula and LambÃ¡n, MarÃ­a Pilar and Royo, JesÃºs and SÃ¡nchez, Juan Carlos</t>
  </si>
  <si>
    <t>https://www.scopus.com/inward/record.uri?eid=2-s2.0-85121696061&amp;doi=10.3390%2fagronomy11122526&amp;partnerID=40&amp;md5=208ebbfe0b49dbb27497eb6b70b9140c</t>
  </si>
  <si>
    <t>2-s2.0-85108708835</t>
  </si>
  <si>
    <t>rayyan-218687658</t>
  </si>
  <si>
    <t>Cross-domain secure data sharing using blockchain for industrial IoT</t>
  </si>
  <si>
    <t>Singh, Parminder and Masud, Mehedi and Hossain, M. Shamim and Kaur, Avinash</t>
  </si>
  <si>
    <t>https://www.scopus.com/inward/record.uri?eid=2-s2.0-85108708835&amp;doi=10.1016%2fj.jpdc.2021.05.007&amp;partnerID=40&amp;md5=893651c95ab7bcd945b868a733e42295</t>
  </si>
  <si>
    <t>2-s2.0-85108970198</t>
  </si>
  <si>
    <t>rayyan-218687659</t>
  </si>
  <si>
    <t>Blockchain for consortium: A practical paradigm in agricultural supply chain system</t>
  </si>
  <si>
    <t>https://www.scopus.com/inward/record.uri?eid=2-s2.0-85108970198&amp;doi=10.1016%2fj.eswa.2021.115425&amp;partnerID=40&amp;md5=d85465c1f418f9310f878053deb78767</t>
  </si>
  <si>
    <t>2-s2.0-85106466198</t>
  </si>
  <si>
    <t>rayyan-218687660</t>
  </si>
  <si>
    <t>A survey for the application of blockchain technology in the media</t>
  </si>
  <si>
    <t>Liu, Liqun and Zhang, Weihan and Han, Cunqi</t>
  </si>
  <si>
    <t>https://www.scopus.com/inward/record.uri?eid=2-s2.0-85106466198&amp;doi=10.1007%2fs12083-021-01168-5&amp;partnerID=40&amp;md5=bb005f53e75b88d21596a689b0320465</t>
  </si>
  <si>
    <t>2-s2.0-85126357356</t>
  </si>
  <si>
    <t>rayyan-218687661</t>
  </si>
  <si>
    <t>Blockchain-Empowered Secure and Privacy-Preserving Health Data Sharing in Edge-Based IoMT</t>
  </si>
  <si>
    <t>Nie, Xueli and Zhang, Aiqing and Chen, Jindou and Qu, Youyang and Yu, Shui</t>
  </si>
  <si>
    <t>https://www.scopus.com/inward/record.uri?eid=2-s2.0-85126357356&amp;doi=10.1155%2f2022%2f8293716&amp;partnerID=40&amp;md5=796f87241d70152c4d574efc09122c08</t>
  </si>
  <si>
    <t>2-s2.0-85099422238</t>
  </si>
  <si>
    <t>rayyan-218687662</t>
  </si>
  <si>
    <t>Blockchain-Enhanced Data Sharing with Traceable and Direct Revocation in IIoT</t>
  </si>
  <si>
    <t>Yu, Keping and Tan, Liang and Aloqaily, Moayad and Yang, Hekun and Jararweh, Yaser</t>
  </si>
  <si>
    <t>https://www.scopus.com/inward/record.uri?eid=2-s2.0-85099422238&amp;doi=10.1109%2fTII.2021.3049141&amp;partnerID=40&amp;md5=779a40d2b200361080f1e8d7e4d5c769</t>
  </si>
  <si>
    <t>2-s2.0-85125794591</t>
  </si>
  <si>
    <t>rayyan-218687663</t>
  </si>
  <si>
    <t>Distributed Ledger Technology: State-of-the-Art and Current Challenges</t>
  </si>
  <si>
    <t>Computer Science and Information Systems</t>
  </si>
  <si>
    <t>Gorbunova, Maria and Masek, Pavel and Komarov, Mikhail and Ometov, Aleksandr</t>
  </si>
  <si>
    <t>https://www.scopus.com/inward/record.uri?eid=2-s2.0-85125794591&amp;doi=10.2298%2fCSIS210215037G&amp;partnerID=40&amp;md5=a1e0976cf4d54ddf1151517788b3ca3f</t>
  </si>
  <si>
    <t>ComSIS Consortium</t>
  </si>
  <si>
    <t>2-s2.0-85117226010</t>
  </si>
  <si>
    <t>rayyan-218687664</t>
  </si>
  <si>
    <t>Secure outsourced blockchain-based medical data sharing system using proxy re-encryption</t>
  </si>
  <si>
    <t>Park, Young-Hoon and Kim, Yejin and Lee, Shin-Ok and Ko, Kwangman</t>
  </si>
  <si>
    <t>https://www.scopus.com/inward/record.uri?eid=2-s2.0-85117226010&amp;doi=10.3390%2fapp11209422&amp;partnerID=40&amp;md5=bbf28b12cbd648a7224378149ffbb11b</t>
  </si>
  <si>
    <t>2-s2.0-85122087379</t>
  </si>
  <si>
    <t>rayyan-218687665</t>
  </si>
  <si>
    <t>Blockchain-Enabled Deep Recurrent Neural Network Model for Clickbait Detection</t>
  </si>
  <si>
    <t>Razaque, Abdul and Alotaibi, Bandar and Alotaibi, Munif and Amsaad, Fathi and Manasov, Ansagan and Hariri, Salim and Yergaliyeva, Banu B. and Alotaibi, Aziz</t>
  </si>
  <si>
    <t>https://www.scopus.com/inward/record.uri?eid=2-s2.0-85122087379&amp;doi=10.1109%2fACCESS.2021.3137078&amp;partnerID=40&amp;md5=9fc28a0300d8906c5e070fb6ca3a8c7c</t>
  </si>
  <si>
    <t>2-s2.0-85113220626</t>
  </si>
  <si>
    <t>rayyan-218687666</t>
  </si>
  <si>
    <t>Scalable blockchains â€” A systematic review</t>
  </si>
  <si>
    <t>Nasir, Muhammad Hassan and Arshad, Junaid and Khan, Muhammad Mubashir and Fatima, Mahawish and Salah, Khaled and Jayaraman, Raja</t>
  </si>
  <si>
    <t>https://www.scopus.com/inward/record.uri?eid=2-s2.0-85113220626&amp;doi=10.1016%2fj.future.2021.07.035&amp;partnerID=40&amp;md5=ff0a589d3a949261fd574a732eda0176</t>
  </si>
  <si>
    <t>2-s2.0-85119826116</t>
  </si>
  <si>
    <t>rayyan-218687667</t>
  </si>
  <si>
    <t>Synovial sarcoma classification technique using support vector machine and structure features</t>
  </si>
  <si>
    <t>Arunachalam, P. and Janakiraman, N. and Sivaraman, Arun Kumar and Balasundaram, A. and Vincent, Rajiv and Rani, Sita and Dey, Barnali and Muralidhar, A. and Rajesh, M.</t>
  </si>
  <si>
    <t>https://www.scopus.com/inward/record.uri?eid=2-s2.0-85119826116&amp;doi=10.32604%2fiasc.2022.022573&amp;partnerID=40&amp;md5=a6f08c35a3c94d4fe625fc87d32a79b5</t>
  </si>
  <si>
    <t>2-s2.0-85106927035</t>
  </si>
  <si>
    <t>rayyan-218687668</t>
  </si>
  <si>
    <t>Trusted data sharing with flexible access control based on blockchain</t>
  </si>
  <si>
    <t>Ma, Xu and Wang, Chen and Chen, Xiaofeng</t>
  </si>
  <si>
    <t>https://www.scopus.com/inward/record.uri?eid=2-s2.0-85106927035&amp;doi=10.1016%2fj.csi.2021.103543&amp;partnerID=40&amp;md5=95bd177bb304488e66f9311968a89b6c</t>
  </si>
  <si>
    <t>2-s2.0-85118560994</t>
  </si>
  <si>
    <t>rayyan-218687669</t>
  </si>
  <si>
    <t>Multi party secure data access management in cloud using user centric block chain data encryption</t>
  </si>
  <si>
    <t>S, Arulananth T and M, Baskar and V, Anbarasu and R, Thiagarajan and T, Rajendran and A, Balaji</t>
  </si>
  <si>
    <t>https://www.scopus.com/inward/record.uri?eid=2-s2.0-85118560994&amp;doi=10.1016%2fj.patrec.2021.10.029&amp;partnerID=40&amp;md5=6ba4a66a1a69074d28cfd5fed0cdd043</t>
  </si>
  <si>
    <t>2-s2.0-85121997845</t>
  </si>
  <si>
    <t>rayyan-218687670</t>
  </si>
  <si>
    <t>Roadmapping of nanoelectronics for the new electronics industry</t>
  </si>
  <si>
    <t>Gargini, Paolo and Balestra, Francis and Hayashi, Yoshihiro</t>
  </si>
  <si>
    <t>https://www.scopus.com/inward/record.uri?eid=2-s2.0-85121997845&amp;doi=10.3390%2fapp12010308&amp;partnerID=40&amp;md5=32be8aec27cbc179c43f976f252acb64</t>
  </si>
  <si>
    <t>2-s2.0-85082559080</t>
  </si>
  <si>
    <t>rayyan-218687671</t>
  </si>
  <si>
    <t>An optimized consortium blockchain for medical information sharing</t>
  </si>
  <si>
    <t>Du, Mingxiao and Chen, Qijun and Chen, Jieying and Ma, Xiaofeng</t>
  </si>
  <si>
    <t>https://www.scopus.com/inward/record.uri?eid=2-s2.0-85082559080&amp;doi=10.1109%2fTEM.2020.2966832&amp;partnerID=40&amp;md5=e27fc9e5ea1947016c68ef6cd52b3081</t>
  </si>
  <si>
    <t>2-s2.0-85114126186</t>
  </si>
  <si>
    <t>rayyan-218687672</t>
  </si>
  <si>
    <t>Will bots take over the supply chain? Revisiting agent-based supply chain automation</t>
  </si>
  <si>
    <t>Xu, Liming and Mak, Stephen and Brintrup, Alexandra</t>
  </si>
  <si>
    <t>https://www.scopus.com/inward/record.uri?eid=2-s2.0-85114126186&amp;doi=10.1016%2fj.ijpe.2021.108279&amp;partnerID=40&amp;md5=9f99b4270826224bfe04e7b37f4efd99</t>
  </si>
  <si>
    <t>2-s2.0-85124831003</t>
  </si>
  <si>
    <t>rayyan-218687673</t>
  </si>
  <si>
    <t>Customer Experience towards the Product during a Coronavirus Outbreak</t>
  </si>
  <si>
    <t>Wassan, Sobia and Shen, Tian and Xi, Chen and Gulati, Kamal and Vasan, Danish and Suhail, Beenish</t>
  </si>
  <si>
    <t>https://www.scopus.com/inward/record.uri?eid=2-s2.0-85124831003&amp;doi=10.1155%2f2022%2f4279346&amp;partnerID=40&amp;md5=daabead55c561364e05e572b2c6baecc</t>
  </si>
  <si>
    <t>2-s2.0-85107221977</t>
  </si>
  <si>
    <t>rayyan-218687674</t>
  </si>
  <si>
    <t>Secure and efficient data storage and sharing scheme for blockchain-based mobile-edge computing</t>
  </si>
  <si>
    <t>Zhang, Lejun and Peng, Minghui and Wang, Weizheng and Jin, Zilong and Su, Yansen and Chen, Huiling</t>
  </si>
  <si>
    <t>https://www.scopus.com/inward/record.uri?eid=2-s2.0-85107221977&amp;doi=10.1002%2fett.4315&amp;partnerID=40&amp;md5=a06a4c3187e70fac40dcde64b2406172</t>
  </si>
  <si>
    <t>rayyan-218687675</t>
  </si>
  <si>
    <t>Hyperledger healthchain: Patient-centric ipfs-based storage of health records</t>
  </si>
  <si>
    <t>Mani, Vinodhini and Manickam, Prakash and Alotaibi, Youseef and Alghamdi, Saleh and Khalaf, Osamah Ibrahim</t>
  </si>
  <si>
    <t>https://www.scopus.com/inward/record.uri?eid=2-s2.0-85120430036&amp;doi=10.3390%2felectronics10233003&amp;partnerID=40&amp;md5=79892cf5fbd2631e526beb18206ad457</t>
  </si>
  <si>
    <t>2-s2.0-85122279015</t>
  </si>
  <si>
    <t>rayyan-218687676</t>
  </si>
  <si>
    <t>Securing cyber-physical additive manufacturing systems by in-situ process authentication using streamline video analysis</t>
  </si>
  <si>
    <t>Mamun, Abdullah Al and Liu, Chenang and Kan, Chen and Tian, Wenmeng</t>
  </si>
  <si>
    <t>https://www.scopus.com/inward/record.uri?eid=2-s2.0-85122279015&amp;doi=10.1016%2fj.jmsy.2021.12.007&amp;partnerID=40&amp;md5=ba36efc66e1ab5d1347e9742595eb07b</t>
  </si>
  <si>
    <t>2-s2.0-85100925274</t>
  </si>
  <si>
    <t>rayyan-218687677</t>
  </si>
  <si>
    <t>A Compressive Integrity Auditing Protocol for Secure Cloud Storage</t>
  </si>
  <si>
    <t>Yang, Yang and Chen, Yanjiao and Chen, Fei</t>
  </si>
  <si>
    <t>https://www.scopus.com/inward/record.uri?eid=2-s2.0-85100925274&amp;doi=10.1109%2fTNET.2021.3058130&amp;partnerID=40&amp;md5=3414f817e33ef358886908e24bda78c8</t>
  </si>
  <si>
    <t>2-s2.0-85103158899</t>
  </si>
  <si>
    <t>rayyan-218687678</t>
  </si>
  <si>
    <t>Distributed attribute-based access control system using permissioned blockchain</t>
  </si>
  <si>
    <t>World Wide Web</t>
  </si>
  <si>
    <t>1386145X</t>
  </si>
  <si>
    <t>Rouhani, Sara and Belchior, Rafael and Cruz, Rui S. and Deters, Ralph</t>
  </si>
  <si>
    <t>https://www.scopus.com/inward/record.uri?eid=2-s2.0-85103158899&amp;doi=10.1007%2fs11280-021-00874-7&amp;partnerID=40&amp;md5=4e796b493094e1b551979577addb84e7</t>
  </si>
  <si>
    <t>2-s2.0-85092244031</t>
  </si>
  <si>
    <t>rayyan-218687679</t>
  </si>
  <si>
    <t>Analysis of basic neural network types for automated skin cancer classification using Firefly optimization method</t>
  </si>
  <si>
    <t>Balaji, M. Sundar Prakash and Saravanan, S. and Chandrasekar, M. and Rajkumar, G. and Kamalraj, S.</t>
  </si>
  <si>
    <t>https://www.scopus.com/inward/record.uri?eid=2-s2.0-85092244031&amp;doi=10.1007%2fs12652-020-02394-0&amp;partnerID=40&amp;md5=9aa0b16f5fbe08042c7384713f4b923a</t>
  </si>
  <si>
    <t>2-s2.0-85100847295</t>
  </si>
  <si>
    <t>rayyan-218687680</t>
  </si>
  <si>
    <t>SBBS: A Secure Blockchain-Based Scheme for IoT Data Credibility in Fog Environment</t>
  </si>
  <si>
    <t>Fan, Yongkai and Zhao, Guanqun and Lei, Xia and Liang, Wei and Li, Kuan-Ching and Choo, Kim-Kwang Raymond and Zhu, Chunsheng</t>
  </si>
  <si>
    <t>https://www.scopus.com/inward/record.uri?eid=2-s2.0-85100847295&amp;doi=10.1109%2fJIOT.2021.3057045&amp;partnerID=40&amp;md5=65c80ebb87a6df65d44d67abb8f5e6f7</t>
  </si>
  <si>
    <t>2-s2.0-85101805634</t>
  </si>
  <si>
    <t>rayyan-218687681</t>
  </si>
  <si>
    <t>RDIC: A blockchain-based remote data integrity checking scheme for IoT in 5G networks</t>
  </si>
  <si>
    <t>Wang, Huaqun and He, Debiao and Yu, Jia and Xiong, Neal N. and Wu, Bin</t>
  </si>
  <si>
    <t>https://www.scopus.com/inward/record.uri?eid=2-s2.0-85101805634&amp;doi=10.1016%2fj.jpdc.2021.02.012&amp;partnerID=40&amp;md5=456ac1b7b0df80d69cbc1442d48321fc</t>
  </si>
  <si>
    <t>2-s2.0-85105711428</t>
  </si>
  <si>
    <t>rayyan-218687682</t>
  </si>
  <si>
    <t>Searchable encryption using secret sharing scheme that realizes direct search of encrypted documents and disjunctive search of multiple keywords</t>
  </si>
  <si>
    <t>Mohd Kamal, Ahmad Akmal Aminuddin and Iwamura, Keiichi</t>
  </si>
  <si>
    <t>https://www.scopus.com/inward/record.uri?eid=2-s2.0-85105711428&amp;doi=10.1016%2fj.jisa.2021.102824&amp;partnerID=40&amp;md5=8af2bdcb93e5e874ee96877daf5158d2</t>
  </si>
  <si>
    <t>2-s2.0-85105543641</t>
  </si>
  <si>
    <t>rayyan-218687683</t>
  </si>
  <si>
    <t>A Novel Patient-Centric Architectural Framework for Blockchain-Enabled Healthcare Applications</t>
  </si>
  <si>
    <t>Singh, Akhilendra Pratap and Pradhan, Nihar Ranjan and Luhach, Ashish K. and Agnihotri, Sivansu and Jhanjhi, Noor Zaman and Verma, Sahil and Kavita and Ghosh, Uttam and Roy, Diptendu Sinha</t>
  </si>
  <si>
    <t>https://www.scopus.com/inward/record.uri?eid=2-s2.0-85105543641&amp;doi=10.1109%2fTII.2020.3037889&amp;partnerID=40&amp;md5=ebbb850b6c1dba19260f309dbbe3a50a</t>
  </si>
  <si>
    <t>2-s2.0-85105908706</t>
  </si>
  <si>
    <t>rayyan-218687684</t>
  </si>
  <si>
    <t>Longing for connection: University educators creating meaning through sharing experiences of teaching online</t>
  </si>
  <si>
    <t>British Journal of Educational Technology</t>
  </si>
  <si>
    <t>Fox, Brandi and Bearman, Margaret and Bellingham, Robin and North-Samardzic, Andrea and Scarparo, Simona and Taylor, Darci and Thomas, Mathew Krehl Edward and Volkov, Michael</t>
  </si>
  <si>
    <t>https://www.scopus.com/inward/record.uri?eid=2-s2.0-85105908706&amp;doi=10.1111%2fbjet.13113&amp;partnerID=40&amp;md5=c18bfc63b6378a2c0daaea3aac70d20e</t>
  </si>
  <si>
    <t>2-s2.0-85102903816</t>
  </si>
  <si>
    <t>rayyan-218687685</t>
  </si>
  <si>
    <t>Research on Practical Byzantine Fault Tolerant Consensus Algorithm Based on Blockchain</t>
  </si>
  <si>
    <t>IOP Conference Series: Earth and Environmental Science</t>
  </si>
  <si>
    <t>Zheng, Xiandong and Feng, Wenlong</t>
  </si>
  <si>
    <t>https://www.scopus.com/inward/record.uri?eid=2-s2.0-85102903816&amp;doi=10.1088%2f1742-6596%2f1802%2f3%2f032022&amp;partnerID=40&amp;md5=014f9a9ec3bca169e4984950561c43a5</t>
  </si>
  <si>
    <t>2-s2.0-85086106364</t>
  </si>
  <si>
    <t>rayyan-218687686</t>
  </si>
  <si>
    <t>IoT using machine learning security enhancement in video steganography allocation for Raspberry Pi</t>
  </si>
  <si>
    <t>Karthika, P. and Vidhya Saraswathi, P.</t>
  </si>
  <si>
    <t>https://www.scopus.com/inward/record.uri?eid=2-s2.0-85086106364&amp;doi=10.1007%2fs12652-020-02126-4&amp;partnerID=40&amp;md5=5fb1758fe7047132aeb199ae33414f60</t>
  </si>
  <si>
    <t>2-s2.0-85131835216</t>
  </si>
  <si>
    <t>rayyan-218687687</t>
  </si>
  <si>
    <t>Machine Learning: Algorithms, Real-World Applications and Research Directions</t>
  </si>
  <si>
    <t>2662995X</t>
  </si>
  <si>
    <t>Sarker, Iqbal H.</t>
  </si>
  <si>
    <t>https://www.scopus.com/inward/record.uri?eid=2-s2.0-85131835216&amp;doi=10.1007%2fs42979-021-00592-x&amp;partnerID=40&amp;md5=f371b21854b24e89e52e727e843c63f9</t>
  </si>
  <si>
    <t>2-s2.0-85102983196</t>
  </si>
  <si>
    <t>rayyan-218687688</t>
  </si>
  <si>
    <t>Cybersecurity architecture for the internet of medical things and connected devices using blockchain</t>
  </si>
  <si>
    <t>Biomedical Engineering - Applications, Basis and Communications</t>
  </si>
  <si>
    <t>Elsayeh, Muhammad and Ezzat, Kadry Ali and El-Nashar, Hany and Omran, Lamia Nabil</t>
  </si>
  <si>
    <t>https://www.scopus.com/inward/record.uri?eid=2-s2.0-85102983196&amp;doi=10.4015%2fS1016237221500137&amp;partnerID=40&amp;md5=03b688fee4027b92d41fc09d0797e453</t>
  </si>
  <si>
    <t>2-s2.0-85107751124</t>
  </si>
  <si>
    <t>rayyan-218687689</t>
  </si>
  <si>
    <t>A Method for Protecting Private Data in IPFS</t>
  </si>
  <si>
    <t>Lin, Yufei and Zhang, Chongyang</t>
  </si>
  <si>
    <t>https://www.scopus.com/inward/record.uri?eid=2-s2.0-85107751124&amp;doi=10.1109%2fCSCWD49262.2021.9437830&amp;partnerID=40&amp;md5=fa1164e57a2572201fdbdcff3bab69e5</t>
  </si>
  <si>
    <t>2-s2.0-85099425442</t>
  </si>
  <si>
    <t>rayyan-218687691</t>
  </si>
  <si>
    <t>A Privacy-Aware and Traceable Fine-Grained Data Delivery System in Cloud-Assisted Healthcare IIoT</t>
  </si>
  <si>
    <t>Sun, Jianfei and Chen, Dajiang and Zhang, Ning and Xu, Guowen and Tang, Mingjian and Nie, Xuyun and Cao, Mingsheng</t>
  </si>
  <si>
    <t>https://www.scopus.com/inward/record.uri?eid=2-s2.0-85099425442&amp;doi=10.1109%2fJIOT.2020.3048976&amp;partnerID=40&amp;md5=bfb7011b882e158e0e168ba08102c0e2</t>
  </si>
  <si>
    <t>2-s2.0-85096333510</t>
  </si>
  <si>
    <t>rayyan-218687692</t>
  </si>
  <si>
    <t>ESKEA: Enhanced Symmetric Key Encryption Algorithm Based Secure Data Storage in Cloud Networks with Data Deduplication</t>
  </si>
  <si>
    <t>Elkana Ebinazer, Silambarasan and Savarimuthu, Nickolas and Mary Saira Bhanu, S.</t>
  </si>
  <si>
    <t>https://www.scopus.com/inward/record.uri?eid=2-s2.0-85096333510&amp;doi=10.1007%2fs11277-020-07989-6&amp;partnerID=40&amp;md5=6ccbe2bf09195964b4dd5b2d0855c175</t>
  </si>
  <si>
    <t>2-s2.0-85104372674</t>
  </si>
  <si>
    <t>rayyan-218687693</t>
  </si>
  <si>
    <t>Bsf-ehr: Blockchain security framework for electronic health records of patients</t>
  </si>
  <si>
    <t>Abunadi, Ibrahim and Kumar, Ramasamy Lakshmana</t>
  </si>
  <si>
    <t>https://www.scopus.com/inward/record.uri?eid=2-s2.0-85104372674&amp;doi=10.3390%2fs21082865&amp;partnerID=40&amp;md5=aad7e61c8565e3f3ed3effe812308a5c</t>
  </si>
  <si>
    <t>2-s2.0-85110825263</t>
  </si>
  <si>
    <t>rayyan-218687694</t>
  </si>
  <si>
    <t>An Intelligent Video Analysis Method for Abnormal Event Detection in Intelligent Transportation Systems</t>
  </si>
  <si>
    <t>Wan, Shaohua and Xu, Xiaolong and Wang, Tian and Gu, Zonghua</t>
  </si>
  <si>
    <t>https://www.scopus.com/inward/record.uri?eid=2-s2.0-85110825263&amp;doi=10.1109%2fTITS.2020.3017505&amp;partnerID=40&amp;md5=29bfcbe8cbf997e11db325a14ed3e5dd</t>
  </si>
  <si>
    <t>2-s2.0-85094121185</t>
  </si>
  <si>
    <t>rayyan-218687695</t>
  </si>
  <si>
    <t>Dynamic large branching hash tree based secure and efficient dynamic auditing protocol for cloud environment</t>
  </si>
  <si>
    <t>Mishra, Rahul and Ramesh, Dharavath and Edla, Damodar Reddy</t>
  </si>
  <si>
    <t>https://www.scopus.com/inward/record.uri?eid=2-s2.0-85094121185&amp;doi=10.1007%2fs10586-020-03193-0&amp;partnerID=40&amp;md5=5d25a2775aad11f673ffddaf25d5f452</t>
  </si>
  <si>
    <t>2-s2.0-85098748555</t>
  </si>
  <si>
    <t>rayyan-218687696</t>
  </si>
  <si>
    <t>A Survey of Cybersecurity of Digital Manufacturing</t>
  </si>
  <si>
    <t>Mahesh, Priyanka and Tiwari, Akash and Jin, Chenglu and Kumar, Panganamala R. and Reddy, A. L. Narasimha and Bukkapatanam, Satish T. S. and Gupta, Nikhil and Karri, Ramesh</t>
  </si>
  <si>
    <t>https://www.scopus.com/inward/record.uri?eid=2-s2.0-85098748555&amp;doi=10.1109%2fJPROC.2020.3032074&amp;partnerID=40&amp;md5=a154d5649ff12dc0cee075efb1e1f6a1</t>
  </si>
  <si>
    <t>2-s2.0-85104191861</t>
  </si>
  <si>
    <t>rayyan-218687697</t>
  </si>
  <si>
    <t>Distributed ledger technology applications in food supply chains: A review of challenges and future research directions</t>
  </si>
  <si>
    <t>Nurgazina, Jamilya and Pakdeetrakulwong, Udsanee and Moser, Thomas and Reiner, Gerald</t>
  </si>
  <si>
    <t>https://www.scopus.com/inward/record.uri?eid=2-s2.0-85104191861&amp;doi=10.3390%2fsu13084206&amp;partnerID=40&amp;md5=a0509c7379042aaabdcb9bf182dea40a</t>
  </si>
  <si>
    <t>2-s2.0-85101907835</t>
  </si>
  <si>
    <t>rayyan-218687698</t>
  </si>
  <si>
    <t>SDN-based intrusion detection system for IoT using deep learning classifier (IDSIoT-SDL)</t>
  </si>
  <si>
    <t>Wani, Azka and Revathi, S. and Khaliq, Rubeena</t>
  </si>
  <si>
    <t>https://www.scopus.com/inward/record.uri?eid=2-s2.0-85101907835&amp;doi=10.1049%2fcit2.12003&amp;partnerID=40&amp;md5=5bfaf32b3be0aae5ab4f87a61391ca7a</t>
  </si>
  <si>
    <t>2-s2.0-85101102312</t>
  </si>
  <si>
    <t>rayyan-218687699</t>
  </si>
  <si>
    <t>Blockchain for automotive: An insight towards the IPFS blockchain-based auto insurance sector</t>
  </si>
  <si>
    <t>Nizamuddin, Nishara and Abugabah, Ahed</t>
  </si>
  <si>
    <t>https://www.scopus.com/inward/record.uri?eid=2-s2.0-85101102312&amp;doi=10.11591%2fijece.v11i3.pp2443-2456&amp;partnerID=40&amp;md5=be3525892ae5b40e73c94d3d4e3a8fa1</t>
  </si>
  <si>
    <t>2-s2.0-85088980064</t>
  </si>
  <si>
    <t>rayyan-218687700</t>
  </si>
  <si>
    <t>Security and privacy of electronic health records: Concerns and challenges</t>
  </si>
  <si>
    <t>Keshta, Ismail and Odeh, Ammar</t>
  </si>
  <si>
    <t>https://www.scopus.com/inward/record.uri?eid=2-s2.0-85088980064&amp;doi=10.1016%2fj.eij.2020.07.003&amp;partnerID=40&amp;md5=c148fe06117923be8bf74f86b1bf6e0b</t>
  </si>
  <si>
    <t>2-s2.0-85103961481</t>
  </si>
  <si>
    <t>rayyan-218687701</t>
  </si>
  <si>
    <t>Efficient verification for outsourced genome-wide association studies</t>
  </si>
  <si>
    <t>Journal of Biomedical Informatics</t>
  </si>
  <si>
    <t>Wang, Xinyue and Jiang, Xiaoqian and Vaidya, Jaideep</t>
  </si>
  <si>
    <t>https://www.scopus.com/inward/record.uri?eid=2-s2.0-85103961481&amp;doi=10.1016%2fj.jbi.2021.103714&amp;partnerID=40&amp;md5=2e1c84c3fcfd6bf62e266bbcfe091ca3</t>
  </si>
  <si>
    <t>2-s2.0-85110627257</t>
  </si>
  <si>
    <t>rayyan-218687702</t>
  </si>
  <si>
    <t>The Economics of Central Bank Digital Currency [Computing's Economics]</t>
  </si>
  <si>
    <t>Kshetri, Nir</t>
  </si>
  <si>
    <t>https://www.scopus.com/inward/record.uri?eid=2-s2.0-85110627257&amp;doi=10.1109%2fMC.2021.3070091&amp;partnerID=40&amp;md5=43cfc7b62574630f0c5c384d0e97a619</t>
  </si>
  <si>
    <t>2-s2.0-85100490752</t>
  </si>
  <si>
    <t>rayyan-218687703</t>
  </si>
  <si>
    <t>A Time-/Frequency-Domain Side-Channel Attack Resistant AES-128 and RSA-4K Crypto-Processor in 14-nm CMOS</t>
  </si>
  <si>
    <t>Kumar, Raghavan and Liu, Xiaosen and Suresh, Vikram and Krishnamurthy, Harish K. and Satpathy, Sudhir and Anders, Mark A. and Kaul, Himanshu and Ravichandran, Krishnan and De, Vivek and Mathew, Sanu K.</t>
  </si>
  <si>
    <t>https://www.scopus.com/inward/record.uri?eid=2-s2.0-85100490752&amp;doi=10.1109%2fJSSC.2021.3052146&amp;partnerID=40&amp;md5=deed582d8fe7a121d3ecfd2b81289f89</t>
  </si>
  <si>
    <t>2-s2.0-85099227599</t>
  </si>
  <si>
    <t>rayyan-218687704</t>
  </si>
  <si>
    <t>A novel blockchain-based privacy-preserving framework for online social networks</t>
  </si>
  <si>
    <t>Zhang, Shiwen and Yao, Tingting and Arthur Sandor, Voundi Koe and Weng, Tien-Hsiung and Liang, Wei and Su, Jinshu</t>
  </si>
  <si>
    <t>https://www.scopus.com/inward/record.uri?eid=2-s2.0-85099227599&amp;doi=10.1080%2f09540091.2020.1854181&amp;partnerID=40&amp;md5=b8ae64ab468944534a56150c6155bc2e</t>
  </si>
  <si>
    <t>2-s2.0-85096222156</t>
  </si>
  <si>
    <t>rayyan-218687705</t>
  </si>
  <si>
    <t>LayerChain: A Hierarchical Edge-Cloud Blockchain for Large-Scale Low-Delay Industrial Internet of Things Applications</t>
  </si>
  <si>
    <t>Yu, Yao and Liu, Shumei and Yeoh, Phee Lep and Vucetic, Branka and Li, Yonghui</t>
  </si>
  <si>
    <t>https://www.scopus.com/inward/record.uri?eid=2-s2.0-85096222156&amp;doi=10.1109%2fTII.2020.3016025&amp;partnerID=40&amp;md5=e170701e464c92b0eb45387a9d7e6175</t>
  </si>
  <si>
    <t>2-s2.0-85062646264</t>
  </si>
  <si>
    <t>rayyan-218687706</t>
  </si>
  <si>
    <t>A secure and efficient remote data auditing scheme for cloud storage</t>
  </si>
  <si>
    <t>El Ghoubach, Imad and Ben Abbou, Rachid and Mrabti, Fatiha</t>
  </si>
  <si>
    <t>https://www.scopus.com/inward/record.uri?eid=2-s2.0-85062646264&amp;doi=10.1016%2fj.jksuci.2019.02.011&amp;partnerID=40&amp;md5=0d3c9610acb0a7ded8522f5bb8a13eb3</t>
  </si>
  <si>
    <t>2-s2.0-85102355169</t>
  </si>
  <si>
    <t>rayyan-218687707</t>
  </si>
  <si>
    <t>Secure Storage Auditing with Efficient Key Updates for Cognitive Industrial IoT Environment</t>
  </si>
  <si>
    <t>Zheng, Wenying and Lai, Chin-Feng and He, Debiao and Kumar, Neeraj and Chen, Bing</t>
  </si>
  <si>
    <t>https://www.scopus.com/inward/record.uri?eid=2-s2.0-85102355169&amp;doi=10.1109%2fTII.2020.2991204&amp;partnerID=40&amp;md5=5b17c754c5f03dcf5c606fa85ea7fa76</t>
  </si>
  <si>
    <t>2-s2.0-85111940653</t>
  </si>
  <si>
    <t>rayyan-218687708</t>
  </si>
  <si>
    <t>Secure data of industrial internet of things in a cement factory based on a blockchain technology</t>
  </si>
  <si>
    <t>Umran, Samir M. and Lu, Songfeng and Abduljabbar, Zaid Ameen and Zhu, Jianxin and Wu, Junjun</t>
  </si>
  <si>
    <t>https://www.scopus.com/inward/record.uri?eid=2-s2.0-85111940653&amp;doi=10.3390%2fapp11146376&amp;partnerID=40&amp;md5=d89d77b374fa7e8d8965d5ddb3921a34</t>
  </si>
  <si>
    <t>2-s2.0-85105743094</t>
  </si>
  <si>
    <t>rayyan-218687709</t>
  </si>
  <si>
    <t>Security and privacy in cloud-based e-health system</t>
  </si>
  <si>
    <t>Sivan, Remya and Zukarnain, Zuriati Ahmad</t>
  </si>
  <si>
    <t>https://www.scopus.com/inward/record.uri?eid=2-s2.0-85105743094&amp;doi=10.3390%2fsym13050742&amp;partnerID=40&amp;md5=a8a18d6ec3c9d9637320574e5d6d9677</t>
  </si>
  <si>
    <t>2-s2.0-85104941139</t>
  </si>
  <si>
    <t>rayyan-218687711</t>
  </si>
  <si>
    <t>Fault detection for asynchronous Tâ€“S fuzzy networked Markov jump systems with new event-triggered scheme</t>
  </si>
  <si>
    <t>IET Control Theory and Applications</t>
  </si>
  <si>
    <t>Aslam, Muhammad Shamrooz and Li, Qianmu and Hou, Jun</t>
  </si>
  <si>
    <t>https://www.scopus.com/inward/record.uri?eid=2-s2.0-85104941139&amp;doi=10.1049%2fcth2.12136&amp;partnerID=40&amp;md5=dd3da370fd7a0a3d4e2537eb5d752e1e</t>
  </si>
  <si>
    <t>2-s2.0-85086403552</t>
  </si>
  <si>
    <t>rayyan-218687712</t>
  </si>
  <si>
    <t>Distributed ledger technology: Its evolutionary path and the road ahead</t>
  </si>
  <si>
    <t>Perdana, Arif and Robb, Alastair and Balachandran, Vivek and Rohde, Fiona</t>
  </si>
  <si>
    <t>https://www.scopus.com/inward/record.uri?eid=2-s2.0-85086403552&amp;doi=10.1016%2fj.im.2020.103316&amp;partnerID=40&amp;md5=8321b4dbf435444f5f729f3f8b3e3a1d</t>
  </si>
  <si>
    <t>2-s2.0-85085964410</t>
  </si>
  <si>
    <t>rayyan-218687713</t>
  </si>
  <si>
    <t>Improved performance of cloud servers using LBSDD factors of private cloud</t>
  </si>
  <si>
    <t>Saravana Karthikeyan, M. and Sasikala, R. and Karthikeyan, N. and Karthik, S.</t>
  </si>
  <si>
    <t>https://www.scopus.com/inward/record.uri?eid=2-s2.0-85085964410&amp;doi=10.1007%2fs12652-020-02125-5&amp;partnerID=40&amp;md5=f4c22e7d958026e9ad7f97e7b0457bf7</t>
  </si>
  <si>
    <t>2-s2.0-85095429316</t>
  </si>
  <si>
    <t>rayyan-218687714</t>
  </si>
  <si>
    <t>Multi-server searchable data crypt: searchable data encryption scheme for secure distributed cloud storage</t>
  </si>
  <si>
    <t>Shahien, Toka and Sarhan, Amany M. and Alshewimy, Mahmoud A. M.</t>
  </si>
  <si>
    <t>https://www.scopus.com/inward/record.uri?eid=2-s2.0-85095429316&amp;doi=10.1007%2fs12652-020-02621-8&amp;partnerID=40&amp;md5=bc12492eafc36d2fcebb86b67164daa7</t>
  </si>
  <si>
    <t>2-s2.0-85108558738</t>
  </si>
  <si>
    <t>rayyan-218687715</t>
  </si>
  <si>
    <t>A Survey on Healthcare Data: A Security Perspective</t>
  </si>
  <si>
    <t>Singh, A.K. and Anand, A. and Lv, Z. and Ko, H. and Mohan, A.</t>
  </si>
  <si>
    <t>https://www.scopus.com/inward/record.uri?eid=2-s2.0-85108558738&amp;doi=10.1145%2f3422816&amp;partnerID=40&amp;md5=055f2930371a982001f9095c55c4105b</t>
  </si>
  <si>
    <t>2-s2.0-85100264758</t>
  </si>
  <si>
    <t>rayyan-218687716</t>
  </si>
  <si>
    <t>On the design and implementation of a secure blockchain-based hybrid framework for Industrial Internet-of-Things</t>
  </si>
  <si>
    <t>Rathee, Geetanjali and Ahmad, Farhan and Sandhu, Rajinder and Kerrache, Chaker Abdelaziz and Azad, Muhammad Ajmal</t>
  </si>
  <si>
    <t>https://www.scopus.com/inward/record.uri?eid=2-s2.0-85100264758&amp;doi=10.1016%2fj.ipm.2021.102526&amp;partnerID=40&amp;md5=2a2e45fb017d3276a82aa212a419b2b6</t>
  </si>
  <si>
    <t>2-s2.0-85085084634</t>
  </si>
  <si>
    <t>rayyan-218687717</t>
  </si>
  <si>
    <t>Hybrid encryption framework for securing big data storage in multi-cloud environment</t>
  </si>
  <si>
    <t>Evolutionary Intelligence</t>
  </si>
  <si>
    <t>Viswanath, G. and Krishna, P. Venkata</t>
  </si>
  <si>
    <t>https://www.scopus.com/inward/record.uri?eid=2-s2.0-85085084634&amp;doi=10.1007%2fs12065-020-00404-w&amp;partnerID=40&amp;md5=64ede5615d0cc237a67987f77f5664bd</t>
  </si>
  <si>
    <t>2-s2.0-85107950608</t>
  </si>
  <si>
    <t>rayyan-218687718</t>
  </si>
  <si>
    <t>Sustainable supply chains with blockchain, IoT and RFID: A simulation on order management</t>
  </si>
  <si>
    <t>Varriale, Vincenzo and Cammarano, Antonello and Michelino, Francesca and Caputo, Mauro</t>
  </si>
  <si>
    <t>https://www.scopus.com/inward/record.uri?eid=2-s2.0-85107950608&amp;doi=10.3390%2fsu13116372&amp;partnerID=40&amp;md5=a3d36b0b44aef218dd9108383027a381</t>
  </si>
  <si>
    <t>2-s2.0-85105697088</t>
  </si>
  <si>
    <t>rayyan-218687719</t>
  </si>
  <si>
    <t>Development of payload capacity enhanced robust video watermarking scheme based on symmetry of circle using lifting wavelet transform and SURF</t>
  </si>
  <si>
    <t>Agarwal, Himanshu and Husain, Farooq</t>
  </si>
  <si>
    <t>https://www.scopus.com/inward/record.uri?eid=2-s2.0-85105697088&amp;doi=10.1016%2fj.jisa.2021.102846&amp;partnerID=40&amp;md5=b772679960dab9b4bb34954d1106da00</t>
  </si>
  <si>
    <t>2-s2.0-85104388414</t>
  </si>
  <si>
    <t>rayyan-218687720</t>
  </si>
  <si>
    <t>Fully Accountable Data Sharing for Pay-as-You-Go Cloud Scenes</t>
  </si>
  <si>
    <t>Wang, Ti and Ma, Hui and Zhou, Yongbin and Zhang, Rui and Song, Zishuai</t>
  </si>
  <si>
    <t>https://www.scopus.com/inward/record.uri?eid=2-s2.0-85104388414&amp;doi=10.1109%2fTDSC.2019.2947579&amp;partnerID=40&amp;md5=0734f3f1512835d17987efcad39cbab3</t>
  </si>
  <si>
    <t>2-s2.0-85086770483</t>
  </si>
  <si>
    <t>rayyan-218687721</t>
  </si>
  <si>
    <t>Exploring interpretations of blockchain's value in healthcare: a multi-stakeholder approach</t>
  </si>
  <si>
    <t>Information Technology and People</t>
  </si>
  <si>
    <t>Palas, Md. Jahir Uddin and Bunduchi, Raluca</t>
  </si>
  <si>
    <t>https://www.scopus.com/inward/record.uri?eid=2-s2.0-85086770483&amp;doi=10.1108%2fITP-01-2019-0008&amp;partnerID=40&amp;md5=2a1750237f39eb7efde266d0ae957deb</t>
  </si>
  <si>
    <t>2-s2.0-85102880024</t>
  </si>
  <si>
    <t>rayyan-218687722</t>
  </si>
  <si>
    <t>A secured distributed detection system based on IPFS and blockchain for industrial image and video data security</t>
  </si>
  <si>
    <t>Kumar, Randhir and Tripathi, Rakesh and Marchang, Ningrinla and Srivastava, Gautam and Gadekallu, Thippa Reddy and Xiong, Neal N.</t>
  </si>
  <si>
    <t>https://www.scopus.com/inward/record.uri?eid=2-s2.0-85102880024&amp;doi=10.1016%2fj.jpdc.2021.02.022&amp;partnerID=40&amp;md5=08e97f3019fb47d5e198a54dc29f489c</t>
  </si>
  <si>
    <t>2-s2.0-85105014010</t>
  </si>
  <si>
    <t>rayyan-218687723</t>
  </si>
  <si>
    <t>Blockchain smart contracts: Applications, challenges, and future trends</t>
  </si>
  <si>
    <t>Khan, Shafaq Naheed and Loukil, Faiza and Ghedira-Guegan, Chirine and Benkhelifa, Elhadj and Bani-Hani, Anoud</t>
  </si>
  <si>
    <t>https://www.scopus.com/inward/record.uri?eid=2-s2.0-85105014010&amp;doi=10.1007%2fs12083-021-01127-0&amp;partnerID=40&amp;md5=861a5d1bf1708216060deec2ff41aad8</t>
  </si>
  <si>
    <t>2-s2.0-85100830812</t>
  </si>
  <si>
    <t>rayyan-218687724</t>
  </si>
  <si>
    <t>Fortified-Chain: A Blockchain-Based Framework for Security and Privacy-Assured Internet of Medical Things with Effective Access Control</t>
  </si>
  <si>
    <t>Egala, Bhaskara S. and Pradhan, Ashok K. and Badarla, Venkataramana and Mohanty, Saraju P.</t>
  </si>
  <si>
    <t>https://www.scopus.com/inward/record.uri?eid=2-s2.0-85100830812&amp;doi=10.1109%2fJIOT.2021.3058946&amp;partnerID=40&amp;md5=323932348a1de8310abe7991f176789a</t>
  </si>
  <si>
    <t>2-s2.0-85111896910</t>
  </si>
  <si>
    <t>rayyan-218687725</t>
  </si>
  <si>
    <t>Securing CAN FD by implementing AES-128, SHA256, and Message Counter based on FPGA</t>
  </si>
  <si>
    <t>Lagnf, Farag Mohamed E. and Ganesan, Subramaniam</t>
  </si>
  <si>
    <t>https://www.scopus.com/inward/record.uri?eid=2-s2.0-85111896910&amp;doi=10.1109%2fEIT51626.2021.9491920&amp;partnerID=40&amp;md5=9da0efdbb94e5b9a5ddee8acaafeab80</t>
  </si>
  <si>
    <t>2-s2.0-85100205658</t>
  </si>
  <si>
    <t>rayyan-218687726</t>
  </si>
  <si>
    <t>The role of blockchain technology in telehealth and telemedicine</t>
  </si>
  <si>
    <t>Ahmad, Raja Wasim and Salah, Khaled and Jayaraman, Raja and Yaqoob, Ibrar and Ellahham, Samer and Omar, Mohammed</t>
  </si>
  <si>
    <t>https://www.scopus.com/inward/record.uri?eid=2-s2.0-85100205658&amp;doi=10.1016%2fj.ijmedinf.2021.104399&amp;partnerID=40&amp;md5=d016f5e21da7cbfe1795b7bd595c80a3</t>
  </si>
  <si>
    <t>2-s2.0-85106052467</t>
  </si>
  <si>
    <t>rayyan-218687727</t>
  </si>
  <si>
    <t>Revocable Identity-Based Broadcast Proxy Re-Encryption for Data Sharing in Clouds</t>
  </si>
  <si>
    <t>Ge, Chunpeng and Liu, Zhe and Xia, Jinyue and Fang, Liming</t>
  </si>
  <si>
    <t>https://www.scopus.com/inward/record.uri?eid=2-s2.0-85106052467&amp;doi=10.1109%2fTDSC.2019.2899300&amp;partnerID=40&amp;md5=28468700305d2aa5c1e3461e8d747f49</t>
  </si>
  <si>
    <t>2-s2.0-85105476920</t>
  </si>
  <si>
    <t>rayyan-218687728</t>
  </si>
  <si>
    <t>Reliable vehicle data storage using blockchain and ipfs</t>
  </si>
  <si>
    <t>Ye, Hyoeun and Park, Sejin</t>
  </si>
  <si>
    <t>https://www.scopus.com/inward/record.uri?eid=2-s2.0-85105476920&amp;doi=10.3390%2felectronics10101130&amp;partnerID=40&amp;md5=c5dc71bfb4a723369e00710470908036</t>
  </si>
  <si>
    <t>2-s2.0-85086144949</t>
  </si>
  <si>
    <t>rayyan-218687729</t>
  </si>
  <si>
    <t>A Survey of Blockchain-Based Strategies for Healthcare</t>
  </si>
  <si>
    <t>De Aguiar, Erikson JÃºlio and FaiÃ§al, Bruno S. and Krishnamachari, Bhaskar and Ueyama, JÃ³</t>
  </si>
  <si>
    <t>https://www.scopus.com/inward/record.uri?eid=2-s2.0-85086144949&amp;doi=10.1145%2f3376915&amp;partnerID=40&amp;md5=36b23202d386427b8a79fc5aec93d96f</t>
  </si>
  <si>
    <t>2-s2.0-85097103889</t>
  </si>
  <si>
    <t>rayyan-218687731</t>
  </si>
  <si>
    <t>TP2SF: A Trustworthy Privacy-Preserving Secured Framework for sustainable smart cities by leveraging blockchain and machine learning</t>
  </si>
  <si>
    <t>Kumar, Prabhat and Gupta, Govind P. and Tripathi, Rakesh</t>
  </si>
  <si>
    <t>https://www.scopus.com/inward/record.uri?eid=2-s2.0-85097103889&amp;doi=10.1016%2fj.sysarc.2020.101954&amp;partnerID=40&amp;md5=2bbc28e4261d6e13c7447b62dcc4fd59</t>
  </si>
  <si>
    <t>2-s2.0-85103961430</t>
  </si>
  <si>
    <t>rayyan-218687732</t>
  </si>
  <si>
    <t>Integrated digital twin and blockchain framework to support accountable information sharing in construction projects</t>
  </si>
  <si>
    <t>Automation in Construction</t>
  </si>
  <si>
    <t>Lee, Dongmin and Lee, Sang Hyun and Masoud, Neda and Krishnan, M.S. and Li, Victor C.</t>
  </si>
  <si>
    <t>https://www.scopus.com/inward/record.uri?eid=2-s2.0-85103961430&amp;doi=10.1016%2fj.autcon.2021.103688&amp;partnerID=40&amp;md5=3fa46b25912708368c9c9ec07aaa1c9d</t>
  </si>
  <si>
    <t>2-s2.0-85103262673</t>
  </si>
  <si>
    <t>rayyan-218687734</t>
  </si>
  <si>
    <t>A survey of consensus algorithms in public blockchain systems for crypto-currencies</t>
  </si>
  <si>
    <t>Ferdous, Md Sadek and Chowdhury, Mohammad Jabed Morshed and Hoque, Mohammad A.</t>
  </si>
  <si>
    <t>https://www.scopus.com/inward/record.uri?eid=2-s2.0-85103262673&amp;doi=10.1016%2fj.jnca.2021.103035&amp;partnerID=40&amp;md5=2af3ed7c578d469b4c5623d1d4616313</t>
  </si>
  <si>
    <t>2-s2.0-85104775359</t>
  </si>
  <si>
    <t>rayyan-218687735</t>
  </si>
  <si>
    <t>Two-level blockchain system for digital crime evidence management</t>
  </si>
  <si>
    <t>Kim, Donghyo and Ihm, Sun-Young and Son, Yunsik</t>
  </si>
  <si>
    <t>https://www.scopus.com/inward/record.uri?eid=2-s2.0-85104775359&amp;doi=10.3390%2fs21093051&amp;partnerID=40&amp;md5=1c8ed58d8b842d5c9121887974031eed</t>
  </si>
  <si>
    <t>2-s2.0-85102587321</t>
  </si>
  <si>
    <t>rayyan-218687736</t>
  </si>
  <si>
    <t>Blockchain based solutions to secure IoT: Background, integration trends and a way forward</t>
  </si>
  <si>
    <t>Saxena, Shivam and Bhushan, Bharat and Ahad, Mohd Abdul</t>
  </si>
  <si>
    <t>https://www.scopus.com/inward/record.uri?eid=2-s2.0-85102587321&amp;doi=10.1016%2fj.jnca.2021.103050&amp;partnerID=40&amp;md5=5bcf2a6e0cce5b80d49fe3570db98b67</t>
  </si>
  <si>
    <t>2-s2.0-85112263558</t>
  </si>
  <si>
    <t>rayyan-218687737</t>
  </si>
  <si>
    <t>A hybrid mcdm model combining danp and promethee ii methods for the assessment of cybersecurity in industry 4.0</t>
  </si>
  <si>
    <t>Torbacki, Witold</t>
  </si>
  <si>
    <t>https://www.scopus.com/inward/record.uri?eid=2-s2.0-85112263558&amp;doi=10.3390%2fsu13168833&amp;partnerID=40&amp;md5=07327930e4b85798c6d1bb8c181d2a36</t>
  </si>
  <si>
    <t>2-s2.0-85108382505</t>
  </si>
  <si>
    <t>rayyan-218687738</t>
  </si>
  <si>
    <t>Realising a Push Button Modality for Video-Based Forensics</t>
  </si>
  <si>
    <t>Zawali, Bako and Ikuesan, Richard A. and Kebande, Victor R. and Furnell, Steven and A-Dhaqm, Arafat</t>
  </si>
  <si>
    <t>https://www.scopus.com/inward/record.uri?eid=2-s2.0-85108382505&amp;doi=10.3390%2finfrastructures6040054&amp;partnerID=40&amp;md5=d3bae201937b3e91f46da15f5329c75e</t>
  </si>
  <si>
    <t>2-s2.0-85103585450</t>
  </si>
  <si>
    <t>rayyan-218687739</t>
  </si>
  <si>
    <t>Semi-selfish mining based on hidden Markov decision process</t>
  </si>
  <si>
    <t>Li, Tao and Wang, Zhaojie and Yang, Guoyu and Cui, Yang and Chen, Yuling and Yu, Xiaomei</t>
  </si>
  <si>
    <t>https://www.scopus.com/inward/record.uri?eid=2-s2.0-85103585450&amp;doi=10.1002%2fint.22428&amp;partnerID=40&amp;md5=e1c7070d4c527086dfa0610ad9e575ae</t>
  </si>
  <si>
    <t>2-s2.0-85084660753</t>
  </si>
  <si>
    <t>rayyan-218687740</t>
  </si>
  <si>
    <t>A secure medical image transmission algorithm based on binary bits and Arnold map</t>
  </si>
  <si>
    <t>Madhusudhan, K.N. and Sakthivel, P.</t>
  </si>
  <si>
    <t>https://www.scopus.com/inward/record.uri?eid=2-s2.0-85084660753&amp;doi=10.1007%2fs12652-020-02028-5&amp;partnerID=40&amp;md5=cba6fa909eef9d7c2e2f0eefa4ce183f</t>
  </si>
  <si>
    <t>2-s2.0-85100619623</t>
  </si>
  <si>
    <t>rayyan-218687741</t>
  </si>
  <si>
    <t>Blockchain-Enabled healthcare system for detection of diabetes</t>
  </si>
  <si>
    <t>Chen, Mengji and Malook, Taj and Rehman, Ateeq Ur and Muhammad, Yar and Alshehri, Mohammad Dahman and Akbar, Aamir and Bilal, Muhammad and Khan, Muazzam A.</t>
  </si>
  <si>
    <t>https://www.scopus.com/inward/record.uri?eid=2-s2.0-85100619623&amp;doi=10.1016%2fj.jisa.2021.102771&amp;partnerID=40&amp;md5=e16259c27a1317faff85384c63795bd9</t>
  </si>
  <si>
    <t>2-s2.0-85103950312</t>
  </si>
  <si>
    <t>rayyan-218687742</t>
  </si>
  <si>
    <t>Deep template-based watermarking</t>
  </si>
  <si>
    <t>Fang, Han and Chen, Dongdong and Huang, Qidong and Zhang, Jie and Ma, Zehua and Zhang, Weiming and Yu, Nenghai</t>
  </si>
  <si>
    <t>https://www.scopus.com/inward/record.uri?eid=2-s2.0-85103950312&amp;doi=10.1109%2fTCSVT.2020.3009349&amp;partnerID=40&amp;md5=b5cf3833d27bd2fe80f042005b858664</t>
  </si>
  <si>
    <t>rayyan-218687743</t>
  </si>
  <si>
    <t>Blockchain-based access control scheme for secure shared personal health records over decentralised storage</t>
  </si>
  <si>
    <t>Hussien, Hassan Mansur and Yasin, Sharifah Md and Udzir, Nur Izura and Ninggal, Mohd Izuan Hafez</t>
  </si>
  <si>
    <t>https://www.scopus.com/inward/record.uri?eid=2-s2.0-85103477457&amp;doi=10.3390%2fs21072462&amp;partnerID=40&amp;md5=a0db03a302a74dc3a7fd13f57462a19e</t>
  </si>
  <si>
    <t>2-s2.0-105002977245</t>
  </si>
  <si>
    <t>rayyan-218687744</t>
  </si>
  <si>
    <t>Radial kernelized regressive merkleâ€“damgÃ¥rd cryptographic hash blockchain for secure data transmission with IoT sensor node</t>
  </si>
  <si>
    <t>Yuvaraj, N. and Mohanraj, P.</t>
  </si>
  <si>
    <t>https://www.scopus.com/inward/record.uri?eid=2-s2.0-105002977245&amp;doi=10.1007%2fs12083-021-01135-0&amp;partnerID=40&amp;md5=413c5f644edc6187a04f2c71982a84a0</t>
  </si>
  <si>
    <t>rayyan-218687745</t>
  </si>
  <si>
    <t>2021 IEEE International Conference on Communications Workshops, ICC Workshops 2021 - Proceedings</t>
  </si>
  <si>
    <t>Cong, Ruichen and Liu, Yixiao and Tago, Kiichi and Li, Ruidong and Asaeda, Hitoshi and Jin, Qun</t>
  </si>
  <si>
    <t>https://www.scopus.com/inward/record.uri?eid=2-s2.0-85112842929&amp;doi=10.1109%2fICCWorkshops50388.2021.9473508&amp;partnerID=40&amp;md5=a805fdc66247cb1e68dc1d9f967492ac</t>
  </si>
  <si>
    <t>2-s2.0-85104769822</t>
  </si>
  <si>
    <t>rayyan-218687746</t>
  </si>
  <si>
    <t>Robust additive manufacturing performance through a control oriented digital twin</t>
  </si>
  <si>
    <t>Metals</t>
  </si>
  <si>
    <t>Stavropoulos, Panagiotis and Papacharalampopoulos, Alexios and Michail, Christos K. and Chryssolouris, George</t>
  </si>
  <si>
    <t>https://www.scopus.com/inward/record.uri?eid=2-s2.0-85104769822&amp;doi=10.3390%2fmet11050708&amp;partnerID=40&amp;md5=4b2db3ac159f16cc58b86e45cabe0ba0</t>
  </si>
  <si>
    <t>2-s2.0-85105258189</t>
  </si>
  <si>
    <t>rayyan-218687747</t>
  </si>
  <si>
    <t>Secure cloud-of-clouds storage with space-efficient secret sharing</t>
  </si>
  <si>
    <t>Niknia, Ahad and Correia, Miguel and Karimpour, Jaber</t>
  </si>
  <si>
    <t>https://www.scopus.com/inward/record.uri?eid=2-s2.0-85105258189&amp;doi=10.1016%2fj.jisa.2021.102826&amp;partnerID=40&amp;md5=3bfdae6cf63b67cdff6267b15e204323</t>
  </si>
  <si>
    <t>2-s2.0-85103188608</t>
  </si>
  <si>
    <t>rayyan-218687748</t>
  </si>
  <si>
    <t>The ISO/IEC 27001 information security management standard: literature review and theory-based research agenda</t>
  </si>
  <si>
    <t>TQM Journal</t>
  </si>
  <si>
    <t>Culot, Giovanna and Nassimbeni, Guido and Podrecca, Matteo and Sartor, Marco</t>
  </si>
  <si>
    <t>https://www.scopus.com/inward/record.uri?eid=2-s2.0-85103188608&amp;doi=10.1108%2fTQM-09-2020-0202&amp;partnerID=40&amp;md5=fd0116caeba594983fdc1e1cb597af69</t>
  </si>
  <si>
    <t>2-s2.0-85099401378</t>
  </si>
  <si>
    <t>rayyan-218687749</t>
  </si>
  <si>
    <t>Towards design and implementation of security and privacy framework for Internet of Medical Things (IoMT) by leveraging blockchain and IPFS technology</t>
  </si>
  <si>
    <t>Kumar, Randhir and Tripathi, Rakesh</t>
  </si>
  <si>
    <t>https://www.scopus.com/inward/record.uri?eid=2-s2.0-85099401378&amp;doi=10.1007%2fs11227-020-03570-x&amp;partnerID=40&amp;md5=612f16a00d0d0c72d5aea451cd9120f7</t>
  </si>
  <si>
    <t>2-s2.0-85105390083</t>
  </si>
  <si>
    <t>rayyan-218687750</t>
  </si>
  <si>
    <t>Health care cybersecurity challenges and solutions under the climate of COVID-19: Scoping review</t>
  </si>
  <si>
    <t>He, Ying and Aliyu, Aliyu and Evans, Mark and Luo, Cunjin</t>
  </si>
  <si>
    <t>https://www.scopus.com/inward/record.uri?eid=2-s2.0-85105390083&amp;doi=10.2196%2f21747&amp;partnerID=40&amp;md5=13b06a87f3c52d1737942ba1f7aea3a4</t>
  </si>
  <si>
    <t>2-s2.0-85105402870</t>
  </si>
  <si>
    <t>rayyan-218687751</t>
  </si>
  <si>
    <t>Challenges in Sensors Technology for Industry 4.0 for Futuristic Metrological Applications</t>
  </si>
  <si>
    <t>Mapan - Journal of Metrology Society of India</t>
  </si>
  <si>
    <t>Varshney, A. and Garg, N. and Nagla, K.S. and Nair, T.S. and Jaiswal, S.K. and Yadav, S. and Aswal, D.K.</t>
  </si>
  <si>
    <t>https://www.scopus.com/inward/record.uri?eid=2-s2.0-85105402870&amp;doi=10.1007%2fs12647-021-00453-1&amp;partnerID=40&amp;md5=5e0ba97869126fe1c9bcf843dab34826</t>
  </si>
  <si>
    <t>2-s2.0-85112867552</t>
  </si>
  <si>
    <t>rayyan-218687752</t>
  </si>
  <si>
    <t>Meepo: Sharded consortium blockchain</t>
  </si>
  <si>
    <t>Proceedings - International Conference on Data Engineering</t>
  </si>
  <si>
    <t>Zheng, Peilin and Xu, Quanqing and Zheng, Zibin and Zhou, Zhiyuan and Yan, Ying and Zhang, Hui</t>
  </si>
  <si>
    <t>https://www.scopus.com/inward/record.uri?eid=2-s2.0-85112867552&amp;doi=10.1109%2fICDE51399.2021.00165&amp;partnerID=40&amp;md5=ff4e72935720b3ac48f6d7c280792a97</t>
  </si>
  <si>
    <t>2-s2.0-85104933439</t>
  </si>
  <si>
    <t>rayyan-218687753</t>
  </si>
  <si>
    <t>Enclaves in the clouds</t>
  </si>
  <si>
    <t>Singh, Jatinder and Cobbe, Jennifer and Quoc, Do Le and Tarkhani, Zahra</t>
  </si>
  <si>
    <t>https://www.scopus.com/inward/record.uri?eid=2-s2.0-85104933439&amp;doi=10.1145%2f3447543&amp;partnerID=40&amp;md5=a68976feb3c143e17e145ce194cfd18f</t>
  </si>
  <si>
    <t>2-s2.0-85114457299</t>
  </si>
  <si>
    <t>rayyan-218687754</t>
  </si>
  <si>
    <t>Outsourced Decentralized Multi-Authority Attribute Based Signature and Its Application in IoT</t>
  </si>
  <si>
    <t>Sun, Jiameng and Su, Ye and Qin, Jing and Hu, Jiankun and Ma, Jixin</t>
  </si>
  <si>
    <t>https://www.scopus.com/inward/record.uri?eid=2-s2.0-85114457299&amp;doi=10.1109%2fTCC.2019.2902380&amp;partnerID=40&amp;md5=13c63bb2d05eb8e6008efdb426296ae0</t>
  </si>
  <si>
    <t>2-s2.0-85100242135</t>
  </si>
  <si>
    <t>rayyan-218687755</t>
  </si>
  <si>
    <t>hOCBS: A privacy-preserving blockchain framework for healthcare data leveraging an on-chain and off-chain system design</t>
  </si>
  <si>
    <t>Miyachi, Ken and Mackey, Tim K.</t>
  </si>
  <si>
    <t>https://www.scopus.com/inward/record.uri?eid=2-s2.0-85100242135&amp;doi=10.1016%2fj.ipm.2021.102535&amp;partnerID=40&amp;md5=d6a852a8046ba8c424528d216c5da72d</t>
  </si>
  <si>
    <t>2-s2.0-85100431572</t>
  </si>
  <si>
    <t>rayyan-218687756</t>
  </si>
  <si>
    <t>A survey and performance evaluation of deep learning methods for small object detection</t>
  </si>
  <si>
    <t>Liu, Yang and Sun, Peng and Wergeles, Nickolas and Shang, Yi</t>
  </si>
  <si>
    <t>https://www.scopus.com/inward/record.uri?eid=2-s2.0-85100431572&amp;doi=10.1016%2fj.eswa.2021.114602&amp;partnerID=40&amp;md5=e465e7bf20794b1bceae06ed137800c4</t>
  </si>
  <si>
    <t>2-s2.0-85098512391</t>
  </si>
  <si>
    <t>rayyan-218687757</t>
  </si>
  <si>
    <t>PMTER-ABE: a practical multi-authority CP-ABE with traceability, revocation and outsourcing decryption for secure access control in cloud systems</t>
  </si>
  <si>
    <t>Sethi, Kamalakanta and Pradhan, Ankit and Bera, Padmalochan</t>
  </si>
  <si>
    <t>https://www.scopus.com/inward/record.uri?eid=2-s2.0-85098512391&amp;doi=10.1007%2fs10586-020-03202-2&amp;partnerID=40&amp;md5=df9fd99eff58ea13a558b5416540986f</t>
  </si>
  <si>
    <t>2-s2.0-85107236096</t>
  </si>
  <si>
    <t>rayyan-218687758</t>
  </si>
  <si>
    <t>Efficient and Secured Swarm Pattern Multi-UAV Communication</t>
  </si>
  <si>
    <t>Raja, Gunasekaran and Anbalagan, Sudha and Ganapathisubramaniyan, Aishwarya and Selvakumar, Madhumitha Sri and Bashir, Ali Kashif and Mumtaz, Shahid</t>
  </si>
  <si>
    <t>https://www.scopus.com/inward/record.uri?eid=2-s2.0-85107236096&amp;doi=10.1109%2fTVT.2021.3082308&amp;partnerID=40&amp;md5=d86652958fd1cd74a0291d9ecd50b8ae</t>
  </si>
  <si>
    <t>2-s2.0-85107970194</t>
  </si>
  <si>
    <t>rayyan-218687759</t>
  </si>
  <si>
    <t>Towards supply chain visibility using internet of things: A dyadic analysis review</t>
  </si>
  <si>
    <t>Ahmed, Shehzad and Kalsoom, Tahera and Ramzan, Naeem and Pervez, Zeeshan and Azmat, Muhammad and Zeb, Bassam and Ur Rehman, Masood</t>
  </si>
  <si>
    <t>https://www.scopus.com/inward/record.uri?eid=2-s2.0-85107970194&amp;doi=10.3390%2fs21124158&amp;partnerID=40&amp;md5=3008f298068bba8dd39908eb0863800d</t>
  </si>
  <si>
    <t>2-s2.0-85104848560</t>
  </si>
  <si>
    <t>rayyan-218687760</t>
  </si>
  <si>
    <t>An artificial chromosome for data storage</t>
  </si>
  <si>
    <t>National Science Review</t>
  </si>
  <si>
    <t>Chen, Weigang and Han, Mingzhe and Zhou, Jianting and Ge, Qi and Wang, Panpan and Zhang, Xinchen and Zhu, Siyu and Song, Lifu and Yuan, Yingjin</t>
  </si>
  <si>
    <t>https://www.scopus.com/inward/record.uri?eid=2-s2.0-85104848560&amp;doi=10.1093%2fnsr%2fnwab028&amp;partnerID=40&amp;md5=4bb8c806787b41ed4217f5f286575386</t>
  </si>
  <si>
    <t>rayyan-218687761</t>
  </si>
  <si>
    <t>2021 11th IFIP International Conference on New Technologies, Mobility and Security, NTMS 2021</t>
  </si>
  <si>
    <t>Alamri, Bandar and Javed, Ibrahim Tariq and Margaria, Tiziana</t>
  </si>
  <si>
    <t>https://www.scopus.com/inward/record.uri?eid=2-s2.0-85107330416&amp;doi=10.1109%2fNTMS49979.2021.9432661&amp;partnerID=40&amp;md5=058e5512d44047ac973163b7ffccf228</t>
  </si>
  <si>
    <t>2-s2.0-85112854121</t>
  </si>
  <si>
    <t>rayyan-218687762</t>
  </si>
  <si>
    <t>A blockchain-based distributed storage network to manage growing data storage needs</t>
  </si>
  <si>
    <t>2021 3rd International Conference on Signal Processing and Communication, ICPSC 2021</t>
  </si>
  <si>
    <t>Kanade, Vijay A.</t>
  </si>
  <si>
    <t>https://www.scopus.com/inward/record.uri?eid=2-s2.0-85112854121&amp;doi=10.1109%2fICSPC51351.2021.9451813&amp;partnerID=40&amp;md5=7d732c77f039f440e353505afc01979f</t>
  </si>
  <si>
    <t>2-s2.0-85106719578</t>
  </si>
  <si>
    <t>rayyan-218687763</t>
  </si>
  <si>
    <t>Design and implementation of an efficient elliptic curve digital signature algorithm (ECDSA)</t>
  </si>
  <si>
    <t>2021 IEEE International IOT, Electronics and Mechatronics Conference, IEMTRONICS 2021 - Proceedings</t>
  </si>
  <si>
    <t>Genc, Yasin and Afacan, Erkan</t>
  </si>
  <si>
    <t>https://www.scopus.com/inward/record.uri?eid=2-s2.0-85106719578&amp;doi=10.1109%2fIEMTRONICS52119.2021.9422589&amp;partnerID=40&amp;md5=6ed14720c1813497bdc3db36af70cc0c</t>
  </si>
  <si>
    <t>2-s2.0-85112284416</t>
  </si>
  <si>
    <t>rayyan-218687764</t>
  </si>
  <si>
    <t>A Deep Learning Approach in Optical Inspection to Detect Hidden Hardware Trojans and Secure Cybersecurity in Electronics Manufacturing Supply Chains</t>
  </si>
  <si>
    <t>Frontiers in Mechanical Engineering</t>
  </si>
  <si>
    <t>Kulkarni, Ameya and Xu, Chengying</t>
  </si>
  <si>
    <t>https://www.scopus.com/inward/record.uri?eid=2-s2.0-85112284416&amp;doi=10.3389%2ffmech.2021.709924&amp;partnerID=40&amp;md5=8fd4c6b0a424f3d557bdb9a30391b4f7</t>
  </si>
  <si>
    <t>2-s2.0-85103255488</t>
  </si>
  <si>
    <t>rayyan-218687765</t>
  </si>
  <si>
    <t>Robust Dual Domain Twofold Encrypted Image-in-Audio Watermarking Based on SVD</t>
  </si>
  <si>
    <t>Circuits, Systems, and Signal Processing</t>
  </si>
  <si>
    <t>0278081X</t>
  </si>
  <si>
    <t>Islam, Md. Shohidul and Naqvi, Nuzhat and Abbasi, Aliya Tabassum and Hossain, Md. Imran and Ullah, Rizwan and Khan, Rashid and Islam, M. Shujah and Ye, Zhongfu</t>
  </si>
  <si>
    <t>https://www.scopus.com/inward/record.uri?eid=2-s2.0-85103255488&amp;doi=10.1007%2fs00034-021-01690-0&amp;partnerID=40&amp;md5=35e7e5c0c6784ae888e80b17ca3791d4</t>
  </si>
  <si>
    <t>Birkhauser</t>
  </si>
  <si>
    <t>2-s2.0-85106958933</t>
  </si>
  <si>
    <t>rayyan-218687766</t>
  </si>
  <si>
    <t>How to implement secure cloud file sharing using optimized attribute-based access control with small policy matrix and minimized cumulative errors</t>
  </si>
  <si>
    <t>Chen, E. and Zhu, Yan and Zhu, Guizhen and Liang, Kaitai and Feng, Rongquan</t>
  </si>
  <si>
    <t>https://www.scopus.com/inward/record.uri?eid=2-s2.0-85106958933&amp;doi=10.1016%2fj.cose.2021.102318&amp;partnerID=40&amp;md5=ac184196843c8a9d2a26a69e5bf827a8</t>
  </si>
  <si>
    <t>2-s2.0-85127450935</t>
  </si>
  <si>
    <t>rayyan-218687767</t>
  </si>
  <si>
    <t>The Zhenhua Case: The emergence of civil environmental public interest litigation in China</t>
  </si>
  <si>
    <t>Journal of World Energy Law and Business</t>
  </si>
  <si>
    <t>Yan, Wenjun</t>
  </si>
  <si>
    <t>https://www.scopus.com/inward/record.uri?eid=2-s2.0-85127450935&amp;doi=10.1093%2fjwelb%2fjwab008&amp;partnerID=40&amp;md5=f382b900d498ca918a6a1f729ff60a6e</t>
  </si>
  <si>
    <t>2-s2.0-85107152757</t>
  </si>
  <si>
    <t>rayyan-218687768</t>
  </si>
  <si>
    <t>Ciosy: A collaborative blockchain-based insurance system</t>
  </si>
  <si>
    <t>Loukil, Faiza and Boukadi, Khouloud and Hussain, Rasheed and Abed, Mourad</t>
  </si>
  <si>
    <t>https://www.scopus.com/inward/record.uri?eid=2-s2.0-85107152757&amp;doi=10.3390%2felectronics10111343&amp;partnerID=40&amp;md5=687abc9d2404aa33998e74fb85eaf7ec</t>
  </si>
  <si>
    <t>2-s2.0-85106025915</t>
  </si>
  <si>
    <t>rayyan-218687769</t>
  </si>
  <si>
    <t>Review on Reinforcement Learning, Research Evolution and Scope of Application</t>
  </si>
  <si>
    <t>Proceedings - 5th International Conference on Computing Methodologies and Communication, ICCMC 2021</t>
  </si>
  <si>
    <t>Akanksha, Eisha and Jyoti and Sharma, Neeraj and Gulati, Kamal</t>
  </si>
  <si>
    <t>https://www.scopus.com/inward/record.uri?eid=2-s2.0-85106025915&amp;doi=10.1109%2fICCMC51019.2021.9418283&amp;partnerID=40&amp;md5=18c332b9783946ae077afdda7e465566</t>
  </si>
  <si>
    <t>2-s2.0-85113790828</t>
  </si>
  <si>
    <t>rayyan-218687770</t>
  </si>
  <si>
    <t>Security, privacy, and reliability in digital healthcare systems using blockchain</t>
  </si>
  <si>
    <t>Ali, Aitizaz and Rahim, Hasliza A. and Pasha, Muhammad Fermi and Dowsley, Rafael and Masud, Mehedi and Ali, Jehad and Baz, Mohammed</t>
  </si>
  <si>
    <t>https://www.scopus.com/inward/record.uri?eid=2-s2.0-85113790828&amp;doi=10.3390%2felectronics10162034&amp;partnerID=40&amp;md5=a776165eee403973a6fbcd64fed6182d</t>
  </si>
  <si>
    <t>2-s2.0-85089962100</t>
  </si>
  <si>
    <t>rayyan-218687771</t>
  </si>
  <si>
    <t>A blockchain-based medical data preservation scheme for telecare medical information systems</t>
  </si>
  <si>
    <t>Lee, Tian-Fu and Li, Hong-Ze and Hsieh, Yi-Pei</t>
  </si>
  <si>
    <t>https://www.scopus.com/inward/record.uri?eid=2-s2.0-85089962100&amp;doi=10.1007%2fs10207-020-00521-8&amp;partnerID=40&amp;md5=c73218c948b484d5710ff38f8d2be9b8</t>
  </si>
  <si>
    <t>2-s2.0-85105103850</t>
  </si>
  <si>
    <t>rayyan-218687772</t>
  </si>
  <si>
    <t>Demand Forecasting with Supply-Chain Information and Machine Learning: Evidence in the Pharmaceutical Industry</t>
  </si>
  <si>
    <t>Zhu, Xiaodan and Ninh, Anh and Zhao, Hui and Liu, Zhenming</t>
  </si>
  <si>
    <t>https://www.scopus.com/inward/record.uri?eid=2-s2.0-85105103850&amp;doi=10.1111%2fpoms.13426&amp;partnerID=40&amp;md5=d2068d32ed0379388ddceda501531da5</t>
  </si>
  <si>
    <t>2-s2.0-85077280613</t>
  </si>
  <si>
    <t>rayyan-218687773</t>
  </si>
  <si>
    <t>BinDaaS: Blockchain-Based Deep-Learning as-a-Service in Healthcare 4.0 Applications</t>
  </si>
  <si>
    <t>Bhattacharya, Pronaya and Tanwar, Sudeep and Bodkhe, Umesh and Tyagi, Sudhanshu and Kumar, Neeraj</t>
  </si>
  <si>
    <t>https://www.scopus.com/inward/record.uri?eid=2-s2.0-85077280613&amp;doi=10.1109%2fTNSE.2019.2961932&amp;partnerID=40&amp;md5=d21456f385df2cc1f9797ddbd5bcca4b</t>
  </si>
  <si>
    <t>2-s2.0-85100862012</t>
  </si>
  <si>
    <t>rayyan-218687774</t>
  </si>
  <si>
    <t>BEdgeHealth: A Decentralized Architecture for Edge-Based IoMT Networks Using Blockchain</t>
  </si>
  <si>
    <t>Nguyen, Dinh C. and Pathirana, Pubudu N. and Ding, Ming and Seneviratne, Aruna</t>
  </si>
  <si>
    <t>https://www.scopus.com/inward/record.uri?eid=2-s2.0-85100862012&amp;doi=10.1109%2fJIOT.2021.3058953&amp;partnerID=40&amp;md5=2ed45bee16d42005e77fc610368668fc</t>
  </si>
  <si>
    <t>2-s2.0-85097925670</t>
  </si>
  <si>
    <t>rayyan-218687775</t>
  </si>
  <si>
    <t>A Scalable Multi-Layer PBFT Consensus for Blockchain</t>
  </si>
  <si>
    <t>Li, Wenyu and Feng, Chenglin and Zhang, Lei and Xu, Hao and Cao, Bin and Imran, Muhammad Ali</t>
  </si>
  <si>
    <t>https://www.scopus.com/inward/record.uri?eid=2-s2.0-85097925670&amp;doi=10.1109%2fTPDS.2020.3042392&amp;partnerID=40&amp;md5=0f9a8d7070e3ea277ddb5afba95959bf</t>
  </si>
  <si>
    <t>2-s2.0-85083700553</t>
  </si>
  <si>
    <t>rayyan-218687776</t>
  </si>
  <si>
    <t>The impact of blockchain on business models in banking</t>
  </si>
  <si>
    <t>Rajnak, Viktoria and Puschmann, Thomas</t>
  </si>
  <si>
    <t>https://www.scopus.com/inward/record.uri?eid=2-s2.0-85083700553&amp;doi=10.1007%2fs10257-020-00468-2&amp;partnerID=40&amp;md5=58fd08ee72a39357e6d8f93d8bf7c0cd</t>
  </si>
  <si>
    <t>2-s2.0-85126782204</t>
  </si>
  <si>
    <t>rayyan-218687777</t>
  </si>
  <si>
    <t>Blockchain technology applications in healthcare: An overview</t>
  </si>
  <si>
    <t>Haleem, Abid and Javaid, Mohd and Singh, Ravi Pratap and Suman, Rajiv and Rab, Shanay</t>
  </si>
  <si>
    <t>https://www.scopus.com/inward/record.uri?eid=2-s2.0-85126782204&amp;doi=10.1016%2fj.ijin.2021.09.005&amp;partnerID=40&amp;md5=8d02ec6727610399259645fc150cc3d6</t>
  </si>
  <si>
    <t>2-s2.0-85090773446</t>
  </si>
  <si>
    <t>rayyan-218687778</t>
  </si>
  <si>
    <t>Design and implementation of blockchain-based digital advertising media promotion system</t>
  </si>
  <si>
    <t>Ding, Yong and Luo, Decun and Xiang, Hengkui and Liu, Wenyao and Wang, Yujue</t>
  </si>
  <si>
    <t>https://www.scopus.com/inward/record.uri?eid=2-s2.0-85090773446&amp;doi=10.1007%2fs12083-020-00984-5&amp;partnerID=40&amp;md5=5bedac6683abf2bb645dadb059164085</t>
  </si>
  <si>
    <t>2-s2.0-85102979515</t>
  </si>
  <si>
    <t>rayyan-218687779</t>
  </si>
  <si>
    <t>The Effect of the GDPR on Privacy Policies</t>
  </si>
  <si>
    <t>2158656X</t>
  </si>
  <si>
    <t>Zaeem, Razieh Nokhbeh and Barber, K. Suzanne</t>
  </si>
  <si>
    <t>https://www.scopus.com/inward/record.uri?eid=2-s2.0-85102979515&amp;doi=10.1145%2f3389685&amp;partnerID=40&amp;md5=d47514ce29e28a2ee1a43d5d4a3d858d</t>
  </si>
  <si>
    <t>2-s2.0-85106657512</t>
  </si>
  <si>
    <t>rayyan-218687780</t>
  </si>
  <si>
    <t>Design scheme for copyright management system using blockchain and IPFS</t>
  </si>
  <si>
    <t>2210142X</t>
  </si>
  <si>
    <t>Alchaqmaqchee, Ali Muwafaq and Alsaad, Saad Najim</t>
  </si>
  <si>
    <t>https://www.scopus.com/inward/record.uri?eid=2-s2.0-85106657512&amp;doi=10.12785%2fIJCDS%2f100159&amp;partnerID=40&amp;md5=0f996772f220f5278b1d54a83a49f6e9</t>
  </si>
  <si>
    <t>2-s2.0-85108960601</t>
  </si>
  <si>
    <t>rayyan-218687781</t>
  </si>
  <si>
    <t>Permissioned Blockchains: Properties, Techniques and Applications</t>
  </si>
  <si>
    <t>Amiri, Mohammad Javad and Agrawal, Divyakant and El Abbadi, Amr</t>
  </si>
  <si>
    <t>https://www.scopus.com/inward/record.uri?eid=2-s2.0-85108960601&amp;doi=10.1145%2f3448016.3457539&amp;partnerID=40&amp;md5=579bdb595391d26a2c9169a2d674a1d4</t>
  </si>
  <si>
    <t>2-s2.0-85121737068</t>
  </si>
  <si>
    <t>rayyan-218687782</t>
  </si>
  <si>
    <t>Provable Data Possession with Outsourced Data Transfer</t>
  </si>
  <si>
    <t>Wang, Huaqun and He, Debiao and Fu, Anmin and Li, Qi and Wang, Qihua</t>
  </si>
  <si>
    <t>https://www.scopus.com/inward/record.uri?eid=2-s2.0-85121737068&amp;doi=10.1109%2fTSC.2019.2892095&amp;partnerID=40&amp;md5=1bb2b25e1fa0778fe35dbed69b32b5f3</t>
  </si>
  <si>
    <t>2-s2.0-85102621360</t>
  </si>
  <si>
    <t>rayyan-218687783</t>
  </si>
  <si>
    <t>A blockchain-based secret-data sharing framework for personal health records in emergency condition</t>
  </si>
  <si>
    <t>Rajput, Ahmed Raza and Li, Qianmu and Ahvanooey, Milad Taleby</t>
  </si>
  <si>
    <t>https://www.scopus.com/inward/record.uri?eid=2-s2.0-85102621360&amp;doi=10.3390%2fhealthcare9020206&amp;partnerID=40&amp;md5=cfac1f3129e7eae6263c40f7e5131f2a</t>
  </si>
  <si>
    <t>2-s2.0-85099657586</t>
  </si>
  <si>
    <t>rayyan-218687784</t>
  </si>
  <si>
    <t>Blockchain-empowered cloud architecture based on secret sharing for smart city</t>
  </si>
  <si>
    <t>Cha, Jeonghun and Singh, Sushil Kumar and Kim, Tae Woo and Park, Jong Hyuk</t>
  </si>
  <si>
    <t>https://www.scopus.com/inward/record.uri?eid=2-s2.0-85099657586&amp;doi=10.1016%2fj.jisa.2020.102686&amp;partnerID=40&amp;md5=2b7a6f62b88015c4cde9b337772b5953</t>
  </si>
  <si>
    <t>2-s2.0-85117264982</t>
  </si>
  <si>
    <t>rayyan-218687785</t>
  </si>
  <si>
    <t>High-Capacity Image Steganography Algorithm Based on Image Style Transfer</t>
  </si>
  <si>
    <t>Bi, Xinliang and Yang, Xiaoyuan and Wang, Chao and Liu, Jia</t>
  </si>
  <si>
    <t>https://www.scopus.com/inward/record.uri?eid=2-s2.0-85117264982&amp;doi=10.1155%2f2021%2f4179340&amp;partnerID=40&amp;md5=cb5d2e43f377059a4583c106f4902b4a</t>
  </si>
  <si>
    <t>2-s2.0-85102373344</t>
  </si>
  <si>
    <t>rayyan-218687786</t>
  </si>
  <si>
    <t>A Blockchain-Based Public Auditing Protocol with Self-Certified Public Keys for Cloud Data</t>
  </si>
  <si>
    <t>Li, Hongtao and Guo, Feng and Wang, Lili and Wang, Jie and Wang, Bo and Wu, Chuankun</t>
  </si>
  <si>
    <t>https://www.scopus.com/inward/record.uri?eid=2-s2.0-85102373344&amp;doi=10.1155%2f2021%2f6623639&amp;partnerID=40&amp;md5=c9e249ef7c837be2f6191536a41c62e3</t>
  </si>
  <si>
    <t>2-s2.0-85123555748</t>
  </si>
  <si>
    <t>rayyan-218687787</t>
  </si>
  <si>
    <t>Concepts of Digital Economy and Industry 4.0 in Intelligent and information systems</t>
  </si>
  <si>
    <t>Williams, Luyanda Dube</t>
  </si>
  <si>
    <t>https://www.scopus.com/inward/record.uri?eid=2-s2.0-85123555748&amp;doi=10.1016%2fj.ijin.2021.09.002&amp;partnerID=40&amp;md5=5f3d8e9740813936c0c1d5b1f297a5fa</t>
  </si>
  <si>
    <t>2-s2.0-85071093624</t>
  </si>
  <si>
    <t>rayyan-218687788</t>
  </si>
  <si>
    <t>Key management for blockchain technology</t>
  </si>
  <si>
    <t>Pal, Om and Alam, Bashir and Thakur, Vinay and Singh, Surendra</t>
  </si>
  <si>
    <t>https://www.scopus.com/inward/record.uri?eid=2-s2.0-85071093624&amp;doi=10.1016%2fj.icte.2019.08.002&amp;partnerID=40&amp;md5=96baa73a1834d1ee7c1fb3fd8e79c2fb</t>
  </si>
  <si>
    <t>Korean Institute of Communication Sciences</t>
  </si>
  <si>
    <t>2-s2.0-85094322022</t>
  </si>
  <si>
    <t>rayyan-218687789</t>
  </si>
  <si>
    <t>A Convolutional Neural Network Using Dinucleotide One-hot Encoder for identifying DNA N6-Methyladenine Sites in the Rice Genome</t>
  </si>
  <si>
    <t>Lv, Zhibin and Ding, Hui and Wang, Lei and Zou, Quan</t>
  </si>
  <si>
    <t>https://www.scopus.com/inward/record.uri?eid=2-s2.0-85094322022&amp;doi=10.1016%2fj.neucom.2020.09.056&amp;partnerID=40&amp;md5=9c53b81eb50d8bd35316b787951089a9</t>
  </si>
  <si>
    <t>2-s2.0-85126263287</t>
  </si>
  <si>
    <t>rayyan-218687790</t>
  </si>
  <si>
    <t>Comparative analysis of machine learning-based classification models using sentiment classification of tweets related to COVID-19 pandemic</t>
  </si>
  <si>
    <t>Gulati, Kamal and Saravana Kumar, S. and Sarath Kumar Boddu, Raja and Sarvakar, Ketan and Kumar Sharma, Dilip and Nomani, M.Z.M.</t>
  </si>
  <si>
    <t>https://www.scopus.com/inward/record.uri?eid=2-s2.0-85126263287&amp;doi=10.1016%2fj.matpr.2021.04.364&amp;partnerID=40&amp;md5=4b03f1aca629ef9a161cf9c8052f6ac5</t>
  </si>
  <si>
    <t>2-s2.0-85102333171</t>
  </si>
  <si>
    <t>rayyan-218687791</t>
  </si>
  <si>
    <t>Eigenfaces-based steganography</t>
  </si>
  <si>
    <t>Hachaj, Tomasz and Koptyra, Katarzyna and Ogiela, Marek R.</t>
  </si>
  <si>
    <t>https://www.scopus.com/inward/record.uri?eid=2-s2.0-85102333171&amp;doi=10.3390%2fe23030273&amp;partnerID=40&amp;md5=56b93df817d4ed2df7dd25d1c5eba6cf</t>
  </si>
  <si>
    <t>2-s2.0-85113326563</t>
  </si>
  <si>
    <t>rayyan-218687792</t>
  </si>
  <si>
    <t>Privacy and Security Concerns in IoT-Based Healthcare Systems</t>
  </si>
  <si>
    <t>Awotunde, Joseph Bamidele and Jimoh, Rasheed Gbenga and Folorunso, Sakinat Oluwabukonla and Adeniyi, Emmanuel Abidemi and Abiodun, Kazeem Moses and Banjo, Oluwatobi Oluwaseyi</t>
  </si>
  <si>
    <t>https://www.scopus.com/inward/record.uri?eid=2-s2.0-85113326563&amp;doi=10.1007%2f978-3-030-75220-0_6&amp;partnerID=40&amp;md5=d8754c21c78cb8c204b4dade7e8c104b</t>
  </si>
  <si>
    <t>2-s2.0-85092243746</t>
  </si>
  <si>
    <t>rayyan-218687793</t>
  </si>
  <si>
    <t>A blockchain-based secure transaction model for distributed energy in Industrial Internet of Things</t>
  </si>
  <si>
    <t>Hu, Wei and Li, Huanhao</t>
  </si>
  <si>
    <t>https://www.scopus.com/inward/record.uri?eid=2-s2.0-85092243746&amp;doi=10.1016%2fj.aej.2020.09.021&amp;partnerID=40&amp;md5=629d83e534303bcc5604ab06c1e4bddd</t>
  </si>
  <si>
    <t>2-s2.0-85111065722</t>
  </si>
  <si>
    <t>rayyan-218687794</t>
  </si>
  <si>
    <t>A Systematic Analysis on Blockchain Integration with Healthcare Domain: Scope and Challenges</t>
  </si>
  <si>
    <t>Khatri, Sabita and Alzahrani, Fahad Ahmed and Ansari, Md Tarique Jamal and Agrawal, Alka and Kumar, Rajeev and Khan, Raees Ahmad</t>
  </si>
  <si>
    <t>https://www.scopus.com/inward/record.uri?eid=2-s2.0-85111065722&amp;doi=10.1109%2fACCESS.2021.3087608&amp;partnerID=40&amp;md5=46034e1e749cae91349ec6f591842a24</t>
  </si>
  <si>
    <t>2-s2.0-85098457732</t>
  </si>
  <si>
    <t>rayyan-218687795</t>
  </si>
  <si>
    <t>A multi-type and decentralized data transaction scheme based on smart contracts and digital watermarks</t>
  </si>
  <si>
    <t>Xiang, Yuexin and Ren, Wei and Li, Tiantian and Zheng, Xianghan and Zhu, Tianqing and Choo, Kim-Kwang Raymond</t>
  </si>
  <si>
    <t>https://www.scopus.com/inward/record.uri?eid=2-s2.0-85098457732&amp;doi=10.1016%2fj.jnca.2020.102953&amp;partnerID=40&amp;md5=d7acf4ecdb67f0e7221312abc1a5a44f</t>
  </si>
  <si>
    <t>2-s2.0-85113186390</t>
  </si>
  <si>
    <t>rayyan-218687796</t>
  </si>
  <si>
    <t>Modified Vigenere cryptosystem: An integrated data encryption module for learning management system</t>
  </si>
  <si>
    <t>International Journal of Applied Science and Engineering</t>
  </si>
  <si>
    <t>Sermeno, Jason P. and Secugal, Kenrick Agustin S. and Mistio, Nelly E.</t>
  </si>
  <si>
    <t>https://www.scopus.com/inward/record.uri?eid=2-s2.0-85113186390&amp;doi=10.6703%2fIJASE.202106_18%284%29.003&amp;partnerID=40&amp;md5=7064b4ce2cbb965ff643a1c85c2b0d4f</t>
  </si>
  <si>
    <t>Chaoyang University of Technology</t>
  </si>
  <si>
    <t>2-s2.0-85110399487</t>
  </si>
  <si>
    <t>rayyan-218687797</t>
  </si>
  <si>
    <t>Performance evaluation of IPFS in private networks</t>
  </si>
  <si>
    <t>Lajam, Omar Abdullah and Helmy, Tarek Ahmed</t>
  </si>
  <si>
    <t>https://www.scopus.com/inward/record.uri?eid=2-s2.0-85110399487&amp;doi=10.1145%2f3456146.3456159&amp;partnerID=40&amp;md5=3708797c71245c88f3ee25b45ceb31f2</t>
  </si>
  <si>
    <t>2-s2.0-85105261313</t>
  </si>
  <si>
    <t>rayyan-218687798</t>
  </si>
  <si>
    <t>IoT in supply chain management: Opportunities and challenges for businesses in early industry 4.0 context</t>
  </si>
  <si>
    <t>De Vass, Tharaka and Shee, Himanshu and Miah, Shah J.</t>
  </si>
  <si>
    <t>https://www.scopus.com/inward/record.uri?eid=2-s2.0-85105261313&amp;doi=10.31387%2foscm0450293&amp;partnerID=40&amp;md5=4d019685523a76bb5fbe6767490abfb7</t>
  </si>
  <si>
    <t>2-s2.0-85092062669</t>
  </si>
  <si>
    <t>rayyan-218687799</t>
  </si>
  <si>
    <t>LEChain: A blockchain-based lawful evidence management scheme for digital forensics</t>
  </si>
  <si>
    <t>Li, Meng and Lal, Chhagan and Conti, Mauro and Hu, Donghui</t>
  </si>
  <si>
    <t>https://www.scopus.com/inward/record.uri?eid=2-s2.0-85092062669&amp;doi=10.1016%2fj.future.2020.09.038&amp;partnerID=40&amp;md5=43663d4572195456a6a6cafb767deaaf</t>
  </si>
  <si>
    <t>2-s2.0-85158921353</t>
  </si>
  <si>
    <t>rayyan-218687800</t>
  </si>
  <si>
    <t>Security, Anonymity, Privacy, and Trust</t>
  </si>
  <si>
    <t>Future Networks, Services and Management: Underlay and Overlay, Edge, Applications, Slicing, Cloud, Space, AI/ML, and Quantum Computing</t>
  </si>
  <si>
    <t>Scherrer, Simon and Perrig, Adrian</t>
  </si>
  <si>
    <t>https://www.scopus.com/inward/record.uri?eid=2-s2.0-85158921353&amp;doi=10.1007%2f978-3-030-81961-3_13&amp;partnerID=40&amp;md5=bb73b2baca318bd27e050f2380dd1c2a</t>
  </si>
  <si>
    <t>2-s2.0-85100916745</t>
  </si>
  <si>
    <t>rayyan-218687801</t>
  </si>
  <si>
    <t>Blockchain-based IoT access control system: Towards security, lightweight, and cross-domain</t>
  </si>
  <si>
    <t>Sun, Shuang and Du, Rong and Chen, Shudong and Li, Weiwei</t>
  </si>
  <si>
    <t>https://www.scopus.com/inward/record.uri?eid=2-s2.0-85100916745&amp;doi=10.1109%2fACCESS.2021.3059863&amp;partnerID=40&amp;md5=985a1dfa3d413f7119d68692c9a71fa6</t>
  </si>
  <si>
    <t>2-s2.0-85116939692</t>
  </si>
  <si>
    <t>rayyan-218687802</t>
  </si>
  <si>
    <t>A comprehensive survey on privacy- security and scalability solutions for block chain technology</t>
  </si>
  <si>
    <t>Advances in Parallel Computing</t>
  </si>
  <si>
    <t>Puneeth, R.P. and Parthasarathy, G.</t>
  </si>
  <si>
    <t>https://www.scopus.com/inward/record.uri?eid=2-s2.0-85116939692&amp;doi=10.3233%2fAPC210031&amp;partnerID=40&amp;md5=d15e035b2680bcbc5cb9e0e77170ed4a</t>
  </si>
  <si>
    <t>2-s2.0-85091478670</t>
  </si>
  <si>
    <t>rayyan-218687803</t>
  </si>
  <si>
    <t>Multiple cloud storage mechanism based on blockchain in smart homes</t>
  </si>
  <si>
    <t>Ren, Yongjun and Leng, Yan and Qi, Jian and Sharma, Pradip Kumar and Wang, Jin and Almakhadmeh, Zafer and Tolba, Amr</t>
  </si>
  <si>
    <t>https://www.scopus.com/inward/record.uri?eid=2-s2.0-85091478670&amp;doi=10.1016%2fj.future.2020.09.019&amp;partnerID=40&amp;md5=b445ae32dd6f9f340c6ed05aaef67d0b</t>
  </si>
  <si>
    <t>2-s2.0-85091065055</t>
  </si>
  <si>
    <t>rayyan-218687804</t>
  </si>
  <si>
    <t>Pruning filters with L1-norm and capped L1-norm for CNN compression</t>
  </si>
  <si>
    <t>0924669X</t>
  </si>
  <si>
    <t>Kumar, Aakash and Shaikh, Ali Muhammad and Li, Yun and Bilal, Hazrat and Yin, Baoqun</t>
  </si>
  <si>
    <t>https://www.scopus.com/inward/record.uri?eid=2-s2.0-85091065055&amp;doi=10.1007%2fs10489-020-01894-y&amp;partnerID=40&amp;md5=3324a33b62edb08b6ecec14e9551ced8</t>
  </si>
  <si>
    <t>2-s2.0-85148871150</t>
  </si>
  <si>
    <t>rayyan-218687805</t>
  </si>
  <si>
    <t>A Proposed Methodology to Mitigate the Ransomware Attack</t>
  </si>
  <si>
    <t>Salunke, Mangesh Dilip and Kumbharkar, P.B. and Kumar, Pramod</t>
  </si>
  <si>
    <t>https://www.scopus.com/inward/record.uri?eid=2-s2.0-85148871150&amp;doi=10.3233%2fAPC210173&amp;partnerID=40&amp;md5=37c9223ee3cab44e35199e0bb4ae5b33</t>
  </si>
  <si>
    <t>2-s2.0-85104229202</t>
  </si>
  <si>
    <t>rayyan-218687806</t>
  </si>
  <si>
    <t>A Survey on Blockchain Technology: Evolution, Architecture and Security</t>
  </si>
  <si>
    <t>Bhutta, Muhammad Nasir Mumtaz and Khwaja, Amir A. and Nadeem, Adnan and Ahmad, Hafiz Farooq and Khan, Muhammad Khurram and Hanif, Moataz A. and Song, Houbing and Alshamari, Majed and Cao, Yue</t>
  </si>
  <si>
    <t>https://www.scopus.com/inward/record.uri?eid=2-s2.0-85104229202&amp;doi=10.1109%2fACCESS.2021.3072849&amp;partnerID=40&amp;md5=b0c04bd9a42f819afabf89470e63ee5d</t>
  </si>
  <si>
    <t>2-s2.0-85116891905</t>
  </si>
  <si>
    <t>rayyan-218687807</t>
  </si>
  <si>
    <t>An effective denoising and enhancement strategy for medical image using Rl-Gl- Caputo method</t>
  </si>
  <si>
    <t>Ganga, M. and Janakiraman, N. and Kumar Sivaraman, Arun and Vincent, Rajiv and Muralidhar, A. and Ravindran, Priya</t>
  </si>
  <si>
    <t>https://www.scopus.com/inward/record.uri?eid=2-s2.0-85116891905&amp;doi=10.3233%2fAPC210074&amp;partnerID=40&amp;md5=cf82d31342617067e490b2e97e1e2f76</t>
  </si>
  <si>
    <t>2-s2.0-85125421308</t>
  </si>
  <si>
    <t>rayyan-218687808</t>
  </si>
  <si>
    <t>A Novel Electronic Medical Record Design Using Cryptography and Steganography Techniques</t>
  </si>
  <si>
    <t>Deepa, M. and Roshni Naveena, S. and Harini, D.N. and Sravika, Vegesna and Soundarya, S. and Reshma, S.</t>
  </si>
  <si>
    <t>https://www.scopus.com/inward/record.uri?eid=2-s2.0-85125421308&amp;doi=10.1109%2fICECA52323.2021.9675877&amp;partnerID=40&amp;md5=02504fcd8ff2a7dd64e66824d07f2c86</t>
  </si>
  <si>
    <t>2-s2.0-85113832367</t>
  </si>
  <si>
    <t>rayyan-218687809</t>
  </si>
  <si>
    <t>Practical Medical Files Sharing Scheme Based on Blockchain and Decentralized Attribute-Based Encryption</t>
  </si>
  <si>
    <t>Tao, Jiyu and Ling, Li</t>
  </si>
  <si>
    <t>https://www.scopus.com/inward/record.uri?eid=2-s2.0-85113832367&amp;doi=10.1109%2fACCESS.2021.3107591&amp;partnerID=40&amp;md5=509346f928de1fd9659f5f274654355f</t>
  </si>
  <si>
    <t>2-s2.0-85126648197</t>
  </si>
  <si>
    <t>rayyan-218687810</t>
  </si>
  <si>
    <t>Implementation of Blockchain in Healthcare: A Systematic Review</t>
  </si>
  <si>
    <t>4th International Conference on Innovative Computing, ICIC 2021</t>
  </si>
  <si>
    <t>Noon, Ammara Karim and Aziz, Omer and Zahra, Insia and Anwar, Muhammad</t>
  </si>
  <si>
    <t>https://www.scopus.com/inward/record.uri?eid=2-s2.0-85126648197&amp;doi=10.1109%2fICIC53490.2021.9691510&amp;partnerID=40&amp;md5=00a4b0fb04a557c2ea973194b68010ba</t>
  </si>
  <si>
    <t>2-s2.0-85103777368</t>
  </si>
  <si>
    <t>rayyan-218687811</t>
  </si>
  <si>
    <t>Efficient Revocable Multi-Authority Attribute-Based Encryption for Cloud Storage</t>
  </si>
  <si>
    <t>Ming, Yang and He, Baokang and Wang, Chenhao</t>
  </si>
  <si>
    <t>https://www.scopus.com/inward/record.uri?eid=2-s2.0-85103777368&amp;doi=10.1109%2fACCESS.2021.3066212&amp;partnerID=40&amp;md5=220e3f026c4b4b588493a0fee0a1c05d</t>
  </si>
  <si>
    <t>2-s2.0-85094202988</t>
  </si>
  <si>
    <t>rayyan-218687812</t>
  </si>
  <si>
    <t>Blockchain-based eHealth system for auditable EHRs manipulation in cloud environments</t>
  </si>
  <si>
    <t>Huang, Haiping and Sun, Xiang and Xiao, Fu and Zhu, Peng and Wang, Wenming</t>
  </si>
  <si>
    <t>https://www.scopus.com/inward/record.uri?eid=2-s2.0-85094202988&amp;doi=10.1016%2fj.jpdc.2020.10.002&amp;partnerID=40&amp;md5=54787a32af0af9c72632879efc04c4ea</t>
  </si>
  <si>
    <t>2-s2.0-85101336706</t>
  </si>
  <si>
    <t>rayyan-218687813</t>
  </si>
  <si>
    <t>Using secure multi-party computation to protect privacy on a permissioned blockchain</t>
  </si>
  <si>
    <t>Zhou, Jiapeng and Feng, Yuxiang and Wang, Zhenyu and Guo, Danyi</t>
  </si>
  <si>
    <t>https://www.scopus.com/inward/record.uri?eid=2-s2.0-85101336706&amp;doi=10.3390%2fs21041540&amp;partnerID=40&amp;md5=4821a33440f27d8f605a56ee9c2f0781</t>
  </si>
  <si>
    <t>2-s2.0-85088813009</t>
  </si>
  <si>
    <t>rayyan-218687814</t>
  </si>
  <si>
    <t>A distributed networked system for secure publicly verifiable self-tallying online voting</t>
  </si>
  <si>
    <t>Yang, Xuechao and Yi, Xun and Kelarev, Andrei and Han, Fengling and Luo, Junwei</t>
  </si>
  <si>
    <t>https://www.scopus.com/inward/record.uri?eid=2-s2.0-85088813009&amp;doi=10.1016%2fj.ins.2020.07.023&amp;partnerID=40&amp;md5=ee1b421d393b20c122226c98e762f6f4</t>
  </si>
  <si>
    <t>2-s2.0-85105650757</t>
  </si>
  <si>
    <t>rayyan-218687816</t>
  </si>
  <si>
    <t>Steganography-based transmission of medical images over unsecure network for telemedicine applications</t>
  </si>
  <si>
    <t>Mansour, Romany F. and Girgis, Moheb R.</t>
  </si>
  <si>
    <t>https://www.scopus.com/inward/record.uri?eid=2-s2.0-85105650757&amp;doi=10.32604%2fcmc.2021.017064&amp;partnerID=40&amp;md5=8cddcd20972946833127896a4db1ce22</t>
  </si>
  <si>
    <t>2-s2.0-85086598521</t>
  </si>
  <si>
    <t>rayyan-218687817</t>
  </si>
  <si>
    <t>A production recovery plan in manufacturing supply chains for a high-demand item during COVID-19</t>
  </si>
  <si>
    <t>International Journal of Physical Distribution and Logistics Management</t>
  </si>
  <si>
    <t>Paul, Sanjoy Kumar and Chowdhury, Priyabrata</t>
  </si>
  <si>
    <t>https://www.scopus.com/inward/record.uri?eid=2-s2.0-85086598521&amp;doi=10.1108%2fIJPDLM-04-2020-0127&amp;partnerID=40&amp;md5=f024eef90814b7b21a809fdeac435ed5</t>
  </si>
  <si>
    <t>2-s2.0-85112674360</t>
  </si>
  <si>
    <t>rayyan-218687818</t>
  </si>
  <si>
    <t>Beyond the Block: A Novel Blockchain-Based Technical Model for Long-Term Care Insurance</t>
  </si>
  <si>
    <t>Zhang, Wenping and Wei, Chih-Ping and Jiang, Qiqi and Peng, Chih-Hung and Zhao, J. Leon</t>
  </si>
  <si>
    <t>https://www.scopus.com/inward/record.uri?eid=2-s2.0-85112674360&amp;doi=10.1080%2f07421222.2021.1912926&amp;partnerID=40&amp;md5=4ef27d2beb12ffb815d40a3923cb7eb3</t>
  </si>
  <si>
    <t>2-s2.0-85128850389</t>
  </si>
  <si>
    <t>rayyan-218687819</t>
  </si>
  <si>
    <t>On the Design of Medical Data Ecosystem for Improving Healthcare Research and Commercial Incentive</t>
  </si>
  <si>
    <t>Proceedings - 2021 IEEE 3rd International Conference on Cognitive Machine Intelligence, CogMI 2021</t>
  </si>
  <si>
    <t>Shae, Zon-Yin and Tsai, Jeffrey J.P.</t>
  </si>
  <si>
    <t>https://www.scopus.com/inward/record.uri?eid=2-s2.0-85128850389&amp;doi=10.1109%2fCogMI52975.2021.00024&amp;partnerID=40&amp;md5=f90fe102228440a39e83248628a932c2</t>
  </si>
  <si>
    <t>2-s2.0-85125189917</t>
  </si>
  <si>
    <t>rayyan-218687820</t>
  </si>
  <si>
    <t>Secret Key Steganography: Improve security level of LSB algorithm</t>
  </si>
  <si>
    <t>Al-Jarah, Ahmed Imad Hammoodi and Arjona, Jorge Luis Ortega</t>
  </si>
  <si>
    <t>https://www.scopus.com/inward/record.uri?eid=2-s2.0-85125189917&amp;doi=10.1109%2fUEMCON53757.2021.9666569&amp;partnerID=40&amp;md5=4c8072a093a58190ab11e0cc5d0b9325</t>
  </si>
  <si>
    <t>2-s2.0-85109215916</t>
  </si>
  <si>
    <t>rayyan-218687821</t>
  </si>
  <si>
    <t>Analysis of image steganography techniques for different image format</t>
  </si>
  <si>
    <t>Proceedings of the 2021 1st International Conference on Advances in Electrical, Computing, Communications and Sustainable Technologies, ICAECT 2021</t>
  </si>
  <si>
    <t>Gupta, Lalit Kumar and Singh, Aniket and Kushwaha, Abhishek and Vishwakarma, Ashish</t>
  </si>
  <si>
    <t>https://www.scopus.com/inward/record.uri?eid=2-s2.0-85109215916&amp;doi=10.1109%2fICAECT49130.2021.9392492&amp;partnerID=40&amp;md5=4ffc71438cbc81f85faec11881d9ad24</t>
  </si>
  <si>
    <t>2-s2.0-85102926986</t>
  </si>
  <si>
    <t>rayyan-218687822</t>
  </si>
  <si>
    <t>Environmental public interest litigation: new roles for civil society organizations in environmental governance in China</t>
  </si>
  <si>
    <t>Environmental Sociology</t>
  </si>
  <si>
    <t>Zhuang, Hao and Wolf, Steven A.</t>
  </si>
  <si>
    <t>https://www.scopus.com/inward/record.uri?eid=2-s2.0-85102926986&amp;doi=10.1080%2f23251042.2021.1897243&amp;partnerID=40&amp;md5=4303bf8ae1652cef8bd1ef3e31d8f729</t>
  </si>
  <si>
    <t>2-s2.0-85088111811</t>
  </si>
  <si>
    <t>rayyan-218687823</t>
  </si>
  <si>
    <t>A privacy-preserving public integrity check scheme for outsourced EHRs</t>
  </si>
  <si>
    <t>Su, Yuan and Li, Yanping and Zhang, Kai and Yang, Bo</t>
  </si>
  <si>
    <t>https://www.scopus.com/inward/record.uri?eid=2-s2.0-85088111811&amp;doi=10.1016%2fj.ins.2020.06.043&amp;partnerID=40&amp;md5=fbb2e2049676b6983f1bfb678cf8bd12</t>
  </si>
  <si>
    <t>2-s2.0-85079542390</t>
  </si>
  <si>
    <t>rayyan-218687824</t>
  </si>
  <si>
    <t>An intelligent and blind image watermarking scheme based on hybrid SVD transforms using human visual system characteristics</t>
  </si>
  <si>
    <t>Visual Computer</t>
  </si>
  <si>
    <t>BagheriÂ BabaÂ Ahmadi, Sajjad and Zhang, Gongxuan and Wei, Songjie and Boukela, Lynda</t>
  </si>
  <si>
    <t>https://www.scopus.com/inward/record.uri?eid=2-s2.0-85079542390&amp;doi=10.1007%2fs00371-020-01808-6&amp;partnerID=40&amp;md5=03f860412b5d1923f0721f134e7494c7</t>
  </si>
  <si>
    <t>2-s2.0-85126221453</t>
  </si>
  <si>
    <t>rayyan-218687825</t>
  </si>
  <si>
    <t>LSB Based Audio Steganography using RSA and ChaCha20 Encryption</t>
  </si>
  <si>
    <t>2021 12th International Conference on Computing Communication and Networking Technologies, ICCCNT 2021</t>
  </si>
  <si>
    <t>Ganwani, Pravesh and Gupta, Luv and Jain, Chirag and Kulkarni, Rucha and Chaudhari, Sheetal</t>
  </si>
  <si>
    <t>https://www.scopus.com/inward/record.uri?eid=2-s2.0-85126221453&amp;doi=10.1109%2fICCCNT51525.2021.9580177&amp;partnerID=40&amp;md5=71850b8f8d6f27c888d3613f99cbe6e2</t>
  </si>
  <si>
    <t>2-s2.0-85124875771</t>
  </si>
  <si>
    <t>rayyan-218687826</t>
  </si>
  <si>
    <t>A Survey of Ransomware Attacks for Healthcare Systems: Risks, Challenges, Solutions and Opportunity of Research</t>
  </si>
  <si>
    <t>1st Babylon International Conference on Information Technology and Science 2021, BICITS 2021</t>
  </si>
  <si>
    <t>Thamer, Noor and Alubady, Raaid</t>
  </si>
  <si>
    <t>https://www.scopus.com/inward/record.uri?eid=2-s2.0-85124875771&amp;doi=10.1109%2fBICITS51482.2021.9509877&amp;partnerID=40&amp;md5=a4a0e845839bd88f98d6a77de0ddc821</t>
  </si>
  <si>
    <t>2-s2.0-85118222560</t>
  </si>
  <si>
    <t>rayyan-218687827</t>
  </si>
  <si>
    <t>Password-Authenticated Decentralized Identities</t>
  </si>
  <si>
    <t>Szalachowski, Pawel</t>
  </si>
  <si>
    <t>https://www.scopus.com/inward/record.uri?eid=2-s2.0-85118222560&amp;doi=10.1109%2fTIFS.2021.3116429&amp;partnerID=40&amp;md5=ec3f1466bdaa09a8a01a3fff24b8dfab</t>
  </si>
  <si>
    <t>2-s2.0-85152440619</t>
  </si>
  <si>
    <t>rayyan-218687828</t>
  </si>
  <si>
    <t>EfficientNetV2: Smaller Models and Faster Training</t>
  </si>
  <si>
    <t>Tan, Mingxing and Le, Quoc V.</t>
  </si>
  <si>
    <t>https://www.scopus.com/inward/record.uri?eid=2-s2.0-85152440619&amp;partnerID=40&amp;md5=84caa495e014c63ac6152575dc901ba4</t>
  </si>
  <si>
    <t>2-s2.0-85124970924</t>
  </si>
  <si>
    <t>rayyan-218687829</t>
  </si>
  <si>
    <t>A Food anti-counterfeiting traceability system based on Blockchain and Internet of Things</t>
  </si>
  <si>
    <t>Lu, Yi and Li, Peng and Xu, He</t>
  </si>
  <si>
    <t>https://www.scopus.com/inward/record.uri?eid=2-s2.0-85124970924&amp;doi=10.1016%2fj.procs.2022.01.077&amp;partnerID=40&amp;md5=ee8e68c02125c3556a50a4a3fb19b73d</t>
  </si>
  <si>
    <t>2-s2.0-85123447073</t>
  </si>
  <si>
    <t>rayyan-218687830</t>
  </si>
  <si>
    <t>Security Vulnerabilities Affecting on Addititve Manufacturing Systems in the Era of Industry 4.0: An Extensive Review</t>
  </si>
  <si>
    <t>2021 IEEE International Conference on Emerging Trends in Industry 4.0, ETI 4.0 2021</t>
  </si>
  <si>
    <t>Rambabu, S. and Thirupathi Rao, N. and Ramakotaiah, M. and Simhadri Raju, J. and Venumurali, J.</t>
  </si>
  <si>
    <t>https://www.scopus.com/inward/record.uri?eid=2-s2.0-85123447073&amp;doi=10.1109%2fETI4.051663.2021.9619291&amp;partnerID=40&amp;md5=96e14c1abe1a5556113848fdd4cf8ef5</t>
  </si>
  <si>
    <t>2-s2.0-85089914673</t>
  </si>
  <si>
    <t>rayyan-218687831</t>
  </si>
  <si>
    <t>Generating design knowledge for blockchain-based access control to personal health records</t>
  </si>
  <si>
    <t>Meier, Pascal and Beinke, Jan Heinrich and Fitte, Christian and Schulte to Brinke, Jan and Teuteberg, Frank</t>
  </si>
  <si>
    <t>https://www.scopus.com/inward/record.uri?eid=2-s2.0-85089914673&amp;doi=10.1007%2fs10257-020-00476-2&amp;partnerID=40&amp;md5=ae5df0e5f3cc17dcfc770e0af2dd3c00</t>
  </si>
  <si>
    <t>2-s2.0-85102741965</t>
  </si>
  <si>
    <t>rayyan-218687832</t>
  </si>
  <si>
    <t>Utilizing blockchain technology for IoT-based healthcare systems</t>
  </si>
  <si>
    <t>Mohammed, Raad and Alubady, Raaid and Sherbaz, Ali</t>
  </si>
  <si>
    <t>https://www.scopus.com/inward/record.uri?eid=2-s2.0-85102741965&amp;doi=10.1088%2f1742-6596%2f1818%2f1%2f012111&amp;partnerID=40&amp;md5=5314c525f3c7b2fec0334616d4047b18</t>
  </si>
  <si>
    <t>2-s2.0-85114712229</t>
  </si>
  <si>
    <t>rayyan-218687833</t>
  </si>
  <si>
    <t>Accountable and Revocable Large Universe Decentralized Multi-Authority Attribute-Based Encryption for Cloud-Aided IoT</t>
  </si>
  <si>
    <t>Huang, Kaiqing</t>
  </si>
  <si>
    <t>https://www.scopus.com/inward/record.uri?eid=2-s2.0-85114712229&amp;doi=10.1109%2fACCESS.2021.3110824&amp;partnerID=40&amp;md5=f71b63b9bb5e0bf108c3637c1d6c94f7</t>
  </si>
  <si>
    <t>2-s2.0-85115764311</t>
  </si>
  <si>
    <t>rayyan-218687834</t>
  </si>
  <si>
    <t>A study on the revolution of consumer relationships as a combination of human interactions and digital transformations</t>
  </si>
  <si>
    <t>Singh, Uma S. and Singh, Nidhi and Gulati, Kamal and Kumar Bhasin, Narinder and Kumar, Harish and Sreejith, P.M.</t>
  </si>
  <si>
    <t>https://www.scopus.com/inward/record.uri?eid=2-s2.0-85115764311&amp;doi=10.1016%2fj.matpr.2021.05.578&amp;partnerID=40&amp;md5=04aea156a6e48a846f4ae6e35f8642af</t>
  </si>
  <si>
    <t>2-s2.0-85121672941</t>
  </si>
  <si>
    <t>rayyan-218687835</t>
  </si>
  <si>
    <t>Image Manipulation Detection by Multi-View Multi-Scale Supervision</t>
  </si>
  <si>
    <t>Proceedings of the IEEE International Conference on Computer Vision</t>
  </si>
  <si>
    <t>Chen, Xinru and Dong, Chengbo and Ji, Jiaqi and Cao, Juan and Li, Xirong</t>
  </si>
  <si>
    <t>https://www.scopus.com/inward/record.uri?eid=2-s2.0-85121672941&amp;doi=10.1109%2fICCV48922.2021.01392&amp;partnerID=40&amp;md5=07130cafb91afce63ea5f09f6b21497c</t>
  </si>
  <si>
    <t>2-s2.0-85093934216</t>
  </si>
  <si>
    <t>rayyan-218687836</t>
  </si>
  <si>
    <t>Hybrid Approach to Document Anomaly Detection: An Application to Facilitate RPA in Title Insurance</t>
  </si>
  <si>
    <t>International Journal of Automation and Computing</t>
  </si>
  <si>
    <t>Guha, Abhijit and Samanta, Debabrata</t>
  </si>
  <si>
    <t>https://www.scopus.com/inward/record.uri?eid=2-s2.0-85093934216&amp;doi=10.1007%2fs11633-020-1247-y&amp;partnerID=40&amp;md5=b009f554dda633bda693e9166492d2e4</t>
  </si>
  <si>
    <t>2-s2.0-85067829069</t>
  </si>
  <si>
    <t>rayyan-218687837</t>
  </si>
  <si>
    <t>Tool of Spies: Leaking your IP by Altering the 3D Printer Compiler</t>
  </si>
  <si>
    <t>Chhetri, Sujit Rokka and Barua, Anomadarshi and Faezi, Sina and Regazzoni, Francesco and Canedo, Arquimedes and Al Faruque, Mohammad Abdullah</t>
  </si>
  <si>
    <t>https://www.scopus.com/inward/record.uri?eid=2-s2.0-85067829069&amp;doi=10.1109%2fTDSC.2019.2923215&amp;partnerID=40&amp;md5=0741dac8953281f315d1396fe8587a64</t>
  </si>
  <si>
    <t>2-s2.0-85111519544</t>
  </si>
  <si>
    <t>rayyan-218687838</t>
  </si>
  <si>
    <t>Employing scrambled alpha-numberic randomization and RSA algorithm to ensure enhanced encryption in electronic medical record</t>
  </si>
  <si>
    <t>Informatics in Medicine Unlocked</t>
  </si>
  <si>
    <t>Osamor, Victor Chukwudi and Edosomwan, Imuetinyan Boma</t>
  </si>
  <si>
    <t>https://www.scopus.com/inward/record.uri?eid=2-s2.0-85111519544&amp;doi=10.1016%2fj.imu.2021.100672&amp;partnerID=40&amp;md5=0a91029ff5a224a4425a1bca8c790a60</t>
  </si>
  <si>
    <t>2-s2.0-85123369597</t>
  </si>
  <si>
    <t>rayyan-218687839</t>
  </si>
  <si>
    <t>Blockchain Assembled Supply Chains to Foster Secure Trading Using Distributed Ledger</t>
  </si>
  <si>
    <t>2021 9th International Conference on Reliability, Infocom Technologies and Optimization (Trends and Future Directions), ICRITO 2021</t>
  </si>
  <si>
    <t>Baliyan, Anupam and Kaswan, Kuldeep Singh and Akansha and Mittal, Neetu</t>
  </si>
  <si>
    <t>https://www.scopus.com/inward/record.uri?eid=2-s2.0-85123369597&amp;doi=10.1109%2fICRITO51393.2021.9596260&amp;partnerID=40&amp;md5=ca38a2badbbbf8a0f7366184913e7d65</t>
  </si>
  <si>
    <t>2-s2.0-85092919248</t>
  </si>
  <si>
    <t>rayyan-218687841</t>
  </si>
  <si>
    <t>Functional agricultural monitoring data storage based on sustainable block chain technology</t>
  </si>
  <si>
    <t>Zhaoliang, Liu and Huang, Wei and Wang, Daobo</t>
  </si>
  <si>
    <t>https://www.scopus.com/inward/record.uri?eid=2-s2.0-85092919248&amp;doi=10.1016%2fj.jclepro.2020.124078&amp;partnerID=40&amp;md5=847b5b84338d180b82a8d26ded357378</t>
  </si>
  <si>
    <t>2-s2.0-85102565753</t>
  </si>
  <si>
    <t>rayyan-218687842</t>
  </si>
  <si>
    <t>OPNN: Optimized Probabilistic Neural Network based Automatic Detection of Maize Plant Disease Detection</t>
  </si>
  <si>
    <t>Proceedings of the 6th International Conference on Inventive Computation Technologies, ICICT 2021</t>
  </si>
  <si>
    <t>Akanksha, Eisha and Sharma, Neeraj and Gulati, Kamal</t>
  </si>
  <si>
    <t>https://www.scopus.com/inward/record.uri?eid=2-s2.0-85102565753&amp;doi=10.1109%2fICICT50816.2021.9358763&amp;partnerID=40&amp;md5=7228a21edb6af3c9d2758a0e73006d27</t>
  </si>
  <si>
    <t>2-s2.0-85084215938</t>
  </si>
  <si>
    <t>rayyan-218687843</t>
  </si>
  <si>
    <t>Exploring the Adoption of the International Information Security Management System Standard ISO/IEC 27001: A Web Mining-Based Analysis</t>
  </si>
  <si>
    <t>Mirtsch, Mona and Kinne, Jan and Blind, Knut</t>
  </si>
  <si>
    <t>https://www.scopus.com/inward/record.uri?eid=2-s2.0-85084215938&amp;doi=10.1109%2fTEM.2020.2977815&amp;partnerID=40&amp;md5=5ddfe942e548747494be4b1d78cca68c</t>
  </si>
  <si>
    <t>2-s2.0-85107666364</t>
  </si>
  <si>
    <t>rayyan-218687844</t>
  </si>
  <si>
    <t>TPA Auditing to Enhance the Privacy and Security in Cloud Systems</t>
  </si>
  <si>
    <t>Journal of Cyber Security and Mobility</t>
  </si>
  <si>
    <t>Kumar, Sunil and Kumar, Dilip and Lamkuche, Hemraj Shobharam</t>
  </si>
  <si>
    <t>https://www.scopus.com/inward/record.uri?eid=2-s2.0-85107666364&amp;doi=10.13052%2fjcsm2245-1439.1033&amp;partnerID=40&amp;md5=657eaefa26a93957d653c402d5303eaf</t>
  </si>
  <si>
    <t>2-s2.0-85101884996</t>
  </si>
  <si>
    <t>rayyan-218687845</t>
  </si>
  <si>
    <t>Towards a blockchain assisted patient owned system for electronic health records</t>
  </si>
  <si>
    <t>Fatokun, Tomilayo and Nag, Avishek and Sharma, Sachin</t>
  </si>
  <si>
    <t>https://www.scopus.com/inward/record.uri?eid=2-s2.0-85101884996&amp;doi=10.3390%2felectronics10050580&amp;partnerID=40&amp;md5=eb3aca8b525402c1b9bb932e90f39144</t>
  </si>
  <si>
    <t>2-s2.0-85096479615</t>
  </si>
  <si>
    <t>rayyan-218687846</t>
  </si>
  <si>
    <t>IPFS enabled blockchain for smart cities</t>
  </si>
  <si>
    <t>Tiwari, Anupam and Batra, Usha</t>
  </si>
  <si>
    <t>https://www.scopus.com/inward/record.uri?eid=2-s2.0-85096479615&amp;doi=10.1007%2fs41870-020-00568-9&amp;partnerID=40&amp;md5=4d9aa91d82ec8cda75e7c2382a371d00</t>
  </si>
  <si>
    <t>2-s2.0-85097466395</t>
  </si>
  <si>
    <t>rayyan-218687847</t>
  </si>
  <si>
    <t>Measure of influences in social networks</t>
  </si>
  <si>
    <t>Samanta, Sovan and Dubey, Vivek Kumar and Sarkar, Biswajit</t>
  </si>
  <si>
    <t>https://www.scopus.com/inward/record.uri?eid=2-s2.0-85097466395&amp;doi=10.1016%2fj.asoc.2020.106858&amp;partnerID=40&amp;md5=92af91301694899a0fb87a2cb9fa618c</t>
  </si>
  <si>
    <t>2-s2.0-85107346156</t>
  </si>
  <si>
    <t>rayyan-218687849</t>
  </si>
  <si>
    <t>An Efficient Double Parameter Elliptic Curve Digital Signature Algorithm for Blockchain</t>
  </si>
  <si>
    <t>Liu, Shuang-Gen and Chen, Wan-Qi and Liu, Jia-Lu</t>
  </si>
  <si>
    <t>https://www.scopus.com/inward/record.uri?eid=2-s2.0-85107346156&amp;doi=10.1109%2fACCESS.2021.3082704&amp;partnerID=40&amp;md5=95a5a69d6115ce45eafbcdfba5326f93</t>
  </si>
  <si>
    <t>2-s2.0-85118994720</t>
  </si>
  <si>
    <t>rayyan-218687850</t>
  </si>
  <si>
    <t>A Semidecentralized PKI System Based on Public Blockchains with Automatic Indemnification Mechanism</t>
  </si>
  <si>
    <t>Hwang, Gwan-Hwan and Chang, Tao-Ku and Chiang, Hung-Wen</t>
  </si>
  <si>
    <t>https://www.scopus.com/inward/record.uri?eid=2-s2.0-85118994720&amp;doi=10.1155%2f2021%2f7400466&amp;partnerID=40&amp;md5=f12aa344721db51b037a29c28ea843bf</t>
  </si>
  <si>
    <t>2-s2.0-85130097921</t>
  </si>
  <si>
    <t>rayyan-218687851</t>
  </si>
  <si>
    <t>Ethereum Blockchain and Inter-Planetary File System (IPFS) based Application Model to Record and Share Patient Health Information: An Exemplary Case Study for e-Health Education in Nepal</t>
  </si>
  <si>
    <t>2021 19th International Conference on Information Technology Based Higher Education and Training, ITHET 2021</t>
  </si>
  <si>
    <t>Kayastha, Mahesh and Karim, Shakir and Sandu, Raj and Gide, Ergun</t>
  </si>
  <si>
    <t>https://www.scopus.com/inward/record.uri?eid=2-s2.0-85130097921&amp;doi=10.1109%2fITHET50392.2021.9759580&amp;partnerID=40&amp;md5=f0d1e1091e8c1d301a7ca116a8ee4c04</t>
  </si>
  <si>
    <t>2-s2.0-85097137211</t>
  </si>
  <si>
    <t>rayyan-218687852</t>
  </si>
  <si>
    <t>Concealed Object Detection for Millimeter-Wave Images with Normalized Accumulation Map</t>
  </si>
  <si>
    <t>Wang, Chen and Shi, Jun and Zhou, Zenan and Li, Liang and Zhou, Yuanyuan and Yang, Xiaqing</t>
  </si>
  <si>
    <t>https://www.scopus.com/inward/record.uri?eid=2-s2.0-85097137211&amp;doi=10.1109%2fJSEN.2020.3040354&amp;partnerID=40&amp;md5=3615a1c238412bed30c69c5156a27c22</t>
  </si>
  <si>
    <t>2-s2.0-85127530934</t>
  </si>
  <si>
    <t>rayyan-218687853</t>
  </si>
  <si>
    <t>Privacy Preserving in Digital Health: Main Issues, Technologies, and Solutions</t>
  </si>
  <si>
    <t>El Ouazzani, Zakariae and El Bakkali, Hanan and Sadki, Souad</t>
  </si>
  <si>
    <t>https://www.scopus.com/inward/record.uri?eid=2-s2.0-85127530934&amp;doi=10.4018%2f978-1-7998-8954-0.ch072&amp;partnerID=40&amp;md5=79d0013c567793bf90816fc766b5c8c2</t>
  </si>
  <si>
    <t>2-s2.0-85100140394</t>
  </si>
  <si>
    <t>rayyan-218687854</t>
  </si>
  <si>
    <t>Proxy re-encryption enabled secure and anonymous IoT data sharing platform based on blockchain</t>
  </si>
  <si>
    <t>Manzoor, Ahsan and Braeken, An and Kanhere, Salil S. and Ylianttila, Mika and Liyanage, Madhsanka</t>
  </si>
  <si>
    <t>https://www.scopus.com/inward/record.uri?eid=2-s2.0-85100140394&amp;doi=10.1016%2fj.jnca.2020.102917&amp;partnerID=40&amp;md5=260584227866dcb1ee3f4aa2f60be48b</t>
  </si>
  <si>
    <t>2-s2.0-85090446628</t>
  </si>
  <si>
    <t>rayyan-218687855</t>
  </si>
  <si>
    <t>ECC-CRT: An Elliptical Curve Cryptographic Encryption and Chinese Remainder Theorem based Deduplication in Cloud</t>
  </si>
  <si>
    <t>Rasina Begum, B. and Chitra, P.</t>
  </si>
  <si>
    <t>https://www.scopus.com/inward/record.uri?eid=2-s2.0-85090446628&amp;doi=10.1007%2fs11277-020-07756-7&amp;partnerID=40&amp;md5=6c36634caa6af70d7d6e2d5df75c4644</t>
  </si>
  <si>
    <t>2-s2.0-85104814678</t>
  </si>
  <si>
    <t>rayyan-218687856</t>
  </si>
  <si>
    <t>SMDSB: Efficient Off-Chain Storage Model for Data Sharing in Blockchain Environment</t>
  </si>
  <si>
    <t>Kumar, Randhir and Marchang, Ningrinla and Tripathi, Rakesh</t>
  </si>
  <si>
    <t>https://www.scopus.com/inward/record.uri?eid=2-s2.0-85104814678&amp;doi=10.1007%2f978-981-33-4859-2_24&amp;partnerID=40&amp;md5=3d7217fb214a3c940cd125eb50a43c1d</t>
  </si>
  <si>
    <t>2-s2.0-85103792679</t>
  </si>
  <si>
    <t>rayyan-218687857</t>
  </si>
  <si>
    <t>A Survey on the Integration of Blockchain with IoT to Enhance Performance and Eliminate Challenges</t>
  </si>
  <si>
    <t>Sadawi, Alia Al and Hassan, Mohamed S. and Ndiaye, Malick</t>
  </si>
  <si>
    <t>https://www.scopus.com/inward/record.uri?eid=2-s2.0-85103792679&amp;doi=10.1109%2fACCESS.2021.3070555&amp;partnerID=40&amp;md5=5decd8e2923aa05ce2611967c942bd81</t>
  </si>
  <si>
    <t>2-s2.0-85110909482</t>
  </si>
  <si>
    <t>rayyan-218687858</t>
  </si>
  <si>
    <t>Blockchain and AI-Based Solutions to Combat Coronavirus (COVID-19)-Like Epidemics: A Survey</t>
  </si>
  <si>
    <t>Nguyen, Dinh C. and Ding, Ming and Pathirana, Pubudu N. and Seneviratne, Aruna</t>
  </si>
  <si>
    <t>https://www.scopus.com/inward/record.uri?eid=2-s2.0-85110909482&amp;doi=10.1109%2fACCESS.2021.3093633&amp;partnerID=40&amp;md5=107da6024ea25d25955bc240277e29d6</t>
  </si>
  <si>
    <t>2-s2.0-85101486194</t>
  </si>
  <si>
    <t>rayyan-218687859</t>
  </si>
  <si>
    <t>Blockchain technology in the energy sector: From basic research to real world applications</t>
  </si>
  <si>
    <t>Wang, Qiang and Li, Rongrong and Zhan, Lina</t>
  </si>
  <si>
    <t>https://www.scopus.com/inward/record.uri?eid=2-s2.0-85101486194&amp;doi=10.1016%2fj.cosrev.2021.100362&amp;partnerID=40&amp;md5=ec7a8734c2e90bbe60063e1a81fda04d</t>
  </si>
  <si>
    <t>rayyan-218687860</t>
  </si>
  <si>
    <t>Chen, Yingwen and Meng, Linghang and Zhou, Huan and Xue, Guangtao</t>
  </si>
  <si>
    <t>https://www.scopus.com/inward/record.uri?eid=2-s2.0-85109980936&amp;doi=10.1155%2f2021%2f6685762&amp;partnerID=40&amp;md5=fbbef83aaf8db705ac6a555f56a0b8f0</t>
  </si>
  <si>
    <t>2-s2.0-85121336839</t>
  </si>
  <si>
    <t>rayyan-218687861</t>
  </si>
  <si>
    <t>A Conceptual Framework to Ensure Privacy in Patient Record Management System</t>
  </si>
  <si>
    <t>Semantha, Farida Habib and Azam, Sami and Shanmugam, Bharanidharan and Yeo, Kheng Cher and Beeravolu, Abhijith Reddy</t>
  </si>
  <si>
    <t>https://www.scopus.com/inward/record.uri?eid=2-s2.0-85121336839&amp;doi=10.1109%2fACCESS.2021.3134873&amp;partnerID=40&amp;md5=1cabfb1a894acac9266e570d13a8883b</t>
  </si>
  <si>
    <t>2-s2.0-85112813731</t>
  </si>
  <si>
    <t>rayyan-218687862</t>
  </si>
  <si>
    <t>A review paper on wireless sensor network techniques in Internet of Things (IoT)</t>
  </si>
  <si>
    <t>Gulati, Kamal and Kumar Boddu, Raja Sarath and Kapila, Dhiraj and Bangare, Sunil L. and Chandnani, Neeraj and Saravanan, G.</t>
  </si>
  <si>
    <t>https://www.scopus.com/inward/record.uri?eid=2-s2.0-85112813731&amp;doi=10.1016%2fj.matpr.2021.05.067&amp;partnerID=40&amp;md5=cdfd8aefa3368d90534d939a7354b5d8</t>
  </si>
  <si>
    <t>2-s2.0-85086432835</t>
  </si>
  <si>
    <t>rayyan-218687863</t>
  </si>
  <si>
    <t>Ensuring transparency and traceability of food local products: A blockchain application to a Smart Tourism Region</t>
  </si>
  <si>
    <t>Baralla, Gavina and Pinna, Andrea and Tonelli, Roberto and Marchesi, Michele and Ibba, Simona</t>
  </si>
  <si>
    <t>https://www.scopus.com/inward/record.uri?eid=2-s2.0-85086432835&amp;doi=10.1002%2fcpe.5857&amp;partnerID=40&amp;md5=be8c97cda4c8aec246302cd22e6fdbb1</t>
  </si>
  <si>
    <t>2-s2.0-85123366026</t>
  </si>
  <si>
    <t>rayyan-218687864</t>
  </si>
  <si>
    <t>Secure Transmission of Medical Images using Improved Hybrid Cryptosystem: Authentication, Confidentiality and Integrity</t>
  </si>
  <si>
    <t>Proceedings - 2021 International Conference on Cyberworlds, CW 2021</t>
  </si>
  <si>
    <t>Hafsa, Amal and Malek, Jihene and MacHhout, Mohsen</t>
  </si>
  <si>
    <t>https://www.scopus.com/inward/record.uri?eid=2-s2.0-85123366026&amp;doi=10.1109%2fCW52790.2021.00051&amp;partnerID=40&amp;md5=111a2473b4b6bfe67aba916e9d3b1fd4</t>
  </si>
  <si>
    <t>2-s2.0-85102060829</t>
  </si>
  <si>
    <t>rayyan-218687865</t>
  </si>
  <si>
    <t>Blockchain-Based Electronic Medical Records Management of Hospital Emergency Ward</t>
  </si>
  <si>
    <t>2021 International Conference on COMmunication Systems and NETworkS, COMSNETS 2021</t>
  </si>
  <si>
    <t>Jiamsawat, Watchara and Choksuchat, Chidchanok and Matayong, Sureena</t>
  </si>
  <si>
    <t>https://www.scopus.com/inward/record.uri?eid=2-s2.0-85102060829&amp;doi=10.1109%2fCOMSNETS51098.2021.9352932&amp;partnerID=40&amp;md5=a13e305ee877b5901e2295fa5db669ce</t>
  </si>
  <si>
    <t>2-s2.0-85116933719</t>
  </si>
  <si>
    <t>rayyan-218687866</t>
  </si>
  <si>
    <t>The application of blockchain of custody in criminal investigation process</t>
  </si>
  <si>
    <t>Tsai, Fu-Ching</t>
  </si>
  <si>
    <t>https://www.scopus.com/inward/record.uri?eid=2-s2.0-85116933719&amp;doi=10.1016%2fj.procs.2021.09.048&amp;partnerID=40&amp;md5=2078460b8387c17c6fcbc9b602b84693</t>
  </si>
  <si>
    <t>2-s2.0-85103778651</t>
  </si>
  <si>
    <t>rayyan-218687867</t>
  </si>
  <si>
    <t>Towards paddy rice smart farming: A review on big data, machine learning, and rice production tasks</t>
  </si>
  <si>
    <t>Alfred, Rayner and Obit, Joe Henry and Chin, Christie Pei-Yee and Haviluddin, Haviluddin and Lim, Yuto</t>
  </si>
  <si>
    <t>https://www.scopus.com/inward/record.uri?eid=2-s2.0-85103778651&amp;doi=10.1109%2fACCESS.2021.3069449&amp;partnerID=40&amp;md5=5b5001ecc864327b8c5deb8b13a8b30f</t>
  </si>
  <si>
    <t>2-s2.0-85102434881</t>
  </si>
  <si>
    <t>rayyan-218687868</t>
  </si>
  <si>
    <t>BCAS: A blockchain-based ciphertext-policy attribute-based encryption scheme for cloud data security sharing</t>
  </si>
  <si>
    <t>Zuo, Yuting and Kang, Zhaozhe and Xu, Jian and Chen, Zhide</t>
  </si>
  <si>
    <t>https://www.scopus.com/inward/record.uri?eid=2-s2.0-85102434881&amp;doi=10.1177%2f1550147721999616&amp;partnerID=40&amp;md5=d1728917ba6639951fb0f3ebc2c51f26</t>
  </si>
  <si>
    <t>2-s2.0-85116919039</t>
  </si>
  <si>
    <t>rayyan-218687869</t>
  </si>
  <si>
    <t>Proficient mining of informative gene from microarray gene expression dataset using machine intelligence</t>
  </si>
  <si>
    <t>Ravindran, Priya and Jayanthi, S. and Kumar Sivaraman, Arun and R, Dhanalakshmi and Muralidhar, A. and Vincent, Rajiv</t>
  </si>
  <si>
    <t>https://www.scopus.com/inward/record.uri?eid=2-s2.0-85116919039&amp;doi=10.3233%2fAPC210076&amp;partnerID=40&amp;md5=06cac7cf31ccd1e25e42d8750627e638</t>
  </si>
  <si>
    <t>2-s2.0-85102740095</t>
  </si>
  <si>
    <t>rayyan-218687870</t>
  </si>
  <si>
    <t>Impact Propagation in Airport Systems</t>
  </si>
  <si>
    <t>KÃ¶pke, Corinna and Srivastava, Kushal and KÃ¶nig, Louis and Miller, Natalie and Fehling-Kaschek, Mirjam and Burke, Kelly and Mangini, Matteo and PraÃ§a, Isabel and Canito, Alda and Carvalho, Olga and ApolinÃ¡rio, Filipe and Escravana, Nelson and Carstengerdes, Nils and Stelkens-Kobsch, Tim</t>
  </si>
  <si>
    <t>https://www.scopus.com/inward/record.uri?eid=2-s2.0-85102740095&amp;doi=10.1007%2f978-3-030-69781-5_13&amp;partnerID=40&amp;md5=739bc4447c6a4f2954f3b30aa6782389</t>
  </si>
  <si>
    <t>2-s2.0-85098645889</t>
  </si>
  <si>
    <t>rayyan-218687871</t>
  </si>
  <si>
    <t>Blockchain and quantum blind signature-based hybrid scheme for healthcare 5.0 applications</t>
  </si>
  <si>
    <t>Bhavin, Makwana and Tanwar, Sudeep and Sharma, Navneet and Tyagi, Sudhanshu and Kumar, Neeraj</t>
  </si>
  <si>
    <t>https://www.scopus.com/inward/record.uri?eid=2-s2.0-85098645889&amp;doi=10.1016%2fj.jisa.2020.102673&amp;partnerID=40&amp;md5=2af4a4917e6ef7db5d7d8674de05491b</t>
  </si>
  <si>
    <t>2-s2.0-85124942103</t>
  </si>
  <si>
    <t>rayyan-218687872</t>
  </si>
  <si>
    <t>Blockchain-based solutions for agri-food supply chains: A survey</t>
  </si>
  <si>
    <t>International Journal of Simulation and Process Modelling</t>
  </si>
  <si>
    <t>Mirabelli, Giovanni and Solina, Vittorio</t>
  </si>
  <si>
    <t>https://www.scopus.com/inward/record.uri?eid=2-s2.0-85124942103&amp;doi=10.1504%2fIJSPM.2021.120838&amp;partnerID=40&amp;md5=a6af2d93e6511148de4b5384bdddb75e</t>
  </si>
  <si>
    <t>2-s2.0-85098730895</t>
  </si>
  <si>
    <t>rayyan-218687873</t>
  </si>
  <si>
    <t>Future Smart Connected Communities to Fight COVID-19 Outbreak</t>
  </si>
  <si>
    <t>Gupta, Deepti and Bhatt, Smriti and Gupta, Maanak and Tosun, Ali Saman</t>
  </si>
  <si>
    <t>https://www.scopus.com/inward/record.uri?eid=2-s2.0-85098730895&amp;doi=10.1016%2fj.iot.2020.100342&amp;partnerID=40&amp;md5=5c73ced838d2143b641698d39a2e45ef</t>
  </si>
  <si>
    <t>2-s2.0-85114556190</t>
  </si>
  <si>
    <t>rayyan-218687874</t>
  </si>
  <si>
    <t>A novel database watermarking technique using blockchain as trusted third party</t>
  </si>
  <si>
    <t>Alghamdi, Ahmed S. and Naz, Surayya and Saeed, Ammar and Solami, Eesa Al and Kamran, Muhammad and Alkatheiri, Mohammed Saeed</t>
  </si>
  <si>
    <t>https://www.scopus.com/inward/record.uri?eid=2-s2.0-85114556190&amp;doi=10.32604%2fcmc.2022.019936&amp;partnerID=40&amp;md5=fc6cd80c81071fe10b2b121f97f7bee1</t>
  </si>
  <si>
    <t>2-s2.0-85102313757</t>
  </si>
  <si>
    <t>rayyan-218687876</t>
  </si>
  <si>
    <t>A Trusted Blockchain-Based Traceability System for Fruit and Vegetable Agricultural Products</t>
  </si>
  <si>
    <t>Yang, Xinting and Li, Mengqi and Yu, Huajing and Wang, Mingting and Xu, Daming and Sun, Chuanheng</t>
  </si>
  <si>
    <t>https://www.scopus.com/inward/record.uri?eid=2-s2.0-85102313757&amp;doi=10.1109%2fACCESS.2021.3062845&amp;partnerID=40&amp;md5=91a42fdcbe38df97499cc190d579c24b</t>
  </si>
  <si>
    <t>2-s2.0-85097673999</t>
  </si>
  <si>
    <t>rayyan-218687877</t>
  </si>
  <si>
    <t>Blockchain-Based Solution for Effective Employee Management</t>
  </si>
  <si>
    <t>Nurhasanah, Yuli and Prameswari, Dita and Fachrunnisa, Olivia</t>
  </si>
  <si>
    <t>https://www.scopus.com/inward/record.uri?eid=2-s2.0-85097673999&amp;doi=10.1007%2f978-981-15-7990-5_14&amp;partnerID=40&amp;md5=374c6e5075a11c4f5fc2d27c708ac5ba</t>
  </si>
  <si>
    <t>2-s2.0-85089892879</t>
  </si>
  <si>
    <t>rayyan-218687878</t>
  </si>
  <si>
    <t>A Blockchain-based access control scheme with multiple attribute authorities for secure cloud data sharing</t>
  </si>
  <si>
    <t>Qin, Xuanmei and Huang, Yongfeng and Yang, Zhen and Li, Xing</t>
  </si>
  <si>
    <t>https://www.scopus.com/inward/record.uri?eid=2-s2.0-85089892879&amp;doi=10.1016%2fj.sysarc.2020.101854&amp;partnerID=40&amp;md5=833a8008ae1d86064c05e2161edb61e4</t>
  </si>
  <si>
    <t>2-s2.0-85097156394</t>
  </si>
  <si>
    <t>rayyan-218687879</t>
  </si>
  <si>
    <t>An efficient attribute-based hierarchical data access control scheme in cloud computing</t>
  </si>
  <si>
    <t>He, Heng and Zheng, Liang-han and Li, Peng and Deng, Li and Huang, Li and Chen, Xiang</t>
  </si>
  <si>
    <t>https://www.scopus.com/inward/record.uri?eid=2-s2.0-85097156394&amp;doi=10.1186%2fs13673-020-00255-5&amp;partnerID=40&amp;md5=060630aad7ba21ca4219a1c4f8f92246</t>
  </si>
  <si>
    <t>2-s2.0-85041206227</t>
  </si>
  <si>
    <t>rayyan-218687880</t>
  </si>
  <si>
    <t>CryptCloud: Secure and Expressive Data Access Control for Cloud Storage</t>
  </si>
  <si>
    <t>Ning, Jianting and Cao, Zhenfu and Dong, Xiaolei and Liang, Kaitai and Wei, Lifei and Choo, Kim-Kwang Raymond</t>
  </si>
  <si>
    <t>https://www.scopus.com/inward/record.uri?eid=2-s2.0-85041206227&amp;doi=10.1109%2fTSC.2018.2791538&amp;partnerID=40&amp;md5=19bd50f869fef60fe2da5c3f14a1e942</t>
  </si>
  <si>
    <t>2-s2.0-85095935369</t>
  </si>
  <si>
    <t>rayyan-218687881</t>
  </si>
  <si>
    <t>Supply chain 4.0: A survey of cyber security challenges, solutions and future directions</t>
  </si>
  <si>
    <t>Sobb, Theresa and Turnbull, Benjamin and Moustafa, Nour</t>
  </si>
  <si>
    <t>https://www.scopus.com/inward/record.uri?eid=2-s2.0-85095935369&amp;doi=10.3390%2felectronics9111864&amp;partnerID=40&amp;md5=0e262f3460b001f2350f34e6181425c8</t>
  </si>
  <si>
    <t>2-s2.0-85099699804</t>
  </si>
  <si>
    <t>rayyan-218687882</t>
  </si>
  <si>
    <t>Research on Double Watermarking Algorithm Based on PDF Document Structure</t>
  </si>
  <si>
    <t>Proceedings - 2020 International Conference on Culture-Oriented Science and Technology, ICCST 2020</t>
  </si>
  <si>
    <t>Zhao, Weijuan and Guan, Hu and Huang, Ying and Zhang, Shuwu</t>
  </si>
  <si>
    <t>https://www.scopus.com/inward/record.uri?eid=2-s2.0-85099699804&amp;doi=10.1109%2fICCST50977.2020.00064&amp;partnerID=40&amp;md5=449c083a5f06c1f287252654634a17a2</t>
  </si>
  <si>
    <t>2-s2.0-85084863604</t>
  </si>
  <si>
    <t>rayyan-218687883</t>
  </si>
  <si>
    <t>Security and privacy implications on database systems in big data era: A survey</t>
  </si>
  <si>
    <t>Samaraweera, G. Dumindu and Chang, J. Morris</t>
  </si>
  <si>
    <t>https://www.scopus.com/inward/record.uri?eid=2-s2.0-85084863604&amp;doi=10.1109%2fTKDE.2019.2929794&amp;partnerID=40&amp;md5=583cdc6ce41ea951d319af3407b94c55</t>
  </si>
  <si>
    <t>2-s2.0-85097828718</t>
  </si>
  <si>
    <t>rayyan-218687884</t>
  </si>
  <si>
    <t>Healthchain: A novel framework on privacy preservation of electronic health records using blockchain technology</t>
  </si>
  <si>
    <t>Chenthara, Shekha and Ahmed, Khandakar and Wang, Hua and Whittaker, Frank and Chen, Zhenxiang</t>
  </si>
  <si>
    <t>https://www.scopus.com/inward/record.uri?eid=2-s2.0-85097828718&amp;doi=10.1371%2fjournal.pone.0243043&amp;partnerID=40&amp;md5=15beb8c97cda06de1a797f824a8fd0e8</t>
  </si>
  <si>
    <t>2-s2.0-85090910724</t>
  </si>
  <si>
    <t>rayyan-218687885</t>
  </si>
  <si>
    <t>Master-slave chain based trusted cross-domain authentication mechanism in IoT</t>
  </si>
  <si>
    <t>Guo, Shaoyong and Wang, Fengning and Zhang, Neng and Qi, Feng and Qiu, Xuesong</t>
  </si>
  <si>
    <t>https://www.scopus.com/inward/record.uri?eid=2-s2.0-85090910724&amp;doi=10.1016%2fj.jnca.2020.102812&amp;partnerID=40&amp;md5=c8e9d28247a71dd13a1965f433ed3ff0</t>
  </si>
  <si>
    <t>2-s2.0-85100462391</t>
  </si>
  <si>
    <t>rayyan-218687886</t>
  </si>
  <si>
    <t>Reversible Database Watermarking Based on Random Forest and Genetic Algorithm</t>
  </si>
  <si>
    <t>Proceedings - 2020 International Conference on Cyber-Enabled Distributed Computing and Knowledge Discovery, CyberC 2020</t>
  </si>
  <si>
    <t>Ge, Chonghui and Sun, Jian and Sun, Yuxin and Di, Yunlong and Zhu, Yongjin and Xie, Linfeng and Zhang, Yingzhou</t>
  </si>
  <si>
    <t>https://www.scopus.com/inward/record.uri?eid=2-s2.0-85100462391&amp;doi=10.1109%2fCyberC49757.2020.00045&amp;partnerID=40&amp;md5=ba126abde015a928c21cab4b26a90c6d</t>
  </si>
  <si>
    <t>2-s2.0-85098322916</t>
  </si>
  <si>
    <t>rayyan-218687887</t>
  </si>
  <si>
    <t>High-Throughput Optimizations of AES Algorithm for Satellites</t>
  </si>
  <si>
    <t>RAEE and CS 2020 - International Symposium on Recent Advances in Electrical Engineering and Computer Sciences</t>
  </si>
  <si>
    <t>Pirzada, Syed Jahanzeb Hussain and Hasan, Muhammad Noman and Memon, Zohaib Wahab and Haris, Muhammad and Xu, Tongge and Jianwei, Liu</t>
  </si>
  <si>
    <t>https://www.scopus.com/inward/record.uri?eid=2-s2.0-85098322916&amp;doi=10.1109%2fRAEECS50817.2020.9265688&amp;partnerID=40&amp;md5=9ed75540cbace95212c902e52f09d055</t>
  </si>
  <si>
    <t>2-s2.0-85087905058</t>
  </si>
  <si>
    <t>rayyan-218687888</t>
  </si>
  <si>
    <t>A separable reversible data hiding scheme for encrypted images based on Tromino scrambling and adaptive pixel value ordering</t>
  </si>
  <si>
    <t>Long, Min and Zhao, Yu and Zhang, Xiang and Peng, Fei</t>
  </si>
  <si>
    <t>https://www.scopus.com/inward/record.uri?eid=2-s2.0-85087905058&amp;doi=10.1016%2fj.sigpro.2020.107703&amp;partnerID=40&amp;md5=4cbacf71774146fc34ba6ccdf4741a80</t>
  </si>
  <si>
    <t>2-s2.0-85098780029</t>
  </si>
  <si>
    <t>rayyan-218687889</t>
  </si>
  <si>
    <t>Multi-level p2p traffic classification using heuristic and statistical-based techniques: A hybrid approach</t>
  </si>
  <si>
    <t>Bhatia, Max and Sharma, Vikrant and Singh, Parminder and Masud, Mehedi</t>
  </si>
  <si>
    <t>https://www.scopus.com/inward/record.uri?eid=2-s2.0-85098780029&amp;doi=10.3390%2fsym12122117&amp;partnerID=40&amp;md5=55827a9027468e8afe0ae7be5728001b</t>
  </si>
  <si>
    <t>2-s2.0-85087494673</t>
  </si>
  <si>
    <t>rayyan-218687890</t>
  </si>
  <si>
    <t>A Blockchain-Enabled Deduplicatable Data Auditing Mechanism for Network Storage Services</t>
  </si>
  <si>
    <t>Xu, Yang and Zhang, Cheng and Wang, Guojun and Qin, Zheng and Zeng, Quanrun</t>
  </si>
  <si>
    <t>https://www.scopus.com/inward/record.uri?eid=2-s2.0-85087494673&amp;doi=10.1109%2fTETC.2020.3005610&amp;partnerID=40&amp;md5=118a00566d5dddfaecac4a37cafb0929</t>
  </si>
  <si>
    <t>2-s2.0-85088824841</t>
  </si>
  <si>
    <t>rayyan-218687891</t>
  </si>
  <si>
    <t>Applications of blockchain in ensuring the security and privacy of electronic health record systems: A survey</t>
  </si>
  <si>
    <t>Shi, Shuyun and He, Debiao and Li, Li and Kumar, Neeraj and Khan, Muhammad Khurram and Choo, Kim-Kwang Raymond</t>
  </si>
  <si>
    <t>https://www.scopus.com/inward/record.uri?eid=2-s2.0-85088824841&amp;doi=10.1016%2fj.cose.2020.101966&amp;partnerID=40&amp;md5=e3808ebe2d9ea14298e344c89166d8ef</t>
  </si>
  <si>
    <t>2-s2.0-85099551517</t>
  </si>
  <si>
    <t>rayyan-218687892</t>
  </si>
  <si>
    <t>A blockchain-based approach for drug traceability in healthcare supply chain</t>
  </si>
  <si>
    <t>Musamih, Ahmad and Salah, Khaled and Jayaraman, Raja and Arshad, Junaid and Debe, Mazin and Al-Hammadi, Yousof and Ellahham, Samer</t>
  </si>
  <si>
    <t>https://www.scopus.com/inward/record.uri?eid=2-s2.0-85099551517&amp;doi=10.1109%2fACCESS.2021.3049920&amp;partnerID=40&amp;md5=cd89b4506f1a9a12fb30a38ec46cf5eb</t>
  </si>
  <si>
    <t>2-s2.0-85093828644</t>
  </si>
  <si>
    <t>rayyan-218687893</t>
  </si>
  <si>
    <t>Applications and Challenges of Cloud Integrated IoMT</t>
  </si>
  <si>
    <t>Bharati, Subrato and Podder, Prajoy and Mondal, M. Rubaiyat Hossain and Paul, Pinto Kumar</t>
  </si>
  <si>
    <t>https://www.scopus.com/inward/record.uri?eid=2-s2.0-85093828644&amp;doi=10.1007%2f978-3-030-55833-8_4&amp;partnerID=40&amp;md5=1ded234365223dc406a9f326fd8d8c7b</t>
  </si>
  <si>
    <t>2-s2.0-85087751868</t>
  </si>
  <si>
    <t>rayyan-218687894</t>
  </si>
  <si>
    <t>Estimation of Attainment of Steady-State Conditions for Compounds With a Long Half-Life</t>
  </si>
  <si>
    <t>Journal of Clinical Pharmacology</t>
  </si>
  <si>
    <t>Krause, Andreas and Lott, Dominik and Dingemanse, Jasper</t>
  </si>
  <si>
    <t>https://www.scopus.com/inward/record.uri?eid=2-s2.0-85087751868&amp;doi=10.1002%2fjcph.1701&amp;partnerID=40&amp;md5=694f755292fa29ee16e693944b46f1c5</t>
  </si>
  <si>
    <t>Blackwell Publishing Inc.</t>
  </si>
  <si>
    <t>2-s2.0-85086503667</t>
  </si>
  <si>
    <t>rayyan-218687895</t>
  </si>
  <si>
    <t>SecACS: Enabling lightweight secure auditable cloud storage with data dynamics</t>
  </si>
  <si>
    <t>Li, Li and Liu, Jiayong</t>
  </si>
  <si>
    <t>https://www.scopus.com/inward/record.uri?eid=2-s2.0-85086503667&amp;doi=10.1016%2fj.jisa.2020.102545&amp;partnerID=40&amp;md5=114e532fc44c63dcc0eabba46ad46428</t>
  </si>
  <si>
    <t>2-s2.0-85087201666</t>
  </si>
  <si>
    <t>rayyan-218687896</t>
  </si>
  <si>
    <t>IoT embedded cloud-based intelligent power quality monitoring system for industrial drive application</t>
  </si>
  <si>
    <t>Raja Singh, R. and Yash, S.M. and Shubham, S.C. and Indragandhi, V. and Vijayakumar, V. and Saravanan, P. and Subramaniyaswamy, V.</t>
  </si>
  <si>
    <t>https://www.scopus.com/inward/record.uri?eid=2-s2.0-85087201666&amp;doi=10.1016%2fj.future.2020.06.032&amp;partnerID=40&amp;md5=11962af65996370120a7c460221474dd</t>
  </si>
  <si>
    <t>2-s2.0-85095721848</t>
  </si>
  <si>
    <t>rayyan-218687897</t>
  </si>
  <si>
    <t>A security-attribute-based access control along with user revocation for shared data in multi-owner cloud system</t>
  </si>
  <si>
    <t>Raj, Shani and Kumar, B. Arun and Venkatesan, G.K.D.</t>
  </si>
  <si>
    <t>https://www.scopus.com/inward/record.uri?eid=2-s2.0-85095721848&amp;doi=10.1080%2f19393555.2020.1842568&amp;partnerID=40&amp;md5=78cb782f1cc2f46ad103178e8bc6d4e6</t>
  </si>
  <si>
    <t>2-s2.0-85084641419</t>
  </si>
  <si>
    <t>rayyan-218687898</t>
  </si>
  <si>
    <t>A survey of neural networks usage for intrusion detection systems</t>
  </si>
  <si>
    <t>Drewek-Ossowicka, Anna and PietroÅ‚aj, Mariusz and RumiÅ„ski, Jacek</t>
  </si>
  <si>
    <t>https://www.scopus.com/inward/record.uri?eid=2-s2.0-85084641419&amp;doi=10.1007%2fs12652-020-02014-x&amp;partnerID=40&amp;md5=b517091d914549577d155929d6147f8f</t>
  </si>
  <si>
    <t>2-s2.0-85098284544</t>
  </si>
  <si>
    <t>rayyan-218687899</t>
  </si>
  <si>
    <t>6g access network for intelligent internet of healthcare things: Opportunity, challenges, and research directions</t>
  </si>
  <si>
    <t>Kaiser, M. Shamim and Zenia, Nusrat and Tabassum, Fariha and Mamun, Shamim Al and Rahman, M. Arifur and Islam, Md. Shahidul and Mahmud, Mufti</t>
  </si>
  <si>
    <t>https://www.scopus.com/inward/record.uri?eid=2-s2.0-85098284544&amp;doi=10.1007%2f978-981-33-4673-4_25&amp;partnerID=40&amp;md5=c4f739843aa817f804e82e462afc504d</t>
  </si>
  <si>
    <t>2-s2.0-85100825287</t>
  </si>
  <si>
    <t>rayyan-218687900</t>
  </si>
  <si>
    <t>A review of various challenges in cybersecurity using artificial intelligence</t>
  </si>
  <si>
    <t>Proceedings of the 3rd International Conference on Intelligent Sustainable Systems, ICISS 2020</t>
  </si>
  <si>
    <t>Chaudhary, Harsh and Detroja, Ankit and Prajapati, Priteshkumar and Shah, Parth</t>
  </si>
  <si>
    <t>https://www.scopus.com/inward/record.uri?eid=2-s2.0-85100825287&amp;doi=10.1109%2ficiss49785.2020.9316003&amp;partnerID=40&amp;md5=d7b5101b2af93da516cf44790602171e</t>
  </si>
  <si>
    <t>2-s2.0-85093834595</t>
  </si>
  <si>
    <t>rayyan-218687901</t>
  </si>
  <si>
    <t>Event-triggered scheme for fault detection and isolation of non-linear system with time-varying delay</t>
  </si>
  <si>
    <t>Aslam, Muhammad Shamrooz and Ullah, Rizwan and Dai, Xisheng and Sheng, Andong</t>
  </si>
  <si>
    <t>https://www.scopus.com/inward/record.uri?eid=2-s2.0-85093834595&amp;doi=10.1049%2fiet-cta.2018.5469&amp;partnerID=40&amp;md5=b47102f404c09c93d552b20bd8c0b5de</t>
  </si>
  <si>
    <t>2-s2.0-85100392197</t>
  </si>
  <si>
    <t>rayyan-218687902</t>
  </si>
  <si>
    <t>Developing a Global Data Breach Database and the Challenges Encountered</t>
  </si>
  <si>
    <t>Journal of Data and Information Quality</t>
  </si>
  <si>
    <t>Neto, Nelson Novaes and Madnick, Stuart and Paula, Anchises Moraes G. De and Borges, Natasha Malara</t>
  </si>
  <si>
    <t>https://www.scopus.com/inward/record.uri?eid=2-s2.0-85100392197&amp;doi=10.1145%2f3439873&amp;partnerID=40&amp;md5=e70af484c9adab7927c875143fc78d41</t>
  </si>
  <si>
    <t>2-s2.0-85083673838</t>
  </si>
  <si>
    <t>rayyan-218687903</t>
  </si>
  <si>
    <t>â€˜Embedded into the coreâ€™: The discursive construction of â€˜policyâ€™ in higher education learning and teaching documents and its recontextualisation in practices</t>
  </si>
  <si>
    <t>Discourse and Society</t>
  </si>
  <si>
    <t>Horrod, Sarah</t>
  </si>
  <si>
    <t>https://www.scopus.com/inward/record.uri?eid=2-s2.0-85083673838&amp;doi=10.1177%2f0957926520914686&amp;partnerID=40&amp;md5=6f15d4ab4c8bd265d81ecd61252559b5</t>
  </si>
  <si>
    <t>2-s2.0-85091230276</t>
  </si>
  <si>
    <t>rayyan-218687904</t>
  </si>
  <si>
    <t>Blockchain-based public auditing for big data in cloud storage</t>
  </si>
  <si>
    <t>Li, Jiaxing and Wu, Jigang and Jiang, Guiyuan and Srikanthan, Thambipillai</t>
  </si>
  <si>
    <t>https://www.scopus.com/inward/record.uri?eid=2-s2.0-85091230276&amp;doi=10.1016%2fj.ipm.2020.102382&amp;partnerID=40&amp;md5=047ad1a07596544e96dafa4d31d55880</t>
  </si>
  <si>
    <t>2-s2.0-85089755380</t>
  </si>
  <si>
    <t>rayyan-218687905</t>
  </si>
  <si>
    <t>Construction quality information management with blockchains</t>
  </si>
  <si>
    <t>Sheng, Da and Ding, Lieyun and Zhong, Botao and Love, Peter E.D. and Luo, Hanbin and Chen, Jiageng</t>
  </si>
  <si>
    <t>https://www.scopus.com/inward/record.uri?eid=2-s2.0-85089755380&amp;doi=10.1016%2fj.autcon.2020.103373&amp;partnerID=40&amp;md5=ec84f1fa9e46ddcccda0730cb7238c8b</t>
  </si>
  <si>
    <t>2-s2.0-85088010574</t>
  </si>
  <si>
    <t>rayyan-218687906</t>
  </si>
  <si>
    <t>Blockchain-based public auditing and secure deduplication with fair arbitration</t>
  </si>
  <si>
    <t>Yuan, Haoran and Chen, Xiaofeng and Wang, Jianfeng and Yuan, Jiaming and Yan, Hongyang and Susilo, Willy</t>
  </si>
  <si>
    <t>https://www.scopus.com/inward/record.uri?eid=2-s2.0-85088010574&amp;doi=10.1016%2fj.ins.2020.07.005&amp;partnerID=40&amp;md5=56c29d11426a6ebf650c8410dcb60b7e</t>
  </si>
  <si>
    <t>2-s2.0-85098258005</t>
  </si>
  <si>
    <t>rayyan-218687907</t>
  </si>
  <si>
    <t>A combined framework of interplanetary file system and blockchain to securely manage electronic medical records</t>
  </si>
  <si>
    <t>Al Mamun, Abdullah and Faruk Jahangir, Md. Umor and Azam, Sami and Kaiser, M. Shamim and Karim, Asif</t>
  </si>
  <si>
    <t>https://www.scopus.com/inward/record.uri?eid=2-s2.0-85098258005&amp;doi=10.1007%2f978-981-33-4673-4_40&amp;partnerID=40&amp;md5=b169c2bd541921e930aeefc367cec641</t>
  </si>
  <si>
    <t>2-s2.0-85090046790</t>
  </si>
  <si>
    <t>rayyan-218687908</t>
  </si>
  <si>
    <t>Industrial espionage â€“ A systematic literature review (SLR)</t>
  </si>
  <si>
    <t>Hou, Tie and Wang, Victoria</t>
  </si>
  <si>
    <t>https://www.scopus.com/inward/record.uri?eid=2-s2.0-85090046790&amp;doi=10.1016%2fj.cose.2020.102019&amp;partnerID=40&amp;md5=aff30744ea3c555a02d544d11f49d9e5</t>
  </si>
  <si>
    <t>2-s2.0-85093971374</t>
  </si>
  <si>
    <t>rayyan-218687909</t>
  </si>
  <si>
    <t>An efficient and secure data sharing scheme for mobile devices in cloud computing</t>
  </si>
  <si>
    <t>Lu, Xiuqing and Pan, Zhenkuan and Xian, Hequn</t>
  </si>
  <si>
    <t>https://www.scopus.com/inward/record.uri?eid=2-s2.0-85093971374&amp;doi=10.1186%2fs13677-020-00207-5&amp;partnerID=40&amp;md5=21e1232f68342c7df68595c52c6d0584</t>
  </si>
  <si>
    <t>2-s2.0-85090965615</t>
  </si>
  <si>
    <t>rayyan-218687910</t>
  </si>
  <si>
    <t>Online Teaching Practices and Strategies for Inorganic Chemistry Using a Combined Platform Based on DingTalk, Learning@ZJU, and WeChat</t>
  </si>
  <si>
    <t>Journal of Chemical Education</t>
  </si>
  <si>
    <t>Xiao, Chengliang and Cai, He and Su, Yongjie and Shen, Lvming</t>
  </si>
  <si>
    <t>https://www.scopus.com/inward/record.uri?eid=2-s2.0-85090965615&amp;doi=10.1021%2facs.jchemed.0c00642&amp;partnerID=40&amp;md5=52df40b7a31c0c8036086a22a6ba3b45</t>
  </si>
  <si>
    <t>2-s2.0-85065980587</t>
  </si>
  <si>
    <t>rayyan-218687911</t>
  </si>
  <si>
    <t>Delegated Authorization Framework for EHR Services Using Attribute-Based Encryption</t>
  </si>
  <si>
    <t>Joshi, Maithilee and Joshi, Karuna P. and Finin, Tim</t>
  </si>
  <si>
    <t>https://www.scopus.com/inward/record.uri?eid=2-s2.0-85065980587&amp;doi=10.1109%2fTSC.2019.2917438&amp;partnerID=40&amp;md5=3aa3b26d846e1dc1a9a72ad16ef5f2bc</t>
  </si>
  <si>
    <t>2-s2.0-85094122481</t>
  </si>
  <si>
    <t>rayyan-218687912</t>
  </si>
  <si>
    <t>A survey on physical unclonable function (PUF)-based security solutions for Internet of Things</t>
  </si>
  <si>
    <t>Shamsoshoara, Alireza and Korenda, Ashwija and Afghah, Fatemeh and Zeadally, Sherali</t>
  </si>
  <si>
    <t>https://www.scopus.com/inward/record.uri?eid=2-s2.0-85094122481&amp;doi=10.1016%2fj.comnet.2020.107593&amp;partnerID=40&amp;md5=c5c7e58d0b496bacfc676317379f3eee</t>
  </si>
  <si>
    <t>2-s2.0-85099695983</t>
  </si>
  <si>
    <t>rayyan-218687913</t>
  </si>
  <si>
    <t>Research on the Application of Blockchain in Copyright Protection</t>
  </si>
  <si>
    <t>Jiang, Tao and Sui, Aina and Lin, Weiguo and Han, Pengbin</t>
  </si>
  <si>
    <t>https://www.scopus.com/inward/record.uri?eid=2-s2.0-85099695983&amp;doi=10.1109%2fICCST50977.2020.00127&amp;partnerID=40&amp;md5=107e1646189f4aa8c870a9accf3833fd</t>
  </si>
  <si>
    <t>2-s2.0-85087336848</t>
  </si>
  <si>
    <t>rayyan-218687914</t>
  </si>
  <si>
    <t>Blockchain for smart cities: A review of architectures, integration trends and future research directions</t>
  </si>
  <si>
    <t>Sustainable Cities and Society</t>
  </si>
  <si>
    <t>Bhushan, Bharat and Khamparia, Aditya and Sagayam, K. Martin and Sharma, Sudhir Kumar and Ahad, Mohd Abdul and Debnath, Narayan C.</t>
  </si>
  <si>
    <t>https://www.scopus.com/inward/record.uri?eid=2-s2.0-85087336848&amp;doi=10.1016%2fj.scs.2020.102360&amp;partnerID=40&amp;md5=7be264a4a5b0d6058c7a0a975de9e42a</t>
  </si>
  <si>
    <t>2-s2.0-85088505768</t>
  </si>
  <si>
    <t>rayyan-218687915</t>
  </si>
  <si>
    <t>Blockchain in healthcare: A systematic literature review, synthesizing framework and future research agenda</t>
  </si>
  <si>
    <t>Tandon, Anushree and Dhir, Amandeep and Islam, Najmul and MÃ¤ntymÃ¤ki, Matti</t>
  </si>
  <si>
    <t>https://www.scopus.com/inward/record.uri?eid=2-s2.0-85088505768&amp;doi=10.1016%2fj.compind.2020.103290&amp;partnerID=40&amp;md5=8513658f91db9685632d84e236acdfcb</t>
  </si>
  <si>
    <t>2-s2.0-85096688695</t>
  </si>
  <si>
    <t>rayyan-218687916</t>
  </si>
  <si>
    <t>ARFV: An Efficient Shared Data Auditing Scheme Supporting Revocation for Fog-Assisted Vehicular Ad-Hoc Networks</t>
  </si>
  <si>
    <t>Cui, Mingming and Han, Dezhi and Wang, Jun and Li, Kuan-Ching and Chang, Chin-Chen</t>
  </si>
  <si>
    <t>https://www.scopus.com/inward/record.uri?eid=2-s2.0-85096688695&amp;doi=10.1109%2fTVT.2020.3036631&amp;partnerID=40&amp;md5=22c748c85e40a80cd4a86cfef64e0d3f</t>
  </si>
  <si>
    <t>2-s2.0-85099187645</t>
  </si>
  <si>
    <t>rayyan-218687917</t>
  </si>
  <si>
    <t>TABE-DAC: Efficient Traceable Attribute-Based Encryption Scheme with Dynamic Access Control Based on Blockchain</t>
  </si>
  <si>
    <t>Guo, Lifeng and Yang, Xiaoli and Yau, Wei-Chuen</t>
  </si>
  <si>
    <t>https://www.scopus.com/inward/record.uri?eid=2-s2.0-85099187645&amp;doi=10.1109%2fACCESS.2021.3049549&amp;partnerID=40&amp;md5=cf74c1eda4c52af2243a3073d0cfa94b</t>
  </si>
  <si>
    <t>2-s2.0-85086579990</t>
  </si>
  <si>
    <t>rayyan-218687918</t>
  </si>
  <si>
    <t>Simulating cyber-physical systems: Identifying vulnerabilities for design and manufacturing through simulated additive manufacturing environments</t>
  </si>
  <si>
    <t>Additive Manufacturing</t>
  </si>
  <si>
    <t>Mahan, Tobias and Menold, Jessica</t>
  </si>
  <si>
    <t>https://www.scopus.com/inward/record.uri?eid=2-s2.0-85086579990&amp;doi=10.1016%2fj.addma.2020.101232&amp;partnerID=40&amp;md5=d4c2126d73f0a7261198ca440da4b1fc</t>
  </si>
  <si>
    <t>2-s2.0-85083360503</t>
  </si>
  <si>
    <t>rayyan-218687919</t>
  </si>
  <si>
    <t>A survey of blockchain consensus algorithms performance evaluation criteria</t>
  </si>
  <si>
    <t>Bamakan, Seyed Mojtaba Hosseini and Motavali, Amirhossein and Babaei Bondarti, Alireza</t>
  </si>
  <si>
    <t>https://www.scopus.com/inward/record.uri?eid=2-s2.0-85083360503&amp;doi=10.1016%2fj.eswa.2020.113385&amp;partnerID=40&amp;md5=2c0614e47af55441709b6fdc364baf86</t>
  </si>
  <si>
    <t>rayyan-218687920</t>
  </si>
  <si>
    <t>Survey of Storage Scalability on Blockchain</t>
  </si>
  <si>
    <t>rayyan-218687921</t>
  </si>
  <si>
    <t>Optimized model of dual-chain storage of food supply chain data based on blockchain</t>
  </si>
  <si>
    <t>2-s2.0-85086822385</t>
  </si>
  <si>
    <t>rayyan-218687922</t>
  </si>
  <si>
    <t>Cloud based security on outsourcing using blockchain in E-health systems</t>
  </si>
  <si>
    <t>Benil, T. and Jasper, J.</t>
  </si>
  <si>
    <t>https://www.scopus.com/inward/record.uri?eid=2-s2.0-85086822385&amp;doi=10.1016%2fj.comnet.2020.107344&amp;partnerID=40&amp;md5=d4f689b4bb530d38336fbec1996417b9</t>
  </si>
  <si>
    <t>2-s2.0-85092756429</t>
  </si>
  <si>
    <t>rayyan-218687923</t>
  </si>
  <si>
    <t>An independent time optimized hybrid infrastructure for big data analytics</t>
  </si>
  <si>
    <t>Modern Physics Letters B</t>
  </si>
  <si>
    <t>Vats, Satvik and Sagar, B.B.</t>
  </si>
  <si>
    <t>https://www.scopus.com/inward/record.uri?eid=2-s2.0-85092756429&amp;doi=10.1142%2fS021798492050311X&amp;partnerID=40&amp;md5=b95aabc66f07b636fe55c12effa6cff7</t>
  </si>
  <si>
    <t>2-s2.0-85083770000</t>
  </si>
  <si>
    <t>rayyan-218687924</t>
  </si>
  <si>
    <t>Blockchain for Digital Twins: Recent Advances and Future Research Challenges</t>
  </si>
  <si>
    <t>Yaqoob, Ibrar and Salah, Khaled and Uddin, Mueen and Jayaraman, Raja and Omar, Mohammed and Imran, Muhammad</t>
  </si>
  <si>
    <t>https://www.scopus.com/inward/record.uri?eid=2-s2.0-85083770000&amp;doi=10.1109%2fMNET.001.1900661&amp;partnerID=40&amp;md5=927c2af46f7f0ddbe884a397cf64ede2</t>
  </si>
  <si>
    <t>2-s2.0-85085151711</t>
  </si>
  <si>
    <t>rayyan-218687925</t>
  </si>
  <si>
    <t>Circuit Copyright Blockchain: Blockchain-Based Homomorphic Encryption for IP Circuit Protection</t>
  </si>
  <si>
    <t>Liang, Wei and Zhang, Dafang and Lei, Xia and Tang, Mingdong and Li, Kuan-Ching and Zomaya, Albert Y.</t>
  </si>
  <si>
    <t>https://www.scopus.com/inward/record.uri?eid=2-s2.0-85085151711&amp;doi=10.1109%2fTETC.2020.2993032&amp;partnerID=40&amp;md5=87c3e7c8d57e6fd3fa56c9b91c128648</t>
  </si>
  <si>
    <t>2-s2.0-85097161748</t>
  </si>
  <si>
    <t>rayyan-218687926</t>
  </si>
  <si>
    <t>Keyword search in decentralized storage systems</t>
  </si>
  <si>
    <t>Zhu, Liyan and Xiao, Chuqiao and Gong, Xueqing</t>
  </si>
  <si>
    <t>https://www.scopus.com/inward/record.uri?eid=2-s2.0-85097161748&amp;doi=10.3390%2felectronics9122041&amp;partnerID=40&amp;md5=007db9832f8605defa0d9f45d20b68d7</t>
  </si>
  <si>
    <t>2-s2.0-85078428743</t>
  </si>
  <si>
    <t>rayyan-218687927</t>
  </si>
  <si>
    <t>A game theoretic analysis of resource mining in blockchain</t>
  </si>
  <si>
    <t>Singh, Rajani and Dwivedi, Ashutosh Dhar and Srivastava, Gautam and Wiszniewska-Matyszkiel, Agnieszka and Cheng, Xiaochun</t>
  </si>
  <si>
    <t>https://www.scopus.com/inward/record.uri?eid=2-s2.0-85078428743&amp;doi=10.1007%2fs10586-020-03046-w&amp;partnerID=40&amp;md5=2c08d185543da30df0a1183b4a3c5e78</t>
  </si>
  <si>
    <t>2-s2.0-85096958142</t>
  </si>
  <si>
    <t>rayyan-218687928</t>
  </si>
  <si>
    <t>Pioneering the media convergence: lifestyle media production in the digital age in China</t>
  </si>
  <si>
    <t>Journal of Media Business Studies</t>
  </si>
  <si>
    <t>Li, Xiaoqin and Gong, Xiaojing and Mou, Runrun</t>
  </si>
  <si>
    <t>https://www.scopus.com/inward/record.uri?eid=2-s2.0-85096958142&amp;doi=10.1080%2f16522354.2020.1853467&amp;partnerID=40&amp;md5=ec34503cedd1f14df15fa4da3b1f444b</t>
  </si>
  <si>
    <t>2-s2.0-85075355480</t>
  </si>
  <si>
    <t>rayyan-218687929</t>
  </si>
  <si>
    <t>Dredas: Decentralized, reliable and efficient remote outsourced data auditing scheme with blockchain smart contract for industrial IoT</t>
  </si>
  <si>
    <t>Fan, Kuan and Bao, Zijian and Liu, Mingxi and Vasilakos, Athanasios V. and Shi, Wenbo</t>
  </si>
  <si>
    <t>https://www.scopus.com/inward/record.uri?eid=2-s2.0-85075355480&amp;doi=10.1016%2fj.future.2019.10.014&amp;partnerID=40&amp;md5=ae88d918a4bb6c904752060cd9d1428b</t>
  </si>
  <si>
    <t>2-s2.0-85096439572</t>
  </si>
  <si>
    <t>rayyan-218687930</t>
  </si>
  <si>
    <t>A Secure Data Sharing Using IDSS CP-ABE in Cloud Storage</t>
  </si>
  <si>
    <t>Lecture Notes in Mechanical Engineering</t>
  </si>
  <si>
    <t>Ezhilarasi, T.P. and Sudheer Kumar, N. and Latchoumi, T.P. and Balayesu, N.</t>
  </si>
  <si>
    <t>https://www.scopus.com/inward/record.uri?eid=2-s2.0-85096439572&amp;doi=10.1007%2f978-981-15-4739-3_92&amp;partnerID=40&amp;md5=7d57b0f1bc60e61446c1f912955f2ff5</t>
  </si>
  <si>
    <t>2-s2.0-85101423617</t>
  </si>
  <si>
    <t>rayyan-218687931</t>
  </si>
  <si>
    <t>Blockchain Smart Contract for Scalable Data Sharing in IoT: A Case Study of Smart Agriculture</t>
  </si>
  <si>
    <t>2020 IEEE Global Conference on Artificial Intelligence and Internet of Things, GCAIoT 2020</t>
  </si>
  <si>
    <t>Ur Rahman, Mohsin and Baiardi, Fabrizio and Ricci, Laura</t>
  </si>
  <si>
    <t>https://www.scopus.com/inward/record.uri?eid=2-s2.0-85101423617&amp;doi=10.1109%2fGCAIoT51063.2020.9345874&amp;partnerID=40&amp;md5=4ec4bc758b4622c2c069db758fbf31c3</t>
  </si>
  <si>
    <t>2-s2.0-85091166688</t>
  </si>
  <si>
    <t>rayyan-218687932</t>
  </si>
  <si>
    <t>Cybersecurity Road Map for Digital Manufacturing</t>
  </si>
  <si>
    <t>Tsoutsos, Nektarios Georgios and Gupta, Nikhil and Karri, Ramesh</t>
  </si>
  <si>
    <t>https://www.scopus.com/inward/record.uri?eid=2-s2.0-85091166688&amp;doi=10.1109%2fMC.2020.3003432&amp;partnerID=40&amp;md5=9286c39bc2964ca1fddc087b3dc8907d</t>
  </si>
  <si>
    <t>2-s2.0-85096294496</t>
  </si>
  <si>
    <t>rayyan-218687933</t>
  </si>
  <si>
    <t>Attribute-Based Encryption with Parallel Outsourced Decryption for Edge Intelligent IoV</t>
  </si>
  <si>
    <t>Feng, Chaosheng and Yu, Keping and Aloqaily, Moayad and Alazab, Mamoun and Lv, Zhihan and Mumtaz, Shahid</t>
  </si>
  <si>
    <t>https://www.scopus.com/inward/record.uri?eid=2-s2.0-85096294496&amp;doi=10.1109%2fTVT.2020.3027568&amp;partnerID=40&amp;md5=0c4b1557c7b2fb6ad25d3f546743386d</t>
  </si>
  <si>
    <t>2-s2.0-85097931931</t>
  </si>
  <si>
    <t>rayyan-218687934</t>
  </si>
  <si>
    <t>Truck Platooning Aided Secure Publish/Subscribe System Based on Smart Contract in Autonomous Vehicular Networks</t>
  </si>
  <si>
    <t>Xing, Rui and Su, Zhou and Xu, Qichao and Benslimane, Abderrahim</t>
  </si>
  <si>
    <t>https://www.scopus.com/inward/record.uri?eid=2-s2.0-85097931931&amp;doi=10.1109%2fTVT.2020.3043626&amp;partnerID=40&amp;md5=ef64fa52b2e8ae3ed987bd7db2354260</t>
  </si>
  <si>
    <t>2-s2.0-85099266736</t>
  </si>
  <si>
    <t>rayyan-218687935</t>
  </si>
  <si>
    <t>Transparent Data Encryption: Comparative Analysis and Performance Evaluation of Oracle Databases</t>
  </si>
  <si>
    <t>Proceedings - 2020 5th International Conference on Research in Computational Intelligence and Communication Networks, ICRCICN 2020</t>
  </si>
  <si>
    <t>Natarajan, K and Shaik, Vaheedbasha</t>
  </si>
  <si>
    <t>https://www.scopus.com/inward/record.uri?eid=2-s2.0-85099266736&amp;doi=10.1109%2fICRCICN50933.2020.9296168&amp;partnerID=40&amp;md5=e979467d47fb32a3d654d3db68d1c2ad</t>
  </si>
  <si>
    <t>2-s2.0-85087573664</t>
  </si>
  <si>
    <t>rayyan-218687936</t>
  </si>
  <si>
    <t>Iot in supply chain management: a narrative on retail sector sustainability</t>
  </si>
  <si>
    <t>de Vass, Tharaka and Shee, Himanshu and Miah, Shah J.</t>
  </si>
  <si>
    <t>https://www.scopus.com/inward/record.uri?eid=2-s2.0-85087573664&amp;doi=10.1080%2f13675567.2020.1787970&amp;partnerID=40&amp;md5=ad495845fade90f9e2ba1d51b3a06e1d</t>
  </si>
  <si>
    <t>2-s2.0-85099377630</t>
  </si>
  <si>
    <t>rayyan-218687937</t>
  </si>
  <si>
    <t>A Reliable Public Safety Framework for Industrial Internet of Things (IIoT)</t>
  </si>
  <si>
    <t>Proceeding - 2020 International Conference on Radar, Antenna, Microwave, Electronics and Telecommunications, ICRAMET 2020</t>
  </si>
  <si>
    <t>Reegu, Faheem and Zada Khan, Wazir and Mohd Daud, Salwani and Arshad, Quratulain and Armi, Nasrullah</t>
  </si>
  <si>
    <t>https://www.scopus.com/inward/record.uri?eid=2-s2.0-85099377630&amp;doi=10.1109%2fICRAMET51080.2020.9298690&amp;partnerID=40&amp;md5=63d13928a8327977cf4e6cc9150681ec</t>
  </si>
  <si>
    <t>2-s2.0-85100081633</t>
  </si>
  <si>
    <t>rayyan-218687938</t>
  </si>
  <si>
    <t>Tracking Additive Manufacturing Using Machine Vision</t>
  </si>
  <si>
    <t>Proceedings of the 2020 IEEE 10th International Conference on "Nanomaterials: Applications and Properties", NAP 2020</t>
  </si>
  <si>
    <t>Davis Iv, Lenning A. and Donnal, John S. and Kutzer, Michael D. M.</t>
  </si>
  <si>
    <t>https://www.scopus.com/inward/record.uri?eid=2-s2.0-85100081633&amp;doi=10.1109%2fNAP51477.2020.9309721&amp;partnerID=40&amp;md5=ade8b80289b58eec15a98a348b611c1c</t>
  </si>
  <si>
    <t>2-s2.0-85097680243</t>
  </si>
  <si>
    <t>rayyan-218687939</t>
  </si>
  <si>
    <t>Healthcare Robots to Combat COVID-19</t>
  </si>
  <si>
    <t>Kaiser, M. Shamim and Al Mamun, Shamim and Mahmud, Mufti and Tania, Marzia Hoque</t>
  </si>
  <si>
    <t>https://www.scopus.com/inward/record.uri?eid=2-s2.0-85097680243&amp;doi=10.1007%2f978-981-15-9682-7_10&amp;partnerID=40&amp;md5=fc8ffd5d8893841ca2b702aeb9363476</t>
  </si>
  <si>
    <t>2-s2.0-85087525183</t>
  </si>
  <si>
    <t>rayyan-218687940</t>
  </si>
  <si>
    <t>An Automated and Robust Image Watermarking Scheme Based on Deep Neural Networks</t>
  </si>
  <si>
    <t>Zhong, Xin and Huang, Pei-Chi and Mastorakis, Spyridon and Shih, Frank Y.</t>
  </si>
  <si>
    <t>https://www.scopus.com/inward/record.uri?eid=2-s2.0-85087525183&amp;doi=10.1109%2fTMM.2020.3006415&amp;partnerID=40&amp;md5=6194a080ba3528eb32df8d04fcd1cfc0</t>
  </si>
  <si>
    <t>2-s2.0-85078009170</t>
  </si>
  <si>
    <t>rayyan-218687941</t>
  </si>
  <si>
    <t>Accountable Cross-Border Data Sharing Using Blockchain under Relaxed Trust Assumption</t>
  </si>
  <si>
    <t>Shahriar Rahman, Mohammad and Al Omar, Abdullah and Bhuiyan, Md Zakirul Alam and Basu, Anirban and Kiyomoto, Shinsaku and Wang, Guojon</t>
  </si>
  <si>
    <t>https://www.scopus.com/inward/record.uri?eid=2-s2.0-85078009170&amp;doi=10.1109%2fTEM.2019.2960829&amp;partnerID=40&amp;md5=9b0a3895399690f1da04a086cc57b692</t>
  </si>
  <si>
    <t>2-s2.0-85091793054</t>
  </si>
  <si>
    <t>rayyan-218687942</t>
  </si>
  <si>
    <t>A Many-Objective Optimization Model of Industrial Internet of Things Based on Private Blockchain</t>
  </si>
  <si>
    <t>Cao, Bin and Wang, Xuesong and Zhang, Weizheng and Song, Houbing and Lv, Zhihan</t>
  </si>
  <si>
    <t>https://www.scopus.com/inward/record.uri?eid=2-s2.0-85091793054&amp;doi=10.1109%2fMNET.011.1900536&amp;partnerID=40&amp;md5=3d87e6d2308a9e3f6210dfd07a75145a</t>
  </si>
  <si>
    <t>2-s2.0-85092057885</t>
  </si>
  <si>
    <t>rayyan-218687943</t>
  </si>
  <si>
    <t>Blockchain technology and emerging communications applications</t>
  </si>
  <si>
    <t>Teeluck, R. and Durjan, S. and Bassoo, V.</t>
  </si>
  <si>
    <t>https://www.scopus.com/inward/record.uri?eid=2-s2.0-85092057885&amp;doi=10.1007%2f978-3-030-53149-2_11&amp;partnerID=40&amp;md5=750e1cdb8d162201e5ace5af0f82e9b0</t>
  </si>
  <si>
    <t>2-s2.0-85092691115</t>
  </si>
  <si>
    <t>rayyan-218687944</t>
  </si>
  <si>
    <t>Smart Contract Repair</t>
  </si>
  <si>
    <t>1049331X</t>
  </si>
  <si>
    <t>Yu, Xiao Liang and Al-Bataineh, Omar and Lo, David and Roychoudhury, Abhik</t>
  </si>
  <si>
    <t>https://www.scopus.com/inward/record.uri?eid=2-s2.0-85092691115&amp;doi=10.1145%2f3402450&amp;partnerID=40&amp;md5=bdc47055036de9c4e06e4a32fff7455c</t>
  </si>
  <si>
    <t>2-s2.0-85091871178</t>
  </si>
  <si>
    <t>rayyan-218687945</t>
  </si>
  <si>
    <t>Secure File Sharing System in Cloud Using AES and Time Stamping Algorithms</t>
  </si>
  <si>
    <t>Sheeja, R. and Bibin, Chidambaranathan and Krishnan, Priya R. and Nishanth, R. and Gopinath, S. and Ashok, K.G.</t>
  </si>
  <si>
    <t>https://www.scopus.com/inward/record.uri?eid=2-s2.0-85091871178&amp;doi=10.1088%2f1757-899X%2f906%2f1%2f012023&amp;partnerID=40&amp;md5=560080f3eecc4bedcb061d11a2546db9</t>
  </si>
  <si>
    <t>2-s2.0-85084937080</t>
  </si>
  <si>
    <t>rayyan-218687946</t>
  </si>
  <si>
    <t>Data privacy against innovation or against discrimination?: The case of the California Consumer Privacy Act (CCPA)</t>
  </si>
  <si>
    <t>Telematics and Informatics</t>
  </si>
  <si>
    <t>Baik, Jeeyun (Sophia)</t>
  </si>
  <si>
    <t>https://www.scopus.com/inward/record.uri?eid=2-s2.0-85084937080&amp;doi=10.1016%2fj.tele.2020.101431&amp;partnerID=40&amp;md5=1d67cf31076e92427070b01e68abd38f</t>
  </si>
  <si>
    <t>2-s2.0-85081335424</t>
  </si>
  <si>
    <t>rayyan-218687947</t>
  </si>
  <si>
    <t>A survey on security challenges in cloud computing: issues, threats, and solutions</t>
  </si>
  <si>
    <t>Tabrizchi, Hamed and Kuchaki Rafsanjani, Marjan</t>
  </si>
  <si>
    <t>https://www.scopus.com/inward/record.uri?eid=2-s2.0-85081335424&amp;doi=10.1007%2fs11227-020-03213-1&amp;partnerID=40&amp;md5=ac17855ed5a9e1ff4b366503d6614ccc</t>
  </si>
  <si>
    <t>rayyan-218687948</t>
  </si>
  <si>
    <t>Robust Watermarking Algorithm Based on Two-Level Singular Value Decomposition</t>
  </si>
  <si>
    <t>2-s2.0-85099393214</t>
  </si>
  <si>
    <t>rayyan-218687949</t>
  </si>
  <si>
    <t>Food traceability system based on blockchain</t>
  </si>
  <si>
    <t>Dong, Zhe and Chen, Jiawei and Chen, Yuliang and Shao, Ruoqi</t>
  </si>
  <si>
    <t>https://www.scopus.com/inward/record.uri?eid=2-s2.0-85099393214&amp;doi=10.1145%2f3434581.3434687&amp;partnerID=40&amp;md5=0cb0bd2b0151d0298e21b5b803160892</t>
  </si>
  <si>
    <t>2-s2.0-85096134067</t>
  </si>
  <si>
    <t>rayyan-218687950</t>
  </si>
  <si>
    <t>Patientdatachain: A blockchain-based approach to integrate personal health records</t>
  </si>
  <si>
    <t>Cernian, Alexandra and Tiganoaia, Bogdan and Sacala, Ioan Stefan and Pavel, Adrian and Iftemi, Alin</t>
  </si>
  <si>
    <t>https://www.scopus.com/inward/record.uri?eid=2-s2.0-85096134067&amp;doi=10.3390%2fs20226538&amp;partnerID=40&amp;md5=412d450e098d8e5ae783e44cc9b45146</t>
  </si>
  <si>
    <t>2-s2.0-85069925609</t>
  </si>
  <si>
    <t>rayyan-218687951</t>
  </si>
  <si>
    <t>CIPPPA: Conditional Identity Privacy-Preserving Public Auditing for Cloud-Based WBANs against Malicious Auditors</t>
  </si>
  <si>
    <t>Zhang, Xiaojun and Zhao, Jie and Xu, Chunxiang and Li, Hongwei and Wang, Huaxiong and Zhang, Yuan</t>
  </si>
  <si>
    <t>https://www.scopus.com/inward/record.uri?eid=2-s2.0-85069925609&amp;doi=10.1109%2fTCC.2019.2927219&amp;partnerID=40&amp;md5=dcc196553e0791889eb245dde91dd887</t>
  </si>
  <si>
    <t>2-s2.0-85089069668</t>
  </si>
  <si>
    <t>rayyan-218687952</t>
  </si>
  <si>
    <t>Impact of providing patients access to electronic health records on quality and safety of care: A systematic review and meta-analysis</t>
  </si>
  <si>
    <t>BMJ Quality and Safety</t>
  </si>
  <si>
    <t>Neves, Ana Luisa and Freise, Lisa and Laranjo, Liliana and Carter, Alexander W. and Darzi, Ara and Mayer, Erik</t>
  </si>
  <si>
    <t>https://www.scopus.com/inward/record.uri?eid=2-s2.0-85089069668&amp;doi=10.1136%2fbmjqs-2019-010581&amp;partnerID=40&amp;md5=eadb8c20ffab73cc32a2f359cf89419e</t>
  </si>
  <si>
    <t>2-s2.0-85098879920</t>
  </si>
  <si>
    <t>rayyan-218687953</t>
  </si>
  <si>
    <t>Identifying Cyber-Physical Vulnerabilities in Additive Manufacturing Systems using a Systems Approach</t>
  </si>
  <si>
    <t>1062922X</t>
  </si>
  <si>
    <t>Krishnan, Rahul and Bhada, Shamsnaz Virani</t>
  </si>
  <si>
    <t>https://www.scopus.com/inward/record.uri?eid=2-s2.0-85098879920&amp;doi=10.1109%2fSMC42975.2020.9283127&amp;partnerID=40&amp;md5=beaf4ad5e2d2e7232f10cddea2b57eef</t>
  </si>
  <si>
    <t>2-s2.0-85100990336</t>
  </si>
  <si>
    <t>rayyan-218687954</t>
  </si>
  <si>
    <t>Research on Innovative Teaching Mode of Art Education in the Age of Convergence of Media</t>
  </si>
  <si>
    <t>International Journal of Emerging Technologies in Learning</t>
  </si>
  <si>
    <t>Ma, Zhiyuan and Guan, Jingjing and Li, Rita Yi Man</t>
  </si>
  <si>
    <t>https://www.scopus.com/inward/record.uri?eid=2-s2.0-85100990336&amp;doi=10.3991%2fijet.v16i02.18235&amp;partnerID=40&amp;md5=97eb5514498c43020b66b170e29a6f1f</t>
  </si>
  <si>
    <t>Kassel University Press GmbH</t>
  </si>
  <si>
    <t>2-s2.0-85095569528</t>
  </si>
  <si>
    <t>rayyan-218687955</t>
  </si>
  <si>
    <t>Authentication and Access Control based on Distributed Ledger Technology: A survey</t>
  </si>
  <si>
    <t>2020 2nd Conference on Blockchain Research and Applications for Innovative Networks and Services, BRAINS 2020</t>
  </si>
  <si>
    <t>Ghaffari, Fariba and Bertin, Emmanuel and Hatin, Julien and Crespi, Noel</t>
  </si>
  <si>
    <t>https://www.scopus.com/inward/record.uri?eid=2-s2.0-85095569528&amp;doi=10.1109%2fBRAINS49436.2020.9223297&amp;partnerID=40&amp;md5=ee57569eacb9f5fd07790a6c65ed3f57</t>
  </si>
  <si>
    <t>2-s2.0-85099728715</t>
  </si>
  <si>
    <t>rayyan-218687956</t>
  </si>
  <si>
    <t>Role of User and Entity Behavior Analytics in Detecting Insider Attacks</t>
  </si>
  <si>
    <t>1st Annual International Conference on Cyber Warfare and Security, ICCWS 2020 - Proceedings</t>
  </si>
  <si>
    <t>Khaliq, Salman and Abideen Tariq, Zain Ul and Masood, Ammar</t>
  </si>
  <si>
    <t>https://www.scopus.com/inward/record.uri?eid=2-s2.0-85099728715&amp;doi=10.1109%2fICCWS48432.2020.9292394&amp;partnerID=40&amp;md5=4a8aac56554ca0b7c9cd53141b91ab1b</t>
  </si>
  <si>
    <t>2-s2.0-85097255806</t>
  </si>
  <si>
    <t>rayyan-218687957</t>
  </si>
  <si>
    <t>A Distributed Blockchain-based Video Sharing System with Copyright, Integrity, and Immutability</t>
  </si>
  <si>
    <t>8th Iranian Joint Congress on Fuzzy and Intelligent Systems, CFIS 2020</t>
  </si>
  <si>
    <t>Esmaili, Molud and Javidan, Reza</t>
  </si>
  <si>
    <t>https://www.scopus.com/inward/record.uri?eid=2-s2.0-85097255806&amp;doi=10.1109%2fCFIS49607.2020.9238685&amp;partnerID=40&amp;md5=02854ab877a5ac874fd3d1cadb1026e8</t>
  </si>
  <si>
    <t>2-s2.0-85100496010</t>
  </si>
  <si>
    <t>rayyan-218687958</t>
  </si>
  <si>
    <t>Image Steganography: A Review of the Recent Advances</t>
  </si>
  <si>
    <t>Subramanian, Nandhini and Elharrouss, Omar and Al-Maadeed, Somaya and Bouridane, Ahmed</t>
  </si>
  <si>
    <t>https://www.scopus.com/inward/record.uri?eid=2-s2.0-85100496010&amp;doi=10.1109%2fACCESS.2021.3053998&amp;partnerID=40&amp;md5=e028fa5ca4927398e38377bcae0238b4</t>
  </si>
  <si>
    <t>2-s2.0-85099593808</t>
  </si>
  <si>
    <t>rayyan-218687959</t>
  </si>
  <si>
    <t>IWorksafe: Towards Healthy Workplaces during COVID-19 with an Intelligent Phealth App for Industrial Settings</t>
  </si>
  <si>
    <t>Shamim Kaiser, M. and Mahmud, Mufti and Noor, Manan Binth Taj and Zenia, Nusrat Zerin and Mamun, Shamim Al and Abir Mahmud, K.M. and Azad, Saiful and Manjunath Aradhya, V.N. and Stephan, Punitha and Stephan, Thompson and Kannan, Ramani and Hanif, Mohammed and Sharmeen, Tamanna and Chen, Tianhua and Hussain, Amir</t>
  </si>
  <si>
    <t>https://www.scopus.com/inward/record.uri?eid=2-s2.0-85099593808&amp;doi=10.1109%2fACCESS.2021.3050193&amp;partnerID=40&amp;md5=9378c1f91d130b98b1af70c2100b8cb0</t>
  </si>
  <si>
    <t>2-s2.0-85077979984</t>
  </si>
  <si>
    <t>rayyan-218687960</t>
  </si>
  <si>
    <t>Digital supply chain model in Industry 4.0</t>
  </si>
  <si>
    <t>Journal of Manufacturing Technology Management</t>
  </si>
  <si>
    <t>1741038X</t>
  </si>
  <si>
    <t>Garay-Rondero, Claudia Lizette and Martinez-Flores, Jose Luis and Smith, Neale R. and Caballero Morales, Santiago Omar and Aldrette-Malacara, Alejandra</t>
  </si>
  <si>
    <t>https://www.scopus.com/inward/record.uri?eid=2-s2.0-85077979984&amp;doi=10.1108%2fJMTM-08-2018-0280&amp;partnerID=40&amp;md5=582dffbbff73b43e90c716af817b1359</t>
  </si>
  <si>
    <t>2-s2.0-85089779788</t>
  </si>
  <si>
    <t>rayyan-218687961</t>
  </si>
  <si>
    <t>Isomorphism on generalized fuzzy graphs and image visualizations</t>
  </si>
  <si>
    <t>Samanta, Sovan and Sarkar, Biswajit</t>
  </si>
  <si>
    <t>https://www.scopus.com/inward/record.uri?eid=2-s2.0-85089779788&amp;doi=10.1007%2fs00500-020-05260-5&amp;partnerID=40&amp;md5=3666699a9ce2ec71484778aee7deb475</t>
  </si>
  <si>
    <t>2-s2.0-85111274622</t>
  </si>
  <si>
    <t>rayyan-218687962</t>
  </si>
  <si>
    <t>A new approach to land registry system in Turkey: Blockchain-based system proposal</t>
  </si>
  <si>
    <t>Photogrammetric Engineering and Remote Sensing</t>
  </si>
  <si>
    <t>Mendi, Arif Furkan and Demir, Ã–nder and SakaklÄ±, Kadir Kaan and Ã‡abuk, Alper</t>
  </si>
  <si>
    <t>https://www.scopus.com/inward/record.uri?eid=2-s2.0-85111274622&amp;doi=10.14358%2fPERS.86.11.701&amp;partnerID=40&amp;md5=1a22cc9cafa41ac64cf016e715b6a7ce</t>
  </si>
  <si>
    <t>American Society for Photogrammetry and Remote Sensing</t>
  </si>
  <si>
    <t>2-s2.0-85096649104</t>
  </si>
  <si>
    <t>rayyan-218687963</t>
  </si>
  <si>
    <t>A review on blockchain for the internet of medical things: Definitions, challenges, applications, and vision</t>
  </si>
  <si>
    <t>Bigini, Gioele and Freschi, Valerio and Lattanzi, Emanuele</t>
  </si>
  <si>
    <t>https://www.scopus.com/inward/record.uri?eid=2-s2.0-85096649104&amp;doi=10.3390%2ffi12120208&amp;partnerID=40&amp;md5=7848e03e9623abe9b47c33cbc88edd1a</t>
  </si>
  <si>
    <t>2-s2.0-85098851387</t>
  </si>
  <si>
    <t>rayyan-218687964</t>
  </si>
  <si>
    <t>Coordinated Optimal Energy Management and Voyage Scheduling for All-Electric Ships Based on Predicted Shore-Side Electricity Price</t>
  </si>
  <si>
    <t>IEEE Transactions on Industry Applications</t>
  </si>
  <si>
    <t>Wen, Shuli and Zhao, Tianyang and Tang, Yi and Xu, Yan and Zhu, Miao and Fang, Sidun and Ding, Zhaohao</t>
  </si>
  <si>
    <t>https://www.scopus.com/inward/record.uri?eid=2-s2.0-85098851387&amp;doi=10.1109%2fTIA.2020.3034290&amp;partnerID=40&amp;md5=867b891f606792313c9a8c3dadc6a3db</t>
  </si>
  <si>
    <t>2-s2.0-85100788489</t>
  </si>
  <si>
    <t>rayyan-218687965</t>
  </si>
  <si>
    <t>A Review of Cybersecurity Guidelines for Manufacturing Factories in Industry 4.0</t>
  </si>
  <si>
    <t>Mullet, Valentin and Sondi, Patrick and Ramat, Eric</t>
  </si>
  <si>
    <t>https://www.scopus.com/inward/record.uri?eid=2-s2.0-85100788489&amp;doi=10.1109%2fACCESS.2021.3056650&amp;partnerID=40&amp;md5=67a0fef6e45f75599766968c6abe3c70</t>
  </si>
  <si>
    <t>2-s2.0-85087794652</t>
  </si>
  <si>
    <t>rayyan-218687966</t>
  </si>
  <si>
    <t>Efficient and Privacy-Enhanced Federated Learning for Industrial Artificial Intelligence</t>
  </si>
  <si>
    <t>Hao, Meng and Li, Hongwei and Luo, Xizhao and Xu, Guowen and Yang, Haomiao and Liu, Sen</t>
  </si>
  <si>
    <t>https://www.scopus.com/inward/record.uri?eid=2-s2.0-85087794652&amp;doi=10.1109%2fTII.2019.2945367&amp;partnerID=40&amp;md5=9cb8d981ea344d6b6232fdf099286a27</t>
  </si>
  <si>
    <t>2-s2.0-85086572481</t>
  </si>
  <si>
    <t>rayyan-218687967</t>
  </si>
  <si>
    <t>A secure and efficient data sharing scheme based on blockchain in industrial Internet of Things</t>
  </si>
  <si>
    <t>Chi, Jiancheng and Li, Yu and Huang, Jing and Liu, Jing and Jin, Yingwei and Chen, Chen and Qiu, Tie</t>
  </si>
  <si>
    <t>https://www.scopus.com/inward/record.uri?eid=2-s2.0-85086572481&amp;doi=10.1016%2fj.jnca.2020.102710&amp;partnerID=40&amp;md5=f39e6e29e6c9012df525c88ca040bbb5</t>
  </si>
  <si>
    <t>2-s2.0-85093695770</t>
  </si>
  <si>
    <t>rayyan-218687968</t>
  </si>
  <si>
    <t>Designing a SHA-256 processor for blockchain-based IoT applications</t>
  </si>
  <si>
    <t>Martino, Raffaele and Cilardo, Alessandro</t>
  </si>
  <si>
    <t>https://www.scopus.com/inward/record.uri?eid=2-s2.0-85093695770&amp;doi=10.1016%2fj.iot.2020.100254&amp;partnerID=40&amp;md5=4f8f7e805d24838478febe9fd749b145</t>
  </si>
  <si>
    <t>2-s2.0-85098475366</t>
  </si>
  <si>
    <t>rayyan-218687969</t>
  </si>
  <si>
    <t>Study and implementation on the application of blockchain in electronic evidence generation</t>
  </si>
  <si>
    <t>Chen, Shijie and Zhao, Chengqiang and Huang, Lingling and Yuan, Jing and Liu, Mingzhe</t>
  </si>
  <si>
    <t>https://www.scopus.com/inward/record.uri?eid=2-s2.0-85098475366&amp;doi=10.1016%2fj.fsidi.2020.301001&amp;partnerID=40&amp;md5=21b916d8f94da952cede8ebc646aa521</t>
  </si>
  <si>
    <t>2-s2.0-85113551628</t>
  </si>
  <si>
    <t>rayyan-218687970</t>
  </si>
  <si>
    <t>Internationalizing Professional Development: Using Educational Data Mining to Analyze Learnersâ€™ Performance and Dropouts in a French MOOC</t>
  </si>
  <si>
    <t>International Review of Research in Open and Distributed Learning</t>
  </si>
  <si>
    <t>Chaker, Rawad and Bachelet, RÃ©mi</t>
  </si>
  <si>
    <t>https://www.scopus.com/inward/record.uri?eid=2-s2.0-85113551628&amp;doi=10.19173%2fIRRODL.V21I4.4787&amp;partnerID=40&amp;md5=ba27b5ec67c74a5e3be15b4bf27080f1</t>
  </si>
  <si>
    <t>2-s2.0-85097544877</t>
  </si>
  <si>
    <t>rayyan-218687971</t>
  </si>
  <si>
    <t>Making smart manufacturing smarterâ€“a survey on blockchain technology in Industry 4.0</t>
  </si>
  <si>
    <t>Zuo, Yanjun</t>
  </si>
  <si>
    <t>https://www.scopus.com/inward/record.uri?eid=2-s2.0-85097544877&amp;doi=10.1080%2f17517575.2020.1856425&amp;partnerID=40&amp;md5=f652b41a388b839b65e8f8808fec757b</t>
  </si>
  <si>
    <t>2-s2.0-85096166167</t>
  </si>
  <si>
    <t>rayyan-218687972</t>
  </si>
  <si>
    <t>A privacy-preserving healthcare framework using hyperledger fabric</t>
  </si>
  <si>
    <t>Stamatellis, Charalampos and Papadopoulos, Pavlos and Pitropakis, Nikolaos and Katsikas, Sokratis and Buchanan, William J.</t>
  </si>
  <si>
    <t>https://www.scopus.com/inward/record.uri?eid=2-s2.0-85096166167&amp;doi=10.3390%2fs20226587&amp;partnerID=40&amp;md5=935df37f1f4338cea347a46922d4e091</t>
  </si>
  <si>
    <t>2-s2.0-85087627953</t>
  </si>
  <si>
    <t>rayyan-218687973</t>
  </si>
  <si>
    <t>A review of social media analytic tools and their applications to evaluate activity and engagement in online sexual health interventions</t>
  </si>
  <si>
    <t>Preventive Medicine Reports</t>
  </si>
  <si>
    <t>Young, Lindsay E. and Soliz, Stephanie and Xu, Jackie Jingyi and Young, Sean D.</t>
  </si>
  <si>
    <t>https://www.scopus.com/inward/record.uri?eid=2-s2.0-85087627953&amp;doi=10.1016%2fj.pmedr.2020.101158&amp;partnerID=40&amp;md5=e07952b3c6a5a4eb05538aef46b06c25</t>
  </si>
  <si>
    <t>2-s2.0-85096328435</t>
  </si>
  <si>
    <t>rayyan-218687974</t>
  </si>
  <si>
    <t>Blockchain and healthcare: Opportunities and prospects for the ehr</t>
  </si>
  <si>
    <t>Capece, Guendalina and Lorenzi, Francesco</t>
  </si>
  <si>
    <t>https://www.scopus.com/inward/record.uri?eid=2-s2.0-85096328435&amp;doi=10.3390%2fsu12229693&amp;partnerID=40&amp;md5=c49afcd1147f954c5994ff02a8992858</t>
  </si>
  <si>
    <t>2-s2.0-85128809818</t>
  </si>
  <si>
    <t>rayyan-218687975</t>
  </si>
  <si>
    <t>Scientific paper peer-reviewing system with blockchain, IPFS, and smart contract</t>
  </si>
  <si>
    <t>Research Anthology on Blockchain Technology in Business, Healthcare, Education, and Government</t>
  </si>
  <si>
    <t>Rahut, Shantanu Kumar and Tanvir, Razwan Ahmed and Rahman, Sharfi and Akhter, Shamim</t>
  </si>
  <si>
    <t>https://www.scopus.com/inward/record.uri?eid=2-s2.0-85128809818&amp;doi=10.4018%2f978-1-7998-5351-0.ch057&amp;partnerID=40&amp;md5=12ebd126499e26a4e89ca0f4f3a2172a</t>
  </si>
  <si>
    <t>2-s2.0-85096608565</t>
  </si>
  <si>
    <t>rayyan-218687976</t>
  </si>
  <si>
    <t>An Overview of Blockchain Consensus Algorithms: Comparison, Challenges and Future Directions</t>
  </si>
  <si>
    <t>Azbeg, Kebira and Ouchetto, Ouail and Jai Andaloussi, Said and Fetjah, Laila</t>
  </si>
  <si>
    <t>https://www.scopus.com/inward/record.uri?eid=2-s2.0-85096608565&amp;doi=10.1007%2f978-981-15-6048-4_31&amp;partnerID=40&amp;md5=6ccc1c7c77b6206b48e5d575ae12b2a3</t>
  </si>
  <si>
    <t>2-s2.0-85079904263</t>
  </si>
  <si>
    <t>rayyan-218687977</t>
  </si>
  <si>
    <t>Recent advances in deep learning for object detection</t>
  </si>
  <si>
    <t>Wu, Xiongwei and Sahoo, Doyen and Hoi, Steven C.H.</t>
  </si>
  <si>
    <t>https://www.scopus.com/inward/record.uri?eid=2-s2.0-85079904263&amp;doi=10.1016%2fj.neucom.2020.01.085&amp;partnerID=40&amp;md5=650f9048576b3d408e5f03e70511743c</t>
  </si>
  <si>
    <t>2-s2.0-85076769294</t>
  </si>
  <si>
    <t>rayyan-218687978</t>
  </si>
  <si>
    <t>Reliable control design for composite-driven scheme based on delay networked T-S fuzzy system</t>
  </si>
  <si>
    <t>International Journal of Robust and Nonlinear Control</t>
  </si>
  <si>
    <t>Aslam, Muhammad Shamrooz and Dai, Xisheng and Hou, Jun and Li, Qianmu and Ullah, Rizwan and Ni, Zhen and Liu, Yaozong</t>
  </si>
  <si>
    <t>https://www.scopus.com/inward/record.uri?eid=2-s2.0-85076769294&amp;doi=10.1002%2frnc.4839&amp;partnerID=40&amp;md5=c4ad5e981970ee92546f739c7c585ca5</t>
  </si>
  <si>
    <t>2-s2.0-85078207352</t>
  </si>
  <si>
    <t>rayyan-218687979</t>
  </si>
  <si>
    <t>An improved SVD-based blind color image watermarking algorithm with mixed modulation incorporated</t>
  </si>
  <si>
    <t>Hu, Hwai-Tsu and Hsu, Ling-Yuan and Chou, Hsien-Hsin</t>
  </si>
  <si>
    <t>https://www.scopus.com/inward/record.uri?eid=2-s2.0-85078207352&amp;doi=10.1016%2fj.ins.2020.01.019&amp;partnerID=40&amp;md5=5bb83a19d76d3a5cfafb25bfb92d98ba</t>
  </si>
  <si>
    <t>2-s2.0-85090277057</t>
  </si>
  <si>
    <t>rayyan-218687980</t>
  </si>
  <si>
    <t>Search Me in the Dark: Privacy-preserving Boolean Range Query over Encrypted Spatial Data</t>
  </si>
  <si>
    <t>0743166X</t>
  </si>
  <si>
    <t>Wang, Xiangyu and Ma, Jianfeng and Liu, Ximeng and Deng, Robert H. and Miao, Yinbin and Zhu, Dan and Ma, Zhuoran</t>
  </si>
  <si>
    <t>https://www.scopus.com/inward/record.uri?eid=2-s2.0-85090277057&amp;doi=10.1109%2fINFOCOM41043.2020.9155505&amp;partnerID=40&amp;md5=60ce379aaabac1ff2b9fd8cff5ec3b6e</t>
  </si>
  <si>
    <t>2-s2.0-85083822496</t>
  </si>
  <si>
    <t>rayyan-218687981</t>
  </si>
  <si>
    <t>The Matthew Effect in social media news use: Assessing inequalities in news exposure and news engagement on social network sites (SNS)</t>
  </si>
  <si>
    <t>Journalism</t>
  </si>
  <si>
    <t>KÃ¼mpel, Anna Sophie</t>
  </si>
  <si>
    <t>https://www.scopus.com/inward/record.uri?eid=2-s2.0-85083822496&amp;doi=10.1177%2f1464884920915374&amp;partnerID=40&amp;md5=4e7ec469876272509dfc1e71ddcb0644</t>
  </si>
  <si>
    <t>2-s2.0-85090423204</t>
  </si>
  <si>
    <t>rayyan-218687982</t>
  </si>
  <si>
    <t>McPoRA: A multi-chain proof of rapid authentication for post-blockchain based security in large scale complex cyber-physical systems</t>
  </si>
  <si>
    <t>Proceedings of IEEE Computer Society Annual Symposium on VLSI, ISVLSI</t>
  </si>
  <si>
    <t>Alkhodair, Ahmad and Mohanty, Saraju and Kougianos, Elias and Puthal, Deepak</t>
  </si>
  <si>
    <t>https://www.scopus.com/inward/record.uri?eid=2-s2.0-85090423204&amp;doi=10.1109%2fISVLSI49217.2020.00-16&amp;partnerID=40&amp;md5=5c2a84542468ea35f05db50044c3a9f5</t>
  </si>
  <si>
    <t>2-s2.0-85066017085</t>
  </si>
  <si>
    <t>rayyan-218687983</t>
  </si>
  <si>
    <t>Value-based contract for smart operation and maintenance service based on equitable entropy</t>
  </si>
  <si>
    <t>Huang, Fang and Chen, Juhong and Sun, Linhui and Zhang, Yaqi and Yao, Shujun</t>
  </si>
  <si>
    <t>https://www.scopus.com/inward/record.uri?eid=2-s2.0-85066017085&amp;doi=10.1080%2f00207543.2019.1617450&amp;partnerID=40&amp;md5=c39ac7313d4ee5836b8423ec359e9062</t>
  </si>
  <si>
    <t>2-s2.0-85086257708</t>
  </si>
  <si>
    <t>rayyan-218687984</t>
  </si>
  <si>
    <t>Blockchain-based sensor data validation for security in the future electric grid</t>
  </si>
  <si>
    <t>2020 IEEE Power and Energy Society Innovative Smart Grid Technologies Conference, ISGT 2020</t>
  </si>
  <si>
    <t>Colaco, A.G. and Nagananda, K.G. and Blum, R.S. and Korth, H.F.</t>
  </si>
  <si>
    <t>https://www.scopus.com/inward/record.uri?eid=2-s2.0-85086257708&amp;doi=10.1109%2fISGT45199.2020.9087676&amp;partnerID=40&amp;md5=d883bab6e0bc03a9927ea45892d005c0</t>
  </si>
  <si>
    <t>2-s2.0-85098283581</t>
  </si>
  <si>
    <t>rayyan-218687985</t>
  </si>
  <si>
    <t>Certain Investigations on Leveraging Blockchain Technology for Developing Electronic Health Records</t>
  </si>
  <si>
    <t>2020 International Conference on System, Computation, Automation and Networking, ICSCAN 2020</t>
  </si>
  <si>
    <t>Kalaipriya, R. and Devadharshini, S. and Rajmohan, R. and Pavithra, M. and Ananthkumar, T.</t>
  </si>
  <si>
    <t>https://www.scopus.com/inward/record.uri?eid=2-s2.0-85098283581&amp;doi=10.1109%2fICSCAN49426.2020.9262391&amp;partnerID=40&amp;md5=50e010b0ae598f136ff5bca1acba01f2</t>
  </si>
  <si>
    <t>2-s2.0-85081160255</t>
  </si>
  <si>
    <t>rayyan-218687986</t>
  </si>
  <si>
    <t>Deep Reinforcement Learning and Permissioned Blockchain for Content Caching in Vehicular Edge Computing and Networks</t>
  </si>
  <si>
    <t>Dai, Yueyue and Xu, Du and Zhang, Ke and Maharjan, Sabita and Zhang, Yan</t>
  </si>
  <si>
    <t>https://www.scopus.com/inward/record.uri?eid=2-s2.0-85081160255&amp;doi=10.1109%2fTVT.2020.2973705&amp;partnerID=40&amp;md5=5329a1cb86cad6fc10a0125e125e2d5a</t>
  </si>
  <si>
    <t>2-s2.0-85091514555</t>
  </si>
  <si>
    <t>rayyan-218687987</t>
  </si>
  <si>
    <t>VAHAK: A blockchain-based outdoor delivery scheme using UAV for healthcare 4.0 services</t>
  </si>
  <si>
    <t>IEEE INFOCOM 2020 - IEEE Conference on Computer Communications Workshops, INFOCOM WKSHPS 2020</t>
  </si>
  <si>
    <t>Gupta, Rajesh and Shukla, Arpit and Mehta, Parimal and Bhattacharya, Pronaya and Tanwar, Sudeep and Tyagi, Sudhanshu and Kumar, Neeraj</t>
  </si>
  <si>
    <t>https://www.scopus.com/inward/record.uri?eid=2-s2.0-85091514555&amp;doi=10.1109%2fINFOCOMWKSHPS50562.2020.9162738&amp;partnerID=40&amp;md5=df2d9a6b72dc82bd689c09cc53dabe7d</t>
  </si>
  <si>
    <t>2-s2.0-85089947708</t>
  </si>
  <si>
    <t>rayyan-218687988</t>
  </si>
  <si>
    <t>WiPOS: A POS Terminal Password Inference System Based on Wireless Signals</t>
  </si>
  <si>
    <t>Zhang, Zijian and Avazov, Nurilla and Liu, Jiamou and Khoussainov, Bakh and Li, Xin and Gai, Keke and Zhu, Liehuang</t>
  </si>
  <si>
    <t>https://www.scopus.com/inward/record.uri?eid=2-s2.0-85089947708&amp;doi=10.1109%2fJIOT.2020.2986700&amp;partnerID=40&amp;md5=111f5f184e4df653b55c371e13afa386</t>
  </si>
  <si>
    <t>2-s2.0-85034601628</t>
  </si>
  <si>
    <t>rayyan-218687989</t>
  </si>
  <si>
    <t>Privy: Privacy Preserving Collaboration Across Multiple Service Providers to Combat Telecom Spams</t>
  </si>
  <si>
    <t>Azad, Muhammad Ajmal and Bag, Samiran and Tabassum, Shazia and Hao, Feng</t>
  </si>
  <si>
    <t>https://www.scopus.com/inward/record.uri?eid=2-s2.0-85034601628&amp;doi=10.1109%2fTETC.2017.2771251&amp;partnerID=40&amp;md5=fc7a0708374abd54d0c04e0d14456d40</t>
  </si>
  <si>
    <t>2-s2.0-85081009271</t>
  </si>
  <si>
    <t>rayyan-218687990</t>
  </si>
  <si>
    <t>Design principles for the General Data Protection Regulation (GDPR): A formal concept analysis and its evaluation</t>
  </si>
  <si>
    <t>Tamburri, Damian A.</t>
  </si>
  <si>
    <t>https://www.scopus.com/inward/record.uri?eid=2-s2.0-85081009271&amp;doi=10.1016%2fj.is.2019.101469&amp;partnerID=40&amp;md5=1655cab94f4943760ae2c53254e418ef</t>
  </si>
  <si>
    <t>2-s2.0-85082122628</t>
  </si>
  <si>
    <t>rayyan-218687991</t>
  </si>
  <si>
    <t>Revisit of Certificateless Signature Scheme Used to Remote Authentication Schemes for Wireless Body Area Networks</t>
  </si>
  <si>
    <t>Liao, Yongjian and Liu, Yulu and Liang, Yukuan and Wu, Yu and Nie, Xuyun</t>
  </si>
  <si>
    <t>https://www.scopus.com/inward/record.uri?eid=2-s2.0-85082122628&amp;doi=10.1109%2fJIOT.2019.2959602&amp;partnerID=40&amp;md5=87615f33ec77e66786caf0c8b74f3eca</t>
  </si>
  <si>
    <t>rayyan-218687992</t>
  </si>
  <si>
    <t>ACTION-EHR: Patient-centric blockchain-based electronic health record data management for cancer care</t>
  </si>
  <si>
    <t>Dubovitskaya, Alevtina and Baig, Furqan and Xu, Zhigang and Shukla, Rohit and Zambani, Pratik Sushil and Swaminathan, Arun and Jahangir, Md Majid and Chowdhry, Khadija and Lachhani, Rahul and Idnani, Nitesh and Schumacher, Michael and Aberer, Karl and Stoller, Scott D. and Ryu, Samuel and Wang, Fusheng</t>
  </si>
  <si>
    <t>https://www.scopus.com/inward/record.uri?eid=2-s2.0-85089796437&amp;doi=10.2196%2f13598&amp;partnerID=40&amp;md5=e699e77472a196792afc455b52b4c224</t>
  </si>
  <si>
    <t>2-s2.0-85079089114</t>
  </si>
  <si>
    <t>rayyan-218687993</t>
  </si>
  <si>
    <t>Agri-food 4.0: A survey of the Supply Chains and Technologies for the Future Agriculture</t>
  </si>
  <si>
    <t>Lezoche, Mario and Panetto, Herve and Kacprzyk, Janusz and Hernandez, Jorge E. and Alemany DÃ­az, MÂª Mar Eva</t>
  </si>
  <si>
    <t>https://www.scopus.com/inward/record.uri?eid=2-s2.0-85079089114&amp;doi=10.1016%2fj.compind.2020.103187&amp;partnerID=40&amp;md5=99867b4aa801deb113920483f2a3d2d5</t>
  </si>
  <si>
    <t>2-s2.0-85085442306</t>
  </si>
  <si>
    <t>rayyan-218687994</t>
  </si>
  <si>
    <t>Design of secure protocol for cloud-assisted electronic health record system using blockchain</t>
  </si>
  <si>
    <t>Kim, Myeonghyun and Yu, Sungjin and Lee, Joonyoung and Park, Yohan and Park, Youngho</t>
  </si>
  <si>
    <t>https://www.scopus.com/inward/record.uri?eid=2-s2.0-85085442306&amp;doi=10.3390%2fs20102913&amp;partnerID=40&amp;md5=84976caa92da15ad7c825e77b3e184f8</t>
  </si>
  <si>
    <t>2-s2.0-85090031963</t>
  </si>
  <si>
    <t>rayyan-218687995</t>
  </si>
  <si>
    <t>Mapping the Interplanetary Filesystem</t>
  </si>
  <si>
    <t>IFIP Networking 2020 Conference and Workshops, Networking 2020</t>
  </si>
  <si>
    <t>Henningsen, Sebastian and Florian, Martin and Rust, Sebastian and Scheuermann, Bjorn</t>
  </si>
  <si>
    <t>https://www.scopus.com/inward/record.uri?eid=2-s2.0-85090031963&amp;partnerID=40&amp;md5=9b8e11b3c218f6de2fe91efebc518d30</t>
  </si>
  <si>
    <t>2-s2.0-85081119408</t>
  </si>
  <si>
    <t>rayyan-218687996</t>
  </si>
  <si>
    <t>Privacy-preserving process mining in healthcare</t>
  </si>
  <si>
    <t>Pika, Anastasiia and Wynn, Moe T. and Budiono, Stephanus and Hofstede, Arthur H. M. Ter and van der Aalst, Wil M. P. and Reijers, Hajo A.</t>
  </si>
  <si>
    <t>https://www.scopus.com/inward/record.uri?eid=2-s2.0-85081119408&amp;doi=10.3390%2fijerph17051612&amp;partnerID=40&amp;md5=e0f639af450d29758dace6b0ae14ce3d</t>
  </si>
  <si>
    <t>2-s2.0-85077376432</t>
  </si>
  <si>
    <t>rayyan-218687997</t>
  </si>
  <si>
    <t>Dynamic autonomous cross consortium chain mechanism in e-healthcare</t>
  </si>
  <si>
    <t>Qiao, Rui and Luo, Xiang-Yang and Zhu, Si-Feng and Liu, Ao-Di and Yan, Xin-Qing and Wang, Qing-Xian</t>
  </si>
  <si>
    <t>https://www.scopus.com/inward/record.uri?eid=2-s2.0-85077376432&amp;doi=10.1109%2fJBHI.2019.2963437&amp;partnerID=40&amp;md5=8d819db3fed3c42be0e798dff8988dc0</t>
  </si>
  <si>
    <t>2-s2.0-85088139225</t>
  </si>
  <si>
    <t>rayyan-218687998</t>
  </si>
  <si>
    <t>Steganographic on Pixel Value Differencing in Iris Biometric</t>
  </si>
  <si>
    <t>Mansor, Nur Khaleeeda and Asraf, Syed Muhammad Hazry and Idrus, Syed Zulkarnain Syed</t>
  </si>
  <si>
    <t>https://www.scopus.com/inward/record.uri?eid=2-s2.0-85088139225&amp;doi=10.1088%2f1742-6596%2f1529%2f3%2f032078&amp;partnerID=40&amp;md5=037cd203e49ab5b7b6cd8415c324c277</t>
  </si>
  <si>
    <t>2-s2.0-85086799304</t>
  </si>
  <si>
    <t>rayyan-218687999</t>
  </si>
  <si>
    <t>A physical hash for preventing and detecting cyber-physical attacks in additive manufacturing systems</t>
  </si>
  <si>
    <t>Brandman, Josh and Sturm, Logan and White, Jules and Williams, Chris</t>
  </si>
  <si>
    <t>https://www.scopus.com/inward/record.uri?eid=2-s2.0-85086799304&amp;doi=10.1016%2fj.jmsy.2020.05.014&amp;partnerID=40&amp;md5=9671aa6b1130d37fc5bbf4c4e4f3e4a6</t>
  </si>
  <si>
    <t>2-s2.0-85074528429</t>
  </si>
  <si>
    <t>rayyan-218688000</t>
  </si>
  <si>
    <t>Industry 4.0: a supply chain innovation perspective</t>
  </si>
  <si>
    <t>Hahn, Gerd J.</t>
  </si>
  <si>
    <t>https://www.scopus.com/inward/record.uri?eid=2-s2.0-85074528429&amp;doi=10.1080%2f00207543.2019.1641642&amp;partnerID=40&amp;md5=223bbbf5aa1e7766cf0c8fdb1160503c</t>
  </si>
  <si>
    <t>2-s2.0-85082683364</t>
  </si>
  <si>
    <t>rayyan-218688001</t>
  </si>
  <si>
    <t>Recent advances in small object detection based on deep learning: A review</t>
  </si>
  <si>
    <t>Image and Vision Computing</t>
  </si>
  <si>
    <t>Tong, Kang and Wu, Yiquan and Zhou, Fei</t>
  </si>
  <si>
    <t>https://www.scopus.com/inward/record.uri?eid=2-s2.0-85082683364&amp;doi=10.1016%2fj.imavis.2020.103910&amp;partnerID=40&amp;md5=742acc8d52ac271067bdb60fdd96b37b</t>
  </si>
  <si>
    <t>2-s2.0-85067237938</t>
  </si>
  <si>
    <t>rayyan-218688002</t>
  </si>
  <si>
    <t>Modeling the blockchain enabled traceability in agriculture supply chain</t>
  </si>
  <si>
    <t>International Journal of Information Management</t>
  </si>
  <si>
    <t>Kamble, Sachin S. and Gunasekaran, Angappa and Sharma, Rohit</t>
  </si>
  <si>
    <t>https://www.scopus.com/inward/record.uri?eid=2-s2.0-85067237938&amp;doi=10.1016%2fj.ijinfomgt.2019.05.023&amp;partnerID=40&amp;md5=26e020c084ef0d23804ebd227ee30507</t>
  </si>
  <si>
    <t>2-s2.0-85079184102</t>
  </si>
  <si>
    <t>rayyan-218688003</t>
  </si>
  <si>
    <t>An exhaustive survey on security and privacy issues in Healthcare 4.0</t>
  </si>
  <si>
    <t>https://www.scopus.com/inward/record.uri?eid=2-s2.0-85079184102&amp;doi=10.1016%2fj.comcom.2020.02.018&amp;partnerID=40&amp;md5=3d61a5acb630681b311294adae865776</t>
  </si>
  <si>
    <t>2-s2.0-85073567446</t>
  </si>
  <si>
    <t>rayyan-218688004</t>
  </si>
  <si>
    <t>Industrial Revolution 4.0 in the construction industry: Challenges and opportunities for stakeholders</t>
  </si>
  <si>
    <t>Alaloul, Wesam Salah and Liew, M.S. and Zawawi, Noor Amila Wan Abdullah and Kennedy, Ickx Baldwin</t>
  </si>
  <si>
    <t>https://www.scopus.com/inward/record.uri?eid=2-s2.0-85073567446&amp;doi=10.1016%2fj.asej.2019.08.010&amp;partnerID=40&amp;md5=488fdb4c0c9e4033f09b862471d7d4ec</t>
  </si>
  <si>
    <t>2-s2.0-85085736060</t>
  </si>
  <si>
    <t>rayyan-218688005</t>
  </si>
  <si>
    <t>Decentralized authentication of distributed patients in hospital networks using blockchain</t>
  </si>
  <si>
    <t>Yazdinejad, Abbas and Srivastava, Gautam and Parizi, Reza M. and Dehghantanha, Ali and Choo, Kim-Kwang Raymond and Aledhari, Mohammed</t>
  </si>
  <si>
    <t>https://www.scopus.com/inward/record.uri?eid=2-s2.0-85085736060&amp;doi=10.1109%2fJBHI.2020.2969648&amp;partnerID=40&amp;md5=67fc49faa6e1c9f826ba37515d82a7e7</t>
  </si>
  <si>
    <t>2-s2.0-85091056059</t>
  </si>
  <si>
    <t>rayyan-218688006</t>
  </si>
  <si>
    <t>Blockchain Based Big Data Security Protection Scheme</t>
  </si>
  <si>
    <t>Proceedings of 2020 IEEE 5th Information Technology and Mechatronics Engineering Conference, ITOEC 2020</t>
  </si>
  <si>
    <t>Zhang, Conghui and Li, Yi and Sun, Wenwen and Guan, Shaopeng</t>
  </si>
  <si>
    <t>https://www.scopus.com/inward/record.uri?eid=2-s2.0-85091056059&amp;doi=10.1109%2fITOEC49072.2020.9141914&amp;partnerID=40&amp;md5=2d346d077f6efd28771290b91a59a66d</t>
  </si>
  <si>
    <t>2-s2.0-85086398170</t>
  </si>
  <si>
    <t>rayyan-218688007</t>
  </si>
  <si>
    <t>Traceable Ciphertext Policy Attribute-based Encryption Scheme with User Revocation for Cloud Storage</t>
  </si>
  <si>
    <t>Proceedings - 2020 International Conference on Computer Engineering and Application, ICCEA 2020</t>
  </si>
  <si>
    <t>Wang, Xiong and Chi, Yaping and Zhang, Yang</t>
  </si>
  <si>
    <t>https://www.scopus.com/inward/record.uri?eid=2-s2.0-85086398170&amp;doi=10.1109%2fICCEA50009.2020.00026&amp;partnerID=40&amp;md5=4bc620af09472ed62668741a5224c4a6</t>
  </si>
  <si>
    <t>2-s2.0-85085727619</t>
  </si>
  <si>
    <t>rayyan-218688009</t>
  </si>
  <si>
    <t>A Survey of Distributed Consensus Protocols for Blockchain Networks</t>
  </si>
  <si>
    <t>Xiao, Yang and Zhang, Ning and Lou, Wenjing and Hou, Y. Thomas</t>
  </si>
  <si>
    <t>https://www.scopus.com/inward/record.uri?eid=2-s2.0-85085727619&amp;doi=10.1109%2fCOMST.2020.2969706&amp;partnerID=40&amp;md5=d06aec96c38ea10a12a9d77917eba2b4</t>
  </si>
  <si>
    <t>2-s2.0-85093087385</t>
  </si>
  <si>
    <t>rayyan-218688010</t>
  </si>
  <si>
    <t>Blockchain and machine learning in health care and management</t>
  </si>
  <si>
    <t>2020 International Conference on Mainstreaming Block Chain Implementation, ICOMBI 2020</t>
  </si>
  <si>
    <t>Jain, Sankarr and Anand, Aditya and Gupta, Aman and Awasthi, Kushagra and Gujrati, Sarvesh and Channegowda, Janamejaya</t>
  </si>
  <si>
    <t>https://www.scopus.com/inward/record.uri?eid=2-s2.0-85093087385&amp;doi=10.23919%2fICOMBI48604.2020.9203483&amp;partnerID=40&amp;md5=234faf0965f95dfb958c7d66194729d4</t>
  </si>
  <si>
    <t>2-s2.0-85045982692</t>
  </si>
  <si>
    <t>rayyan-218688011</t>
  </si>
  <si>
    <t>Enabling Efficient User Revocation in Identity-Based Cloud Storage Auditing for Shared Big Data</t>
  </si>
  <si>
    <t>Zhang, Yue and Yu, Jia and Hao, Rong and Wang, Cong and Ren, Kui</t>
  </si>
  <si>
    <t>https://www.scopus.com/inward/record.uri?eid=2-s2.0-85045982692&amp;doi=10.1109%2fTDSC.2018.2829880&amp;partnerID=40&amp;md5=b67f5fe34f3dfe8f61f5c299188ea28c</t>
  </si>
  <si>
    <t>2-s2.0-85081608058</t>
  </si>
  <si>
    <t>rayyan-218688012</t>
  </si>
  <si>
    <t>An efficient certificateless aggregate signature scheme for blockchain-based medical cyber physical systems</t>
  </si>
  <si>
    <t>Shu, Hong and Qi, Ping and Huang, Yongqing and Chen, Fulong and Xie, Dong and Sun, Liping</t>
  </si>
  <si>
    <t>https://www.scopus.com/inward/record.uri?eid=2-s2.0-85081608058&amp;doi=10.3390%2fs20051521&amp;partnerID=40&amp;md5=53c2b788244519e829650552394b771b</t>
  </si>
  <si>
    <t>2-s2.0-85079436633</t>
  </si>
  <si>
    <t>rayyan-218688013</t>
  </si>
  <si>
    <t>Mapping the Evolution of Social Research and Data Science on 30Â Years of Social Indicators Research</t>
  </si>
  <si>
    <t>Social Indicators Research</t>
  </si>
  <si>
    <t>Aria, Massimo and Misuraca, Michelangelo and Spano, Maria</t>
  </si>
  <si>
    <t>https://www.scopus.com/inward/record.uri?eid=2-s2.0-85079436633&amp;doi=10.1007%2fs11205-020-02281-3&amp;partnerID=40&amp;md5=68c660b153764b4efa45fd5892ee2228</t>
  </si>
  <si>
    <t>2-s2.0-85079881955</t>
  </si>
  <si>
    <t>rayyan-218688014</t>
  </si>
  <si>
    <t>Reliable task management based on a smart contract for runtime verification of sensing and actuating tasks in IoT environments</t>
  </si>
  <si>
    <t>Hang, Lei and Kim, Do-Hyeun</t>
  </si>
  <si>
    <t>https://www.scopus.com/inward/record.uri?eid=2-s2.0-85079881955&amp;doi=10.3390%2fs20041207&amp;partnerID=40&amp;md5=96797022d1872ad35f9986b8e96f7250</t>
  </si>
  <si>
    <t>2-s2.0-85096425583</t>
  </si>
  <si>
    <t>rayyan-218688015</t>
  </si>
  <si>
    <t>Secure and Transparent KYC for Banking System Using IPFS and Blockchain Technology</t>
  </si>
  <si>
    <t>2020 IEEE Region 10 Symposium, TENSYMP 2020</t>
  </si>
  <si>
    <t>Mamun, Abdullah Al and Hasan, Sheikh Riad and Bhuiyan, Md Salahuddin and Kaiser, M. Shamim and Yousuf, Mohammad Abu</t>
  </si>
  <si>
    <t>https://www.scopus.com/inward/record.uri?eid=2-s2.0-85096425583&amp;doi=10.1109%2fTENSYMP50017.2020.9230987&amp;partnerID=40&amp;md5=3b57114408aed8c8d87d9b2a316869ab</t>
  </si>
  <si>
    <t>2-s2.0-85078990899</t>
  </si>
  <si>
    <t>rayyan-218688016</t>
  </si>
  <si>
    <t>Blockchain-based fair payment smart contract for public cloud storage auditing</t>
  </si>
  <si>
    <t>Wang, Hao and Qin, Hong and Zhao, Minghao and Wei, Xiaochao and Shen, Hua and Susilo, Willy</t>
  </si>
  <si>
    <t>https://www.scopus.com/inward/record.uri?eid=2-s2.0-85078990899&amp;doi=10.1016%2fj.ins.2020.01.051&amp;partnerID=40&amp;md5=7133a4378d79cc6fd199c08415baaccf</t>
  </si>
  <si>
    <t>2-s2.0-85090090627</t>
  </si>
  <si>
    <t>rayyan-218688017</t>
  </si>
  <si>
    <t>Emerging models of data governance in the age of datafication</t>
  </si>
  <si>
    <t>Big Data and Society</t>
  </si>
  <si>
    <t>Micheli, Marina and Ponti, Marisa and Craglia, Max and Berti Suman, Anna</t>
  </si>
  <si>
    <t>https://www.scopus.com/inward/record.uri?eid=2-s2.0-85090090627&amp;doi=10.1177%2f2053951720948087&amp;partnerID=40&amp;md5=3640f5d9d44987d581bb828dc192e5f2</t>
  </si>
  <si>
    <t>2-s2.0-85089434628</t>
  </si>
  <si>
    <t>rayyan-218688018</t>
  </si>
  <si>
    <t>CEPS: A Cross-Blockchain based Electronic Health Records Privacy-Preserving Scheme</t>
  </si>
  <si>
    <t>Cao, Sheng and Wang, Jing and Du, Xiaojiang and Zhang, Xiaosong and Qin, Xiaolin</t>
  </si>
  <si>
    <t>https://www.scopus.com/inward/record.uri?eid=2-s2.0-85089434628&amp;doi=10.1109%2fICC40277.2020.9149326&amp;partnerID=40&amp;md5=6b5fc81d1a38895a81dcd579360df97c</t>
  </si>
  <si>
    <t>2-s2.0-85086144699</t>
  </si>
  <si>
    <t>rayyan-218688019</t>
  </si>
  <si>
    <t>Blockchain Based Digital Evidence Chain of Custody</t>
  </si>
  <si>
    <t>Yan, Wenqi and Shen, Jiachen and Cao, Zhenfu and Dong, Xiaolei</t>
  </si>
  <si>
    <t>https://www.scopus.com/inward/record.uri?eid=2-s2.0-85086144699&amp;doi=10.1145%2f3390566.3391690&amp;partnerID=40&amp;md5=74f1934736eb20c27bf6ef8152b213db</t>
  </si>
  <si>
    <t>2-s2.0-85091999318</t>
  </si>
  <si>
    <t>rayyan-218688020</t>
  </si>
  <si>
    <t>A New Supervision Strategy based on Blockchain for Electronic Health Records</t>
  </si>
  <si>
    <t>2020 12th International Conference on Electrical Engineering, ICEENG 2020</t>
  </si>
  <si>
    <t>El Sayed, Ammar Ibrahim and Abdelaziz, Mahmoud and Megahed, Mohamed Helmy and Azeem, Mohamed Hassan Abdel</t>
  </si>
  <si>
    <t>https://www.scopus.com/inward/record.uri?eid=2-s2.0-85091999318&amp;doi=10.1109%2fICEENG45378.2020.9171765&amp;partnerID=40&amp;md5=56e3941e77f472fc0da29d2dd63fabca</t>
  </si>
  <si>
    <t>2-s2.0-85083813235</t>
  </si>
  <si>
    <t>rayyan-218688021</t>
  </si>
  <si>
    <t>Blockchain Empowered Cooperative Authentication with Data Traceability in Vehicular Edge Computing</t>
  </si>
  <si>
    <t>Liu, Hong and Zhang, Pengfei and Pu, Geguang and Yang, Tao and Maharjan, Sabita and Zhang, Yan</t>
  </si>
  <si>
    <t>https://www.scopus.com/inward/record.uri?eid=2-s2.0-85083813235&amp;doi=10.1109%2fTVT.2020.2969722&amp;partnerID=40&amp;md5=8adc42a1e5eeeedecdb6e53a32d59077</t>
  </si>
  <si>
    <t>2-s2.0-85081697078</t>
  </si>
  <si>
    <t>rayyan-218688022</t>
  </si>
  <si>
    <t>Applying blockchain technology to improve agri-food traceability: A review of development methods, benefits and challenges</t>
  </si>
  <si>
    <t>Feng, Huanhuan and Wang, Xiang and Duan, Yanqing and Zhang, Jian and Zhang, Xiaoshuan</t>
  </si>
  <si>
    <t>https://www.scopus.com/inward/record.uri?eid=2-s2.0-85081697078&amp;doi=10.1016%2fj.jclepro.2020.121031&amp;partnerID=40&amp;md5=692398f16dfe1fdaa3e2c9195ce569c7</t>
  </si>
  <si>
    <t>2-s2.0-85090879078</t>
  </si>
  <si>
    <t>rayyan-218688023</t>
  </si>
  <si>
    <t>Secure hierarchical deterministic key generation scheme in blockchain-based medical environment</t>
  </si>
  <si>
    <t>Kim, Tae-Hoon and Lee, Im-Yeong</t>
  </si>
  <si>
    <t>https://www.scopus.com/inward/record.uri?eid=2-s2.0-85090879078&amp;doi=10.1145%2f3409934.3409958&amp;partnerID=40&amp;md5=ef7c99e17805b8a263d8dbbb452c3815</t>
  </si>
  <si>
    <t>2-s2.0-85082858839</t>
  </si>
  <si>
    <t>rayyan-218688024</t>
  </si>
  <si>
    <t>Bacillus Calmetteâ€“GuÃ©rin (BCG) vaccine safety surveillance in the Korea Adverse Event Reporting System using the tree-based scan statistic and conventional disproportionality-based algorithms</t>
  </si>
  <si>
    <t>Vaccine</t>
  </si>
  <si>
    <t>0264410X</t>
  </si>
  <si>
    <t>Kim, Ju Hwan and Lee, Hyesung and Shin, Ju-Young</t>
  </si>
  <si>
    <t>https://www.scopus.com/inward/record.uri?eid=2-s2.0-85082858839&amp;doi=10.1016%2fj.vaccine.2020.04.007&amp;partnerID=40&amp;md5=7255af0f5cde9706fbb345d1324e92fe</t>
  </si>
  <si>
    <t>2-s2.0-85087340059</t>
  </si>
  <si>
    <t>rayyan-218688025</t>
  </si>
  <si>
    <t>A Secure and Verifiable Data Sharing Scheme Based on Blockchain in Vehicular Social Networks</t>
  </si>
  <si>
    <t>Fan, Kai and Pan, Qiang and Zhang, Kuan and Bai, Yuhan and Sun, Shili and Li, Hui and Yang, Yintang</t>
  </si>
  <si>
    <t>https://www.scopus.com/inward/record.uri?eid=2-s2.0-85087340059&amp;doi=10.1109%2fTVT.2020.2968094&amp;partnerID=40&amp;md5=608775297c75f0a2ae4f9312c2502a3e</t>
  </si>
  <si>
    <t>2-s2.0-85085619178</t>
  </si>
  <si>
    <t>rayyan-218688026</t>
  </si>
  <si>
    <t>Key-policy attribute-based encryption with keyword search in virtualized environments</t>
  </si>
  <si>
    <t>Yu, Yong and Shi, Junbin and Li, Huilin and Li, Yannan and Du, Xiaojiang and Guizani, Mohsen</t>
  </si>
  <si>
    <t>https://www.scopus.com/inward/record.uri?eid=2-s2.0-85085619178&amp;doi=10.1109%2fJSAC.2020.2986620&amp;partnerID=40&amp;md5=1d15a5aed3147c3ef0ae5d9d5d22a850</t>
  </si>
  <si>
    <t>2-s2.0-85082848510</t>
  </si>
  <si>
    <t>rayyan-218688027</t>
  </si>
  <si>
    <t>Deep Reinforcement Learning for Resource Protection and Real-Time Detection in IoT Environment</t>
  </si>
  <si>
    <t>Liang, Wei and Huang, Weihong and Long, Jing and Zhang, Ke and Li, Kuan-Ching and Zhang, Dafang</t>
  </si>
  <si>
    <t>https://www.scopus.com/inward/record.uri?eid=2-s2.0-85082848510&amp;doi=10.1109%2fJIOT.2020.2974281&amp;partnerID=40&amp;md5=2f918a73e2c63f7335357655a9a9d566</t>
  </si>
  <si>
    <t>2-s2.0-85064928815</t>
  </si>
  <si>
    <t>rayyan-218688028</t>
  </si>
  <si>
    <t>Blockchain-oriented dynamic modelling of smart contract design and execution in the supply chain</t>
  </si>
  <si>
    <t>Dolgui, Alexandre and Ivanov, Dmitry and Potryasaev, Semyon and Sokolov, Boris and Ivanova, Marina and Werner, Frank</t>
  </si>
  <si>
    <t>https://www.scopus.com/inward/record.uri?eid=2-s2.0-85064928815&amp;doi=10.1080%2f00207543.2019.1627439&amp;partnerID=40&amp;md5=fbfd2fd538e62048cdde8e70d1503312</t>
  </si>
  <si>
    <t>2-s2.0-85083863289</t>
  </si>
  <si>
    <t>rayyan-218688029</t>
  </si>
  <si>
    <t>Blockchain Empowered Asynchronous Federated Learning for Secure Data Sharing in Internet of Vehicles</t>
  </si>
  <si>
    <t>Lu, Yunlong and Huang, Xiaohong and Zhang, Ke and Maharjan, Sabita and Zhang, Yan</t>
  </si>
  <si>
    <t>https://www.scopus.com/inward/record.uri?eid=2-s2.0-85083863289&amp;doi=10.1109%2fTVT.2020.2973651&amp;partnerID=40&amp;md5=49f9f9ab6f190896ab5866f21491dfec</t>
  </si>
  <si>
    <t>2-s2.0-85082090992</t>
  </si>
  <si>
    <t>rayyan-218688030</t>
  </si>
  <si>
    <t>Real-time concealed object detection from passive millimeter wave images based on the YOLOV3 algorithm</t>
  </si>
  <si>
    <t>Pang, Lei and Liu, Hui and Chen, Yang and Miao, Jungang</t>
  </si>
  <si>
    <t>https://www.scopus.com/inward/record.uri?eid=2-s2.0-85082090992&amp;doi=10.3390%2fs20061678&amp;partnerID=40&amp;md5=429e0d8e7878fac40aebc8a7b161ce1c</t>
  </si>
  <si>
    <t>2-s2.0-85083695540</t>
  </si>
  <si>
    <t>rayyan-218688031</t>
  </si>
  <si>
    <t>Digital technology enablers and their implications for supply chain management</t>
  </si>
  <si>
    <t>https://www.scopus.com/inward/record.uri?eid=2-s2.0-85083695540&amp;doi=10.1080%2f16258312.2020.1751568&amp;partnerID=40&amp;md5=1502d34fa7b4f214f0a2e1a139fea2a6</t>
  </si>
  <si>
    <t>2-s2.0-85079776342</t>
  </si>
  <si>
    <t>rayyan-218688032</t>
  </si>
  <si>
    <t>On the Design of a Flexible Delegation Model for the Internet of Things Using Blockchain</t>
  </si>
  <si>
    <t>Pal, Shantanu and Rabehaja, Tahiry and Hitchens, Michael and Varadharajan, Vijay and Hill, Ambrose</t>
  </si>
  <si>
    <t>https://www.scopus.com/inward/record.uri?eid=2-s2.0-85079776342&amp;doi=10.1109%2fTII.2019.2925898&amp;partnerID=40&amp;md5=afed5678f9390c9892835a307ca400a6</t>
  </si>
  <si>
    <t>2-s2.0-85088568055</t>
  </si>
  <si>
    <t>rayyan-218688033</t>
  </si>
  <si>
    <t>Understanding Cryptocurrencies</t>
  </si>
  <si>
    <t>Journal of Financial Econometrics</t>
  </si>
  <si>
    <t>HÃ¤rdle, Wolfgang Karl and Harvey, Campbell R and Reule, Raphael C. G</t>
  </si>
  <si>
    <t>https://www.scopus.com/inward/record.uri?eid=2-s2.0-85088568055&amp;doi=10.1093%2fjjfinec%2fnbz033&amp;partnerID=40&amp;md5=6cd656b8e544e33f793a27e6b488ca97</t>
  </si>
  <si>
    <t>2-s2.0-85103303362</t>
  </si>
  <si>
    <t>rayyan-218688034</t>
  </si>
  <si>
    <t>Research on Big Data Storage Method based on IPFS and Blockchain</t>
  </si>
  <si>
    <t>Tang, Jing and Jia, Tao and Chen, Haibo and Wei, Chuncheng</t>
  </si>
  <si>
    <t>https://www.scopus.com/inward/record.uri?eid=2-s2.0-85103303362&amp;doi=10.1145%2f3442705.3442714&amp;partnerID=40&amp;md5=3174af06855574769e85fc2ef8616938</t>
  </si>
  <si>
    <t>2-s2.0-85087218001</t>
  </si>
  <si>
    <t>rayyan-218688035</t>
  </si>
  <si>
    <t>The challenges and countermeasures of blockchain in finance and economics</t>
  </si>
  <si>
    <t>Systems Research and Behavioral Science</t>
  </si>
  <si>
    <t>Zhang, Li and Xie, Yongping and Zheng, Yang and Xue, Wei and Zheng, Xianrong and Xu, Xiaobo</t>
  </si>
  <si>
    <t>https://www.scopus.com/inward/record.uri?eid=2-s2.0-85087218001&amp;doi=10.1002%2fsres.2710&amp;partnerID=40&amp;md5=514afdfbdefa4811a31c1107f657771f</t>
  </si>
  <si>
    <t>2-s2.0-85087332149</t>
  </si>
  <si>
    <t>rayyan-218688036</t>
  </si>
  <si>
    <t>TrustAccess: A Trustworthy Secure Ciphertext-Policy and Attribute Hiding Access Control Scheme Based on Blockchain</t>
  </si>
  <si>
    <t>Gao, Sheng and Piao, Guirong and Zhu, Jianming and Ma, Xindi and Ma, Jianfeng</t>
  </si>
  <si>
    <t>https://www.scopus.com/inward/record.uri?eid=2-s2.0-85087332149&amp;doi=10.1109%2fTVT.2020.2967099&amp;partnerID=40&amp;md5=e925712f07e2c855b8e783326f2242bb</t>
  </si>
  <si>
    <t>2-s2.0-85085928065</t>
  </si>
  <si>
    <t>rayyan-218688037</t>
  </si>
  <si>
    <t>IMD2020: A Large-Scale Annotated Dataset Tailored for Detecting Manipulated Images</t>
  </si>
  <si>
    <t>Proceedings - 2020 IEEE Winter Conference on Applications of Computer Vision Workshops, WACVW 2020</t>
  </si>
  <si>
    <t>Novozamsky, Adam and Saic, Stanislav and Mahdian, Babak</t>
  </si>
  <si>
    <t>https://www.scopus.com/inward/record.uri?eid=2-s2.0-85085928065&amp;doi=10.1109%2fWACVW50321.2020.9096940&amp;partnerID=40&amp;md5=c07f843895a471ba9b6e02ddc6b858b8</t>
  </si>
  <si>
    <t>2-s2.0-85085360274</t>
  </si>
  <si>
    <t>rayyan-218688038</t>
  </si>
  <si>
    <t>Towards understanding cybersecurity capability in Australian healthcare organisations: a systematic review of recent trends, threats and mitigation</t>
  </si>
  <si>
    <t>Intelligence and National Security</t>
  </si>
  <si>
    <t>Offner, K.L. and Sitnikova, E. and Joiner, K. and MacIntyre, C.R.</t>
  </si>
  <si>
    <t>https://www.scopus.com/inward/record.uri?eid=2-s2.0-85085360274&amp;doi=10.1080%2f02684527.2020.1752459&amp;partnerID=40&amp;md5=67df8d15333aed5217fab51927dbdde1</t>
  </si>
  <si>
    <t>rayyan-218688039</t>
  </si>
  <si>
    <t>A patient-centric health information exchange framework using blockchain technology</t>
  </si>
  <si>
    <t>Zhuang, Yan and Sheets, Lincoln R. and Chen, Yin-Wu and Shae, Zon-Yin and Tsai, Jeffrey J.P. and Shyu, Chi-Ren</t>
  </si>
  <si>
    <t>https://www.scopus.com/inward/record.uri?eid=2-s2.0-85089203572&amp;doi=10.1109%2fJBHI.2020.2993072&amp;partnerID=40&amp;md5=eeec35328ec6e6df55eb7b7a6440aa58</t>
  </si>
  <si>
    <t>2-s2.0-85071436259</t>
  </si>
  <si>
    <t>rayyan-218688040</t>
  </si>
  <si>
    <t>Blockchain-based multiple groups data sharing with anonymity and traceability</t>
  </si>
  <si>
    <t>Science China Information Sciences</t>
  </si>
  <si>
    <t>1674733X</t>
  </si>
  <si>
    <t>Huang, Hui and Chen, Xiaofeng and Wang, Jianfeng</t>
  </si>
  <si>
    <t>https://www.scopus.com/inward/record.uri?eid=2-s2.0-85071436259&amp;doi=10.1007%2fs11432-018-9781-0&amp;partnerID=40&amp;md5=3fa2714a58114146f9022869d25b579e</t>
  </si>
  <si>
    <t>Science in China Press</t>
  </si>
  <si>
    <t>2-s2.0-85106350629</t>
  </si>
  <si>
    <t>rayyan-218688041</t>
  </si>
  <si>
    <t>Development of IoT based data-driven agriculture supply chain performance measurement framework</t>
  </si>
  <si>
    <t>Yadav, Sanjeev and Garg, Dixit and Luthra, Sunil</t>
  </si>
  <si>
    <t>https://www.scopus.com/inward/record.uri?eid=2-s2.0-85106350629&amp;doi=10.1108%2fJEIM-11-2019-0369&amp;partnerID=40&amp;md5=d447e64743f7e72d5856e6f2324bb4c7</t>
  </si>
  <si>
    <t>2-s2.0-85084227521</t>
  </si>
  <si>
    <t>rayyan-218688042</t>
  </si>
  <si>
    <t>Technologies, opportunities and challenges of the industrial revolution 4.0: Theoretical considerations</t>
  </si>
  <si>
    <t>Entrepreneurial Business and Economics Review</t>
  </si>
  <si>
    <t>2353883X</t>
  </si>
  <si>
    <t>Rymarczyk, Jan</t>
  </si>
  <si>
    <t>https://www.scopus.com/inward/record.uri?eid=2-s2.0-85084227521&amp;doi=10.15678%2fEBER.2020.080110&amp;partnerID=40&amp;md5=224406b843aa5a37ef06bdbae4d97912</t>
  </si>
  <si>
    <t>Cracow University of Economics</t>
  </si>
  <si>
    <t>2-s2.0-85091635320</t>
  </si>
  <si>
    <t>rayyan-218688043</t>
  </si>
  <si>
    <t>A Blockchain-Based Approach to Enable Remote Sensing Trusted Data</t>
  </si>
  <si>
    <t>2020 IEEE Latin American GRSS and ISPRS Remote Sensing Conference, LAGIRS 2020 - Proceedings</t>
  </si>
  <si>
    <t>Pincheira, Miguel and Donini, Elena and Giaffreda, Raffaele and Vecchio, Massimo</t>
  </si>
  <si>
    <t>https://www.scopus.com/inward/record.uri?eid=2-s2.0-85091635320&amp;doi=10.1109%2fLAGIRS48042.2020.9165589&amp;partnerID=40&amp;md5=2cd7a8865356e3f883524a7dcb010365</t>
  </si>
  <si>
    <t>2-s2.0-85084975498</t>
  </si>
  <si>
    <t>rayyan-218688044</t>
  </si>
  <si>
    <t>News media trust and its impact on media use: toward a framework for future research</t>
  </si>
  <si>
    <t>Annals of the International Communication Association</t>
  </si>
  <si>
    <t>StrÃ¶mbÃ¤ck, Jesper and Tsfati, Yariv and Boomgaarden, Hajo and Damstra, Alyt and Lindgren, Elina and Vliegenthart, Rens and Lindholm, Torun</t>
  </si>
  <si>
    <t>https://www.scopus.com/inward/record.uri?eid=2-s2.0-85084975498&amp;doi=10.1080%2f23808985.2020.1755338&amp;partnerID=40&amp;md5=a75bc1859cf4726b8424d92d4dac093f</t>
  </si>
  <si>
    <t>2-s2.0-85090887804</t>
  </si>
  <si>
    <t>rayyan-218688045</t>
  </si>
  <si>
    <t>Cryptanalysis of the Modified SHA256</t>
  </si>
  <si>
    <t>Cortez, Dan Michael A. and Sison, Ariel M. and Medina, Ruji P.</t>
  </si>
  <si>
    <t>https://www.scopus.com/inward/record.uri?eid=2-s2.0-85090887804&amp;doi=10.1145%2f3409501.3409513&amp;partnerID=40&amp;md5=82bed1641053ec1329e332d222d605dd</t>
  </si>
  <si>
    <t>2-s2.0-85082537728</t>
  </si>
  <si>
    <t>rayyan-218688046</t>
  </si>
  <si>
    <t>A grid-based secure product data exchange for cloud-based collaborative design</t>
  </si>
  <si>
    <t>Wu, Yiqi and He, Fazhi and Yang, Yueting</t>
  </si>
  <si>
    <t>https://www.scopus.com/inward/record.uri?eid=2-s2.0-85082537728&amp;doi=10.1142%2fS0218843020400067&amp;partnerID=40&amp;md5=7f00201b376c6e2afe9f18720e8d1b5d</t>
  </si>
  <si>
    <t>2-s2.0-85083740440</t>
  </si>
  <si>
    <t>rayyan-218688047</t>
  </si>
  <si>
    <t>SEM-ACSIT: Secure and Efficient Multiauthority Access Control for IoT Cloud Storage</t>
  </si>
  <si>
    <t>Xiong, Shuming and Ni, Qiang and Wang, Liangmin and Wang, Qian</t>
  </si>
  <si>
    <t>https://www.scopus.com/inward/record.uri?eid=2-s2.0-85083740440&amp;doi=10.1109%2fJIOT.2020.2963899&amp;partnerID=40&amp;md5=05b5ec570c5734f01821cf035c3401da</t>
  </si>
  <si>
    <t>2-s2.0-85081210638</t>
  </si>
  <si>
    <t>rayyan-218688048</t>
  </si>
  <si>
    <t>A systematic literature review on privacy by design in the healthcare sector</t>
  </si>
  <si>
    <t>Semantha, Farida Habib and Azam, Sami and Yeo, Kheng Cher and Shanmugam, Bharanidharan</t>
  </si>
  <si>
    <t>https://www.scopus.com/inward/record.uri?eid=2-s2.0-85081210638&amp;doi=10.3390%2felectronics9030452&amp;partnerID=40&amp;md5=0055b6d488733de8acbce7f9bfe53db0</t>
  </si>
  <si>
    <t>2-s2.0-85077471633</t>
  </si>
  <si>
    <t>rayyan-218688049</t>
  </si>
  <si>
    <t>ReDMark: Framework for residual diffusion watermarking based on deep networks</t>
  </si>
  <si>
    <t>Ahmadi, Mahdi and Norouzi, Alireza and Karimi, Nader and Samavi, Shadrokh and Emami, Ali</t>
  </si>
  <si>
    <t>https://www.scopus.com/inward/record.uri?eid=2-s2.0-85077471633&amp;doi=10.1016%2fj.eswa.2019.113157&amp;partnerID=40&amp;md5=935e582a947546b6b9dcee615f00d42b</t>
  </si>
  <si>
    <t>2-s2.0-85081328173</t>
  </si>
  <si>
    <t>rayyan-218688050</t>
  </si>
  <si>
    <t>Electronic medical record systems: decision support examination framework for individual, security and privacy concerns using multi-perspective analysis</t>
  </si>
  <si>
    <t>Health and Technology</t>
  </si>
  <si>
    <t>Enaizan, Odai and Zaidan, A.A. and Alwi, N.H.M. and Zaidan, B.B. and Alsalem, M.A. and Albahri, O.S. and Albahri, A.S.</t>
  </si>
  <si>
    <t>https://www.scopus.com/inward/record.uri?eid=2-s2.0-85081328173&amp;doi=10.1007%2fs12553-018-0278-7&amp;partnerID=40&amp;md5=be0791658e15edec3e5aeff62287797d</t>
  </si>
  <si>
    <t>2-s2.0-85089953060</t>
  </si>
  <si>
    <t>rayyan-218688051</t>
  </si>
  <si>
    <t>Performance evaluation of an independent time optimized infrastructure for big data analytics that maintains symmetry</t>
  </si>
  <si>
    <t>Vats, Satvik and Sagar, Bharat Bhushan and Singh, Karan and Ahmadian, Ali and Pansera, Bruno A.</t>
  </si>
  <si>
    <t>https://www.scopus.com/inward/record.uri?eid=2-s2.0-85089953060&amp;doi=10.3390%2fSYM12081274&amp;partnerID=40&amp;md5=e3e8ff610bd5b6b25cd01013f77f8c61</t>
  </si>
  <si>
    <t>2-s2.0-85099283365</t>
  </si>
  <si>
    <t>rayyan-218688052</t>
  </si>
  <si>
    <t>Dropbox forensics: Forensic analysis of a cloud storage service</t>
  </si>
  <si>
    <t>Lim, Shu Yun and Johan, Alfonso and Daud, Paridah and Ismail, Noor Azma</t>
  </si>
  <si>
    <t>https://www.scopus.com/inward/record.uri?eid=2-s2.0-85099283365&amp;doi=10.14445%2f22315381%2fCATI3P207&amp;partnerID=40&amp;md5=a7bb6d47e091c01f6eeabe5fe60144ea</t>
  </si>
  <si>
    <t>2-s2.0-85085495830</t>
  </si>
  <si>
    <t>rayyan-218688053</t>
  </si>
  <si>
    <t>An image steganography approach based on k-least significant bits (k-LSB)</t>
  </si>
  <si>
    <t>Elharrouss, Omar and Almaadeed, Noor and Al-Maadeed, Somaya</t>
  </si>
  <si>
    <t>https://www.scopus.com/inward/record.uri?eid=2-s2.0-85085495830&amp;doi=10.1109%2fICIoT48696.2020.9089566&amp;partnerID=40&amp;md5=5a125a77c539344753e1c6886628963a</t>
  </si>
  <si>
    <t>2-s2.0-85096748816</t>
  </si>
  <si>
    <t>rayyan-218688054</t>
  </si>
  <si>
    <t>Cybersecurity assurance in the emerging manufacturing-as-a-service (MaaS) paradigm: A lesson from the video streaming industry</t>
  </si>
  <si>
    <t>Tiwari, Akash and Narasimha Reddy, A.L. and Bukkapatnam, Satish T.S.</t>
  </si>
  <si>
    <t>https://www.scopus.com/inward/record.uri?eid=2-s2.0-85096748816&amp;doi=10.1520%2fSSMS20200066&amp;partnerID=40&amp;md5=804828a1efebf562889f197760270fe8</t>
  </si>
  <si>
    <t>2-s2.0-85091477138</t>
  </si>
  <si>
    <t>rayyan-218688055</t>
  </si>
  <si>
    <t>Blockchain based secure IoT data sharing framework for SDN-enabled smart communities</t>
  </si>
  <si>
    <t>Gao, Ying and Chen, Yijian and Lin, Hongliang and Rodrigues, Joel J.P.C.</t>
  </si>
  <si>
    <t>https://www.scopus.com/inward/record.uri?eid=2-s2.0-85091477138&amp;doi=10.1109%2fINFOCOMWKSHPS50562.2020.9162725&amp;partnerID=40&amp;md5=984d017d104477f0d5876cd38f99aae1</t>
  </si>
  <si>
    <t>2-s2.0-85085904519</t>
  </si>
  <si>
    <t>rayyan-218688056</t>
  </si>
  <si>
    <t>CT Image-Guided Electrical Impedance Tomography for Medical Imaging</t>
  </si>
  <si>
    <t>IEEE Transactions on Medical Imaging</t>
  </si>
  <si>
    <t>Li, Ziang and Zhang, Jie and Liu, Dong and Du, Jiangfeng</t>
  </si>
  <si>
    <t>https://www.scopus.com/inward/record.uri?eid=2-s2.0-85085904519&amp;doi=10.1109%2fTMI.2019.2958670&amp;partnerID=40&amp;md5=4a93d1cbc70b207089568d159553198b</t>
  </si>
  <si>
    <t>2-s2.0-85060074023</t>
  </si>
  <si>
    <t>rayyan-218688057</t>
  </si>
  <si>
    <t>Dynamic Outsourced Auditing Services for Cloud Storage Based on Batch-Leaves-Authenticated Merkle Hash Tree</t>
  </si>
  <si>
    <t>Rao, Lu and Zhang, Hua and Tu, Tengfei</t>
  </si>
  <si>
    <t>https://www.scopus.com/inward/record.uri?eid=2-s2.0-85060074023&amp;doi=10.1109%2fTSC.2017.2708116&amp;partnerID=40&amp;md5=d3ce12ebe3ea4d5af9d8bf60c733981d</t>
  </si>
  <si>
    <t>Institute of Electrical and Electronics Engineers</t>
  </si>
  <si>
    <t>2-s2.0-85082876128</t>
  </si>
  <si>
    <t>rayyan-218688058</t>
  </si>
  <si>
    <t>A novel competitive swarm optimized RBF neural network model for short-term solar power generation forecasting</t>
  </si>
  <si>
    <t>Yang, Zhile and Mourshed, Monjur and Liu, Kailong and Xu, Xinzhi and Feng, Shengzhong</t>
  </si>
  <si>
    <t>https://www.scopus.com/inward/record.uri?eid=2-s2.0-85082876128&amp;doi=10.1016%2fj.neucom.2019.09.110&amp;partnerID=40&amp;md5=f029c3fbb25e2e238fb4f18d2cff386a</t>
  </si>
  <si>
    <t>rayyan-218688059</t>
  </si>
  <si>
    <t>Alniamy, Afnan and Taylor, Bradley D.</t>
  </si>
  <si>
    <t>https://www.scopus.com/inward/record.uri?eid=2-s2.0-85086142908&amp;doi=10.1145%2f3390566.3391688&amp;partnerID=40&amp;md5=ff8ab15f56af2d2bf8463d1d700a1119</t>
  </si>
  <si>
    <t>2-s2.0-85083061582</t>
  </si>
  <si>
    <t>rayyan-218688060</t>
  </si>
  <si>
    <t>Security issues and framework of electronic medical record: A review</t>
  </si>
  <si>
    <t>Adamu, Jibril and Hamzah, Raseeda and Rosli, Marshima Mohd</t>
  </si>
  <si>
    <t>https://www.scopus.com/inward/record.uri?eid=2-s2.0-85083061582&amp;doi=10.11591%2feei.v9i2.2064&amp;partnerID=40&amp;md5=128657aa89f6bbf429774aa22de648e6</t>
  </si>
  <si>
    <t>2-s2.0-85091487585</t>
  </si>
  <si>
    <t>rayyan-218688061</t>
  </si>
  <si>
    <t>Attribute-based Multi-Signature and Encryption for EHR Management: A Blockchain-based Solution</t>
  </si>
  <si>
    <t>IEEE International Conference on Blockchain and Cryptocurrency, ICBC 2020</t>
  </si>
  <si>
    <t>Guo, Hao and Li, Wanxin and Meamari, Ehsan and Shen, Chien-Chung and Nejad, Mark</t>
  </si>
  <si>
    <t>https://www.scopus.com/inward/record.uri?eid=2-s2.0-85091487585&amp;doi=10.1109%2fICBC48266.2020.9169395&amp;partnerID=40&amp;md5=95a9eda89abc2115b426d63f151f4501</t>
  </si>
  <si>
    <t>2-s2.0-85078491522</t>
  </si>
  <si>
    <t>rayyan-218688062</t>
  </si>
  <si>
    <t>Blockchain technology: Is it hype or real in the construction industry?</t>
  </si>
  <si>
    <t>Perera, Srinath and Nanayakkara, Samudaya and Rodrigo, M.N.N. and Senaratne, Sepani and Weinand, Ralf</t>
  </si>
  <si>
    <t>https://www.scopus.com/inward/record.uri?eid=2-s2.0-85078491522&amp;doi=10.1016%2fj.jii.2020.100125&amp;partnerID=40&amp;md5=05d7f7fd510f32dad3d51f26f567a8ca</t>
  </si>
  <si>
    <t>2-s2.0-85081670877</t>
  </si>
  <si>
    <t>rayyan-218688063</t>
  </si>
  <si>
    <t>Blockchain and Federated Learning for Privacy-Preserved Data Sharing in Industrial IoT</t>
  </si>
  <si>
    <t>Lu, Yunlong and Huang, Xiaohong and Dai, Yueyue and Maharjan, Sabita and Zhang, Yan</t>
  </si>
  <si>
    <t>https://www.scopus.com/inward/record.uri?eid=2-s2.0-85081670877&amp;doi=10.1109%2fTII.2019.2942190&amp;partnerID=40&amp;md5=3f75f8f4b9f25efaaa29afcacd60cef3</t>
  </si>
  <si>
    <t>2-s2.0-85085740758</t>
  </si>
  <si>
    <t>rayyan-218688064</t>
  </si>
  <si>
    <t>Scalable Architecture for sharing EHR using the Hyperledger Blockchain</t>
  </si>
  <si>
    <t>Proceedings - 2020 IEEE International Conference on Software Architecture Companion, ICSA-C 2020</t>
  </si>
  <si>
    <t>Fernandes, Andressa and Rocha, Vladimir and Conceicao, Arlindo F. Da and Horita, Flavio</t>
  </si>
  <si>
    <t>https://www.scopus.com/inward/record.uri?eid=2-s2.0-85085740758&amp;doi=10.1109%2fICSA-C50368.2020.00032&amp;partnerID=40&amp;md5=594cf131cb1d8d7307ee43c26aee1940</t>
  </si>
  <si>
    <t>2-s2.0-85079095464</t>
  </si>
  <si>
    <t>rayyan-218688065</t>
  </si>
  <si>
    <t>Understanding How to Implement Privacy by Design, One Step at a Time</t>
  </si>
  <si>
    <t>Cavoukian, Ann</t>
  </si>
  <si>
    <t>https://www.scopus.com/inward/record.uri?eid=2-s2.0-85079095464&amp;doi=10.1109%2fMCE.2019.2953739&amp;partnerID=40&amp;md5=4d418fc8b1bf1e084f8b6c2206f62a43</t>
  </si>
  <si>
    <t>2-s2.0-85079237559</t>
  </si>
  <si>
    <t>rayyan-218688066</t>
  </si>
  <si>
    <t>Electronic evidence in the blockchain era: New rules on authenticity and integrity</t>
  </si>
  <si>
    <t>Wu, Hong and Zheng, Guan</t>
  </si>
  <si>
    <t>https://www.scopus.com/inward/record.uri?eid=2-s2.0-85079237559&amp;doi=10.1016%2fj.clsr.2020.105401&amp;partnerID=40&amp;md5=7f208118d95f13e536892db137523aaa</t>
  </si>
  <si>
    <t>2-s2.0-85078119789</t>
  </si>
  <si>
    <t>rayyan-218688067</t>
  </si>
  <si>
    <t>Reliability of response region: A novel mechanism in visual tracking by edge computing for IIoT environments</t>
  </si>
  <si>
    <t>Liu, Shuai and Guo, Chunli and Al-Turjman, Fadi and Muhammad, Khan and de Albuquerque, Victor Hugo C.</t>
  </si>
  <si>
    <t>https://www.scopus.com/inward/record.uri?eid=2-s2.0-85078119789&amp;doi=10.1016%2fj.ymssp.2019.106537&amp;partnerID=40&amp;md5=5fd6809d51ab7cc8b5c8647a0054b801</t>
  </si>
  <si>
    <t>2-s2.0-85093648330</t>
  </si>
  <si>
    <t>rayyan-218688068</t>
  </si>
  <si>
    <t>The inter planetary file system and the filecoin network</t>
  </si>
  <si>
    <t>Proceedings - 50th Annual IEEE/IFIP International Conference on Dependable Systems and Networks: Supplemental Volume, DSN-S 2020</t>
  </si>
  <si>
    <t>Psaras, Yiannis and Dias, David</t>
  </si>
  <si>
    <t>https://www.scopus.com/inward/record.uri?eid=2-s2.0-85093648330&amp;doi=10.1109%2fDSN-S50200.2020.00043&amp;partnerID=40&amp;md5=e963b2387f93112ada04589f4ad3c74d</t>
  </si>
  <si>
    <t>2-s2.0-85073819343</t>
  </si>
  <si>
    <t>rayyan-218688069</t>
  </si>
  <si>
    <t>An efficient image encryption using non-dominated sorting genetic algorithm-III based 4-D chaotic maps: Image encryption</t>
  </si>
  <si>
    <t>Gupta, Anvita and Singh, Dilbag and Kaur, Manjit</t>
  </si>
  <si>
    <t>https://www.scopus.com/inward/record.uri?eid=2-s2.0-85073819343&amp;doi=10.1007%2fs12652-019-01493-x&amp;partnerID=40&amp;md5=535bb2d666f694492096980430e43070</t>
  </si>
  <si>
    <t>2-s2.0-85104433766</t>
  </si>
  <si>
    <t>rayyan-218688070</t>
  </si>
  <si>
    <t>Healthcare data breaches: Insights and implications</t>
  </si>
  <si>
    <t>Seh, Adil Hussain and Zarour, Mohammad and Alenezi, Mamdouh and Sarkar, Amal Krishna and Agrawal, Alka and Kumar, Rajeev and Khan, Raees Ahmad</t>
  </si>
  <si>
    <t>https://www.scopus.com/inward/record.uri?eid=2-s2.0-85104433766&amp;doi=10.3390%2fhealthcare8020133&amp;partnerID=40&amp;md5=eb1fb665f4b5342c0499df114eb3e605</t>
  </si>
  <si>
    <t>2-s2.0-85086280764</t>
  </si>
  <si>
    <t>rayyan-218688071</t>
  </si>
  <si>
    <t>Improving the healthcare effectiveness: The possible role of EHR, IoMT and Blockchain</t>
  </si>
  <si>
    <t>Girardi, Francesco and De Gennaro, Gaetano and Colizzi, Lucio and Convertini, Nicola</t>
  </si>
  <si>
    <t>https://www.scopus.com/inward/record.uri?eid=2-s2.0-85086280764&amp;doi=10.3390%2felectronics9060884&amp;partnerID=40&amp;md5=4cb33e8ab1e69d8da590e44bd7657015</t>
  </si>
  <si>
    <t>2-s2.0-85088228381</t>
  </si>
  <si>
    <t>rayyan-218688072</t>
  </si>
  <si>
    <t>Internet of things based blockchain for temperature monitoring and counterfeit pharmaceutical prevention</t>
  </si>
  <si>
    <t>Singh, Rajani and Dwivedi, Ashutosh Dhar and Srivastava, Gautam</t>
  </si>
  <si>
    <t>https://www.scopus.com/inward/record.uri?eid=2-s2.0-85088228381&amp;doi=10.3390%2fs20143951&amp;partnerID=40&amp;md5=f95f66e47a2ddddc1c2d60f5e0ab5844</t>
  </si>
  <si>
    <t>2-s2.0-85091395428</t>
  </si>
  <si>
    <t>rayyan-218688073</t>
  </si>
  <si>
    <t>Reduction of Multiplications in Convolutional Neural Networks</t>
  </si>
  <si>
    <t>Ali, Munawar and Yin, Baoqun and Kunar, Aakash and Sheikh, Ali Muhammad and Bilal, Hazrat</t>
  </si>
  <si>
    <t>https://www.scopus.com/inward/record.uri?eid=2-s2.0-85091395428&amp;doi=10.23919%2fCCC50068.2020.9188843&amp;partnerID=40&amp;md5=d30babe55f1d421812c7a8e57293f2ee</t>
  </si>
  <si>
    <t>2-s2.0-85136875394</t>
  </si>
  <si>
    <t>rayyan-218688074</t>
  </si>
  <si>
    <t>Industrial internet of things: How industrial internet of things impacts the supply chain</t>
  </si>
  <si>
    <t>Internet of Things (IoT) Applications for Enterprise Productivity</t>
  </si>
  <si>
    <t>Kaya, Sema Kayapinar</t>
  </si>
  <si>
    <t>https://www.scopus.com/inward/record.uri?eid=2-s2.0-85136875394&amp;doi=10.4018%2f978-1-7998-3175-4.ch006&amp;partnerID=40&amp;md5=dd37dd5259d839c0c5e31fb75ee4bc25</t>
  </si>
  <si>
    <t>2-s2.0-85074036274</t>
  </si>
  <si>
    <t>rayyan-218688075</t>
  </si>
  <si>
    <t>Electronic health records in a Blockchain: A systematic review</t>
  </si>
  <si>
    <t>Health Informatics Journal</t>
  </si>
  <si>
    <t>Mayer, AndrÃ© Henrique and da Costa, Cristiano AndrÃ© and Righi, Rodrigo da Rosa</t>
  </si>
  <si>
    <t>https://www.scopus.com/inward/record.uri?eid=2-s2.0-85074036274&amp;doi=10.1177%2f1460458219866350&amp;partnerID=40&amp;md5=b7ba759c55a069a2ada997a1332b94e5</t>
  </si>
  <si>
    <t>2-s2.0-85074000821</t>
  </si>
  <si>
    <t>rayyan-218688076</t>
  </si>
  <si>
    <t>Evaluating privacy impact assessment methods: guidelines and best practice</t>
  </si>
  <si>
    <t>Vemou, Konstantina and Karyda, Maria</t>
  </si>
  <si>
    <t>https://www.scopus.com/inward/record.uri?eid=2-s2.0-85074000821&amp;doi=10.1108%2fICS-04-2019-0047&amp;partnerID=40&amp;md5=0c938a3f6e130b66a2783506236b23eb</t>
  </si>
  <si>
    <t>2-s2.0-85061509476</t>
  </si>
  <si>
    <t>rayyan-218688077</t>
  </si>
  <si>
    <t>Video steganography using knight tour algorithm and LSB method for encrypted data</t>
  </si>
  <si>
    <t>Journal of Intelligent Systems</t>
  </si>
  <si>
    <t>Younus, Zeyad Safaa and Younus, Ghada Thanoon</t>
  </si>
  <si>
    <t>https://www.scopus.com/inward/record.uri?eid=2-s2.0-85061509476&amp;doi=10.1515%2fjisys-2018-0225&amp;partnerID=40&amp;md5=d639c120ed128019d6c6fc1fb54638cb</t>
  </si>
  <si>
    <t>2-s2.0-85084927004</t>
  </si>
  <si>
    <t>rayyan-218688078</t>
  </si>
  <si>
    <t>Blockchain for Industry 4.0: A comprehensive review</t>
  </si>
  <si>
    <t>Bodkhe, Umesh and Tanwar, Sudeep and Parekh, Karan and Khanpara, Pimal and Tyagi, Sudhanshu and Kumar, Neeraj and Alazab, Mamoun</t>
  </si>
  <si>
    <t>https://www.scopus.com/inward/record.uri?eid=2-s2.0-85084927004&amp;doi=10.1109%2fACCESS.2020.2988579&amp;partnerID=40&amp;md5=dda5162a9e87bf599a1a961af452d010</t>
  </si>
  <si>
    <t>2-s2.0-85079191697</t>
  </si>
  <si>
    <t>rayyan-218688079</t>
  </si>
  <si>
    <t>Detection of sensitive data to counter global terrorism</t>
  </si>
  <si>
    <t>Adhikari, Binod Kumar and Zuo, Wanli and Maharjan, Ramesh and Han, Xuming and Liang, Shining</t>
  </si>
  <si>
    <t>https://www.scopus.com/inward/record.uri?eid=2-s2.0-85079191697&amp;doi=10.3390%2fapp10010182&amp;partnerID=40&amp;md5=b5df3a1f9430c87de9bc87058f48beee</t>
  </si>
  <si>
    <t>2-s2.0-85082239917</t>
  </si>
  <si>
    <t>rayyan-218688080</t>
  </si>
  <si>
    <t>Next generation smart built environments: The fusion of empathy, privacy and ethics</t>
  </si>
  <si>
    <t>Proceedings - 1st IEEE International Conference on Trust, Privacy and Security in Intelligent Systems and Applications, TPS-ISA 2019</t>
  </si>
  <si>
    <t>Gracanin, Denis and Lasisi, Ramoni O. and Azab, Mohamed and Eltoweissy, Mohamed</t>
  </si>
  <si>
    <t>https://www.scopus.com/inward/record.uri?eid=2-s2.0-85082239917&amp;doi=10.1109%2fTPS-ISA48467.2019.00041&amp;partnerID=40&amp;md5=6e551827a19b75eb20db90ca128c55e4</t>
  </si>
  <si>
    <t>2-s2.0-85081539963</t>
  </si>
  <si>
    <t>rayyan-218688081</t>
  </si>
  <si>
    <t>A Big Data Provenance Model for Data Security Supervision Based on PROV-DM Model</t>
  </si>
  <si>
    <t>Gao, Yuanzhao and Chen, Xingyuan and Du, Xuehui</t>
  </si>
  <si>
    <t>https://www.scopus.com/inward/record.uri?eid=2-s2.0-85081539963&amp;doi=10.1109%2fACCESS.2020.2975820&amp;partnerID=40&amp;md5=342423ba9db15b8b27047620b729084c</t>
  </si>
  <si>
    <t>2-s2.0-85081078857</t>
  </si>
  <si>
    <t>rayyan-218688082</t>
  </si>
  <si>
    <t>A systematic review of blockchain in healthcare: Frameworks, prototypes, and implementations</t>
  </si>
  <si>
    <t>Chukwu, Emeka and Garg, Lalit</t>
  </si>
  <si>
    <t>https://www.scopus.com/inward/record.uri?eid=2-s2.0-85081078857&amp;doi=10.1109%2fACCESS.2020.2969881&amp;partnerID=40&amp;md5=153e50f649ebf082a699e7f4200ef889</t>
  </si>
  <si>
    <t>2-s2.0-85084291841</t>
  </si>
  <si>
    <t>rayyan-218688083</t>
  </si>
  <si>
    <t>SHEMB: A secure approach for healthcare management system using blockchain</t>
  </si>
  <si>
    <t>2019 IEEE Conference on Information and Communication Technology, CICT 2019</t>
  </si>
  <si>
    <t>Andola, Nitish and Raghav and Prakash, Sourabh and Venkatesan, S. and Verma, Shekhar</t>
  </si>
  <si>
    <t>https://www.scopus.com/inward/record.uri?eid=2-s2.0-85084291841&amp;doi=10.1109%2fCICT48419.2019.9066237&amp;partnerID=40&amp;md5=db2b2e1ae0dd135db233cc378d76dfa9</t>
  </si>
  <si>
    <t>2-s2.0-85081140523</t>
  </si>
  <si>
    <t>rayyan-218688084</t>
  </si>
  <si>
    <t>Digital image watermarking techniques: A review</t>
  </si>
  <si>
    <t>Begum, Mahbuba and Uddin, Mohammad Shorif</t>
  </si>
  <si>
    <t>https://www.scopus.com/inward/record.uri?eid=2-s2.0-85081140523&amp;doi=10.3390%2finfo11020110&amp;partnerID=40&amp;md5=84ae02e53d02540c06e2191a66940ed2</t>
  </si>
  <si>
    <t>2-s2.0-85082566368</t>
  </si>
  <si>
    <t>rayyan-218688085</t>
  </si>
  <si>
    <t>A survey on decentralized consensus mechanisms for cyber physical systems</t>
  </si>
  <si>
    <t>Bodkhe, Umesh and Mehta, Dhyey and Tanwar, Sudeep and Bhattacharya, Pronaya and Singh, Pradeep Kumar and Hong, Wei-Chiang</t>
  </si>
  <si>
    <t>https://www.scopus.com/inward/record.uri?eid=2-s2.0-85082566368&amp;doi=10.1109%2fACCESS.2020.2981415&amp;partnerID=40&amp;md5=cec61c3d6075b55bb08837b25b0d3862</t>
  </si>
  <si>
    <t>2-s2.0-85091758546</t>
  </si>
  <si>
    <t>rayyan-218688086</t>
  </si>
  <si>
    <t>Celeb-DF: A Large-Scale Challenging Dataset for DeepFake Forensics</t>
  </si>
  <si>
    <t>Li, Yuezun and Yang, Xin and Sun, Pu and Qi, Honggang and Lyu, Siwei</t>
  </si>
  <si>
    <t>https://www.scopus.com/inward/record.uri?eid=2-s2.0-85091758546&amp;doi=10.1109%2fCVPR42600.2020.00327&amp;partnerID=40&amp;md5=6d88f6136338bbdcff69bd48e6bd8db9</t>
  </si>
  <si>
    <t>2-s2.0-85108443474</t>
  </si>
  <si>
    <t>rayyan-218688087</t>
  </si>
  <si>
    <t>UDH: Universal deep hiding for steganography, watermarking, and light field messaging</t>
  </si>
  <si>
    <t>Advances in Neural Information Processing Systems</t>
  </si>
  <si>
    <t>Zhang, Chaoning and Benz, Philipp and Karjauv, Adil and Sun, Geng and Kweon, In So</t>
  </si>
  <si>
    <t>https://www.scopus.com/inward/record.uri?eid=2-s2.0-85108443474&amp;partnerID=40&amp;md5=0b371453c225d9fd9bd5b3c814f1bd39</t>
  </si>
  <si>
    <t>Neural information processing systems foundation</t>
  </si>
  <si>
    <t>2-s2.0-85082839569</t>
  </si>
  <si>
    <t>rayyan-218688088</t>
  </si>
  <si>
    <t>Secure data sharing and customized services for intelligent transportation based on a consortium blockchain</t>
  </si>
  <si>
    <t>Wang, Di and Zhang, Xiaohong</t>
  </si>
  <si>
    <t>https://www.scopus.com/inward/record.uri?eid=2-s2.0-85082839569&amp;doi=10.1109%2fACCESS.2020.2981945&amp;partnerID=40&amp;md5=b1a3f27cd161517913ab61b102467290</t>
  </si>
  <si>
    <t>2-s2.0-85090267095</t>
  </si>
  <si>
    <t>rayyan-218688089</t>
  </si>
  <si>
    <t>A Consent Model for Blockchain-Based Health Data Sharing Platforms</t>
  </si>
  <si>
    <t>Jaiman, Vikas and Urovi, Visara</t>
  </si>
  <si>
    <t>https://www.scopus.com/inward/record.uri?eid=2-s2.0-85090267095&amp;doi=10.1109%2fACCESS.2020.3014565&amp;partnerID=40&amp;md5=e243aadddf2d8dacccdfd444a54a60e8</t>
  </si>
  <si>
    <t>2-s2.0-85083086032</t>
  </si>
  <si>
    <t>rayyan-218688090</t>
  </si>
  <si>
    <t>Decentralized Security Bounty Management on Blockchain and IPFS</t>
  </si>
  <si>
    <t>2020 10th Annual Computing and Communication Workshop and Conference, CCWC 2020</t>
  </si>
  <si>
    <t>Hoffman, Alex and Becerril-Blas, Eric and Moreno, Kevin and Kim, Yoohwan</t>
  </si>
  <si>
    <t>https://www.scopus.com/inward/record.uri?eid=2-s2.0-85083086032&amp;doi=10.1109%2fCCWC47524.2020.9031109&amp;partnerID=40&amp;md5=be08e594cce380ef95263161a61d12ef</t>
  </si>
  <si>
    <t>2-s2.0-85089343943</t>
  </si>
  <si>
    <t>rayyan-218688091</t>
  </si>
  <si>
    <t>Data Security and Privacy Protection for Cloud Storage: A Survey</t>
  </si>
  <si>
    <t>Yang, Pan and Xiong, Naixue and Ren, Jingli</t>
  </si>
  <si>
    <t>https://www.scopus.com/inward/record.uri?eid=2-s2.0-85089343943&amp;doi=10.1109%2fACCESS.2020.3009876&amp;partnerID=40&amp;md5=38b8431b08fc6ce008869a0d9acd0e0a</t>
  </si>
  <si>
    <t>2-s2.0-85082060053</t>
  </si>
  <si>
    <t>rayyan-218688092</t>
  </si>
  <si>
    <t>Medical Data Sharing Scheme Based on Attribute Cryptosystem and Blockchain Technology</t>
  </si>
  <si>
    <t>Yang, Xiaodong and Li, Ting and Pei, Xizhen and Wen, Long and Wang, Caifen</t>
  </si>
  <si>
    <t>https://www.scopus.com/inward/record.uri?eid=2-s2.0-85082060053&amp;doi=10.1109%2fACCESS.2020.2976894&amp;partnerID=40&amp;md5=395d134741a9e9d71f13c2a4dba1c299</t>
  </si>
  <si>
    <t>2-s2.0-85090282196</t>
  </si>
  <si>
    <t>rayyan-218688093</t>
  </si>
  <si>
    <t>Multi-Replica and Multi-Cloud Data Public Audit Scheme Based on Blockchain</t>
  </si>
  <si>
    <t>Yang, Xiaodong and Pei, Xizhen and Wang, Meiding and Li, Ting and Wang, Caifen</t>
  </si>
  <si>
    <t>https://www.scopus.com/inward/record.uri?eid=2-s2.0-85090282196&amp;doi=10.1109%2fACCESS.2020.3014510&amp;partnerID=40&amp;md5=7fa0b0e084f3f8d882886e9cf8b8996f</t>
  </si>
  <si>
    <t>2-s2.0-85078939286</t>
  </si>
  <si>
    <t>rayyan-218688094</t>
  </si>
  <si>
    <t>Datablinder: A distributed data protection middleware supporting search and computation on encrypted data</t>
  </si>
  <si>
    <t>Middleware Industry 2019 - Proceedings of the 2019 20th International Middleware Conference Industrial Track, Part of Middleware 2019</t>
  </si>
  <si>
    <t>Beni, Emad Heydari and Lagaisse, Bert and Joosen, Wouter and Aly, Abdelrahaman and Brackx, Michael</t>
  </si>
  <si>
    <t>https://www.scopus.com/inward/record.uri?eid=2-s2.0-85078939286&amp;doi=10.1145%2f3366626.3368132&amp;partnerID=40&amp;md5=c05583cf9fc591d2e3266fdb99fb255f</t>
  </si>
  <si>
    <t>2-s2.0-85079818135</t>
  </si>
  <si>
    <t>rayyan-218688095</t>
  </si>
  <si>
    <t>Monetization of services provided by public fog nodes using blockchain and smart contracts</t>
  </si>
  <si>
    <t>Debe, Mazin and Salah, Khaled and Ur Rehman, Muhammad Habib and Svetinovic, Davor</t>
  </si>
  <si>
    <t>https://www.scopus.com/inward/record.uri?eid=2-s2.0-85079818135&amp;doi=10.1109%2fACCESS.2020.2968573&amp;partnerID=40&amp;md5=e9451393d6eb5a955065065c80562212</t>
  </si>
  <si>
    <t>2-s2.0-85083040894</t>
  </si>
  <si>
    <t>rayyan-218688096</t>
  </si>
  <si>
    <t>Transforming the Know Your Customer (KYC) Process using Blockchain</t>
  </si>
  <si>
    <t>2019 6th IEEE International Conference on Advances in Computing, Communication and Control, ICAC3 2019</t>
  </si>
  <si>
    <t>Yadav, Piyush and Chandak, Raj</t>
  </si>
  <si>
    <t>https://www.scopus.com/inward/record.uri?eid=2-s2.0-85083040894&amp;doi=10.1109%2fICAC347590.2019.9036811&amp;partnerID=40&amp;md5=ebe561459afa902067bee415d409af08</t>
  </si>
  <si>
    <t>2-s2.0-85029902986</t>
  </si>
  <si>
    <t>rayyan-218688097</t>
  </si>
  <si>
    <t>A Scalable Attribute-Based Access Control Scheme with Flexible Delegation cum Sharing of Access Privileges for Cloud Storage</t>
  </si>
  <si>
    <t>Ahuja, Rohit and Mohanty, Sraban Kumar</t>
  </si>
  <si>
    <t>https://www.scopus.com/inward/record.uri?eid=2-s2.0-85029902986&amp;doi=10.1109%2fTCC.2017.2751471&amp;partnerID=40&amp;md5=9dfa9ad6c47337a26bf474e903056f82</t>
  </si>
  <si>
    <t>2-s2.0-85075058246</t>
  </si>
  <si>
    <t>rayyan-218688098</t>
  </si>
  <si>
    <t>A cloud data deduplication scheme based on certificateless proxy re-encryption</t>
  </si>
  <si>
    <t>Zheng, Xiaoyu and Zhou, Yuyang and Ye, Yalan and Li, Fagen</t>
  </si>
  <si>
    <t>https://www.scopus.com/inward/record.uri?eid=2-s2.0-85075058246&amp;doi=10.1016%2fj.sysarc.2019.101666&amp;partnerID=40&amp;md5=5f5cd73d13a21f8de6f1687b5aecba98</t>
  </si>
  <si>
    <t>2-s2.0-85094625458</t>
  </si>
  <si>
    <t>rayyan-218688099</t>
  </si>
  <si>
    <t>DOA-GAN: Dual-Order Attentive Generative Adversarial Network for Image Copy-Move Forgery Detection and Localization</t>
  </si>
  <si>
    <t>Islam, Ashraful and Long, Chengjiang and Basharat, Arslan and Hoogs, Anthony</t>
  </si>
  <si>
    <t>https://www.scopus.com/inward/record.uri?eid=2-s2.0-85094625458&amp;doi=10.1109%2fCVPR42600.2020.00473&amp;partnerID=40&amp;md5=3332f3135df0e895d4cdd44c71b819ab</t>
  </si>
  <si>
    <t>2-s2.0-85082392222</t>
  </si>
  <si>
    <t>rayyan-218688100</t>
  </si>
  <si>
    <t>Blockchain-Enabled Information Sharing within a Supply Chain: A Systematic Literature Review</t>
  </si>
  <si>
    <t>Wan, Paul Kengfai and Huang, Lizhen and Holtskog, Halvor</t>
  </si>
  <si>
    <t>https://www.scopus.com/inward/record.uri?eid=2-s2.0-85082392222&amp;doi=10.1109%2fACCESS.2020.2980142&amp;partnerID=40&amp;md5=70189f68ffbbb56bc9a8428a3f19197b</t>
  </si>
  <si>
    <t>2-s2.0-85079751109</t>
  </si>
  <si>
    <t>rayyan-218688101</t>
  </si>
  <si>
    <t>BoSMoS: A Blockchain-Based Status Monitoring System for Defending Against Unauthorized Software Updating in Industrial Internet of Things</t>
  </si>
  <si>
    <t>He, Sen and Ren, Wei and Zhu, Tianqing and Choo, Kim-Kwang Raymond</t>
  </si>
  <si>
    <t>https://www.scopus.com/inward/record.uri?eid=2-s2.0-85079751109&amp;doi=10.1109%2fJIOT.2019.2947339&amp;partnerID=40&amp;md5=ff6d98c25809bb89c75c235fd69e9096</t>
  </si>
  <si>
    <t>2-s2.0-85080956958</t>
  </si>
  <si>
    <t>rayyan-218688102</t>
  </si>
  <si>
    <t>Data sharing system integrating access control mechanism using blockchain-based smart contracts for IoT devices</t>
  </si>
  <si>
    <t>Sultana, Tanzeela and Almogren, Ahmad and Akbar, Mariam and Zuair, Mansour and Ullah, Ibrar and Javaid, Nadeem</t>
  </si>
  <si>
    <t>https://www.scopus.com/inward/record.uri?eid=2-s2.0-85080956958&amp;doi=10.3390%2fapp10020488&amp;partnerID=40&amp;md5=012a6c97f768a066cdcd3676f7b8ba08</t>
  </si>
  <si>
    <t>rayyan-218688103</t>
  </si>
  <si>
    <t>Leveraging Fine-Grained Access Control in Blockchain-Based Healthcare System</t>
  </si>
  <si>
    <t>Tariq, Fatima and Khan, Zahoor Ali and Sultana, Tanzeela and Rehman, Mubariz and Shahzad, Qaiser and Javaid, Nadeem</t>
  </si>
  <si>
    <t>https://www.scopus.com/inward/record.uri?eid=2-s2.0-85083740059&amp;doi=10.1007%2f978-3-030-44041-1_10&amp;partnerID=40&amp;md5=3c1fb1103fa9366955c1ac65d5e59917</t>
  </si>
  <si>
    <t>2-s2.0-85072693806</t>
  </si>
  <si>
    <t>rayyan-218688104</t>
  </si>
  <si>
    <t>Flexible attribute-based proxy re-encryption for efficient data sharing</t>
  </si>
  <si>
    <t>Deng, Hua and Qin, Zheng and Wu, Qianhong and Guan, Zhenyu and Zhou, Yunya</t>
  </si>
  <si>
    <t>https://www.scopus.com/inward/record.uri?eid=2-s2.0-85072693806&amp;doi=10.1016%2fj.ins.2019.09.052&amp;partnerID=40&amp;md5=ada357b8a298fbb99d365da40653a4a1</t>
  </si>
  <si>
    <t>2-s2.0-85087610761</t>
  </si>
  <si>
    <t>rayyan-218688105</t>
  </si>
  <si>
    <t>Privacy-Preserving Genome-Wide Association Study for Rare Mutations - A Secure FrameWork for Externalized Statistical Analysis</t>
  </si>
  <si>
    <t>Bellafqira, Reda and Ludwig, Thomas E. and Niyitegeka, David and Genin, Emmanuelle and Coatrieux, Gouenou</t>
  </si>
  <si>
    <t>https://www.scopus.com/inward/record.uri?eid=2-s2.0-85087610761&amp;doi=10.1109%2fACCESS.2020.3002966&amp;partnerID=40&amp;md5=374acfe5af7682c4544faa20789f1ad5</t>
  </si>
  <si>
    <t>2-s2.0-85065241898</t>
  </si>
  <si>
    <t>rayyan-218688106</t>
  </si>
  <si>
    <t>Generative information hiding method based on adversarial networks</t>
  </si>
  <si>
    <t>Zhang, Zhuo and Fu, Guangyuan and Liu, Jia and Fu, Wenyu</t>
  </si>
  <si>
    <t>https://www.scopus.com/inward/record.uri?eid=2-s2.0-85065241898&amp;doi=10.1007%2f978-3-030-14680-1_29&amp;partnerID=40&amp;md5=4b8798aa1d4f95ad2b9953c7d507972f</t>
  </si>
  <si>
    <t>2-s2.0-85096304328</t>
  </si>
  <si>
    <t>rayyan-218688107</t>
  </si>
  <si>
    <t>Evaluating the impact of blockchain models for secure and trustworthy electronic healthcare records</t>
  </si>
  <si>
    <t>Zarour, Mohammad and Ansari, Md Tarique Jamal and Alenezi, Mamdouh and Sarkar, Amal Krishna and Faizan, Mohd and Agrawal, Alka and Kumar, Rajeev and Khan, Raees Ahmad</t>
  </si>
  <si>
    <t>https://www.scopus.com/inward/record.uri?eid=2-s2.0-85096304328&amp;doi=10.1109%2fACCESS.2020.3019829&amp;partnerID=40&amp;md5=bb133646d5695beaa6e7d4210a90d1b0</t>
  </si>
  <si>
    <t>2-s2.0-85079765706</t>
  </si>
  <si>
    <t>rayyan-218688108</t>
  </si>
  <si>
    <t>Solutions to Scalability of Blockchain: a Survey</t>
  </si>
  <si>
    <t>Zhou, Qiheng and Huang, Huawei and Zheng, Zibin and Bian, Jing</t>
  </si>
  <si>
    <t>https://www.scopus.com/inward/record.uri?eid=2-s2.0-85079765706&amp;doi=10.1109%2faCCESS.2020.2967218&amp;partnerID=40&amp;md5=6f0b842a4e4afdffda0f6ac95ff6685a</t>
  </si>
  <si>
    <t>2-s2.0-85081098725</t>
  </si>
  <si>
    <t>rayyan-218688109</t>
  </si>
  <si>
    <t>Fabric-iot: A Blockchain-Based Access Control System in IoT</t>
  </si>
  <si>
    <t>Liu, Han and Han, Dezhi and Li, Dun</t>
  </si>
  <si>
    <t>https://www.scopus.com/inward/record.uri?eid=2-s2.0-85081098725&amp;doi=10.1109%2fACCESS.2020.2968492&amp;partnerID=40&amp;md5=326a13425679a550aa3d65280a379b57</t>
  </si>
  <si>
    <t>2-s2.0-85083383716</t>
  </si>
  <si>
    <t>rayyan-218688110</t>
  </si>
  <si>
    <t>Blockchain-Based Secure Storage and Access Scheme for Electronic Medical Records in IPFS</t>
  </si>
  <si>
    <t>Sun, Jin and Yao, Xiaomin and Wang, Shangping and Wu, Ying</t>
  </si>
  <si>
    <t>https://www.scopus.com/inward/record.uri?eid=2-s2.0-85083383716&amp;doi=10.1109%2fACCESS.2020.2982964&amp;partnerID=40&amp;md5=08aa13d8c499947a50f3e96f2ea9416b</t>
  </si>
  <si>
    <t>2-s2.0-85078364018</t>
  </si>
  <si>
    <t>rayyan-218688111</t>
  </si>
  <si>
    <t>Electronic Health Record Sharing Scheme with Searchable Attribute-Based Encryption on Blockchain</t>
  </si>
  <si>
    <t>Niu, Shufen and Chen, Lixia and Wang, Jinfeng and Yu, Fei</t>
  </si>
  <si>
    <t>https://www.scopus.com/inward/record.uri?eid=2-s2.0-85078364018&amp;doi=10.1109%2fACCESS.2019.2959044&amp;partnerID=40&amp;md5=8c87c5df3213193d318278a9991f1a88</t>
  </si>
  <si>
    <t>rayyan-218688112</t>
  </si>
  <si>
    <t>Blockchain-based Interoperable Healthcare using Zero-Knowledge Proofs and Proxy Re-Encryption</t>
  </si>
  <si>
    <t>2020 International Conference on COMmunication Systems and NETworkS, COMSNETS 2020</t>
  </si>
  <si>
    <t>Sharma, Bhavye and Halder, Raju and Singh, Jawar</t>
  </si>
  <si>
    <t>https://www.scopus.com/inward/record.uri?eid=2-s2.0-85082170898&amp;doi=10.1109%2fCOMSNETS48256.2020.9027413&amp;partnerID=40&amp;md5=52bbbc18588d21aa518c82fb8cb9ecae</t>
  </si>
  <si>
    <t>2-s2.0-85072291351</t>
  </si>
  <si>
    <t>rayyan-218688113</t>
  </si>
  <si>
    <t>Efficient chameleon hash functions in the enhanced collision resistant model</t>
  </si>
  <si>
    <t>Khalili, Mojtaba and Dakhilalian, Mohammad and Susilo, Willy</t>
  </si>
  <si>
    <t>https://www.scopus.com/inward/record.uri?eid=2-s2.0-85072291351&amp;doi=10.1016%2fj.ins.2019.09.001&amp;partnerID=40&amp;md5=19ad04c743879feb63dafb33cba2068a</t>
  </si>
  <si>
    <t>2-s2.0-85097594220</t>
  </si>
  <si>
    <t>rayyan-218688114</t>
  </si>
  <si>
    <t>An efficient algorithm to detect DDoS amplification attacks</t>
  </si>
  <si>
    <t>Quadir, Md Abdul and Christy Jackson, J. and Prassanna, J. and Sathyarajasekaran, K. and Kumar, K. and Sabireen, H. and Ubarhande, Shivam and Vijaya Kumar, V.</t>
  </si>
  <si>
    <t>https://www.scopus.com/inward/record.uri?eid=2-s2.0-85097594220&amp;doi=10.3233%2fJIFS-189173&amp;partnerID=40&amp;md5=33af60fb68994a8159c99f1a6a86dc35</t>
  </si>
  <si>
    <t>2-s2.0-85081977133</t>
  </si>
  <si>
    <t>rayyan-218688115</t>
  </si>
  <si>
    <t>A proposal for modeling indoorâ€“outdoor spaces through IndoorGML, open location code and OpenStreetMap</t>
  </si>
  <si>
    <t>ISPRS International Journal of Geo-Information</t>
  </si>
  <si>
    <t>Navarro, RubÃ©n Cantarero and Ruiz, Ana Rubio and Chaparro, Javier Dorado and Villanueva Molina, Felix J. and Santofimia Romero, Maria J. and Alises, David Villa and Lopez Lopez, Juan C.</t>
  </si>
  <si>
    <t>https://www.scopus.com/inward/record.uri?eid=2-s2.0-85081977133&amp;doi=10.3390%2fijgi9030169&amp;partnerID=40&amp;md5=0690bd4cbc53c715efff384a8f04e010</t>
  </si>
  <si>
    <t>2-s2.0-85102792893</t>
  </si>
  <si>
    <t>rayyan-218688116</t>
  </si>
  <si>
    <t>A blockchain-assisted verifiable outsourced attribute-based signcryption scheme for EHRS sharing in the cloud</t>
  </si>
  <si>
    <t>Yang, Xiaodong and Li, Ting and Xi, Wanting and Chen, Aijia and Wang, Caifen</t>
  </si>
  <si>
    <t>https://www.scopus.com/inward/record.uri?eid=2-s2.0-85102792893&amp;doi=10.1109%2fACCESS.2020.3025060&amp;partnerID=40&amp;md5=e2e900fbadcd0022c12158920596bc69</t>
  </si>
  <si>
    <t>2-s2.0-85082169932</t>
  </si>
  <si>
    <t>rayyan-218688117</t>
  </si>
  <si>
    <t>Distributed Off-Chain Storage of Patient Diagnostic Reports in Healthcare System Using IPFS and Blockchain</t>
  </si>
  <si>
    <t>https://www.scopus.com/inward/record.uri?eid=2-s2.0-85082169932&amp;doi=10.1109%2fCOMSNETS48256.2020.9027313&amp;partnerID=40&amp;md5=b1f7cb3a3b1120537480a92b8cb598b6</t>
  </si>
  <si>
    <t>2-s2.0-85072987536</t>
  </si>
  <si>
    <t>rayyan-218688118</t>
  </si>
  <si>
    <t>Inference attacks on genomic privacy with an improved HMM and an RCNN model for unrelated individuals</t>
  </si>
  <si>
    <t>Ding, Hongfa and Tian, Youliang and Peng, Changgen and Zhang, Youshan and Xiang, Shuwen</t>
  </si>
  <si>
    <t>https://www.scopus.com/inward/record.uri?eid=2-s2.0-85072987536&amp;doi=10.1016%2fj.ins.2019.09.036&amp;partnerID=40&amp;md5=ccf9e4a45981f074979e2784b26994fa</t>
  </si>
  <si>
    <t>2-s2.0-85082167011</t>
  </si>
  <si>
    <t>rayyan-218688119</t>
  </si>
  <si>
    <t>An improved authentication scheme for remote data access and sharing over cloud storage in cyber-physical-social-systems</t>
  </si>
  <si>
    <t>Ghaffar, Zahid and Ahmed, Shafiq and Mahmood, Khalid and Islam, Sk Hafizul and Hassan, Mohammad Mehedi and Fortino, Giancarlo</t>
  </si>
  <si>
    <t>https://www.scopus.com/inward/record.uri?eid=2-s2.0-85082167011&amp;doi=10.1109%2fACCESS.2020.2977264&amp;partnerID=40&amp;md5=34de2cd56590dbf5a31c304586d13a68</t>
  </si>
  <si>
    <t>2-s2.0-85087920438</t>
  </si>
  <si>
    <t>rayyan-218688120</t>
  </si>
  <si>
    <t>A technique for semantic annotation and retrieval of e-learning objects</t>
  </si>
  <si>
    <t>International Journal of Business Intelligence and Data Mining</t>
  </si>
  <si>
    <t>Balavivekanandhan, A.</t>
  </si>
  <si>
    <t>https://www.scopus.com/inward/record.uri?eid=2-s2.0-85087920438&amp;doi=10.1504%2fIJBIDM.2020.108035&amp;partnerID=40&amp;md5=635eb3eefd5273e77ced1b7792d6bee7</t>
  </si>
  <si>
    <t>2-s2.0-85084291478</t>
  </si>
  <si>
    <t>rayyan-218688121</t>
  </si>
  <si>
    <t>Secure and privacy focused electronic health record management system using permissioned blockchain</t>
  </si>
  <si>
    <t>Mahore, Vinay and Aggarwal, Priyanshi and Andola, Nitish and Raghav and Venkatesan, S.</t>
  </si>
  <si>
    <t>https://www.scopus.com/inward/record.uri?eid=2-s2.0-85084291478&amp;doi=10.1109%2fCICT48419.2019.9066204&amp;partnerID=40&amp;md5=181ff6fc77fcf9c9d20a813329447114</t>
  </si>
  <si>
    <t>2-s2.0-85094882041</t>
  </si>
  <si>
    <t>rayyan-218688122</t>
  </si>
  <si>
    <t>A Blockchain-Based Public Auditing Scheme for Cloud Storage Environment without Trusted Auditors</t>
  </si>
  <si>
    <t>Li, Song and Liu, Jian and Yang, Guannan and Han, Jinguang</t>
  </si>
  <si>
    <t>https://www.scopus.com/inward/record.uri?eid=2-s2.0-85094882041&amp;doi=10.1155%2f2020%2f8841711&amp;partnerID=40&amp;md5=130b770225a14d5513e8cf07e7532d8e</t>
  </si>
  <si>
    <t>2-s2.0-85083024850</t>
  </si>
  <si>
    <t>rayyan-218688123</t>
  </si>
  <si>
    <t>Data Leakage Prevention for Data in Transit using Artificial Intelligence and Encryption Techniques</t>
  </si>
  <si>
    <t>Ghouse, Mohammed and Nene, Manisha J. and VembuSelvi, C.</t>
  </si>
  <si>
    <t>https://www.scopus.com/inward/record.uri?eid=2-s2.0-85083024850&amp;doi=10.1109%2fICAC347590.2019.9036839&amp;partnerID=40&amp;md5=a5856f14b0a27014d0590ef87a59779f</t>
  </si>
  <si>
    <t>2-s2.0-85088008956</t>
  </si>
  <si>
    <t>rayyan-218688124</t>
  </si>
  <si>
    <t>GDPR Compliance Verification in Internet of Things</t>
  </si>
  <si>
    <t>Barati, Masoud and Rana, Omer and Petri, Ioan and Theodorakopoulos, George</t>
  </si>
  <si>
    <t>https://www.scopus.com/inward/record.uri?eid=2-s2.0-85088008956&amp;doi=10.1109%2fACCESS.2020.3005509&amp;partnerID=40&amp;md5=e0dd34523208e83dc42e1b0ba23b2e39</t>
  </si>
  <si>
    <t>2-s2.0-85090457257</t>
  </si>
  <si>
    <t>rayyan-218688125</t>
  </si>
  <si>
    <t>Deeperforensics-1.0: A large-scale dataset for real-world face forgery detection</t>
  </si>
  <si>
    <t>Jiang, Liming and Li, Ren and Wu, Wayne and Qian, Chen and Loy, Chen Change</t>
  </si>
  <si>
    <t>https://www.scopus.com/inward/record.uri?eid=2-s2.0-85090457257&amp;doi=10.1109%2fCVPR42600.2020.00296&amp;partnerID=40&amp;md5=60acddfcf0e92a6265a5546cd4d6c8c8</t>
  </si>
  <si>
    <t>2-s2.0-85102449258</t>
  </si>
  <si>
    <t>rayyan-218688126</t>
  </si>
  <si>
    <t>Enhancing Blockchain security in cloud computing with IoT environment using ECIES and cryptography hash algorithm</t>
  </si>
  <si>
    <t>Velmurugadass, P. and Dhanasekaran, S. and Shasi Anand, S. and Vasudevan, V.</t>
  </si>
  <si>
    <t>https://www.scopus.com/inward/record.uri?eid=2-s2.0-85102449258&amp;doi=10.1016%2fj.matpr.2020.08.519&amp;partnerID=40&amp;md5=661915c9d45eed5b21276b2b49062d6a</t>
  </si>
  <si>
    <t>2-s2.0-85098562638</t>
  </si>
  <si>
    <t>rayyan-218688127</t>
  </si>
  <si>
    <t>Blockchain-based multi-party authorization for accessing iPFS encrypted data</t>
  </si>
  <si>
    <t>Battah, Ammar Ayman and Madine, Mohammad Moussa and Alzaabi, Hamad and Yaqoob, Ibrar and Salah, Khaled and Jayaraman, Raja</t>
  </si>
  <si>
    <t>https://www.scopus.com/inward/record.uri?eid=2-s2.0-85098562638&amp;doi=10.1109%2fACCESS.2020.3034260&amp;partnerID=40&amp;md5=c7a3c809ca02fe4030d30f598b5cf6f2</t>
  </si>
  <si>
    <t>2-s2.0-85091569670</t>
  </si>
  <si>
    <t>rayyan-218688129</t>
  </si>
  <si>
    <t>Understanding and benchmarking the impact of GDPR on database</t>
  </si>
  <si>
    <t>Proceedings of the VLDB Endowment</t>
  </si>
  <si>
    <t>Shastri, Supreeth and Banakar, Vinay and Wasserman, Melissa and Kumar, Arun and Chidambaram, Vijay</t>
  </si>
  <si>
    <t>https://www.scopus.com/inward/record.uri?eid=2-s2.0-85091569670&amp;doi=10.14778%2f3384345.3384354&amp;partnerID=40&amp;md5=d682f87179f8d1e077d4984db90d00f5</t>
  </si>
  <si>
    <t>VLDB Endowment</t>
  </si>
  <si>
    <t>2-s2.0-85084006349</t>
  </si>
  <si>
    <t>rayyan-218688130</t>
  </si>
  <si>
    <t>AuthPrivacyChain: A Blockchain-Based Access Control Framework with Privacy Protection in Cloud</t>
  </si>
  <si>
    <t>Yang, Caixia and Tan, Liang and Shi, Na and Xu, Bolei and Cao, Yang and Yu, Keping</t>
  </si>
  <si>
    <t>https://www.scopus.com/inward/record.uri?eid=2-s2.0-85084006349&amp;doi=10.1109%2fACCESS.2020.2985762&amp;partnerID=40&amp;md5=96fa33ade92559bf44d2836d7660cf62</t>
  </si>
  <si>
    <t>2-s2.0-85085216158</t>
  </si>
  <si>
    <t>rayyan-218688131</t>
  </si>
  <si>
    <t>Lattice-Based Privacy-Preserving and Forward-Secure Cloud Storage Public Auditing Scheme</t>
  </si>
  <si>
    <t>Li, Haifeng and Liu, Liangliang and Lan, Caihui and Wang, Caifen and Guo, He</t>
  </si>
  <si>
    <t>https://www.scopus.com/inward/record.uri?eid=2-s2.0-85085216158&amp;doi=10.1109%2fACCESS.2020.2991579&amp;partnerID=40&amp;md5=c8158aa41cb8a997d71d0383d0a16032</t>
  </si>
  <si>
    <t>2-s2.0-85075253060</t>
  </si>
  <si>
    <t>rayyan-218688132</t>
  </si>
  <si>
    <t>Blockchain-based electronic healthcare record system for healthcare 4.0 applications</t>
  </si>
  <si>
    <t>Tanwar, Sudeep and Parekh, Karan and Evans, Richard</t>
  </si>
  <si>
    <t>https://www.scopus.com/inward/record.uri?eid=2-s2.0-85075253060&amp;doi=10.1016%2fj.jisa.2019.102407&amp;partnerID=40&amp;md5=4dbe2e6b8bf7df394060258fc5b70129</t>
  </si>
  <si>
    <t>2-s2.0-85083001541</t>
  </si>
  <si>
    <t>rayyan-218688133</t>
  </si>
  <si>
    <t>Security analysis and secure channel-free certificateless searchable public key authenticated encryption for a cloud-based Internet of things</t>
  </si>
  <si>
    <t>Wu, Bin and Wang, Caifen and Yao, Hailong</t>
  </si>
  <si>
    <t>https://www.scopus.com/inward/record.uri?eid=2-s2.0-85083001541&amp;doi=10.1371%2fjournal.pone.0230722&amp;partnerID=40&amp;md5=ee2651f566aeac92661e87c5d55e9f19</t>
  </si>
  <si>
    <t>2-s2.0-85083644625</t>
  </si>
  <si>
    <t>rayyan-218688134</t>
  </si>
  <si>
    <t>Data leakage detection and prevention: Review and research directions</t>
  </si>
  <si>
    <t>Nayak, Suvendu Kumar and Ojha, Ananta Charan</t>
  </si>
  <si>
    <t>https://www.scopus.com/inward/record.uri?eid=2-s2.0-85083644625&amp;doi=10.1007%2f978-981-15-1884-3_19&amp;partnerID=40&amp;md5=27041a1195550185216d79f28d4afbf9</t>
  </si>
  <si>
    <t>2-s2.0-85079151075</t>
  </si>
  <si>
    <t>rayyan-218688135</t>
  </si>
  <si>
    <t>Blockchain-based data management for digital twin of product</t>
  </si>
  <si>
    <t>Huang, Sihan and Wang, Guoxin and Yan, Yan and Fang, Xiongbing</t>
  </si>
  <si>
    <t>https://www.scopus.com/inward/record.uri?eid=2-s2.0-85079151075&amp;doi=10.1016%2fj.jmsy.2020.01.009&amp;partnerID=40&amp;md5=2eb4194f639b30af9eec3c258d62ddb9</t>
  </si>
  <si>
    <t>2-s2.0-85057576137</t>
  </si>
  <si>
    <t>rayyan-218688136</t>
  </si>
  <si>
    <t>Securing e-health records using keyless signature infrastructure blockchain technology in the cloud</t>
  </si>
  <si>
    <t>Nagasubramanian, Gayathri and Sakthivel, Rakesh Kumar and Patan, Rizwan and Gandomi, Amir H. and Sankayya, Muthuramalingam and Balusamy, Balamurugan</t>
  </si>
  <si>
    <t>https://www.scopus.com/inward/record.uri?eid=2-s2.0-85057576137&amp;doi=10.1007%2fs00521-018-3915-1&amp;partnerID=40&amp;md5=b35783178baa2fc3e4411565504f00e5</t>
  </si>
  <si>
    <t>Makhdoom, Imran and Zhou, Ian and Abolhasan, Mehran and Lipman, Justin and Ni, Wei</t>
  </si>
  <si>
    <t>https://www.scopus.com/inward/record.uri?eid=2-s2.0-85074150487&amp;doi=10.1016%2fj.cose.2019.101653&amp;partnerID=40&amp;md5=e2b5ea708ccdab330f4b4a19f6df596c</t>
  </si>
  <si>
    <t>2-s2.0-85102108430</t>
  </si>
  <si>
    <t>rayyan-218688138</t>
  </si>
  <si>
    <t>Secure Electronic Medical Records Storage and Sharing Using Blockchain Technology</t>
  </si>
  <si>
    <t>Usman, Muhammad and Qamar, Usman</t>
  </si>
  <si>
    <t>https://www.scopus.com/inward/record.uri?eid=2-s2.0-85102108430&amp;doi=10.1016%2fj.procs.2020.06.093&amp;partnerID=40&amp;md5=62c2a1732fbe9d9e412441fda407aec0</t>
  </si>
  <si>
    <t>2-s2.0-85075497208</t>
  </si>
  <si>
    <t>rayyan-218688139</t>
  </si>
  <si>
    <t>A blockchain-based attribute-based signcryption scheme to secure data sharing in the cloud</t>
  </si>
  <si>
    <t>Eltayieb, Nabeil and Elhabob, Rashad and Hassan, Alzubair and Li, Fagen</t>
  </si>
  <si>
    <t>https://www.scopus.com/inward/record.uri?eid=2-s2.0-85075497208&amp;doi=10.1016%2fj.sysarc.2019.101653&amp;partnerID=40&amp;md5=f22516cd8ba8f1592343997770bc3f97</t>
  </si>
  <si>
    <t>2-s2.0-85102369441</t>
  </si>
  <si>
    <t>rayyan-218688140</t>
  </si>
  <si>
    <t>A blockchain based data aggregation and group authentication scheme for electronic medical system</t>
  </si>
  <si>
    <t>Li, Chun-Ta and Shih, Dong-Her and Wang, Chun-Cheng and Chen, Chin-Ling and Lee, Cheng-Chi</t>
  </si>
  <si>
    <t>https://www.scopus.com/inward/record.uri?eid=2-s2.0-85102369441&amp;doi=10.1109%2fACCESS.2020.3025898&amp;partnerID=40&amp;md5=53e9539dd2f07c0128901c2beabc9b03</t>
  </si>
  <si>
    <t>2-s2.0-85097530658</t>
  </si>
  <si>
    <t>rayyan-218688141</t>
  </si>
  <si>
    <t>Educational Data Mining for Monitoring and Improving Academic Performance at University Levels</t>
  </si>
  <si>
    <t>2158107X</t>
  </si>
  <si>
    <t>Okike, Ezekiel U. and Mogorosi, Merapelo</t>
  </si>
  <si>
    <t>https://www.scopus.com/inward/record.uri?eid=2-s2.0-85097530658&amp;doi=10.14569%2fIJACSA.2020.0111171&amp;partnerID=40&amp;md5=5bcb5cb938809fcd3d6299002da2ab2c</t>
  </si>
  <si>
    <t>2-s2.0-85083254477</t>
  </si>
  <si>
    <t>rayyan-218688142</t>
  </si>
  <si>
    <t>Recent Advances of Image Steganography with Generative Adversarial Networks</t>
  </si>
  <si>
    <t>Liu, Jia and Ke, Yan and Zhang, Zhuo and Lei, Yu and Li, Jun and Zhang, Minqing and Yang, Xiaoyuan</t>
  </si>
  <si>
    <t>https://www.scopus.com/inward/record.uri?eid=2-s2.0-85083254477&amp;doi=10.1109%2fACCESS.2020.2983175&amp;partnerID=40&amp;md5=9f7579ebea14a39f1dc0c02cf1a81ed3</t>
  </si>
  <si>
    <t>rayyan-218688143</t>
  </si>
  <si>
    <t>Malamas, Vangelis and Kotzanikolaou, Panayiotis and Dasaklis, Thomas K. and Burmester, Mike</t>
  </si>
  <si>
    <t>https://www.scopus.com/inward/record.uri?eid=2-s2.0-85089307081&amp;doi=10.1109%2fACCESS.2020.3011201&amp;partnerID=40&amp;md5=983e9ca5f904c34cf8b5ca0a22255a3b</t>
  </si>
  <si>
    <t>2-s2.0-85086989820</t>
  </si>
  <si>
    <t>rayyan-218688144</t>
  </si>
  <si>
    <t>Secure Secret Sharing with Adaptive Bandwidth in Distributed Cloud Storage Systems</t>
  </si>
  <si>
    <t>Xiong, Hailiang and Hu, Changwu and Li, Yujun and Wang, Guangyuan and Zhou, Hongchao</t>
  </si>
  <si>
    <t>https://www.scopus.com/inward/record.uri?eid=2-s2.0-85086989820&amp;doi=10.1109%2fACCESS.2020.3001007&amp;partnerID=40&amp;md5=b494b227e5b3195d167a6f8167e01c32</t>
  </si>
  <si>
    <t>2-s2.0-85091907270</t>
  </si>
  <si>
    <t>rayyan-218688145</t>
  </si>
  <si>
    <t>Towards a semantic framework for lifelong integrated competency management and development</t>
  </si>
  <si>
    <t>Rezgui, Kalthoum and Mhiri, HÃ©dia</t>
  </si>
  <si>
    <t>https://www.scopus.com/inward/record.uri?eid=2-s2.0-85091907270&amp;doi=10.1093%2fCOMJNL%2fBXZ067&amp;partnerID=40&amp;md5=324d17247385424e8148b2c1289c8ddb</t>
  </si>
  <si>
    <t>2-s2.0-85104255331</t>
  </si>
  <si>
    <t>rayyan-218688146</t>
  </si>
  <si>
    <t>After the disclosure: measuring the short-term and long-term impacts of data breach disclosures on the financial performance of organizations</t>
  </si>
  <si>
    <t>Avery, Atiya</t>
  </si>
  <si>
    <t>https://www.scopus.com/inward/record.uri?eid=2-s2.0-85104255331&amp;doi=10.1108%2fICS-10-2020-0161&amp;partnerID=40&amp;md5=96b135cd828b3a9fe659283e5be87a45</t>
  </si>
  <si>
    <t>2-s2.0-85085194021</t>
  </si>
  <si>
    <t>rayyan-218688147</t>
  </si>
  <si>
    <t>Blockchain-Based Information Security of Electronic Medical Records (EMR) in a Healthcare Communication System</t>
  </si>
  <si>
    <t>Haque, Rafita and Sarwar, Hasan and Kabir, S. Rayhan and Forhat, Rokeya and Sadeq, Muhammad Jafar and Akhtaruzzaman, Md. and Haque, Nafisa</t>
  </si>
  <si>
    <t>https://www.scopus.com/inward/record.uri?eid=2-s2.0-85085194021&amp;doi=10.1007%2f978-981-15-3284-9_73&amp;partnerID=40&amp;md5=3ad45a74eb87eea2c8c087f7bb86ba97</t>
  </si>
  <si>
    <t>2-s2.0-85089513778</t>
  </si>
  <si>
    <t>rayyan-218688148</t>
  </si>
  <si>
    <t>Decentralized and Privacy-Preserving Public Auditing for Cloud Storage Based on Blockchain</t>
  </si>
  <si>
    <t>Miao, Ying and Huang, Qiong and Xiao, Meiyan and Li, Hongbo</t>
  </si>
  <si>
    <t>https://www.scopus.com/inward/record.uri?eid=2-s2.0-85089513778&amp;doi=10.1109%2fACCESS.2020.3013153&amp;partnerID=40&amp;md5=1393155172e0c67a1eaceb3f34408342</t>
  </si>
  <si>
    <t>rayyan-218688149</t>
  </si>
  <si>
    <t>Blockchain for Giving Patients Control over Their Medical Records</t>
  </si>
  <si>
    <t>Madine, Mohammad Moussa and Battah, Ammar Ayman and Yaqoob, Ibrar and Salah, Khaled and Jayaraman, Raja and Al-Hammadi, Yousof and Pesic, Sasa and Ellahham, Samer</t>
  </si>
  <si>
    <t>https://www.scopus.com/inward/record.uri?eid=2-s2.0-85096031334&amp;doi=10.1109%2fACCESS.2020.3032553&amp;partnerID=40&amp;md5=022e70d3eecf3a25e18f5a34b0cd8068</t>
  </si>
  <si>
    <t>2-s2.0-85073515693</t>
  </si>
  <si>
    <t>rayyan-218688150</t>
  </si>
  <si>
    <t>Intrusion-resilient public cloud auditing scheme with authenticator update</t>
  </si>
  <si>
    <t>Xu, Yan and Sun, Song and Cui, Jie and Zhong, Hong</t>
  </si>
  <si>
    <t>https://www.scopus.com/inward/record.uri?eid=2-s2.0-85073515693&amp;doi=10.1016%2fj.ins.2019.09.080&amp;partnerID=40&amp;md5=aa74b300244a401f8d1bfb341189e7d6</t>
  </si>
  <si>
    <t>2-s2.0-85089527177</t>
  </si>
  <si>
    <t>rayyan-218688151</t>
  </si>
  <si>
    <t>IIot platform for agile manufacturing in plastic and rubber domain</t>
  </si>
  <si>
    <t>IoTBDS 2020 - Proceedings of the 5th International Conference on Internet of Things, Big Data and Security</t>
  </si>
  <si>
    <t>Bosi, Ilaria and Rosso, Jure and Ferrera, Enrico and Pastrone, Claudio</t>
  </si>
  <si>
    <t>https://www.scopus.com/inward/record.uri?eid=2-s2.0-85089527177&amp;partnerID=40&amp;md5=3788ab1fee3f2b6b49d22ba5df016391</t>
  </si>
  <si>
    <t>2-s2.0-85088705162</t>
  </si>
  <si>
    <t>rayyan-218688152</t>
  </si>
  <si>
    <t>HTAC: Fine-Grained Policy-Hiding and Traceable Access Control in mHealth</t>
  </si>
  <si>
    <t>Li, Qi and Zhang, Yinghui and Zhang, Tao and Huang, Haiping and He, Yingjie and Xiong, Jinbo</t>
  </si>
  <si>
    <t>https://www.scopus.com/inward/record.uri?eid=2-s2.0-85088705162&amp;doi=10.1109%2fACCESS.2020.3004897&amp;partnerID=40&amp;md5=e311ce738c1f16e57463608478ebaaa0</t>
  </si>
  <si>
    <t>2-s2.0-85082294158</t>
  </si>
  <si>
    <t>rayyan-218688153</t>
  </si>
  <si>
    <t>Additive Manufacturing Cyber-Physical System: Supply Chain Cybersecurity and Risks</t>
  </si>
  <si>
    <t>Gupta, Nikhil and Tiwari, Akash and Bukkapatnam, Satish T. S. and Karri, Ramesh</t>
  </si>
  <si>
    <t>https://www.scopus.com/inward/record.uri?eid=2-s2.0-85082294158&amp;doi=10.1109%2fACCESS.2020.2978815&amp;partnerID=40&amp;md5=88050f9da817f9f643bc3d7d103d13ea</t>
  </si>
  <si>
    <t>2-s2.0-85079286999</t>
  </si>
  <si>
    <t>rayyan-218688154</t>
  </si>
  <si>
    <t>Deep fake image detection based on pairwise learning</t>
  </si>
  <si>
    <t>Hsu, Chih-Chung and Zhuang, Yi-Xiu and Lee, Chia-Yen</t>
  </si>
  <si>
    <t>https://www.scopus.com/inward/record.uri?eid=2-s2.0-85079286999&amp;doi=10.3390%2fapp10010370&amp;partnerID=40&amp;md5=9e3a176b53f9c1a6997e2b427eadea75</t>
  </si>
  <si>
    <t>2-s2.0-85085199678</t>
  </si>
  <si>
    <t>rayyan-218688155</t>
  </si>
  <si>
    <t>E-REA Symmetric Key Cryptographic Technique</t>
  </si>
  <si>
    <t>International Conference on Emerging Trends in Information Technology and Engineering, ic-ETITE 2020</t>
  </si>
  <si>
    <t>Dhanuja, B. and Prabadevi, B. and Bhavani Shankari, K. and Sathiya, G.</t>
  </si>
  <si>
    <t>https://www.scopus.com/inward/record.uri?eid=2-s2.0-85085199678&amp;doi=10.1109%2fic-ETITE47903.2020.38&amp;partnerID=40&amp;md5=e29650e97103f81543780fbf26b4e00e</t>
  </si>
  <si>
    <t>2-s2.0-85076922679</t>
  </si>
  <si>
    <t>rayyan-218688156</t>
  </si>
  <si>
    <t>An Overview of Digital Audio Steganography</t>
  </si>
  <si>
    <t>IETE Technical Review (Institution of Electronics and Telecommunication Engineers, India)</t>
  </si>
  <si>
    <t>Dutta, Hrishikesh and Das, Rohan Kumar and Nandi, Sukumar and Prasanna, S. R. Mahadeva</t>
  </si>
  <si>
    <t>https://www.scopus.com/inward/record.uri?eid=2-s2.0-85076922679&amp;doi=10.1080%2f02564602.2019.1699454&amp;partnerID=40&amp;md5=5de31d669640b9b8c1e1046424a96348</t>
  </si>
  <si>
    <t>2-s2.0-85096908428</t>
  </si>
  <si>
    <t>rayyan-218688157</t>
  </si>
  <si>
    <t>Data protection and ethics requirements for multisite research with health data: A comparative examination of legislative governance frameworks and the role of data protection technologies</t>
  </si>
  <si>
    <t>Journal of Law and the Biosciences</t>
  </si>
  <si>
    <t>Scheibner, James and Ienca, Marcello and Kechagia, Sotiria and Troncoso-Pastoriza, Juan Ramon and Raisaro, Jean Louis and Hubaux, Jean-Pierre and Fellay, Jacques and Vayena, Effy</t>
  </si>
  <si>
    <t>https://www.scopus.com/inward/record.uri?eid=2-s2.0-85096908428&amp;doi=10.1093%2fjlb%2flsaa010&amp;partnerID=40&amp;md5=490aed2ef22cc3054fac710172df795b</t>
  </si>
  <si>
    <t>2-s2.0-85097341169</t>
  </si>
  <si>
    <t>rayyan-218688158</t>
  </si>
  <si>
    <t>A Holistic Review of Cybersecurity and Reliability Perspectives in Smart Airports</t>
  </si>
  <si>
    <t>Koroniotis, Nickolaos and Moustafa, Nour and Schiliro, Francesco and Gauravaram, Praveen and Janicke, Helge</t>
  </si>
  <si>
    <t>https://www.scopus.com/inward/record.uri?eid=2-s2.0-85097341169&amp;doi=10.1109%2fACCESS.2020.3036728&amp;partnerID=40&amp;md5=ef4904d5260b4f42c0fc0aea8e2d5409</t>
  </si>
  <si>
    <t>2-s2.0-85073072519</t>
  </si>
  <si>
    <t>rayyan-218688159</t>
  </si>
  <si>
    <t>DeepETC: A deep convolutional neural network architecture for investigating and classifying electron transport chain's complexes</t>
  </si>
  <si>
    <t>Le, Nguyen Quoc Khanh and Ho, Quang-Thai and Yapp, Edward Kien Yee and Ou, Yu-Yen and Yeh, Hui-Yuan</t>
  </si>
  <si>
    <t>https://www.scopus.com/inward/record.uri?eid=2-s2.0-85073072519&amp;doi=10.1016%2fj.neucom.2019.09.070&amp;partnerID=40&amp;md5=1cbc044a1e66554b1dd9432e3f23e09e</t>
  </si>
  <si>
    <t>2-s2.0-85106760799</t>
  </si>
  <si>
    <t>rayyan-218688160</t>
  </si>
  <si>
    <t>Model watermarking for image processing networks</t>
  </si>
  <si>
    <t>AAAI 2020 - 34th AAAI Conference on Artificial Intelligence</t>
  </si>
  <si>
    <t>Zhang, Jie and Chen, Dongdong and Liao, Jing and Fang, Han and Zhang, Weiming and Zhou, Wenbo and Cui, Hao and Yu, Nenghai</t>
  </si>
  <si>
    <t>https://www.scopus.com/inward/record.uri?eid=2-s2.0-85106760799&amp;partnerID=40&amp;md5=613ca1e92d10496cb2257c8c9367ecc0</t>
  </si>
  <si>
    <t>AAAI press</t>
  </si>
  <si>
    <t>2-s2.0-85098172385</t>
  </si>
  <si>
    <t>rayyan-218688161</t>
  </si>
  <si>
    <t>Artificial intelligence and multi agent based distributed ledger system for better privacy and security of electronic healthcare records</t>
  </si>
  <si>
    <t>Alruwaili, Fahad F.</t>
  </si>
  <si>
    <t>https://www.scopus.com/inward/record.uri?eid=2-s2.0-85098172385&amp;doi=10.7717%2fPEERJ-CS.323&amp;partnerID=40&amp;md5=1258181a5f33a7000fa4f52b48372e1e</t>
  </si>
  <si>
    <t>rayyan-218688162</t>
  </si>
  <si>
    <t>Madine, Mohammad Moussa and Salah, Khaled and Jayaraman, Raja and Yaqoob, Ibrar and Al-Hammadi, Yousof and Ellahham, Samer and Calyam, Prasad</t>
  </si>
  <si>
    <t>https://www.scopus.com/inward/record.uri?eid=2-s2.0-85098600378&amp;doi=10.1109%2fACCESS.2020.3045048&amp;partnerID=40&amp;md5=f76c2209f7e3b89129c948d31acd6bfe</t>
  </si>
  <si>
    <t>2-s2.0-85090950440</t>
  </si>
  <si>
    <t>rayyan-218688163</t>
  </si>
  <si>
    <t>A Mechanism to Resolve the Unauthorized Access Vulnerability Caused by Permission Delegation in Blockchain-Based Access Control</t>
  </si>
  <si>
    <t>Shi, Jinshan and Li, Ru and Hou, Wenhan</t>
  </si>
  <si>
    <t>https://www.scopus.com/inward/record.uri?eid=2-s2.0-85090950440&amp;doi=10.1109%2fACCESS.2020.3018783&amp;partnerID=40&amp;md5=e60ee0581a0630495bc888014cde7b56</t>
  </si>
  <si>
    <t>2-s2.0-85078295425</t>
  </si>
  <si>
    <t>rayyan-218688165</t>
  </si>
  <si>
    <t>Large universe ciphertext-policy attribute-based encryption with attribute level user revocation in cloud storage</t>
  </si>
  <si>
    <t>Lian, Huijie and Wang, Qingxian and Wang, Guangbo</t>
  </si>
  <si>
    <t>https://www.scopus.com/inward/record.uri?eid=2-s2.0-85078295425&amp;doi=10.34028%2fiajit%2f17%2f1%2f13&amp;partnerID=40&amp;md5=4a3feb3943d6035cf1974f002ed22b19</t>
  </si>
  <si>
    <t>2-s2.0-85080898974</t>
  </si>
  <si>
    <t>rayyan-218688166</t>
  </si>
  <si>
    <t>A Blockchain-Based Approach for the Creation of Digital Twins</t>
  </si>
  <si>
    <t>Hasan, Haya R. and Salah, Khaled and Jayaraman, Raja and Omar, Mohammed and Yaqoob, Ibrar and Pesic, Sasa and Taylor, Todd and Boscovic, Dragan</t>
  </si>
  <si>
    <t>https://www.scopus.com/inward/record.uri?eid=2-s2.0-85080898974&amp;doi=10.1109%2fACCESS.2020.2974810&amp;partnerID=40&amp;md5=7a0211f4ce181bc074f83eb7b98682cb</t>
  </si>
  <si>
    <t>2-s2.0-85090797706</t>
  </si>
  <si>
    <t>rayyan-218688167</t>
  </si>
  <si>
    <t>Supervised machine learning model-based approach for performance prediction of students</t>
  </si>
  <si>
    <t>Razaque, Abdul and Alajlan, Abrar M.</t>
  </si>
  <si>
    <t>https://www.scopus.com/inward/record.uri?eid=2-s2.0-85090797706&amp;doi=10.3844%2fjcssp.2020.1150.1162&amp;partnerID=40&amp;md5=35bb29604f17aabb0436c37d66241b97</t>
  </si>
  <si>
    <t>2-s2.0-85084699526</t>
  </si>
  <si>
    <t>rayyan-218688168</t>
  </si>
  <si>
    <t>Blockchain-Based Decentralized and Secure Lightweight E-Health System for Electronic Health Records</t>
  </si>
  <si>
    <t>Arunkumar, B. and Kousalya, G.</t>
  </si>
  <si>
    <t>https://www.scopus.com/inward/record.uri?eid=2-s2.0-85084699526&amp;doi=10.1007%2f978-981-15-3914-5_21&amp;partnerID=40&amp;md5=f0722a4a464d28ad88260ab1f1c59e29</t>
  </si>
  <si>
    <t>2-s2.0-85081104804</t>
  </si>
  <si>
    <t>rayyan-218688169</t>
  </si>
  <si>
    <t>Sabotage Attack Detection for Additive Manufacturing Systems</t>
  </si>
  <si>
    <t>Yu, Shih-Yuan and Malawade, Arnav Vaibhav and Chhetri, Sujit Rokka and Al Faruque, Mohammad Abdullah</t>
  </si>
  <si>
    <t>https://www.scopus.com/inward/record.uri?eid=2-s2.0-85081104804&amp;doi=10.1109%2fACCESS.2020.2971947&amp;partnerID=40&amp;md5=e8ebd330882b866556015d6d13c044eb</t>
  </si>
  <si>
    <t>2-s2.0-85102791241</t>
  </si>
  <si>
    <t>rayyan-218688170</t>
  </si>
  <si>
    <t>Measuring decentrality in blockchain based systems</t>
  </si>
  <si>
    <t>Gochhayat, Sarada Prasad and Shetty, Sachin and Mukkamala, Ravi and Foytik, Peter and Kamhoua, Georges A. and Njilla, Laurent</t>
  </si>
  <si>
    <t>https://www.scopus.com/inward/record.uri?eid=2-s2.0-85102791241&amp;doi=10.1109%2fACCESS.2020.3026577&amp;partnerID=40&amp;md5=9dabd9659ec5857a24bd855694a3c64b</t>
  </si>
  <si>
    <t>2-s2.0-85085174183</t>
  </si>
  <si>
    <t>rayyan-218688171</t>
  </si>
  <si>
    <t>Ciphertext-Policy Hierarchical Attribute-Based Encryption against Key-Delegation Abuse for IoT-Connected Healthcare System</t>
  </si>
  <si>
    <t>Chen, Xi and Liu, Yun and Chao, Han-Chieh and Li, Yong</t>
  </si>
  <si>
    <t>https://www.scopus.com/inward/record.uri?eid=2-s2.0-85085174183&amp;doi=10.1109%2fACCESS.2020.2986381&amp;partnerID=40&amp;md5=4c54ccaabb675e11ecf493a66f976c32</t>
  </si>
  <si>
    <t>Decentralized patient centric e-Health record management system using blockchain and IPFS</t>
  </si>
  <si>
    <t>Reen, Gaganjeet Singh and Mohandas, Manasi and Venkatesan, S.</t>
  </si>
  <si>
    <t>https://www.scopus.com/inward/record.uri?eid=2-s2.0-85084321255&amp;doi=10.1109%2fCICT48419.2019.9066212&amp;partnerID=40&amp;md5=53da91d72a4a6dac38ae92f72ac65ddf</t>
  </si>
  <si>
    <t>2-s2.0-85102123649</t>
  </si>
  <si>
    <t>rayyan-218688173</t>
  </si>
  <si>
    <t>Enhancing privacy and data security across healthcare applications using Blockchain and distributed ledger concepts</t>
  </si>
  <si>
    <t>Liu, Haibing and Crespo, RubÃ©n GonzÃ¡lez and MartÃ­nez, Oscar SanjuÃ¡n</t>
  </si>
  <si>
    <t>https://www.scopus.com/inward/record.uri?eid=2-s2.0-85102123649&amp;doi=10.3390%2fhealthcare8030243&amp;partnerID=40&amp;md5=e474f01cee604848a3d44682868ac335</t>
  </si>
  <si>
    <t>rayyan-218688174</t>
  </si>
  <si>
    <t>Abdul Rahoof, T.P. and Deepthi, V.R.</t>
  </si>
  <si>
    <t>https://www.scopus.com/inward/record.uri?eid=2-s2.0-85078440657&amp;doi=10.1007%2f978-3-030-36987-3_25&amp;partnerID=40&amp;md5=64c393d78dbcbb03982d1948f98af8d3</t>
  </si>
  <si>
    <t>2-s2.0-85094320334</t>
  </si>
  <si>
    <t>rayyan-218688175</t>
  </si>
  <si>
    <t>Stegastamp: Invisible hyperlinks in physical photographs</t>
  </si>
  <si>
    <t>Tancik, Matthew and Mildenhall, Ben and Ng, Ren</t>
  </si>
  <si>
    <t>https://www.scopus.com/inward/record.uri?eid=2-s2.0-85094320334&amp;doi=10.1109%2fCVPR42600.2020.00219&amp;partnerID=40&amp;md5=ac8e19166f84e01bf1e8cc0a62c4f9da</t>
  </si>
  <si>
    <t>rayyan-218688176</t>
  </si>
  <si>
    <t>Verdonck, MichaÃ«l and Poels, Geert</t>
  </si>
  <si>
    <t>https://www.scopus.com/inward/record.uri?eid=2-s2.0-85101341132&amp;doi=10.1007%2f978-3-030-66498-5_1&amp;partnerID=40&amp;md5=afe24146eb6e2ff990cc7c7b2d4aed44</t>
  </si>
  <si>
    <t>2-s2.0-85076924797</t>
  </si>
  <si>
    <t>rayyan-218688177</t>
  </si>
  <si>
    <t>An attribute revocable CP-ABE scheme</t>
  </si>
  <si>
    <t>Proceedings - 2019 7th International Conference on Advanced Cloud and Big Data, CBD 2019</t>
  </si>
  <si>
    <t>Xiang, Guangli and Li, Beilei and Fu, Xiannong and Xia, Mengsen and Ke, Weiyi</t>
  </si>
  <si>
    <t>https://www.scopus.com/inward/record.uri?eid=2-s2.0-85076924797&amp;doi=10.1109%2fCBD.2019.00044&amp;partnerID=40&amp;md5=b90d5f673d85bbc1063e4c0634f591b6</t>
  </si>
  <si>
    <t>2-s2.0-85068705129</t>
  </si>
  <si>
    <t>rayyan-218688178</t>
  </si>
  <si>
    <t>A survey on Image Data Augmentation for Deep Learning</t>
  </si>
  <si>
    <t>Shorten, Connor and Khoshgoftaar, Taghi M.</t>
  </si>
  <si>
    <t>https://www.scopus.com/inward/record.uri?eid=2-s2.0-85068705129&amp;doi=10.1186%2fs40537-019-0197-0&amp;partnerID=40&amp;md5=de6cd8949f6015e4c52f0d751da090e5</t>
  </si>
  <si>
    <t>SpringerOpen</t>
  </si>
  <si>
    <t>2-s2.0-85069827492</t>
  </si>
  <si>
    <t>rayyan-218688179</t>
  </si>
  <si>
    <t>IoT information sharing security mechanism based on blockchain technology</t>
  </si>
  <si>
    <t>Si, Haiping and Sun, Changxia and Li, Yanling and Qiao, Hongbo and Shi, Lei</t>
  </si>
  <si>
    <t>https://www.scopus.com/inward/record.uri?eid=2-s2.0-85069827492&amp;doi=10.1016%2fj.future.2019.07.036&amp;partnerID=40&amp;md5=1affa6e996c855655e6861d2de802d53</t>
  </si>
  <si>
    <t>2-s2.0-85064925987</t>
  </si>
  <si>
    <t>rayyan-218688180</t>
  </si>
  <si>
    <t>An adaptive steganographic scheme for H.264/AVC video with distortion optimization</t>
  </si>
  <si>
    <t>Signal Processing: Image Communication</t>
  </si>
  <si>
    <t>Xue, Yiming and Zhou, Jie and Zeng, Hao and Zhong, Ping and Wen, Juan</t>
  </si>
  <si>
    <t>https://www.scopus.com/inward/record.uri?eid=2-s2.0-85064925987&amp;doi=10.1016%2fj.image.2019.04.012&amp;partnerID=40&amp;md5=364b928044433b9533dafbe3c486dbd2</t>
  </si>
  <si>
    <t>2-s2.0-85040338014</t>
  </si>
  <si>
    <t>rayyan-218688181</t>
  </si>
  <si>
    <t>Deep learning for source camera identification on mobile devices</t>
  </si>
  <si>
    <t>Freire-ObregÃ³n, David and Narducci, Fabio and Barra, Silvio and CastrillÃ³n-Santana, Modesto</t>
  </si>
  <si>
    <t>https://www.scopus.com/inward/record.uri?eid=2-s2.0-85040338014&amp;doi=10.1016%2fj.patrec.2018.01.005&amp;partnerID=40&amp;md5=7410396aec16516e8736ce1832772be3</t>
  </si>
  <si>
    <t>2-s2.0-85070088687</t>
  </si>
  <si>
    <t>rayyan-218688182</t>
  </si>
  <si>
    <t>Leveraging the Internet of Things and blockchain technology in Supply Chain Management</t>
  </si>
  <si>
    <t>Rejeb, Abderahman and Keogh, John G. and Treiblmaier, Horst</t>
  </si>
  <si>
    <t>https://www.scopus.com/inward/record.uri?eid=2-s2.0-85070088687&amp;doi=10.3390%2ffi11070161&amp;partnerID=40&amp;md5=a4abbdb0606c1fa4249fcd3a7df0c6be</t>
  </si>
  <si>
    <t>2-s2.0-85075909061</t>
  </si>
  <si>
    <t>rayyan-218688183</t>
  </si>
  <si>
    <t>Identity verification and management of electronic health records with blockchain technology</t>
  </si>
  <si>
    <t>2019 IEEE International Conference on Healthcare Informatics, ICHI 2019</t>
  </si>
  <si>
    <t>Liang, Yiheng</t>
  </si>
  <si>
    <t>https://www.scopus.com/inward/record.uri?eid=2-s2.0-85075909061&amp;doi=10.1109%2fICHI.2019.8904712&amp;partnerID=40&amp;md5=654608e1997228f0078d995de20703c4</t>
  </si>
  <si>
    <t>2-s2.0-85046714860</t>
  </si>
  <si>
    <t>rayyan-218688184</t>
  </si>
  <si>
    <t>A framework for secure and decentralized sharing of medical imaging data via blockchain consensus</t>
  </si>
  <si>
    <t>Patel, Vishal</t>
  </si>
  <si>
    <t>https://www.scopus.com/inward/record.uri?eid=2-s2.0-85046714860&amp;doi=10.1177%2f1460458218769699&amp;partnerID=40&amp;md5=c1ce99ffc9a5bfdbc42ffac418bfb89a</t>
  </si>
  <si>
    <t>2-s2.0-85070788308</t>
  </si>
  <si>
    <t>rayyan-218688185</t>
  </si>
  <si>
    <t>The rise of blockchain technology in agriculture and food supply chains</t>
  </si>
  <si>
    <t>Kamilaris, Andreas and Fonts, Agusti and Prenafeta-BoldÏ, Francesc X.</t>
  </si>
  <si>
    <t>https://www.scopus.com/inward/record.uri?eid=2-s2.0-85070788308&amp;doi=10.1016%2fj.tifs.2019.07.034&amp;partnerID=40&amp;md5=3d5ba87d81cface2ef43d88fd0f2e093</t>
  </si>
  <si>
    <t>2-s2.0-85082869773</t>
  </si>
  <si>
    <t>rayyan-218688186</t>
  </si>
  <si>
    <t>Blockchain for digital rights management of design works</t>
  </si>
  <si>
    <t>Proceedings of the IEEE International Conference on Software Engineering and Service Sciences, ICSESS</t>
  </si>
  <si>
    <t>Lu, Zihao and Shi, Youqun and Tao, Rao and Zhang, Zhaohui</t>
  </si>
  <si>
    <t>https://www.scopus.com/inward/record.uri?eid=2-s2.0-85082869773&amp;doi=10.1109%2fICSESS47205.2019.9040744&amp;partnerID=40&amp;md5=1666f4d82b41d92607ec509120ec4547</t>
  </si>
  <si>
    <t>2-s2.0-85073633889</t>
  </si>
  <si>
    <t>rayyan-218688187</t>
  </si>
  <si>
    <t>Edge Intelligence and Blockchain Empowered 5G beyond for the Industrial Internet of Things</t>
  </si>
  <si>
    <t>Zhang, Ke and Zhu, Yongxu and Maharjan, Sabita and Zhang, Yan</t>
  </si>
  <si>
    <t>https://www.scopus.com/inward/record.uri?eid=2-s2.0-85073633889&amp;doi=10.1109%2fMNET.001.1800526&amp;partnerID=40&amp;md5=6ccb29c029b835c50e20cb1a8a52cb18</t>
  </si>
  <si>
    <t>2-s2.0-85074416567</t>
  </si>
  <si>
    <t>rayyan-218688189</t>
  </si>
  <si>
    <t>HealChain: A decentralized data management system for mobile healthcare using consortium blockchain</t>
  </si>
  <si>
    <t>Ni, Weiquan and Huang, Xumin and Zhang, Junxing and Yu, Rong</t>
  </si>
  <si>
    <t>https://www.scopus.com/inward/record.uri?eid=2-s2.0-85074416567&amp;doi=10.23919%2fChiCC.2019.8865388&amp;partnerID=40&amp;md5=e88baafb41ed9978aefcfd880d3691f6</t>
  </si>
  <si>
    <t>2-s2.0-85077181911</t>
  </si>
  <si>
    <t>rayyan-218688190</t>
  </si>
  <si>
    <t>Achieving Data Integrity and Confidentiality Using Image Steganography and Hashing Techniques</t>
  </si>
  <si>
    <t>2019 2nd International Conference on New Trends in Computing Sciences, ICTCS 2019 - Proceedings</t>
  </si>
  <si>
    <t>Hambouz, Ahmed and Shaheen, Yousef and Manna, Abdelrahman and Al-Fayoumi, Mustafa and Tedmori, Sara</t>
  </si>
  <si>
    <t>https://www.scopus.com/inward/record.uri?eid=2-s2.0-85077181911&amp;doi=10.1109%2fICTCS.2019.8923060&amp;partnerID=40&amp;md5=12a983e425301af9f875d32f61544d0a</t>
  </si>
  <si>
    <t>2-s2.0-85078878484</t>
  </si>
  <si>
    <t>rayyan-218688191</t>
  </si>
  <si>
    <t>Siva-The IPFS Search Engine</t>
  </si>
  <si>
    <t>Proceedings - 2019 7th International Symposium on Computing and Networking, CANDAR 2019</t>
  </si>
  <si>
    <t>Khudhur, Nawras and Fujita, Satoshi</t>
  </si>
  <si>
    <t>https://www.scopus.com/inward/record.uri?eid=2-s2.0-85078878484&amp;doi=10.1109%2fCANDAR.2019.00026&amp;partnerID=40&amp;md5=313f08c42abbd8abc2a8c1e55468e12a</t>
  </si>
  <si>
    <t>2-s2.0-85071637785</t>
  </si>
  <si>
    <t>rayyan-218688192</t>
  </si>
  <si>
    <t>Blockchain and its implications for accounting and auditing</t>
  </si>
  <si>
    <t>Meditari Accountancy Research</t>
  </si>
  <si>
    <t>2049372X</t>
  </si>
  <si>
    <t>BonsÃ³n, Enrique and BednÃ¡rovÃ¡, Michaela</t>
  </si>
  <si>
    <t>https://www.scopus.com/inward/record.uri?eid=2-s2.0-85071637785&amp;doi=10.1108%2fMEDAR-11-2018-0406&amp;partnerID=40&amp;md5=524e0f40b22b3337b70ae692ee52af0f</t>
  </si>
  <si>
    <t>2-s2.0-85074860211</t>
  </si>
  <si>
    <t>rayyan-218688193</t>
  </si>
  <si>
    <t>A novel two-stage separable deep learning framework for practical blind watermarking</t>
  </si>
  <si>
    <t>MM 2019 - Proceedings of the 27th ACM International Conference on Multimedia</t>
  </si>
  <si>
    <t>Liu, Yang and Guo, Mengxi and Zhang, Jian and Zhu, Yuesheng and Xie, Xiaodong</t>
  </si>
  <si>
    <t>https://www.scopus.com/inward/record.uri?eid=2-s2.0-85074860211&amp;doi=10.1145%2f3343031.3351025&amp;partnerID=40&amp;md5=c0516b32edee3516327489fa4736fb49</t>
  </si>
  <si>
    <t>2-s2.0-85065156908</t>
  </si>
  <si>
    <t>rayyan-218688194</t>
  </si>
  <si>
    <t>Building a digital twin for additive manufacturing through the exploitation of blockchain: A case analysis of the aircraft industry</t>
  </si>
  <si>
    <t>Mandolla, Claudio and Petruzzelli, Antonio Messeni and Percoco, Gianluca and Urbinati, Andrea</t>
  </si>
  <si>
    <t>https://www.scopus.com/inward/record.uri?eid=2-s2.0-85065156908&amp;doi=10.1016%2fj.compind.2019.04.011&amp;partnerID=40&amp;md5=f7b35a6a401e34fc3bb67a6f84f6a3ae</t>
  </si>
  <si>
    <t>2-s2.0-85078799617</t>
  </si>
  <si>
    <t>rayyan-218688195</t>
  </si>
  <si>
    <t>Light field messaging with deep photographic steganography</t>
  </si>
  <si>
    <t>Wengrowski, Eric and Dana, Kristin</t>
  </si>
  <si>
    <t>https://www.scopus.com/inward/record.uri?eid=2-s2.0-85078799617&amp;doi=10.1109%2fCVPR.2019.00161&amp;partnerID=40&amp;md5=528b2f64c5098fb522494afad3446100</t>
  </si>
  <si>
    <t>2-s2.0-85067310149</t>
  </si>
  <si>
    <t>rayyan-218688196</t>
  </si>
  <si>
    <t>The emerging role of cognitive computing in healthcare: A systematic literature review</t>
  </si>
  <si>
    <t>Behera, Rajat Kumar and Bala, Pradip Kumar and Dhir, Amandeep</t>
  </si>
  <si>
    <t>https://www.scopus.com/inward/record.uri?eid=2-s2.0-85067310149&amp;doi=10.1016%2fj.ijmedinf.2019.04.024&amp;partnerID=40&amp;md5=12a42e080c82080dfafe49760f1d982b</t>
  </si>
  <si>
    <t>2-s2.0-85077848620</t>
  </si>
  <si>
    <t>rayyan-218688197</t>
  </si>
  <si>
    <t>Performance evaluation of K-means clustering on Hadoop infrastructure</t>
  </si>
  <si>
    <t>https://www.scopus.com/inward/record.uri?eid=2-s2.0-85077848620&amp;doi=10.1080%2f09720529.2019.1692444&amp;partnerID=40&amp;md5=be1cd3532f8bf5b265d6f995d1537d87</t>
  </si>
  <si>
    <t>2-s2.0-85056173196</t>
  </si>
  <si>
    <t>rayyan-218688198</t>
  </si>
  <si>
    <t>Enhancing speed of SIMON: A light-weight-cryptographic algorithm for IoT applications</t>
  </si>
  <si>
    <t>Alassaf, Norah and Gutub, Adnan and Parah, Shabir A. and Al Ghamdi, Manal</t>
  </si>
  <si>
    <t>https://www.scopus.com/inward/record.uri?eid=2-s2.0-85056173196&amp;doi=10.1007%2fs11042-018-6801-z&amp;partnerID=40&amp;md5=3bf6c3e65ae998f24370d36a2bf3354d</t>
  </si>
  <si>
    <t>2-s2.0-85075938981</t>
  </si>
  <si>
    <t>rayyan-218688199</t>
  </si>
  <si>
    <t>ChURP: Dynamic-committee proactive secret sharing</t>
  </si>
  <si>
    <t>Zhang, Fan and Zhang, Yupeng and Maram, Sai Krishna Deepak and Wang, Lun and Juels, Ari and Low, Andrew and Song, Dawn</t>
  </si>
  <si>
    <t>https://www.scopus.com/inward/record.uri?eid=2-s2.0-85075938981&amp;doi=10.1145%2f3319535.3363203&amp;partnerID=40&amp;md5=60ee605e49489733c21d25fe3ae6710f</t>
  </si>
  <si>
    <t>2-s2.0-85081176100</t>
  </si>
  <si>
    <t>rayyan-218688200</t>
  </si>
  <si>
    <t>Design of a Credible Blockchain-Based E-Health Records (CB-EHRS) Platform</t>
  </si>
  <si>
    <t>11th Academic Conference ITU Kaleidoscope: ICT for Health: Networks, Standards and Innovation, ITU K 2019</t>
  </si>
  <si>
    <t>Xu, Lingyu and Bagula, Antoine and Isafiade, Omowunmi and Ma, Kun and Chiwewe, Tapiwa</t>
  </si>
  <si>
    <t>https://www.scopus.com/inward/record.uri?eid=2-s2.0-85081176100&amp;doi=10.23919%2fITUK48006.2019.8995905&amp;partnerID=40&amp;md5=968948c767180c47245a8413a1b741fa</t>
  </si>
  <si>
    <t>2-s2.0-85070636387</t>
  </si>
  <si>
    <t>rayyan-218688201</t>
  </si>
  <si>
    <t>Risk assessment of critical infrastructures in a complex interdependent scenario: A four-stage hybrid decision support approach</t>
  </si>
  <si>
    <t>Safety Science</t>
  </si>
  <si>
    <t>Suo, Weilan and Zhang, Jin and Sun, Xiaolei</t>
  </si>
  <si>
    <t>https://www.scopus.com/inward/record.uri?eid=2-s2.0-85070636387&amp;doi=10.1016%2fj.ssci.2019.07.043&amp;partnerID=40&amp;md5=19df841a3540845309878c5eda77289f</t>
  </si>
  <si>
    <t>2-s2.0-85071284075</t>
  </si>
  <si>
    <t>rayyan-218688202</t>
  </si>
  <si>
    <t>Simulating light-weight-cryptography implementation for IoT healthcare data security applications</t>
  </si>
  <si>
    <t>International Journal of E-Health and Medical Communications</t>
  </si>
  <si>
    <t>1947315X</t>
  </si>
  <si>
    <t>Alassaf, Norah and Gutub, Adnan</t>
  </si>
  <si>
    <t>https://www.scopus.com/inward/record.uri?eid=2-s2.0-85071284075&amp;doi=10.4018%2fIJEHMC.2019100101&amp;partnerID=40&amp;md5=aad82a7b37f2f455565f2a01acf3247b</t>
  </si>
  <si>
    <t>2-s2.0-85071963641</t>
  </si>
  <si>
    <t>rayyan-218688203</t>
  </si>
  <si>
    <t>Health Information Management: Implications of Artificial Intelligence on Healthcare Data and Information Management</t>
  </si>
  <si>
    <t>Yearbook of Medical Informatics</t>
  </si>
  <si>
    <t>Stanfill, Mary H. and Marc, David T.</t>
  </si>
  <si>
    <t>https://www.scopus.com/inward/record.uri?eid=2-s2.0-85071963641&amp;doi=10.1055%2fs-0039-1677913&amp;partnerID=40&amp;md5=6f934c97454d7ad9370795a04a30ebb6</t>
  </si>
  <si>
    <t>Thieme Medical Publishers, Inc.</t>
  </si>
  <si>
    <t>2-s2.0-85062833038</t>
  </si>
  <si>
    <t>rayyan-218688204</t>
  </si>
  <si>
    <t>Partially policy-hidden attribute-based broadcast encryption with secure delegation in edge computing</t>
  </si>
  <si>
    <t>Xiong, Hu and Zhao, Yanan and Peng, Li and Zhang, Hao and Yeh, Kuo-Hui</t>
  </si>
  <si>
    <t>https://www.scopus.com/inward/record.uri?eid=2-s2.0-85062833038&amp;doi=10.1016%2fj.future.2019.03.008&amp;partnerID=40&amp;md5=e8f51daa6d9b64f02ae4d4ff063a3d3d</t>
  </si>
  <si>
    <t>2-s2.0-85068457926</t>
  </si>
  <si>
    <t>rayyan-218688205</t>
  </si>
  <si>
    <t>Combination of Steganography and Cryptography: A short Survey</t>
  </si>
  <si>
    <t>Taha, Mustafa Sabah and Mohd Rahim, Mohd Shafry and Lafta, Sameer Abdulsattar and Hashim, Mohammed Mahdi and Alzuabidi, Hassanain Mahdi</t>
  </si>
  <si>
    <t>https://www.scopus.com/inward/record.uri?eid=2-s2.0-85068457926&amp;doi=10.1088%2f1757-899X%2f518%2f5%2f052003&amp;partnerID=40&amp;md5=8903377ff8929986eff10a5e2354a7d2</t>
  </si>
  <si>
    <t>2-s2.0-85040028685</t>
  </si>
  <si>
    <t>rayyan-218688206</t>
  </si>
  <si>
    <t>A systematic literature review of data governance and cloud data governance</t>
  </si>
  <si>
    <t>Al-Ruithe, Majid and Benkhelifa, Elhadj and Hameed, Khawar</t>
  </si>
  <si>
    <t>https://www.scopus.com/inward/record.uri?eid=2-s2.0-85040028685&amp;doi=10.1007%2fs00779-017-1104-3&amp;partnerID=40&amp;md5=2e4d22d38da2d8a86a3315372d23381b</t>
  </si>
  <si>
    <t>2-s2.0-85074422337</t>
  </si>
  <si>
    <t>rayyan-218688207</t>
  </si>
  <si>
    <t>Image steganography based on color palette transformation in color space</t>
  </si>
  <si>
    <t>Eurasip Journal on Image and Video Processing</t>
  </si>
  <si>
    <t>Margalikas, Eugenijus and RamanauskaitÄ—, Simona</t>
  </si>
  <si>
    <t>https://www.scopus.com/inward/record.uri?eid=2-s2.0-85074422337&amp;doi=10.1186%2fs13640-019-0484-x&amp;partnerID=40&amp;md5=8edcc318a49f67bef670d4a9040e0db0</t>
  </si>
  <si>
    <t>2-s2.0-85072525954</t>
  </si>
  <si>
    <t>rayyan-218688208</t>
  </si>
  <si>
    <t>Blockchain for Internet of Things: A Survey</t>
  </si>
  <si>
    <t>Dai, Hong-Ning and Zheng, Zibin and Zhang, Yan</t>
  </si>
  <si>
    <t>https://www.scopus.com/inward/record.uri?eid=2-s2.0-85072525954&amp;doi=10.1109%2fJIOT.2019.2920987&amp;partnerID=40&amp;md5=7a8465d81226dccaa1896d513e4fdda4</t>
  </si>
  <si>
    <t>2-s2.0-85059536002</t>
  </si>
  <si>
    <t>rayyan-218688209</t>
  </si>
  <si>
    <t>Provably secure public-key encryption with conjunctive and subset keyword search</t>
  </si>
  <si>
    <t>FarrÃ s, Oriol and Ribes-GonzÃ¡lez, Jordi</t>
  </si>
  <si>
    <t>https://www.scopus.com/inward/record.uri?eid=2-s2.0-85059536002&amp;doi=10.1007%2fs10207-018-00426-7&amp;partnerID=40&amp;md5=86fa94e0a72dd52d4c1a49022d038e1d</t>
  </si>
  <si>
    <t>2-s2.0-85073415277</t>
  </si>
  <si>
    <t>rayyan-218688210</t>
  </si>
  <si>
    <t>Achieving Searchable and Privacy-Preserving Data Sharing for Cloud-Assisted E-Healthcare System</t>
  </si>
  <si>
    <t>Xu, Chang and Wang, Ningning and Zhu, Liehuang and Sharif, Kashif and Zhang, Chuan</t>
  </si>
  <si>
    <t>https://www.scopus.com/inward/record.uri?eid=2-s2.0-85073415277&amp;doi=10.1109%2fJIOT.2019.2917186&amp;partnerID=40&amp;md5=838b5340c19e5beb9bddefa6412572ae</t>
  </si>
  <si>
    <t>2-s2.0-85070312243</t>
  </si>
  <si>
    <t>rayyan-218688211</t>
  </si>
  <si>
    <t>Data governance: A conceptual framework, structured review, and research agenda</t>
  </si>
  <si>
    <t>Abraham, Rene and Schneider, Johannes and vom Brocke, Jan</t>
  </si>
  <si>
    <t>https://www.scopus.com/inward/record.uri?eid=2-s2.0-85070312243&amp;doi=10.1016%2fj.ijinfomgt.2019.07.008&amp;partnerID=40&amp;md5=5a40312a87287a7a673e5154e0693268</t>
  </si>
  <si>
    <t>rayyan-218688212</t>
  </si>
  <si>
    <t>MedBloc: A blockchain-based secure EHR system for sharing and accessing medical data</t>
  </si>
  <si>
    <t>Proceedings - 2019 18th IEEE International Conference on Trust, Security and Privacy in Computing and Communications/13th IEEE International Conference on Big Data Science and Engineering, TrustCom/BigDataSE 2019</t>
  </si>
  <si>
    <t>Huang, Jack and Qi, Yuan Wei and Asghar, Muhammad Rizwan and Meads, Andrew and Tu, Yu-Cheng</t>
  </si>
  <si>
    <t>https://www.scopus.com/inward/record.uri?eid=2-s2.0-85075131159&amp;doi=10.1109%2fTrustCom%2fBigDataSE.2019.00085&amp;partnerID=40&amp;md5=2406c648192e4d38b574770cde8cac53</t>
  </si>
  <si>
    <t>2-s2.0-85077518920</t>
  </si>
  <si>
    <t>rayyan-218688213</t>
  </si>
  <si>
    <t>Combining RSA and audio steganography on personal computers for enhancing security</t>
  </si>
  <si>
    <t>SN Applied Sciences</t>
  </si>
  <si>
    <t>Al-Juaid, Nouf and Gutub, Adnan</t>
  </si>
  <si>
    <t>https://www.scopus.com/inward/record.uri?eid=2-s2.0-85077518920&amp;doi=10.1007%2fs42452-019-0875-8&amp;partnerID=40&amp;md5=ab4d73adb0cc7b849b68b835fe11623f</t>
  </si>
  <si>
    <t>rayyan-218688214</t>
  </si>
  <si>
    <t>Diabetes in developing countries</t>
  </si>
  <si>
    <t>2-s2.0-85073898837</t>
  </si>
  <si>
    <t>rayyan-218688215</t>
  </si>
  <si>
    <t>A blockchain based access control for IoT</t>
  </si>
  <si>
    <t>2019 15th International Wireless Communications and Mobile Computing Conference, IWCMC 2019</t>
  </si>
  <si>
    <t>Riabi, Imen and Dhif, Yosr and Ayed, Hella Kaffel Ben and Zaatouri, Khaled</t>
  </si>
  <si>
    <t>https://www.scopus.com/inward/record.uri?eid=2-s2.0-85073898837&amp;doi=10.1109%2fIWCMC.2019.8766506&amp;partnerID=40&amp;md5=94588474f77715fef7495a44f3696349</t>
  </si>
  <si>
    <t>2-s2.0-85063745555</t>
  </si>
  <si>
    <t>rayyan-218688216</t>
  </si>
  <si>
    <t>A novel machine learning based feature selection for motor imagery EEG signal classification in Internet of medical things environment</t>
  </si>
  <si>
    <t>Chatterjee, Rajdeep and Maitra, Tanmoy and Hafizul Islam, S.K. and Hassan, Mohammad Mehedi and Alamri, Atif and Fortino, Giancarlo</t>
  </si>
  <si>
    <t>https://www.scopus.com/inward/record.uri?eid=2-s2.0-85063745555&amp;doi=10.1016%2fj.future.2019.01.048&amp;partnerID=40&amp;md5=8368d4e3f5967ceb10e2dc61f841432d</t>
  </si>
  <si>
    <t>2-s2.0-85063877732</t>
  </si>
  <si>
    <t>rayyan-218688217</t>
  </si>
  <si>
    <t>Block-DEF: A secure digital evidence framework using blockchain</t>
  </si>
  <si>
    <t>Tian, Zhihong and Li, Mohan and Qiu, Meikang and Sun, Yanbin and Su, Shen</t>
  </si>
  <si>
    <t>https://www.scopus.com/inward/record.uri?eid=2-s2.0-85063877732&amp;doi=10.1016%2fj.ins.2019.04.011&amp;partnerID=40&amp;md5=4807691a654986605fd4ebb0fadbdaea</t>
  </si>
  <si>
    <t>2-s2.0-85060944960</t>
  </si>
  <si>
    <t>rayyan-218688218</t>
  </si>
  <si>
    <t>Object Detection with Deep Learning: A Review</t>
  </si>
  <si>
    <t>Zhao, Zhong-Qiu and Zheng, Peng and Xu, Shou-Tao and Wu, Xindong</t>
  </si>
  <si>
    <t>https://www.scopus.com/inward/record.uri?eid=2-s2.0-85060944960&amp;doi=10.1109%2fTNNLS.2018.2876865&amp;partnerID=40&amp;md5=11c43eb3cfb3ede3a888b3cbb7abe7a2</t>
  </si>
  <si>
    <t>2-s2.0-85065073942</t>
  </si>
  <si>
    <t>rayyan-218688219</t>
  </si>
  <si>
    <t>Blockchain technology in agri-food value chain management: A synthesis of applications, challenges and future research directions</t>
  </si>
  <si>
    <t>Zhao, Guoqing and Liu, Shaofeng and Lopez, Carmen and Lu, Haiyan and Elgueta, Sebastian and Chen, Huilan and Boshkoska, Biljana Mileva</t>
  </si>
  <si>
    <t>https://www.scopus.com/inward/record.uri?eid=2-s2.0-85065073942&amp;doi=10.1016%2fj.compind.2019.04.002&amp;partnerID=40&amp;md5=7b4feedf25ffd3534730fb24a48490f2</t>
  </si>
  <si>
    <t>2-s2.0-85068973991</t>
  </si>
  <si>
    <t>rayyan-218688220</t>
  </si>
  <si>
    <t>Implementing a Mandated Program Across a Regional Health Care System: A Rapid Qualitative Assessment to Evaluate Early Implementation Strategies</t>
  </si>
  <si>
    <t>Quality Management in Health Care</t>
  </si>
  <si>
    <t>Sperber, Nina R. and Bruening, Rebecca A. and Choate, Ashley and Mahanna, Elizabeth and Wang, Virginia and Powell, Byron J. and Damush, Teresa and Jackson, George L. and van Houtven, Courtney H. and Allen, Kelli D. and Hastings, Susan N.</t>
  </si>
  <si>
    <t>https://www.scopus.com/inward/record.uri?eid=2-s2.0-85068973991&amp;doi=10.1097%2fQMH.0000000000000221&amp;partnerID=40&amp;md5=396cfc4e8566941600200d823f895c37</t>
  </si>
  <si>
    <t>2-s2.0-85074552690</t>
  </si>
  <si>
    <t>rayyan-218688221</t>
  </si>
  <si>
    <t>A Counter-Forensic Audit Trail: Disassembling the Case of The Hateful Eight</t>
  </si>
  <si>
    <t>Theory, Culture and Society</t>
  </si>
  <si>
    <t>Fuller, Matthew and Mazurov, Nikita</t>
  </si>
  <si>
    <t>https://www.scopus.com/inward/record.uri?eid=2-s2.0-85074552690&amp;doi=10.1177%2f0263276419840418&amp;partnerID=40&amp;md5=41ca39c181115ca113d10d2a503741ab</t>
  </si>
  <si>
    <t>2-s2.0-85065122135</t>
  </si>
  <si>
    <t>rayyan-218688222</t>
  </si>
  <si>
    <t>Efficient Algorithm for Identification and Cache Based Discovery of Cloud Services</t>
  </si>
  <si>
    <t>Md, Abdul Quadir and Varadarajan, Vijayakumar and Mandal, Karan</t>
  </si>
  <si>
    <t>https://www.scopus.com/inward/record.uri?eid=2-s2.0-85065122135&amp;doi=10.1007%2fs11036-019-01256-0&amp;partnerID=40&amp;md5=8d9770e1fd68197e61c6a633a68044b3</t>
  </si>
  <si>
    <t>2-s2.0-85084344309</t>
  </si>
  <si>
    <t>rayyan-218688223</t>
  </si>
  <si>
    <t>A Watermarking Technique Based on File Page Objects for PDF</t>
  </si>
  <si>
    <t>2019 IEEE Pacific Rim Conference on Communications, Computers and Signal Processing, PACRIM 2019 - Proceedings</t>
  </si>
  <si>
    <t>Khadam, Umair and Iqbal, Muhammad Munwar and Habib, Muhammad Asif and Han, Kijun</t>
  </si>
  <si>
    <t>https://www.scopus.com/inward/record.uri?eid=2-s2.0-85084344309&amp;doi=10.1109%2fPACRIM47961.2019.8985129&amp;partnerID=40&amp;md5=e51efb9d54c2bda420756116612bdf45</t>
  </si>
  <si>
    <t>2-s2.0-85072948079</t>
  </si>
  <si>
    <t>rayyan-218688224</t>
  </si>
  <si>
    <t>BCOSN: A Blockchain-Based Decentralized Online Social Network</t>
  </si>
  <si>
    <t>Jiang, Le and Zhang, Xinglin</t>
  </si>
  <si>
    <t>https://www.scopus.com/inward/record.uri?eid=2-s2.0-85072948079&amp;doi=10.1109%2fTCSS.2019.2941650&amp;partnerID=40&amp;md5=411bff7f5756e7850bc16a9d15789533</t>
  </si>
  <si>
    <t>2-s2.0-85077973394</t>
  </si>
  <si>
    <t>rayyan-218688225</t>
  </si>
  <si>
    <t>Hybrid Database Design Combination of Blockchain and Central Database</t>
  </si>
  <si>
    <t>3rd International Symposium on Multidisciplinary Studies and Innovative Technologies, ISMSIT 2019 - Proceedings</t>
  </si>
  <si>
    <t>Safak, Emre and Furkan, Arif and Erol, Tolga</t>
  </si>
  <si>
    <t>https://www.scopus.com/inward/record.uri?eid=2-s2.0-85077973394&amp;doi=10.1109%2fISMSIT.2019.8932763&amp;partnerID=40&amp;md5=fe2a804a2a1220debdb896597f58485a</t>
  </si>
  <si>
    <t>2-s2.0-85082126973</t>
  </si>
  <si>
    <t>rayyan-218688226</t>
  </si>
  <si>
    <t>Decentralized Identity: Where Did It Come from and Where Is It Going?</t>
  </si>
  <si>
    <t>IEEE Communications Standards Magazine</t>
  </si>
  <si>
    <t>Avellaneda, Oscar and Bachmann, Alan and Barbir, Abbie and Brenan, Joni and Dingle, Pamela and Duffy, Kim Hamilton and Maler, Eve and Reed, Drummond and Sporny, Manu</t>
  </si>
  <si>
    <t>https://www.scopus.com/inward/record.uri?eid=2-s2.0-85082126973&amp;doi=10.1109%2fMCOMSTD.2019.9031542&amp;partnerID=40&amp;md5=e7a5e271d0208b8e3cefd95b5f87c3de</t>
  </si>
  <si>
    <t>2-s2.0-85078706575</t>
  </si>
  <si>
    <t>rayyan-218688227</t>
  </si>
  <si>
    <t>A hybrid blockchain architecture for privacy-enabled and accountable auctions</t>
  </si>
  <si>
    <t>Proceedings - 2019 2nd IEEE International Conference on Blockchain, Blockchain 2019</t>
  </si>
  <si>
    <t>Desai, Harsh and Kantarcioglu, Murat and Kagal, Lalana</t>
  </si>
  <si>
    <t>https://www.scopus.com/inward/record.uri?eid=2-s2.0-85078706575&amp;doi=10.1109%2fBlockchain.2019.00014&amp;partnerID=40&amp;md5=8ba1a29afe478b7a95b5466dcac37009</t>
  </si>
  <si>
    <t>2-s2.0-85069902808</t>
  </si>
  <si>
    <t>rayyan-218688228</t>
  </si>
  <si>
    <t>The Aftermath of the Dyn DDOS Attack</t>
  </si>
  <si>
    <t>IEEE Micro</t>
  </si>
  <si>
    <t>Greenstein, Shane</t>
  </si>
  <si>
    <t>https://www.scopus.com/inward/record.uri?eid=2-s2.0-85069902808&amp;doi=10.1109%2fMM.2019.2919886&amp;partnerID=40&amp;md5=120d05a0d549f6ac333519a3ed64803d</t>
  </si>
  <si>
    <t>2-s2.0-85069894691</t>
  </si>
  <si>
    <t>rayyan-218688229</t>
  </si>
  <si>
    <t>Design of personnel big data management system based on blockchain</t>
  </si>
  <si>
    <t>Chen, Jian and Lv, Zhihan and Song, Houbing</t>
  </si>
  <si>
    <t>https://www.scopus.com/inward/record.uri?eid=2-s2.0-85069894691&amp;doi=10.1016%2fj.future.2019.07.037&amp;partnerID=40&amp;md5=b5468d0a8ab18e73f8fb16078b59e384</t>
  </si>
  <si>
    <t>2-s2.0-85059529435</t>
  </si>
  <si>
    <t>rayyan-218688230</t>
  </si>
  <si>
    <t>Certificateless searchable public key authenticated encryption with designated tester for cloud-assisted medical Internet of Things</t>
  </si>
  <si>
    <t>Wu, Libing and Zhang, Yubo and Ma, Mimi and Kumar, Neeraj and He, Debiao</t>
  </si>
  <si>
    <t>https://www.scopus.com/inward/record.uri?eid=2-s2.0-85059529435&amp;doi=10.1007%2fs12243-018-00701-7&amp;partnerID=40&amp;md5=4bb5fefdb05b1aa5e2413001ab88cc25</t>
  </si>
  <si>
    <t>2-s2.0-85065187500</t>
  </si>
  <si>
    <t>rayyan-218688231</t>
  </si>
  <si>
    <t>Enhanced AMBTC based data hiding method using hamming distance and pixel value differencing</t>
  </si>
  <si>
    <t>Kumar, Rajeev and Kim, Dae-Soo and Jung, Ki-Hyun</t>
  </si>
  <si>
    <t>https://www.scopus.com/inward/record.uri?eid=2-s2.0-85065187500&amp;doi=10.1016%2fj.jisa.2019.04.007&amp;partnerID=40&amp;md5=0f35c4cab2fdf000d3eee1894d11cbd4</t>
  </si>
  <si>
    <t>2-s2.0-85069530329</t>
  </si>
  <si>
    <t>rayyan-218688232</t>
  </si>
  <si>
    <t>Error-free separable reversible data hiding in encrypted images using linear regression and prediction error map</t>
  </si>
  <si>
    <t>Chen, Kaimeng and Chang, Chin-Chen</t>
  </si>
  <si>
    <t>https://www.scopus.com/inward/record.uri?eid=2-s2.0-85069530329&amp;doi=10.1007%2fs11042-019-07946-x&amp;partnerID=40&amp;md5=0ffd8d18fc1bf349ed8626626b7d83bd</t>
  </si>
  <si>
    <t>2-s2.0-85081169391</t>
  </si>
  <si>
    <t>rayyan-218688233</t>
  </si>
  <si>
    <t>RRU-net: The ringed residual U-net for image splicing forgery detection</t>
  </si>
  <si>
    <t>IEEE Computer Society Conference on Computer Vision and Pattern Recognition Workshops</t>
  </si>
  <si>
    <t>Bi, Xiuli and Wei, Yang and Xiao, Bin and Li, Weisheng</t>
  </si>
  <si>
    <t>https://www.scopus.com/inward/record.uri?eid=2-s2.0-85081169391&amp;doi=10.1109%2fCVPRW.2019.00010&amp;partnerID=40&amp;md5=c9698bff50407f89db94e6edd8efea3c</t>
  </si>
  <si>
    <t>2-s2.0-85058108634</t>
  </si>
  <si>
    <t>rayyan-218688234</t>
  </si>
  <si>
    <t>Privacy-Preserving Cloud-Based Road Condition Monitoring with Source Authentication in VANETs</t>
  </si>
  <si>
    <t>Wang, Yujue and Ding, Yong and Wu, Qianhong and Wei, Yongzhuang and Qin, Bo and Wang, Huiyong</t>
  </si>
  <si>
    <t>https://www.scopus.com/inward/record.uri?eid=2-s2.0-85058108634&amp;doi=10.1109%2fTIFS.2018.2885277&amp;partnerID=40&amp;md5=e5ebfbf5ffad717b655bf42ef5dbff27</t>
  </si>
  <si>
    <t>2-s2.0-85113897222</t>
  </si>
  <si>
    <t>rayyan-218688235</t>
  </si>
  <si>
    <t>Detecting AI-synthesized speech using bispectral analysis</t>
  </si>
  <si>
    <t>AlBadawy, Ehab A. and Lyu, Siwei and Farid, Hany</t>
  </si>
  <si>
    <t>https://www.scopus.com/inward/record.uri?eid=2-s2.0-85113897222&amp;partnerID=40&amp;md5=0bebf525bdca5cfe876485cac152e2e5</t>
  </si>
  <si>
    <t>2-s2.0-85061563520</t>
  </si>
  <si>
    <t>rayyan-218688236</t>
  </si>
  <si>
    <t>Cloud-assisted secure eHealth systems for tamper-proofing EHR via blockchain</t>
  </si>
  <si>
    <t>Cao, Sheng and Zhang, Gexiang and Liu, Pengfei and Zhang, Xiaosong and Neri, Ferrante</t>
  </si>
  <si>
    <t>https://www.scopus.com/inward/record.uri?eid=2-s2.0-85061563520&amp;doi=10.1016%2fj.ins.2019.02.038&amp;partnerID=40&amp;md5=d8eaedba485e311a717fbf834d9e2431</t>
  </si>
  <si>
    <t>2-s2.0-85065564124</t>
  </si>
  <si>
    <t>rayyan-218688237</t>
  </si>
  <si>
    <t>CNN-Based Adversarial Embedding for Image Steganography</t>
  </si>
  <si>
    <t>Tang, Weixuan and Li, Bin and Tan, Shunquan and Barni, Mauro and Huang, Jiwu</t>
  </si>
  <si>
    <t>https://www.scopus.com/inward/record.uri?eid=2-s2.0-85065564124&amp;doi=10.1109%2fTIFS.2019.2891237&amp;partnerID=40&amp;md5=446c50d057e8d6b9d1464b992492d1f3</t>
  </si>
  <si>
    <t>2-s2.0-85071063553</t>
  </si>
  <si>
    <t>rayyan-218688238</t>
  </si>
  <si>
    <t>Optimized blockchain model for internet of things based healthcare applications</t>
  </si>
  <si>
    <t>2019 42nd International Conference on Telecommunications and Signal Processing, TSP 2019</t>
  </si>
  <si>
    <t>Dwivedi, Ashutosh Dhar and Malina, Lukas and Dzurenda, Petr and Srivastava, Gautam</t>
  </si>
  <si>
    <t>https://www.scopus.com/inward/record.uri?eid=2-s2.0-85071063553&amp;doi=10.1109%2fTSP.2019.8769060&amp;partnerID=40&amp;md5=3cd8b3db11f70fa1348f6bba07de4695</t>
  </si>
  <si>
    <t>2-s2.0-85071193134</t>
  </si>
  <si>
    <t>rayyan-218688239</t>
  </si>
  <si>
    <t>BGP hijacking classification</t>
  </si>
  <si>
    <t>TMA 2019 - Proceedings of the 3rd Network Traffic Measurement and Analysis Conference</t>
  </si>
  <si>
    <t>Cho, Shinyoung and Fontugne, Romain and Cho, Kenjiro and Dainotti, Alberto and Gill, Phillipa</t>
  </si>
  <si>
    <t>https://www.scopus.com/inward/record.uri?eid=2-s2.0-85071193134&amp;doi=10.23919%2fTMA.2019.8784511&amp;partnerID=40&amp;md5=0cd44a8534d275072d51dff4e04bc616</t>
  </si>
  <si>
    <t>2-s2.0-85070500253</t>
  </si>
  <si>
    <t>rayyan-218688240</t>
  </si>
  <si>
    <t>Blockchain Secured Electronic Health Records: Patient Rights, Privacy and Cybersecurity</t>
  </si>
  <si>
    <t>Conference Proceedings of 2019 10th International Conference on Dependable Systems, Services and Technologies, DESSERT 2019</t>
  </si>
  <si>
    <t>Akarca, D. and Xiu, P. and Ebbitt, D. and Mustafa, B. and Al-Ramadhani, H. and Albeyatti, A.</t>
  </si>
  <si>
    <t>https://www.scopus.com/inward/record.uri?eid=2-s2.0-85070500253&amp;doi=10.1109%2fDESSERT.2019.8770037&amp;partnerID=40&amp;md5=84e038baccdf49920964acac856ec92d</t>
  </si>
  <si>
    <t>2-s2.0-85082662878</t>
  </si>
  <si>
    <t>rayyan-218688241</t>
  </si>
  <si>
    <t>Decentralized access control for IoT data using blockchain and trusted oracles</t>
  </si>
  <si>
    <t>Proceedings - IEEE International Conference on Industrial Internet Cloud, ICII 2019</t>
  </si>
  <si>
    <t>Al Breiki, Hamda and Al Qassem, Lamees and Salah, Khaled and Habib Ur Rehman, Muhammad and Sevtinovic, Davor</t>
  </si>
  <si>
    <t>https://www.scopus.com/inward/record.uri?eid=2-s2.0-85082662878&amp;doi=10.1109%2fICII.2019.00051&amp;partnerID=40&amp;md5=0f8d1a69c0eb6c597be3a190dfead668</t>
  </si>
  <si>
    <t>2-s2.0-85061532226</t>
  </si>
  <si>
    <t>rayyan-218688242</t>
  </si>
  <si>
    <t>PTAS: Privacy-preserving Thin-client Authentication Scheme in blockchain-based PKI</t>
  </si>
  <si>
    <t>Jiang, Wenbo and Li, Hongwei and Xu, Guowen and Wen, Mi and Dong, Guishan and Lin, Xiaodong</t>
  </si>
  <si>
    <t>https://www.scopus.com/inward/record.uri?eid=2-s2.0-85061532226&amp;doi=10.1016%2fj.future.2019.01.026&amp;partnerID=40&amp;md5=810ad7c840f663b86ce38f246c203866</t>
  </si>
  <si>
    <t>2-s2.0-85069220864</t>
  </si>
  <si>
    <t>rayyan-218688243</t>
  </si>
  <si>
    <t>Understanding I/O performance of IPFS storage: A client's perspective</t>
  </si>
  <si>
    <t>Proceedings of the International Symposium on Quality of Service, IWQoS 2019</t>
  </si>
  <si>
    <t>Shen, Jiajie and Li, Yi and Zhou, Yangfan and Wang, Xin</t>
  </si>
  <si>
    <t>https://www.scopus.com/inward/record.uri?eid=2-s2.0-85069220864&amp;doi=10.1145%2f3326285.3329052&amp;partnerID=40&amp;md5=e6869d65a521e6cd13ea22af18eb14c8</t>
  </si>
  <si>
    <t>2-s2.0-85068480555</t>
  </si>
  <si>
    <t>rayyan-218688244</t>
  </si>
  <si>
    <t>Blockchain based permission delegation and access control in Internet of Things (BACI)</t>
  </si>
  <si>
    <t>Ali, Gauhar and Ahmad, Naveed and Cao, Yue and Asif, Muhammad and Cruickshank, Haitham and Ali, Qazi Ejaz</t>
  </si>
  <si>
    <t>https://www.scopus.com/inward/record.uri?eid=2-s2.0-85068480555&amp;doi=10.1016%2fj.cose.2019.06.010&amp;partnerID=40&amp;md5=865155c993c6ef2e0543084c28917391</t>
  </si>
  <si>
    <t>2-s2.0-85072981327</t>
  </si>
  <si>
    <t>rayyan-218688245</t>
  </si>
  <si>
    <t>BlockIPFS - Blockchain-enabled interplanetary file system for forensic and trusted data traceability</t>
  </si>
  <si>
    <t>Nyaletey, Emmanuel and Parizi, Reza M. and Zhang, Qi and Choo, Kim-Kwang Raymond</t>
  </si>
  <si>
    <t>https://www.scopus.com/inward/record.uri?eid=2-s2.0-85072981327&amp;doi=10.1109%2fBlockchain.2019.00012&amp;partnerID=40&amp;md5=26a1d3270379932a7c859299d4a09de8</t>
  </si>
  <si>
    <t>2-s2.0-85073693926</t>
  </si>
  <si>
    <t>rayyan-218688246</t>
  </si>
  <si>
    <t>SeShare: Secure cloud data sharing based on blockchain and public auditing</t>
  </si>
  <si>
    <t>Huang, Longxia and Zhang, Gongxuan and Yu, Shui and Fu, Anmin and Yearwood, John</t>
  </si>
  <si>
    <t>https://www.scopus.com/inward/record.uri?eid=2-s2.0-85073693926&amp;doi=10.1002%2fcpe.4359&amp;partnerID=40&amp;md5=0762450c99423f32523f0826b9cc4c64</t>
  </si>
  <si>
    <t>2-s2.0-85079342701</t>
  </si>
  <si>
    <t>rayyan-218688247</t>
  </si>
  <si>
    <t>Privacy-aware cloud ecosystems and GDPR compliance</t>
  </si>
  <si>
    <t>Proceedings - 2019 International Conference on Future Internet of Things and Cloud, FiCloud 2019</t>
  </si>
  <si>
    <t>Barati, Masoud and Rana, Omer and Theodorakopoulos, George and Burnap, Peter</t>
  </si>
  <si>
    <t>https://www.scopus.com/inward/record.uri?eid=2-s2.0-85079342701&amp;doi=10.1109%2fFiCloud.2019.00024&amp;partnerID=40&amp;md5=2c556969a068b02f400f661e9bc768fd</t>
  </si>
  <si>
    <t>2-s2.0-85074407091</t>
  </si>
  <si>
    <t>rayyan-218688248</t>
  </si>
  <si>
    <t>Real-time lane detection and tracking for advanced driver assistance systems</t>
  </si>
  <si>
    <t>Bilal, Hazrat and Yin, Baoqun and Khan, Jawad and Wang, Luyang and Zhang, Jing and Kumar, Aakash</t>
  </si>
  <si>
    <t>https://www.scopus.com/inward/record.uri?eid=2-s2.0-85074407091&amp;doi=10.23919%2fChiCC.2019.8866334&amp;partnerID=40&amp;md5=3834a459f6fb320f58142bc5c83c7664</t>
  </si>
  <si>
    <t>2-s2.0-85074870880</t>
  </si>
  <si>
    <t>rayyan-218688249</t>
  </si>
  <si>
    <t>Hidden Object Detection and Recognition in Passive Terahertz and Mid-wavelength Infrared</t>
  </si>
  <si>
    <t>Journal of Infrared, Millimeter, and Terahertz Waves</t>
  </si>
  <si>
    <t>Kowalski, M.</t>
  </si>
  <si>
    <t>https://www.scopus.com/inward/record.uri?eid=2-s2.0-85074870880&amp;doi=10.1007%2fs10762-019-00628-7&amp;partnerID=40&amp;md5=1ee04e0211db0f36ee5902f09b17fbd5</t>
  </si>
  <si>
    <t>2-s2.0-85065992131</t>
  </si>
  <si>
    <t>rayyan-218688250</t>
  </si>
  <si>
    <t>Hybrid LSTM and Encoder-Decoder Architecture for Detection of Image Forgeries</t>
  </si>
  <si>
    <t>IEEE Transactions on Image Processing</t>
  </si>
  <si>
    <t>Bappy, Jawadul H. and Simons, Cody and Nataraj, Lakshmanan and Manjunath, B.S. and Roy-Chowdhury, Amit K.</t>
  </si>
  <si>
    <t>https://www.scopus.com/inward/record.uri?eid=2-s2.0-85065992131&amp;doi=10.1109%2fTIP.2019.2895466&amp;partnerID=40&amp;md5=166240d69f2d8c166efc13574b059e08</t>
  </si>
  <si>
    <t>2-s2.0-85044088915</t>
  </si>
  <si>
    <t>rayyan-218688251</t>
  </si>
  <si>
    <t>Efficient data integrity and data replication in cloud using stochastic diffusion method</t>
  </si>
  <si>
    <t>Ramanan, M. and Vivekanandan, P.</t>
  </si>
  <si>
    <t>https://www.scopus.com/inward/record.uri?eid=2-s2.0-85044088915&amp;doi=10.1007%2fs10586-018-2480-9&amp;partnerID=40&amp;md5=6822caf9a3c8d9b8ad76b673065d7578</t>
  </si>
  <si>
    <t>2-s2.0-85064250956</t>
  </si>
  <si>
    <t>rayyan-218688252</t>
  </si>
  <si>
    <t>A semantic parliamentary multimedia approach for retrieval of video clips with content understanding</t>
  </si>
  <si>
    <t>SÃ¡nchez-Nielsen, Elena and ChÃ¡vez-GutiÃ©rrez, Francisco and Lorenzo-Navarro, Javier</t>
  </si>
  <si>
    <t>https://www.scopus.com/inward/record.uri?eid=2-s2.0-85064250956&amp;doi=10.1007%2fs00530-019-00610-2&amp;partnerID=40&amp;md5=3cf668dbce41913841ebadf2af549b3d</t>
  </si>
  <si>
    <t>2-s2.0-85069937805</t>
  </si>
  <si>
    <t>rayyan-218688253</t>
  </si>
  <si>
    <t>A novel architecture for tamper proof electronic health record management system using blockchain wrapper</t>
  </si>
  <si>
    <t>BSCI 2019 - Proceedings of the 2019 ACM International Symposium on Blockchain and Secure Critical Infrastructure, co-located with AsiaCCS 2019</t>
  </si>
  <si>
    <t>Rahman, Mohammad Saidur and Khalil, Ibrahim and Mahawaga, Pathum Chamikara and Bouras, Abdelaziz and Yi, Xun</t>
  </si>
  <si>
    <t>https://www.scopus.com/inward/record.uri?eid=2-s2.0-85069937805&amp;doi=10.1145%2f3327960.3332392&amp;partnerID=40&amp;md5=660f25231cb115b841562015408fb965</t>
  </si>
  <si>
    <t>2-s2.0-85079281518</t>
  </si>
  <si>
    <t>rayyan-218688254</t>
  </si>
  <si>
    <t>Blockchain-based secure and searchable EHR sharing scheme</t>
  </si>
  <si>
    <t>Proceedings - 2019 4th International Conference on Mechanical, Control and Computer Engineering, ICMCCE 2019</t>
  </si>
  <si>
    <t>Yang, Xiaodong and Li, Ting and Liu, Rui and Wang, Meiding</t>
  </si>
  <si>
    <t>https://www.scopus.com/inward/record.uri?eid=2-s2.0-85079281518&amp;doi=10.1109%2fICMCCE48743.2019.00188&amp;partnerID=40&amp;md5=54cca1d7eb2128604a121abbe40e32b6</t>
  </si>
  <si>
    <t>2-s2.0-85062418972</t>
  </si>
  <si>
    <t>rayyan-218688255</t>
  </si>
  <si>
    <t>A comparison of machine learning techniques for file system forensics analysis</t>
  </si>
  <si>
    <t>Mohammad, Rami Mustafa A. and Alqahtani, Mohammed</t>
  </si>
  <si>
    <t>https://www.scopus.com/inward/record.uri?eid=2-s2.0-85062418972&amp;doi=10.1016%2fj.jisa.2019.02.009&amp;partnerID=40&amp;md5=39cabe51e0d221797a6c3d9123ae75fa</t>
  </si>
  <si>
    <t>2-s2.0-85055680767</t>
  </si>
  <si>
    <t>rayyan-218688256</t>
  </si>
  <si>
    <t>Trustworthy Delegation Toward Securing Mobile Healthcare Cyber-Physical Systems</t>
  </si>
  <si>
    <t>Hahn, Changhee and Kwon, Hyunsoo and Hur, Junbeom</t>
  </si>
  <si>
    <t>https://www.scopus.com/inward/record.uri?eid=2-s2.0-85055680767&amp;doi=10.1109%2fJIOT.2018.2878216&amp;partnerID=40&amp;md5=09aab59db1f65937f3e150d3febe55bf</t>
  </si>
  <si>
    <t>2-s2.0-85100316935</t>
  </si>
  <si>
    <t>rayyan-218688257</t>
  </si>
  <si>
    <t>Protecting world leaders against deep fakes</t>
  </si>
  <si>
    <t>Agarwal, Shruti and Farid, Hany and Gu, Yuming and He, Mingming and Nagano, Koki and Li, Hao</t>
  </si>
  <si>
    <t>https://www.scopus.com/inward/record.uri?eid=2-s2.0-85100316935&amp;partnerID=40&amp;md5=eb4b0970576f6a3a5f69e5aa7f358b97</t>
  </si>
  <si>
    <t>rayyan-218688258</t>
  </si>
  <si>
    <t>Medical Chain: Alliance Medical Blockchain System</t>
  </si>
  <si>
    <t>2-s2.0-85072562217</t>
  </si>
  <si>
    <t>rayyan-218688259</t>
  </si>
  <si>
    <t>Designated tester certificateless encryption with keyword search</t>
  </si>
  <si>
    <t>Pakniat, Nasrollah</t>
  </si>
  <si>
    <t>https://www.scopus.com/inward/record.uri?eid=2-s2.0-85072562217&amp;doi=10.1016%2fj.jisa.2019.102394&amp;partnerID=40&amp;md5=9af521d9dee34590b20c90c74d8f81ef</t>
  </si>
  <si>
    <t>2-s2.0-85063633704</t>
  </si>
  <si>
    <t>rayyan-218688260</t>
  </si>
  <si>
    <t>Decentralized document version control using ethereum blockchain and IPFS</t>
  </si>
  <si>
    <t>Nizamuddin, N. and Salah, K. and Ajmal Azad, M. and Arshad, J. and Rehman, M.H.</t>
  </si>
  <si>
    <t>https://www.scopus.com/inward/record.uri?eid=2-s2.0-85063633704&amp;doi=10.1016%2fj.compeleceng.2019.03.014&amp;partnerID=40&amp;md5=1c1337a11868507466965cfdcdd3e965</t>
  </si>
  <si>
    <t>2-s2.0-85065976996</t>
  </si>
  <si>
    <t>rayyan-218688261</t>
  </si>
  <si>
    <t>Private Information Retrieval from Coded Storage Systems with Colluding, Byzantine, and Unresponsive Servers</t>
  </si>
  <si>
    <t>IEEE Transactions on Information Theory</t>
  </si>
  <si>
    <t>Tajeddine, Razane and Gnilke, Oliver W. and Karpuk, David and Freij-Hollanti, Ragnar and Hollanti, Camilla</t>
  </si>
  <si>
    <t>https://www.scopus.com/inward/record.uri?eid=2-s2.0-85065976996&amp;doi=10.1109%2fTIT.2018.2890285&amp;partnerID=40&amp;md5=8f8da6bb5f1a27eeda13369b86349ad0</t>
  </si>
  <si>
    <t>rayyan-218688262</t>
  </si>
  <si>
    <t>A blockchain framework for patient-centered health records and exchange (healthChain): Evaluation and proof-of-concept study</t>
  </si>
  <si>
    <t>Hylock, Ray Hales and Zeng, Xiaoming</t>
  </si>
  <si>
    <t>https://www.scopus.com/inward/record.uri?eid=2-s2.0-85071743770&amp;doi=10.2196%2f13592&amp;partnerID=40&amp;md5=c2e03ce450883f41b55513c0eba872d5</t>
  </si>
  <si>
    <t>2-s2.0-85057412614</t>
  </si>
  <si>
    <t>rayyan-218688263</t>
  </si>
  <si>
    <t>CReam: A Smart Contract Enabled Collusion-Resistant e-Auction</t>
  </si>
  <si>
    <t>Wu, Shuangke and Chen, Yanjiao and Wang, Qian and Li, Minghui and Wang, Cong and Luo, Xiangyang</t>
  </si>
  <si>
    <t>https://www.scopus.com/inward/record.uri?eid=2-s2.0-85057412614&amp;doi=10.1109%2fTIFS.2018.2883275&amp;partnerID=40&amp;md5=715ca03d688ad9aa729a0c0b8976f2a9</t>
  </si>
  <si>
    <t>2-s2.0-85070944701</t>
  </si>
  <si>
    <t>rayyan-218688264</t>
  </si>
  <si>
    <t>Ontology-enhanced educational annotation activities</t>
  </si>
  <si>
    <t>Gayoso-Cabada, JoaquÃ­n and Goicoechea-de-Jorge, MarÃ­a and GÃ³mez-AlbarrÃ¡n, Mercedes and Sanz-Cabrerizo, Amelia and Sarasa-Cabezuelo, Antonio and Sierra, JosÃ©-Luis</t>
  </si>
  <si>
    <t>https://www.scopus.com/inward/record.uri?eid=2-s2.0-85070944701&amp;doi=10.3390%2fsu11164455&amp;partnerID=40&amp;md5=b4d4eb84ba98c19f9a524dc9e0436f5e</t>
  </si>
  <si>
    <t>2-s2.0-85081909056</t>
  </si>
  <si>
    <t>rayyan-218688265</t>
  </si>
  <si>
    <t>Attributing fake images to GANs: Learning and analyzing GAN fingerprints</t>
  </si>
  <si>
    <t>Yu, Ning and Davis, Larry and Fritz, Mario</t>
  </si>
  <si>
    <t>https://www.scopus.com/inward/record.uri?eid=2-s2.0-85081909056&amp;doi=10.1109%2fICCV.2019.00765&amp;partnerID=40&amp;md5=480ca60cd6e918d946712d4774ff9297</t>
  </si>
  <si>
    <t>2-s2.0-85075875980</t>
  </si>
  <si>
    <t>rayyan-218688266</t>
  </si>
  <si>
    <t>Blockchain in internet-of-things: A necessity framework for security, reliability, transparency, immutability and liability</t>
  </si>
  <si>
    <t>Tariq, Usman and Ibrahim, Atef and Ahmad, Tariq and Bouteraa, Yassine and Elmogy, Ahmed</t>
  </si>
  <si>
    <t>https://www.scopus.com/inward/record.uri?eid=2-s2.0-85075875980&amp;doi=10.1049%2fiet-com.2019.0194&amp;partnerID=40&amp;md5=389c1f2a5f6f995b00526ad979d44669</t>
  </si>
  <si>
    <t>2-s2.0-85063370660</t>
  </si>
  <si>
    <t>rayyan-218688267</t>
  </si>
  <si>
    <t>Dynamic threshold based information leaker identification scheme</t>
  </si>
  <si>
    <t>Information Processing Letters</t>
  </si>
  <si>
    <t>https://www.scopus.com/inward/record.uri?eid=2-s2.0-85063370660&amp;doi=10.1016%2fj.ipl.2019.03.005&amp;partnerID=40&amp;md5=3b72f545c26fbca20a6294bc36db3e45</t>
  </si>
  <si>
    <t>2-s2.0-85065832865</t>
  </si>
  <si>
    <t>rayyan-218688268</t>
  </si>
  <si>
    <t>Adoption factors of electronic health record systems</t>
  </si>
  <si>
    <t>Technology in Society</t>
  </si>
  <si>
    <t>0160791X</t>
  </si>
  <si>
    <t>Spatar, Daria and Kok, Orhun and Basoglu, Nuri and Daim, Tugrul</t>
  </si>
  <si>
    <t>https://www.scopus.com/inward/record.uri?eid=2-s2.0-85065832865&amp;doi=10.1016%2fj.techsoc.2019.101144&amp;partnerID=40&amp;md5=c3be448343e9866cbd6fdc3ddf16f810</t>
  </si>
  <si>
    <t>2-s2.0-85066825497</t>
  </si>
  <si>
    <t>rayyan-218688269</t>
  </si>
  <si>
    <t>DEPLEST: A blockchain-based privacy-preserving distributed database toward user behaviors in social networks</t>
  </si>
  <si>
    <t>Chen, Yun and Xie, Hui and Lv, Kun and Wei, Shengjun and Hu, Changzhen</t>
  </si>
  <si>
    <t>https://www.scopus.com/inward/record.uri?eid=2-s2.0-85066825497&amp;doi=10.1016%2fj.ins.2019.05.092&amp;partnerID=40&amp;md5=f6c99f1e5228f071d0d062a9dcb16572</t>
  </si>
  <si>
    <t>2-s2.0-85067552717</t>
  </si>
  <si>
    <t>rayyan-218688270</t>
  </si>
  <si>
    <t>Security for 5G and beyond</t>
  </si>
  <si>
    <t>Ahmad, Ijaz and Shahabuddin, Shahriar and Kumar, Tanesh and Okwuibe, Jude and Gurtov, Andrei and Ylianttila, Mika</t>
  </si>
  <si>
    <t>https://www.scopus.com/inward/record.uri?eid=2-s2.0-85067552717&amp;doi=10.1109%2fCOMST.2019.2916180&amp;partnerID=40&amp;md5=47541dbccb86cfe82518a715cde4b068</t>
  </si>
  <si>
    <t>2-s2.0-85070501997</t>
  </si>
  <si>
    <t>rayyan-218688271</t>
  </si>
  <si>
    <t>A new direction in social network analysis: Online social network analysis problems and applications</t>
  </si>
  <si>
    <t>Physica A: Statistical Mechanics and its Applications</t>
  </si>
  <si>
    <t>Can, Umit and Alatas, B.</t>
  </si>
  <si>
    <t>https://www.scopus.com/inward/record.uri?eid=2-s2.0-85070501997&amp;doi=10.1016%2fj.physa.2019.122372&amp;partnerID=40&amp;md5=02a8555e12d75780540c8528a417f4f2</t>
  </si>
  <si>
    <t>2-s2.0-85065401817</t>
  </si>
  <si>
    <t>rayyan-218688272</t>
  </si>
  <si>
    <t>Framework for evaluating risks in food supply chain: Implications in food wastage reduction</t>
  </si>
  <si>
    <t>Mithun Ali, Syed and Moktadir, Md. Abdul and Kabir, Golam and Chakma, Jewel and Rumi, Md. Jalal Uddin and Islam, Md. Tawhidul</t>
  </si>
  <si>
    <t>https://www.scopus.com/inward/record.uri?eid=2-s2.0-85065401817&amp;doi=10.1016%2fj.jclepro.2019.04.322&amp;partnerID=40&amp;md5=23ca8616098598d74eee6df1c893ad14</t>
  </si>
  <si>
    <t>2-s2.0-85074801146</t>
  </si>
  <si>
    <t>rayyan-218688273</t>
  </si>
  <si>
    <t>ChainSplitter: Towards blockchain-based industrial IoT architecture for supporting hierarchical storage</t>
  </si>
  <si>
    <t>Wang, Gang and Shi, Zhijie and Nixon, Mark and Han, Song</t>
  </si>
  <si>
    <t>https://www.scopus.com/inward/record.uri?eid=2-s2.0-85074801146&amp;doi=10.1109%2fBlockchain.2019.00030&amp;partnerID=40&amp;md5=9a6cd4990c9b5d34afcb0727d628ece9</t>
  </si>
  <si>
    <t>rayyan-218688274</t>
  </si>
  <si>
    <t>Image Splicing Localization Method Based on Fully Convolutional Residual Networks</t>
  </si>
  <si>
    <t>2-s2.0-85068376424</t>
  </si>
  <si>
    <t>rayyan-218688275</t>
  </si>
  <si>
    <t>A blockchain-based clock synchronization Scheme in IoT</t>
  </si>
  <si>
    <t>Fan, Kai and Sun, S. and Yan, Z. and Pan, Q. and Li, Hui and Yang, Yintang</t>
  </si>
  <si>
    <t>https://www.scopus.com/inward/record.uri?eid=2-s2.0-85068376424&amp;doi=10.1016%2fj.future.2019.06.007&amp;partnerID=40&amp;md5=95077cc9030653f0ba2ae7422a0ac75c</t>
  </si>
  <si>
    <t>2-s2.0-85063752391</t>
  </si>
  <si>
    <t>rayyan-218688276</t>
  </si>
  <si>
    <t>Integrity and Confidentiality in Cloud Outsourced Data</t>
  </si>
  <si>
    <t>Rady, Mai and Abdelkader, Tamer and Ismail, Rasha</t>
  </si>
  <si>
    <t>https://www.scopus.com/inward/record.uri?eid=2-s2.0-85063752391&amp;doi=10.1016%2fj.asej.2019.03.002&amp;partnerID=40&amp;md5=5dffb5f4d01d498bbdfd9b38ca748115</t>
  </si>
  <si>
    <t>2-s2.0-85049342614</t>
  </si>
  <si>
    <t>rayyan-218688277</t>
  </si>
  <si>
    <t>A new robust approach for reversible database watermarking with distortion control</t>
  </si>
  <si>
    <t>Hu, Donghui and Zhao, Dan and Zheng, Shuli</t>
  </si>
  <si>
    <t>https://www.scopus.com/inward/record.uri?eid=2-s2.0-85049342614&amp;doi=10.1109%2fTKDE.2018.2851517&amp;partnerID=40&amp;md5=9f12c23e6dce8bafde00cadf5e1349ff</t>
  </si>
  <si>
    <t>rayyan-218688278</t>
  </si>
  <si>
    <t>Chen, Lanxiang and Lee, Wai-Kong and Chang, Chin-Chen and Choo, Kim-Kwang Raymond and Zhang, Nan</t>
  </si>
  <si>
    <t>https://www.scopus.com/inward/record.uri?eid=2-s2.0-85060327879&amp;doi=10.1016%2fj.future.2019.01.018&amp;partnerID=40&amp;md5=e57b1e69a15c463b8b4f934b014e4376</t>
  </si>
  <si>
    <t>2-s2.0-85066428600</t>
  </si>
  <si>
    <t>rayyan-218688279</t>
  </si>
  <si>
    <t>Collaborative and secure transmission of medical data applied to mobile healthcare</t>
  </si>
  <si>
    <t>BioMedical Engineering Online</t>
  </si>
  <si>
    <t>1475925X</t>
  </si>
  <si>
    <t>Chen, Weimin and Chen, Zhigang and Cui, Fang</t>
  </si>
  <si>
    <t>https://www.scopus.com/inward/record.uri?eid=2-s2.0-85066428600&amp;doi=10.1186%2fs12938-019-0674-x&amp;partnerID=40&amp;md5=ea062ee0c398b7ac8b5e93f527e2aad8</t>
  </si>
  <si>
    <t>BioMed Central Ltd.</t>
  </si>
  <si>
    <t>2-s2.0-85051479570</t>
  </si>
  <si>
    <t>rayyan-218688280</t>
  </si>
  <si>
    <t>Information hiding with adaptive steganography based on novel fuzzy edge identification</t>
  </si>
  <si>
    <t>Defence Technology</t>
  </si>
  <si>
    <t>Kumar, Sanjeev and Singh, Amarpal and Kumar, Manoj</t>
  </si>
  <si>
    <t>https://www.scopus.com/inward/record.uri?eid=2-s2.0-85051479570&amp;doi=10.1016%2fj.dt.2018.08.003&amp;partnerID=40&amp;md5=802b81323930edc347f5377cf3e27335</t>
  </si>
  <si>
    <t>China Ordnance Society</t>
  </si>
  <si>
    <t>2-s2.0-85089101454</t>
  </si>
  <si>
    <t>rayyan-218688281</t>
  </si>
  <si>
    <t>The Ethics of Contentious Hard Forks in Blockchain Networks With Fixed Features</t>
  </si>
  <si>
    <t>Kim, Tae Wan and Zetlin-Jones, Ariel</t>
  </si>
  <si>
    <t>https://www.scopus.com/inward/record.uri?eid=2-s2.0-85089101454&amp;doi=10.3389%2ffbloc.2019.00009&amp;partnerID=40&amp;md5=41b6fb208a66f101d86157864817469e</t>
  </si>
  <si>
    <t>2-s2.0-85062152169</t>
  </si>
  <si>
    <t>rayyan-218688282</t>
  </si>
  <si>
    <t>Evidence collection and forensics on social networks: Research challenges and directions</t>
  </si>
  <si>
    <t>Digital Investigation</t>
  </si>
  <si>
    <t>Arshad, Humaira and Jantan, Aman and Omolara, Esther</t>
  </si>
  <si>
    <t>https://www.scopus.com/inward/record.uri?eid=2-s2.0-85062152169&amp;doi=10.1016%2fj.diin.2019.02.001&amp;partnerID=40&amp;md5=eb03c5348ed50bd5c37e331ee796620c</t>
  </si>
  <si>
    <t>2-s2.0-85042234618</t>
  </si>
  <si>
    <t>rayyan-218688283</t>
  </si>
  <si>
    <t>Multiply information coding and hiding using fuzzy vault</t>
  </si>
  <si>
    <t>https://www.scopus.com/inward/record.uri?eid=2-s2.0-85042234618&amp;doi=10.1007%2fs00500-018-3089-x&amp;partnerID=40&amp;md5=cd9918cfe1508e54f92793cf91832fb4</t>
  </si>
  <si>
    <t>2-s2.0-85064153032</t>
  </si>
  <si>
    <t>rayyan-218688284</t>
  </si>
  <si>
    <t>A searchable asymmetric encryption scheme with support for boolean queries for cloud applications</t>
  </si>
  <si>
    <t>Zeng, Ming and Zhang, Kai and Qian, Haifeng and Chen, Xiaofeng and Chen, Jie</t>
  </si>
  <si>
    <t>https://www.scopus.com/inward/record.uri?eid=2-s2.0-85064153032&amp;doi=10.1093%2fcomjnl%2fbxy134&amp;partnerID=40&amp;md5=27ae14b5f5bcf77cac97b2ec812b837a</t>
  </si>
  <si>
    <t>2-s2.0-85053751254</t>
  </si>
  <si>
    <t>rayyan-218688285</t>
  </si>
  <si>
    <t>An improved attribute-based encryption technique towards the data security in cloud computing</t>
  </si>
  <si>
    <t>Namasudra, Suyel</t>
  </si>
  <si>
    <t>https://www.scopus.com/inward/record.uri?eid=2-s2.0-85053751254&amp;doi=10.1002%2fcpe.4364&amp;partnerID=40&amp;md5=9fe05b287ae470cdee92bc5290ecd023</t>
  </si>
  <si>
    <t>2-s2.0-85069004552</t>
  </si>
  <si>
    <t>rayyan-218688286</t>
  </si>
  <si>
    <t>Exposing Deep Fakes Using Inconsistent Head Poses</t>
  </si>
  <si>
    <t>Yang, Xin and Li, Yuezun and Lyu, Siwei</t>
  </si>
  <si>
    <t>https://www.scopus.com/inward/record.uri?eid=2-s2.0-85069004552&amp;doi=10.1109%2fICASSP.2019.8683164&amp;partnerID=40&amp;md5=0fce8d8862dcf45ad41e990e848fd13a</t>
  </si>
  <si>
    <t>2-s2.0-85060080602</t>
  </si>
  <si>
    <t>rayyan-218688287</t>
  </si>
  <si>
    <t>A new method for pdf steganography in justified texts</t>
  </si>
  <si>
    <t>Khosravi, Behrooz and Khosravi, Behnam and Khosravi, Bahman and Nazarkardeh, Khashayar</t>
  </si>
  <si>
    <t>https://www.scopus.com/inward/record.uri?eid=2-s2.0-85060080602&amp;doi=10.1016%2fj.jisa.2019.01.003&amp;partnerID=40&amp;md5=881b2f96430911ce2bdc6cf3b637c7e4</t>
  </si>
  <si>
    <t>2-s2.0-85066846583</t>
  </si>
  <si>
    <t>rayyan-218688288</t>
  </si>
  <si>
    <t>A novel EMR integrity management based on a medical blockchain platform in hospital</t>
  </si>
  <si>
    <t>Hang, Lei and Choi, Eunchang and Kim, Do-Hyeun</t>
  </si>
  <si>
    <t>https://www.scopus.com/inward/record.uri?eid=2-s2.0-85066846583&amp;doi=10.3390%2felectronics8040467&amp;partnerID=40&amp;md5=97d3c3c97af91a228a94edb76d549231</t>
  </si>
  <si>
    <t>2-s2.0-85080127354</t>
  </si>
  <si>
    <t>rayyan-218688289</t>
  </si>
  <si>
    <t>Blockchain technology applied to electronic health records</t>
  </si>
  <si>
    <t>Alkhushyni, Suboh M. and Alzaleq, Duâ€™A M. and Kengne, Nadine L Gadjou</t>
  </si>
  <si>
    <t>https://www.scopus.com/inward/record.uri?eid=2-s2.0-85080127354&amp;doi=10.29007%2f2x3r&amp;partnerID=40&amp;md5=d1178d5de970f7c3a8ef232aee15ab96</t>
  </si>
  <si>
    <t>2-s2.0-85057075467</t>
  </si>
  <si>
    <t>rayyan-218688290</t>
  </si>
  <si>
    <t>DIRA: Enabling decentralized data integrity and reputation audit via blockchain</t>
  </si>
  <si>
    <t>Science China Technological Sciences</t>
  </si>
  <si>
    <t>Qi, YiNing and Huang, YongFeng</t>
  </si>
  <si>
    <t>https://www.scopus.com/inward/record.uri?eid=2-s2.0-85057075467&amp;doi=10.1007%2fs11431-017-9258-0&amp;partnerID=40&amp;md5=c76a374fc889985bc383d8733b3611dd</t>
  </si>
  <si>
    <t>2-s2.0-85068043262</t>
  </si>
  <si>
    <t>rayyan-218688291</t>
  </si>
  <si>
    <t>A comprehensive study of security and privacy guidelines, threats, and countermeasures: An IoT perspective</t>
  </si>
  <si>
    <t>Abdul-Ghani, Hezam Akram and Konstantas, Dimitri</t>
  </si>
  <si>
    <t>https://www.scopus.com/inward/record.uri?eid=2-s2.0-85068043262&amp;doi=10.3390%2fjsan8020022&amp;partnerID=40&amp;md5=bfd9290d8a4cf10a7352b4669339aee9</t>
  </si>
  <si>
    <t>2-s2.0-85063349669</t>
  </si>
  <si>
    <t>rayyan-218688292</t>
  </si>
  <si>
    <t>Secure Message Embedding in 3D Images</t>
  </si>
  <si>
    <t>Proceedings of 2019 International Conference on Innovative Trends in Computer Engineering, ITCE 2019</t>
  </si>
  <si>
    <t>Elsherif, Salma and Mostafa, Ghadir and Farrag, Sara and Alexan, Wassim</t>
  </si>
  <si>
    <t>https://www.scopus.com/inward/record.uri?eid=2-s2.0-85063349669&amp;doi=10.1109%2fITCE.2019.8646685&amp;partnerID=40&amp;md5=08f509df9edce87f85e187046f4d9901</t>
  </si>
  <si>
    <t>2-s2.0-85058949115</t>
  </si>
  <si>
    <t>rayyan-218688293</t>
  </si>
  <si>
    <t>Tc-PEDCKS: Towards time controlled public key encryption with delegatable conjunctive keyword search for Internet of Things</t>
  </si>
  <si>
    <t>Xu, Lingling and Li, Jin and Chen, Xiaofeng and Li, Wanhua and Tang, Shaohua and Wu, Hao-Tian</t>
  </si>
  <si>
    <t>https://www.scopus.com/inward/record.uri?eid=2-s2.0-85058949115&amp;doi=10.1016%2fj.jnca.2018.12.003&amp;partnerID=40&amp;md5=99be884b7418b12222fbc2c5358c81e6</t>
  </si>
  <si>
    <t>2-s2.0-85068979716</t>
  </si>
  <si>
    <t>rayyan-218688294</t>
  </si>
  <si>
    <t>A study on the characteristics of douyin short videos and implications for edge caching</t>
  </si>
  <si>
    <t>Chen, Zhuang and He, Qian and Mao, Zhifei and Chung, Hwei-Ming and Maharjan, Sabita</t>
  </si>
  <si>
    <t>https://www.scopus.com/inward/record.uri?eid=2-s2.0-85068979716&amp;doi=10.1145%2f3321408.3323082&amp;partnerID=40&amp;md5=fd64dc6f0e5e5b62a9dc6ef2671b0f07</t>
  </si>
  <si>
    <t>2-s2.0-85058379652</t>
  </si>
  <si>
    <t>rayyan-218688295</t>
  </si>
  <si>
    <t>A systematic literature review of blockchain-based applications: Current status, classification and open issues</t>
  </si>
  <si>
    <t>Casino, Fran and Dasaklis, Thomas K. and Patsakis, Constantinos</t>
  </si>
  <si>
    <t>https://www.scopus.com/inward/record.uri?eid=2-s2.0-85058379652&amp;doi=10.1016%2fj.tele.2018.11.006&amp;partnerID=40&amp;md5=c5f8ee4608e17f0719497137de4943fe</t>
  </si>
  <si>
    <t>2-s2.0-85077756101</t>
  </si>
  <si>
    <t>rayyan-218688296</t>
  </si>
  <si>
    <t>Using Blockchain for Electronic Health Records</t>
  </si>
  <si>
    <t>Shahnaz, Ayesha and Qamar, Usman and Khalid, Ayesha</t>
  </si>
  <si>
    <t>https://www.scopus.com/inward/record.uri?eid=2-s2.0-85077756101&amp;doi=10.1109%2fACCESS.2019.2946373&amp;partnerID=40&amp;md5=d1ecea7f74e36d01141b9d3285435486</t>
  </si>
  <si>
    <t>2-s2.0-85055168966</t>
  </si>
  <si>
    <t>rayyan-218688297</t>
  </si>
  <si>
    <t>Blockchain technology and its relationships to sustainable supply chain management</t>
  </si>
  <si>
    <t>Saberi, Sara and Kouhizadeh, Mahtab and Sarkis, Joseph and Shen, Lejia</t>
  </si>
  <si>
    <t>https://www.scopus.com/inward/record.uri?eid=2-s2.0-85055168966&amp;doi=10.1080%2f00207543.2018.1533261&amp;partnerID=40&amp;md5=ae4b6928e624c28ee3db192edcc4999c</t>
  </si>
  <si>
    <t>2-s2.0-85063035011</t>
  </si>
  <si>
    <t>rayyan-218688298</t>
  </si>
  <si>
    <t>Exploiting visual artifacts to expose deepfakes and face manipulations</t>
  </si>
  <si>
    <t>Proceedings - 2019 IEEE Winter Conference on Applications of Computer Vision Workshops, WACVW 2019</t>
  </si>
  <si>
    <t>Matern, Falko and Riess, Christian and Stamminger, Marc</t>
  </si>
  <si>
    <t>https://www.scopus.com/inward/record.uri?eid=2-s2.0-85063035011&amp;doi=10.1109%2fWACVW.2019.00020&amp;partnerID=40&amp;md5=b9d281ec714696cdef2fe02f0f571a77</t>
  </si>
  <si>
    <t>2-s2.0-85063906312</t>
  </si>
  <si>
    <t>rayyan-218688299</t>
  </si>
  <si>
    <t>Critical Success Factors for Data Governance: A Theory Building Approach</t>
  </si>
  <si>
    <t>Information Systems Management</t>
  </si>
  <si>
    <t>Alhassan, Ibrahim and Sammon, David and Daly, Mary</t>
  </si>
  <si>
    <t>https://www.scopus.com/inward/record.uri?eid=2-s2.0-85063906312&amp;doi=10.1080%2f10580530.2019.1589670&amp;partnerID=40&amp;md5=b0139c3385c37541137d324408411bf9</t>
  </si>
  <si>
    <t>Taylor and Francis Inc.</t>
  </si>
  <si>
    <t>2-s2.0-85074115023</t>
  </si>
  <si>
    <t>rayyan-218688300</t>
  </si>
  <si>
    <t>Research on heterogeneous terminal security access technology in edge computing scenario</t>
  </si>
  <si>
    <t>Proceedings - 2019 11th International Conference on Measuring Technology and Mechatronics Automation, ICMTMA 2019</t>
  </si>
  <si>
    <t>Chen, Lu and Liu, Zhoubin and Wang, Zixiang</t>
  </si>
  <si>
    <t>https://www.scopus.com/inward/record.uri?eid=2-s2.0-85074115023&amp;doi=10.1109%2fICMTMA.2019.00110&amp;partnerID=40&amp;md5=2d2e3f05ac184673cadf7237ec23d0bb</t>
  </si>
  <si>
    <t>2-s2.0-85043688625</t>
  </si>
  <si>
    <t>rayyan-218688301</t>
  </si>
  <si>
    <t>Secure and efficient data forwarding in untrusted cloud environment</t>
  </si>
  <si>
    <t>Ramachandran, Balamanigandan and Subramaniam, Kamalraj</t>
  </si>
  <si>
    <t>https://www.scopus.com/inward/record.uri?eid=2-s2.0-85043688625&amp;doi=10.1007%2fs10586-018-2240-x&amp;partnerID=40&amp;md5=96d915e9c8d726045e6572cbfeb749b2</t>
  </si>
  <si>
    <t>2-s2.0-85059853003</t>
  </si>
  <si>
    <t>rayyan-218688302</t>
  </si>
  <si>
    <t>The state of research on cyberattacks against hospitals and available best practice recommendations: A scoping review</t>
  </si>
  <si>
    <t>BMC Medical Informatics and Decision Making</t>
  </si>
  <si>
    <t>Argaw, Salem T. and Bempong, Nefti-Eboni and Eshaya-Chauvin, Bruce and Flahault, Antoine</t>
  </si>
  <si>
    <t>https://www.scopus.com/inward/record.uri?eid=2-s2.0-85059853003&amp;doi=10.1186%2fs12911-018-0724-5&amp;partnerID=40&amp;md5=f833f71f7eae71312e774438dcd5b461</t>
  </si>
  <si>
    <t>2-s2.0-85060134739</t>
  </si>
  <si>
    <t>rayyan-218688303</t>
  </si>
  <si>
    <t>Observer-based dissipative output feedback control for network Tâ€“S fuzzy systems under time delays with mismatch premise</t>
  </si>
  <si>
    <t>Nonlinear Dynamics</t>
  </si>
  <si>
    <t>0924090X</t>
  </si>
  <si>
    <t>Aslam, Muhammad Shamrooz and Chen, Ziran</t>
  </si>
  <si>
    <t>https://www.scopus.com/inward/record.uri?eid=2-s2.0-85060134739&amp;doi=10.1007%2fs11071-018-4732-x&amp;partnerID=40&amp;md5=01129a1fff627b21ac7f3a28d2189538</t>
  </si>
  <si>
    <t>2-s2.0-85073880874</t>
  </si>
  <si>
    <t>rayyan-218688304</t>
  </si>
  <si>
    <t>eHealth integrity model based on a permission blockchain</t>
  </si>
  <si>
    <t>Proceedings - 2019 Cybersecurity and Cyberforensics Conference, CCC 2019</t>
  </si>
  <si>
    <t>Hyla, Tomasz and Pejas, Jerzy</t>
  </si>
  <si>
    <t>https://www.scopus.com/inward/record.uri?eid=2-s2.0-85073880874&amp;doi=10.1109%2fCCC.2019.00013&amp;partnerID=40&amp;md5=d7bf6ab44b990b92f19d36132460e565</t>
  </si>
  <si>
    <t>2-s2.0-85050798841</t>
  </si>
  <si>
    <t>rayyan-218688305</t>
  </si>
  <si>
    <t>Lightweight domain modeling for adaptive web-based educational system</t>
  </si>
  <si>
    <t>Journal of Intelligent Information Systems</t>
  </si>
  <si>
    <t>Simko, Marian and Bielikova, Maria</t>
  </si>
  <si>
    <t>https://www.scopus.com/inward/record.uri?eid=2-s2.0-85050798841&amp;doi=10.1007%2fs10844-018-0518-3&amp;partnerID=40&amp;md5=9fe3e2e0b03a85ba35470d131bc21ae7</t>
  </si>
  <si>
    <t>2-s2.0-85063544320</t>
  </si>
  <si>
    <t>rayyan-218688306</t>
  </si>
  <si>
    <t>Fit-for-purpose?' - Challenges and opportunities for applications of blockchain technology in the future of healthcare</t>
  </si>
  <si>
    <t>BMC Medicine</t>
  </si>
  <si>
    <t>Mackey, Tim K. and Kuo, Tsung-Ting and Gummadi, Basker and Clauson, Kevin A. and Church, George and Grishin, Dennis and Obbad, Kamal and Barkovich, Robert and Palombini, Maria</t>
  </si>
  <si>
    <t>https://www.scopus.com/inward/record.uri?eid=2-s2.0-85063544320&amp;doi=10.1186%2fs12916-019-1296-7&amp;partnerID=40&amp;md5=b27bf64e9c6f8ee3e805f6c1ad55bdf9</t>
  </si>
  <si>
    <t>2-s2.0-85069215961</t>
  </si>
  <si>
    <t>rayyan-218688307</t>
  </si>
  <si>
    <t>Blockchain based proxy re-encryption scheme for secure iot data sharing</t>
  </si>
  <si>
    <t>ICBC 2019 - IEEE International Conference on Blockchain and Cryptocurrency</t>
  </si>
  <si>
    <t>Manzoor, Ahsan and Liyanage, Madhsanka and Braeke, An and Kanhere, Salil S. and Ylianttila, Mika</t>
  </si>
  <si>
    <t>https://www.scopus.com/inward/record.uri?eid=2-s2.0-85069215961&amp;doi=10.1109%2fBLOC.2019.8751336&amp;partnerID=40&amp;md5=6210f1dec9fcb55134a7644b9bf477d7</t>
  </si>
  <si>
    <t>2-s2.0-85064691005</t>
  </si>
  <si>
    <t>rayyan-218688308</t>
  </si>
  <si>
    <t>Secured by Blockchain: Safeguarding Internet of Things Devices</t>
  </si>
  <si>
    <t>Kolokotronis, Nicholas and Limniotis, Konstantinos and Shiaeles, Stavros and Griffiths, Romain</t>
  </si>
  <si>
    <t>https://www.scopus.com/inward/record.uri?eid=2-s2.0-85064691005&amp;doi=10.1109%2fMCE.2019.2892221&amp;partnerID=40&amp;md5=07a1118b986e789d414f899aa936ad21</t>
  </si>
  <si>
    <t>2-s2.0-85068782025</t>
  </si>
  <si>
    <t>rayyan-218688309</t>
  </si>
  <si>
    <t>DrivMan: Driving trust management and data sharing in VANETs with blockchain and smart contracts</t>
  </si>
  <si>
    <t>IEEE Vehicular Technology Conference</t>
  </si>
  <si>
    <t>Javaid, Uzair and Aman, Muhammad Naveed and Sikdar, Biplab</t>
  </si>
  <si>
    <t>https://www.scopus.com/inward/record.uri?eid=2-s2.0-85068782025&amp;doi=10.1109%2fVTCSpring.2019.8746499&amp;partnerID=40&amp;md5=902dc5c49a7f512a302eb3df90c9704a</t>
  </si>
  <si>
    <t>2-s2.0-85066850616</t>
  </si>
  <si>
    <t>rayyan-218688310</t>
  </si>
  <si>
    <t>Distributed E-voting and E-bidding systems based on smart contract</t>
  </si>
  <si>
    <t>Tso, Raylin and Liu, Zi-Yuan and Hsiao, Jen-Ho</t>
  </si>
  <si>
    <t>https://www.scopus.com/inward/record.uri?eid=2-s2.0-85066850616&amp;doi=10.3390%2felectronics8040422&amp;partnerID=40&amp;md5=0db70b6868b56ef46d71b7c161574790</t>
  </si>
  <si>
    <t>2-s2.0-85061992534</t>
  </si>
  <si>
    <t>rayyan-218688311</t>
  </si>
  <si>
    <t>Modeling the internet of things adoption barriers in food retail supply chains</t>
  </si>
  <si>
    <t>Journal of Retailing and Consumer Services</t>
  </si>
  <si>
    <t>Kamble, Sachin S. and Gunasekaran, Angappa and Parekh, Harsh and Joshi, Sudhanshu</t>
  </si>
  <si>
    <t>https://www.scopus.com/inward/record.uri?eid=2-s2.0-85061992534&amp;doi=10.1016%2fj.jretconser.2019.02.020&amp;partnerID=40&amp;md5=fccca5baced678d90aa1bcb25b44e931</t>
  </si>
  <si>
    <t>2-s2.0-85073891362</t>
  </si>
  <si>
    <t>rayyan-218688312</t>
  </si>
  <si>
    <t>Secure Message Embedding in Audio</t>
  </si>
  <si>
    <t>2nd International Conference on Computer Applications and Information Security, ICCAIS 2019</t>
  </si>
  <si>
    <t>Hussein, Reem and Alexan, Wassim</t>
  </si>
  <si>
    <t>https://www.scopus.com/inward/record.uri?eid=2-s2.0-85073891362&amp;doi=10.1109%2fCAIS.2019.8769505&amp;partnerID=40&amp;md5=81146398ec539a11f0971515e165b9ca</t>
  </si>
  <si>
    <t>2-s2.0-85060541748</t>
  </si>
  <si>
    <t>rayyan-218688313</t>
  </si>
  <si>
    <t>Privacy-friendly platform for healthcare data in cloud based on blockchain environment</t>
  </si>
  <si>
    <t>Omar, Abdullah Al and Bhuiyan, Md Zakirul Alam and Basu, Anirban and Kiyomoto, Shinsaku and Rahman, Mohammad Shahriar</t>
  </si>
  <si>
    <t>https://www.scopus.com/inward/record.uri?eid=2-s2.0-85060541748&amp;doi=10.1016%2fj.future.2018.12.044&amp;partnerID=40&amp;md5=2c2c6027f8c0432b28f2a41f41f85f2e</t>
  </si>
  <si>
    <t>2-s2.0-85066636304</t>
  </si>
  <si>
    <t>rayyan-218688314</t>
  </si>
  <si>
    <t>A Reliable E-commerce Business Model Using Blockchain Based Product Grading System</t>
  </si>
  <si>
    <t>2019 4th IEEE International Conference on Big Data Analytics, ICBDA 2019</t>
  </si>
  <si>
    <t>Yang, Ching-Nung and Chen, Yi-Cheng and Chen, Shih-Yu and Wu, Song-Yu</t>
  </si>
  <si>
    <t>https://www.scopus.com/inward/record.uri?eid=2-s2.0-85066636304&amp;doi=10.1109%2fICBDA.2019.8713204&amp;partnerID=40&amp;md5=6658640ea9d7319bb6a18f353a66de7f</t>
  </si>
  <si>
    <t>2-s2.0-85063861553</t>
  </si>
  <si>
    <t>rayyan-218688316</t>
  </si>
  <si>
    <t>Research on the Application of Cryptography on the Blockchain</t>
  </si>
  <si>
    <t>Zhai, Sheping and Yang, Yuanyuan and Li, Jing and Qiu, Cheng and Zhao, Jiangming</t>
  </si>
  <si>
    <t>https://www.scopus.com/inward/record.uri?eid=2-s2.0-85063861553&amp;doi=10.1088%2f1742-6596%2f1168%2f3%2f032077&amp;partnerID=40&amp;md5=f5c3789780bfb6a7044985986d8dd7cb</t>
  </si>
  <si>
    <t>2-s2.0-85065480848</t>
  </si>
  <si>
    <t>rayyan-218688317</t>
  </si>
  <si>
    <t>PAX: Using pseudonymization and anonymization to protect patientsâ€™ identities and data in the healthcare system</t>
  </si>
  <si>
    <t>Al-Zubaidie, Mishall and Zhang, Zhongwei and Zhang, Ji</t>
  </si>
  <si>
    <t>https://www.scopus.com/inward/record.uri?eid=2-s2.0-85065480848&amp;doi=10.3390%2fijerph16091490&amp;partnerID=40&amp;md5=3ea75f1cf89dfb4d3271f8ef6199a36d</t>
  </si>
  <si>
    <t>rayyan-218688318</t>
  </si>
  <si>
    <t>Patients-controlled secure and privacy-preserving EHRs sharing scheme based on consortium blockchain</t>
  </si>
  <si>
    <t>Jiang, Shunrong and Wu, Haiqin and Wang, Liangmin</t>
  </si>
  <si>
    <t>https://www.scopus.com/inward/record.uri?eid=2-s2.0-85081970051&amp;doi=10.1109%2fGLOBECOM38437.2019.9013220&amp;partnerID=40&amp;md5=066b4d7a8453a5269a445db48a4489d1</t>
  </si>
  <si>
    <t>2-s2.0-85055874134</t>
  </si>
  <si>
    <t>rayyan-218688319</t>
  </si>
  <si>
    <t>Blockchain technology in the energy sector: A systematic review of challenges and opportunities</t>
  </si>
  <si>
    <t>Renewable and Sustainable Energy Reviews</t>
  </si>
  <si>
    <t>Andoni, Merlinda and Robu, Valentin and Flynn, David and Abram, Simone and Geach, Dale and Jenkins, David and McCallum, Peter and Peacock, Andrew</t>
  </si>
  <si>
    <t>https://www.scopus.com/inward/record.uri?eid=2-s2.0-85055874134&amp;doi=10.1016%2fj.rser.2018.10.014&amp;partnerID=40&amp;md5=892cd98a554a19d80fb53d730e992ef6</t>
  </si>
  <si>
    <t>2-s2.0-85049132962</t>
  </si>
  <si>
    <t>rayyan-218688320</t>
  </si>
  <si>
    <t>The impact of digital technology and Industry 4.0 on the ripple effect and supply chain risk analytics</t>
  </si>
  <si>
    <t>Ivanov, Dmitry and Dolgui, Alexandre and Sokolov, Boris</t>
  </si>
  <si>
    <t>https://www.scopus.com/inward/record.uri?eid=2-s2.0-85049132962&amp;doi=10.1080%2f00207543.2018.1488086&amp;partnerID=40&amp;md5=bf9c46f0efb8dacbeaabe959001e3153</t>
  </si>
  <si>
    <t>2-s2.0-85078461497</t>
  </si>
  <si>
    <t>rayyan-218688321</t>
  </si>
  <si>
    <t>Digital Forensics Architecture for Evidence Collection and Provenance Preservation in IaaS Cloud Environment Using SDN and Blockchain Technology</t>
  </si>
  <si>
    <t>Pourvahab, Mehran and Ekbatanifard, Gholamhossein</t>
  </si>
  <si>
    <t>https://www.scopus.com/inward/record.uri?eid=2-s2.0-85078461497&amp;doi=10.1109%2fACCESS.2019.2946978&amp;partnerID=40&amp;md5=0440226841c17c4f6e405f12968d4b4b</t>
  </si>
  <si>
    <t>2-s2.0-85059458836</t>
  </si>
  <si>
    <t>rayyan-218688322</t>
  </si>
  <si>
    <t>Designated-server identity-based authenticated encryption with keyword search for encrypted emails</t>
  </si>
  <si>
    <t>Li, Hongbo and Huang, Qiong and Shen, Jian and Yang, Guomin and Susilo, Willy</t>
  </si>
  <si>
    <t>https://www.scopus.com/inward/record.uri?eid=2-s2.0-85059458836&amp;doi=10.1016%2fj.ins.2019.01.004&amp;partnerID=40&amp;md5=ba455e1e4ae8f3e7aa2bf8e59a56b783</t>
  </si>
  <si>
    <t>2-s2.0-85046642469</t>
  </si>
  <si>
    <t>rayyan-218688323</t>
  </si>
  <si>
    <t>Statistical methods for genome-wide association studies</t>
  </si>
  <si>
    <t>Seminars in Cancer Biology</t>
  </si>
  <si>
    <t>1044579X</t>
  </si>
  <si>
    <t>Wang, Maggie Haitian and Cordell, Heather J. and Van Steen, Kristel</t>
  </si>
  <si>
    <t>https://www.scopus.com/inward/record.uri?eid=2-s2.0-85046642469&amp;doi=10.1016%2fj.semcancer.2018.04.008&amp;partnerID=40&amp;md5=01bfa81cead8f50c5543cef0e12f91f5</t>
  </si>
  <si>
    <t>2-s2.0-85078221489</t>
  </si>
  <si>
    <t>rayyan-218688324</t>
  </si>
  <si>
    <t>System architecture of a student relationship management system using Internet of Things to collect digital footprint of higher education institutions</t>
  </si>
  <si>
    <t>Songsom, Nualsri and Nilsook, Prachyanun and Wannapiroon, Panita and Fung, Chun Che and Wong, Kok Wai</t>
  </si>
  <si>
    <t>https://www.scopus.com/inward/record.uri?eid=2-s2.0-85078221489&amp;doi=10.3991%2fijet.v14i23.11066&amp;partnerID=40&amp;md5=b3e0be3e2a1a806e74c8033170af9fbe</t>
  </si>
  <si>
    <t>2-s2.0-85068580454</t>
  </si>
  <si>
    <t>rayyan-218688325</t>
  </si>
  <si>
    <t>Double-layer image security scheme with aggregated mathematical sequences</t>
  </si>
  <si>
    <t>Proceedings - 2019 International Conference on Advanced Communication Technologies and Networking, CommNet 2019</t>
  </si>
  <si>
    <t>Elkandoz, Marwa Tarek and Alexan, Wassim and Hussein, Hisham H.</t>
  </si>
  <si>
    <t>https://www.scopus.com/inward/record.uri?eid=2-s2.0-85068580454&amp;doi=10.1109%2fCOMMNET.2019.8742370&amp;partnerID=40&amp;md5=a48c840ccde3ce3c009e36242d3b156f</t>
  </si>
  <si>
    <t>2-s2.0-85054609315</t>
  </si>
  <si>
    <t>rayyan-218688326</t>
  </si>
  <si>
    <t>A Convolutional Neural Network approach for classification of dementia stages based on 2D-spectral representation of EEG recordings</t>
  </si>
  <si>
    <t>Ieracitano, Cosimo and Mammone, Nadia and Bramanti, Alessia and Hussain, Amir and Morabito, Francesco C.</t>
  </si>
  <si>
    <t>https://www.scopus.com/inward/record.uri?eid=2-s2.0-85054609315&amp;doi=10.1016%2fj.neucom.2018.09.071&amp;partnerID=40&amp;md5=c0a8c14b6aee8b75e3cea4c081f63f40</t>
  </si>
  <si>
    <t>2-s2.0-85093227304</t>
  </si>
  <si>
    <t>rayyan-218688327</t>
  </si>
  <si>
    <t>Robust optimization-based watermarking scheme for sequential data</t>
  </si>
  <si>
    <t>RAID 2019 Proceedings - 22nd International Symposium on Research in Attacks, Intrusions and Defenses</t>
  </si>
  <si>
    <t>Ayday, Erman and Yilmaz, Emre and Yilmaz, Arif</t>
  </si>
  <si>
    <t>https://www.scopus.com/inward/record.uri?eid=2-s2.0-85093227304&amp;partnerID=40&amp;md5=b8c85be119734a8dc227ee4ece1c4c80</t>
  </si>
  <si>
    <t>2-s2.0-85060177642</t>
  </si>
  <si>
    <t>rayyan-218688328</t>
  </si>
  <si>
    <t>A decentralized privacy-preserving healthcare blockchain for IoT</t>
  </si>
  <si>
    <t>Dwivedi, Ashutosh Dhar and Srivastava, Gautam and Dhar, Shalini and Singh, Rajani</t>
  </si>
  <si>
    <t>https://www.scopus.com/inward/record.uri?eid=2-s2.0-85060177642&amp;doi=10.3390%2fs19020326&amp;partnerID=40&amp;md5=1aad54bdc1f392ca249c7a34e2ac9bdc</t>
  </si>
  <si>
    <t>2-s2.0-85067617338</t>
  </si>
  <si>
    <t>rayyan-218688329</t>
  </si>
  <si>
    <t>Data is personal: Attitudes and perceptions of data visualization in rural Pennsylvania</t>
  </si>
  <si>
    <t>Peck, Evan M. and Ayuso, Sofia E. and El-Etr, Omar</t>
  </si>
  <si>
    <t>https://www.scopus.com/inward/record.uri?eid=2-s2.0-85067617338&amp;doi=10.1145%2f3290605.3300474&amp;partnerID=40&amp;md5=c44e395b940ce374cc8df43bf9ba1818</t>
  </si>
  <si>
    <t>2-s2.0-85063328523</t>
  </si>
  <si>
    <t>rayyan-218688330</t>
  </si>
  <si>
    <t>An AES Double-Layer Based Message Security Scheme</t>
  </si>
  <si>
    <t>Alexan, Wassim and Hamza, Ahmed and Medhat, Hana</t>
  </si>
  <si>
    <t>https://www.scopus.com/inward/record.uri?eid=2-s2.0-85063328523&amp;doi=10.1109%2fITCE.2019.8646461&amp;partnerID=40&amp;md5=751ea43d580a0ee1756ea3cbbb6768e6</t>
  </si>
  <si>
    <t>2-s2.0-85077955751</t>
  </si>
  <si>
    <t>rayyan-218688331</t>
  </si>
  <si>
    <t>Cloud-Assisted EHR Sharing with Security and Privacy Preservation via Consortium Blockchain</t>
  </si>
  <si>
    <t>Wang, Yong and Zhang, Aiqing and Zhang, Peiyun and Wang, Huaqun</t>
  </si>
  <si>
    <t>https://www.scopus.com/inward/record.uri?eid=2-s2.0-85077955751&amp;doi=10.1109%2fACCESS.2019.2943153&amp;partnerID=40&amp;md5=4140656c69ff5ef909b3c33aca43aefc</t>
  </si>
  <si>
    <t>2-s2.0-85063713612</t>
  </si>
  <si>
    <t>rayyan-218688332</t>
  </si>
  <si>
    <t>Harmonizing semantic annotations for computational models in biology</t>
  </si>
  <si>
    <t>Neal, Maxwell Lewis and KÃ¶nig, Matthias and Nickerson, David and Misirli, GÃ¶ksel and Kalbasi, Reza and DrÃ¤ger, Andreas and Atalag, Koray and Chelliah, Vijayalakshmi and Cooling, Michael T. and Cook, Daniel L. and Crook, Sharon and De Alba, Miguel and Friedman, Samuel H. and Garny, Alan and Gennari, John H. and Gleeson, Padraig and Golebiewski, Martin and Hucka, Michael and Juty, Nick and Myers, Chris and Olivier, Brett G. and Sauro, Herbert M. and Scharm, Martin and Snoep, Jacky L. and TourÃ©, Vasundra and Wipat, Anil and Wolkenhauer, Olaf and Waltemath, Dagmar</t>
  </si>
  <si>
    <t>https://www.scopus.com/inward/record.uri?eid=2-s2.0-85063713612&amp;doi=10.1093%2fbib%2fbby087&amp;partnerID=40&amp;md5=e42b01c31e1d2af723e3bad42bd94a53</t>
  </si>
  <si>
    <t>Oxford</t>
  </si>
  <si>
    <t>2-s2.0-85070339946</t>
  </si>
  <si>
    <t>rayyan-218688333</t>
  </si>
  <si>
    <t>Design and implementation of smart contract: A use case for geo-spatial data sharing</t>
  </si>
  <si>
    <t>2019 42nd International Convention on Information and Communication Technology, Electronics and Microelectronics, MIPRO 2019 - Proceedings</t>
  </si>
  <si>
    <t>Leka, E. and Lamani, L. and Selimi, B. and DeÃ§olli, E.</t>
  </si>
  <si>
    <t>https://www.scopus.com/inward/record.uri?eid=2-s2.0-85070339946&amp;doi=10.23919%2fMIPRO.2019.8757159&amp;partnerID=40&amp;md5=686a2dc23cf4e8d12174b689b53db625</t>
  </si>
  <si>
    <t>2-s2.0-85061353540</t>
  </si>
  <si>
    <t>rayyan-218688334</t>
  </si>
  <si>
    <t>Privacy-preserving public auditing scheme for data confidentiality and accountability in cloud storage</t>
  </si>
  <si>
    <t>Chinese Journal of Electronics</t>
  </si>
  <si>
    <t>Yang, Zhen and Wang, Wenyu and Huang, Yongfeng and Li, Xing</t>
  </si>
  <si>
    <t>https://www.scopus.com/inward/record.uri?eid=2-s2.0-85061353540&amp;doi=10.1049%2fcje.2018.02.017&amp;partnerID=40&amp;md5=7a8a501672836092fbe7c7b84b58e3e3</t>
  </si>
  <si>
    <t>Chinese Institute of Electronics</t>
  </si>
  <si>
    <t>2-s2.0-85041010465</t>
  </si>
  <si>
    <t>rayyan-218688335</t>
  </si>
  <si>
    <t>New Framework of Reversible Data Hiding in Encrypted JPEG Bitstreams</t>
  </si>
  <si>
    <t>Qian, Zhenxing and Xu, Haisheng and Luo, Xiangyang and Zhang, Xinpeng</t>
  </si>
  <si>
    <t>https://www.scopus.com/inward/record.uri?eid=2-s2.0-85041010465&amp;doi=10.1109%2fTCSVT.2018.2797897&amp;partnerID=40&amp;md5=f3d6e2305c8fd879ca672521069b1902</t>
  </si>
  <si>
    <t>2-s2.0-85055026978</t>
  </si>
  <si>
    <t>rayyan-218688336</t>
  </si>
  <si>
    <t>Toward a heterogeneous mist, fog, and cloud-based framework for the internet of healthcare things</t>
  </si>
  <si>
    <t>Asif-Ur-Rahman, Md. and Afsana, Fariha and Mahmud, Mufti and Shamim Kaiser, M. and Ahmed, Muhammad R. and Kaiwartya, Omprakash and James-Taylor, Anne</t>
  </si>
  <si>
    <t>https://www.scopus.com/inward/record.uri?eid=2-s2.0-85055026978&amp;doi=10.1109%2fJIOT.2018.2876088&amp;partnerID=40&amp;md5=7e9afbb508b8fcd7a40e7d8f8e262696</t>
  </si>
  <si>
    <t>2-s2.0-85081572225</t>
  </si>
  <si>
    <t>rayyan-218688337</t>
  </si>
  <si>
    <t>A Blockchain-Based Medical Data Sharing and Protection Scheme</t>
  </si>
  <si>
    <t>Liu, Xiaoguang and Wang, Ziqing and Jin, Chunhua and Li, Fagen and Li, Gaoping</t>
  </si>
  <si>
    <t>https://www.scopus.com/inward/record.uri?eid=2-s2.0-85081572225&amp;doi=10.1109%2fACCESS.2019.2937685&amp;partnerID=40&amp;md5=2f9849c091f261fbe17ca16e98fe5fed</t>
  </si>
  <si>
    <t>2-s2.0-85065618125</t>
  </si>
  <si>
    <t>rayyan-218688338</t>
  </si>
  <si>
    <t>Distributed consensus algorithm for events detection in cyber-physical systems</t>
  </si>
  <si>
    <t>Li, Shancang and Zhao, Shanshan and Yang, Po and Andriotis, Panagiotis and Xu, Lida and Sun, Qindong</t>
  </si>
  <si>
    <t>https://www.scopus.com/inward/record.uri?eid=2-s2.0-85065618125&amp;doi=10.1109%2fJIOT.2019.2906157&amp;partnerID=40&amp;md5=777fa52fa38290b478f80e2bfc3e83d4</t>
  </si>
  <si>
    <t>2-s2.0-85077739379</t>
  </si>
  <si>
    <t>rayyan-218688339</t>
  </si>
  <si>
    <t>Cryptanalysis and Improvement of an Anonymous Batch Verification Scheme for Mobile Healthcare Crowd Sensing</t>
  </si>
  <si>
    <t>Wang, Wenming and Huang, Haiping and Wu, Yuhan and Huang, Qinglong</t>
  </si>
  <si>
    <t>https://www.scopus.com/inward/record.uri?eid=2-s2.0-85077739379&amp;doi=10.1109%2fACCESS.2019.2953042&amp;partnerID=40&amp;md5=821e8a7c8d2ec6380db391eab3751408</t>
  </si>
  <si>
    <t>2-s2.0-85061940934</t>
  </si>
  <si>
    <t>rayyan-218688340</t>
  </si>
  <si>
    <t>An Innovative IPFS-Based Storage Model for Blockchain</t>
  </si>
  <si>
    <t>Proceedings - 2018 IEEE/WIC/ACM International Conference on Web Intelligence, WI 2018</t>
  </si>
  <si>
    <t>Zheng, Qiuhong and Li, Yi and Chen, Ping and Dong, Xinghua</t>
  </si>
  <si>
    <t>https://www.scopus.com/inward/record.uri?eid=2-s2.0-85061940934&amp;doi=10.1109%2fWI.2018.000-8&amp;partnerID=40&amp;md5=62951b110e5e025b5f45bc14f1f35615</t>
  </si>
  <si>
    <t>2-s2.0-85079055045</t>
  </si>
  <si>
    <t>rayyan-218688341</t>
  </si>
  <si>
    <t>A Secure Cloud Storage Framework with Access Control Based on Blockchain</t>
  </si>
  <si>
    <t>Wang, Shangping and Wang, Xu and Zhang, Yaling</t>
  </si>
  <si>
    <t>https://www.scopus.com/inward/record.uri?eid=2-s2.0-85079055045&amp;doi=10.1109%2fACCESS.2019.2929205&amp;partnerID=40&amp;md5=fb0cdcc88bb98f448dfc7b53c0fd2d9f</t>
  </si>
  <si>
    <t>2-s2.0-85061059173</t>
  </si>
  <si>
    <t>rayyan-218688342</t>
  </si>
  <si>
    <t>Electronic Health Record Breaches as Social Indicators</t>
  </si>
  <si>
    <t>Koczkodaj, Waldemar W. and Mazurek, MirosÅ‚aw and StrzaÅ‚ka, Dominik and Wolny-Dominiak, Alicja and Woodbury-Smith, Marc</t>
  </si>
  <si>
    <t>https://www.scopus.com/inward/record.uri?eid=2-s2.0-85061059173&amp;doi=10.1007%2fs11205-018-1837-z&amp;partnerID=40&amp;md5=7f669b62c75ac620ce95fcea838c1897</t>
  </si>
  <si>
    <t>2-s2.0-85079105291</t>
  </si>
  <si>
    <t>rayyan-218688343</t>
  </si>
  <si>
    <t>Optimization of load balancing using hybrid aco</t>
  </si>
  <si>
    <t>1943023X</t>
  </si>
  <si>
    <t>Daniel, A. and Krishnaraj, N.</t>
  </si>
  <si>
    <t>https://www.scopus.com/inward/record.uri?eid=2-s2.0-85079105291&amp;partnerID=40&amp;md5=f5d8100627abd44297362d860cfe4ae5</t>
  </si>
  <si>
    <t>2-s2.0-85084383733</t>
  </si>
  <si>
    <t>rayyan-218688344</t>
  </si>
  <si>
    <t>Framework for knowledge discovery in educational video repositories</t>
  </si>
  <si>
    <t>Computing and Informatics</t>
  </si>
  <si>
    <t>Gomes, JorÃ£o and Dias, Laura Lima and Soares, Eduardo Rocha and Barrere, Eduardo and de Souza, Jairo Francisco</t>
  </si>
  <si>
    <t>https://www.scopus.com/inward/record.uri?eid=2-s2.0-85084383733&amp;doi=10.31577%2fcai_2019_6_1375&amp;partnerID=40&amp;md5=47929abf8c6c9b763693817c40cc5df7</t>
  </si>
  <si>
    <t>Slovak Academy of Sciences</t>
  </si>
  <si>
    <t>2-s2.0-85083472756</t>
  </si>
  <si>
    <t>rayyan-218688345</t>
  </si>
  <si>
    <t>An examination of digital footprint awareness and digital experiences of higher education students</t>
  </si>
  <si>
    <t>World Journal on Educational Technology: Current Issues</t>
  </si>
  <si>
    <t>Surmelioglu, Yesim and Seferoglu, Suleyman Sadi</t>
  </si>
  <si>
    <t>https://www.scopus.com/inward/record.uri?eid=2-s2.0-85083472756&amp;doi=10.18844%2fwjet.v11i1.4009&amp;partnerID=40&amp;md5=d1df37e7b2cce841647dc49ec6707835</t>
  </si>
  <si>
    <t>Birlesik Dunya Yenilik Arastirma ve YayÄ±ncilik Merkezi</t>
  </si>
  <si>
    <t>2-s2.0-85067193667</t>
  </si>
  <si>
    <t>rayyan-218688346</t>
  </si>
  <si>
    <t>Assessing blockchain consensus and security mechanisms against the 51% attack</t>
  </si>
  <si>
    <t>Sayeed, Sarwar and Marco-Gisbert, Hector</t>
  </si>
  <si>
    <t>https://www.scopus.com/inward/record.uri?eid=2-s2.0-85067193667&amp;doi=10.3390%2fapp9091788&amp;partnerID=40&amp;md5=99fae38c3a10bf3f6507eb05936bda5d</t>
  </si>
  <si>
    <t>2-s2.0-85055726664</t>
  </si>
  <si>
    <t>rayyan-218688347</t>
  </si>
  <si>
    <t>Screen-Shooting Resilient Watermarking</t>
  </si>
  <si>
    <t>Fang, Han and Zhang, Weiming and Zhou, Hang and Cui, Hao and Yu, Nenghai</t>
  </si>
  <si>
    <t>https://www.scopus.com/inward/record.uri?eid=2-s2.0-85055726664&amp;doi=10.1109%2fTIFS.2018.2878541&amp;partnerID=40&amp;md5=3db2d1b4c62fd64db7b43490b91c4b49</t>
  </si>
  <si>
    <t>2-s2.0-85060641744</t>
  </si>
  <si>
    <t>rayyan-218688348</t>
  </si>
  <si>
    <t>Publish/subscribe based multi-tier edge computational model in Internet of Things for latency reduction</t>
  </si>
  <si>
    <t>Veeramanikandan, M. and Sankaranarayanan, Suresh</t>
  </si>
  <si>
    <t>https://www.scopus.com/inward/record.uri?eid=2-s2.0-85060641744&amp;doi=10.1016%2fj.jpdc.2019.01.004&amp;partnerID=40&amp;md5=4525cba9e772bb9988e034817d19e1a4</t>
  </si>
  <si>
    <t>2-s2.0-85058031634</t>
  </si>
  <si>
    <t>rayyan-218688349</t>
  </si>
  <si>
    <t>Privacy-preserving public auditing for secure data storage in fog-to-cloud computing</t>
  </si>
  <si>
    <t>Tian, Hui and Nan, Fulin and Chang, Chin-Chen and Huang, Yongfeng and Lu, Jing and Du, Yongqian</t>
  </si>
  <si>
    <t>https://www.scopus.com/inward/record.uri?eid=2-s2.0-85058031634&amp;doi=10.1016%2fj.jnca.2018.12.004&amp;partnerID=40&amp;md5=eaa0ee59274b5725429ce3ca1fb9327e</t>
  </si>
  <si>
    <t>2-s2.0-85059861511</t>
  </si>
  <si>
    <t>rayyan-218688350</t>
  </si>
  <si>
    <t>Forensic-chain: Blockchain based digital forensics chain of custody with PoC in Hyperledger Composer</t>
  </si>
  <si>
    <t>Lone, Auqib Hamid and Mir, Roohie Naaz</t>
  </si>
  <si>
    <t>https://www.scopus.com/inward/record.uri?eid=2-s2.0-85059861511&amp;doi=10.1016%2fj.diin.2019.01.002&amp;partnerID=40&amp;md5=14428fc057e3e2a4ccf756b492d27cff</t>
  </si>
  <si>
    <t>2-s2.0-85040060248</t>
  </si>
  <si>
    <t>rayyan-218688351</t>
  </si>
  <si>
    <t>Improved secure fuzzy auditing protocol for cloud data storage</t>
  </si>
  <si>
    <t>Zhang, Jindan and Wang, Baocang and He, Debiao and Wang, Xu An</t>
  </si>
  <si>
    <t>https://www.scopus.com/inward/record.uri?eid=2-s2.0-85040060248&amp;doi=10.1007%2fs00500-017-3000-1&amp;partnerID=40&amp;md5=a12ee48ce801269dc026e71cd357a280</t>
  </si>
  <si>
    <t>2-s2.0-85059176787</t>
  </si>
  <si>
    <t>rayyan-218688352</t>
  </si>
  <si>
    <t>Event processing in supply chain management â€“ The status quo and research outlook</t>
  </si>
  <si>
    <t>Konovalenko, Iurii and Ludwig, AndrÃ©</t>
  </si>
  <si>
    <t>https://www.scopus.com/inward/record.uri?eid=2-s2.0-85059176787&amp;doi=10.1016%2fj.compind.2018.12.009&amp;partnerID=40&amp;md5=4fe833dd33658241790ead7b77c41371</t>
  </si>
  <si>
    <t>2-s2.0-85054654742</t>
  </si>
  <si>
    <t>rayyan-218688353</t>
  </si>
  <si>
    <t>Blockchain for secure and efficient data sharing in vehicular edge computing and networks</t>
  </si>
  <si>
    <t>Kang, Jiawen and Yu, Rong and Huang, Xumin and Wu, Maoqiang and Maharjan, Sabita and Xie, Shengli and Zhang, Yan</t>
  </si>
  <si>
    <t>https://www.scopus.com/inward/record.uri?eid=2-s2.0-85054654742&amp;doi=10.1109%2fJIOT.2018.2875542&amp;partnerID=40&amp;md5=31ae913151b8d3bc013202c1fc8f1bf0</t>
  </si>
  <si>
    <t>2-s2.0-85074071580</t>
  </si>
  <si>
    <t>rayyan-218688354</t>
  </si>
  <si>
    <t>Blockchain-Based Privacy-Preserving Healthcare Architecture</t>
  </si>
  <si>
    <t>2019 IEEE Canadian Conference of Electrical and Computer Engineering, CCECE 2019</t>
  </si>
  <si>
    <t>Hossein, Koosha Mohammad and Esmaeili, Mohammad Esmaeil and Dargahi, Tooska and Khonsari, Ahmad</t>
  </si>
  <si>
    <t>https://www.scopus.com/inward/record.uri?eid=2-s2.0-85074071580&amp;doi=10.1109%2fCCECE.2019.8861857&amp;partnerID=40&amp;md5=a0e2b02bfcddab9a642a08c78e884d5f</t>
  </si>
  <si>
    <t>2-s2.0-85069172721</t>
  </si>
  <si>
    <t>rayyan-218688355</t>
  </si>
  <si>
    <t>Demo: Blockchain for the Simplification and Automation of KYC Result Sharing</t>
  </si>
  <si>
    <t>Norvill, Robert and Steichen, Mathis and Shbair, Wazen M. and State, Radu</t>
  </si>
  <si>
    <t>https://www.scopus.com/inward/record.uri?eid=2-s2.0-85069172721&amp;doi=10.1109%2fBLOC.2019.8751480&amp;partnerID=40&amp;md5=5e310499bb75ff1e6780cdc92925bbe6</t>
  </si>
  <si>
    <t>2-s2.0-85060787400</t>
  </si>
  <si>
    <t>rayyan-218688356</t>
  </si>
  <si>
    <t>Identity-based public auditing for cloud storage systems against malicious auditors via blockchain</t>
  </si>
  <si>
    <t>Xue, Jingting and Xu, Chunxiang and Zhao, Jining and Ma, Jianfeng</t>
  </si>
  <si>
    <t>https://www.scopus.com/inward/record.uri?eid=2-s2.0-85060787400&amp;doi=10.1007%2fs11432-018-9462-0&amp;partnerID=40&amp;md5=a40a3b9f3fdee0c30231ba807b73da56</t>
  </si>
  <si>
    <t>2-s2.0-85063792133</t>
  </si>
  <si>
    <t>rayyan-218688357</t>
  </si>
  <si>
    <t>An InterPlanetary File System (IPFS) based IoT framework</t>
  </si>
  <si>
    <t>2019 IEEE International Conference on Consumer Electronics, ICCE 2019</t>
  </si>
  <si>
    <t>Muralidharan, Shapna and Ko, Heedong</t>
  </si>
  <si>
    <t>https://www.scopus.com/inward/record.uri?eid=2-s2.0-85063792133&amp;doi=10.1109%2fICCE.2019.8662002&amp;partnerID=40&amp;md5=2ba4647e401db81dbe5b51266db55560</t>
  </si>
  <si>
    <t>2-s2.0-85058042404</t>
  </si>
  <si>
    <t>rayyan-218688358</t>
  </si>
  <si>
    <t>Keyword guessing attacks on a public key encryption with keyword search scheme without random oracle and its improvement</t>
  </si>
  <si>
    <t>Lu, Yang and Wang, Gang and Li, Jiguo</t>
  </si>
  <si>
    <t>https://www.scopus.com/inward/record.uri?eid=2-s2.0-85058042404&amp;doi=10.1016%2fj.ins.2018.12.004&amp;partnerID=40&amp;md5=1ba17208fbd8a9d207c4580e9039f9a4</t>
  </si>
  <si>
    <t>2-s2.0-85056968951</t>
  </si>
  <si>
    <t>rayyan-218688359</t>
  </si>
  <si>
    <t>A survey on privacy protection in blockchain system</t>
  </si>
  <si>
    <t>Feng, Qi and He, Debiao and Zeadally, Sherali and Khan, Muhammad Khurram and Kumar, Neeraj</t>
  </si>
  <si>
    <t>https://www.scopus.com/inward/record.uri?eid=2-s2.0-85056968951&amp;doi=10.1016%2fj.jnca.2018.10.020&amp;partnerID=40&amp;md5=cace133bd764d8491ce0bcf3899680d6</t>
  </si>
  <si>
    <t>2-s2.0-85046098026</t>
  </si>
  <si>
    <t>rayyan-218688360</t>
  </si>
  <si>
    <t>Local complexity based adaptive embedding mechanism for reversible data hiding in digital images</t>
  </si>
  <si>
    <t>Cao, Fang and An, Bowen and Yao, Heng and Tang, Zhenjun</t>
  </si>
  <si>
    <t>https://www.scopus.com/inward/record.uri?eid=2-s2.0-85046098026&amp;doi=10.1007%2fs11042-018-6031-4&amp;partnerID=40&amp;md5=9858a453f18b80298f465c3fed5706c9</t>
  </si>
  <si>
    <t>2-s2.0-85060464727</t>
  </si>
  <si>
    <t>rayyan-218688361</t>
  </si>
  <si>
    <t>Survey on blockchain for Internet of Things</t>
  </si>
  <si>
    <t>Wang, Xu and Zha, Xuan and Ni, Wei and Liu, Ren Ping and Guo, Y. Jay and Niu, Xinxin and Zheng, Kangfeng</t>
  </si>
  <si>
    <t>https://www.scopus.com/inward/record.uri?eid=2-s2.0-85060464727&amp;doi=10.1016%2fj.comcom.2019.01.006&amp;partnerID=40&amp;md5=fb30c3f2f97a0701d8199d8e541b26f9</t>
  </si>
  <si>
    <t>2-s2.0-85062110034</t>
  </si>
  <si>
    <t>rayyan-218688362</t>
  </si>
  <si>
    <t>A systematic literature review of the use of Semantic Web technologies in formal education</t>
  </si>
  <si>
    <t>Jensen, Jesper</t>
  </si>
  <si>
    <t>https://www.scopus.com/inward/record.uri?eid=2-s2.0-85062110034&amp;doi=10.1111%2fbjet.12570&amp;partnerID=40&amp;md5=0fb462abd52e300c66cdc3dc9dfdacff</t>
  </si>
  <si>
    <t>Blackwell Publishing Ltd</t>
  </si>
  <si>
    <t>rayyan-218688363</t>
  </si>
  <si>
    <t>Analysis and Recommendations of Typical Market-based Distributed Generation Trading Mechanisms</t>
  </si>
  <si>
    <t>2-s2.0-85059458348</t>
  </si>
  <si>
    <t>rayyan-218688364</t>
  </si>
  <si>
    <t>Evolution of Internet of Things (IoT) and its significant impact in the field of Precision Agriculture</t>
  </si>
  <si>
    <t>Computers and Electronics in Agriculture</t>
  </si>
  <si>
    <t>Khanna, Abhishek and Kaur, Sanmeet</t>
  </si>
  <si>
    <t>https://www.scopus.com/inward/record.uri?eid=2-s2.0-85059458348&amp;doi=10.1016%2fj.compag.2018.12.039&amp;partnerID=40&amp;md5=6482dbaf783c8128e8cf118081be0262</t>
  </si>
  <si>
    <t>2-s2.0-85077160260</t>
  </si>
  <si>
    <t>rayyan-218688365</t>
  </si>
  <si>
    <t>Coverless image steganography: A survey</t>
  </si>
  <si>
    <t>Qin, Jiaohua and Luo, Yuanjing and Xiang, Xuyu and Tan, Yun and Huang, Huajun</t>
  </si>
  <si>
    <t>https://www.scopus.com/inward/record.uri?eid=2-s2.0-85077160260&amp;doi=10.1109%2fACCESS.2019.2955452&amp;partnerID=40&amp;md5=7084f738fc513d621680f6a56ace7ab5</t>
  </si>
  <si>
    <t>2-s2.0-85034861007</t>
  </si>
  <si>
    <t>rayyan-218688366</t>
  </si>
  <si>
    <t>LDAP: a lightweight deduplication and auditing protocol for secure data storage in cloud environment</t>
  </si>
  <si>
    <t>Daniel, Esther and Vasanthi, N.A.</t>
  </si>
  <si>
    <t>https://www.scopus.com/inward/record.uri?eid=2-s2.0-85034861007&amp;doi=10.1007%2fs10586-017-1382-6&amp;partnerID=40&amp;md5=074bab1399e525ddb2f4a32bfd0061ea</t>
  </si>
  <si>
    <t>2-s2.0-85067465817</t>
  </si>
  <si>
    <t>rayyan-218688367</t>
  </si>
  <si>
    <t>An Overview of Blockchain Applications and Attacks</t>
  </si>
  <si>
    <t>Proceedings - International Conference on Vision Towards Emerging Trends in Communication and Networking, ViTECoN 2019</t>
  </si>
  <si>
    <t>Vokerla, Rahul Rao and Shanmugam, Bharanidharan and Azam, Sami and Karim, Asif and Boer, Friso De and Jonkman, Mirjam and Faisal, Fahad</t>
  </si>
  <si>
    <t>https://www.scopus.com/inward/record.uri?eid=2-s2.0-85067465817&amp;doi=10.1109%2fViTECoN.2019.8899450&amp;partnerID=40&amp;md5=0b7e9fa41460ec6d180c10f7ad848b07</t>
  </si>
  <si>
    <t>2-s2.0-85048598399</t>
  </si>
  <si>
    <t>rayyan-218688368</t>
  </si>
  <si>
    <t>Smart contract-based access control for the internet of things</t>
  </si>
  <si>
    <t>Zhang, Yuanyu and Kasahara, Shoji and Shen, Yulong and Jiang, Xiaohong and Wan, Jianxiong</t>
  </si>
  <si>
    <t>https://www.scopus.com/inward/record.uri?eid=2-s2.0-85048598399&amp;doi=10.1109%2fJIOT.2018.2847705&amp;partnerID=40&amp;md5=d8b6339e96889922a4ed7f5d64937769</t>
  </si>
  <si>
    <t>2-s2.0-85125198037</t>
  </si>
  <si>
    <t>rayyan-218688369</t>
  </si>
  <si>
    <t>Blockchain-Based Digital Evidence Inventory</t>
  </si>
  <si>
    <t>Billard, David</t>
  </si>
  <si>
    <t>https://www.scopus.com/inward/record.uri?eid=2-s2.0-85125198037&amp;doi=10.12720%2fjait.10.2.41-47&amp;partnerID=40&amp;md5=53aa435d10d7057ea3305d19beb6dadf</t>
  </si>
  <si>
    <t>2-s2.0-85063249881</t>
  </si>
  <si>
    <t>rayyan-218688370</t>
  </si>
  <si>
    <t>Very High Capacity Image Steganography Technique Using Quotient Value Differencing and LSB Substitution</t>
  </si>
  <si>
    <t>Swain, Gandharba</t>
  </si>
  <si>
    <t>https://www.scopus.com/inward/record.uri?eid=2-s2.0-85063249881&amp;doi=10.1007%2fs13369-018-3372-2&amp;partnerID=40&amp;md5=9d0d92f890e3b00b02631301bf9b32dc</t>
  </si>
  <si>
    <t>rayyan-218688371</t>
  </si>
  <si>
    <t>2019 International Conference on Computing, Networking and Communications, ICNC 2019</t>
  </si>
  <si>
    <t>Zaghloul, Ehab and Li, Tongtong and Ren, Jian</t>
  </si>
  <si>
    <t>https://www.scopus.com/inward/record.uri?eid=2-s2.0-85064977458&amp;doi=10.1109%2fICCNC.2019.8685552&amp;partnerID=40&amp;md5=4a9d1467180ed13a8ba7d27f7c2e6f3b</t>
  </si>
  <si>
    <t>rayyan-218688372</t>
  </si>
  <si>
    <t>Realization of Privacy Protection of Food Supply Chain Based on Blockchain and IPFS</t>
  </si>
  <si>
    <t>2-s2.0-85054050523</t>
  </si>
  <si>
    <t>rayyan-218688373</t>
  </si>
  <si>
    <t>Controllable and trustworthy blockchain-based cloud data management</t>
  </si>
  <si>
    <t>Zhu, Liehuang and Wu, Yulu and Gai, Keke and Choo, Kim-Kwang Raymond</t>
  </si>
  <si>
    <t>https://www.scopus.com/inward/record.uri?eid=2-s2.0-85054050523&amp;doi=10.1016%2fj.future.2018.09.019&amp;partnerID=40&amp;md5=a680e7034509fc838473e10ede63ecb6</t>
  </si>
  <si>
    <t>2-s2.0-85059808795</t>
  </si>
  <si>
    <t>rayyan-218688374</t>
  </si>
  <si>
    <t>Impact of IoT challenges and risks for SCM</t>
  </si>
  <si>
    <t>Supply Chain Management</t>
  </si>
  <si>
    <t>Birkel, Hendrik Sebastian and Hartmann, Evi</t>
  </si>
  <si>
    <t>https://www.scopus.com/inward/record.uri?eid=2-s2.0-85059808795&amp;doi=10.1108%2fSCM-03-2018-0142&amp;partnerID=40&amp;md5=eb85784926075c38f7c57282c6e737d8</t>
  </si>
  <si>
    <t>rayyan-218688375</t>
  </si>
  <si>
    <t>Demir, Onur and Kocak, Berkay</t>
  </si>
  <si>
    <t>https://www.scopus.com/inward/record.uri?eid=2-s2.0-85077126096&amp;doi=10.1007%2f978-3-030-27355-2_11&amp;partnerID=40&amp;md5=0653f27295925d4a9f9674328b1aa4f0</t>
  </si>
  <si>
    <t>2-s2.0-85061496478</t>
  </si>
  <si>
    <t>rayyan-218688376</t>
  </si>
  <si>
    <t>A review of big data security and privacy protection technology</t>
  </si>
  <si>
    <t>International Conference on Communication Technology Proceedings, ICCT</t>
  </si>
  <si>
    <t>Lv, Denglong and Zhu, Shibing and Xu, Huazheng and Liu, Ran</t>
  </si>
  <si>
    <t>https://www.scopus.com/inward/record.uri?eid=2-s2.0-85061496478&amp;doi=10.1109%2fICCT.2018.8600051&amp;partnerID=40&amp;md5=8c894d3c9bf68456c3e25448ff5d8ca7</t>
  </si>
  <si>
    <t>2-s2.0-85076154673</t>
  </si>
  <si>
    <t>rayyan-218688377</t>
  </si>
  <si>
    <t>Data sharing and privacy for patient IoT devices using blockchain</t>
  </si>
  <si>
    <t>Srivastava, Gautam and Parizi, Reza M. and Dehghantanha, Ali and Choo, Kim-Kwang Raymond</t>
  </si>
  <si>
    <t>https://www.scopus.com/inward/record.uri?eid=2-s2.0-85076154673&amp;doi=10.1007%2f978-981-15-1301-5_27&amp;partnerID=40&amp;md5=0b0c49234cbad2b1b266ce21d5867538</t>
  </si>
  <si>
    <t>2-s2.0-85061480846</t>
  </si>
  <si>
    <t>rayyan-218688378</t>
  </si>
  <si>
    <t>Data Sharing and Tracing Scheme Based on Blockchain</t>
  </si>
  <si>
    <t>8th International Conference on Logistics, Informatics and Service Sciences, LISS 2018 - Proceeding</t>
  </si>
  <si>
    <t>Wang, Zuan and Tian, Youliang and Zhu, Jianming</t>
  </si>
  <si>
    <t>https://www.scopus.com/inward/record.uri?eid=2-s2.0-85061480846&amp;doi=10.1109%2fLISS.2018.8593225&amp;partnerID=40&amp;md5=9aaedac885d2d539eddffda2a4b47436</t>
  </si>
  <si>
    <t>2-s2.0-85062991224</t>
  </si>
  <si>
    <t>rayyan-218688379</t>
  </si>
  <si>
    <t>Blockchain: Securing internet of medical things (IoMT)</t>
  </si>
  <si>
    <t>Dilawar, Nimra and Rizwan, Muhammad and Ahmad, Fahad and Akram, Saima</t>
  </si>
  <si>
    <t>https://www.scopus.com/inward/record.uri?eid=2-s2.0-85062991224&amp;doi=10.14569%2fIJACSA.2019.0100110&amp;partnerID=40&amp;md5=348c1b03723631ed8e390663ebf600cf</t>
  </si>
  <si>
    <t>2-s2.0-85053779417</t>
  </si>
  <si>
    <t>rayyan-218688380</t>
  </si>
  <si>
    <t>Public auditing for shared cloud data with efficient and secure group management</t>
  </si>
  <si>
    <t>Tian, Hui and Nan, Fulin and Jiang, Hong and Chang, Chin-Chen and Ning, Jianting and Huang, Yongfeng</t>
  </si>
  <si>
    <t>https://www.scopus.com/inward/record.uri?eid=2-s2.0-85053779417&amp;doi=10.1016%2fj.ins.2018.09.009&amp;partnerID=40&amp;md5=66c3d3dd29a63ad1fef46e35cf5c65cc</t>
  </si>
  <si>
    <t>2-s2.0-85059983647</t>
  </si>
  <si>
    <t>rayyan-218688381</t>
  </si>
  <si>
    <t>Identifying image provenance: An analysis of mobile instant messaging apps</t>
  </si>
  <si>
    <t>2018 IEEE 20th International Workshop on Multimedia Signal Processing, MMSP 2018</t>
  </si>
  <si>
    <t>Phan, Quoc-Tin and Pasquini, Cecilia and Boato, Giulia and De Natale, Francesco G.B.</t>
  </si>
  <si>
    <t>https://www.scopus.com/inward/record.uri?eid=2-s2.0-85059983647&amp;doi=10.1109%2fMMSP.2018.8547050&amp;partnerID=40&amp;md5=fc13e9188f42cfca1f251fabd4f57eb8</t>
  </si>
  <si>
    <t>2-s2.0-85028504535</t>
  </si>
  <si>
    <t>rayyan-218688382</t>
  </si>
  <si>
    <t>Reversible Data Hiding in Homomorphic Encrypted Domain by Mirroring Ciphertext Group</t>
  </si>
  <si>
    <t>Xiang, Shijun and Luo, Xinrong</t>
  </si>
  <si>
    <t>https://www.scopus.com/inward/record.uri?eid=2-s2.0-85028504535&amp;doi=10.1109%2fTCSVT.2017.2742023&amp;partnerID=40&amp;md5=cf8b74d066acf5355bc456468b8c5616</t>
  </si>
  <si>
    <t>2-s2.0-85058291240</t>
  </si>
  <si>
    <t>rayyan-218688383</t>
  </si>
  <si>
    <t>Secure data sharing in cloud computing using revocable-storage identity-based encryption</t>
  </si>
  <si>
    <t>Wei, Jianghong and Liu, Wenfen and Hu, Xuexian</t>
  </si>
  <si>
    <t>https://www.scopus.com/inward/record.uri?eid=2-s2.0-85058291240&amp;doi=10.1109%2fTCC.2016.2545668&amp;partnerID=40&amp;md5=8bb5d41d74481719b9cfba67f235c814</t>
  </si>
  <si>
    <t>2-s2.0-85055750850</t>
  </si>
  <si>
    <t>rayyan-218688384</t>
  </si>
  <si>
    <t>Rapid retrieval strategy for massive remote sensing metadata based on GeoHash coding</t>
  </si>
  <si>
    <t>Remote Sensing Letters</t>
  </si>
  <si>
    <t>2150704X</t>
  </si>
  <si>
    <t>Huang, Keying and Li, Guoqing and Wang, Jian</t>
  </si>
  <si>
    <t>https://www.scopus.com/inward/record.uri?eid=2-s2.0-85055750850&amp;doi=10.1080%2f2150704X.2018.1508907&amp;partnerID=40&amp;md5=c4b37bd244dbf1307f0ff9440f91f902</t>
  </si>
  <si>
    <t>2-s2.0-85067667085</t>
  </si>
  <si>
    <t>rayyan-218688385</t>
  </si>
  <si>
    <t>Blockchain-Based Soybean Traceability in Agricultural Supply Chain</t>
  </si>
  <si>
    <t>Salah, Khaled and Nizamuddin, Nishara and Jayaraman, Raja and Omar, Mohammad</t>
  </si>
  <si>
    <t>https://www.scopus.com/inward/record.uri?eid=2-s2.0-85067667085&amp;doi=10.1109%2fACCESS.2019.2918000&amp;partnerID=40&amp;md5=3ed36d37043370fb9f7bd5e5f88e1a76</t>
  </si>
  <si>
    <t>2-s2.0-85059809313</t>
  </si>
  <si>
    <t>rayyan-218688386</t>
  </si>
  <si>
    <t>PRNU-based image classification of origin social network with CNN</t>
  </si>
  <si>
    <t>European Signal Processing Conference</t>
  </si>
  <si>
    <t>Caldelli, Roberto and Amerini, Irene and Li, Chang Tsun</t>
  </si>
  <si>
    <t>https://www.scopus.com/inward/record.uri?eid=2-s2.0-85059809313&amp;doi=10.23919%2fEUSIPCO.2018.8553160&amp;partnerID=40&amp;md5=74ea059f3825f5223fa7565ef66497f5</t>
  </si>
  <si>
    <t>European Signal Processing Conference, EUSIPCO</t>
  </si>
  <si>
    <t>2-s2.0-85057537402</t>
  </si>
  <si>
    <t>rayyan-218688387</t>
  </si>
  <si>
    <t>Healthcare Data Breaches: Implications for Digital Forensic Readiness</t>
  </si>
  <si>
    <t>Chernyshev, Maxim and Zeadally, Sherali and Baig, Zubair</t>
  </si>
  <si>
    <t>https://www.scopus.com/inward/record.uri?eid=2-s2.0-85057537402&amp;doi=10.1007%2fs10916-018-1123-2&amp;partnerID=40&amp;md5=bd4f5ba0d8fbeab00a8e6590557b87fc</t>
  </si>
  <si>
    <t>2-s2.0-85074724000</t>
  </si>
  <si>
    <t>rayyan-218688388</t>
  </si>
  <si>
    <t>A novel architecture of air pollution measurement platform using 5G and blockchain for industrial IoT applications</t>
  </si>
  <si>
    <t>Han, Yohan and Park, Byungjun and Jeong, Jongpil</t>
  </si>
  <si>
    <t>https://www.scopus.com/inward/record.uri?eid=2-s2.0-85074724000&amp;doi=10.1016%2fj.procs.2019.08.105&amp;partnerID=40&amp;md5=a650f6309ece9f7372e4f8c7662053a7</t>
  </si>
  <si>
    <t>2-s2.0-85060469043</t>
  </si>
  <si>
    <t>rayyan-218688389</t>
  </si>
  <si>
    <t>A decentralizing attribute-based signature for healthcare blockchain</t>
  </si>
  <si>
    <t>Proceedings - International Conference on Computer Communications and Networks, ICCCN</t>
  </si>
  <si>
    <t>Sun, You and Zhang, Rui and Wang, Xin and Gao, Kaiqiang and Liu, Ling</t>
  </si>
  <si>
    <t>https://www.scopus.com/inward/record.uri?eid=2-s2.0-85060469043&amp;doi=10.1109%2fICCCN.2018.8487349&amp;partnerID=40&amp;md5=8fc7b8efd654c88aa974fbdff55b94bc</t>
  </si>
  <si>
    <t>2-s2.0-85072637410</t>
  </si>
  <si>
    <t>rayyan-218688390</t>
  </si>
  <si>
    <t>Scale-variant traffic sign detection</t>
  </si>
  <si>
    <t>0277786X</t>
  </si>
  <si>
    <t>Wang, Sijuan and You, Zhiqiang</t>
  </si>
  <si>
    <t>https://www.scopus.com/inward/record.uri?eid=2-s2.0-85072637410&amp;doi=10.1117%2f12.2540462&amp;partnerID=40&amp;md5=e5936351cc5588ced6a70daeecf2f1ac</t>
  </si>
  <si>
    <t>2-s2.0-85057127370</t>
  </si>
  <si>
    <t>rayyan-218688391</t>
  </si>
  <si>
    <t>Blockchain-Based Medical Records Secure Storage and Medical Service Framework</t>
  </si>
  <si>
    <t>Chen, Yi and Ding, Shuai and Xu, Zheng and Zheng, Handong and Yang, Shanlin</t>
  </si>
  <si>
    <t>https://www.scopus.com/inward/record.uri?eid=2-s2.0-85057127370&amp;doi=10.1007%2fs10916-018-1121-4&amp;partnerID=40&amp;md5=56f589417bbb8e121edd1acad815a6c9</t>
  </si>
  <si>
    <t>2-s2.0-85069794538</t>
  </si>
  <si>
    <t>rayyan-218688392</t>
  </si>
  <si>
    <t>Sensitive and Energetic IoT Access Control for Managing Cloud Electronic Health Records</t>
  </si>
  <si>
    <t>Riad, Khaled and Hamza, Rafik and Yan, Hongyang</t>
  </si>
  <si>
    <t>https://www.scopus.com/inward/record.uri?eid=2-s2.0-85069794538&amp;doi=10.1109%2fACCESS.2019.2926354&amp;partnerID=40&amp;md5=5bb35f19f28d22b07a7339f384d5861f</t>
  </si>
  <si>
    <t>2-s2.0-85059031651</t>
  </si>
  <si>
    <t>rayyan-218688393</t>
  </si>
  <si>
    <t>Decentralized Big Data Auditing for Smart City Environments Leveraging Blockchain Technology</t>
  </si>
  <si>
    <t>Yu, Haiyang and Yang, Zhen and Sinnott, Richard O.</t>
  </si>
  <si>
    <t>https://www.scopus.com/inward/record.uri?eid=2-s2.0-85059031651&amp;doi=10.1109%2fACCESS.2018.2888940&amp;partnerID=40&amp;md5=32f76c38938456783c040de45d52ea14</t>
  </si>
  <si>
    <t>2-s2.0-85055125573</t>
  </si>
  <si>
    <t>rayyan-218688394</t>
  </si>
  <si>
    <t>Learning Rich Features for Image Manipulation Detection</t>
  </si>
  <si>
    <t>Zhou, Peng and Han, Xintong and Morariu, Vlad I. and Davis, Larry S.</t>
  </si>
  <si>
    <t>https://www.scopus.com/inward/record.uri?eid=2-s2.0-85055125573&amp;doi=10.1109%2fCVPR.2018.00116&amp;partnerID=40&amp;md5=c00480b4b003044762fd97c7f77731a5</t>
  </si>
  <si>
    <t>2-s2.0-85067605564</t>
  </si>
  <si>
    <t>rayyan-218688395</t>
  </si>
  <si>
    <t>Public Auditing of Log Integrity for Cloud Storage Systems via Blockchain</t>
  </si>
  <si>
    <t>Wang, Jia and Peng, Fang and Tian, Hui and Chen, Wenqi and Lu, Jing</t>
  </si>
  <si>
    <t>https://www.scopus.com/inward/record.uri?eid=2-s2.0-85067605564&amp;doi=10.1007%2f978-3-030-21373-2_29&amp;partnerID=40&amp;md5=562e441d20e822008fa7cfca3b869252</t>
  </si>
  <si>
    <t>2-s2.0-85056908345</t>
  </si>
  <si>
    <t>rayyan-218688396</t>
  </si>
  <si>
    <t>An Overview of Smart Contract and Use Cases in Blockchain Technology</t>
  </si>
  <si>
    <t>Mohanta, Bhabendu Kumar and Panda, Soumyashree S and Jena, Debasish</t>
  </si>
  <si>
    <t>https://www.scopus.com/inward/record.uri?eid=2-s2.0-85056908345&amp;doi=10.1109%2fICCCNT.2018.8494045&amp;partnerID=40&amp;md5=d7edcd3a3252fa6180fc94c05d45678f</t>
  </si>
  <si>
    <t>2-s2.0-85050397728</t>
  </si>
  <si>
    <t>rayyan-218688397</t>
  </si>
  <si>
    <t>Secure cloud-based federation for EHR using multi-authority ABE</t>
  </si>
  <si>
    <t>Mhatre, Siddhesh and Nimkar, Anant V.</t>
  </si>
  <si>
    <t>https://www.scopus.com/inward/record.uri?eid=2-s2.0-85050397728&amp;doi=10.1007%2f978-981-13-0224-4_1&amp;partnerID=40&amp;md5=f6214f4c3069cf3d85985772a008818e</t>
  </si>
  <si>
    <t>2-s2.0-85068838071</t>
  </si>
  <si>
    <t>rayyan-218688398</t>
  </si>
  <si>
    <t>Blockchain-Based Access Control Model to Preserve Privacy for Personal Health Record Systems</t>
  </si>
  <si>
    <t>Thwin, Thein Than and Vasupongayya, Sangsuree</t>
  </si>
  <si>
    <t>https://www.scopus.com/inward/record.uri?eid=2-s2.0-85068838071&amp;doi=10.1155%2f2019%2f8315614&amp;partnerID=40&amp;md5=82590921cd6a6d389a3c9b2ec05281cd</t>
  </si>
  <si>
    <t>2-s2.0-85058269725</t>
  </si>
  <si>
    <t>rayyan-218688399</t>
  </si>
  <si>
    <t>IoT Security Model and Performance Evaluation: A Blockchain Approach</t>
  </si>
  <si>
    <t>Proceedings of 2018 6th IEEE International Conference on Network Infrastructure and Digital Content, IC-NIDC 2018</t>
  </si>
  <si>
    <t>Wang, Ziyan and Dong, Xinghua and Li, Yi and Fang, Li and Chen, Ping</t>
  </si>
  <si>
    <t>https://www.scopus.com/inward/record.uri?eid=2-s2.0-85058269725&amp;doi=10.1109%2fICNIDC.2018.8525716&amp;partnerID=40&amp;md5=691d8773366ff5b0c2e9856f825c1038</t>
  </si>
  <si>
    <t>2-s2.0-85077124379</t>
  </si>
  <si>
    <t>rayyan-218688400</t>
  </si>
  <si>
    <t>DEFeND Architecture: A Privacy by Design Platform for GDPR Compliance</t>
  </si>
  <si>
    <t>Piras, Luca and Al-Obeidallah, Mohammed Ghazi and Praitano, Andrea and Tsohou, Aggeliki and Mouratidis, Haralambos and Gallego-Nicasio Crespo, Beatriz and Bernard, Jean Baptiste and Fiorani, Marco and Magkos, Emmanouil and Sanz, AndrÃ¨s Castillo and Pavlidis, Michalis and Dâ€™Addario, Roberto and Zorzino, Giuseppe Giovanni</t>
  </si>
  <si>
    <t>https://www.scopus.com/inward/record.uri?eid=2-s2.0-85077124379&amp;doi=10.1007%2f978-3-030-27813-7_6&amp;partnerID=40&amp;md5=78c1bdc4279dbb5f17e187bde2e1b119</t>
  </si>
  <si>
    <t>2-s2.0-85059093600</t>
  </si>
  <si>
    <t>rayyan-218688402</t>
  </si>
  <si>
    <t>Major Vulnerabilities and Their Prevention Methods in Cloud Computing</t>
  </si>
  <si>
    <t>John, Jomina and Norman, Jasmine</t>
  </si>
  <si>
    <t>https://www.scopus.com/inward/record.uri?eid=2-s2.0-85059093600&amp;doi=10.1007%2f978-981-13-1882-5_2&amp;partnerID=40&amp;md5=2ea26e30e5ece68ca5f5442aee270fe9</t>
  </si>
  <si>
    <t>2-s2.0-85053005161</t>
  </si>
  <si>
    <t>rayyan-218688403</t>
  </si>
  <si>
    <t>Future challenges on the use of blockchain for food traceability analysis</t>
  </si>
  <si>
    <t>TrAC - Trends in Analytical Chemistry</t>
  </si>
  <si>
    <t>Galvez, Juan F. and Mejuto, J.C. and Simal-Gandara, J.</t>
  </si>
  <si>
    <t>https://www.scopus.com/inward/record.uri?eid=2-s2.0-85053005161&amp;doi=10.1016%2fj.trac.2018.08.011&amp;partnerID=40&amp;md5=8062362de4c8cf5d111e6d230f5dde6e</t>
  </si>
  <si>
    <t>2-s2.0-85058318759</t>
  </si>
  <si>
    <t>rayyan-218688404</t>
  </si>
  <si>
    <t>Blockchain-based personal health data sharing system using cloud storage</t>
  </si>
  <si>
    <t>2018 IEEE 20th International Conference on e-Health Networking, Applications and Services, Healthcom 2018</t>
  </si>
  <si>
    <t>Zheng, Xiaochen and Mukkamala, Raghava Rao and Vatrapu, Ravi and Ordieres-Mere, Joaqun</t>
  </si>
  <si>
    <t>https://www.scopus.com/inward/record.uri?eid=2-s2.0-85058318759&amp;doi=10.1109%2fHealthCom.2018.8531125&amp;partnerID=40&amp;md5=7a96d96b110e81d924642de4794d97e1</t>
  </si>
  <si>
    <t>2-s2.0-85068892959</t>
  </si>
  <si>
    <t>rayyan-218688405</t>
  </si>
  <si>
    <t>EACMS: Emergency Access Control Management System for Personal Health Record Based on Blockchain</t>
  </si>
  <si>
    <t>Rajput, Ahmed Raza and Li, Qianmu and Taleby Ahvanooey, Milad and Masood, Isma</t>
  </si>
  <si>
    <t>https://www.scopus.com/inward/record.uri?eid=2-s2.0-85068892959&amp;doi=10.1109%2fACCESS.2019.2917976&amp;partnerID=40&amp;md5=d48a962cf2c9233b536b34613f12837c</t>
  </si>
  <si>
    <t>2-s2.0-85059976298</t>
  </si>
  <si>
    <t>rayyan-218688406</t>
  </si>
  <si>
    <t>Robust and secure data hiding for PDF text document</t>
  </si>
  <si>
    <t>IEICE Transactions on Information and Systems</t>
  </si>
  <si>
    <t>Kuribayashi, Minoru and Fukushima, Takuya and Funabiki, Nobuo</t>
  </si>
  <si>
    <t>https://www.scopus.com/inward/record.uri?eid=2-s2.0-85059976298&amp;doi=10.1587%2ftransinf.2018MUP0003&amp;partnerID=40&amp;md5=b63e6b712e16aa61cace10c59fcffebc</t>
  </si>
  <si>
    <t>2-s2.0-85061048907</t>
  </si>
  <si>
    <t>rayyan-218688407</t>
  </si>
  <si>
    <t>Sequence-Based Bit-Cycling in Double Layer Message Security</t>
  </si>
  <si>
    <t>Proceedings - 2018 Advances in Wireless and Optical Communications, RTUWO 2018</t>
  </si>
  <si>
    <t>Alexan, Wassim and Medhat, Hana and Hamza, Ahmed and Hussein, Hisham</t>
  </si>
  <si>
    <t>https://www.scopus.com/inward/record.uri?eid=2-s2.0-85061048907&amp;doi=10.1109%2fRTUWO.2018.8587872&amp;partnerID=40&amp;md5=f2b96cf48c8300821735f3b70224eef0</t>
  </si>
  <si>
    <t>2-s2.0-85043346962</t>
  </si>
  <si>
    <t>rayyan-218688408</t>
  </si>
  <si>
    <t>Effects of a linked data-based annotation approach on studentsâ€™ learning achievement and cognitive load</t>
  </si>
  <si>
    <t>Interactive Learning Environments</t>
  </si>
  <si>
    <t>Zarzour, Hafed and Sellami, Mokhtar</t>
  </si>
  <si>
    <t>https://www.scopus.com/inward/record.uri?eid=2-s2.0-85043346962&amp;doi=10.1080%2f10494820.2018.1446989&amp;partnerID=40&amp;md5=e978e749cacdf8600298137941b25284</t>
  </si>
  <si>
    <t>2-s2.0-85055835529</t>
  </si>
  <si>
    <t>rayyan-218688409</t>
  </si>
  <si>
    <t>Public interest litigation and the civil society factor</t>
  </si>
  <si>
    <t>Legal Studies</t>
  </si>
  <si>
    <t>Samuels, Harriet</t>
  </si>
  <si>
    <t>https://www.scopus.com/inward/record.uri?eid=2-s2.0-85055835529&amp;doi=10.1017%2flst.2018.9&amp;partnerID=40&amp;md5=20e9449ed326cce1e2c5bfe7f967e01f</t>
  </si>
  <si>
    <t>2-s2.0-85047940702</t>
  </si>
  <si>
    <t>rayyan-218688410</t>
  </si>
  <si>
    <t>Secure data deduplication using secret sharing schemes over cloud</t>
  </si>
  <si>
    <t>Singh, Priyanka and Agarwal, Nishant and Raman, Balasubramanian</t>
  </si>
  <si>
    <t>https://www.scopus.com/inward/record.uri?eid=2-s2.0-85047940702&amp;doi=10.1016%2fj.future.2018.04.097&amp;partnerID=40&amp;md5=3c3f044345e54d82e5f5085b7ed816cc</t>
  </si>
  <si>
    <t>2-s2.0-85078522983</t>
  </si>
  <si>
    <t>rayyan-218688411</t>
  </si>
  <si>
    <t>Security and privacy of electronic health records sharing using hyperledger fabric</t>
  </si>
  <si>
    <t>Proceedings - 2018 International Conference on Computational Science and Computational Intelligence, CSCI 2018</t>
  </si>
  <si>
    <t>Alshalali, Tagrid and Mbale, Kenneth and Josyula, Darsana</t>
  </si>
  <si>
    <t>https://www.scopus.com/inward/record.uri?eid=2-s2.0-85078522983&amp;doi=10.1109%2fCSCI46756.2018.00152&amp;partnerID=40&amp;md5=27b3fc519b382a4e3c75636057d1ee5a</t>
  </si>
  <si>
    <t>2-s2.0-85066132830</t>
  </si>
  <si>
    <t>rayyan-218688412</t>
  </si>
  <si>
    <t>Intelligent security and privacy of electronic health records using biometric images</t>
  </si>
  <si>
    <t>Current Medical Imaging</t>
  </si>
  <si>
    <t>Alghazo, Jaafar M.</t>
  </si>
  <si>
    <t>https://www.scopus.com/inward/record.uri?eid=2-s2.0-85066132830&amp;doi=10.2174%2f1573405615666181228121535&amp;partnerID=40&amp;md5=4e32c9bb64eba31dc8f4859b57534d47</t>
  </si>
  <si>
    <t>2-s2.0-85063734380</t>
  </si>
  <si>
    <t>rayyan-218688413</t>
  </si>
  <si>
    <t>MedChain: Efficient healthcare data sharing via blockchain</t>
  </si>
  <si>
    <t>Shen, Bingqing and Guo, Jingzhi and Yang, Yilong</t>
  </si>
  <si>
    <t>https://www.scopus.com/inward/record.uri?eid=2-s2.0-85063734380&amp;doi=10.3390%2fapp9061207&amp;partnerID=40&amp;md5=d6a6248b2bca40283fd6bd8da2b6f345</t>
  </si>
  <si>
    <t>2-s2.0-85040668270</t>
  </si>
  <si>
    <t>rayyan-218688414</t>
  </si>
  <si>
    <t>Nonlinear diffusion layers</t>
  </si>
  <si>
    <t>Designs, Codes, and Cryptography</t>
  </si>
  <si>
    <t>Liu, Yunwen and Rijmen, Vincent and Leander, Gregor</t>
  </si>
  <si>
    <t>https://www.scopus.com/inward/record.uri?eid=2-s2.0-85040668270&amp;doi=10.1007%2fs10623-018-0458-5&amp;partnerID=40&amp;md5=c1c2949bf23bc3a879fa21fe8defd3a2</t>
  </si>
  <si>
    <t>2-s2.0-85057474487</t>
  </si>
  <si>
    <t>rayyan-218688415</t>
  </si>
  <si>
    <t>Saranyu: Using Smart Contracts and Blockchain for Cloud Tenant Management</t>
  </si>
  <si>
    <t>Nayak, Sambit and Narendra, Nanjangud C and Shukla, Anshu and Kempf, James</t>
  </si>
  <si>
    <t>https://www.scopus.com/inward/record.uri?eid=2-s2.0-85057474487&amp;doi=10.1109%2fCLOUD.2018.00121&amp;partnerID=40&amp;md5=61804267cedc98d73813d2d600415965</t>
  </si>
  <si>
    <t>2-s2.0-85061084807</t>
  </si>
  <si>
    <t>rayyan-218688416</t>
  </si>
  <si>
    <t>Reversible image steganography scheme based on a U-net structure</t>
  </si>
  <si>
    <t>Duan, Xintao and Jia, Kai and Li, Baoxia and Guo, Daidou and Zhang, En and Qin, Chuan</t>
  </si>
  <si>
    <t>https://www.scopus.com/inward/record.uri?eid=2-s2.0-85061084807&amp;doi=10.1109%2fACCESS.2019.2891247&amp;partnerID=40&amp;md5=5fdaf5550aba40391a59ab753887e591</t>
  </si>
  <si>
    <t>2-s2.0-85064846166</t>
  </si>
  <si>
    <t>rayyan-218688417</t>
  </si>
  <si>
    <t>An Efficient Authentication Scheme for Blockchain-Based Electronic Health Records</t>
  </si>
  <si>
    <t>Tang, Fei and Ma, Shuai and Xiang, Yong and Lin, Changlu</t>
  </si>
  <si>
    <t>https://www.scopus.com/inward/record.uri?eid=2-s2.0-85064846166&amp;doi=10.1109%2fACCESS.2019.2904300&amp;partnerID=40&amp;md5=c7067d825f8a436be6dbb993a24bf1ef</t>
  </si>
  <si>
    <t>2-s2.0-85075882629</t>
  </si>
  <si>
    <t>rayyan-218688418</t>
  </si>
  <si>
    <t>Hyperledger Fabric Blockchain as a Service for the IoT: Proof of Concept</t>
  </si>
  <si>
    <t>PeÅ¡iÄ‡, SaÅ¡a and RadovanoviÄ‡, MiloÅ¡ and IvanoviÄ‡, Mirjana and ToÅ¡iÄ‡, Milenko and IkoviÄ‡, Ognjen and BoÅ¡koviÄ‡, Dragan</t>
  </si>
  <si>
    <t>https://www.scopus.com/inward/record.uri?eid=2-s2.0-85075882629&amp;doi=10.1007%2f978-3-030-32065-2_12&amp;partnerID=40&amp;md5=60e82a043dc8ea8fa0193775f4830416</t>
  </si>
  <si>
    <t>2-s2.0-85038826659</t>
  </si>
  <si>
    <t>rayyan-218688419</t>
  </si>
  <si>
    <t>Advances in crowd analysis for urban applications through urban event detection</t>
  </si>
  <si>
    <t>Kaiser, Mohammed Shamim and Lwin, Khin T. and Mahmud, Mufti and Hajializadeh, Donya and Chaipimonplin, Tawee and Sarhan, Ahmed and Hossain, Mohammed Alamgir</t>
  </si>
  <si>
    <t>https://www.scopus.com/inward/record.uri?eid=2-s2.0-85038826659&amp;doi=10.1109%2fTITS.2017.2771746&amp;partnerID=40&amp;md5=e4a42f75042937abdf1920c827280022</t>
  </si>
  <si>
    <t>2-s2.0-85041361340</t>
  </si>
  <si>
    <t>rayyan-218688420</t>
  </si>
  <si>
    <t>Big healthcare data: preserving security and privacy</t>
  </si>
  <si>
    <t>Abouelmehdi, Karim and Beni-Hessane, Abderrahim and Khaloufi, Hayat</t>
  </si>
  <si>
    <t>https://www.scopus.com/inward/record.uri?eid=2-s2.0-85041361340&amp;doi=10.1186%2fs40537-017-0110-7&amp;partnerID=40&amp;md5=35fc29f2ac7304088777972c0baadc15</t>
  </si>
  <si>
    <t>2-s2.0-85054621626</t>
  </si>
  <si>
    <t>rayyan-218688421</t>
  </si>
  <si>
    <t>Next-generation cybersecurity through a blockchain-enabled federated cloud framework</t>
  </si>
  <si>
    <t>Malomo, Olumide O. and Rawat, Danda B. and Garuba, Moses</t>
  </si>
  <si>
    <t>https://www.scopus.com/inward/record.uri?eid=2-s2.0-85054621626&amp;doi=10.1007%2fs11227-018-2385-7&amp;partnerID=40&amp;md5=4334063811f6037fc790fd179f9dd529</t>
  </si>
  <si>
    <t>2-s2.0-85054529818</t>
  </si>
  <si>
    <t>rayyan-218688422</t>
  </si>
  <si>
    <t>Application of blockchain technology in smart city infrastructure</t>
  </si>
  <si>
    <t>Proceedings - 2018 IEEE International Conference on Smart Internet of Things, SmartIoT 2018</t>
  </si>
  <si>
    <t>Li, Shuling</t>
  </si>
  <si>
    <t>https://www.scopus.com/inward/record.uri?eid=2-s2.0-85054529818&amp;doi=10.1109%2fSmartIoT.2018.00056&amp;partnerID=40&amp;md5=63f8f901c2d26d4ec6a6b9538b92a15f</t>
  </si>
  <si>
    <t>2-s2.0-85058284529</t>
  </si>
  <si>
    <t>rayyan-218688423</t>
  </si>
  <si>
    <t>Blockchainized Internet of Minds: A New Opportunity for Cyber-Physical-Social Systems</t>
  </si>
  <si>
    <t>Wang, Fei-Yue and Yuan, Yong and Zhang, Jun and Qin, Rui and Smith, Michael H.</t>
  </si>
  <si>
    <t>https://www.scopus.com/inward/record.uri?eid=2-s2.0-85058284529&amp;doi=10.1109%2fTCSS.2018.2881344&amp;partnerID=40&amp;md5=5d94279324c7d68639b3eb694f8d34ea</t>
  </si>
  <si>
    <t>2-s2.0-85068344504</t>
  </si>
  <si>
    <t>rayyan-218688424</t>
  </si>
  <si>
    <t>Security and Privacy-Preserving Challenges of e-Health Solutions in Cloud Computing</t>
  </si>
  <si>
    <t>Chenthara, Shekha and Ahmed, Khandakar and Wang, Hua and Whittaker, Frank</t>
  </si>
  <si>
    <t>https://www.scopus.com/inward/record.uri?eid=2-s2.0-85068344504&amp;doi=10.1109%2fACCESS.2019.2919982&amp;partnerID=40&amp;md5=4a937d4313d23985fbc19f5d148f1a72</t>
  </si>
  <si>
    <t>rayyan-218688425</t>
  </si>
  <si>
    <t>MedChain: A design of blockchain-based system for medical records access and permissions management</t>
  </si>
  <si>
    <t>Daraghmi, Eman-Yasser and Daraghmi, Yousef-Awwad and Yuan, Shyan-Ming</t>
  </si>
  <si>
    <t>https://www.scopus.com/inward/record.uri?eid=2-s2.0-85075631977&amp;doi=10.1109%2fACCESS.2019.2952942&amp;partnerID=40&amp;md5=4b9d05c7696c4fcf23f2b47f16fa0f7c</t>
  </si>
  <si>
    <t>2-s2.0-85049063577</t>
  </si>
  <si>
    <t>rayyan-218688426</t>
  </si>
  <si>
    <t>PrivBox: Verifiable decentralized reputation system for online marketplaces</t>
  </si>
  <si>
    <t>Azad, Muhammad Ajmal and Bag, Samiran and Hao, Feng</t>
  </si>
  <si>
    <t>https://www.scopus.com/inward/record.uri?eid=2-s2.0-85049063577&amp;doi=10.1016%2fj.future.2018.05.069&amp;partnerID=40&amp;md5=59d50748d3bffc265c40c6e4459f5080</t>
  </si>
  <si>
    <t>2-s2.0-85063081450</t>
  </si>
  <si>
    <t>rayyan-218688427</t>
  </si>
  <si>
    <t>The internet of things for smart manufacturing: A review</t>
  </si>
  <si>
    <t>IISE Transactions</t>
  </si>
  <si>
    <t>Yang, Hui and Kumara, Soundar and Bukkapatnam, Satish T.S. and Tsung, Fugee</t>
  </si>
  <si>
    <t>https://www.scopus.com/inward/record.uri?eid=2-s2.0-85063081450&amp;doi=10.1080%2f24725854.2018.1555383&amp;partnerID=40&amp;md5=b9bb23e2e09cf4eb0a7f884e827721fa</t>
  </si>
  <si>
    <t>2-s2.0-85059959332</t>
  </si>
  <si>
    <t>rayyan-218688428</t>
  </si>
  <si>
    <t>Blockchain Based Secret-Data Sharing Model for Personal Health Record System</t>
  </si>
  <si>
    <t>ICAICTA 2018 - 5th International Conference on Advanced Informatics: Concepts Theory and Applications</t>
  </si>
  <si>
    <t>https://www.scopus.com/inward/record.uri?eid=2-s2.0-85059959332&amp;doi=10.1109%2fICAICTA.2018.8541296&amp;partnerID=40&amp;md5=96c0df5355db8de7028a963fd9c8aa69</t>
  </si>
  <si>
    <t>2-s2.0-85060057108</t>
  </si>
  <si>
    <t>rayyan-218688429</t>
  </si>
  <si>
    <t>PUF Based Pay-Per-Device Scheme for IP Protection of CNN Model</t>
  </si>
  <si>
    <t>Proceedings of the Asian Test Symposium</t>
  </si>
  <si>
    <t>Guo, Qingli and Ye, Jing and Gong, Yue and Hu, Yu and Li, Xiaowei</t>
  </si>
  <si>
    <t>https://www.scopus.com/inward/record.uri?eid=2-s2.0-85060057108&amp;doi=10.1109%2fATS.2018.00032&amp;partnerID=40&amp;md5=5d0e5ffdb4fb1bce2138750f03d71849</t>
  </si>
  <si>
    <t>2-s2.0-85061190389</t>
  </si>
  <si>
    <t>rayyan-218688430</t>
  </si>
  <si>
    <t>Study of Blockchains's Consensus Mechanism Based on Credit</t>
  </si>
  <si>
    <t>Wang, Yuhao and Cai, Shaobin and Lin, Changlong and Chen, Zuxi and Wang, Tian and Gao, Zhenguo and Zhou, Changli</t>
  </si>
  <si>
    <t>https://www.scopus.com/inward/record.uri?eid=2-s2.0-85061190389&amp;doi=10.1109%2fACCESS.2019.2891065&amp;partnerID=40&amp;md5=163ebeb48f46914e39010123c9101ac4</t>
  </si>
  <si>
    <t>2-s2.0-85065773139</t>
  </si>
  <si>
    <t>rayyan-218688431</t>
  </si>
  <si>
    <t>Flexible, efficient, and secure access delegation in cloud computing</t>
  </si>
  <si>
    <t>Xiong, Hu and Wang, Yi and Li, Wenchao and Chen, Chien-Ming</t>
  </si>
  <si>
    <t>https://www.scopus.com/inward/record.uri?eid=2-s2.0-85065773139&amp;doi=10.1145%2f3318212&amp;partnerID=40&amp;md5=4c5025e64bf5a5bd5ab3145835a5085e</t>
  </si>
  <si>
    <t>2-s2.0-85047101504</t>
  </si>
  <si>
    <t>rayyan-218688432</t>
  </si>
  <si>
    <t>Why do businesses go crypto? An empirical analysis of initial coin offerings</t>
  </si>
  <si>
    <t>Journal of Economics and Business</t>
  </si>
  <si>
    <t>Adhami, Saman and Giudici, Giancarlo and Martinazzi, Stefano</t>
  </si>
  <si>
    <t>https://www.scopus.com/inward/record.uri?eid=2-s2.0-85047101504&amp;doi=10.1016%2fj.jeconbus.2018.04.001&amp;partnerID=40&amp;md5=3e8d5abc0a0e9412edf356d8e629419a</t>
  </si>
  <si>
    <t>2-s2.0-85055859765</t>
  </si>
  <si>
    <t>rayyan-218688433</t>
  </si>
  <si>
    <t>Conditionally secure multiparty computation using secret sharing scheme for n &lt; 2k-1 (short paper)</t>
  </si>
  <si>
    <t>Proceedings - 2017 15th Annual Conference on Privacy, Security and Trust, PST 2017</t>
  </si>
  <si>
    <t>https://www.scopus.com/inward/record.uri?eid=2-s2.0-85055859765&amp;doi=10.1109%2fPST.2017.00034&amp;partnerID=40&amp;md5=b79454c33d8dc09e5bdfa7899c6fb3c1</t>
  </si>
  <si>
    <t>2-s2.0-85056882108</t>
  </si>
  <si>
    <t>rayyan-218688434</t>
  </si>
  <si>
    <t>Result pattern hiding searchable encryption for conjunctive queries</t>
  </si>
  <si>
    <t>Lai, Shangqi and Patranabis, Sikhar and Sakzad, Amin and Liu, Joseph K. and Mukhopadhyay, Debdeep and Steinfeld, Ron and Sun, Shi-Feng and Liu, Dongxi and Zuo, Cong</t>
  </si>
  <si>
    <t>https://www.scopus.com/inward/record.uri?eid=2-s2.0-85056882108&amp;doi=10.1145%2f3243734.3243753&amp;partnerID=40&amp;md5=7f83bf3e8a0389be1481893bc63f9a37</t>
  </si>
  <si>
    <t>2-s2.0-85064618954</t>
  </si>
  <si>
    <t>rayyan-218688435</t>
  </si>
  <si>
    <t>A Review on the Application of Blockchain to the Next Generation of Cybersecure Industry 4.0 Smart Factories</t>
  </si>
  <si>
    <t>Fernandez-Carames, Tiago M. and Fraga-Lamas, Paula</t>
  </si>
  <si>
    <t>https://www.scopus.com/inward/record.uri?eid=2-s2.0-85064618954&amp;doi=10.1109%2fACCESS.2019.2908780&amp;partnerID=40&amp;md5=c5af7423a60f2267ab6288425a92f8ce</t>
  </si>
  <si>
    <t>2-s2.0-85089662955</t>
  </si>
  <si>
    <t>rayyan-218688437</t>
  </si>
  <si>
    <t>Automated identification of sensitive data from implicit user specification</t>
  </si>
  <si>
    <t>Yang, Ziqi and Liang, Zhenkai</t>
  </si>
  <si>
    <t>https://www.scopus.com/inward/record.uri?eid=2-s2.0-85089662955&amp;doi=10.1186%2fs42400-018-0011-x&amp;partnerID=40&amp;md5=bbb7d68796ced7d3e20ab41192c13499</t>
  </si>
  <si>
    <t>2-s2.0-85053526624</t>
  </si>
  <si>
    <t>rayyan-218688438</t>
  </si>
  <si>
    <t>A new blockchain-based trusted DRM scheme for built-in content protection</t>
  </si>
  <si>
    <t>Zhaofeng, Ma and Weihua, Huang and Hongmin, Gao</t>
  </si>
  <si>
    <t>https://www.scopus.com/inward/record.uri?eid=2-s2.0-85053526624&amp;doi=10.1186%2fs13640-018-0327-1&amp;partnerID=40&amp;md5=e5b6287e01df84c4d7150263f3230b33</t>
  </si>
  <si>
    <t>rayyan-218688439</t>
  </si>
  <si>
    <t>Security Problems on Blockchain: The State of the Art and Future Trends</t>
  </si>
  <si>
    <t>2-s2.0-85057972873</t>
  </si>
  <si>
    <t>rayyan-218688440</t>
  </si>
  <si>
    <t>Wiping Techniques and Anti-Forensics Methods</t>
  </si>
  <si>
    <t>SISY 2018 - IEEE 16th International Symposium on Intelligent Systems and Informatics, Proceedings</t>
  </si>
  <si>
    <t>Ã–lveckÃ½, Miroslav and GabriÅ¡ka, Darja</t>
  </si>
  <si>
    <t>https://www.scopus.com/inward/record.uri?eid=2-s2.0-85057972873&amp;doi=10.1109%2fSISY.2018.8524756&amp;partnerID=40&amp;md5=e760c4ec1cf3feaa1f8640c2e55e77d7</t>
  </si>
  <si>
    <t>2-s2.0-85063806492</t>
  </si>
  <si>
    <t>rayyan-218688441</t>
  </si>
  <si>
    <t>Hiding Messages Based on DNA Sequence and Recombinant DNA Technique</t>
  </si>
  <si>
    <t>IEEE Transactions on Nanotechnology</t>
  </si>
  <si>
    <t>1536125X</t>
  </si>
  <si>
    <t>Wang, Yanfeng and Han, Qinqin and Cui, Guangzhao and Sun, Junwei</t>
  </si>
  <si>
    <t>https://www.scopus.com/inward/record.uri?eid=2-s2.0-85063806492&amp;doi=10.1109%2fTNANO.2019.2904842&amp;partnerID=40&amp;md5=62adcaa142a3592ac5d076049346ff33</t>
  </si>
  <si>
    <t>2-s2.0-85052516352</t>
  </si>
  <si>
    <t>rayyan-218688442</t>
  </si>
  <si>
    <t>M2M-REP: Reputation system for machines in the internet of things</t>
  </si>
  <si>
    <t>Azad, Muhammad Ajmal and Bag, Samiran and Hao, Feng and Salah, Khaled</t>
  </si>
  <si>
    <t>https://www.scopus.com/inward/record.uri?eid=2-s2.0-85052516352&amp;doi=10.1016%2fj.cose.2018.07.014&amp;partnerID=40&amp;md5=5091d9d9c8c6bee80c981949c908770a</t>
  </si>
  <si>
    <t>rayyan-218688443</t>
  </si>
  <si>
    <t>A blockchain-based architecture framework for secure sharing of personal health data</t>
  </si>
  <si>
    <t>Amofa, Sandro and Sifah, Emmanuel Boateng and Obour Agyekum, Kwame O.-B. and Abla, Smahi and Xia, Qi and Gee, James C. and Gao, Jianbin</t>
  </si>
  <si>
    <t>https://www.scopus.com/inward/record.uri?eid=2-s2.0-85058311800&amp;doi=10.1109%2fHealthCom.2018.8531160&amp;partnerID=40&amp;md5=fc0a6219e1312bda686d08ae919779da</t>
  </si>
  <si>
    <t>2-s2.0-85048498829</t>
  </si>
  <si>
    <t>rayyan-218688444</t>
  </si>
  <si>
    <t>On blockchain and its integration with IoT. Challenges and opportunities</t>
  </si>
  <si>
    <t>Reyna, Ana and MartÃ­n, Cristian and Chen, Jaime and Soler, Enrique and DÃ­az, Manuel</t>
  </si>
  <si>
    <t>https://www.scopus.com/inward/record.uri?eid=2-s2.0-85048498829&amp;doi=10.1016%2fj.future.2018.05.046&amp;partnerID=40&amp;md5=833d32e08e0077a7156041d4ed88e04f</t>
  </si>
  <si>
    <t>rayyan-218688445</t>
  </si>
  <si>
    <t>Identifying Image Authenticity Based on CFA Inconsistency of Interpolation Characteristics</t>
  </si>
  <si>
    <t>2-s2.0-85076840272</t>
  </si>
  <si>
    <t>rayyan-218688446</t>
  </si>
  <si>
    <t>Digital Media Copyright and Content Protection Using IPFS and Blockchain</t>
  </si>
  <si>
    <t>Agyekum, Kwame Opuni-Boachie Obour and Xia, Qi and Liu, Yansong and Pu, Hong and Cobblah, Christian Nii Aflah and Kusi, Goodlet Akwasi and Yang, Hanlin and Gao, Jianbin</t>
  </si>
  <si>
    <t>https://www.scopus.com/inward/record.uri?eid=2-s2.0-85076840272&amp;doi=10.1007%2f978-3-030-34113-8_23&amp;partnerID=40&amp;md5=b34015ab7e70814527f8c0a0f4a59ad0</t>
  </si>
  <si>
    <t>2-s2.0-85072739640</t>
  </si>
  <si>
    <t>rayyan-218688447</t>
  </si>
  <si>
    <t>An Optimized Approach for Secure Data Transmission Using Spread Spectrum Audio Steganography, Chaos Theory, and Social Impact Theory Optimizer</t>
  </si>
  <si>
    <t>Journal of Computer Networks and Communications</t>
  </si>
  <si>
    <t>Tanwar, Rohit and Singh, Kulvinder and Zamani, Mazdak and Verma, Amit and Kumar, Prashant</t>
  </si>
  <si>
    <t>https://www.scopus.com/inward/record.uri?eid=2-s2.0-85072739640&amp;doi=10.1155%2f2019%2f5124364&amp;partnerID=40&amp;md5=3f1882ccb9516a973df7eaf9cc5f2d09</t>
  </si>
  <si>
    <t>2-s2.0-85058376228</t>
  </si>
  <si>
    <t>rayyan-218688448</t>
  </si>
  <si>
    <t>An approach for image encryption/decryption based on quaternion fourier transform</t>
  </si>
  <si>
    <t>2018 International Conference on Emerging Trends and Innovations In Engineering And Technological Research, ICETIETR 2018</t>
  </si>
  <si>
    <t>Karthick, S. and Perumal Sankar, S. and Raja Prathab, T.</t>
  </si>
  <si>
    <t>https://www.scopus.com/inward/record.uri?eid=2-s2.0-85058376228&amp;doi=10.1109%2fICETIETR.2018.8529014&amp;partnerID=40&amp;md5=57691fb59ad635207f697491dc52aa1a</t>
  </si>
  <si>
    <t>2-s2.0-85053399180</t>
  </si>
  <si>
    <t>rayyan-218688449</t>
  </si>
  <si>
    <t>Secure DRM scheme based on blockchain with high credibility</t>
  </si>
  <si>
    <t>Ma, Zhaofeng and Huang, Weihua and Gao, Hongmin</t>
  </si>
  <si>
    <t>https://www.scopus.com/inward/record.uri?eid=2-s2.0-85053399180&amp;doi=10.1049%2fcje.2018.07.003&amp;partnerID=40&amp;md5=1406d8274c7109db5fb95a59f923b5d3</t>
  </si>
  <si>
    <t>2-s2.0-85054082973</t>
  </si>
  <si>
    <t>rayyan-218688450</t>
  </si>
  <si>
    <t>The Challenges of Big Data Governance in Healthcare</t>
  </si>
  <si>
    <t>Proceedings - 17th IEEE International Conference on Trust, Security and Privacy in Computing and Communications and 12th IEEE International Conference on Big Data Science and Engineering, Trustcom/BigDataSE 2018</t>
  </si>
  <si>
    <t>Tse, Daniel and Chow, Chung-Kin and Ly, Ting-Pong and Tong, Chung-Yan and Tam, Kwok-Wah</t>
  </si>
  <si>
    <t>https://www.scopus.com/inward/record.uri?eid=2-s2.0-85054082973&amp;doi=10.1109%2fTrustCom%2fBigDataSE.2018.00240&amp;partnerID=40&amp;md5=518c7d6cfc4a9bc9c9c48c415b260d84</t>
  </si>
  <si>
    <t>2-s2.0-85065896246</t>
  </si>
  <si>
    <t>rayyan-218688451</t>
  </si>
  <si>
    <t>Data Security Sharing and Storage Based on a Consortium Blockchain in a Vehicular Ad-hoc Network</t>
  </si>
  <si>
    <t>Zhang, Xiaohong and Chen, Xiaofeng</t>
  </si>
  <si>
    <t>https://www.scopus.com/inward/record.uri?eid=2-s2.0-85065896246&amp;doi=10.1109%2fACCESS.2018.2890736&amp;partnerID=40&amp;md5=9e94ec9efe626b22d29c45d8eb16b868</t>
  </si>
  <si>
    <t>2-s2.0-85058665641</t>
  </si>
  <si>
    <t>rayyan-218688452</t>
  </si>
  <si>
    <t>Distributed Resource Allocation in Blockchain-Based Video Streaming Systems with Mobile Edge Computing</t>
  </si>
  <si>
    <t>Liu, Mengting and Yu, F. Richard and Teng, Yinglei and Leung, Victor C. M. and Song, Mei</t>
  </si>
  <si>
    <t>https://www.scopus.com/inward/record.uri?eid=2-s2.0-85058665641&amp;doi=10.1109%2fTWC.2018.2885266&amp;partnerID=40&amp;md5=cea1ce5a7aeb245f8ec80382488e97fb</t>
  </si>
  <si>
    <t>2-s2.0-85054906209</t>
  </si>
  <si>
    <t>rayyan-218688453</t>
  </si>
  <si>
    <t>Pixel-domain adversarial examples against CNN-based manipulation detectors</t>
  </si>
  <si>
    <t>Electronics Letters</t>
  </si>
  <si>
    <t>Tondi, B.</t>
  </si>
  <si>
    <t>https://www.scopus.com/inward/record.uri?eid=2-s2.0-85054906209&amp;doi=10.1049%2fel.2018.6469&amp;partnerID=40&amp;md5=91e44c4ced54ba91710c934e66459484</t>
  </si>
  <si>
    <t>2-s2.0-85048192196</t>
  </si>
  <si>
    <t>rayyan-218688454</t>
  </si>
  <si>
    <t>Utility Maximization of Cloud-Based In-Car Video Recording over Vehicular Access Networks</t>
  </si>
  <si>
    <t>Deng, Zhaobin and Zhou, Yipeng and Wu, Di and Ye, Guoqiao and Chen, Min and Xiao, Liang</t>
  </si>
  <si>
    <t>https://www.scopus.com/inward/record.uri?eid=2-s2.0-85048192196&amp;doi=10.1109%2fJIOT.2018.2844169&amp;partnerID=40&amp;md5=30ccd03dfa371cfa2b4a88fa7eb2d422</t>
  </si>
  <si>
    <t>2-s2.0-85056448591</t>
  </si>
  <si>
    <t>rayyan-218688455</t>
  </si>
  <si>
    <t>Identity and access management with blockchain in electronic healthcare records</t>
  </si>
  <si>
    <t>Proceedings - 21st Euromicro Conference on Digital System Design, DSD 2018</t>
  </si>
  <si>
    <t>Mikula, Tomas and Jacobsen, Rune Hylsberg</t>
  </si>
  <si>
    <t>https://www.scopus.com/inward/record.uri?eid=2-s2.0-85056448591&amp;doi=10.1109%2fDSD.2018.00008&amp;partnerID=40&amp;md5=9046ee6110caa04d5f0ce7446ec4d9cd</t>
  </si>
  <si>
    <t>2-s2.0-85064717202</t>
  </si>
  <si>
    <t>rayyan-218688456</t>
  </si>
  <si>
    <t>A Manhattan distance-based binary bat algorithm vs. Integer ant colony optimisation for intrusion detection in the audit trails</t>
  </si>
  <si>
    <t>International Journal of Computational Science and Engineering</t>
  </si>
  <si>
    <t>Guendouzi, Wassila and Boukra, Abdelmadjid</t>
  </si>
  <si>
    <t>https://www.scopus.com/inward/record.uri?eid=2-s2.0-85064717202&amp;doi=10.1504%2fijcse.2019.099079&amp;partnerID=40&amp;md5=26b1b31857f2c23de3736a37bc0cc752</t>
  </si>
  <si>
    <t>2-s2.0-85060779520</t>
  </si>
  <si>
    <t>rayyan-218688457</t>
  </si>
  <si>
    <t>Compression and decompression of encrypted image using wavelet transform</t>
  </si>
  <si>
    <t>Kumar, K. Antony and Ravikumar, S. and David, S. Alex</t>
  </si>
  <si>
    <t>https://www.scopus.com/inward/record.uri?eid=2-s2.0-85060779520&amp;doi=10.1166%2fjctn.2018.7656&amp;partnerID=40&amp;md5=9746d9545c2a25390c9a28dd8fb85731</t>
  </si>
  <si>
    <t>2-s2.0-85066784546</t>
  </si>
  <si>
    <t>rayyan-218688458</t>
  </si>
  <si>
    <t>A Review of Secure and Privacy-Preserving Medical Data Sharing</t>
  </si>
  <si>
    <t>Jin, Hao and Luo, Yan and Li, Peilong and Mathew, Jomol</t>
  </si>
  <si>
    <t>https://www.scopus.com/inward/record.uri?eid=2-s2.0-85066784546&amp;doi=10.1109%2fACCESS.2019.2916503&amp;partnerID=40&amp;md5=2650091a02bd22a811a96eb4be070994</t>
  </si>
  <si>
    <t>2-s2.0-85068612709</t>
  </si>
  <si>
    <t>rayyan-218688459</t>
  </si>
  <si>
    <t>Geosot-based spatiotemporal index of massive trajectory data</t>
  </si>
  <si>
    <t>Qian, Chunyao and Yi, Chao and Cheng, Chengqi and Pu, Guoliang and Wei, Xiaofeng and Zhang, Huangchuang</t>
  </si>
  <si>
    <t>https://www.scopus.com/inward/record.uri?eid=2-s2.0-85068612709&amp;doi=10.3390%2fijgi8060284&amp;partnerID=40&amp;md5=2e2b16d2df15f479dfc3e8a376ec8e48</t>
  </si>
  <si>
    <t>2-s2.0-85067228979</t>
  </si>
  <si>
    <t>rayyan-218688460</t>
  </si>
  <si>
    <t>Blockchain for Secure EHRs Sharing of Mobile Cloud Based E-Health Systems</t>
  </si>
  <si>
    <t>https://www.scopus.com/inward/record.uri?eid=2-s2.0-85067228979&amp;doi=10.1109%2fACCESS.2019.2917555&amp;partnerID=40&amp;md5=a67f0b13a73abf700638a3e7e84af1e1</t>
  </si>
  <si>
    <t>2-s2.0-85053399855</t>
  </si>
  <si>
    <t>rayyan-218688461</t>
  </si>
  <si>
    <t>Dynamic log file analysis: An unsupervised cluster evolution approach for anomaly detection</t>
  </si>
  <si>
    <t>Landauer, Max and Wurzenberger, Markus and Skopik, Florian and Settanni, Giuseppe and Filzmoser, Peter</t>
  </si>
  <si>
    <t>https://www.scopus.com/inward/record.uri?eid=2-s2.0-85053399855&amp;doi=10.1016%2fj.cose.2018.08.009&amp;partnerID=40&amp;md5=1474afc74d266d5dcd3444d50d3841e1</t>
  </si>
  <si>
    <t>2-s2.0-85051274644</t>
  </si>
  <si>
    <t>rayyan-218688462</t>
  </si>
  <si>
    <t>Modified Blowfish algorithm</t>
  </si>
  <si>
    <t>Quilala, Theda Flare G. and Sison, Ariel M. and Medina, Ruji P.</t>
  </si>
  <si>
    <t>https://www.scopus.com/inward/record.uri?eid=2-s2.0-85051274644&amp;doi=10.11591%2fijeecs.v12.i1.pp38-45&amp;partnerID=40&amp;md5=8ea73f5888ab576dd0489ad0f64a0467</t>
  </si>
  <si>
    <t>2-s2.0-85057317368</t>
  </si>
  <si>
    <t>rayyan-218688463</t>
  </si>
  <si>
    <t>A medical information service platform based on distributed cloud and blockchain</t>
  </si>
  <si>
    <t>Proceedings - 3rd IEEE International Conference on Smart Cloud, SmartCloud 2018</t>
  </si>
  <si>
    <t>Du, Yiwen and Liu, Jianwei and Guan, Zhenyu and Feng, Hanwen</t>
  </si>
  <si>
    <t>https://www.scopus.com/inward/record.uri?eid=2-s2.0-85057317368&amp;doi=10.1109%2fSmartCloud.2018.00014&amp;partnerID=40&amp;md5=866eb3e4c79e02b9c15bc4d856dfe14c</t>
  </si>
  <si>
    <t>2-s2.0-85061738954</t>
  </si>
  <si>
    <t>rayyan-218688464</t>
  </si>
  <si>
    <t>The Unreasonable Effectiveness of Deep Features as a Perceptual Metric</t>
  </si>
  <si>
    <t>Zhang, Richard and Isola, Phillip and Efros, Alexei A. and Shechtman, Eli and Wang, Oliver</t>
  </si>
  <si>
    <t>https://www.scopus.com/inward/record.uri?eid=2-s2.0-85061738954&amp;doi=10.1109%2fCVPR.2018.00068&amp;partnerID=40&amp;md5=a4dba81ea970c4ea324bf9953dad1c9d</t>
  </si>
  <si>
    <t>2-s2.0-85056214752</t>
  </si>
  <si>
    <t>rayyan-218688465</t>
  </si>
  <si>
    <t>High-capacity image steganography with minimum modified bits based on data mapping and LSB substitution</t>
  </si>
  <si>
    <t>Zakaria, Abdul Alif and Hussain, Mehdi and Wahab, Ainuddin Wahid Abdul and Idris, Mohd Yamani Idna and Abdullah, Norli Anida and Jung, Ki-Hyun</t>
  </si>
  <si>
    <t>https://www.scopus.com/inward/record.uri?eid=2-s2.0-85056214752&amp;doi=10.3390%2fapp8112199&amp;partnerID=40&amp;md5=fa4cc4472811c13ee115d6e05ba37d81</t>
  </si>
  <si>
    <t>2-s2.0-85050351899</t>
  </si>
  <si>
    <t>rayyan-218688466</t>
  </si>
  <si>
    <t>â€œTechnology enabled Healthâ€ â€“ Insights from twitter analytics with a socio-technical perspective</t>
  </si>
  <si>
    <t>Grover, Purva and Kar, Arpan Kumar and Davies, Gareth</t>
  </si>
  <si>
    <t>https://www.scopus.com/inward/record.uri?eid=2-s2.0-85050351899&amp;doi=10.1016%2fj.ijinfomgt.2018.07.003&amp;partnerID=40&amp;md5=efc5c167a33a1a6a1dc4728ffa76b985</t>
  </si>
  <si>
    <t>2-s2.0-85059549992</t>
  </si>
  <si>
    <t>rayyan-218688467</t>
  </si>
  <si>
    <t>Proof of Authentication: IoT-Friendly Blockchains</t>
  </si>
  <si>
    <t>Puthal, Deepak and Mohanty, Saraju P.</t>
  </si>
  <si>
    <t>https://www.scopus.com/inward/record.uri?eid=2-s2.0-85059549992&amp;doi=10.1109%2fMPOT.2018.2850541&amp;partnerID=40&amp;md5=af34b44bf495b714f424bc5ae36c6ec7</t>
  </si>
  <si>
    <t>2-s2.0-85061336294</t>
  </si>
  <si>
    <t>rayyan-218688468</t>
  </si>
  <si>
    <t>Model Checking PBFT Consensus Mechanism in Healthcare Blockchain Network</t>
  </si>
  <si>
    <t>Proceedings - 9th International Conference on Information Technology in Medicine and Education, ITME 2018</t>
  </si>
  <si>
    <t>Zheng, Kai and Liu, Ying and Dai, Chuanyu and Duan, Yanli and Huang, Xin</t>
  </si>
  <si>
    <t>https://www.scopus.com/inward/record.uri?eid=2-s2.0-85061336294&amp;doi=10.1109%2fITME.2018.00196&amp;partnerID=40&amp;md5=0c1d1071a279b0c1bacda8259c78159e</t>
  </si>
  <si>
    <t>2-s2.0-85055252833</t>
  </si>
  <si>
    <t>rayyan-218688469</t>
  </si>
  <si>
    <t>Trade secrets and cyber security breaches</t>
  </si>
  <si>
    <t>Journal of Accounting and Public Policy</t>
  </si>
  <si>
    <t>Ettredge, Michael and Guo, Feng and Li, Yijun</t>
  </si>
  <si>
    <t>https://www.scopus.com/inward/record.uri?eid=2-s2.0-85055252833&amp;doi=10.1016%2fj.jaccpubpol.2018.10.006&amp;partnerID=40&amp;md5=1f60eb0be76f0817c7d0a6094923c2f5</t>
  </si>
  <si>
    <t>2-s2.0-85067410576</t>
  </si>
  <si>
    <t>rayyan-218688470</t>
  </si>
  <si>
    <t>Using blockchain technology to manage clinical trials data: A proof-of-concept study</t>
  </si>
  <si>
    <t>Maslove, David M. and Klein, Jacob and Brohman, Kathryn and Martin, Patrick</t>
  </si>
  <si>
    <t>https://www.scopus.com/inward/record.uri?eid=2-s2.0-85067410576&amp;doi=10.2196%2f11949&amp;partnerID=40&amp;md5=07c4e0774c9a886eb6b2e48284d94bed</t>
  </si>
  <si>
    <t>2-s2.0-85061317832</t>
  </si>
  <si>
    <t>rayyan-218688471</t>
  </si>
  <si>
    <t>Extending ISO/IEC 29110 basic profile with privacy-by-design approach: A case study in the health care sector</t>
  </si>
  <si>
    <t>Proceedings - 2018 International Conference on the Quality of Information and Communications Technology, QUATIC 2018</t>
  </si>
  <si>
    <t>Morales-Trujillo, Miguel Ehecatl and Garcia-Mireles, Gabriel Alberto</t>
  </si>
  <si>
    <t>https://www.scopus.com/inward/record.uri?eid=2-s2.0-85061317832&amp;doi=10.1109%2fQUATIC.2018.00018&amp;partnerID=40&amp;md5=f50aae329dfc5744403b2c4fe1dd03e3</t>
  </si>
  <si>
    <t>2-s2.0-85072600452</t>
  </si>
  <si>
    <t>rayyan-218688472</t>
  </si>
  <si>
    <t>EHealth Cloud Security Challenges: A Survey</t>
  </si>
  <si>
    <t>Al-Issa, Yazan and Ottom, Mohammad Ashraf and Tamrawi, Ahmed</t>
  </si>
  <si>
    <t>https://www.scopus.com/inward/record.uri?eid=2-s2.0-85072600452&amp;doi=10.1155%2f2019%2f7516035&amp;partnerID=40&amp;md5=a2cbf5c17456ce016fa55aec9cc381bf</t>
  </si>
  <si>
    <t>2-s2.0-85056173498</t>
  </si>
  <si>
    <t>rayyan-218688473</t>
  </si>
  <si>
    <t>Differentially Private Access Patterns for Searchable Symmetric Encryption</t>
  </si>
  <si>
    <t>Chen, Guoxing and Lai, Ten-Hwang and Reiter, Michael K. and Zhang, Yinqian</t>
  </si>
  <si>
    <t>https://www.scopus.com/inward/record.uri?eid=2-s2.0-85056173498&amp;doi=10.1109%2fINFOCOM.2018.8486381&amp;partnerID=40&amp;md5=15edccebca84e1ea85514badd14ffb10</t>
  </si>
  <si>
    <t>2-s2.0-85059783493</t>
  </si>
  <si>
    <t>rayyan-218688474</t>
  </si>
  <si>
    <t>Early detection of cybersecurity threats using collaborative cognition</t>
  </si>
  <si>
    <t>Proceedings - 4th IEEE International Conference on Collaboration and Internet Computing, CIC 2018</t>
  </si>
  <si>
    <t>Narayanan, Sandeep Nair and Ganesan, Ashwinkumar and Joshi, Karuna and Oates, Tim and Joshi, Anupam and Finin, Tim</t>
  </si>
  <si>
    <t>https://www.scopus.com/inward/record.uri?eid=2-s2.0-85059783493&amp;doi=10.1109%2fCIC.2018.00054&amp;partnerID=40&amp;md5=e7bb0c898eb99b63c8adcea896d5f670</t>
  </si>
  <si>
    <t>2-s2.0-85061139496</t>
  </si>
  <si>
    <t>rayyan-218688475</t>
  </si>
  <si>
    <t>Validating data integrity with blockchain</t>
  </si>
  <si>
    <t>Kalis, Rosco and Belloum, Adam</t>
  </si>
  <si>
    <t>https://www.scopus.com/inward/record.uri?eid=2-s2.0-85061139496&amp;doi=10.1109%2fCloudCom2018.2018.00060&amp;partnerID=40&amp;md5=bb709583a6567aeec02401abefee6910</t>
  </si>
  <si>
    <t>2-s2.0-85057312008</t>
  </si>
  <si>
    <t>rayyan-218688476</t>
  </si>
  <si>
    <t>TBDCT: A framework of trusted big data collection and trade system based on blockchain and TSM</t>
  </si>
  <si>
    <t>Guan, Zhenyu and Zhao, Ying and Li, Dawei and Liu, Jianwei</t>
  </si>
  <si>
    <t>https://www.scopus.com/inward/record.uri?eid=2-s2.0-85057312008&amp;doi=10.1109%2fSmartCloud.2018.00021&amp;partnerID=40&amp;md5=0dec970969fcd07b89ca6b512e36ad01</t>
  </si>
  <si>
    <t>2-s2.0-85034805328</t>
  </si>
  <si>
    <t>rayyan-218688477</t>
  </si>
  <si>
    <t>Digital enablement of blockchain: Evidence from HNA group</t>
  </si>
  <si>
    <t>Ying, Wenchi and Jia, Suling and Du, Wenyu</t>
  </si>
  <si>
    <t>https://www.scopus.com/inward/record.uri?eid=2-s2.0-85034805328&amp;doi=10.1016%2fj.ijinfomgt.2017.10.004&amp;partnerID=40&amp;md5=8801e23c60664ca727646cdc42229948</t>
  </si>
  <si>
    <t>2-s2.0-85063065209</t>
  </si>
  <si>
    <t>rayyan-218688478</t>
  </si>
  <si>
    <t>Deepfake Video Detection Using Recurrent Neural Networks</t>
  </si>
  <si>
    <t>Proceedings of AVSS 2018 - 2018 15th IEEE International Conference on Advanced Video and Signal-Based Surveillance</t>
  </si>
  <si>
    <t>Guera, David and Delp, Edward J.</t>
  </si>
  <si>
    <t>https://www.scopus.com/inward/record.uri?eid=2-s2.0-85063065209&amp;doi=10.1109%2fAVSS.2018.8639163&amp;partnerID=40&amp;md5=9998064e07b2e2085ce8394c7e864815</t>
  </si>
  <si>
    <t>2-s2.0-84979736938</t>
  </si>
  <si>
    <t>rayyan-218688479</t>
  </si>
  <si>
    <t>Time traps in supply chains: Is optimal still good enough?</t>
  </si>
  <si>
    <t>European Journal of Operational Research</t>
  </si>
  <si>
    <t>Dunke, Fabian and Heckmann, Iris and Nickel, Stefan and Saldanha-da-Gama, Francisco</t>
  </si>
  <si>
    <t>https://www.scopus.com/inward/record.uri?eid=2-s2.0-84979736938&amp;doi=10.1016%2fj.ejor.2016.07.016&amp;partnerID=40&amp;md5=94712574292cedf9612194badc7ec4f5</t>
  </si>
  <si>
    <t>2-s2.0-85040738799</t>
  </si>
  <si>
    <t>rayyan-218688480</t>
  </si>
  <si>
    <t>Data Leakage Prevention: E-Mail Protection via Gateway</t>
  </si>
  <si>
    <t>Kaur, Kamaljeet and Gupta, Ishu and Singh, Ashutosh Kumar</t>
  </si>
  <si>
    <t>https://www.scopus.com/inward/record.uri?eid=2-s2.0-85040738799&amp;doi=10.1088%2f1742-6596%2f933%2f1%2f012013&amp;partnerID=40&amp;md5=0f7ab45c9064cba79cb48cce1ecf5aa7</t>
  </si>
  <si>
    <t>2-s2.0-85048061420</t>
  </si>
  <si>
    <t>rayyan-218688481</t>
  </si>
  <si>
    <t>Improved security in audio steganography using packet forger at the third level</t>
  </si>
  <si>
    <t>Joshi, Raghavendra and Venugopala, P.S.</t>
  </si>
  <si>
    <t>https://www.scopus.com/inward/record.uri?eid=2-s2.0-85048061420&amp;doi=10.1109%2fSmartTechCon.2017.8358397&amp;partnerID=40&amp;md5=6aacd48feef43b756efbb3ec8fb35ad3</t>
  </si>
  <si>
    <t>2-s2.0-85044326477</t>
  </si>
  <si>
    <t>rayyan-218688482</t>
  </si>
  <si>
    <t>State-of-the-Art Ontology Annotation for Personalised Teaching and Learning and Prospects for Smart Learning Recommender Based on Multiple Intelligence and Fuzzy Ontology</t>
  </si>
  <si>
    <t>International Journal of Fuzzy Systems</t>
  </si>
  <si>
    <t>Wongthongtham, Pornpit and Chan, Kit Yan and Potdar, Vidyasagar and Abu-Salih, Bilal and Gaikwad, Sophia and Jain, Pratima</t>
  </si>
  <si>
    <t>https://www.scopus.com/inward/record.uri?eid=2-s2.0-85044326477&amp;doi=10.1007%2fs40815-018-0467-6&amp;partnerID=40&amp;md5=78fc91566a74c165b4a159ce0f2b5d87</t>
  </si>
  <si>
    <t>2-s2.0-85050165857</t>
  </si>
  <si>
    <t>rayyan-218688483</t>
  </si>
  <si>
    <t>An improved method for reversible data hiding steganography combined with cryptography</t>
  </si>
  <si>
    <t>Proceedings of the 2nd International Conference on Inventive Systems and Control, ICISC 2018</t>
  </si>
  <si>
    <t>Rashmi, N. and Jyothi, K.</t>
  </si>
  <si>
    <t>https://www.scopus.com/inward/record.uri?eid=2-s2.0-85050165857&amp;doi=10.1109%2fICISC.2018.8398946&amp;partnerID=40&amp;md5=2feac7f5db2ae2bad879e40bff1371c9</t>
  </si>
  <si>
    <t>2-s2.0-85051119536</t>
  </si>
  <si>
    <t>rayyan-218688484</t>
  </si>
  <si>
    <t>Enhancing image security using data compression and spread spectrum watermarking technique</t>
  </si>
  <si>
    <t>Proceedings - 7th International Conference on Communication Systems and Network Technologies, CSNT 2017</t>
  </si>
  <si>
    <t>Saxena, Priyanka and Shahane, Dipesh and Rai, Sandeep and Boghey, Rajesh</t>
  </si>
  <si>
    <t>https://www.scopus.com/inward/record.uri?eid=2-s2.0-85051119536&amp;doi=10.1109%2fCSNT.2017.8418540&amp;partnerID=40&amp;md5=dc995344af4d4c85c3988a5fd495c718</t>
  </si>
  <si>
    <t>2-s2.0-85050874028</t>
  </si>
  <si>
    <t>rayyan-218688486</t>
  </si>
  <si>
    <t>Hyperledger Fabric: A Distributed Operating System for Permissioned Blockchains</t>
  </si>
  <si>
    <t>Proceedings of the 13th EuroSys Conference, EuroSys 2018</t>
  </si>
  <si>
    <t>Androulaki, Elli and Barger, Artem and Bortnikov, Vita and Muralidharan, Srinivasan and Cachin, Christian and Christidis, Konstantinos and De Caro, Angelo and Enyeart, David and Murthy, Chet and Ferris, Christopher and Laventman, Gennady and Manevich, Yacov and Nguyen, Binh and Sethi, Manish and Singh, Gari and Smith, Keith and Sorniotti, Alessandro and Stathakopoulou, Chrysoula and VukoliÄ‡, Marko and Cocco, Sharon Weed and Yellick, Jason</t>
  </si>
  <si>
    <t>https://www.scopus.com/inward/record.uri?eid=2-s2.0-85050874028&amp;doi=10.1145%2f3190508.3190538&amp;partnerID=40&amp;md5=6fd88d3c0db890c4c3443dd097e34baf</t>
  </si>
  <si>
    <t>2-s2.0-85053481395</t>
  </si>
  <si>
    <t>rayyan-218688487</t>
  </si>
  <si>
    <t>Medications for opioid use disorder in the Department of Veterans Affairs (VA) health care system: Historical perspective, lessons learned, and next steps</t>
  </si>
  <si>
    <t>Substance Abuse</t>
  </si>
  <si>
    <t>Wyse, Jessica J. and Gordon, Adam J. and Dobscha, Steven K. and Morasco, Benjamin J. and Tiffany, Elizabeth and Drexler, Karen and Sandbrink, Friedhelm and Lovejoy, Travis I.</t>
  </si>
  <si>
    <t>https://www.scopus.com/inward/record.uri?eid=2-s2.0-85053481395&amp;doi=10.1080%2f08897077.2018.1452327&amp;partnerID=40&amp;md5=19d3a543a57899bce91ca0b51515b990</t>
  </si>
  <si>
    <t>2-s2.0-85037812921</t>
  </si>
  <si>
    <t>rayyan-218688488</t>
  </si>
  <si>
    <t>1 Blockchain's roles in meeting key supply chain management objectives</t>
  </si>
  <si>
    <t>https://www.scopus.com/inward/record.uri?eid=2-s2.0-85037812921&amp;doi=10.1016%2fj.ijinfomgt.2017.12.005&amp;partnerID=40&amp;md5=286ddd0e067a3c6cf40f3fa1987346a5</t>
  </si>
  <si>
    <t>2-s2.0-85053504636</t>
  </si>
  <si>
    <t>rayyan-218688489</t>
  </si>
  <si>
    <t>Blockchain: a secure, decentralized, trusted cyber infrastructure solution for future energy systems</t>
  </si>
  <si>
    <t>Journal of Modern Power Systems and Clean Energy</t>
  </si>
  <si>
    <t>Dong, Zhaoyang and Luo, Fengji and Liang, Gaoqi</t>
  </si>
  <si>
    <t>https://www.scopus.com/inward/record.uri?eid=2-s2.0-85053504636&amp;doi=10.1007%2fs40565-018-0418-0&amp;partnerID=40&amp;md5=e47bd276d03de19ef91f9b720239b268</t>
  </si>
  <si>
    <t>Springer Heidelberg</t>
  </si>
  <si>
    <t>2-s2.0-85042865210</t>
  </si>
  <si>
    <t>rayyan-218688490</t>
  </si>
  <si>
    <t>Ancile: Privacy-preserving framework for access control and interoperability of electronic health records using blockchain technology</t>
  </si>
  <si>
    <t>Dagher, Gaby G. and Mohler, Jordan and Milojkovic, Matea and Marella, Praneeth Babu</t>
  </si>
  <si>
    <t>https://www.scopus.com/inward/record.uri?eid=2-s2.0-85042865210&amp;doi=10.1016%2fj.scs.2018.02.014&amp;partnerID=40&amp;md5=588079d8225ea55095056e01e473b920</t>
  </si>
  <si>
    <t>2-s2.0-85040783530</t>
  </si>
  <si>
    <t>rayyan-218688491</t>
  </si>
  <si>
    <t>What drives the implementation of Industry 4.0? The role of opportunities and challenges in the context of sustainability</t>
  </si>
  <si>
    <t>MÃ¼ller, Julian Marius and Kiel, Daniel and Voigt, Kai-Ingo</t>
  </si>
  <si>
    <t>https://www.scopus.com/inward/record.uri?eid=2-s2.0-85040783530&amp;doi=10.3390%2fsu10010247&amp;partnerID=40&amp;md5=799a94f2d4518bf9b6bb3f3fc15426a1</t>
  </si>
  <si>
    <t>2-s2.0-85044299970</t>
  </si>
  <si>
    <t>rayyan-218688492</t>
  </si>
  <si>
    <t>A hybrid model of Internet of Things and cloud computing to manage big data in health services applications</t>
  </si>
  <si>
    <t>Elhoseny, Mohamed and Abdelaziz, Ahmed and Salama, Ahmed S. and Riad, A.M. and Muhammad, Khan and Sangaiah, Arun Kumar</t>
  </si>
  <si>
    <t>https://www.scopus.com/inward/record.uri?eid=2-s2.0-85044299970&amp;doi=10.1016%2fj.future.2018.03.005&amp;partnerID=40&amp;md5=5d5a204b2846c2a29abb0a94674882b3</t>
  </si>
  <si>
    <t>2-s2.0-85048339580</t>
  </si>
  <si>
    <t>rayyan-218688493</t>
  </si>
  <si>
    <t>MapReduce functions to remote sensing distributed data processingâ€”Global vegetation drought monitoring as example</t>
  </si>
  <si>
    <t>Zou, Quan and Li, Guoqing and Yu, Wenyang</t>
  </si>
  <si>
    <t>https://www.scopus.com/inward/record.uri?eid=2-s2.0-85048339580&amp;doi=10.1002%2fspe.2578&amp;partnerID=40&amp;md5=e416b08360140526c4a11bbaee42d721</t>
  </si>
  <si>
    <t>2-s2.0-85050158497</t>
  </si>
  <si>
    <t>rayyan-218688494</t>
  </si>
  <si>
    <t>Secure M-commerce data using post quantum cryptography</t>
  </si>
  <si>
    <t>IEEE International Conference on Power, Control, Signals and Instrumentation Engineering, ICPCSI 2017</t>
  </si>
  <si>
    <t>Alam, Md Shoaib</t>
  </si>
  <si>
    <t>https://www.scopus.com/inward/record.uri?eid=2-s2.0-85050158497&amp;doi=10.1109%2fICPCSI.2017.8391793&amp;partnerID=40&amp;md5=d07ed0b018ff1bae89f13ea69fd73fc6</t>
  </si>
  <si>
    <t>2-s2.0-85042044147</t>
  </si>
  <si>
    <t>rayyan-218688495</t>
  </si>
  <si>
    <t>Ubiquitous Transmission of Multimedia Sensor Data in Internet of Things</t>
  </si>
  <si>
    <t>Xu, Gang and Ngai, Edith C.-H. and Liu, Jiangchuan</t>
  </si>
  <si>
    <t>https://www.scopus.com/inward/record.uri?eid=2-s2.0-85042044147&amp;doi=10.1109%2fJIOT.2017.2762731&amp;partnerID=40&amp;md5=8e2aecb170b9a8ee86a4c23ca3f060da</t>
  </si>
  <si>
    <t>2-s2.0-85054068019</t>
  </si>
  <si>
    <t>rayyan-218688496</t>
  </si>
  <si>
    <t>On the Design of a Blockchain-Based System to Facilitate Healthcare Data Sharing</t>
  </si>
  <si>
    <t>Theodouli, Anastasia and Arakliotis, Stelios and Moschou, Konstantinos and Votis, Konstantinos and Tzovaras, Dimitrios</t>
  </si>
  <si>
    <t>https://www.scopus.com/inward/record.uri?eid=2-s2.0-85054068019&amp;doi=10.1109%2fTrustCom%2fBigDataSE.2018.00190&amp;partnerID=40&amp;md5=dfe3d12fbd763705542e8bf291f8f023</t>
  </si>
  <si>
    <t>2-s2.0-85050127334</t>
  </si>
  <si>
    <t>rayyan-218688497</t>
  </si>
  <si>
    <t>Detection of GAN-Generated Fake Images over Social Networks</t>
  </si>
  <si>
    <t>Proceedings - IEEE 1st Conference on Multimedia Information Processing and Retrieval, MIPR 2018</t>
  </si>
  <si>
    <t>Marra, Francesco and Gragnaniello, Diego and Cozzolino, Davide and Verdoliva, Luisa</t>
  </si>
  <si>
    <t>https://www.scopus.com/inward/record.uri?eid=2-s2.0-85050127334&amp;doi=10.1109%2fMIPR.2018.00084&amp;partnerID=40&amp;md5=3ef2be23f2f02172ebc7ed9cc9258f9c</t>
  </si>
  <si>
    <t>2-s2.0-85050628176</t>
  </si>
  <si>
    <t>rayyan-218688498</t>
  </si>
  <si>
    <t>A weighted context graph model for fast data leak detection</t>
  </si>
  <si>
    <t>Lu, Yunlong and Huang, Xiaohong and Ma, Yan and Ma, Maode</t>
  </si>
  <si>
    <t>https://www.scopus.com/inward/record.uri?eid=2-s2.0-85050628176&amp;doi=10.1109%2fICC.2018.8422280&amp;partnerID=40&amp;md5=36b832c9f48b23faad02f4a5bf5b9b16</t>
  </si>
  <si>
    <t>2-s2.0-85049590676</t>
  </si>
  <si>
    <t>rayyan-218688499</t>
  </si>
  <si>
    <t>Secure Cloud-Based EHR System Using Attribute-Based Cryptosystem and Blockchain</t>
  </si>
  <si>
    <t>Wang, Hao and Song, Yujiao</t>
  </si>
  <si>
    <t>https://www.scopus.com/inward/record.uri?eid=2-s2.0-85049590676&amp;doi=10.1007%2fs10916-018-0994-6&amp;partnerID=40&amp;md5=3bd3001252af595f7a5da0d97d582f39</t>
  </si>
  <si>
    <t>2-s2.0-85038568199</t>
  </si>
  <si>
    <t>rayyan-218688500</t>
  </si>
  <si>
    <t>Weierstrass method for quaternionic polynomial root-finding</t>
  </si>
  <si>
    <t>Mathematical Methods in the Applied Sciences</t>
  </si>
  <si>
    <t>FalcÃ£o, M. Irene and Miranda, Fernando and Severino, Ricardo and Soares, M. Joana</t>
  </si>
  <si>
    <t>https://www.scopus.com/inward/record.uri?eid=2-s2.0-85038568199&amp;doi=10.1002%2fmma.4623&amp;partnerID=40&amp;md5=805117ee30f56b583a94b813ae17b67c</t>
  </si>
  <si>
    <t>2-s2.0-85048200687</t>
  </si>
  <si>
    <t>rayyan-218688501</t>
  </si>
  <si>
    <t>Secure multi-authority data access control scheme in cloud storage system based on attribute-based signcryption</t>
  </si>
  <si>
    <t>Xu, Qian and Tan, Chengxiang and Fan, Zhijie and Zhu, Wenye and Xiao, Ya and Cheng, Fujia</t>
  </si>
  <si>
    <t>https://www.scopus.com/inward/record.uri?eid=2-s2.0-85048200687&amp;doi=10.1109%2fACCESS.2018.2844829&amp;partnerID=40&amp;md5=4fd08c5ec6f3e8652ad5e80b8f366fe3</t>
  </si>
  <si>
    <t>2-s2.0-85063509081</t>
  </si>
  <si>
    <t>rayyan-218688502</t>
  </si>
  <si>
    <t>A blockchain framework for smart mobility</t>
  </si>
  <si>
    <t>2018 IEEE International Smart Cities Conference, ISC2 2018</t>
  </si>
  <si>
    <t>Lopez, David and Farooq, Bilal</t>
  </si>
  <si>
    <t>https://www.scopus.com/inward/record.uri?eid=2-s2.0-85063509081&amp;doi=10.1109%2fISC2.2018.8656927&amp;partnerID=40&amp;md5=9363668ad2fc269de16accae041d316e</t>
  </si>
  <si>
    <t>2-s2.0-85035321551</t>
  </si>
  <si>
    <t>rayyan-218688503</t>
  </si>
  <si>
    <t>IoT security: Review, blockchain solutions, and open challenges</t>
  </si>
  <si>
    <t>Khan, Minhaj Ahmad and Salah, Khaled</t>
  </si>
  <si>
    <t>https://www.scopus.com/inward/record.uri?eid=2-s2.0-85035321551&amp;doi=10.1016%2fj.future.2017.11.022&amp;partnerID=40&amp;md5=2519e8016e9b2f360ee4fecfafc5daba</t>
  </si>
  <si>
    <t>2-s2.0-85013055768</t>
  </si>
  <si>
    <t>rayyan-218688504</t>
  </si>
  <si>
    <t>A proxy broadcast re-encryption for cloud data sharing</t>
  </si>
  <si>
    <t>Sun, Maosheng and Ge, Chunpeng and Fang, Liming and Wang, Jiandong</t>
  </si>
  <si>
    <t>https://www.scopus.com/inward/record.uri?eid=2-s2.0-85013055768&amp;doi=10.1007%2fs11042-017-4448-9&amp;partnerID=40&amp;md5=194c051c954d609a0e013e43f31b9c17</t>
  </si>
  <si>
    <t>2-s2.0-85052533135</t>
  </si>
  <si>
    <t>rayyan-218688505</t>
  </si>
  <si>
    <t>Blockchain and Scalability</t>
  </si>
  <si>
    <t>Proceedings - 2018 IEEE 18th International Conference on Software Quality, Reliability, and Security Companion, QRS-C 2018</t>
  </si>
  <si>
    <t>Chauhan, Anamika and Malviya, Om Prakash and Verma, Madhav and Mor, Tejinder Singh</t>
  </si>
  <si>
    <t>https://www.scopus.com/inward/record.uri?eid=2-s2.0-85052533135&amp;doi=10.1109%2fQRS-C.2018.00034&amp;partnerID=40&amp;md5=64ef89e3f197e32b678d410ced5ebf26</t>
  </si>
  <si>
    <t>2-s2.0-85052016764</t>
  </si>
  <si>
    <t>rayyan-218688506</t>
  </si>
  <si>
    <t>Towards efficient traffic monitoring for science dmz with side-channel based traffic winnowing</t>
  </si>
  <si>
    <t>SDN-NFVSec 2018 - Proceedings of the 2018 ACM International Workshop on Security in Software Defined Networks and Network Function Virtualization, Co-located with CODASPY 2018</t>
  </si>
  <si>
    <t>Li, Hongda and Oakley, Jon and Zhang, Fuqiang and Hu, Hongxin and Yu, Lu and Brooks, Richard R.</t>
  </si>
  <si>
    <t>https://www.scopus.com/inward/record.uri?eid=2-s2.0-85052016764&amp;doi=10.1145%2f3180465.3180474&amp;partnerID=40&amp;md5=dffeec749aaac87adeb2af9fba197d17</t>
  </si>
  <si>
    <t>2-s2.0-85044347666</t>
  </si>
  <si>
    <t>rayyan-218688507</t>
  </si>
  <si>
    <t>Efficient auditing for shared data in the cloud with secure user revocation and computations outsourcing</t>
  </si>
  <si>
    <t>Luo, Yuchuan and Xu, Ming and Huang, Kai and Wang, Dongsheng and Fu, Shaojing</t>
  </si>
  <si>
    <t>https://www.scopus.com/inward/record.uri?eid=2-s2.0-85044347666&amp;doi=10.1016%2fj.cose.2017.12.004&amp;partnerID=40&amp;md5=ca6a20a295d0d2b74c072cb20ca3486c</t>
  </si>
  <si>
    <t>2-s2.0-85042690816</t>
  </si>
  <si>
    <t>rayyan-218688508</t>
  </si>
  <si>
    <t>Combining Data Owner-Side and Cloud-Side Access Control for Encrypted Cloud Storage</t>
  </si>
  <si>
    <t>Xue, Kaiping and Chen, Weikeng and Li, Wei and Hong, Jianan and Hong, Peilin</t>
  </si>
  <si>
    <t>https://www.scopus.com/inward/record.uri?eid=2-s2.0-85042690816&amp;doi=10.1109%2fTIFS.2018.2809679&amp;partnerID=40&amp;md5=e8cad88b2f0f4724f31b01184ad32454</t>
  </si>
  <si>
    <t>2-s2.0-85049226899</t>
  </si>
  <si>
    <t>rayyan-218688509</t>
  </si>
  <si>
    <t>BMPLS: Blockchain-Based Multi-level Privacy-Preserving Location Sharing Scheme for Telecare Medical Information Systems</t>
  </si>
  <si>
    <t>Ji, Yaxian and Zhang, Junwei and Ma, Jianfeng and Yang, Chao and Yao, Xin</t>
  </si>
  <si>
    <t>https://www.scopus.com/inward/record.uri?eid=2-s2.0-85049226899&amp;doi=10.1007%2fs10916-018-0998-2&amp;partnerID=40&amp;md5=90292cc8916fccfb1619579b4c9407da</t>
  </si>
  <si>
    <t>2-s2.0-85042487108</t>
  </si>
  <si>
    <t>rayyan-218688510</t>
  </si>
  <si>
    <t>Cyber-analytics: Modeling factors associated with healthcare data breaches</t>
  </si>
  <si>
    <t>McLeod, Alexander and Dolezel, Diane</t>
  </si>
  <si>
    <t>https://www.scopus.com/inward/record.uri?eid=2-s2.0-85042487108&amp;doi=10.1016%2fj.dss.2018.02.007&amp;partnerID=40&amp;md5=5ee005d4ad2e258cf55d76527c3b404b</t>
  </si>
  <si>
    <t>2-s2.0-85011024643</t>
  </si>
  <si>
    <t>rayyan-218688511</t>
  </si>
  <si>
    <t>A comparative analysis of image steganography based on DCT algorithm and steganography tool to hide nuclear reactors confidential information</t>
  </si>
  <si>
    <t>El Rahman, Sahar A.</t>
  </si>
  <si>
    <t>https://www.scopus.com/inward/record.uri?eid=2-s2.0-85011024643&amp;doi=10.1016%2fj.compeleceng.2016.09.001&amp;partnerID=40&amp;md5=7beb8c805ab5b21da0a8f3bf684c5460</t>
  </si>
  <si>
    <t>2-s2.0-85021809634</t>
  </si>
  <si>
    <t>rayyan-218688512</t>
  </si>
  <si>
    <t>Cross-language transfer of semantic annotation via targeted crowdsourcing: task design and evaluation</t>
  </si>
  <si>
    <t>Language Resources and Evaluation</t>
  </si>
  <si>
    <t>1574020X</t>
  </si>
  <si>
    <t>Stepanov, Evgeny A. and Chowdhury, Shammur Absar and Bayer, Ali Orkan and Ghosh, Arindam and Klasinas, Ioannis and Calvo, Marcos and Sanchis, Emilio and Riccardi, Giuseppe</t>
  </si>
  <si>
    <t>https://www.scopus.com/inward/record.uri?eid=2-s2.0-85021809634&amp;doi=10.1007%2fs10579-017-9396-5&amp;partnerID=40&amp;md5=e496778c960129e10b0a846062ddd8f5</t>
  </si>
  <si>
    <t>2-s2.0-85061825961</t>
  </si>
  <si>
    <t>rayyan-218688513</t>
  </si>
  <si>
    <t>Event-driven Architecture for Sensor Data Integration for Logistics Services</t>
  </si>
  <si>
    <t>IEEE International Conference on Industrial Engineering and Engineering Management</t>
  </si>
  <si>
    <t>Leveling, Jens and Weickhmann, Luise and Nissen, Christian and Kirsch, Christopher</t>
  </si>
  <si>
    <t>https://www.scopus.com/inward/record.uri?eid=2-s2.0-85061825961&amp;doi=10.1109%2fIEEM.2018.8607460&amp;partnerID=40&amp;md5=2e54c4f93bbbb8ce837b98e76b745bb6</t>
  </si>
  <si>
    <t>2-s2.0-85046864411</t>
  </si>
  <si>
    <t>rayyan-218688514</t>
  </si>
  <si>
    <t>Scalable and Privacy-Preserving Data Sharing Based on Blockchain</t>
  </si>
  <si>
    <t>Journal of Computer Science and Technology</t>
  </si>
  <si>
    <t>Zheng, Bao-Kun and Zhu, Lie-Huang and Shen, Meng and Gao, Feng and Zhang, Chuan and Li, Yan-Dong and Yang, Jing</t>
  </si>
  <si>
    <t>https://www.scopus.com/inward/record.uri?eid=2-s2.0-85046864411&amp;doi=10.1007%2fs11390-018-1840-5&amp;partnerID=40&amp;md5=cbb612d117786035171562ccb8fd46eb</t>
  </si>
  <si>
    <t>2-s2.0-85042623024</t>
  </si>
  <si>
    <t>rayyan-218688515</t>
  </si>
  <si>
    <t>Internet of Things (IoT) in high-risk Environment, Health and Safety (EHS) industries: A comprehensive review</t>
  </si>
  <si>
    <t>Thibaud, Montbel and Chi, Huihui and Zhou, Wei and Piramuthu, Selwyn</t>
  </si>
  <si>
    <t>https://www.scopus.com/inward/record.uri?eid=2-s2.0-85042623024&amp;doi=10.1016%2fj.dss.2018.02.005&amp;partnerID=40&amp;md5=c2cea0269181667fcfc2745788e69978</t>
  </si>
  <si>
    <t>2-s2.0-85050995535</t>
  </si>
  <si>
    <t>rayyan-218688516</t>
  </si>
  <si>
    <t>Formal Verification of Smart Contracts Based on Users and Blockchain Behaviors Models</t>
  </si>
  <si>
    <t>2018 9th IFIP International Conference on New Technologies, Mobility and Security, NTMS 2018 - Proceedings</t>
  </si>
  <si>
    <t>Abdellatif, Tesnim and Brousmiche, Kei-Leo</t>
  </si>
  <si>
    <t>https://www.scopus.com/inward/record.uri?eid=2-s2.0-85050995535&amp;doi=10.1109%2fNTMS.2018.8328737&amp;partnerID=40&amp;md5=d145746fb548d6edb0690744acc126c7</t>
  </si>
  <si>
    <t>2-s2.0-85049773879</t>
  </si>
  <si>
    <t>rayyan-218688517</t>
  </si>
  <si>
    <t>A Proposed Solution and Future Direction for Blockchain-Based Heterogeneous Medicare Data in Cloud Environment</t>
  </si>
  <si>
    <t>Kaur, Harleen and Alam, M. Afshar and Jameel, Roshan and Mourya, Ashish Kumar and Chang, Victor</t>
  </si>
  <si>
    <t>https://www.scopus.com/inward/record.uri?eid=2-s2.0-85049773879&amp;doi=10.1007%2fs10916-018-1007-5&amp;partnerID=40&amp;md5=24877cd318835abca801525492747a62</t>
  </si>
  <si>
    <t>2-s2.0-85063504693</t>
  </si>
  <si>
    <t>rayyan-218688518</t>
  </si>
  <si>
    <t>Can Forensic Detectors Identify GAN Generated Images?</t>
  </si>
  <si>
    <t>2018 Asia-Pacific Signal and Information Processing Association Annual Summit and Conference, APSIPA ASC 2018 - Proceedings</t>
  </si>
  <si>
    <t>Li, Haodong and Chen, Han and Li, Bin and Tan, Shunquan</t>
  </si>
  <si>
    <t>https://www.scopus.com/inward/record.uri?eid=2-s2.0-85063504693&amp;doi=10.23919%2fAPSIPA.2018.8659461&amp;partnerID=40&amp;md5=2a655c83a9479f5cecde87a14e79f72d</t>
  </si>
  <si>
    <t>2-s2.0-85052542510</t>
  </si>
  <si>
    <t>rayyan-218688519</t>
  </si>
  <si>
    <t>A novel risk assessment methodology for SCADA maritime logistics environments</t>
  </si>
  <si>
    <t>Kalogeraki, Eleni-Maria and Papastergiou, Spyridon and Mouratidis, Haralambos and Polemi, Nineta</t>
  </si>
  <si>
    <t>https://www.scopus.com/inward/record.uri?eid=2-s2.0-85052542510&amp;doi=10.3390%2fapp8091477&amp;partnerID=40&amp;md5=8a0ae5c8de2759ee67fd6fe55619c638</t>
  </si>
  <si>
    <t>2-s2.0-85021839832</t>
  </si>
  <si>
    <t>rayyan-218688520</t>
  </si>
  <si>
    <t>Integrating Traditional Healers into the Health Care System: Challenges and Opportunities in Rural Northern Ghana</t>
  </si>
  <si>
    <t>Journal of Community Health</t>
  </si>
  <si>
    <t>Krah, Eva and de Kruijf, Johannes and Ragno, Luigi</t>
  </si>
  <si>
    <t>https://www.scopus.com/inward/record.uri?eid=2-s2.0-85021839832&amp;doi=10.1007%2fs10900-017-0398-4&amp;partnerID=40&amp;md5=7ac31086891113d00aea3e0a723bf4db</t>
  </si>
  <si>
    <t>2-s2.0-85050252299</t>
  </si>
  <si>
    <t>rayyan-218688521</t>
  </si>
  <si>
    <t>Ciphertext-Policy Attribute-Based Signcryption with Verifiable Outsourced Designcryption for Sharing Personal Health Records</t>
  </si>
  <si>
    <t>Deng, Fuhu and Wang, Yali and Peng, Li and Xiong, Hu and Geng, Ji and Qin, Zhiguang</t>
  </si>
  <si>
    <t>https://www.scopus.com/inward/record.uri?eid=2-s2.0-85050252299&amp;doi=10.1109%2fACCESS.2018.2843778&amp;partnerID=40&amp;md5=c0ceee22807b9d2cb2b6516582a276d3</t>
  </si>
  <si>
    <t>2-s2.0-85044781876</t>
  </si>
  <si>
    <t>rayyan-218688522</t>
  </si>
  <si>
    <t>A pairing-free and provably secure certificateless signature scheme</t>
  </si>
  <si>
    <t>Karati, Arijit and Hafizul Islam, S.K. and Biswas, G.P.</t>
  </si>
  <si>
    <t>https://www.scopus.com/inward/record.uri?eid=2-s2.0-85044781876&amp;doi=10.1016%2fj.ins.2018.03.053&amp;partnerID=40&amp;md5=297e507c087721c498a59632d502db44</t>
  </si>
  <si>
    <t>2-s2.0-85047259904</t>
  </si>
  <si>
    <t>rayyan-218688523</t>
  </si>
  <si>
    <t>The Role of Corporate Reputation and Crisis Response Strategies in Data Breach Management</t>
  </si>
  <si>
    <t>Gwebu, Kholekile L. and Wang, Jing and Wang, Li</t>
  </si>
  <si>
    <t>https://www.scopus.com/inward/record.uri?eid=2-s2.0-85047259904&amp;doi=10.1080%2f07421222.2018.1451962&amp;partnerID=40&amp;md5=2ce1db07d9cecaeaccce5bdc12c26598</t>
  </si>
  <si>
    <t>2-s2.0-85033790218</t>
  </si>
  <si>
    <t>rayyan-218688524</t>
  </si>
  <si>
    <t>Collective semantic behavior extraction in social networks</t>
  </si>
  <si>
    <t>Journal of Computational Science</t>
  </si>
  <si>
    <t>Li, Lei and Zhou, Chuan and He, Jianping and Wang, Jiamiao and Li, Xin and Wu, Xindong</t>
  </si>
  <si>
    <t>https://www.scopus.com/inward/record.uri?eid=2-s2.0-85033790218&amp;doi=10.1016%2fj.jocs.2017.11.003&amp;partnerID=40&amp;md5=272b1dc4e3b1ada3129eb616376bc0c2</t>
  </si>
  <si>
    <t>rayyan-218688525</t>
  </si>
  <si>
    <t>Energy Blockchain System Based on Integrated Physical-Cyber-Value Perspectives</t>
  </si>
  <si>
    <t>2-s2.0-85058542365</t>
  </si>
  <si>
    <t>rayyan-218688526</t>
  </si>
  <si>
    <t>MesoNet: A compact facial video forgery detection network</t>
  </si>
  <si>
    <t>10th IEEE International Workshop on Information Forensics and Security, WIFS 2018</t>
  </si>
  <si>
    <t>Afchar, Darius and Nozick, Vincent and Yamagishi, Junichi and Echizen, Isao</t>
  </si>
  <si>
    <t>https://www.scopus.com/inward/record.uri?eid=2-s2.0-85058542365&amp;doi=10.1109%2fWIFS.2018.8630761&amp;partnerID=40&amp;md5=ce60870e54271abcf43a1cb070d52e6a</t>
  </si>
  <si>
    <t>2-s2.0-85041320835</t>
  </si>
  <si>
    <t>rayyan-218688527</t>
  </si>
  <si>
    <t>Glider assisted schemes to deploy sensor nodes in Wireless Sensor Networks</t>
  </si>
  <si>
    <t>Robotics and Autonomous Systems</t>
  </si>
  <si>
    <t>Vikrant, Sharma and Patel, R.B. and Bhadauria, H.S. and Prasad, D.</t>
  </si>
  <si>
    <t>https://www.scopus.com/inward/record.uri?eid=2-s2.0-85041320835&amp;doi=10.1016%2fj.robot.2017.10.015&amp;partnerID=40&amp;md5=830c3f300eab9463bf20d9680782cd35</t>
  </si>
  <si>
    <t>2-s2.0-85049116418</t>
  </si>
  <si>
    <t>rayyan-218688528</t>
  </si>
  <si>
    <t>Towards Secure and Privacy-Preserving Data Sharing in e-Health Systems via Consortium Blockchain</t>
  </si>
  <si>
    <t>Zhang, Aiqing and Lin, Xiaodong</t>
  </si>
  <si>
    <t>https://www.scopus.com/inward/record.uri?eid=2-s2.0-85049116418&amp;doi=10.1007%2fs10916-018-0995-5&amp;partnerID=40&amp;md5=d35d443ba19c6142ce30e1737e491347</t>
  </si>
  <si>
    <t>2-s2.0-85044257000</t>
  </si>
  <si>
    <t>rayyan-218688529</t>
  </si>
  <si>
    <t>A Systematic Review of the Availability and Efficacy of Countermeasures to Internal Threats in Healthcare Critical Infrastructure</t>
  </si>
  <si>
    <t>Walker-Roberts, Steven and Hammoudeh, Mohammad and Dehghantanha, Ali</t>
  </si>
  <si>
    <t>https://www.scopus.com/inward/record.uri?eid=2-s2.0-85044257000&amp;doi=10.1109%2fACCESS.2018.2817560&amp;partnerID=40&amp;md5=67a07328abe6d3d2a5e08b4f4a4369af</t>
  </si>
  <si>
    <t>2-s2.0-85044524626</t>
  </si>
  <si>
    <t>rayyan-218688530</t>
  </si>
  <si>
    <t>Lightweight attribute based encryption scheme for mobile cloud assisted cyber-physical systems</t>
  </si>
  <si>
    <t>He, Qian and Zhang, Ning and Wei, Yongzhuang and Zhang, Yan</t>
  </si>
  <si>
    <t>https://www.scopus.com/inward/record.uri?eid=2-s2.0-85044524626&amp;doi=10.1016%2fj.comnet.2018.01.038&amp;partnerID=40&amp;md5=164c79b1126df698a55157cc97ead466</t>
  </si>
  <si>
    <t>2-s2.0-85050078001</t>
  </si>
  <si>
    <t>rayyan-218688531</t>
  </si>
  <si>
    <t>Multimedia cryptography - A review</t>
  </si>
  <si>
    <t>Dhanalaxmi, Banavath and Tadisetty, Srinivasulu</t>
  </si>
  <si>
    <t>https://www.scopus.com/inward/record.uri?eid=2-s2.0-85050078001&amp;doi=10.1109%2fICPCSI.2017.8391817&amp;partnerID=40&amp;md5=29578195b2b243c28a76a36d2b84750c</t>
  </si>
  <si>
    <t>2-s2.0-85032736236</t>
  </si>
  <si>
    <t>rayyan-218688532</t>
  </si>
  <si>
    <t>Deep EHR: A Survey of Recent Advances in Deep Learning Techniques for Electronic Health Record (EHR) Analysis</t>
  </si>
  <si>
    <t>Shickel, Benjamin and Tighe, Patrick James and Bihorac, Azra and Rashidi, Parisa</t>
  </si>
  <si>
    <t>https://www.scopus.com/inward/record.uri?eid=2-s2.0-85032736236&amp;doi=10.1109%2fJBHI.2017.2767063&amp;partnerID=40&amp;md5=e44a2d8fba171b1a7a4dcc2ba0f161ce</t>
  </si>
  <si>
    <t>2-s2.0-85045344537</t>
  </si>
  <si>
    <t>rayyan-218688533</t>
  </si>
  <si>
    <t>Security and Privacy in Smart Health: Efficient Policy-Hiding Attribute-Based Access Control</t>
  </si>
  <si>
    <t>Zhang, Yinghui and Zheng, Dong and Deng, Robert H.</t>
  </si>
  <si>
    <t>https://www.scopus.com/inward/record.uri?eid=2-s2.0-85045344537&amp;doi=10.1109%2fJIOT.2018.2825289&amp;partnerID=40&amp;md5=b98eb2c72b66d3e5e1e57ef310899137</t>
  </si>
  <si>
    <t>2-s2.0-85063523483</t>
  </si>
  <si>
    <t>rayyan-218688534</t>
  </si>
  <si>
    <t>BHEEM: A Blockchain-Based Framework for Securing Electronic Health Records</t>
  </si>
  <si>
    <t>2018 IEEE Globecom Workshops, GC Wkshps 2018 - Proceedings</t>
  </si>
  <si>
    <t>Vora, Jayneel and Nayyar, Anand and Tanwar, Sudeep and Tyagi, Sudhanshu and Kumar, Neeraj and Obaidat, M.S. and Rodrigues, Joel J P C</t>
  </si>
  <si>
    <t>https://www.scopus.com/inward/record.uri?eid=2-s2.0-85063523483&amp;doi=10.1109%2fGLOCOMW.2018.8644088&amp;partnerID=40&amp;md5=f201c3c5d4b78235bd6b6f09fcb15ad7</t>
  </si>
  <si>
    <t>2-s2.0-85050032847</t>
  </si>
  <si>
    <t>rayyan-218688535</t>
  </si>
  <si>
    <t>HealthSense: A medical use case of Internet of Things and blockchain</t>
  </si>
  <si>
    <t>Proceedings of the International Conference on Intelligent Sustainable Systems, ICISS 2017</t>
  </si>
  <si>
    <t>Dey, Tushar and Jaiswal, Shaurya and Sunderkrishnan, Shweta and Katre, Neha</t>
  </si>
  <si>
    <t>https://www.scopus.com/inward/record.uri?eid=2-s2.0-85050032847&amp;doi=10.1109%2fISS1.2017.8389459&amp;partnerID=40&amp;md5=9f7e9fe73f085dffb2b87ba5eb1ff2d6</t>
  </si>
  <si>
    <t>2-s2.0-85048855031</t>
  </si>
  <si>
    <t>rayyan-218688536</t>
  </si>
  <si>
    <t>MedBlock: Efficient and Secure Medical Data Sharing Via Blockchain</t>
  </si>
  <si>
    <t>Fan, Kai and Wang, Shangyang and Ren, Yanhui and Li, Hui and Yang, Yintang</t>
  </si>
  <si>
    <t>https://www.scopus.com/inward/record.uri?eid=2-s2.0-85048855031&amp;doi=10.1007%2fs10916-018-0993-7&amp;partnerID=40&amp;md5=3e1730a794d63610baa18deb45bfe717</t>
  </si>
  <si>
    <t>2-s2.0-85044852236</t>
  </si>
  <si>
    <t>rayyan-218688537</t>
  </si>
  <si>
    <t>Cybersecurity for digital manufacturing</t>
  </si>
  <si>
    <t>Wu, Dazhong and Ren, Anqi and Zhang, Wenhui and Fan, Feifei and Liu, Peng and Fu, Xinwen and Terpenny, Janis</t>
  </si>
  <si>
    <t>https://www.scopus.com/inward/record.uri?eid=2-s2.0-85044852236&amp;doi=10.1016%2fj.jmsy.2018.03.006&amp;partnerID=40&amp;md5=7dc90a86c0d0f2ec35f5150534a0c604</t>
  </si>
  <si>
    <t>2-s2.0-85042162290</t>
  </si>
  <si>
    <t>rayyan-218688538</t>
  </si>
  <si>
    <t>New trends in cold chain monitoring applications - A review</t>
  </si>
  <si>
    <t>Food Control</t>
  </si>
  <si>
    <t>Badia-Melis, R. and Mc Carthy, U. and Ruiz-Garcia, L. and Garcia-Hierro, J. and Robla Villalba, J.I.</t>
  </si>
  <si>
    <t>https://www.scopus.com/inward/record.uri?eid=2-s2.0-85042162290&amp;doi=10.1016%2fj.foodcont.2017.11.022&amp;partnerID=40&amp;md5=b7750c518a96ec9030e4280d2386edc1</t>
  </si>
  <si>
    <t>2-s2.0-85050975392</t>
  </si>
  <si>
    <t>rayyan-218688539</t>
  </si>
  <si>
    <t>Blockchain based secure communication application proposal: Cryptouch</t>
  </si>
  <si>
    <t>Saritekin, Recep Ahmet and Karabacak, Eren and DurÇ§ay, ZÃ¼beyir and Karaarslan, Enis</t>
  </si>
  <si>
    <t>https://www.scopus.com/inward/record.uri?eid=2-s2.0-85050975392&amp;doi=10.1109%2fISDFS.2018.8355380&amp;partnerID=40&amp;md5=1b722acb4965beca90186764135a7887</t>
  </si>
  <si>
    <t>2-s2.0-85049147415</t>
  </si>
  <si>
    <t>rayyan-218688540</t>
  </si>
  <si>
    <t>Shen, Wenting and Qin, Jing and Yu, Jia and Hao, Rong and Hu, Jiankun</t>
  </si>
  <si>
    <t>https://www.scopus.com/inward/record.uri?eid=2-s2.0-85049147415&amp;doi=10.1109%2fTIFS.2018.2850312&amp;partnerID=40&amp;md5=7cfeadb31762664d438a098c3e27efc1</t>
  </si>
  <si>
    <t>rayyan-218688541</t>
  </si>
  <si>
    <t>An Efficient and Secure Decentralizing Data Sharing Model</t>
  </si>
  <si>
    <t>2-s2.0-85030690805</t>
  </si>
  <si>
    <t>rayyan-218688542</t>
  </si>
  <si>
    <t>A Novel Finite-Sum Inequality-Based Method for Robust Hâˆž Control of Uncertain Discrete-Time Takagi-Sugeno Fuzzy Systems with Interval-Like Time-Varying Delays</t>
  </si>
  <si>
    <t>IEEE Transactions on Cybernetics</t>
  </si>
  <si>
    <t>Zhang, Xian-Ming and Han, Qing-Long and Ge, Xiaohua</t>
  </si>
  <si>
    <t>https://www.scopus.com/inward/record.uri?eid=2-s2.0-85030690805&amp;doi=10.1109%2fTCYB.2017.2743161&amp;partnerID=40&amp;md5=105a3a0c799a7cba469ed6a1acb68d80</t>
  </si>
  <si>
    <t>2-s2.0-85046407931</t>
  </si>
  <si>
    <t>rayyan-218688543</t>
  </si>
  <si>
    <t>Preparing for Secure Wireless Medical Environment in 2050: A Vision</t>
  </si>
  <si>
    <t>Malik, Muhammad Imran and McAteer, Ian and Hannay, Peter and Baig, Zubair</t>
  </si>
  <si>
    <t>https://www.scopus.com/inward/record.uri?eid=2-s2.0-85046407931&amp;doi=10.1109%2fACCESS.2018.2833509&amp;partnerID=40&amp;md5=9286f9c806dbd8f739553a6a34b65f6b</t>
  </si>
  <si>
    <t>2-s2.0-85062882418</t>
  </si>
  <si>
    <t>rayyan-218688544</t>
  </si>
  <si>
    <t>In Ictu Oculi: Exposing AI created fake videos by detecting eye blinking</t>
  </si>
  <si>
    <t>Li, Yuezun and Chang, Ming-Ching and Lyu, Siwei</t>
  </si>
  <si>
    <t>https://www.scopus.com/inward/record.uri?eid=2-s2.0-85062882418&amp;doi=10.1109%2fWIFS.2018.8630787&amp;partnerID=40&amp;md5=3dec5b984609ccca745fca39a2bfe4fb</t>
  </si>
  <si>
    <t>2-s2.0-85019539881</t>
  </si>
  <si>
    <t>rayyan-218688545</t>
  </si>
  <si>
    <t>Are their designs iterative or fixated? Investigating design patterns from student digital footprints in computer-aided design software</t>
  </si>
  <si>
    <t>International Journal of Technology and Design Education</t>
  </si>
  <si>
    <t>Zhang, Helen Z. and Xie, Charles and Nourian, Saeid</t>
  </si>
  <si>
    <t>https://www.scopus.com/inward/record.uri?eid=2-s2.0-85019539881&amp;doi=10.1007%2fs10798-017-9408-1&amp;partnerID=40&amp;md5=33a156c530d42d76d61995b9f82d3a77</t>
  </si>
  <si>
    <t>2-s2.0-85051423961</t>
  </si>
  <si>
    <t>rayyan-218688546</t>
  </si>
  <si>
    <t>Making Big Data Open in Collaborative Edges: A Blockchain-Based Framework with Reduced Resource Requirements</t>
  </si>
  <si>
    <t>Xu, Chenhan and Wang, Kun and Xu, Guoliang and Li, Peng and Guo, Song and Luo, Jiangtao</t>
  </si>
  <si>
    <t>https://www.scopus.com/inward/record.uri?eid=2-s2.0-85051423961&amp;doi=10.1109%2fICC.2018.8422561&amp;partnerID=40&amp;md5=db3d65068fcedef9f565f431e27a957c</t>
  </si>
  <si>
    <t>2-s2.0-85048360384</t>
  </si>
  <si>
    <t>rayyan-218688547</t>
  </si>
  <si>
    <t>Blockchain-based security architecture for distributed cloud storage</t>
  </si>
  <si>
    <t>Proceedings - 15th IEEE International Symposium on Parallel and Distributed Processing with Applications and 16th IEEE International Conference on Ubiquitous Computing and Communications, ISPA/IUCC 2017</t>
  </si>
  <si>
    <t>Li, Jiaxing and Liu, Zhusong and Chen, Long and Chen, Pinghua and Wu, Jigang</t>
  </si>
  <si>
    <t>https://www.scopus.com/inward/record.uri?eid=2-s2.0-85048360384&amp;doi=10.1109%2fISPA%2fIUCC.2017.00065&amp;partnerID=40&amp;md5=5daa3f952f72ad14d626031d371ad906</t>
  </si>
  <si>
    <t>2-s2.0-85046853120</t>
  </si>
  <si>
    <t>rayyan-218688548</t>
  </si>
  <si>
    <t>Research on Key Technologies and Information Security Issues of Energy Blockchain</t>
  </si>
  <si>
    <t>Zhongguo Dianji Gongcheng Xuebao/Proceedings of the Chinese Society of Electrical Engineering</t>
  </si>
  <si>
    <t>Ding, Wei and Wang, Guocheng and Xu, Aidong and Chen, Huajun and Hong, Chao</t>
  </si>
  <si>
    <t>https://www.scopus.com/inward/record.uri?eid=2-s2.0-85046853120&amp;doi=10.13334%2fj.0258-8013.pcsee.170353&amp;partnerID=40&amp;md5=36e4851705a7534629e16e43f5c56cd6</t>
  </si>
  <si>
    <t>Chinese Society for Electrical Engineering</t>
  </si>
  <si>
    <t>rayyan-218688549</t>
  </si>
  <si>
    <t>Make Users Own Their Data: A Decentralized Personal Data Store Prototype Based on Ethereum and IPFS</t>
  </si>
  <si>
    <t>2018 3rd International Conference on Smart and Sustainable Technologies, SpliTech 2018</t>
  </si>
  <si>
    <t>Alessi, M. and Camillo, A. and Giangreco, E. and Matera, M. and Pino, S. and Storelli, D.</t>
  </si>
  <si>
    <t>https://www.scopus.com/inward/record.uri?eid=2-s2.0-85053453440&amp;partnerID=40&amp;md5=b5bcfe843497e0f5bded11762a935669</t>
  </si>
  <si>
    <t>2-s2.0-85064153127</t>
  </si>
  <si>
    <t>rayyan-218688550</t>
  </si>
  <si>
    <t>Open banking and APIs for transformation in banking</t>
  </si>
  <si>
    <t>Proceedings of the 2018 International Conference On Communication, Computing and Internet of Things, IC3IoT 2018</t>
  </si>
  <si>
    <t>Premchand, Anshu and Choudhry, Anurag</t>
  </si>
  <si>
    <t>https://www.scopus.com/inward/record.uri?eid=2-s2.0-85064153127&amp;doi=10.1109%2fIC3IoT.2018.8668107&amp;partnerID=40&amp;md5=a2115bd564a565711481e3837b32f2e1</t>
  </si>
  <si>
    <t>2-s2.0-85055484927</t>
  </si>
  <si>
    <t>rayyan-218688551</t>
  </si>
  <si>
    <t>Design Scheme of Copyright Management System Based on Digital Watermarking and Blockchain</t>
  </si>
  <si>
    <t>Meng, Zhaoxiong and Morizumi, Tetsuya and Miyata, Sumiko and Kinoshita, Hirotsugu</t>
  </si>
  <si>
    <t>https://www.scopus.com/inward/record.uri?eid=2-s2.0-85055484927&amp;doi=10.1109%2fCOMPSAC.2018.10258&amp;partnerID=40&amp;md5=ff05175bb63e93f3dc4cac75c2af78f5</t>
  </si>
  <si>
    <t>2-s2.0-85050387449</t>
  </si>
  <si>
    <t>rayyan-218688552</t>
  </si>
  <si>
    <t>HIPAA and protecting health information in the 21st Century</t>
  </si>
  <si>
    <t>JAMA - Journal of the American Medical Association</t>
  </si>
  <si>
    <t>Cohen, I. Glenn and Mello, Michelle M.</t>
  </si>
  <si>
    <t>https://www.scopus.com/inward/record.uri?eid=2-s2.0-85050387449&amp;doi=10.1001%2fjama.2018.5630&amp;partnerID=40&amp;md5=3b70c28d2da24ad016e38f6abe8b4fb3</t>
  </si>
  <si>
    <t>American Medical Association</t>
  </si>
  <si>
    <t>2-s2.0-85067874664</t>
  </si>
  <si>
    <t>rayyan-218688553</t>
  </si>
  <si>
    <t>Hybrid-IoT: Hybrid Blockchain Architecture for Internet of Things-PoW Sub-Blockchains</t>
  </si>
  <si>
    <t>Sagirlar, Gokhan and Carminati, Barbara and Ferrari, Elena and Sheehan, John D. and Ragnoli, Emanuele</t>
  </si>
  <si>
    <t>https://www.scopus.com/inward/record.uri?eid=2-s2.0-85067874664&amp;doi=10.1109%2fCybermatics_2018.2018.00189&amp;partnerID=40&amp;md5=efd1c4dc17d39ca880fbdcb52992a06f</t>
  </si>
  <si>
    <t>2-s2.0-85049431496</t>
  </si>
  <si>
    <t>rayyan-218688554</t>
  </si>
  <si>
    <t>Secure identity-based data sharing and profile matching for mobile healthcare social networks in cloud computing</t>
  </si>
  <si>
    <t>Huang, Qinlong and Yue, Wei and He, Yue and Yang, Yixian</t>
  </si>
  <si>
    <t>https://www.scopus.com/inward/record.uri?eid=2-s2.0-85049431496&amp;doi=10.1109%2fACCESS.2018.2852784&amp;partnerID=40&amp;md5=db53b2fc2b1c255aa4cbc6ca88ea319b</t>
  </si>
  <si>
    <t>2-s2.0-85043328630</t>
  </si>
  <si>
    <t>rayyan-218688555</t>
  </si>
  <si>
    <t>Synthea: An approach, method, and software mechanism for generating synthetic patients and the synthetic electronic health care record</t>
  </si>
  <si>
    <t>Journal of the American Medical Informatics Association</t>
  </si>
  <si>
    <t>Walonoski, Jason and Kramer, Mark and Nichols, Joseph and Quina, Andre and Moesel, Chris and Hall, Dylan and Duffett, Carlton and Dube, Kudakwashe and Gallagher, Thomas and McLachlan, Scott</t>
  </si>
  <si>
    <t>https://www.scopus.com/inward/record.uri?eid=2-s2.0-85043328630&amp;doi=10.1093%2fjamia%2focx079&amp;partnerID=40&amp;md5=2cfa332a8b6d0ee788d9e9900778dc71</t>
  </si>
  <si>
    <t>2-s2.0-85051474987</t>
  </si>
  <si>
    <t>rayyan-218688556</t>
  </si>
  <si>
    <t>Capchain: A privacy preserving access control framework based on blockchain for pervasive environments</t>
  </si>
  <si>
    <t>Proceedings - 2018 IEEE International Conference on Smart Computing, SMARTCOMP 2018</t>
  </si>
  <si>
    <t>Le, Tam and Mutka, Matt W.</t>
  </si>
  <si>
    <t>https://www.scopus.com/inward/record.uri?eid=2-s2.0-85051474987&amp;doi=10.1109%2fSMARTCOMP.2018.00074&amp;partnerID=40&amp;md5=c3f7a556c4b212702885d2b378332521</t>
  </si>
  <si>
    <t>2-s2.0-85043506608</t>
  </si>
  <si>
    <t>rayyan-218688557</t>
  </si>
  <si>
    <t>Network-centric business models for health, social care and wellbeing solutions in the internet of things</t>
  </si>
  <si>
    <t>Scandinavian Journal of Management</t>
  </si>
  <si>
    <t>Laya, Andres and Markendahl, Jan and Lundberg, Stefan</t>
  </si>
  <si>
    <t>https://www.scopus.com/inward/record.uri?eid=2-s2.0-85043506608&amp;doi=10.1016%2fj.scaman.2018.02.004&amp;partnerID=40&amp;md5=3644aaa4e3a9195af76dc78b66c9f335</t>
  </si>
  <si>
    <t>2-s2.0-85042444060</t>
  </si>
  <si>
    <t>rayyan-218688558</t>
  </si>
  <si>
    <t>A learning object ontology repository to support annotation and discovery of educational resources using semantic thesauri</t>
  </si>
  <si>
    <t>IFLA Journal</t>
  </si>
  <si>
    <t>Koutsomitropoulos, Dimitrios A. and Solomou, Georgia D.</t>
  </si>
  <si>
    <t>https://www.scopus.com/inward/record.uri?eid=2-s2.0-85042444060&amp;doi=10.1177%2f0340035217737559&amp;partnerID=40&amp;md5=77bb1cb450b4ae1ff6c553195b86a7b5</t>
  </si>
  <si>
    <t>2-s2.0-85046352326</t>
  </si>
  <si>
    <t>rayyan-218688559</t>
  </si>
  <si>
    <t>Cybersecurity in healthcare: A narrative review of trends, threats and ways forward</t>
  </si>
  <si>
    <t>Maturitas</t>
  </si>
  <si>
    <t>Coventry, Lynne and Branley, Dawn</t>
  </si>
  <si>
    <t>https://www.scopus.com/inward/record.uri?eid=2-s2.0-85046352326&amp;doi=10.1016%2fj.maturitas.2018.04.008&amp;partnerID=40&amp;md5=7c6665d2743e0ebaf9a29f2eee5104da</t>
  </si>
  <si>
    <t>2-s2.0-85044596851</t>
  </si>
  <si>
    <t>rayyan-218688560</t>
  </si>
  <si>
    <t>Knowledge graph in smart education: A case study of entrepreneurship scientific publication management</t>
  </si>
  <si>
    <t>Chi, Yang and Qin, Yue and Song, Rui and Xu, Hao</t>
  </si>
  <si>
    <t>https://www.scopus.com/inward/record.uri?eid=2-s2.0-85044596851&amp;doi=10.3390%2fsu10040995&amp;partnerID=40&amp;md5=c08d9724bd9c78777b09b7b743763271</t>
  </si>
  <si>
    <t>2-s2.0-85047659470</t>
  </si>
  <si>
    <t>rayyan-218688561</t>
  </si>
  <si>
    <t>Procurement 4.0: factors influencing the digitisation of procurement and supply chains</t>
  </si>
  <si>
    <t>Bienhaus, Florian and Haddud, Abubaker</t>
  </si>
  <si>
    <t>https://www.scopus.com/inward/record.uri?eid=2-s2.0-85047659470&amp;doi=10.1108%2fBPMJ-06-2017-0139&amp;partnerID=40&amp;md5=03c3663d5059a68120252db021dc7883</t>
  </si>
  <si>
    <t>2-s2.0-85030758463</t>
  </si>
  <si>
    <t>rayyan-218688562</t>
  </si>
  <si>
    <t>DNA Watermarking using codon postfix technique</t>
  </si>
  <si>
    <t>IEEE/ACM Transactions on Computational Biology and Bioinformatics</t>
  </si>
  <si>
    <t>Hamad, Safwat and Elhadad, Ahmed and Khalifa, Amal</t>
  </si>
  <si>
    <t>https://www.scopus.com/inward/record.uri?eid=2-s2.0-85030758463&amp;doi=10.1109%2fTCBB.2017.2754496&amp;partnerID=40&amp;md5=74be00c5edf4c001291949244976fd8c</t>
  </si>
  <si>
    <t>2-s2.0-85013680213</t>
  </si>
  <si>
    <t>rayyan-218688563</t>
  </si>
  <si>
    <t>Building caring healthcare systems in the Internet of Things</t>
  </si>
  <si>
    <t>Laplante, Phillip A. and Kassab, Mohamad and Laplante, Nancy L. and Voas, Jeffrey M.</t>
  </si>
  <si>
    <t>https://www.scopus.com/inward/record.uri?eid=2-s2.0-85013680213&amp;doi=10.1109%2fJSYST.2017.2662602&amp;partnerID=40&amp;md5=5d003f64530c7ea1678d796e5a7e1d2d</t>
  </si>
  <si>
    <t>2-s2.0-85046957226</t>
  </si>
  <si>
    <t>rayyan-218688564</t>
  </si>
  <si>
    <t>A first look at identity management schemes on the blockchain</t>
  </si>
  <si>
    <t>Dunphy, Paul and Petitcolas, Fabien A.P.</t>
  </si>
  <si>
    <t>https://www.scopus.com/inward/record.uri?eid=2-s2.0-85046957226&amp;doi=10.1109%2fMSP.2018.3111247&amp;partnerID=40&amp;md5=dcb9da97802b952f32d0ec1e685e5410</t>
  </si>
  <si>
    <t>Steichen, Mathis and Fiz, Beltran and Norvill, Robert and Shbair, Wazen and State, Radu</t>
  </si>
  <si>
    <t>https://www.scopus.com/inward/record.uri?eid=2-s2.0-85067254500&amp;doi=10.1109%2fCybermatics_2018.2018.00253&amp;partnerID=40&amp;md5=008fb257640d91d7d1722712ab28054d</t>
  </si>
  <si>
    <t>2-s2.0-85016624502</t>
  </si>
  <si>
    <t>rayyan-218688566</t>
  </si>
  <si>
    <t>Four-image encryption scheme based on quaternion Fresnel transform, chaos and computer generated hologram</t>
  </si>
  <si>
    <t>Yu, Chuying and Li, Jianzhong and Li, Xuan and Ren, Xuechang and Gupta, B.B.</t>
  </si>
  <si>
    <t>https://www.scopus.com/inward/record.uri?eid=2-s2.0-85016624502&amp;doi=10.1007%2fs11042-017-4637-6&amp;partnerID=40&amp;md5=b02e5541b17d3dc36e0caf1c0d19349e</t>
  </si>
  <si>
    <t>2-s2.0-85053180661</t>
  </si>
  <si>
    <t>rayyan-218688567</t>
  </si>
  <si>
    <t>Dynamic and Public Auditing with Fair Arbitration for Cloud Data</t>
  </si>
  <si>
    <t>Jin, Hao and Jiang, Hong and Zhou, Ke</t>
  </si>
  <si>
    <t>https://www.scopus.com/inward/record.uri?eid=2-s2.0-85053180661&amp;doi=10.1109%2fTCC.2016.2525998&amp;partnerID=40&amp;md5=1ba8bedd41c654d61b1be08b52ac1a8a</t>
  </si>
  <si>
    <t>2-s2.0-85041433986</t>
  </si>
  <si>
    <t>rayyan-218688568</t>
  </si>
  <si>
    <t>PHOABE: Securely outsourcing multi-authority attribute based encryption with policy hidden for cloud assisted IoT</t>
  </si>
  <si>
    <t>Belguith, Sana and Kaaniche, Nesrine and Laurent, Maryline and Jemai, Abderrazak and Attia, Rabah</t>
  </si>
  <si>
    <t>https://www.scopus.com/inward/record.uri?eid=2-s2.0-85041433986&amp;doi=10.1016%2fj.comnet.2018.01.036&amp;partnerID=40&amp;md5=02e95487b073a0cc3f650fc843de71e6</t>
  </si>
  <si>
    <t>2-s2.0-85041642096</t>
  </si>
  <si>
    <t>rayyan-218688569</t>
  </si>
  <si>
    <t>Secure Attribute-Based Signature Scheme with Multiple Authorities for Blockchain in Electronic Health Records Systems</t>
  </si>
  <si>
    <t>Guo, Rui and Shi, Huixian and Zhao, Qinglan and Zheng, Dong</t>
  </si>
  <si>
    <t>https://www.scopus.com/inward/record.uri?eid=2-s2.0-85041642096&amp;doi=10.1109%2fACCESS.2018.2801266&amp;partnerID=40&amp;md5=f5b14849455b2ea71c0298bf31f6cdc0</t>
  </si>
  <si>
    <t>2-s2.0-85051682095</t>
  </si>
  <si>
    <t>rayyan-218688570</t>
  </si>
  <si>
    <t>SmartCheck: Static analysis of ethereum smart contracts</t>
  </si>
  <si>
    <t>Tikhomirov, Sergei and Voskresenskaya, Ekaterina and Ivanitskiy, Ivan and Takhaviev, Ramil and Marchenko, Evgeny and Alexandrov, Yaroslav</t>
  </si>
  <si>
    <t>https://www.scopus.com/inward/record.uri?eid=2-s2.0-85051682095&amp;doi=10.1145%2f3194113.3194115&amp;partnerID=40&amp;md5=3c4aa950d453bbe00789cd832c040b6b</t>
  </si>
  <si>
    <t>2-s2.0-85007301179</t>
  </si>
  <si>
    <t>rayyan-218688571</t>
  </si>
  <si>
    <t>Secure and Efficient Attribute-Based Access Control for Multiauthority Cloud Storage</t>
  </si>
  <si>
    <t>https://www.scopus.com/inward/record.uri?eid=2-s2.0-85007301179&amp;doi=10.1109%2fJSYST.2016.2633559&amp;partnerID=40&amp;md5=09d21ad3a0f99b24ccca5103a9f5614a</t>
  </si>
  <si>
    <t>2-s2.0-85051377738</t>
  </si>
  <si>
    <t>rayyan-218688572</t>
  </si>
  <si>
    <t>Dynamic Data Integrity Auditing Method Supporting Privacy Protection in Vehicular Cloud Environment</t>
  </si>
  <si>
    <t>Shao, Bilin and Bian, Genqing and Wang, Yue and Su, Shenghao and Guo, Cheng</t>
  </si>
  <si>
    <t>https://www.scopus.com/inward/record.uri?eid=2-s2.0-85051377738&amp;doi=10.1109%2fACCESS.2018.2863270&amp;partnerID=40&amp;md5=d696ff11d52b55ad52aa9a9a9ff4c33d</t>
  </si>
  <si>
    <t>2-s2.0-85030322922</t>
  </si>
  <si>
    <t>rayyan-218688573</t>
  </si>
  <si>
    <t>Lightweight break-glass access control system for healthcare internet-of-things</t>
  </si>
  <si>
    <t>Yang, Yang and Liu, Ximeng and Deng, Robert H.</t>
  </si>
  <si>
    <t>https://www.scopus.com/inward/record.uri?eid=2-s2.0-85030322922&amp;doi=10.1109%2fTII.2017.2751640&amp;partnerID=40&amp;md5=f8470e0cded7ce1ea581aa61e7de24e0</t>
  </si>
  <si>
    <t>2-s2.0-85040059083</t>
  </si>
  <si>
    <t>rayyan-218688574</t>
  </si>
  <si>
    <t>Linked Data in Education: A Survey and a Synthesis of Actual Research and Future Challenges</t>
  </si>
  <si>
    <t>IEEE Transactions on Learning Technologies</t>
  </si>
  <si>
    <t>Pereira, Crystiam Kelle and Siqueira, Sean Wolfgand Matsui and Nunes, Bernardo Pereira and Dietze, Stefan</t>
  </si>
  <si>
    <t>https://www.scopus.com/inward/record.uri?eid=2-s2.0-85040059083&amp;doi=10.1109%2fTLT.2017.2787659&amp;partnerID=40&amp;md5=16d040904098c524633ea70b1dbda700</t>
  </si>
  <si>
    <t>2-s2.0-85047345918</t>
  </si>
  <si>
    <t>rayyan-218688575</t>
  </si>
  <si>
    <t>A privacy-aware decentralized and personalized reputation system</t>
  </si>
  <si>
    <t>Bag, Samiran and Azad, Muhammad Ajmal and Hao, Feng</t>
  </si>
  <si>
    <t>https://www.scopus.com/inward/record.uri?eid=2-s2.0-85047345918&amp;doi=10.1016%2fj.cose.2018.05.005&amp;partnerID=40&amp;md5=cda5603a2349e3050d258e505cd008c9</t>
  </si>
  <si>
    <t>2-s2.0-85053620232</t>
  </si>
  <si>
    <t>rayyan-218688576</t>
  </si>
  <si>
    <t>Traceable ciphertext-policy attribute-based encryption scheme with attribute level user revocation for cloud storage</t>
  </si>
  <si>
    <t>Wang, Shangping and Guo, Keke and Zhang, Yaling</t>
  </si>
  <si>
    <t>https://www.scopus.com/inward/record.uri?eid=2-s2.0-85053620232&amp;doi=10.1371%2fjournal.pone.0203225&amp;partnerID=40&amp;md5=fcfbccbb9eff055eb2b48648fc90adbe</t>
  </si>
  <si>
    <t>2-s2.0-85030221882</t>
  </si>
  <si>
    <t>rayyan-218688577</t>
  </si>
  <si>
    <t>Localization of JPEG Double Compression Through Multi-domain Convolutional Neural Networks</t>
  </si>
  <si>
    <t>Amerini, Irene and Uricchio, Tiberio and Ballan, Lamberto and Caldelli, Roberto</t>
  </si>
  <si>
    <t>https://www.scopus.com/inward/record.uri?eid=2-s2.0-85030221882&amp;doi=10.1109%2fCVPRW.2017.233&amp;partnerID=40&amp;md5=76b09ee38155f8ce6ebf5aa1dc95bbca</t>
  </si>
  <si>
    <t>rayyan-218688578</t>
  </si>
  <si>
    <t>MeDShare: Trust-Less Medical Data Sharing among Cloud Service Providers via Blockchain</t>
  </si>
  <si>
    <t>Xia, Qi and Sifah, Emmanuel Boateng and Asamoah, Kwame Omono and Gao, Jianbin and Du, Xiaojiang and Guizani, Mohsen</t>
  </si>
  <si>
    <t>https://www.scopus.com/inward/record.uri?eid=2-s2.0-85028950622&amp;doi=10.1109%2fACCESS.2017.2730843&amp;partnerID=40&amp;md5=a35f185e7e7fde150e244314294360a6</t>
  </si>
  <si>
    <t>2-s2.0-85020298300</t>
  </si>
  <si>
    <t>rayyan-218688579</t>
  </si>
  <si>
    <t>A NOVEL FAST FRACTAL IMAGE COMPRESSION METHOD BASED on DISTANCE CLUSTERING in HIGH DIMENSIONAL SPHERE SURFACE</t>
  </si>
  <si>
    <t>Fractals</t>
  </si>
  <si>
    <t>0218348X</t>
  </si>
  <si>
    <t>Liu, Shuai and Pan, Zheng and Cheng, Xiaochun</t>
  </si>
  <si>
    <t>https://www.scopus.com/inward/record.uri?eid=2-s2.0-85020298300&amp;doi=10.1142%2fS0218348X17400047&amp;partnerID=40&amp;md5=49f8ba8e3022cdf6917331eb2595c227</t>
  </si>
  <si>
    <t>2-s2.0-85017123858</t>
  </si>
  <si>
    <t>rayyan-218688580</t>
  </si>
  <si>
    <t>An efficient public-key searchable encryption scheme secure against inside keyword guessing attacks</t>
  </si>
  <si>
    <t>Huang, Qiong and Li, Hongbo</t>
  </si>
  <si>
    <t>https://www.scopus.com/inward/record.uri?eid=2-s2.0-85017123858&amp;doi=10.1016%2fj.ins.2017.03.038&amp;partnerID=40&amp;md5=65cbe1bea7deb00f10cedc39ccd2ca53</t>
  </si>
  <si>
    <t>2-s2.0-85040074844</t>
  </si>
  <si>
    <t>rayyan-218688581</t>
  </si>
  <si>
    <t>BlockChain: A Distributed Solution to Automotive Security and Privacy</t>
  </si>
  <si>
    <t>IEEE Communications Magazine</t>
  </si>
  <si>
    <t>Dorri, Ali and Steger, Marco and Kanhere, Salil S. and Jurdak, Raja</t>
  </si>
  <si>
    <t>https://www.scopus.com/inward/record.uri?eid=2-s2.0-85040074844&amp;doi=10.1109%2fMCOM.2017.1700879&amp;partnerID=40&amp;md5=93ce471338be2c925df7c70aaad0ecf5</t>
  </si>
  <si>
    <t>2-s2.0-85023758316</t>
  </si>
  <si>
    <t>rayyan-218688582</t>
  </si>
  <si>
    <t>ProvChain: A Blockchain-Based Data Provenance Architecture in Cloud Environment with Enhanced Privacy and Availability</t>
  </si>
  <si>
    <t>Proceedings - 2017 17th IEEE/ACM International Symposium on Cluster, Cloud and Grid Computing, CCGRID 2017</t>
  </si>
  <si>
    <t>Liang, Xueping and Shetty, Sachin and Tosh, Deepak and Kamhoua, Charles and Kwiat, Kevin and Njilla, Laurent</t>
  </si>
  <si>
    <t>https://www.scopus.com/inward/record.uri?eid=2-s2.0-85023758316&amp;doi=10.1109%2fCCGRID.2017.8&amp;partnerID=40&amp;md5=f39b7fe8c56f80410745e209de80959e</t>
  </si>
  <si>
    <t>2-s2.0-85056748993</t>
  </si>
  <si>
    <t>rayyan-218688583</t>
  </si>
  <si>
    <t>A modified approach of video steganography for information hiding</t>
  </si>
  <si>
    <t>Compusoft</t>
  </si>
  <si>
    <t>Gupta, Bhavna</t>
  </si>
  <si>
    <t>https://www.scopus.com/inward/record.uri?eid=2-s2.0-85056748993&amp;partnerID=40&amp;md5=29c515e6fc984e804ad1afe750474427</t>
  </si>
  <si>
    <t>National Institute of Science Communication and Information Resources (NISCAIR)</t>
  </si>
  <si>
    <t>2-s2.0-85040306770</t>
  </si>
  <si>
    <t>rayyan-218688584</t>
  </si>
  <si>
    <t>Deep learning for image-to-text generation: A technical overview</t>
  </si>
  <si>
    <t>IEEE Signal Processing Magazine</t>
  </si>
  <si>
    <t>He, Xiaodong and Deng, Li</t>
  </si>
  <si>
    <t>https://www.scopus.com/inward/record.uri?eid=2-s2.0-85040306770&amp;doi=10.1109%2fMSP.2017.2741510&amp;partnerID=40&amp;md5=a975f74cf724967a363904c9d9f9fc86</t>
  </si>
  <si>
    <t>2-s2.0-85028919021</t>
  </si>
  <si>
    <t>rayyan-218688585</t>
  </si>
  <si>
    <t>Electrical impedance tomography: Tissue properties to image measures</t>
  </si>
  <si>
    <t>IEEE Transactions on Biomedical Engineering</t>
  </si>
  <si>
    <t>Adler, Andy and Boyle, Alistair</t>
  </si>
  <si>
    <t>https://www.scopus.com/inward/record.uri?eid=2-s2.0-85028919021&amp;doi=10.1109%2fTBME.2017.2728323&amp;partnerID=40&amp;md5=1bb0691406efb4819beda86fa23927a1</t>
  </si>
  <si>
    <t>2-s2.0-85030686106</t>
  </si>
  <si>
    <t>rayyan-218688586</t>
  </si>
  <si>
    <t>VISION: a video and image dataset for source identification</t>
  </si>
  <si>
    <t>2510523X</t>
  </si>
  <si>
    <t>Shullani, Dasara and Fontani, Marco and Iuliani, Massimo and Shaya, Omar Al and Piva, Alessandro</t>
  </si>
  <si>
    <t>https://www.scopus.com/inward/record.uri?eid=2-s2.0-85030686106&amp;doi=10.1186%2fs13635-017-0067-2&amp;partnerID=40&amp;md5=ac763657b70c375fdaffff1b1a7cd417</t>
  </si>
  <si>
    <t>2-s2.0-85020832978</t>
  </si>
  <si>
    <t>rayyan-218688587</t>
  </si>
  <si>
    <t>Towards fog-driven IoT eHealth: Promises and challenges of IoT in medicine and healthcare</t>
  </si>
  <si>
    <t>Farahani, Bahar and Firouzi, Farshad and Chang, Victor and Badaroglu, Mustafa and Constant, Nicholas and Mankodiya, Kunal</t>
  </si>
  <si>
    <t>https://www.scopus.com/inward/record.uri?eid=2-s2.0-85020832978&amp;doi=10.1016%2fj.future.2017.04.036&amp;partnerID=40&amp;md5=bd3ce3dabfad9dcdbf81445b3dcdd947</t>
  </si>
  <si>
    <t>2-s2.0-85043485077</t>
  </si>
  <si>
    <t>rayyan-218688588</t>
  </si>
  <si>
    <t>Law as a service (LAAS): Enabling legal protection over a blockchain network</t>
  </si>
  <si>
    <t>2017 14th International Conference on Smart Cities: Improving Quality of Life Using ICT and IoT, HONET-ICT 2017</t>
  </si>
  <si>
    <t>Wasim, Muhammad Umer and Ibrahim, Abdallah A. Z. A. and Bouvry, Pascal and Limba, Tadas</t>
  </si>
  <si>
    <t>https://www.scopus.com/inward/record.uri?eid=2-s2.0-85043485077&amp;doi=10.1109%2fHONET.2017.8102214&amp;partnerID=40&amp;md5=125258298f75df4195531c107805df78</t>
  </si>
  <si>
    <t>2-s2.0-85043578949</t>
  </si>
  <si>
    <t>rayyan-218688589</t>
  </si>
  <si>
    <t>The Future of Health Care Cybersecurity</t>
  </si>
  <si>
    <t>Journal of Nursing Regulation</t>
  </si>
  <si>
    <t>https://www.scopus.com/inward/record.uri?eid=2-s2.0-85043578949&amp;doi=10.1016%2fS2155-8256%2818%2930025-5&amp;partnerID=40&amp;md5=230f3c7df14604c557da316f031ff6a8</t>
  </si>
  <si>
    <t>Elsevier Inc</t>
  </si>
  <si>
    <t>2-s2.0-85040507641</t>
  </si>
  <si>
    <t>rayyan-218688590</t>
  </si>
  <si>
    <t>Secured Data Storage Scheme Based on Block Chain for Agricultural Products Tracking</t>
  </si>
  <si>
    <t>Proceedings - 2017 3rd International Conference on Big Data Computing and Communications, BigCom 2017</t>
  </si>
  <si>
    <t>Xie, Chao and Sun, Yan and Luo, Hong</t>
  </si>
  <si>
    <t>https://www.scopus.com/inward/record.uri?eid=2-s2.0-85040507641&amp;doi=10.1109%2fBIGCOM.2017.43&amp;partnerID=40&amp;md5=a507c67f1c00681ace75a5f143c5dad4</t>
  </si>
  <si>
    <t>2-s2.0-85082830753</t>
  </si>
  <si>
    <t>rayyan-218688591</t>
  </si>
  <si>
    <t>Arx: An encrypted database using semantically secure encryption</t>
  </si>
  <si>
    <t>Poddar, Rishabh and Boelter, Tobias and Popa, Raluca Ada</t>
  </si>
  <si>
    <t>https://www.scopus.com/inward/record.uri?eid=2-s2.0-85082830753&amp;doi=10.14778%2f3342263.3342641&amp;partnerID=40&amp;md5=cc242fd880d7c82a0fea43e0575e7204</t>
  </si>
  <si>
    <t>2-s2.0-85055735699</t>
  </si>
  <si>
    <t>rayyan-218688592</t>
  </si>
  <si>
    <t>A systematic review of the use of blockchain in healthcare</t>
  </si>
  <si>
    <t>HÃ¶lbl, Marko and Kompara, Marko and KamiÅ¡aliÄ‡, Aida and Zlatolas, Lili Nemec</t>
  </si>
  <si>
    <t>https://www.scopus.com/inward/record.uri?eid=2-s2.0-85055735699&amp;doi=10.3390%2fsym10100470&amp;partnerID=40&amp;md5=64c75f430902195508e2d499a0df8a41</t>
  </si>
  <si>
    <t>2-s2.0-85029313621</t>
  </si>
  <si>
    <t>rayyan-218688593</t>
  </si>
  <si>
    <t>bibliometrix: An R-tool for comprehensive science mapping analysis</t>
  </si>
  <si>
    <t>Journal of Informetrics</t>
  </si>
  <si>
    <t>Aria, Massimo and Cuccurullo, Corrado</t>
  </si>
  <si>
    <t>https://www.scopus.com/inward/record.uri?eid=2-s2.0-85029313621&amp;doi=10.1016%2fj.joi.2017.08.007&amp;partnerID=40&amp;md5=277ba69eb32d964445d4db7ad9388954</t>
  </si>
  <si>
    <t>2-s2.0-85031943069</t>
  </si>
  <si>
    <t>rayyan-218688594</t>
  </si>
  <si>
    <t>Internet of Things in agriculture, recent advances and future challenges</t>
  </si>
  <si>
    <t>Biosystems Engineering</t>
  </si>
  <si>
    <t>Tzounis, Antonis and Katsoulas, Nikolaos and Bartzanas, Thomas and Kittas, Constantinos</t>
  </si>
  <si>
    <t>https://www.scopus.com/inward/record.uri?eid=2-s2.0-85031943069&amp;doi=10.1016%2fj.biosystemseng.2017.09.007&amp;partnerID=40&amp;md5=e6a107e18b9bf74ae45000d721b2c3bf</t>
  </si>
  <si>
    <t>2-s2.0-85046128526</t>
  </si>
  <si>
    <t>rayyan-218688595</t>
  </si>
  <si>
    <t>Blockchain Technology Use Cases in Healthcare</t>
  </si>
  <si>
    <t>Zhang, Peng and Schmidt, Douglas C. and White, Jules and Lenz, Gunther</t>
  </si>
  <si>
    <t>https://www.scopus.com/inward/record.uri?eid=2-s2.0-85046128526&amp;doi=10.1016%2fbs.adcom.2018.03.006&amp;partnerID=40&amp;md5=0673d1e8a6205647c41cb7b6fbb876fc</t>
  </si>
  <si>
    <t>2-s2.0-85018989537</t>
  </si>
  <si>
    <t>rayyan-218688596</t>
  </si>
  <si>
    <t>Optical image encryption using Kronecker product and hybrid phase masks</t>
  </si>
  <si>
    <t>Optics and Laser Technology</t>
  </si>
  <si>
    <t>Kumar, Ravi and Bhaduri, Basanta</t>
  </si>
  <si>
    <t>https://www.scopus.com/inward/record.uri?eid=2-s2.0-85018989537&amp;doi=10.1016%2fj.optlastec.2017.03.041&amp;partnerID=40&amp;md5=d379861cbe6ad90f0325bfc7e784bc1a</t>
  </si>
  <si>
    <t>2-s2.0-85055257106</t>
  </si>
  <si>
    <t>rayyan-218688597</t>
  </si>
  <si>
    <t>Blockchain challenges and opportunities: A survey</t>
  </si>
  <si>
    <t>International Journal of Web and Grid Services</t>
  </si>
  <si>
    <t>Zheng, Zibin and Xie, Shaoan and Dai, Hong-Ning and Chen, Xiangping and Wang, Huaimin</t>
  </si>
  <si>
    <t>https://www.scopus.com/inward/record.uri?eid=2-s2.0-85055257106&amp;doi=10.1504%2fIJWGS.2018.095647&amp;partnerID=40&amp;md5=c9fd7097f3303d64670dfa76707dca10</t>
  </si>
  <si>
    <t>2-s2.0-85029692903</t>
  </si>
  <si>
    <t>rayyan-218688598</t>
  </si>
  <si>
    <t>Blockchain's roles in strengthening cybersecurity and protecting privacy</t>
  </si>
  <si>
    <t>https://www.scopus.com/inward/record.uri?eid=2-s2.0-85029692903&amp;doi=10.1016%2fj.telpol.2017.09.003&amp;partnerID=40&amp;md5=5334e3694e917bcd1cb4773bad733e04</t>
  </si>
  <si>
    <t>2-s2.0-85028691424</t>
  </si>
  <si>
    <t>rayyan-218688599</t>
  </si>
  <si>
    <t>Technology: Enlist blockchain to boost conservation</t>
  </si>
  <si>
    <t>Baynham-Herd, Zachary</t>
  </si>
  <si>
    <t>https://www.scopus.com/inward/record.uri?eid=2-s2.0-85028691424&amp;doi=10.1038%2f548523c&amp;partnerID=40&amp;md5=bb3e86aa000b77b371a0d3fc90a085a8</t>
  </si>
  <si>
    <t>Nature Publishing Group</t>
  </si>
  <si>
    <t>2-s2.0-85040524657</t>
  </si>
  <si>
    <t>rayyan-218688600</t>
  </si>
  <si>
    <t>Big Data Model of Security Sharing Based on Blockchain</t>
  </si>
  <si>
    <t>Yue, Li and Junqin, Huang and Shengzhi, Qin and Ruijin, Wang</t>
  </si>
  <si>
    <t>https://www.scopus.com/inward/record.uri?eid=2-s2.0-85040524657&amp;doi=10.1109%2fBIGCOM.2017.31&amp;partnerID=40&amp;md5=e2eddfd795d8042facdd97e4605f751e</t>
  </si>
  <si>
    <t>2-s2.0-85019665012</t>
  </si>
  <si>
    <t>rayyan-218688601</t>
  </si>
  <si>
    <t>An Overview of Blockchain Technology: Architecture, Consensus, and Future Trends</t>
  </si>
  <si>
    <t>Proceedings - 2017 IEEE 6th International Congress on Big Data, BigData Congress 2017</t>
  </si>
  <si>
    <t>Zheng, Zibin and Xie, Shaoan and Dai, Hongning and Chen, Xiangping and Wang, Huaimin</t>
  </si>
  <si>
    <t>https://www.scopus.com/inward/record.uri?eid=2-s2.0-85019665012&amp;doi=10.1109%2fBigDataCongress.2017.85&amp;partnerID=40&amp;md5=c2de287d12169cfed5a162648f1a266e</t>
  </si>
  <si>
    <t>2-s2.0-85054029585</t>
  </si>
  <si>
    <t>rayyan-218688602</t>
  </si>
  <si>
    <t>Performance analysis of hyperledger fabric platforms</t>
  </si>
  <si>
    <t>Nasir, Qassim and Qasse, Ilham A. and Abu Talib, Manar and Nassif, Ali Bou</t>
  </si>
  <si>
    <t>https://www.scopus.com/inward/record.uri?eid=2-s2.0-85054029585&amp;doi=10.1155%2f2018%2f3976093&amp;partnerID=40&amp;md5=429dccd14e2d61ae8cb5efc5e2451e2d</t>
  </si>
  <si>
    <t>2-s2.0-85028941814</t>
  </si>
  <si>
    <t>rayyan-218688603</t>
  </si>
  <si>
    <t>Secure Data Access Control with Ciphertext Update and Computation Outsourcing in Fog Computing for Internet of Things</t>
  </si>
  <si>
    <t>Huang, Qinlong and Yang, Yixian and Wang, Licheng</t>
  </si>
  <si>
    <t>https://www.scopus.com/inward/record.uri?eid=2-s2.0-85028941814&amp;doi=10.1109%2fACCESS.2017.2727054&amp;partnerID=40&amp;md5=661dc61cc6e8076e3b769a6d6d6fa672</t>
  </si>
  <si>
    <t>2-s2.0-85070061190</t>
  </si>
  <si>
    <t>rayyan-218688604</t>
  </si>
  <si>
    <t>Blockchain for IoT: The challenges and a way forward</t>
  </si>
  <si>
    <t>ICETE 2018 - Proceedings of the 15th International Joint Conference on e-Business and Telecommunications</t>
  </si>
  <si>
    <t>Makhdoom, Imran and Abolhasan, Mehran and Ni, Wei</t>
  </si>
  <si>
    <t>https://www.scopus.com/inward/record.uri?eid=2-s2.0-85070061190&amp;doi=10.5220%2f0006905604280439&amp;partnerID=40&amp;md5=3f1ca29731f60fce1ca2fd7d6ac294c8</t>
  </si>
  <si>
    <t>2-s2.0-85092078849</t>
  </si>
  <si>
    <t>rayyan-218688605</t>
  </si>
  <si>
    <t>A federated cloud computing framework for adaptive cyber defense and distributed computing</t>
  </si>
  <si>
    <t>2017 IEEE Conference on Computer Communications Workshops, INFOCOM WKSHPS 2017</t>
  </si>
  <si>
    <t>Malomo, Olumide and Rawat, Danda B. and Garuba, Moses</t>
  </si>
  <si>
    <t>https://www.scopus.com/inward/record.uri?eid=2-s2.0-85092078849&amp;partnerID=40&amp;md5=042af9d1dd4bb069d0b9f23d7a3c57d0</t>
  </si>
  <si>
    <t>2-s2.0-85040234456</t>
  </si>
  <si>
    <t>rayyan-218688606</t>
  </si>
  <si>
    <t>Experimental analysis of secret sharing schemes for cloud storage based on rns</t>
  </si>
  <si>
    <t>Miranda-LÃ³pez, Vanessa and Tchernykh, Andrei and CortÃ©s-Mendoza, Jorge M. and Babenko, Mikhail and Radchenko, Gleb and Nesmachnow, Sergio and Du, Zhihui</t>
  </si>
  <si>
    <t>https://www.scopus.com/inward/record.uri?eid=2-s2.0-85040234456&amp;doi=10.1007%2f978-3-319-73353-1_26&amp;partnerID=40&amp;md5=d22fb2b00ad0c3fb288df45218bc6c1c</t>
  </si>
  <si>
    <t>2-s2.0-85041904512</t>
  </si>
  <si>
    <t>rayyan-218688607</t>
  </si>
  <si>
    <t>Universal adversarial perturbations</t>
  </si>
  <si>
    <t>Proceedings - 30th IEEE Conference on Computer Vision and Pattern Recognition, CVPR 2017</t>
  </si>
  <si>
    <t>Moosavi-Dezfooli, Seyed-Mohsen and Fawzi, Alhussein and Fawzi, Omar and Frossard, Pascal</t>
  </si>
  <si>
    <t>https://www.scopus.com/inward/record.uri?eid=2-s2.0-85041904512&amp;doi=10.1109%2fCVPR.2017.17&amp;partnerID=40&amp;md5=8459d373729d00fef5258e7338732269</t>
  </si>
  <si>
    <t>rayyan-218688608</t>
  </si>
  <si>
    <t>Internet of things and its challenges in supply chain management: A rough strength-relation analysis method</t>
  </si>
  <si>
    <t>2-s2.0-85048798263</t>
  </si>
  <si>
    <t>rayyan-218688609</t>
  </si>
  <si>
    <t>Finding differential paths in ARX ciphers through nested monte-carlo search</t>
  </si>
  <si>
    <t>Dwivedi, Ashutosh Dhar and Morawiecki, PaweÅ‚ and WÃ³jtowicz, Sebastian</t>
  </si>
  <si>
    <t>https://www.scopus.com/inward/record.uri?eid=2-s2.0-85048798263&amp;doi=10.24425%2f119362&amp;partnerID=40&amp;md5=9ad10e19f30c31f2a85d3f9176eaa016</t>
  </si>
  <si>
    <t>Polish Academy of Sciences</t>
  </si>
  <si>
    <t>2-s2.0-85020435155</t>
  </si>
  <si>
    <t>rayyan-218688610</t>
  </si>
  <si>
    <t>Enterprise data breach: causes, challenges, prevention, and future directions</t>
  </si>
  <si>
    <t>Cheng, Long and Liu, Fang and Yao, Danfeng Daphne</t>
  </si>
  <si>
    <t>https://www.scopus.com/inward/record.uri?eid=2-s2.0-85020435155&amp;doi=10.1002%2fwidm.1211&amp;partnerID=40&amp;md5=a6046eebfb11503b33b143c5b480c5c6</t>
  </si>
  <si>
    <t>Wiley-Blackwell</t>
  </si>
  <si>
    <t>2-s2.0-85045035827</t>
  </si>
  <si>
    <t>rayyan-218688611</t>
  </si>
  <si>
    <t>Blockchain: A Panacea for Healthcare Cloud-Based Data Security and Privacy?</t>
  </si>
  <si>
    <t>IEEE Cloud Computing</t>
  </si>
  <si>
    <t>Esposito, Christian and De Santis, Alfredo and Tortora, Genny and Chang, Henry and Choo, Kim-Kwang Raymond</t>
  </si>
  <si>
    <t>https://www.scopus.com/inward/record.uri?eid=2-s2.0-85045035827&amp;doi=10.1109%2fMCC.2018.011791712&amp;partnerID=40&amp;md5=2e3b7e8415a6759df88e2b6c5900ae83</t>
  </si>
  <si>
    <t>2-s2.0-85056608483</t>
  </si>
  <si>
    <t>rayyan-218688612</t>
  </si>
  <si>
    <t>Differential cryptanalysis of round-reduced lea</t>
  </si>
  <si>
    <t>Dwivedi, Ashutosh Dhar and Srivastava, Gautam</t>
  </si>
  <si>
    <t>https://www.scopus.com/inward/record.uri?eid=2-s2.0-85056608483&amp;doi=10.1109%2fACCESS.2018.2881130&amp;partnerID=40&amp;md5=e46da62c3038f1e8a78b50724fe6c909</t>
  </si>
  <si>
    <t>2-s2.0-85044450196</t>
  </si>
  <si>
    <t>rayyan-218688613</t>
  </si>
  <si>
    <t>Combining fragmentation and encryption to ensure big data at rest security</t>
  </si>
  <si>
    <t>Heni, Houyem and Abdallah, Marwa Ben and Gargouri, Faiez</t>
  </si>
  <si>
    <t>https://www.scopus.com/inward/record.uri?eid=2-s2.0-85044450196&amp;doi=10.1007%2f978-3-319-76351-4_18&amp;partnerID=40&amp;md5=037e130b5b8aaa6a21f0eeb83576697e</t>
  </si>
  <si>
    <t>2-s2.0-85053602587</t>
  </si>
  <si>
    <t>rayyan-218688614</t>
  </si>
  <si>
    <t>A Lightweight Policy Preserving EHR Sharing Scheme in the Cloud</t>
  </si>
  <si>
    <t>Ying, Zuobin and Wei, Lu and Li, Qi and Liu, Ximeng and Cui, Jie</t>
  </si>
  <si>
    <t>https://www.scopus.com/inward/record.uri?eid=2-s2.0-85053602587&amp;doi=10.1109%2fACCESS.2018.2871170&amp;partnerID=40&amp;md5=f036949a3f73c630f8d4f56bc48440aa</t>
  </si>
  <si>
    <t>2-s2.0-85029472624</t>
  </si>
  <si>
    <t>rayyan-218688615</t>
  </si>
  <si>
    <t>Aligned and non-aligned double JPEG detection using convolutional neural networks</t>
  </si>
  <si>
    <t>Barni, M. and Bondi, L. and Bonettini, N. and Bestagini, P. and Costanzo, A. and Maggini, M. and Tondi, B. and Tubaro, S.</t>
  </si>
  <si>
    <t>https://www.scopus.com/inward/record.uri?eid=2-s2.0-85029472624&amp;doi=10.1016%2fj.jvcir.2017.09.003&amp;partnerID=40&amp;md5=1ca62a632c26e64c808ae2e604f5d3dd</t>
  </si>
  <si>
    <t>2-s2.0-85019636693</t>
  </si>
  <si>
    <t>rayyan-218688616</t>
  </si>
  <si>
    <t>SRTS: A Self-Recoverable Time Synchronization for sensor networks of healthcare IoT</t>
  </si>
  <si>
    <t>Qiu, Tie and Liu, Xize and Han, Min and Li, Mingchu and Zhang, Yushuang</t>
  </si>
  <si>
    <t>https://www.scopus.com/inward/record.uri?eid=2-s2.0-85019636693&amp;doi=10.1016%2fj.comnet.2017.05.011&amp;partnerID=40&amp;md5=74fef1bb8838b03e5356b3eff65e247c</t>
  </si>
  <si>
    <t>2-s2.0-85037531212</t>
  </si>
  <si>
    <t>rayyan-218688617</t>
  </si>
  <si>
    <t>Survey on Privacy Preserving Techniques for Blockchain Technology</t>
  </si>
  <si>
    <t>Zhu, Liehuang and Gao, Feng and Shen, Meng and Li, Yandong and Zheng, Baokun and Mao, Hongliang and Wu, Zhen</t>
  </si>
  <si>
    <t>https://www.scopus.com/inward/record.uri?eid=2-s2.0-85037531212&amp;doi=10.7544%2fissn1000-1239.2017.20170471&amp;partnerID=40&amp;md5=d8bf1bee0f2bc94f33e60a45089f4ed9</t>
  </si>
  <si>
    <t>2-s2.0-85035748493</t>
  </si>
  <si>
    <t>rayyan-218688618</t>
  </si>
  <si>
    <t>Ciphertext-Policy Attribute-Based Encryption with Delegated Equality Test in Cloud Computing</t>
  </si>
  <si>
    <t>Wang, Qiang and Peng, Li and Xiong, Hu and Sun, Jianfei and Qin, Zhiguang</t>
  </si>
  <si>
    <t>https://www.scopus.com/inward/record.uri?eid=2-s2.0-85035748493&amp;doi=10.1109%2fACCESS.2017.2775741&amp;partnerID=40&amp;md5=e672179c79acb1d754e419671c891203</t>
  </si>
  <si>
    <t>2-s2.0-85031032815</t>
  </si>
  <si>
    <t>rayyan-218688619</t>
  </si>
  <si>
    <t>How emerging digital technologies affect operations management through co-creation. Empirical evidence from the maritime industry</t>
  </si>
  <si>
    <t>Agrifoglio, Rocco and Cannavale, Chiara and Laurenza, Elena and Metallo, Concetta</t>
  </si>
  <si>
    <t>https://www.scopus.com/inward/record.uri?eid=2-s2.0-85031032815&amp;doi=10.1080%2f09537287.2017.1375150&amp;partnerID=40&amp;md5=6b76edaef57a32ac94d91378c3331f82</t>
  </si>
  <si>
    <t>2-s2.0-85016438960</t>
  </si>
  <si>
    <t>rayyan-218688620</t>
  </si>
  <si>
    <t>A general framework for secure sharing of personal health records in cloud system</t>
  </si>
  <si>
    <t>Journal of Computer and System Sciences</t>
  </si>
  <si>
    <t>Au, Man Ho and Yuen, Tsz Hon and Liu, Joseph K. and Susilo, Willy and Huang, Xinyi and Xiang, Yang and Jiang, Zoe L.</t>
  </si>
  <si>
    <t>https://www.scopus.com/inward/record.uri?eid=2-s2.0-85016438960&amp;doi=10.1016%2fj.jcss.2017.03.002&amp;partnerID=40&amp;md5=a2e71bcab56b81c3fd55ad0b6a3c210d</t>
  </si>
  <si>
    <t>2-s2.0-85048387353</t>
  </si>
  <si>
    <t>rayyan-218688621</t>
  </si>
  <si>
    <t>Metrics for assessing blockchain-based healthcare decentralized apps</t>
  </si>
  <si>
    <t>2017 IEEE 19th International Conference on e-Health Networking, Applications and Services, Healthcom 2017</t>
  </si>
  <si>
    <t>Zhang, Peng and Walker, Michael A. and White, Jules and Schmidt, Douglas C. and Lenz, Gunther</t>
  </si>
  <si>
    <t>https://www.scopus.com/inward/record.uri?eid=2-s2.0-85048387353&amp;doi=10.1109%2fHealthCom.2017.8210842&amp;partnerID=40&amp;md5=84a59509949dcf337f14019904c8591d</t>
  </si>
  <si>
    <t>2-s2.0-85030244602</t>
  </si>
  <si>
    <t>rayyan-218688622</t>
  </si>
  <si>
    <t>Transferable Deep-CNN Features for Detecting Digital and Print-Scanned Morphed Face Images</t>
  </si>
  <si>
    <t>Raghavendra, R. and Raja, Kiran B. and Venkatesh, Sushma and Busch, Christoph</t>
  </si>
  <si>
    <t>https://www.scopus.com/inward/record.uri?eid=2-s2.0-85030244602&amp;doi=10.1109%2fCVPRW.2017.228&amp;partnerID=40&amp;md5=5281945199764b658bd061dec059d442</t>
  </si>
  <si>
    <t>2-s2.0-85032947422</t>
  </si>
  <si>
    <t>rayyan-218688623</t>
  </si>
  <si>
    <t>Blockchain distributed ledger technologies for biomedical and health care applications</t>
  </si>
  <si>
    <t>Kuo, Tsung-Ting and Kim, Hyeon-Eui and Ohno-Machado, Lucila</t>
  </si>
  <si>
    <t>https://www.scopus.com/inward/record.uri?eid=2-s2.0-85032947422&amp;doi=10.1093%2fjamia%2focx068&amp;partnerID=40&amp;md5=6ebfc8c2241a0d974d3324a882e1dc04</t>
  </si>
  <si>
    <t>2-s2.0-85034951430</t>
  </si>
  <si>
    <t>rayyan-218688624</t>
  </si>
  <si>
    <t>Parallel Blockchain: Concept, Methods and Issues</t>
  </si>
  <si>
    <t>Zidonghua Xuebao/Acta Automatica Sinica</t>
  </si>
  <si>
    <t>Yuan, Yong and Wang, Fei-Yue</t>
  </si>
  <si>
    <t>https://www.scopus.com/inward/record.uri?eid=2-s2.0-85034951430&amp;doi=10.16383%2fj.aas.2017.c170543&amp;partnerID=40&amp;md5=f874a8eff2e56cdadd4cecf974f548b2</t>
  </si>
  <si>
    <t>2-s2.0-85043378612</t>
  </si>
  <si>
    <t>rayyan-218688625</t>
  </si>
  <si>
    <t>E-healthcare system to monitor vital signs</t>
  </si>
  <si>
    <t>Al-Shaher, Mohamed Adel and Al-Khafaji, Nassir Jabir</t>
  </si>
  <si>
    <t>https://www.scopus.com/inward/record.uri?eid=2-s2.0-85043378612&amp;doi=10.1109%2fECAI.2017.8166485&amp;partnerID=40&amp;md5=1483bf2f666ee1e60da8322651eb5fca</t>
  </si>
  <si>
    <t>2-s2.0-85030314760</t>
  </si>
  <si>
    <t>rayyan-218688626</t>
  </si>
  <si>
    <t>A Survey on Security and Privacy Issues in Internet-of-Things</t>
  </si>
  <si>
    <t>Yang, Yuchen and Wu, Longfei and Yin, Guisheng and Li, Lijie and Zhao, Hongbin</t>
  </si>
  <si>
    <t>https://www.scopus.com/inward/record.uri?eid=2-s2.0-85030314760&amp;doi=10.1109%2fJIOT.2017.2694844&amp;partnerID=40&amp;md5=9214c97ec84cfc6525c0129e867b665d</t>
  </si>
  <si>
    <t>2-s2.0-85035780227</t>
  </si>
  <si>
    <t>rayyan-218688627</t>
  </si>
  <si>
    <t>Layering Security at Global Control Points to Secure Unmodified Software</t>
  </si>
  <si>
    <t>Proceedings - 2017 IEEE Cybersecurity Development Conference, SecDev 2017</t>
  </si>
  <si>
    <t>Ruoti, Scott and Seamons, Kent and Zappala, Daniel</t>
  </si>
  <si>
    <t>https://www.scopus.com/inward/record.uri?eid=2-s2.0-85035780227&amp;doi=10.1109%2fSecDev.2017.20&amp;partnerID=40&amp;md5=4fdb39667c24ad911314802a0d403e47</t>
  </si>
  <si>
    <t>2-s2.0-85029737640</t>
  </si>
  <si>
    <t>rayyan-218688629</t>
  </si>
  <si>
    <t>Text watermarking design based on invisible characters</t>
  </si>
  <si>
    <t>Nanjing Li Gong Daxue Xuebao/Journal of Nanjing University of Science and Technology</t>
  </si>
  <si>
    <t>Zhang, Zhenyu and Li, Qianmu and Qi, Yong</t>
  </si>
  <si>
    <t>https://www.scopus.com/inward/record.uri?eid=2-s2.0-85029737640&amp;doi=10.14177%2fj.cnki.32-1397n.2017.41.04.002&amp;partnerID=40&amp;md5=687b1b877b90656e13af4bf61f93def0</t>
  </si>
  <si>
    <t>Nanjing University of Science and Technology</t>
  </si>
  <si>
    <t>2-s2.0-85032186134</t>
  </si>
  <si>
    <t>rayyan-218688631</t>
  </si>
  <si>
    <t>Experimental validation of fuzzy PID control of flexible joint system in presence of uncertainties</t>
  </si>
  <si>
    <t>Bilal, Hazrat and Yao, Wei and Guo, Yu and Wu, Yifei and Guo, Jian</t>
  </si>
  <si>
    <t>https://www.scopus.com/inward/record.uri?eid=2-s2.0-85032186134&amp;doi=10.23919%2fChiCC.2017.8028015&amp;partnerID=40&amp;md5=e3d74125f59edaf605a8b5cb624c2aae</t>
  </si>
  <si>
    <t>2-s2.0-85034762547</t>
  </si>
  <si>
    <t>rayyan-218688632</t>
  </si>
  <si>
    <t>A Medical Data Sharing Model via Blockchain</t>
  </si>
  <si>
    <t>Xue, Teng-Fei and Fu, Qun-Chao and Wang, Cong and Wang, Xin-Yan</t>
  </si>
  <si>
    <t>https://www.scopus.com/inward/record.uri?eid=2-s2.0-85034762547&amp;doi=10.16383%2fj.aas.2017.c160661&amp;partnerID=40&amp;md5=2a345efe9b5f694b7f56c754a3cc74ab</t>
  </si>
  <si>
    <t>2-s2.0-85020258052</t>
  </si>
  <si>
    <t>rayyan-218688633</t>
  </si>
  <si>
    <t>Data mining in educational technology classroom research: Can it make a contribution?</t>
  </si>
  <si>
    <t>Computers and Education</t>
  </si>
  <si>
    <t>Angeli, Charoula and Howard, Sarah K. and Ma, Jun and Yang, Jie and Kirschner, Paul A.</t>
  </si>
  <si>
    <t>https://www.scopus.com/inward/record.uri?eid=2-s2.0-85020258052&amp;doi=10.1016%2fj.compedu.2017.05.021&amp;partnerID=40&amp;md5=8a2adc7753353085a219e5da072fc8b2</t>
  </si>
  <si>
    <t>2-s2.0-85064841979</t>
  </si>
  <si>
    <t>rayyan-218688634</t>
  </si>
  <si>
    <t>With friends like these, who needs adversaries?</t>
  </si>
  <si>
    <t>Jetley, Saumya and Lord, Nicholas A. and Torr, Philip H.S.</t>
  </si>
  <si>
    <t>https://www.scopus.com/inward/record.uri?eid=2-s2.0-85064841979&amp;partnerID=40&amp;md5=798b5c4eadf1e6b0a737555ca9b73f3d</t>
  </si>
  <si>
    <t>2-s2.0-85030231919</t>
  </si>
  <si>
    <t>rayyan-218688635</t>
  </si>
  <si>
    <t>Survey of consensus protocols on blockchain applications</t>
  </si>
  <si>
    <t>2017 4th International Conference on Advanced Computing and Communication Systems, ICACCS 2017</t>
  </si>
  <si>
    <t>Sankar, Lakshmi Siva and Sindhu, M. and Sethumadhavan, M.</t>
  </si>
  <si>
    <t>https://www.scopus.com/inward/record.uri?eid=2-s2.0-85030231919&amp;doi=10.1109%2fICACCS.2017.8014672&amp;partnerID=40&amp;md5=94774a944da2a8a3b2bb0b9440644644</t>
  </si>
  <si>
    <t>2-s2.0-85027500698</t>
  </si>
  <si>
    <t>rayyan-218688636</t>
  </si>
  <si>
    <t>Secure Communication Method Based on Encryption and Steganography</t>
  </si>
  <si>
    <t>Proceedings - 2017 21st International Conference on Control Systems and Computer, CSCS 2017</t>
  </si>
  <si>
    <t>Duluta, Andrei and Mocanu, Stefan and Pietraru, Radu and Merezeanu, Daniel and Saru, Daniela</t>
  </si>
  <si>
    <t>https://www.scopus.com/inward/record.uri?eid=2-s2.0-85027500698&amp;doi=10.1109%2fCSCS.2017.70&amp;partnerID=40&amp;md5=3c929805732b8263f2cb12939bffc868</t>
  </si>
  <si>
    <t>2-s2.0-85062377692</t>
  </si>
  <si>
    <t>rayyan-218688637</t>
  </si>
  <si>
    <t>Applying Blockchain Technology for Health Information Exchange and Persistent Monitoring for Clinical Trials</t>
  </si>
  <si>
    <t>AMIA ... Annual Symposium proceedings. AMIA Symposium</t>
  </si>
  <si>
    <t>1942597X</t>
  </si>
  <si>
    <t>Zhuang, Yu and Sheets, Lincoln and Shae, Zonyin and Tsai, Jeffrey J P and Shyu, Chi-Ren</t>
  </si>
  <si>
    <t>https://www.scopus.com/inward/record.uri?eid=2-s2.0-85062377692&amp;partnerID=40&amp;md5=5ea611c20bfa240cd08e051a17c8fe4c</t>
  </si>
  <si>
    <t>2-s2.0-85029421333</t>
  </si>
  <si>
    <t>rayyan-218688638</t>
  </si>
  <si>
    <t>Separable Reversible Data Hiding for Encrypted Palette Images with Color Partitioning and Flipping Verification</t>
  </si>
  <si>
    <t>Wu, Han-Zhou and Shi, Yun-Qing and Wang, Hong-Xia and Zhou, Lin-Na</t>
  </si>
  <si>
    <t>https://www.scopus.com/inward/record.uri?eid=2-s2.0-85029421333&amp;doi=10.1109%2fTCSVT.2016.2556585&amp;partnerID=40&amp;md5=aff58dd2715867492d215e7707be65a3</t>
  </si>
  <si>
    <t>2-s2.0-85028847775</t>
  </si>
  <si>
    <t>rayyan-218688639</t>
  </si>
  <si>
    <t>Dynamic Encrypted Data Sharing Scheme Based on Conditional Proxy Broadcast Re-Encryption for Cloud Storage</t>
  </si>
  <si>
    <t>Jiang, Linmei and Guo, Donghui</t>
  </si>
  <si>
    <t>https://www.scopus.com/inward/record.uri?eid=2-s2.0-85028847775&amp;doi=10.1109%2fACCESS.2017.2726584&amp;partnerID=40&amp;md5=51f92ff9a98e7291906a22e2106acd5c</t>
  </si>
  <si>
    <t>2-s2.0-85030558218</t>
  </si>
  <si>
    <t>rayyan-218688640</t>
  </si>
  <si>
    <t>Cyber-healthcare cloud computing interoperability using the HL7-CDA standard</t>
  </si>
  <si>
    <t>Lubamba, Claude and Bagula, Antoine</t>
  </si>
  <si>
    <t>https://www.scopus.com/inward/record.uri?eid=2-s2.0-85030558218&amp;doi=10.1109%2fISCC.2017.8024513&amp;partnerID=40&amp;md5=64d194adb75424da69664013ecc24970</t>
  </si>
  <si>
    <t>2-s2.0-85056880854</t>
  </si>
  <si>
    <t>rayyan-218688641</t>
  </si>
  <si>
    <t>Towards using blockchain technology for eHealth data access management</t>
  </si>
  <si>
    <t>International Conference on Advances in Biomedical Engineering, ICABME</t>
  </si>
  <si>
    <t>Rifi, Nabil and Rachkidi, Elie and Agoulmine, Nazim and Taher, Nada Chendeb</t>
  </si>
  <si>
    <t>https://www.scopus.com/inward/record.uri?eid=2-s2.0-85056880854&amp;doi=10.1109%2fICABME.2017.8167555&amp;partnerID=40&amp;md5=78abf5230ccb5de5942df056ba040fcd</t>
  </si>
  <si>
    <t>2-s2.0-85038078043</t>
  </si>
  <si>
    <t>rayyan-218688642</t>
  </si>
  <si>
    <t>Performance modeling of PBFT consensus process for permissioned blockchain network (hyperledger fabric)</t>
  </si>
  <si>
    <t>Proceedings of the IEEE Symposium on Reliable Distributed Systems</t>
  </si>
  <si>
    <t>Sukhwani, Harish and MartÃ­nez, JosÃ© M. and Chang, Xiaolin and Trivedi, Kishor S. and Rindos, Andy</t>
  </si>
  <si>
    <t>https://www.scopus.com/inward/record.uri?eid=2-s2.0-85038078043&amp;doi=10.1109%2fSRDS.2017.36&amp;partnerID=40&amp;md5=497ac5a28617e1048f0c2dce2d369cb8</t>
  </si>
  <si>
    <t>2-s2.0-85027276122</t>
  </si>
  <si>
    <t>rayyan-218688643</t>
  </si>
  <si>
    <t>Decentralised Runtime Monitoring for Access Control Systems in Cloud Federations</t>
  </si>
  <si>
    <t>Ferdous, Md Sadek and Margheri, Andrea and Paci, Federica and Yang, Mu and Sassone, Vladimiro</t>
  </si>
  <si>
    <t>https://www.scopus.com/inward/record.uri?eid=2-s2.0-85027276122&amp;doi=10.1109%2fICDCS.2017.178&amp;partnerID=40&amp;md5=5b9a3ae0edf6c494192e925cdaeeb0ee</t>
  </si>
  <si>
    <t>2-s2.0-85030992832</t>
  </si>
  <si>
    <t>rayyan-218688644</t>
  </si>
  <si>
    <t>Blockchain world - Feeding the blockchain beast if bitcoin ever does go mainstream, the electricity needed to sustain it will be enormous</t>
  </si>
  <si>
    <t>IEEE Spectrum</t>
  </si>
  <si>
    <t>Fairley, Peter</t>
  </si>
  <si>
    <t>https://www.scopus.com/inward/record.uri?eid=2-s2.0-85030992832&amp;doi=10.1109%2fMSPEC.2017.8048837&amp;partnerID=40&amp;md5=56ae55f196685080414ba90309d86bc6</t>
  </si>
  <si>
    <t>2-s2.0-85035343801</t>
  </si>
  <si>
    <t>rayyan-218688645</t>
  </si>
  <si>
    <t>Densely connected convolutional networks</t>
  </si>
  <si>
    <t>Huang, Gao and Liu, Zhuang and Van Der Maaten, Laurens and Weinberger, Kilian Q.</t>
  </si>
  <si>
    <t>https://www.scopus.com/inward/record.uri?eid=2-s2.0-85035343801&amp;doi=10.1109%2fCVPR.2017.243&amp;partnerID=40&amp;md5=9e4f9c513c4495593f150e8ca89c9ebd</t>
  </si>
  <si>
    <t>2-s2.0-85030265823</t>
  </si>
  <si>
    <t>rayyan-218688646</t>
  </si>
  <si>
    <t>A Counter-Forensic Method for CNN-Based Camera Model Identification</t>
  </si>
  <si>
    <t>Guera, David and Wang, Yu and Bondi, Luca and Bestagini, Paolo and Tubaro, Stefano and Delp, Edward J.</t>
  </si>
  <si>
    <t>https://www.scopus.com/inward/record.uri?eid=2-s2.0-85030265823&amp;doi=10.1109%2fCVPRW.2017.230&amp;partnerID=40&amp;md5=2567528e735f4e0fc909bde5f1141385</t>
  </si>
  <si>
    <t>2-s2.0-85042348739</t>
  </si>
  <si>
    <t>rayyan-218688647</t>
  </si>
  <si>
    <t>Evaluating physical-layer security for secondary users in cognitive radio systems with attackers</t>
  </si>
  <si>
    <t>Proceedings - IEEE Military Communications Conference MILCOM</t>
  </si>
  <si>
    <t>Rawat, Danda B. and Malomo, Olumide and Bajracharya, Chandra and Song, Min</t>
  </si>
  <si>
    <t>https://www.scopus.com/inward/record.uri?eid=2-s2.0-85042348739&amp;doi=10.1109%2fMILCOM.2017.8170855&amp;partnerID=40&amp;md5=e2f022f3c6999e5cc5ae7bd439e8b7f1</t>
  </si>
  <si>
    <t>2-s2.0-85039918527</t>
  </si>
  <si>
    <t>rayyan-218688648</t>
  </si>
  <si>
    <t>A survey on anti-forensics techniques</t>
  </si>
  <si>
    <t>GÃ¼l, Murat and Kugu, Emin</t>
  </si>
  <si>
    <t>https://www.scopus.com/inward/record.uri?eid=2-s2.0-85039918527&amp;doi=10.1109%2fIDAP.2017.8090341&amp;partnerID=40&amp;md5=a3467d7c1ba22d85927e53451a3c66f7</t>
  </si>
  <si>
    <t>2-s2.0-85051745482</t>
  </si>
  <si>
    <t>rayyan-218688649</t>
  </si>
  <si>
    <t>A New Method of Image Steganography Using 7th Bit of a Pixel as Indicator by Introducing the Successive Temporary Pixel in the Gray Scale Image</t>
  </si>
  <si>
    <t>Joshi, Kamaldeep and Gill, Swati and Yadav, Rajkumar</t>
  </si>
  <si>
    <t>https://www.scopus.com/inward/record.uri?eid=2-s2.0-85051745482&amp;doi=10.1155%2f2018%2f9475142&amp;partnerID=40&amp;md5=7f36d4df51e703032246c8dee8e89ffa</t>
  </si>
  <si>
    <t>2-s2.0-85049371558</t>
  </si>
  <si>
    <t>rayyan-218688650</t>
  </si>
  <si>
    <t>InfiniteChain: A multi-chain architecture with distributed auditing of sidechains for public blockchains</t>
  </si>
  <si>
    <t>Hwang, Gwan-Hwan and Chen, Po-Han and Lu, Chun-Hao and Chiu, Chun and Lin, Hsuan-Cheng and Jheng, An-Jie</t>
  </si>
  <si>
    <t>https://www.scopus.com/inward/record.uri?eid=2-s2.0-85049371558&amp;doi=10.1007%2f978-3-319-94478-4_4&amp;partnerID=40&amp;md5=fe2690bfa84da558bf3d52ec05043a5c</t>
  </si>
  <si>
    <t>2-s2.0-85008686816</t>
  </si>
  <si>
    <t>rayyan-218688651</t>
  </si>
  <si>
    <t>Digital multimedia audio forensics: past, present and future</t>
  </si>
  <si>
    <t>Zakariah, Mohammed and Khan, Muhammad Khurram and Malik, Hafiz</t>
  </si>
  <si>
    <t>https://www.scopus.com/inward/record.uri?eid=2-s2.0-85008686816&amp;doi=10.1007%2fs11042-016-4277-2&amp;partnerID=40&amp;md5=1654466b16a4c7abcf1221d0b3bfecce</t>
  </si>
  <si>
    <t>2-s2.0-85032746588</t>
  </si>
  <si>
    <t>rayyan-218688652</t>
  </si>
  <si>
    <t>Privacy Preservation in e-Healthcare Environments: State of the Art and Future Directions</t>
  </si>
  <si>
    <t>Sahi, Muneeb Ahmed and Abbas, Haider and Saleem, Kashif and Yang, Xiaodong and Derhab, Abdelouahid and Orgun, Mehmet A. and Iqbal, Waseem and Rashid, Imran and Yaseen, Asif</t>
  </si>
  <si>
    <t>https://www.scopus.com/inward/record.uri?eid=2-s2.0-85032746588&amp;doi=10.1109%2fACCESS.2017.2767561&amp;partnerID=40&amp;md5=d5320efbfbfe13f888d5ec71dcfcfe9f</t>
  </si>
  <si>
    <t>2-s2.0-85055213262</t>
  </si>
  <si>
    <t>rayyan-218688653</t>
  </si>
  <si>
    <t>Proof of Delivery of Digital Assets Using Blockchain and Smart Contracts</t>
  </si>
  <si>
    <t>Hasan, Haya R. and Salah, Khaled</t>
  </si>
  <si>
    <t>https://www.scopus.com/inward/record.uri?eid=2-s2.0-85055213262&amp;doi=10.1109%2fACCESS.2018.2876971&amp;partnerID=40&amp;md5=2a7db8f2db2235d06a7679b2ab947723</t>
  </si>
  <si>
    <t>2-s2.0-85090254314</t>
  </si>
  <si>
    <t>rayyan-218688654</t>
  </si>
  <si>
    <t>Improving data loss prevention using classification</t>
  </si>
  <si>
    <t>Karamani, Brunela</t>
  </si>
  <si>
    <t>https://www.scopus.com/inward/record.uri?eid=2-s2.0-85090254314&amp;doi=10.1007%2f978-3-319-75928-9_16&amp;partnerID=40&amp;md5=528b846d112f253ebd0a6534b91daf92</t>
  </si>
  <si>
    <t>2-s2.0-85032339188</t>
  </si>
  <si>
    <t>rayyan-218688655</t>
  </si>
  <si>
    <t>Engineering Scalable, Secure, Multi-Tenant Cloud for Healthcare Data</t>
  </si>
  <si>
    <t>Proceedings - 2017 IEEE 13th World Congress on Services, SERVICES 2017</t>
  </si>
  <si>
    <t>Dean, Daniel J. and Ranchal, Rohit and Gu, Yu and Sailer, Anca and Khan, Shakil and Beaty, Kirk and Bakthavachalam, Senthil and Yu, Yichong and Ruan, Yaoping and Bastide, Paul</t>
  </si>
  <si>
    <t>https://www.scopus.com/inward/record.uri?eid=2-s2.0-85032339188&amp;doi=10.1109%2fSERVICES.2017.13&amp;partnerID=40&amp;md5=4407b0b2a0d2f79c50f2f3547bf705e5</t>
  </si>
  <si>
    <t>2-s2.0-85055429866</t>
  </si>
  <si>
    <t>rayyan-218688656</t>
  </si>
  <si>
    <t>HiDDeN: Hiding data with deep networks</t>
  </si>
  <si>
    <t>Zhu, Jiren and Kaplan, Russell and Johnson, Justin and Fei-Fei, Li</t>
  </si>
  <si>
    <t>https://www.scopus.com/inward/record.uri?eid=2-s2.0-85055429866&amp;doi=10.1007%2f978-3-030-01267-0_40&amp;partnerID=40&amp;md5=336881487dee156986bb8a5798ad4233</t>
  </si>
  <si>
    <t>2-s2.0-85040641343</t>
  </si>
  <si>
    <t>rayyan-218688657</t>
  </si>
  <si>
    <t>A Probabilistic Approach for Guilty Agent Detection using Bigraph after Distribution of Sample Data</t>
  </si>
  <si>
    <t>https://www.scopus.com/inward/record.uri?eid=2-s2.0-85040641343&amp;doi=10.1016%2fj.procs.2017.12.085&amp;partnerID=40&amp;md5=62277384933f1ba7e00b76ef88c94657</t>
  </si>
  <si>
    <t>2-s2.0-85057550526</t>
  </si>
  <si>
    <t>rayyan-218688658</t>
  </si>
  <si>
    <t>Blockchain technology: A data framework to improve validity, trust, and accountability of information exchange in health professions education</t>
  </si>
  <si>
    <t>Academic Medicine</t>
  </si>
  <si>
    <t>Funk, Eric and Riddell, Jeff and Ankel, Felix and Cabrera, Daniel</t>
  </si>
  <si>
    <t>https://www.scopus.com/inward/record.uri?eid=2-s2.0-85057550526&amp;doi=10.1097%2fACM.0000000000002326&amp;partnerID=40&amp;md5=ee8ca69ce278fe91a5bdd739a87c0f5f</t>
  </si>
  <si>
    <t>2-s2.0-85060547247</t>
  </si>
  <si>
    <t>rayyan-218688659</t>
  </si>
  <si>
    <t>Potential value of patient record review to assess and improve patient safety in general practice: A systematic review</t>
  </si>
  <si>
    <t>European Journal of General Practice</t>
  </si>
  <si>
    <t>Madden, Caoimhe and Lydon, SinÃ©ead and Curran, Ciara and Murphy, Andrew W. and Oâ€™connor, Paul</t>
  </si>
  <si>
    <t>https://www.scopus.com/inward/record.uri?eid=2-s2.0-85060547247&amp;doi=10.1080%2f13814788.2018.1491963&amp;partnerID=40&amp;md5=adae6482d6b330ff9a524fd14f0597cc</t>
  </si>
  <si>
    <t>Taylor and Francis Ltd</t>
  </si>
  <si>
    <t>2-s2.0-85032867530</t>
  </si>
  <si>
    <t>rayyan-218688660</t>
  </si>
  <si>
    <t>Blockchain as an Audit-Able Communication Channel</t>
  </si>
  <si>
    <t>Suzuki, Shigeya and Murai, Jun</t>
  </si>
  <si>
    <t>https://www.scopus.com/inward/record.uri?eid=2-s2.0-85032867530&amp;doi=10.1109%2fCOMPSAC.2017.72&amp;partnerID=40&amp;md5=6b55d575813efb252d77c732e7066c0e</t>
  </si>
  <si>
    <t>2-s2.0-85056178098</t>
  </si>
  <si>
    <t>rayyan-218688661</t>
  </si>
  <si>
    <t>A New Kind of Conditional Proxy Re-Encryption for Secure Cloud Storage</t>
  </si>
  <si>
    <t>Zeng, Peng and Choo, Kim-Kwang Raymond</t>
  </si>
  <si>
    <t>https://www.scopus.com/inward/record.uri?eid=2-s2.0-85056178098&amp;doi=10.1109%2fACCESS.2018.2879479&amp;partnerID=40&amp;md5=1000fd5c046b32de18b645c6784e5277</t>
  </si>
  <si>
    <t>2-s2.0-85032344222</t>
  </si>
  <si>
    <t>rayyan-218688662</t>
  </si>
  <si>
    <t>Blockchain consensus protocols in the wild</t>
  </si>
  <si>
    <t>Leibniz International Proceedings in Informatics, LIPIcs</t>
  </si>
  <si>
    <t>Cachin, Christian and VukoliÄ‡, Marko</t>
  </si>
  <si>
    <t>https://www.scopus.com/inward/record.uri?eid=2-s2.0-85032344222&amp;doi=10.4230%2fLIPIcs.DISC.2017.1&amp;partnerID=40&amp;md5=5ac0bf75328d3efebfaf577902abdb7e</t>
  </si>
  <si>
    <t>Schloss Dagstuhl- Leibniz-Zentrum fur Informatik GmbH, Dagstuhl Publishing</t>
  </si>
  <si>
    <t>2-s2.0-85057049333</t>
  </si>
  <si>
    <t>rayyan-218688663</t>
  </si>
  <si>
    <t>BaDS: Blockchain-based architecture for data sharing with ABS and CP-ABE in IoT</t>
  </si>
  <si>
    <t>Zhang, Yunru and He, Debiao and Choo, Kim-Kwang Raymond</t>
  </si>
  <si>
    <t>https://www.scopus.com/inward/record.uri?eid=2-s2.0-85057049333&amp;doi=10.1155%2f2018%2f2783658&amp;partnerID=40&amp;md5=a9c97f9a94dd2ff2338632c8bbfc5c0a</t>
  </si>
  <si>
    <t>2-s2.0-85032342840</t>
  </si>
  <si>
    <t>rayyan-218688664</t>
  </si>
  <si>
    <t>Interconnected Personal Health Record Ecosystem Using IoT Cloud Platform and HL7 FHIR</t>
  </si>
  <si>
    <t>Proceedings - 2017 IEEE International Conference on Healthcare Informatics, ICHI 2017</t>
  </si>
  <si>
    <t>Hong, Jaeki and Morris, Peter and Seo, Jonghwa</t>
  </si>
  <si>
    <t>https://www.scopus.com/inward/record.uri?eid=2-s2.0-85032342840&amp;doi=10.1109%2fICHI.2017.82&amp;partnerID=40&amp;md5=38ea9e1da28219aeb48f6672d60a2edc</t>
  </si>
  <si>
    <t>2-s2.0-85020435750</t>
  </si>
  <si>
    <t>rayyan-218688665</t>
  </si>
  <si>
    <t>An Efficient Public Auditing Protocol with Novel Dynamic Structure for Cloud Data</t>
  </si>
  <si>
    <t>Shen, Jian and Shen, Jun and Chen, Xiaofeng and Huang, Xinyi and Susilo, Willy</t>
  </si>
  <si>
    <t>https://www.scopus.com/inward/record.uri?eid=2-s2.0-85020435750&amp;doi=10.1109%2fTIFS.2017.2705620&amp;partnerID=40&amp;md5=8bbda801bc667e2f71dab2f1a22c25bf</t>
  </si>
  <si>
    <t>2-s2.0-85063915117</t>
  </si>
  <si>
    <t>rayyan-218688666</t>
  </si>
  <si>
    <t>Image provenance inference through content-based device fingerprint analysis</t>
  </si>
  <si>
    <t>Information Security: Foundations, Technologies and Applications</t>
  </si>
  <si>
    <t>https://www.scopus.com/inward/record.uri?eid=2-s2.0-85063915117&amp;doi=10.1049%2fpbse001e_ch12&amp;partnerID=40&amp;md5=251f128e0836028a7a81445ce7af1cee</t>
  </si>
  <si>
    <t>2-s2.0-85063493737</t>
  </si>
  <si>
    <t>rayyan-218688667</t>
  </si>
  <si>
    <t>Secure and Efficient Data Accessibility in Blockchain Based Healthcare Systems</t>
  </si>
  <si>
    <t>Ramani, Vidhya and Kumar, Tanesh and Bracken, An and Liyanage, Madhusanka and Ylianttila, Mika</t>
  </si>
  <si>
    <t>https://www.scopus.com/inward/record.uri?eid=2-s2.0-85063493737&amp;doi=10.1109%2fGLOCOM.2018.8647221&amp;partnerID=40&amp;md5=6167d8da1ca3362c89e304d7113d99c4</t>
  </si>
  <si>
    <t>2-s2.0-85028979658</t>
  </si>
  <si>
    <t>rayyan-218688668</t>
  </si>
  <si>
    <t>Reversible data hiding based on Shamir's secret sharing for color images over cloud</t>
  </si>
  <si>
    <t>Singh, Priyanka and Raman, Balasubramanian</t>
  </si>
  <si>
    <t>https://www.scopus.com/inward/record.uri?eid=2-s2.0-85028979658&amp;doi=10.1016%2fj.ins.2017.08.077&amp;partnerID=40&amp;md5=1cbc307214e7f10ffe14625e73776df8</t>
  </si>
  <si>
    <t>2-s2.0-85049642741</t>
  </si>
  <si>
    <t>rayyan-218688669</t>
  </si>
  <si>
    <t>Blockchain Technology for Healthcare: Facilitating the Transition to Patient-Driven Interoperability</t>
  </si>
  <si>
    <t>Computational and Structural Biotechnology Journal</t>
  </si>
  <si>
    <t>Gordon, William J. and Catalini, Christian</t>
  </si>
  <si>
    <t>https://www.scopus.com/inward/record.uri?eid=2-s2.0-85049642741&amp;doi=10.1016%2fj.csbj.2018.06.003&amp;partnerID=40&amp;md5=92965a843164e8490d1eb20374d60dfd</t>
  </si>
  <si>
    <t>2-s2.0-85034089311</t>
  </si>
  <si>
    <t>rayyan-218688670</t>
  </si>
  <si>
    <t>One-tag checker: Message-locked integrity auditing on encrypted cloud deduplication storage</t>
  </si>
  <si>
    <t>Liu, Xuefeng and Sun, Wenhai and Lou, Wenjing and Pei, Qingqi and Zhang, Yuqing</t>
  </si>
  <si>
    <t>https://www.scopus.com/inward/record.uri?eid=2-s2.0-85034089311&amp;doi=10.1109%2fINFOCOM.2017.8056999&amp;partnerID=40&amp;md5=2212161fd5a8e84e10b2a51f9fec9562</t>
  </si>
  <si>
    <t>2-s2.0-85032284875</t>
  </si>
  <si>
    <t>rayyan-218688671</t>
  </si>
  <si>
    <t>Dynamic-Hash-Table Based Public Auditing for Secure Cloud Storage</t>
  </si>
  <si>
    <t>Tian, Hui and Chen, Yuxiang and Chang, Chin-Chen and Jiang, Hong and Huang, Yongfeng and Chen, Yonghong and Liu, Jin</t>
  </si>
  <si>
    <t>https://www.scopus.com/inward/record.uri?eid=2-s2.0-85032284875&amp;doi=10.1109%2fTSC.2015.2512589&amp;partnerID=40&amp;md5=45c2661c3d01c5c5f292439a9911aa05</t>
  </si>
  <si>
    <t>2-s2.0-85045070964</t>
  </si>
  <si>
    <t>rayyan-218688672</t>
  </si>
  <si>
    <t>Reversible Data Hiding for DNA Sequence Using Multilevel Histogram Shifting</t>
  </si>
  <si>
    <t>Lee, Suk-Hwan</t>
  </si>
  <si>
    <t>https://www.scopus.com/inward/record.uri?eid=2-s2.0-85045070964&amp;doi=10.1155%2f2018%2f3530969&amp;partnerID=40&amp;md5=c4cba9db868336cab63a8a3749cf988a</t>
  </si>
  <si>
    <t>2-s2.0-85052396593</t>
  </si>
  <si>
    <t>rayyan-218688673</t>
  </si>
  <si>
    <t>Threshold cryptosystems from threshold fully homomorphic encryption</t>
  </si>
  <si>
    <t>Boneh, Dan and Gennaro, Rosario and Goldfeder, Steven and Jain, Aayush and Kim, Sam and Rasmussen, Peter M. R. and Sahai, Amit</t>
  </si>
  <si>
    <t>https://www.scopus.com/inward/record.uri?eid=2-s2.0-85052396593&amp;doi=10.1007%2f978-3-319-96884-1_19&amp;partnerID=40&amp;md5=11d95394a8c00c4b0321d3d633663a76</t>
  </si>
  <si>
    <t>2-s2.0-85056804278</t>
  </si>
  <si>
    <t>rayyan-218688674</t>
  </si>
  <si>
    <t>Deep learning for detecting processing history of images</t>
  </si>
  <si>
    <t>Boroumand, Mehdi and Fridrich, Jessica</t>
  </si>
  <si>
    <t>https://www.scopus.com/inward/record.uri?eid=2-s2.0-85056804278&amp;doi=10.2352%2fISSN.2470-1173.2018.07.MWSF-213&amp;partnerID=40&amp;md5=fb6d048375e249dff6181280dc0b5ea1</t>
  </si>
  <si>
    <t>2-s2.0-85021821156</t>
  </si>
  <si>
    <t>rayyan-218688675</t>
  </si>
  <si>
    <t>Mitigating risks of perishable products in the cyber-physical systems based on the extended MRP model</t>
  </si>
  <si>
    <t>Bogataj, David and Bogataj, Marija and Hudoklin, Domen</t>
  </si>
  <si>
    <t>https://www.scopus.com/inward/record.uri?eid=2-s2.0-85021821156&amp;doi=10.1016%2fj.ijpe.2017.06.028&amp;partnerID=40&amp;md5=9f645c7d2a73440567cb82acf13015be</t>
  </si>
  <si>
    <t>2-s2.0-85042528092</t>
  </si>
  <si>
    <t>rayyan-218688676</t>
  </si>
  <si>
    <t>A novel tree based method for data hiding and integrity in medical images</t>
  </si>
  <si>
    <t>Proceedings - 2017 IEEE International Conference on Electrical, Instrumentation and Communication Engineering, ICEICE 2017</t>
  </si>
  <si>
    <t>Sreejith, R. and Senthil, S.</t>
  </si>
  <si>
    <t>https://www.scopus.com/inward/record.uri?eid=2-s2.0-85042528092&amp;doi=10.1109%2fICEICE.2017.8191946&amp;partnerID=40&amp;md5=52065172efcbaf7a02fb9bc6c5ea9b67</t>
  </si>
  <si>
    <t>2-s2.0-85041119648</t>
  </si>
  <si>
    <t>rayyan-218688677</t>
  </si>
  <si>
    <t>Biometric Traits in Multi-secret Digital Steganography</t>
  </si>
  <si>
    <t>https://www.scopus.com/inward/record.uri?eid=2-s2.0-85041119648&amp;doi=10.1007%2f978-3-319-70742-6_29&amp;partnerID=40&amp;md5=8e0914b07ab365e5a6f3a850b72cd49a</t>
  </si>
  <si>
    <t>2-s2.0-85014890709</t>
  </si>
  <si>
    <t>rayyan-218688678</t>
  </si>
  <si>
    <t>Concealed objects detection based on FWT in active millimeter-wave images</t>
  </si>
  <si>
    <t>Du, Kun and Zhang, Lu and Chen, Wei and Wan, Guolong and Fu, Ruoran</t>
  </si>
  <si>
    <t>https://www.scopus.com/inward/record.uri?eid=2-s2.0-85014890709&amp;doi=10.1117%2f12.2265504&amp;partnerID=40&amp;md5=00308b7265035dcddf15a88348920fc8</t>
  </si>
  <si>
    <t>2-s2.0-84997514437</t>
  </si>
  <si>
    <t>rayyan-218688679</t>
  </si>
  <si>
    <t>VWS: Video surveillance on wheels using cloud in VANETs</t>
  </si>
  <si>
    <t>2015 IEEE 12th Malaysia International Conference on Communications, MICC 2015</t>
  </si>
  <si>
    <t>Joshi, Jetendra and Jain, Kritika and Agarwal, Yash and Deka, Manash Jyoti and Tuteja, Pravit</t>
  </si>
  <si>
    <t>https://www.scopus.com/inward/record.uri?eid=2-s2.0-84997514437&amp;doi=10.1109%2fMICC.2015.7725421&amp;partnerID=40&amp;md5=3e40dd0a3de1c742d5f13fa8b4ad8401</t>
  </si>
  <si>
    <t>2-s2.0-85017018533</t>
  </si>
  <si>
    <t>rayyan-218688680</t>
  </si>
  <si>
    <t>Tackling the digitalization challenge: How to benefit from digitalization in practice</t>
  </si>
  <si>
    <t>International Journal of Information Systems and Project Management</t>
  </si>
  <si>
    <t>Parviainen, PÃ¤ivi and Tihinen, Maarit and KÃ¤Ã¤riÃ¤inen, Jukka and Teppola, Susanna</t>
  </si>
  <si>
    <t>https://www.scopus.com/inward/record.uri?eid=2-s2.0-85017018533&amp;doi=10.12821%2fijispm050104&amp;partnerID=40&amp;md5=f6a995d02f96f908c09ead1c511db1f9</t>
  </si>
  <si>
    <t>SciKA</t>
  </si>
  <si>
    <t>2-s2.0-85003794129</t>
  </si>
  <si>
    <t>rayyan-218688681</t>
  </si>
  <si>
    <t>Exploring the learning capabilities of convolutional neural networks for robust image watermarking</t>
  </si>
  <si>
    <t>Kandi, Haribabu and Mishra, Deepak and Gorthi, Subrahmanyam R.K. Sai</t>
  </si>
  <si>
    <t>https://www.scopus.com/inward/record.uri?eid=2-s2.0-85003794129&amp;doi=10.1016%2fj.cose.2016.11.016&amp;partnerID=40&amp;md5=7de67fb526e5e7f1401515b6b8e5c4db</t>
  </si>
  <si>
    <t>2-s2.0-85027702432</t>
  </si>
  <si>
    <t>rayyan-218688682</t>
  </si>
  <si>
    <t>Towards better availability and accountability for IoT updates by means of a blockchain</t>
  </si>
  <si>
    <t>Proceedings - 2nd IEEE European Symposium on Security and Privacy Workshops, EuroS and PW 2017</t>
  </si>
  <si>
    <t>Boudguiga, Aymen and Bouzerna, Nabil and Granboulan, Louis and Olivereau, Alexis and Quesnel, Flavien and Roger, Anthony and Sirdey, Renaud</t>
  </si>
  <si>
    <t>https://www.scopus.com/inward/record.uri?eid=2-s2.0-85027702432&amp;doi=10.1109%2fEuroSPW.2017.50&amp;partnerID=40&amp;md5=5915d6b7eade4417902f865d616dae8c</t>
  </si>
  <si>
    <t>2-s2.0-84986274465</t>
  </si>
  <si>
    <t>rayyan-218688683</t>
  </si>
  <si>
    <t>Deep residual learning for image recognition</t>
  </si>
  <si>
    <t>He, Kaiming and Zhang, Xiangyu and Ren, Shaoqing and Sun, Jian</t>
  </si>
  <si>
    <t>https://www.scopus.com/inward/record.uri?eid=2-s2.0-84986274465&amp;doi=10.1109%2fCVPR.2016.90&amp;partnerID=40&amp;md5=f67e8d2a623bac88aad535d2c0a6d374</t>
  </si>
  <si>
    <t>2-s2.0-85025675221</t>
  </si>
  <si>
    <t>rayyan-218688684</t>
  </si>
  <si>
    <t>Recasting residual-based local descriptors as convolutional neural networks: An application to image forgery detection</t>
  </si>
  <si>
    <t>IH and MMSec 2017 - Proceedings of the 2017 ACM Workshop on Information Hiding and Multimedia Security</t>
  </si>
  <si>
    <t>Cozzolino, Davide and Poggi, Giovanni and Verdoliva, Luisa</t>
  </si>
  <si>
    <t>https://www.scopus.com/inward/record.uri?eid=2-s2.0-85025675221&amp;doi=10.1145%2f3082031.3083247&amp;partnerID=40&amp;md5=fb1b4593d0bc036ac1f5839780507a23</t>
  </si>
  <si>
    <t>2-s2.0-85020178527</t>
  </si>
  <si>
    <t>rayyan-218688685</t>
  </si>
  <si>
    <t>Blockchain-based trusted computing in social network</t>
  </si>
  <si>
    <t>2016 2nd IEEE International Conference on Computer and Communications, ICCC 2016 - Proceedings</t>
  </si>
  <si>
    <t>Fu, D. and Liri, Fang</t>
  </si>
  <si>
    <t>https://www.scopus.com/inward/record.uri?eid=2-s2.0-85020178527&amp;doi=10.1109%2fCompComm.2016.7924656&amp;partnerID=40&amp;md5=178962e2ea568cd4d1dcfde527fb366e</t>
  </si>
  <si>
    <t>2-s2.0-85019707748</t>
  </si>
  <si>
    <t>rayyan-218688686</t>
  </si>
  <si>
    <t>WannaCry, Cybersecurity and Health Information Technology: A Time to Act</t>
  </si>
  <si>
    <t>Ehrenfeld, Jesse M.</t>
  </si>
  <si>
    <t>https://www.scopus.com/inward/record.uri?eid=2-s2.0-85019707748&amp;doi=10.1007%2fs10916-017-0752-1&amp;partnerID=40&amp;md5=e5b114b94894a3b062f075769479bcd7</t>
  </si>
  <si>
    <t>2-s2.0-85030627247</t>
  </si>
  <si>
    <t>rayyan-218688687</t>
  </si>
  <si>
    <t>Blockchain Technology in Finance</t>
  </si>
  <si>
    <t>Treleaven, Philip and Brown, Richard Gendal and Yang, Danny</t>
  </si>
  <si>
    <t>https://www.scopus.com/inward/record.uri?eid=2-s2.0-85030627247&amp;doi=10.1109%2fMC.2017.3571047&amp;partnerID=40&amp;md5=08d72b26e9abd2a8d71bc150568bf106</t>
  </si>
  <si>
    <t>2-s2.0-85047753527</t>
  </si>
  <si>
    <t>rayyan-218688688</t>
  </si>
  <si>
    <t>An improved P2P file system scheme based on IPFS and Blockchain</t>
  </si>
  <si>
    <t>Chen, Yongle and Li, Hui and Li, Kejiao and Zhang, Jiyang</t>
  </si>
  <si>
    <t>https://www.scopus.com/inward/record.uri?eid=2-s2.0-85047753527&amp;doi=10.1109%2fBigData.2017.8258226&amp;partnerID=40&amp;md5=46c240e745f36634120a31ab555148fc</t>
  </si>
  <si>
    <t>2-s2.0-84988724975</t>
  </si>
  <si>
    <t>rayyan-218688689</t>
  </si>
  <si>
    <t>A General Control Method for Multilevel Converters Based on Knapsack Problem</t>
  </si>
  <si>
    <t>IEEE Transactions on Power Electronics</t>
  </si>
  <si>
    <t>Amini, Jalal and Viki, Abbas Hooshmand and Radan, Ahmad and Moallem, Mehrdad</t>
  </si>
  <si>
    <t>https://www.scopus.com/inward/record.uri?eid=2-s2.0-84988724975&amp;doi=10.1109%2fTPEL.2016.2522939&amp;partnerID=40&amp;md5=db6a31ea44160bc4245864c74555b7fb</t>
  </si>
  <si>
    <t>2-s2.0-84986296808</t>
  </si>
  <si>
    <t>rayyan-218688690</t>
  </si>
  <si>
    <t>Rethinking the Inception Architecture for Computer Vision</t>
  </si>
  <si>
    <t>Szegedy, Christian and Vanhoucke, Vincent and Ioffe, Sergey and Shlens, Jon and Wojna, Zbigniew</t>
  </si>
  <si>
    <t>https://www.scopus.com/inward/record.uri?eid=2-s2.0-84986296808&amp;doi=10.1109%2fCVPR.2016.308&amp;partnerID=40&amp;md5=23092f59fe7e8f10ba173cf9a38e5b4a</t>
  </si>
  <si>
    <t>2-s2.0-85017602789</t>
  </si>
  <si>
    <t>rayyan-218688691</t>
  </si>
  <si>
    <t>The conceptual model to solve the problem of interoperability in health information systems</t>
  </si>
  <si>
    <t>2016 8th International Symposium on Telecommunications, IST 2016</t>
  </si>
  <si>
    <t>Zeinali, Nahid and Asosheh, Abbas and Setareh, Sougand</t>
  </si>
  <si>
    <t>https://www.scopus.com/inward/record.uri?eid=2-s2.0-85017602789&amp;doi=10.1109%2fISTEL.2016.7881909&amp;partnerID=40&amp;md5=33c38794ad61d2dd683011c6ccd042c1</t>
  </si>
  <si>
    <t>2-s2.0-85001086091</t>
  </si>
  <si>
    <t>rayyan-218688692</t>
  </si>
  <si>
    <t>Privacy-by-design framework for assessing internet of things applications and platforms</t>
  </si>
  <si>
    <t>Perera, Charith and McCormick, Ciaran and Bandara, Arosha K. and Price, Blaine A. and Nuseibeh, Bashar</t>
  </si>
  <si>
    <t>https://www.scopus.com/inward/record.uri?eid=2-s2.0-85001086091&amp;doi=10.1145%2f2991561.2991566&amp;partnerID=40&amp;md5=91d7e9264201a389bb19789b3f1ec377</t>
  </si>
  <si>
    <t>2-s2.0-85019186421</t>
  </si>
  <si>
    <t>rayyan-218688693</t>
  </si>
  <si>
    <t>Business and Information Systems Engineering</t>
  </si>
  <si>
    <t>Nofer, Michael and Gomber, Peter and Hinz, Oliver and Schiereck, Dirk</t>
  </si>
  <si>
    <t>https://www.scopus.com/inward/record.uri?eid=2-s2.0-85019186421&amp;doi=10.1007%2fs12599-017-0467-3&amp;partnerID=40&amp;md5=57b60cfc687eb259c879d1ee2c3c9a21</t>
  </si>
  <si>
    <t>Gabler Verlag</t>
  </si>
  <si>
    <t>2-s2.0-84994885361</t>
  </si>
  <si>
    <t>rayyan-218688694</t>
  </si>
  <si>
    <t>Cost-effective secure E-health cloud system using identity based cryptographic techniques</t>
  </si>
  <si>
    <t>Wang, Xu An and Ma, Jianfeng and Xhafa, Fatos and Zhang, Mingwu and Luo, Xiaoshuang</t>
  </si>
  <si>
    <t>https://www.scopus.com/inward/record.uri?eid=2-s2.0-84994885361&amp;doi=10.1016%2fj.future.2016.08.008&amp;partnerID=40&amp;md5=fe230b6384dc6b15f8674eb3d6547ad0</t>
  </si>
  <si>
    <t>2-s2.0-85017316661</t>
  </si>
  <si>
    <t>rayyan-218688695</t>
  </si>
  <si>
    <t>Proxy Re-Encryption: Analysis of constructions and its application to secure access delegation</t>
  </si>
  <si>
    <t>NuÃ±ez, David and Agudo, Isaac and Lopez, Javier</t>
  </si>
  <si>
    <t>https://www.scopus.com/inward/record.uri?eid=2-s2.0-85017316661&amp;doi=10.1016%2fj.jnca.2017.03.005&amp;partnerID=40&amp;md5=a6b9ff392115bb2bf4f1d4a58a991224</t>
  </si>
  <si>
    <t>2-s2.0-85019080787</t>
  </si>
  <si>
    <t>rayyan-218688696</t>
  </si>
  <si>
    <t>A survey on conventional encryption algorithms of Cryptography</t>
  </si>
  <si>
    <t>Proceedings of 2016 International Conference on ICT in Business, Industry, and Government, ICTBIG 2016</t>
  </si>
  <si>
    <t>Yegireddi, Ramesh and Kumar, R Kiran</t>
  </si>
  <si>
    <t>https://www.scopus.com/inward/record.uri?eid=2-s2.0-85019080787&amp;doi=10.1109%2fICTBIG.2016.7892684&amp;partnerID=40&amp;md5=3177eb69cf36368020b0cb8af51c6ba7</t>
  </si>
  <si>
    <t>rayyan-218688697</t>
  </si>
  <si>
    <t>Secure semi-blind steganography using chaotic transforms</t>
  </si>
  <si>
    <t>Proceedings of the 10th INDIACom</t>
  </si>
  <si>
    <t>2-s2.0-85021437837</t>
  </si>
  <si>
    <t>rayyan-218688698</t>
  </si>
  <si>
    <t>Lightweight Backup and Efficient Recovery Scheme for Health Blockchain Keys</t>
  </si>
  <si>
    <t>Proceedings - 2017 IEEE 13th International Symposium on Autonomous Decentralized Systems, ISADS 2017</t>
  </si>
  <si>
    <t>Zhao, Huawei and Zhang, Yong and Peng, Yun and Xu, Ruzhi</t>
  </si>
  <si>
    <t>https://www.scopus.com/inward/record.uri?eid=2-s2.0-85021437837&amp;doi=10.1109%2fISADS.2017.22&amp;partnerID=40&amp;md5=9fee15a64ca898bc39899e58aad7e18e</t>
  </si>
  <si>
    <t>2-s2.0-84988700634</t>
  </si>
  <si>
    <t>rayyan-218688699</t>
  </si>
  <si>
    <t>The role of data privacy in marketing</t>
  </si>
  <si>
    <t>Journal of the Academy of Marketing Science</t>
  </si>
  <si>
    <t>Martin, Kelly D. and Murphy, Patrick E.</t>
  </si>
  <si>
    <t>https://www.scopus.com/inward/record.uri?eid=2-s2.0-84988700634&amp;doi=10.1007%2fs11747-016-0495-4&amp;partnerID=40&amp;md5=6f8c1d9ad7d1a3add7e3a282a89cef89</t>
  </si>
  <si>
    <t>2-s2.0-85047547118</t>
  </si>
  <si>
    <t>rayyan-218688700</t>
  </si>
  <si>
    <t>TRACEMAP: A traceability model for the digital forensics investigation process</t>
  </si>
  <si>
    <t>2017 IEEE Conference on Applications, Information and Network Security, AINS 2017</t>
  </si>
  <si>
    <t>Selamat, Siti Rahayu and Ahmad, Sharifah Sakinah Syed and Masud, Mohd Zaki and Hassan, Nor Hafeizah and Sahib, Shahrin</t>
  </si>
  <si>
    <t>https://www.scopus.com/inward/record.uri?eid=2-s2.0-85047547118&amp;doi=10.1109%2fAINS.2017.8270419&amp;partnerID=40&amp;md5=4ed21ffdcd82d863f859085f6d28bb63</t>
  </si>
  <si>
    <t>2-s2.0-85019147277</t>
  </si>
  <si>
    <t>rayyan-218688701</t>
  </si>
  <si>
    <t>Chaotic map based random image steganography using LSB technique</t>
  </si>
  <si>
    <t>International Journal of Network Security</t>
  </si>
  <si>
    <t>1816353X</t>
  </si>
  <si>
    <t>Rajendran, Sujarani and Doraipandian, Manivannan</t>
  </si>
  <si>
    <t>https://www.scopus.com/inward/record.uri?eid=2-s2.0-85019147277&amp;doi=10.6633%2fIJNS.201707.19%284%29.12&amp;partnerID=40&amp;md5=275b8dc16f20c529b5fd4fa255598983</t>
  </si>
  <si>
    <t>Femto Technique Co., Ltd.</t>
  </si>
  <si>
    <t>2-s2.0-85020850227</t>
  </si>
  <si>
    <t>rayyan-218688702</t>
  </si>
  <si>
    <t>Decentralized privacy-aware collaborative filtering of smart spammers in a telecommunication network</t>
  </si>
  <si>
    <t>Proceedings of the ACM Symposium on Applied Computing</t>
  </si>
  <si>
    <t>Azad, Muhammad Ajmal and Bag, Samiran</t>
  </si>
  <si>
    <t>https://www.scopus.com/inward/record.uri?eid=2-s2.0-85020850227&amp;doi=10.1145%2f3019612.3019792&amp;partnerID=40&amp;md5=377a681508450c3042579dedec35ddec</t>
  </si>
  <si>
    <t>2-s2.0-85032504801</t>
  </si>
  <si>
    <t>rayyan-218688703</t>
  </si>
  <si>
    <t>A Classification Engine for Image Ballistics of Social Data</t>
  </si>
  <si>
    <t>Giudice, Oliver and Paratore, Antonino and Moltisanti, Marco and Battiato, Sebastiano</t>
  </si>
  <si>
    <t>https://www.scopus.com/inward/record.uri?eid=2-s2.0-85032504801&amp;doi=10.1007%2f978-3-319-68548-9_57&amp;partnerID=40&amp;md5=d0a54c28c13042ca919ff2274d7b23a8</t>
  </si>
  <si>
    <t>2-s2.0-85018292153</t>
  </si>
  <si>
    <t>rayyan-218688704</t>
  </si>
  <si>
    <t>The truth about blockchain</t>
  </si>
  <si>
    <t>Harvard Business Review</t>
  </si>
  <si>
    <t>Iansiti, Marco and Lakhani, Karim R.</t>
  </si>
  <si>
    <t>https://www.scopus.com/inward/record.uri?eid=2-s2.0-85018292153&amp;partnerID=40&amp;md5=eefc42f5f2044fa535e802cf06e9b0d6</t>
  </si>
  <si>
    <t>Harvard Business School Publishing</t>
  </si>
  <si>
    <t>2-s2.0-85047016211</t>
  </si>
  <si>
    <t>rayyan-218688705</t>
  </si>
  <si>
    <t>Hiding images in plain sight: Deep steganography</t>
  </si>
  <si>
    <t>Baluja, Shumeet</t>
  </si>
  <si>
    <t>https://www.scopus.com/inward/record.uri?eid=2-s2.0-85047016211&amp;partnerID=40&amp;md5=60e65fb09ff3ae3d897e6cd5a9ee6ff2</t>
  </si>
  <si>
    <t>2-s2.0-85027345230</t>
  </si>
  <si>
    <t>rayyan-218688706</t>
  </si>
  <si>
    <t>An investigation into remnant data on USB storage devices sold in Australia creating alarming concerns</t>
  </si>
  <si>
    <t>Robins, Nikki and Williams, Patricia A. H. and Sansurooah, Krishnun</t>
  </si>
  <si>
    <t>https://www.scopus.com/inward/record.uri?eid=2-s2.0-85027345230&amp;doi=10.1080%2f1206212X.2017.1289689&amp;partnerID=40&amp;md5=a0ad8a6b6ecdee1a6887f9fcacebabc4</t>
  </si>
  <si>
    <t>2-s2.0-85011824717</t>
  </si>
  <si>
    <t>rayyan-218688707</t>
  </si>
  <si>
    <t>Big Data in Smart Farming â€“ A review</t>
  </si>
  <si>
    <t>Agricultural Systems</t>
  </si>
  <si>
    <t>0308521X</t>
  </si>
  <si>
    <t>Wolfert, Sjaak and Ge, Lan and Verdouw, Cor and Bogaardt, Marc-Jeroen</t>
  </si>
  <si>
    <t>https://www.scopus.com/inward/record.uri?eid=2-s2.0-85011824717&amp;doi=10.1016%2fj.agsy.2017.01.023&amp;partnerID=40&amp;md5=920449c8b5ce1f5f758dab2bcd66609c</t>
  </si>
  <si>
    <t>2-s2.0-85009476462</t>
  </si>
  <si>
    <t>rayyan-218688708</t>
  </si>
  <si>
    <t>Secure data sharing for vehicular ad-hoc networks using cloud computing</t>
  </si>
  <si>
    <t>Sookhak, Mehdi and Yu, F. Richard and Tang, Helen</t>
  </si>
  <si>
    <t>https://www.scopus.com/inward/record.uri?eid=2-s2.0-85009476462&amp;doi=10.1007%2f978-3-319-51204-4_25&amp;partnerID=40&amp;md5=13819cd47d42d4e27cdb0b89bdb6d247</t>
  </si>
  <si>
    <t>2-s2.0-85015084136</t>
  </si>
  <si>
    <t>rayyan-218688709</t>
  </si>
  <si>
    <t>First Steps Toward Camera Model Identification with Convolutional Neural Networks</t>
  </si>
  <si>
    <t>Bondi, Luca and Baroffio, Luca and Guera, David and Bestagini, Paolo and Delp, Edward J. and Tubaro, Stefano</t>
  </si>
  <si>
    <t>https://www.scopus.com/inward/record.uri?eid=2-s2.0-85015084136&amp;doi=10.1109%2fLSP.2016.2641006&amp;partnerID=40&amp;md5=b69848500042a2da876e13c96b73dd97</t>
  </si>
  <si>
    <t>2-s2.0-85015015970</t>
  </si>
  <si>
    <t>rayyan-218688710</t>
  </si>
  <si>
    <t>Camera model identification with the use of deep convolutional neural networks</t>
  </si>
  <si>
    <t>8th IEEE International Workshop on Information Forensics and Security, WIFS 2016</t>
  </si>
  <si>
    <t>Tuama, Amel and Comby, FrÃ©dÃ©ric and Chaumont, Marc</t>
  </si>
  <si>
    <t>https://www.scopus.com/inward/record.uri?eid=2-s2.0-85015015970&amp;doi=10.1109%2fWIFS.2016.7823908&amp;partnerID=40&amp;md5=68d3a8f1b3241cd18cbac501c9a773ab</t>
  </si>
  <si>
    <t>2-s2.0-85019258369</t>
  </si>
  <si>
    <t>rayyan-218688711</t>
  </si>
  <si>
    <t>Faster R-CNN: Towards Real-Time Object Detection with Region Proposal Networks</t>
  </si>
  <si>
    <t>Ren, Shaoqing and He, Kaiming and Girshick, Ross and Sun, Jian</t>
  </si>
  <si>
    <t>https://www.scopus.com/inward/record.uri?eid=2-s2.0-85019258369&amp;doi=10.1109%2fTPAMI.2016.2577031&amp;partnerID=40&amp;md5=d7b4c992730c8e0c7b63f78b01ad4bfb</t>
  </si>
  <si>
    <t>2-s2.0-85013436142</t>
  </si>
  <si>
    <t>rayyan-218688712</t>
  </si>
  <si>
    <t>Sensor pattern noise estimation based on improved locally adaptive DCT filtering and weighted averaging for source camera identification and verification</t>
  </si>
  <si>
    <t>Lawgaly, Ashref and Khelifi, Fouad</t>
  </si>
  <si>
    <t>https://www.scopus.com/inward/record.uri?eid=2-s2.0-85013436142&amp;doi=10.1109%2fTIFS.2016.2620280&amp;partnerID=40&amp;md5=a70f00f251d464956d086d1c3fb842f1</t>
  </si>
  <si>
    <t>2-s2.0-85017575550</t>
  </si>
  <si>
    <t>rayyan-218688714</t>
  </si>
  <si>
    <t>Enhancing the hiding capacity of audio steganography based on block mapping</t>
  </si>
  <si>
    <t>Ali, Ahmed Hussain and Mokhtar, Mohd Rosmadi and George, Loay Edwar</t>
  </si>
  <si>
    <t>https://www.scopus.com/inward/record.uri?eid=2-s2.0-85017575550&amp;partnerID=40&amp;md5=538e20252616315ac9c9ac778cd065c6</t>
  </si>
  <si>
    <t>2-s2.0-85018257574</t>
  </si>
  <si>
    <t>rayyan-218688715</t>
  </si>
  <si>
    <t>BBDS: Blockchain-based data sharing for electronic medical records in cloud environments</t>
  </si>
  <si>
    <t>Xia, Qi and Sifah, Emmanuel Boateng and Smahi, Abla and Amofa, Sandro and Zhang, Xiaosong</t>
  </si>
  <si>
    <t>https://www.scopus.com/inward/record.uri?eid=2-s2.0-85018257574&amp;doi=10.3390%2finfo8020044&amp;partnerID=40&amp;md5=3999d1da2f7dc9ca254997ee06df265c</t>
  </si>
  <si>
    <t>2-s2.0-85049789650</t>
  </si>
  <si>
    <t>rayyan-218688716</t>
  </si>
  <si>
    <t>Tracing images back to their social network of origin: A CNN-based approach</t>
  </si>
  <si>
    <t>2017 IEEE Workshop on Information Forensics and Security, WIFS 2017</t>
  </si>
  <si>
    <t>Amerini, Irene and Uricchio, Tiberio and Caldelli, Roberto</t>
  </si>
  <si>
    <t>https://www.scopus.com/inward/record.uri?eid=2-s2.0-85049789650&amp;doi=10.1109%2fWIFS.2017.8267660&amp;partnerID=40&amp;md5=75db897c2bbf88fd75dbf3dde82e8e70</t>
  </si>
  <si>
    <t>2-s2.0-85014916207</t>
  </si>
  <si>
    <t>rayyan-218688717</t>
  </si>
  <si>
    <t>Large-Scale Image Clustering Based on Camera Fingerprints</t>
  </si>
  <si>
    <t>https://www.scopus.com/inward/record.uri?eid=2-s2.0-85014916207&amp;doi=10.1109%2fTIFS.2016.2636086&amp;partnerID=40&amp;md5=670c7423ba7bffd13332320042f5f4c7</t>
  </si>
  <si>
    <t>2-s2.0-85020435066</t>
  </si>
  <si>
    <t>rayyan-218688718</t>
  </si>
  <si>
    <t>JPEG Quantization Step Estimation and Its Applications to Digital Image Forensics</t>
  </si>
  <si>
    <t>Thai, Thanh Hai and Cogranne, Remi and Retraint, Florent and Doan, Thi-Ngoc-Canh</t>
  </si>
  <si>
    <t>https://www.scopus.com/inward/record.uri?eid=2-s2.0-85020435066&amp;doi=10.1109%2fTIFS.2016.2604208&amp;partnerID=40&amp;md5=3ed8b4d3a5554180ecd6ccd0dc40285d</t>
  </si>
  <si>
    <t>2-s2.0-84994091647</t>
  </si>
  <si>
    <t>rayyan-218688719</t>
  </si>
  <si>
    <t>An approach to identify data leakage in secure communication</t>
  </si>
  <si>
    <t>Sodagudi, Suhasini and Kurra, Rajasekhara Rao</t>
  </si>
  <si>
    <t>https://www.scopus.com/inward/record.uri?eid=2-s2.0-84994091647&amp;doi=10.1007%2f978-981-10-1645-5_4&amp;partnerID=40&amp;md5=ae33471667a79a7adbbbf5ccad5ad43f</t>
  </si>
  <si>
    <t>2-s2.0-85026296314</t>
  </si>
  <si>
    <t>rayyan-218688720</t>
  </si>
  <si>
    <t>Optimising product development in industry by alignment of the ISO/IEC 15288 systems engineering standard and the PMBoK guide</t>
  </si>
  <si>
    <t>International Journal of Product Development</t>
  </si>
  <si>
    <t>Xue, Rui and Baron, Claude and Esteban, Philippe</t>
  </si>
  <si>
    <t>https://www.scopus.com/inward/record.uri?eid=2-s2.0-85026296314&amp;doi=10.1504%2fIJPD.2017.085278&amp;partnerID=40&amp;md5=f5fba25c126ec61bf289518f883320b1</t>
  </si>
  <si>
    <t>2-s2.0-85010206844</t>
  </si>
  <si>
    <t>rayyan-218688721</t>
  </si>
  <si>
    <t>A novel secret image hiding technique for secure transmission</t>
  </si>
  <si>
    <t>Manimurugan, S. and Al-Mutairi, Saad</t>
  </si>
  <si>
    <t>https://www.scopus.com/inward/record.uri?eid=2-s2.0-85010206844&amp;partnerID=40&amp;md5=f9b4da8ee8ed3d495029d00ad9eb21ec</t>
  </si>
  <si>
    <t>2-s2.0-84978100497</t>
  </si>
  <si>
    <t>rayyan-218688722</t>
  </si>
  <si>
    <t>DWT-SVD and DCT based robust and blind watermarking scheme for copyright protection</t>
  </si>
  <si>
    <t>Singh, Durgesh and Singh, Sanjay K.</t>
  </si>
  <si>
    <t>https://www.scopus.com/inward/record.uri?eid=2-s2.0-84978100497&amp;doi=10.1007%2fs11042-016-3706-6&amp;partnerID=40&amp;md5=8e113280b716b9274eac009f13b3a180</t>
  </si>
  <si>
    <t>2-s2.0-85015184596</t>
  </si>
  <si>
    <t>rayyan-218688723</t>
  </si>
  <si>
    <t>Ushare: User controlled social media based on blockchain</t>
  </si>
  <si>
    <t>Proceedings of the 11th International Conference on Ubiquitous Information Management and Communication, IMCOM 2017</t>
  </si>
  <si>
    <t>Chakravorty, Antorweep and Rong, Chunming</t>
  </si>
  <si>
    <t>https://www.scopus.com/inward/record.uri?eid=2-s2.0-85015184596&amp;doi=10.1145%2f3022227.3022325&amp;partnerID=40&amp;md5=5ee98efc820a13e2ff8f75a6ef5678ce</t>
  </si>
  <si>
    <t>2-s2.0-84990966225</t>
  </si>
  <si>
    <t>rayyan-218688724</t>
  </si>
  <si>
    <t>Double JPEG compression forensics based on a convolutional neural network</t>
  </si>
  <si>
    <t>Wang, Qing and Zhang, Rong</t>
  </si>
  <si>
    <t>https://www.scopus.com/inward/record.uri?eid=2-s2.0-84990966225&amp;doi=10.1186%2fs13635-016-0047-y&amp;partnerID=40&amp;md5=4d21aa447a1d693b27c30085c43a8a5e</t>
  </si>
  <si>
    <t>2-s2.0-85015018678</t>
  </si>
  <si>
    <t>rayyan-218688725</t>
  </si>
  <si>
    <t>Image Origin Classification Based on Social Network Provenance</t>
  </si>
  <si>
    <t>Caldelli, Roberto and Becarelli, Rudy and Amerini, Irene</t>
  </si>
  <si>
    <t>https://www.scopus.com/inward/record.uri?eid=2-s2.0-85015018678&amp;doi=10.1109%2fTIFS.2017.2656842&amp;partnerID=40&amp;md5=1bd0406d07c81d4580380e4cee83116d</t>
  </si>
  <si>
    <t>2-s2.0-84986308404</t>
  </si>
  <si>
    <t>rayyan-218688726</t>
  </si>
  <si>
    <t>You only look once: Unified, real-time object detection</t>
  </si>
  <si>
    <t>Redmon, Joseph and Divvala, Santosh and Girshick, Ross and Farhadi, Ali</t>
  </si>
  <si>
    <t>https://www.scopus.com/inward/record.uri?eid=2-s2.0-84986308404&amp;doi=10.1109%2fCVPR.2016.91&amp;partnerID=40&amp;md5=79a23b9cc271b6f314eea447fb88cc7d</t>
  </si>
  <si>
    <t>2-s2.0-85069567720</t>
  </si>
  <si>
    <t>rayyan-218688727</t>
  </si>
  <si>
    <t>Understanding the mirai botnet</t>
  </si>
  <si>
    <t>Proceedings of the 26th USENIX Security Symposium</t>
  </si>
  <si>
    <t>Antonakakis, Manos and April, Tim and Bailey, Michael and Bernhard, Matthew and Bursztein, Elie and Cochran, Jaime and Durumeric, Zakir and Halderman, J. Alex and Invernizzi, Luca and Kallitsis, Michalis and Kumar, Deepak and Lever, Chaz and Ma, Zane and Mason, Joshua and Menscher, Damian and Seaman, Chad and Sullivan, Nick and Thomas, Kurt and Zhou, Yi</t>
  </si>
  <si>
    <t>https://www.scopus.com/inward/record.uri?eid=2-s2.0-85069567720&amp;partnerID=40&amp;md5=97d513457ea0094cd1ad952158d92003</t>
  </si>
  <si>
    <t>2-s2.0-84957018354</t>
  </si>
  <si>
    <t>rayyan-218688728</t>
  </si>
  <si>
    <t>A multimedia healthcare data sharing approach through cloud-based body area network</t>
  </si>
  <si>
    <t>Hassan, Mohammad Mehedi and Lin, Kai and Yue, Xuejun and Wan, Jiafu</t>
  </si>
  <si>
    <t>https://www.scopus.com/inward/record.uri?eid=2-s2.0-84957018354&amp;doi=10.1016%2fj.future.2015.12.016&amp;partnerID=40&amp;md5=a6106a449db2c6f2e8daa3f5ff6ae4b2</t>
  </si>
  <si>
    <t>2-s2.0-85025473119</t>
  </si>
  <si>
    <t>rayyan-218688729</t>
  </si>
  <si>
    <t>Method of design public key infrastructure for secure audio information transmission in multimedia systems</t>
  </si>
  <si>
    <t>2017 15th International Conference on Electrical Machines, Drives and Power Systems, ELMA 2017 - Proceedings</t>
  </si>
  <si>
    <t>Pleshkova, Snezhana and Kinanev, Dimitar</t>
  </si>
  <si>
    <t>https://www.scopus.com/inward/record.uri?eid=2-s2.0-85025473119&amp;doi=10.1109%2fELMA.2017.7955430&amp;partnerID=40&amp;md5=d114668792b126baaf164395ea8a0d46</t>
  </si>
  <si>
    <t>2-s2.0-85091339126</t>
  </si>
  <si>
    <t>rayyan-218688730</t>
  </si>
  <si>
    <t>Ciphertext policy-attribute based homomorphic encryption (CP-ABHER-LWE) scheme: A fine-grained access control on outsourced cloud data computation</t>
  </si>
  <si>
    <t>Tan, Soo-Fun and Samsudin, Azman</t>
  </si>
  <si>
    <t>https://www.scopus.com/inward/record.uri?eid=2-s2.0-85091339126&amp;doi=10.6688%2fJISE.2017.33.3.5&amp;partnerID=40&amp;md5=e428ba1da8b3d610a89c3ea051d590a3</t>
  </si>
  <si>
    <t>2-s2.0-84988395786</t>
  </si>
  <si>
    <t>rayyan-218688731</t>
  </si>
  <si>
    <t>A secure and efficient Ciphertext-Policy Attribute-Based Signcryption for Personal Health Records sharing in cloud computing</t>
  </si>
  <si>
    <t>Rao, Y. Sreenivasa</t>
  </si>
  <si>
    <t>https://www.scopus.com/inward/record.uri?eid=2-s2.0-84988395786&amp;doi=10.1016%2fj.future.2016.07.019&amp;partnerID=40&amp;md5=5d0135c9888761ed59f9f0658201bef5</t>
  </si>
  <si>
    <t>2-s2.0-85021672640</t>
  </si>
  <si>
    <t>rayyan-218688732</t>
  </si>
  <si>
    <t>A Privacy-Preserving Vehicular Crowdsensing-Based Road Surface Condition Monitoring System Using Fog Computing</t>
  </si>
  <si>
    <t>Basudan, Sultan and Lin, Xiaodong and Sankaranarayanan, Karthik</t>
  </si>
  <si>
    <t>https://www.scopus.com/inward/record.uri?eid=2-s2.0-85021672640&amp;doi=10.1109%2fJIOT.2017.2666783&amp;partnerID=40&amp;md5=bafc1563118990bbc759c9824960824c</t>
  </si>
  <si>
    <t>2-s2.0-85031706167</t>
  </si>
  <si>
    <t>rayyan-218688733</t>
  </si>
  <si>
    <t>Do Crypto-Currencies Fuel Ransomware?</t>
  </si>
  <si>
    <t>Kshetri, Nir and Voas, Jeffrey</t>
  </si>
  <si>
    <t>https://www.scopus.com/inward/record.uri?eid=2-s2.0-85031706167&amp;doi=10.1109%2fMITP.2017.3680961&amp;partnerID=40&amp;md5=6f3b14fcb942dcea687d5cc788c0c154</t>
  </si>
  <si>
    <t>rayyan-218688734</t>
  </si>
  <si>
    <t>Biometric based key-generation system for multimedia data security</t>
  </si>
  <si>
    <t>2-s2.0-85006489341</t>
  </si>
  <si>
    <t>rayyan-218688735</t>
  </si>
  <si>
    <t>Blockchain technology in healthcare: The revolution starts here</t>
  </si>
  <si>
    <t>Mettler, Matthias</t>
  </si>
  <si>
    <t>https://www.scopus.com/inward/record.uri?eid=2-s2.0-85006489341&amp;doi=10.1109%2fHealthCom.2016.7749510&amp;partnerID=40&amp;md5=a8706bb66461d80e9fd1ae55d4b58b2f</t>
  </si>
  <si>
    <t>2-s2.0-85017661835</t>
  </si>
  <si>
    <t>rayyan-218688736</t>
  </si>
  <si>
    <t>Proposed hybrid method to hide information in arabic text</t>
  </si>
  <si>
    <t>Kadhem, Suhad M. and Mohammed Ali, Dhurgham W.</t>
  </si>
  <si>
    <t>https://www.scopus.com/inward/record.uri?eid=2-s2.0-85017661835&amp;partnerID=40&amp;md5=39eaee808faa7e85c386a4ee4fdbe122</t>
  </si>
  <si>
    <t>2-s2.0-84994316376</t>
  </si>
  <si>
    <t>rayyan-218688737</t>
  </si>
  <si>
    <t>A linked data-based collaborative annotation system for increasing learning achievements</t>
  </si>
  <si>
    <t>Educational Technology Research and Development</t>
  </si>
  <si>
    <t>https://www.scopus.com/inward/record.uri?eid=2-s2.0-84994316376&amp;doi=10.1007%2fs11423-016-9497-7&amp;partnerID=40&amp;md5=c74cf7db7ae6042160dbbff3cab8ecc2</t>
  </si>
  <si>
    <t>2-s2.0-85017318890</t>
  </si>
  <si>
    <t>rayyan-218688738</t>
  </si>
  <si>
    <t>Increasing the security of MP3 steganography using AES Encryption and MD5 hash function</t>
  </si>
  <si>
    <t>Proceedings - 2016 2nd International Conference on Science and Technology-Computer, ICST 2016</t>
  </si>
  <si>
    <t>Indrayani, Rini and Nugroho, Hanung Adi and Hidayat, Risanuri and Pratama, Irfan</t>
  </si>
  <si>
    <t>https://www.scopus.com/inward/record.uri?eid=2-s2.0-85017318890&amp;doi=10.1109%2fICSTC.2016.7877361&amp;partnerID=40&amp;md5=132d810b60ecc502cc24ac05d833783c</t>
  </si>
  <si>
    <t>2-s2.0-84916896660</t>
  </si>
  <si>
    <t>rayyan-218688739</t>
  </si>
  <si>
    <t>Distribution of primary additional errors in fractal encoding method</t>
  </si>
  <si>
    <t>Liu, Shuai and Fu, Weina and He, Liqiang and Zhou, Jiantao and Ma, Ming</t>
  </si>
  <si>
    <t>https://www.scopus.com/inward/record.uri?eid=2-s2.0-84916896660&amp;doi=10.1007%2fs11042-014-2408-1&amp;partnerID=40&amp;md5=67d070a163d627bcd87aff75000425fe</t>
  </si>
  <si>
    <t>2-s2.0-85014247768</t>
  </si>
  <si>
    <t>rayyan-218688740</t>
  </si>
  <si>
    <t>IPrivacy: Image Privacy Protection by Identifying Sensitive Objects via Deep Multi-Task Learning</t>
  </si>
  <si>
    <t>Yu, Jun and Zhang, Baopeng and Kuang, Zhengzhong and Lin, Dan and Fan, Jianping</t>
  </si>
  <si>
    <t>https://www.scopus.com/inward/record.uri?eid=2-s2.0-85014247768&amp;doi=10.1109%2fTIFS.2016.2636090&amp;partnerID=40&amp;md5=e38bef33b47aac3948147957dc7a9f7c</t>
  </si>
  <si>
    <t>2-s2.0-85047011273</t>
  </si>
  <si>
    <t>rayyan-218688741</t>
  </si>
  <si>
    <t>Cloud data governance maturity model</t>
  </si>
  <si>
    <t>Cheng, Guangming and Li, Yao and Gao, Zhiwei and Liu, Xiaoyin</t>
  </si>
  <si>
    <t>https://www.scopus.com/inward/record.uri?eid=2-s2.0-85047011273&amp;doi=10.1109%2fICSESS.2017.8342968&amp;partnerID=40&amp;md5=419c2d673e1ab68da5b703a56260c789</t>
  </si>
  <si>
    <t>2-s2.0-84994589486</t>
  </si>
  <si>
    <t>rayyan-218688742</t>
  </si>
  <si>
    <t>Apache spark: A unified engine for big data processing</t>
  </si>
  <si>
    <t>Zaharia, Matei and Xin, Reynold S. and Wendell, Patrick and Das, Tathagata and Armbrust, Michael and Dave, Ankur and Meng, Xiangrui and Rosen, Josh and Venkataraman, Shivaram and Franklin, Michael J. and Ghodsi, Ali and Gonzalez, Joseph and Shenker, Scott and Stoica, Ion</t>
  </si>
  <si>
    <t>https://www.scopus.com/inward/record.uri?eid=2-s2.0-84994589486&amp;doi=10.1145%2f2934664&amp;partnerID=40&amp;md5=2298eb98db3f2cfdb29300aa5b55532b</t>
  </si>
  <si>
    <t>2-s2.0-85013074584</t>
  </si>
  <si>
    <t>rayyan-218688743</t>
  </si>
  <si>
    <t>Privacy Issues in Light of Reconnaissance Attacks with Incomplete Information</t>
  </si>
  <si>
    <t>Proceedings - 2016 IEEE/WIC/ACM International Conference on Web Intelligence, WI 2016</t>
  </si>
  <si>
    <t>Li, Xiang and Smith, J. David and Dinh, Thang N. and Thai, My T.</t>
  </si>
  <si>
    <t>https://www.scopus.com/inward/record.uri?eid=2-s2.0-85013074584&amp;doi=10.1109%2fWI.2016.0051&amp;partnerID=40&amp;md5=075cecd00db8257762b3fb5b4bda8a59</t>
  </si>
  <si>
    <t>rayyan-218688744</t>
  </si>
  <si>
    <t>Enhanced secure image steganography using double encryption algorithms</t>
  </si>
  <si>
    <t>2-s2.0-85018689137</t>
  </si>
  <si>
    <t>rayyan-218688745</t>
  </si>
  <si>
    <t>A secure steganographic algorithm based on frequency domain for the transmission of hidden information</t>
  </si>
  <si>
    <t>Soria-Lorente, A. and Berres, S.</t>
  </si>
  <si>
    <t>https://www.scopus.com/inward/record.uri?eid=2-s2.0-85018689137&amp;doi=10.1155%2f2017%2f5397082&amp;partnerID=40&amp;md5=92b446b3c3dc8d4713f5ff7a7740ff4f</t>
  </si>
  <si>
    <t>2-s2.0-85020689130</t>
  </si>
  <si>
    <t>rayyan-218688746</t>
  </si>
  <si>
    <t>Private and Secured Medical Data Transmission and Analysis for Wireless Sensing Healthcare System</t>
  </si>
  <si>
    <t>Huang, Haiping and Gong, Tianhe and Ye, Ning and Wang, Ruchuan and Dou, Yi</t>
  </si>
  <si>
    <t>https://www.scopus.com/inward/record.uri?eid=2-s2.0-85020689130&amp;doi=10.1109%2fTII.2017.2687618&amp;partnerID=40&amp;md5=429a86bc2eb3a7f7beb6795018296d3a</t>
  </si>
  <si>
    <t>2-s2.0-84995802703</t>
  </si>
  <si>
    <t>rayyan-218688747</t>
  </si>
  <si>
    <t>Contrast modification forensic algorithm based on superpixel and histogram of run length</t>
  </si>
  <si>
    <t>Gao, Tiegang and Yang, Liang and Xuan, Yan and Tong, Jing</t>
  </si>
  <si>
    <t>https://www.scopus.com/inward/record.uri?eid=2-s2.0-84995802703&amp;doi=10.11999%2fJEIT160161&amp;partnerID=40&amp;md5=ee0e2cbefa15891b57cad3352fd6c901</t>
  </si>
  <si>
    <t>2-s2.0-84990841651</t>
  </si>
  <si>
    <t>rayyan-218688748</t>
  </si>
  <si>
    <t>An Efficient and Secure Identity-Based Authentication and Key Agreement Protocol with User Anonymity for Mobile Devices</t>
  </si>
  <si>
    <t>Wu, Libing and Zhang, Yubo and Xie, Yong and Alelaiw, Abdulhameed and Shen, Jian</t>
  </si>
  <si>
    <t>https://www.scopus.com/inward/record.uri?eid=2-s2.0-84990841651&amp;doi=10.1007%2fs11277-016-3781-z&amp;partnerID=40&amp;md5=738e50184279b1d8973f713f7b393183</t>
  </si>
  <si>
    <t>2-s2.0-85050476115</t>
  </si>
  <si>
    <t>rayyan-218688749</t>
  </si>
  <si>
    <t>Searchable encryption of image based on secret sharing scheme</t>
  </si>
  <si>
    <t>Proceedings - 9th Asia-Pacific Signal and Information Processing Association Annual Summit and Conference, APSIPA ASC 2017</t>
  </si>
  <si>
    <t>Kamal, Ahmad Akmal Aminuddin Mohd and Iwamura, Keiichi and Kang, Hyunho</t>
  </si>
  <si>
    <t>https://www.scopus.com/inward/record.uri?eid=2-s2.0-85050476115&amp;doi=10.1109%2fAPSIPA.2017.8282269&amp;partnerID=40&amp;md5=056331c3d13403852adda6005c96459f</t>
  </si>
  <si>
    <t>2-s2.0-84988517775</t>
  </si>
  <si>
    <t>rayyan-218688750</t>
  </si>
  <si>
    <t>Research issues for privacy and security of electronic health services</t>
  </si>
  <si>
    <t>YÃ¼ksel, Buket and KÃ¼pÃ§Ã¼, Alptekin and Ã–zkasap, Ã–znur</t>
  </si>
  <si>
    <t>https://www.scopus.com/inward/record.uri?eid=2-s2.0-84988517775&amp;doi=10.1016%2fj.future.2016.08.011&amp;partnerID=40&amp;md5=2f9fd539631ea85fcd8f48a42bd60443</t>
  </si>
  <si>
    <t>2-s2.0-85051441022</t>
  </si>
  <si>
    <t>rayyan-218688751</t>
  </si>
  <si>
    <t>Global measurement of DNS manipulation</t>
  </si>
  <si>
    <t>Pearce, Paul and Jones, Ben and Li, Frank and Ensafi, Roya and Feamster, Nick and Weaver, Nick and Paxson, Vern</t>
  </si>
  <si>
    <t>https://www.scopus.com/inward/record.uri?eid=2-s2.0-85051441022&amp;partnerID=40&amp;md5=47ecf415fa4ba811f321b64cc97e1a8a</t>
  </si>
  <si>
    <t>2-s2.0-85032454507</t>
  </si>
  <si>
    <t>rayyan-218688752</t>
  </si>
  <si>
    <t>An Efficient Homomorphic Medical Image Encryption Algorithm for Cloud Storage Security</t>
  </si>
  <si>
    <t>Vengadapurvaja, A.M. and Nisha, G. and Aarthy, R. and Sasikaladevi, N.</t>
  </si>
  <si>
    <t>https://www.scopus.com/inward/record.uri?eid=2-s2.0-85032454507&amp;doi=10.1016%2fj.procs.2017.09.150&amp;partnerID=40&amp;md5=358dbdeb05930c2de08b23472ed3c6ca</t>
  </si>
  <si>
    <t>2-s2.0-85012908883</t>
  </si>
  <si>
    <t>rayyan-218688753</t>
  </si>
  <si>
    <t>Personal health records: A systematic literature review</t>
  </si>
  <si>
    <t>Roehrs, Alex and Da Costa, Cristiano AndrÃ© and Da Rosa Righi, Rodrigo and De Oliveira, Kleinner Silva Farias</t>
  </si>
  <si>
    <t>https://www.scopus.com/inward/record.uri?eid=2-s2.0-85012908883&amp;doi=10.2196%2fjmir.5876&amp;partnerID=40&amp;md5=80a9c3dbeb605e2c355c570d2d4daf61</t>
  </si>
  <si>
    <t>2-s2.0-85048275215</t>
  </si>
  <si>
    <t>rayyan-218688754</t>
  </si>
  <si>
    <t>Impact of electronic health records on long-term care facilities: Systematic review</t>
  </si>
  <si>
    <t>Kruse, Clemens Scott and Mileski, Michael and Vijaykumar, Alekhya Ganta and Viswanathan, Sneha Vishnampet and Suskandla, Ujwala and Chidambaram, Yazhini</t>
  </si>
  <si>
    <t>https://www.scopus.com/inward/record.uri?eid=2-s2.0-85048275215&amp;doi=10.2196%2fmedinform.7958&amp;partnerID=40&amp;md5=17d3c7738aca6e2df6ac8163bac354a6</t>
  </si>
  <si>
    <t>2-s2.0-85044259297</t>
  </si>
  <si>
    <t>rayyan-218688755</t>
  </si>
  <si>
    <t>Use of data mining to identify trends between variables to improve implementation of an immersive environment</t>
  </si>
  <si>
    <t>Journal of Engineering and Applied Sciences</t>
  </si>
  <si>
    <t>1816949X</t>
  </si>
  <si>
    <t>Zamora-Musa, Ronald and Velez, Jeimy</t>
  </si>
  <si>
    <t>https://www.scopus.com/inward/record.uri?eid=2-s2.0-85044259297&amp;partnerID=40&amp;md5=5b399fd9ea00a7cf047142fd5a5a55dc</t>
  </si>
  <si>
    <t>Medwell Journals</t>
  </si>
  <si>
    <t>2-s2.0-85045935345</t>
  </si>
  <si>
    <t>rayyan-218688756</t>
  </si>
  <si>
    <t>Distinguishing computer graphics from natural images using convolution neural networks</t>
  </si>
  <si>
    <t>Rahmouni, Nicolas and Nozick, Vincent and Yamagishi, Junichi and Echizen, Isao</t>
  </si>
  <si>
    <t>https://www.scopus.com/inward/record.uri?eid=2-s2.0-85045935345&amp;doi=10.1109%2fWIFS.2017.8267647&amp;partnerID=40&amp;md5=aeaff12cc7c79cdf1b5db70a0026b2fa</t>
  </si>
  <si>
    <t>2-s2.0-85033465485</t>
  </si>
  <si>
    <t>rayyan-218688757</t>
  </si>
  <si>
    <t>A Lightweight Semantic Web-based Approach for Data Annotation on IoT Gateways</t>
  </si>
  <si>
    <t>Al-Osta, Mahmud and Ahmed, Bali and Abdelouahed, Gherbi</t>
  </si>
  <si>
    <t>https://www.scopus.com/inward/record.uri?eid=2-s2.0-85033465485&amp;doi=10.1016%2fj.procs.2017.08.339&amp;partnerID=40&amp;md5=c9215e796cceaf6473750706fbe3e6f9</t>
  </si>
  <si>
    <t>2-s2.0-85048611931</t>
  </si>
  <si>
    <t>rayyan-218688758</t>
  </si>
  <si>
    <t>Substitution steganography with security improved by chaotic image encryption</t>
  </si>
  <si>
    <t>2017 IEEE 14th International Scientific Conference on Informatics, INFORMATICS 2017 - Proceedings</t>
  </si>
  <si>
    <t>Oravec, Jakub and Turan, Jan</t>
  </si>
  <si>
    <t>https://www.scopus.com/inward/record.uri?eid=2-s2.0-85048611931&amp;doi=10.1109%2fINFORMATICS.2017.8327261&amp;partnerID=40&amp;md5=c40a51dfd8571cee2caaf35d168a6bc9</t>
  </si>
  <si>
    <t>rayyan-218688759</t>
  </si>
  <si>
    <t>Integrating blockchain for data sharing and collaboration in mobile healthcare applications</t>
  </si>
  <si>
    <t>IEEE International Symposium on Personal, Indoor and Mobile Radio Communications, PIMRC</t>
  </si>
  <si>
    <t>Liang, Xueping and Zhao, Juan and Shetty, Sachin and Liu, Jihong and Li, Danyi</t>
  </si>
  <si>
    <t>https://www.scopus.com/inward/record.uri?eid=2-s2.0-85045265330&amp;doi=10.1109%2fPIMRC.2017.8292361&amp;partnerID=40&amp;md5=4b46b993cb19efc5ebea21084654391b</t>
  </si>
  <si>
    <t>2-s2.0-85017326596</t>
  </si>
  <si>
    <t>rayyan-218688760</t>
  </si>
  <si>
    <t>A private user data protection mechanism in trustzone architecture based on identity authentication</t>
  </si>
  <si>
    <t>Zhao, Bo and Xiao, Yu and Huang, Yuqing and Cui, Xiaoyu</t>
  </si>
  <si>
    <t>https://www.scopus.com/inward/record.uri?eid=2-s2.0-85017326596&amp;doi=10.23919%2fTST.2017.7889643&amp;partnerID=40&amp;md5=6b04bd8239669e031d6f1aee14aaa492</t>
  </si>
  <si>
    <t>2-s2.0-85010190520</t>
  </si>
  <si>
    <t>rayyan-218688761</t>
  </si>
  <si>
    <t>Light-weight and privacy-preserving secure cloud auditing scheme for group users via the third party medium</t>
  </si>
  <si>
    <t>Shen, Wenting and Yu, Jia and Xia, Hui and Zhang, Hanlin and Lu, Xiuqing and Hao, Rong</t>
  </si>
  <si>
    <t>https://www.scopus.com/inward/record.uri?eid=2-s2.0-85010190520&amp;doi=10.1016%2fj.jnca.2017.01.015&amp;partnerID=40&amp;md5=58b1202da90e473f850094912d72682f</t>
  </si>
  <si>
    <t>2-s2.0-85015658863</t>
  </si>
  <si>
    <t>rayyan-218688762</t>
  </si>
  <si>
    <t>Encryption as the cornerstone of big data security</t>
  </si>
  <si>
    <t>Tankard, Colin</t>
  </si>
  <si>
    <t>https://www.scopus.com/inward/record.uri?eid=2-s2.0-85015658863&amp;doi=10.1016%2fS1353-4858%2817%2930025-9&amp;partnerID=40&amp;md5=33d53d9293e222d419e88d1d87ab4a4d</t>
  </si>
  <si>
    <t>2-s2.0-85011018181</t>
  </si>
  <si>
    <t>rayyan-218688763</t>
  </si>
  <si>
    <t>Attribute-based data access control in mobile cloud computing: Taxonomy and open issues</t>
  </si>
  <si>
    <t>Sookhak, Mehdi and Yu, F. Richard and Khan, Muhammad Khurram and Xiang, Yang and Buyya, Rajkumar</t>
  </si>
  <si>
    <t>https://www.scopus.com/inward/record.uri?eid=2-s2.0-85011018181&amp;doi=10.1016%2fj.future.2016.08.018&amp;partnerID=40&amp;md5=71101115bdad2dc22d704f939f041c32</t>
  </si>
  <si>
    <t>2-s2.0-85045315512</t>
  </si>
  <si>
    <t>rayyan-218688764</t>
  </si>
  <si>
    <t>U-Phylogeny: Undirected provenance graph construction in the wild</t>
  </si>
  <si>
    <t>Bharati, A. and Moreira, D. and Pinto, A. and Brogan, J. and Bowyer, K. and Flynn, P. and Scheirer, W. and Rocha, A.</t>
  </si>
  <si>
    <t>https://www.scopus.com/inward/record.uri?eid=2-s2.0-85045315512&amp;doi=10.1109%2fICIP.2017.8296535&amp;partnerID=40&amp;md5=62b25ba491caf121b9e42fc0d00e5517</t>
  </si>
  <si>
    <t>2-s2.0-84986308411</t>
  </si>
  <si>
    <t>rayyan-218688765</t>
  </si>
  <si>
    <t>Face2Face: Real-Time Face Capture and Reenactment of RGB Videos</t>
  </si>
  <si>
    <t>Thies, Justus and Zollhofer, Michael and Stamminger, Marc and Theobalt, Christian and Niebner, Matthias</t>
  </si>
  <si>
    <t>https://www.scopus.com/inward/record.uri?eid=2-s2.0-84986308411&amp;doi=10.1109%2fCVPR.2016.262&amp;partnerID=40&amp;md5=21466538dd558453e34daa89c4a4e607</t>
  </si>
  <si>
    <t>2-s2.0-85048538849</t>
  </si>
  <si>
    <t>rayyan-218688766</t>
  </si>
  <si>
    <t>Preserving patient-centred controls in electronic health record systems: A reliance-based model implication</t>
  </si>
  <si>
    <t>Proceedings of the 2017 International Conference on Orange Technologies, ICOT 2017</t>
  </si>
  <si>
    <t>Vimalachandran, Pasupathy and Wang, Hua and Zhang, Yanchun and Heyward, Ben and Zhao, Yueai</t>
  </si>
  <si>
    <t>https://www.scopus.com/inward/record.uri?eid=2-s2.0-85048538849&amp;doi=10.1109%2fICOT.2017.8336084&amp;partnerID=40&amp;md5=60056cb4a247f3cf57ea6a364d7d446c</t>
  </si>
  <si>
    <t>2-s2.0-85040123574</t>
  </si>
  <si>
    <t>rayyan-218688767</t>
  </si>
  <si>
    <t>MediBchain: A blockchain based privacy preserving platform for healthcare data</t>
  </si>
  <si>
    <t>Al Omar, Abdullah and Rahman, Mohammad Shahriar and Basu, Anirban and Kiyomoto, Shinsaku</t>
  </si>
  <si>
    <t>https://www.scopus.com/inward/record.uri?eid=2-s2.0-85040123574&amp;doi=10.1007%2f978-3-319-72395-2_49&amp;partnerID=40&amp;md5=3a9f741f6d3e9d3e7a516ea9e2eb7a6f</t>
  </si>
  <si>
    <t>2-s2.0-85017301639</t>
  </si>
  <si>
    <t>rayyan-218688768</t>
  </si>
  <si>
    <t>Advanced technics to shared &amp; protect cloud data using multilayer steganography and cryptography</t>
  </si>
  <si>
    <t>International Conference on Automatic Control and Dynamic Optimization Techniques, ICACDOT 2016</t>
  </si>
  <si>
    <t>Ranjan, Alok and Bhonsle, Mansi</t>
  </si>
  <si>
    <t>https://www.scopus.com/inward/record.uri?eid=2-s2.0-85017301639&amp;doi=10.1109%2fICACDOT.2016.7877547&amp;partnerID=40&amp;md5=f1e89e53f8cdc6992848c23f74b5d9ba</t>
  </si>
  <si>
    <t>2-s2.0-85019713401</t>
  </si>
  <si>
    <t>rayyan-218688769</t>
  </si>
  <si>
    <t>Introducing ethereum and solidity: Foundations of cryptocurrency and blockchain programming for beginners</t>
  </si>
  <si>
    <t>Introducing Ethereum and Solidity: Foundations of Cryptocurrency and Blockchain Programming for Beginners</t>
  </si>
  <si>
    <t>Dannen, Chris</t>
  </si>
  <si>
    <t>https://www.scopus.com/inward/record.uri?eid=2-s2.0-85019713401&amp;doi=10.1007%2f978-1-4842-2535-6&amp;partnerID=40&amp;md5=9edc7410f6adf375f204bd7ec538bece</t>
  </si>
  <si>
    <t>2-s2.0-85033473807</t>
  </si>
  <si>
    <t>rayyan-218688770</t>
  </si>
  <si>
    <t>Privacy by Design: Informed Consent and Internet of Things for Smart Health</t>
  </si>
  <si>
    <t>O'Connor, Yvonne and Rowan, Wendy and Lynch, Laura and Heavin, Ciara</t>
  </si>
  <si>
    <t>https://www.scopus.com/inward/record.uri?eid=2-s2.0-85033473807&amp;doi=10.1016%2fj.procs.2017.08.329&amp;partnerID=40&amp;md5=444eeb1ab29ab791c99d649ed010a24b</t>
  </si>
  <si>
    <t>2-s2.0-85047464753</t>
  </si>
  <si>
    <t>rayyan-218688771</t>
  </si>
  <si>
    <t>Enhanced blend of image steganography and cryptography</t>
  </si>
  <si>
    <t>Proceedings of the International Conference on Computing Methodologies and Communication, ICCMC 2017</t>
  </si>
  <si>
    <t>Phadte, Radha S. and Dhanaraj, Rachel</t>
  </si>
  <si>
    <t>https://www.scopus.com/inward/record.uri?eid=2-s2.0-85047464753&amp;doi=10.1109%2fICCMC.2017.8282682&amp;partnerID=40&amp;md5=061bf5d758e4fed64e88117562ba7292</t>
  </si>
  <si>
    <t>2-s2.0-85015061999</t>
  </si>
  <si>
    <t>rayyan-218688772</t>
  </si>
  <si>
    <t>Secure and efficient CoAP based authentication and access control for internet of things (IoT)</t>
  </si>
  <si>
    <t>2016 IEEE International Conference on Recent Trends in Electronics, Information and Communication Technology, RTEICT 2016 - Proceedings</t>
  </si>
  <si>
    <t>Tamboli, Mohsin B. and Ambawade, Dayanand D.</t>
  </si>
  <si>
    <t>https://www.scopus.com/inward/record.uri?eid=2-s2.0-85015061999&amp;doi=10.1109%2fRTEICT.2016.7808031&amp;partnerID=40&amp;md5=75a8cc9c7d8dc94a2262eb477a68ece9</t>
  </si>
  <si>
    <t>2-s2.0-85060748775</t>
  </si>
  <si>
    <t>rayyan-218688773</t>
  </si>
  <si>
    <t>Computation efficient attribute based broadcast group key management for secure document access in public cloud</t>
  </si>
  <si>
    <t>Pandiaraja, Perumal and Vijayakumar, Pandi and Vijayakumar, Varadarajan and Seshadhri, Raman</t>
  </si>
  <si>
    <t>https://www.scopus.com/inward/record.uri?eid=2-s2.0-85060748775&amp;doi=10.6688%2fJISE.2017.33.3.6&amp;partnerID=40&amp;md5=d832c18dca6cb1a89055ea122420b997</t>
  </si>
  <si>
    <t>2-s2.0-85031716059</t>
  </si>
  <si>
    <t>rayyan-218688774</t>
  </si>
  <si>
    <t>Directorsâ€™ liability survey: Cyber attacks and data loss â€” a growing concern</t>
  </si>
  <si>
    <t>Journal of Data Protection and Privacy</t>
  </si>
  <si>
    <t>Page, Joanna and Kaur, Madison and Waters, Emma</t>
  </si>
  <si>
    <t>https://www.scopus.com/inward/record.uri?eid=2-s2.0-85031716059&amp;partnerID=40&amp;md5=c403bc830105647aa7517f7dc6eec893</t>
  </si>
  <si>
    <t>Henry Stewart Publications</t>
  </si>
  <si>
    <t>2-s2.0-84977633646</t>
  </si>
  <si>
    <t>rayyan-218688775</t>
  </si>
  <si>
    <t>An optimal modified matrix encoding technique for secret writing in MPEG video using ECC</t>
  </si>
  <si>
    <t>Hegde, Ramakrishna and Jagadeesha, S.</t>
  </si>
  <si>
    <t>https://www.scopus.com/inward/record.uri?eid=2-s2.0-84977633646&amp;doi=10.1016%2fj.csi.2016.07.001&amp;partnerID=40&amp;md5=d1e661f6f441c4be2bd0e85844dfc2fb</t>
  </si>
  <si>
    <t>2-s2.0-85019713924</t>
  </si>
  <si>
    <t>rayyan-218688776</t>
  </si>
  <si>
    <t>OmniPHR: A distributed architecture model to integrate personal health records</t>
  </si>
  <si>
    <t>Roehrs, Alex and da Costa, Cristiano AndrÃ© and da Rosa Righi, Rodrigo</t>
  </si>
  <si>
    <t>https://www.scopus.com/inward/record.uri?eid=2-s2.0-85019713924&amp;doi=10.1016%2fj.jbi.2017.05.012&amp;partnerID=40&amp;md5=89b383df3e75c1783e11a901a221a091</t>
  </si>
  <si>
    <t>2-s2.0-84984636595</t>
  </si>
  <si>
    <t>rayyan-218688777</t>
  </si>
  <si>
    <t>Healthcare Data Gateways: Found Healthcare Intelligence on Blockchain with Novel Privacy Risk Control</t>
  </si>
  <si>
    <t>Yue, Xiao and Wang, Huiju and Jin, Dawei and Li, Mingqiang and Jiang, Wei</t>
  </si>
  <si>
    <t>https://www.scopus.com/inward/record.uri?eid=2-s2.0-84984636595&amp;doi=10.1007%2fs10916-016-0574-6&amp;partnerID=40&amp;md5=91aad6f91806b3f191d93f3baa20d303</t>
  </si>
  <si>
    <t>2-s2.0-84987677692</t>
  </si>
  <si>
    <t>rayyan-218688778</t>
  </si>
  <si>
    <t>Hawk: The Blockchain Model of Cryptography and Privacy-Preserving Smart Contracts</t>
  </si>
  <si>
    <t>Proceedings - 2016 IEEE Symposium on Security and Privacy, SP 2016</t>
  </si>
  <si>
    <t>Kosba, Ahmed and Miller, Andrew and Shi, Elaine and Wen, Zikai and Papamanthou, Charalampos</t>
  </si>
  <si>
    <t>https://www.scopus.com/inward/record.uri?eid=2-s2.0-84987677692&amp;doi=10.1109%2fSP.2016.55&amp;partnerID=40&amp;md5=f02757af372d2e9aabdca87022b3ef25</t>
  </si>
  <si>
    <t>2-s2.0-84959236502</t>
  </si>
  <si>
    <t>rayyan-218688779</t>
  </si>
  <si>
    <t>Long-term recurrent convolutional networks for visual recognition and description</t>
  </si>
  <si>
    <t>Donahue, Jeff and Hendricks, Lisa Anne and Guadarrama, Sergio and Rohrbach, Marcus and Venugopalan, Subhashini and Darrell, Trevor and Saenko, Kate</t>
  </si>
  <si>
    <t>https://www.scopus.com/inward/record.uri?eid=2-s2.0-84959236502&amp;doi=10.1109%2fCVPR.2015.7298878&amp;partnerID=40&amp;md5=78b72eee28ad052873cb679c22d183a9</t>
  </si>
  <si>
    <t>2-s2.0-84949494803</t>
  </si>
  <si>
    <t>rayyan-218688780</t>
  </si>
  <si>
    <t>Individual information security, user behaviour and cyber victimisation: An empirical study of social networking users</t>
  </si>
  <si>
    <t>Saridakis, George and Benson, Vladlena and Ezingeard, Jean-Noel and Tennakoon, Hemamali</t>
  </si>
  <si>
    <t>https://www.scopus.com/inward/record.uri?eid=2-s2.0-84949494803&amp;doi=10.1016%2fj.techfore.2015.08.012&amp;partnerID=40&amp;md5=e0e348ac571dcf0b9da63bc1fe1939b7</t>
  </si>
  <si>
    <t>2-s2.0-84992390063</t>
  </si>
  <si>
    <t>rayyan-218688781</t>
  </si>
  <si>
    <t>Development and trend of Earth observation data sharing</t>
  </si>
  <si>
    <t>Yaogan Xuebao/Journal of Remote Sensing</t>
  </si>
  <si>
    <t>Li, Guoqing and Zhang, Hongyue and Zhang, Lianchong and Wang, Yuanyuan and Tian, Chuanzhao</t>
  </si>
  <si>
    <t>https://www.scopus.com/inward/record.uri?eid=2-s2.0-84992390063&amp;doi=10.11834%2fjrs.20166173&amp;partnerID=40&amp;md5=a992f2984776104d165f6c5238a5b445</t>
  </si>
  <si>
    <t>2-s2.0-84986557919</t>
  </si>
  <si>
    <t>rayyan-218688782</t>
  </si>
  <si>
    <t>Physiological Information Leakage: A New Frontier in Health Information Security</t>
  </si>
  <si>
    <t>Mohsen Nia, Arsalan and Sur-Kolay, Susmita and Raghunathan, Anand and Jha, Niraj K.</t>
  </si>
  <si>
    <t>https://www.scopus.com/inward/record.uri?eid=2-s2.0-84986557919&amp;doi=10.1109%2fTETC.2015.2478003&amp;partnerID=40&amp;md5=7eb15e4e507291d606e871408af964e6</t>
  </si>
  <si>
    <t>2-s2.0-84941072760</t>
  </si>
  <si>
    <t>rayyan-218688783</t>
  </si>
  <si>
    <t>Efficient Dense-Field Copy-Move Forgery Detection</t>
  </si>
  <si>
    <t>https://www.scopus.com/inward/record.uri?eid=2-s2.0-84941072760&amp;doi=10.1109%2fTIFS.2015.2455334&amp;partnerID=40&amp;md5=ab837a148c8e70bfbbb3b6371e4e0e43</t>
  </si>
  <si>
    <t>2-s2.0-84974856027</t>
  </si>
  <si>
    <t>rayyan-218688784</t>
  </si>
  <si>
    <t>Enhanced e-health framework for security and privacy in healthcare system</t>
  </si>
  <si>
    <t>2016 6th International Conference on Digital Information Processing and Communications, ICDIPC 2016</t>
  </si>
  <si>
    <t>Shrestha, N.M. and Alsadoon, Abeer and Prasad, P.W.C. and Hourany, L. and Elchouemi, A.</t>
  </si>
  <si>
    <t>https://www.scopus.com/inward/record.uri?eid=2-s2.0-84974856027&amp;doi=10.1109%2fICDIPC.2016.7470795&amp;partnerID=40&amp;md5=4793c522e0a5a83cf183e22b6234cae4</t>
  </si>
  <si>
    <t>2-s2.0-84994697919</t>
  </si>
  <si>
    <t>rayyan-218688785</t>
  </si>
  <si>
    <t>Mobile Cloud Computing Model and Big Data Analysis for Healthcare Applications</t>
  </si>
  <si>
    <t>Tawalbeh, Lo'Ai A. and Mehmood, Rashid and Benkhlifa, Elhadj and Song, Houbing</t>
  </si>
  <si>
    <t>https://www.scopus.com/inward/record.uri?eid=2-s2.0-84994697919&amp;doi=10.1109%2fACCESS.2016.2613278&amp;partnerID=40&amp;md5=53d39a6ca62800d45d36f9dd950e435f</t>
  </si>
  <si>
    <t>2-s2.0-84944077701</t>
  </si>
  <si>
    <t>rayyan-218688786</t>
  </si>
  <si>
    <t>Patient and public views about the security and privacy of Electronic Health Records (EHRs) in the UK: Results from a mixed methods study Healthcare Information Systems</t>
  </si>
  <si>
    <t>Papoutsi, Chrysanthi and Reed, Julie E. and Marston, Cicely and Lewis, Ruth and Majeed, Azeem and Bell, Derek</t>
  </si>
  <si>
    <t>https://www.scopus.com/inward/record.uri?eid=2-s2.0-84944077701&amp;doi=10.1186%2fs12911-015-0202-2&amp;partnerID=40&amp;md5=99b2695a72cc86c623837e3f9674b574</t>
  </si>
  <si>
    <t>2-s2.0-84978438157</t>
  </si>
  <si>
    <t>rayyan-218688787</t>
  </si>
  <si>
    <t>Cloud-based commissioning of constrained devices using permissioned blockchains</t>
  </si>
  <si>
    <t>IoTPTS 2016 - Proceedings of the 2nd ACM International Workshop on IoT Privacy, Trust, and Security, Co-located with Asia CCS 2016</t>
  </si>
  <si>
    <t>Hardjono, Thomas and Smith, Ned</t>
  </si>
  <si>
    <t>https://www.scopus.com/inward/record.uri?eid=2-s2.0-84978438157&amp;doi=10.1145%2f2899007.2899012&amp;partnerID=40&amp;md5=9aa96709e96c09b6d1ca64cc31f6289b</t>
  </si>
  <si>
    <t>2-s2.0-84963894702</t>
  </si>
  <si>
    <t>rayyan-218688788</t>
  </si>
  <si>
    <t>CDA Generation and Integration for Health Information Exchange Based on Cloud Computing System</t>
  </si>
  <si>
    <t>Lee, Sung-Hyun and Song, Joon Hyun and Kim, Il Kon</t>
  </si>
  <si>
    <t>https://www.scopus.com/inward/record.uri?eid=2-s2.0-84963894702&amp;doi=10.1109%2fTSC.2014.2363654&amp;partnerID=40&amp;md5=3e72d4eb75a1e7e459402569367f282d</t>
  </si>
  <si>
    <t>2-s2.0-84980317619</t>
  </si>
  <si>
    <t>rayyan-218688789</t>
  </si>
  <si>
    <t>Policy for planned placement of sensor nodes in large scale wireless sensor network</t>
  </si>
  <si>
    <t>https://www.scopus.com/inward/record.uri?eid=2-s2.0-84980317619&amp;doi=10.3837%2ftiis.2016.07.019&amp;partnerID=40&amp;md5=de75f2f8a5e8b365abb825f3aa1b5a57</t>
  </si>
  <si>
    <t>2-s2.0-84956574534</t>
  </si>
  <si>
    <t>rayyan-218688790</t>
  </si>
  <si>
    <t>Virtualization of food supply chains with the internet of things</t>
  </si>
  <si>
    <t>Journal of Food Engineering</t>
  </si>
  <si>
    <t>Verdouw, C.N. and Wolfert, J. and Beulens, A.J.M. and Rialland, A.</t>
  </si>
  <si>
    <t>https://www.scopus.com/inward/record.uri?eid=2-s2.0-84956574534&amp;doi=10.1016%2fj.jfoodeng.2015.11.009&amp;partnerID=40&amp;md5=9b43166ce9574d113ef4ac0615c7e75b</t>
  </si>
  <si>
    <t>2-s2.0-84966577745</t>
  </si>
  <si>
    <t>rayyan-218688791</t>
  </si>
  <si>
    <t>Blockchain: The state of the art and future trends</t>
  </si>
  <si>
    <t>https://www.scopus.com/inward/record.uri?eid=2-s2.0-84966577745&amp;doi=10.16383%2fj.aas.2016.c160158&amp;partnerID=40&amp;md5=a9c8d5f4d2e44d69489a89f18d28b067</t>
  </si>
  <si>
    <t>2-s2.0-84966340518</t>
  </si>
  <si>
    <t>rayyan-218688792</t>
  </si>
  <si>
    <t>Data Privacy in Cloud-assisted Healthcare Systems: State of the Art and Future Challenges</t>
  </si>
  <si>
    <t>Sajid, Anam and Abbas, Haider</t>
  </si>
  <si>
    <t>https://www.scopus.com/inward/record.uri?eid=2-s2.0-84966340518&amp;doi=10.1007%2fs10916-016-0509-2&amp;partnerID=40&amp;md5=0b367a7523f86722c257cf10d1b9fa2d</t>
  </si>
  <si>
    <t>2-s2.0-84928406030</t>
  </si>
  <si>
    <t>rayyan-218688793</t>
  </si>
  <si>
    <t>Organization Mining Using Online Social Networks</t>
  </si>
  <si>
    <t>Networks and Spatial Economics</t>
  </si>
  <si>
    <t>1566113X</t>
  </si>
  <si>
    <t>Fire, Michael and Puzis, Rami</t>
  </si>
  <si>
    <t>https://www.scopus.com/inward/record.uri?eid=2-s2.0-84928406030&amp;doi=10.1007%2fs11067-015-9288-4&amp;partnerID=40&amp;md5=28d00157be80c7c728a8f6cca3d0705f</t>
  </si>
  <si>
    <t>2-s2.0-84959336853</t>
  </si>
  <si>
    <t>rayyan-218688794</t>
  </si>
  <si>
    <t>Digital images authentication scheme based on bimodal biometric watermarking in an independent domain</t>
  </si>
  <si>
    <t>WÃ³jtowicz, Wioletta and Ogiela, Marek R.</t>
  </si>
  <si>
    <t>https://www.scopus.com/inward/record.uri?eid=2-s2.0-84959336853&amp;doi=10.1016%2fj.jvcir.2016.02.006&amp;partnerID=40&amp;md5=160b3406fb7bfc69fe6d607a91d016d0</t>
  </si>
  <si>
    <t>2-s2.0-85015091451</t>
  </si>
  <si>
    <t>rayyan-218688795</t>
  </si>
  <si>
    <t>Content-adaptive steganography by minimizing statistical detectability</t>
  </si>
  <si>
    <t>Sedighi, Vahid and Cogranne, RÃ©mi and Fridrich, Jessica</t>
  </si>
  <si>
    <t>https://www.scopus.com/inward/record.uri?eid=2-s2.0-85015091451&amp;doi=10.1109%2fTIFS.2015.2486744&amp;partnerID=40&amp;md5=f33fea3069fa4a753650dd9f9882d138</t>
  </si>
  <si>
    <t>2-s2.0-84944063553</t>
  </si>
  <si>
    <t>rayyan-218688796</t>
  </si>
  <si>
    <t>Crypto-based algorithms for secured medical image transmission</t>
  </si>
  <si>
    <t>Al-Haj, Ali and Abandah, Gheith and Hussein, Noor</t>
  </si>
  <si>
    <t>https://www.scopus.com/inward/record.uri?eid=2-s2.0-84944063553&amp;doi=10.1049%2fiet-ifs.2014.0245&amp;partnerID=40&amp;md5=bb6e151d29beaf26b71750906654de1b</t>
  </si>
  <si>
    <t>2-s2.0-84971516631</t>
  </si>
  <si>
    <t>rayyan-218688797</t>
  </si>
  <si>
    <t>A Survey of Data Mining and Machine Learning Methods for Cyber Security Intrusion Detection</t>
  </si>
  <si>
    <t>Buczak, Anna L. and Guven, Erhan</t>
  </si>
  <si>
    <t>https://www.scopus.com/inward/record.uri?eid=2-s2.0-84971516631&amp;doi=10.1109%2fCOMST.2015.2494502&amp;partnerID=40&amp;md5=6fa479b04b20a95e81a1ae0877cede0d</t>
  </si>
  <si>
    <t>2-s2.0-84990032713</t>
  </si>
  <si>
    <t>rayyan-218688798</t>
  </si>
  <si>
    <t>An efficient non-interactive multi-client searchable encryption with support for boolean queries</t>
  </si>
  <si>
    <t>Sun, Shi-Feng and Liu, Joseph K. and Sakzad, Amin and Steinfeld, Ron and Yuen, Tsz Hon</t>
  </si>
  <si>
    <t>https://www.scopus.com/inward/record.uri?eid=2-s2.0-84990032713&amp;doi=10.1007%2f978-3-319-45744-4_8&amp;partnerID=40&amp;md5=22bdbb153fbecbedd83a241d672b5b0d</t>
  </si>
  <si>
    <t>2-s2.0-84962245403</t>
  </si>
  <si>
    <t>rayyan-218688799</t>
  </si>
  <si>
    <t>Secure and efficient fine-grained multiple file sharing in cloud-assisted crowd sensing networks</t>
  </si>
  <si>
    <t>Zhou, Jun and Cao, Zhenfu and Dong, Xiaolei</t>
  </si>
  <si>
    <t>https://www.scopus.com/inward/record.uri?eid=2-s2.0-84962245403&amp;doi=10.1007%2fs12083-016-0449-0&amp;partnerID=40&amp;md5=b1fb873f5947e3b3370eb1161f161462</t>
  </si>
  <si>
    <t>2-s2.0-85009388580</t>
  </si>
  <si>
    <t>rayyan-218688800</t>
  </si>
  <si>
    <t>Multimedia transmission over cognitive radio channels under sensing uncertainty</t>
  </si>
  <si>
    <t>IEEE Transactions on Signal Processing</t>
  </si>
  <si>
    <t>1053587X</t>
  </si>
  <si>
    <t>Ye, Chuang and Ozcan, Gozde and Gursoy, M. Cenk and Velipasalar, Senem</t>
  </si>
  <si>
    <t>https://www.scopus.com/inward/record.uri?eid=2-s2.0-85009388580&amp;doi=10.1109%2fTSP.2015.2478747&amp;partnerID=40&amp;md5=a0161da5a5379bdab73b114497911cbc</t>
  </si>
  <si>
    <t>2-s2.0-84990029944</t>
  </si>
  <si>
    <t>rayyan-218688801</t>
  </si>
  <si>
    <t>Efficient encrypted keyword search for multi-user data sharing</t>
  </si>
  <si>
    <t>Kiayias, Aggelos and Oksuz, Ozgur and Russell, Alexander and Tang, Qiang and Wang, Bing</t>
  </si>
  <si>
    <t>https://www.scopus.com/inward/record.uri?eid=2-s2.0-84990029944&amp;doi=10.1007%2f978-3-319-45744-4_9&amp;partnerID=40&amp;md5=e5d75453be9147d56ed6869fa8eb8634</t>
  </si>
  <si>
    <t>2-s2.0-84969203990</t>
  </si>
  <si>
    <t>rayyan-218688802</t>
  </si>
  <si>
    <t>IS 3D printing transforming the project management function in the aerospace industry?</t>
  </si>
  <si>
    <t>Journal of Modern Project Management</t>
  </si>
  <si>
    <t>Romero-Torres, Alejandro and Vieira, Darli Rodrigues</t>
  </si>
  <si>
    <t>https://www.scopus.com/inward/record.uri?eid=2-s2.0-84969203990&amp;partnerID=40&amp;md5=f6dc8d4b20425a7888e1d80f5e3f682b</t>
  </si>
  <si>
    <t>Editora Mundos Sociais</t>
  </si>
  <si>
    <t>2-s2.0-85071147013</t>
  </si>
  <si>
    <t>rayyan-218688803</t>
  </si>
  <si>
    <t>Bitcoin-NG: A scalable blockchain protocol</t>
  </si>
  <si>
    <t>Proceedings of the 13th USENIX Symposium on Networked Systems Design and Implementation, NSDI 2016</t>
  </si>
  <si>
    <t>Eyal, Ittay and Gencer, Adem Efe and Sirer, Emin GÃ¼n and Van Renesse, Robbert</t>
  </si>
  <si>
    <t>https://www.scopus.com/inward/record.uri?eid=2-s2.0-85071147013&amp;partnerID=40&amp;md5=7ee591fa92a56d11104d4a2fdb6c4e1a</t>
  </si>
  <si>
    <t>2-s2.0-84964595236</t>
  </si>
  <si>
    <t>rayyan-218688804</t>
  </si>
  <si>
    <t>Key generation for multi-secret steganography</t>
  </si>
  <si>
    <t>2015 IEEE 2nd International Conference on InformationScience and Security, ICISS 2015</t>
  </si>
  <si>
    <t>https://www.scopus.com/inward/record.uri?eid=2-s2.0-84964595236&amp;doi=10.1109%2fICISSEC.2015.7371013&amp;partnerID=40&amp;md5=c5c7d5eb7d4c44212039d142a6eb400c</t>
  </si>
  <si>
    <t>2-s2.0-84987681582</t>
  </si>
  <si>
    <t>rayyan-218688805</t>
  </si>
  <si>
    <t>Speed-adaptive street view image generation using driving video recorder</t>
  </si>
  <si>
    <t>Chen, Hua-Tsung and Eddy, Devi and Chen, Ruei-Lin and Chou, Chien-Li</t>
  </si>
  <si>
    <t>https://www.scopus.com/inward/record.uri?eid=2-s2.0-84987681582&amp;doi=10.1109%2fICME.2016.7552861&amp;partnerID=40&amp;md5=28d3e916d4f36df49b9678226291f36e</t>
  </si>
  <si>
    <t>2-s2.0-84964241145</t>
  </si>
  <si>
    <t>rayyan-218688806</t>
  </si>
  <si>
    <t>Privacy and security problems of national health data warehouse: A convenient solution for developing countries</t>
  </si>
  <si>
    <t>Proceedings of 2016 International Conference on Networking Systems and Security, NSysS 2016</t>
  </si>
  <si>
    <t>Khan, Shahidul Islam and Hoque, Abu Sayed Md. Latiful</t>
  </si>
  <si>
    <t>https://www.scopus.com/inward/record.uri?eid=2-s2.0-84964241145&amp;doi=10.1109%2fNSysS.2016.7400708&amp;partnerID=40&amp;md5=adecde42ddda1a96a475cff6c9aa572c</t>
  </si>
  <si>
    <t>2-s2.0-84969699676</t>
  </si>
  <si>
    <t>rayyan-218688807</t>
  </si>
  <si>
    <t>An innovative method of Text Steganography</t>
  </si>
  <si>
    <t>Proceedings of 2015 3rd International Conference on Image Information Processing, ICIIP 2015</t>
  </si>
  <si>
    <t>Gupta, Shashank and Jain, Rachit</t>
  </si>
  <si>
    <t>https://www.scopus.com/inward/record.uri?eid=2-s2.0-84969699676&amp;doi=10.1109%2fICIIP.2015.7414741&amp;partnerID=40&amp;md5=2d9b9b0871cde0a994a50545ca9a5c0d</t>
  </si>
  <si>
    <t>2-s2.0-84979828304</t>
  </si>
  <si>
    <t>rayyan-218688808</t>
  </si>
  <si>
    <t>Blockchains and Smart Contracts for the Internet of Things</t>
  </si>
  <si>
    <t>Christidis, Konstantinos and Devetsikiotis, Michael</t>
  </si>
  <si>
    <t>https://www.scopus.com/inward/record.uri?eid=2-s2.0-84979828304&amp;doi=10.1109%2fACCESS.2016.2566339&amp;partnerID=40&amp;md5=6e954454a54dc6453ba8b670d4f6d41e</t>
  </si>
  <si>
    <t>2-s2.0-84927930710</t>
  </si>
  <si>
    <t>rayyan-218688809</t>
  </si>
  <si>
    <t>LSB Based Quantum Image Steganography Algorithm</t>
  </si>
  <si>
    <t>International Journal of Theoretical Physics</t>
  </si>
  <si>
    <t>Jiang, Nan and Zhao, Na and Wang, Luo</t>
  </si>
  <si>
    <t>https://www.scopus.com/inward/record.uri?eid=2-s2.0-84927930710&amp;doi=10.1007%2fs10773-015-2640-0&amp;partnerID=40&amp;md5=a45fd3bf4ce6370c53bb2c93b7d47ebc</t>
  </si>
  <si>
    <t>2-s2.0-84963858022</t>
  </si>
  <si>
    <t>rayyan-218688810</t>
  </si>
  <si>
    <t>A New SDCS-based Content-Adaptive Steganography Using Iterative Noise-Level Estimation</t>
  </si>
  <si>
    <t>Xue, Bowen and Li, Xiaolong and Guo, Zongming</t>
  </si>
  <si>
    <t>https://www.scopus.com/inward/record.uri?eid=2-s2.0-84963858022&amp;doi=10.1109%2fIIH-MSP.2015.80&amp;partnerID=40&amp;md5=bbb979ea380838cfce13f65b1528fb5a</t>
  </si>
  <si>
    <t>2-s2.0-84979231094</t>
  </si>
  <si>
    <t>rayyan-218688811</t>
  </si>
  <si>
    <t>Privacy pattern catalogue: A tool for integrating privacy principles of ISO/IEC 29100 into the software development process</t>
  </si>
  <si>
    <t>Drozd, Olha</t>
  </si>
  <si>
    <t>https://www.scopus.com/inward/record.uri?eid=2-s2.0-84979231094&amp;doi=10.1007%2f978-3-319-41763-9_9&amp;partnerID=40&amp;md5=34f93549d2412d2a869a58ce52b845e8</t>
  </si>
  <si>
    <t>2-s2.0-84966546490</t>
  </si>
  <si>
    <t>rayyan-218688812</t>
  </si>
  <si>
    <t>The quest for scalable blockchain fabric: Proof-of-work vs. BFT replication</t>
  </si>
  <si>
    <t>VukoliÄ‡, Marko</t>
  </si>
  <si>
    <t>https://www.scopus.com/inward/record.uri?eid=2-s2.0-84966546490&amp;doi=10.1007%2f978-3-319-39028-4_9&amp;partnerID=40&amp;md5=f458cb171e3e86a539f02b273b7dd65e</t>
  </si>
  <si>
    <t>2-s2.0-84987847977</t>
  </si>
  <si>
    <t>rayyan-218688813</t>
  </si>
  <si>
    <t>Concealed object detection using the passive THz image without its viewing</t>
  </si>
  <si>
    <t>Trofimov, Vyacheslav A. and Trofimov, Vladislav V. and Shestakov, Ivan L. and Blednov, Roman G.</t>
  </si>
  <si>
    <t>https://www.scopus.com/inward/record.uri?eid=2-s2.0-84987847977&amp;doi=10.1117%2f12.2225170&amp;partnerID=40&amp;md5=3d887599040421cf52d0c77f0800d839</t>
  </si>
  <si>
    <t>2-s2.0-84994201549</t>
  </si>
  <si>
    <t>rayyan-218688814</t>
  </si>
  <si>
    <t>Secure non real time image encryption algorithm development using cryptography &amp; steganography</t>
  </si>
  <si>
    <t>12th IEEE International Conference Electronics, Energy, Environment, Communication, Computer, Control: (E3-C3), INDICON 2015</t>
  </si>
  <si>
    <t>Mukhedkar, Moresh and Powar, Prajkta and Gaikwad, Peter</t>
  </si>
  <si>
    <t>https://www.scopus.com/inward/record.uri?eid=2-s2.0-84994201549&amp;doi=10.1109%2fINDICON.2015.7443808&amp;partnerID=40&amp;md5=bb96ee50a203b37d97ca17de9110c980</t>
  </si>
  <si>
    <t>2-s2.0-84977641585</t>
  </si>
  <si>
    <t>rayyan-218688815</t>
  </si>
  <si>
    <t>Image steganography with using QR code and cryptography</t>
  </si>
  <si>
    <t>2016 26th International Conference Radioelektronika, RADIOELEKTRONIKA 2016</t>
  </si>
  <si>
    <t>Hajduk, Vladimir and Broda, Martin and KovaÃ¡Ä, Ondrej and LevickÃ½, DuÅ¡an</t>
  </si>
  <si>
    <t>https://www.scopus.com/inward/record.uri?eid=2-s2.0-84977641585&amp;doi=10.1109%2fRADIOELEK.2016.7477370&amp;partnerID=40&amp;md5=f094c85afe8c53d3ff06feb35f93f515</t>
  </si>
  <si>
    <t>2-s2.0-84983035847</t>
  </si>
  <si>
    <t>rayyan-218688816</t>
  </si>
  <si>
    <t>Privacy-preserving data sharing scheme over cloud for social applications</t>
  </si>
  <si>
    <t>Lyu, Chen and Sun, Shi-Feng and Zhang, Yuanyuan and Pande, Amit and Lu, Haining and Gu, Dawu</t>
  </si>
  <si>
    <t>https://www.scopus.com/inward/record.uri?eid=2-s2.0-84983035847&amp;doi=10.1016%2fj.jnca.2016.08.006&amp;partnerID=40&amp;md5=9ea8120ac734c2a73918ce553b3cbece</t>
  </si>
  <si>
    <t>2-s2.0-84949113812</t>
  </si>
  <si>
    <t>rayyan-218688817</t>
  </si>
  <si>
    <t>Signed digit data hiding scheme</t>
  </si>
  <si>
    <t>Kuo, Wen-Chung and Wang, Chun-Cheng and Hou, Hong-Ching</t>
  </si>
  <si>
    <t>https://www.scopus.com/inward/record.uri?eid=2-s2.0-84949113812&amp;doi=10.1016%2fj.ipl.2015.08.003&amp;partnerID=40&amp;md5=785af0e0a2ea4c572c765feb3f7dcd7d</t>
  </si>
  <si>
    <t>2-s2.0-84947581352</t>
  </si>
  <si>
    <t>rayyan-218688818</t>
  </si>
  <si>
    <t>Secure architecture to manage EHRâ€™s in cloud using SSE and ABE</t>
  </si>
  <si>
    <t>Ramu, Gandikota and Eswara Reddy, B.</t>
  </si>
  <si>
    <t>https://www.scopus.com/inward/record.uri?eid=2-s2.0-84947581352&amp;doi=10.1007%2fs12553-015-0116-0&amp;partnerID=40&amp;md5=f8f7f28d31cc1a3db884667643a61e3b</t>
  </si>
  <si>
    <t>2-s2.0-84923666839</t>
  </si>
  <si>
    <t>rayyan-218688819</t>
  </si>
  <si>
    <t>Optimization-based audio watermarking with integrated quantization embedding</t>
  </si>
  <si>
    <t>Chen, Shuo-Tsung and Huang, Huang-Nan</t>
  </si>
  <si>
    <t>https://www.scopus.com/inward/record.uri?eid=2-s2.0-84923666839&amp;doi=10.1007%2fs11042-015-2500-1&amp;partnerID=40&amp;md5=04c758c75d7b871cbd98c7e92495cf36</t>
  </si>
  <si>
    <t>2-s2.0-84988842379</t>
  </si>
  <si>
    <t>rayyan-218688820</t>
  </si>
  <si>
    <t>Supporting Semantic Annotation of Educational Content by Automatic Extraction of Hierarchical Domain Relationships</t>
  </si>
  <si>
    <t>Vrablecova, Petra and Simko, Marian</t>
  </si>
  <si>
    <t>https://www.scopus.com/inward/record.uri?eid=2-s2.0-84988842379&amp;doi=10.1109%2fTLT.2016.2546255&amp;partnerID=40&amp;md5=a7a6c9a487f0d5f6f7d353077bd3ad10</t>
  </si>
  <si>
    <t>2-s2.0-84959547291</t>
  </si>
  <si>
    <t>rayyan-218688821</t>
  </si>
  <si>
    <t>A privacy data leakage prevention method in P2P networks</t>
  </si>
  <si>
    <t>Chae, Cheol-Joo and Shin, YongJu and Choi, Kiseok and Kim, Ki-Bong and Choi, Kwang-Nam</t>
  </si>
  <si>
    <t>https://www.scopus.com/inward/record.uri?eid=2-s2.0-84959547291&amp;doi=10.1007%2fs12083-015-0371-x&amp;partnerID=40&amp;md5=095dd1fd7420a85c801c28202b63bb8d</t>
  </si>
  <si>
    <t>2-s2.0-84956488568</t>
  </si>
  <si>
    <t>rayyan-218688822</t>
  </si>
  <si>
    <t>Sharing Clinical Trial Data: A Proposal from the International Committee of Medical Journal Editors</t>
  </si>
  <si>
    <t>PLoS Medicine</t>
  </si>
  <si>
    <t>Taichman, Darren B. and Backus, Joyce and Baethge, Christopher and Bauchner, Howard and de Leeuw, Peter W. and Drazen, Jeffrey M. and Fletcher, John and Frizelle, Frank A. and Groves, Trish and Haileamlak, Abraham and James, Astrid and Laine, Christine and Peiperl, Larry and Pinborg, Anja and Sahni, Peush and Wu, Sinan</t>
  </si>
  <si>
    <t>https://www.scopus.com/inward/record.uri?eid=2-s2.0-84956488568&amp;doi=10.1371%2fjournal.pmed.1001950&amp;partnerID=40&amp;md5=d46ec3e64a54314df9d6ba1c73d2e899</t>
  </si>
  <si>
    <t>rayyan-218688823</t>
  </si>
  <si>
    <t>Steganography of the keys into an encrypted speech signal using Matlab</t>
  </si>
  <si>
    <t>rayyan-218688824</t>
  </si>
  <si>
    <t>MedRec: Using blockchain for medical data access and permission management</t>
  </si>
  <si>
    <t>Proceedings - 2016 2nd International Conference on Open and Big Data, OBD 2016</t>
  </si>
  <si>
    <t>Azaria, Asaph and Ekblaw, Ariel and Vieira, Thiago and Lippman, Andrew</t>
  </si>
  <si>
    <t>https://www.scopus.com/inward/record.uri?eid=2-s2.0-84991717011&amp;doi=10.1109%2fOBD.2016.11&amp;partnerID=40&amp;md5=84b3e1526ec928063ea42daa8552b21a</t>
  </si>
  <si>
    <t>2-s2.0-85016144824</t>
  </si>
  <si>
    <t>rayyan-218688825</t>
  </si>
  <si>
    <t>Fast detection of transformed data leaks</t>
  </si>
  <si>
    <t>Shu, Xiaokui and Zhang, Jing and Yao, Danfeng and Feng, Wu-Chun</t>
  </si>
  <si>
    <t>https://www.scopus.com/inward/record.uri?eid=2-s2.0-85016144824&amp;doi=10.1109%2fTIFS.2015.2503271&amp;partnerID=40&amp;md5=2cbb85fd05c55a3e958cc601031e8718</t>
  </si>
  <si>
    <t>2-s2.0-84947227249</t>
  </si>
  <si>
    <t>rayyan-218688826</t>
  </si>
  <si>
    <t>A steganography embedding method based on edge identification and XOR coding</t>
  </si>
  <si>
    <t>Al-Dmour, Hayat and Al-Ani, Ahmed</t>
  </si>
  <si>
    <t>https://www.scopus.com/inward/record.uri?eid=2-s2.0-84947227249&amp;doi=10.1016%2fj.eswa.2015.10.024&amp;partnerID=40&amp;md5=e7c0a8d12d0056e4e258171a3892802b</t>
  </si>
  <si>
    <t>2-s2.0-84941085241</t>
  </si>
  <si>
    <t>rayyan-218688827</t>
  </si>
  <si>
    <t>Internet of Things: A Survey on Enabling Technologies, Protocols, and Applications</t>
  </si>
  <si>
    <t>Al-Fuqaha, Ala and Guizani, Mohsen and Mohammadi, Mehdi and Aledhari, Mohammed and Ayyash, Moussa</t>
  </si>
  <si>
    <t>https://www.scopus.com/inward/record.uri?eid=2-s2.0-84941085241&amp;doi=10.1109%2fCOMST.2015.2444095&amp;partnerID=40&amp;md5=2c775e20c00babc81c91bea21f3d89f7</t>
  </si>
  <si>
    <t>2-s2.0-84994085131</t>
  </si>
  <si>
    <t>rayyan-218688828</t>
  </si>
  <si>
    <t>The technique of dynamic data masking in information systems</t>
  </si>
  <si>
    <t>2016 5th Mediterranean Conference on Embedded Computing, MECO 2016 - Including ECyPS 2016, BIOENG.MED 2016, MECO: Student Challenge 2016</t>
  </si>
  <si>
    <t>Baranchikov, Aleksey I. and Gromov, Aleksey Yu. and Gurov, Viktor S. and Grinchenko, Natalya N. and Babaev, Sergey I.</t>
  </si>
  <si>
    <t>https://www.scopus.com/inward/record.uri?eid=2-s2.0-84994085131&amp;doi=10.1109%2fMECO.2016.7525695&amp;partnerID=40&amp;md5=9f64e2ce5bc5a1e01d4864e2886d0d74</t>
  </si>
  <si>
    <t>2-s2.0-84982099058</t>
  </si>
  <si>
    <t>rayyan-218688829</t>
  </si>
  <si>
    <t>The Yale Open Data Access (YODA) project \- A mechanism for data sharing</t>
  </si>
  <si>
    <t>New England Journal of Medicine</t>
  </si>
  <si>
    <t>Krumholz, Harlan M. and Waldstreicher, Joanne</t>
  </si>
  <si>
    <t>https://www.scopus.com/inward/record.uri?eid=2-s2.0-84982099058&amp;doi=10.1056%2fNEJMp1607342&amp;partnerID=40&amp;md5=f709cb2217ad9f09f1f2b61f702f3ba3</t>
  </si>
  <si>
    <t>Massachussetts Medical Society</t>
  </si>
  <si>
    <t>2-s2.0-84962193138</t>
  </si>
  <si>
    <t>rayyan-218688830</t>
  </si>
  <si>
    <t>Osteoporosis overtreatment in a regional health care system</t>
  </si>
  <si>
    <t>JAMA Internal Medicine</t>
  </si>
  <si>
    <t>Fenton, Joshua J. and Robbins, John A. and Amarnath, Anna Lee D. and Franks, Peter</t>
  </si>
  <si>
    <t>https://www.scopus.com/inward/record.uri?eid=2-s2.0-84962193138&amp;doi=10.1001%2fjamainternmed.2015.6020&amp;partnerID=40&amp;md5=9aaf75b748b3f67f3c8ed64dc0b94848</t>
  </si>
  <si>
    <t>2-s2.0-84953217068</t>
  </si>
  <si>
    <t>rayyan-218688831</t>
  </si>
  <si>
    <t>Continuous distributed representation of biological sequences for deep proteomics and genomics</t>
  </si>
  <si>
    <t>Asgari, Ehsaneddin and Mofrad, Mohammad R.K.</t>
  </si>
  <si>
    <t>https://www.scopus.com/inward/record.uri?eid=2-s2.0-84953217068&amp;doi=10.1371%2fjournal.pone.0141287&amp;partnerID=40&amp;md5=f66fbddccdc946eb9782874c6a644ff0</t>
  </si>
  <si>
    <t>2-s2.0-84962910444</t>
  </si>
  <si>
    <t>rayyan-218688832</t>
  </si>
  <si>
    <t>An Investigation on Cyber Security Threats and Security Models</t>
  </si>
  <si>
    <t>Proceedings - 2nd IEEE International Conference on Cyber Security and Cloud Computing, CSCloud 2015 - IEEE International Symposium of Smart Cloud, IEEE SSC 2015</t>
  </si>
  <si>
    <t>Thakur, Kutub and Qiu, Meikang and Gai, Keke and Ali, Md Liakat</t>
  </si>
  <si>
    <t>https://www.scopus.com/inward/record.uri?eid=2-s2.0-84962910444&amp;doi=10.1109%2fCSCloud.2015.71&amp;partnerID=40&amp;md5=6439e62f29dcff6d81ac75798dd8d009</t>
  </si>
  <si>
    <t>2-s2.0-84949639722</t>
  </si>
  <si>
    <t>rayyan-218688833</t>
  </si>
  <si>
    <t>A pairing-free certificate-based proxy re-encryption scheme for secure data sharing in public clouds</t>
  </si>
  <si>
    <t>Lu, Yang and Li, Jiguo</t>
  </si>
  <si>
    <t>https://www.scopus.com/inward/record.uri?eid=2-s2.0-84949639722&amp;doi=10.1016%2fj.future.2015.11.012&amp;partnerID=40&amp;md5=63f5c1c89cf1072b1d988a1bba6fdbe8</t>
  </si>
  <si>
    <t>2-s2.0-84986571280</t>
  </si>
  <si>
    <t>rayyan-218688834</t>
  </si>
  <si>
    <t>An agri-food supply chain traceability system for China based on RFID &amp; blockchain technology</t>
  </si>
  <si>
    <t>2016 13th International Conference on Service Systems and Service Management, ICSSSM 2016</t>
  </si>
  <si>
    <t>Tian, Feng</t>
  </si>
  <si>
    <t>https://www.scopus.com/inward/record.uri?eid=2-s2.0-84986571280&amp;doi=10.1109%2fICSSSM.2016.7538424&amp;partnerID=40&amp;md5=e2fe93c65583d558ce03940c81a49693</t>
  </si>
  <si>
    <t>2-s2.0-84979713624</t>
  </si>
  <si>
    <t>rayyan-218688836</t>
  </si>
  <si>
    <t>FSSR: Fine-grained EHRs sharing via similarity-based recommendation in cloud-assisted eHealthcare system</t>
  </si>
  <si>
    <t>ASIA CCS 2016 - Proceedings of the 11th ACM Asia Conference on Computer and Communications Security</t>
  </si>
  <si>
    <t>Huang, Cheng and Lu, Rongxing and Zhu, Hui and Shao, Jun and Lin, Xiaodong</t>
  </si>
  <si>
    <t>https://www.scopus.com/inward/record.uri?eid=2-s2.0-84979713624&amp;doi=10.1145%2f2897845.2897870&amp;partnerID=40&amp;md5=371ac4eeb74a452611cb98841cc18b78</t>
  </si>
  <si>
    <t>2-s2.0-84951953928</t>
  </si>
  <si>
    <t>rayyan-218688837</t>
  </si>
  <si>
    <t>Digital video steganalysis toward spread spectrum data hiding</t>
  </si>
  <si>
    <t>Zarmehi, Nematollah and Akhaee, Mohammad Ali</t>
  </si>
  <si>
    <t>https://www.scopus.com/inward/record.uri?eid=2-s2.0-84951953928&amp;doi=10.1049%2fiet-ipr.2014.1019&amp;partnerID=40&amp;md5=91a351506466b7692c901d8076a65872</t>
  </si>
  <si>
    <t>2-s2.0-84969962996</t>
  </si>
  <si>
    <t>rayyan-218688838</t>
  </si>
  <si>
    <t>Deep Convolutional Neural Networks for Computer-Aided Detection: CNN Architectures, Dataset Characteristics and Transfer Learning</t>
  </si>
  <si>
    <t>Shin, Hoo-Chang and Roth, Holger R. and Gao, Mingchen and Lu, Le and Xu, Ziyue and Nogues, Isabella and Yao, Jianhua and Mollura, Daniel and Summers, Ronald M.</t>
  </si>
  <si>
    <t>https://www.scopus.com/inward/record.uri?eid=2-s2.0-84969962996&amp;doi=10.1109%2fTMI.2016.2528162&amp;partnerID=40&amp;md5=32d46cbe4a8a3365d0026af444019535</t>
  </si>
  <si>
    <t>2-s2.0-84946239426</t>
  </si>
  <si>
    <t>rayyan-218688839</t>
  </si>
  <si>
    <t>Robust Audio steganography based on Advanced Encryption standards in temporal domain</t>
  </si>
  <si>
    <t>2015 International Conference on Advances in Computing, Communications and Informatics, ICACCI 2015</t>
  </si>
  <si>
    <t>Kanhe, Aniruddha and Aghila, G. and Kiran, Ch. Yaswanth Sai and Ramesh, Ch. Hanuma and Jadav, Gabbar and Raj, M. Gowtham</t>
  </si>
  <si>
    <t>https://www.scopus.com/inward/record.uri?eid=2-s2.0-84946239426&amp;doi=10.1109%2fICACCI.2015.7275816&amp;partnerID=40&amp;md5=4dabeac48f68519d7836cc641a71bcf0</t>
  </si>
  <si>
    <t>rayyan-218688840</t>
  </si>
  <si>
    <t>EABDS: Attribute-based secure data sharing with efficient revocation in cloud computing</t>
  </si>
  <si>
    <t>Huang, Qinlong and Ma, Zhaofeng and Yang, Yixian and Fu, Jingyi and Niu, Xinxin</t>
  </si>
  <si>
    <t>https://www.scopus.com/inward/record.uri?eid=2-s2.0-84942810277&amp;doi=10.1049%2fcje.2015.10.033&amp;partnerID=40&amp;md5=60194a45328154b464ecd05023ec825b</t>
  </si>
  <si>
    <t>2-s2.0-84979248350</t>
  </si>
  <si>
    <t>rayyan-218688841</t>
  </si>
  <si>
    <t>Watermarking cryptographic capabilities</t>
  </si>
  <si>
    <t>Proceedings of the Annual ACM Symposium on Theory of Computing</t>
  </si>
  <si>
    <t>Cohen, Aloni and Holmgren, Justin and Nishimaki, Ryo and Vaikuntanathan, Vinod and Wichs, Daniel</t>
  </si>
  <si>
    <t>https://www.scopus.com/inward/record.uri?eid=2-s2.0-84979248350&amp;doi=10.1145%2f2897518.2897651&amp;partnerID=40&amp;md5=dd27b1a52331e94b8c1db2dfaa60c307</t>
  </si>
  <si>
    <t>2-s2.0-84955603020</t>
  </si>
  <si>
    <t>rayyan-218688842</t>
  </si>
  <si>
    <t>Perfectly secure steganography: Hiding information in the quantum noise of a photograph</t>
  </si>
  <si>
    <t>Physical Review A</t>
  </si>
  <si>
    <t>Sanguinetti, Bruno and Traverso, Giulia and Lavoie, Jonathan and Martin, Anthony and Zbinden, Hugo</t>
  </si>
  <si>
    <t>https://www.scopus.com/inward/record.uri?eid=2-s2.0-84955603020&amp;doi=10.1103%2fPhysRevA.93.012336&amp;partnerID=40&amp;md5=e399157fd7184e8cea2165d2183d8416</t>
  </si>
  <si>
    <t>American Physical Society</t>
  </si>
  <si>
    <t>2-s2.0-84955733661</t>
  </si>
  <si>
    <t>rayyan-218688843</t>
  </si>
  <si>
    <t>Ten reasons why interoperability is difficult</t>
  </si>
  <si>
    <t>Healthcare Information Management Systems: Cases, Strategies, and Solutions: Fourth Edition</t>
  </si>
  <si>
    <t>Edmunds, Margo and Peddicord, Douglas and Frisse, Mark E.</t>
  </si>
  <si>
    <t>https://www.scopus.com/inward/record.uri?eid=2-s2.0-84955733661&amp;doi=10.1007%2f978-3-319-20765-0_7&amp;partnerID=40&amp;md5=7a30ebf5e5af2c28aa98077553ffe68d</t>
  </si>
  <si>
    <t>2-s2.0-84978680939</t>
  </si>
  <si>
    <t>rayyan-218688844</t>
  </si>
  <si>
    <t>Secure Auditing and Deduplicating Data in Cloud</t>
  </si>
  <si>
    <t>Li, Jingwei and Li, Jin and Xie, Dongqing and Cai, Zhang</t>
  </si>
  <si>
    <t>https://www.scopus.com/inward/record.uri?eid=2-s2.0-84978680939&amp;doi=10.1109%2fTC.2015.2389960&amp;partnerID=40&amp;md5=91eb43991143dc0da3b044216f25eed8</t>
  </si>
  <si>
    <t>2-s2.0-84964940697</t>
  </si>
  <si>
    <t>rayyan-218688845</t>
  </si>
  <si>
    <t>Unequal security protection for secure multimedia communication</t>
  </si>
  <si>
    <t>2015 IEEE 4th Global Conference on Consumer Electronics, GCCE 2015</t>
  </si>
  <si>
    <t>Leung, Yiu-Wing and Hou, Ricky Yuen-Tan</t>
  </si>
  <si>
    <t>https://www.scopus.com/inward/record.uri?eid=2-s2.0-84964940697&amp;doi=10.1109%2fGCCE.2015.7398667&amp;partnerID=40&amp;md5=52db46e4b257d6599eaeb66ca17fc7c3</t>
  </si>
  <si>
    <t>2-s2.0-85015227269</t>
  </si>
  <si>
    <t>rayyan-218688846</t>
  </si>
  <si>
    <t>A Secure System for Pervasive Social Network-Based Healthcare</t>
  </si>
  <si>
    <t>Zhang, Jie and Xue, Nian and Huang, Xin</t>
  </si>
  <si>
    <t>https://www.scopus.com/inward/record.uri?eid=2-s2.0-85015227269&amp;doi=10.1109%2fACCESS.2016.2645904&amp;partnerID=40&amp;md5=3fd5a7f2aed1dca9fc6713d377f5a755</t>
  </si>
  <si>
    <t>2-s2.0-84988649017</t>
  </si>
  <si>
    <t>rayyan-218688847</t>
  </si>
  <si>
    <t>Medicine Reminder and Monitoring System for Secure Health Using IOT</t>
  </si>
  <si>
    <t>Zanjal, Samir V. and Talmale, Girish. R.</t>
  </si>
  <si>
    <t>https://www.scopus.com/inward/record.uri?eid=2-s2.0-84988649017&amp;doi=10.1016%2fj.procs.2016.02.090&amp;partnerID=40&amp;md5=8defe3049dd3db17991a01d5647557ea</t>
  </si>
  <si>
    <t>2-s2.0-84997815804</t>
  </si>
  <si>
    <t>rayyan-218688848</t>
  </si>
  <si>
    <t>Real-time big data analytics for multimedia transmission and storage</t>
  </si>
  <si>
    <t>2016 IEEE/CIC International Conference on Communications in China, ICCC 2016</t>
  </si>
  <si>
    <t>Wang, Kun and Mi, Jun and Xu, Chenhan and Shu, Lei and Deng, Der-Jiunn</t>
  </si>
  <si>
    <t>https://www.scopus.com/inward/record.uri?eid=2-s2.0-84997815804&amp;doi=10.1109%2fICCChina.2016.7636815&amp;partnerID=40&amp;md5=21adb744b020e49e0776e8944c2c7d00</t>
  </si>
  <si>
    <t>2-s2.0-84959195852</t>
  </si>
  <si>
    <t>rayyan-218688849</t>
  </si>
  <si>
    <t>Conjunctive keyword search with designated tester and timing enabled proxy re-encryption function for e-health clouds</t>
  </si>
  <si>
    <t>Yang, Yang and Ma, Maode</t>
  </si>
  <si>
    <t>https://www.scopus.com/inward/record.uri?eid=2-s2.0-84959195852&amp;doi=10.1109%2fTIFS.2015.2509912&amp;partnerID=40&amp;md5=d6d0a4ab0f4daa4222b71b80a8a8b4b3</t>
  </si>
  <si>
    <t>2-s2.0-84987990635</t>
  </si>
  <si>
    <t>rayyan-218688850</t>
  </si>
  <si>
    <t>On scaling decentralized blockchains (A position paper)</t>
  </si>
  <si>
    <t>Croman, Kyle and Decker, Christian and Eyal, Ittay and Gencer, Adem Efe and Juels, Ari and Kosba, Ahmed and Miller, Andrew and Saxena, Prateek and Shi, Elaine and Sirer, Emin GÃ¼n and Song, Dawn and Wattenhofer, Roger</t>
  </si>
  <si>
    <t>https://www.scopus.com/inward/record.uri?eid=2-s2.0-84987990635&amp;doi=10.1007%2f978-3-662-53357-4_8&amp;partnerID=40&amp;md5=73f5be3bb44b277b1bfcd2b69329b114</t>
  </si>
  <si>
    <t>2-s2.0-84960410116</t>
  </si>
  <si>
    <t>rayyan-218688851</t>
  </si>
  <si>
    <t>Ageism can be Hazardous to Women's Health: Ageism, Sexism, and Stereotypes of Older Women in the Healthcare System</t>
  </si>
  <si>
    <t>Journal of Social Issues</t>
  </si>
  <si>
    <t>Chrisler, Joan C. and Barney, Angela and Palatino, Brigida</t>
  </si>
  <si>
    <t>https://www.scopus.com/inward/record.uri?eid=2-s2.0-84960410116&amp;doi=10.1111%2fjosi.12157&amp;partnerID=40&amp;md5=a980b461cb88944adf06b924329fb0ab</t>
  </si>
  <si>
    <t>2-s2.0-84995687976</t>
  </si>
  <si>
    <t>rayyan-218688852</t>
  </si>
  <si>
    <t>A survey: Internet of Things (IOT) technologies, applications and challenges</t>
  </si>
  <si>
    <t>2016 4th IEEE International Conference on Smart Energy Grid Engineering, SEGE 2016</t>
  </si>
  <si>
    <t>Shah, Sajjad Hussain and Yaqoob, Ilyas</t>
  </si>
  <si>
    <t>https://www.scopus.com/inward/record.uri?eid=2-s2.0-84995687976&amp;doi=10.1109%2fSEGE.2016.7589556&amp;partnerID=40&amp;md5=3cc6268c5d0c28f759f3eef918d389a5</t>
  </si>
  <si>
    <t>2-s2.0-84992187623</t>
  </si>
  <si>
    <t>rayyan-218688853</t>
  </si>
  <si>
    <t>Robustness and security enhancement of SHA with modified message digest and larger bit difference</t>
  </si>
  <si>
    <t>2016 Symposium on Colossal Data Analysis and Networking, CDAN 2016</t>
  </si>
  <si>
    <t>Verma, Sandhya and Prajapati, G.S.</t>
  </si>
  <si>
    <t>https://www.scopus.com/inward/record.uri?eid=2-s2.0-84992187623&amp;doi=10.1109%2fCDAN.2016.7570959&amp;partnerID=40&amp;md5=a9a1ab9a40f0471dd85fc24c4664344d</t>
  </si>
  <si>
    <t>2-s2.0-84978975401</t>
  </si>
  <si>
    <t>rayyan-218688854</t>
  </si>
  <si>
    <t>A system view of financial blockchains</t>
  </si>
  <si>
    <t>Proceedings - 2016 IEEE Symposium on Service-Oriented System Engineering, SOSE 2016</t>
  </si>
  <si>
    <t>Tsai, Wei-Tek and Blower, Robert and Zhu, Yan and Yu, Lian</t>
  </si>
  <si>
    <t>https://www.scopus.com/inward/record.uri?eid=2-s2.0-84978975401&amp;doi=10.1109%2fSOSE.2016.66&amp;partnerID=40&amp;md5=ae0d55753849606024be23574b010edf</t>
  </si>
  <si>
    <t>2-s2.0-84962601878</t>
  </si>
  <si>
    <t>rayyan-218688856</t>
  </si>
  <si>
    <t>A secure and robust compressed domain video steganography for intra- and inter-frames using embedding-based byte differencing (EBBD) scheme</t>
  </si>
  <si>
    <t>Idbeaa, Tarik and Samad, Salina Abdul and Husain, Hafizah</t>
  </si>
  <si>
    <t>https://www.scopus.com/inward/record.uri?eid=2-s2.0-84962601878&amp;doi=10.1371%2fjournal.pone.0150732&amp;partnerID=40&amp;md5=a8e573af04ab6bfe570fc02b9c19026c</t>
  </si>
  <si>
    <t>2-s2.0-84963747493</t>
  </si>
  <si>
    <t>rayyan-218688857</t>
  </si>
  <si>
    <t>Data Lineage in Malicious Environments</t>
  </si>
  <si>
    <t>Backes, Michael and Grimm, Niklas and Kate, Aniket</t>
  </si>
  <si>
    <t>https://www.scopus.com/inward/record.uri?eid=2-s2.0-84963747493&amp;doi=10.1109%2fTDSC.2015.2399296&amp;partnerID=40&amp;md5=5c718e3856b8223c24e12f9d6d729503</t>
  </si>
  <si>
    <t>2-s2.0-84982798158</t>
  </si>
  <si>
    <t>rayyan-218688858</t>
  </si>
  <si>
    <t>Time is on my side: Steganography in filesystem metadata</t>
  </si>
  <si>
    <t>Neuner, Sebastian and Voyiatzis, Artemios G. and Schmiedecker, Martin and Brunthaler, Stefan and Katzenbeisser, Stefan and Weippl, Edgar R.</t>
  </si>
  <si>
    <t>https://www.scopus.com/inward/record.uri?eid=2-s2.0-84982798158&amp;doi=10.1016%2fj.diin.2016.04.010&amp;partnerID=40&amp;md5=d2d176c0881d3abf101d9f8028f0e99d</t>
  </si>
  <si>
    <t>2-s2.0-84971287198</t>
  </si>
  <si>
    <t>rayyan-218688859</t>
  </si>
  <si>
    <t>MIMIC-III, a freely accessible critical care database</t>
  </si>
  <si>
    <t>Scientific Data</t>
  </si>
  <si>
    <t>Johnson, Alistair E.W. and Pollard, Tom J. and Shen, Lu and Lehman, Li-Wei H. and Feng, Mengling and Ghassemi, Mohammad and Moody, Benjamin and Szolovits, Peter and Anthony Celi, Leo and Mark, Roger G.</t>
  </si>
  <si>
    <t>https://www.scopus.com/inward/record.uri?eid=2-s2.0-84971287198&amp;doi=10.1038%2fsdata.2016.35&amp;partnerID=40&amp;md5=cdfa736a384e1e2a21a9f98f0cdb6a02</t>
  </si>
  <si>
    <t>Nature Publishing Groups</t>
  </si>
  <si>
    <t>2-s2.0-84968813803</t>
  </si>
  <si>
    <t>rayyan-218688860</t>
  </si>
  <si>
    <t>Analyzing the Effect of JPEG Compression on Local Variance of Image Intensity</t>
  </si>
  <si>
    <t>Yang, Jianquan and Zhu, Guopu and Shi, Yun-Qing</t>
  </si>
  <si>
    <t>https://www.scopus.com/inward/record.uri?eid=2-s2.0-84968813803&amp;doi=10.1109%2fTIP.2016.2553521&amp;partnerID=40&amp;md5=cf97903b803efcc58608d331426e0419</t>
  </si>
  <si>
    <t>2-s2.0-84995482126</t>
  </si>
  <si>
    <t>rayyan-218688861</t>
  </si>
  <si>
    <t>On the security and performance of Proof of Work blockchains</t>
  </si>
  <si>
    <t>Gervais, Arthur and Karame, Ghassan O. and WÃ¼st, Karl and Glykantzis, Vasileios and Ritzdorf, Hubert and ÄŒapkun, Srdjan</t>
  </si>
  <si>
    <t>https://www.scopus.com/inward/record.uri?eid=2-s2.0-84995482126&amp;doi=10.1145%2f2976749.2978341&amp;partnerID=40&amp;md5=f0039642820192e2b874afce357680ac</t>
  </si>
  <si>
    <t>2-s2.0-84991585535</t>
  </si>
  <si>
    <t>rayyan-218688862</t>
  </si>
  <si>
    <t>Benchmarking streaming computation engines: Storm, flink and spark streaming</t>
  </si>
  <si>
    <t>Proceedings - 2016 IEEE 30th International Parallel and Distributed Processing Symposium, IPDPS 2016</t>
  </si>
  <si>
    <t>Chintapalli, Sanket and Dagit, Derek and Evans, Bobby and Farivar, Reza and Graves, Thomas and Holderbaugh, Mark and Liu, Zhuo and Nusbaum, Kyle and Patil, Kishorkumar and Peng, Boyang Jerry and Poulosky, Paul</t>
  </si>
  <si>
    <t>https://www.scopus.com/inward/record.uri?eid=2-s2.0-84991585535&amp;doi=10.1109%2fIPDPSW.2016.138&amp;partnerID=40&amp;md5=3dcf75c602168afa557bdafaf73e1384</t>
  </si>
  <si>
    <t>2-s2.0-85019180668</t>
  </si>
  <si>
    <t>rayyan-218688863</t>
  </si>
  <si>
    <t>PISCES: A framework for privacy by design in IoT</t>
  </si>
  <si>
    <t>2016 14th Annual Conference on Privacy, Security and Trust, PST 2016</t>
  </si>
  <si>
    <t>Foukia, Noria and Billard, David and Solana, Eduardo</t>
  </si>
  <si>
    <t>https://www.scopus.com/inward/record.uri?eid=2-s2.0-85019180668&amp;doi=10.1109%2fPST.2016.7907022&amp;partnerID=40&amp;md5=114d4e13149c48dc4f3055a854860255</t>
  </si>
  <si>
    <t>2-s2.0-84983732361</t>
  </si>
  <si>
    <t>rayyan-218688864</t>
  </si>
  <si>
    <t>A Survey of Man in the Middle Attacks</t>
  </si>
  <si>
    <t>Conti, Mauro and Dragoni, Nicola and Lesyk, Viktor</t>
  </si>
  <si>
    <t>https://www.scopus.com/inward/record.uri?eid=2-s2.0-84983732361&amp;doi=10.1109%2fCOMST.2016.2548426&amp;partnerID=40&amp;md5=937b796d8daf15830af8bab06c54591a</t>
  </si>
  <si>
    <t>rayyan-218688865</t>
  </si>
  <si>
    <t>An unique data security using text steganography</t>
  </si>
  <si>
    <t>2-s2.0-84973486952</t>
  </si>
  <si>
    <t>rayyan-218688866</t>
  </si>
  <si>
    <t>Secure and efficient data access control in cloud computing environment: A survey</t>
  </si>
  <si>
    <t>Multiagent and Grid Systems</t>
  </si>
  <si>
    <t>Namasudra, Suyel and Roy, Pinki</t>
  </si>
  <si>
    <t>https://www.scopus.com/inward/record.uri?eid=2-s2.0-84973486952&amp;doi=10.3233%2fMGS-160244&amp;partnerID=40&amp;md5=77f71522f46e1f4736f0f1a5bb379419</t>
  </si>
  <si>
    <t>2-s2.0-84946962371</t>
  </si>
  <si>
    <t>rayyan-218688867</t>
  </si>
  <si>
    <t>A secure steganography method based on integer lifting wavelet transform</t>
  </si>
  <si>
    <t>Seyyedi, Seyyed Amin and Sadau, Vasili and Ivanov, Nick</t>
  </si>
  <si>
    <t>https://www.scopus.com/inward/record.uri?eid=2-s2.0-84946962371&amp;partnerID=40&amp;md5=e34d905dae2deeeea490c7c032dd272f</t>
  </si>
  <si>
    <t>2-s2.0-84986576033</t>
  </si>
  <si>
    <t>rayyan-218688868</t>
  </si>
  <si>
    <t>Lossless and Reversible Data Hiding in Encrypted Images with Public-Key Cryptography</t>
  </si>
  <si>
    <t>Zhang, Xinpeng and Long, Jing and Wang, Zichi and Cheng, Hang</t>
  </si>
  <si>
    <t>https://www.scopus.com/inward/record.uri?eid=2-s2.0-84986576033&amp;doi=10.1109%2fTCSVT.2015.2433194&amp;partnerID=40&amp;md5=586612ae24034946fac13ca008bcee08</t>
  </si>
  <si>
    <t>2-s2.0-84959149009</t>
  </si>
  <si>
    <t>rayyan-218688869</t>
  </si>
  <si>
    <t>High capacity image steganography technique based on LSB substitution method</t>
  </si>
  <si>
    <t>Mohamed, Marghny H. and Mohamed, Loay M.</t>
  </si>
  <si>
    <t>https://www.scopus.com/inward/record.uri?eid=2-s2.0-84959149009&amp;doi=10.18576%2famis%2f100126&amp;partnerID=40&amp;md5=65ff9f8042f0f1369f5da8847cad69f6</t>
  </si>
  <si>
    <t>Natural Sciences Publishing USA</t>
  </si>
  <si>
    <t>2-s2.0-84962488688</t>
  </si>
  <si>
    <t>rayyan-218688870</t>
  </si>
  <si>
    <t>Dispersion Deployment and Compensation for Optical Steganography Based on Noise</t>
  </si>
  <si>
    <t>IEEE Photonics Technology Letters</t>
  </si>
  <si>
    <t>Wu, Ben and Chang, Matthew P. and Shastri, Bhavin J. and Ma, Phillip Y. and Prucnal, Paul R.</t>
  </si>
  <si>
    <t>https://www.scopus.com/inward/record.uri?eid=2-s2.0-84962488688&amp;doi=10.1109%2fLPT.2015.2496957&amp;partnerID=40&amp;md5=d58d78f8b88a97b470fa48835dc8a54e</t>
  </si>
  <si>
    <t>2-s2.0-84987653532</t>
  </si>
  <si>
    <t>rayyan-218688871</t>
  </si>
  <si>
    <t>CyberCare: A Novel Electronic Health Record Management System</t>
  </si>
  <si>
    <t>Proceedings - 2016 IEEE 1st International Conference on Connected Health: Applications, Systems and Engineering Technologies, CHASE 2016</t>
  </si>
  <si>
    <t>Butt, Nida and Shan, Juan</t>
  </si>
  <si>
    <t>https://www.scopus.com/inward/record.uri?eid=2-s2.0-84987653532&amp;doi=10.1109%2fCHASE.2016.52&amp;partnerID=40&amp;md5=0c3d069653ff2bb64c1f6d8e193e46a0</t>
  </si>
  <si>
    <t>2-s2.0-85015381228</t>
  </si>
  <si>
    <t>rayyan-218688872</t>
  </si>
  <si>
    <t>The importance of BRCA1 and BRCA2 genes mutations in breast cancer development</t>
  </si>
  <si>
    <t>Medical Journal of the Islamic Republic of Iran</t>
  </si>
  <si>
    <t>Mehrgou, Amir and Akouchekian, Mansoureh</t>
  </si>
  <si>
    <t>https://www.scopus.com/inward/record.uri?eid=2-s2.0-85015381228&amp;partnerID=40&amp;md5=7f9b976161085f135cddc7e6958e0ec5</t>
  </si>
  <si>
    <t>Tehran University of Medical Sciences</t>
  </si>
  <si>
    <t>2-s2.0-84991447929</t>
  </si>
  <si>
    <t>rayyan-218688873</t>
  </si>
  <si>
    <t>Where is current research on Blockchain technology? - A systematic review</t>
  </si>
  <si>
    <t>Yli-Huumo, Jesse and Ko, Deokyoon and Choi, Sujin and Park, Sooyong and Smolander, Kari</t>
  </si>
  <si>
    <t>https://www.scopus.com/inward/record.uri?eid=2-s2.0-84991447929&amp;doi=10.1371%2fjournal.pone.0163477&amp;partnerID=40&amp;md5=bbc5d1ac8e2de3e63549e6095dafd424</t>
  </si>
  <si>
    <t>2-s2.0-84982693979</t>
  </si>
  <si>
    <t>rayyan-218688874</t>
  </si>
  <si>
    <t>Privacy-Preserving Utility Verification of the Data Published by Non-Interactive Differentially Private Mechanisms</t>
  </si>
  <si>
    <t>Hua, Jingyu and Tang, An and Fang, Yixin and Shen, Zhenyu and Zhong, Sheng</t>
  </si>
  <si>
    <t>https://www.scopus.com/inward/record.uri?eid=2-s2.0-84982693979&amp;doi=10.1109%2fTIFS.2016.2532839&amp;partnerID=40&amp;md5=863dceccd28da4917ce052e8de1e99f4</t>
  </si>
  <si>
    <t>2-s2.0-85006181406</t>
  </si>
  <si>
    <t>rayyan-218688875</t>
  </si>
  <si>
    <t>Reversible data hiding: Advances in the past two decades</t>
  </si>
  <si>
    <t>Shi, Yun-Qing and Li, Xiaolong and Zhang, Xinpeng and Wu, Hao-Tian and Ma, Bin</t>
  </si>
  <si>
    <t>https://www.scopus.com/inward/record.uri?eid=2-s2.0-85006181406&amp;doi=10.1109%2fACCESS.2016.2573308&amp;partnerID=40&amp;md5=d01c74ba595017e36fb8d81b120a7edc</t>
  </si>
  <si>
    <t>2-s2.0-85005992613</t>
  </si>
  <si>
    <t>rayyan-218688876</t>
  </si>
  <si>
    <t>Medical record system using blockchain, big data and tokenization</t>
  </si>
  <si>
    <t>Liu, Paul Tak Shing</t>
  </si>
  <si>
    <t>https://www.scopus.com/inward/record.uri?eid=2-s2.0-85005992613&amp;doi=10.1007%2f978-3-319-50011-9_20&amp;partnerID=40&amp;md5=da6ed4f3b308900baa118f16a382e97a</t>
  </si>
  <si>
    <t>2-s2.0-84929469959</t>
  </si>
  <si>
    <t>rayyan-218688877</t>
  </si>
  <si>
    <t>A review and comparative analysis of various encryption algorithms</t>
  </si>
  <si>
    <t>Bhanot, Rajdeep and Hans, Rahul</t>
  </si>
  <si>
    <t>https://www.scopus.com/inward/record.uri?eid=2-s2.0-84929469959&amp;doi=10.14257%2fijsia.2015.9.4.27&amp;partnerID=40&amp;md5=fe2cb89a67c4249f58697c63b85eec64</t>
  </si>
  <si>
    <t>2-s2.0-84912527446</t>
  </si>
  <si>
    <t>rayyan-218688878</t>
  </si>
  <si>
    <t>Privacy in the Digital World: Medical and Health Data Outside of HIPAA Protections</t>
  </si>
  <si>
    <t>Current Psychiatry Reports</t>
  </si>
  <si>
    <t>Glenn, Tasha and Monteith, Scott</t>
  </si>
  <si>
    <t>https://www.scopus.com/inward/record.uri?eid=2-s2.0-84912527446&amp;doi=10.1007%2fs11920-014-0494-4&amp;partnerID=40&amp;md5=687e32f4b586c241686d173bca4a611f</t>
  </si>
  <si>
    <t>Current Medicine Group LLC 1</t>
  </si>
  <si>
    <t>2-s2.0-84921629381</t>
  </si>
  <si>
    <t>rayyan-218688879</t>
  </si>
  <si>
    <t>Audio steganography using dual randomness LSB method</t>
  </si>
  <si>
    <t>2014 International Conference on Control, Instrumentation, Communication and Computational Technologies, ICCICCT 2014</t>
  </si>
  <si>
    <t>Vimal, Jithu and Alex, Ann Mary</t>
  </si>
  <si>
    <t>https://www.scopus.com/inward/record.uri?eid=2-s2.0-84921629381&amp;doi=10.1109%2fICCICCT.2014.6993093&amp;partnerID=40&amp;md5=006c5fd19cf544e162bb5e6ed606773b</t>
  </si>
  <si>
    <t>2-s2.0-84938073542</t>
  </si>
  <si>
    <t>rayyan-218688880</t>
  </si>
  <si>
    <t>Secure sharing of Personal Health Records in cloud computing: Ciphertext-Policy Attribute-Based Signcryption</t>
  </si>
  <si>
    <t>Liu, Jianghua and Huang, Xinyi and Liu, Joseph K.</t>
  </si>
  <si>
    <t>https://www.scopus.com/inward/record.uri?eid=2-s2.0-84938073542&amp;doi=10.1016%2fj.future.2014.10.014&amp;partnerID=40&amp;md5=c5e1e3d6b3ecfed5eb14eb7bd8f0fe93</t>
  </si>
  <si>
    <t>2-s2.0-84927732156</t>
  </si>
  <si>
    <t>rayyan-218688881</t>
  </si>
  <si>
    <t>Privacy-preserving detection of sensitive data exposure</t>
  </si>
  <si>
    <t>Shu, Xiaokui and Yao, Danfeng and Bertino, Elisa</t>
  </si>
  <si>
    <t>https://www.scopus.com/inward/record.uri?eid=2-s2.0-84927732156&amp;doi=10.1109%2fTIFS.2015.2398363&amp;partnerID=40&amp;md5=611edb4fa74d56394eb06edb31e83111</t>
  </si>
  <si>
    <t>2-s2.0-84919832187</t>
  </si>
  <si>
    <t>rayyan-218688882</t>
  </si>
  <si>
    <t>Secure multiparty data sharing in the cloud using hardware-based TPM devices</t>
  </si>
  <si>
    <t>Thilakanathan, Danan and Chen, Shiping and Nepal, Surya and Calvo, Rafael A. and Liu, Dongxi and Zic, John</t>
  </si>
  <si>
    <t>https://www.scopus.com/inward/record.uri?eid=2-s2.0-84919832187&amp;doi=10.1109%2fCLOUD.2014.39&amp;partnerID=40&amp;md5=749b1476b15fa7e18ee8a928d07e9293</t>
  </si>
  <si>
    <t>2-s2.0-84953792411</t>
  </si>
  <si>
    <t>rayyan-218688883</t>
  </si>
  <si>
    <t>Video Encryption for Secure Multimedia Transmission - A Layered Approach</t>
  </si>
  <si>
    <t>Proceedings - 2014 3rd International Conference on Eco-Friendly Computing and Communication Systems, ICECCS 2014</t>
  </si>
  <si>
    <t>Pai, T. Pradeep and Raghu, M.E. and Ravishankar, K.C.</t>
  </si>
  <si>
    <t>https://www.scopus.com/inward/record.uri?eid=2-s2.0-84953792411&amp;doi=10.1109%2fEco-friendly.2014.101&amp;partnerID=40&amp;md5=21d8d3344be64fc59b3412dcfabac47c</t>
  </si>
  <si>
    <t>2-s2.0-84905985912</t>
  </si>
  <si>
    <t>rayyan-218688884</t>
  </si>
  <si>
    <t>Hybrid technique for robust and imperceptible image watermarking in DWT-DCT-SVD domain</t>
  </si>
  <si>
    <t>National Academy Science Letters</t>
  </si>
  <si>
    <t>0250541X</t>
  </si>
  <si>
    <t>Singh, Amit Kumar and Dave, Mayank and Mohan, Anand</t>
  </si>
  <si>
    <t>https://www.scopus.com/inward/record.uri?eid=2-s2.0-84905985912&amp;doi=10.1007%2fs40009-014-0241-8&amp;partnerID=40&amp;md5=fa9db06206002d065345f0b79fbc65c5</t>
  </si>
  <si>
    <t>Springer India</t>
  </si>
  <si>
    <t>2-s2.0-84896690794</t>
  </si>
  <si>
    <t>rayyan-218688885</t>
  </si>
  <si>
    <t>Contrast enhancement-based forensics in digital images</t>
  </si>
  <si>
    <t>Cao, Gang and Zhao, Yao and Ni, Rongrong and Li, Xuelong</t>
  </si>
  <si>
    <t>https://www.scopus.com/inward/record.uri?eid=2-s2.0-84896690794&amp;doi=10.1109%2fTIFS.2014.2300937&amp;partnerID=40&amp;md5=36d6dbf6e1c04979390e7beb0b466f62</t>
  </si>
  <si>
    <t>2-s2.0-84946688095</t>
  </si>
  <si>
    <t>rayyan-218688886</t>
  </si>
  <si>
    <t>Detection of data leakage in cloud computing environment</t>
  </si>
  <si>
    <t>Proceedings - 2014 6th International Conference on Computational Intelligence and Communication Networks, CICN 2014</t>
  </si>
  <si>
    <t>Kumar, Neeraj and Katta, Vijay and Mishra, Himanshu and Garg, Hitendra</t>
  </si>
  <si>
    <t>https://www.scopus.com/inward/record.uri?eid=2-s2.0-84946688095&amp;doi=10.1109%2fCICN.2014.172&amp;partnerID=40&amp;md5=c5832beb057181381eb6a415691c6595</t>
  </si>
  <si>
    <t>2-s2.0-84921665995</t>
  </si>
  <si>
    <t>rayyan-218688887</t>
  </si>
  <si>
    <t>Security monitoring by watermarking and hashing for multimedia service on internet platform</t>
  </si>
  <si>
    <t>Wang, Zi and Liu, Ju and Wan, Wenbo and Sun, Jiande and Bo, Jun and Liu, Yongkang</t>
  </si>
  <si>
    <t>https://www.scopus.com/inward/record.uri?eid=2-s2.0-84921665995&amp;doi=10.1109%2fIIH-MSP.2014.163&amp;partnerID=40&amp;md5=b0e0c5b3430cb4ef4fefccf5cac996cd</t>
  </si>
  <si>
    <t>2-s2.0-84940706619</t>
  </si>
  <si>
    <t>rayyan-218688888</t>
  </si>
  <si>
    <t>Developing a forensics tool for social media</t>
  </si>
  <si>
    <t>Proceedings of the 2014 ACM Southeast Regional Conference, ACM SE 2014</t>
  </si>
  <si>
    <t>Casser, Theodore and Ketel, Mohammed</t>
  </si>
  <si>
    <t>https://www.scopus.com/inward/record.uri?eid=2-s2.0-84940706619&amp;doi=10.1145%2f2638404.2638491&amp;partnerID=40&amp;md5=01be595eb839ef10b2edd73537bab8cd</t>
  </si>
  <si>
    <t>2-s2.0-84911874529</t>
  </si>
  <si>
    <t>rayyan-218688889</t>
  </si>
  <si>
    <t>A secure data sharing and query processing framework via federation of cloud computing</t>
  </si>
  <si>
    <t>Samanthula, Bharath K. and Elmehdwi, Yousef and Howser, Gerry and Madria, Sanjay</t>
  </si>
  <si>
    <t>https://www.scopus.com/inward/record.uri?eid=2-s2.0-84911874529&amp;doi=10.1016%2fj.is.2013.08.004&amp;partnerID=40&amp;md5=efd9cdaa138d30f85be5403bbc1c750d</t>
  </si>
  <si>
    <t>2-s2.0-84927693948</t>
  </si>
  <si>
    <t>rayyan-218688890</t>
  </si>
  <si>
    <t>Current status and key issues in image steganography: A survey</t>
  </si>
  <si>
    <t>Subhedar, Mansi S. and Mankar, Vijay H.</t>
  </si>
  <si>
    <t>https://www.scopus.com/inward/record.uri?eid=2-s2.0-84927693948&amp;doi=10.1016%2fj.cosrev.2014.09.001&amp;partnerID=40&amp;md5=8a58ff6bccbe3ddd05febac8c186dab2</t>
  </si>
  <si>
    <t>2-s2.0-84954136034</t>
  </si>
  <si>
    <t>rayyan-218688891</t>
  </si>
  <si>
    <t>Secured Health Care Information exchange on cloud using attribute based encryption</t>
  </si>
  <si>
    <t>2015 3rd International Conference on Signal Processing, Communication and Networking, ICSCN 2015</t>
  </si>
  <si>
    <t>Samydurai, A. and Revathi, K. and Prema, P. and Arulmozhiarasi, D.S. and Jency, J. and Hemapriya, S.</t>
  </si>
  <si>
    <t>https://www.scopus.com/inward/record.uri?eid=2-s2.0-84954136034&amp;doi=10.1109%2fICSCN.2015.7219826&amp;partnerID=40&amp;md5=1672ad786281f163bfe99e25b6012e9d</t>
  </si>
  <si>
    <t>2-s2.0-84929119272</t>
  </si>
  <si>
    <t>rayyan-218688892</t>
  </si>
  <si>
    <t>Steganography using pixel value differencing spiral</t>
  </si>
  <si>
    <t>Salman, Afan Galih and Rojali and Vivi</t>
  </si>
  <si>
    <t>https://www.scopus.com/inward/record.uri?eid=2-s2.0-84929119272&amp;partnerID=40&amp;md5=64aa9ab232c2db3db5aefc4c31bd3130</t>
  </si>
  <si>
    <t>2-s2.0-84897583680</t>
  </si>
  <si>
    <t>rayyan-218688893</t>
  </si>
  <si>
    <t>A platform for secure monitoring and sharing of generic health data in the Cloud</t>
  </si>
  <si>
    <t>Thilakanathan, Danan and Chen, Shiping and Nepal, Surya and Calvo, Rafael and Alem, Leila</t>
  </si>
  <si>
    <t>https://www.scopus.com/inward/record.uri?eid=2-s2.0-84897583680&amp;doi=10.1016%2fj.future.2013.09.011&amp;partnerID=40&amp;md5=a5fd608f171f438ceb05887442249ed1</t>
  </si>
  <si>
    <t>2-s2.0-84943810211</t>
  </si>
  <si>
    <t>rayyan-218688894</t>
  </si>
  <si>
    <t>Cloud federation: Characterisation and conceptual model</t>
  </si>
  <si>
    <t>Proceedings - 2014 IEEE/ACM 7th International Conference on Utility and Cloud Computing, UCC 2014</t>
  </si>
  <si>
    <t>Assis, Marcio R.M. and Bittencourt, Luiz F. and Tolosana-Calasanz, Rafael</t>
  </si>
  <si>
    <t>https://www.scopus.com/inward/record.uri?eid=2-s2.0-84943810211&amp;doi=10.1109%2fUCC.2014.90&amp;partnerID=40&amp;md5=1e6eda3e71d629d6d0a050a570aaa625</t>
  </si>
  <si>
    <t>2-s2.0-84905261580</t>
  </si>
  <si>
    <t>rayyan-218688895</t>
  </si>
  <si>
    <t>Digital evidence challenges in the internet of things</t>
  </si>
  <si>
    <t>Proceedings of the 10th International Network Conference, INC 2014</t>
  </si>
  <si>
    <t>Hegarty, R.C. and Lamb, D.J. and Attwood, A.</t>
  </si>
  <si>
    <t>https://www.scopus.com/inward/record.uri?eid=2-s2.0-84905261580&amp;partnerID=40&amp;md5=2511e9469fbc837509f95f9a5ee881d6</t>
  </si>
  <si>
    <t>Plymouth University</t>
  </si>
  <si>
    <t>2-s2.0-84924260269</t>
  </si>
  <si>
    <t>rayyan-218688896</t>
  </si>
  <si>
    <t>Robust and secure image steganography based on elliptic curve cryptography</t>
  </si>
  <si>
    <t>Proceedings - 5th International Conference on Computer and Communication Engineering: Emerging Technologies via Comp-Unication Convergence, ICCCE 2014</t>
  </si>
  <si>
    <t>Ahmed, Diaa E. M. and Khalifa, Othman O.</t>
  </si>
  <si>
    <t>https://www.scopus.com/inward/record.uri?eid=2-s2.0-84924260269&amp;doi=10.1109%2fICCCE.2014.88&amp;partnerID=40&amp;md5=8661baa8d4f77351934e45ca9f641682</t>
  </si>
  <si>
    <t>2-s2.0-84908537903</t>
  </si>
  <si>
    <t>rayyan-218688897</t>
  </si>
  <si>
    <t>CNN features off-the-shelf: An astounding baseline for recognition</t>
  </si>
  <si>
    <t>Razavian, Ali Sharif and Azizpour, Hossein and Sullivan, Josephine and Carlsson, Stefan</t>
  </si>
  <si>
    <t>https://www.scopus.com/inward/record.uri?eid=2-s2.0-84908537903&amp;doi=10.1109%2fCVPRW.2014.131&amp;partnerID=40&amp;md5=512630d4591161cc48d1aa483be4fff7</t>
  </si>
  <si>
    <t>2-s2.0-84915782633</t>
  </si>
  <si>
    <t>rayyan-218688898</t>
  </si>
  <si>
    <t>Big Data with Cloud Computing: An insight on the computing environment, MapReduce, and programming frameworks</t>
  </si>
  <si>
    <t>FernÃ¡ndez, Alberto and del RÃ­o, Sara and LÃ³pez, Victoria and Bawakid, Abdullah and del Jesus, MarÃ­a J. and BenÃ­tez, JosÃ© M. and Herrera, Francisco</t>
  </si>
  <si>
    <t>https://www.scopus.com/inward/record.uri?eid=2-s2.0-84915782633&amp;doi=10.1002%2fwidm.1134&amp;partnerID=40&amp;md5=2bc8ff5950c47bafa63b1156a5bd9730</t>
  </si>
  <si>
    <t>2-s2.0-84941992006</t>
  </si>
  <si>
    <t>rayyan-218688899</t>
  </si>
  <si>
    <t>TL-SMD: Two layered secure message digest algorithm</t>
  </si>
  <si>
    <t>Souvenir of the 2015 IEEE International Advance Computing Conference, IACC 2015</t>
  </si>
  <si>
    <t>Bajaj, Shalini Bhaskar and Grewal, Manish</t>
  </si>
  <si>
    <t>https://www.scopus.com/inward/record.uri?eid=2-s2.0-84941992006&amp;doi=10.1109%2fIADCC.2015.7154728&amp;partnerID=40&amp;md5=49aa77642cb8adfea7b385fbd25ef0ba</t>
  </si>
  <si>
    <t>2-s2.0-84937862424</t>
  </si>
  <si>
    <t>rayyan-218688900</t>
  </si>
  <si>
    <t>Two-stream convolutional networks for action recognition in videos</t>
  </si>
  <si>
    <t>Simonyan, Karen and Zisserman, Andrew</t>
  </si>
  <si>
    <t>https://www.scopus.com/inward/record.uri?eid=2-s2.0-84937862424&amp;partnerID=40&amp;md5=9cc5f3fbe00e60951cdfb4a7b8a0216c</t>
  </si>
  <si>
    <t>2-s2.0-85104094046</t>
  </si>
  <si>
    <t>rayyan-218688901</t>
  </si>
  <si>
    <t>Big data analytics in healthcare: Promise and potential</t>
  </si>
  <si>
    <t>Health Information Science and Systems</t>
  </si>
  <si>
    <t>Raghupathi, Wullianallur and Raghupathi, Viju</t>
  </si>
  <si>
    <t>https://www.scopus.com/inward/record.uri?eid=2-s2.0-85104094046&amp;doi=10.1186%2f2047-2501-2-3&amp;partnerID=40&amp;md5=d6bb85d7071cf704f9281a2d3d1dfdb0</t>
  </si>
  <si>
    <t>2-s2.0-84916608100</t>
  </si>
  <si>
    <t>rayyan-218688902</t>
  </si>
  <si>
    <t>Elliptic curve cryptography in practice</t>
  </si>
  <si>
    <t>Bos, Joppe W. and Halderman, J. Alex and Heninger, Nadia and Moore, Jonathan and Naehrig, Michael and Wustrow, Eric</t>
  </si>
  <si>
    <t>https://www.scopus.com/inward/record.uri?eid=2-s2.0-84916608100&amp;doi=10.1007%2f978-3-662-45472-5_11&amp;partnerID=40&amp;md5=2722f6bc77e5811f3ef6d9d471f92e2e</t>
  </si>
  <si>
    <t>2-s2.0-84905259148</t>
  </si>
  <si>
    <t>rayyan-218688903</t>
  </si>
  <si>
    <t>Guided filtering for PRNU-based localization of small-size image forgeries</t>
  </si>
  <si>
    <t>Chierchia, Giovanni and Cozzolino, Davide and Poggi, Giovanni and Sansone, Carlo and Verdoliva, Luisa</t>
  </si>
  <si>
    <t>https://www.scopus.com/inward/record.uri?eid=2-s2.0-84905259148&amp;doi=10.1109%2fICASSP.2014.6854802&amp;partnerID=40&amp;md5=4b57d1adeda8c9dcb7d164358f9a4c13</t>
  </si>
  <si>
    <t>2-s2.0-84908634882</t>
  </si>
  <si>
    <t>rayyan-218688904</t>
  </si>
  <si>
    <t>Terahertz active and passive imaging</t>
  </si>
  <si>
    <t>8th European Conference on Antennas and Propagation, EuCAP 2014</t>
  </si>
  <si>
    <t>Grossman, E.N. and Gordon, J. and Novotny, D. and Chamberlin, R.</t>
  </si>
  <si>
    <t>https://www.scopus.com/inward/record.uri?eid=2-s2.0-84908634882&amp;doi=10.1109%2fEuCAP.2014.6902253&amp;partnerID=40&amp;md5=ec92fa654ff6a94696a9c729d8625298</t>
  </si>
  <si>
    <t>2-s2.0-84975698074</t>
  </si>
  <si>
    <t>rayyan-218688905</t>
  </si>
  <si>
    <t>Big Data, Unstructured Data, and the Cloud: Perspectives on Internal Controls</t>
  </si>
  <si>
    <t>Modeling and Optimization in Science and Technologies</t>
  </si>
  <si>
    <t>Simms, David</t>
  </si>
  <si>
    <t>https://www.scopus.com/inward/record.uri?eid=2-s2.0-84975698074&amp;doi=10.1007%2f978-3-319-09177-8_13&amp;partnerID=40&amp;md5=9421407bf2af48e12d0282864b8d2085</t>
  </si>
  <si>
    <t>2-s2.0-84929077014</t>
  </si>
  <si>
    <t>rayyan-218688906</t>
  </si>
  <si>
    <t>Bitcoin: Economics, technology, and governance</t>
  </si>
  <si>
    <t>Journal of Economic Perspectives</t>
  </si>
  <si>
    <t>BÃ¶hme, Rainer and Christin, Nicolas and Edelman, Benjamin and Moore, Tyler</t>
  </si>
  <si>
    <t>https://www.scopus.com/inward/record.uri?eid=2-s2.0-84929077014&amp;doi=10.1257%2fjep.29.2.213&amp;partnerID=40&amp;md5=5e8dee78782a73a0e63f9a9351641e9e</t>
  </si>
  <si>
    <t>American Economic Association</t>
  </si>
  <si>
    <t>2-s2.0-84924668240</t>
  </si>
  <si>
    <t>rayyan-218688907</t>
  </si>
  <si>
    <t>A scalable and reliable matching service for content-based publish/subscribe systems</t>
  </si>
  <si>
    <t>Ma, Xingkong and Wang, Yijie and Pei, Xiaoqiang</t>
  </si>
  <si>
    <t>https://www.scopus.com/inward/record.uri?eid=2-s2.0-84924668240&amp;doi=10.1109%2fTCC.2014.2338327&amp;partnerID=40&amp;md5=598b87e9d406f7eb1ac472a4241e601f</t>
  </si>
  <si>
    <t>2-s2.0-84959540048</t>
  </si>
  <si>
    <t>rayyan-218688908</t>
  </si>
  <si>
    <t>An Efficient Certificateless Encryption for Secure Data Sharing in Public Clouds</t>
  </si>
  <si>
    <t>Seo, Seung-Hyun and Nabeel, Mohamed and Ding, Xiaoyu and Bertino, Elisa</t>
  </si>
  <si>
    <t>https://www.scopus.com/inward/record.uri?eid=2-s2.0-84959540048&amp;doi=10.1109%2fTKDE.2013.138&amp;partnerID=40&amp;md5=63e76016701c0c49a5cb9dddea50a2fc</t>
  </si>
  <si>
    <t>2-s2.0-85015556563</t>
  </si>
  <si>
    <t>rayyan-218688909</t>
  </si>
  <si>
    <t>Poster: Toward a theoretical privacy framework for electronic locks in context of home security monitoring system for clouds of things</t>
  </si>
  <si>
    <t>Proceedings of the International Symposium on Mobile Ad Hoc Networking and Computing (MobiHoc)</t>
  </si>
  <si>
    <t>Li, Depeng</t>
  </si>
  <si>
    <t>https://www.scopus.com/inward/record.uri?eid=2-s2.0-85015556563&amp;doi=10.1145%2f2746285.2764870&amp;partnerID=40&amp;md5=28c088a8b49437e650084b296c6596d8</t>
  </si>
  <si>
    <t>2-s2.0-84897692530</t>
  </si>
  <si>
    <t>rayyan-218688910</t>
  </si>
  <si>
    <t>What Is the Content of the World's Technologically Mediated Information and Communication Capacity: How Much Text, Image, Audio, and Video?</t>
  </si>
  <si>
    <t>Hilbert, Martin</t>
  </si>
  <si>
    <t>https://www.scopus.com/inward/record.uri?eid=2-s2.0-84897692530&amp;doi=10.1080%2f01972243.2013.873748&amp;partnerID=40&amp;md5=321b8f448be73d7f848c3d6ce68c539e</t>
  </si>
  <si>
    <t>2-s2.0-84893754378</t>
  </si>
  <si>
    <t>rayyan-218688911</t>
  </si>
  <si>
    <t>Inter-Cloud architectures and application brokering: Taxonomy and survey</t>
  </si>
  <si>
    <t>1097024X</t>
  </si>
  <si>
    <t>Grozev, Nikolay and Buyya, Rajkumar</t>
  </si>
  <si>
    <t>https://www.scopus.com/inward/record.uri?eid=2-s2.0-84893754378&amp;doi=10.1002%2fspe.2168&amp;partnerID=40&amp;md5=68da719e90beda0ee91eacfe8b37b9fb</t>
  </si>
  <si>
    <t>2-s2.0-84944810196</t>
  </si>
  <si>
    <t>rayyan-218688912</t>
  </si>
  <si>
    <t>Image manipulation on facebook for forensics evidence</t>
  </si>
  <si>
    <t>Moltisanti, Marco and Paratore, Antonino and Battiato, Sebastiano and Saravo, Luigi</t>
  </si>
  <si>
    <t>https://www.scopus.com/inward/record.uri?eid=2-s2.0-84944810196&amp;doi=10.1007%2f978-3-319-23234-8_47&amp;partnerID=40&amp;md5=7fbd35fdbcdf6d2568038e8b2848f7f1</t>
  </si>
  <si>
    <t>2-s2.0-86000034255</t>
  </si>
  <si>
    <t>rayyan-218688913</t>
  </si>
  <si>
    <t>Secrets and Lies: DIGITAL SECURITY IN A NETWORKED WORLD</t>
  </si>
  <si>
    <t>Secrets and Lies: Digital Security in a Networked World</t>
  </si>
  <si>
    <t>https://www.scopus.com/inward/record.uri?eid=2-s2.0-86000034255&amp;doi=10.1002%2f9781119183631&amp;partnerID=40&amp;md5=6240146623611d828dd1ce1aacc922ac</t>
  </si>
  <si>
    <t>2-s2.0-84924870496</t>
  </si>
  <si>
    <t>rayyan-218688914</t>
  </si>
  <si>
    <t>Efficient Secure-Channel Free Public Key Encryption with Keyword Search for EMRs in Cloud Storage</t>
  </si>
  <si>
    <t>Guo, Lifeng and Yau, Wei-Chuen</t>
  </si>
  <si>
    <t>https://www.scopus.com/inward/record.uri?eid=2-s2.0-84924870496&amp;doi=10.1007%2fs10916-014-0178-y&amp;partnerID=40&amp;md5=62e6e3c79d064fa1bb0e65097045109d</t>
  </si>
  <si>
    <t>2-s2.0-84945945234</t>
  </si>
  <si>
    <t>rayyan-218688915</t>
  </si>
  <si>
    <t>Decentralizing privacy: Using blockchain to protect personal data</t>
  </si>
  <si>
    <t>Proceedings - 2015 IEEE Security and Privacy Workshops, SPW 2015</t>
  </si>
  <si>
    <t>Zyskind, Guy and Nathan, Oz and Pentland, Alex Sandy</t>
  </si>
  <si>
    <t>https://www.scopus.com/inward/record.uri?eid=2-s2.0-84945945234&amp;doi=10.1109%2fSPW.2015.27&amp;partnerID=40&amp;md5=ae4989fda08224a7be5da44f91c5e39a</t>
  </si>
  <si>
    <t>2-s2.0-84908250409</t>
  </si>
  <si>
    <t>rayyan-218688916</t>
  </si>
  <si>
    <t>Why is it taking so long to secure internet routing?</t>
  </si>
  <si>
    <t>Goldberg, Sharon</t>
  </si>
  <si>
    <t>https://www.scopus.com/inward/record.uri?eid=2-s2.0-84908250409&amp;doi=10.1145%2f2659899&amp;partnerID=40&amp;md5=723ef222510b4467e6b7b1254dbb1cd0</t>
  </si>
  <si>
    <t>2-s2.0-84897811450</t>
  </si>
  <si>
    <t>rayyan-218688917</t>
  </si>
  <si>
    <t>Audio steganography with AES for real-time covert voice over internet protocol communications</t>
  </si>
  <si>
    <t>Tang, ShanYu and Jiang, YiJing and Zhang, LiPing and Zhou, ZhangBing</t>
  </si>
  <si>
    <t>https://www.scopus.com/inward/record.uri?eid=2-s2.0-84897811450&amp;doi=10.1007%2fs11432-014-5063-2&amp;partnerID=40&amp;md5=6faee6bff240057b93dbcf6008f8ab17</t>
  </si>
  <si>
    <t>2-s2.0-84918578937</t>
  </si>
  <si>
    <t>rayyan-218688918</t>
  </si>
  <si>
    <t>Efficient chosen-ciphertext secure public-key encryption scheme with high leakage-resilience</t>
  </si>
  <si>
    <t>Qin, Baodong and Liu, Shengli and Chen, Kefei</t>
  </si>
  <si>
    <t>https://www.scopus.com/inward/record.uri?eid=2-s2.0-84918578937&amp;doi=10.1049%2fiet-ifs.2013.0173&amp;partnerID=40&amp;md5=a7046d59a5b8b80e9de652d930f3cf2c</t>
  </si>
  <si>
    <t>2-s2.0-84923287630</t>
  </si>
  <si>
    <t>rayyan-218688919</t>
  </si>
  <si>
    <t>A Web platform for interconnecting body sensors and improving health care</t>
  </si>
  <si>
    <t>Maia, Pedro and Batista, Thais and Cavalcante, Everton and Baffa, Augusto and Delicato, Flavia C. and Pires, Paulo F. and Zomaya, Albert</t>
  </si>
  <si>
    <t>https://www.scopus.com/inward/record.uri?eid=2-s2.0-84923287630&amp;doi=10.1016%2fj.procs.2014.10.041&amp;partnerID=40&amp;md5=112ed0ecb615be64384c065d75ddfaeb</t>
  </si>
  <si>
    <t>2-s2.0-84912571856</t>
  </si>
  <si>
    <t>rayyan-218688920</t>
  </si>
  <si>
    <t>How to (possibly) foil multimedia security?</t>
  </si>
  <si>
    <t>2014 13th Workshop on Information Optics, WIO 2014</t>
  </si>
  <si>
    <t>Balado, Felix and Fournel, Thierry</t>
  </si>
  <si>
    <t>https://www.scopus.com/inward/record.uri?eid=2-s2.0-84912571856&amp;doi=10.1109%2fWIO.2014.6933295&amp;partnerID=40&amp;md5=ad63eff04a9257919982fa04a2d23922</t>
  </si>
  <si>
    <t>2-s2.0-84926642709</t>
  </si>
  <si>
    <t>rayyan-218688921</t>
  </si>
  <si>
    <t>Secure sharing and searching for real-time video data in mobile cloud</t>
  </si>
  <si>
    <t>Liu, Joseph K. and Au, Man Ho and Susilo, Willy and Liang, Kaitai and Lu, Rongxing and Srinivasan, Bala</t>
  </si>
  <si>
    <t>https://www.scopus.com/inward/record.uri?eid=2-s2.0-84926642709&amp;doi=10.1109%2fMNET.2015.7064902&amp;partnerID=40&amp;md5=c83361b848217b4edcfdfd5bbfcdba0e</t>
  </si>
  <si>
    <t>2-s2.0-84964853756</t>
  </si>
  <si>
    <t>rayyan-218688922</t>
  </si>
  <si>
    <t>A new economic model in cloud computing: Cloud service provider vs. network service provider</t>
  </si>
  <si>
    <t>Huang, Jun and Fang, Fang and Sun, Yi and Yan, Huifang and Xing, Cong-Cong and Duan, Qiang and Wang, Wei</t>
  </si>
  <si>
    <t>https://www.scopus.com/inward/record.uri?eid=2-s2.0-84964853756&amp;doi=10.1109%2fGLOCOM.2014.7417298&amp;partnerID=40&amp;md5=8449d448fe769296f2457fbddd56efe4</t>
  </si>
  <si>
    <t>2-s2.0-84926486372</t>
  </si>
  <si>
    <t>rayyan-218688923</t>
  </si>
  <si>
    <t>Privacy design strategies</t>
  </si>
  <si>
    <t>Hoepman, Jaap-Henk</t>
  </si>
  <si>
    <t>https://www.scopus.com/inward/record.uri?eid=2-s2.0-84926486372&amp;doi=10.1007%2f978-3-642-55415-5_38&amp;partnerID=40&amp;md5=06067bbb637fc906d1b59cfcd59ba29f</t>
  </si>
  <si>
    <t>2-s2.0-84944407483</t>
  </si>
  <si>
    <t>rayyan-218688924</t>
  </si>
  <si>
    <t>A cryptography algorithm for transmitting multimedia data using quadruple-state CSK</t>
  </si>
  <si>
    <t>I4CT 2015 - 2015 2nd International Conference on Computer, Communications, and Control Technology, Art Proceeding</t>
  </si>
  <si>
    <t>Zaher, Ashraf A.</t>
  </si>
  <si>
    <t>https://www.scopus.com/inward/record.uri?eid=2-s2.0-84944407483&amp;doi=10.1109%2fI4CT.2015.7219543&amp;partnerID=40&amp;md5=8c6ee823a4b034b3ddb2d2b14af663b1</t>
  </si>
  <si>
    <t>2-s2.0-84906736685</t>
  </si>
  <si>
    <t>rayyan-218688925</t>
  </si>
  <si>
    <t>Anti-reconnaissance tools: Detecting targeted socialbots</t>
  </si>
  <si>
    <t>Paradise, Abigail and Puzis, Rami and Shabtai, Asaf</t>
  </si>
  <si>
    <t>https://www.scopus.com/inward/record.uri?eid=2-s2.0-84906736685&amp;doi=10.1109%2fMIC.2014.81&amp;partnerID=40&amp;md5=b585fc423d69c5b2c03e3a04868c8959</t>
  </si>
  <si>
    <t>2-s2.0-84919775831</t>
  </si>
  <si>
    <t>rayyan-218688926</t>
  </si>
  <si>
    <t>Accelerating t-SNE using tree-based algorithms</t>
  </si>
  <si>
    <t>Journal of Machine Learning Research</t>
  </si>
  <si>
    <t>Van Der Maaten, Laurens</t>
  </si>
  <si>
    <t>https://www.scopus.com/inward/record.uri?eid=2-s2.0-84919775831&amp;partnerID=40&amp;md5=01de701867d480ea0e6eee10f90eda6c</t>
  </si>
  <si>
    <t>Microtome Publishing</t>
  </si>
  <si>
    <t>2-s2.0-84945287376</t>
  </si>
  <si>
    <t>rayyan-218688927</t>
  </si>
  <si>
    <t>E-Health: A promising solution for optimizing management of chronic diseases. Example of the national e-Health project E-care based on an e-platform in the context of chronic heart failure</t>
  </si>
  <si>
    <t>European Research in Telemedicine</t>
  </si>
  <si>
    <t>2212764X</t>
  </si>
  <si>
    <t>AndrÃ¨s, E. and Talha, S. and Ahmed Benyahia, A. and Keller, O. and Hajjam, M. and Moukadem, A. and Dieterlen, A. and Hajjam, J. and ErvÃ©, S. and Hajjam, A.</t>
  </si>
  <si>
    <t>https://www.scopus.com/inward/record.uri?eid=2-s2.0-84945287376&amp;doi=10.1016%2fj.eurtel.2015.08.001&amp;partnerID=40&amp;md5=4a9966a9552d488cbc1d2fb25d50a77f</t>
  </si>
  <si>
    <t>Elsevier Masson s.r.l.</t>
  </si>
  <si>
    <t>2-s2.0-84892510218</t>
  </si>
  <si>
    <t>rayyan-218688928</t>
  </si>
  <si>
    <t>CoBAn: A context based model for data leakage prevention</t>
  </si>
  <si>
    <t>Katz, Gilad and Elovici, Yuval and Shapira, Bracha</t>
  </si>
  <si>
    <t>https://www.scopus.com/inward/record.uri?eid=2-s2.0-84892510218&amp;doi=10.1016%2fj.ins.2013.10.005&amp;partnerID=40&amp;md5=831782b36045097d22831ef2ba7754f7</t>
  </si>
  <si>
    <t>2-s2.0-84954226661</t>
  </si>
  <si>
    <t>rayyan-218688929</t>
  </si>
  <si>
    <t>Fine-grained data sharing in cloud computing for mobile devices</t>
  </si>
  <si>
    <t>Shao, Jun and Lu, Rongxin and Lin, Xiaodong</t>
  </si>
  <si>
    <t>https://www.scopus.com/inward/record.uri?eid=2-s2.0-84954226661&amp;doi=10.1109%2fINFOCOM.2015.7218659&amp;partnerID=40&amp;md5=4c3cea816f1f7542b6631c2129d19bc6</t>
  </si>
  <si>
    <t>2-s2.0-84919491069</t>
  </si>
  <si>
    <t>rayyan-218688930</t>
  </si>
  <si>
    <t>A secure and efficient Ciphertext-Policy Attribute-Based Proxy Re-Encryption for cloud data sharing</t>
  </si>
  <si>
    <t>Liang, Kaitai and Au, Man Ho and Liu, Joseph K. and Susilo, Willy and Wong, Duncan S. and Yang, Guomin and Yu, Yong and Yang, Anjia</t>
  </si>
  <si>
    <t>https://www.scopus.com/inward/record.uri?eid=2-s2.0-84919491069&amp;doi=10.1016%2fj.future.2014.11.016&amp;partnerID=40&amp;md5=513220c7c88cf3dd6c394882b93ff475</t>
  </si>
  <si>
    <t>2-s2.0-85051025186</t>
  </si>
  <si>
    <t>rayyan-218688931</t>
  </si>
  <si>
    <t>Mimesis Aegis: A mimicry privacy shield a system's approach to data privacy on public cloud</t>
  </si>
  <si>
    <t>Proceedings of the 23rd USENIX Security Symposium</t>
  </si>
  <si>
    <t>Lau, Billy and Chung, Simon and Song, Chengyu and Jang, Yeongjin and Lee, Wenke and Boldyreva, Alexandra</t>
  </si>
  <si>
    <t>https://www.scopus.com/inward/record.uri?eid=2-s2.0-85051025186&amp;partnerID=40&amp;md5=7ec523feec84f469987e2b6628ddfdf0</t>
  </si>
  <si>
    <t>2-s2.0-84937634810</t>
  </si>
  <si>
    <t>rayyan-218688932</t>
  </si>
  <si>
    <t>The Internet of Things (IoT): Applications, investments, and challenges for enterprises</t>
  </si>
  <si>
    <t>Business Horizons</t>
  </si>
  <si>
    <t>Lee, In and Lee, Kyoochun</t>
  </si>
  <si>
    <t>https://www.scopus.com/inward/record.uri?eid=2-s2.0-84937634810&amp;doi=10.1016%2fj.bushor.2015.03.008&amp;partnerID=40&amp;md5=aecdcbc4dd0f40367c6b6a9ca7cfeae2</t>
  </si>
  <si>
    <t>2-s2.0-84901789373</t>
  </si>
  <si>
    <t>rayyan-218688933</t>
  </si>
  <si>
    <t>A new steganography method which preserves histogram: Generalization of LSB++</t>
  </si>
  <si>
    <t>Qazanfari, Kazem and Safabakhsh, Reza</t>
  </si>
  <si>
    <t>https://www.scopus.com/inward/record.uri?eid=2-s2.0-84901789373&amp;doi=10.1016%2fj.ins.2014.02.007&amp;partnerID=40&amp;md5=a46c634c5063332f68d17f2484ce67eb</t>
  </si>
  <si>
    <t>2-s2.0-84936775943</t>
  </si>
  <si>
    <t>rayyan-218688934</t>
  </si>
  <si>
    <t>Image steganography with block entropy based segmentation and variable rate embedding</t>
  </si>
  <si>
    <t>2014 2nd International Conference on Business and Information Management, ICBIM 2014</t>
  </si>
  <si>
    <t>Roy, Ratnakirti and Changder, Suvamoy</t>
  </si>
  <si>
    <t>https://www.scopus.com/inward/record.uri?eid=2-s2.0-84936775943&amp;doi=10.1109%2fICBIM.2014.6970937&amp;partnerID=40&amp;md5=34a571beb9de06d22d19526345eed189</t>
  </si>
  <si>
    <t>2-s2.0-84919877569</t>
  </si>
  <si>
    <t>rayyan-218688935</t>
  </si>
  <si>
    <t>BSS: block-based sharing scheme for secure data storage services in mobile cloud environment</t>
  </si>
  <si>
    <t>Khan, Abdul Nasir and Kiah, M. L. Mat and Ali, Mazhar and Madani, Sajjad A. and Khan, Atta ur Rehman and Shamshirband, Shahaboddin</t>
  </si>
  <si>
    <t>https://www.scopus.com/inward/record.uri?eid=2-s2.0-84919877569&amp;doi=10.1007%2fs11227-014-1269-8&amp;partnerID=40&amp;md5=10a3e033b349592faebe841966ff0503</t>
  </si>
  <si>
    <t>2-s2.0-84922603967</t>
  </si>
  <si>
    <t>rayyan-218688936</t>
  </si>
  <si>
    <t>Bypassing censorship: A proven tool against the recent internet censorship in Turkey</t>
  </si>
  <si>
    <t>Proceedings - IEEE 25th International Symposium on Software Reliability Engineering Workshops, ISSREW 2014</t>
  </si>
  <si>
    <t>Di Florio, Andrea and Verde, Nino Vincenzo and Villani, Antonio and Vitali, Domenico and Mancini, Luigi Vincenzo</t>
  </si>
  <si>
    <t>https://www.scopus.com/inward/record.uri?eid=2-s2.0-84922603967&amp;doi=10.1109%2fISSREW.2014.93&amp;partnerID=40&amp;md5=93266e4f2b51e27bf2569546d8f69cd1</t>
  </si>
  <si>
    <t>2-s2.0-84933566781</t>
  </si>
  <si>
    <t>rayyan-218688937</t>
  </si>
  <si>
    <t>Side channel analysis of multiple PMU data in electric power systems</t>
  </si>
  <si>
    <t>2015 Clemson University Power Systems Conference, PSC 2015</t>
  </si>
  <si>
    <t>Zhong, Xingsi and Arunagirinathan, Paranietharan and Ahmadi, Afshin and Brooks, Richard and Venayagamoorthy, Ganesh Kumar and Yu, Lu and Fu, Yu</t>
  </si>
  <si>
    <t>https://www.scopus.com/inward/record.uri?eid=2-s2.0-84933566781&amp;doi=10.1109%2fPSC.2015.7101704&amp;partnerID=40&amp;md5=b0d01271fef4a70935252a1d562808e4</t>
  </si>
  <si>
    <t>2-s2.0-84896478610</t>
  </si>
  <si>
    <t>rayyan-218688938</t>
  </si>
  <si>
    <t>A bayesian-MRF approach for PRNU-based image forgery detection</t>
  </si>
  <si>
    <t>Chierchia, Giovanni and Poggi, Giovanni and Sansone, Carlo and Verdoliva, Luisa</t>
  </si>
  <si>
    <t>https://www.scopus.com/inward/record.uri?eid=2-s2.0-84896478610&amp;doi=10.1109%2fTIFS.2014.2302078&amp;partnerID=40&amp;md5=feb4d82761d326f274dec00a15d19da7</t>
  </si>
  <si>
    <t>2-s2.0-84931406044</t>
  </si>
  <si>
    <t>rayyan-218688939</t>
  </si>
  <si>
    <t>A novel DWT based image securing method using steganography</t>
  </si>
  <si>
    <t>Baby, Della and Thomas, Jitha and Augustine, Gisny and George, Elsa and Michael, Neenu Rosia</t>
  </si>
  <si>
    <t>https://www.scopus.com/inward/record.uri?eid=2-s2.0-84931406044&amp;doi=10.1016%2fj.procs.2015.02.105&amp;partnerID=40&amp;md5=d65288ec84df36960667bcd8dd9c3aba</t>
  </si>
  <si>
    <t>2-s2.0-84889079354</t>
  </si>
  <si>
    <t>rayyan-218688940</t>
  </si>
  <si>
    <t>Time-based proxy re-encryption scheme for secure data sharing in a cloud environment</t>
  </si>
  <si>
    <t>Liu, Qin and Wang, Guojun and Wu, Jie</t>
  </si>
  <si>
    <t>https://www.scopus.com/inward/record.uri?eid=2-s2.0-84889079354&amp;doi=10.1016%2fj.ins.2012.09.034&amp;partnerID=40&amp;md5=806c34603f951cba9f665fb2615a122c</t>
  </si>
  <si>
    <t>2-s2.0-84922280902</t>
  </si>
  <si>
    <t>rayyan-218688941</t>
  </si>
  <si>
    <t>Segmentation-based image copy-move forgery detection scheme</t>
  </si>
  <si>
    <t>Li, Jian and Li, Xiaolong and Yang, Bin and Sun, Xingming</t>
  </si>
  <si>
    <t>https://www.scopus.com/inward/record.uri?eid=2-s2.0-84922280902&amp;doi=10.1109%2fTIFS.2014.2381872&amp;partnerID=40&amp;md5=56efb52b86194307b7b0f5e30c71495d</t>
  </si>
  <si>
    <t>2-s2.0-84949925327</t>
  </si>
  <si>
    <t>rayyan-218688942</t>
  </si>
  <si>
    <t>Cloud based healthcare application architecture and electronic medical record mining: An integrated approach to improve healthcare system</t>
  </si>
  <si>
    <t>2014 17th International Conference on Computer and Information Technology, ICCIT 2014</t>
  </si>
  <si>
    <t>Biswas, Sumon and Anisuzzaman and Akhter, Tanjina and Kaiser, M.S. and Mamun, S.A.</t>
  </si>
  <si>
    <t>https://www.scopus.com/inward/record.uri?eid=2-s2.0-84949925327&amp;doi=10.1109%2fICCITechn.2014.7073139&amp;partnerID=40&amp;md5=3d40d7a78eebb2e733ddb110b5ac26a3</t>
  </si>
  <si>
    <t>2-s2.0-84945471366</t>
  </si>
  <si>
    <t>rayyan-218688943</t>
  </si>
  <si>
    <t>Privacy-preserving personal health record using multi-authority attribute-based encryption with revocation</t>
  </si>
  <si>
    <t>Qian, Huiling and Li, Jiguo and Zhang, Yichen and Han, Jinguang</t>
  </si>
  <si>
    <t>https://www.scopus.com/inward/record.uri?eid=2-s2.0-84945471366&amp;doi=10.1007%2fs10207-014-0270-9&amp;partnerID=40&amp;md5=dc7f8f5473cdbc06154d0a7d403da238</t>
  </si>
  <si>
    <t>2-s2.0-84898796363</t>
  </si>
  <si>
    <t>rayyan-218688944</t>
  </si>
  <si>
    <t>Big data: A survey</t>
  </si>
  <si>
    <t>Chen, Min and Mao, Shiwen and Liu, Yunhao</t>
  </si>
  <si>
    <t>https://www.scopus.com/inward/record.uri?eid=2-s2.0-84898796363&amp;doi=10.1007%2fs11036-013-0489-0&amp;partnerID=40&amp;md5=0512f71bb1d9ca0e569f06a2097a08c2</t>
  </si>
  <si>
    <t>2-s2.0-84959857578</t>
  </si>
  <si>
    <t>rayyan-218688945</t>
  </si>
  <si>
    <t>A hybrid security and compressive sensing-based sensor data gathering scheme</t>
  </si>
  <si>
    <t>Qi, Jin and Hu, Xiaoxuan and Ma, Yun and Sun, Yanfei</t>
  </si>
  <si>
    <t>https://www.scopus.com/inward/record.uri?eid=2-s2.0-84959857578&amp;doi=10.1109%2fACCESS.2015.2439034&amp;partnerID=40&amp;md5=29e9ffdec5054d39cb57b2576516a022</t>
  </si>
  <si>
    <t>2-s2.0-84951919058</t>
  </si>
  <si>
    <t>rayyan-218688946</t>
  </si>
  <si>
    <t>Leakage prevention method for unstructured data based on classification</t>
  </si>
  <si>
    <t>Li, Hao and Peng, Zewu and Feng, Xinyao and Ma, Hongxia</t>
  </si>
  <si>
    <t>https://www.scopus.com/inward/record.uri?eid=2-s2.0-84951919058&amp;doi=10.1007%2f978-3-662-48683-2_30&amp;partnerID=40&amp;md5=847ebe7311cbf6f9c5c30c4c262d4a42</t>
  </si>
  <si>
    <t>2-s2.0-84951834022</t>
  </si>
  <si>
    <t>rayyan-218688947</t>
  </si>
  <si>
    <t>U-net: Convolutional networks for biomedical image segmentation</t>
  </si>
  <si>
    <t>Ronneberger, Olaf and Fischer, Philipp and Brox, Thomas</t>
  </si>
  <si>
    <t>https://www.scopus.com/inward/record.uri?eid=2-s2.0-84951834022&amp;doi=10.1007%2f978-3-319-24574-4_28&amp;partnerID=40&amp;md5=de947941e4f4a2d7509d68f7da31c08f</t>
  </si>
  <si>
    <t>2-s2.0-84948716401</t>
  </si>
  <si>
    <t>rayyan-218688948</t>
  </si>
  <si>
    <t>Youth and surveillance in the Facebook era: Policy interventions and social implications</t>
  </si>
  <si>
    <t>Montgomery, Kathryn C.</t>
  </si>
  <si>
    <t>https://www.scopus.com/inward/record.uri?eid=2-s2.0-84948716401&amp;doi=10.1016%2fj.telpol.2014.12.006&amp;partnerID=40&amp;md5=d48b2262bb1839724afd9218d3ea2276</t>
  </si>
  <si>
    <t>2-s2.0-84913596189</t>
  </si>
  <si>
    <t>rayyan-218688949</t>
  </si>
  <si>
    <t>Online social networks: Threats and solutions</t>
  </si>
  <si>
    <t>Fire, Michael and Goldschmidt, Roy and Elovici, Yuval</t>
  </si>
  <si>
    <t>https://www.scopus.com/inward/record.uri?eid=2-s2.0-84913596189&amp;doi=10.1109%2fCOMST.2014.2321628&amp;partnerID=40&amp;md5=ea469b630b228d6cea8cbf69197efa54</t>
  </si>
  <si>
    <t>2-s2.0-84942540219</t>
  </si>
  <si>
    <t>rayyan-218688950</t>
  </si>
  <si>
    <t>Improving RO-PUF quality on FPGAs by incorporating design-dependent frequency biases</t>
  </si>
  <si>
    <t>Proceedings - 2015 20th IEEE European Test Symposium, ETS 2014</t>
  </si>
  <si>
    <t>Feiten, Linus and Martin, Tobias and Sauer, Matthias and Becker, Bernd</t>
  </si>
  <si>
    <t>https://www.scopus.com/inward/record.uri?eid=2-s2.0-84942540219&amp;doi=10.1109%2fETS.2015.7138749&amp;partnerID=40&amp;md5=a8f33020e4541123e20e56b6e97cd41c</t>
  </si>
  <si>
    <t>2-s2.0-84911444024</t>
  </si>
  <si>
    <t>rayyan-218688951</t>
  </si>
  <si>
    <t>The role of context for object detection and semantic segmentation in the wild</t>
  </si>
  <si>
    <t>Mottaghi, Roozbeh and Chen, Xianjie and Liu, Xiaobai and Cho, Nam-Gyu and Lee, Seong-Whan and Fidler, Sanja and Urtasun, Raquel and Yuille, Alan</t>
  </si>
  <si>
    <t>https://www.scopus.com/inward/record.uri?eid=2-s2.0-84911444024&amp;doi=10.1109%2fCVPR.2014.119&amp;partnerID=40&amp;md5=f1fec0fbf09b1d449ca5016fda90c867</t>
  </si>
  <si>
    <t>2-s2.0-84947296001</t>
  </si>
  <si>
    <t>rayyan-218688952</t>
  </si>
  <si>
    <t>Image Phylogeny Forests Reconstruction</t>
  </si>
  <si>
    <t>De O. Costa, Filipe and Oikawa, Marina A. and Dias, Zanoni and Goldenstein, Siome and De Rocha, Anderson Rezende</t>
  </si>
  <si>
    <t>https://www.scopus.com/inward/record.uri?eid=2-s2.0-84947296001&amp;doi=10.1109%2fTIFS.2014.2340017&amp;partnerID=40&amp;md5=bbff73183fac6d16a3be7dcb5e0b3d93</t>
  </si>
  <si>
    <t>2-s2.0-84938948381</t>
  </si>
  <si>
    <t>rayyan-218688953</t>
  </si>
  <si>
    <t>A brief introduction on big data 5Vs characteristics and hadoop technology</t>
  </si>
  <si>
    <t>Ishwarappa and Anuradha, J.</t>
  </si>
  <si>
    <t>https://www.scopus.com/inward/record.uri?eid=2-s2.0-84938948381&amp;doi=10.1016%2fj.procs.2015.04.188&amp;partnerID=40&amp;md5=869d34c1e560fa65186979dc07511d45</t>
  </si>
  <si>
    <t>2-s2.0-85006189359</t>
  </si>
  <si>
    <t>rayyan-218688954</t>
  </si>
  <si>
    <t>Certificateless aggregate signcryption: Security model and a concrete construction secure in the random oracle model</t>
  </si>
  <si>
    <t>Eslami, Ziba and Pakniat, Nasrollah</t>
  </si>
  <si>
    <t>https://www.scopus.com/inward/record.uri?eid=2-s2.0-85006189359&amp;doi=10.1016%2fj.jksuci.2014.03.006&amp;partnerID=40&amp;md5=72c5fe76a8908fbc50a9d6caafd92d94</t>
  </si>
  <si>
    <t>2-s2.0-84925845700</t>
  </si>
  <si>
    <t>rayyan-218688955</t>
  </si>
  <si>
    <t>Wavelet Based Image Watermarking: Futuristic Concepts in Information Security</t>
  </si>
  <si>
    <t>Proceedings of the National Academy of Sciences India Section A - Physical Sciences</t>
  </si>
  <si>
    <t>https://www.scopus.com/inward/record.uri?eid=2-s2.0-84925845700&amp;doi=10.1007%2fs40010-014-0140-x&amp;partnerID=40&amp;md5=cb8094b81dbcb68a7f2de59698881f9a</t>
  </si>
  <si>
    <t>National Academy of Sciences India</t>
  </si>
  <si>
    <t>2-s2.0-84941121243</t>
  </si>
  <si>
    <t>rayyan-218688956</t>
  </si>
  <si>
    <t>Unpatients-why patients should own their medical data</t>
  </si>
  <si>
    <t>Nature Biotechnology</t>
  </si>
  <si>
    <t>Kish, Leonard J. and Topol, Eric J.</t>
  </si>
  <si>
    <t>https://www.scopus.com/inward/record.uri?eid=2-s2.0-84941121243&amp;doi=10.1038%2fnbt.3340&amp;partnerID=40&amp;md5=c6e233ad7fc25f67b60a6ed978d392d7</t>
  </si>
  <si>
    <t>2-s2.0-84932643550</t>
  </si>
  <si>
    <t>rayyan-218688957</t>
  </si>
  <si>
    <t>Data embedding based on pixel value differencing and modulus function using indeterminate equation</t>
  </si>
  <si>
    <t>Wang, Zhao and Zhang, Jie and Liao, Xin and Wen, Qiaoyan</t>
  </si>
  <si>
    <t>https://www.scopus.com/inward/record.uri?eid=2-s2.0-84932643550&amp;doi=10.1016%2fS1005-8885%2815%2960631-8&amp;partnerID=40&amp;md5=23792e4bdd12e328f88e06f547899aa3</t>
  </si>
  <si>
    <t>Editorial Department</t>
  </si>
  <si>
    <t>2-s2.0-84948655533</t>
  </si>
  <si>
    <t>rayyan-218688958</t>
  </si>
  <si>
    <t>Privacy Preserving Delegated Access Control in Public Clouds</t>
  </si>
  <si>
    <t>Nabeel, Mohamed and Bertino, Elisa</t>
  </si>
  <si>
    <t>https://www.scopus.com/inward/record.uri?eid=2-s2.0-84948655533&amp;doi=10.1109%2fTKDE.2013.68&amp;partnerID=40&amp;md5=4631a618ee25c7e0fe6527cd600db1ee</t>
  </si>
  <si>
    <t>2-s2.0-84907463015</t>
  </si>
  <si>
    <t>rayyan-218688959</t>
  </si>
  <si>
    <t>Chosen-ciphertext secure multi-hop identity-based conditional proxy re-encryption with constant-size ciphertexts</t>
  </si>
  <si>
    <t>Liang, Kaitai and Chu, Cheng-Kang and Tan, Xiao and Wong, Duncan S. and Tang, Chunming and Zhou, Jianying</t>
  </si>
  <si>
    <t>https://www.scopus.com/inward/record.uri?eid=2-s2.0-84907463015&amp;doi=10.1016%2fj.tcs.2014.04.027&amp;partnerID=40&amp;md5=16646936a7f10f64cea88dd3a557b447</t>
  </si>
  <si>
    <t>2-s2.0-84905739414</t>
  </si>
  <si>
    <t>rayyan-218688960</t>
  </si>
  <si>
    <t>Medical genomics: Gather and use genetic data in health care.</t>
  </si>
  <si>
    <t>Ginsburg, Geoffrey</t>
  </si>
  <si>
    <t>https://www.scopus.com/inward/record.uri?eid=2-s2.0-84905739414&amp;doi=10.1038%2f508451a&amp;partnerID=40&amp;md5=140b3f27ca5d67a79f11c94ca8ae7b53</t>
  </si>
  <si>
    <t>2-s2.0-85077435090</t>
  </si>
  <si>
    <t>rayyan-218688961</t>
  </si>
  <si>
    <t>In search of an understandable consensus algorithm</t>
  </si>
  <si>
    <t>Proceedings of the 2014 USENIX Annual Technical Conference, USENIX ATC 2014</t>
  </si>
  <si>
    <t>Ongaro, Diego and Ousterhout, John</t>
  </si>
  <si>
    <t>https://www.scopus.com/inward/record.uri?eid=2-s2.0-85077435090&amp;partnerID=40&amp;md5=662997594757a26b9feaf99dc66d27cc</t>
  </si>
  <si>
    <t>2-s2.0-84906834039</t>
  </si>
  <si>
    <t>rayyan-218688962</t>
  </si>
  <si>
    <t>Internet of things in industries: A survey</t>
  </si>
  <si>
    <t>Xu, Li Da and He, Wu and Li, Shancang</t>
  </si>
  <si>
    <t>https://www.scopus.com/inward/record.uri?eid=2-s2.0-84906834039&amp;doi=10.1109%2fTII.2014.2300753&amp;partnerID=40&amp;md5=42829a322aa45c874386bf818794aa21</t>
  </si>
  <si>
    <t>2-s2.0-84944327909</t>
  </si>
  <si>
    <t>rayyan-218688963</t>
  </si>
  <si>
    <t>How to enhance cloud architectures to enable cross-federation: Towards interoperable storage providers</t>
  </si>
  <si>
    <t>Proceedings - 2015 IEEE International Conference on Cloud Engineering, IC2E 2015</t>
  </si>
  <si>
    <t>Fazio, Maria and Celesti, Antonio and Villari, Massimo and Puliafito, Antonio</t>
  </si>
  <si>
    <t>https://www.scopus.com/inward/record.uri?eid=2-s2.0-84944327909&amp;doi=10.1109%2fIC2E.2015.80&amp;partnerID=40&amp;md5=0357fb11b967fd153a4a22e9ecf7932c</t>
  </si>
  <si>
    <t>2-s2.0-84954094542</t>
  </si>
  <si>
    <t>rayyan-218688964</t>
  </si>
  <si>
    <t>An improved LSB based image steganography technique for RGB images</t>
  </si>
  <si>
    <t>Proceedings of 2015 IEEE International Conference on Electrical, Computer and Communication Technologies, ICECCT 2015</t>
  </si>
  <si>
    <t>Singh, Amritpal and Singh, Harpal</t>
  </si>
  <si>
    <t>https://www.scopus.com/inward/record.uri?eid=2-s2.0-84954094542&amp;doi=10.1109%2fICECCT.2015.7226122&amp;partnerID=40&amp;md5=ff6aa48fdcc4fed68c4498391a5ae5d0</t>
  </si>
  <si>
    <t>2-s2.0-84957900422</t>
  </si>
  <si>
    <t>rayyan-218688965</t>
  </si>
  <si>
    <t>Data protection: Combining fragmentation, encryption, and dispersion</t>
  </si>
  <si>
    <t>2015 International Conference on Cyber Security of Smart Cities, Industrial Control System and Communications, SSIC 2015 - Proceedings</t>
  </si>
  <si>
    <t>Memmi, Gerard and Kapusta, Katarzyna and Qiu, Han</t>
  </si>
  <si>
    <t>https://www.scopus.com/inward/record.uri?eid=2-s2.0-84957900422&amp;doi=10.1109%2fSSIC.2015.7245680&amp;partnerID=40&amp;md5=f7500d7cb7ca2dd8b46154ff6e7ea6db</t>
  </si>
  <si>
    <t>2-s2.0-84964969789</t>
  </si>
  <si>
    <t>rayyan-218688966</t>
  </si>
  <si>
    <t>Fuzzy Vault Schemes in Multi-secret Digital Steganography</t>
  </si>
  <si>
    <t>Proceedings - 2015 10th International Conference on Broadband and Wireless Computing, Communication and Applications, BWCCA 2015</t>
  </si>
  <si>
    <t>https://www.scopus.com/inward/record.uri?eid=2-s2.0-84964969789&amp;doi=10.1109%2fBWCCA.2015.87&amp;partnerID=40&amp;md5=2324e48344aa99bc91d180c1788e7332</t>
  </si>
  <si>
    <t>2-s2.0-84911416889</t>
  </si>
  <si>
    <t>rayyan-218688967</t>
  </si>
  <si>
    <t>A hybrid solution for privacy preserving medical data sharing in the cloud environment</t>
  </si>
  <si>
    <t>Yang, Ji-Jiang and Li, Jian-Qiang and Niu, Yu</t>
  </si>
  <si>
    <t>https://www.scopus.com/inward/record.uri?eid=2-s2.0-84911416889&amp;doi=10.1016%2fj.future.2014.06.004&amp;partnerID=40&amp;md5=eb4667972d5faf09f6c62bbbe96eed9c</t>
  </si>
  <si>
    <t>2-s2.0-84910651389</t>
  </si>
  <si>
    <t>rayyan-218688968</t>
  </si>
  <si>
    <t>ShadowCrypt: Encrypted web applications for everyone</t>
  </si>
  <si>
    <t>He, Warren and Akhawe, Devdatta and Jain, Sumeet and Shi, Elaine and Song, Dawn</t>
  </si>
  <si>
    <t>https://www.scopus.com/inward/record.uri?eid=2-s2.0-84910651389&amp;doi=10.1145%2f2660267.2660326&amp;partnerID=40&amp;md5=29f650b6e9683386b22b571e37e5b0f5</t>
  </si>
  <si>
    <t>2-s2.0-84929170243</t>
  </si>
  <si>
    <t>rayyan-218688969</t>
  </si>
  <si>
    <t>Significance and Challenges of Big Data Research</t>
  </si>
  <si>
    <t>Big Data Research</t>
  </si>
  <si>
    <t>Jin, Xiaolong and Wah, Benjamin W. and Cheng, Xueqi and Wang, Yuanzhuo</t>
  </si>
  <si>
    <t>https://www.scopus.com/inward/record.uri?eid=2-s2.0-84929170243&amp;doi=10.1016%2fj.bdr.2015.01.006&amp;partnerID=40&amp;md5=af4d099c6d2818058a1844f13788a294</t>
  </si>
  <si>
    <t>2-s2.0-84995642295</t>
  </si>
  <si>
    <t>rayyan-218688970</t>
  </si>
  <si>
    <t>Estonia: A model for e-government</t>
  </si>
  <si>
    <t>Anthes, Gary</t>
  </si>
  <si>
    <t>https://www.scopus.com/inward/record.uri?eid=2-s2.0-84995642295&amp;doi=10.1145%2f2754951&amp;partnerID=40&amp;md5=b28b41fcfeaa7be80391f5b16af2a50c</t>
  </si>
  <si>
    <t>2-s2.0-85076880634</t>
  </si>
  <si>
    <t>rayyan-218688971</t>
  </si>
  <si>
    <t>Building web applications on top of encrypted data using Mylar</t>
  </si>
  <si>
    <t>Proceedings of the 11th USENIX Symposium on Networked Systems Design and Implementation, NSDI 2014</t>
  </si>
  <si>
    <t>Popa, Raluca Ada and Stark, Emily and Helfer, Jonas and Valdez, Steven and Zeldovich, Nickolai and Kaashoek, M. Frans and Balakrishnan, Hari</t>
  </si>
  <si>
    <t>https://www.scopus.com/inward/record.uri?eid=2-s2.0-85076880634&amp;partnerID=40&amp;md5=c1dbe1205b88ecc2d176a4b3fd6a0a4a</t>
  </si>
  <si>
    <t>2-s2.0-84947243400</t>
  </si>
  <si>
    <t>rayyan-218688972</t>
  </si>
  <si>
    <t>On the interpretation of results from the NIST statistical test suite</t>
  </si>
  <si>
    <t>Romanian Journal of Information Science and Technology</t>
  </si>
  <si>
    <t>SÃ½s, Marek and Å˜Ã­ha, ZdenÄ›k and MatyÃ¡Å¡, Vashek and MÃ¡rton, Kinga and Suciu, Alin</t>
  </si>
  <si>
    <t>https://www.scopus.com/inward/record.uri?eid=2-s2.0-84947243400&amp;partnerID=40&amp;md5=0c2f32abf584e960c5a44044b038b1cb</t>
  </si>
  <si>
    <t>Editura Academiei Romane</t>
  </si>
  <si>
    <t>2-s2.0-84949124907</t>
  </si>
  <si>
    <t>rayyan-218688973</t>
  </si>
  <si>
    <t>Damage in critical infrastructures due to natural and man-made extreme events - A critical review</t>
  </si>
  <si>
    <t>Urlainis, Alon and Shohet, Igal M. and Levy, Robert and Ornai, David and Vilnay, Oren</t>
  </si>
  <si>
    <t>https://www.scopus.com/inward/record.uri?eid=2-s2.0-84949124907&amp;doi=10.1016%2fj.proeng.2014.10.580&amp;partnerID=40&amp;md5=a72c10e486e14297b4c4402fb0f123c4</t>
  </si>
  <si>
    <t>2-s2.0-84938150721</t>
  </si>
  <si>
    <t>rayyan-218688974</t>
  </si>
  <si>
    <t>Health Information Exchange (HIE) technology infrastructure for Privacy Assurance Trustmark (PAT) test and development</t>
  </si>
  <si>
    <t>Burke, Aj</t>
  </si>
  <si>
    <t>https://www.scopus.com/inward/record.uri?eid=2-s2.0-84938150721&amp;doi=10.1109%2fSECON.2015.7133043&amp;partnerID=40&amp;md5=5b582118d7729b3d7e49408f5ae8502c</t>
  </si>
  <si>
    <t>2-s2.0-84988228135</t>
  </si>
  <si>
    <t>rayyan-218688975</t>
  </si>
  <si>
    <t>An efficient and effective lossless symmetric key cryptography algorithm for an image</t>
  </si>
  <si>
    <t>2014 International Conference on Advances in Engineering and Technology Research, ICAETR 2014</t>
  </si>
  <si>
    <t>Kumar, Niraj and Agrawal, Sanjay</t>
  </si>
  <si>
    <t>https://www.scopus.com/inward/record.uri?eid=2-s2.0-84988228135&amp;doi=10.1109%2fICAETR.2014.7012788&amp;partnerID=40&amp;md5=0cb03ae84630e183055d412a4a8d1756</t>
  </si>
  <si>
    <t>2-s2.0-84949990464</t>
  </si>
  <si>
    <t>rayyan-218688976</t>
  </si>
  <si>
    <t>Efficient statically-secure large-universe multi-authority attribute-based encryption</t>
  </si>
  <si>
    <t>Rouselakis, Yannis and Waters, Brent</t>
  </si>
  <si>
    <t>https://www.scopus.com/inward/record.uri?eid=2-s2.0-84949990464&amp;doi=10.1007%2f978-3-662-47854-7_19&amp;partnerID=40&amp;md5=a90a43ee52c62e5b1b523fac8d618415</t>
  </si>
  <si>
    <t>2-s2.0-84888290950</t>
  </si>
  <si>
    <t>rayyan-218688977</t>
  </si>
  <si>
    <t>Educational data mining: A survey and a data mining-based analysis of recent works</t>
  </si>
  <si>
    <t>PeÃ±a-Ayala, Alejandro</t>
  </si>
  <si>
    <t>https://www.scopus.com/inward/record.uri?eid=2-s2.0-84888290950&amp;doi=10.1016%2fj.eswa.2013.08.042&amp;partnerID=40&amp;md5=c450494f487df18f5537e7fe0cb709c1</t>
  </si>
  <si>
    <t>2-s2.0-84896547249</t>
  </si>
  <si>
    <t>rayyan-218688978</t>
  </si>
  <si>
    <t>Traceability issues in food supply chain management: A review</t>
  </si>
  <si>
    <t>Dabbene, Fabrizio and Gay, Paolo and Tortia, Cristina</t>
  </si>
  <si>
    <t>https://www.scopus.com/inward/record.uri?eid=2-s2.0-84896547249&amp;doi=10.1016%2fj.biosystemseng.2013.09.006&amp;partnerID=40&amp;md5=5c7c87f553741492038a2e31af613ff3</t>
  </si>
  <si>
    <t>2-s2.0-84877786158</t>
  </si>
  <si>
    <t>rayyan-218688979</t>
  </si>
  <si>
    <t>A privacy leakage upper bound constraint-based approach for cost-effective privacy preserving of intermediate data sets in cloud</t>
  </si>
  <si>
    <t>Zhang, Xuyun and Liu, Chang and Nepal, Surya and Pandey, Suraj and Chen, Jinjun</t>
  </si>
  <si>
    <t>https://www.scopus.com/inward/record.uri?eid=2-s2.0-84877786158&amp;doi=10.1109%2fTPDS.2012.238&amp;partnerID=40&amp;md5=89be7bc2fbca10004c667f5db7629700</t>
  </si>
  <si>
    <t>2-s2.0-84904620288</t>
  </si>
  <si>
    <t>rayyan-218688980</t>
  </si>
  <si>
    <t>First quantization matrix estimation from double compressed JPEG images</t>
  </si>
  <si>
    <t>Galvan, Fausto and Puglisi, Giovanni and Bruna, Arcangelo Ranieri and Battiato, Sebastiano</t>
  </si>
  <si>
    <t>https://www.scopus.com/inward/record.uri?eid=2-s2.0-84904620288&amp;doi=10.1109%2fTIFS.2014.2330312&amp;partnerID=40&amp;md5=e6f930d7c406241a10088620ca280035</t>
  </si>
  <si>
    <t>2-s2.0-85084163486</t>
  </si>
  <si>
    <t>rayyan-218688981</t>
  </si>
  <si>
    <t>Internet censorship in Iran: A first look</t>
  </si>
  <si>
    <t>3rd USENIX Workshop on Free and Open Communications on the Internet, FOCI 2013, co-located with USENIX Security 2013</t>
  </si>
  <si>
    <t>Aryan, Simurgh and Aryan, Homa and Alex Halderman, J.</t>
  </si>
  <si>
    <t>https://www.scopus.com/inward/record.uri?eid=2-s2.0-85084163486&amp;partnerID=40&amp;md5=8b1189df6021710e7f8e71df9e2c0fbc</t>
  </si>
  <si>
    <t>2-s2.0-84876842378</t>
  </si>
  <si>
    <t>rayyan-218688982</t>
  </si>
  <si>
    <t>Public key encryption with keyword search secure against keyword guessing attacks without random oracle</t>
  </si>
  <si>
    <t>Fang, Liming and Susilo, Willy and Ge, Chunpeng and Wang, Jiandong</t>
  </si>
  <si>
    <t>https://www.scopus.com/inward/record.uri?eid=2-s2.0-84876842378&amp;doi=10.1016%2fj.ins.2013.03.008&amp;partnerID=40&amp;md5=fbc707fdcad290d534cb0c4634798aec</t>
  </si>
  <si>
    <t>2-s2.0-84883342901</t>
  </si>
  <si>
    <t>rayyan-218688983</t>
  </si>
  <si>
    <t>A conditional proxy broadcast re-encryption scheme supporting timed-release</t>
  </si>
  <si>
    <t>Liang, Kaitai and Huang, Qiong and Schlegel, Roman and Wong, Duncan S. and Tang, Chunming</t>
  </si>
  <si>
    <t>https://www.scopus.com/inward/record.uri?eid=2-s2.0-84883342901&amp;doi=10.1007%2f978-3-642-38033-4_10&amp;partnerID=40&amp;md5=57f3184aa0b6111f929177c41bc21e45</t>
  </si>
  <si>
    <t>2-s2.0-84897552927</t>
  </si>
  <si>
    <t>rayyan-218688984</t>
  </si>
  <si>
    <t>Trends in steganography</t>
  </si>
  <si>
    <t>ZieliÅ„ska, Elzbieta and Mazurczyk, Wojciech and Szczypiorski, Krzysztof</t>
  </si>
  <si>
    <t>https://www.scopus.com/inward/record.uri?eid=2-s2.0-84897552927&amp;doi=10.1145%2f2566590.2566610&amp;partnerID=40&amp;md5=46c5fc260377b2653f0b7034ff738d25</t>
  </si>
  <si>
    <t>2-s2.0-84885188079</t>
  </si>
  <si>
    <t>rayyan-218688985</t>
  </si>
  <si>
    <t>From information security to cyber security</t>
  </si>
  <si>
    <t>Von Solms, Rossouw and Van Niekerk, Johan</t>
  </si>
  <si>
    <t>https://www.scopus.com/inward/record.uri?eid=2-s2.0-84885188079&amp;doi=10.1016%2fj.cose.2013.04.004&amp;partnerID=40&amp;md5=0066cc34d527c199f4f6587a7873d50f</t>
  </si>
  <si>
    <t>2-s2.0-84888291403</t>
  </si>
  <si>
    <t>rayyan-218688986</t>
  </si>
  <si>
    <t>Graph-based semantic annotation for enriching educational content with linked data</t>
  </si>
  <si>
    <t>Vidal, Juan C. and Lama, Manuel and Otero-GarcÃ­a, EstefanÃ­a and BugarÃ­n, Alberto</t>
  </si>
  <si>
    <t>https://www.scopus.com/inward/record.uri?eid=2-s2.0-84888291403&amp;doi=10.1016%2fj.knosys.2013.10.007&amp;partnerID=40&amp;md5=a9055868f1428d48a2d6c764fde34ae4</t>
  </si>
  <si>
    <t>2-s2.0-84884163910</t>
  </si>
  <si>
    <t>rayyan-218688987</t>
  </si>
  <si>
    <t>Genetic algorithm and difference expansion based reversible watermarking for relational databases</t>
  </si>
  <si>
    <t>Jawad, Khurram and Khan, Asifullah</t>
  </si>
  <si>
    <t>https://www.scopus.com/inward/record.uri?eid=2-s2.0-84884163910&amp;doi=10.1016%2fj.jss.2013.06.023&amp;partnerID=40&amp;md5=8b139743a5281e11f1d207b9340752a0</t>
  </si>
  <si>
    <t>2-s2.0-84893255659</t>
  </si>
  <si>
    <t>rayyan-218688988</t>
  </si>
  <si>
    <t>RBFT: Redundant byzantine fault tolerance</t>
  </si>
  <si>
    <t>Aublin, Pierre-Louis and Mokhtar, Sonia Ben and Quema, Vivien</t>
  </si>
  <si>
    <t>https://www.scopus.com/inward/record.uri?eid=2-s2.0-84893255659&amp;doi=10.1109%2fICDCS.2013.53&amp;partnerID=40&amp;md5=20129b831cf0f1350725df608fbf0832</t>
  </si>
  <si>
    <t>2-s2.0-84897391448</t>
  </si>
  <si>
    <t>rayyan-218688989</t>
  </si>
  <si>
    <t>A modified reversible data hiding in encrypted images using random diffusion and accurate prediction</t>
  </si>
  <si>
    <t>Li, Ming and Xiao, Di and Peng, Zhongxian and Nan, Hai</t>
  </si>
  <si>
    <t>https://www.scopus.com/inward/record.uri?eid=2-s2.0-84897391448&amp;doi=10.4218%2fetrij.14.0213.0449&amp;partnerID=40&amp;md5=52753fdde82337a598c08af02180cc65</t>
  </si>
  <si>
    <t>2-s2.0-84864056133</t>
  </si>
  <si>
    <t>rayyan-218688990</t>
  </si>
  <si>
    <t>Temporal forensics and anti-forensics for motion compensated video</t>
  </si>
  <si>
    <t>Stamm, Matthew C. and Lin, W. Sabrina and Liu, K. J. Ray</t>
  </si>
  <si>
    <t>https://www.scopus.com/inward/record.uri?eid=2-s2.0-84864056133&amp;doi=10.1109%2fTIFS.2012.2205568&amp;partnerID=40&amp;md5=cbf70d75f5c260ec071e51cc20cf3b6d</t>
  </si>
  <si>
    <t>2-s2.0-84863469825</t>
  </si>
  <si>
    <t>rayyan-218688991</t>
  </si>
  <si>
    <t>Forensic authenticity analyses of the header data in re-encoded WMA files from small olympus audio recorders</t>
  </si>
  <si>
    <t>AES: Journal of the Audio Engineering Society</t>
  </si>
  <si>
    <t>Koenig, Bruce E. and Lacey, Douglas S.</t>
  </si>
  <si>
    <t>https://www.scopus.com/inward/record.uri?eid=2-s2.0-84863469825&amp;partnerID=40&amp;md5=5b6dd570e27df277e59a1a3a81ea3f79</t>
  </si>
  <si>
    <t>2-s2.0-84655176569</t>
  </si>
  <si>
    <t>rayyan-218688992</t>
  </si>
  <si>
    <t>Exploring pixel-value differencing and base decomposition for low distortion data embedding</t>
  </si>
  <si>
    <t>Wu, Nan-I and Wu, Kuo-Chen and Wang, Chung-Ming</t>
  </si>
  <si>
    <t>https://www.scopus.com/inward/record.uri?eid=2-s2.0-84655176569&amp;doi=10.1016%2fj.asoc.2011.09.002&amp;partnerID=40&amp;md5=0d222aab64f58af7552b0f1bc5dfbc6f</t>
  </si>
  <si>
    <t>2-s2.0-84889028646</t>
  </si>
  <si>
    <t>rayyan-218688993</t>
  </si>
  <si>
    <t>Users get routed: Traffic correlation on Tor by realistic adversaries</t>
  </si>
  <si>
    <t>Johnson, Aaron and Wacek, Chris and Jansen, Rob and Sherr, Micah and Syverson, Paul</t>
  </si>
  <si>
    <t>https://www.scopus.com/inward/record.uri?eid=2-s2.0-84889028646&amp;doi=10.1145%2f2508859.2516651&amp;partnerID=40&amp;md5=c565f20ea2e2bb41b221f1307db97a15</t>
  </si>
  <si>
    <t>2-s2.0-84859198768</t>
  </si>
  <si>
    <t>rayyan-218688994</t>
  </si>
  <si>
    <t>An enhanced searchable public key encryption scheme with a designated tester and its extensions</t>
  </si>
  <si>
    <t>Journal of Computers</t>
  </si>
  <si>
    <t>1796203X</t>
  </si>
  <si>
    <t>Hu, Chengyu and Liu, Pengtao</t>
  </si>
  <si>
    <t>https://www.scopus.com/inward/record.uri?eid=2-s2.0-84859198768&amp;doi=10.4304%2fjcp.7.3.716-723&amp;partnerID=40&amp;md5=8e4a0a03d8c44cfa1513c3f598f2d1ff</t>
  </si>
  <si>
    <t>2-s2.0-84869394463</t>
  </si>
  <si>
    <t>rayyan-218688995</t>
  </si>
  <si>
    <t>Dynamic searchable symmetric encryption</t>
  </si>
  <si>
    <t>Kamara, Seny and Papamanthou, Charalampos and Roeder, Tom</t>
  </si>
  <si>
    <t>https://www.scopus.com/inward/record.uri?eid=2-s2.0-84869394463&amp;doi=10.1145%2f2382196.2382298&amp;partnerID=40&amp;md5=7b3a37273f8d21baaae9a8ad8c6ddbe5</t>
  </si>
  <si>
    <t>2-s2.0-84861957968</t>
  </si>
  <si>
    <t>rayyan-218688996</t>
  </si>
  <si>
    <t>Toward secure and dependable storage services in cloud computing</t>
  </si>
  <si>
    <t>Wang, Cong and Wang, Qian and Ren, Kui and Cao, Ning and Lou, Wenjing</t>
  </si>
  <si>
    <t>https://www.scopus.com/inward/record.uri?eid=2-s2.0-84861957968&amp;doi=10.1109%2fTSC.2011.24&amp;partnerID=40&amp;md5=e6fda2b54a7b8982c3066800938b1932</t>
  </si>
  <si>
    <t>2-s2.0-84862629748</t>
  </si>
  <si>
    <t>rayyan-218688997</t>
  </si>
  <si>
    <t>On-the-fly multiparty computation on the cloud via multikey fully homomorphic encryption</t>
  </si>
  <si>
    <t>LÃ³pez-Alt, Adriana and Tromer, Eran and Vaikuntanathan, Vinod</t>
  </si>
  <si>
    <t>https://www.scopus.com/inward/record.uri?eid=2-s2.0-84862629748&amp;doi=10.1145%2f2213977.2214086&amp;partnerID=40&amp;md5=503d55c1f2992650c094cab5158eca27</t>
  </si>
  <si>
    <t>2-s2.0-84876943063</t>
  </si>
  <si>
    <t>rayyan-218688998</t>
  </si>
  <si>
    <t>Internet of Things (IoT): A vision, architectural elements, and future directions</t>
  </si>
  <si>
    <t>Gubbi, Jayavardhana and Buyya, Rajkumar and Marusic, Slaven and Palaniswami, Marimuthu</t>
  </si>
  <si>
    <t>https://www.scopus.com/inward/record.uri?eid=2-s2.0-84876943063&amp;doi=10.1016%2fj.future.2013.01.010&amp;partnerID=40&amp;md5=b9f84477e4bfc7ed42bf27de7ee14537</t>
  </si>
  <si>
    <t>2-s2.0-84893771546</t>
  </si>
  <si>
    <t>rayyan-218688999</t>
  </si>
  <si>
    <t>A hybrid approach for image security by combining encryption and steganography</t>
  </si>
  <si>
    <t>2013 IEEE 2nd International Conference on Image Information Processing, IEEE ICIIP 2013</t>
  </si>
  <si>
    <t>Saini, Jaspal Kaur and Verma, Harsh K.</t>
  </si>
  <si>
    <t>https://www.scopus.com/inward/record.uri?eid=2-s2.0-84893771546&amp;doi=10.1109%2fICIIP.2013.6707665&amp;partnerID=40&amp;md5=4d11bb16eb651be37380e06873ccde7a</t>
  </si>
  <si>
    <t>2-s2.0-84880750968</t>
  </si>
  <si>
    <t>rayyan-218689000</t>
  </si>
  <si>
    <t>Cloud computing in support of supply chain information system infrastructure: Understanding when to go to the cloud</t>
  </si>
  <si>
    <t>Journal of Supply Chain Management</t>
  </si>
  <si>
    <t>Wu, Yun and Cegielski, Casey G. and Hazen, Benjamin T. and Hall, Dianne J.</t>
  </si>
  <si>
    <t>https://www.scopus.com/inward/record.uri?eid=2-s2.0-84880750968&amp;doi=10.1111%2fj.1745-493x.2012.03287.x&amp;partnerID=40&amp;md5=3ac23eb7436e63193ff72847cc7baef7</t>
  </si>
  <si>
    <t>2-s2.0-84883443565</t>
  </si>
  <si>
    <t>rayyan-218689001</t>
  </si>
  <si>
    <t>A new reduced-reference image quality assessment using structural degradation model</t>
  </si>
  <si>
    <t>Proceedings - IEEE International Symposium on Circuits and Systems</t>
  </si>
  <si>
    <t>Gu, Ke and Zhai, Guangtao and Yang, Xiaokang and Zhang, Wenjun</t>
  </si>
  <si>
    <t>https://www.scopus.com/inward/record.uri?eid=2-s2.0-84883443565&amp;doi=10.1109%2fISCAS.2013.6572041&amp;partnerID=40&amp;md5=bde9d182e1a9903bcd48ad63172ab918</t>
  </si>
  <si>
    <t>2-s2.0-84866761388</t>
  </si>
  <si>
    <t>rayyan-218689002</t>
  </si>
  <si>
    <t>Oruta: Privacy-preserving public auditing for shared data in the cloud</t>
  </si>
  <si>
    <t>Proceedings - 2012 IEEE 5th International Conference on Cloud Computing, CLOUD 2012</t>
  </si>
  <si>
    <t>Wang, Boyang and Li, Baochun and Li, Hui</t>
  </si>
  <si>
    <t>https://www.scopus.com/inward/record.uri?eid=2-s2.0-84866761388&amp;doi=10.1109%2fCLOUD.2012.46&amp;partnerID=40&amp;md5=3d7c8cab1324b755f706c4eacf0b500d</t>
  </si>
  <si>
    <t>2-s2.0-84872015191</t>
  </si>
  <si>
    <t>rayyan-218689003</t>
  </si>
  <si>
    <t>BYOD security challenges: Control and protect your most sensitive data</t>
  </si>
  <si>
    <t>Morrow, Bill</t>
  </si>
  <si>
    <t>https://www.scopus.com/inward/record.uri?eid=2-s2.0-84872015191&amp;doi=10.1016%2fS1353-4858%2812%2970111-3&amp;partnerID=40&amp;md5=3867e695b513326c4d46db9a3d3615f0</t>
  </si>
  <si>
    <t>2-s2.0-84896448861</t>
  </si>
  <si>
    <t>rayyan-218689004</t>
  </si>
  <si>
    <t>A survey of tools for variant analysis of next-generation genome sequencing data</t>
  </si>
  <si>
    <t>Pabinger, Stephan and Dander, Andreas and Fischer, Maria and Snajder, Rene and Sperk, Michael and Efremova, Mirjana and Krabichler, Birgit and Speicher, Michael R. and Zschocke, Johannes and Trajanoski, Zlatko</t>
  </si>
  <si>
    <t>https://www.scopus.com/inward/record.uri?eid=2-s2.0-84896448861&amp;doi=10.1093%2fbib%2fbbs086&amp;partnerID=40&amp;md5=754482af2dc71bb684db61cb5575916f</t>
  </si>
  <si>
    <t>2-s2.0-84897913321</t>
  </si>
  <si>
    <t>rayyan-218689005</t>
  </si>
  <si>
    <t>A survey of emerging threats in cybersecurity</t>
  </si>
  <si>
    <t>Jang-Jaccard, Julian and Nepal, Surya</t>
  </si>
  <si>
    <t>https://www.scopus.com/inward/record.uri?eid=2-s2.0-84897913321&amp;doi=10.1016%2fj.jcss.2014.02.005&amp;partnerID=40&amp;md5=5b92965df7b787084ab53c92b035131b</t>
  </si>
  <si>
    <t>2-s2.0-84861607280</t>
  </si>
  <si>
    <t>rayyan-218689006</t>
  </si>
  <si>
    <t>On performance of image quality metrics enhanced with visual attention computational models</t>
  </si>
  <si>
    <t>Farias, M.C.Q. and Akamine, W.Y.L.</t>
  </si>
  <si>
    <t>https://www.scopus.com/inward/record.uri?eid=2-s2.0-84861607280&amp;doi=10.1049%2fel.2012.0642&amp;partnerID=40&amp;md5=44ec90997abc25cc1cf5249a2fb2380e</t>
  </si>
  <si>
    <t>2-s2.0-84883788980</t>
  </si>
  <si>
    <t>rayyan-218689007</t>
  </si>
  <si>
    <t>Big data', Hadoop and cloud computing in genomics</t>
  </si>
  <si>
    <t>O'Driscoll, Aisling and Daugelaite, Jurate and Sleator, Roy D.</t>
  </si>
  <si>
    <t>https://www.scopus.com/inward/record.uri?eid=2-s2.0-84883788980&amp;doi=10.1016%2fj.jbi.2013.07.001&amp;partnerID=40&amp;md5=0cc9d22d02e231898beb17c0e64aaeca</t>
  </si>
  <si>
    <t>2-s2.0-84903865657</t>
  </si>
  <si>
    <t>rayyan-218689008</t>
  </si>
  <si>
    <t>Cloud-based hospital information system as a service for grassroots healthcare institutions</t>
  </si>
  <si>
    <t>Yao, Qin and Han, Xiong and Ma, Xi-Kun and Xue, Yi-Feng and Chen, Yi-Jun and Li, Jing-Song</t>
  </si>
  <si>
    <t>https://www.scopus.com/inward/record.uri?eid=2-s2.0-84903865657&amp;doi=10.1007%2fs10916-014-0104-3&amp;partnerID=40&amp;md5=da475ef18f2873041728a6e7e1c00516</t>
  </si>
  <si>
    <t>2-s2.0-84860379882</t>
  </si>
  <si>
    <t>rayyan-218689009</t>
  </si>
  <si>
    <t>The impact of supply network characteristics on reliability</t>
  </si>
  <si>
    <t>Adenso-Diaz, Belarmino and Mena, Carlos and GarcÃ­a-Carbajal, Santiago and Liechty, Merrill</t>
  </si>
  <si>
    <t>https://www.scopus.com/inward/record.uri?eid=2-s2.0-84860379882&amp;doi=10.1108%2f13598541211227108&amp;partnerID=40&amp;md5=a0c4dafff06802fed49e59a2c1d98209</t>
  </si>
  <si>
    <t>2-s2.0-84879989274</t>
  </si>
  <si>
    <t>rayyan-218689010</t>
  </si>
  <si>
    <t>Enterprise Resource Planning (ERP) - A tool for uninterrupted supply in pharmaceutical supply chain management</t>
  </si>
  <si>
    <t>International Journal of Pharmacy and Pharmaceutical Sciences</t>
  </si>
  <si>
    <t>Goud Sandhil, Sudheep and Vishal Gupta, N.</t>
  </si>
  <si>
    <t>https://www.scopus.com/inward/record.uri?eid=2-s2.0-84879989274&amp;partnerID=40&amp;md5=d03a8a24e0828b7ee4fd967532c4cfcc</t>
  </si>
  <si>
    <t>2-s2.0-84858438114</t>
  </si>
  <si>
    <t>rayyan-218689011</t>
  </si>
  <si>
    <t>Context models and out-of-context objects</t>
  </si>
  <si>
    <t>Choi, Myung Jin and Torralba, Antonio and Willsky, Alan S.</t>
  </si>
  <si>
    <t>https://www.scopus.com/inward/record.uri?eid=2-s2.0-84858438114&amp;doi=10.1016%2fj.patrec.2011.12.004&amp;partnerID=40&amp;md5=30a3273d13b8dac6c5f3a1882bc5b779</t>
  </si>
  <si>
    <t>2-s2.0-84904974856</t>
  </si>
  <si>
    <t>rayyan-218689012</t>
  </si>
  <si>
    <t>A new approach of image encryption using 3D chaotic map to enhance security of multimedia component</t>
  </si>
  <si>
    <t>2014 International Conference on Informatics, Electronics and Vision, ICIEV 2014</t>
  </si>
  <si>
    <t>Hossain, Md. Billal and Rahman, Md. Toufikur and Rahman, A.B.M. Saadmaan and Islam, Sayeed</t>
  </si>
  <si>
    <t>https://www.scopus.com/inward/record.uri?eid=2-s2.0-84904974856&amp;doi=10.1109%2fICIEV.2014.6850856&amp;partnerID=40&amp;md5=b998a7144f49b7a5b94acd1baa2185a0</t>
  </si>
  <si>
    <t>2-s2.0-84885175800</t>
  </si>
  <si>
    <t>rayyan-218689013</t>
  </si>
  <si>
    <t>Secret sharing with multi-cover adaptive steganography</t>
  </si>
  <si>
    <t>Yuan, Hai-Dong</t>
  </si>
  <si>
    <t>https://www.scopus.com/inward/record.uri?eid=2-s2.0-84885175800&amp;doi=10.1016%2fj.ins.2013.08.012&amp;partnerID=40&amp;md5=dda61859f6b488f200dea0f9986bb2f5</t>
  </si>
  <si>
    <t>2-s2.0-84880876523</t>
  </si>
  <si>
    <t>rayyan-218689014</t>
  </si>
  <si>
    <t>A steganographic method based on pixel-value differencing and the perfect square number</t>
  </si>
  <si>
    <t>Journal of Applied Mathematics</t>
  </si>
  <si>
    <t>Tseng, Hsien-Wen and Leng, Hui-Shih</t>
  </si>
  <si>
    <t>https://www.scopus.com/inward/record.uri?eid=2-s2.0-84880876523&amp;doi=10.1155%2f2013%2f189706&amp;partnerID=40&amp;md5=321e7e6d6dc729a1e7a7e10718ff07e1</t>
  </si>
  <si>
    <t>2-s2.0-84879685472</t>
  </si>
  <si>
    <t>rayyan-218689015</t>
  </si>
  <si>
    <t>Secondary infection as a risk factor for dengue hemorrhagic fever/dengue shock syndrome: An historical perspective and role of antibody-dependent enhancement of infection</t>
  </si>
  <si>
    <t>Archives of Virology</t>
  </si>
  <si>
    <t>Guzman, Maria G. and Alvarez, Mayling and Halstead, Scott B.</t>
  </si>
  <si>
    <t>https://www.scopus.com/inward/record.uri?eid=2-s2.0-84879685472&amp;doi=10.1007%2fs00705-013-1645-3&amp;partnerID=40&amp;md5=27611f9642c3c4b304ee520ee14731a3</t>
  </si>
  <si>
    <t>2-s2.0-84875018020</t>
  </si>
  <si>
    <t>rayyan-218689016</t>
  </si>
  <si>
    <t>Reversible data hiding in encrypted images by reserving room before encryption</t>
  </si>
  <si>
    <t>Ma, Kede and Zhang, Weiming and Zhao, Xianfeng and Yu, Nenghai and Li, Fenghua</t>
  </si>
  <si>
    <t>https://www.scopus.com/inward/record.uri?eid=2-s2.0-84875018020&amp;doi=10.1109%2fTIFS.2013.2248725&amp;partnerID=40&amp;md5=b322937d3d8b2d993efdd8b0e094e5b6</t>
  </si>
  <si>
    <t>2-s2.0-84863472230</t>
  </si>
  <si>
    <t>rayyan-218689017</t>
  </si>
  <si>
    <t>Knox: Privacy-preserving auditing for shared data with large groups in the cloud</t>
  </si>
  <si>
    <t>https://www.scopus.com/inward/record.uri?eid=2-s2.0-84863472230&amp;doi=10.1007%2f978-3-642-31284-7_30&amp;partnerID=40&amp;md5=e024864bb58f53f4680fdefca2e1011c</t>
  </si>
  <si>
    <t>2-s2.0-84889074654</t>
  </si>
  <si>
    <t>rayyan-218689018</t>
  </si>
  <si>
    <t>ScrambleSuit: A polymorphic network protocol to circumvent censorship</t>
  </si>
  <si>
    <t>Winter, Philipp and Pulls, Tobias and Fuss, Juergen</t>
  </si>
  <si>
    <t>https://www.scopus.com/inward/record.uri?eid=2-s2.0-84889074654&amp;doi=10.1145%2f2517840.2517856&amp;partnerID=40&amp;md5=24f45d8614eb033926b453fcfc80a9ec</t>
  </si>
  <si>
    <t>2-s2.0-84890537302</t>
  </si>
  <si>
    <t>rayyan-218689019</t>
  </si>
  <si>
    <t>Transform coder identification</t>
  </si>
  <si>
    <t>Tagliasacchi, Marco and Visentini-Scarzanella, Marco and Dragotti, Pier Luigi and Tubaro, Stefano</t>
  </si>
  <si>
    <t>https://www.scopus.com/inward/record.uri?eid=2-s2.0-84890537302&amp;doi=10.1109%2fICASSP.2013.6638773&amp;partnerID=40&amp;md5=9055ce418d3b1587f14db475a7342a4e</t>
  </si>
  <si>
    <t>2-s2.0-84878475706</t>
  </si>
  <si>
    <t>rayyan-218689020</t>
  </si>
  <si>
    <t>Proofs of retrievability with public verifiability and constant communication cost in cloud</t>
  </si>
  <si>
    <t>Cloud Computing 2013 - Proceedings of the 2013 International Workshop on Security in Cloud Computing</t>
  </si>
  <si>
    <t>Yuan, Jiawei and Yu, Shucheng</t>
  </si>
  <si>
    <t>https://www.scopus.com/inward/record.uri?eid=2-s2.0-84878475706&amp;doi=10.1145%2f2484402.2484408&amp;partnerID=40&amp;md5=3dccccdadac945a0c35cd772f60e51a8</t>
  </si>
  <si>
    <t>2-s2.0-84898956512</t>
  </si>
  <si>
    <t>rayyan-218689021</t>
  </si>
  <si>
    <t>Distributed representations ofwords and phrases and their compositionality</t>
  </si>
  <si>
    <t>Mikolov, Tomas and Sutskever, Ilya and Chen, Kai and Corrado, Greg and Dean, Jeffrey</t>
  </si>
  <si>
    <t>https://www.scopus.com/inward/record.uri?eid=2-s2.0-84898956512&amp;partnerID=40&amp;md5=dfbefdd1802d61da676977c9ddce4729</t>
  </si>
  <si>
    <t>2-s2.0-84867855240</t>
  </si>
  <si>
    <t>rayyan-218689022</t>
  </si>
  <si>
    <t>Secure dynamic access control scheme of PHR in cloud computing</t>
  </si>
  <si>
    <t>1573689X</t>
  </si>
  <si>
    <t>Chen, Tzer-Shyong and Liu, Chia-Hui and Chen, Tzer-Long and Chen, Chin-Sheng and Bau, Jian-Guo and Lin, Tzu-Ching</t>
  </si>
  <si>
    <t>https://www.scopus.com/inward/record.uri?eid=2-s2.0-84867855240&amp;doi=10.1007%2fs10916-012-9873-8&amp;partnerID=40&amp;md5=077eac231105ada0cbbfcdd2f88cacf4</t>
  </si>
  <si>
    <t>2-s2.0-84881655892</t>
  </si>
  <si>
    <t>rayyan-218689023</t>
  </si>
  <si>
    <t>Comparative evaluation of algorithms for effective data leakage detection</t>
  </si>
  <si>
    <t>2013 IEEE Conference on Information and Communication Technologies, ICT 2013</t>
  </si>
  <si>
    <t>Kumar, Ajay and Goyal, Ankit and Kumar, Ashwani and Chaudhary, Navneet Kumar and Sowmya Kamath, S.</t>
  </si>
  <si>
    <t>https://www.scopus.com/inward/record.uri?eid=2-s2.0-84881655892&amp;doi=10.1109%2fCICT.2013.6558085&amp;partnerID=40&amp;md5=a96cd7ff08a864e559582d7649d7e65f</t>
  </si>
  <si>
    <t>2-s2.0-84877948317</t>
  </si>
  <si>
    <t>rayyan-218689024</t>
  </si>
  <si>
    <t>Distributed files sharing management: A file sharing application using distributed computing concepts</t>
  </si>
  <si>
    <t>2012 IEEE International Conference on Computational Intelligence and Computing Research, ICCIC 2012</t>
  </si>
  <si>
    <t>Malgaonkar, Saurabh and Surve, Sakshi and Hirave, Tejas</t>
  </si>
  <si>
    <t>https://www.scopus.com/inward/record.uri?eid=2-s2.0-84877948317&amp;doi=10.1109%2fICCIC.2012.6510207&amp;partnerID=40&amp;md5=ddb994f053d7d146c722cc58bf5a80ed</t>
  </si>
  <si>
    <t>2-s2.0-84899698349</t>
  </si>
  <si>
    <t>rayyan-218689025</t>
  </si>
  <si>
    <t>Encrypted signal-based reversible data hiding with public key cryptosystem</t>
  </si>
  <si>
    <t>Chen, Yu-Chi and Shiu, Chih-Wei and Horng, Gwoboa</t>
  </si>
  <si>
    <t>https://www.scopus.com/inward/record.uri?eid=2-s2.0-84899698349&amp;doi=10.1016%2fj.jvcir.2014.04.003&amp;partnerID=40&amp;md5=8e2878a7210cd5da9a6805d23d049cfb</t>
  </si>
  <si>
    <t>2-s2.0-84869047881</t>
  </si>
  <si>
    <t>rayyan-218689026</t>
  </si>
  <si>
    <t>Secure access for healthcare data in the cloud using Ciphertext-Policy Attribute-Based Encryption</t>
  </si>
  <si>
    <t>Proceedings - 2012 IEEE 28th International Conference on Data Engineering Workshops, ICDEW 2012</t>
  </si>
  <si>
    <t>Alshehri, Suhair and Radziszowski, Stanislaw P. and Raj, Rajendra K.</t>
  </si>
  <si>
    <t>https://www.scopus.com/inward/record.uri?eid=2-s2.0-84869047881&amp;doi=10.1109%2fICDEW.2012.68&amp;partnerID=40&amp;md5=759b592fbed7482acf02e994f73602cb</t>
  </si>
  <si>
    <t>2-s2.0-84866554018</t>
  </si>
  <si>
    <t>rayyan-218689027</t>
  </si>
  <si>
    <t>A comparative analysis of multimodality medical image fusion methods</t>
  </si>
  <si>
    <t>Proceedings - 6th Asia International Conference on Mathematical Modelling and Computer Simulation, AMS 2012</t>
  </si>
  <si>
    <t>Parmar, Kiran and Kher, Rahul</t>
  </si>
  <si>
    <t>https://www.scopus.com/inward/record.uri?eid=2-s2.0-84866554018&amp;doi=10.1109%2fAMS.2012.46&amp;partnerID=40&amp;md5=9a5215efa0d9dc2100a013bf7fed516f</t>
  </si>
  <si>
    <t>2-s2.0-84901986558</t>
  </si>
  <si>
    <t>rayyan-218689028</t>
  </si>
  <si>
    <t>A novel approach to enhance the security of the LSB image steganography</t>
  </si>
  <si>
    <t>Bashardoost, Morteza and Rahim, Mohd Shafry Mohd and Altameem, Ayman and Rehman, Amjad</t>
  </si>
  <si>
    <t>https://www.scopus.com/inward/record.uri?eid=2-s2.0-84901986558&amp;doi=10.19026%2frjaset.7.754&amp;partnerID=40&amp;md5=3d192180e5aeaafa68c81f65adf21018</t>
  </si>
  <si>
    <t>Maxwell Science Publications</t>
  </si>
  <si>
    <t>2-s2.0-84884472579</t>
  </si>
  <si>
    <t>rayyan-218689029</t>
  </si>
  <si>
    <t>Highly-scalable searchable symmetric encryption with support for Boolean queries</t>
  </si>
  <si>
    <t>Cash, David and Jarecki, Stanislaw and Jutla, Charanjit and Krawczyk, Hugo and RoÅŸu, Marcel-CÇŽtÇŽlin and Steiner, Michael</t>
  </si>
  <si>
    <t>https://www.scopus.com/inward/record.uri?eid=2-s2.0-84884472579&amp;doi=10.1007%2f978-3-642-40041-4_20&amp;partnerID=40&amp;md5=0e1dcab81022eaa1774640a381114a9f</t>
  </si>
  <si>
    <t>2-s2.0-84878465724</t>
  </si>
  <si>
    <t>rayyan-218689030</t>
  </si>
  <si>
    <t>The RSR2015: Database for text-dependent speaker verification using multiple pass-phrases</t>
  </si>
  <si>
    <t>13th Annual Conference of the International Speech Communication Association 2012, INTERSPEECH 2012</t>
  </si>
  <si>
    <t>Larcher, Anthony and Lee, Kong Aik and Ma, Bin and Li, Haizhou</t>
  </si>
  <si>
    <t>https://www.scopus.com/inward/record.uri?eid=2-s2.0-84878465724&amp;partnerID=40&amp;md5=97cafbdf5fea45bd24536e2b30a56c01</t>
  </si>
  <si>
    <t>2-s2.0-84861337169</t>
  </si>
  <si>
    <t>rayyan-218689031</t>
  </si>
  <si>
    <t>The conundrum of sharing research data</t>
  </si>
  <si>
    <t>Journal of the American Society for Information Science and Technology</t>
  </si>
  <si>
    <t>Borgman, Christine L.</t>
  </si>
  <si>
    <t>https://www.scopus.com/inward/record.uri?eid=2-s2.0-84861337169&amp;doi=10.1002%2fasi.22634&amp;partnerID=40&amp;md5=e26e2f034c19bfe9bf65ea41cf814038</t>
  </si>
  <si>
    <t>2-s2.0-84902799705</t>
  </si>
  <si>
    <t>rayyan-218689032</t>
  </si>
  <si>
    <t>Finding the missing link for big biomedical data</t>
  </si>
  <si>
    <t>JAMA</t>
  </si>
  <si>
    <t>Weber, Griffin M. and Mandl, Kenneth D. and Kohane, Isaac S.</t>
  </si>
  <si>
    <t>https://www.scopus.com/inward/record.uri?eid=2-s2.0-84902799705&amp;doi=10.1001%2fjama.2014.4228&amp;partnerID=40&amp;md5=4d89efcbcc0db3a6d45e520de0dfdb5c</t>
  </si>
  <si>
    <t>2-s2.0-84879225866</t>
  </si>
  <si>
    <t>rayyan-218689033</t>
  </si>
  <si>
    <t>On the features and challenges of security and privacy in distributed internet of things</t>
  </si>
  <si>
    <t>Roman, Rodrigo and Zhou, Jianying and Lopez, Javier</t>
  </si>
  <si>
    <t>https://www.scopus.com/inward/record.uri?eid=2-s2.0-84879225866&amp;doi=10.1016%2fj.comnet.2012.12.018&amp;partnerID=40&amp;md5=e9aa4afb7a40923b86ee7e0788743c94</t>
  </si>
  <si>
    <t>2-s2.0-84897913276</t>
  </si>
  <si>
    <t>rayyan-218689034</t>
  </si>
  <si>
    <t>Achieving an effective, scalable and privacy-preserving data sharing service in cloud computing</t>
  </si>
  <si>
    <t>Dong, Xin and Yu, Jiadi and Luo, Yuan and Chen, Yingying and Xue, Guangtao and Li, Minglu</t>
  </si>
  <si>
    <t>https://www.scopus.com/inward/record.uri?eid=2-s2.0-84897913276&amp;doi=10.1016%2fj.cose.2013.12.002&amp;partnerID=40&amp;md5=e314f73108ef9550a45eecc52daa1fa0</t>
  </si>
  <si>
    <t>2-s2.0-84883327783</t>
  </si>
  <si>
    <t>rayyan-218689035</t>
  </si>
  <si>
    <t>Enhanced digital rights management authentication scheme based on smart card</t>
  </si>
  <si>
    <t>Yang, Hung-Wen and Yang, Chou-Chen and Lin, Woei</t>
  </si>
  <si>
    <t>https://www.scopus.com/inward/record.uri?eid=2-s2.0-84883327783&amp;doi=10.1049%2fiet-ifs.2012.0191&amp;partnerID=40&amp;md5=192aa39d53e7f96208c08fa42c1172b2</t>
  </si>
  <si>
    <t>2-s2.0-84900035979</t>
  </si>
  <si>
    <t>rayyan-218689036</t>
  </si>
  <si>
    <t>Brand strategies in social media</t>
  </si>
  <si>
    <t>Marketing Intelligence and Planning</t>
  </si>
  <si>
    <t>Tsimonis, Georgios and Dimitriadis, Sergios</t>
  </si>
  <si>
    <t>https://www.scopus.com/inward/record.uri?eid=2-s2.0-84900035979&amp;doi=10.1108%2fMIP-04-2013-0056&amp;partnerID=40&amp;md5=cfb6c294233405fda33909b82daa8001</t>
  </si>
  <si>
    <t>2-s2.0-84884892085</t>
  </si>
  <si>
    <t>rayyan-218689037</t>
  </si>
  <si>
    <t>Public-key encryption with fuzzy keyword search: A provably secure scheme under keyword guessing attack</t>
  </si>
  <si>
    <t>Xu, Peng and Jin, Hai and Wu, Qianhong and Wang, Wei</t>
  </si>
  <si>
    <t>https://www.scopus.com/inward/record.uri?eid=2-s2.0-84884892085&amp;doi=10.1109%2fTC.2012.215&amp;partnerID=40&amp;md5=36c6a689a15c13166e043a9538278709</t>
  </si>
  <si>
    <t>2-s2.0-84865003050</t>
  </si>
  <si>
    <t>rayyan-218689038</t>
  </si>
  <si>
    <t>Challenges in eHealth: From enabling to enforcing privacy</t>
  </si>
  <si>
    <t>Dong, Naipeng and Jonker, Hugo and Pang, Jun</t>
  </si>
  <si>
    <t>https://www.scopus.com/inward/record.uri?eid=2-s2.0-84865003050&amp;doi=10.1007%2f978-3-642-32355-3_12&amp;partnerID=40&amp;md5=fd93a3b0234153cdb66a152b6b11ae5c</t>
  </si>
  <si>
    <t>2-s2.0-84894153079</t>
  </si>
  <si>
    <t>rayyan-218689039</t>
  </si>
  <si>
    <t>Security and Privacy in eHealth: Is it possible?</t>
  </si>
  <si>
    <t>2013 IEEE 15th International Conference on e-Health Networking, Applications and Services, Healthcom 2013</t>
  </si>
  <si>
    <t>Sahama, Tony and Simpson, Leonie and Lane, Bill</t>
  </si>
  <si>
    <t>https://www.scopus.com/inward/record.uri?eid=2-s2.0-84894153079&amp;doi=10.1109%2fHealthCom.2013.6720676&amp;partnerID=40&amp;md5=404f300045443fdfefc80af72569ca79</t>
  </si>
  <si>
    <t>2-s2.0-84861522356</t>
  </si>
  <si>
    <t>rayyan-218689040</t>
  </si>
  <si>
    <t>A novel authorized file-sharing protocol for P2P networks</t>
  </si>
  <si>
    <t>Advances in Information Sciences and Service Sciences</t>
  </si>
  <si>
    <t>Yang, Hung-Wen and Yang, Chou-Chen and Lin, Yi-Ju and Lin, Woei</t>
  </si>
  <si>
    <t>https://www.scopus.com/inward/record.uri?eid=2-s2.0-84861522356&amp;doi=10.4156%2fAISS.vol4.issue8.10&amp;partnerID=40&amp;md5=f7256ae4c34c3a6f75f5a9d550af8e9b</t>
  </si>
  <si>
    <t>2-s2.0-84874832699</t>
  </si>
  <si>
    <t>rayyan-218689041</t>
  </si>
  <si>
    <t>Multi-user dynamic proofs of data possession using trusted hardware</t>
  </si>
  <si>
    <t>Tate, Stephen R. and Vishwanathan, Roopa and Everhart, Lance</t>
  </si>
  <si>
    <t>https://www.scopus.com/inward/record.uri?eid=2-s2.0-84874832699&amp;doi=10.1145%2f2435349.2435400&amp;partnerID=40&amp;md5=2f78857551a4717c1ab94bfe9a1b5fce</t>
  </si>
  <si>
    <t>2-s2.0-85094843812</t>
  </si>
  <si>
    <t>rayyan-218689042</t>
  </si>
  <si>
    <t>Towards automated collection of application-level data provenance</t>
  </si>
  <si>
    <t>4th Workshop on the Theory and Practice of Provenance, TaPP 2012</t>
  </si>
  <si>
    <t>Tariq, Dawood and Ali, Maisem and Gehani, Ashish</t>
  </si>
  <si>
    <t>https://www.scopus.com/inward/record.uri?eid=2-s2.0-85094843812&amp;partnerID=40&amp;md5=18fe15d24be9adddb47f2a8c48ac4421</t>
  </si>
  <si>
    <t>2-s2.0-84899541625</t>
  </si>
  <si>
    <t>rayyan-218689043</t>
  </si>
  <si>
    <t>Big data in biomedicine</t>
  </si>
  <si>
    <t>Costa, Fabricio F.</t>
  </si>
  <si>
    <t>https://www.scopus.com/inward/record.uri?eid=2-s2.0-84899541625&amp;doi=10.1016%2fj.drudis.2013.10.012&amp;partnerID=40&amp;md5=763315f94b25ca0aa207a507cd7aebf2</t>
  </si>
  <si>
    <t>2-s2.0-84873840320</t>
  </si>
  <si>
    <t>rayyan-218689044</t>
  </si>
  <si>
    <t>Attribute based access control (ABAC)-based cross-domain access control in service-oriented architecture (SOA)</t>
  </si>
  <si>
    <t>Proceedings - 2012 International Conference on Computer Science and Service System, CSSS 2012</t>
  </si>
  <si>
    <t>Ni, Dan and Shi, Hua-Ji and Chen, Yuan and Guo, Jia-Hu</t>
  </si>
  <si>
    <t>https://www.scopus.com/inward/record.uri?eid=2-s2.0-84873840320&amp;doi=10.1109%2fCSSS.2012.354&amp;partnerID=40&amp;md5=da53ed52aec0783bbcdd68fa87e21c7b</t>
  </si>
  <si>
    <t>2-s2.0-84874086320</t>
  </si>
  <si>
    <t>rayyan-218689045</t>
  </si>
  <si>
    <t>Identify computer generated characters by analysing facial expressions variation</t>
  </si>
  <si>
    <t>WIFS 2012 - Proceedings of the 2012 IEEE International Workshop on Information Forensics and Security</t>
  </si>
  <si>
    <t>Dang-Nguyen, Duc-Tien and Boato, Giulia and De Natale, Francesco G.B.</t>
  </si>
  <si>
    <t>https://www.scopus.com/inward/record.uri?eid=2-s2.0-84874086320&amp;doi=10.1109%2fWIFS.2012.6412658&amp;partnerID=40&amp;md5=7f990211528e643352a3d51dd1216d0a</t>
  </si>
  <si>
    <t>2-s2.0-84885114409</t>
  </si>
  <si>
    <t>rayyan-218689046</t>
  </si>
  <si>
    <t>Audio recording location identification using acoustic environment signature</t>
  </si>
  <si>
    <t>Zhao, Hong and Malik, Hafiz</t>
  </si>
  <si>
    <t>https://www.scopus.com/inward/record.uri?eid=2-s2.0-84885114409&amp;doi=10.1109%2fTIFS.2013.2278843&amp;partnerID=40&amp;md5=4b838713556b35c711ec370e28b9aed2</t>
  </si>
  <si>
    <t>2-s2.0-84893694395</t>
  </si>
  <si>
    <t>rayyan-218689047</t>
  </si>
  <si>
    <t>A novel approach to enhance robustness in digital image watermarking using multiple bit-planes of intermediate significant bits</t>
  </si>
  <si>
    <t>Proceedings - 2013 International Conference on Informatics and Creative Multimedia, ICICM 2013</t>
  </si>
  <si>
    <t>Sharifara, Ali and Rahim, Mohd Shafry Mohd and Bashardoost, Morteza</t>
  </si>
  <si>
    <t>https://www.scopus.com/inward/record.uri?eid=2-s2.0-84893694395&amp;doi=10.1109%2fICICM.2013.13&amp;partnerID=40&amp;md5=99e20de332369b5a129556985eba6642</t>
  </si>
  <si>
    <t>2-s2.0-84894520720</t>
  </si>
  <si>
    <t>rayyan-218689048</t>
  </si>
  <si>
    <t>An efficient and secure digital image watermarking using features from iris image</t>
  </si>
  <si>
    <t>2013 International Conference on Control Communication and Computing, ICCC 2013</t>
  </si>
  <si>
    <t>Dutta, Malay Kishore and Singh, Anushikha and Zia, Tanveer A.</t>
  </si>
  <si>
    <t>https://www.scopus.com/inward/record.uri?eid=2-s2.0-84894520720&amp;doi=10.1109%2fICCC.2013.6731697&amp;partnerID=40&amp;md5=f68cfb138d17cfb9f1f91f3f03a3bb69</t>
  </si>
  <si>
    <t>2-s2.0-84904421834</t>
  </si>
  <si>
    <t>rayyan-218689049</t>
  </si>
  <si>
    <t>Privacy-preserving multi-keyword fuzzy search over encrypted data in the cloud</t>
  </si>
  <si>
    <t>Wang, Bing and Yu, Shucheng and Lou, Wenjing and Hou, Y. Thomas</t>
  </si>
  <si>
    <t>https://www.scopus.com/inward/record.uri?eid=2-s2.0-84904421834&amp;doi=10.1109%2fINFOCOM.2014.6848153&amp;partnerID=40&amp;md5=e28b396789ccadfc03a894ba70a93176</t>
  </si>
  <si>
    <t>2-s2.0-84883057189</t>
  </si>
  <si>
    <t>rayyan-218689050</t>
  </si>
  <si>
    <t>Public auditing for shared data with efficient user revocation in the cloud</t>
  </si>
  <si>
    <t>https://www.scopus.com/inward/record.uri?eid=2-s2.0-84883057189&amp;doi=10.1109%2fINFCOM.2013.6567101&amp;partnerID=40&amp;md5=927a79f84e01bed5230a14bb822da2a9</t>
  </si>
  <si>
    <t>2-s2.0-84904095463</t>
  </si>
  <si>
    <t>rayyan-218689051</t>
  </si>
  <si>
    <t>TaintDroid: An information-flow tracking system for realtime privacy monitoring on smartphones</t>
  </si>
  <si>
    <t>ACM Transactions on Computer Systems</t>
  </si>
  <si>
    <t>Enck, William and Gilbert, Peter and Han, Seungyeop and Tendulkar, Vasant and Chun, Byung-Gon and Cox, Landon P. and Jung, Jaeyeon and McDaniel, Patrick and Sheth, Anmol N.</t>
  </si>
  <si>
    <t>https://www.scopus.com/inward/record.uri?eid=2-s2.0-84904095463&amp;doi=10.1145%2f2619091&amp;partnerID=40&amp;md5=b23a927eb2c18ffeb44c00072ae4a79c</t>
  </si>
  <si>
    <t>2-s2.0-84857359203</t>
  </si>
  <si>
    <t>rayyan-218689052</t>
  </si>
  <si>
    <t>Further observation on proxy re-encryption with keyword search</t>
  </si>
  <si>
    <t>Wang, Xu An and Huang, Xinyi and Yang, Xiaoyuan and Liu, Longfei and Wu, Xuguang</t>
  </si>
  <si>
    <t>https://www.scopus.com/inward/record.uri?eid=2-s2.0-84857359203&amp;doi=10.1016%2fj.jss.2011.09.035&amp;partnerID=40&amp;md5=8e71e05556a7b8ef4a0b6484d181dbf4</t>
  </si>
  <si>
    <t>2-s2.0-84944519229</t>
  </si>
  <si>
    <t>rayyan-218689053</t>
  </si>
  <si>
    <t>Organizations and social networking: Utilizing social media to engage consumers</t>
  </si>
  <si>
    <t>Organizations and Social Networking: Utilizing Social Media to Engage Consumers</t>
  </si>
  <si>
    <t>Li, Eldon Y. and Loh, Stanley and Evans, Cain and Lorenzi, Fabiana</t>
  </si>
  <si>
    <t>https://www.scopus.com/inward/record.uri?eid=2-s2.0-84944519229&amp;doi=10.4018%2f978-1-4666-4026-9&amp;partnerID=40&amp;md5=e1394a9d03f26a5e0b750f84e4b3801f</t>
  </si>
  <si>
    <t>2-s2.0-84865630148</t>
  </si>
  <si>
    <t>rayyan-218689054</t>
  </si>
  <si>
    <t>A study on privacy preserving data leakage prevention system</t>
  </si>
  <si>
    <t>Kim, Jinhyung and Kim, Hyung Jong</t>
  </si>
  <si>
    <t>https://www.scopus.com/inward/record.uri?eid=2-s2.0-84865630148&amp;doi=10.1007%2f978-3-642-28798-5_26&amp;partnerID=40&amp;md5=b8fb6244615e319b2a1b72f34234739c</t>
  </si>
  <si>
    <t>2-s2.0-84878341131</t>
  </si>
  <si>
    <t>rayyan-218689055</t>
  </si>
  <si>
    <t>Cloud monitoring: A survey</t>
  </si>
  <si>
    <t>Aceto, Giuseppe and Botta, Alessio and De Donato, Walter and PescapÃ¨, Antonio</t>
  </si>
  <si>
    <t>https://www.scopus.com/inward/record.uri?eid=2-s2.0-84878341131&amp;doi=10.1016%2fj.comnet.2013.04.001&amp;partnerID=40&amp;md5=0b983a35fb4299d0f1003b07bb1f2d67</t>
  </si>
  <si>
    <t>2-s2.0-84861835561</t>
  </si>
  <si>
    <t>rayyan-218689056</t>
  </si>
  <si>
    <t>A novel technique for image steganography based on a high payload method and edge detection</t>
  </si>
  <si>
    <t>Ioannidou, Anastasia and Halkidis, Spyros T. and Stephanides, George</t>
  </si>
  <si>
    <t>https://www.scopus.com/inward/record.uri?eid=2-s2.0-84861835561&amp;doi=10.1016%2fj.eswa.2012.02.106&amp;partnerID=40&amp;md5=f28e349d7cd4c1b3965e5a36d6cbf710</t>
  </si>
  <si>
    <t>2-s2.0-84867886975</t>
  </si>
  <si>
    <t>rayyan-218689057</t>
  </si>
  <si>
    <t>Chosen-ciphertext secure anonymous conditional proxy re-encryption with keyword search</t>
  </si>
  <si>
    <t>https://www.scopus.com/inward/record.uri?eid=2-s2.0-84867886975&amp;doi=10.1016%2fj.tcs.2012.08.017&amp;partnerID=40&amp;md5=b3c82e52e3c68e51999a510d70e8796f</t>
  </si>
  <si>
    <t>2-s2.0-84875215273</t>
  </si>
  <si>
    <t>rayyan-218689058</t>
  </si>
  <si>
    <t>Design and analysis of a social botnet</t>
  </si>
  <si>
    <t>Boshmaf, Yazan and Muslukhov, Ildar and Beznosov, Konstantin and Ripeanu, Matei</t>
  </si>
  <si>
    <t>https://www.scopus.com/inward/record.uri?eid=2-s2.0-84875215273&amp;doi=10.1016%2fj.comnet.2012.06.006&amp;partnerID=40&amp;md5=69937fe55820d314d890664edab65650</t>
  </si>
  <si>
    <t>2-s2.0-84890070570</t>
  </si>
  <si>
    <t>rayyan-218689059</t>
  </si>
  <si>
    <t>A ciphertext-policy attribute-based proxy re-encryption with chosen-ciphertext security</t>
  </si>
  <si>
    <t>Proceedings - 5th International Conference on Intelligent Networking and Collaborative Systems, INCoS 2013</t>
  </si>
  <si>
    <t>Liang, Kaitai and Fang, Liming and Susilo, Willy and Wong, Duncan S.</t>
  </si>
  <si>
    <t>https://www.scopus.com/inward/record.uri?eid=2-s2.0-84890070570&amp;doi=10.1109%2fINCoS.2013.103&amp;partnerID=40&amp;md5=92fb2123d5492cd60feccf8c74f95663</t>
  </si>
  <si>
    <t>2-s2.0-84898485476</t>
  </si>
  <si>
    <t>rayyan-218689060</t>
  </si>
  <si>
    <t>A threshold-LSB based information hiding scheme using digital images</t>
  </si>
  <si>
    <t>Proceedings - 4th IEEE International Conference on Computer and Communication Technology, ICCCT 2013</t>
  </si>
  <si>
    <t>Nayak, Dilip Kumar and Bhagvati, Chakravarthy</t>
  </si>
  <si>
    <t>https://www.scopus.com/inward/record.uri?eid=2-s2.0-84898485476&amp;doi=10.1109%2fICCCT.2013.6749639&amp;partnerID=40&amp;md5=9109c6c33fd5db166de0cd552385b10c</t>
  </si>
  <si>
    <t>2-s2.0-84897708959</t>
  </si>
  <si>
    <t>rayyan-218689061</t>
  </si>
  <si>
    <t>A complete traceability system for a wine supply chain using radio-frequency identification and wireless sensor networks</t>
  </si>
  <si>
    <t>IEEE Antennas and Propagation Magazine</t>
  </si>
  <si>
    <t>ExpÃ³sito, I. and Gay-FernÃ¡ndez, J.A. and CuiÃ±as, I.</t>
  </si>
  <si>
    <t>https://www.scopus.com/inward/record.uri?eid=2-s2.0-84897708959&amp;doi=10.1109%2fMAP.2013.6529365&amp;partnerID=40&amp;md5=293a0ce807566a16608f64e43c682e7d</t>
  </si>
  <si>
    <t>2-s2.0-84877270270</t>
  </si>
  <si>
    <t>rayyan-218689062</t>
  </si>
  <si>
    <t>Patient experiences with full electronic access to health records and clinical notes through the my healthevet personal health record pilot: Qualitative study</t>
  </si>
  <si>
    <t>Woods, Susan S. and Schwartz, Erin and Tuepker, Anais and Press, Nancy A. and Nazi, Kim M. and Turvey, Carolyn L. and Nichol, W. Paul</t>
  </si>
  <si>
    <t>https://www.scopus.com/inward/record.uri?eid=2-s2.0-84877270270&amp;doi=10.2196%2fjmir.2356&amp;partnerID=40&amp;md5=fe4c2d93008d7d1354b4daedcea96bef</t>
  </si>
  <si>
    <t>2-s2.0-84883874221</t>
  </si>
  <si>
    <t>rayyan-218689063</t>
  </si>
  <si>
    <t>A cloud-based approach for interoperable electronic health records (EHRs)</t>
  </si>
  <si>
    <t>Bahga, Arshdeep and Madisetti, Vijay K.</t>
  </si>
  <si>
    <t>https://www.scopus.com/inward/record.uri?eid=2-s2.0-84883874221&amp;doi=10.1109%2fJBHI.2013.2257818&amp;partnerID=40&amp;md5=0d40791cb751a91d106bfcbb40f3c1fd</t>
  </si>
  <si>
    <t>2-s2.0-84862779653</t>
  </si>
  <si>
    <t>rayyan-218689064</t>
  </si>
  <si>
    <t>High-payload image hiding with quality recovery using tri-way pixel-value differencing</t>
  </si>
  <si>
    <t>Lee, Yen-Po and Lee, Jen-Chun and Chen, Wei-Kuei and Chang, Ko-Chin and Su, Ing-Jiunn and Chang, Chien-Ping</t>
  </si>
  <si>
    <t>https://www.scopus.com/inward/record.uri?eid=2-s2.0-84862779653&amp;doi=10.1016%2fj.ins.2012.01.002&amp;partnerID=40&amp;md5=826b824c6c3cebd8b7d34c2f37d3c0ea</t>
  </si>
  <si>
    <t>2-s2.0-84861630520</t>
  </si>
  <si>
    <t>rayyan-218689065</t>
  </si>
  <si>
    <t>LT codes-based secure and reliable cloud storage service</t>
  </si>
  <si>
    <t>Cao, Ning and Yu, Shucheng and Yang, Zhenyu and Lou, Wenjing and Hou, Y. Thomas</t>
  </si>
  <si>
    <t>https://www.scopus.com/inward/record.uri?eid=2-s2.0-84861630520&amp;doi=10.1109%2fINFCOM.2012.6195814&amp;partnerID=40&amp;md5=4f2608cc351f6be41d853f2cb7cc6490</t>
  </si>
  <si>
    <t>2-s2.0-84865261467</t>
  </si>
  <si>
    <t>rayyan-218689066</t>
  </si>
  <si>
    <t>A new method in image steganography with improved image quality</t>
  </si>
  <si>
    <t>Applied Mathematical Sciences</t>
  </si>
  <si>
    <t>1312885X</t>
  </si>
  <si>
    <t>Al-Shatnawi, Atallah</t>
  </si>
  <si>
    <t>https://www.scopus.com/inward/record.uri?eid=2-s2.0-84865261467&amp;partnerID=40&amp;md5=fd4109d7caddd99831d21bbe75e15009</t>
  </si>
  <si>
    <t>2-s2.0-84859346464</t>
  </si>
  <si>
    <t>rayyan-218689067</t>
  </si>
  <si>
    <t>Certificateless signatures: New schemes and security models</t>
  </si>
  <si>
    <t>Huang, Xinyi and Mu, Yi and Susilo, Willy and Wong, Duncan S. and Wu, Wei</t>
  </si>
  <si>
    <t>https://www.scopus.com/inward/record.uri?eid=2-s2.0-84859346464&amp;doi=10.1093%2fcomjnl%2fbxr097&amp;partnerID=40&amp;md5=18b2c4e5ef6b52aed181cd04401d828e</t>
  </si>
  <si>
    <t>2-s2.0-84876959400</t>
  </si>
  <si>
    <t>rayyan-218689068</t>
  </si>
  <si>
    <t>Organizational issues in the implementation and adoption of health information technology innovations: An interpretative review</t>
  </si>
  <si>
    <t>Cresswell, Kathrin and Sheikh, Aziz</t>
  </si>
  <si>
    <t>https://www.scopus.com/inward/record.uri?eid=2-s2.0-84876959400&amp;doi=10.1016%2fj.ijmedinf.2012.10.007&amp;partnerID=40&amp;md5=c6f310ef68cdf27dd341231326e5784a</t>
  </si>
  <si>
    <t>2-s2.0-84893302164</t>
  </si>
  <si>
    <t>rayyan-218689069</t>
  </si>
  <si>
    <t>Homing Socialbots: Intrusion on a specific organization's employee using Socialbots</t>
  </si>
  <si>
    <t>Proceedings of the 2013 IEEE/ACM International Conference on Advances in Social Networks Analysis and Mining, ASONAM 2013</t>
  </si>
  <si>
    <t>Elyashar, Aviad and Fire, Michael and Kagan, Dima and Elovici, Yuval</t>
  </si>
  <si>
    <t>https://www.scopus.com/inward/record.uri?eid=2-s2.0-84893302164&amp;doi=10.1145%2f2492517.2500225&amp;partnerID=40&amp;md5=14ce1ad3461b5434ae179d14a046dfa3</t>
  </si>
  <si>
    <t>2-s2.0-84864058569</t>
  </si>
  <si>
    <t>rayyan-218689070</t>
  </si>
  <si>
    <t>Biometrics inspired watermarking based on a fractional dual tree complex wavelet transform</t>
  </si>
  <si>
    <t>Bhatnagar, Gaurav and Jonathan Wu, Q.M.</t>
  </si>
  <si>
    <t>https://www.scopus.com/inward/record.uri?eid=2-s2.0-84864058569&amp;doi=10.1016%2fj.future.2012.05.021&amp;partnerID=40&amp;md5=8bd8ba4acb1858e9481d1ce117ca747c</t>
  </si>
  <si>
    <t>2-s2.0-84861959172</t>
  </si>
  <si>
    <t>rayyan-218689071</t>
  </si>
  <si>
    <t>Privacy-preserving public auditing for secure cloud storage</t>
  </si>
  <si>
    <t>Wang, Cong and Chow, Sherman S.M. and Wang, Qian and Ren, Kui and Lou, Wenjing</t>
  </si>
  <si>
    <t>https://www.scopus.com/inward/record.uri?eid=2-s2.0-84861959172&amp;doi=10.1109%2fTC.2011.245&amp;partnerID=40&amp;md5=577107e573fb27acc06b7b14798c60d2</t>
  </si>
  <si>
    <t>2-s2.0-84879364477</t>
  </si>
  <si>
    <t>rayyan-218689072</t>
  </si>
  <si>
    <t>UCloud: A user-centric key management scheme for cloud data protection</t>
  </si>
  <si>
    <t>Kao, Yung-Wei and Huang, Kuan-Ying and Gu, Hui-Zhen and Yuan, Shyan-Ming</t>
  </si>
  <si>
    <t>https://www.scopus.com/inward/record.uri?eid=2-s2.0-84879364477&amp;doi=10.1049%2fiet-ifs.2012.0198&amp;partnerID=40&amp;md5=afd88f6a1d7ccde997537e12f6eb532c</t>
  </si>
  <si>
    <t>2-s2.0-84867367071</t>
  </si>
  <si>
    <t>rayyan-218689073</t>
  </si>
  <si>
    <t>Insider threats in corporate environments: A case study for data leakage prevention</t>
  </si>
  <si>
    <t>Stamati-Koromina, Veroniki and Ilioudis, Christos and Overill, Richard and Georgiadis, Christos K. and Stamatis, Demosthenes</t>
  </si>
  <si>
    <t>https://www.scopus.com/inward/record.uri?eid=2-s2.0-84867367071&amp;doi=10.1145%2f2371316.2371374&amp;partnerID=40&amp;md5=28ff2e13e429716b93d7631419730054</t>
  </si>
  <si>
    <t>2-s2.0-84864685081</t>
  </si>
  <si>
    <t>rayyan-218689075</t>
  </si>
  <si>
    <t>Learning analytics and educational data mining: Towards communication and collaboration</t>
  </si>
  <si>
    <t>Siemens, George and Baker, Ryan S. J. D.</t>
  </si>
  <si>
    <t>https://www.scopus.com/inward/record.uri?eid=2-s2.0-84864685081&amp;doi=10.1145%2f2330601.2330661&amp;partnerID=40&amp;md5=ed2430f586bc67dc4d58eae9da1419a1</t>
  </si>
  <si>
    <t>2-s2.0-84876945537</t>
  </si>
  <si>
    <t>rayyan-218689076</t>
  </si>
  <si>
    <t>Dense trajectories and motion boundary descriptors for action recognition</t>
  </si>
  <si>
    <t>Wang, Heng and KlÃ¤ser, Alexander and Schmid, Cordelia and Liu, Cheng-Lin</t>
  </si>
  <si>
    <t>https://www.scopus.com/inward/record.uri?eid=2-s2.0-84876945537&amp;doi=10.1007%2fs11263-012-0594-8&amp;partnerID=40&amp;md5=9eb676ae2c9e741de5318bb3c1e67e27</t>
  </si>
  <si>
    <t>2-s2.0-77952383725</t>
  </si>
  <si>
    <t>rayyan-218689077</t>
  </si>
  <si>
    <t>A trustworthiness-based distribution model for data leakage prevention</t>
  </si>
  <si>
    <t>Wuhan University Journal of Natural Sciences</t>
  </si>
  <si>
    <t>Fan, Yin and Wang, Yu and Wang, Lina and Yu, Rongwei</t>
  </si>
  <si>
    <t>https://www.scopus.com/inward/record.uri?eid=2-s2.0-77952383725&amp;doi=10.1007%2fs11859-010-0305-7&amp;partnerID=40&amp;md5=47355902ac1db9bd18522bb63b672f4a</t>
  </si>
  <si>
    <t>2-s2.0-77953842860</t>
  </si>
  <si>
    <t>rayyan-218689078</t>
  </si>
  <si>
    <t>Sharing medical data for health research: The early personal health record experience</t>
  </si>
  <si>
    <t>Weitzman, Elissa R. and Kaci, Liljana and Mandl, Kenneth D</t>
  </si>
  <si>
    <t>https://www.scopus.com/inward/record.uri?eid=2-s2.0-77953842860&amp;doi=10.2196%2fjmir.1356&amp;partnerID=40&amp;md5=2b103afa8ebdff7bbab72d10e837d4fc</t>
  </si>
  <si>
    <t>2-s2.0-79952521560</t>
  </si>
  <si>
    <t>rayyan-218689079</t>
  </si>
  <si>
    <t>Ciphertext-policy attribute-based encryption: An expressive, efficient, and provably secure realization</t>
  </si>
  <si>
    <t>Waters, Brent</t>
  </si>
  <si>
    <t>https://www.scopus.com/inward/record.uri?eid=2-s2.0-79952521560&amp;doi=10.1007%2f978-3-642-19379-8_4&amp;partnerID=40&amp;md5=6d294bc2aadb5cb1635e3e90d35d1698</t>
  </si>
  <si>
    <t>2-s2.0-77955421242</t>
  </si>
  <si>
    <t>rayyan-218689080</t>
  </si>
  <si>
    <t>Classification of steganalysis techniques: A study</t>
  </si>
  <si>
    <t>Digital Signal Processing: A Review Journal</t>
  </si>
  <si>
    <t>Nissar, Arooj and Mir, A.H.</t>
  </si>
  <si>
    <t>https://www.scopus.com/inward/record.uri?eid=2-s2.0-77955421242&amp;doi=10.1016%2fj.dsp.2010.02.003&amp;partnerID=40&amp;md5=c13a3fd668d0cd9d1f30a0820a0cdc72</t>
  </si>
  <si>
    <t>2-s2.0-78650732059</t>
  </si>
  <si>
    <t>rayyan-218689081</t>
  </si>
  <si>
    <t>A steganographic method for digital images with four-pixel differencing and modified LSB substitution</t>
  </si>
  <si>
    <t>Liao, Xin and Wen, Qiao-Yan and Zhang, Jie</t>
  </si>
  <si>
    <t>https://www.scopus.com/inward/record.uri?eid=2-s2.0-78650732059&amp;doi=10.1016%2fj.jvcir.2010.08.007&amp;partnerID=40&amp;md5=656d67da9be6313cbbafb42687cf668f</t>
  </si>
  <si>
    <t>2-s2.0-77953401849</t>
  </si>
  <si>
    <t>rayyan-218689082</t>
  </si>
  <si>
    <t>Bucket-based authentication for outsourced databases</t>
  </si>
  <si>
    <t>Wang, Jieping and Du, Xiaoyong and Lu, Jiaheng and Lu, Wei</t>
  </si>
  <si>
    <t>https://www.scopus.com/inward/record.uri?eid=2-s2.0-77953401849&amp;doi=10.1002%2fcpe.1566&amp;partnerID=40&amp;md5=ef664e345968ad4ccbef899862a442c4</t>
  </si>
  <si>
    <t>2-s2.0-84858691671</t>
  </si>
  <si>
    <t>rayyan-218689083</t>
  </si>
  <si>
    <t>M-score: A misuseability weight measure</t>
  </si>
  <si>
    <t>Harel, Amir and Shabtai, Asaf and Rokach, Lior and Elovici, Yuval</t>
  </si>
  <si>
    <t>https://www.scopus.com/inward/record.uri?eid=2-s2.0-84858691671&amp;doi=10.1109%2fTDSC.2012.17&amp;partnerID=40&amp;md5=72953226ec1f14e4895101a81c81d7f8</t>
  </si>
  <si>
    <t>2-s2.0-80053146820</t>
  </si>
  <si>
    <t>rayyan-218689084</t>
  </si>
  <si>
    <t>A novel steganography algorithm based on motion vector and matrix encoding</t>
  </si>
  <si>
    <t>Hao-Bin and Li-Yi, Zhao and Wei-Dong, Zhong</t>
  </si>
  <si>
    <t>https://www.scopus.com/inward/record.uri?eid=2-s2.0-80053146820&amp;doi=10.1109%2fICCSN.2011.6013622&amp;partnerID=40&amp;md5=761235282fd094cd6368b64b2ce5e359</t>
  </si>
  <si>
    <t>2-s2.0-80052337122</t>
  </si>
  <si>
    <t>rayyan-218689085</t>
  </si>
  <si>
    <t>New steganographic techniques for the OOXML file format</t>
  </si>
  <si>
    <t>Castiglione, Aniello and D'Alessio, Bonaventura and De Santis, Alfredo and Palmieri, Francesco</t>
  </si>
  <si>
    <t>https://www.scopus.com/inward/record.uri?eid=2-s2.0-80052337122&amp;doi=10.1007%2f978-3-642-23300-5_27&amp;partnerID=40&amp;md5=6fc930d9d4307fc21592f557e0c75f36</t>
  </si>
  <si>
    <t>2-s2.0-77954949363</t>
  </si>
  <si>
    <t>rayyan-218689086</t>
  </si>
  <si>
    <t>Steganography and visual cryptography in computer forensics</t>
  </si>
  <si>
    <t>5th International Workshop on Systematic Approaches to Digital Forensic Engineering, SADFE 2010</t>
  </si>
  <si>
    <t>Abboud, George and Marean, Jeffrey and Yampolskiy, Roman V.</t>
  </si>
  <si>
    <t>https://www.scopus.com/inward/record.uri?eid=2-s2.0-77954949363&amp;doi=10.1109%2fSADFE.2010.14&amp;partnerID=40&amp;md5=c8d780079a564af2b25c380020e1d78e</t>
  </si>
  <si>
    <t>2-s2.0-82655162816</t>
  </si>
  <si>
    <t>rayyan-218689087</t>
  </si>
  <si>
    <t>CryptDB: Protecting confidentiality with encrypted query processing</t>
  </si>
  <si>
    <t>SOSP'11 - Proceedings of the 23rd ACM Symposium on Operating Systems Principles</t>
  </si>
  <si>
    <t>Popa, Raluca Ada and Redfield, Catherine M. S. and Zeldovich, Nickolai and Balakrishnan, Hari</t>
  </si>
  <si>
    <t>https://www.scopus.com/inward/record.uri?eid=2-s2.0-82655162816&amp;doi=10.1145%2f2043556.2043566&amp;partnerID=40&amp;md5=743800725358f61401cf7d753a66d416</t>
  </si>
  <si>
    <t>2-s2.0-80455174815</t>
  </si>
  <si>
    <t>rayyan-218689088</t>
  </si>
  <si>
    <t>Robust copyright marking using Weibull distribution</t>
  </si>
  <si>
    <t>Singh, Harsh V. and Rai, Suresh and Mohan, Anand and Singh, Surya P.</t>
  </si>
  <si>
    <t>https://www.scopus.com/inward/record.uri?eid=2-s2.0-80455174815&amp;doi=10.1016%2fj.compeleceng.2011.04.006&amp;partnerID=40&amp;md5=7afa3742dedc3bf82f871af2d9c80d68</t>
  </si>
  <si>
    <t>2-s2.0-85027948189</t>
  </si>
  <si>
    <t>rayyan-218689089</t>
  </si>
  <si>
    <t>F-sign: Automatic, function-based signature generation for malware</t>
  </si>
  <si>
    <t>IEEE Transactions on Systems, Man and Cybernetics Part C: Applications and Reviews</t>
  </si>
  <si>
    <t>Shabtai, Asaf and Menahem, Eitan and Elovici, Yuval</t>
  </si>
  <si>
    <t>https://www.scopus.com/inward/record.uri?eid=2-s2.0-85027948189&amp;doi=10.1109%2fTSMCC.2010.2068544&amp;partnerID=40&amp;md5=27a61b35d5f17b08e6d6f134516d9197</t>
  </si>
  <si>
    <t>2-s2.0-78649674114</t>
  </si>
  <si>
    <t>rayyan-218689090</t>
  </si>
  <si>
    <t>TraffiCast: Real-time Pub/Sub based video surveillance system over interconnected WMNs and WSNs</t>
  </si>
  <si>
    <t>DCOSS '10 - International Conference on Distributed Computing in Sensor Systems, Adjunct Workshop Proceedings: IWSN, MobiSensors, Poster and Demo Sessions</t>
  </si>
  <si>
    <t>Zou, Yang and Cao, Jiannong and Wu, Hejun</t>
  </si>
  <si>
    <t>https://www.scopus.com/inward/record.uri?eid=2-s2.0-78649674114&amp;doi=10.1109%2fDCOSSW.2010.5593283&amp;partnerID=40&amp;md5=32d8be2f85888a023fd5279a626ccf10</t>
  </si>
  <si>
    <t>2-s2.0-78650363277</t>
  </si>
  <si>
    <t>rayyan-218689091</t>
  </si>
  <si>
    <t>A rights management approach to securing data distribution in coalitions</t>
  </si>
  <si>
    <t>Salim, Farzad and Sheppard, Nicholas Paul and Safavi-Naini, Reihaneh</t>
  </si>
  <si>
    <t>https://www.scopus.com/inward/record.uri?eid=2-s2.0-78650363277&amp;doi=10.1109%2fNSS.2010.94&amp;partnerID=40&amp;md5=6b75b1bc354db0a18aded42dbf702715</t>
  </si>
  <si>
    <t>2-s2.0-84882780723</t>
  </si>
  <si>
    <t>rayyan-218689092</t>
  </si>
  <si>
    <t>Electronic healthcare information security</t>
  </si>
  <si>
    <t>Shoniregun, Charles A. and Dube, Kudakwashe and Mtenzi, Fredrick</t>
  </si>
  <si>
    <t>https://www.scopus.com/inward/record.uri?eid=2-s2.0-84882780723&amp;doi=10.1007%2f978-0-387-84919-5&amp;partnerID=40&amp;md5=e350509a44fbe275c74941b6260767da</t>
  </si>
  <si>
    <t>2-s2.0-77955574175</t>
  </si>
  <si>
    <t>rayyan-218689093</t>
  </si>
  <si>
    <t>Digital evidence in cloud computing systems</t>
  </si>
  <si>
    <t>Taylor, M. and Haggerty, J. and Gresty, D. and Hegarty, R.</t>
  </si>
  <si>
    <t>https://www.scopus.com/inward/record.uri?eid=2-s2.0-77955574175&amp;doi=10.1016%2fj.clsr.2010.03.002&amp;partnerID=40&amp;md5=d92d02b8515678308468931cebb754f9</t>
  </si>
  <si>
    <t>2-s2.0-70350710022</t>
  </si>
  <si>
    <t>rayyan-218689094</t>
  </si>
  <si>
    <t>Digital image steganography: Survey and analysis of current methods</t>
  </si>
  <si>
    <t>Cheddad, Abbas and Condell, Joan and Curran, Kevin and Mc Kevitt, Paul</t>
  </si>
  <si>
    <t>https://www.scopus.com/inward/record.uri?eid=2-s2.0-70350710022&amp;doi=10.1016%2fj.sigpro.2009.08.010&amp;partnerID=40&amp;md5=cc7ef48646266d372c3dd7ea796dd31a</t>
  </si>
  <si>
    <t>2-s2.0-80055070849</t>
  </si>
  <si>
    <t>rayyan-218689095</t>
  </si>
  <si>
    <t>Reversible data-hiding for progressive image transmission</t>
  </si>
  <si>
    <t>Lin, Yih-Chuan</t>
  </si>
  <si>
    <t>https://www.scopus.com/inward/record.uri?eid=2-s2.0-80055070849&amp;doi=10.1016%2fj.image.2011.07.001&amp;partnerID=40&amp;md5=3feb14776f007a1907314362332ad5b5</t>
  </si>
  <si>
    <t>2-s2.0-77954322000</t>
  </si>
  <si>
    <t>rayyan-218689096</t>
  </si>
  <si>
    <t>Detection of LSB matching steganography based on distribution of pixel differences in natural images</t>
  </si>
  <si>
    <t>IASP 10 - 2010 International Conference on Image Analysis and Signal Processing</t>
  </si>
  <si>
    <t>Zhang, Tao and Li, Wenxiang and Zhang, Yan and Xijian, Ping</t>
  </si>
  <si>
    <t>https://www.scopus.com/inward/record.uri?eid=2-s2.0-77954322000&amp;doi=10.1109%2fIASP.2010.5476056&amp;partnerID=40&amp;md5=fdb6de3bdcefec338324628c451c7b78</t>
  </si>
  <si>
    <t>2-s2.0-77953216805</t>
  </si>
  <si>
    <t>rayyan-218689097</t>
  </si>
  <si>
    <t>Analysis and implementation of NTFS file system based on computer forensics</t>
  </si>
  <si>
    <t>2nd International Workshop on Education Technology and Computer Science, ETCS 2010</t>
  </si>
  <si>
    <t>Zhang, Kai and Cheng, En and Gao, Qinquan</t>
  </si>
  <si>
    <t>https://www.scopus.com/inward/record.uri?eid=2-s2.0-77953216805&amp;doi=10.1109%2fETCS.2010.434&amp;partnerID=40&amp;md5=281f37e23fefcd8639250771405cd176</t>
  </si>
  <si>
    <t>2-s2.0-84975485574</t>
  </si>
  <si>
    <t>rayyan-218689098</t>
  </si>
  <si>
    <t>Data Leakage Detection/Prevention Solutions</t>
  </si>
  <si>
    <t>Shabtai, Asaf and Elovici, Yuval and Rokach, Lior</t>
  </si>
  <si>
    <t>https://www.scopus.com/inward/record.uri?eid=2-s2.0-84975485574&amp;doi=10.1007%2f978-1-4614-2053-8_4&amp;partnerID=40&amp;md5=e1b94dd293b7fbcd2e320178330c8212</t>
  </si>
  <si>
    <t>2-s2.0-78650419105</t>
  </si>
  <si>
    <t>rayyan-218689099</t>
  </si>
  <si>
    <t>Randomness enhancement using digitalized modified logistic map</t>
  </si>
  <si>
    <t>Chen, Shih-Liang and Hwang, Tingting and Lin, Wen-Wei</t>
  </si>
  <si>
    <t>https://www.scopus.com/inward/record.uri?eid=2-s2.0-78650419105&amp;doi=10.1109%2fTCSII.2010.2083170&amp;partnerID=40&amp;md5=dd59e88dc4b8858a3a374e9ce2932690</t>
  </si>
  <si>
    <t>2-s2.0-80053558787</t>
  </si>
  <si>
    <t>rayyan-218689100</t>
  </si>
  <si>
    <t>Natural language processing (almost) from scratch</t>
  </si>
  <si>
    <t>Collobert, Ronan and Weston, Jason and Bottou, LÃ©on and Karlen, Michael and Kavukcuoglu, Koray and Kuksa, Pavel</t>
  </si>
  <si>
    <t>https://www.scopus.com/inward/record.uri?eid=2-s2.0-80053558787&amp;partnerID=40&amp;md5=1b7772fde7b09dee07bd4731149fb1c8</t>
  </si>
  <si>
    <t>2-s2.0-84855303844</t>
  </si>
  <si>
    <t>rayyan-218689101</t>
  </si>
  <si>
    <t>The PII problem: Privacy and a new concept of personally identifiable information</t>
  </si>
  <si>
    <t>New York University Law Review</t>
  </si>
  <si>
    <t>Schwartz, Paul M. and Solove, Daniel J.</t>
  </si>
  <si>
    <t>https://www.scopus.com/inward/record.uri?eid=2-s2.0-84855303844&amp;partnerID=40&amp;md5=64cb4edae1424c620e26b52c882c4cc7</t>
  </si>
  <si>
    <t>2-s2.0-84857940291</t>
  </si>
  <si>
    <t>rayyan-218689102</t>
  </si>
  <si>
    <t>E-text watermarking: Utilizing 'Kashida' extensions in Arabic language electronic writing</t>
  </si>
  <si>
    <t>Journal of Emerging Technologies in Web Intelligence</t>
  </si>
  <si>
    <t>Gutub, Adnan Abdul-Aziz and Al-Haidari, Fahd and Al-Kahsah, Khalid M. and Hamodi, Jamil</t>
  </si>
  <si>
    <t>https://www.scopus.com/inward/record.uri?eid=2-s2.0-84857940291&amp;doi=10.4304%2fjetwi.2.1.48-55&amp;partnerID=40&amp;md5=c5bfe611185798ad519cac84c4934830</t>
  </si>
  <si>
    <t>2-s2.0-79251594908</t>
  </si>
  <si>
    <t>rayyan-218689103</t>
  </si>
  <si>
    <t>Designing a cluster-based covert channel to evade disk investigation and forensics</t>
  </si>
  <si>
    <t>Khan, Hassan and Javed, Mobin and Khayam, Syed Ali and Mirza, Fauzan</t>
  </si>
  <si>
    <t>https://www.scopus.com/inward/record.uri?eid=2-s2.0-79251594908&amp;doi=10.1016%2fj.cose.2010.10.005&amp;partnerID=40&amp;md5=8683a4350d0ff2cf82f2c9170a314a52</t>
  </si>
  <si>
    <t>2-s2.0-84969931080</t>
  </si>
  <si>
    <t>rayyan-218689104</t>
  </si>
  <si>
    <t>On the impossibility of cryptography alone for privacy-preserving cloud computing</t>
  </si>
  <si>
    <t>HotSec 2010 - 5th USENIX Workshop on Hot Topics in Security</t>
  </si>
  <si>
    <t>van Dijk, Marten and Juels, Ari</t>
  </si>
  <si>
    <t>https://www.scopus.com/inward/record.uri?eid=2-s2.0-84969931080&amp;partnerID=40&amp;md5=b4f7eefe4298ea99d737ebca38819c4b</t>
  </si>
  <si>
    <t>2-s2.0-84861997111</t>
  </si>
  <si>
    <t>rayyan-218689105</t>
  </si>
  <si>
    <t>Internet of things: Vision, applications and research challenges</t>
  </si>
  <si>
    <t>Ad Hoc Networks</t>
  </si>
  <si>
    <t>Miorandi, Daniele and Sicari, Sabrina and De Pellegrini, Francesco and Chlamtac, Imrich</t>
  </si>
  <si>
    <t>https://www.scopus.com/inward/record.uri?eid=2-s2.0-84861997111&amp;doi=10.1016%2fj.adhoc.2012.02.016&amp;partnerID=40&amp;md5=da7c2449c16b65f4df13c44a53973a2f</t>
  </si>
  <si>
    <t>2-s2.0-79952267307</t>
  </si>
  <si>
    <t>rayyan-218689106</t>
  </si>
  <si>
    <t>Evaluation and management of intestinal obstruction</t>
  </si>
  <si>
    <t>American Family Physician</t>
  </si>
  <si>
    <t>0002838X</t>
  </si>
  <si>
    <t>Jackson, Patrick G. and Raiji, Manish</t>
  </si>
  <si>
    <t>https://www.scopus.com/inward/record.uri?eid=2-s2.0-79952267307&amp;partnerID=40&amp;md5=0d25da5ce64aa275432492003aea2955</t>
  </si>
  <si>
    <t>American Academy of Family Physicians</t>
  </si>
  <si>
    <t>2-s2.0-84891570419</t>
  </si>
  <si>
    <t>rayyan-218689107</t>
  </si>
  <si>
    <t>Reversible Computing: Fundamentals, Quantum Computing, and Applications</t>
  </si>
  <si>
    <t>De Vos, Alexis</t>
  </si>
  <si>
    <t>https://www.scopus.com/inward/record.uri?eid=2-s2.0-84891570419&amp;doi=10.1002%2f9783527633999&amp;partnerID=40&amp;md5=430c06c5b0656c7c45ddcb5cfbe24608</t>
  </si>
  <si>
    <t>Wiley-VCH</t>
  </si>
  <si>
    <t>2-s2.0-73649100594</t>
  </si>
  <si>
    <t>rayyan-218689108</t>
  </si>
  <si>
    <t>Information hiding into interaural phase differences for stereo audio signals</t>
  </si>
  <si>
    <t>IIH-MSP 2009 - 2009 5th International Conference on Intelligent Information Hiding and Multimedia Signal Processing</t>
  </si>
  <si>
    <t>Nishimura, Ryouichi</t>
  </si>
  <si>
    <t>https://www.scopus.com/inward/record.uri?eid=2-s2.0-73649100594&amp;doi=10.1109%2fIIH-MSP.2009.103&amp;partnerID=40&amp;md5=1cfa17095cee37c10bf97ac297ab5968</t>
  </si>
  <si>
    <t>2-s2.0-79951999348</t>
  </si>
  <si>
    <t>rayyan-218689109</t>
  </si>
  <si>
    <t>Study on Cloud Computing security</t>
  </si>
  <si>
    <t>Feng, Deng-Guo and Zhang, Min and Zhang, Yan and Xu, Zhen</t>
  </si>
  <si>
    <t>https://www.scopus.com/inward/record.uri?eid=2-s2.0-79951999348&amp;doi=10.3724%2fSP.J.1001.2011.03958&amp;partnerID=40&amp;md5=6404d191562a585ca24c18aa8d6f0d98</t>
  </si>
  <si>
    <t>2-s2.0-73649138928</t>
  </si>
  <si>
    <t>rayyan-218689110</t>
  </si>
  <si>
    <t>Designing data governance</t>
  </si>
  <si>
    <t>Khatri, Vijay and Brown, Carol V.</t>
  </si>
  <si>
    <t>https://www.scopus.com/inward/record.uri?eid=2-s2.0-73649138928&amp;doi=10.1145%2f1629175.1629210&amp;partnerID=40&amp;md5=8c1fd54cecbc44e1a09f252456bd5f17</t>
  </si>
  <si>
    <t>2-s2.0-78650766918</t>
  </si>
  <si>
    <t>rayyan-218689111</t>
  </si>
  <si>
    <t>Proxy re-encryption with keyword search: New definitions and algorithms</t>
  </si>
  <si>
    <t>Yau, Wei-Chuen and Phan, Raphael C. -W. and Heng, Swee-Huay and Goi, Bok-Min</t>
  </si>
  <si>
    <t>https://www.scopus.com/inward/record.uri?eid=2-s2.0-78650766918&amp;doi=10.1007%2f978-3-642-17610-4_17&amp;partnerID=40&amp;md5=fc898fab9a6a2cc35015bce6bb3d6b2d</t>
  </si>
  <si>
    <t>2-s2.0-79954528367</t>
  </si>
  <si>
    <t>rayyan-218689113</t>
  </si>
  <si>
    <t>Double H.264/AVC compression detection using quantized nonzero AC coefficients</t>
  </si>
  <si>
    <t>Liao, Dandan and Yang, Rui and Liu, Hongmei and Li, Jian and Huang, Jiwu</t>
  </si>
  <si>
    <t>https://www.scopus.com/inward/record.uri?eid=2-s2.0-79954528367&amp;doi=10.1117%2f12.876566&amp;partnerID=40&amp;md5=3cc481f1039e62ebdff4d5440d66c14d</t>
  </si>
  <si>
    <t>2-s2.0-83455235188</t>
  </si>
  <si>
    <t>rayyan-218689114</t>
  </si>
  <si>
    <t>An efficient peer-to-peer digital resource management system for video content</t>
  </si>
  <si>
    <t>Proceedings - 2011 4th International Symposium on Computational Intelligence and Design, ISCID 2011</t>
  </si>
  <si>
    <t>Yuan, Chun and Guo, Yuguang</t>
  </si>
  <si>
    <t>https://www.scopus.com/inward/record.uri?eid=2-s2.0-83455235188&amp;doi=10.1109%2fISCID.2011.167&amp;partnerID=40&amp;md5=fddb8d4086b8c140af97e5482426e144</t>
  </si>
  <si>
    <t>2-s2.0-84962598306</t>
  </si>
  <si>
    <t>rayyan-218689115</t>
  </si>
  <si>
    <t>Discretized streams: An efficient and fault-tolerant model for stream processing on large clusters</t>
  </si>
  <si>
    <t>4th USENIX Workshop on Hot Topics in Cloud Computing, HotCloud 2012</t>
  </si>
  <si>
    <t>Zaharia, Matei and Das, Tathagata and Li, Haoyuan and Shenker, Scott and Stoica, Ion</t>
  </si>
  <si>
    <t>https://www.scopus.com/inward/record.uri?eid=2-s2.0-84962598306&amp;partnerID=40&amp;md5=ac1ff54a6aebed034bb11a35db720c70</t>
  </si>
  <si>
    <t>2-s2.0-84255175525</t>
  </si>
  <si>
    <t>rayyan-218689116</t>
  </si>
  <si>
    <t>Convergence between fuzzy logic and steganography for high payload data embedding and more security</t>
  </si>
  <si>
    <t>Proceedings of 2011 6th International Conference on Telecommunication Systems, Services, and Applications, TSSA 2011</t>
  </si>
  <si>
    <t>Goodarzi, Mahdi Hassani and Zaeim, Arash and Shahabi, Amir Shahab</t>
  </si>
  <si>
    <t>https://www.scopus.com/inward/record.uri?eid=2-s2.0-84255175525&amp;doi=10.1109%2fTSSA.2011.6095421&amp;partnerID=40&amp;md5=c61c21354c96957c7bad5798a6164ec2</t>
  </si>
  <si>
    <t>2-s2.0-80455158099</t>
  </si>
  <si>
    <t>rayyan-218689117</t>
  </si>
  <si>
    <t>A steganography scheme based on fractal images</t>
  </si>
  <si>
    <t>Proceedings - 2nd International Conference on Networking and Distributed Computing, ICNDC 2011</t>
  </si>
  <si>
    <t>Zhang, Huaxiong and Hu, Jie and Wang, Gang and Zhang, Yu</t>
  </si>
  <si>
    <t>https://www.scopus.com/inward/record.uri?eid=2-s2.0-80455158099&amp;doi=10.1109%2fICNDC.2011.13&amp;partnerID=40&amp;md5=769e6adb3aa47d710341b75a0be0ce72</t>
  </si>
  <si>
    <t>2-s2.0-78650404228</t>
  </si>
  <si>
    <t>rayyan-218689118</t>
  </si>
  <si>
    <t>Covert channel resistant information leakage protection using a multi-agent architecture</t>
  </si>
  <si>
    <t>Bishop, S. and Okhravi, H. and Rahimi, S. and Lee, Y.-C.</t>
  </si>
  <si>
    <t>https://www.scopus.com/inward/record.uri?eid=2-s2.0-78650404228&amp;doi=10.1049%2fiet-ifs.2009.0202&amp;partnerID=40&amp;md5=2b7188e3c5a177fcb53b13d6341a058d</t>
  </si>
  <si>
    <t>2-s2.0-77953295132</t>
  </si>
  <si>
    <t>rayyan-218689119</t>
  </si>
  <si>
    <t>Privacy-preserving public auditing for data storage security in cloud computing</t>
  </si>
  <si>
    <t>Wang, Cong and Wang, Qian and Ren, Kui and Lou, Wenjing</t>
  </si>
  <si>
    <t>https://www.scopus.com/inward/record.uri?eid=2-s2.0-77953295132&amp;doi=10.1109%2fINFCOM.2010.5462173&amp;partnerID=40&amp;md5=9c3e2ae8f4c7a2d85c8c0eb519ef11d7</t>
  </si>
  <si>
    <t>2-s2.0-84859949810</t>
  </si>
  <si>
    <t>rayyan-218689120</t>
  </si>
  <si>
    <t>Image steganography using 24-bit bitmap images</t>
  </si>
  <si>
    <t>14th International Conference on Computer and Information Technology, ICCIT 2011</t>
  </si>
  <si>
    <t>Saha, Abhisek and Halder, Sholanki and Kollya, Shama</t>
  </si>
  <si>
    <t>https://www.scopus.com/inward/record.uri?eid=2-s2.0-84859949810&amp;doi=10.1109%2fICCITechn.2011.6164873&amp;partnerID=40&amp;md5=96a527e3c8f399892b1cc7b1cfb29831</t>
  </si>
  <si>
    <t>2-s2.0-77954732117</t>
  </si>
  <si>
    <t>rayyan-218689121</t>
  </si>
  <si>
    <t>Querying data provenance</t>
  </si>
  <si>
    <t>Karvounarakis, Grigoris and Ives, Zachary G. and Tannen, Val</t>
  </si>
  <si>
    <t>https://www.scopus.com/inward/record.uri?eid=2-s2.0-77954732117&amp;doi=10.1145%2f1807167.1807269&amp;partnerID=40&amp;md5=dceece73bcfdb2f2f6562909b3372705</t>
  </si>
  <si>
    <t>2-s2.0-79957618988</t>
  </si>
  <si>
    <t>rayyan-218689122</t>
  </si>
  <si>
    <t>A digital blind watermarking for depth-image-based rendering 3D images</t>
  </si>
  <si>
    <t>IEEE Transactions on Broadcasting</t>
  </si>
  <si>
    <t>Lin, Yu-Hsun and Wu, Ja-Ling</t>
  </si>
  <si>
    <t>https://www.scopus.com/inward/record.uri?eid=2-s2.0-79957618988&amp;doi=10.1109%2fTBC.2011.2131470&amp;partnerID=40&amp;md5=29aafd42ab0e6ccc6821206f0442564a</t>
  </si>
  <si>
    <t>2-s2.0-77956056662</t>
  </si>
  <si>
    <t>rayyan-218689123</t>
  </si>
  <si>
    <t>A novel DRM framework for peer-to-peer music content delivery</t>
  </si>
  <si>
    <t>Li, Jung-Shian and Hsieh, Che-Jen and Hung, Cheng-Fu</t>
  </si>
  <si>
    <t>https://www.scopus.com/inward/record.uri?eid=2-s2.0-77956056662&amp;doi=10.1016%2fj.jss.2010.04.071&amp;partnerID=40&amp;md5=b745f4c540b290683c0b000e0e405c62</t>
  </si>
  <si>
    <t>2-s2.0-80052701910</t>
  </si>
  <si>
    <t>rayyan-218689124</t>
  </si>
  <si>
    <t>jPBC: Java Pairing Based Cryptography</t>
  </si>
  <si>
    <t>De Caro, Angelo and Iovino, Vincenzo</t>
  </si>
  <si>
    <t>https://www.scopus.com/inward/record.uri?eid=2-s2.0-80052701910&amp;doi=10.1109%2fISCC.2011.5983948&amp;partnerID=40&amp;md5=055d10f1ef55735bcadc674f1c64012e</t>
  </si>
  <si>
    <t>2-s2.0-79751530691</t>
  </si>
  <si>
    <t>rayyan-218689125</t>
  </si>
  <si>
    <t>A data hiding scheme using the varieties of pixel-value differencing in multimedia images</t>
  </si>
  <si>
    <t>Yang, Cheng-Hsing and Weng, Chi-Yao and Tso, Hao-Kuan and Wang, Shiuh-Jeng</t>
  </si>
  <si>
    <t>https://www.scopus.com/inward/record.uri?eid=2-s2.0-79751530691&amp;doi=10.1016%2fj.jss.2010.11.889&amp;partnerID=40&amp;md5=e7d7b6ccc8ee776de0eb04e036dfe852</t>
  </si>
  <si>
    <t>2-s2.0-80455173589</t>
  </si>
  <si>
    <t>rayyan-218689126</t>
  </si>
  <si>
    <t>A novel phase coding technique for steganography in auditive media</t>
  </si>
  <si>
    <t>Nutzinger, Marcus and Wurzer, JÃ¼rgen</t>
  </si>
  <si>
    <t>https://www.scopus.com/inward/record.uri?eid=2-s2.0-80455173589&amp;doi=10.1109%2fARES.2011.22&amp;partnerID=40&amp;md5=5f19ea49f01b7ef22374ab4f411eabb6</t>
  </si>
  <si>
    <t>2-s2.0-79960509746</t>
  </si>
  <si>
    <t>rayyan-218689127</t>
  </si>
  <si>
    <t>FSIM: A feature similarity index for image quality assessment</t>
  </si>
  <si>
    <t>Zhang, Lin and Zhang, Lei and Mou, Xuanqin and Zhang, David</t>
  </si>
  <si>
    <t>https://www.scopus.com/inward/record.uri?eid=2-s2.0-79960509746&amp;doi=10.1109%2fTIP.2011.2109730&amp;partnerID=40&amp;md5=ebb899ded1e292201c1754e1442463f9</t>
  </si>
  <si>
    <t>2-s2.0-78650518205</t>
  </si>
  <si>
    <t>rayyan-218689128</t>
  </si>
  <si>
    <t>An approach for detecting, quantifying, and visualizing the evolution of a research field: A practical application to the Fuzzy Sets Theory field</t>
  </si>
  <si>
    <t>Cobo, M.J. and LÃ³pez-Herrera, A.G. and Herrera-Viedma, E. and Herrera, F.</t>
  </si>
  <si>
    <t>https://www.scopus.com/inward/record.uri?eid=2-s2.0-78650518205&amp;doi=10.1016%2fj.joi.2010.10.002&amp;partnerID=40&amp;md5=0e7c0672b27b5918e8d7a633818a8a31</t>
  </si>
  <si>
    <t>2-s2.0-85076484262</t>
  </si>
  <si>
    <t>rayyan-218689129</t>
  </si>
  <si>
    <t>Outsourcing the decryption of ABE ciphertexts</t>
  </si>
  <si>
    <t>Proceedings of the 20th USENIX Security Symposium</t>
  </si>
  <si>
    <t>Green, Matthew and Hohenberger, Susan and Waters, Brent</t>
  </si>
  <si>
    <t>https://www.scopus.com/inward/record.uri?eid=2-s2.0-85076484262&amp;partnerID=40&amp;md5=cc1487756058da673886e107682b9ac8</t>
  </si>
  <si>
    <t>2-s2.0-77951104822</t>
  </si>
  <si>
    <t>rayyan-218689130</t>
  </si>
  <si>
    <t>Blind watermarking in audio signals using biometric features in wavelet domain</t>
  </si>
  <si>
    <t>Dutta, Malay Kishore and Gupta, Phalguni and Pathak, Vinay K.</t>
  </si>
  <si>
    <t>https://www.scopus.com/inward/record.uri?eid=2-s2.0-77951104822&amp;doi=10.1109%2ftencon.2009.5396040&amp;partnerID=40&amp;md5=3464563599314548f99fc31f08c40ebf</t>
  </si>
  <si>
    <t>2-s2.0-77955841540</t>
  </si>
  <si>
    <t>rayyan-218689131</t>
  </si>
  <si>
    <t>Mapping knowledge structure by keyword co-occurrence: A first look at journal papers in Technology Foresight</t>
  </si>
  <si>
    <t>Su, Hsin-Ning and Lee, Pei-Chun</t>
  </si>
  <si>
    <t>https://www.scopus.com/inward/record.uri?eid=2-s2.0-77955841540&amp;doi=10.1007%2fs11192-010-0259-8&amp;partnerID=40&amp;md5=c0a198a4e56e5d31d80a4aa3138abf18</t>
  </si>
  <si>
    <t>2-s2.0-77956961737</t>
  </si>
  <si>
    <t>rayyan-218689132</t>
  </si>
  <si>
    <t>Secure, selective group broadcast in vehicular networks using dynamic attribute based encryption</t>
  </si>
  <si>
    <t>9th IFIP Annual Mediterranean Ad Hoc Networking Workshop, MED-HOC-NET 2010</t>
  </si>
  <si>
    <t>Chen, Nanxi and Gerla, Mario and Huang, Dijiang and Hong, Xiaoyan</t>
  </si>
  <si>
    <t>https://www.scopus.com/inward/record.uri?eid=2-s2.0-77956961737&amp;doi=10.1109%2fMEDHOCNET.2010.5546877&amp;partnerID=40&amp;md5=4a98cc2e267b0ce988d1ec27ee83a6bb</t>
  </si>
  <si>
    <t>2-s2.0-73649083680</t>
  </si>
  <si>
    <t>rayyan-218689133</t>
  </si>
  <si>
    <t>Text steganography based on online chat</t>
  </si>
  <si>
    <t>Liu, Minhao and Guo, Yunbiao and Zhou, Linna</t>
  </si>
  <si>
    <t>https://www.scopus.com/inward/record.uri?eid=2-s2.0-73649083680&amp;doi=10.1109%2fIIH-MSP.2009.318&amp;partnerID=40&amp;md5=f5e3128e0a04e2c03d7698d01bb056f5</t>
  </si>
  <si>
    <t>2-s2.0-77952641834</t>
  </si>
  <si>
    <t>rayyan-218689134</t>
  </si>
  <si>
    <t>Steganalysis by subtractive pixel adjacency matrix</t>
  </si>
  <si>
    <t>PevnÃ½, TomÃ¡Å¡ and Bas, Patrick and Fridrich, Jessica</t>
  </si>
  <si>
    <t>https://www.scopus.com/inward/record.uri?eid=2-s2.0-77952641834&amp;doi=10.1109%2fTIFS.2010.2045842&amp;partnerID=40&amp;md5=798fad51a42cbd526888bdef1dab2e8e</t>
  </si>
  <si>
    <t>2-s2.0-77951138533</t>
  </si>
  <si>
    <t>rayyan-218689135</t>
  </si>
  <si>
    <t>A new steganography scheme based on an index-color image</t>
  </si>
  <si>
    <t>ITNG 2009 - 6th International Conference on Information Technology: New Generations</t>
  </si>
  <si>
    <t>Kim, Se-Min and Cheng, Ziqiang and Yoo, Kee-Young</t>
  </si>
  <si>
    <t>https://www.scopus.com/inward/record.uri?eid=2-s2.0-77951138533&amp;doi=10.1109%2fITNG.2009.119&amp;partnerID=40&amp;md5=d99c7d239f2dc66df40694d3e1f4a2ca</t>
  </si>
  <si>
    <t>2-s2.0-79955696122</t>
  </si>
  <si>
    <t>rayyan-218689136</t>
  </si>
  <si>
    <t>A conceptual foundation for data loss prevention</t>
  </si>
  <si>
    <t>Al-Fedaghi, Sabah</t>
  </si>
  <si>
    <t>https://www.scopus.com/inward/record.uri?eid=2-s2.0-79955696122&amp;doi=10.4156%2fjdcta.vol5.issue3.29&amp;partnerID=40&amp;md5=c606a5033685f99ccfd5d06f8efa8df3</t>
  </si>
  <si>
    <t>2-s2.0-79961066267</t>
  </si>
  <si>
    <t>rayyan-218689137</t>
  </si>
  <si>
    <t>A timed-release proxy re-encryption scheme</t>
  </si>
  <si>
    <t>IEICE Transactions on Fundamentals of Electronics, Communications and Computer Sciences</t>
  </si>
  <si>
    <t>Emura, Keita and Miyaji, Atsuko and Omote, Kazumasa</t>
  </si>
  <si>
    <t>https://www.scopus.com/inward/record.uri?eid=2-s2.0-79961066267&amp;doi=10.1587%2ftransfun.E94.A.1682&amp;partnerID=40&amp;md5=57cfc46ca095d739dab67ef207f52cbf</t>
  </si>
  <si>
    <t>2-s2.0-77956877124</t>
  </si>
  <si>
    <t>rayyan-218689138</t>
  </si>
  <si>
    <t>The Internet of Things: A survey</t>
  </si>
  <si>
    <t>Atzori, Luigi and Iera, Antonio and Morabito, Giacomo</t>
  </si>
  <si>
    <t>https://www.scopus.com/inward/record.uri?eid=2-s2.0-77956877124&amp;doi=10.1016%2fj.comnet.2010.05.010&amp;partnerID=40&amp;md5=14b4f3bf4d13ee412acf573a91a817de</t>
  </si>
  <si>
    <t>2-s2.0-77950347409</t>
  </si>
  <si>
    <t>rayyan-218689139</t>
  </si>
  <si>
    <t>A view of cloud computing</t>
  </si>
  <si>
    <t>Armbrust, Michael and Fox, Armando and Griffith, Rean and Joseph, Anthony D. and Katz, Randy and Konwinski, Andy and Lee, Gunho and Patterson, David and Rabkin, Ariel and Stoica, Ion and Zaharia, Matei</t>
  </si>
  <si>
    <t>https://www.scopus.com/inward/record.uri?eid=2-s2.0-77950347409&amp;doi=10.1145%2f1721654.1721672&amp;partnerID=40&amp;md5=6164f58679f057d5164d1f8f31d3f125</t>
  </si>
  <si>
    <t>2-s2.0-84883332180</t>
  </si>
  <si>
    <t>rayyan-218689140</t>
  </si>
  <si>
    <t>A survey on cyber security for smart grid communications</t>
  </si>
  <si>
    <t>Yan, Ye and Qian, Yi and Sharif, Hamid and Tipper, David</t>
  </si>
  <si>
    <t>https://www.scopus.com/inward/record.uri?eid=2-s2.0-84883332180&amp;doi=10.1109%2fSURV.2012.010912.00035&amp;partnerID=40&amp;md5=1cb80f72c1798a5556a64c1f0d18eba9</t>
  </si>
  <si>
    <t>2-s2.0-77649340610</t>
  </si>
  <si>
    <t>rayyan-218689141</t>
  </si>
  <si>
    <t>Data hiding methods based upon DNA sequences</t>
  </si>
  <si>
    <t>Shiu, H.J. and Ng, K.L. and Fang, J.F. and Lee, R.C.T. and Huang, C.H.</t>
  </si>
  <si>
    <t>https://www.scopus.com/inward/record.uri?eid=2-s2.0-77649340610&amp;doi=10.1016%2fj.ins.2010.01.030&amp;partnerID=40&amp;md5=20f467d35cea24bd2a5dd36bbd4853a0</t>
  </si>
  <si>
    <t>2-s2.0-84865766048</t>
  </si>
  <si>
    <t>rayyan-218689142</t>
  </si>
  <si>
    <t>Data embedding using pixel value differencing and diamond encoding with multiple-base notational system</t>
  </si>
  <si>
    <t>Hong, Wien and Chen, Tung-Shou and Luo, Chih-Wei</t>
  </si>
  <si>
    <t>https://www.scopus.com/inward/record.uri?eid=2-s2.0-84865766048&amp;doi=10.1016%2fj.jss.2011.12.045&amp;partnerID=40&amp;md5=35ac9553df16a80f33cfb95d837d7e41</t>
  </si>
  <si>
    <t>2-s2.0-79951644557</t>
  </si>
  <si>
    <t>rayyan-218689143</t>
  </si>
  <si>
    <t>The impact of ehealth on the quality and safety of health care: A systematic overview</t>
  </si>
  <si>
    <t>Black, Ashly D. and Car, Josip and Pagliari, Claudia and Anandan, Chantelle and Cresswell, Kathrin and Bokun, Tomislav and McKinstry, Brian and Procter, Rob and Majeed, Azeem and Sheikh, Aziz</t>
  </si>
  <si>
    <t>https://www.scopus.com/inward/record.uri?eid=2-s2.0-79951644557&amp;doi=10.1371%2fjournal.pmed.1000387&amp;partnerID=40&amp;md5=1e26426bb52556141f37247807a1ee61</t>
  </si>
  <si>
    <t>2-s2.0-84864578688</t>
  </si>
  <si>
    <t>rayyan-218689144</t>
  </si>
  <si>
    <t>Using NLP techniques for file fragment classification</t>
  </si>
  <si>
    <t>Fitzgerald, Simran and Mathews, George and Morris, Colin and Zhulyn, Oles</t>
  </si>
  <si>
    <t>https://www.scopus.com/inward/record.uri?eid=2-s2.0-84864578688&amp;doi=10.1016%2fj.diin.2012.05.008&amp;partnerID=40&amp;md5=f2c9c91c2006ae1d0cea9db8474840f7</t>
  </si>
  <si>
    <t>2-s2.0-77958023676</t>
  </si>
  <si>
    <t>rayyan-218689145</t>
  </si>
  <si>
    <t>E-health in Australia: Time to plunge into the 21st century</t>
  </si>
  <si>
    <t>Medical Journal of Australia</t>
  </si>
  <si>
    <t>0025729X</t>
  </si>
  <si>
    <t>Pearce, Christopher and Haikerwal, Mukesh C.</t>
  </si>
  <si>
    <t>https://www.scopus.com/inward/record.uri?eid=2-s2.0-77958023676&amp;doi=10.5694%2fj.1326-5377.2010.tb03967.x&amp;partnerID=40&amp;md5=cd4f965330f31aecd1760a8d57ca07d1</t>
  </si>
  <si>
    <t>Australasian Medical Publishing Co. Ltd</t>
  </si>
  <si>
    <t>2-s2.0-77955344280</t>
  </si>
  <si>
    <t>rayyan-218689146</t>
  </si>
  <si>
    <t>Android anti-forensics through a local paradigm</t>
  </si>
  <si>
    <t>Distefano, Alessandro and Me, Gianluigi and Pace, Francesco</t>
  </si>
  <si>
    <t>https://www.scopus.com/inward/record.uri?eid=2-s2.0-77955344280&amp;doi=10.1016%2fj.diin.2010.05.011&amp;partnerID=40&amp;md5=c03a078f17f2524006a52b8eb3eeefd0</t>
  </si>
  <si>
    <t>2-s2.0-77951107148</t>
  </si>
  <si>
    <t>rayyan-218689147</t>
  </si>
  <si>
    <t>A study of DES and blowfish encryption algorithm</t>
  </si>
  <si>
    <t>Nie, Tingyuan and Zhang, Teng</t>
  </si>
  <si>
    <t>https://www.scopus.com/inward/record.uri?eid=2-s2.0-77951107148&amp;doi=10.1109%2fTENCON.2009.5396115&amp;partnerID=40&amp;md5=bec26b2d1ae69057c5cfcdd27fbad4ff</t>
  </si>
  <si>
    <t>2-s2.0-80053504222</t>
  </si>
  <si>
    <t>rayyan-218689148</t>
  </si>
  <si>
    <t>Opportunities and challenges of cloud computing to improve health care services</t>
  </si>
  <si>
    <t>Kuo, Alex Mu-Hsing</t>
  </si>
  <si>
    <t>https://www.scopus.com/inward/record.uri?eid=2-s2.0-80053504222&amp;doi=10.2196%2fjmir.1867&amp;partnerID=40&amp;md5=a3c7b8c4fb32b521eb1e787f299460d0</t>
  </si>
  <si>
    <t>2-s2.0-84855789313</t>
  </si>
  <si>
    <t>rayyan-218689149</t>
  </si>
  <si>
    <t>Secret data communication system using steganography, AES and RSA</t>
  </si>
  <si>
    <t>2011 IEEE 17th International Symposium for Design and Technology of Electronics Packages, SIITME 2011 - Conference Proceedings</t>
  </si>
  <si>
    <t>Mare, Septimiu Fabian and Vladutiu, Mircea and Prodan, Lucian</t>
  </si>
  <si>
    <t>https://www.scopus.com/inward/record.uri?eid=2-s2.0-84855789313&amp;doi=10.1109%2fSIITME.2011.6102748&amp;partnerID=40&amp;md5=5e9e0f0d9f654d99b93c60143966385f</t>
  </si>
  <si>
    <t>2-s2.0-79959325063</t>
  </si>
  <si>
    <t>rayyan-218689150</t>
  </si>
  <si>
    <t>Dynamic audit services for integrity verification of outsourced storages in clouds</t>
  </si>
  <si>
    <t>Zhu, Yan and Wang, Huaixi and Hu, Zexing and Ahn, Gail-Joon and Hu, Hongxin and Yau, Stephen S.</t>
  </si>
  <si>
    <t>https://www.scopus.com/inward/record.uri?eid=2-s2.0-79959325063&amp;doi=10.1145%2f1982185.1982514&amp;partnerID=40&amp;md5=c355e4a6bb99f63563afa0b8e249e995</t>
  </si>
  <si>
    <t>2-s2.0-79960738354</t>
  </si>
  <si>
    <t>rayyan-218689151</t>
  </si>
  <si>
    <t>A novel method of image steganography in DWT domain</t>
  </si>
  <si>
    <t>Proceedings of 21st International Conference, Radioelektronika 2011</t>
  </si>
  <si>
    <t>BÃ¡noci, VladimÃ­r and BugÃ¡r, Gabriel and LevickÃ½, DuÅ¡an</t>
  </si>
  <si>
    <t>https://www.scopus.com/inward/record.uri?eid=2-s2.0-79960738354&amp;doi=10.1109%2fRADIOELEK.2011.5936455&amp;partnerID=40&amp;md5=5343048f5590f7b1af3491d92d3c0688</t>
  </si>
  <si>
    <t>2-s2.0-79957919931</t>
  </si>
  <si>
    <t>rayyan-218689152</t>
  </si>
  <si>
    <t>A decentralized authorization scheme for DRM in P2P file-sharing systems</t>
  </si>
  <si>
    <t>2011 IEEE Consumer Communications and Networking Conference, CCNC'2011</t>
  </si>
  <si>
    <t>Qiu, Qin and Tang, Zhi and Yu, Yinyan</t>
  </si>
  <si>
    <t>https://www.scopus.com/inward/record.uri?eid=2-s2.0-79957919931&amp;doi=10.1109%2fCCNC.2011.5766438&amp;partnerID=40&amp;md5=e923a602255a07555c7a39bba77d3c49</t>
  </si>
  <si>
    <t>2-s2.0-79952790201</t>
  </si>
  <si>
    <t>rayyan-218689153</t>
  </si>
  <si>
    <t>Diagnosing the root-causes of failures from cluster log files</t>
  </si>
  <si>
    <t>17th International Conference on High Performance Computing, HiPC 2010</t>
  </si>
  <si>
    <t>Chuah, Edward and Kuo, Shyh-Hao and Hiew, Paul and Tjhi, William-Chandra and Lee, Gary and Hammond, John and Michalewicz, Marek T. and Hung, Terence and Browne, James C.</t>
  </si>
  <si>
    <t>https://www.scopus.com/inward/record.uri?eid=2-s2.0-79952790201&amp;doi=10.1109%2fHIPC.2010.5713159&amp;partnerID=40&amp;md5=df795c8b424c96e209959d955a93e068</t>
  </si>
  <si>
    <t>2-s2.0-80052409303</t>
  </si>
  <si>
    <t>rayyan-218689154</t>
  </si>
  <si>
    <t>E-contract securing system using digital signature approach</t>
  </si>
  <si>
    <t>El-Bendary, Nashwa and Snasel, Vaclav and Adam, Ghada and Mansour, Fatma and Ghali, Neveen I. and Soliman, Omar S. and Hassanien, Aboul Ella</t>
  </si>
  <si>
    <t>https://www.scopus.com/inward/record.uri?eid=2-s2.0-80052409303&amp;doi=10.1007%2f978-3-642-23312-8_22&amp;partnerID=40&amp;md5=3e3cde988f01b0f367faa0fac8b1242b</t>
  </si>
  <si>
    <t>2-s2.0-84879725658</t>
  </si>
  <si>
    <t>rayyan-218689155</t>
  </si>
  <si>
    <t>Aspects of insider threats</t>
  </si>
  <si>
    <t>Probst, Christian W. and Hunker, Jeffrey and Gollmann, Dieter and Bishop, Matt</t>
  </si>
  <si>
    <t>https://www.scopus.com/inward/record.uri?eid=2-s2.0-84879725658&amp;doi=10.1007%2f978-1-4419-7133-3_1&amp;partnerID=40&amp;md5=6536f4eef1fff32313e9571723310f13</t>
  </si>
  <si>
    <t>2-s2.0-78649396605</t>
  </si>
  <si>
    <t>rayyan-218689156</t>
  </si>
  <si>
    <t>Data leakage detection</t>
  </si>
  <si>
    <t>Papadimitriou, Panagiotis and Garcia-Molina, Hector</t>
  </si>
  <si>
    <t>https://www.scopus.com/inward/record.uri?eid=2-s2.0-78649396605&amp;doi=10.1109%2fTKDE.2010.100&amp;partnerID=40&amp;md5=b10815053a2d910794b6dc7870abfd7e</t>
  </si>
  <si>
    <t>2-s2.0-78650368653</t>
  </si>
  <si>
    <t>rayyan-218689157</t>
  </si>
  <si>
    <t>Digital product transaction mechanism for electronic auction environment</t>
  </si>
  <si>
    <t>Yen, C.-T. and Wu, T.-C. and Guo, M.-H. and Yang, C.-K. and Chao, H.-C.</t>
  </si>
  <si>
    <t>https://www.scopus.com/inward/record.uri?eid=2-s2.0-78650368653&amp;doi=10.1049%2fiet-ifs.2009.0250&amp;partnerID=40&amp;md5=1818787f3de534eb374249f5e5a04ab7</t>
  </si>
  <si>
    <t>2-s2.0-84867084506</t>
  </si>
  <si>
    <t>rayyan-218689158</t>
  </si>
  <si>
    <t>A method of data hiding in audio signal</t>
  </si>
  <si>
    <t>Journal of the Chinese Institute of Engineers, Transactions of the Chinese Institute of Engineers,Series A</t>
  </si>
  <si>
    <t>Bhattacharyya, Debnath and Kimb, Tai-Hoon and Duttac, Poulami</t>
  </si>
  <si>
    <t>https://www.scopus.com/inward/record.uri?eid=2-s2.0-84867084506&amp;doi=10.1080%2f02533839.2012.679054&amp;partnerID=40&amp;md5=8c9245e5f85efc942ff285c62ddd034e</t>
  </si>
  <si>
    <t>2-s2.0-77953590180</t>
  </si>
  <si>
    <t>rayyan-218689159</t>
  </si>
  <si>
    <t>Algebraic cryptanalysis of a small-scale version of stream cipher Lex</t>
  </si>
  <si>
    <t>Velichkov, V. and Rijmen, V. and Preneel, B.</t>
  </si>
  <si>
    <t>https://www.scopus.com/inward/record.uri?eid=2-s2.0-77953590180&amp;doi=10.1049%2fiet-ifs.2009.0118&amp;partnerID=40&amp;md5=ce634eece780f4f1e8dca0b615a15f7b</t>
  </si>
  <si>
    <t>2-s2.0-77950864045</t>
  </si>
  <si>
    <t>rayyan-218689160</t>
  </si>
  <si>
    <t>Proxy re-encryption with keyword search</t>
  </si>
  <si>
    <t>Shao, Jun and Cao, Zhenfu and Liang, Xiaohui and Lin, Huang</t>
  </si>
  <si>
    <t>https://www.scopus.com/inward/record.uri?eid=2-s2.0-77950864045&amp;doi=10.1016%2fj.ins.2010.03.026&amp;partnerID=40&amp;md5=ba2a72032b466ed5a52ebaf111c4adb6</t>
  </si>
  <si>
    <t>2-s2.0-80155156131</t>
  </si>
  <si>
    <t>rayyan-218689161</t>
  </si>
  <si>
    <t>An enhanced least significant bit modification technique for audio steganography</t>
  </si>
  <si>
    <t>Proceedings - International Conference on Computer Networks and Information Technology</t>
  </si>
  <si>
    <t>Asad, Muhammad and Gilani, Junaid and Khalid, Adnan</t>
  </si>
  <si>
    <t>https://www.scopus.com/inward/record.uri?eid=2-s2.0-80155156131&amp;doi=10.1109%2fICCNIT.2011.6020921&amp;partnerID=40&amp;md5=8c448060eb20d850cd5db185f72f34f1</t>
  </si>
  <si>
    <t>2-s2.0-80555140075</t>
  </si>
  <si>
    <t>rayyan-218689162</t>
  </si>
  <si>
    <t>Scikit-learn: Machine learning in Python</t>
  </si>
  <si>
    <t>Pedregosa, Fabian and Varoquaux, Gael and Gramfort, Alexandre and Michel, Vincent and Thirion, Bertrand and Grisel, Olivier and Blondel, Mathieu and Prettenhofer, Peter and Weiss, Ron and Dubourg, Vincent and Vanderplas, Jake and Passos, Alexandre and Cournapeau, David and Brucher, Matthieu and Perrot, Matthieu and Duchesnay, Ã‰douard</t>
  </si>
  <si>
    <t>https://www.scopus.com/inward/record.uri?eid=2-s2.0-80555140075&amp;partnerID=40&amp;md5=63e53cee7a9711760872d4d103e5453a</t>
  </si>
  <si>
    <t>2-s2.0-85013719291</t>
  </si>
  <si>
    <t>rayyan-218689163</t>
  </si>
  <si>
    <t>Feature Extraction &amp; Image Processing for Computer Vision</t>
  </si>
  <si>
    <t>Nixon, Mark and Aguado, Alberto S.</t>
  </si>
  <si>
    <t>https://www.scopus.com/inward/record.uri?eid=2-s2.0-85013719291&amp;doi=10.1016%2fC2011-0-06935-1&amp;partnerID=40&amp;md5=3edda9cc2d324afe07eec45942ab234f</t>
  </si>
  <si>
    <t>2-s2.0-80053167737</t>
  </si>
  <si>
    <t>rayyan-218689164</t>
  </si>
  <si>
    <t>Length based network steganography using UDP protocol</t>
  </si>
  <si>
    <t>Nair, Anand S. and Kumar, Abhishek and Sur, Arijit and Nandi, Sukumar</t>
  </si>
  <si>
    <t>https://www.scopus.com/inward/record.uri?eid=2-s2.0-80053167737&amp;doi=10.1109%2fICCSN.2011.6014994&amp;partnerID=40&amp;md5=c80d09d364f021ccc0e3c91a1a99f914</t>
  </si>
  <si>
    <t>2-s2.0-79960405019</t>
  </si>
  <si>
    <t>rayyan-218689165</t>
  </si>
  <si>
    <t>The variant call format and VCFtools</t>
  </si>
  <si>
    <t>Danecek, Petr and Auton, Adam and Abecasis, Goncalo and Albers, Cornelis A. and Banks, Eric and DePristo, Mark A. and Handsaker, Robert E. and Lunter, Gerton and Marth, Gabor T. and Sherry, Stephen T. and McVean, Gilean and Durbin, Richard</t>
  </si>
  <si>
    <t>https://www.scopus.com/inward/record.uri?eid=2-s2.0-79960405019&amp;doi=10.1093%2fbioinformatics%2fbtr330&amp;partnerID=40&amp;md5=c1203734640af4d2e3418552170609ab</t>
  </si>
  <si>
    <t>2-s2.0-79551480483</t>
  </si>
  <si>
    <t>rayyan-218689166</t>
  </si>
  <si>
    <t>Stacked denoising autoencoders: Learning Useful Representations in a Deep Network with a Local Denoising Criterion</t>
  </si>
  <si>
    <t>Vincent, Pascal and Larochelle, Hugo and Lajoie, Isabelle and Bengio, Yoshua and Manzagol, Pierre-Antoine</t>
  </si>
  <si>
    <t>https://www.scopus.com/inward/record.uri?eid=2-s2.0-79551480483&amp;partnerID=40&amp;md5=23fc5b534bc01f124f89d7bbc0c575be</t>
  </si>
  <si>
    <t>2-s2.0-78650828289</t>
  </si>
  <si>
    <t>rayyan-218689167</t>
  </si>
  <si>
    <t>Constant-size commitments to polynomials and their applications</t>
  </si>
  <si>
    <t>Kate, Aniket and Zaverucha, Gregory M. and Goldberg, Ian</t>
  </si>
  <si>
    <t>https://www.scopus.com/inward/record.uri?eid=2-s2.0-78650828289&amp;doi=10.1007%2f978-3-642-17373-8_11&amp;partnerID=40&amp;md5=4c244531ddac4dcd36e5783c499cc4d6</t>
  </si>
  <si>
    <t>2-s2.0-77749258708</t>
  </si>
  <si>
    <t>rayyan-218689168</t>
  </si>
  <si>
    <t>Emoticon-based text steganography in chat</t>
  </si>
  <si>
    <t>PACIIA 2009 - 2009 2nd Asia-Pacific Conference on Computational Intelligence and Industrial Applications</t>
  </si>
  <si>
    <t>Wang, Zhi-Hui and Chang, Chin-Chen and Kieu, The Due and Li, Ming-Chu</t>
  </si>
  <si>
    <t>https://www.scopus.com/inward/record.uri?eid=2-s2.0-77749258708&amp;doi=10.1109%2fPACIIA.2009.5406559&amp;partnerID=40&amp;md5=43bba22808859f43facb752907353e9b</t>
  </si>
  <si>
    <t>2-s2.0-80052143154</t>
  </si>
  <si>
    <t>rayyan-218689169</t>
  </si>
  <si>
    <t>Identity-based conditional proxy re-encryption</t>
  </si>
  <si>
    <t>Shao, Jun and Wei, Guiyi and Ling, Yun and Xie, Mande</t>
  </si>
  <si>
    <t>https://www.scopus.com/inward/record.uri?eid=2-s2.0-80052143154&amp;doi=10.1109%2ficc.2011.5962419&amp;partnerID=40&amp;md5=6d2d280b8a291594da2baeb440d0ee20</t>
  </si>
  <si>
    <t>2-s2.0-77951550531</t>
  </si>
  <si>
    <t>rayyan-218689170</t>
  </si>
  <si>
    <t>Supporting interoperability using the discrete-event modeling ontology (DeMO)</t>
  </si>
  <si>
    <t>Silver, Gregory A. and Bellipady, Kushel Rai and Miller, John A. and Kochut, Krys J. and York, William</t>
  </si>
  <si>
    <t>https://www.scopus.com/inward/record.uri?eid=2-s2.0-77951550531&amp;doi=10.1109%2fWSC.2009.5429288&amp;partnerID=40&amp;md5=6084cac3c5d0e31fe29e80aec9b0ce22</t>
  </si>
  <si>
    <t>2-s2.0-79959970986</t>
  </si>
  <si>
    <t>rayyan-218689171</t>
  </si>
  <si>
    <t>A secure dynamic ID based remote user authentication scheme for multi-server environment using smart cards</t>
  </si>
  <si>
    <t>Lee, Cheng-Chi and Lin, Tsung-Hung and Chang, Rui-Xiang</t>
  </si>
  <si>
    <t>https://www.scopus.com/inward/record.uri?eid=2-s2.0-79959970986&amp;doi=10.1016%2fj.eswa.2011.04.190&amp;partnerID=40&amp;md5=a6ffa4a3b53fa790dc016ab6b30856c1</t>
  </si>
  <si>
    <t>2-s2.0-79959304658</t>
  </si>
  <si>
    <t>rayyan-218689172</t>
  </si>
  <si>
    <t>Time based data forensic and cross-reference analysis</t>
  </si>
  <si>
    <t>Ding, Xiaoqin and Zou, Hengming</t>
  </si>
  <si>
    <t>https://www.scopus.com/inward/record.uri?eid=2-s2.0-79959304658&amp;doi=10.1145%2f1982185.1982227&amp;partnerID=40&amp;md5=11c0e319e1d9fde5e2d8c54ba62d1655</t>
  </si>
  <si>
    <t>2-s2.0-84862914207</t>
  </si>
  <si>
    <t>rayyan-218689173</t>
  </si>
  <si>
    <t>A blind detection method for additive noise steganography in JPEG decompressed images</t>
  </si>
  <si>
    <t>Proceedings - 3rd International Conference on Multimedia Information Networking and Security, MINES 2011</t>
  </si>
  <si>
    <t>Li, Xing and Zhang, Tao and Li, Kaida and Ping, Xijian</t>
  </si>
  <si>
    <t>https://www.scopus.com/inward/record.uri?eid=2-s2.0-84862914207&amp;doi=10.1109%2fMINES.2011.68&amp;partnerID=40&amp;md5=9e1e6e5ac34e53f20d78d7d4ed9933b6</t>
  </si>
  <si>
    <t>2-s2.0-80054704404</t>
  </si>
  <si>
    <t>rayyan-218689174</t>
  </si>
  <si>
    <t>Vibrant color image steganography using channel differences and secret data distribution</t>
  </si>
  <si>
    <t>Kuwait Journal of Science and Engineering</t>
  </si>
  <si>
    <t>Parvez, Mohammad Tanvir and Gutub, Adnan Abdul-Aziz</t>
  </si>
  <si>
    <t>https://www.scopus.com/inward/record.uri?eid=2-s2.0-80054704404&amp;partnerID=40&amp;md5=1d85fd33ccac361794da6cc1d6bbb85a</t>
  </si>
  <si>
    <t>2-s2.0-79955602042</t>
  </si>
  <si>
    <t>rayyan-218689175</t>
  </si>
  <si>
    <t>Supply chain management in health services: An overview</t>
  </si>
  <si>
    <t>Supply Chain Management: An International Journal</t>
  </si>
  <si>
    <t>de Vries, Jan and Huijsman, Robbert</t>
  </si>
  <si>
    <t>https://www.scopus.com/inward/record.uri?eid=2-s2.0-79955602042&amp;doi=10.1108%2f13598541111127146&amp;partnerID=40&amp;md5=af3f3465832eff4cc3a7aee3423306df</t>
  </si>
  <si>
    <t>2-s2.0-79960794317</t>
  </si>
  <si>
    <t>rayyan-218689176</t>
  </si>
  <si>
    <t>Analyzing the longitudinal K-12 grading histories of entire cohorts of students: Grades, data driven decision making, dropping out and hierarchical cluster analysis</t>
  </si>
  <si>
    <t>Practical Assessment, Research and Evaluation</t>
  </si>
  <si>
    <t>Bowers, Alex J.</t>
  </si>
  <si>
    <t>https://www.scopus.com/inward/record.uri?eid=2-s2.0-79960794317&amp;partnerID=40&amp;md5=7820eb92e3d69b74e0771d701e7973d7</t>
  </si>
  <si>
    <t>2-s2.0-70449589964</t>
  </si>
  <si>
    <t>rayyan-218689177</t>
  </si>
  <si>
    <t>A framework for the design of privacy preserving pervasive healthcare</t>
  </si>
  <si>
    <t>Proceedings - 2009 IEEE International Conference on Multimedia and Expo, ICME 2009</t>
  </si>
  <si>
    <t>Moncrieff, Simon and Venkatesh, Svetha and West, Geoff</t>
  </si>
  <si>
    <t>https://www.scopus.com/inward/record.uri?eid=2-s2.0-70449589964&amp;doi=10.1109%2fICME.2009.5202847&amp;partnerID=40&amp;md5=9551ad19341257f60df262cfb545352e</t>
  </si>
  <si>
    <t>2-s2.0-70449588992</t>
  </si>
  <si>
    <t>rayyan-218689178</t>
  </si>
  <si>
    <t>Analysis of denoising filters for photo response non uniformity noise extraction in source camera identification</t>
  </si>
  <si>
    <t>DSP 2009: 16th International Conference on Digital Signal Processing, Proceedings</t>
  </si>
  <si>
    <t>Amerini, Irene and Caldelli, Roberto and Cappellini, Vito and Picchioni, Francesco and Piva, Alessandro</t>
  </si>
  <si>
    <t>https://www.scopus.com/inward/record.uri?eid=2-s2.0-70449588992&amp;doi=10.1109%2fICDSP.2009.5201240&amp;partnerID=40&amp;md5=eb85ad4431749022cf8b81f37dd8bf1a</t>
  </si>
  <si>
    <t>2-s2.0-33745218758</t>
  </si>
  <si>
    <t>rayyan-218689179</t>
  </si>
  <si>
    <t>Improved proxy re-encryption schemes with applications to secure distributed storage</t>
  </si>
  <si>
    <t>Ateniese, Giuseppe and Fu, Kevin and Green, Matthew and Hohenberger, Susan</t>
  </si>
  <si>
    <t>https://www.scopus.com/inward/record.uri?eid=2-s2.0-33745218758&amp;doi=10.1145%2f1127345.1127346&amp;partnerID=40&amp;md5=fb4c6d0696870dfb584b2b83a5441e3f</t>
  </si>
  <si>
    <t>2-s2.0-33750277833</t>
  </si>
  <si>
    <t>rayyan-218689180</t>
  </si>
  <si>
    <t>Locating hidden servers</t>
  </si>
  <si>
    <t>Ã˜verlier, Lasse and Syverson, Paul</t>
  </si>
  <si>
    <t>https://www.scopus.com/inward/record.uri?eid=2-s2.0-33750277833&amp;doi=10.1109%2fSP.2006.24&amp;partnerID=40&amp;md5=671ba12d2f6ba67b3f6e0158eb93eb96</t>
  </si>
  <si>
    <t>2-s2.0-44449139971</t>
  </si>
  <si>
    <t>rayyan-218689181</t>
  </si>
  <si>
    <t>Invariant image watermarking based on statistical features in the low-frequency domain</t>
  </si>
  <si>
    <t>Xiang, Shijun and Kim, Hyoung Joong and Huang, Jiwu</t>
  </si>
  <si>
    <t>https://www.scopus.com/inward/record.uri?eid=2-s2.0-44449139971&amp;doi=10.1109%2fTCSVT.2008.918843&amp;partnerID=40&amp;md5=7f73338cc5c4793f5bd138c8ac107318</t>
  </si>
  <si>
    <t>2-s2.0-54149113777</t>
  </si>
  <si>
    <t>rayyan-218689182</t>
  </si>
  <si>
    <t>Computer forensics research and implementation based on NTFS file system</t>
  </si>
  <si>
    <t>Proceedings - ISECS International Colloquium on Computing, Communication, Control, and Management, CCCM 2008</t>
  </si>
  <si>
    <t>Naiqi, Liu and Zhongshan, Wang and Yujie, Hao and Ke, Qin</t>
  </si>
  <si>
    <t>https://www.scopus.com/inward/record.uri?eid=2-s2.0-54149113777&amp;doi=10.1109%2fCCCM.2008.236&amp;partnerID=40&amp;md5=9c3a3e02dfe25587e998d00eacdc2f26</t>
  </si>
  <si>
    <t>2-s2.0-48249091242</t>
  </si>
  <si>
    <t>rayyan-218689183</t>
  </si>
  <si>
    <t>Off-line keyword guessing attacks on recent public key encryption with keyword search schemes</t>
  </si>
  <si>
    <t>Yau, Wei-Chuen and Heng, Swee-Huay and Goi, Bok-Min</t>
  </si>
  <si>
    <t>https://www.scopus.com/inward/record.uri?eid=2-s2.0-48249091242&amp;doi=10.1007%2f978-3-540-69295-9_10&amp;partnerID=40&amp;md5=4a52de861c8e5f4778ac3ca927120bf3</t>
  </si>
  <si>
    <t>2-s2.0-63749110502</t>
  </si>
  <si>
    <t>rayyan-218689184</t>
  </si>
  <si>
    <t>On the provenance of non-answers to queries over extracted data</t>
  </si>
  <si>
    <t>Huang, Jiansheng and Chen, Ting and Doan, AnHai and Naughton, Jeffrey F.</t>
  </si>
  <si>
    <t>https://www.scopus.com/inward/record.uri?eid=2-s2.0-63749110502&amp;doi=10.14778%2f1453856.1453936&amp;partnerID=40&amp;md5=e5d8f790fef9a2919f2ab3f3237db036</t>
  </si>
  <si>
    <t>2-s2.0-70149113909</t>
  </si>
  <si>
    <t>rayyan-218689185</t>
  </si>
  <si>
    <t>GREIT: A unified approach to 2D linear EIT reconstruction of lung images</t>
  </si>
  <si>
    <t>Physiological Measurement</t>
  </si>
  <si>
    <t>Adler, Andy and Arnold, John H. and Bayford, Richard and Borsic, Andrea and Brown, Brian and Dixon, Paul and Faes, Theo J. C. and Frerichs, InÃ©z and Gagnon, HervÃ© and GÃ¤rber, Yvo and Grychtol, BartÅ‚omiej and Hahn, GÃ¼nter and Lionheart, William R. B. and Malik, Anjum and Patterson, Robert P. and Stocks, Janet and Tizzard, Andrew and Weiler, Norbert and Wolf, Gerhard K.</t>
  </si>
  <si>
    <t>https://www.scopus.com/inward/record.uri?eid=2-s2.0-70149113909&amp;doi=10.1088%2f0967-3334%2f30%2f6%2fS03&amp;partnerID=40&amp;md5=e57e4cf112a48e59f34c1e2baf515800</t>
  </si>
  <si>
    <t>2-s2.0-77049101744</t>
  </si>
  <si>
    <t>rayyan-218689186</t>
  </si>
  <si>
    <t>Ignoring the Great Firewall of China</t>
  </si>
  <si>
    <t>Clayton, Richard and Murdoch, Steven J. and Watson, Robert N. M.</t>
  </si>
  <si>
    <t>https://www.scopus.com/inward/record.uri?eid=2-s2.0-77049101744&amp;doi=10.1007%2f11957454_2&amp;partnerID=40&amp;md5=9e30542e007af2067bd5bec326407edb</t>
  </si>
  <si>
    <t>2-s2.0-33748511457</t>
  </si>
  <si>
    <t>rayyan-218689187</t>
  </si>
  <si>
    <t>An evaluation of image based steganography methods</t>
  </si>
  <si>
    <t>Bailey, Karen and Curran, Kevin</t>
  </si>
  <si>
    <t>https://www.scopus.com/inward/record.uri?eid=2-s2.0-33748511457&amp;doi=10.1007%2fs11042-006-0008-4&amp;partnerID=40&amp;md5=17f330fd737c5c7a8d6380932448f991</t>
  </si>
  <si>
    <t>2-s2.0-17144404141</t>
  </si>
  <si>
    <t>rayyan-218689188</t>
  </si>
  <si>
    <t>A watermark embedding and extracting method for printed documents</t>
  </si>
  <si>
    <t>Electronics and Communications in Japan, Part III: Fundamental Electronic Science (English translation of Denshi Tsushin Gakkai Ronbunshi)</t>
  </si>
  <si>
    <t>Suzaki, Masahiko and Suto, Masayuki</t>
  </si>
  <si>
    <t>https://www.scopus.com/inward/record.uri?eid=2-s2.0-17144404141&amp;doi=10.1002%2fecjc.20142&amp;partnerID=40&amp;md5=22a704facd4ac2ec4df9766edf9b425c</t>
  </si>
  <si>
    <t>2-s2.0-62449264944</t>
  </si>
  <si>
    <t>rayyan-218689189</t>
  </si>
  <si>
    <t>A new information leakage defendable model</t>
  </si>
  <si>
    <t>9th International Conference on Computer-Aided Industrial Design and Conceptual Design: Multicultural Creation and Design - CAIDCD 2008</t>
  </si>
  <si>
    <t>Liu, Shufen and Zhang, Zhengxiang and Cui, Yaorui and Wu, Lintao</t>
  </si>
  <si>
    <t>https://www.scopus.com/inward/record.uri?eid=2-s2.0-62449264944&amp;doi=10.1109%2fCAIDCD.2008.4730530&amp;partnerID=40&amp;md5=588e20d1329595b9e852961cea86d4fe</t>
  </si>
  <si>
    <t>2-s2.0-27144475598</t>
  </si>
  <si>
    <t>rayyan-218689190</t>
  </si>
  <si>
    <t>Image steganographic scheme based on pixel-value differencing and LSB replacement methods</t>
  </si>
  <si>
    <t>IEE Proceedings: Vision, Image and Signal Processing</t>
  </si>
  <si>
    <t>1350245X</t>
  </si>
  <si>
    <t>Wu, H.-C. and Wu, N.-I. and Tsai, C.-S. and Hwang, M.-S.</t>
  </si>
  <si>
    <t>https://www.scopus.com/inward/record.uri?eid=2-s2.0-27144475598&amp;doi=10.1049%2fip-vis%3a20059022&amp;partnerID=40&amp;md5=659d4d911df850fe3f40b5e26901e603</t>
  </si>
  <si>
    <t>2-s2.0-70350116945</t>
  </si>
  <si>
    <t>rayyan-218689191</t>
  </si>
  <si>
    <t>Computer anti-forensics methods and their impact on computer forensic investigation</t>
  </si>
  <si>
    <t>Pajek, Przemyslaw and Pimenidis, Elias</t>
  </si>
  <si>
    <t>https://www.scopus.com/inward/record.uri?eid=2-s2.0-70350116945&amp;doi=10.1007%2f978-3-642-04062-7_16&amp;partnerID=40&amp;md5=045b28332098327958bf1863f0050f07</t>
  </si>
  <si>
    <t>2-s2.0-34547273527</t>
  </si>
  <si>
    <t>rayyan-218689192</t>
  </si>
  <si>
    <t>Attribute-based encryption for fine-grained access control of encrypted data</t>
  </si>
  <si>
    <t>Goyal, Vipul and Pandey, Omkant and Sahai, Amit and Waters, Brent</t>
  </si>
  <si>
    <t>https://www.scopus.com/inward/record.uri?eid=2-s2.0-34547273527&amp;doi=10.1145%2f1180405.1180418&amp;partnerID=40&amp;md5=e977fb207a5e15bbcb4d7dcaba7f4857</t>
  </si>
  <si>
    <t>2-s2.0-60349127096</t>
  </si>
  <si>
    <t>rayyan-218689193</t>
  </si>
  <si>
    <t>Steganography in TeX documents</t>
  </si>
  <si>
    <t>Proceedings of 2008 3rd International Conference on Intelligent System and Knowledge Engineering, ISKE 2008</t>
  </si>
  <si>
    <t>Shirali-Shahreza, Mohammad and Shirali-Shahreza, Sajad</t>
  </si>
  <si>
    <t>https://www.scopus.com/inward/record.uri?eid=2-s2.0-60349127096&amp;doi=10.1109%2fISKE.2008.4731144&amp;partnerID=40&amp;md5=71001b2c5d375da118b59c027ac340a9</t>
  </si>
  <si>
    <t>2-s2.0-85013855044</t>
  </si>
  <si>
    <t>rayyan-218689194</t>
  </si>
  <si>
    <t>Digital Watermarking and Steganography</t>
  </si>
  <si>
    <t>Ingemar, J. Cox and Miller, Matthew L. and Jeffrey, A. Bloom and Fridrich, Jessica and Kalker, Ton</t>
  </si>
  <si>
    <t>https://www.scopus.com/inward/record.uri?eid=2-s2.0-85013855044&amp;doi=10.1016%2fB978-0-12-372585-1.X5001-3&amp;partnerID=40&amp;md5=d64c9ef81f7c01c2e95af00821d32e08</t>
  </si>
  <si>
    <t>2-s2.0-85032750978</t>
  </si>
  <si>
    <t>rayyan-218689195</t>
  </si>
  <si>
    <t>The evolution of file carving</t>
  </si>
  <si>
    <t>Pal, Anandabrata and Memon, Nasir</t>
  </si>
  <si>
    <t>https://www.scopus.com/inward/record.uri?eid=2-s2.0-85032750978&amp;doi=10.1109%2fMSP.2008.931081&amp;partnerID=40&amp;md5=919826c15eef33f592ed32a6c0040305</t>
  </si>
  <si>
    <t>2-s2.0-33847246009</t>
  </si>
  <si>
    <t>rayyan-218689196</t>
  </si>
  <si>
    <t>Design of the steganography system based on the version 4 internet protocol</t>
  </si>
  <si>
    <t>IEEE International Siberian Conference on Control and Communications 2005, SIBCON 05 - Proceedings</t>
  </si>
  <si>
    <t>Savateev, E.O.</t>
  </si>
  <si>
    <t>https://www.scopus.com/inward/record.uri?eid=2-s2.0-33847246009&amp;partnerID=40&amp;md5=9b038bfb2216ffab27961122933203b8</t>
  </si>
  <si>
    <t>2-s2.0-54049090834</t>
  </si>
  <si>
    <t>rayyan-218689197</t>
  </si>
  <si>
    <t>A steganography scheme in P2P network</t>
  </si>
  <si>
    <t>Proceedings - 2008 4th International Conference on Intelligent Information Hiding and Multimedia Signal Processing, IIH-MSP 2008</t>
  </si>
  <si>
    <t>Li, Zishuai and Sun, Xingming and Wang, Baowei and Wang, Xiaoliang</t>
  </si>
  <si>
    <t>https://www.scopus.com/inward/record.uri?eid=2-s2.0-54049090834&amp;doi=10.1109%2fIIH-MSP.2008.144&amp;partnerID=40&amp;md5=294971e4c086ad95b4d43fb3b78b0889</t>
  </si>
  <si>
    <t>2-s2.0-64949089003</t>
  </si>
  <si>
    <t>rayyan-218689198</t>
  </si>
  <si>
    <t>A novel visual cryptography scheme</t>
  </si>
  <si>
    <t>Proceedings - International Conference on Advanced Computer Control, ICACC 2009</t>
  </si>
  <si>
    <t>Jena, Debasish and Jena, Sanjay Kumar</t>
  </si>
  <si>
    <t>https://www.scopus.com/inward/record.uri?eid=2-s2.0-64949089003&amp;doi=10.1109%2fICACC.2009.109&amp;partnerID=40&amp;md5=effedb9316c6bfd615ea7326596c6cee</t>
  </si>
  <si>
    <t>2-s2.0-34548132851</t>
  </si>
  <si>
    <t>rayyan-218689199</t>
  </si>
  <si>
    <t>The rules of time on NTFS file system</t>
  </si>
  <si>
    <t>Proceedings - SADFE 2007: Second International Workshop on Systematic Approaches to Digital Forensic Engineering</t>
  </si>
  <si>
    <t>Chow, K.P. and Law, Frank Y. W. and Kwan, Michael Y. K. and Lai, Pierre K. Y.</t>
  </si>
  <si>
    <t>https://www.scopus.com/inward/record.uri?eid=2-s2.0-34548132851&amp;doi=10.1109%2fSADFE.2007.22&amp;partnerID=40&amp;md5=ff29b64e43ad73d6cef22c78ce442a47</t>
  </si>
  <si>
    <t>2-s2.0-33947376062</t>
  </si>
  <si>
    <t>rayyan-218689200</t>
  </si>
  <si>
    <t>Text luminance modulation for hardcopy watermarking</t>
  </si>
  <si>
    <t>Borges, Paulo Vinicius Koerich and Mayer, Joceli</t>
  </si>
  <si>
    <t>https://www.scopus.com/inward/record.uri?eid=2-s2.0-33947376062&amp;doi=10.1016%2fj.sigpro.2007.01.029&amp;partnerID=40&amp;md5=0a863968a2edd24a8ee25a3cd69dabbf</t>
  </si>
  <si>
    <t>2-s2.0-34248160605</t>
  </si>
  <si>
    <t>rayyan-218689201</t>
  </si>
  <si>
    <t>A steganographic method based upon JPEG and particle swarm optimization algorithm</t>
  </si>
  <si>
    <t>Li, Xiaoxia and Wang, Jianjun</t>
  </si>
  <si>
    <t>https://www.scopus.com/inward/record.uri?eid=2-s2.0-34248160605&amp;doi=10.1016%2fj.ins.2007.02.008&amp;partnerID=40&amp;md5=1bd65ff21c64986abcf78861ecf425b2</t>
  </si>
  <si>
    <t>2-s2.0-67650660211</t>
  </si>
  <si>
    <t>rayyan-218689202</t>
  </si>
  <si>
    <t>Trust management for secure information flows</t>
  </si>
  <si>
    <t>Srivatsa, Mudhakar and Balfe, Shane and Paterson, Kenneth G. and Rohatgi, Pankaj</t>
  </si>
  <si>
    <t>https://www.scopus.com/inward/record.uri?eid=2-s2.0-67650660211&amp;doi=10.1145%2f1455770.1455794&amp;partnerID=40&amp;md5=1f5f8dec9ea058bfdd232bb2af202442</t>
  </si>
  <si>
    <t>2-s2.0-37449014348</t>
  </si>
  <si>
    <t>rayyan-218689203</t>
  </si>
  <si>
    <t>Text digital watermarking technology based on graph theory</t>
  </si>
  <si>
    <t>Liu, Dong and Sun, Ming and Zhou, Mingtian</t>
  </si>
  <si>
    <t>https://www.scopus.com/inward/record.uri?eid=2-s2.0-37449014348&amp;doi=10.1360%2fcrad20071018&amp;partnerID=40&amp;md5=e3207caf9f3e0adc2c90630dba1a37f3</t>
  </si>
  <si>
    <t>2-s2.0-34047165799</t>
  </si>
  <si>
    <t>rayyan-218689204</t>
  </si>
  <si>
    <t>Anonymizing classification data for privacy preservation</t>
  </si>
  <si>
    <t>Fung, Benjamin C. M. and Wang, Ke and Yu, Philip S.</t>
  </si>
  <si>
    <t>https://www.scopus.com/inward/record.uri?eid=2-s2.0-34047165799&amp;doi=10.1109%2fTKDE.2007.1015&amp;partnerID=40&amp;md5=905d29ef7c9ed015f0733b13559786c0</t>
  </si>
  <si>
    <t>2-s2.0-30144436408</t>
  </si>
  <si>
    <t>rayyan-218689205</t>
  </si>
  <si>
    <t>Interoperability: What it means, why it matters</t>
  </si>
  <si>
    <t>Journal of the American Health Information Management Association</t>
  </si>
  <si>
    <t>Heubusch, Kevin</t>
  </si>
  <si>
    <t>https://www.scopus.com/inward/record.uri?eid=2-s2.0-30144436408&amp;partnerID=40&amp;md5=8091e2047769db46eeccc5bed67686f4</t>
  </si>
  <si>
    <t>American Health Information Management Association</t>
  </si>
  <si>
    <t>2-s2.0-38349106534</t>
  </si>
  <si>
    <t>rayyan-218689206</t>
  </si>
  <si>
    <t>Rapid Business Process Discovery (R-BPD)</t>
  </si>
  <si>
    <t>Ghose, Aditya and Koliadis, George and Chueng, Arthur</t>
  </si>
  <si>
    <t>https://www.scopus.com/inward/record.uri?eid=2-s2.0-38349106534&amp;doi=10.1007%2f978-3-540-75563-0_27&amp;partnerID=40&amp;md5=60d414df24c8c87ecfd3e0f42fb1b433</t>
  </si>
  <si>
    <t>2-s2.0-33746584368</t>
  </si>
  <si>
    <t>rayyan-218689207</t>
  </si>
  <si>
    <t>Embedding covert channels into TCP/IP</t>
  </si>
  <si>
    <t>Murdoch, Steven J. and Lewis, Stephen</t>
  </si>
  <si>
    <t>https://www.scopus.com/inward/record.uri?eid=2-s2.0-33746584368&amp;partnerID=40&amp;md5=bdf44964a9e7c0a975cd88a654ac891c</t>
  </si>
  <si>
    <t>2-s2.0-49249092646</t>
  </si>
  <si>
    <t>rayyan-218689208</t>
  </si>
  <si>
    <t>Usage control enforcement present and future</t>
  </si>
  <si>
    <t>Pretschner, Alexander and Hilty, Manuel and SchÃ¼tz, Florian and Schaefer, Christian and Walter, Thomas</t>
  </si>
  <si>
    <t>https://www.scopus.com/inward/record.uri?eid=2-s2.0-49249092646&amp;doi=10.1109%2fMSP.2008.101&amp;partnerID=40&amp;md5=2193f392ab626ae2df9b026d3dff6c68</t>
  </si>
  <si>
    <t>2-s2.0-68649110054</t>
  </si>
  <si>
    <t>rayyan-218689209</t>
  </si>
  <si>
    <t>Bringing science to digital forensics with standardized forensic corpora</t>
  </si>
  <si>
    <t>Garfinkel, Simson and Farrell, Paul and Roussev, Vassil and Dinolt, George</t>
  </si>
  <si>
    <t>https://www.scopus.com/inward/record.uri?eid=2-s2.0-68649110054&amp;doi=10.1016%2fj.diin.2009.06.016&amp;partnerID=40&amp;md5=5e6c0b3828c9d8f37429023271824dc2</t>
  </si>
  <si>
    <t>2-s2.0-24644470542</t>
  </si>
  <si>
    <t>rayyan-218689210</t>
  </si>
  <si>
    <t>The insider threat to information systems and the effectiveness of ISO17799</t>
  </si>
  <si>
    <t>Theoharidou, Marianthi and Kokolakis, Spyros and Karyda, Maria and Kiountouzis, Evangelos</t>
  </si>
  <si>
    <t>https://www.scopus.com/inward/record.uri?eid=2-s2.0-24644470542&amp;doi=10.1016%2fj.cose.2005.05.002&amp;partnerID=40&amp;md5=57ce622a1413369c2af9a319f98f314d</t>
  </si>
  <si>
    <t>2-s2.0-29844439290</t>
  </si>
  <si>
    <t>rayyan-218689211</t>
  </si>
  <si>
    <t>DBNotes: A post-it system for relational databases based on provenance</t>
  </si>
  <si>
    <t>Chiticariu, Laura and Tan, Wang-Chiew and Vijayvargiya, Gaurav</t>
  </si>
  <si>
    <t>https://www.scopus.com/inward/record.uri?eid=2-s2.0-29844439290&amp;doi=10.1145%2f1066157.1066296&amp;partnerID=40&amp;md5=32941fbff662202339762e17b269fcc1</t>
  </si>
  <si>
    <t>2-s2.0-67649649584</t>
  </si>
  <si>
    <t>rayyan-218689212</t>
  </si>
  <si>
    <t>A model for data leakage detection</t>
  </si>
  <si>
    <t>https://www.scopus.com/inward/record.uri?eid=2-s2.0-67649649584&amp;doi=10.1109%2fICDE.2009.227&amp;partnerID=40&amp;md5=207cf9a851b7a2474d8ca01d417cca80</t>
  </si>
  <si>
    <t>2-s2.0-41549164259</t>
  </si>
  <si>
    <t>rayyan-218689213</t>
  </si>
  <si>
    <t>Private query on encrypted data in multi-user settings</t>
  </si>
  <si>
    <t>Bao, Feng and Deng, Robert H. and Ding, Xuhua and Yang, Yanjiang</t>
  </si>
  <si>
    <t>https://www.scopus.com/inward/record.uri?eid=2-s2.0-41549164259&amp;doi=10.1007%2f978-3-540-79104-1_6&amp;partnerID=40&amp;md5=24be1a71b0fcf4d69b0925d073ee208f</t>
  </si>
  <si>
    <t>2-s2.0-62449111027</t>
  </si>
  <si>
    <t>rayyan-218689214</t>
  </si>
  <si>
    <t>Certificateless signcryption</t>
  </si>
  <si>
    <t>Proceedings of the 2008 ACM Symposium on Information, Computer and Communications Security, ASIACCS '08</t>
  </si>
  <si>
    <t>Barbosa, M. and Farshim, P.</t>
  </si>
  <si>
    <t>https://www.scopus.com/inward/record.uri?eid=2-s2.0-62449111027&amp;doi=10.1145%2f1368310.1368364&amp;partnerID=40&amp;md5=a38d1712b91e61cdbd9fe2596f93d88f</t>
  </si>
  <si>
    <t>2-s2.0-27544454707</t>
  </si>
  <si>
    <t>rayyan-218689215</t>
  </si>
  <si>
    <t>Low-cost traffic analysis of Tor</t>
  </si>
  <si>
    <t>Murdoch, Steven J. and Danezis, George</t>
  </si>
  <si>
    <t>https://www.scopus.com/inward/record.uri?eid=2-s2.0-27544454707&amp;doi=10.1109%2fSP.2005.12&amp;partnerID=40&amp;md5=5b2e3f3be44a8d6e6f1059caa2e7d21f</t>
  </si>
  <si>
    <t>2-s2.0-38849195462</t>
  </si>
  <si>
    <t>rayyan-218689216</t>
  </si>
  <si>
    <t>Exposing digital forgeries in video by detecting duplication</t>
  </si>
  <si>
    <t>MM and Sec'07 - Proceedings of the Multimedia and Security Workshop 2007</t>
  </si>
  <si>
    <t>Wang, Weihong and Farid, Hany</t>
  </si>
  <si>
    <t>https://www.scopus.com/inward/record.uri?eid=2-s2.0-38849195462&amp;doi=10.1145%2f1288869.1288876&amp;partnerID=40&amp;md5=f406ddb3a520a051014b023f68b5d529</t>
  </si>
  <si>
    <t>2-s2.0-58349118819</t>
  </si>
  <si>
    <t>rayyan-218689217</t>
  </si>
  <si>
    <t>Compact proofs of retrievability</t>
  </si>
  <si>
    <t>Shacham, Hovav and Waters, Brent</t>
  </si>
  <si>
    <t>https://www.scopus.com/inward/record.uri?eid=2-s2.0-58349118819&amp;doi=10.1007%2f978-3-540-89255-7_7&amp;partnerID=40&amp;md5=66f41472b3db0340f1a8c72d32c4735b</t>
  </si>
  <si>
    <t>2-s2.0-41749103785</t>
  </si>
  <si>
    <t>rayyan-218689218</t>
  </si>
  <si>
    <t>An analytical framework for evaluating peer-to-peer business models</t>
  </si>
  <si>
    <t>Hughes, Jerald and Lang, Karl R. and Vragov, Roumen</t>
  </si>
  <si>
    <t>https://www.scopus.com/inward/record.uri?eid=2-s2.0-41749103785&amp;doi=10.1016%2fj.elerap.2007.01.001&amp;partnerID=40&amp;md5=6964aae10215aec62c26ce572b6cd029</t>
  </si>
  <si>
    <t>2-s2.0-33846171231</t>
  </si>
  <si>
    <t>rayyan-218689219</t>
  </si>
  <si>
    <t>Skew detection using wavelet decomposition and projection profile analysis</t>
  </si>
  <si>
    <t>Li, Shutao and Shen, Qinghua and Sun, Jun</t>
  </si>
  <si>
    <t>https://www.scopus.com/inward/record.uri?eid=2-s2.0-33846171231&amp;doi=10.1016%2fj.patrec.2006.10.002&amp;partnerID=40&amp;md5=b234a1a2c06a707136ff1b84f85272a2</t>
  </si>
  <si>
    <t>2-s2.0-34447333783</t>
  </si>
  <si>
    <t>rayyan-218689221</t>
  </si>
  <si>
    <t>Applied Cryptanalysis: Breaking Ciphers in the Real World</t>
  </si>
  <si>
    <t>Stamp, Mark and Low, Richard M.</t>
  </si>
  <si>
    <t>https://www.scopus.com/inward/record.uri?eid=2-s2.0-34447333783&amp;doi=10.1002%2f9780470148778&amp;partnerID=40&amp;md5=e23215bd506b8ae51cddc530f80eda2e</t>
  </si>
  <si>
    <t>John Wiley and Sons</t>
  </si>
  <si>
    <t>2-s2.0-31644439484</t>
  </si>
  <si>
    <t>rayyan-218689222</t>
  </si>
  <si>
    <t>A procedure model for process oriented e-government projects</t>
  </si>
  <si>
    <t>Becker, Joerg and Algermissen, Lars and Niehaves, BjÃ¶rn</t>
  </si>
  <si>
    <t>https://www.scopus.com/inward/record.uri?eid=2-s2.0-31644439484&amp;doi=10.1108%2f14637150610643760&amp;partnerID=40&amp;md5=e497f0d36ae8cb91e5fd27a1954e499c</t>
  </si>
  <si>
    <t>2-s2.0-71049161725</t>
  </si>
  <si>
    <t>rayyan-218689223</t>
  </si>
  <si>
    <t>A feasible DRM mechanism for BT-like P2P system</t>
  </si>
  <si>
    <t>Proceedings - 2009 International Symposium on Information Engineering and Electronic Commerce, IEEC 2009</t>
  </si>
  <si>
    <t>Chen, Yu-Yi and Jan, Jinn-Ke and Chi, Yo-Yu and Tsai, Meng-Lin</t>
  </si>
  <si>
    <t>https://www.scopus.com/inward/record.uri?eid=2-s2.0-71049161725&amp;doi=10.1109%2fIEEC.2009.73&amp;partnerID=40&amp;md5=53ad39f8b3c5455a9aeb6174a5299aff</t>
  </si>
  <si>
    <t>2-s2.0-52049118571</t>
  </si>
  <si>
    <t>rayyan-218689224</t>
  </si>
  <si>
    <t>Cover selection steganography method based on similarity of image blocks</t>
  </si>
  <si>
    <t>Proceedings - 8th IEEE International Conference on Computer and Information Technology Workshops, CIT Workshops 2008</t>
  </si>
  <si>
    <t>Sajedi, Hedieh and Jamzad, Mansour</t>
  </si>
  <si>
    <t>https://www.scopus.com/inward/record.uri?eid=2-s2.0-52049118571&amp;doi=10.1109%2fCIT.2008.Workshops.34&amp;partnerID=40&amp;md5=f6e5651189d817216d8a7ed92d3e8085</t>
  </si>
  <si>
    <t>2-s2.0-74049102823</t>
  </si>
  <si>
    <t>rayyan-218689225</t>
  </si>
  <si>
    <t>Provable data possession at untrusted stores</t>
  </si>
  <si>
    <t>Ateniese, Giuseppe and Burns, Randal and Curtmola, Reza and Herring, Joseph and Kissner, Lea and Peterson, Zachary and Song, Dawn</t>
  </si>
  <si>
    <t>https://www.scopus.com/inward/record.uri?eid=2-s2.0-74049102823&amp;doi=10.1145%2f1315245.1315318&amp;partnerID=40&amp;md5=36b902403cc9279e58df7661f5c5948e</t>
  </si>
  <si>
    <t>2-s2.0-85180628784</t>
  </si>
  <si>
    <t>rayyan-218689226</t>
  </si>
  <si>
    <t>Detecting Forged TCP Reset Packets</t>
  </si>
  <si>
    <t>Proceedings of the Symposium on Network and Distributed System Security, NDSS 2009</t>
  </si>
  <si>
    <t>Weaver, Nicholas and Sommer, Robin and Paxson, Vern</t>
  </si>
  <si>
    <t>https://www.scopus.com/inward/record.uri?eid=2-s2.0-85180628784&amp;partnerID=40&amp;md5=e767df3eb5e48fb6d501322ae5ff2e0b</t>
  </si>
  <si>
    <t>2-s2.0-43249109315</t>
  </si>
  <si>
    <t>rayyan-218689227</t>
  </si>
  <si>
    <t>Towards digital rights protection in BitTorrent-like P2P systems</t>
  </si>
  <si>
    <t>Zhang, Xinwen and Liu, Dongyu and Chen, Songqing and Zhang, Zhao and Sandhu, Ravi</t>
  </si>
  <si>
    <t>https://www.scopus.com/inward/record.uri?eid=2-s2.0-43249109315&amp;doi=10.1117%2f12.775129&amp;partnerID=40&amp;md5=7d4f6cf13ec28962038edb58883afbb9</t>
  </si>
  <si>
    <t>2-s2.0-33751110003</t>
  </si>
  <si>
    <t>rayyan-218689228</t>
  </si>
  <si>
    <t>Wavelet based Denial-of-Service detection</t>
  </si>
  <si>
    <t>Carl, Glenn and Brooks, Richard R. and Rai, Suresh</t>
  </si>
  <si>
    <t>https://www.scopus.com/inward/record.uri?eid=2-s2.0-33751110003&amp;doi=10.1016%2fj.cose.2006.08.017&amp;partnerID=40&amp;md5=a6e2a24084f85b0bd29cd7f4585a6444</t>
  </si>
  <si>
    <t>2-s2.0-35448946495</t>
  </si>
  <si>
    <t>rayyan-218689229</t>
  </si>
  <si>
    <t>Provenance in databases</t>
  </si>
  <si>
    <t>Buneman, Peter and Tan, Wang-Chiew</t>
  </si>
  <si>
    <t>https://www.scopus.com/inward/record.uri?eid=2-s2.0-35448946495&amp;doi=10.1145%2f1247480.1247646&amp;partnerID=40&amp;md5=e4a03c49137456ace44e05e1b44d5e05</t>
  </si>
  <si>
    <t>2-s2.0-33846993721</t>
  </si>
  <si>
    <t>rayyan-218689230</t>
  </si>
  <si>
    <t>Color image steganography scheme using set partitioning in hierarchical trees coding, digital Fourier transform and adaptive phase modulation</t>
  </si>
  <si>
    <t>Applied Mathematics and Computation</t>
  </si>
  <si>
    <t>Chen, Wen-Yuan</t>
  </si>
  <si>
    <t>https://www.scopus.com/inward/record.uri?eid=2-s2.0-33846993721&amp;doi=10.1016%2fj.amc.2006.07.041&amp;partnerID=40&amp;md5=8c344470415471c1dfb0c8bf4c4b5c30</t>
  </si>
  <si>
    <t>2-s2.0-67650227790</t>
  </si>
  <si>
    <t>rayyan-218689231</t>
  </si>
  <si>
    <t>Image based steganography and cryptography</t>
  </si>
  <si>
    <t>VISAPP 2007 - 2nd International Conference on Computer Vision Theory and Applications, Proceedings</t>
  </si>
  <si>
    <t>Bloisi, Domenico and Iocchi, Luca</t>
  </si>
  <si>
    <t>https://www.scopus.com/inward/record.uri?eid=2-s2.0-67650227790&amp;partnerID=40&amp;md5=f9d6544a35d91b3314860abe69f9c764</t>
  </si>
  <si>
    <t>2-s2.0-84871671383</t>
  </si>
  <si>
    <t>rayyan-218689232</t>
  </si>
  <si>
    <t>A new model for document management in e-Government systems based on hierarchical process folders</t>
  </si>
  <si>
    <t>Kunis, Raphael and RÃ¼nger, Gudula and Schwind, Michael</t>
  </si>
  <si>
    <t>https://www.scopus.com/inward/record.uri?eid=2-s2.0-84871671383&amp;partnerID=40&amp;md5=5648abfe93a130d2b26157f4e08aca0a</t>
  </si>
  <si>
    <t>2-s2.0-34548731375</t>
  </si>
  <si>
    <t>rayyan-218689233</t>
  </si>
  <si>
    <t>Ciphertext-policy attribute-based encryption</t>
  </si>
  <si>
    <t>Bethencourt, John and Sahai, Amit and Waters, Brent</t>
  </si>
  <si>
    <t>https://www.scopus.com/inward/record.uri?eid=2-s2.0-34548731375&amp;doi=10.1109%2fSP.2007.11&amp;partnerID=40&amp;md5=5f7ac9261e2e7f4ab82e6b40c7e66f21</t>
  </si>
  <si>
    <t>2-s2.0-58449089219</t>
  </si>
  <si>
    <t>rayyan-218689234</t>
  </si>
  <si>
    <t>Overwriting hard drive data: The great wiping controversy</t>
  </si>
  <si>
    <t>Wright, Craig and Kleiman, Dave and Sundhar R.s., Shyaam</t>
  </si>
  <si>
    <t>https://www.scopus.com/inward/record.uri?eid=2-s2.0-58449089219&amp;doi=10.1007%2f978-3-540-89862-7_21&amp;partnerID=40&amp;md5=9cee472f5cc9daae98e4a2b1a2adaf0d</t>
  </si>
  <si>
    <t>2-s2.0-67449113807</t>
  </si>
  <si>
    <t>rayyan-218689235</t>
  </si>
  <si>
    <t>A novel digital watermarking method for new viewpoint video based on depth map</t>
  </si>
  <si>
    <t>Proceedings - 8th International Conference on Intelligent Systems Design and Applications, ISDA 2008</t>
  </si>
  <si>
    <t>Zhu, Ning and Ding, Guiguang and Wang, Jianmin</t>
  </si>
  <si>
    <t>https://www.scopus.com/inward/record.uri?eid=2-s2.0-67449113807&amp;doi=10.1109%2fISDA.2008.157&amp;partnerID=40&amp;md5=9c6550dc21e596b8fce59c2547945181</t>
  </si>
  <si>
    <t>2-s2.0-33745456200</t>
  </si>
  <si>
    <t>rayyan-218689236</t>
  </si>
  <si>
    <t>Fileprints: Identifying file types by n-gram analysis</t>
  </si>
  <si>
    <t>Proceedings from the 6th Annual IEEE System, Man and Cybernetics Information Assurance Workshop, SMC 2005</t>
  </si>
  <si>
    <t>Li, Wei-Jen and Wang, Ke and Stolfo, Salvatore J. and Herzog, Benjamin</t>
  </si>
  <si>
    <t>https://www.scopus.com/inward/record.uri?eid=2-s2.0-33745456200&amp;doi=10.1109%2fIAW.2005.1495935&amp;partnerID=40&amp;md5=c803116192edc8f0d30b3f1aded1966d</t>
  </si>
  <si>
    <t>2-s2.0-54049151661</t>
  </si>
  <si>
    <t>rayyan-218689237</t>
  </si>
  <si>
    <t>Traceable multimedia fingerprinting based on the multilevel user grouping</t>
  </si>
  <si>
    <t>2008 IEEE International Conference on Multimedia and Expo, ICME 2008 - Proceedings</t>
  </si>
  <si>
    <t>Lin, Yu-Tzu and Wu, Ja-Ling</t>
  </si>
  <si>
    <t>https://www.scopus.com/inward/record.uri?eid=2-s2.0-54049151661&amp;doi=10.1109%2fICME.2008.4607442&amp;partnerID=40&amp;md5=6541728f77952885e73efe398a626b6b</t>
  </si>
  <si>
    <t>2-s2.0-31444456909</t>
  </si>
  <si>
    <t>rayyan-218689238</t>
  </si>
  <si>
    <t>A survey of data provenance in e-science</t>
  </si>
  <si>
    <t>Simmhan, Yogesh L. and Plale, Beth and Gannon, Dennis</t>
  </si>
  <si>
    <t>https://www.scopus.com/inward/record.uri?eid=2-s2.0-31444456909&amp;doi=10.1145%2f1084805.1084812&amp;partnerID=40&amp;md5=53f927f6f754b4bd01f0d089a34c42ca</t>
  </si>
  <si>
    <t>2-s2.0-57349168440</t>
  </si>
  <si>
    <t>rayyan-218689239</t>
  </si>
  <si>
    <t>Investigating web services on the world wide web</t>
  </si>
  <si>
    <t>Proceeding of the 17th International Conference on World Wide Web 2008, WWW'08</t>
  </si>
  <si>
    <t>Al-Masri, Eyhab and Mahmoud, Qusay H.</t>
  </si>
  <si>
    <t>https://www.scopus.com/inward/record.uri?eid=2-s2.0-57349168440&amp;doi=10.1145%2f1367497.1367605&amp;partnerID=40&amp;md5=c5a79bbbf6352f27f00c1c37d2ceaa01</t>
  </si>
  <si>
    <t>2-s2.0-65349118445</t>
  </si>
  <si>
    <t>rayyan-218689240</t>
  </si>
  <si>
    <t>Resistance Is Futile: But It Is Slowing the Pace of EHR Adoption Nonetheless</t>
  </si>
  <si>
    <t>Ford, Eric W. and Menachemi, Nir and Peterson, Lori T. and Huerta, Timothy R.</t>
  </si>
  <si>
    <t>https://www.scopus.com/inward/record.uri?eid=2-s2.0-65349118445&amp;doi=10.1197%2fjamia.M3042&amp;partnerID=40&amp;md5=c74c029f039ff729d22cb9888d587620</t>
  </si>
  <si>
    <t>2-s2.0-34548166799</t>
  </si>
  <si>
    <t>rayyan-218689241</t>
  </si>
  <si>
    <t>Potential of electronic personal health records</t>
  </si>
  <si>
    <t>British Medical Journal</t>
  </si>
  <si>
    <t>Pagliari, Claudia and Detmer, Don and Singleton, Peter</t>
  </si>
  <si>
    <t>https://www.scopus.com/inward/record.uri?eid=2-s2.0-34548166799&amp;doi=10.1136%2fbmj.39279.482963.ad&amp;partnerID=40&amp;md5=238dc6fe77e5cc11befdb1c4548a2e0d</t>
  </si>
  <si>
    <t>2-s2.0-43949129749</t>
  </si>
  <si>
    <t>rayyan-218689242</t>
  </si>
  <si>
    <t>Challenges to EHR implementation in electronic- versus paper-based office practices</t>
  </si>
  <si>
    <t>Journal of General Internal Medicine</t>
  </si>
  <si>
    <t>Zandieh, Stephanie O. and Yoon-Flannery, Kahyun and Kuperman, Gilad J. and Langsam, Daniel J. and Hyman, Daniel and Kaushal, Rainu</t>
  </si>
  <si>
    <t>https://www.scopus.com/inward/record.uri?eid=2-s2.0-43949129749&amp;doi=10.1007%2fs11606-008-0573-5&amp;partnerID=40&amp;md5=e8b00e1ffa88c73bf1f48b23dcec784e</t>
  </si>
  <si>
    <t>2-s2.0-44949125398</t>
  </si>
  <si>
    <t>rayyan-218689243</t>
  </si>
  <si>
    <t>Methods for image authentication: A survey</t>
  </si>
  <si>
    <t>Haouzia, Adil and Noumeir, Rita</t>
  </si>
  <si>
    <t>https://www.scopus.com/inward/record.uri?eid=2-s2.0-44949125398&amp;doi=10.1007%2fs11042-007-0154-3&amp;partnerID=40&amp;md5=d5721fdca953d512a7f22f445f7cc466</t>
  </si>
  <si>
    <t>2-s2.0-35648999482</t>
  </si>
  <si>
    <t>rayyan-218689244</t>
  </si>
  <si>
    <t>International organizations ICTs policies: E-democracy and e-government for political development</t>
  </si>
  <si>
    <t>Review of Policy Research</t>
  </si>
  <si>
    <t>Amoretti, Francesco</t>
  </si>
  <si>
    <t>https://www.scopus.com/inward/record.uri?eid=2-s2.0-35648999482&amp;doi=10.1111%2fj.1541-1338.2007.00286.x&amp;partnerID=40&amp;md5=906ca91852b20d4ddac199f8332256e8</t>
  </si>
  <si>
    <t>2-s2.0-61449168010</t>
  </si>
  <si>
    <t>rayyan-218689245</t>
  </si>
  <si>
    <t>A groupwise association test for rare mutations using a weighted sum statistic</t>
  </si>
  <si>
    <t>PLoS Genetics</t>
  </si>
  <si>
    <t>Madsen, Bo Eskerod and Browning, Sharon R.</t>
  </si>
  <si>
    <t>https://www.scopus.com/inward/record.uri?eid=2-s2.0-61449168010&amp;doi=10.1371%2fjournal.pgen.1000384&amp;partnerID=40&amp;md5=a64fa7fb6bcf1961bcf807e5b14602e3</t>
  </si>
  <si>
    <t>2-s2.0-44049104382</t>
  </si>
  <si>
    <t>rayyan-218689246</t>
  </si>
  <si>
    <t>Semantic web for E-government service delivery integration</t>
  </si>
  <si>
    <t>Proceedings - International Conference on Information Technology: New Generations, ITNG 2008</t>
  </si>
  <si>
    <t>Sanati, Farzad and Lu, Jie</t>
  </si>
  <si>
    <t>https://www.scopus.com/inward/record.uri?eid=2-s2.0-44049104382&amp;doi=10.1109%2fITNG.2008.120&amp;partnerID=40&amp;md5=d78401aaaa72aa45a1355d866f0e7334</t>
  </si>
  <si>
    <t>2-s2.0-46449107334</t>
  </si>
  <si>
    <t>rayyan-218689247</t>
  </si>
  <si>
    <t>An efficient linguistic steganography for Chinese text</t>
  </si>
  <si>
    <t>Proceedings of the 2007 IEEE International Conference on Multimedia and Expo, ICME 2007</t>
  </si>
  <si>
    <t>Liu, Yuling and Sun, Xingming and Gan, Can and Wang, Hong</t>
  </si>
  <si>
    <t>https://www.scopus.com/inward/record.uri?eid=2-s2.0-46449107334&amp;partnerID=40&amp;md5=d8a505b4d432383d531bf94b67ebe826</t>
  </si>
  <si>
    <t>2-s2.0-34548070244</t>
  </si>
  <si>
    <t>rayyan-218689248</t>
  </si>
  <si>
    <t>Exposing digital forgeries in interlaced and deinterlaced video</t>
  </si>
  <si>
    <t>https://www.scopus.com/inward/record.uri?eid=2-s2.0-34548070244&amp;doi=10.1109%2fTIFS.2007.902661&amp;partnerID=40&amp;md5=7664c1f0888f2cf9bb2d4d113c5b87cd</t>
  </si>
  <si>
    <t>2-s2.0-33947611402</t>
  </si>
  <si>
    <t>rayyan-218689249</t>
  </si>
  <si>
    <t>Pattern-based data hiding for binary image authentication by connectivity-preserving</t>
  </si>
  <si>
    <t>Yang, Huijuan and Kot, Alex C.</t>
  </si>
  <si>
    <t>https://www.scopus.com/inward/record.uri?eid=2-s2.0-33947611402&amp;doi=10.1109%2fTMM.2006.887990&amp;partnerID=40&amp;md5=63befd4b1641f9326ac5251f15ebc124</t>
  </si>
  <si>
    <t>2-s2.0-33749055124</t>
  </si>
  <si>
    <t>rayyan-218689250</t>
  </si>
  <si>
    <t>A practical implementation of transparent encryption and separation of duties in enterprise databases: Protection against external and internal attacks on databases</t>
  </si>
  <si>
    <t>Proceedings - Seventh IEEE International Conference on E-Commerce Technology, CEC 2005</t>
  </si>
  <si>
    <t>Mattsson, Ulf T.</t>
  </si>
  <si>
    <t>https://www.scopus.com/inward/record.uri?eid=2-s2.0-33749055124&amp;doi=10.1109%2fICECT.2005.9&amp;partnerID=40&amp;md5=a6426ee78075e3e6273a6ad8cd99e23e</t>
  </si>
  <si>
    <t>2-s2.0-22844440736</t>
  </si>
  <si>
    <t>rayyan-218689251</t>
  </si>
  <si>
    <t>Survey of digital watermarking</t>
  </si>
  <si>
    <t>Yin, Hao and Lin, Chuang and Qiu, Feng and Ding, Rong</t>
  </si>
  <si>
    <t>https://www.scopus.com/inward/record.uri?eid=2-s2.0-22844440736&amp;doi=10.1360%2fcrad20050701&amp;partnerID=40&amp;md5=14f413b9163102c419ee7ce25a9441ea</t>
  </si>
  <si>
    <t>2-s2.0-78650760549</t>
  </si>
  <si>
    <t>rayyan-218689252</t>
  </si>
  <si>
    <t>SAT: Situation-aware trust architecture for vehicular networks</t>
  </si>
  <si>
    <t>MobiArch'08 - Proceedings of the 3rd International Workshop on Mobility in the Evolving Internet Architecture</t>
  </si>
  <si>
    <t>Hong, Xiaoyan and Huang, Dijiang and Gerla, Mario and Cao, Zhen</t>
  </si>
  <si>
    <t>https://www.scopus.com/inward/record.uri?eid=2-s2.0-78650760549&amp;doi=10.1145%2f1403007.1403015&amp;partnerID=40&amp;md5=04307b8f3b982c4e67aad79ac4807edc</t>
  </si>
  <si>
    <t>2-s2.0-22144480299</t>
  </si>
  <si>
    <t>rayyan-218689253</t>
  </si>
  <si>
    <t>Epileptic seizure detection using dynamic wavelet network</t>
  </si>
  <si>
    <t>Subasi, Abdulhamit</t>
  </si>
  <si>
    <t>https://www.scopus.com/inward/record.uri?eid=2-s2.0-22144480299&amp;doi=10.1016%2fj.eswa.2005.04.007&amp;partnerID=40&amp;md5=a0246d753e32db9e8f9a1135b908b312</t>
  </si>
  <si>
    <t>2-s2.0-85144997591</t>
  </si>
  <si>
    <t>rayyan-218689254</t>
  </si>
  <si>
    <t>The geopolitics of internet control: Censorship, sovereignty, and cyberspace</t>
  </si>
  <si>
    <t>Routledge Handbook of Internet Politics</t>
  </si>
  <si>
    <t>Deibert, Ronald J.</t>
  </si>
  <si>
    <t>https://www.scopus.com/inward/record.uri?eid=2-s2.0-85144997591&amp;doi=10.4324%2f9780203962541-27&amp;partnerID=40&amp;md5=df294c427ef968ea438a22f7ffd36f7e</t>
  </si>
  <si>
    <t>2-s2.0-33847656645</t>
  </si>
  <si>
    <t>rayyan-218689255</t>
  </si>
  <si>
    <t>Taking advantages of a disadvantage: Digital forensics and steganography using document metadata</t>
  </si>
  <si>
    <t>Castiglione, A. and De Santis, A. and Soriente, C.</t>
  </si>
  <si>
    <t>https://www.scopus.com/inward/record.uri?eid=2-s2.0-33847656645&amp;doi=10.1016%2fj.jss.2006.07.006&amp;partnerID=40&amp;md5=e8cb4b1c18fa7b9e77d59e8b7eb33f7b</t>
  </si>
  <si>
    <t>2-s2.0-58049189955</t>
  </si>
  <si>
    <t>rayyan-218689256</t>
  </si>
  <si>
    <t>Efficient steganography based on a data decomposition mechanism</t>
  </si>
  <si>
    <t>3rd International Conference on Communications and Networking in China, ChinaCom 2008</t>
  </si>
  <si>
    <t>Zhang, Xinpeng and Wang, Shuozhong and Zhang, Weiming</t>
  </si>
  <si>
    <t>https://www.scopus.com/inward/record.uri?eid=2-s2.0-58049189955&amp;doi=10.1109%2fCHINACOM.2008.4685253&amp;partnerID=40&amp;md5=e7d2b06108acd34d73b7f2a7bcf99205</t>
  </si>
  <si>
    <t>2-s2.0-77952361637</t>
  </si>
  <si>
    <t>rayyan-218689257</t>
  </si>
  <si>
    <t>Chosen-ciphertext secure proxy re-encryption</t>
  </si>
  <si>
    <t>Canetti, Ran and Hohenberger, Susan</t>
  </si>
  <si>
    <t>https://www.scopus.com/inward/record.uri?eid=2-s2.0-77952361637&amp;doi=10.1145%2f1315245.1315269&amp;partnerID=40&amp;md5=9b82e5eb4afd7d5b801816777bacb9fe</t>
  </si>
  <si>
    <t>2-s2.0-70350389843</t>
  </si>
  <si>
    <t>rayyan-218689258</t>
  </si>
  <si>
    <t>Enabling public verifiability and data dynamics for storage security in cloud computing</t>
  </si>
  <si>
    <t>Wang, Qian and Wang, Cong and Li, Jin and Ren, Kui and Lou, Wenjing</t>
  </si>
  <si>
    <t>https://www.scopus.com/inward/record.uri?eid=2-s2.0-70350389843&amp;doi=10.1007%2f978-3-642-04444-1_22&amp;partnerID=40&amp;md5=60fe517eb0f0a56f8a11067f966c7278</t>
  </si>
  <si>
    <t>2-s2.0-24944451092</t>
  </si>
  <si>
    <t>rayyan-218689259</t>
  </si>
  <si>
    <t>On space-time interest points</t>
  </si>
  <si>
    <t>Laptev, Ivan</t>
  </si>
  <si>
    <t>https://www.scopus.com/inward/record.uri?eid=2-s2.0-24944451092&amp;doi=10.1007%2fs11263-005-1838-7&amp;partnerID=40&amp;md5=dda9af92f17f3dfbd34b54461c12004a</t>
  </si>
  <si>
    <t>2-s2.0-66449136652</t>
  </si>
  <si>
    <t>rayyan-218689260</t>
  </si>
  <si>
    <t>Adoption of electronic health records in the presence of privacy concerns: The elaboration likelihood modeland individual persuasion</t>
  </si>
  <si>
    <t>MIS Quarterly: Management Information Systems</t>
  </si>
  <si>
    <t>Angst, Corey M. and Agarwal, Ritu</t>
  </si>
  <si>
    <t>https://www.scopus.com/inward/record.uri?eid=2-s2.0-66449136652&amp;doi=10.2307%2f20650295&amp;partnerID=40&amp;md5=d5a0ba4612f167d68fadd40022643563</t>
  </si>
  <si>
    <t>Management Information Systems Research Center</t>
  </si>
  <si>
    <t>2-s2.0-39449126219</t>
  </si>
  <si>
    <t>rayyan-218689261</t>
  </si>
  <si>
    <t>Determining image origin and integrity using sensor noise</t>
  </si>
  <si>
    <t>Chen, Mo and Fridrich, Jessica and Goljan, Miroslav and LukÃ¡Å¡, Jan</t>
  </si>
  <si>
    <t>https://www.scopus.com/inward/record.uri?eid=2-s2.0-39449126219&amp;doi=10.1109%2fTIFS.2007.916285&amp;partnerID=40&amp;md5=2535e574a52fea7437cf0e353166072d</t>
  </si>
  <si>
    <t>2-s2.0-33750696320</t>
  </si>
  <si>
    <t>rayyan-218689262</t>
  </si>
  <si>
    <t>Off-line keyword guessing attacks on recent keyword search schemes over encrypted data</t>
  </si>
  <si>
    <t>Byun, Jin Wook and Rhee, Hyun Suk and Park, Hyun-A and Lee, Dong Hoon</t>
  </si>
  <si>
    <t>https://www.scopus.com/inward/record.uri?eid=2-s2.0-33750696320&amp;doi=10.1007%2f11844662_6&amp;partnerID=40&amp;md5=1fa746c5179c41a29bfbb349791fd8ac</t>
  </si>
  <si>
    <t>2-s2.0-84885411965</t>
  </si>
  <si>
    <t>rayyan-218689263</t>
  </si>
  <si>
    <t>Secure key storage with PUFs</t>
  </si>
  <si>
    <t>Security with Noisy Data: On Private Biometrics, Secure Key Storage and Anti-Counterfeiting</t>
  </si>
  <si>
    <t>Skoric, Boris and Schrijen, Geert-Jan and Tuyls, Pim and Ignatenko, Tanya and Willems, Frans</t>
  </si>
  <si>
    <t>https://www.scopus.com/inward/record.uri?eid=2-s2.0-84885411965&amp;doi=10.1007%2f978-1-84628-984-2_16&amp;partnerID=40&amp;md5=5d5d7f8afa524a4dd1d95a8d244dffd2</t>
  </si>
  <si>
    <t>2-s2.0-48249093845</t>
  </si>
  <si>
    <t>rayyan-218689264</t>
  </si>
  <si>
    <t>Generalizations of pixel-value differencing steganography for data hiding in images</t>
  </si>
  <si>
    <t>Fundamenta Informaticae</t>
  </si>
  <si>
    <t>Liu, Jen-Chang and Shih, Ming-Hong</t>
  </si>
  <si>
    <t>https://www.scopus.com/inward/record.uri?eid=2-s2.0-48249093845&amp;partnerID=40&amp;md5=8a732b6f4aa2bc18367fe1e433ab9e72</t>
  </si>
  <si>
    <t>2-s2.0-55749098975</t>
  </si>
  <si>
    <t>rayyan-218689265</t>
  </si>
  <si>
    <t>Data hiding method using image interpolation</t>
  </si>
  <si>
    <t>Jung, Ki-Hyun and Yoo, Kee-Young</t>
  </si>
  <si>
    <t>https://www.scopus.com/inward/record.uri?eid=2-s2.0-55749098975&amp;doi=10.1016%2fj.csi.2008.06.001&amp;partnerID=40&amp;md5=e9118ee801fe37aa2f3228630133dc33</t>
  </si>
  <si>
    <t>2-s2.0-56649091138</t>
  </si>
  <si>
    <t>rayyan-218689266</t>
  </si>
  <si>
    <t>A novel audio steganalysis based on high-order statistics of a distortion measure with hausdorff distance</t>
  </si>
  <si>
    <t>Liu, Yali and Chiang, Ken and Corbett, Cherita and Archibald, Rennie and Mukherjee, Biswanath and Ghosal, Dipak</t>
  </si>
  <si>
    <t>https://www.scopus.com/inward/record.uri?eid=2-s2.0-56649091138&amp;doi=10.1007%2f978-3-540-85886-7_33&amp;partnerID=40&amp;md5=874137ac4e8a035960c3905508c8c3e2</t>
  </si>
  <si>
    <t>2-s2.0-18444412301</t>
  </si>
  <si>
    <t>rayyan-218689267</t>
  </si>
  <si>
    <t>Analysing the vulnerability of protocols to produce known-pair and chosen-text attacks</t>
  </si>
  <si>
    <t>Electronic Notes in Theoretical Computer Science</t>
  </si>
  <si>
    <t>Kremer, Steve and Ryan, Mark D.</t>
  </si>
  <si>
    <t>https://www.scopus.com/inward/record.uri?eid=2-s2.0-18444412301&amp;doi=10.1016%2fj.entcs.2004.11.043&amp;partnerID=40&amp;md5=0b985fda8243fd64e6babbcc518ff380</t>
  </si>
  <si>
    <t>2-s2.0-73349112862</t>
  </si>
  <si>
    <t>rayyan-218689268</t>
  </si>
  <si>
    <t>Database Encryption - An Overview of Contemporary Challenges and Design Considerations</t>
  </si>
  <si>
    <t>Shmueli, Erez and Vaisenberg, Ronen and Elovici, Yuval and Glezer, Chanan</t>
  </si>
  <si>
    <t>https://www.scopus.com/inward/record.uri?eid=2-s2.0-73349112862&amp;doi=10.1145%2f1815933.1815940&amp;partnerID=40&amp;md5=33cad832f613b3b83e8eab7a14aaeb28</t>
  </si>
  <si>
    <t>2-s2.0-34547240272</t>
  </si>
  <si>
    <t>rayyan-218689269</t>
  </si>
  <si>
    <t>Searchable symmetric encryption: Improved definitions and efficient constructions</t>
  </si>
  <si>
    <t>Curtmola, Reza and Garay, Juan and Kamara, Seny and Ostrovsky, Rafail</t>
  </si>
  <si>
    <t>https://www.scopus.com/inward/record.uri?eid=2-s2.0-34547240272&amp;doi=10.1145%2f1180405.1180417&amp;partnerID=40&amp;md5=68fd519f12acfe05261678ccbdb76571</t>
  </si>
  <si>
    <t>2-s2.0-55349140789</t>
  </si>
  <si>
    <t>rayyan-218689270</t>
  </si>
  <si>
    <t>Provenance tracking with bit vectors</t>
  </si>
  <si>
    <t>Proceedings - The 4th International Symposium on Information Assurance and Security, IAS 2008</t>
  </si>
  <si>
    <t>Gadang, Siddharta S. and Panda, Brajendra and Hoag, Joseph E.</t>
  </si>
  <si>
    <t>https://www.scopus.com/inward/record.uri?eid=2-s2.0-55349140789&amp;doi=10.1109%2fIAS.2008.47&amp;partnerID=40&amp;md5=82da27c2da21fd0de2ff509aea0e33e9</t>
  </si>
  <si>
    <t>2-s2.0-51549099211</t>
  </si>
  <si>
    <t>rayyan-218689271</t>
  </si>
  <si>
    <t>Interoperability registries in eGovernment: Developing a semantically rich repository for electronic services and documents of the new public administration</t>
  </si>
  <si>
    <t>Charalabidis, Yannis and Askounis, Dimitris</t>
  </si>
  <si>
    <t>https://www.scopus.com/inward/record.uri?eid=2-s2.0-51549099211&amp;doi=10.1109%2fHICSS.2008.218&amp;partnerID=40&amp;md5=5f3e0507897ec146b342a29a01a589cc</t>
  </si>
  <si>
    <t>2-s2.0-74549129331</t>
  </si>
  <si>
    <t>rayyan-218689272</t>
  </si>
  <si>
    <t>Reversible and blind database watermarking using difference expansion</t>
  </si>
  <si>
    <t>Gupta, Gaurav and Pieprzyk, Josef</t>
  </si>
  <si>
    <t>https://www.scopus.com/inward/record.uri?eid=2-s2.0-74549129331&amp;doi=10.4018%2fjdcf.2009040104&amp;partnerID=40&amp;md5=140f7a5d23af31a17297301433eadf54</t>
  </si>
  <si>
    <t>2-s2.0-33745134401</t>
  </si>
  <si>
    <t>rayyan-218689273</t>
  </si>
  <si>
    <t>Searchable encryption revisited: Consistency properties, relation to anonymous IBE, and extensions</t>
  </si>
  <si>
    <t>Abdalla, Michel and Bellare, Mihir and Catalano, Dario and Kiltz, Eike and Kohno, Tadayoshi and Lange, Tanja and Malone-Lee, John and Neven, Gregory and Paillier, Pascal and Shi, Haixia</t>
  </si>
  <si>
    <t>https://www.scopus.com/inward/record.uri?eid=2-s2.0-33745134401&amp;partnerID=40&amp;md5=5446cb139dab65ad49d64c5f775faa6c</t>
  </si>
  <si>
    <t>2-s2.0-34548476740</t>
  </si>
  <si>
    <t>rayyan-218689274</t>
  </si>
  <si>
    <t>Document page segmentation using neuro-fuzzy approach</t>
  </si>
  <si>
    <t>Caponetti, Laura and Castiello, Ciro and GÃ³recki, PrzemysÅ‚aw</t>
  </si>
  <si>
    <t>https://www.scopus.com/inward/record.uri?eid=2-s2.0-34548476740&amp;doi=10.1016%2fj.asoc.2006.11.008&amp;partnerID=40&amp;md5=9e910e8139d0a38bb1cfe9598ee1089b</t>
  </si>
  <si>
    <t>2-s2.0-36649016018</t>
  </si>
  <si>
    <t>rayyan-218689275</t>
  </si>
  <si>
    <t>Watermarking relational databases using optimization based techniques</t>
  </si>
  <si>
    <t>Shehab, Mohamed and Bertino, Elisa and Ghafoor, Arif</t>
  </si>
  <si>
    <t>https://www.scopus.com/inward/record.uri?eid=2-s2.0-36649016018&amp;doi=10.1109%2fTKDE.2007.190668&amp;partnerID=40&amp;md5=fe52a042009c18c08fee116cdb94fe5a</t>
  </si>
  <si>
    <t>2-s2.0-31644432005</t>
  </si>
  <si>
    <t>rayyan-218689276</t>
  </si>
  <si>
    <t>Ontologies for e-document management in public administration</t>
  </si>
  <si>
    <t>Klischewski, Ralf</t>
  </si>
  <si>
    <t>https://www.scopus.com/inward/record.uri?eid=2-s2.0-31644432005&amp;doi=10.1108%2f14637150610643742&amp;partnerID=40&amp;md5=3c5c67accba0bf6fb186e0dbce667ff2</t>
  </si>
  <si>
    <t>2-s2.0-35048901123</t>
  </si>
  <si>
    <t>rayyan-218689277</t>
  </si>
  <si>
    <t>Public key encryption with keyword search</t>
  </si>
  <si>
    <t>Boneh, Dan and Crescenzo, Giovanni Di and Ostrovsky, Rafail and Persiano, Giuseppe</t>
  </si>
  <si>
    <t>https://www.scopus.com/inward/record.uri?eid=2-s2.0-35048901123&amp;doi=10.1007%2f978-3-540-24676-3_30&amp;partnerID=40&amp;md5=0171cae682a2364ec658adef80f9db5e</t>
  </si>
  <si>
    <t>2-s2.0-84925950121</t>
  </si>
  <si>
    <t>rayyan-218689278</t>
  </si>
  <si>
    <t>Key factors in e-government information system security</t>
  </si>
  <si>
    <t>18th Bled eConference eIntegration in Action - Conference Proceedings</t>
  </si>
  <si>
    <t>Smith, Stephen and Jamieson, Rodger</t>
  </si>
  <si>
    <t>https://www.scopus.com/inward/record.uri?eid=2-s2.0-84925950121&amp;partnerID=40&amp;md5=789870c7a64233323c08dbd52b8ffab3</t>
  </si>
  <si>
    <t>Bled eCommerce Conference</t>
  </si>
  <si>
    <t>2-s2.0-34047228408</t>
  </si>
  <si>
    <t>rayyan-218689279</t>
  </si>
  <si>
    <t>Nonlinear collusion attacks on independent fingerprints for multimedia</t>
  </si>
  <si>
    <t>Zhao, Hong and Wu, Min and Wang, Z. Jane and Liu, K.J. Ray</t>
  </si>
  <si>
    <t>https://www.scopus.com/inward/record.uri?eid=2-s2.0-34047228408&amp;doi=10.1109%2fICME.2003.1220992&amp;partnerID=40&amp;md5=62c122c39468098a9152448b60b285eb</t>
  </si>
  <si>
    <t>2-s2.0-8844280843</t>
  </si>
  <si>
    <t>rayyan-218689280</t>
  </si>
  <si>
    <t>UCID - An uncompressed colour image database</t>
  </si>
  <si>
    <t>Schaefer, Gerald and Stich, Michal</t>
  </si>
  <si>
    <t>https://www.scopus.com/inward/record.uri?eid=2-s2.0-8844280843&amp;doi=10.1117%2f12.525375&amp;partnerID=40&amp;md5=87071951906fec221027592d873a41fc</t>
  </si>
  <si>
    <t>2-s2.0-0034966261</t>
  </si>
  <si>
    <t>rayyan-218689281</t>
  </si>
  <si>
    <t>Models and languages for digital rights</t>
  </si>
  <si>
    <t>Proceedings of the Hawaii International Conference on System Sciences</t>
  </si>
  <si>
    <t>Gunter, Carl A. and Weeks, Stephen T. and Wright, Andrew K.</t>
  </si>
  <si>
    <t>https://www.scopus.com/inward/record.uri?eid=2-s2.0-0034966261&amp;doi=10.1109%2fHICSS.2001.927271&amp;partnerID=40&amp;md5=f770d458566f02b422b1c56f7da28b31</t>
  </si>
  <si>
    <t>2-s2.0-0036821537</t>
  </si>
  <si>
    <t>rayyan-218689282</t>
  </si>
  <si>
    <t>Recovering traceability links between code and documentation</t>
  </si>
  <si>
    <t>IEEE Transactions on Software Engineering</t>
  </si>
  <si>
    <t>Antoniol, Giuliano and Canfora, Gerardo and Casazza, Gerardo and De Lucia, Andrea and Merlo, Ettore</t>
  </si>
  <si>
    <t>https://www.scopus.com/inward/record.uri?eid=2-s2.0-0036821537&amp;doi=10.1109%2fTSE.2002.1041053&amp;partnerID=40&amp;md5=c123dcde4ac597592db48c3058653924</t>
  </si>
  <si>
    <t>2-s2.0-84947808606</t>
  </si>
  <si>
    <t>rayyan-218689283</t>
  </si>
  <si>
    <t>NTRU: A ring-based public key cryptosystem</t>
  </si>
  <si>
    <t>Hoffstein, Jeffrey and Pipher, Jill and Silverman, Joseph H.</t>
  </si>
  <si>
    <t>https://www.scopus.com/inward/record.uri?eid=2-s2.0-84947808606&amp;doi=10.1007%2fbfb0054868&amp;partnerID=40&amp;md5=a7dcc408858203dd75001303d3425b21</t>
  </si>
  <si>
    <t>2-s2.0-0034188648</t>
  </si>
  <si>
    <t>rayyan-218689284</t>
  </si>
  <si>
    <t>Tracing traitors</t>
  </si>
  <si>
    <t>Chor, Benny and Fiat, Amos and Naor, Moni and Pinkas, Benny</t>
  </si>
  <si>
    <t>https://www.scopus.com/inward/record.uri?eid=2-s2.0-0034188648&amp;doi=10.1109%2f18.841169&amp;partnerID=40&amp;md5=ef82a63dbe37620a2161555a053479f1</t>
  </si>
  <si>
    <t>IEEE</t>
  </si>
  <si>
    <t>2-s2.0-0029464112</t>
  </si>
  <si>
    <t>rayyan-218689285</t>
  </si>
  <si>
    <t>Techniques for data hiding</t>
  </si>
  <si>
    <t>Bender, Walter R. and Gruhl, Daniel and Morimoto, Norishige</t>
  </si>
  <si>
    <t>https://www.scopus.com/inward/record.uri?eid=2-s2.0-0029464112&amp;partnerID=40&amp;md5=70b45e467e4c392cfa1a590bcc602231</t>
  </si>
  <si>
    <t>2-s2.0-0033701079</t>
  </si>
  <si>
    <t>rayyan-218689286</t>
  </si>
  <si>
    <t>Countermeasures for unintentional and intentional video watermarking attacks</t>
  </si>
  <si>
    <t>Deguillaume, Frederic and Csurka, Gabriela and Pun, Thierry</t>
  </si>
  <si>
    <t>https://www.scopus.com/inward/record.uri?eid=2-s2.0-0033701079&amp;partnerID=40&amp;md5=9a093886a4a449c8d49ce6c4a39585d8</t>
  </si>
  <si>
    <t>2-s2.0-0031624340</t>
  </si>
  <si>
    <t>rayyan-218689287</t>
  </si>
  <si>
    <t>Reversible data mixing procedure for efficient public-key encryption</t>
  </si>
  <si>
    <t>Matyas, Mike and Peyravian, Mohammad and Roginsky, Allen and Zunic, Nev</t>
  </si>
  <si>
    <t>https://www.scopus.com/inward/record.uri?eid=2-s2.0-0031624340&amp;doi=10.1016%2fS0167-4048%2898%2980340-4&amp;partnerID=40&amp;md5=61e0315d1c0d944ec1790143147b24d4</t>
  </si>
  <si>
    <t>2-s2.0-0032634857</t>
  </si>
  <si>
    <t>rayyan-218689288</t>
  </si>
  <si>
    <t>Multimedia watermarking techniques</t>
  </si>
  <si>
    <t>Hartung, Frank and Kutter, Martin</t>
  </si>
  <si>
    <t>https://www.scopus.com/inward/record.uri?eid=2-s2.0-0032634857&amp;doi=10.1109%2f5.771066&amp;partnerID=40&amp;md5=b8fdaa11c356275a2f942e9b1845a898</t>
  </si>
  <si>
    <t>2-s2.0-0034973888</t>
  </si>
  <si>
    <t>rayyan-218689289</t>
  </si>
  <si>
    <t>Integrating e-government infrastructures through secure xml document containers</t>
  </si>
  <si>
    <t>Greunz, Markus and Schopp, Bernd and Haes, Joachim</t>
  </si>
  <si>
    <t>https://www.scopus.com/inward/record.uri?eid=2-s2.0-0034973888&amp;doi=10.1109%2fHICSS.2001.926518&amp;partnerID=40&amp;md5=497c8b7d2df69d8a53605e2e29521f5b</t>
  </si>
  <si>
    <t>2-s2.0-10944251971</t>
  </si>
  <si>
    <t>rayyan-218689290</t>
  </si>
  <si>
    <t>Data obfuscation: Anonymity and desensitlzation of usable data sets</t>
  </si>
  <si>
    <t>Bakken, David E. and Parameswaran, Rupa and Blough, Douglas M. and Franz, Andy A. and Palmer, T.Y.J.</t>
  </si>
  <si>
    <t>https://www.scopus.com/inward/record.uri?eid=2-s2.0-10944251971&amp;doi=10.1109%2fMSP.2004.97&amp;partnerID=40&amp;md5=1910e07769e15dfdaab256993015b38e</t>
  </si>
  <si>
    <t>2-s2.0-0030704505</t>
  </si>
  <si>
    <t>rayyan-218689291</t>
  </si>
  <si>
    <t>Asymmetric fingerprinting for larger collusions</t>
  </si>
  <si>
    <t>Pfitzmann, Birgit and Waidner, Michael</t>
  </si>
  <si>
    <t>https://www.scopus.com/inward/record.uri?eid=2-s2.0-0030704505&amp;doi=10.1145%2f266420.266453&amp;partnerID=40&amp;md5=1eb302ecd3de99649c700ef9ea490ba0</t>
  </si>
  <si>
    <t>ACM</t>
  </si>
  <si>
    <t>2-s2.0-3042742327</t>
  </si>
  <si>
    <t>rayyan-218689292</t>
  </si>
  <si>
    <t>Hide and seek: An introduction to steganography</t>
  </si>
  <si>
    <t>Provos, Niels and Honeyman, Peter</t>
  </si>
  <si>
    <t>https://www.scopus.com/inward/record.uri?eid=2-s2.0-3042742327&amp;doi=10.1109%2fMSECP.2003.1203220&amp;partnerID=40&amp;md5=a2607c21c55f1826762b71c95e1970f7</t>
  </si>
  <si>
    <t>2-s2.0-84937814312</t>
  </si>
  <si>
    <t>rayyan-218689293</t>
  </si>
  <si>
    <t>F5-a steganographic algorithm high capacity despite better steganalysis</t>
  </si>
  <si>
    <t>Westfeld, Andreas</t>
  </si>
  <si>
    <t>https://www.scopus.com/inward/record.uri?eid=2-s2.0-84937814312&amp;doi=10.1007%2f3-540-45496-9_21&amp;partnerID=40&amp;md5=8692ac557b1c20da3dfa61a85276e404</t>
  </si>
  <si>
    <t>2-s2.0-0036613562</t>
  </si>
  <si>
    <t>rayyan-218689294</t>
  </si>
  <si>
    <t>Special issue on electrical impedance imaging</t>
  </si>
  <si>
    <t>Newell, Jonathan C. and Isaacson, David and Mueller, Jennifer L.</t>
  </si>
  <si>
    <t>https://www.scopus.com/inward/record.uri?eid=2-s2.0-0036613562&amp;doi=10.1109%2fTMI.2002.801183&amp;partnerID=40&amp;md5=3e68d2a67fc909f16fe5c86dce4126aa</t>
  </si>
  <si>
    <t>2-s2.0-0030205766</t>
  </si>
  <si>
    <t>rayyan-218689295</t>
  </si>
  <si>
    <t>Watermarking digital images for copyright protection</t>
  </si>
  <si>
    <t>Ruanaidh, J.J.K.Ã“. and Dowling, W.J. and Boland, F.M.</t>
  </si>
  <si>
    <t>https://www.scopus.com/inward/record.uri?eid=2-s2.0-0030205766&amp;doi=10.1049%2fip-vis%3a19960711&amp;partnerID=40&amp;md5=8e2b7c189fe6ddb51f4bdd3fad0df394</t>
  </si>
  <si>
    <t>2-s2.0-0034787093</t>
  </si>
  <si>
    <t>rayyan-218689296</t>
  </si>
  <si>
    <t>Reliable detection of LSB steganography in color and grayscale images</t>
  </si>
  <si>
    <t>Proceedings of the ACM International Multimedia Conference and Exhibition</t>
  </si>
  <si>
    <t>Fridrich, J. and Goljan, M. and Du, R.</t>
  </si>
  <si>
    <t>https://www.scopus.com/inward/record.uri?eid=2-s2.0-0034787093&amp;doi=10.1145%2f1232454.1232466&amp;partnerID=40&amp;md5=60d413cfc5e23e1eb07f517538c4221e</t>
  </si>
  <si>
    <t>2-s2.0-13244251141</t>
  </si>
  <si>
    <t>rayyan-218689297</t>
  </si>
  <si>
    <t>Exposing digital forgeries by detecting traces of resampling</t>
  </si>
  <si>
    <t>Popescu, Alin C. and Farid, Hany</t>
  </si>
  <si>
    <t>https://www.scopus.com/inward/record.uri?eid=2-s2.0-13244251141&amp;doi=10.1109%2fTSP.2004.839932&amp;partnerID=40&amp;md5=0bbf9bf3f11a4245ff4b197562c13956</t>
  </si>
  <si>
    <t>2-s2.0-0036293565</t>
  </si>
  <si>
    <t>rayyan-218689298</t>
  </si>
  <si>
    <t>Collusion-resistant fingerprinting for multimedia</t>
  </si>
  <si>
    <t>Trappe, Wade and Wu, Min and Liu, K.J. Ray</t>
  </si>
  <si>
    <t>https://www.scopus.com/inward/record.uri?eid=2-s2.0-0036293565&amp;doi=10.1109%2fICASSP.2002.5745361&amp;partnerID=40&amp;md5=dd3ce17b94962416bd688448bea290b0</t>
  </si>
  <si>
    <t>2-s2.0-0032070303</t>
  </si>
  <si>
    <t>rayyan-218689299</t>
  </si>
  <si>
    <t>On the limits of steganography</t>
  </si>
  <si>
    <t>Anderson, Ross J. and Petitcolas, Fabien A. P.</t>
  </si>
  <si>
    <t>https://www.scopus.com/inward/record.uri?eid=2-s2.0-0032070303&amp;doi=10.1109%2f49.668971&amp;partnerID=40&amp;md5=7ac72e012ebf68afc9b3321c4513d87d</t>
  </si>
  <si>
    <t>2-s2.0-84932157534</t>
  </si>
  <si>
    <t>rayyan-218689300</t>
  </si>
  <si>
    <t>A feature calibration method for watermarking of document images</t>
  </si>
  <si>
    <t>Proceedings of the International Conference on Document Analysis and Recognition, ICDAR</t>
  </si>
  <si>
    <t>Amano, Tomio and Misaki, Daigo</t>
  </si>
  <si>
    <t>https://www.scopus.com/inward/record.uri?eid=2-s2.0-84932157534&amp;doi=10.1109%2fICDAR.1999.791732&amp;partnerID=40&amp;md5=411826dbeb0e512fc13a859c70e2f8f4</t>
  </si>
  <si>
    <t>2-s2.0-0042594382</t>
  </si>
  <si>
    <t>rayyan-218689301</t>
  </si>
  <si>
    <t>Modified patchwork algorithm: A novel audio watermarking scheme</t>
  </si>
  <si>
    <t>IEEE Transactions on Speech and Audio Processing</t>
  </si>
  <si>
    <t>Yeo, In-Kwon and Joong Kim, Hyoung</t>
  </si>
  <si>
    <t>https://www.scopus.com/inward/record.uri?eid=2-s2.0-0042594382&amp;doi=10.1109%2fTSA.2003.812145&amp;partnerID=40&amp;md5=da90fe267959ebe0a057473a98fbdcfa</t>
  </si>
  <si>
    <t>2-s2.0-0037151693</t>
  </si>
  <si>
    <t>rayyan-218689302</t>
  </si>
  <si>
    <t>WHIM: Watermarking multicast video with a hierarchy of intermediaries</t>
  </si>
  <si>
    <t>Judge, Paul and Ammar, Mostafa</t>
  </si>
  <si>
    <t>https://www.scopus.com/inward/record.uri?eid=2-s2.0-0037151693&amp;doi=10.1016%2fS1389-1286%2802%2900227-X&amp;partnerID=40&amp;md5=38b4a25ed0add150f7f85c1ab5983c21</t>
  </si>
  <si>
    <t>2-s2.0-30844462113</t>
  </si>
  <si>
    <t>rayyan-218689303</t>
  </si>
  <si>
    <t>Napster users between community and clientele: The formation regulation of a sociotechnical group</t>
  </si>
  <si>
    <t>Sociologie du Travail</t>
  </si>
  <si>
    <t>Beuscart, Jean-Samuel</t>
  </si>
  <si>
    <t>https://www.scopus.com/inward/record.uri?eid=2-s2.0-30844462113&amp;doi=10.1016%2fj.soctra.2005.08.003&amp;partnerID=40&amp;md5=4c14ae54320e2956a2365a1748c1d353</t>
  </si>
  <si>
    <t>Elsevier Masson SAS</t>
  </si>
  <si>
    <t>2-s2.0-1242286401</t>
  </si>
  <si>
    <t>rayyan-218689304</t>
  </si>
  <si>
    <t>The future of computer forensics: A needs analysis survey</t>
  </si>
  <si>
    <t>Rogers, Marcus K. and Seigfried, Kate</t>
  </si>
  <si>
    <t>https://www.scopus.com/inward/record.uri?eid=2-s2.0-1242286401&amp;doi=10.1016%2fj.cose.2004.01.003&amp;partnerID=40&amp;md5=28cec69051b9cac4b23ace199207bb0f</t>
  </si>
  <si>
    <t>2-s2.0-84947733945</t>
  </si>
  <si>
    <t>rayyan-218689305</t>
  </si>
  <si>
    <t>Data provenance: Some basic issues</t>
  </si>
  <si>
    <t>Buneman, Peter and Khanna, Sanjeev and Tan, Wang-Chiew</t>
  </si>
  <si>
    <t>https://www.scopus.com/inward/record.uri?eid=2-s2.0-84947733945&amp;doi=10.1007%2f3-540-44450-5_6&amp;partnerID=40&amp;md5=9c625899f0861be46154d6c5d4a1fbff</t>
  </si>
  <si>
    <t>2-s2.0-0032657326</t>
  </si>
  <si>
    <t>rayyan-218689306</t>
  </si>
  <si>
    <t>Persistent access control to prevent piracy of digital information</t>
  </si>
  <si>
    <t>Schneck, Paul B.</t>
  </si>
  <si>
    <t>https://www.scopus.com/inward/record.uri?eid=2-s2.0-0032657326&amp;doi=10.1109%2f5.771075&amp;partnerID=40&amp;md5=7fc128685d3bab81574ecc2d2d7fcebe</t>
  </si>
  <si>
    <t>2-s2.0-0032208441</t>
  </si>
  <si>
    <t>rayyan-218689307</t>
  </si>
  <si>
    <t>Software engineering as seen through its research literature: a study in co-word analysis</t>
  </si>
  <si>
    <t>Journal of the American Society for Information Science</t>
  </si>
  <si>
    <t>Coulter, N. and Monarch, I. and Konda, S.</t>
  </si>
  <si>
    <t>https://www.scopus.com/inward/record.uri?eid=2-s2.0-0032208441&amp;doi=10.1002%2f%28SICI%291097-4571%281998%2949%3a13%3c1206%3a%3aAID-ASI7%3e3.0.CO%3b2-F&amp;partnerID=40&amp;md5=b898ceb615d1146b46f0af0da061ee01</t>
  </si>
  <si>
    <t>John Wiley &amp; Sons Inc</t>
  </si>
  <si>
    <t>2-s2.0-0031336278</t>
  </si>
  <si>
    <t>rayyan-218689308</t>
  </si>
  <si>
    <t>PCASSO: Applying and extending state-of-the-art security in the healthcare domain</t>
  </si>
  <si>
    <t>Annual Computer Security Applications Conference</t>
  </si>
  <si>
    <t>Baker, Dixie B. and Barnhart, Robert M. and Buss, Teresa T.</t>
  </si>
  <si>
    <t>https://www.scopus.com/inward/record.uri?eid=2-s2.0-0031336278&amp;partnerID=40&amp;md5=6525702412ecb4e4209781d618b73800</t>
  </si>
  <si>
    <t>IEEE Comp Soc</t>
  </si>
  <si>
    <t>2-s2.0-3242759877</t>
  </si>
  <si>
    <t>rayyan-218689309</t>
  </si>
  <si>
    <t>Data hiding in binary image for authentication and annotation</t>
  </si>
  <si>
    <t>Wu, Min and Liu, Bede</t>
  </si>
  <si>
    <t>https://www.scopus.com/inward/record.uri?eid=2-s2.0-3242759877&amp;doi=10.1109%2fTMM.2004.830814&amp;partnerID=40&amp;md5=b0a46c9b32f592132eb03284557bdff3</t>
  </si>
  <si>
    <t>2-s2.0-0141862029</t>
  </si>
  <si>
    <t>rayyan-218689310</t>
  </si>
  <si>
    <t>Reversible Data Embedding Using a Difference Expansion</t>
  </si>
  <si>
    <t>Tian, Jun</t>
  </si>
  <si>
    <t>https://www.scopus.com/inward/record.uri?eid=2-s2.0-0141862029&amp;doi=10.1109%2fTCSVT.2003.815962&amp;partnerID=40&amp;md5=ada509c64d9920eb6e078fc04c6e3b7f</t>
  </si>
  <si>
    <t>2-s2.0-85084160704</t>
  </si>
  <si>
    <t>rayyan-218689311</t>
  </si>
  <si>
    <t>Defending against statistical steganalysis</t>
  </si>
  <si>
    <t>Proceedings of the 10th USENIX Security Symposium</t>
  </si>
  <si>
    <t>Provos, Niels</t>
  </si>
  <si>
    <t>https://www.scopus.com/inward/record.uri?eid=2-s2.0-85084160704&amp;partnerID=40&amp;md5=8c7e57ca829e69c69b15b40b4a9f97a8</t>
  </si>
  <si>
    <t>2-s2.0-0032095654</t>
  </si>
  <si>
    <t>rayyan-218689312</t>
  </si>
  <si>
    <t>Multimedia data-embedding and watermarking technologies</t>
  </si>
  <si>
    <t>Swanson, Mitchell D. and Kobayashi, Mei and Tewfik, Ahmed H.</t>
  </si>
  <si>
    <t>https://www.scopus.com/inward/record.uri?eid=2-s2.0-0032095654&amp;doi=10.1109%2f5.687830&amp;partnerID=40&amp;md5=c12053455bef800bf3db151fb1594803</t>
  </si>
  <si>
    <t>2-s2.0-61649119545</t>
  </si>
  <si>
    <t>rayyan-218689313</t>
  </si>
  <si>
    <t>Detection of block DCT-based steganography in gray-scale images</t>
  </si>
  <si>
    <t>Proceedings of 2002 IEEE Workshop on Multimedia Signal Processing, MMSP 2002</t>
  </si>
  <si>
    <t>Manikopoulos, Constantine and Shi, Yun-Qing and Song, Sui and Zhang, Zheng and Ni, Zhicheng and Zou, Dekun</t>
  </si>
  <si>
    <t>https://www.scopus.com/inward/record.uri?eid=2-s2.0-61649119545&amp;doi=10.1109%2fMMSP.2002.1203319&amp;partnerID=40&amp;md5=f61e66bc379d9c58938ef45b943c8b98</t>
  </si>
  <si>
    <t>2-s2.0-43549085766</t>
  </si>
  <si>
    <t>rayyan-218689314</t>
  </si>
  <si>
    <t>Intrusion recognition using neural networks</t>
  </si>
  <si>
    <t>Proceedings of the Third Workshop - 2005 IEEE Intelligent Data Acquisition and Advanced Computing Systems: Technology and Applications, IDAACS 2005</t>
  </si>
  <si>
    <t>Golovko, Vladimir and Kochurko, Pavel</t>
  </si>
  <si>
    <t>https://www.scopus.com/inward/record.uri?eid=2-s2.0-43549085766&amp;doi=10.1109%2fIDAACS.2005.282950&amp;partnerID=40&amp;md5=f4fb871a0f6acc309064a37c92983362</t>
  </si>
  <si>
    <t>2-s2.0-0032072279</t>
  </si>
  <si>
    <t>rayyan-218689315</t>
  </si>
  <si>
    <t>Image-adaptive watermarking using visual models</t>
  </si>
  <si>
    <t>Podilchuk, Christine I. and Zeng, Wenjun</t>
  </si>
  <si>
    <t>https://www.scopus.com/inward/record.uri?eid=2-s2.0-0032072279&amp;doi=10.1109%2f49.668975&amp;partnerID=40&amp;md5=9a32d8ee03f97ea57ef7cb463121c435</t>
  </si>
  <si>
    <t>2-s2.0-84946840347</t>
  </si>
  <si>
    <t>rayyan-218689316</t>
  </si>
  <si>
    <t>Short signatures from the weil pairing</t>
  </si>
  <si>
    <t>Boneh, Dan and Lynn, Ben and Shacham, Hovav</t>
  </si>
  <si>
    <t>https://www.scopus.com/inward/record.uri?eid=2-s2.0-84946840347&amp;doi=10.1007%2f3-540-45682-1_30&amp;partnerID=40&amp;md5=33395b072e3c06bd3c365727dc7a4e7f</t>
  </si>
  <si>
    <t>2-s2.0-84957663275</t>
  </si>
  <si>
    <t>rayyan-218689317</t>
  </si>
  <si>
    <t>Watercasting: Distributed watermarking of multicast media</t>
  </si>
  <si>
    <t>Brown, Ian and Perkins, Colin and Crowcroft, Jon</t>
  </si>
  <si>
    <t>https://www.scopus.com/inward/record.uri?eid=2-s2.0-84957663275&amp;doi=10.1007%2f978-3-540-46703-8_18&amp;partnerID=40&amp;md5=6d56be782cbcfedf8ba67b69371ae13e</t>
  </si>
  <si>
    <t>2-s2.0-0012695734</t>
  </si>
  <si>
    <t>rayyan-218689318</t>
  </si>
  <si>
    <t>Comparison of the maps of science</t>
  </si>
  <si>
    <t>Cahlik, Tomas</t>
  </si>
  <si>
    <t>https://www.scopus.com/inward/record.uri?eid=2-s2.0-0012695734&amp;doi=10.1023%2fA%3a1010581421990&amp;partnerID=40&amp;md5=e90c530c6a1a3730127478249e04cc72</t>
  </si>
  <si>
    <t>2-s2.0-84957873374</t>
  </si>
  <si>
    <t>rayyan-218689319</t>
  </si>
  <si>
    <t>The steganographic file system</t>
  </si>
  <si>
    <t>Anderson, Ross and Needham, Roger and Shamir, Adi</t>
  </si>
  <si>
    <t>https://www.scopus.com/inward/record.uri?eid=2-s2.0-84957873374&amp;doi=10.1007%2f3-540-49380-8_6&amp;partnerID=40&amp;md5=eb197200164132524ec70cebaff37eb0</t>
  </si>
  <si>
    <t>2-s2.0-0037861995</t>
  </si>
  <si>
    <t>rayyan-218689320</t>
  </si>
  <si>
    <t>Electrical impedance tomography (EIT): A review</t>
  </si>
  <si>
    <t>Journal of Medical Engineering and Technology</t>
  </si>
  <si>
    <t>Brown, B.H.</t>
  </si>
  <si>
    <t>https://www.scopus.com/inward/record.uri?eid=2-s2.0-0037861995&amp;doi=10.1080%2f0309190021000059687&amp;partnerID=40&amp;md5=cad48d28f2391c5e2af97c958d2847a2</t>
  </si>
  <si>
    <t>2-s2.0-18744407845</t>
  </si>
  <si>
    <t>rayyan-218689321</t>
  </si>
  <si>
    <t>Functional SNPs in the lymphotoxin-Î± gene that are associated with susceptibility to myocardial infarction</t>
  </si>
  <si>
    <t>Nature Genetics</t>
  </si>
  <si>
    <t>Ozaki, Kouichi and Ohnishi, Yozo and Iida, Aritoshi and Sekine, Akihiko and Yamada, Ryo and Tsunoda, Tatsuhiko and Sato, Hiroshi and Sato, Hideyuki and Hori, Masatsugu and Nakamura, Yusuke and Tanaka, Toshihiro</t>
  </si>
  <si>
    <t>https://www.scopus.com/inward/record.uri?eid=2-s2.0-18744407845&amp;doi=10.1038%2fng1047&amp;partnerID=40&amp;md5=531cda0ec43345add39820e2874c3578</t>
  </si>
  <si>
    <t>2-s2.0-0038343100</t>
  </si>
  <si>
    <t>rayyan-218689322</t>
  </si>
  <si>
    <t>Magic touch: A simple object location tracking system enabling the development of physical-virtual artefacts in office environments</t>
  </si>
  <si>
    <t>Pederson, Thomas</t>
  </si>
  <si>
    <t>https://www.scopus.com/inward/record.uri?eid=2-s2.0-0038343100&amp;doi=10.1007%2fs007790170031&amp;partnerID=40&amp;md5=1ae8b6adb0ed76fc15b220fa48bfc902</t>
  </si>
  <si>
    <t>Springer-Verlag London Ltd</t>
  </si>
  <si>
    <t>2-s2.0-0037399342</t>
  </si>
  <si>
    <t>rayyan-218689323</t>
  </si>
  <si>
    <t>Digital fingerprinting codes: Problem statements, constructions, identification of traitors</t>
  </si>
  <si>
    <t>Barg, Alexander and Blakley, G.R. and Kabatiansky, Grigory A.</t>
  </si>
  <si>
    <t>https://www.scopus.com/inward/record.uri?eid=2-s2.0-0037399342&amp;doi=10.1109%2fTIT.2003.809570&amp;partnerID=40&amp;md5=3cd96c16ee066ed38ab735313622119e</t>
  </si>
  <si>
    <t>2-s2.0-18844420548</t>
  </si>
  <si>
    <t>rayyan-218689324</t>
  </si>
  <si>
    <t>Tamper detection and localization for categorical data using fragile watermarks</t>
  </si>
  <si>
    <t>DRM 2004: Proceedings of the Fourth ACM Workshop on Digital Rights Management</t>
  </si>
  <si>
    <t>Li, Yingjiu and Guo, Huiping and Jajodia, S.</t>
  </si>
  <si>
    <t>https://www.scopus.com/inward/record.uri?eid=2-s2.0-18844420548&amp;doi=10.1145%2f1029146.1029159&amp;partnerID=40&amp;md5=45639b5790b9d2382abc236b0077c5b8</t>
  </si>
  <si>
    <t>2-s2.0-0033705124</t>
  </si>
  <si>
    <t>rayyan-218689325</t>
  </si>
  <si>
    <t>Practical techniques for searches on encrypted data</t>
  </si>
  <si>
    <t>Proceedings of the IEEE Computer Society Symposium on Research in Security and Privacy</t>
  </si>
  <si>
    <t>Song, Dawn Xiaodong and Wagner, David and Perrig, Adrian</t>
  </si>
  <si>
    <t>https://www.scopus.com/inward/record.uri?eid=2-s2.0-0033705124&amp;partnerID=40&amp;md5=fd1544decbfc39d30fe7740f3f37ad8f</t>
  </si>
  <si>
    <t>2-s2.0-0032072064</t>
  </si>
  <si>
    <t>rayyan-218689326</t>
  </si>
  <si>
    <t>Watermarking of uncompressed and compressed video</t>
  </si>
  <si>
    <t>Hartung, Frank and Girod, Bernd</t>
  </si>
  <si>
    <t>https://www.scopus.com/inward/record.uri?eid=2-s2.0-0032072064&amp;doi=10.1016%2fs0165-1684%2898%2900011-5&amp;partnerID=40&amp;md5=19a8f0884731af4fbb5fdaef57efa9d6</t>
  </si>
  <si>
    <t>2-s2.0-0031996445</t>
  </si>
  <si>
    <t>rayyan-218689327</t>
  </si>
  <si>
    <t>Exploring steganography: Seeing the unseen</t>
  </si>
  <si>
    <t>Johnson, Neil F. and Jajodia, Sushil</t>
  </si>
  <si>
    <t>https://www.scopus.com/inward/record.uri?eid=2-s2.0-0031996445&amp;doi=10.1109%2fMC.1998.4655281&amp;partnerID=40&amp;md5=f3ab06830b2a0f6f83450e334d13bd78</t>
  </si>
  <si>
    <t>2-s2.0-21644437974</t>
  </si>
  <si>
    <t>rayyan-218689328</t>
  </si>
  <si>
    <t>The google file system</t>
  </si>
  <si>
    <t>Operating Systems Review (ACM)</t>
  </si>
  <si>
    <t>Ghemawat, Sanjay and Gobioff, Howard and Leung, Shun-Tak</t>
  </si>
  <si>
    <t>https://www.scopus.com/inward/record.uri?eid=2-s2.0-21644437974&amp;doi=10.1145%2f1165389.945450&amp;partnerID=40&amp;md5=4d31e616e52ad50ec51b37b0ce1c0139</t>
  </si>
  <si>
    <t>2-s2.0-84947921901</t>
  </si>
  <si>
    <t>rayyan-218689329</t>
  </si>
  <si>
    <t>Chameleon â€” A new kind of stream cipher</t>
  </si>
  <si>
    <t>Anderson, Ross and Manifavas, Charalampos</t>
  </si>
  <si>
    <t>https://www.scopus.com/inward/record.uri?eid=2-s2.0-84947921901&amp;doi=10.1007%2fbfb0052339&amp;partnerID=40&amp;md5=d9fe9acfb147653155a2effc52c50b07</t>
  </si>
  <si>
    <t>2-s2.0-84957628646</t>
  </si>
  <si>
    <t>rayyan-218689330</t>
  </si>
  <si>
    <t>Scramble all, encrypt small</t>
  </si>
  <si>
    <t>Jakobsson, Markus and Stern, Julien P. and Yung, Moti</t>
  </si>
  <si>
    <t>https://www.scopus.com/inward/record.uri?eid=2-s2.0-84957628646&amp;doi=10.1007%2f3-540-48519-8_8&amp;partnerID=40&amp;md5=82a04f499f0640b28c10b9b94eba2a6d</t>
  </si>
  <si>
    <t>2-s2.0-84957670625</t>
  </si>
  <si>
    <t>rayyan-218689331</t>
  </si>
  <si>
    <t>Collusion-secure fingerprinting for digital data</t>
  </si>
  <si>
    <t>Boneh, Dan and Shaw, James</t>
  </si>
  <si>
    <t>https://www.scopus.com/inward/record.uri?eid=2-s2.0-84957670625&amp;doi=10.1007%2f3-540-44750-4_36&amp;partnerID=40&amp;md5=d1c5f9cae10a400731fad92a5e17a1f6</t>
  </si>
  <si>
    <t>2-s2.0-0029394108</t>
  </si>
  <si>
    <t>rayyan-218689332</t>
  </si>
  <si>
    <t>Electronic Marking and Identification Techniques to Discourage Document Copying</t>
  </si>
  <si>
    <t>Brassil, Jack T. and Low, Steven and Maxemchuk, Nicholas F. and O'Gorman, Lawrence</t>
  </si>
  <si>
    <t>https://www.scopus.com/inward/record.uri?eid=2-s2.0-0029394108&amp;doi=10.1109%2f49.464718&amp;partnerID=40&amp;md5=7f186d7ed2e6fed0c4e9e6453d401646</t>
  </si>
  <si>
    <t>2-s2.0-0029700344</t>
  </si>
  <si>
    <t>rayyan-218689333</t>
  </si>
  <si>
    <t>Decentralized trust management</t>
  </si>
  <si>
    <t>Blaze, Matt and Feigenbaum, Joan and Lacy, Jack</t>
  </si>
  <si>
    <t>https://www.scopus.com/inward/record.uri?eid=2-s2.0-0029700344&amp;partnerID=40&amp;md5=456ebe60498b7f52f18045d571779c03</t>
  </si>
  <si>
    <t>2-s2.0-57349142855</t>
  </si>
  <si>
    <t>rayyan-218689334</t>
  </si>
  <si>
    <t>Pastry: Scalable, decentralized object location, and routing for large-scale peer-to-peer systems</t>
  </si>
  <si>
    <t>Rowstron, Antony and Druschel, Peter</t>
  </si>
  <si>
    <t>https://www.scopus.com/inward/record.uri?eid=2-s2.0-57349142855&amp;doi=10.1007%2f3-540-45518-3_18&amp;partnerID=40&amp;md5=3dd0358b46ac020a753f2972e656f7e7</t>
  </si>
  <si>
    <t>2-s2.0-0036488240</t>
  </si>
  <si>
    <t>rayyan-218689335</t>
  </si>
  <si>
    <t>Lossless data embedding-new paradigm in digital watermarking</t>
  </si>
  <si>
    <t>Eurasip Journal on Applied Signal Processing</t>
  </si>
  <si>
    <t>Fridrich, Jessica and Goljan, Miroslav and Du, Rui</t>
  </si>
  <si>
    <t>https://www.scopus.com/inward/record.uri?eid=2-s2.0-0036488240&amp;doi=10.1155%2fs1110865702000537&amp;partnerID=40&amp;md5=1bc3609f3d129a93ed3b690b0a6f81eb</t>
  </si>
  <si>
    <t>2-s2.0-0034835799</t>
  </si>
  <si>
    <t>rayyan-218689336</t>
  </si>
  <si>
    <t>Understanding trust management systems</t>
  </si>
  <si>
    <t>Weeks, S.</t>
  </si>
  <si>
    <t>https://www.scopus.com/inward/record.uri?eid=2-s2.0-0034835799&amp;partnerID=40&amp;md5=67d5273188296f58f122801ba2cedcda</t>
  </si>
  <si>
    <t>2-s2.0-0000676728</t>
  </si>
  <si>
    <t>rayyan-218689337</t>
  </si>
  <si>
    <t>Combining digital watermarks and collusion secure fingerprints for digital images</t>
  </si>
  <si>
    <t>Journal of Electronic Imaging</t>
  </si>
  <si>
    <t>Dittmann, Jana and Schmitt, Peter and Saar, Eva and Schwenk, JÃ¶rg and Ueberberg, Johannes</t>
  </si>
  <si>
    <t>https://www.scopus.com/inward/record.uri?eid=2-s2.0-0000676728&amp;doi=10.1117%2f1.1287729&amp;partnerID=40&amp;md5=3887d747c3dae7f0ee0a5a422430f62a</t>
  </si>
  <si>
    <t>2-s2.0-0035696915</t>
  </si>
  <si>
    <t>rayyan-218689338</t>
  </si>
  <si>
    <t>Identifying, understanding, and analyzing critical infrastructure interdependencies</t>
  </si>
  <si>
    <t>IEEE Control Systems Magazine</t>
  </si>
  <si>
    <t>Rinaldi, Steven M. and Peerenboom, James P. and Kelly, Terrence K.</t>
  </si>
  <si>
    <t>https://www.scopus.com/inward/record.uri?eid=2-s2.0-0035696915&amp;doi=10.1109%2f37.969131&amp;partnerID=40&amp;md5=6c87717b5049c67aa620518afcebc233</t>
  </si>
  <si>
    <t>2-s2.0-0032225081</t>
  </si>
  <si>
    <t>rayyan-218689339</t>
  </si>
  <si>
    <t>A robust embedded data from wavelet coefficients</t>
  </si>
  <si>
    <t>Chae, J.J. and Manjunath, B.S.</t>
  </si>
  <si>
    <t>https://www.scopus.com/inward/record.uri?eid=2-s2.0-0032225081&amp;doi=10.1117%2f12.298463&amp;partnerID=40&amp;md5=bfec35b6fbbd67644b6969355192a7b6</t>
  </si>
  <si>
    <t>2-s2.0-0036450555</t>
  </si>
  <si>
    <t>rayyan-218689340</t>
  </si>
  <si>
    <t>On steganalysis of Random LSB embedding in continuous-tone images</t>
  </si>
  <si>
    <t>IEEE International Conference on Image Processing</t>
  </si>
  <si>
    <t>Dumitrescu, Sorina and Wu, Xiaolin and Memon, Nasir</t>
  </si>
  <si>
    <t>https://www.scopus.com/inward/record.uri?eid=2-s2.0-0036450555&amp;partnerID=40&amp;md5=83de55cceea2079040d506a4a11b3fc7</t>
  </si>
  <si>
    <t>2-s2.0-84889600748</t>
  </si>
  <si>
    <t>rayyan-218689341</t>
  </si>
  <si>
    <t>Statistical image differences, degradation features, and character distance metrics</t>
  </si>
  <si>
    <t>International Journal on Document Analysis and Recognition</t>
  </si>
  <si>
    <t>Smith, Elisa Barney and Qiu, Xiaohui</t>
  </si>
  <si>
    <t>https://www.scopus.com/inward/record.uri?eid=2-s2.0-84889600748&amp;doi=10.1007%2fs10032-003-0117-9&amp;partnerID=40&amp;md5=bef77446b288d29311895dcbe7e26cad</t>
  </si>
  <si>
    <t>2-s2.0-0242613544</t>
  </si>
  <si>
    <t>rayyan-218689342</t>
  </si>
  <si>
    <t>The DigiBox: A self-protecting container for information commerce</t>
  </si>
  <si>
    <t>1st USENIX Workshop on Electronic Commerce, EC 1995</t>
  </si>
  <si>
    <t>Sibert, Olin and Bernstein, David and van Wie, David</t>
  </si>
  <si>
    <t>https://www.scopus.com/inward/record.uri?eid=2-s2.0-0242613544&amp;partnerID=40&amp;md5=6f491c6f62688e68098900130f979f94</t>
  </si>
  <si>
    <t>2-s2.0-0031362116</t>
  </si>
  <si>
    <t>rayyan-218689344</t>
  </si>
  <si>
    <t>Secure spread spectrum watermarking for multimedia</t>
  </si>
  <si>
    <t>Cox, Ingemar J. and Kilian, Joe and Leighton, F. Thomson and Shamoon, Talal</t>
  </si>
  <si>
    <t>https://www.scopus.com/inward/record.uri?eid=2-s2.0-0031362116&amp;doi=10.1109%2f83.650120&amp;partnerID=40&amp;md5=9303cbf4e96683286f3013be352b285d</t>
  </si>
  <si>
    <t>2-s2.0-11844252006</t>
  </si>
  <si>
    <t>rayyan-218689345</t>
  </si>
  <si>
    <t>Cyber warfare: Steganography vs. steganalysis</t>
  </si>
  <si>
    <t>Wang, Huaiqing and Wang, Shuozhong</t>
  </si>
  <si>
    <t>https://www.scopus.com/inward/record.uri?eid=2-s2.0-11844252006&amp;doi=10.1145%2f1022594.1022597&amp;partnerID=40&amp;md5=438535db9f4935e3557ab4047c1dae47</t>
  </si>
  <si>
    <t>2-s2.0-0348003132</t>
  </si>
  <si>
    <t>rayyan-218689346</t>
  </si>
  <si>
    <t>The State of Elliptic Curve Cryptography</t>
  </si>
  <si>
    <t>Koblitz, Neal and Menezes, Alfred and Vanstone, Scott</t>
  </si>
  <si>
    <t>https://www.scopus.com/inward/record.uri?eid=2-s2.0-0348003132&amp;doi=10.1023%2fa%3a1008354106356&amp;partnerID=40&amp;md5=96982452fdbdc677e54728f9bd59d129</t>
  </si>
  <si>
    <t>2-s2.0-4544353623</t>
  </si>
  <si>
    <t>rayyan-218689347</t>
  </si>
  <si>
    <t>Data hiding via phase manipulation of audio signals</t>
  </si>
  <si>
    <t>Dong, Xiaoxiao and Bocko, Mark F. and Ignjatovic, Zeljko</t>
  </si>
  <si>
    <t>https://www.scopus.com/inward/record.uri?eid=2-s2.0-4544353623&amp;partnerID=40&amp;md5=5d78c4c55cce288a1502925d02c5870c</t>
  </si>
  <si>
    <t>2-s2.0-0035333687</t>
  </si>
  <si>
    <t>rayyan-218689348</t>
  </si>
  <si>
    <t>Quantization index modulation: A class of provably good methods for digital watermarking and information embedding</t>
  </si>
  <si>
    <t>Chen, B. and Wornell, G.W.</t>
  </si>
  <si>
    <t>https://www.scopus.com/inward/record.uri?eid=2-s2.0-0035333687&amp;doi=10.1109%2f18.923725&amp;partnerID=40&amp;md5=0fc5bd513a141b3fa9a105b5b2958e68</t>
  </si>
  <si>
    <t>2-s2.0-84937053497</t>
  </si>
  <si>
    <t>rayyan-218689349</t>
  </si>
  <si>
    <t>Capacity of digital watermarks subjected to an optimal collusion attack</t>
  </si>
  <si>
    <t>Su, Jonathan K. and Eggers, Joachim J. and Girod, Bernd</t>
  </si>
  <si>
    <t>https://www.scopus.com/inward/record.uri?eid=2-s2.0-84937053497&amp;partnerID=40&amp;md5=c1366bad9edbd4f11cf6f4e06cb6a104</t>
  </si>
  <si>
    <t>2-s2.0-35248901820</t>
  </si>
  <si>
    <t>rayyan-218689350</t>
  </si>
  <si>
    <t>Detection of LSB steganography via sample pair analysis</t>
  </si>
  <si>
    <t>Dumitrescu, Sorina and Wu, Xiaolin and Wang, Zhe</t>
  </si>
  <si>
    <t>https://www.scopus.com/inward/record.uri?eid=2-s2.0-35248901820&amp;doi=10.1007%2f3-540-36415-3_23&amp;partnerID=40&amp;md5=866dde0199450a817211d21b9e8a1a0c</t>
  </si>
  <si>
    <t>2-s2.0-84939548725</t>
  </si>
  <si>
    <t>rayyan-218689351</t>
  </si>
  <si>
    <t>Automated trust negotiation</t>
  </si>
  <si>
    <t>Proceedings - DARPA Information Survivability Conference and Exposition, DISCEX 2000</t>
  </si>
  <si>
    <t>Winsborough, W.H. and Seamons, K.E. and Jones, V.E.</t>
  </si>
  <si>
    <t>https://www.scopus.com/inward/record.uri?eid=2-s2.0-84939548725&amp;doi=10.1109%2fDISCEX.2000.824965&amp;partnerID=40&amp;md5=b9afcddda15b0b04e55bbcd70e5dd35c</t>
  </si>
  <si>
    <t>2-s2.0-13244281636</t>
  </si>
  <si>
    <t>rayyan-218689352</t>
  </si>
  <si>
    <t>Multiple watermarks for stereo audio signals using phase-modulation techniques</t>
  </si>
  <si>
    <t>Takahashi, Akira and Nishimura, Ryouichi and Suzuki, YÃ´iti</t>
  </si>
  <si>
    <t>https://www.scopus.com/inward/record.uri?eid=2-s2.0-13244281636&amp;doi=10.1109%2fTSP.2004.839901&amp;partnerID=40&amp;md5=c1e2042c9473fafaaba52202e0a36046</t>
  </si>
  <si>
    <t>2-s2.0-83455204761</t>
  </si>
  <si>
    <t>rayyan-218689353</t>
  </si>
  <si>
    <t>Multimedia fingerprinting forensics for traitor tracing</t>
  </si>
  <si>
    <t>Eurasip Book Series on Signal Processing and Communications</t>
  </si>
  <si>
    <t>Liu, K.J. Ray and Trappe, Wade and Wang, Z. Jane and Wu, Min and Zhao, Hong</t>
  </si>
  <si>
    <t>https://www.scopus.com/inward/record.uri?eid=2-s2.0-83455204761&amp;doi=10.1155%2f9789775945181&amp;partnerID=40&amp;md5=b6a381d6dd6890abf21194ee837a7ad2</t>
  </si>
  <si>
    <t>2-s2.0-0037242301</t>
  </si>
  <si>
    <t>rayyan-218689354</t>
  </si>
  <si>
    <t>Visualizing knowledge domains</t>
  </si>
  <si>
    <t>Annual Review of Information Science and Technology</t>
  </si>
  <si>
    <t>BÃ¶rner, Katy and Chen, Chaomei and Boyack, Kevin W.</t>
  </si>
  <si>
    <t>https://www.scopus.com/inward/record.uri?eid=2-s2.0-0037242301&amp;doi=10.1002%2faris.1440370106&amp;partnerID=40&amp;md5=1a4063bc3cca036e09efe03953663ee8</t>
  </si>
  <si>
    <t>Information Today</t>
  </si>
  <si>
    <t>2-s2.0-0032074148</t>
  </si>
  <si>
    <t>rayyan-218689355</t>
  </si>
  <si>
    <t>Rotation, scale and translation invariant spread spectrum digital image watermarking</t>
  </si>
  <si>
    <t>Ã“ Ruanaidh, Joseph J.K. and Pun, Thierry</t>
  </si>
  <si>
    <t>https://www.scopus.com/inward/record.uri?eid=2-s2.0-0032074148&amp;doi=10.1016%2fs0165-1684%2898%2900012-7&amp;partnerID=40&amp;md5=46833f2643982fde08c2a20dc7a2aca1</t>
  </si>
  <si>
    <t>2-s2.0-4544373171</t>
  </si>
  <si>
    <t>rayyan-218689356</t>
  </si>
  <si>
    <t>A high capacity watermarking technique for stereo audio</t>
  </si>
  <si>
    <t>He, Xing and Iliev, Alexander I. and Scordilis, Michael S.</t>
  </si>
  <si>
    <t>https://www.scopus.com/inward/record.uri?eid=2-s2.0-4544373171&amp;partnerID=40&amp;md5=35ac536e024be35aa998ef1f752f26e2</t>
  </si>
  <si>
    <t>2-s2.0-0002016098</t>
  </si>
  <si>
    <t>rayyan-218689357</t>
  </si>
  <si>
    <t>Combinatorial properties and constructions of traceability schemes and frameproof codes</t>
  </si>
  <si>
    <t>SIAM Journal on Discrete Mathematics</t>
  </si>
  <si>
    <t>Stinson, D.R. and Wei, R.</t>
  </si>
  <si>
    <t>https://www.scopus.com/inward/record.uri?eid=2-s2.0-0002016098&amp;doi=10.1137%2fS0895480196304246&amp;partnerID=40&amp;md5=9bafbc2851dce903ab1d936051c35541</t>
  </si>
  <si>
    <t>Society for Industrial and Applied Mathematics Publications</t>
  </si>
  <si>
    <t>2-s2.0-0030086382</t>
  </si>
  <si>
    <t>rayyan-218689358</t>
  </si>
  <si>
    <t>Computer role-based access control models</t>
  </si>
  <si>
    <t>Sandhu, Ravi S. and Coyne, Edward J. and Feinstein, Hal L. and Youman, Charles E.</t>
  </si>
  <si>
    <t>https://www.scopus.com/inward/record.uri?eid=2-s2.0-0030086382&amp;doi=10.1109%2f2.485845&amp;partnerID=40&amp;md5=6b713c729705b2a558bcd2e395778665</t>
  </si>
  <si>
    <t>2-s2.0-84959043688</t>
  </si>
  <si>
    <t>rayyan-218689359</t>
  </si>
  <si>
    <t>Collusion secure q-ary fingerprinting for perceptual content</t>
  </si>
  <si>
    <t>https://www.scopus.com/inward/record.uri?eid=2-s2.0-84959043688&amp;doi=10.1007%2f3-540-47870-1_5&amp;partnerID=40&amp;md5=c26b05f29b8cc26addc61b4a8b080853</t>
  </si>
  <si>
    <t>2-s2.0-79960570447</t>
  </si>
  <si>
    <t>rayyan-218689360</t>
  </si>
  <si>
    <t>Why and where: A characterization of data provenance?</t>
  </si>
  <si>
    <t>https://www.scopus.com/inward/record.uri?eid=2-s2.0-79960570447&amp;doi=10.1007%2f3-540-44503-x_20&amp;partnerID=40&amp;md5=f3956812c3af07e3749df5a793f07cf4</t>
  </si>
  <si>
    <t>2-s2.0-84948975649</t>
  </si>
  <si>
    <t>rayyan-218689361</t>
  </si>
  <si>
    <t>General secure multi-party computation from any linear secret-sharing scheme</t>
  </si>
  <si>
    <t>Cramer, Ronald and DamgÃ¥rd, Ivan and Maurer, Ueli</t>
  </si>
  <si>
    <t>https://www.scopus.com/inward/record.uri?eid=2-s2.0-84948975649&amp;doi=10.1007%2f3-540-45539-6_22&amp;partnerID=40&amp;md5=ca88d44144a586261f40c01276c28704</t>
  </si>
  <si>
    <t>2-s2.0-0036028058</t>
  </si>
  <si>
    <t>rayyan-218689362</t>
  </si>
  <si>
    <t>Cryptographic methods for collusion-secure fingerprinting of digital data</t>
  </si>
  <si>
    <t>Biehl, Ingrid and Meyer, Bernd</t>
  </si>
  <si>
    <t>https://www.scopus.com/inward/record.uri?eid=2-s2.0-0036028058&amp;doi=10.1016%2fS0045-7906%2800%2900045-8&amp;partnerID=40&amp;md5=774965015c885bfdf84fd8039671d85a</t>
  </si>
  <si>
    <t>2-s2.0-0032770679</t>
  </si>
  <si>
    <t>rayyan-218689363</t>
  </si>
  <si>
    <t>Lessons from a failed information systems initiative: Issues for complex organisations</t>
  </si>
  <si>
    <t>Southon, Gray and Sauer, Chris and Dampney, Kit</t>
  </si>
  <si>
    <t>https://www.scopus.com/inward/record.uri?eid=2-s2.0-0032770679&amp;doi=10.1016%2fS1386-5056%2899%2900018-0&amp;partnerID=40&amp;md5=ccb7f0ea00d510682c324e3a338b973e</t>
  </si>
  <si>
    <t>Elsevier Science Ireland Ltd</t>
  </si>
  <si>
    <t>2-s2.0-0037410595</t>
  </si>
  <si>
    <t>rayyan-218689364</t>
  </si>
  <si>
    <t>A steganographic method for images by pixel-value differencing</t>
  </si>
  <si>
    <t>Wu, Da-Chun and Tsai, Wen-Hsiang</t>
  </si>
  <si>
    <t>https://www.scopus.com/inward/record.uri?eid=2-s2.0-0037410595&amp;doi=10.1016%2fS0167-8655%2802%2900402-6&amp;partnerID=40&amp;md5=2ed4210fd1fbf8d5390460afbb728187</t>
  </si>
  <si>
    <t>2-s2.0-35048904068</t>
  </si>
  <si>
    <t>rayyan-218689365</t>
  </si>
  <si>
    <t>State of the art in e-Gov research - A survey</t>
  </si>
  <si>
    <t>GrÃ¶nlund, Ã…ke</t>
  </si>
  <si>
    <t>https://www.scopus.com/inward/record.uri?eid=2-s2.0-35048904068&amp;doi=10.1007%2f978-3-540-30078-6_30&amp;partnerID=40&amp;md5=ed5c83e7ee280ef68305a066c65e017e</t>
  </si>
  <si>
    <t>2-s2.0-0032626656</t>
  </si>
  <si>
    <t>rayyan-218689366</t>
  </si>
  <si>
    <t>Spatially adaptive statistical modeling of wavelet image coefficients and its application to denoising</t>
  </si>
  <si>
    <t>Mihcak, M.Kivanc and Kozintsev, Igor and Ramchandran, Kannan</t>
  </si>
  <si>
    <t>https://www.scopus.com/inward/record.uri?eid=2-s2.0-0032626656&amp;partnerID=40&amp;md5=b179af29694db2a8b94c0d104312d502</t>
  </si>
  <si>
    <t>2-s2.0-0037298256</t>
  </si>
  <si>
    <t>rayyan-218689367</t>
  </si>
  <si>
    <t>Chord: A scalable peer-to-peer lookup protocol for Internet applications</t>
  </si>
  <si>
    <t>Stoica, Ion and Morris, Robert and Liben-Nowell, David and Karger, David R. and Kaashoek, M. Frans and Dabek, Frank and Balakrishnan, Hari</t>
  </si>
  <si>
    <t>https://www.scopus.com/inward/record.uri?eid=2-s2.0-0037298256&amp;doi=10.1109%2fTNET.2002.808407&amp;partnerID=40&amp;md5=b789f15b0c5af2961f6a6532fa59419f</t>
  </si>
  <si>
    <t>2-s2.0-84859942424</t>
  </si>
  <si>
    <t>rayyan-218689368</t>
  </si>
  <si>
    <t>Bit-plane decomposition steganography using wavelet compressed video</t>
  </si>
  <si>
    <t>ICICS-PCM 2003 - Proceedings of the 2003 Joint Conference of the 4th International Conference on Information, Communications and Signal Processing and 4th Pacific-Rim Conference on Multimedia</t>
  </si>
  <si>
    <t>Furuta, Tomonori and Noda, Hideki and Niimi, Michiharu and Kawaguchi, Eiji</t>
  </si>
  <si>
    <t>https://www.scopus.com/inward/record.uri?eid=2-s2.0-84859942424&amp;doi=10.1109%2fICICS.2003.1292602&amp;partnerID=40&amp;md5=e8a9b0b0bcaa2367a8923a6756e81e73</t>
  </si>
  <si>
    <t>2-s2.0-84957610906</t>
  </si>
  <si>
    <t>rayyan-218689369</t>
  </si>
  <si>
    <t>A note on the limits of collusion-resistant watermarks</t>
  </si>
  <si>
    <t>Ergun, Funda and Kilian, Joe and Kumar, Ravi</t>
  </si>
  <si>
    <t>https://www.scopus.com/inward/record.uri?eid=2-s2.0-84957610906&amp;doi=10.1007%2f3-540-48910-X_10&amp;partnerID=40&amp;md5=47f38ffa12ff7545f03e51e34f5def1d</t>
  </si>
  <si>
    <t>2-s2.0-0034438028</t>
  </si>
  <si>
    <t>rayyan-218689370</t>
  </si>
  <si>
    <t>Internet marketing, consumer surveillance and personal privacy: Social exchange or panoptic control?</t>
  </si>
  <si>
    <t>International Symposium on Technology and Society</t>
  </si>
  <si>
    <t>Liu, H.</t>
  </si>
  <si>
    <t>https://www.scopus.com/inward/record.uri?eid=2-s2.0-0034438028&amp;partnerID=40&amp;md5=0e243c82adf8b509e2fdabed708f6009</t>
  </si>
  <si>
    <t>2-s2.0-0032637701</t>
  </si>
  <si>
    <t>rayyan-218689371</t>
  </si>
  <si>
    <t>Copyright protection for the electronic distribution of text documents</t>
  </si>
  <si>
    <t>Brassil, Jack T. and Low, Steven and Maxemchuk, Nicholas F.</t>
  </si>
  <si>
    <t>https://www.scopus.com/inward/record.uri?eid=2-s2.0-0032637701&amp;doi=10.1109%2f5.771071&amp;partnerID=40&amp;md5=e498182975468d8bb41d9681c67e4e11</t>
  </si>
  <si>
    <t>2-s2.0-0038527384</t>
  </si>
  <si>
    <t>rayyan-218689372</t>
  </si>
  <si>
    <t>Anti-collusion fingerprinting for multimedia</t>
  </si>
  <si>
    <t>Trappe, Wade and Wu, Min and Wang, Z. Jane and Liu, K.J. Ray</t>
  </si>
  <si>
    <t>https://www.scopus.com/inward/record.uri?eid=2-s2.0-0038527384&amp;doi=10.1109%2fTSP.2003.809378&amp;partnerID=40&amp;md5=7a4cb67efac6423ea3fc2885977177e3</t>
  </si>
  <si>
    <t>2-s2.0-13244269881</t>
  </si>
  <si>
    <t>rayyan-218689373</t>
  </si>
  <si>
    <t>Lossless generalized-LSB data embedding</t>
  </si>
  <si>
    <t>Celik, Mehmet Utku and Sharma, Gaurav and Tekalp, Ahmet Murat and Saber, Eli</t>
  </si>
  <si>
    <t>https://www.scopus.com/inward/record.uri?eid=2-s2.0-13244269881&amp;doi=10.1109%2fTIP.2004.840686&amp;partnerID=40&amp;md5=b3c45523881b24b49084924c109e66db</t>
  </si>
  <si>
    <t>2-s2.0-21444439971</t>
  </si>
  <si>
    <t>rayyan-218689374</t>
  </si>
  <si>
    <t>MP3-resistant music steganography based on dynamic range transform</t>
  </si>
  <si>
    <t>Proceedings of 2004 International Symposium on Intelligent Signal Processing and Communication Systems, ISPACS 2004</t>
  </si>
  <si>
    <t>Bao, Paul and Ma, Xiaohu</t>
  </si>
  <si>
    <t>https://www.scopus.com/inward/record.uri?eid=2-s2.0-21444439971&amp;partnerID=40&amp;md5=265479a7a7b6c7f302e070d10882176a</t>
  </si>
  <si>
    <t>2-s2.0-58849141394</t>
  </si>
  <si>
    <t>rayyan-218689375</t>
  </si>
  <si>
    <t>A review of watermarking and the importance of perceptual modeling</t>
  </si>
  <si>
    <t>Cox, Ingemar J. and Miller, Matt L.</t>
  </si>
  <si>
    <t>https://www.scopus.com/inward/record.uri?eid=2-s2.0-58849141394&amp;doi=10.1117%2f12.274502&amp;partnerID=40&amp;md5=1a6ddb55e5554f64c55452db9d45ffc3</t>
  </si>
  <si>
    <t>2-s2.0-84890047469</t>
  </si>
  <si>
    <t>rayyan-218689376</t>
  </si>
  <si>
    <t>Key preassigned traceability schemes for broadcast encryption</t>
  </si>
  <si>
    <t>https://www.scopus.com/inward/record.uri?eid=2-s2.0-84890047469&amp;doi=10.1007%2f3-540-48892-8_12&amp;partnerID=40&amp;md5=03283ab4c5de0aeb7fa2d86e9badad0f</t>
  </si>
  <si>
    <t>2-s2.0-84890522850</t>
  </si>
  <si>
    <t>rayyan-218689377</t>
  </si>
  <si>
    <t>Communication Theory of Secrecy Systems</t>
  </si>
  <si>
    <t>Bell System Technical Journal</t>
  </si>
  <si>
    <t>Shannon, C.E.</t>
  </si>
  <si>
    <t>https://www.scopus.com/inward/record.uri?eid=2-s2.0-84890522850&amp;doi=10.1002%2fj.1538-7305.1949.tb00928.x&amp;partnerID=40&amp;md5=0dea95107aade68845411226d5bca7ab</t>
  </si>
  <si>
    <t>2-s2.0-0000853459</t>
  </si>
  <si>
    <t>rayyan-218689378</t>
  </si>
  <si>
    <t>A coword analysis of scientometrics</t>
  </si>
  <si>
    <t>Courtial, J.P.</t>
  </si>
  <si>
    <t>https://www.scopus.com/inward/record.uri?eid=2-s2.0-0000853459&amp;doi=10.1007%2fBF02016875&amp;partnerID=40&amp;md5=857a0b384fa3ec3f07a9f265613308f5</t>
  </si>
  <si>
    <t>2-s2.0-0018545449</t>
  </si>
  <si>
    <t>rayyan-218689379</t>
  </si>
  <si>
    <t>How to Share a Secret</t>
  </si>
  <si>
    <t>Shamir, Adi</t>
  </si>
  <si>
    <t>https://www.scopus.com/inward/record.uri?eid=2-s2.0-0018545449&amp;doi=10.1145%2f359168.359176&amp;partnerID=40&amp;md5=86308c2ad296c0cf9daf3240a5e4384b</t>
  </si>
  <si>
    <t>2-s2.0-0015640298</t>
  </si>
  <si>
    <t>rayyan-218689380</t>
  </si>
  <si>
    <t>Coâ€citation in the scientific literature: A new measure of the relationship between two documents</t>
  </si>
  <si>
    <t>Small, Henry</t>
  </si>
  <si>
    <t>https://www.scopus.com/inward/record.uri?eid=2-s2.0-0015640298&amp;doi=10.1002%2fasi.4630240406&amp;partnerID=40&amp;md5=57a30f3e30ecca53908be6957ae835c2</t>
  </si>
  <si>
    <t>2-s2.0-84959810873</t>
  </si>
  <si>
    <t>rayyan-218689381</t>
  </si>
  <si>
    <t>A behavioral model of rational choice</t>
  </si>
  <si>
    <t>Quarterly Journal of Economics</t>
  </si>
  <si>
    <t>Simon, Herbert A.</t>
  </si>
  <si>
    <t>https://www.scopus.com/inward/record.uri?eid=2-s2.0-84959810873&amp;doi=10.2307%2f1884852&amp;partnerID=40&amp;md5=8a5456588d3eb017fbf8ebea76e014b2</t>
  </si>
  <si>
    <t>2-s2.0-84985824882</t>
  </si>
  <si>
    <t>rayyan-218689382</t>
  </si>
  <si>
    <t>The subliminal channel and digital signatures</t>
  </si>
  <si>
    <t>Simmons, Gustavus J.</t>
  </si>
  <si>
    <t>https://www.scopus.com/inward/record.uri?eid=2-s2.0-84985824882&amp;doi=10.1007%2f3-540-39757-4_25&amp;partnerID=40&amp;md5=5e3c03678a103b7a624c915d824824ea</t>
  </si>
  <si>
    <t>2-s2.0-0019009028</t>
  </si>
  <si>
    <t>rayyan-218689383</t>
  </si>
  <si>
    <t>The Singular Value Decomposition: Its Computation and Some Applications</t>
  </si>
  <si>
    <t>IEEE Transactions on Automatic Control</t>
  </si>
  <si>
    <t>Klema, Virginia C. and Laub, Alan J.</t>
  </si>
  <si>
    <t>https://www.scopus.com/inward/record.uri?eid=2-s2.0-0019009028&amp;doi=10.1109%2fTAC.1980.1102314&amp;partnerID=40&amp;md5=27495b0a9ada134fab5e943e727e5962</t>
  </si>
  <si>
    <t>2-s2.0-0027305609</t>
  </si>
  <si>
    <t>rayyan-218689384</t>
  </si>
  <si>
    <t>VIII. MR image texture analysis-An approach to tissue characterization</t>
  </si>
  <si>
    <t>Magnetic Resonance Imaging</t>
  </si>
  <si>
    <t>0730725X</t>
  </si>
  <si>
    <t>Lerski, R.A. and Straughan, K. and Schad, L.R. and Boyce, D. and BlÃ¼ml, S. and Zuna, I.</t>
  </si>
  <si>
    <t>https://www.scopus.com/inward/record.uri?eid=2-s2.0-0027305609&amp;doi=10.1016%2f0730-725X%2893%2990205-R&amp;partnerID=40&amp;md5=39f28822d479952bd895e54a87d1693c</t>
  </si>
  <si>
    <t>2-s2.0-84938015047</t>
  </si>
  <si>
    <t>rayyan-218689385</t>
  </si>
  <si>
    <t>A Method for the Construction of Minimum-Redundancy Codes</t>
  </si>
  <si>
    <t>Proceedings of the IRE</t>
  </si>
  <si>
    <t>Huffman, David A.</t>
  </si>
  <si>
    <t>https://www.scopus.com/inward/record.uri?eid=2-s2.0-84938015047&amp;doi=10.1109%2fJRPROC.1952.273898&amp;partnerID=40&amp;md5=ddf090dc1330965475fe501ca04e7bbb</t>
  </si>
  <si>
    <t>2-s2.0-0002535673</t>
  </si>
  <si>
    <t>rayyan-218689386</t>
  </si>
  <si>
    <t>Distributed audit trail analysis</t>
  </si>
  <si>
    <t>Proceedings of the Symposium on Network and Distributed System Security, NDSS 1995</t>
  </si>
  <si>
    <t>Mounji, Abdelaziz and Le Charlier, Baudouin and Zampunidris, Denis and Habra, Naji</t>
  </si>
  <si>
    <t>https://www.scopus.com/inward/record.uri?eid=2-s2.0-0002535673&amp;doi=10.1109%2fNDSS.1995.390641&amp;partnerID=40&amp;md5=6d1d9aa2dfeff2c329e09918ab5cd112</t>
  </si>
  <si>
    <t>2-s2.0-85055811894</t>
  </si>
  <si>
    <t>rayyan-218689387</t>
  </si>
  <si>
    <t>A cautionary note on image downgrading</t>
  </si>
  <si>
    <t>Kurak, Charles and McHugh, John</t>
  </si>
  <si>
    <t>https://www.scopus.com/inward/record.uri?eid=2-s2.0-85055811894&amp;doi=10.1109%2fCSAC.1992.228224&amp;partnerID=40&amp;md5=f40527d8e591ba491982038254455c9e</t>
  </si>
  <si>
    <t>2-s2.0-0017018484</t>
  </si>
  <si>
    <t>rayyan-218689388</t>
  </si>
  <si>
    <t>New Directions in Cryptography</t>
  </si>
  <si>
    <t>Diffie, Whitfield and Hellman, Martin E.</t>
  </si>
  <si>
    <t>https://www.scopus.com/inward/record.uri?eid=2-s2.0-0017018484&amp;doi=10.1109%2fTIT.1976.1055638&amp;partnerID=40&amp;md5=4a4e6dfd1e64adb5ddc9faaef9179478</t>
  </si>
  <si>
    <t>2-s2.0-84943235829</t>
  </si>
  <si>
    <t>rayyan-218689389</t>
  </si>
  <si>
    <t>Pricing via processing or combatting junk mail</t>
  </si>
  <si>
    <t>Dwork, Cynthia and Naor, Moni</t>
  </si>
  <si>
    <t>https://www.scopus.com/inward/record.uri?eid=2-s2.0-84943235829&amp;doi=10.1007%2f3-540-48071-4_10&amp;partnerID=40&amp;md5=10b075db24fea386599b6ba2f80b7a23</t>
  </si>
  <si>
    <t>2-s2.0-84985796089</t>
  </si>
  <si>
    <t>rayyan-218689390</t>
  </si>
  <si>
    <t>Collisions for the compression function of MD5</t>
  </si>
  <si>
    <t>den Boer, Bert and Bosselaers, Antoon</t>
  </si>
  <si>
    <t>https://www.scopus.com/inward/record.uri?eid=2-s2.0-84985796089&amp;doi=10.1007%2f3-540-48285-7_26&amp;partnerID=40&amp;md5=3b2398431fa2ae7354a4e81ca4879fb0</t>
  </si>
  <si>
    <t>2-s2.0-0028513932</t>
  </si>
  <si>
    <t>rayyan-218689392</t>
  </si>
  <si>
    <t>Access Control: Principles and Practice</t>
  </si>
  <si>
    <t>Sandhu, Ravi S. and Samarati, Pierangela</t>
  </si>
  <si>
    <t>https://www.scopus.com/inward/record.uri?eid=2-s2.0-0028513932&amp;doi=10.1109%2f35.312842&amp;partnerID=40&amp;md5=9a9bd9eb3c2b0aa690028f07a3cc2a89</t>
  </si>
  <si>
    <t>2-s2.0-0019057051</t>
  </si>
  <si>
    <t>rayyan-218689393</t>
  </si>
  <si>
    <t>The Design of a Cryptography Based Secure File System</t>
  </si>
  <si>
    <t>Gudes, Ehud</t>
  </si>
  <si>
    <t>https://www.scopus.com/inward/record.uri?eid=2-s2.0-0019057051&amp;doi=10.1109%2fTSE.1980.230489&amp;partnerID=40&amp;md5=a4994957a73f6efef610575810954c72</t>
  </si>
  <si>
    <t>2-s2.0-0024012695</t>
  </si>
  <si>
    <t>rayyan-218689394</t>
  </si>
  <si>
    <t>The Data Encryption Standard: Past and Future</t>
  </si>
  <si>
    <t>Smid, Miles E. and Branstad, Dennis K.</t>
  </si>
  <si>
    <t>https://www.scopus.com/inward/record.uri?eid=2-s2.0-0024012695&amp;doi=10.1109%2f5.4441&amp;partnerID=40&amp;md5=a4cfada838dcc66da7c2f2c52ef8100c</t>
  </si>
  <si>
    <t>2-s2.0-84874800178</t>
  </si>
  <si>
    <t>rayyan-218689395</t>
  </si>
  <si>
    <t>A Public Key Cryptosystem and a Signature Scheme Based on Discrete Logarithms</t>
  </si>
  <si>
    <t>Elgamal, Taher</t>
  </si>
  <si>
    <t>https://www.scopus.com/inward/record.uri?eid=2-s2.0-84874800178&amp;doi=10.1109%2fTIT.1985.1057074&amp;partnerID=40&amp;md5=73bf133a0543679ba4de3e45ed3888a6</t>
  </si>
  <si>
    <t>2-s2.0-0027699087</t>
  </si>
  <si>
    <t>rayyan-218689396</t>
  </si>
  <si>
    <t>Lattice-Based Access Control Models</t>
  </si>
  <si>
    <t>Sandhu, Ravi S.</t>
  </si>
  <si>
    <t>https://www.scopus.com/inward/record.uri?eid=2-s2.0-0027699087&amp;doi=10.1109%2f2.241422&amp;partnerID=40&amp;md5=6d88b8e87f4fd33289934620bae2b67e</t>
  </si>
  <si>
    <t>2-s2.0-34249921717</t>
  </si>
  <si>
    <t>rayyan-218689397</t>
  </si>
  <si>
    <t>Co-word analysis as a tool for describing the network of interactions between basic and technological research: The case of polymer chemsitry</t>
  </si>
  <si>
    <t>Callon, M. and Courtial, J.P. and Laville, F.</t>
  </si>
  <si>
    <t>https://www.scopus.com/inward/record.uri?eid=2-s2.0-34249921717&amp;doi=10.1007%2fBF02019280&amp;partnerID=40&amp;md5=4e3aec5be4f1710cee68db195e05e1c0</t>
  </si>
  <si>
    <t>2-s2.0-44949274046</t>
  </si>
  <si>
    <t>rayyan-218689398</t>
  </si>
  <si>
    <t>The theory of planned behavior</t>
  </si>
  <si>
    <t>Organizational Behavior and Human Decision Processes</t>
  </si>
  <si>
    <t>Ajzen, Icek</t>
  </si>
  <si>
    <t>https://www.scopus.com/inward/record.uri?eid=2-s2.0-44949274046&amp;doi=10.1016%2f0749-5978%2891%2990020-T&amp;partnerID=40&amp;md5=e27ee5041e0c00279f7c9c3291a3eb1d</t>
  </si>
  <si>
    <t>2-s2.0-0025228017</t>
  </si>
  <si>
    <t>rayyan-218689399</t>
  </si>
  <si>
    <t>Cognitive brain potentials and their application</t>
  </si>
  <si>
    <t>British Journal of Psychiatry</t>
  </si>
  <si>
    <t>Blackwood, D.H.R. and Muir, W.J.</t>
  </si>
  <si>
    <t>https://www.scopus.com/inward/record.uri?eid=2-s2.0-0025228017&amp;doi=10.1192%2fs0007125000291897&amp;partnerID=40&amp;md5=bd2c7c60f6d7f183c2b7f41d1d994454</t>
  </si>
  <si>
    <t>2-s2.0-84958802026</t>
  </si>
  <si>
    <t>rayyan-218689400</t>
  </si>
  <si>
    <t>A digital signature based on a conventional encryption function</t>
  </si>
  <si>
    <t>Merkle, Ralph C.</t>
  </si>
  <si>
    <t>https://www.scopus.com/inward/record.uri?eid=2-s2.0-84958802026&amp;doi=10.1007%2f3-540-48184-2_32&amp;partnerID=40&amp;md5=86ee6c0e201c2700411a23a439c87d70</t>
  </si>
  <si>
    <t>Scopus ID</t>
  </si>
  <si>
    <t>10.1007/s00500-023-09037-4</t>
  </si>
  <si>
    <t>10.1108/BPMJ-12-2022-0658</t>
  </si>
  <si>
    <t>10.1109/JIOT.2023.3328382</t>
  </si>
  <si>
    <t>10.15866/irea.v12i1.23475</t>
  </si>
  <si>
    <t>10.1016/j.ress.2023.109797</t>
  </si>
  <si>
    <t>10.1109/TEM.2023.3262961</t>
  </si>
  <si>
    <t>10.1007/s10586-023-04088-6</t>
  </si>
  <si>
    <t>10.1016/j.eswa.2023.119981</t>
  </si>
  <si>
    <t>10.1007/s12063-023-00408-6</t>
  </si>
  <si>
    <t>10.1007/s10742-023-00306-1</t>
  </si>
  <si>
    <t>10.1002/ett.4716</t>
  </si>
  <si>
    <t>10.1016/j.jisa.2023.103600</t>
  </si>
  <si>
    <t>10.1109/TDSC.2022.3227650</t>
  </si>
  <si>
    <t>10.1016/j.jnca.2024.103882</t>
  </si>
  <si>
    <t>10.1109/WACVW60836.2024.00026</t>
  </si>
  <si>
    <t>10.1016/j.future.2023.11.032</t>
  </si>
  <si>
    <t>10.1109/TNSE.2022.3213651</t>
  </si>
  <si>
    <t>10.1109/JIOT.2023.3296460</t>
  </si>
  <si>
    <t>10.1109/TMC.2023.3315510</t>
  </si>
  <si>
    <t>10.1109/TMC.2023.3316622</t>
  </si>
  <si>
    <t>10.1007/s13369-023-08342-2</t>
  </si>
  <si>
    <t>10.1007/s11704-022-2236-9</t>
  </si>
  <si>
    <t>10.1007/s11227-023-05734-x</t>
  </si>
  <si>
    <t>10.1109/JIOT.2023.3305048</t>
  </si>
  <si>
    <t>10.1007/s11042-024-18514-3</t>
  </si>
  <si>
    <t>10.1016/j.sigpro.2023.109299</t>
  </si>
  <si>
    <t>10.1080/15391523.2022.2139026</t>
  </si>
  <si>
    <t>10.1016/j.iot.2023.101015</t>
  </si>
  <si>
    <t>10.1109/JIOT.2023.3273988</t>
  </si>
  <si>
    <t>10.1145/3638584.3638627</t>
  </si>
  <si>
    <t>10.1080/17517575.2024.2351869</t>
  </si>
  <si>
    <t>10.1109/TBDATA.2023.3293279</t>
  </si>
  <si>
    <t>10.1007/978-3-031-56281-5_9</t>
  </si>
  <si>
    <t>10.1109/JIOT.2023.3285939</t>
  </si>
  <si>
    <t>10.1145/3641399.3641432</t>
  </si>
  <si>
    <t>10.1109/TII.2023.3241618</t>
  </si>
  <si>
    <t>10.1109/TITS.2023.3286432</t>
  </si>
  <si>
    <t>10.1007/s12596-023-01232-8</t>
  </si>
  <si>
    <t>10.1007/978-3-031-72111-3_54</t>
  </si>
  <si>
    <t>10.1021/acsphotonics.3c01519</t>
  </si>
  <si>
    <t>10.1007/s11036-023-02115-9</t>
  </si>
  <si>
    <t>10.1016/j.eswa.2023.119925</t>
  </si>
  <si>
    <t>10.1109/TCE.2024.3370764</t>
  </si>
  <si>
    <t>10.1016/j.jisa.2023.103612</t>
  </si>
  <si>
    <t>10.1016/j.suscom.2023.100917</t>
  </si>
  <si>
    <t>10.1080/09537287.2022.2110958</t>
  </si>
  <si>
    <t>10.1016/j.comnet.2023.110040</t>
  </si>
  <si>
    <t>10.1016/j.jisa.2023.103626</t>
  </si>
  <si>
    <t>10.1109/JIOT.2023.3285992</t>
  </si>
  <si>
    <t>10.1016/j.eswa.2024.123715</t>
  </si>
  <si>
    <t>10.1016/j.eswa.2023.121572</t>
  </si>
  <si>
    <t>10.1007/978-981-99-5091-1_20</t>
  </si>
  <si>
    <t>10.1007/s10479-023-05619-5</t>
  </si>
  <si>
    <t>10.1002/spe.3206</t>
  </si>
  <si>
    <t>10.1007/s11042-023-15038-0</t>
  </si>
  <si>
    <t>10.19678/j.issn.1000-3428.0065927</t>
  </si>
  <si>
    <t>10.1016/j.ins.2023.01.148</t>
  </si>
  <si>
    <t>10.1109/SMARTGENCON60755.2023.10442310</t>
  </si>
  <si>
    <t>10.1007/s10586-021-03491-1</t>
  </si>
  <si>
    <t>10.1542/peds.2023-061213</t>
  </si>
  <si>
    <t>10.1111/gove.12675</t>
  </si>
  <si>
    <t>10.1109/JSEN.2023.3241093</t>
  </si>
  <si>
    <t>10.1007/s10619-021-07340-3</t>
  </si>
  <si>
    <t>10.1109/TSC.2022.3179727</t>
  </si>
  <si>
    <t>10.1145/3608298.3608322</t>
  </si>
  <si>
    <t>10.1016/j.comcom.2023.04.001</t>
  </si>
  <si>
    <t>10.1109/TII.2022.3215192</t>
  </si>
  <si>
    <t>10.1007/s11036-023-02196-6</t>
  </si>
  <si>
    <t>10.1007/s11042-023-14338-9</t>
  </si>
  <si>
    <t>10.1109/TEM.2021.3066090</t>
  </si>
  <si>
    <t>10.1002/cpe.6383</t>
  </si>
  <si>
    <t>10.1007/s13198-023-01896-2</t>
  </si>
  <si>
    <t>10.1109/MC.2023.3263575</t>
  </si>
  <si>
    <t>10.1016/j.ijresmar.2022.07.004</t>
  </si>
  <si>
    <t>10.1109/ENC60556.2023.10508640</t>
  </si>
  <si>
    <t>10.1007/s00500-023-07923-5</t>
  </si>
  <si>
    <t>10.1016/j.jbusres.2023.113859</t>
  </si>
  <si>
    <t>10.1108/BPMJ-10-2022-0543</t>
  </si>
  <si>
    <t>10.1016/j.cie.2023.109392</t>
  </si>
  <si>
    <t>10.1016/j.jisa.2023.103446</t>
  </si>
  <si>
    <t>10.1109/TC.2022.3169436</t>
  </si>
  <si>
    <t>10.1016/j.phycom.2023.102048</t>
  </si>
  <si>
    <t>10.1109/TCC.2023.3266593</t>
  </si>
  <si>
    <t>10.1109/TSC.2022.3202081</t>
  </si>
  <si>
    <t>10.1109/TCSVT.2023.3234311</t>
  </si>
  <si>
    <t>10.4018/978-1-6684-7697-0.ch007</t>
  </si>
  <si>
    <t>10.1016/j.iot.2023.100815</t>
  </si>
  <si>
    <t>10.1007/s12083-023-01449-1</t>
  </si>
  <si>
    <t>10.1016/j.jisa.2023.103518</t>
  </si>
  <si>
    <t>10.1016/j.compeleceng.2023.108666</t>
  </si>
  <si>
    <t>10.1016/j.iot.2023.100786</t>
  </si>
  <si>
    <t>10.1109/TCSS.2022.3215455</t>
  </si>
  <si>
    <t>10.1016/j.future.2022.11.002</t>
  </si>
  <si>
    <t>10.1016/j.eswa.2023.119895</t>
  </si>
  <si>
    <t>10.1016/j.future.2022.12.037</t>
  </si>
  <si>
    <t>10.1109/SMARTGENCON60755.2023.10442053</t>
  </si>
  <si>
    <t>10.1016/j.ijmedinf.2023.105066</t>
  </si>
  <si>
    <t>10.1007/s11227-022-04964-9</t>
  </si>
  <si>
    <t>10.1007/s00500-023-08026-x</t>
  </si>
  <si>
    <t>10.1109/JSYST.2022.3175244</t>
  </si>
  <si>
    <t>10.1007/s10586-022-03652-w</t>
  </si>
  <si>
    <t>10.1109/TSC.2023.3246476</t>
  </si>
  <si>
    <t>10.1109/ICCMC56507.2023.10083743</t>
  </si>
  <si>
    <t>10.1007/s00500-023-07932-4</t>
  </si>
  <si>
    <t>10.1109/ICCCNT56998.2023.10307703</t>
  </si>
  <si>
    <t>10.1109/TPDS.2022.3216614</t>
  </si>
  <si>
    <t>10.1016/j.jpdc.2022.06.002</t>
  </si>
  <si>
    <t>10.1109/TIFS.2023.3266164</t>
  </si>
  <si>
    <t>10.1007/978-981-99-0835-6_33</t>
  </si>
  <si>
    <t>10.1109/DICCT56244.2023.10110085</t>
  </si>
  <si>
    <t>10.1109/WSC60868.2023.10407418</t>
  </si>
  <si>
    <t>10.1109/CICN59264.2023.10402286</t>
  </si>
  <si>
    <t>10.1109/DICCT56244.2023.10110166</t>
  </si>
  <si>
    <t>10.1080/16258312.2022.2082851</t>
  </si>
  <si>
    <t>10.1504/IJESDF.2023.10045851</t>
  </si>
  <si>
    <t>10.1016/j.ijpe.2022.108716</t>
  </si>
  <si>
    <t>10.1109/SIST58284.2023.10223501</t>
  </si>
  <si>
    <t>10.1016/j.matpr.2023.03.535</t>
  </si>
  <si>
    <t>10.1016/j.technovation.2022.102589</t>
  </si>
  <si>
    <t>10.1109/MIC.2022.3209804</t>
  </si>
  <si>
    <t>10.1109/COMST.2023.3316615</t>
  </si>
  <si>
    <t>10.1109/TII.2021.3126119</t>
  </si>
  <si>
    <t>10.1109/TPDS.2022.3216320</t>
  </si>
  <si>
    <t>10.1007/s40860-021-00153-2</t>
  </si>
  <si>
    <t>10.1109/CICN59264.2023.10402139</t>
  </si>
  <si>
    <t>10.1109/CICTN57981.2023.10141325</t>
  </si>
  <si>
    <t>10.1109/TCI.2023.3244392</t>
  </si>
  <si>
    <t>10.1109/ICMNWC60182.2023.10435875</t>
  </si>
  <si>
    <t>10.1080/16258312.2022.2101898</t>
  </si>
  <si>
    <t>10.1109/ICTMOD59086.2023.10438124</t>
  </si>
  <si>
    <t>10.1007/s11227-022-04702-1</t>
  </si>
  <si>
    <t>10.1111/poms.13859</t>
  </si>
  <si>
    <t>10.1016/j.eswa.2022.117995</t>
  </si>
  <si>
    <t>10.1109/TNSM.2022.3193707</t>
  </si>
  <si>
    <t>10.1109/IDCIoT56793.2023.10053536</t>
  </si>
  <si>
    <t>10.1016/j.cose.2022.103002</t>
  </si>
  <si>
    <t>10.1109/AISC56616.2023.10085452</t>
  </si>
  <si>
    <t>10.1109/TCC.2021.3120110</t>
  </si>
  <si>
    <t>10.1109/CICTN57981.2023.10140340</t>
  </si>
  <si>
    <t>10.1109/TIFS.2022.3217742</t>
  </si>
  <si>
    <t>10.1080/17408989.2023.2232802</t>
  </si>
  <si>
    <t>10.1109/ICPECA56706.2023.10075771</t>
  </si>
  <si>
    <t>10.1007/s10479-023-05464-6</t>
  </si>
  <si>
    <t>10.1109/TIFS.2023.3282577</t>
  </si>
  <si>
    <t>10.1109/ICCMC56507.2023.10083822</t>
  </si>
  <si>
    <t>10.1002/asjc.2762</t>
  </si>
  <si>
    <t>10.1109/CICTN57981.2023.10140647</t>
  </si>
  <si>
    <t>10.1109/ICIDCA56705.2023.10099493</t>
  </si>
  <si>
    <t>10.1007/978-981-19-3015-7_42</t>
  </si>
  <si>
    <t>10.1142/S0219649222500046</t>
  </si>
  <si>
    <t>10.1016/j.eswa.2022.116874</t>
  </si>
  <si>
    <t>10.1108/JEIM-06-2021-0261</t>
  </si>
  <si>
    <t>10.1007/s11042-022-12350-z</t>
  </si>
  <si>
    <t>10.1007/s11042-022-13015-7</t>
  </si>
  <si>
    <t>10.1016/j.cie.2022.108527</t>
  </si>
  <si>
    <t>10.1007/s11042-022-12691-9</t>
  </si>
  <si>
    <t>10.1109/JIOT.2021.3117971</t>
  </si>
  <si>
    <t>10.1016/j.jksuci.2021.08.005</t>
  </si>
  <si>
    <t>10.1109/TITS.2021.3115245</t>
  </si>
  <si>
    <t>10.1016/j.cie.2022.108530</t>
  </si>
  <si>
    <t>10.1016/j.ins.2022.05.007</t>
  </si>
  <si>
    <t>10.1109/TCC.2021.3059448</t>
  </si>
  <si>
    <t>10.1016/j.cie.2022.108454</t>
  </si>
  <si>
    <t>10.1109/JBHI.2021.3097237</t>
  </si>
  <si>
    <t>10.1109/TITS.2022.3168358</t>
  </si>
  <si>
    <t>10.1007/s11263-022-01617-5</t>
  </si>
  <si>
    <t>10.1109/TITS.2022.3146322</t>
  </si>
  <si>
    <t>10.1007/s10515-021-00299-6</t>
  </si>
  <si>
    <t>10.1016/j.jpdc.2022.03.009</t>
  </si>
  <si>
    <t>10.1108/LHT-08-2021-0254</t>
  </si>
  <si>
    <t>10.1109/TII.2021.3109090</t>
  </si>
  <si>
    <t>10.1007/s11416-021-00402-1</t>
  </si>
  <si>
    <t>10.1007/s11227-022-04612-2</t>
  </si>
  <si>
    <t>10.1108/ICS-11-2020-0185</t>
  </si>
  <si>
    <t>10.1016/j.tifs.2022.03.030</t>
  </si>
  <si>
    <t>10.1145/3488932.3527281</t>
  </si>
  <si>
    <t>10.1016/j.jksuci.2021.05.018</t>
  </si>
  <si>
    <t>10.1109/TII.2021.3112601</t>
  </si>
  <si>
    <t>10.1109/JIOT.2021.3111012</t>
  </si>
  <si>
    <t>10.1002/er.7927</t>
  </si>
  <si>
    <t>10.1016/j.retrec.2021.101134</t>
  </si>
  <si>
    <t>10.1109/JIOT.2021.3122021</t>
  </si>
  <si>
    <t>10.1109/TCSVT.2022.3161815</t>
  </si>
  <si>
    <t>10.1016/j.cie.2022.108268</t>
  </si>
  <si>
    <t>10.1007/s00521-020-05519-w</t>
  </si>
  <si>
    <t>10.1016/j.cie.2022.108304</t>
  </si>
  <si>
    <t>10.1109/JIOT.2022.3147925</t>
  </si>
  <si>
    <t>10.1016/j.im.2022.103638</t>
  </si>
  <si>
    <t>10.1109/TSC.2021.3090173</t>
  </si>
  <si>
    <t>10.1016/j.neucom.2022.02.083</t>
  </si>
  <si>
    <t>10.1109/TGCN.2022.3165692</t>
  </si>
  <si>
    <t>10.1016/j.neucom.2021.01.147</t>
  </si>
  <si>
    <t>10.1109/TCC.2021.3051622</t>
  </si>
  <si>
    <t>10.1109/TC.2021.3050515</t>
  </si>
  <si>
    <t>10.1109/JSYST.2021.3125835</t>
  </si>
  <si>
    <t>10.1007/s00500-022-07167-9</t>
  </si>
  <si>
    <t>10.1016/j.jpdc.2022.04.003</t>
  </si>
  <si>
    <t>10.1016/j.cie.2022.108227</t>
  </si>
  <si>
    <t>10.1145/3569966.3569973</t>
  </si>
  <si>
    <t>10.1049/ipr2.12390</t>
  </si>
  <si>
    <t>10.1016/j.ins.2021.12.025</t>
  </si>
  <si>
    <t>10.1016/j.jii.2021.100315</t>
  </si>
  <si>
    <t>10.1007/s11276-021-02881-y</t>
  </si>
  <si>
    <t>10.1109/ICEEICT53079.2022.9768429</t>
  </si>
  <si>
    <t>10.2308/ISYS-2020-065</t>
  </si>
  <si>
    <t>10.1016/j.matpr.2022.03.420</t>
  </si>
  <si>
    <t>10.1109/Blockchain55522.2022.00025</t>
  </si>
  <si>
    <t>10.14778/3510397.3510406</t>
  </si>
  <si>
    <t>10.1007/s11227-021-04179-4</t>
  </si>
  <si>
    <t>10.1109/CONIT55038.2022.9847723</t>
  </si>
  <si>
    <t>10.1109/ICPR56361.2022.9956587</t>
  </si>
  <si>
    <t>10.4018/IJISP.300322</t>
  </si>
  <si>
    <t>10.1002/dac.4643</t>
  </si>
  <si>
    <t>10.1109/TCC.2020.2974954</t>
  </si>
  <si>
    <t>10.1109/BDICN55575.2022.00043</t>
  </si>
  <si>
    <t>10.1109/JSYST.2021.3097744</t>
  </si>
  <si>
    <t>10.1007/978-3-031-18896-1</t>
  </si>
  <si>
    <t>10.1108/BIJ-02-2021-0085</t>
  </si>
  <si>
    <t>10.1109/ICDCS54860.2022.00054</t>
  </si>
  <si>
    <t>10.1109/ICNGIS54955.2022.10079829</t>
  </si>
  <si>
    <t>10.1016/j.cie.2021.107903</t>
  </si>
  <si>
    <t>10.1109/ICoICT55009.2022.9914891</t>
  </si>
  <si>
    <t>10.1109/SIN56466.2022.9970534</t>
  </si>
  <si>
    <t>10.1109/ICBDS53701.2022.9935980</t>
  </si>
  <si>
    <t>10.1007/s13369-021-06200-7</t>
  </si>
  <si>
    <t>10.1109/ISIT50566.2022.9834376</t>
  </si>
  <si>
    <t>10.1109/MetroInd4.0IoT54413.2022.9831521</t>
  </si>
  <si>
    <t>10.1109/ICBDS53701.2022.9935881</t>
  </si>
  <si>
    <t>10.1109/EEBDA53927.2022.9744992</t>
  </si>
  <si>
    <t>10.1109/ICOCO56118.2022.10031744</t>
  </si>
  <si>
    <t>10.1109/ICPECA53709.2022.9719176</t>
  </si>
  <si>
    <t>10.6180/jase.202301_26(1).0010</t>
  </si>
  <si>
    <t>10.1016/B978-0-323-90802-3.00030-7</t>
  </si>
  <si>
    <t>10.1007/978-3-031-04819-7_30</t>
  </si>
  <si>
    <t>10.1016/j.future.2021.09.034</t>
  </si>
  <si>
    <t>10.1002/bse.2935</t>
  </si>
  <si>
    <t>10.1007/978-3-030-95498-7_19</t>
  </si>
  <si>
    <t>10.1016/j.future.2021.11.028</t>
  </si>
  <si>
    <t>10.1109/ECAI54874.2022.9847438</t>
  </si>
  <si>
    <t>10.1002/ett.4108</t>
  </si>
  <si>
    <t>10.31387/oscm0490345</t>
  </si>
  <si>
    <t>10.1109/IBSSC56953.2022.10037507</t>
  </si>
  <si>
    <t>10.1109/ISDFS55398.2022.9800811</t>
  </si>
  <si>
    <t>10.22967/HCIS.2022.12.020</t>
  </si>
  <si>
    <t>10.1007/978-3-031-07012-9_24</t>
  </si>
  <si>
    <t>10.1109/TCSII.2021.3125500</t>
  </si>
  <si>
    <t>10.1109/ICCWorkshops53468.2022.9814485</t>
  </si>
  <si>
    <t>10.1109/ITMS56974.2022.9937126</t>
  </si>
  <si>
    <t>10.1016/j.compeleceng.2022.107753</t>
  </si>
  <si>
    <t>10.1109/ICCES54183.2022.9835866</t>
  </si>
  <si>
    <t>10.1016/j.jii.2022.100326</t>
  </si>
  <si>
    <t>10.1109/TCSVT.2021.3058246</t>
  </si>
  <si>
    <t>10.1016/j.ijleo.2021.167779</t>
  </si>
  <si>
    <t>10.1016/j.fsidi.2021.301309</t>
  </si>
  <si>
    <t>10.1109/JSYST.2021.3064356</t>
  </si>
  <si>
    <t>10.1109/TDSC.2021.3081826</t>
  </si>
  <si>
    <t>10.1007/s12652-020-02789-z</t>
  </si>
  <si>
    <t>10.1016/j.future.2021.05.035</t>
  </si>
  <si>
    <t>10.1016/j.sysarc.2021.102332</t>
  </si>
  <si>
    <t>10.1007/s41870-021-00746-3</t>
  </si>
  <si>
    <t>10.1016/j.iot.2021.100407</t>
  </si>
  <si>
    <t>10.1007/978-3-030-89912-7_6</t>
  </si>
  <si>
    <t>10.1007/s12652-021-03163-3</t>
  </si>
  <si>
    <t>10.1007/978-3-030-70501-5_13</t>
  </si>
  <si>
    <t>10.1109/TMM.2021.3061801</t>
  </si>
  <si>
    <t>10.1109/TDSC.2021.3114160</t>
  </si>
  <si>
    <t>10.1109/TDSC.2021.3076580</t>
  </si>
  <si>
    <t>10.1109/TIFS.2022.3144869</t>
  </si>
  <si>
    <t>10.1109/TDSC.2021.3050517</t>
  </si>
  <si>
    <t>10.1016/j.iot.2021.100444</t>
  </si>
  <si>
    <t>10.1080/1206212X.2020.1809177</t>
  </si>
  <si>
    <t>10.1109/JSEN.2021.3127686</t>
  </si>
  <si>
    <t>10.1109/MITP.2021.3136015</t>
  </si>
  <si>
    <t>10.1080/17517575.2021.1883122</t>
  </si>
  <si>
    <t>10.1109/TETC.2021.3052377</t>
  </si>
  <si>
    <t>10.1109/TDSC.2021.3100401</t>
  </si>
  <si>
    <t>10.1109/TDSC.2020.2977646</t>
  </si>
  <si>
    <t>10.1007/s11036-019-01213-x</t>
  </si>
  <si>
    <t>10.1080/13675567.2021.1926950</t>
  </si>
  <si>
    <t>10.1016/j.is.2021.101862</t>
  </si>
  <si>
    <t>10.1007/978-3-030-87059-1_1</t>
  </si>
  <si>
    <t>10.1007/s12083-021-01196-1</t>
  </si>
  <si>
    <t>10.1002/spe.2753</t>
  </si>
  <si>
    <t>10.1016/j.jnca.2021.103184</t>
  </si>
  <si>
    <t>10.1109/TNSE.2022.3157867</t>
  </si>
  <si>
    <t>10.1109/TDSC.2021.3075984</t>
  </si>
  <si>
    <t>10.1007/s13369-021-05716-2</t>
  </si>
  <si>
    <t>10.1080/20479700.2020.1843887</t>
  </si>
  <si>
    <t>10.1016/j.jisa.2021.103025</t>
  </si>
  <si>
    <t>10.1016/j.cose.2021.102393</t>
  </si>
  <si>
    <t>10.1109/JIOT.2021.3071553</t>
  </si>
  <si>
    <t>10.1016/j.comnet.2021.108432</t>
  </si>
  <si>
    <t>10.1016/j.jpdc.2021.05.007</t>
  </si>
  <si>
    <t>10.1016/j.eswa.2021.115425</t>
  </si>
  <si>
    <t>10.1007/s12083-021-01168-5</t>
  </si>
  <si>
    <t>10.1109/TII.2021.3049141</t>
  </si>
  <si>
    <t>10.1016/j.csi.2021.103543</t>
  </si>
  <si>
    <t>10.1016/j.patrec.2021.10.029</t>
  </si>
  <si>
    <t>10.1109/TEM.2020.2966832</t>
  </si>
  <si>
    <t>10.1002/ett.4315</t>
  </si>
  <si>
    <t>10.1109/TNET.2021.3058130</t>
  </si>
  <si>
    <t>10.1007/s12652-020-02394-0</t>
  </si>
  <si>
    <t>10.1109/JIOT.2021.3057045</t>
  </si>
  <si>
    <t>10.1016/j.jpdc.2021.02.012</t>
  </si>
  <si>
    <t>10.1016/j.jisa.2021.102824</t>
  </si>
  <si>
    <t>10.1109/TII.2020.3037889</t>
  </si>
  <si>
    <t>10.1007/s12652-020-02126-4</t>
  </si>
  <si>
    <t>10.4015/S1016237221500137</t>
  </si>
  <si>
    <t>10.1109/CSCWD49262.2021.9437830</t>
  </si>
  <si>
    <t>10.1109/JIOT.2020.3048976</t>
  </si>
  <si>
    <t>10.1007/s11277-020-07989-6</t>
  </si>
  <si>
    <t>10.1109/TITS.2020.3017505</t>
  </si>
  <si>
    <t>10.1007/s10586-020-03193-0</t>
  </si>
  <si>
    <t>10.1109/JSSC.2021.3052146</t>
  </si>
  <si>
    <t>10.1109/TII.2020.3016025</t>
  </si>
  <si>
    <t>10.1109/TII.2020.2991204</t>
  </si>
  <si>
    <t>10.1049/cth2.12136</t>
  </si>
  <si>
    <t>10.1016/j.im.2020.103316</t>
  </si>
  <si>
    <t>10.1007/s12652-020-02125-5</t>
  </si>
  <si>
    <t>10.1007/s12652-020-02621-8</t>
  </si>
  <si>
    <t>10.1145/3422816</t>
  </si>
  <si>
    <t>10.1007/s12065-020-00404-w</t>
  </si>
  <si>
    <t>10.1016/j.jisa.2021.102846</t>
  </si>
  <si>
    <t>10.1109/TDSC.2019.2947579</t>
  </si>
  <si>
    <t>10.1016/j.jpdc.2021.02.022</t>
  </si>
  <si>
    <t>10.1109/JIOT.2021.3058946</t>
  </si>
  <si>
    <t>10.1109/EIT51626.2021.9491920</t>
  </si>
  <si>
    <t>10.1109/TDSC.2019.2899300</t>
  </si>
  <si>
    <t>10.1145/3376915</t>
  </si>
  <si>
    <t>10.1016/j.sysarc.2020.101954</t>
  </si>
  <si>
    <t>10.1016/j.autcon.2021.103688</t>
  </si>
  <si>
    <t>10.1016/j.jnca.2021.103050</t>
  </si>
  <si>
    <t>10.1007/s12652-020-02028-5</t>
  </si>
  <si>
    <t>10.1016/j.jisa.2021.102771</t>
  </si>
  <si>
    <t>10.1109/TCSVT.2020.3009349</t>
  </si>
  <si>
    <t>10.1007/s12083-021-01135-0</t>
  </si>
  <si>
    <t>10.1016/j.jisa.2021.102826</t>
  </si>
  <si>
    <t>10.1007/s11227-020-03570-x</t>
  </si>
  <si>
    <t>10.1109/ICDE51399.2021.00165</t>
  </si>
  <si>
    <t>10.1016/j.ipm.2021.102535</t>
  </si>
  <si>
    <t>10.1016/j.eswa.2021.114602</t>
  </si>
  <si>
    <t>10.1007/s10586-020-03202-2</t>
  </si>
  <si>
    <t>10.1109/ICSPC51351.2021.9451813</t>
  </si>
  <si>
    <t>10.1109/IEMTRONICS52119.2021.9422589</t>
  </si>
  <si>
    <t>10.1007/s00034-021-01690-0</t>
  </si>
  <si>
    <t>10.1016/j.cose.2021.102318</t>
  </si>
  <si>
    <t>10.1093/jwelb/jwab008</t>
  </si>
  <si>
    <t>10.1109/ICCMC51019.2021.9418283</t>
  </si>
  <si>
    <t>10.1007/s10207-020-00521-8</t>
  </si>
  <si>
    <t>10.1111/poms.13426</t>
  </si>
  <si>
    <t>10.1109/TNSE.2019.2961932</t>
  </si>
  <si>
    <t>10.1007/s10257-020-00468-2</t>
  </si>
  <si>
    <t>10.1007/s12083-020-00984-5</t>
  </si>
  <si>
    <t>10.1145/3389685</t>
  </si>
  <si>
    <t>10.1109/TSC.2019.2892095</t>
  </si>
  <si>
    <t>10.1016/j.jisa.2020.102686</t>
  </si>
  <si>
    <t>10.1016/j.neucom.2020.09.056</t>
  </si>
  <si>
    <t>10.1016/j.matpr.2021.04.364</t>
  </si>
  <si>
    <t>10.1007/978-3-030-75220-0_6</t>
  </si>
  <si>
    <t>10.1016/j.jnca.2020.102953</t>
  </si>
  <si>
    <t>10.1145/3456146.3456159</t>
  </si>
  <si>
    <t>10.1016/j.future.2020.09.038</t>
  </si>
  <si>
    <t>10.1007/978-3-030-81961-3_13</t>
  </si>
  <si>
    <t>10.1016/j.future.2020.09.019</t>
  </si>
  <si>
    <t>10.1007/s10489-020-01894-y</t>
  </si>
  <si>
    <t>10.1109/ICECA52323.2021.9675877</t>
  </si>
  <si>
    <t>10.1109/ICIC53490.2021.9691510</t>
  </si>
  <si>
    <t>10.1016/j.jpdc.2020.10.002</t>
  </si>
  <si>
    <t>10.1016/j.ins.2020.07.023</t>
  </si>
  <si>
    <t>10.1108/IJPDLM-04-2020-0127</t>
  </si>
  <si>
    <t>10.1080/07421222.2021.1912926</t>
  </si>
  <si>
    <t>10.1109/CogMI52975.2021.00024</t>
  </si>
  <si>
    <t>10.1109/UEMCON53757.2021.9666569</t>
  </si>
  <si>
    <t>10.1109/ICAECT49130.2021.9392492</t>
  </si>
  <si>
    <t>10.1080/23251042.2021.1897243</t>
  </si>
  <si>
    <t>10.1016/j.ins.2020.06.043</t>
  </si>
  <si>
    <t>10.1007/s00371-020-01808-6</t>
  </si>
  <si>
    <t>10.1109/ICCCNT51525.2021.9580177</t>
  </si>
  <si>
    <t>10.1109/BICITS51482.2021.9509877</t>
  </si>
  <si>
    <t>10.1109/ETI4.051663.2021.9619291</t>
  </si>
  <si>
    <t>10.1016/j.matpr.2021.05.578</t>
  </si>
  <si>
    <t>10.1007/s11633-020-1247-y</t>
  </si>
  <si>
    <t>10.1109/ICRITO51393.2021.9596260</t>
  </si>
  <si>
    <t>10.1016/j.jclepro.2020.124078</t>
  </si>
  <si>
    <t>10.1109/ICICT50816.2021.9358763</t>
  </si>
  <si>
    <t>10.1007/s41870-020-00568-9</t>
  </si>
  <si>
    <t>10.1016/j.asoc.2020.106858</t>
  </si>
  <si>
    <t>10.1109/ITHET50392.2021.9759580</t>
  </si>
  <si>
    <t>10.1109/JSEN.2020.3040354</t>
  </si>
  <si>
    <t>10.4018/978-1-7998-8954-0.ch072</t>
  </si>
  <si>
    <t>10.1007/s11277-020-07756-7</t>
  </si>
  <si>
    <t>10.1007/978-981-33-4859-2_24</t>
  </si>
  <si>
    <t>10.1016/j.cosrev.2021.100362</t>
  </si>
  <si>
    <t>10.1016/j.matpr.2021.05.067</t>
  </si>
  <si>
    <t>10.1002/cpe.5857</t>
  </si>
  <si>
    <t>10.1109/CW52790.2021.00051</t>
  </si>
  <si>
    <t>10.1109/COMSNETS51098.2021.9352932</t>
  </si>
  <si>
    <t>10.1177/1550147721999616</t>
  </si>
  <si>
    <t>10.1007/978-3-030-69781-5_13</t>
  </si>
  <si>
    <t>10.1016/j.jisa.2020.102673</t>
  </si>
  <si>
    <t>10.1504/IJSPM.2021.120838</t>
  </si>
  <si>
    <t>10.1007/978-981-15-7990-5_14</t>
  </si>
  <si>
    <t>10.1016/j.sysarc.2020.101854</t>
  </si>
  <si>
    <t>10.1109/TSC.2018.2791538</t>
  </si>
  <si>
    <t>10.1109/ICCST50977.2020.00064</t>
  </si>
  <si>
    <t>10.1109/TKDE.2019.2929794</t>
  </si>
  <si>
    <t>10.1016/j.jnca.2020.102812</t>
  </si>
  <si>
    <t>10.1109/CyberC49757.2020.00045</t>
  </si>
  <si>
    <t>10.1109/RAEECS50817.2020.9265688</t>
  </si>
  <si>
    <t>10.1016/j.sigpro.2020.107703</t>
  </si>
  <si>
    <t>10.1109/TETC.2020.3005610</t>
  </si>
  <si>
    <t>10.1007/978-3-030-55833-8_4</t>
  </si>
  <si>
    <t>10.1002/jcph.1701</t>
  </si>
  <si>
    <t>10.1016/j.jisa.2020.102545</t>
  </si>
  <si>
    <t>10.1016/j.future.2020.06.032</t>
  </si>
  <si>
    <t>10.1080/19393555.2020.1842568</t>
  </si>
  <si>
    <t>10.1007/978-981-33-4673-4_25</t>
  </si>
  <si>
    <t>10.1109/iciss49785.2020.9316003</t>
  </si>
  <si>
    <t>10.1049/iet-cta.2018.5469</t>
  </si>
  <si>
    <t>10.1016/j.ipm.2020.102382</t>
  </si>
  <si>
    <t>10.1016/j.autcon.2020.103373</t>
  </si>
  <si>
    <t>10.1007/978-981-33-4673-4_40</t>
  </si>
  <si>
    <t>10.1021/acs.jchemed.0c00642</t>
  </si>
  <si>
    <t>10.1109/ICCST50977.2020.00127</t>
  </si>
  <si>
    <t>10.1016/j.scs.2020.102360</t>
  </si>
  <si>
    <t>10.1109/TVT.2020.3036631</t>
  </si>
  <si>
    <t>10.1016/j.addma.2020.101232</t>
  </si>
  <si>
    <t>10.1016/j.eswa.2020.113385</t>
  </si>
  <si>
    <t>10.1016/j.comnet.2020.107344</t>
  </si>
  <si>
    <t>10.1142/S021798492050311X</t>
  </si>
  <si>
    <t>10.1109/MNET.001.1900661</t>
  </si>
  <si>
    <t>10.1109/TETC.2020.2993032</t>
  </si>
  <si>
    <t>10.1080/16522354.2020.1853467</t>
  </si>
  <si>
    <t>10.1016/j.future.2019.10.014</t>
  </si>
  <si>
    <t>10.1007/978-981-15-4739-3_92</t>
  </si>
  <si>
    <t>10.1109/GCAIoT51063.2020.9345874</t>
  </si>
  <si>
    <t>10.1109/TVT.2020.3027568</t>
  </si>
  <si>
    <t>10.1109/TVT.2020.3043626</t>
  </si>
  <si>
    <t>10.1109/ICRCICN50933.2020.9296168</t>
  </si>
  <si>
    <t>10.1080/13675567.2020.1787970</t>
  </si>
  <si>
    <t>10.1109/ICRAMET51080.2020.9298690</t>
  </si>
  <si>
    <t>10.1109/NAP51477.2020.9309721</t>
  </si>
  <si>
    <t>10.1007/978-981-15-9682-7_10</t>
  </si>
  <si>
    <t>10.1109/TEM.2019.2960829</t>
  </si>
  <si>
    <t>10.1109/MNET.011.1900536</t>
  </si>
  <si>
    <t>10.1007/978-3-030-53149-2_11</t>
  </si>
  <si>
    <t>10.1016/j.tele.2020.101431</t>
  </si>
  <si>
    <t>10.1007/s11227-020-03213-1</t>
  </si>
  <si>
    <t>10.1145/3434581.3434687</t>
  </si>
  <si>
    <t>10.1109/TCC.2019.2927219</t>
  </si>
  <si>
    <t>10.1109/SMC42975.2020.9283127</t>
  </si>
  <si>
    <t>10.1109/ICCWS48432.2020.9292394</t>
  </si>
  <si>
    <t>10.1109/CFIS49607.2020.9238685</t>
  </si>
  <si>
    <t>10.1108/JMTM-08-2018-0280</t>
  </si>
  <si>
    <t>10.1007/s00500-020-05260-5</t>
  </si>
  <si>
    <t>10.14358/PERS.86.11.701</t>
  </si>
  <si>
    <t>10.1109/TIA.2020.3034290</t>
  </si>
  <si>
    <t>10.1109/TII.2019.2945367</t>
  </si>
  <si>
    <t>10.1016/j.jnca.2020.102710</t>
  </si>
  <si>
    <t>10.1016/j.iot.2020.100254</t>
  </si>
  <si>
    <t>10.1016/j.fsidi.2020.301001</t>
  </si>
  <si>
    <t>10.1080/17517575.2020.1856425</t>
  </si>
  <si>
    <t>10.4018/978-1-7998-5351-0.ch057</t>
  </si>
  <si>
    <t>10.1007/978-981-15-6048-4_31</t>
  </si>
  <si>
    <t>10.1002/rnc.4839</t>
  </si>
  <si>
    <t>10.1016/j.ins.2020.01.019</t>
  </si>
  <si>
    <t>10.1177/1464884920915374</t>
  </si>
  <si>
    <t>10.1109/ISVLSI49217.2020.00-16</t>
  </si>
  <si>
    <t>10.1080/00207543.2019.1617450</t>
  </si>
  <si>
    <t>10.1109/ISGT45199.2020.9087676</t>
  </si>
  <si>
    <t>10.1109/ICSCAN49426.2020.9262391</t>
  </si>
  <si>
    <t>10.1109/INFOCOMWKSHPS50562.2020.9162738</t>
  </si>
  <si>
    <t>10.1109/JIOT.2020.2986700</t>
  </si>
  <si>
    <t>10.1109/JIOT.2019.2959602</t>
  </si>
  <si>
    <t>10.1109/JBHI.2019.2963437</t>
  </si>
  <si>
    <t>10.1080/00207543.2019.1641642</t>
  </si>
  <si>
    <t>10.1016/j.imavis.2020.103910</t>
  </si>
  <si>
    <t>10.1016/j.ijinfomgt.2019.05.023</t>
  </si>
  <si>
    <t>10.1016/j.comcom.2020.02.018</t>
  </si>
  <si>
    <t>10.1109/JBHI.2020.2969648</t>
  </si>
  <si>
    <t>10.1109/ITOEC49072.2020.9141914</t>
  </si>
  <si>
    <t>10.1109/ICCEA50009.2020.00026</t>
  </si>
  <si>
    <t>10.23919/ICOMBI48604.2020.9203483</t>
  </si>
  <si>
    <t>10.1109/TDSC.2018.2829880</t>
  </si>
  <si>
    <t>10.1007/s11205-020-02281-3</t>
  </si>
  <si>
    <t>10.1109/TENSYMP50017.2020.9230987</t>
  </si>
  <si>
    <t>10.1016/j.ins.2020.01.051</t>
  </si>
  <si>
    <t>10.1109/ICC40277.2020.9149326</t>
  </si>
  <si>
    <t>10.1145/3390566.3391690</t>
  </si>
  <si>
    <t>10.1109/ICEENG45378.2020.9171765</t>
  </si>
  <si>
    <t>10.1109/TVT.2020.2969722</t>
  </si>
  <si>
    <t>10.1016/j.jclepro.2020.121031</t>
  </si>
  <si>
    <t>10.1145/3409934.3409958</t>
  </si>
  <si>
    <t>10.1016/j.vaccine.2020.04.007</t>
  </si>
  <si>
    <t>10.1109/TVT.2020.2968094</t>
  </si>
  <si>
    <t>10.1109/JSAC.2020.2986620</t>
  </si>
  <si>
    <t>10.1109/JIOT.2020.2974281</t>
  </si>
  <si>
    <t>10.1080/00207543.2019.1627439</t>
  </si>
  <si>
    <t>10.1109/TVT.2020.2973651</t>
  </si>
  <si>
    <t>10.1080/16258312.2020.1751568</t>
  </si>
  <si>
    <t>10.1109/TII.2019.2925898</t>
  </si>
  <si>
    <t>10.1145/3442705.3442714</t>
  </si>
  <si>
    <t>10.1002/sres.2710</t>
  </si>
  <si>
    <t>10.1109/TVT.2020.2967099</t>
  </si>
  <si>
    <t>10.1109/WACVW50321.2020.9096940</t>
  </si>
  <si>
    <t>10.1007/s11432-018-9781-0</t>
  </si>
  <si>
    <t>10.1108/JEIM-11-2019-0369</t>
  </si>
  <si>
    <t>10.1145/3409501.3409513</t>
  </si>
  <si>
    <t>10.1142/S0218843020400067</t>
  </si>
  <si>
    <t>10.1016/j.eswa.2019.113157</t>
  </si>
  <si>
    <t>10.1007/s12553-018-0278-7</t>
  </si>
  <si>
    <t>10.1109/ICIoT48696.2020.9089566</t>
  </si>
  <si>
    <t>10.1520/SSMS20200066</t>
  </si>
  <si>
    <t>10.1109/INFOCOMWKSHPS50562.2020.9162725</t>
  </si>
  <si>
    <t>10.1109/TSC.2017.2708116</t>
  </si>
  <si>
    <t>10.1016/j.neucom.2019.09.110</t>
  </si>
  <si>
    <t>10.1016/j.jii.2020.100125</t>
  </si>
  <si>
    <t>10.1109/TII.2019.2942190</t>
  </si>
  <si>
    <t>10.1109/ICSA-C50368.2020.00032</t>
  </si>
  <si>
    <t>10.1109/MCE.2019.2953739</t>
  </si>
  <si>
    <t>10.1016/j.clsr.2020.105401</t>
  </si>
  <si>
    <t>10.1016/j.ymssp.2019.106537</t>
  </si>
  <si>
    <t>10.1109/DSN-S50200.2020.00043</t>
  </si>
  <si>
    <t>10.1007/s12652-019-01493-x</t>
  </si>
  <si>
    <t>10.23919/CCC50068.2020.9188843</t>
  </si>
  <si>
    <t>10.4018/978-1-7998-3175-4.ch006</t>
  </si>
  <si>
    <t>10.1108/ICS-04-2019-0047</t>
  </si>
  <si>
    <t>10.1109/TPS-ISA48467.2019.00041</t>
  </si>
  <si>
    <t>10.1109/CICT48419.2019.9066237</t>
  </si>
  <si>
    <t>10.1109/CCWC47524.2020.9031109</t>
  </si>
  <si>
    <t>10.1145/3366626.3368132</t>
  </si>
  <si>
    <t>10.1109/ICAC347590.2019.9036811</t>
  </si>
  <si>
    <t>10.1109/TCC.2017.2751471</t>
  </si>
  <si>
    <t>10.1016/j.sysarc.2019.101666</t>
  </si>
  <si>
    <t>10.1109/CVPR42600.2020.00473</t>
  </si>
  <si>
    <t>10.1109/JIOT.2019.2947339</t>
  </si>
  <si>
    <t>10.1016/j.ins.2019.09.052</t>
  </si>
  <si>
    <t>10.1007/978-3-030-14680-1_29</t>
  </si>
  <si>
    <t>10.1016/j.ins.2019.09.001</t>
  </si>
  <si>
    <t>10.3233/JIFS-189173</t>
  </si>
  <si>
    <t>10.1109/COMSNETS48256.2020.9027313</t>
  </si>
  <si>
    <t>10.1016/j.ins.2019.09.036</t>
  </si>
  <si>
    <t>10.1504/IJBIDM.2020.108035</t>
  </si>
  <si>
    <t>10.1109/CICT48419.2019.9066204</t>
  </si>
  <si>
    <t>10.1109/ICAC347590.2019.9036839</t>
  </si>
  <si>
    <t>10.1016/j.matpr.2020.08.519</t>
  </si>
  <si>
    <t>10.1016/j.jisa.2019.102407</t>
  </si>
  <si>
    <t>10.1007/978-981-15-1884-3_19</t>
  </si>
  <si>
    <t>10.1016/j.jmsy.2020.01.009</t>
  </si>
  <si>
    <t>10.1007/s00521-018-3915-1</t>
  </si>
  <si>
    <t>10.1016/j.sysarc.2019.101653</t>
  </si>
  <si>
    <t>10.1093/COMJNL/BXZ067</t>
  </si>
  <si>
    <t>10.1108/ICS-10-2020-0161</t>
  </si>
  <si>
    <t>10.1007/978-981-15-3284-9_73</t>
  </si>
  <si>
    <t>10.1016/j.ins.2019.09.080</t>
  </si>
  <si>
    <t>10.1109/ic-ETITE47903.2020.38</t>
  </si>
  <si>
    <t>10.1080/02564602.2019.1699454</t>
  </si>
  <si>
    <t>10.1016/j.neucom.2019.09.070</t>
  </si>
  <si>
    <t>10.1007/978-981-15-3914-5_21</t>
  </si>
  <si>
    <t>10.1109/CBD.2019.00044</t>
  </si>
  <si>
    <t>10.1016/j.future.2019.07.036</t>
  </si>
  <si>
    <t>10.1016/j.image.2019.04.012</t>
  </si>
  <si>
    <t>10.1109/ICHI.2019.8904712</t>
  </si>
  <si>
    <t>10.1109/ICSESS47205.2019.9040744</t>
  </si>
  <si>
    <t>10.1109/MNET.001.1800526</t>
  </si>
  <si>
    <t>10.23919/ChiCC.2019.8865388</t>
  </si>
  <si>
    <t>10.1109/ICTCS.2019.8923060</t>
  </si>
  <si>
    <t>10.1109/CANDAR.2019.00026</t>
  </si>
  <si>
    <t>10.1108/MEDAR-11-2018-0406</t>
  </si>
  <si>
    <t>10.1145/3343031.3351025</t>
  </si>
  <si>
    <t>10.1016/j.compind.2019.04.011</t>
  </si>
  <si>
    <t>10.1109/CVPR.2019.00161</t>
  </si>
  <si>
    <t>10.1016/j.ijmedinf.2019.04.024</t>
  </si>
  <si>
    <t>10.1080/09720529.2019.1692444</t>
  </si>
  <si>
    <t>10.1007/s11042-018-6801-z</t>
  </si>
  <si>
    <t>10.23919/ITUK48006.2019.8995905</t>
  </si>
  <si>
    <t>10.1016/j.ssci.2019.07.043</t>
  </si>
  <si>
    <t>10.4018/IJEHMC.2019100101</t>
  </si>
  <si>
    <t>10.1016/j.future.2019.03.008</t>
  </si>
  <si>
    <t>10.1007/s00779-017-1104-3</t>
  </si>
  <si>
    <t>10.1109/JIOT.2019.2917186</t>
  </si>
  <si>
    <t>10.1016/j.ijinfomgt.2019.07.008</t>
  </si>
  <si>
    <t>10.1109/IWCMC.2019.8766506</t>
  </si>
  <si>
    <t>10.1016/j.future.2019.01.048</t>
  </si>
  <si>
    <t>10.1016/j.ins.2019.04.011</t>
  </si>
  <si>
    <t>10.1007/s11036-019-01256-0</t>
  </si>
  <si>
    <t>10.1109/PACRIM47961.2019.8985129</t>
  </si>
  <si>
    <t>10.1109/ISMSIT.2019.8932763</t>
  </si>
  <si>
    <t>10.1109/Blockchain.2019.00014</t>
  </si>
  <si>
    <t>10.1016/j.future.2019.07.037</t>
  </si>
  <si>
    <t>10.1007/s12243-018-00701-7</t>
  </si>
  <si>
    <t>10.1016/j.jisa.2019.04.007</t>
  </si>
  <si>
    <t>10.1007/s11042-019-07946-x</t>
  </si>
  <si>
    <t>10.1109/CVPRW.2019.00010</t>
  </si>
  <si>
    <t>10.1109/TIFS.2018.2885277</t>
  </si>
  <si>
    <t>10.23919/TMA.2019.8784511</t>
  </si>
  <si>
    <t>10.1109/DESSERT.2019.8770037</t>
  </si>
  <si>
    <t>10.1109/ICII.2019.00051</t>
  </si>
  <si>
    <t>10.1016/j.future.2019.01.026</t>
  </si>
  <si>
    <t>10.1145/3326285.3329052</t>
  </si>
  <si>
    <t>10.1016/j.cose.2019.06.010</t>
  </si>
  <si>
    <t>10.1109/Blockchain.2019.00012</t>
  </si>
  <si>
    <t>10.1002/cpe.4359</t>
  </si>
  <si>
    <t>10.1109/FiCloud.2019.00024</t>
  </si>
  <si>
    <t>10.23919/ChiCC.2019.8866334</t>
  </si>
  <si>
    <t>10.1007/s10586-018-2480-9</t>
  </si>
  <si>
    <t>10.1007/s00530-019-00610-2</t>
  </si>
  <si>
    <t>10.1109/ICMCCE48743.2019.00188</t>
  </si>
  <si>
    <t>10.1016/j.jisa.2019.02.009</t>
  </si>
  <si>
    <t>10.1109/JIOT.2018.2878216</t>
  </si>
  <si>
    <t>10.1016/j.jisa.2019.102394</t>
  </si>
  <si>
    <t>10.1109/TIFS.2018.2883275</t>
  </si>
  <si>
    <t>10.1016/j.ipl.2019.03.005</t>
  </si>
  <si>
    <t>10.1016/j.ins.2019.05.092</t>
  </si>
  <si>
    <t>10.1109/COMST.2019.2916180</t>
  </si>
  <si>
    <t>10.1016/j.physa.2019.122372</t>
  </si>
  <si>
    <t>10.1016/j.jclepro.2019.04.322</t>
  </si>
  <si>
    <t>10.1016/j.future.2019.06.007</t>
  </si>
  <si>
    <t>10.1109/TKDE.2018.2851517</t>
  </si>
  <si>
    <t>10.1016/j.diin.2019.02.001</t>
  </si>
  <si>
    <t>10.1007/s00500-018-3089-x</t>
  </si>
  <si>
    <t>10.1002/cpe.4364</t>
  </si>
  <si>
    <t>10.1109/ICASSP.2019.8683164</t>
  </si>
  <si>
    <t>10.1016/j.jisa.2019.01.003</t>
  </si>
  <si>
    <t>10.1007/s11431-017-9258-0</t>
  </si>
  <si>
    <t>10.1109/ITCE.2019.8646685</t>
  </si>
  <si>
    <t>10.1016/j.jnca.2018.12.003</t>
  </si>
  <si>
    <t>10.1080/00207543.2018.1533261</t>
  </si>
  <si>
    <t>10.1109/WACVW.2019.00020</t>
  </si>
  <si>
    <t>10.1109/ICMTMA.2019.00110</t>
  </si>
  <si>
    <t>10.1007/s10586-018-2240-x</t>
  </si>
  <si>
    <t>10.1007/s11071-018-4732-x</t>
  </si>
  <si>
    <t>10.1109/CCC.2019.00013</t>
  </si>
  <si>
    <t>10.1007/s10844-018-0518-3</t>
  </si>
  <si>
    <t>10.1109/VTCSpring.2019.8746499</t>
  </si>
  <si>
    <t>10.1016/j.jretconser.2019.02.020</t>
  </si>
  <si>
    <t>10.1109/CAIS.2019.8769505</t>
  </si>
  <si>
    <t>10.1016/j.future.2018.12.044</t>
  </si>
  <si>
    <t>10.1109/ICBDA.2019.8713204</t>
  </si>
  <si>
    <t>10.1080/00207543.2018.1488086</t>
  </si>
  <si>
    <t>10.1016/j.semcancer.2018.04.008</t>
  </si>
  <si>
    <t>10.1109/COMMNET.2019.8742370</t>
  </si>
  <si>
    <t>10.1016/j.neucom.2018.09.071</t>
  </si>
  <si>
    <t>10.1145/3290605.3300474</t>
  </si>
  <si>
    <t>10.1109/ITCE.2019.8646461</t>
  </si>
  <si>
    <t>10.23919/MIPRO.2019.8757159</t>
  </si>
  <si>
    <t>10.1049/cje.2018.02.017</t>
  </si>
  <si>
    <t>10.1109/TCSVT.2018.2797897</t>
  </si>
  <si>
    <t>10.1109/WI.2018.000-8</t>
  </si>
  <si>
    <t>10.1007/s11205-018-1837-z</t>
  </si>
  <si>
    <t>10.1109/TIFS.2018.2878541</t>
  </si>
  <si>
    <t>10.1016/j.jpdc.2019.01.004</t>
  </si>
  <si>
    <t>10.1016/j.jnca.2018.12.004</t>
  </si>
  <si>
    <t>10.1016/j.diin.2019.01.002</t>
  </si>
  <si>
    <t>10.1007/s00500-017-3000-1</t>
  </si>
  <si>
    <t>10.1109/JIOT.2018.2875542</t>
  </si>
  <si>
    <t>10.1007/s11432-018-9462-0</t>
  </si>
  <si>
    <t>10.1109/ICCE.2019.8662002</t>
  </si>
  <si>
    <t>10.1016/j.ins.2018.12.004</t>
  </si>
  <si>
    <t>10.1016/j.jnca.2018.10.020</t>
  </si>
  <si>
    <t>10.1016/j.comcom.2019.01.006</t>
  </si>
  <si>
    <t>10.1111/bjet.12570</t>
  </si>
  <si>
    <t>10.1016/j.compag.2018.12.039</t>
  </si>
  <si>
    <t>10.1007/s10586-017-1382-6</t>
  </si>
  <si>
    <t>10.1109/ViTECoN.2019.8899450</t>
  </si>
  <si>
    <t>10.1007/s13369-018-3372-2</t>
  </si>
  <si>
    <t>10.1016/j.future.2018.09.019</t>
  </si>
  <si>
    <t>10.1108/SCM-03-2018-0142</t>
  </si>
  <si>
    <t>10.1109/ICCT.2018.8600051</t>
  </si>
  <si>
    <t>10.1007/978-981-15-1301-5_27</t>
  </si>
  <si>
    <t>10.1109/LISS.2018.8593225</t>
  </si>
  <si>
    <t>10.1016/j.ins.2018.09.009</t>
  </si>
  <si>
    <t>10.1109/MMSP.2018.8547050</t>
  </si>
  <si>
    <t>10.1109/TCSVT.2017.2742023</t>
  </si>
  <si>
    <t>10.1109/TCC.2016.2545668</t>
  </si>
  <si>
    <t>10.1080/2150704X.2018.1508907</t>
  </si>
  <si>
    <t>10.1007/s10916-018-1123-2</t>
  </si>
  <si>
    <t>10.1109/ICCCN.2018.8487349</t>
  </si>
  <si>
    <t>10.1117/12.2540462</t>
  </si>
  <si>
    <t>10.1007/s10916-018-1121-4</t>
  </si>
  <si>
    <t>10.1007/978-3-030-21373-2_29</t>
  </si>
  <si>
    <t>10.1109/ICCCNT.2018.8494045</t>
  </si>
  <si>
    <t>10.1007/978-981-13-0224-4_1</t>
  </si>
  <si>
    <t>10.1109/ICNIDC.2018.8525716</t>
  </si>
  <si>
    <t>10.1007/978-3-030-27813-7_6</t>
  </si>
  <si>
    <t>10.1007/978-981-13-1882-5_2</t>
  </si>
  <si>
    <t>10.1016/j.trac.2018.08.011</t>
  </si>
  <si>
    <t>10.1109/RTUWO.2018.8587872</t>
  </si>
  <si>
    <t>10.1080/10494820.2018.1446989</t>
  </si>
  <si>
    <t>10.1016/j.future.2018.04.097</t>
  </si>
  <si>
    <t>10.1109/CSCI46756.2018.00152</t>
  </si>
  <si>
    <t>10.2174/1573405615666181228121535</t>
  </si>
  <si>
    <t>10.1007/s10623-018-0458-5</t>
  </si>
  <si>
    <t>10.1109/CLOUD.2018.00121</t>
  </si>
  <si>
    <t>10.1007/978-3-030-32065-2_12</t>
  </si>
  <si>
    <t>10.1007/s11227-018-2385-7</t>
  </si>
  <si>
    <t>10.1109/SmartIoT.2018.00056</t>
  </si>
  <si>
    <t>10.1109/TCSS.2018.2881344</t>
  </si>
  <si>
    <t>10.1080/24725854.2018.1555383</t>
  </si>
  <si>
    <t>10.1109/ICAICTA.2018.8541296</t>
  </si>
  <si>
    <t>10.1109/ATS.2018.00032</t>
  </si>
  <si>
    <t>10.1145/3318212</t>
  </si>
  <si>
    <t>10.1109/PST.2017.00034</t>
  </si>
  <si>
    <t>10.1145/3243734.3243753</t>
  </si>
  <si>
    <t>10.1109/SISY.2018.8524756</t>
  </si>
  <si>
    <t>10.1109/TNANO.2019.2904842</t>
  </si>
  <si>
    <t>10.1007/978-3-030-34113-8_23</t>
  </si>
  <si>
    <t>10.1109/ICETIETR.2018.8529014</t>
  </si>
  <si>
    <t>10.1049/cje.2018.07.003</t>
  </si>
  <si>
    <t>10.1109/TrustCom/BigDataSE.2018.00240</t>
  </si>
  <si>
    <t>10.1109/TWC.2018.2885266</t>
  </si>
  <si>
    <t>10.1109/JIOT.2018.2844169</t>
  </si>
  <si>
    <t>10.1109/DSD.2018.00008</t>
  </si>
  <si>
    <t>10.1504/ijcse.2019.099079</t>
  </si>
  <si>
    <t>10.1166/jctn.2018.7656</t>
  </si>
  <si>
    <t>10.1109/SmartCloud.2018.00014</t>
  </si>
  <si>
    <t>10.1016/j.ijinfomgt.2018.07.003</t>
  </si>
  <si>
    <t>10.1109/MPOT.2018.2850541</t>
  </si>
  <si>
    <t>10.1109/ITME.2018.00196</t>
  </si>
  <si>
    <t>10.1016/j.jaccpubpol.2018.10.006</t>
  </si>
  <si>
    <t>10.1109/QUATIC.2018.00018</t>
  </si>
  <si>
    <t>10.1109/INFOCOM.2018.8486381</t>
  </si>
  <si>
    <t>10.1109/CloudCom2018.2018.00060</t>
  </si>
  <si>
    <t>10.1109/SmartCloud.2018.00021</t>
  </si>
  <si>
    <t>10.1016/j.ijinfomgt.2017.10.004</t>
  </si>
  <si>
    <t>10.1109/AVSS.2018.8639163</t>
  </si>
  <si>
    <t>10.1016/j.ejor.2016.07.016</t>
  </si>
  <si>
    <t>10.1109/SmartTechCon.2017.8358397</t>
  </si>
  <si>
    <t>10.1007/s40815-018-0467-6</t>
  </si>
  <si>
    <t>10.1109/ICISC.2018.8398946</t>
  </si>
  <si>
    <t>10.1109/CSNT.2017.8418540</t>
  </si>
  <si>
    <t>10.1016/j.future.2018.03.005</t>
  </si>
  <si>
    <t>10.1002/spe.2578</t>
  </si>
  <si>
    <t>10.1109/ICPCSI.2017.8391793</t>
  </si>
  <si>
    <t>10.1109/JIOT.2017.2762731</t>
  </si>
  <si>
    <t>10.1109/TrustCom/BigDataSE.2018.00190</t>
  </si>
  <si>
    <t>10.1109/MIPR.2018.00084</t>
  </si>
  <si>
    <t>10.1109/ICC.2018.8422280</t>
  </si>
  <si>
    <t>10.1007/s10916-018-0994-6</t>
  </si>
  <si>
    <t>10.1016/j.future.2017.11.022</t>
  </si>
  <si>
    <t>10.1007/s11042-017-4448-9</t>
  </si>
  <si>
    <t>10.1109/QRS-C.2018.00034</t>
  </si>
  <si>
    <t>10.1145/3180465.3180474</t>
  </si>
  <si>
    <t>10.1016/j.cose.2017.12.004</t>
  </si>
  <si>
    <t>10.1109/TIFS.2018.2809679</t>
  </si>
  <si>
    <t>10.1007/s10916-018-0998-2</t>
  </si>
  <si>
    <t>10.1016/j.dss.2018.02.007</t>
  </si>
  <si>
    <t>10.1016/j.compeleceng.2016.09.001</t>
  </si>
  <si>
    <t>10.1007/s10579-017-9396-5</t>
  </si>
  <si>
    <t>10.1109/IEEM.2018.8607460</t>
  </si>
  <si>
    <t>10.1007/s11390-018-1840-5</t>
  </si>
  <si>
    <t>10.1016/j.dss.2018.02.005</t>
  </si>
  <si>
    <t>10.1007/s10916-018-1007-5</t>
  </si>
  <si>
    <t>10.23919/APSIPA.2018.8659461</t>
  </si>
  <si>
    <t>10.1016/j.ins.2018.03.053</t>
  </si>
  <si>
    <t>10.1080/07421222.2018.1451962</t>
  </si>
  <si>
    <t>10.1016/j.jocs.2017.11.003</t>
  </si>
  <si>
    <t>10.1016/j.robot.2017.10.015</t>
  </si>
  <si>
    <t>10.1007/s10916-018-0995-5</t>
  </si>
  <si>
    <t>10.1109/ICPCSI.2017.8391817</t>
  </si>
  <si>
    <t>10.1109/GLOCOMW.2018.8644088</t>
  </si>
  <si>
    <t>10.1109/ISS1.2017.8389459</t>
  </si>
  <si>
    <t>10.1007/s10916-018-0993-7</t>
  </si>
  <si>
    <t>10.1016/j.jmsy.2018.03.006</t>
  </si>
  <si>
    <t>10.1016/j.foodcont.2017.11.022</t>
  </si>
  <si>
    <t>10.1109/ISDFS.2018.8355380</t>
  </si>
  <si>
    <t>10.1109/TCYB.2017.2743161</t>
  </si>
  <si>
    <t>10.1109/WIFS.2018.8630787</t>
  </si>
  <si>
    <t>10.1007/s10798-017-9408-1</t>
  </si>
  <si>
    <t>10.1109/ICC.2018.8422561</t>
  </si>
  <si>
    <t>10.1109/ISPA/IUCC.2017.00065</t>
  </si>
  <si>
    <t>10.13334/j.0258-8013.pcsee.170353</t>
  </si>
  <si>
    <t>10.1109/IC3IoT.2018.8668107</t>
  </si>
  <si>
    <t>10.1109/COMPSAC.2018.10258</t>
  </si>
  <si>
    <t>10.1109/SMARTCOMP.2018.00074</t>
  </si>
  <si>
    <t>10.1177/0340035217737559</t>
  </si>
  <si>
    <t>10.1108/BPMJ-06-2017-0139</t>
  </si>
  <si>
    <t>10.1109/TCBB.2017.2754496</t>
  </si>
  <si>
    <t>10.1007/s11042-017-4637-6</t>
  </si>
  <si>
    <t>10.1109/TCC.2016.2525998</t>
  </si>
  <si>
    <t>10.1109/JSYST.2016.2633559</t>
  </si>
  <si>
    <t>10.1109/TLT.2017.2787659</t>
  </si>
  <si>
    <t>10.1016/j.ins.2017.03.038</t>
  </si>
  <si>
    <t>10.1109/CCGRID.2017.8</t>
  </si>
  <si>
    <t>10.1109/MSP.2017.2741510</t>
  </si>
  <si>
    <t>10.1109/TBME.2017.2728323</t>
  </si>
  <si>
    <t>10.1109/HONET.2017.8102214</t>
  </si>
  <si>
    <t>10.1109/BIGCOM.2017.43</t>
  </si>
  <si>
    <t>10.14778/3342263.3342641</t>
  </si>
  <si>
    <t>10.1016/j.joi.2017.08.007</t>
  </si>
  <si>
    <t>10.1016/j.biosystemseng.2017.09.007</t>
  </si>
  <si>
    <t>10.1016/bs.adcom.2018.03.006</t>
  </si>
  <si>
    <t>10.1016/j.optlastec.2017.03.041</t>
  </si>
  <si>
    <t>10.1504/IJWGS.2018.095647</t>
  </si>
  <si>
    <t>10.1109/BIGCOM.2017.31</t>
  </si>
  <si>
    <t>10.1109/BigDataCongress.2017.85</t>
  </si>
  <si>
    <t>10.1007/978-3-319-73353-1_26</t>
  </si>
  <si>
    <t>10.24425/119362</t>
  </si>
  <si>
    <t>10.1109/MCC.2018.011791712</t>
  </si>
  <si>
    <t>10.1007/978-3-319-76351-4_18</t>
  </si>
  <si>
    <t>10.1016/j.comnet.2017.05.011</t>
  </si>
  <si>
    <t>10.7544/issn1000-1239.2017.20170471</t>
  </si>
  <si>
    <t>10.1080/09537287.2017.1375150</t>
  </si>
  <si>
    <t>10.1109/HealthCom.2017.8210842</t>
  </si>
  <si>
    <t>10.1109/CVPRW.2017.228</t>
  </si>
  <si>
    <t>10.16383/j.aas.2017.c170543</t>
  </si>
  <si>
    <t>10.1109/ECAI.2017.8166485</t>
  </si>
  <si>
    <t>10.1109/JIOT.2017.2694844</t>
  </si>
  <si>
    <t>10.1109/SecDev.2017.20</t>
  </si>
  <si>
    <t>10.14177/j.cnki.32-1397n.2017.41.04.002</t>
  </si>
  <si>
    <t>10.23919/ChiCC.2017.8028015</t>
  </si>
  <si>
    <t>10.16383/j.aas.2017.c160661</t>
  </si>
  <si>
    <t>10.1016/j.compedu.2017.05.021</t>
  </si>
  <si>
    <t>10.1109/ICACCS.2017.8014672</t>
  </si>
  <si>
    <t>10.1109/CSCS.2017.70</t>
  </si>
  <si>
    <t>10.1109/TCSVT.2016.2556585</t>
  </si>
  <si>
    <t>10.1109/ISCC.2017.8024513</t>
  </si>
  <si>
    <t>10.1109/ICABME.2017.8167555</t>
  </si>
  <si>
    <t>10.1109/SRDS.2017.36</t>
  </si>
  <si>
    <t>10.1109/MSPEC.2017.8048837</t>
  </si>
  <si>
    <t>10.1109/MILCOM.2017.8170855</t>
  </si>
  <si>
    <t>10.1109/IDAP.2017.8090341</t>
  </si>
  <si>
    <t>10.1007/978-3-319-94478-4_4</t>
  </si>
  <si>
    <t>10.1007/s11042-016-4277-2</t>
  </si>
  <si>
    <t>10.1007/978-3-319-75928-9_16</t>
  </si>
  <si>
    <t>10.1109/SERVICES.2017.13</t>
  </si>
  <si>
    <t>10.1007/978-3-030-01267-0_40</t>
  </si>
  <si>
    <t>10.1109/COMPSAC.2017.72</t>
  </si>
  <si>
    <t>10.4230/LIPIcs.DISC.2017.1</t>
  </si>
  <si>
    <t>10.1109/ICHI.2017.82</t>
  </si>
  <si>
    <t>10.1109/TIFS.2017.2705620</t>
  </si>
  <si>
    <t>10.1049/pbse001e_ch12</t>
  </si>
  <si>
    <t>10.1016/j.ins.2017.08.077</t>
  </si>
  <si>
    <t>10.1109/INFOCOM.2017.8056999</t>
  </si>
  <si>
    <t>10.1109/TSC.2015.2512589</t>
  </si>
  <si>
    <t>10.1007/978-3-319-96884-1_19</t>
  </si>
  <si>
    <t>10.2352/ISSN.2470-1173.2018.07.MWSF-213</t>
  </si>
  <si>
    <t>10.1016/j.ijpe.2017.06.028</t>
  </si>
  <si>
    <t>10.1109/ICEICE.2017.8191946</t>
  </si>
  <si>
    <t>10.1007/978-3-319-70742-6_29</t>
  </si>
  <si>
    <t>10.1117/12.2265504</t>
  </si>
  <si>
    <t>10.1109/MICC.2015.7725421</t>
  </si>
  <si>
    <t>10.1016/j.cose.2016.11.016</t>
  </si>
  <si>
    <t>10.1145/3082031.3083247</t>
  </si>
  <si>
    <t>10.1109/CompComm.2016.7924656</t>
  </si>
  <si>
    <t>10.1007/s10916-017-0752-1</t>
  </si>
  <si>
    <t>10.1109/MC.2017.3571047</t>
  </si>
  <si>
    <t>10.1109/BigData.2017.8258226</t>
  </si>
  <si>
    <t>10.1109/TPEL.2016.2522939</t>
  </si>
  <si>
    <t>10.1109/ISTEL.2016.7881909</t>
  </si>
  <si>
    <t>10.1007/s12599-017-0467-3</t>
  </si>
  <si>
    <t>10.1016/j.jnca.2017.03.005</t>
  </si>
  <si>
    <t>10.1109/ICTBIG.2016.7892684</t>
  </si>
  <si>
    <t>10.1109/ISADS.2017.22</t>
  </si>
  <si>
    <t>10.1007/s11747-016-0495-4</t>
  </si>
  <si>
    <t>10.1109/AINS.2017.8270419</t>
  </si>
  <si>
    <t>10.6633/IJNS.201707.19(4).12</t>
  </si>
  <si>
    <t>10.1145/3019612.3019792</t>
  </si>
  <si>
    <t>10.1007/978-3-319-68548-9_57</t>
  </si>
  <si>
    <t>10.1080/1206212X.2017.1289689</t>
  </si>
  <si>
    <t>10.1007/978-3-319-51204-4_25</t>
  </si>
  <si>
    <t>10.1007/978-981-10-1645-5_4</t>
  </si>
  <si>
    <t>10.1007/s11042-016-3706-6</t>
  </si>
  <si>
    <t>10.1145/3022227.3022325</t>
  </si>
  <si>
    <t>10.1016/j.future.2015.12.016</t>
  </si>
  <si>
    <t>10.1109/ELMA.2017.7955430</t>
  </si>
  <si>
    <t>10.6688/JISE.2017.33.3.5</t>
  </si>
  <si>
    <t>10.1016/j.future.2016.07.019</t>
  </si>
  <si>
    <t>10.1109/JIOT.2017.2666783</t>
  </si>
  <si>
    <t>10.1109/HealthCom.2016.7749510</t>
  </si>
  <si>
    <t>10.1007/s11423-016-9497-7</t>
  </si>
  <si>
    <t>10.1109/ICSTC.2016.7877361</t>
  </si>
  <si>
    <t>10.1007/s11042-014-2408-1</t>
  </si>
  <si>
    <t>10.1109/ICSESS.2017.8342968</t>
  </si>
  <si>
    <t>10.1145/2934664</t>
  </si>
  <si>
    <t>10.1109/WI.2016.0051</t>
  </si>
  <si>
    <t>10.1109/TII.2017.2687618</t>
  </si>
  <si>
    <t>10.11999/JEIT160161</t>
  </si>
  <si>
    <t>10.1007/s11277-016-3781-z</t>
  </si>
  <si>
    <t>10.1109/APSIPA.2017.8282269</t>
  </si>
  <si>
    <t>10.1016/j.future.2016.08.011</t>
  </si>
  <si>
    <t>10.1109/INFORMATICS.2017.8327261</t>
  </si>
  <si>
    <t>10.1016/j.jnca.2017.01.015</t>
  </si>
  <si>
    <t>10.1016/S1353-4858(17)30025-9</t>
  </si>
  <si>
    <t>10.1016/j.future.2016.08.018</t>
  </si>
  <si>
    <t>10.1007/978-3-319-72395-2_49</t>
  </si>
  <si>
    <t>10.1109/ICACDOT.2016.7877547</t>
  </si>
  <si>
    <t>10.1109/ICCMC.2017.8282682</t>
  </si>
  <si>
    <t>10.1109/RTEICT.2016.7808031</t>
  </si>
  <si>
    <t>10.6688/JISE.2017.33.3.6</t>
  </si>
  <si>
    <t>10.1016/j.csi.2016.07.001</t>
  </si>
  <si>
    <t>10.1016/j.jbi.2017.05.012</t>
  </si>
  <si>
    <t>10.1007/s10916-016-0574-6</t>
  </si>
  <si>
    <t>10.1109/SP.2016.55</t>
  </si>
  <si>
    <t>10.1109/TETC.2015.2478003</t>
  </si>
  <si>
    <t>10.1109/TIFS.2015.2455334</t>
  </si>
  <si>
    <t>10.1109/ICDIPC.2016.7470795</t>
  </si>
  <si>
    <t>10.1145/2899007.2899012</t>
  </si>
  <si>
    <t>10.1109/TSC.2014.2363654</t>
  </si>
  <si>
    <t>10.3837/tiis.2016.07.019</t>
  </si>
  <si>
    <t>10.16383/j.aas.2016.c160158</t>
  </si>
  <si>
    <t>10.1007/s10916-016-0509-2</t>
  </si>
  <si>
    <t>10.1007/s11067-015-9288-4</t>
  </si>
  <si>
    <t>10.1016/j.jvcir.2016.02.006</t>
  </si>
  <si>
    <t>10.1049/iet-ifs.2014.0245</t>
  </si>
  <si>
    <t>10.1109/COMST.2015.2494502</t>
  </si>
  <si>
    <t>10.1007/978-3-319-45744-4_8</t>
  </si>
  <si>
    <t>10.1007/s12083-016-0449-0</t>
  </si>
  <si>
    <t>10.1007/978-3-319-45744-4_9</t>
  </si>
  <si>
    <t>10.1109/ICISSEC.2015.7371013</t>
  </si>
  <si>
    <t>10.1109/ICME.2016.7552861</t>
  </si>
  <si>
    <t>10.1109/NSysS.2016.7400708</t>
  </si>
  <si>
    <t>10.1109/ICIIP.2015.7414741</t>
  </si>
  <si>
    <t>10.1109/IIH-MSP.2015.80</t>
  </si>
  <si>
    <t>10.1007/978-3-319-39028-4_9</t>
  </si>
  <si>
    <t>10.1117/12.2225170</t>
  </si>
  <si>
    <t>10.1109/INDICON.2015.7443808</t>
  </si>
  <si>
    <t>10.1109/RADIOELEK.2016.7477370</t>
  </si>
  <si>
    <t>10.1016/j.jnca.2016.08.006</t>
  </si>
  <si>
    <t>10.1016/j.ipl.2015.08.003</t>
  </si>
  <si>
    <t>10.1007/s12553-015-0116-0</t>
  </si>
  <si>
    <t>10.1007/s11042-015-2500-1</t>
  </si>
  <si>
    <t>10.1109/TLT.2016.2546255</t>
  </si>
  <si>
    <t>10.1007/s12083-015-0371-x</t>
  </si>
  <si>
    <t>10.1016/j.eswa.2015.10.024</t>
  </si>
  <si>
    <t>10.1109/MECO.2016.7525695</t>
  </si>
  <si>
    <t>10.1056/NEJMp1607342</t>
  </si>
  <si>
    <t>10.1109/CSCloud.2015.71</t>
  </si>
  <si>
    <t>10.1016/j.future.2015.11.012</t>
  </si>
  <si>
    <t>10.1109/ICSSSM.2016.7538424</t>
  </si>
  <si>
    <t>10.1145/2897845.2897870</t>
  </si>
  <si>
    <t>10.1049/iet-ipr.2014.1019</t>
  </si>
  <si>
    <t>10.1109/ICACCI.2015.7275816</t>
  </si>
  <si>
    <t>10.1007/978-3-319-20765-0_7</t>
  </si>
  <si>
    <t>10.1109/TC.2015.2389960</t>
  </si>
  <si>
    <t>10.1109/GCCE.2015.7398667</t>
  </si>
  <si>
    <t>10.1109/ICCChina.2016.7636815</t>
  </si>
  <si>
    <t>10.1109/TIFS.2015.2509912</t>
  </si>
  <si>
    <t>10.1007/978-3-662-53357-4_8</t>
  </si>
  <si>
    <t>10.1111/josi.12157</t>
  </si>
  <si>
    <t>10.1109/SEGE.2016.7589556</t>
  </si>
  <si>
    <t>10.1109/CDAN.2016.7570959</t>
  </si>
  <si>
    <t>10.1109/SOSE.2016.66</t>
  </si>
  <si>
    <t>10.1109/TDSC.2015.2399296</t>
  </si>
  <si>
    <t>10.1109/TIP.2016.2553521</t>
  </si>
  <si>
    <t>10.1109/IPDPSW.2016.138</t>
  </si>
  <si>
    <t>10.1109/PST.2016.7907022</t>
  </si>
  <si>
    <t>10.1109/COMST.2016.2548426</t>
  </si>
  <si>
    <t>10.3233/MGS-160244</t>
  </si>
  <si>
    <t>10.1109/TCSVT.2015.2433194</t>
  </si>
  <si>
    <t>10.18576/amis/100126</t>
  </si>
  <si>
    <t>10.1109/LPT.2015.2496957</t>
  </si>
  <si>
    <t>10.1109/CHASE.2016.52</t>
  </si>
  <si>
    <t>10.1109/TIFS.2016.2532839</t>
  </si>
  <si>
    <t>10.1007/978-3-319-50011-9_20</t>
  </si>
  <si>
    <t>10.1007/s11920-014-0494-4</t>
  </si>
  <si>
    <t>10.1109/ICCICCT.2014.6993093</t>
  </si>
  <si>
    <t>10.1016/j.future.2014.10.014</t>
  </si>
  <si>
    <t>10.1109/CLOUD.2014.39</t>
  </si>
  <si>
    <t>10.1109/Eco-friendly.2014.101</t>
  </si>
  <si>
    <t>10.1007/s40009-014-0241-8</t>
  </si>
  <si>
    <t>10.1109/TIFS.2014.2300937</t>
  </si>
  <si>
    <t>10.1109/CICN.2014.172</t>
  </si>
  <si>
    <t>10.1109/IIH-MSP.2014.163</t>
  </si>
  <si>
    <t>10.1016/j.is.2013.08.004</t>
  </si>
  <si>
    <t>10.1016/j.cosrev.2014.09.001</t>
  </si>
  <si>
    <t>10.1109/ICSCN.2015.7219826</t>
  </si>
  <si>
    <t>10.1016/j.future.2013.09.011</t>
  </si>
  <si>
    <t>10.1109/UCC.2014.90</t>
  </si>
  <si>
    <t>10.1109/ICCCE.2014.88</t>
  </si>
  <si>
    <t>10.1002/widm.1134</t>
  </si>
  <si>
    <t>10.1109/IADCC.2015.7154728</t>
  </si>
  <si>
    <t>10.1007/978-3-662-45472-5_11</t>
  </si>
  <si>
    <t>10.1109/EuCAP.2014.6902253</t>
  </si>
  <si>
    <t>10.1007/978-3-319-09177-8_13</t>
  </si>
  <si>
    <t>10.1109/TCC.2014.2338327</t>
  </si>
  <si>
    <t>10.1109/TKDE.2013.138</t>
  </si>
  <si>
    <t>10.1145/2746285.2764870</t>
  </si>
  <si>
    <t>10.1002/9781119183631</t>
  </si>
  <si>
    <t>10.1007/s10916-014-0178-y</t>
  </si>
  <si>
    <t>10.1145/2659899</t>
  </si>
  <si>
    <t>10.1007/s11432-014-5063-2</t>
  </si>
  <si>
    <t>10.1109/MNET.2015.7064902</t>
  </si>
  <si>
    <t>10.1109/GLOCOM.2014.7417298</t>
  </si>
  <si>
    <t>10.1007/978-3-642-55415-5_38</t>
  </si>
  <si>
    <t>10.1109/I4CT.2015.7219543</t>
  </si>
  <si>
    <t>10.1109/MIC.2014.81</t>
  </si>
  <si>
    <t>10.1016/j.ins.2013.10.005</t>
  </si>
  <si>
    <t>10.1109/INFOCOM.2015.7218659</t>
  </si>
  <si>
    <t>10.1016/j.future.2014.11.016</t>
  </si>
  <si>
    <t>10.1016/j.bushor.2015.03.008</t>
  </si>
  <si>
    <t>10.1016/j.ins.2014.02.007</t>
  </si>
  <si>
    <t>10.1109/ICBIM.2014.6970937</t>
  </si>
  <si>
    <t>10.1007/s11227-014-1269-8</t>
  </si>
  <si>
    <t>10.1109/ISSREW.2014.93</t>
  </si>
  <si>
    <t>10.1109/PSC.2015.7101704</t>
  </si>
  <si>
    <t>10.1109/TIFS.2014.2302078</t>
  </si>
  <si>
    <t>10.1109/TIFS.2014.2381872</t>
  </si>
  <si>
    <t>10.1109/ICCITechn.2014.7073139</t>
  </si>
  <si>
    <t>10.1007/s10207-014-0270-9</t>
  </si>
  <si>
    <t>10.1007/s11036-013-0489-0</t>
  </si>
  <si>
    <t>10.1007/978-3-662-48683-2_30</t>
  </si>
  <si>
    <t>10.1007/978-3-319-24574-4_28</t>
  </si>
  <si>
    <t>10.1016/j.telpol.2014.12.006</t>
  </si>
  <si>
    <t>10.1109/ETS.2015.7138749</t>
  </si>
  <si>
    <t>10.1109/CVPR.2014.119</t>
  </si>
  <si>
    <t>10.1109/TIFS.2014.2340017</t>
  </si>
  <si>
    <t>10.1007/s40010-014-0140-x</t>
  </si>
  <si>
    <t>10.1038/nbt.3340</t>
  </si>
  <si>
    <t>10.1016/S1005-8885(15)60631-8</t>
  </si>
  <si>
    <t>10.1109/TKDE.2013.68</t>
  </si>
  <si>
    <t>10.1109/TII.2014.2300753</t>
  </si>
  <si>
    <t>10.1109/IC2E.2015.80</t>
  </si>
  <si>
    <t>10.1109/ICECCT.2015.7226122</t>
  </si>
  <si>
    <t>10.1109/SSIC.2015.7245680</t>
  </si>
  <si>
    <t>10.1109/BWCCA.2015.87</t>
  </si>
  <si>
    <t>10.1016/j.future.2014.06.004</t>
  </si>
  <si>
    <t>10.1145/2660267.2660326</t>
  </si>
  <si>
    <t>10.1016/j.bdr.2015.01.006</t>
  </si>
  <si>
    <t>10.1145/2754951</t>
  </si>
  <si>
    <t>10.1109/SECON.2015.7133043</t>
  </si>
  <si>
    <t>10.1109/ICAETR.2014.7012788</t>
  </si>
  <si>
    <t>10.1007/978-3-662-47854-7_19</t>
  </si>
  <si>
    <t>10.1016/j.eswa.2013.08.042</t>
  </si>
  <si>
    <t>10.1016/j.biosystemseng.2013.09.006</t>
  </si>
  <si>
    <t>10.1109/TPDS.2012.238</t>
  </si>
  <si>
    <t>10.1109/TIFS.2014.2330312</t>
  </si>
  <si>
    <t>10.1016/j.ins.2013.03.008</t>
  </si>
  <si>
    <t>10.1007/978-3-642-38033-4_10</t>
  </si>
  <si>
    <t>10.1145/2566590.2566610</t>
  </si>
  <si>
    <t>10.1016/j.cose.2013.04.004</t>
  </si>
  <si>
    <t>10.1016/j.knosys.2013.10.007</t>
  </si>
  <si>
    <t>10.1016/j.jss.2013.06.023</t>
  </si>
  <si>
    <t>10.1109/ICDCS.2013.53</t>
  </si>
  <si>
    <t>10.1016/j.asoc.2011.09.002</t>
  </si>
  <si>
    <t>10.1145/2508859.2516651</t>
  </si>
  <si>
    <t>10.4304/jcp.7.3.716-723</t>
  </si>
  <si>
    <t>10.1145/2382196.2382298</t>
  </si>
  <si>
    <t>10.1109/ICIIP.2013.6707665</t>
  </si>
  <si>
    <t>10.1111/j.1745-493x.2012.03287.x</t>
  </si>
  <si>
    <t>10.1109/ISCAS.2013.6572041</t>
  </si>
  <si>
    <t>10.1109/CLOUD.2012.46</t>
  </si>
  <si>
    <t>10.1016/S1353-4858(12)70111-3</t>
  </si>
  <si>
    <t>10.1049/el.2012.0642</t>
  </si>
  <si>
    <t>10.1016/j.jbi.2013.07.001</t>
  </si>
  <si>
    <t>10.1007/s10916-014-0104-3</t>
  </si>
  <si>
    <t>10.1108/13598541211227108</t>
  </si>
  <si>
    <t>10.1109/ICIEV.2014.6850856</t>
  </si>
  <si>
    <t>10.1016/j.ins.2013.08.012</t>
  </si>
  <si>
    <t>10.1007/s00705-013-1645-3</t>
  </si>
  <si>
    <t>10.1109/TIFS.2013.2248725</t>
  </si>
  <si>
    <t>10.1007/978-3-642-31284-7_30</t>
  </si>
  <si>
    <t>10.1145/2517840.2517856</t>
  </si>
  <si>
    <t>10.1145/2484402.2484408</t>
  </si>
  <si>
    <t>10.1007/s10916-012-9873-8</t>
  </si>
  <si>
    <t>10.1109/CICT.2013.6558085</t>
  </si>
  <si>
    <t>10.1109/ICCIC.2012.6510207</t>
  </si>
  <si>
    <t>10.1016/j.jvcir.2014.04.003</t>
  </si>
  <si>
    <t>10.1109/ICDEW.2012.68</t>
  </si>
  <si>
    <t>10.1109/AMS.2012.46</t>
  </si>
  <si>
    <t>10.1007/978-3-642-40041-4_20</t>
  </si>
  <si>
    <t>10.1002/asi.22634</t>
  </si>
  <si>
    <t>10.1001/jama.2014.4228</t>
  </si>
  <si>
    <t>10.1016/j.comnet.2012.12.018</t>
  </si>
  <si>
    <t>10.1016/j.cose.2013.12.002</t>
  </si>
  <si>
    <t>10.1049/iet-ifs.2012.0191</t>
  </si>
  <si>
    <t>10.1108/MIP-04-2013-0056</t>
  </si>
  <si>
    <t>10.1109/TC.2012.215</t>
  </si>
  <si>
    <t>10.1007/978-3-642-32355-3_12</t>
  </si>
  <si>
    <t>10.4156/AISS.vol4.issue8.10</t>
  </si>
  <si>
    <t>10.1145/2435349.2435400</t>
  </si>
  <si>
    <t>10.1016/j.drudis.2013.10.012</t>
  </si>
  <si>
    <t>10.1109/CSSS.2012.354</t>
  </si>
  <si>
    <t>10.1109/WIFS.2012.6412658</t>
  </si>
  <si>
    <t>10.1109/ICICM.2013.13</t>
  </si>
  <si>
    <t>10.1109/ICCC.2013.6731697</t>
  </si>
  <si>
    <t>10.1109/INFOCOM.2014.6848153</t>
  </si>
  <si>
    <t>10.1109/INFCOM.2013.6567101</t>
  </si>
  <si>
    <t>10.4018/978-1-4666-4026-9</t>
  </si>
  <si>
    <t>10.1007/978-3-642-28798-5_26</t>
  </si>
  <si>
    <t>10.1016/j.comnet.2013.04.001</t>
  </si>
  <si>
    <t>10.1016/j.eswa.2012.02.106</t>
  </si>
  <si>
    <t>10.1109/ICCCT.2013.6749639</t>
  </si>
  <si>
    <t>10.1109/MAP.2013.6529365</t>
  </si>
  <si>
    <t>10.1109/JBHI.2013.2257818</t>
  </si>
  <si>
    <t>10.1016/j.ins.2012.01.002</t>
  </si>
  <si>
    <t>10.1109/INFCOM.2012.6195814</t>
  </si>
  <si>
    <t>10.1093/comjnl/bxr097</t>
  </si>
  <si>
    <t>10.1145/2492517.2500225</t>
  </si>
  <si>
    <t>10.1016/j.future.2012.05.021</t>
  </si>
  <si>
    <t>10.1145/2371316.2371374</t>
  </si>
  <si>
    <t>10.1145/2330601.2330661</t>
  </si>
  <si>
    <t>10.1007/s11859-010-0305-7</t>
  </si>
  <si>
    <t>10.1007/978-3-642-19379-8_4</t>
  </si>
  <si>
    <t>10.1016/j.dsp.2010.02.003</t>
  </si>
  <si>
    <t>10.1016/j.jvcir.2010.08.007</t>
  </si>
  <si>
    <t>10.1002/cpe.1566</t>
  </si>
  <si>
    <t>10.1109/TDSC.2012.17</t>
  </si>
  <si>
    <t>10.1109/ICCSN.2011.6013622</t>
  </si>
  <si>
    <t>10.1109/SADFE.2010.14</t>
  </si>
  <si>
    <t>10.1145/2043556.2043566</t>
  </si>
  <si>
    <t>10.1016/j.compeleceng.2011.04.006</t>
  </si>
  <si>
    <t>10.1109/TSMCC.2010.2068544</t>
  </si>
  <si>
    <t>10.1109/DCOSSW.2010.5593283</t>
  </si>
  <si>
    <t>10.1007/978-0-387-84919-5</t>
  </si>
  <si>
    <t>10.1016/j.clsr.2010.03.002</t>
  </si>
  <si>
    <t>10.1016/j.image.2011.07.001</t>
  </si>
  <si>
    <t>10.1109/IASP.2010.5476056</t>
  </si>
  <si>
    <t>10.1109/ETCS.2010.434</t>
  </si>
  <si>
    <t>10.1007/978-1-4614-2053-8_4</t>
  </si>
  <si>
    <t>10.1109/TCSII.2010.2083170</t>
  </si>
  <si>
    <t>10.4304/jetwi.2.1.48-55</t>
  </si>
  <si>
    <t>10.1016/j.cose.2010.10.005</t>
  </si>
  <si>
    <t>10.1002/9783527633999</t>
  </si>
  <si>
    <t>10.1109/IIH-MSP.2009.103</t>
  </si>
  <si>
    <t>10.1145/1629175.1629210</t>
  </si>
  <si>
    <t>10.1007/978-3-642-17610-4_17</t>
  </si>
  <si>
    <t>10.1117/12.876566</t>
  </si>
  <si>
    <t>10.1109/ISCID.2011.167</t>
  </si>
  <si>
    <t>10.1109/TSSA.2011.6095421</t>
  </si>
  <si>
    <t>10.1109/ICNDC.2011.13</t>
  </si>
  <si>
    <t>10.1049/iet-ifs.2009.0202</t>
  </si>
  <si>
    <t>10.1109/ICCITechn.2011.6164873</t>
  </si>
  <si>
    <t>10.1109/TBC.2011.2131470</t>
  </si>
  <si>
    <t>10.1016/j.jss.2010.04.071</t>
  </si>
  <si>
    <t>10.1109/ISCC.2011.5983948</t>
  </si>
  <si>
    <t>10.1016/j.jss.2010.11.889</t>
  </si>
  <si>
    <t>10.1109/ARES.2011.22</t>
  </si>
  <si>
    <t>10.1016/j.joi.2010.10.002</t>
  </si>
  <si>
    <t>10.1109/tencon.2009.5396040</t>
  </si>
  <si>
    <t>10.1109/MEDHOCNET.2010.5546877</t>
  </si>
  <si>
    <t>10.1109/IIH-MSP.2009.318</t>
  </si>
  <si>
    <t>10.1109/ITNG.2009.119</t>
  </si>
  <si>
    <t>10.4156/jdcta.vol5.issue3.29</t>
  </si>
  <si>
    <t>10.1587/transfun.E94.A.1682</t>
  </si>
  <si>
    <t>10.1016/j.comnet.2010.05.010</t>
  </si>
  <si>
    <t>10.1109/SURV.2012.010912.00035</t>
  </si>
  <si>
    <t>10.1016/j.ins.2010.01.030</t>
  </si>
  <si>
    <t>10.1016/j.jss.2011.12.045</t>
  </si>
  <si>
    <t>10.5694/j.1326-5377.2010.tb03967.x</t>
  </si>
  <si>
    <t>10.1109/TENCON.2009.5396115</t>
  </si>
  <si>
    <t>10.1109/SIITME.2011.6102748</t>
  </si>
  <si>
    <t>10.1145/1982185.1982514</t>
  </si>
  <si>
    <t>10.1109/RADIOELEK.2011.5936455</t>
  </si>
  <si>
    <t>10.1109/CCNC.2011.5766438</t>
  </si>
  <si>
    <t>10.1109/HIPC.2010.5713159</t>
  </si>
  <si>
    <t>10.1007/978-3-642-23312-8_22</t>
  </si>
  <si>
    <t>10.1007/978-1-4419-7133-3_1</t>
  </si>
  <si>
    <t>10.1109/TKDE.2010.100</t>
  </si>
  <si>
    <t>10.1049/iet-ifs.2009.0250</t>
  </si>
  <si>
    <t>10.1080/02533839.2012.679054</t>
  </si>
  <si>
    <t>10.1016/j.ins.2010.03.026</t>
  </si>
  <si>
    <t>10.1109/ICCNIT.2011.6020921</t>
  </si>
  <si>
    <t>10.1016/C2011-0-06935-1</t>
  </si>
  <si>
    <t>10.1109/ICCSN.2011.6014994</t>
  </si>
  <si>
    <t>10.1007/978-3-642-17373-8_11</t>
  </si>
  <si>
    <t>10.1109/PACIIA.2009.5406559</t>
  </si>
  <si>
    <t>10.1109/icc.2011.5962419</t>
  </si>
  <si>
    <t>10.1109/WSC.2009.5429288</t>
  </si>
  <si>
    <t>10.1016/j.eswa.2011.04.190</t>
  </si>
  <si>
    <t>10.1145/1982185.1982227</t>
  </si>
  <si>
    <t>10.1109/MINES.2011.68</t>
  </si>
  <si>
    <t>10.1108/13598541111127146</t>
  </si>
  <si>
    <t>10.1109/ICDSP.2009.5201240</t>
  </si>
  <si>
    <t>10.1145/1127345.1127346</t>
  </si>
  <si>
    <t>10.1109/TCSVT.2008.918843</t>
  </si>
  <si>
    <t>10.1109/CCCM.2008.236</t>
  </si>
  <si>
    <t>10.1007/978-3-540-69295-9_10</t>
  </si>
  <si>
    <t>10.14778/1453856.1453936</t>
  </si>
  <si>
    <t>10.1007/11957454_2</t>
  </si>
  <si>
    <t>10.1007/s11042-006-0008-4</t>
  </si>
  <si>
    <t>10.1002/ecjc.20142</t>
  </si>
  <si>
    <t>10.1109/CAIDCD.2008.4730530</t>
  </si>
  <si>
    <t>10.1049/ip-vis:20059022</t>
  </si>
  <si>
    <t>10.1007/978-3-642-04062-7_16</t>
  </si>
  <si>
    <t>10.1109/ISKE.2008.4731144</t>
  </si>
  <si>
    <t>10.1016/B978-0-12-372585-1.X5001-3</t>
  </si>
  <si>
    <t>10.1109/MSP.2008.931081</t>
  </si>
  <si>
    <t>10.1109/IIH-MSP.2008.144</t>
  </si>
  <si>
    <t>10.1109/SADFE.2007.22</t>
  </si>
  <si>
    <t>10.1016/j.sigpro.2007.01.029</t>
  </si>
  <si>
    <t>10.1016/j.ins.2007.02.008</t>
  </si>
  <si>
    <t>10.1145/1455770.1455794</t>
  </si>
  <si>
    <t>10.1360/crad20071018</t>
  </si>
  <si>
    <t>10.1109/TKDE.2007.1015</t>
  </si>
  <si>
    <t>10.1007/978-3-540-75563-0_27</t>
  </si>
  <si>
    <t>10.1109/MSP.2008.101</t>
  </si>
  <si>
    <t>10.1016/j.cose.2005.05.002</t>
  </si>
  <si>
    <t>10.1145/1066157.1066296</t>
  </si>
  <si>
    <t>10.1109/ICDE.2009.227</t>
  </si>
  <si>
    <t>10.1007/978-3-540-79104-1_6</t>
  </si>
  <si>
    <t>10.1109/SP.2005.12</t>
  </si>
  <si>
    <t>10.1145/1288869.1288876</t>
  </si>
  <si>
    <t>10.1007/978-3-540-89255-7_7</t>
  </si>
  <si>
    <t>10.1016/j.elerap.2007.01.001</t>
  </si>
  <si>
    <t>10.1016/j.patrec.2006.10.002</t>
  </si>
  <si>
    <t>10.1002/9780470148778</t>
  </si>
  <si>
    <t>10.1108/14637150610643760</t>
  </si>
  <si>
    <t>10.1109/IEEC.2009.73</t>
  </si>
  <si>
    <t>10.1109/CIT.2008.Workshops.34</t>
  </si>
  <si>
    <t>10.1117/12.775129</t>
  </si>
  <si>
    <t>10.1016/j.cose.2006.08.017</t>
  </si>
  <si>
    <t>10.1145/1247480.1247646</t>
  </si>
  <si>
    <t>10.1016/j.amc.2006.07.041</t>
  </si>
  <si>
    <t>10.1007/978-3-540-89862-7_21</t>
  </si>
  <si>
    <t>10.1109/ISDA.2008.157</t>
  </si>
  <si>
    <t>10.1109/ICME.2008.4607442</t>
  </si>
  <si>
    <t>10.1145/1084805.1084812</t>
  </si>
  <si>
    <t>10.1145/1367497.1367605</t>
  </si>
  <si>
    <t>10.1111/j.1541-1338.2007.00286.x</t>
  </si>
  <si>
    <t>10.1109/ITNG.2008.120</t>
  </si>
  <si>
    <t>10.1109/TIFS.2007.902661</t>
  </si>
  <si>
    <t>10.1109/TMM.2006.887990</t>
  </si>
  <si>
    <t>10.1109/ICECT.2005.9</t>
  </si>
  <si>
    <t>10.1360/crad20050701</t>
  </si>
  <si>
    <t>10.1145/1403007.1403015</t>
  </si>
  <si>
    <t>10.1016/j.eswa.2005.04.007</t>
  </si>
  <si>
    <t>10.4324/9780203962541-27</t>
  </si>
  <si>
    <t>10.1016/j.jss.2006.07.006</t>
  </si>
  <si>
    <t>10.1109/CHINACOM.2008.4685253</t>
  </si>
  <si>
    <t>10.1007/978-3-642-04444-1_22</t>
  </si>
  <si>
    <t>10.2307/20650295</t>
  </si>
  <si>
    <t>10.1007/11844662_6</t>
  </si>
  <si>
    <t>10.1007/978-1-84628-984-2_16</t>
  </si>
  <si>
    <t>10.1016/j.csi.2008.06.001</t>
  </si>
  <si>
    <t>10.1007/978-3-540-85886-7_33</t>
  </si>
  <si>
    <t>10.1145/1815933.1815940</t>
  </si>
  <si>
    <t>10.1145/1180405.1180417</t>
  </si>
  <si>
    <t>10.1109/IAS.2008.47</t>
  </si>
  <si>
    <t>10.1109/HICSS.2008.218</t>
  </si>
  <si>
    <t>10.4018/jdcf.2009040104</t>
  </si>
  <si>
    <t>10.1016/j.asoc.2006.11.008</t>
  </si>
  <si>
    <t>10.1109/TKDE.2007.190668</t>
  </si>
  <si>
    <t>10.1108/14637150610643742</t>
  </si>
  <si>
    <t>10.1007/978-3-540-24676-3_30</t>
  </si>
  <si>
    <t>10.1109/ICME.2003.1220992</t>
  </si>
  <si>
    <t>10.1117/12.525375</t>
  </si>
  <si>
    <t>10.1109/HICSS.2001.927271</t>
  </si>
  <si>
    <t>10.1007/bfb0054868</t>
  </si>
  <si>
    <t>10.1109/18.841169</t>
  </si>
  <si>
    <t>10.1016/S0167-4048(98)80340-4</t>
  </si>
  <si>
    <t>10.1109/5.771066</t>
  </si>
  <si>
    <t>10.1109/HICSS.2001.926518</t>
  </si>
  <si>
    <t>10.1109/MSP.2004.97</t>
  </si>
  <si>
    <t>10.1145/266420.266453</t>
  </si>
  <si>
    <t>10.1109/MSECP.2003.1203220</t>
  </si>
  <si>
    <t>10.1007/3-540-45496-9_21</t>
  </si>
  <si>
    <t>10.1109/TMI.2002.801183</t>
  </si>
  <si>
    <t>10.1145/1232454.1232466</t>
  </si>
  <si>
    <t>10.1109/TSP.2004.839932</t>
  </si>
  <si>
    <t>10.1109/ICASSP.2002.5745361</t>
  </si>
  <si>
    <t>10.1109/49.668971</t>
  </si>
  <si>
    <t>10.1109/ICDAR.1999.791732</t>
  </si>
  <si>
    <t>10.1109/TSA.2003.812145</t>
  </si>
  <si>
    <t>10.1016/S1389-1286(02)00227-X</t>
  </si>
  <si>
    <t>10.1016/j.soctra.2005.08.003</t>
  </si>
  <si>
    <t>10.1016/j.cose.2004.01.003</t>
  </si>
  <si>
    <t>10.1007/3-540-44450-5_6</t>
  </si>
  <si>
    <t>10.1109/5.771075</t>
  </si>
  <si>
    <t>10.1002/(SICI)1097-4571(1998)49:13&lt;1206::AID-ASI7&gt;3.0.CO</t>
  </si>
  <si>
    <t>10.1109/TMM.2004.830814</t>
  </si>
  <si>
    <t>10.1109/TCSVT.2003.815962</t>
  </si>
  <si>
    <t>10.1109/5.687830</t>
  </si>
  <si>
    <t>10.1109/MMSP.2002.1203319</t>
  </si>
  <si>
    <t>10.1109/IDAACS.2005.282950</t>
  </si>
  <si>
    <t>10.1109/49.668975</t>
  </si>
  <si>
    <t>10.1007/978-3-540-46703-8_18</t>
  </si>
  <si>
    <t>10.1023/A:1010581421990</t>
  </si>
  <si>
    <t>10.1007/3-540-49380-8_6</t>
  </si>
  <si>
    <t>10.1080/0309190021000059687</t>
  </si>
  <si>
    <t>10.1038/ng1047</t>
  </si>
  <si>
    <t>10.1007/s007790170031</t>
  </si>
  <si>
    <t>10.1145/1029146.1029159</t>
  </si>
  <si>
    <t>10.1016/s0165-1684(98)00011-5</t>
  </si>
  <si>
    <t>10.1109/MC.1998.4655281</t>
  </si>
  <si>
    <t>10.1145/1165389.945450</t>
  </si>
  <si>
    <t>10.1007/3-540-48519-8_8</t>
  </si>
  <si>
    <t>10.1007/3-540-45518-3_18</t>
  </si>
  <si>
    <t>10.1117/1.1287729</t>
  </si>
  <si>
    <t>10.1109/37.969131</t>
  </si>
  <si>
    <t>10.1117/12.298463</t>
  </si>
  <si>
    <t>10.1007/s10032-003-0117-9</t>
  </si>
  <si>
    <t>10.1109/83.650120</t>
  </si>
  <si>
    <t>10.1145/1022594.1022597</t>
  </si>
  <si>
    <t>10.1023/a:1008354106356</t>
  </si>
  <si>
    <t>10.1109/18.923725</t>
  </si>
  <si>
    <t>10.1007/3-540-36415-3_23</t>
  </si>
  <si>
    <t>10.1109/DISCEX.2000.824965</t>
  </si>
  <si>
    <t>10.1109/TSP.2004.839901</t>
  </si>
  <si>
    <t>10.1155/9789775945181</t>
  </si>
  <si>
    <t>10.1002/aris.1440370106</t>
  </si>
  <si>
    <t>10.1137/S0895480196304246</t>
  </si>
  <si>
    <t>10.1109/2.485845</t>
  </si>
  <si>
    <t>10.1007/3-540-47870-1_5</t>
  </si>
  <si>
    <t>10.1007/3-540-44503-x_20</t>
  </si>
  <si>
    <t>10.1007/3-540-45539-6_22</t>
  </si>
  <si>
    <t>10.1016/S0045-7906(00)00045-8</t>
  </si>
  <si>
    <t>10.1016/S1386-5056(99)00018-0</t>
  </si>
  <si>
    <t>10.1016/S0167-8655(02)00402-6</t>
  </si>
  <si>
    <t>10.1007/978-3-540-30078-6_30</t>
  </si>
  <si>
    <t>10.1109/TNET.2002.808407</t>
  </si>
  <si>
    <t>10.1109/ICICS.2003.1292602</t>
  </si>
  <si>
    <t>10.1109/TIP.2004.840686</t>
  </si>
  <si>
    <t>10.1117/12.274502</t>
  </si>
  <si>
    <t>10.1007/3-540-48892-8_12</t>
  </si>
  <si>
    <t>10.1002/j.1538-7305.1949.tb00928.x</t>
  </si>
  <si>
    <t>10.1007/BF02016875</t>
  </si>
  <si>
    <t>10.1002/asi.4630240406</t>
  </si>
  <si>
    <t>10.2307/1884852</t>
  </si>
  <si>
    <t>10.1007/3-540-39757-4_25</t>
  </si>
  <si>
    <t>10.1109/TAC.1980.1102314</t>
  </si>
  <si>
    <t>10.1016/0730-725X(93)90205-R</t>
  </si>
  <si>
    <t>10.1109/JRPROC.1952.273898</t>
  </si>
  <si>
    <t>10.1109/NDSS.1995.390641</t>
  </si>
  <si>
    <t>10.1109/CSAC.1992.228224</t>
  </si>
  <si>
    <t>10.1109/TIT.1976.1055638</t>
  </si>
  <si>
    <t>10.1007/3-540-48071-4_10</t>
  </si>
  <si>
    <t>10.1109/35.312842</t>
  </si>
  <si>
    <t>10.1109/TSE.1980.230489</t>
  </si>
  <si>
    <t>10.1109/TIT.1985.1057074</t>
  </si>
  <si>
    <t>10.1109/2.241422</t>
  </si>
  <si>
    <t>10.1007/BF02019280</t>
  </si>
  <si>
    <t>10.1192/s0007125000291897</t>
  </si>
  <si>
    <t>10.1007/3-540-48184-2_32</t>
  </si>
  <si>
    <t>Nº de Estudos</t>
  </si>
  <si>
    <t>Referências (Rayyan IDs)</t>
  </si>
  <si>
    <t>Paper ID</t>
  </si>
  <si>
    <t>AC-7, AC-2, AC-5</t>
  </si>
  <si>
    <t>AC-2, AC-3, AC-4</t>
  </si>
  <si>
    <t>AC-7, AC-2</t>
  </si>
  <si>
    <t>AC-7, AC-2, AC-1</t>
  </si>
  <si>
    <t>AC-2, AC-8</t>
  </si>
  <si>
    <t>AC-7, AC-2, AC-6</t>
  </si>
  <si>
    <t>AC-7, AC-1</t>
  </si>
  <si>
    <t>AC-7, AC-1, AC-4</t>
  </si>
  <si>
    <t>AC-7, AC-1, AC-8</t>
  </si>
  <si>
    <t>AC-2, AC-5</t>
  </si>
  <si>
    <t>AC-7, AC-3</t>
  </si>
  <si>
    <t>AC-2, AC-3</t>
  </si>
  <si>
    <t>AC-7, AC-1, AC-3</t>
  </si>
  <si>
    <t>AC-7, AC-2, AC-1, AC-5</t>
  </si>
  <si>
    <t>AC-7, AC-1, AC-4, AC-6</t>
  </si>
  <si>
    <t>AC-7, AC-2, AC-1, AC-8</t>
  </si>
  <si>
    <t>AC-7, AC-8</t>
  </si>
  <si>
    <t>AC-2, AC-4</t>
  </si>
  <si>
    <t>AC-2, AC-6</t>
  </si>
  <si>
    <t>AC-2, AC-4, AC-6</t>
  </si>
  <si>
    <t>AC-7, AC-2, AC-1, AC-6</t>
  </si>
  <si>
    <t>AC-7, AC-1, AC-6</t>
  </si>
  <si>
    <t>AC-7, AC-2, AC-1, AC-8, AC-6</t>
  </si>
  <si>
    <t>AC-1, AC-8</t>
  </si>
  <si>
    <t>AC-2, AC-1, AC-6</t>
  </si>
  <si>
    <t>AC-2, AC-1, AC-8, AC-6</t>
  </si>
  <si>
    <t>Objective of the Study (AI Tool - OpenAI GPT)</t>
  </si>
  <si>
    <t>Proposed Solution and Tracking Details (AI Tool - OpenAI GPT)</t>
  </si>
  <si>
    <t>What is being tracked? (AI Tool - OpenAI GPT)</t>
  </si>
  <si>
    <t>Architecture Type (AI Tool - OpenAI GPT)</t>
  </si>
  <si>
    <t>Technology Stack (AI Tool - OpenAI GPT)</t>
  </si>
  <si>
    <t>Purpose of Tracking (AI Tool - OpenAI GPT)</t>
  </si>
  <si>
    <t>Responsibility Attribution (AI Tool - OpenAI GPT)</t>
  </si>
  <si>
    <t>C1 (Researcher 1)</t>
  </si>
  <si>
    <t>C1 - Value (AI Tool - OpenAI GPT)</t>
  </si>
  <si>
    <t>C1 - Justification (AI Tool - OpenAI GPT)</t>
  </si>
  <si>
    <t>C2 (Researcher 1)</t>
  </si>
  <si>
    <t>C2 - Value (AI Tool - OpenAI GPT)</t>
  </si>
  <si>
    <t>C2 - Justification (AI Tool - OpenAI GPT)</t>
  </si>
  <si>
    <t>C3 (Researcher 1)</t>
  </si>
  <si>
    <t>C3 - Value (AI Tool - OpenAI GPT)</t>
  </si>
  <si>
    <t>C3 - Justification (AI Tool - OpenAI GPT)</t>
  </si>
  <si>
    <t>C4 (Researcher 1)</t>
  </si>
  <si>
    <t>C4 - Value (AI Tool - OpenAI GPT)</t>
  </si>
  <si>
    <t>C4 - Justification (AI Tool - OpenAI GPT)</t>
  </si>
  <si>
    <t>C5 (Researcher 1)</t>
  </si>
  <si>
    <t>C5 - Value (AI Tool - OpenAI GPT)</t>
  </si>
  <si>
    <t>C5 - Justification (AI Tool - OpenAI GPT)</t>
  </si>
  <si>
    <t>C6 (Researcher 1)</t>
  </si>
  <si>
    <t>C6 - Value (AI Tool - OpenAI GPT)</t>
  </si>
  <si>
    <t>C6 - Justification (AI Tool - OpenAI GPT)</t>
  </si>
  <si>
    <t>Research Method (AI Tool - OpenAI GPT)</t>
  </si>
  <si>
    <t>Evaluation Type (AI Tool - OpenAI GPT)</t>
  </si>
  <si>
    <t>Main Findings and Conclusions (AI Tool - OpenAI GPT)</t>
  </si>
  <si>
    <t>Study Limitations (AI Tool - OpenAI GPT)</t>
  </si>
  <si>
    <t>Notes (AI Tool - OpenAI GPT)</t>
  </si>
  <si>
    <t>Data extraction (AI Tool - OpenAI GPT)</t>
  </si>
  <si>
    <t>Codes (AI Tool - OpenAI GPT)</t>
  </si>
  <si>
    <t>Theme (AI Tool - OpenAI GPT)</t>
  </si>
  <si>
    <t>Data extraction (AI Tool - Anthropic Claude)</t>
  </si>
  <si>
    <t>Codes (AI Tool - Anthropic Claude)</t>
  </si>
  <si>
    <t>Theme (AI Tool - Anthropic Claude)</t>
  </si>
  <si>
    <t>Blockchain, Distributed File System, Smart Contracts, Cryptography</t>
  </si>
  <si>
    <t>Medical data, electronic health records
access control policies
encrypted data stored in F2C</t>
  </si>
  <si>
    <t>Financial loss from security breaches in commercial/B2B digital information dissemination</t>
  </si>
  <si>
    <t>unifies access control, trust management and DRM; conceptual security model spanning digital media/DRM, healthcare privacy and regulatory compliance</t>
  </si>
  <si>
    <t>Collaboration among government/public-sector organisations (passport agency, Home Office, police, embassies)</t>
  </si>
  <si>
    <t>securing the cloud, insider data theft</t>
  </si>
  <si>
    <t>cloud computing, information leakage, information security</t>
  </si>
  <si>
    <t>cloud data security; masquerade detection approach</t>
  </si>
  <si>
    <t>electronic medical records; healthcare prototype</t>
  </si>
  <si>
    <t>Case study. Approach: Secure e-application framework (SMeAF). Business area: Public administration (Vietnamese government licensing).</t>
  </si>
  <si>
    <t>medical data sharing, healthcare and cloud domain</t>
  </si>
  <si>
    <t>healthcare domain; personal health data; care providers and medical research</t>
  </si>
  <si>
    <t>Personal Data Store, decentralized data protection prototype</t>
  </si>
  <si>
    <t>health Information Exchange; Personal health data; Prototype</t>
  </si>
  <si>
    <t>Decentralized sharing of sensitive/personal files; financial KYC compliance use case</t>
  </si>
  <si>
    <t>electronic health records, patient privacy</t>
  </si>
  <si>
    <t>healthcare records; electronic health record sharing</t>
  </si>
  <si>
    <t>cloud data sharing, cloud computing, information security, cloud data security and privacy</t>
  </si>
  <si>
    <t>health care; blockchain in healthcare</t>
  </si>
  <si>
    <t>New Zealand healthcare, Electronic Health Record system</t>
  </si>
  <si>
    <t>healthcare industry; healthcare data management</t>
  </si>
  <si>
    <t>eHealth systems; EHRs outsourcing system</t>
  </si>
  <si>
    <t>Electronic Health Records; EHR systems</t>
  </si>
  <si>
    <t>healthcare, healthcare data management</t>
  </si>
  <si>
    <t>cyber infrastructure, offsite digital assets</t>
  </si>
  <si>
    <t>National healthcare framework; EHR access control; Blockchain-based healthcare; Health insurance scheme</t>
  </si>
  <si>
    <t>Sharing of electronic healthcare/medical records among caretakers in cloud</t>
  </si>
  <si>
    <t>healthcare data sharing, health organization, PHR management</t>
  </si>
  <si>
    <t>research sharing, secure data sharing, fine-grained access control, decentralized blockchain solution</t>
  </si>
  <si>
    <t>healthcare; EHR systems; medical record management</t>
  </si>
  <si>
    <t>health care ecosystem; medical data sharing; e-Health stakeholders</t>
  </si>
  <si>
    <t>EHR data management; health care data sharing; blockchain-based EHR system; patient care</t>
  </si>
  <si>
    <t>healthcare; patient medical records management</t>
  </si>
  <si>
    <t>healthcare, personal health records, medical data</t>
  </si>
  <si>
    <t>automotive validation scenario; industrial verticals (supply chain, manufacturing)</t>
  </si>
  <si>
    <t>healthcare; EHR management system</t>
  </si>
  <si>
    <t>smart grid; energy informatics; smart meters and smart appliances</t>
  </si>
  <si>
    <t>health care systems
healthcare sector
health information exchange</t>
  </si>
  <si>
    <t>healthcare PHR systems</t>
  </si>
  <si>
    <t>healthcare; GDPR compliance; IoT-based PHR system</t>
  </si>
  <si>
    <t>medical systems
patient private information protection
electronic medical records (EMR)</t>
  </si>
  <si>
    <t>medical data sharing; healthcare; multi-institutional data exchange</t>
  </si>
  <si>
    <t>medical data; medical care; diagnosis and treatment; EMR sharing</t>
  </si>
  <si>
    <t>personal health data utilized for healthcare; sharing sensitive health data among medical and research institutions</t>
  </si>
  <si>
    <t>healthcare management system, EHR security and privacy</t>
  </si>
  <si>
    <t>healthcare, patient information, cybersecurity, blockchain in healthcare</t>
  </si>
  <si>
    <t>healthcare industry; personalized healthcare</t>
  </si>
  <si>
    <t>cloud-based media sharing</t>
  </si>
  <si>
    <t>healthcare; EHR system; health care organizations</t>
  </si>
  <si>
    <t>video sharing, media convergence environment</t>
  </si>
  <si>
    <t>health information exchange
healthcare data sharing</t>
  </si>
  <si>
    <t>cloud data sharing; cloud security; decentralized system</t>
  </si>
  <si>
    <t>healthcare; EHR sharing in medical profession</t>
  </si>
  <si>
    <t>data sharing, access control</t>
  </si>
  <si>
    <t>healthcare data sharing
healthcare sector
healthcare institutions</t>
  </si>
  <si>
    <t>healthcare sector. EHR core digital strategy.</t>
  </si>
  <si>
    <t>healthcare environment; electronic health records security</t>
  </si>
  <si>
    <t>EHR sharing; healthcare data sharing</t>
  </si>
  <si>
    <t>healthcare sector; patient medical data; health domain; electronic medical record</t>
  </si>
  <si>
    <t>Industrial applications; Inter-organizational data sharing; Decentralized digital asset management framework</t>
  </si>
  <si>
    <t>online social media platform connecting users</t>
  </si>
  <si>
    <t>healthcare sector
e-healthcare system
remote patient monitoring</t>
  </si>
  <si>
    <t>healthcare, patient-centric health records</t>
  </si>
  <si>
    <t>Electronic healthcare, e-Healthcare industry, EHR communication</t>
  </si>
  <si>
    <t>IoT &amp; Blockchain, Access control, Security</t>
  </si>
  <si>
    <t>vehicular edge computing, intelligent transportation systems</t>
  </si>
  <si>
    <t>EMR sharing across hospitals, healthcare services</t>
  </si>
  <si>
    <t>multimedia data trading, high-definition vector graphics, digital image commerce</t>
  </si>
  <si>
    <t>image trading; digital image commerce</t>
  </si>
  <si>
    <t>healthcare industry; hospitals, patients, doctors; electronic health records</t>
  </si>
  <si>
    <t>Public Health Research</t>
  </si>
  <si>
    <t>financial auditing organizations
secure file sharing and audit trail tracking
compliance responsibilities</t>
  </si>
  <si>
    <t>Remote sensing data management and sharing</t>
  </si>
  <si>
    <t>police data management</t>
  </si>
  <si>
    <t>Financial services, Open banking, Financial data sharing</t>
  </si>
  <si>
    <t>petroleum industry; industrial IoT deployment; energy sector business area</t>
  </si>
  <si>
    <t>Industrial Internet of Things, smart factories
industrial data sharing
industrial internet scenarios</t>
  </si>
  <si>
    <t>GDPR breach-notification obligations; regulatory data-protection compliance</t>
  </si>
  <si>
    <t>healthcare industry, electronic health records, EHR management system, patient data</t>
  </si>
  <si>
    <t>healthcare industry
healthcare insurance claim process (BPJS Kesehatan)</t>
  </si>
  <si>
    <t>image steganography, data hiding, digital media</t>
  </si>
  <si>
    <t>health-care industry, medical data, cloud-assisted health-care system</t>
  </si>
  <si>
    <t>EHR sharing, medical industry, smart healthcare</t>
  </si>
  <si>
    <t>cloud computing, cloud data security, data integrity</t>
  </si>
  <si>
    <t>cloud manufacturing cybersecurity, Industrial IoT security, Industry 4.0 manufacturing</t>
  </si>
  <si>
    <t>cloud data storage security; cloud storage system</t>
  </si>
  <si>
    <t>medical data sharing; healthcare domain</t>
  </si>
  <si>
    <t>biomedicine, EIT medical imaging, EMR/patient health data</t>
  </si>
  <si>
    <t>healthcare data management; EHR systems</t>
  </si>
  <si>
    <t>healthcare, IoMT</t>
  </si>
  <si>
    <t>additive manufacturing in aerospace and defense
AM supply chain vulnerable to cyberattacks</t>
  </si>
  <si>
    <t>cybersecurity, insider threat mitigation</t>
  </si>
  <si>
    <t>healthcare, EHR management, healthcare sector, blockchain in healthcare</t>
  </si>
  <si>
    <t>Cybersecurity, steganography, image forensics</t>
  </si>
  <si>
    <t>educational domain, higher education, digital learning environment, student digital traces</t>
  </si>
  <si>
    <t>Legal Records, Law Enforcement, Legal Workflows</t>
  </si>
  <si>
    <t>multi-cloud security; cloud security solution; protect confidential data</t>
  </si>
  <si>
    <t>medicine supply chain, healthcare logistics</t>
  </si>
  <si>
    <t>healthcare, medical data sharing</t>
  </si>
  <si>
    <t>healthcare domain; electronic health records; healthcare data security</t>
  </si>
  <si>
    <t>digital economy; data security in data element circulation and transaction; treason tracking and file leakage source tracing</t>
  </si>
  <si>
    <t>engineering supervision, secure data sharing, construction supervision</t>
  </si>
  <si>
    <t>smart airports as critical infrastructure; airport cybersecurity; data governance and Infosec integration; EU public-safety / regulatory context (GDPR, NIS Directive)</t>
  </si>
  <si>
    <t>data privacy, information security, data leaks, network attacks</t>
  </si>
  <si>
    <t>data leakage in organizations, social media security</t>
  </si>
  <si>
    <t>cloud data storage security architecture; cloud computing</t>
  </si>
  <si>
    <t>copyright protection, IPFS, distributed storage of media content, digital content management</t>
  </si>
  <si>
    <t>healthcare business, blockchain for healthcare data, patient medical information</t>
  </si>
  <si>
    <t>blockchain in healthcare industry, IoMT, medical data management</t>
  </si>
  <si>
    <t>Copyright protection. Digital media industry. Watermarking ownership verification.</t>
  </si>
  <si>
    <t>healthcare; EHR sharing; medical data</t>
  </si>
  <si>
    <t>healthcare, patient health records</t>
  </si>
  <si>
    <t>cloud computing, cloud data security</t>
  </si>
  <si>
    <t>cloud computing, software technology sector, data storage and security</t>
  </si>
  <si>
    <t>education, online teaching platform</t>
  </si>
  <si>
    <t>healthcare systems, electronic health record, healthcare domain</t>
  </si>
  <si>
    <t>Company file management system; corporate file security.</t>
  </si>
  <si>
    <t>health sector, medical records
Healthcare domain</t>
  </si>
  <si>
    <t>healthcare industry, EMR management</t>
  </si>
  <si>
    <t>healthcare; electronic health records</t>
  </si>
  <si>
    <t>healthcare sector; health entities sharing medical information; blockchain-based healthcare framework</t>
  </si>
  <si>
    <t>healthcare sector, EHRs, GDPR compliance, privacy protection regulations (HIPAA, HITECH, GDPR)</t>
  </si>
  <si>
    <t>medical data sharing; electronic health records; healthcare institutions; patient data</t>
  </si>
  <si>
    <t>public interest litigation; judicial practice; electronic evidence in courts</t>
  </si>
  <si>
    <t>Electronic Health Records, e-healthcare system, healthcare industry, Approach: Experiment, Business area: Healthcare data management</t>
  </si>
  <si>
    <t>EHR healthcare system; medical records; healthcare domain</t>
  </si>
  <si>
    <t>healthcare services, EHR</t>
  </si>
  <si>
    <t>healthcare data sharing, healthcare system implementation</t>
  </si>
  <si>
    <t>Cross-domain usage control spanning security, digital media and healthcare</t>
  </si>
  <si>
    <t>Financial auditing, Compliance and audit trail tracking</t>
  </si>
  <si>
    <t>Multi-cloud security; Cloud data protection</t>
  </si>
  <si>
    <t>digital rights management has dealt with client-side control of digital information usage.</t>
  </si>
  <si>
    <t>data theft attacks are amplified if the attacker is a malicious insider</t>
  </si>
  <si>
    <t>electronic Health Records (EHRs) are designed to manage the complexities of multi-institutional and lifetime medical records.</t>
  </si>
  <si>
    <t>personal Health Report (PHR)</t>
  </si>
  <si>
    <t>personal health records (PHRs) are valuable assets to individuals</t>
  </si>
  <si>
    <t>electronic health record (EHR) allows patients to use an open channel (ie, Internet) to control, share and manage their health records...</t>
  </si>
  <si>
    <t>electronic Health Record (EHR) systems and patient-centric access control.</t>
  </si>
  <si>
    <t>electronic health records (EHRs) based on the Internet of Things (IoT)...</t>
  </si>
  <si>
    <t>cloud manufacturing is an evolving networked framework that enables multiple manufacturers to collaborate in providing a range of services...</t>
  </si>
  <si>
    <t>electronic Health Records (EHRs) stored on the E-Health Cloud</t>
  </si>
  <si>
    <t>electronic Health Records (EHRs) can be tracked in a novel and unique way through blockchain technology and smart contracts.</t>
  </si>
  <si>
    <t>electronic Health Records (EHRs) are encrypted and shared among authorized users.</t>
  </si>
  <si>
    <t>it is common for a hub organization to distribute information digitally to its several smaller partners.</t>
  </si>
  <si>
    <t>Digital rights management has dealt with client-side control of digital information usage. One good example for the control of privacy sensitive objects might be a healthcare system.</t>
  </si>
  <si>
    <t>As an example of this is the passport agency in UK, which issues British passports to citizens... This is achieved by collaborating with other organisations such as the Home Office and the Metropolitan Police Service to check that the provided information in the passport application is correct.</t>
  </si>
  <si>
    <t>We propose two ways of using Fog computing to prevent attacks such as the Twitter attack, by deploying decoy information within the Cloud by the Cloud service customer and within personal online social networking profiles by individual users.</t>
  </si>
  <si>
    <t>To ensure the privacy of sensitive files and to control properly user’s usage right over them are now key scientific problems in the field of information security. development of cloud computing still faces serious security issues [1].</t>
  </si>
  <si>
    <t>the requirements of data sharing in cloud computing</t>
  </si>
  <si>
    <t>Through permission management on the blockchain, we enable patient-initiated data exchange between medical jurisdictions.</t>
  </si>
  <si>
    <t>To demonstrate its usefulness, we applied SMeAF to a case study of a citizen applying for a licence to set up a business with the Vietnamese Government.</t>
  </si>
  <si>
    <t>The goal of our work is to detect insider data theft in IaaS cloud environments.</t>
  </si>
  <si>
    <t>In this work, we provide a secured blockchain-based data sharing of electronic medical records among untrusted parties. INDEX TERMS Access control, blockchain, cloud computing, data sharing, electronic medical records, privacy.</t>
  </si>
  <si>
    <t>blockchain-based system for personal health data sharing and collaboration.
there is an urgency to develop a new version of EHR systems with user-centric access control and privacy preservation.</t>
  </si>
  <si>
    <t>In this way we provide a solution, ready to face the challenges of IoT era: such as device sharing.</t>
  </si>
  <si>
    <t>secure control of personal data in a health information exchange by pairing user-generated acceptable use policies with smart contracts; enables patients own, control and share their medical data</t>
  </si>
  <si>
    <t>Such data are generally sensitive and needed to be protected against unauthorized access; thus, one of the biggest challenges in healthcare systems is to share medical data securely (i.e. without resulting in leakage of patient data).</t>
  </si>
  <si>
    <t>In this paper, we propose a secure, private and efﬁcient electronic record sharing scheme that utilizes smart contracts deployed over a blockchain. Our proposed scheme empowers patients over their records allowing them to selectively share them with data users that satisfy their privacy preferences.</t>
  </si>
  <si>
    <t>To minimize the overhead while maintaining the data security and data utility, we proposed a layer-based security and privacy architecture.
We set up a cloud distributed environment where data is categorized into four levels of sensitivity: public, confidential, secret, top secret.</t>
  </si>
  <si>
    <t>As a patient-centric framework, HealthChain presents patients with a holistic view of their medical record, restoring agency through interaction.</t>
  </si>
  <si>
    <t>To promote universality across medical IT systems, the New Zealand Ministry of Health (MoH) proposed establishing a nationwide integrated system for the purposes of sharing Electronic Health Records (EHRs) [4].</t>
  </si>
  <si>
    <t>In this paper, a design of blockchain based system, namely MedChain, for managing medical records is proposed.</t>
  </si>
  <si>
    <t>Electronic medical records, personal financial history and personal legal documents are typical examples of sensitive data which require frequent updates and sharing among different entities.</t>
  </si>
  <si>
    <t>Electronic health records (EHRs) are a collection of individuals’ health related data, which includes medical conditions (e.g. diseases), medication, medical images, and personal information (e.g. name, age, gender, weight, and billing information) [1].</t>
  </si>
  <si>
    <t>The model proposed in this paper could be used for this very purpose. It gives patients full control over their health records and also allows them to grant or revoke a hospital's access to his/her records.</t>
  </si>
  <si>
    <t>smart city environment... sharing of users' health data... smart transportation data... smart energy... smart security... financial data</t>
  </si>
  <si>
    <t>a blockchain enabled federated cloud computing mechanism built around security experts and business professionals, that can span across continents.
in federated cloud computing environment</t>
  </si>
  <si>
    <t>This paper proposes a novel healthcare framework for the implementation of India's recently launched Aayushman Bharat Yojna using Blockchain technology and Proxy re-encryption. Recently, the Indian Government has launched the world's largest national health insurance scheme i.e. Aayushman Bharat Yojna to provide a health coverage of INR 5,00,000 ($6,900) to every family below poverty line.</t>
  </si>
  <si>
    <t>we have a tendency to project a enigma primarily based account sharing electronic healthcare record between cloud organizations whereas giving data get to control, root age and evaluating.</t>
  </si>
  <si>
    <t>Personal Health Report(PHR) is a collection of individuals medically related information like health condition(e.g disease), medication, lab reports and personal information (e.g. name, gender, age, and contact details).
Some of these are information protection, confidentiality, and interoperability, etc</t>
  </si>
  <si>
    <t>The practice of sharing research information among scholars is important in compounding the knowledge gained through the research process.
Cloud computing plays a major role in data sharing, bringing many researcher groups to use data-driven learning and to collaborate in making intelligent decisions to improve their scientific research activities.</t>
  </si>
  <si>
    <t>Timely Health Information Exchange (HIE) across healthcare systems exhibits tremendous benefits in reducing health care costs, improving quality of care, and reinforcing disease surveillance [3]. We developed a blockchain model to protect data security and patients' privacy, ensure data provenance, and provide patients full control of their health records. By personalizing data segmentation and an "allowed list" for clinicians to access their data, this design achieves patient-centric HIE.</t>
  </si>
  <si>
    <t>In our design, we take into account the requirements of real-world medical environments and stakeholders, such as hospitals, manufacturers and insurance companies. End-users from different health care domains, such as hospitals or device manufacturers are able to access and securely exchange medical data, provided that a commonly agreed domain-wise access policy is enforced.</t>
  </si>
  <si>
    <t>To present ACTION-EHR, we use the example of sharing EHR data between oncology information systems for radiation oncology. The EHR data include radiation, medical, and surgical information to assist radiation oncologists and medical physicists to manage different types of medical data, develop oncology-specific care plans, and monitor radiation doses for patients.</t>
  </si>
  <si>
    <t>Personal health records (PHRs) are valuable assets to individuals because they enable them to integrate and manage their medical data. A PHR is an electronic application through which patients can manage their health information.</t>
  </si>
  <si>
    <t>In this paper, we propose a blockchain-based PHR architecture that employs smart contracts to implement multi-party authorization (MPA) and threshold cryptographic schemes to automate secure and trustable medical data sharing and access in PHR systems. A personal health record (PHR) is the set of a patient's medical data, collected from multiple medical institutions (MIs), consumer health devices, and patient-gathered medical data (PGHD).</t>
  </si>
  <si>
    <t>Electronic health records (EHR) are one of the most striving healthcare technologies with a high potential to advance health care.</t>
  </si>
  <si>
    <t>conventional approaches for personal energy data management, such as OAuth2 standard Fig. 2 depicts the scenario of blockchain-enabled personal energy data management in smart grids</t>
  </si>
  <si>
    <t>electronic health records (EHRs)
An EHR is typically stored by and spread among multiple hospitals, clinics, and health providers.</t>
  </si>
  <si>
    <t>The sharing of personal health records (PHRs) is vital for diagnosis and disease care to facilitate patients' treatment by various medical professionals.</t>
  </si>
  <si>
    <t>To ensure the safe storage of MPI, the medical system privacy information storage system based on blockchain technology is designed.
The medical system, also known as a Health Information System (HIS), needs to deal with a large number of patients' data.</t>
  </si>
  <si>
    <t>For instance, the sharing of substantial medical data can help government agencies make correct decisions in public health or help medical research institutions conduct scientific research to promote the progress of medical science.</t>
  </si>
  <si>
    <t>Electronic Medical Records (EMR) contain the patient’s disease details, examination records, medication records and other related information, which is an important basis for medical diagnosis and treatment.</t>
  </si>
  <si>
    <t>we call these data collected via sensors and IoT technology including wearable devices IoT data. In particular, we call these data related to individual daily health and behavior Personal Health Data (PHD).</t>
  </si>
  <si>
    <t>Remote Patient Monitoring (RPM) is one of the healthcare applications used to collect vital signs of patients outside of physical clinic location, and record them.
Electronic Health Record (EHR) is a digital record that includes certain health information such as personal information, patient medical history, diagnoses, allergies, vital signs, lab data results, and more.</t>
  </si>
  <si>
    <t>The electronic medical records (EMRs), electronic health records (EHRs), and personal health records (PHRs), clinical images, and patient information such as doctor names, individual measurements, and home-checking gadget information are centralized in cloud databases used by content organizations.</t>
  </si>
  <si>
    <t>Medical IoT devices that use miniature sensors to collect patient's bio-signals and connected medical applications are playing a crucial role in providing pervasive and personalized healthcare.</t>
  </si>
  <si>
    <t>The electronic health record (EHR) system is a cloud-based patient health record in digital format that often includes contact information about the patient, test reports, medical history, and current and previous prescriptions.</t>
  </si>
  <si>
    <t>allowing users to browse, download, and share videos through platforms such as YouTube, Netflix, and Amazon</t>
  </si>
  <si>
    <t>Many studies discussed blockchain technology with medical data access in healthcare, which calls that people must own and access their health records.
Blockchain has the potential to provide secure electronic health record (EHR) sharing in which the patients are the actual owners.
In [25], authors proposed that the blockchain stores only the metadata related to medical and health events.</t>
  </si>
  <si>
    <t>Within this context, new forms of digital ownership can inspire a digital marketplace for patient-controlled health data.</t>
  </si>
  <si>
    <t>To solve this problem, we may use decentralized system using Blockchain to create a multi-authority basis access control system for data Sharing (Lyu et al., 2020).
In this paper secure and proficient data transfer mechanism is proposed using block-chain based decentralized and semi-decentralized multi-authority access concept.</t>
  </si>
  <si>
    <t>Electronic health record (EHR) allows patients to use an open channel (ie, Internet) to control, share and manage their health records among family members, healthcare providers and other third party data users.</t>
  </si>
  <si>
    <t>Cross-enterprise document sharing (XDS) is the crucial system of sharing personalized healthcare data.
Also, XDS frameworks are required to comply with HL7 Fast Healthcare Interoperability Resources (FHIR) standard [6].
XDS in healthcare would enable physicians to access a patient's historical health record, allowing them to make reliable decisions without conducting duplicate clinical examinations.</t>
  </si>
  <si>
    <t>There is one system central to health care that has quickly become the core of the sector's digital strategy–health records [11]. The desire to continually provide quality care to people with the aid of technology has led to the conception of EHR.</t>
  </si>
  <si>
    <t>Traditional access control mechanisms, like the Role-based Access Control (RBAC) and the Attribute-based Access Control (ABAC), have been frequently utilized in the Internet of Medical Things (IoMT) systems. The interest in using wireless communication technologies and mobile devices in the healthcare environment has increased.</t>
  </si>
  <si>
    <t>Patients should have absolute control over their medical data. We implement a patient-controlled multi-hop delegation, which can realize patient control and data security.</t>
  </si>
  <si>
    <t>This paper presents SEMRAchain a system based on Access control (Role-Based Access Control (RBAC), Attribute-Based Access Control (ABAC)) and a smart contract approach. This fusion enables decentralized, fine-grained, and dynamic access control management for EMR management.
Integrated with the health domain, we intend to track the electronic medical record using blockchain technology.</t>
  </si>
  <si>
    <t>useful tool that many organizations can utilize to create new work systems and workflows for digital asset management; the treatment of data as a digital asset through the concept of smart contracts</t>
  </si>
  <si>
    <t>Figure2[14] shows the how social media surveillance overrides the privacy of the user.</t>
  </si>
  <si>
    <t>this study aims to provide a new method for managing medical records and better sharing patient health data between healthcare facilities.</t>
  </si>
  <si>
    <t>The system is intended to allow remote patient monitoring, particularly for chronic diseases that necessitate regular monitoring.
We will go over three different diabetes-assistance scenarios and how our solution might react in each one.</t>
  </si>
  <si>
    <t>The patient has full control to give permissions such as read, write, and deny access to users on the health record.</t>
  </si>
  <si>
    <t>EHR systems which are playing central role in decentralized data access and timely decision making has transformed healthcare sectors, can be guaranteed for safety using blockchain technologies</t>
  </si>
  <si>
    <t>Considering some real-world IoT scenarios like smart cameras taking real-world images and generating pictures or video resources, the microphone receives sound and generates audio resources. Physical signals (humidity, temperature, pressure, light, etc.) are perceived by sensors and translated into digital signal resources.
The proposed IoT Blockchain platform encompasses a huge number of IoT devices (RC &amp; RO), distributed data storage (IPFS), user devices (RC), servers (RO), and Gateways.</t>
  </si>
  <si>
    <t>a novel ML algorithm called random forest support vector machine (RFSVM) is proposed for the ICU patients. A patient-centric medical service ecosystem is introduced. The internal intelligence layer performs real-time data analysis and heart disease prediction for internal patients.</t>
  </si>
  <si>
    <t>To design a framework for Privacy by Design in Electronic Health Records (PbDinEHR) that can preserve the privacy of patients during data collection, storage, access and sharing</t>
  </si>
  <si>
    <t>The traditional data-sharing model relies on a centralized third-party platform</t>
  </si>
  <si>
    <t>we consider a typical distributed DVRs video-sharing scenario with multiple parties (e.g., vehicle, accident investigators, insurance companies, and car maintenance companies) involved... real-time vehicular video surveillance services for Smart Cities.</t>
  </si>
  <si>
    <t>we propose a patient-centric EMR sharing scheme that employs dual-blockchain architecture.</t>
  </si>
  <si>
    <t>vector maps are widely used in the ﬁeld of geographic information</t>
  </si>
  <si>
    <t>Image Trading Service Providers (ITSP), a platform for trading images</t>
  </si>
  <si>
    <t>The high speed of a growing industry and internet technology has replaced the traditional system of storing patient records with electronic health records (EHRs). Now, these EHRs can be stored using cloud platforms so that multiple doctors, patients, and hospitals can work with them.</t>
  </si>
  <si>
    <t>UbiLab's public health research</t>
  </si>
  <si>
    <t>The solution facilitates secure and timely communication between financial auditing firms.
Financial auditing firms demand a cloud-based audit trail monitoring platform as well as a secure file exchange platform with high encryption standards.</t>
  </si>
  <si>
    <t>After remote sensing images are acquired from satellite sensors, they are shared, collaborated, and fused between data storage centers.</t>
  </si>
  <si>
    <t>It is assumed that police data originates from various sources, including organizational databases, performance records, training modules, and wellness devices.</t>
  </si>
  <si>
    <t>It offers unique advantages for various financial processes, including electronic receipts and financial statements, which are in increased demand, leveraging the capabilities of the OFD format in the domain of financial management.</t>
  </si>
  <si>
    <t>we have taken the important two sections of petroleum industry, which represented by Al-Najaf oil refinery (in Iraq) and oil pipelines process from oil wells to oil refinery as an industrial application area.</t>
  </si>
  <si>
    <t>Take the smart factory as the application scenario.
The original data in the smart factory is stored in the IPFS system, and the generated ID value is stored in the blockchain network.</t>
  </si>
  <si>
    <t>To assist in developing tools to support data breach investigations, and to enable automated systems for assisting with breach assessments and GDPR compliance.</t>
  </si>
  <si>
    <t>This paper proposes a novel approach to securing electronic health records(EHRs) using non-fungible tokens (NFTs).
Patients are granted control over their information upon successful authentication, using NFTs that securely store their Electronic Health Records (EHRs).</t>
  </si>
  <si>
    <t>BPJS Kesehatan, Indonesia's national healthcare insurance company for almost a decade, has succeeded in providing affordable health insurance to around 89% of the citizens with assets worth IDR 98.76 Trillion.</t>
  </si>
  <si>
    <t>WebP is a long-known, but not very poplar file format that provides lossy or lossless compression of data</t>
  </si>
  <si>
    <t>Medical IoT devices monitor patients’ health status and combine this information into medical records, which are then transferred to the cloud and viewed by health providers for decision-making.</t>
  </si>
  <si>
    <t>One application of IoMT is to facilitate regular health check-up of risk groups (e.g., [19, 27]).
Figures 5 and 6 demonstrate the business process flow of our proposed architecture in a scenario of elder people health monitoring in a smart home.</t>
  </si>
  <si>
    <t>Electronic health records (EHRs) based on the Internet of Things (IoT) can provide real-time health data; IoT wearable sensors can monitor patients' health status and transmit the collected health data to healthcare center as part of electronic health records (EHRs).</t>
  </si>
  <si>
    <t>To overcome these concerns, a secure public auditing model for user data storage in the blockchain based on Merkle hash tree and hybrid cryptosystem.
The proposed approach is developed to create a safe public auditing paradigm for user data.</t>
  </si>
  <si>
    <t>Cloud manufacturing is an evolving networked framework that enables multiple manufacturers to collaborate in providing a range of services, including design, development, production, and post-sales support.</t>
  </si>
  <si>
    <t>decentralized cloud storage system that usages Blockchain technology; A network-based approach called cloud computing makes data available to users; decentralized cloud</t>
  </si>
  <si>
    <t>EMR is of great significance in the field of digital modern medicine. It is the key medical data generated by doctors, recording the patient's medical history, physical condition, examination results and diagnostic reports.</t>
  </si>
  <si>
    <t>EIT is a novel non-destructive biomedical detection and imaging technique focusing on the distribution or variation in electrical impedance within living organisms. ... This chapter examines the use of EIT systems for remote non-invasive lung and brain imaging and diagnostic applications.</t>
  </si>
  <si>
    <t>With the rapid growth of the Internet of Things (IoT), massive terminal devices are connected to the network, generating a large amount of IoT data.</t>
  </si>
  <si>
    <t>In emerging healthcare landscapes such as India, the conventional use of paper-based health records imposes significant challenges, especially when patients transition care across different institutions.</t>
  </si>
  <si>
    <t>The technological advancements in the field of E-healthcare have resulted in unprecedented generation of medical data which increases the risk of data security and privacy.</t>
  </si>
  <si>
    <t>In the IoMT paradigm, the ability to connect medical devices to Internet has effectively improved patients’ healthcare experience, medical staffs’ work efficiency, and medical research levels.</t>
  </si>
  <si>
    <t>Electronic Health Records stored on the E-Health Cloud</t>
  </si>
  <si>
    <t>The main objective of this paper is to propose Securecipher, a new encryption algorithm for SFS, valid to mitigate the insider threat.</t>
  </si>
  <si>
    <t>Aguhyper: a hyperledger-based electronic health record management framework
AguHyper aims to address key challenges in EHR management, including access control mechanisms, interoperability, scalability, integrity, security, and privacy.</t>
  </si>
  <si>
    <t>Telesurgery is one application of IoMRT (TS).</t>
  </si>
  <si>
    <t>We want to derive a Forensic Image Trace Map for image based Stego-Malware that can help further in structuring traces</t>
  </si>
  <si>
    <t>Such information might pertain to various aspects of the functioning of the digital educational environment (DEE) of the institution, such as: the student's learning style; individual preferences; the amount of time dedicated to a specific task, among others.</t>
  </si>
  <si>
    <t>The integration of IoT sensors, secure data transmission to a private blockchain, and an intuitive user interface for administrators and healthcare professionals.
These sensors are used to monitor vital indicators like temperature, heart rate, and oxygen levels in real time.</t>
  </si>
  <si>
    <t>The users enter criminal records that have been encrypted using cryptographic methods; traditional legal document management practices; legal records pertaining to court cases are stored physically in respective courts</t>
  </si>
  <si>
    <t>Digital technologies such as cloud computing and the Internet of Things (IoT) are increasingly gaining ground, and all kinds of data-driven information systems and applications in the cloud environment provide a variety of services and conveniences for users.</t>
  </si>
  <si>
    <t>the attestation and audit of evidence data are necessarily required in legal proceedings or business purposes</t>
  </si>
  <si>
    <t>However, it is difficult to protect data in the environment of multi-cloud, and it is challenging to secure and track data stored through various cloud providers.
Multi-cloud security contains public and private clouds like Amazon Web Service (AWS), Google Cloud Platform, Azure, and the infrastructure of Oracle Cloud.</t>
  </si>
  <si>
    <t>a manufacturer adds medicine specifications, its IP rights, its chemical structure, and other sensitive information in the MED_SPEC file.
Medicine logistics details
Transactions history of medicine logistics
Medicine delivery status</t>
  </si>
  <si>
    <t>Therefore, it is crucial to promote the sharing of medical information among relevant healthcare institutions.
This phenomenon not only prevents these institutions from promptly accessing the patients' latest and complete health data but also leads to the issue of repetitive treatments.</t>
  </si>
  <si>
    <t>This study addresses the pressing need for robust EHR auditing systems designed to scrutinize access to EHR data, encompassing who accesses it, when, and for what purpose.</t>
  </si>
  <si>
    <t>The circulation transaction of data elements is that different subjects reach an agreement to exchange the value of any electronic or other information records they possess or control... to protect the security of data elements circulation trading products, realize treason tracking, and find the source of file leakage.</t>
  </si>
  <si>
    <t>Engineering supervision data are a true reflection of the implementation of the supervision process and an important basis for ensuring project quality and assigning safety responsibilities.
the application of blockchain in the construction industry has great potential</t>
  </si>
  <si>
    <t>Three possible scenarios illustrating vulnerabilities within an airport system that hybrid threats could exploit are provided below. | It highlights the harmonization of data governance in airport security, particularly in the response phase, to enhance controls and activity monitoring while preserving evidence chain integrity.</t>
  </si>
  <si>
    <t>Document files, containing a significant amount of sensitive information such as user privacy, trade secrets, and other confidential data, are essential carriers of data.</t>
  </si>
  <si>
    <t>This work suggests a new security framework for cloud data storage, which includes three major phases such as (i) Secure System (ii) Outsourcing phase (iii) Proxy re-encryption phase</t>
  </si>
  <si>
    <t>This paper classify specialized disease data according to the data classification standards outlined in the Health and Medical Data Security Guidelines</t>
  </si>
  <si>
    <t>The convergence media ecology built based on blockchain technology aims to delegate power to ordinary nodes in the ecology, thus changing the pattern of a few central nodes to control information.</t>
  </si>
  <si>
    <t>an innovative approach is proposed that integrates blockchain, digital signature, and blind watermarking.
providing an effective solution to the copyright protection issues associated with IPFS image files.</t>
  </si>
  <si>
    <t>Electronic Health Records (EHRs) can be tracked in a novel and unique way through blockchain technology and smart contracts.
This research highlights how blockchain technology can be used to manage EHRs while improving operational efficiency through process simplification and transparency.</t>
  </si>
  <si>
    <t>The healthcare industry electronically maintains medical data, including prescriptions, diagnostic results, and personal patient information. As medical records become more digitally stored, it becomes more challenging to guarantee efficient access and safe storage.</t>
  </si>
  <si>
    <t>The development of multimedia technology has made image tampering and forgery easier.</t>
  </si>
  <si>
    <t>specifically focusing on the storage of medical images and remote patient monitoring (RPM)
the research will assess several methods of storing medical images on a blockchain network with context to IoMT</t>
  </si>
  <si>
    <t>safeguard digital media copyrights by confirming ownership and deterring unauthorized use.
a copyright protection scheme for managing copyright transfer and traceability.</t>
  </si>
  <si>
    <t>Therefore, how to solve the problem of secure EHR sharing between healthcare institutions and related organizations is a hot topic of research in the field of smart healthcare at present. As a result, EHR data sharing has become a hot topic in public health and smart healthcare.</t>
  </si>
  <si>
    <t>Proposing PHR-NFT, a blockchain-based patient tracking system that uses NFTs to securely store patient data, enhancing the privacy and security of health records.
This research addresses critical gaps in existing blockchain-based personal health record systems (BPHRS) by proposing PHR-NFT.</t>
  </si>
  <si>
    <t>user revocation ensures a more secure and granular approach to managing shared data in public cloud environments</t>
  </si>
  <si>
    <t>DLT-based cloud file-sharing systems have the potential to revolutionize the way we store and share data. They offer a number of advantages over traditional centralized cloud storage systems, including security, reliability, privacy, transparency, and cost-effectiveness.</t>
  </si>
  <si>
    <t>the research constructs an embedded online teaching platform using AES-RSA to solve the leakage problem of traditional online teaching platform</t>
  </si>
  <si>
    <t>With these considerations, the aim of paper is to define a blockchain-based functional approach for geriatric electronic health record.
the health of the elderly is a priority.</t>
  </si>
  <si>
    <t>Our proposal proposes integration into MINSA level 1 medical centers. Currently, the health system is fragmented in Peru.
Currently, more than one million Peruvians already have a digitalized medical history [30], and projections indicate that the Peruvian population reaches 34 million people [31]. This poses a considerable challenge in terms of managing and storing a large number of medical records.</t>
  </si>
  <si>
    <t>The suggested method utilizes the Ethereum platform to create a blockchain-based system while employing hybrid Attribute-Based Encryption (ABE) to store Electronic Health Records (EHRs) securely.</t>
  </si>
  <si>
    <t>Patients can access their medical records in the PHR by transferring them from a public or private institution's database.
blockchain technology can help with the creation of an EHR management system that complies with the RGPD regulations.</t>
  </si>
  <si>
    <t>This paper presents a novel framework for secure management of Electronic Health Records (EHRs).
Most of the current architectures of EHRs management systems rely on centralized schemes, where medical records are stored in healthcare providers' databases.
This paper proposes a fully decentralized architecture for EHR management to address issues of single point of failure and data fragmentation while empowering patients to control their privacy in accordance with the guidelines of GDPR regulation.</t>
  </si>
  <si>
    <t>this article puts forward a blockchain-based framework for medical data sharing, enabling traceable data usage and integrating automatic audit mechanism.
Migrating sensitive medical data to cloud environments raises concerns about unauthorized access, data breaches and regulatory compliance.</t>
  </si>
  <si>
    <t>To ensure the secure data sharing and privacy concern in PIL, the authors hereby propose a decentralized secure consortium blockchain system for PIL practices, i.e., PILChain, using a permissioned blockchain platform—Hyperledger Fabric.
Procuratorates, as the prosecutor in public interest litigation (PIL), need to obtain evidence from other PIL stakeholders including citizens, companies, governmental agencies, IoT monitoring devices and so on.</t>
  </si>
  <si>
    <t>In this situation, we have proposed a secured approach to collecting, storing, and protecting electronic health records based on blockchain technology composing a new model architecture.
Designed a blockchain-based secured approach for storing, protecting, and sharing electronic health records without sacrificing data security and data privacy of patients.</t>
  </si>
  <si>
    <t>The effective exchange of clinical information across multiple healthcare providers, without compromising compliance, data security, and confidentiality of the patients, is one of the challenges being faced by healthcare services today.</t>
  </si>
  <si>
    <t>In the proposed system, the EHR shared is the publically available Poly Cystic Ovary Syndrome (PCOS) dataset. For determining PCOS along with infertility-related problems, the dataset comprises all the clinical and physical parameters.</t>
  </si>
  <si>
    <t>We consider a scenario for sharing EHRs among authorized users.
EHRs may include the medical history and personal information which are given by the patients.</t>
  </si>
  <si>
    <t>patient-centric health record management</t>
  </si>
  <si>
    <t>electronic healthcare records (ehr)</t>
  </si>
  <si>
    <t>patient-centric medical data access</t>
  </si>
  <si>
    <t>image-based malware analysis</t>
  </si>
  <si>
    <t>We design a fine-grained access control mechanism using smart contract which provide a different level of access rights to the users in the network.
Blockchain is used to provide secure data sharing and hashes of data are stored in it.
The access control permissions are changed by calling the smart contract.
We defined different levels of access rights for data sharing which provides fine-grained access control and provides privacy of data.</t>
  </si>
  <si>
    <t>protect the security of data elements circulation trading products, realize treason tracking, and find the source of file leakage... Fragile digital watermarking technology can verify the integrity and authenticity of data... the covert identification watermark was used to hide the important labels of the confidential data, so as to limit the illegal use of the confidential data by illegal users.</t>
  </si>
  <si>
    <t>We propose a secure digital watermark extraction process utilizing PUF devices to safeguard against secret leakage during copyright verification.
To ensure authenticity during copyright transfers and prevent identity forgery, the proposed system leverages blockchain technology to register PUF devices, facilitating secure information exchange between trading parties.
This approach integrates secure digital watermark extraction with blockchain storage of copyright transfer information, enabling traceability throughout the ownership history.</t>
  </si>
  <si>
    <t>protect image copyrights and realize a fair trading process; achieve safe image retrieval on blockchain; access control of IPFS; all bidding records are traceable</t>
  </si>
  <si>
    <t>To ensure the security and privacy of medical data, it is equally important for patients to manage their medical information and make decisions about how it is shared between different institutions.
Patients should have the right to view their medical data's authorization chain, know which institutions or third parties have accessed their data, and be able to revoke authorization at any time.
Delegated organizations should be able to verify received permissions to avoid forgeries or invalid authorizations.
We integrate several encryption techniques to guarantee the authorization process's confidentiality, verifiability, and auditability, effectively preventing unauthorized access and ensuring data security.</t>
  </si>
  <si>
    <t>all data can only be shared and used with the consent of the owner, and who accessed which data at what time is automatically recorded for strict audit.</t>
  </si>
  <si>
    <t>this article introduces AguHyper, a secure storage and sharing solution for EHRs built on a permissioned blockchain framework.
Focusing on security, privacy, scalability, and data integrity, AguHyper's decentralized architecture eliminates single points of failure and ensures transparency for all network participants.
Implementing data access control and auditing data usage through smart contracts helps resolve medical disputes by accurately identifying responsible parties in cases of potential violations, thereby ensuring accountability.</t>
  </si>
  <si>
    <t>In this sense, the patient must have the privilege to share his clinical record with other users. In addition, the integrity must be guaranteed by the immutability of the events recorded over time.
Third, automation. Functional requirements, access policies and authentication procedures are implemented through smart contracts. Additionally, auditing mechanisms are provided by the protocol to record any event or request into the ledger.</t>
  </si>
  <si>
    <t>we present a secure personal data sharing framework in smart grid for fine-grained data access control, traceable data usage management, and privacy-preserving data computation. their data can only be accessed and processed by authorized entities for intended purposes, 2) nonrepudiable data usage recording, and 3) verifiable proof of policy compliance. the distributed ledgers keep an immutable and transparent record of data usage.</t>
  </si>
  <si>
    <t>The patient must have complete control over who can view his/her records. The patient should be able to grant and revoke access to his/her records as and when he/she deems fit. A Permissioned Blockchain serves as an immutable ledger for all the activities that take place on the network. The proposed model has the provision to maintain the statistics without violating the patient privacy.</t>
  </si>
  <si>
    <t>We introduce a transparent insurance claim process for healthcare providers and an auditable trail of EHR access using smart contracts. We use a smart card approach allowing beneficiaries to authenticate their identity using zero-knowledge proofs and delegate access to service the providers via proxy re-encryption. In this Subsection, we introduce two functionalities (a) secure data sharing and access control using proxy re-encryption, and (b) automated insurance claims using smart contracts on blockchain. We utilized Zero-knowledge proofs as an authentication mechanism in our system which allowed us to efficiently and securely share access to EHR in a privacy-preserving manner.</t>
  </si>
  <si>
    <t>By personalizing data segmentation and an "allowed list" for clinicians to access their data, this design achieves patient-centric HIE. Patients can also perform personalized segmentations on the touchpoints to select the information they would like to keep confidential. The access history will be recorded to the blockchain and the auditing of individual clinician's access to the patient's record will be managed by the local access control within the healthcare facility. The subsequent exchange of data among the involved remote healthcare facilities will include data encryption and use of the blockchain system to send and retrieve decryption keys. The smart contract will monitor the process in each blockchain adapter to enforce the policy, in order to minimize the data breach problem.</t>
  </si>
  <si>
    <t>This architecture is designed to provide the autonomous management of trusted medical data/devices and the transactions of mutually untrusted stakeholders, as well as an inherent forensics mechanism tailored for granular auditing. At the bottom layer, one or more domain blockchains allow each domain (e.g. a hospital or device manufacturer) to enforce their policy and allow fine-grained access control with attribute-based encryption. The system must allow each stakeholder to independently encrypt and store its data in a privacy preserving way, and at the same time allow for interoperable access. To cover this gap we propose a novel, hierarchical, multi blockchain architecture for secure interoperable access to medical data, among users originating from different domains and authorities. The system should provide a strong forensics-by-design mechanism, able to provide transaction integrity, i.e. all actions (data access or even requests for data access) should be globally traced.</t>
  </si>
  <si>
    <t>Our goal was to develop a system that will facilitate secure, trustable management, sharing, and aggregation of EHR data. The system will ensure patient privacy protection and guarantee security with respect to the requirements for health care data management, including the access control policy specified by the patient. The patient can also retrieve all historical transactions from the blockchain in chronological order. This can be also used for auditing purposes. These include the following privacy and security properties: data integrity, confidentiality, authenticity, and availability according to the access-control policy, as well as unlinkability between system metadata and the corresponding patient's identity for any unauthorized user.</t>
  </si>
  <si>
    <t>Each transaction related to data such as access, read and write events will be recorded in the blockchain ledger as DRT (Data Related Transaction).
The ACL rules are used to enforce that the data is only accessed with privileges listed in PL.
The framework offers a secure environment for big data sharing, storage, and transmitting.
Our proposed framework provides data security from end to end for general big data applications.</t>
  </si>
  <si>
    <t>establishing an immutable audit trail to enhance data security through blockchain technology. We also integrate Purpose-Based Access Control (PBAC) alongside smart contracts to strengthen compliance auditing by validating access legitimacy and reducing unauthorized entries
the absence of EHR audit logs complicates investigations, weakens proactive security measures</t>
  </si>
  <si>
    <t>provide users with attribute-based fine-grained authorization, thereby eliminating people's distrust of third parties
provides an auditable operation history
encrypted data is stored on the InterPlanetary File System (IPFS)... to ensure the security of the key</t>
  </si>
  <si>
    <t>MedChain is designed to improve the current systems as it provides interoperable, secure, and effective access for medical records by patients, health care providers, and other third parties, while keeping the patients' privacy. MedChain employs timed-based smart contracts for governing transactions and controlling accesses to electronic medical records. All accesses to the EMRs will be performed through the blockchain, and accordingly the history of those accesses will be stored in the blockchain.</t>
  </si>
  <si>
    <t>secure and reliable video sharing scheme based on blockchain; Only authorized entities that satisfy the access policies can decrypt data; allowing the easy tracing of malicious data; preservation of copyrights; The authentic identities are disguised from service providers, streamers, and users</t>
  </si>
  <si>
    <t>establishing an enforced cryptographic authorisation and access control scheme for outsourced encrypted medical data; user collusion attacks are prevented, and the tamper-proof resistance of data is ensured.</t>
  </si>
  <si>
    <t>The dynamic authorization part enforces the DoS and DDoS prevention mechanism while the integration of architecture with IPFS makes it possible to achieve integrity and confidentiality.
Confidentiality is achieved by implementing static &amp; dynamic authorization and fine-grained access control by the proposed architecture. In the proposed design, both on-chain &amp; off-chain storage gets only encrypted data and thus realization of confidentiality is easily done.
The proposed mechanism enables resource owners to control who is accessing their resource, which of the resource is being accessed, and when it happens.</t>
  </si>
  <si>
    <t>To protect the integrity of the data and stop unauthorized people from accessing the information on cloud platforms
To provide a data sharing procedure that is efficient and simple across many cloud storage platforms
To provide flexibility and ensure the data's privacy while maintaining high security
To provide a solid data-sharing infrastructure that ensures data security on public or untrusted cloud servers</t>
  </si>
  <si>
    <t>The proposed system will have all the basic requirements such as data access, data sharing, data modification and data removal to satisfy privacy features of online social media users. This enables traceability and control over shareability of the data.</t>
  </si>
  <si>
    <t>where users can manage their data/device access, their privacy levels, and grant or deny sharing consent, every time services ask for personal data.</t>
  </si>
  <si>
    <t>We propose a fully decentralized blockchain-based multi-party consent management for patient-centered PHR systems to provide provenance of access log events in an immutable, auditable, trustful, and secure manner. In this paper, we propose a fully decentralized multi-party consent management system for accessing encrypted PHR medical documents and delegating access permission rights to trusted entities. MPA and threshold cryptographic schemes allow the patient to split and share a secret key with a set of trusted parties, such as the healthcare regulatory agency, guardians, and hospitals, in such a way that they can collectively decide on sharing medical data on behalf of patients.</t>
  </si>
  <si>
    <t>the proposed Fortified-Chain 2.0 uses a blockchain-based selective sharing mechanism with a mutual authentication technique to solve the issues, such as data privacy, security, and trust management in decentralized peer-to-peer healthcare systems.
The proposed Fortified-Chain 2.0 works on a private blockchain-based distributed decentralized storage system (DDSS) that improves the system-level transparency, integrity, and traceability.
A novel distributed machine learning (ML) module named random forest support vector machine (RFSVM) also embedded into the Fortified-Chain 2.0 system to automate patient health monitoring.</t>
  </si>
  <si>
    <t>in order to further ensure the security of medical records, we use symmetric encryption technology which considers both security and efficiency to encrypt EMR.
The patient’s access control strategy is implemented by the chaincode, and cooperates with HF’s identity authentication mechanism, so that unauthenticated users cannot access the network.
the system uses an access control strategy that combines chaincode and CA components to achieve privacy protection and effective sharing of EMR.
realize the safe data storage and the safe sharing of medical record data between medical organizations
the business logic such as storage and reading of medical records and patient access control strategy are realized by chaincode, which ensures the data security and system auditability</t>
  </si>
  <si>
    <t>this research aims to develop cybersecurity measurement approaches to ensure the security and privacy of patient information
Hence, this system protects the privacy of the patient using role-based access control
this framework ensures the safety of health records between stakeholders
PCHDM framework that ensures health record integrity, security, scalability, and privacy
The hash value of an IPFS file cannot be changed so IPFS is an immutable storage mechanism</t>
  </si>
  <si>
    <t>this paper offers a consortia blockchain-based method for exchanging EIT data that addresses security and integrity concerns during data storage and exchange, while maintaining transparency and traceability. ... This scheme serves to protect both data and identity privacy, as well as to trace the actual identity of potential malicious users ... enabling precise control over data access. ... demonstrating its ability to effectively prevent data tampering and misuse.</t>
  </si>
  <si>
    <t>This study uses blockchain technology to propose a data-sharing model between stakeholders in the BPJS insurance claim process to ensure the security, privacy, and traceability of policyholder's private data.
The access control system protects the policyholder's private information and ensures that only the authorized actor can access the data
Blockchain traceability characteristics also guarantee that stakeholders can trace the history of data activity along the treatment and claim process</t>
  </si>
  <si>
    <t>The term "access control" implies preventing unauthorized access to patient records. This paradigm allows the data provider to postulate custom data sharing rules, track data usage, and revoke or amend data access at any moment. By establishing HIPAA security criteria, such a rule, which pertains to both CEs and BAs, is intended to protect patients' electronic personal health information (ePHI) privacy. Smart contracts are used to keep track of stored records' cryptographic hashes and query linkages.</t>
  </si>
  <si>
    <t>we propose a technological model that guarantees access to patient medical records and information security based on blockchain for the Peruvian health sector.
This system will ensure that patient privacy is maintained while providing secure access to medical records when needed.
our architecture prioritizes data privacy, security, and interoperability, which allows for information connection between medical centers.</t>
  </si>
  <si>
    <t>In this research, we have provided a complete integrated solution that helps patients with the integrity, privacy and monitoring of data with smart contracts and usage control.</t>
  </si>
  <si>
    <t>To achieve secure EHRs sharing, a common method is to construct index for EHRs and encrypt EHRs before outsourcing them to the public or community cloud [3, 4]. The treatment history is patient’s private medical information, of which we should guarantee the privacy and enforce access control. From another perspective, to mitigate malicious entities, we should consider the traceability and auditability when necessary.</t>
  </si>
  <si>
    <t>The fundamental commitment of our work is to give information provenance, examining and anchored information trailing on restorative information. The structure utilizes secret contracts and access control system to follow the conduct of the information and deny access to offending substances on the identification of infringement of authorizations on information.</t>
  </si>
  <si>
    <t>We divide the data-sharing mechanism used for data security and provenance through blockchain-based data sharing between untrusted parties.
By employing smart contracts and access control programs one can monitor data activity in the blockchain network.
If patient approval data can be shared which shows privacy-preserving, security as well.
we propose an architecture that implements decentralized privacy-preserving blockchain-based PHRs sharing mechanism with the advancement of technologies like IPFS.</t>
  </si>
  <si>
    <t>The blockchain structure allows for the enforcing patients’ consent through the strict precondition of getting and verifying patients’ digital signatures before exchanging information.</t>
  </si>
  <si>
    <t>The proposed conceptual framework and system architecture provide a comprehensive solution for a patient-centered IoT-based PHR system that preserves data privacy and satisfies the data interoperability needs.</t>
  </si>
  <si>
    <t>we have deployed a blockchain network built on Hyperledger fabric by using Hyperledger composer to save hashes of stored data and control access when retrieving it.
The use of the blockchain technology to ensure EHR management, access control, data integrity, audit, and interoperability.
This hash will be saved into the consultation blockchain to ensure data integrity and traceability if an attempt to alter the Offchain database happens.</t>
  </si>
  <si>
    <t>We have created a stable decentralized medical blockchain in this paper to address privacy and security concerns when sharing patient data on health care between medical organizations. The health care data is encrypted using Advanced Encryption Standard-based lightweight authenticated encryption algorithm before being uploaded to a cloud-based blockchain and Solidity smart code built on Ethereum to restrict access to EHR data in the cloud. We have used an InterPlanetary file system to store data because it is distributed and ensures record immutability. The medical blockchain also ensures that patient EHR data is interoperable, traceable, and anonymous across organizations.</t>
  </si>
  <si>
    <t>blockchain enables patients to continuously exchange and track their medical data securely without any privacy breach.</t>
  </si>
  <si>
    <t>Our solution aims to collect, store, and share patient health data with healthcare teams in a secure manner while preserving patients' privacy.
In addition, the use of smart contracts can allow secure authentication for devices and handle access control to data.
Blockchain provides a full history of all events and operations made on the data.</t>
  </si>
  <si>
    <t>Our proposal gives patients fine-grained control over their EMR access. Supervision blockchain supervises medical blockchain, issues urgent EMR sharing requests, and maintains a decentralized revocation list of doctors. In emergencies, DNs query EMR keywords on MEDchain and issue urgent requests on SUPchain for traceable and secure EMR sharing.</t>
  </si>
  <si>
    <t>PRTDs supports sub-linear boolean query, time controlled data sharing, and re-encryption to change data users simultaneously.</t>
  </si>
  <si>
    <t>Patients ought to be in complete control of their health information.
To maintain data confidentiality and integrity.
To resist conspiracy attacks.
Fine-grained access control.
Multi-hop delegation.
To facilitate the exchange of data, a multi-hop delegation paradigm combining blockchain and IPFS is developed.</t>
  </si>
  <si>
    <t>This paper designs and develops a novel patient-centric security approach to improve privacy of patient medical information.
Through the utilization of smart contracts, this framework enforces patient-centric access controls and allows patients to manage and authorize access to their medical data.
The proposed patient-centric access control allows the patient to decide with whom the data can be shared and update the shared doctors list.
Furthermore, the optimized search process reduces the time and space complexity compared to the traditional search process.</t>
  </si>
  <si>
    <t>It also allows the patients to selectively share their records and disclose certain parts with speciﬁc data users based on the privacy preferences desired. Data access trace-ability: The patient can recover the history of accesses to the shared record and track how the record has been accessed. One of the primary goals of our proposed scheme is to protect the privacy of the patients in order to comply with HIPAA.</t>
  </si>
  <si>
    <t>Therefore, the access control of patients' MPI is particularly important. To prevent MPI leakage, in the access control of MPI, we introduce the POPPAC model that can easily realize reasonable judgement of different user roles and rights granting of access authority.
In this process, file authorization contracts are also used to guarantee the security of private information and further prevent theft of medical private information.
The blockchain is also used to store all events of data in the form of transaction and therefore whoever play with the data or change the data, the information is stored and can be traceable.</t>
  </si>
  <si>
    <t>The system is blockchain-based and provides data provenance, auditing, and control for shared medical data in cloud repositories among big data entities. The design employs smart contracts and an access control mechanism to effectively track the behavior of the data and revoke access to offending entities on detection of violation of permissions on data. By implementing MeDShare, cloud service providers and other data guardians will be able to achieve data provenance and auditing while sharing medical data with entities such as research and medical institutions with minimal risk to data privacy.</t>
  </si>
  <si>
    <t>Smart contracts, proxy re-encryption, a credit evaluation mechanism, and IPFS all work together to give patients with a trustworthy EHR sharing environment and a dynamic access control interface.</t>
  </si>
  <si>
    <t>there is a critical need to implement a data governance framework for the storage and use of PHI in public health research to mitigate cybersecurity risks and ensure privacy, confidentiality, and ethical research practices</t>
  </si>
  <si>
    <t>Maintaining digital documents securely and controlling access to these records is also an upcoming issue in the present years. The blockchain technology provides the functionalities like immutable log, decentralized management, data provenance, robustness, availability and privacy. The system prevents intruders since no information regarding the location of record is communicated. The proposed system also prevents intruders which was an issue in the existing blockchain based ideas, by incorporating IPFS.</t>
  </si>
  <si>
    <t>By using NFTs to establish secure and auditable records of patient data, electronic health records management systems can better protect patient privacy and security.
The DHAM acts as the gatekeeper and ensures that only authorized entities can access the medical data of the patient.
the use of NFTs could facilitate research in healthcare by enabling secure and privacy-preserving data sharing for research purposes.
This can prevent unauthorized access to sensitive healthcare data and ensure that patient privacy is protected.</t>
  </si>
  <si>
    <t>It protects the confidentiality of health-care data while also allowing for fine-grained access control.
Furthermore, it allows owners to set up a dynamic patients health data sharing policy under the cloud layer. hCP-ABES proposed fine-grained data access, security, authentication and user privacy of medical data.</t>
  </si>
  <si>
    <t>foster a robust foundation for cross-institutional data sharing in a simulated healthcare environment.
ensure real-time data access with appropriate authorization.
Access permissions are defined during registration, allowing patients to control who can view their healthcare records.</t>
  </si>
  <si>
    <t>To guarantee the integrity and security of medical data, the suggested system would demonstrate the qualities of blockchain technology, including immutability, transparency, and decentralization. Only those who have registered are able to access the saved data. This system will protect patient report privacy.</t>
  </si>
  <si>
    <t>It provides a high level of security authentication and privacy preservation, P2P communication, remote access, traceability, and information backtracking.
The trust authentication mechanism, privacy preservation, and overall system security become critical factors in any wireless communication system.
provides an efficient framework that resists common cyber-security attacks by achieving data integrity, availability, and confidentiality.</t>
  </si>
  <si>
    <t>empowering patients with mechanisms to preserve control over their personal information and allowing them to self-grant access rights to their medical data. Access control systems define who can access the patient's data and which part(s) of the data can be accessed. Our framework provides the opportunity to share medical data and define access rights by the patient.</t>
  </si>
  <si>
    <t>Next, we integrated RBAC and fine-grained ABAC through smart contracts to prevent unauthorized access in an MSC environment.
We embraced the advanced encryption standard (AES) algorithm to encrypt MSC data.
This encryption aids in enhancing the privacy of medical data.</t>
  </si>
  <si>
    <t>In order to ensure data security, we use attribute-based encryption to provide fine-grained access control. Additionally, blockchain is used to achieve traceability and immutability. Protecting data integrity and confidentiality while sharing data is of utmost importance.</t>
  </si>
  <si>
    <t>To ensure the security of the data manipulated by the different stakeholders, access control (ABAC and RBAC) as well as smart contracts are exploited.
Together, blockchain technology as a secure distributed ledger and access control provides such a solution, providing system stakeholders with not just visibility but also trustworthiness, credibility, and immutability.
Integrated with the health domain, we intend to track the electronic medical record using blockchain technology.</t>
  </si>
  <si>
    <t>We monitor data access in the cloud and detect abnormal data access patterns. When unauthorized access is suspected and then verified using challenge questions, we launch a disinformation attack by returning large amounts of decoy information to the attacker.
The decoys, then, serve two purposes: (1) validating whether data access is authorized when abnormal information access is detected, and (2) confusing the attacker with bogus information.</t>
  </si>
  <si>
    <t>DO possesses the right to EHR and can share data depending on the practical need, i.e., (s)he sets access policies to determine who has access to the EHR data; Cryptography is a common technique to guarantee data confidentiality and integrity; only the legal patients whose records have been signed by doctors can prove the authenticity of EHR to DUs through an interactive ZKP.</t>
  </si>
  <si>
    <t>To alleviate data-security challenges and enable preserved and immutable data exchange, blockchain technology has been found potential.
the use of pre-transaction signature matching served as a supplementary user authentication model that thwarts away the intruder at the gateway itself
the provision of patient-signature driven unabstracted data access made overall EHR more secure and preserved</t>
  </si>
  <si>
    <t>which guarantees the data confidentiality and achieves fine-grained access control</t>
  </si>
  <si>
    <t>The implementation of the ABE prevents unauthorized users from accessing data and allows data owners to manage and control their data by encrypting shared data under an access control policy associated with a set of attributes.
The Hyperledger blockchain assures the confidentiality and integrity of all stored files including key generation, policy assignment, and access request service.
This platform allows researchers to connect in a collaboration-research community to enable easy and secure data sharing in an efficient, fine-grain, transparent, and traceable manner.</t>
  </si>
  <si>
    <t>In this paper we propose a novel solution for preventing shared information between collaborating organisations from getting leaked to unauthorised users inside the distination organisation or out side it. ... Ensuring that protected content is only accessible by an organisation set of devices constituting a dynamic domain.</t>
  </si>
  <si>
    <t>Controlled dissemination of digital information means that the distributor or rights holder can control recipients' access to the digital information. The tracking of disseminated digital information means the original distributor or rights owner can trace re-dissemination of the disseminated digital information.</t>
  </si>
  <si>
    <t>Our system supplements these pointers with on-chain permissioning and data integrity logic, empowering individuals with record authenticity, auditability and data sharing.</t>
  </si>
  <si>
    <t>Designed a blockchain-based secured approach for storing, protecting, and sharing electronic health records without sacrificing data security and data privacy of patients.
The model provides smart contract and blockchain-based solutions to ensure immutability, transparency, and traceability of health data.
Only authenticated parties get access to retrieve healthcare data to ensure security during interaction.</t>
  </si>
  <si>
    <t>Meanwhile, an attribute-centric hashed access policy is created with the selected attributes.
To securely store the EHR, the EHR was encrypted with the QI-BM-DECC algorithm and securely stored on the IPFS.
High degrees of security and privacy to healthcare operations are provided potentially by blockchain with its decentralization along with traceability [8].
patient is the owner of the EHR shared; he/she has the authority to give different access rights and permissions to the selected doctors.</t>
  </si>
  <si>
    <t>Therefore, it is necessary to prevent abnormal data from entering the blockchain system.
using smart contracts can store the information required for access control in the blockchain achieving automatic matching of data access permissions [2].
Finally, an experimental platform was built through open-source software to verify the feasibility of the proposed scheme and realize the safe storage and sharing of normal data.</t>
  </si>
  <si>
    <t>Specialist physicians are able to read documents pertinent to their areas of expertise since access restriction is applied through private channels.
The objective of this initiative is to improve healthcare security by integrating IoT and blockchain technology to preserve patient data and enable remote vital sign monitoring.</t>
  </si>
  <si>
    <t>The invisible watermarking can be used to verify the file source and trace the data leakage event. Digital watermarking plays a crucial role in providing copyright protection or authentication for digital files. Some digital watermarking methods could detect whether the file has been tampered with or not. Organizations can extract the embedded information from the leaked files to identify who leaked this file.</t>
  </si>
  <si>
    <t>The proposed PCT-DA system should satisfy the following security goals: Privacy protection... Data integrity... Identity traceability... We develop a data integrity audit contract based on hash functions and smart contracts.</t>
  </si>
  <si>
    <t>Secondly, the model combines unidirectional multi-hop conditional proxy re-encryption based on type and identity with distributed key generation technology to achieve secure EHR sharing with fine grained control. At the same time, users are required to link the operation records of EHR, so as to realize the traceability of EHR usage. the model can not only solve the following problems, but also enables patients to control the use of EHR under the premise of realizing the safe sharing of EHR between institutions Blockchain-based EHR systems need to establish strict access control and rights management mechanisms to ensure that only authorized users have access to specific health record data.</t>
  </si>
  <si>
    <t>To address these issues, we propose an auditable and dynamic access control scheme with behavior and identity tracing. The scheme first uses an access tree with hidden leaf nodes to express the access policy, improving the flexibility and security of access control.
an authority update algorithm is proposed to revoke the involved users' permission immediately and update the decrypted key for unrevoked users.
an auditable smart contract based on blockchain is proposed to prevent user denial.
the proposed scheme not only achieves traceability, revocation, authority updating, policy hiding, and audit, but also guarantees security under a chosen plaintext attack model.</t>
  </si>
  <si>
    <t>The purpose of the SDACS is to build a safe, reliable, traceable, and confidential IoT data access control scheme.
The access behavior of the DU will be recorded in the blockchain, ensuring the traceability of the data resource access process.
with the purpose of realizing the safe and reliable data sharing and privacy management while the user remains anonymous.</t>
  </si>
  <si>
    <t>This research proposes an traceable and secure system for managing files in companies using blockchain and IPFS. Experimental findings demonstrate that the system offers the desired traceability of access and activity while also meeting data security requirements such as confidentiality, integrity, and availability.</t>
  </si>
  <si>
    <t>how can we design a blockchain-based system that provides a decentralized and secure way of managing permissions while enabling patients to have full privacy-control and storage of their own electronic health record?
blockchain technology has introduced several advantages such as traceability, transparency and enhanced security.
A patient decides who can have access to their record and can revoke this access also at any given time.
the purpose of the governing body is to serve merely as an objective and reliable source of information concerning the identities of the different actors interacting with the blockchain-based EHR system.</t>
  </si>
  <si>
    <t>smart contracts provide a preemptive and automated mechanism for data exchange that is aligned with individuals' preferences.
A PHI-specific blockchain (or set of interoperable blockchains) could ensure accountability by making available a patient-accessible index of requester identities while maintaining the pseudonymity of patients' IDs.
data exchanges can be tracked and verified by patients</t>
  </si>
  <si>
    <t>By adopting a patient-centric approach, the architecture ensures compliance with international regulations while providing efficient data security and access control mechanisms.
Blockchain technolgy and IPFS ensure data integrity and immutability and transaction transparency and auditability.
Smart contracts are implemented to leverage multiple transcations to grant, get, delegate, and revoke access to eHealth data.
The proposed architecture aligns with General Data Protection Regulation (GDPR) directives concerning personal data privacy, guaranteeing both data security and transaction transparency and traceability.</t>
  </si>
  <si>
    <t>we suggest using a blockchain technology to provide a safe space where health entities can share medical information transparently.
it is important that the patient and doctor come to a consensus on an access policy and a key to encrypt the medical records.
Defensive the privacy, authenticity, and honesty of patients' medical records is the goal of this distributed security architecture.
Since this method records each transaction in a chain of blocks, data traceability is also possible.</t>
  </si>
  <si>
    <t>PHR-NFT improves privacy and communication by letting patients keep control of their medical records while permitting temporary, permission-based access by medical professionals.
Smart contracts are utilized to automate health data sharing, ensuring that data are only shared with authorized parties after explicit patient consent.
Privacy concerns are mitigated by giving patients full ownership and control over their health data through NFTs, offering flexible and temporary access to healthcare records as needed, all while ensuring compliance with privacy regulations like GDPR.</t>
  </si>
  <si>
    <t>It addresses authentication flaws and improve early detection of data breaches, by continuously evaluating subject's access control and interaction with resources, using operation cost for monitoring and accountability.
implementing cybersecurity critical controls such as multi-authentication factor, identification fingerprint, separation of duties, and split knowledge</t>
  </si>
  <si>
    <t>ensuring that only authorized individuals have access is essential... its immutable ledger... provides a transparent and auditable record of all activities... This provides an integrative framework for ensuring security via blockchain while simultaneously granting and revoking access to patient medical records to the appropriate doctor.</t>
  </si>
  <si>
    <t>we propose a blockchain empowered secure video-sharing scheme with access control... an attribute-based encryption algorithm with static and dynamic attributes (ABE-SD) to achieve fine-grained access control... record access policy and publish and subscribe events, thus resulting in self-certification and event traceability.</t>
  </si>
  <si>
    <t>to achieve differential access control and protect privacy disclosure
The data owner should be enabled to determine the traitor's identity by analyzing the leaked copies of the photos</t>
  </si>
  <si>
    <t>solve the problem of difficult traceability of media content in the transmission process, and solve the problem of low timeliness and high cost faced by media content in the copyright identification and transaction process
data privacy protection is the process of privacy protection of relevant information in the process of ecological data production, transmission, and processing
it is also faced with problems such as difficult information traceability, declining industry credibility, low data circulation quality and efficiency, difficult data security and user privacy protection, etc.</t>
  </si>
  <si>
    <t>Hidden communication (in public or monitored channels, when encryption is not possible or difficult to use, contacts between whistleblowers and journalists or informants and police, to send dangerous contents, privacy protection, data security)</t>
  </si>
  <si>
    <t>Blockchain technology functions as a decentralized and tamper-resistant ledger, recording and verifying the source information of files, thereby establishing credible evidence of file origin.
blind watermarking is employed to embed invisible information within images, thereby safeguarding digital copyrights and enabling file traceability.</t>
  </si>
  <si>
    <t>An algorithm has been proposed for constructing a process model in the DEE based on log analysis within the DEE.
Such an analysis can potentially aid in detecting anomalous behavior of students and other individuals within the university's DEE.
The algorithms proposed in this study enable research during log file analysis aimed at identifying breaches of information security within the university's DEE.
we investigated the situation with the detection of unaccounted personal data in the DEE networks of the university.</t>
  </si>
  <si>
    <t>Moreover, the inclusion of a public blockchain within our architecture enhances transparency and trust throughout the data uploading and sharing processes.
In order to enhance confidentiality in cases that IPFS nodes are corrupted and common encryption is broken by future techniques, we propose a novel IoMT-based architecture, which integrates SSA over blockchain and IPFS to improve data integrity, trust, and confidentiality for the massive sensitive data in IoMT ecosystems.
The hashes of the CIDs and data pieces are reported to the blockchain for audit and integrity purposes.</t>
  </si>
  <si>
    <t>The audit trail monitoring tool tracks and records user activities, including file requests, downloads, and interactions within the platform.
The platform uses Advanced Encryption Standard (AES) encryption to secure data.
Data is protected by AES encryption and Amazon S3 storage, while audit trail monitoring and alerts prevent data breaches.</t>
  </si>
  <si>
    <t>we provide a new method for public auditing that guarantees the state of information and data shared while improving the effectiveness of user revocation.</t>
  </si>
  <si>
    <t>Blockchain allows the traceability of data usage that is important for auditing the system's behavior and to trace which consumer uses which data. This policy aims to avoid profiling of users by forcing the deletion of EV data every two hours.</t>
  </si>
  <si>
    <t>Merkle hash tree is frequently employed to validate data integrity. Furthermore, the third-party auditor determines if the proofs generated by CSP match one from the user to check the tamper.
Before sending sensitive information to CSP, users encrypt it to prevent privacy information from leaking.
Data stored in a blockchain has traceability due to the immutability and openness of the technology.</t>
  </si>
  <si>
    <t>The immutable and transparent nature of data on the blockchain enables data auditability and provenance, allowing patients to see how their EHRs are used and enabling them to have a more active role in managing their health [3], [6]. To protect medical data, MedBloc uses an encryption mechanism and enforces a smart contract based access control mechanism for regulating access.</t>
  </si>
  <si>
    <t>When customers upload data to the cloud, their primary concerns are related to data security, integrity, privacy, and confidentiality. Auditing, proof, verification, File Access request, and file download are the five processes that occur throughout the outsourcing phase.</t>
  </si>
  <si>
    <t>To guarantee the integrity of cloud data... the cloud only stores a single copy of the duplicate file, which significantly alleviates the storage burden and achieves data deduplication... the data ownership of the acquired company is transferred to the acquiring company</t>
  </si>
  <si>
    <t>the attestation and audit confirming data consistency are critical for government and business applications
the cryptographic slice of TP-Merkle tree is used for rapid auditing</t>
  </si>
  <si>
    <t>Our main motivation for this framework is to provide a decentralized solution for file sharing between entities where the access to data is controlled, logged and verifiable.
Moreover, because each access has to be approved by data owner, the consent of releasing sensitive information is also logged.
Since the files are stored in a public server, the access right is also combined with encryption to ensure that the data is confidential to the rest of the world.</t>
  </si>
  <si>
    <t>Compared with previous related literature, we make the proposed framework consistent with current practices and achieve favorable criteria, such as data confidentiality, data recoverability and time-aware ciphertext.
To our knowledge, we are the first to consider privacy-preserving XDS and dynamic consent simultaneously.
Data provenance involves the ability to trace when and who created the medical records.</t>
  </si>
  <si>
    <t>The IRSA technique is proposed for multi-cloud security to protect data confidentiality.
However, it is difficult to protect data in multi-cloud environment, and it is challenging to secure and track data stored through various cloud providers.</t>
  </si>
  <si>
    <t>Experimental results show that our scheme can effectively secure data, track the identities of both parties sharing data in real-time, and ensure high data throughput. We propose a data protection method based on attribute encryption ... enabling "one-to-many" encryption and decryption of shared data.</t>
  </si>
  <si>
    <t>The primary challenge in managing data in the field of big data is ensuring that the data remains secure, tamper-proof, and traceable.</t>
  </si>
  <si>
    <t>monitor and enforce acceptable use policies attached to patient data; destroy the data when violations are encountered; secure control of personal data; patient data security is protected from unauthorized access</t>
  </si>
  <si>
    <t>DLT technology introduces a secure and open system that is resilient against failures and impervious to attacks, providing a reliable means of distributing files. The incorporation of DLT not only offers a secure environment but also facilitates trustless and tamper-proof file transfers, eliminating the necessity for intermediaries and reducing overall expenses.
DLT maintains an auditable and transparent record of all transactions, simplifying the tracking of file access and modifications.
Our solution doubles as a robust data-sharing platform, permitting secure and controlled data exchange among organizations.</t>
  </si>
  <si>
    <t>With all these patient personal information and medical data involved in this scheme, the major challenge is to preserve the privacy of all patients. Meanwhile, the searching and query process should not leak information related to the keywords. The patient's data should not be tampered and deleted after uploading, i.e., the integrity and reliability of the data should be guaranteed.</t>
  </si>
  <si>
    <t>UCON enables finer-grained control over usage of digital objects than that of traditional access control policies and models. UCON also deals with privacy issues in both commercial and non-commercial environments.</t>
  </si>
  <si>
    <t>One objective of this research project is to aid the acceleration of EHR adoption. Another objective is to ensure the robustness of the system to resist malicious attacks... These were privacy, security, confidentiality, interoperability, access control, scalability, authentication, accessibility, availability, data storage, data ownership, data validity, data integrity, and ease of use. A DP must be able to track where these files are stored and with which patient they are associated.</t>
  </si>
  <si>
    <t>to provide transparency and security for sharing patients' medical files with various healthcare providers</t>
  </si>
  <si>
    <t>Maintain medical records consistently and professionally to protect patient confidentiality and privacy while giving sufficient access to service providers to improve patient care quality.
Electronic health records (EHRs) may be tracked in an inventive and enjoyable way with the use of blockchain technology and smart contracts.
Improving the quality of health care and patient safety through standardizing medical records.</t>
  </si>
  <si>
    <t>this article puts forward a blockchain-based framework for medical data sharing, enabling traceable data usage and integrating automatic audit mechanism.
Our scheme adopts smart contracts on the blockchain to verify search results, audit cloud data integrity, and allocate service fees equitably based on audits.
The sensitive nature of patient data demands strong encryption and privacy protection.</t>
  </si>
  <si>
    <t>we propose an innovative user-centric health data sharing solution by utilizing a decentralized and permissioned blockchain to protect privacy using channel formation scheme and enhance the identity management using the membership service supported by the blockchain.
Besides, each of the access request and access activity should be recorded on the blockchain for further auditing or investigation.
Data access is accountable and traceable. Once data leakage is detected, the malicious entity can be identified.</t>
  </si>
  <si>
    <t>The system places control of medical records in the hands of patients. Patients can decide who gets access to their records and can revoke access at any time. The blockchain further enhances security by providing an immutable record of transactions and access logs. The system design aligns with regulatory requirements for data security and patient privacy, such as GDPR and HIPAA.</t>
  </si>
  <si>
    <t>The proposed solution aims to protect a smart city environment against most of the data integrity and privacy threats... PrivySharing incentivizes the users to share their data with other users, stakeholders, or third parties by rewarding them with a local digital token named "PrivyCoin"... The proposed solution conforms to some of the significant requirements outlined in the European Union General Data Protection Regulation.</t>
  </si>
  <si>
    <t>achieving fine-grained access control of engineering supervision data, thereby ensuring the security of engineering supervision data and avoiding the leakage of private data.
utilizing the mandatory execution and tamper-proof characteristics of smart contracts to ensure the transparency, traceability, and tamper-resistance of supervision data
ensure the privacy, security, and reliability of supervisory data during the sharing process</t>
  </si>
  <si>
    <t>However, current PIL faces challenges due to the lack of secure data sharing and privacy protection during case investigation and evidence collection.
The safety of uploaded evidence and user privacy can be guaranteed with a fine-grained access control and zero-knowledge identity proof.
The advantages of blockchain technology ensure the integrity, non-tamperability, traceability, and non-repudiation of uploaded evidence.</t>
  </si>
  <si>
    <t>we propose a secure, efficient, and feasible model for multi-party sharing and joint governance of medical privacy data</t>
  </si>
  <si>
    <t>The goal of the proposed method is to identify the guilty party in case of sensitive data leakage.
the model preserves the data confidentiality via securely sharing the cloud data and recognizing the malicious entity causing data leakage
Watermarking technique is utilized in case of secret and top secret data to identify the leaker responsible for leaking the sensitive data.</t>
  </si>
  <si>
    <t>The Personal Health Information Management System (PHIMS) supports activities such as acquisition, storage, organization, integration, and privacy-sensitive retrieval of consumer's health information... guarantee privacy-aware health information sharing, individual information control... Access to this data is provided only to authorized entities based on the consent of health data owner.</t>
  </si>
  <si>
    <t>empowering patients with greater autonomy over their medical data ... This approach effectively tackles data privacy and security challenges, while improving encryption and decryption efficiency. ... a comprehensive solution for securely and efficiently sharing and managing EMR.</t>
  </si>
  <si>
    <t>the study optimizes the design of the embedded teaching platform based on the AES-RSA encryption algorithm to ensure the confidentiality and integrity of the sensitive data in the transmission and storage process, and prevent the data from being stolen or tampered with.</t>
  </si>
  <si>
    <t>For data protection, the design has to ensure that the security goals are achieved for the E-Document in the system, these being confidentiality, integrity, authenticity, non-repudiation, availability, proof of agreement and proof of existence.
Tracking: the tracking system is used to capture any changes to movements of E-Application. Any change in an E-Application will be recorded to authorize the personnel who can access it.</t>
  </si>
  <si>
    <t>ensure the integrity, immutability, and security of legal records; Allowing for the traceability of record history and guaranteeing regulatory compliance, transparency, and auditability; To ensure immutable record-keeping, increase transparency, and improve security</t>
  </si>
  <si>
    <t>The primary objective of the SFS, is to safeguard information by encrypting it upon exit from the VFS.
A file marking mechanism is proposed that enables protection of the encryption algorithm against specific insider threat attacks.
The mark is a mechanism incorporated into the SFS. This mechanism is necessary to determine the encryption or decryption action to be performed.</t>
  </si>
  <si>
    <t>data resources and data sharing records are traceable, to increase the possibility of recourse for data misuse</t>
  </si>
  <si>
    <t>It aims to evaluate whether blockchain-enabled RPM solutions can increase patient participation, improve healthcare delivery, and simplify procedures for physicians.
This study also investigates how blockchain technology may enhance patient privacy, interoperability, and data security within the IoMT network.
Through blockchain-based systems, patients may safely communicate their health information with authorized collaborators, preserving their privacy.</t>
  </si>
  <si>
    <t>The use of blockchain technology ensures the integrity, anti-tampering, and traceability of EHRs' index. To enable doctors and researchers to access patients' health data without disclosing their personal data, the desensitization technique should be used before the information is shared among others.</t>
  </si>
  <si>
    <t>When used with encryption, steganography increases the security of the data.
AES is now the de facto industry standard for secure communication and data protection</t>
  </si>
  <si>
    <t>A system to detect and possibly thwart such actions has significant potential to contribute to a successful defense in depth security strategy
provide forensic data for investigation</t>
  </si>
  <si>
    <t>the model can find out leakage sources with high probability, and measures could be taken to prevent further leakage. when tracing and auditing the leak source of a file, we can lock leak source as small as possible, so as to prevent the more information leakage.</t>
  </si>
  <si>
    <t>The core of the Image Manipulation Detection task is to accurately detect and locate the tampered areas in forged images. The collected frequency-domain artifacts highlight the changes caused by tampering with pixels in the image's frequency domain.</t>
  </si>
  <si>
    <t>One potential method to deter such attacks involves utilizing blockchain and artificial intelligence to track the provenance of IIoT devices.
This research explores a practical approach to achieve this by gathering provenance data associated with operational constraints defined in smart contracts and identifying deviations from these constraints through predictive auditing using artificial intelligence.</t>
  </si>
  <si>
    <t>data governance involves understanding the content circulation patterns that underlie this landscape, thus tracing the trajectory of digital information dissemination during emergencies. | Establishing trusted information exchanges and promoting stakeholder collaboration for an emergency response necessitates securing information exchange with external parties. | This integration enhances breach detection, aids in identifying attackers, and serves as an effective countermeasure.</t>
  </si>
  <si>
    <t>We want to derive a Forensic Image Trace Map for image based Stego-Malware that can help further in structuring traces to allow later better detection, reaction, and attribution of malicious actions and helps therefore hardening of cybersecurity.</t>
  </si>
  <si>
    <t>Blockchain based hierarchical semi-decentralized approach using IPFS for secure and efficient data sharing.
Using blockchain, the suggested method offers research data transparency, accountability, and fine-grained granularity.
Because blockchain has the properties of traceability and auditability, it can also track data access transactions and keep track of log files at all times.</t>
  </si>
  <si>
    <t>to securely transmit and share information using the latest encryption and data storage technologies; the infrastructure is able to trust the integrity of the data, while protecting it from counterfeiting; It is possible then to track the chain of ownership</t>
  </si>
  <si>
    <t>This framework incorporates dynamic watermark information at the edge, allowing for precise tracking of data leakage throughout the data-sharing process.
The integration of watermarks in OFD files plays a crucial role in ensuring timely traceability and accountability following instances of data leakage.</t>
  </si>
  <si>
    <t>To assist in developing tools to support data breach investigations, and to enable automated systems for assisting with breach assessments and GDPR compliance, we present a machine-readable specification for the representation and documentation of information related to data breaches and their communications.</t>
  </si>
  <si>
    <t>To assist digital forensic investigators in making an expedient determination regarding the use of cloud storage applications, a bash script was developed and appended to the document. The results and lingering artefacts assist in determining the file path for each uploaded file in OneDrive as well as the email address that was linked to it.</t>
  </si>
  <si>
    <t>We propose a novel method that utilizes deep learning for detecting censored objects; this method improves organizations' ability to automatically inspect and secure their data against unintended disclosures.</t>
  </si>
  <si>
    <t>Redactable patient blocks, by way of chameleon hashing, were introduced to minimize data fragmentation, allow for in-place editing, and reduce resource consumption.</t>
  </si>
  <si>
    <t>the main focus of our proposal is to enable decentralized access control for medical records between a patient and a doctor A reputation system that keeps track of the oracles' behavior is important to avoid misbehaving oracles.</t>
  </si>
  <si>
    <t>fine-grained access control, privacy, secure data sharing, access control via smart contract, hashes stored on blockchain / data traceability</t>
  </si>
  <si>
    <t>security, treason tracking; data integrity verification; traitor tracing; limiting illegal use of confidential data</t>
  </si>
  <si>
    <t>Secure verification. Identity protection. Copyright protection. Traceability of copyright transfers.</t>
  </si>
  <si>
    <t>copyright protection, fair trading; secure image retrieval; access control; traceability</t>
  </si>
  <si>
    <t>owner-consented sharing; access logging; auditability; privacy-preserved sharing; individual-initiated access control</t>
  </si>
  <si>
    <t>secure sharing, transparency, privacy, integrity, access control, auditing</t>
  </si>
  <si>
    <t>data integrity, auditing, access control, data privacy, secure data sharing</t>
  </si>
  <si>
    <t>data access control; traceable data usage management; privacy-preserving computation; nonrepudiable data usage tracking; auditable data usage; secure data sharing</t>
  </si>
  <si>
    <t>Access Control; Data Auditing; Data Privacy; EHR Management</t>
  </si>
  <si>
    <t>Auditable trail of EHR access; transparent insurance claim auditing; secure data sharing; access control via proxy re-encryption; privacy-preserving EHR access</t>
  </si>
  <si>
    <t>access control, allowed list; data segmentation, data privacy; data auditing, access history logging; secure data sharing, encrypted exchange; EHR management</t>
  </si>
  <si>
    <t>granular auditing; fine-grained access control; privacy preserving encryption; secure interoperable access; forensics-by-design; global traceability</t>
  </si>
  <si>
    <t>secure EHR sharing, access control, privacy
privacy protection, security
auditing, transaction history
data integrity, confidentiality, availability
EHR management, patient-centric</t>
  </si>
  <si>
    <t>compliance auditing; access control; data security; breach detection; forensic investigation support</t>
  </si>
  <si>
    <t>fine-grained authorization, eliminate third-party trust issues, auditable operation history, encrypted data, key security</t>
  </si>
  <si>
    <t>secure interoperable access; access control, smart contracts; access history, audit logs; secure data sharing</t>
  </si>
  <si>
    <t>access control, data confidentiality, privacy protection, data traceability, copyright protection, secure data sharing</t>
  </si>
  <si>
    <t>fine-grained access control; confidentiality of encrypted data; tamper-proof resistance; secure multikeyword PHR sharing</t>
  </si>
  <si>
    <t>Mitigate Cybersecurity Risks, Data Confidentiality, Access Control</t>
  </si>
  <si>
    <t>access control; data privacy; secure data sharing; data integrity/security; data management</t>
  </si>
  <si>
    <t>privacy protection, access control, data traceability, data lifecycle management</t>
  </si>
  <si>
    <t>data ownership, privacy; data sharing; data control, consent</t>
  </si>
  <si>
    <t>secure sharing, access control, provenance
auditable access log events, patient-centered control
multi-party consent, traceability</t>
  </si>
  <si>
    <t>security of medical records; access control; privacy protection; safe sharing; data traceability; auditability</t>
  </si>
  <si>
    <t>data and identity privacy, conditional identity tracing/traceability, precise access control, secure EIT/EMR data sharing, tampering and misuse prevention, EMR governance</t>
  </si>
  <si>
    <t>security, privacy, traceability
access control
data traceability
secure data sharing</t>
  </si>
  <si>
    <t>prevent unauthorized access, access control; track data usage, custom data sharing rules; HIPAA ePHI privacy; track stored records' hashes</t>
  </si>
  <si>
    <t>Integrity, privacy, monitoring, access control</t>
  </si>
  <si>
    <t>secure EHRs sharing; guarantee privacy and enforce access control; traceability and auditability; privacy-preserving access authorization</t>
  </si>
  <si>
    <t>Provenance, auditing, traceability, access control, privacy of shared medical data</t>
  </si>
  <si>
    <t>access control, data privacy, data provenance/traceability, secure sharing, health data governance</t>
  </si>
  <si>
    <t>privacy; consent enforcement; data integrity; access control; secure sharing</t>
  </si>
  <si>
    <t>data privacy, access control, data sharing, data traceability</t>
  </si>
  <si>
    <t>security and privacy of EHRs, access control, data integrity, traceability, EHR management and sharing</t>
  </si>
  <si>
    <t>privacy and security; access control; secure EHR sharing; traceability; immutability</t>
  </si>
  <si>
    <t>data privacy, secure sharing, traceability, access control</t>
  </si>
  <si>
    <t>secure data sharing
data privacy
access control
data traceability
EHR management</t>
  </si>
  <si>
    <t>fine-grained access control; doctor supervision and revocation; traceable secure EMR sharing; privacy preservation</t>
  </si>
  <si>
    <t>sub-linear boolean keyword search, time-controlled data sharing, access right transfer, resist keyword guessing attacks</t>
  </si>
  <si>
    <t>selective sharing, privacy preferences; access traceability; HIPAA compliance</t>
  </si>
  <si>
    <t>access control of MPI
privacy information protection
file authorization
data traceability</t>
  </si>
  <si>
    <t>data provenance, auditing, access control, data privacy, secure data sharing</t>
  </si>
  <si>
    <t>trustworthy EHR sharing; dynamic access control; privacy, confidentiality; Anyone's access to EHR will be recorded</t>
  </si>
  <si>
    <t>cybersecurity, privacy, ethics, data governance, compliance</t>
  </si>
  <si>
    <t>secure access control
data provenance, privacy
intrusion prevention
secure data storage</t>
  </si>
  <si>
    <t>secure and auditable records, patient privacy
unauthorized access prevention, gatekeeper access control
privacy-preserving data sharing
healthcare data governance</t>
  </si>
  <si>
    <t>confidentiality, fine-grained access control, privacy, secure data sharing, authentication</t>
  </si>
  <si>
    <t>cross-institutional data sharing; access control / authorization; patient-controlled data privacy; EHR management</t>
  </si>
  <si>
    <t>data integrity and security, registered-user access control, patient privacy protection, secure decentralized storage, auditable transactions</t>
  </si>
  <si>
    <t>self-grant access control; privacy-preserving; secure medical data sharing</t>
  </si>
  <si>
    <t>unauthorized access prevention, data privacy, encrypted data storage</t>
  </si>
  <si>
    <t>access tracking; data deletion / chain-growth control; compliance with data protection legislation</t>
  </si>
  <si>
    <t>fine-grained access control; traceability and immutability; data confidentiality and integrity; secure flexible sharing; multi-hop delegation</t>
  </si>
  <si>
    <t>data security; access control (RBAC/ABAC); traceability/immutability; trust; secure data sharing among health providers</t>
  </si>
  <si>
    <t>detect abnormal access, disinformation, validate authorized access</t>
  </si>
  <si>
    <t>RFID tracking/tracing
side-channel monitoring to mitigate cyberattacks
authentication, anomaly detection</t>
  </si>
  <si>
    <t>personalized access control, data confidentiality and integrity, data authenticity, secure sharing</t>
  </si>
  <si>
    <t>data-security challenges, user authentication, intruder thwarting, patient-signature driven access</t>
  </si>
  <si>
    <t>detect unauthorized access, confuse attacker; profiling user behavior</t>
  </si>
  <si>
    <t>data security and access control, attribute revocation</t>
  </si>
  <si>
    <t>fine-grained access control, prevent unauthorized access
confidentiality, integrity
secure data sharing</t>
  </si>
  <si>
    <t>Preventing content leakage; secure cross-organisation content sharing; domain-based access control; organisation policy enforcement</t>
  </si>
  <si>
    <t>control of recipients' access rights; tracing/tracking of re-dissemination</t>
  </si>
  <si>
    <t>patient agency and access permissioning; auditability; data sharing for research</t>
  </si>
  <si>
    <t>secure storage and protection of EHR, access control / authenticated retrieval, immutability transparency traceability, secure data sharing between patients and medical communities</t>
  </si>
  <si>
    <t>secure EHR storage, attribute-based access control, traceability, EHR ownership/governance</t>
  </si>
  <si>
    <t>anomaly data detection, data integrity
access control, automatic permission matching
secure data storage and sharing</t>
  </si>
  <si>
    <t>access control, data privacy</t>
  </si>
  <si>
    <t>data leakage tracing, file source verification, copyright protection, tamper/integrity detection, identify leaker</t>
  </si>
  <si>
    <t>secure access management, traceability, confidentiality, user control, auditability</t>
  </si>
  <si>
    <t>Access control, Data integrity audit, Privacy protection, Traceability</t>
  </si>
  <si>
    <t>access control; auditing; traceability; privacy; secure sharing; EHR management</t>
  </si>
  <si>
    <t>access control, behavior and identity tracing
auditing, revocation
policy hiding</t>
  </si>
  <si>
    <t>Traceability of access and activity; access control and logs; secure file sharing; CIA data security.</t>
  </si>
  <si>
    <t>decentralized and secure permission management
privacy control
access control and revocation
traceability
public key governance and identity verification</t>
  </si>
  <si>
    <t>automated data exchange
access control via smart contracts
accountability and traceability
pseudonymity, privacy by design</t>
  </si>
  <si>
    <t>data security, access control, GDPR compliance
traceability, transparency, auditability
data ownership, access control</t>
  </si>
  <si>
    <t>secure medical data sharing; access policy / access control; privacy, authenticity, integrity; data traceability; EHR management</t>
  </si>
  <si>
    <t>access control, privacy and security, patient consent, GDPR compliance</t>
  </si>
  <si>
    <t>authentication, breach detection, access control, secure storage</t>
  </si>
  <si>
    <t>authorized access; grant/revoke access; auditable record of activities; security via blockchain; secure data sharing</t>
  </si>
  <si>
    <t>secure sharing, access control, traceability</t>
  </si>
  <si>
    <t>copyright identification and transaction
media content traceability
data privacy protection
data security</t>
  </si>
  <si>
    <t>privacy protection, data security, watermarking, strategic information concealment, corporate espionage protection</t>
  </si>
  <si>
    <t>source verification, ownership verification, copyright protection, file traceability</t>
  </si>
  <si>
    <t>security and traceability, copyright tracking, secure data distribution, piracy detection</t>
  </si>
  <si>
    <t>educational optimization, log analysis, anomaly detection, information security breaches, unaccounted personal data detection</t>
  </si>
  <si>
    <t>audit trail monitoring
AES encryption to secure data
alerts prevent data breaches
track who accessed which files</t>
  </si>
  <si>
    <t>public auditing, user revocation, verify data integrity</t>
  </si>
  <si>
    <t>usage traceability; auditing of system behaviour; privacy via anonymization and TTL deletion</t>
  </si>
  <si>
    <t>data integrity verification, privacy protection, traceability</t>
  </si>
  <si>
    <t>Auditability, provenance, Privacy protection, Access control</t>
  </si>
  <si>
    <t>data security; data auditing; secure data storage</t>
  </si>
  <si>
    <t>data integrity auditing, deduplication, ownership/signature transfer</t>
  </si>
  <si>
    <t>dynamic consent
data confidentiality
data recoverability
privacy-preserving sharing
data provenance
consent and revocation</t>
  </si>
  <si>
    <t>data confidentiality; secure and track data; prevent unauthorized access</t>
  </si>
  <si>
    <t>identity tracking, secure data sharing, data protection</t>
  </si>
  <si>
    <t>data privacy, data security, data traceability</t>
  </si>
  <si>
    <t>Data Management; Data Traceability; Data Privacy; Secure Data Sharing</t>
  </si>
  <si>
    <t>secure system, tamper-proof
trustless file transfers
auditability, transparency, tracking of file access
secure data sharing</t>
  </si>
  <si>
    <t>privacy protection; secure search; data integrity; secure data sharing</t>
  </si>
  <si>
    <t>privacy, transparency, secure storage, tamper-proof</t>
  </si>
  <si>
    <t>fine-grained usage/access control over digital objects; privacy protection; usage-log tracking for traceability</t>
  </si>
  <si>
    <t>resist malicious attacks; privacy, security, access control; track where files are stored; data ownership, integrity</t>
  </si>
  <si>
    <t>protect patient confidentiality and privacy, track EHRs, secure data sharing across hospitals, improving patient safety</t>
  </si>
  <si>
    <t>traceable data usage; automatic audit of cloud data integrity; privacy protection; secure data sharing; fair payment</t>
  </si>
  <si>
    <t>protect privacy, identity management; secure health data sharing; data integrity preservation; auditing and investigation; accountable and traceable access</t>
  </si>
  <si>
    <t>patient-controlled access; fine-grained access control; immutable transaction and access logs; regulatory compliance (GDPR, HIPAA)</t>
  </si>
  <si>
    <t>data integrity and privacy, reward mechanism, GDPR compliance</t>
  </si>
  <si>
    <t>secure data sharing; privacy protection; evidence integrity and traceability; fine-grained access control</t>
  </si>
  <si>
    <t>guilty client detection, data confidentiality, secure cloud data sharing, leaker identification / data traceability</t>
  </si>
  <si>
    <t>secure data sharing; data control and privacy; consent-based access</t>
  </si>
  <si>
    <t>patient autonomy; data privacy; secure EMR sharing; medical data governance</t>
  </si>
  <si>
    <t>Secure Data Storage, Data Traceability, Data Security, Legal Document Management</t>
  </si>
  <si>
    <t>insider threat mitigation, data protection, file marking for encryption integrity</t>
  </si>
  <si>
    <t>traceability, authenticity, privacy, tamper-proof</t>
  </si>
  <si>
    <t>patient privacy, data security
secure health data sharing
interoperability, healthcare delivery</t>
  </si>
  <si>
    <t>integrity, anti-tampering, traceability; privacy-preserving access; secure EHR sharing</t>
  </si>
  <si>
    <t>leakage source identification, leak source tracing, data leakage prevention</t>
  </si>
  <si>
    <t>track provenance of IIoT devices, risk detection
deviation detection, mitigate cybersecurity risks</t>
  </si>
  <si>
    <t>tracing digital information trajectory; chain of evidence; secure information exchange with external stakeholders; breach detection and cybersecurity countermeasure</t>
  </si>
  <si>
    <t>cybersecurity hardening, attribution of malicious actions, structuring forensic traces</t>
  </si>
  <si>
    <t>Secure information sharing; Data integrity and protection from counterfeiting; Ownership/provenance tracking</t>
  </si>
  <si>
    <t>Traceability and accountability, Secure data sharing, Forensic investigation of leakage</t>
  </si>
  <si>
    <t>Support breach investigations; machine-readable documentation and traceability of breach information</t>
  </si>
  <si>
    <t>digital forensic investigation, data traceability</t>
  </si>
  <si>
    <t>organizational privacy protection, automated detection of confidential objects</t>
  </si>
  <si>
    <t>data management; redactable patient blocks; data curation</t>
  </si>
  <si>
    <t>access control; accountability, security</t>
  </si>
  <si>
    <t>protecting communication, secure data hiding</t>
  </si>
  <si>
    <t>EHR Management, Access Control, Data Privacy, Secure Data Sharing, Data Traceability</t>
  </si>
  <si>
    <t>Secure Data Transactions, Copyrights Protection, Access Control, Data Traceability, Data Privacy</t>
  </si>
  <si>
    <t>Data Security, Copyrights Protection, Data Traceability, Access Control</t>
  </si>
  <si>
    <t>Copyrights Protection, Secure Data Sharing, Access Control, Data Traceability</t>
  </si>
  <si>
    <t>Data Security, Data Traceability, Data Auditing, Access Control, Data Privacy, Data Confidentiality</t>
  </si>
  <si>
    <t>Secure Data Sharing, Data Traceability, Data Privacy, Access Control, Data Auditing, EHR Management</t>
  </si>
  <si>
    <t>EHR Management, Secure Data Sharing, Access Control, Data Traceability, Data Auditing, Data Privacy</t>
  </si>
  <si>
    <t>Secure Data Sharing, Data Auditing, Data Privacy, Data Traceability, Access Control</t>
  </si>
  <si>
    <t>EHR Management, Data Privacy, Access Control, Data Auditing</t>
  </si>
  <si>
    <t>EHR Management, Secure Data Sharing, Data Privacy, Access Control, Data Auditing</t>
  </si>
  <si>
    <t>EHR Management, Data Auditing, Access Control, Support forensic investigations, Data Privacy, Secure Data Sharing</t>
  </si>
  <si>
    <t>Data Security, Secure Data Sharing, Access Control, Data Auditing, Data Traceability, EHR Management</t>
  </si>
  <si>
    <t>Data Security, Data Auditing, Access Control, Data Traceability, Secure Data Sharing</t>
  </si>
  <si>
    <t>Data Security, Access Control, Secure Data Sharing, Data Auditing</t>
  </si>
  <si>
    <t>Access Control, Copyright Protection, Data Confidentiality, Data Privacy, Data Traceability, Secure Data Sharing</t>
  </si>
  <si>
    <t>Mitigate Cybersecurity Risks, Access Control, Data Confidentiality</t>
  </si>
  <si>
    <t>Access Control, Data Privacy, Secure Data Sharing, Cybersecurity Risk Mitigation, Digital Object Lifecycle Management</t>
  </si>
  <si>
    <t>Data Privacy, Access Control, Data Traceability, Data Management</t>
  </si>
  <si>
    <t>Secure Data Sharing, Data Management, Access Control, Data Privacy</t>
  </si>
  <si>
    <t>Data Management, Secure Data Sharing, Access Control, Data Traceability</t>
  </si>
  <si>
    <t>Data Security, Access Control, Data Privacy, Data Traceability, EHR Management</t>
  </si>
  <si>
    <t>Data Security, Data Privacy, Secure Data Sharing, Access Control, EHR Management, Data Traceability</t>
  </si>
  <si>
    <t>Data Security, EHR Management, Data Privacy, Access Control, Secure Data Sharing, Data Traceability</t>
  </si>
  <si>
    <t>Data Security, Data Traceability, Data Privacy, Secure Data Sharing, Access Control</t>
  </si>
  <si>
    <t>Access Control, Secure Data Sharing, Data Privacy, Healthcare Data Governance, Data Security</t>
  </si>
  <si>
    <t>Data Privacy, Secure Data Sharing, EHR Management, Access Control, Sensitive Data Protection, Data Security</t>
  </si>
  <si>
    <t>EHR Management, Data Privacy, Access Control, Data Traceability</t>
  </si>
  <si>
    <t>Secure Data Sharing, Data Privacy, Access Control, Data Traceability, EHR Management</t>
  </si>
  <si>
    <t>Secure Data Sharing, Data Traceability, Access Control, Data Privacy, Data Auditing, EHR Management</t>
  </si>
  <si>
    <t>Data Privacy, Access Control, Data Traceability, Secure Data Sharing, EHR Management</t>
  </si>
  <si>
    <t>Data Privacy, Access Control, Data Traceability, EHR Management, Secure Data Sharing</t>
  </si>
  <si>
    <t>EHR Management, Data Privacy, Access Control, Secure Data Sharing, Data Traceability</t>
  </si>
  <si>
    <t>Data Privacy, Secure Data Sharing, Access Control, EHR Management, Data Traceability</t>
  </si>
  <si>
    <t>Data Privacy, Access Control, Secure Data Sharing, Data Traceability, EHR Management</t>
  </si>
  <si>
    <t>Data Traceability, Access Control, Data Privacy, EHR Management, Secure Data Sharing</t>
  </si>
  <si>
    <t>Secure Data Sharing, Data Privacy, EHR Management, Data Traceability, Access Control</t>
  </si>
  <si>
    <t>Access Control, Secure Data Sharing, Data Traceability, Data Privacy, Healthcare Data Governance</t>
  </si>
  <si>
    <t>EHR Management, Secure Data Sharing, Access Control, Data Traceability, Data Privacy</t>
  </si>
  <si>
    <t>Sensitive Data Protection, Secure Data Sharing, Access Control, EHR Management, Data Traceability, Data Privacy</t>
  </si>
  <si>
    <t>Access Control, Data Privacy, Sensitive Data Protection, Data Traceability, EHR Management</t>
  </si>
  <si>
    <t>Secure Data Sharing, Data Traceability, Access Control, Data Privacy</t>
  </si>
  <si>
    <t>Secure Data Sharing, Data Traceability, Data Privacy, Access Control</t>
  </si>
  <si>
    <t>Sensitive Data Protection, Secure Data Sharing, Data Privacy, Access Control, Data Traceability</t>
  </si>
  <si>
    <t>Mitigate Cybersecurity Risks, EHR Management, Access Control, Data Privacy, Secure Data Storage</t>
  </si>
  <si>
    <t>EHR Management, Secure Data Sharing, Data Privacy, Access Control</t>
  </si>
  <si>
    <t>Data Privacy, Secure Data Sharing, EHR Management, Access Control</t>
  </si>
  <si>
    <t>Mitigate Cybersecurity Risks, Data Privacy, Secure Data Sharing, Access Control</t>
  </si>
  <si>
    <t>Data Privacy, Access Control, Secure Data Storage</t>
  </si>
  <si>
    <t>Sensitive Data Protection, Access Control, Data Privacy</t>
  </si>
  <si>
    <t>Data Security, Access Control, Data Traceability, EHR Management, Secure Data Sharing</t>
  </si>
  <si>
    <t>Mitigate Cybersecurity Risks, Data Security, Access Control, Data Traceability</t>
  </si>
  <si>
    <t>Mitigate Cybersecurity Risks, Data Traceability, Access Control, Data Security</t>
  </si>
  <si>
    <t>Sensitive Data Protection, Data Security, EHR Management, Access Control</t>
  </si>
  <si>
    <t>Sensitive Data Protection, Mitigate Cybersecurity Risks, Data Security, Access Control</t>
  </si>
  <si>
    <t>Data Security, Secure Data Sharing, Access Control</t>
  </si>
  <si>
    <t>Sensitive Data Protection, Data Security, Access Control, Secure Data Sharing</t>
  </si>
  <si>
    <t>EHR Management, Access Control, Data Traceability, Secure Data Sharing</t>
  </si>
  <si>
    <t>Secure Data Storage, Access Control, Data Traceability, EHR Management, Secure Data Sharing</t>
  </si>
  <si>
    <t>EHR Management, Access Control, Data Traceability, Secure Data Storage</t>
  </si>
  <si>
    <t>Sensitive Data Protection, Access Control, Detecting Confidential or Sensitive Data, Secure Data Sharing</t>
  </si>
  <si>
    <t>Sensitive Data Protection, Access Control</t>
  </si>
  <si>
    <t>Data Traceability, Access Control, Secure Data Sharing, Cybersecurity Risk Mitigation, Digital Object Lifecycle Management</t>
  </si>
  <si>
    <t>Secure Data Sharing, Data Privacy, Data Confidentiality, Data Traceability, EHR Management, Data Recoverability</t>
  </si>
  <si>
    <t>Data Privacy, Secure Data Sharing, Data Security, EHR Management, Secure Data Transactions</t>
  </si>
  <si>
    <t>Access Control, Data Privacy, Data Traceability</t>
  </si>
  <si>
    <t>Data Traceability, Data Auditing, Secure Data Sharing, Data Privacy, EHR Governance</t>
  </si>
  <si>
    <t>Data Privacy, Access Control, Data Traceability, Healthcare Data Governance</t>
  </si>
  <si>
    <t>Secure Data Sharing, Data Privacy, Data Traceability</t>
  </si>
  <si>
    <t>Data Privacy, Secure Data Sharing, Healthcare Data Governance</t>
  </si>
  <si>
    <t>We can support Mandatory Access Control (MAC), Discretionary Access Control (DAC), and Role-based Access Control (RBAC) with A0 authorization process. Either access control list (ACL) or capability list can be used for authorization rules.</t>
  </si>
  <si>
    <t>Our solution leverages the decentralized and transparent nature of blockchain and the automated execution of smart contracts to ensure the integrity and traceability of data usage and the integrity of cloud EHRs.
Therefore, our solution utilizes consortium blockchains to implement a traceable data usage and automatic audit mechanism, while prioritizing low-computational overhead and high practicality.
EHRs undergo encryption via public-key cryptography, employing bilinear pairing, prior to being uploaded to CS.
we use the BLAKE3 hash algorithm in our solution to reduce computing cost and storage consumption.</t>
  </si>
  <si>
    <t>We implemented our proposed system on a Python-based consortium blockchain with a novel consensus algorithm titled “Proof-of-Upload”.</t>
  </si>
  <si>
    <t>In the proposed solution we used trusted computing technology to provide a hardware-based root of trust for the master controller and organisation devices. ... each TP to include an additional inexpensive hardware component... referred to as the Trusted Platform Module (TPM), which has protected storage and protected capabilities.</t>
  </si>
  <si>
    <t>Based on this key assumption, we profiled user search behavior and developed user models trained with a one-class modeling technique, namely one-class support vector machines.
The decoy documents carry a keyed-Hash Message Authentication Code (HMAC), which is hidden in the header section of the file. The HMAC is computed over the file's contents using a key unique to each user.</t>
  </si>
  <si>
    <t>we present a more integrated file distribution model which selects the best allocation plan with consideration of the user's guilt probability G the allocation plan makes the minimum intersection between file sets got by the involved users.</t>
  </si>
  <si>
    <t>Our scheme first encrypts data with Data encryption key (DEK) using symmetric encryption and then encrypts DEK based on CP-ABE</t>
  </si>
  <si>
    <t>application-level security solutions for controlled dissemination of digital information have been developed using cryptographic, Watermarking or use-control technologies.</t>
  </si>
  <si>
    <t>Via smart contracts on an Ethereum blockchain [12], we log patient-provider relationships that associate a medical record with viewing permissions and data retrieval instructions</t>
  </si>
  <si>
    <t>To present E-Application data, the system uses the XML document and XML schema.
We propose the use of (1) XML security criterion expression to determine permissions to access the data layer; (2) the E-Signature method, including mapping, signing and verification to ensure security between parties.
Thus, the hash function SHA-256 is used to calculate the digest number.
To implement the digital signature scheme to the system, the ElGamal signature scheme is used.</t>
  </si>
  <si>
    <t>leverages a stateful rule based k-nearest neighbors anomaly detection technique and system state data</t>
  </si>
  <si>
    <t>The system is blockchain-based and provides data provenance, auditing, and control for shared medical data in cloud repositories among big data entities. The design employs smart contracts and an access control mechanism to effectively track the behavior of the data and revoke access to offending entities on detection of violation of permissions on data. For our system, there is the need to adopt cryptographic primitives for secured transfer of query results between untrusted data sharing parties to prohibit the influence of malicious individuals and eavesdroppers on a transaction between the sharing parties.</t>
  </si>
  <si>
    <t>we build the system on Hyperledger Fabric [7], which is a permissioned blockchain requiring the network nodes to validate, and realizes a privacy preserving personal healthcare system.
The adoption of Merkle tree [8] realizes the scalability requirement, and most importantly improves the efficiency to validate the data integrity.
Chainpoint [9] is an open standard for creating a timestamped proof of any data, file, or series of events, which proposes a scalable protocol for publishing data records on the blockchain and generating a Merkle proof for each data record.</t>
  </si>
  <si>
    <t>The technological solution is designed to take advantage of distributed technologies like Ethereum and IPFS. ...Username, Ethereum address and hash of the profile file are stored in a smartcontract... it was decided to adopt schema.org model... use the JSON-LD format... a pair of asymmetric keys... one symmetric key in order to encrypt profile data.</t>
  </si>
  <si>
    <t>blockchain-supported architectural framework; smart contracts to monitor and manage the use of data; cryptographic keys generated during the registration process; implemented in Solidity; an implementation on Ethereum</t>
  </si>
  <si>
    <t>Therefore, a blockchain based searchable encryption scheme for EHRs sharing is proposed in this paper. Data owner can easily employ conventional symmetric key cryptography to encrypt the relevant EHR data and then outsource the encrypted data to some decentralized file storage network like InterPlanetary File System (IPFS).</t>
  </si>
  <si>
    <t>We develop our proposed scheme by implementing smart contracts deployed over the Ethereum public testnet blockchain [12]. Ciphertext Policy Attribute-Based Encryption (CP-ABE) is a ﬁne-grained access control and encryption scheme [9]. where Sym-Enc is a symmetric encryption algorithm such as the Advanced Encryption Algorithm (AES) [11].</t>
  </si>
  <si>
    <t>To reduce the complexity, we used AES-256 for encryption of the document. Furthermore, the secret key KS of AES-256 is encrypted using RSA to provide stronger security.
Stepping to Top Secret level, due to security measure scale, SHA-3 with 512 bits message authentication is used in addition with AES-128.
Singh et. al. presented an algorithm for digital watermarking which is based on discrete wavelet transforms, Singular value Decomposition (SVD) and Discrete Cosine Transforms (DCT).</t>
  </si>
  <si>
    <t>PRE, smart contracts, and HL7 FHIR form the foundation of our proposed information exchange model, along with our 2PD PRE scheme and signature methods. The proposed blockchain integrates 2 semantically distinct block types: log and patient, each detailed in subsequent sections.</t>
  </si>
  <si>
    <t>we have used Hyperledger-Fabric as the underlying blockchain platform... The data is encrypted using AES-256 bit symmetric encryption key... the REST API that enables clients to interact with the blockchain network has dual security in the form of an API Key and OAuth 2.0.</t>
  </si>
  <si>
    <t>To protect medical data, MedBloc uses an encryption mechanism and enforces a smart contract based access control mechanism for regulating access. To do so, we implemented a fully operational blockchain network using the Hyperledger Fabric platform [21]. We have chosen to measure the performance using CryptoJS, a JavaScript cryptography library [25].</t>
  </si>
  <si>
    <t>MedChain employs timed-based smart contracts for governing transactions... It adopts advanced encryption techniques for providing further security. MedChain adopts the distributed ElGamal re-encryption schema with distributed blinding. Our proposed framework employs the hashing methods, i.e. SHA-256... Our smart contracts are written in Solidity and deployed with Truffles.</t>
  </si>
  <si>
    <t>In this work, we present a framework for sharing critical document using IPFS and Blockchain technology.
The second generation of Blockchain technology enabled users to build decentralized applications (dApps) using smart contracts running on a decentralized virtual machine (Ethereum VM)
When a data requester is granted a read right, a copy of the files are encrypted by a secret key and the secret key is encrypted by public key of the data requester.</t>
  </si>
  <si>
    <t>The proposed system utilizes a consensus mechanism for mining. HealthChain uses ethereum blockchain for implementation. HealthChain stores the encrypted record into the IPFS. The system utilizes bilinear pairing for signing and it is linearly dependent on number of authorities.</t>
  </si>
  <si>
    <t>In this paper, we present a Blockchain enabled federated cloud computing framework, to secure storage for offsite digital assets.
implementing cybersecurity critical controls such as multi-authentication factor, identification fingerprint, separation of duties, and split knowledge
using amortized analysis concept and shrewd accounting principles to guarantee no data and cyber breaches occur.
the Euclidean distance estimated by Global Positioning System (GPS)</t>
  </si>
  <si>
    <t>In our system, we adopt Ethereum [10] to construct our PESchain. Here we employ the Elliptic Curve Cryptography (ECC) [14] to realize the stealth authorization. Additionally, by adopting the smart contract [10], the operations can be carried out automatically, efﬁciently, and trustfully, which makes data sharing convenient.</t>
  </si>
  <si>
    <t>We propose a novel national healthcare framework using Inter Planetary File System (IPFS) and smart contracts for storage and access control of EHRs and other medical documents. Our solution use(s) a proxy cloud server for managing re-encryption to delegate access to the service providers. We introduce a novel authentication mechanism using zero-knowledge proofs of identity from [9] to verify the identity of a patient with his nation's digital identity ... using Zero-Knowledge Succinct Non-Interactive arguments of knowledge (ZkSnarks). We use strong 256 bit symmetric encryption like AES (Advanced Encryption Standard). Zokrates [21] library provides a high level domain specific language similar to Python for the creation of ZK-snarks for the Ethereum Blockchain.</t>
  </si>
  <si>
    <t>Enigma is a decentralized calculation stage with ensured security. Utilizing secure multi-party calculation (sMPC or MPC), information query are figured distributed, without a confided in outsider. Enigma's "Secret contracts" are smart contracts that conceal contract information sources and yields, permitting blockchain to execute approvals and exchanges without uncovering the crude information on-chain.</t>
  </si>
  <si>
    <t>We implement our system on Ethereum private blockchain and use proof of authority for consensus mechanism.
In our work, we are using the AES-256 to encrypt the medical data, and Diffie-Hellman Key Exchange (DHKE) is used to encrypt the symmetric key.
IPFS is used to avoid single point of failure and to achieve data availability.</t>
  </si>
  <si>
    <t>Using a permissioned Ethereum blockchain allows the hospitals and patients across the world to be connected to each other. We have used IPFS(inter planetary file system) to store records which has the advantage of being distributed and ensures immutability of records. We use both symmetric key cryptography as well as asymmetric key cryptography. We have used AES block cipher encryption [10] to encrypt the file with the password derived from the fingerprint of the user. The combination of the public key and the private key is encrypted with the patients fingerprint(biometric encryption) and is then stored securely in a database.</t>
  </si>
  <si>
    <t>Blockchain technology, a recent research trend, has shown promising results for such secure data sharing.
Further, Inter-Planetary File System (IPFS) has also used in the proposed blockchain architecture for faster retrieval of PHR's.
By employing smart contracts and access control programs one can monitor data activity in the blockchain network.
Data Encryption: This method is responsible for doctor's note encryption for that, we have used symmetric key encryption methods.</t>
  </si>
  <si>
    <t>Our proposed system is implemented by combining Hyperledger blockchain technology and Attribute-based Encryption (ABE) scheme to achieve this fine-grained access control of the shared files in decentralized environment.
Hyperledger uses a Chaincode, which is similar to the smart contracts in other types of blockchain, for handling the business logics.
Hyperledger Composer is an open source project hosted by the Linux Foundation and IBM.</t>
  </si>
  <si>
    <t>Blockchain is an open-source distributed ledger technology that was first applied in the financial sector [26]. A new feature called "smart contracts" [37] – a self-executing protocol coded using Solidity, which is a Turing-complete language that provides the ability to solve any computational problem was added to the Ethereum blockchain [38]. All selected EHR data is dynamically encrypted by the remote healthcare facilities' adapters and temporarily stored outside the clinician's facility's firewall; the encrypted data's locations and hash values are sent to the receiving database in the adapter of the clinician's facility.</t>
  </si>
  <si>
    <t>Smart contracts are used to enforce decentralized policies. Ciphertext-policy attribute based encryption (CP-ABE) is used to distribute the decryption process among end users and the system, as well as support an efficient credential revocation mechanism. in this paper, we present a novel hierarchical multi expressive blockchain architecture. The proposed system is implemented in two Ethereum-based blockchains with Proof of Stake (PoS) as the underlying mechanism to achieve consensus. Docker orchestration is based on Kubernetes [56].</t>
  </si>
  <si>
    <t>We propose a permissioned blockchain-based system for EHR data sharing and integration. The prototype was built on Hyperledger Fabric, an open-source, permissioned blockchain framework. The system uses public key infrastructure-based asymmetric encryption and digital signatures to secure shared EHR data. In Hyperledger Fabric, smart contracts are implemented by the chaincode.</t>
  </si>
  <si>
    <t>In this paper, we propose Ethereum blockchain-based smart contracts to give patients control over their data The proposed system employs decentralized storage of interplanetary file systems (IPFS) and trusted reputation-based re-encryption oracles to securely fetch, store, and share patients' medical data. The proxy re-encryption scheme helps to preserve the privacy of medical records and ensure they can only be shared with intended doctors.</t>
  </si>
  <si>
    <t>we first present a novel blockchain-based framework for trust-free private data computation and data usage tracking, where smart contracts are employed to specify fine-grained data usage policies. the computation of sensitive user data in smart contracts is moved to the trusted execution environment (TEE) such as Intel SGX. A BLS multisignature based approach is exploited to aggregate the signatures.</t>
  </si>
  <si>
    <t>In this paper, we propose a blockchain-based PHR architecture that employs smart contracts to implement multi-party authorization (MPA) and threshold cryptographic schemes to automate secure and trustable medical data sharing and access in PHR systems. Moreover, we mitigate the limited storage and computation capabilities of blockchain by using InterPlanetary File System (IPFS) storage and reputation-governed trusted oracles into the proposed architecture. PRE is a cryptosystem scheme that enables the direct transformation of an encrypted file from one key to another without decrypting the file or sharing the private keys.</t>
  </si>
  <si>
    <t>This new mechanism is realized in a decentralized way by leveraging permissioned blockchain to provide cross-domain synchronization and traceability. Each task instance runs within a docker container. Hyperledger is deployed to provide the Blockchain service.</t>
  </si>
  <si>
    <t>we propose a design based upon the InterPlanetary File System (IPFS) as a decentralized storage solution that also complies with the existing legislation.
through the adoption of a smart contract as a permission management database.
blockchain has evolved as a promising foundation to support any type of transactions in society.
Since public blockchains operate through public/private-key cryptography (also known as asymmetric cryptography) to identify owners of an account.
Specifically, IPFS uses Merkle-DAGs, which are DAGs where each node has an identifier that is a hash of the node's contents.</t>
  </si>
  <si>
    <t>the new lightweight cryptographic concept named smart contract-based attribute-based searchable encryption (SC-ABSE)... developed by extending ciphertext-policy attribute-based encryption (CP-ABE) and searchable symmetric encryption (SSE) and by leveraging the technology of smart contracts; offloading the vast medical data into the InterPlanetary File System (IPFS) storage.</t>
  </si>
  <si>
    <t>the network utilizes Blockchain, a distributed ledger of data, most commonly known for its application in crypto-currencies.</t>
  </si>
  <si>
    <t>We also introduced the EHW PHR application architecture and explained how it uses blockchain, IPFS, and FHIR' APIs to deliver data privacy and data interoperability. ... The OAuth02.o and OpenID protocols are used to ascertain authentication and authorization while exchanging data between data sources.</t>
  </si>
  <si>
    <t>The method of this article uses the symmetric key Algorithm AES for the encryption purpose and Elliptical curve Diffie-Hellman key exchange for the purpose of key generation on an in-secured transmission channel.
The encrypted record file is stored under the medical records folder address, FileAddress, for uploading to the IPFS service.
The process is executed through an automatically executed smart contract.
The blockchain is also used to store all events of data in the form of transaction.</t>
  </si>
  <si>
    <t>We also present a detailed implementation of a Proof of Concept (PoC) prototype of eHealthChain system built using Hyperledger Fabric platform... The adapter layer obtains user's health data using OAuth 2.0 protocol that ensures user's consent... The information can only be appended in the blockchain using cryptographic techniques, which guarantee the immutability of the record.</t>
  </si>
  <si>
    <t>In this paper, we leverage the K-anonymity and searchable encryption techniques and propose a blockchain-based privacy-preserving scheme for medical data sharing among medical institutions and data users. The smart contract, i.e., the chaincode, implements the attribute-based access control mechanisms to guarantee that the data can only be accessed by the user with proper attributes.</t>
  </si>
  <si>
    <t>To solve these problems, we adopt the Hyperledger Fabric (HF) consortium blockchain technology.
Therefore, here we have introduced the InterPlanetary File System (IPFS).
in order to further ensure the security of medical records, we use symmetric encryption technology which considers both security and efficiency to encrypt EMR.
The patient’s access control strategy is implemented by the chaincode</t>
  </si>
  <si>
    <t>we present a new model of Individual-Initiated Auditable Access Control (IIAAC) incorporated in a blockchain-based system enabled with CP-ABE and IPFS for privacy-preserved IoT data sharing.</t>
  </si>
  <si>
    <t>we have deployed a blockchain network built on Hyperledger fabric by using Hyperledger composer to save hashes of stored data and control access when retrieving it.
The decentralized used database for storing patient electronic health records is the OrbitDB with Interplanetary File System (IPFS).
The IoT Server is responsible for sending encrypted data to a distributed Offchain database which is OrbitDB with IPFS.
In the proposed system, we have used hyperledger composer to create and deploy smart contracts.</t>
  </si>
  <si>
    <t>A new cryptographic primitive, named type-based flexible proxy re-encryption with oblivious transfer (TFPRE-OT), is proposed and constructed in this paper based on the concept of type-based proxy re-encryption (TPRE).
Digital watermarking is another viable method for tracing illegal media re-distribution</t>
  </si>
  <si>
    <t>(i) in an on-chain health record database, hashes of health records are stored in Hyperledger fabric, and (ii) off-chain solutions that encrypt actual health data and store it securely over the interplanetary file system (IPFS)
A security smart contract hosted through container technology with Byzantine Fault Tolerance consensus ensures patient privacy
The integrity and confidentiality of blockchain data are ensured by cryptographic techniques.</t>
  </si>
  <si>
    <t>Blockchain technology is a new technology that can be used to address security and privacy problems with EHR data on the blockchain in a decentralized manner. The health care data is encrypted using Advanced Encryption Standard-based lightweight authenticated encryption algorithm before being uploaded to a cloud-based blockchain and Solidity smart code built on Ethereum to restrict access to EHR data in the cloud. We have used an InterPlanetary file system to store data because it is distributed and ensures record immutability.</t>
  </si>
  <si>
    <t>We propose a secure and reliable video sharing scheme based on blockchain; We use an attribute‐based encryption scheme to secure confidential communication; A smart contract system is implemented; stores encrypted records on an IPFS</t>
  </si>
  <si>
    <t>This research presents a new big data security solution empowered by blockchain technology and incorporates fragmentation, encryption, and access control techniques.
The high-sensitive fragments will use AES encryption [38]. Finally, each merged file m will be inserted in HDFS.
The data-hash is calculated via the hashing algorithm (SHA-512 [37]).</t>
  </si>
  <si>
    <t>NFTs are created by "minting" digital content on a blockchain.
forming a "smart contract" that can range from just a few lines of computer code to a more elaborate set of instructional code.
High-stakes NFTs are thus increasingly stored in decentralized and highly redundant networks like the InterPlanetary File System (IPFS).
This approach is highly compatible with federated learning approaches that train machine-learning algorithms on multiple local datasets without explicitly exchanging data samples or compiling them into a centralized server.</t>
  </si>
  <si>
    <t>The blockchain enables the current data management to be innovated through a mechanism that links distributed cryptographical primitives, guaranteeing identity protection and traceability.</t>
  </si>
  <si>
    <t>For security, the system uses two-level key management: first, the data owner encrypts the file, and then the IPFS server makes a hash code of that encrypted file.
This cryptographic hash code is generated using the key management technique called as SHA256.
In the proposed approach, the data owner uploads an encrypted file to IPFS, which is subsequently separated into n secret sections called hash codes for data security.</t>
  </si>
  <si>
    <t>we encrypt the EHR using ciphertext-policy attribute-based encryption (CP-ABE) and upload it to the interplanetary file system (IPFS) for storage, while the matching index is encrypted via proxy re-encryption and kept in a medical consortium blockchain.</t>
  </si>
  <si>
    <t>This paper enhances CP-ABE with hashing, encryption and signature.
According to an analysis of security needs, this work fulfills the privacy and integrity of health information using federated learning.</t>
  </si>
  <si>
    <t>Consequently, based on consortium blockchain and CP-ABE, we propose a patient-centered XDS and a dynamic consent framework.
Further, we conduct concrete experiments on Ethereum [16] and IPFS [18] along with ABE-toolkit [19].
Thus, AES encryption scheme [20] is combined with CP-ABE when encrypting arbitrary strings (i.e., the medical records).
Smart contracts on a blockchain enable distributed parties to maintain data collectively without dispute.</t>
  </si>
  <si>
    <t>It is enabled by dual-blockchains based on Hyperledger Sawtooth to allow patient data decentralization via a consortium blockchain and IPFS for distributed data storage. ... Patient information, medical activity, and health records are all encrypted via public-key cryptography.</t>
  </si>
  <si>
    <t>In this article, we present a Blockchain-based system to secure the IoT healthcare devices and the interaction between them at different levels.
The security concerns are ensured by using the re-encryption proxy in conjunction with Blockchain to encrypt data and control access to it.
To ensure Blockchain scalability, data are stored in an InterPlanetary file system (IPFS) off-chain database. We use an Ethereum Blockchain based on proof of authority (PoA) to speed up the data storage.
The use of smart contracts can allow secure authentication for devices and handle access control to data.</t>
  </si>
  <si>
    <t>DSMAC, a decentralized access control system for health data based on the combination of blockchain, RBAC, ABAC, DIDs, and VC was proposed by adopting smart contract and self-sovereign identity (SSI) technology. A Docker and Docker Compose are used to build and run the system test setup. The data will be encrypted using a mobile app before being sent.</t>
  </si>
  <si>
    <t>We use the interplanetary file system (IPFS) for storing the original EHRs. Smart contracts and proxy re-encryption technology are implemented for permission delegation. We use attribute-based encryption to provide fine-grained access control. Blockchain is used to achieve traceability and immutability.</t>
  </si>
  <si>
    <t>Together, blockchain technology as a secure distributed ledger and access control provides such a solution.
This paper presents SEMRAchain a system based on Access control (Role-Based Access Control (RBAC), Attribute-Based Access Control (ABAC)) and a smart contract approach.
This solution combines blockchain technology and multi-agent systems.
Furthermore, we used the Ethereum blockchain. Indeed, Ethereum can manage the implementation of smart contracts written in solidity language.</t>
  </si>
  <si>
    <t>This work uses a Hyperledger Fabric permissioned Blockchain framework as a base platform to implement an ERC-721 smart contract extension; a private IPFS network; the environment has been implemented using Docker Containers Technology; Apache CouchDB. NoSQL document-oriented open-source database</t>
  </si>
  <si>
    <t>Our framework was built with blockchain network entities and a smart contract called (chaincode) in Hyperledger Fabric.</t>
  </si>
  <si>
    <t>It was designed over Ethereum armored with blockchain manager (BCM) and smart contract components, where cloud-based interplanetary file system was developed to support decentralized data-storage.
the SHA256 driven digital signature targets to form trust in between the user and the gateway and again in between user and decentralized cloud storage.</t>
  </si>
  <si>
    <t>We propose to improvise data protection over the other features of the reviewed proposals by using a hybrid blockchain i.e Public and Private blockchain. Smart contract is used in Ethereum blockchain to protect the query privacy. This data is stored on the SNSP server in an encrypted form thus providing privacy protected data usage to online social network users.</t>
  </si>
  <si>
    <t>IPFS [31] is a new internet protocol and P2P distributed file system that links computational devices with a common system of files.
Kafka message queue-based consensus is employed by Fabric which results in faster consensus even in the scenario of large-scale application. Hyperledger Fabric is capable to address various limitations of the public chain discussed earlier.
In Fabric, chaincode is the terminology used for smart contracts. Chaincode is a programmable code written in golang (supports other languages like Java).
In the Hyperledger Fabric, every program runs in the docker containers.</t>
  </si>
  <si>
    <t>Additionally, the proposed Fortified-Chain 2.0 uses a blockchain-based selective sharing mechanism with a mutual authentication technique.
A novel distributed machine learning (ML) module named random forest support vector machine (RFSVM) also embedded into the Fortified-Chain 2.0 system.
Hyperledger Fabric is a complete private blockchain platform that requires permissions to participate in blockchain operations. All of its smart contracts execute in separate Docker containers that prevent code overflow and interference with operations.
distributed file-sharing technologies such as interplanetary file system (IPFS)</t>
  </si>
  <si>
    <t>We have used the Ethereum blockchain and Inter-Planetary File System (IPFS) to create a private IPFS network and two permissioned blockchain networks to share files and record event logs between various users of the network</t>
  </si>
  <si>
    <t>we propose a blockchain-based traceable and secure data-sharing scheme. Firstly, we designed an attribute encryption-based method ... The InterPlanetary File System (IPFS) is used to store encrypted data off-chain ... elliptic curve cryptography (ECC) encryption is performed before the hash value is stored. Finally, we designed a smart contract-based log tracking mechanism. ... we built the blockchain using Hyperledger Fabric</t>
  </si>
  <si>
    <t>We utilize permissioned blockchain and smart contracts to record access policy and publish and subscribe events... an attribute-based encryption algorithm with static and dynamic attributes (ABE-SD)... We use Hyperledger Fabric release v1.4.4 to build a permissioned blockchain... we implemented all algorithms proposed in Java.</t>
  </si>
  <si>
    <t>we propose a privacy-preserving EMR sharing architecture based on a dual-blockchain system and design an identity-based tripartite authentication key agreement (TAKA) scheme. Our protocol employs bilinear maps to establish the authentication key agreement. SUPchain employs the Merkle Patricia Trie (MPT) to maintain a consistent revocation list of doctors. C then stores EEE in MEDchain by calling the smart contract.</t>
  </si>
  <si>
    <t>combines amplifying locality-sensitive hashing with searchable symmetric encryption; use digital fingerprint and watermark technologies; use smart contracts; combined with zero-knowledge proof; use a secret sharing scheme; IPFS; trusted execution environment SGX; Tardos codes</t>
  </si>
  <si>
    <t>Blockchain is a distributed, decentralized, transparent, immutable ledger that allows two parties to record transactions and track tangible or intangible assets in a business network. The authentication of transactions on the blockchain is done by using the asymmetric cryptography mechanism. Smart contracts are simply programs that run when certain criteria are fulfilled and are maintained on a blockchain. IPFS (Inter Planetary File System) is the most well-known protocol and example of a peer-to-peer file system. IPFS depends on cryptographic hashes which can easily be stored on the blockchain.</t>
  </si>
  <si>
    <t>We design a novel signature transformation method... Let H1, H2 be two cryptographic hash functions... e be a bilinear map... Our scheme does not use any encryption or decryption method</t>
  </si>
  <si>
    <t>The use of role-based access controls, encryption, and network segmentation has been implemented.
By utilizing Azure's data integration services, such as Azure Data Factory or Azure Logic Apps, the repository can be seamlessly connected to live systems</t>
  </si>
  <si>
    <t>The platform uses Advanced Encryption Standard (AES) encryption to secure data.
Hybrid Encryption: To improve security and efficiency, our technology mixes symmetric and asymmetric encryption.
Implement audit trail tracking: We used AWS CloudTrail to monitor activity on your platform and AWS Config to enforce compliance and we used AWS CloudWatch to monitor and log events.</t>
  </si>
  <si>
    <t>the system collects remote sensing data and stores them in the Interplanetary File System (IPFS) network; after generating the IPFS hash, the network rehashes the value again and uploads it on the Ethereum chain for public query</t>
  </si>
  <si>
    <t>To address these challenges, we propose an innovative architecture that combines blockchain and IPFS, bolstered by a secret sharing algorithm (SSA) for robust data protection.
we propose a novel IoMT-based architecture, which integrates SSA over blockchain and IPFS to improve data integrity, trust, and confidentiality.
Figure 1 shows our proposed architecture, which consists of a data manger, smart contracts, and a decentralized data storage.</t>
  </si>
  <si>
    <t>This study delves into the mechanisms that guarantee the immutability and transparency of data stored in a blockchain, including encryption-based consensus mechanisms, hash values, Markle trees, and timestamps.</t>
  </si>
  <si>
    <t>By utilizing semantic analysis, E-SAWM generates highly realistic pseudostatements that exploit the structural characteristics of documents within OFD files.
Encrypt the watermark text (originalInfo) using the SM4 algorithm with a key derived from the combination of the file name (fileName) of the watermarked file, and a custom string (myString) provided by the adder.
The Word2Vec model encompasses two primary variants: Skip-Gram and CBOW (Continuous Bag-of-Words).</t>
  </si>
  <si>
    <t>the authors hereby propose a decentralized secure consortium blockchain system for PIL practices, i.e., PILChain, using a permissioned blockchain platform—Hyperledger Fabric.
The system encrypts the evidence locally using the Advanced Encryption Standard (AES) algorithm before it is uploaded to IPFS... AES is a symmetric encryption algorithm.
Further, an InterPlanetary File System (IPFS) is introduced to store large evidence files off-chain.
PILChain also introduced Identity Mixer, a cryptographic protocol suite for privacy-preserving authentication, to protect evidence providers' personal identity or other attributes with zero-knowledge proof.
All these functions can be implemented through smart contracts.</t>
  </si>
  <si>
    <t>We proposed a decentralized, low-power consumption, fast, scalable, secure, privacy-preserving, and trusting architecture-based private blockchain network/smart contract and interplanetary file system for the petroleum industry in Iraq.
Our scheme improves blockchain performance by adopting the incremental aggregator subsector commitment instated of Merkle tree and a multi-chain proof of rapid authentication as consensus algorithms.
providing an efficient data encryption mechanism at the perceptual layer by adopting a lightweight encryption algorithm with internet friendly ARM Cortex-M33 Microcontroller.</t>
  </si>
  <si>
    <t>we propose a blockchain-based personalized access control EHR-sharing scheme with data verifiability; ciphertext-policy attribute-based encryption to achieve personalized access control; an interactive zero-knowledge proof protocol between DOs and users; smart contracts and the interplanetary file system are used to reduce the computation and storage costs.</t>
  </si>
  <si>
    <t>Firstly, a blockchain and IPFS based on-chain and offchain storage architecture is proposed, which detects data through machine learning algorithms and stores data without anomalies.
The data from IIoT, such as smart factories, first enters machine learning algorithms and LSTM algorithm is used to determine abnormal situations of the data.
Then, the roles of users were classified and various smart contracts were designed for registering users, deleting users, and managing roles and their permissions.</t>
  </si>
  <si>
    <t>We present a specification to define information regarding data breaches in a machine-readable form (by using semantic web standards such as RDF) ... we reuse and extend the Data Privacy Vocabulary (DPV).</t>
  </si>
  <si>
    <t>The proposed framework explores the use of NFTs for secure patient data storage, secure data transfer, data provenance, and patient ownership of data.
The system utilizes blockchain technology to provide secure and efficient access to patient records across the healthcare ecosystem.
This key is then encapsulated using the DHAM's public key and stored in InterPlanetary File System (IPFS).
the addresses are encrypted using the DHAM's symmetric key.
The proposed two smart contracts involve a step-by-step process that begins with the patient or client selecting a DHAM as the primary point of contact.</t>
  </si>
  <si>
    <t>In order to overcome these concerns, a hybrid Advanced Encryption Standard- Elliptic Curve Cryptography (AES-ECC) algorithm and Merkle Hash (MHT) Tree is developed.
The tags for the split encrypted blocks are then generated using SHA256, which provides the hash value of each smaller file.
The files and hash values are then recorded on the blockchain using a timestamped chained block structure.</t>
  </si>
  <si>
    <t>This study followed software development in Java 8 using JDK 8, CORDA blockchain framework, and Weka package for random forest machine learning.
Provenance is an approach to identify, authorize, and authenticate the IIoT devices using secured socket layer and cryptographic keys exchange, which are light weight instruments possible to be implemented in the limited computing capacities of the IIoT devices.</t>
  </si>
  <si>
    <t>Using blockchain technology, we proposed a model to protect the stakeholder's data security
We combine a hybrid database system with an InterPlanetary File System (IPFS) and a local central database to address the blockchain scalability issue
This blockchain uses Attribute-based access control (ABAC)
The other actors then use the public key to encrypt the data, and only the policyholder's corresponding private key or an authorized user can decrypt it.</t>
  </si>
  <si>
    <t>we suggest a data encryption system that makes use of effective AES and DES cryptography techniques.
Our method effectively employs steganography techniques by inserting the encrypted text within an image’s pixels.</t>
  </si>
  <si>
    <t>decentralized cloud storage system that usages Blockchain technology
the encoded files were transfer to the Interplanetary File System (IPFS)
DO use smart contracts for blockchain-based transactions
the DO selects an AES key; Ken secret encryption key is delivered... interpolated with A (Chebyshev parameter)</t>
  </si>
  <si>
    <t>this paper proposes a blockchain-based patient-centered medical account chain ... We use a hybrid encryption system, combining symmetric and asymmetric methods, to secure EMR ... The encrypted EMR is stored in the InterPlanetary File System (IPFS) cluster ... the proxy re-encryption algorithm reduces computational overhead on the patient's side ... a personal smart contract account for the patient.</t>
  </si>
  <si>
    <t>this paper offers a consortia blockchain-based method for exchanging EIT data ... Additionally, a combination of blockchain and InterPlanetary File System (IPFS) distributed storage technology is utilized ... The EIT data sharing system employs proxy re-encryption (PRE) technology to enforce stringent access control measures ... A smart contract is used to automatically track down the rogue node.</t>
  </si>
  <si>
    <t>For access control, attribute-based control (ABAC), Hyperledger Fabric, and the interplanetary file system (IPFS) were used, with four kinds of access control contracts deployed on blockchain to coordinate and implement access policies. Additionally, a lightweight, certificateless authentication protocol was proposed to minimize the disclosure of identity information.
the DO executes SHA256(DataID||ID_DO) to generate the data hash (hashdata).
The system selects the elliptic curve cyclic groups G0 and G1.</t>
  </si>
  <si>
    <t>Blockchain, characterized by its decentralized, transparent, and tamper-proof transaction records.
Smart contracts on the blockchain govern data access.
the actual data content is not stored on the blockchain but is instead linked via hashes to InterPlanetary File System (IPFS).
Data transmitted and stored within the system undergoes encryption with a security strength of AES-256.</t>
  </si>
  <si>
    <t>The proposed framework integrates the immutability and decentralized nature of blockchain with advanced cryptographic techniques to ensure the confidentiality, integrity and availability of EHR.
A hybrid cryptographic technique comprising the advanced encryption standard (AES), elliptic curve integrated encryption scheme (ECIES) and elliptic curve digital signature algorithm (ECDSA) is employed in this research to achieve privacy preservation and secure EHR sharing.
The EHR data are stored in an InterPlanetary File System (IPFS) which is encrypted using a hybrid cryptographic algorithm.
The patient-centric access control is designed using blockchain-based smart contracts along with the ECIES and ECDSA algorithms.</t>
  </si>
  <si>
    <t>We propose an online/offline encryption and verifiable outsourced decryption CP-ABE scheme... Smart contracts are the executable code deployed on blockchain... We implement the proposed PCT-DA system within JPBC library.</t>
  </si>
  <si>
    <t>Countermeasures for AM systems include authentication, watermarking, obfuscation, cryptographic techniques, improved software checks, anomaly detection, and improved process monitoring.
A deep learning (DL) method was presented to find the hardware Trojan in the production and assembly stages of PCBs for protecting the electronic supply chain.
Side-channel monitoring and analysis have been utilized to discover AM part/process changes.
Embedding identification code inside a part has been explored.</t>
  </si>
  <si>
    <t>The article describes distinct approaches to steganography divided into two categories: format-based and data-based.</t>
  </si>
  <si>
    <t>We adopt AES as our symmetric key encryption algorithm to encrypt original documents</t>
  </si>
  <si>
    <t>The encryption algorithm proposed in our study is called Securecipher.
The SFS is essentially a Virtual File System (VFS) enhanced with security methodologies.
The Dokan tool has been employed for the development of the VFS.
In this study, we introduce a key generation mechanism based on context challenge resolution.
The proposed marking mechanism is incorporated into the file without changing its size, using the Huffman Code.</t>
  </si>
  <si>
    <t>AguHyper utilizes Hyperledger Fabric and the InterPlanetary Distributed File System (IPFS). Hyperledger Fabric establishes the blockchain network, while IPFS manages the off-chain storage of encrypted data, with hash values securely stored within the blockchain.
The Blockchain layer comprises three types of smart contracts: participantCreation contract, assetCreation contract, and dataSharing contract.
The experimental setup incorporates CouchDB and the Raft consensus mechanism, enabling a thorough comparison of system performance against existing studies in terms of throughput and latency.</t>
  </si>
  <si>
    <t>Furthermore, the original EMRs are stored on the interplanetary file system (IPFS). Permission delegation uses smart contracts and proxy re-encryption technology. Attribute-based encryption, which offers fine-grained management of access, is used to guarantee data security. Blockchain is also utilized to accomplish immutability and traceability.
Lastly, the Ethereum test chain is used to assess and put the suggested method into practice.</t>
  </si>
  <si>
    <t>Transactions are executed in the Ethereum platform through smart contracts written in the Solidity programming language.
The Interplanetary File System (IPFS) is incorporated with the proposed system to store large medical reports in the cloud storage.
A one-way hash function, SHA-256, is used to encrypt medical data.</t>
  </si>
  <si>
    <t>Cybersecurity incident become more and more hardened with obfuscation techniques such as steganography.
To create the stego images from the cover data, we use the 4 exemplary chosen stego tools of f5-steg (https://github.com/LucasVanHaaren/f5-steg visited 27/02/2024, unversioned), steghide V 0.5.1 (https://github.com/StegHigh/steghide visited 27/02/2024), jsteg V 0.3.0 (https://github.com/lukechampine/jsteg/releases visited 27/02/2024) and outguess V 0.4 (https://github.com/resurrecting-open-source-projects/outguess visited 27/02/2024).</t>
  </si>
  <si>
    <t>a bash script was developed and appended to the document. Regshot was used to take two snapshots and compare them. Validate results and registry shots hash value with HashCalc.</t>
  </si>
  <si>
    <t>It has been demonstrated that technologies and methods of intelligent data analysis (IDA) in the educational domain, particularly based on the analysis of digital traces (DT) of students, offer substantial opportunities for analyzing student activities.
Additionally, a model based on cluster analysis methods has been proposed, which may prove beneficial for analyzing the registration logs of systemic processes within the university's DEE.
Let's consider this case using the Splunk platform, which will help reveal hidden connections between logs and create a "profile of the university DEE user."</t>
  </si>
  <si>
    <t>With a key size of 256 bits, the data is encrypted using SHA 256, creating public and private keys for further protection.
Utilizing a private permissioned blockchain framework Hyperledger Fabric Version 2.0 in this case the research takes advantage of the special privacy characteristics that blockchain technology offers.</t>
  </si>
  <si>
    <t>Solidity is a programming language used to write smart contracts on blockchain platforms like Ethereum; cryptographic techniques, decentralized consensus processes, and encrypted blockchain technology; it is encrypted using a randomly generated encryption key</t>
  </si>
  <si>
    <t>Ciphertext policy attribute-based encryption (CP-ABE) is a potential solution to security sharing issues since it offers one-to-many encryption and fine-grained access control.
Secondly, the Blockchain and InterPlanetary File System (IPFS) frameworks perform the audit authentication and store the ciphertext, policy, and public keys to avoid tampering with shared data.
an auditable smart contract based on blockchain is proposed to prevent user denial.
a tracing algorithm based on white-box traceability is developed.</t>
  </si>
  <si>
    <t>we use blockchain and transaction positioned Merkle tree (TP-Merkle tree)
the data of Merkle tree could be outsourced to IPFS for further reducing storage cost
H(·) is a hash function, for example using SHA256 hash function
the smart contract accomplishes audits based on the uploaded data</t>
  </si>
  <si>
    <t>In this research, the Improved Rivest-Shamir Adleman (IRSA) approach is proposed for multi-cloud security to protect confidential data.
AWS S3 is utilized to allow users to retrieve and store any amount of data at any time.
Initially, the master-slave chaotic synchronization system is employed to acquire identical random signals in the transmitter and receiver.</t>
  </si>
  <si>
    <t>we adopted the Hyperledger Fabric consortium BC, which preserves the data security and privacy of the proposed scheme.
Additionally, we use a distributed interplanetary file system (IPFS) to enhance the scalability of the proposed scheme.
We embraced the advanced encryption standard (AES) algorithm to encrypt MSC data. Next, we integrated RBAC and fine-grained ABAC through smart contracts to prevent unauthorized access in an MSC environment.</t>
  </si>
  <si>
    <t>We use cryptographic techniques for secure and fine-grained delegation and smart contracts to enable decentralized and reliable delegation.
Firstly, we adopt the multi-hop identity-based conditional proxy re-encryption scheme to achieve fine-grained permissions delegation securely.
each delegatee who receives the permissions can use the BBS+ signature-based scheme to confirm the legitimacy of data sources.
The graph's security relies on multiple auditors who perform distributed ElGamal encryption on the authorization information.
We established an HLF platform using Hyperledger Fabric v2.4, which consists of two organizations, Org1 and Org2.</t>
  </si>
  <si>
    <t>Through cryptographic hashing and decentralized consensus, blockchain enhances data security, making it difficult for malicious actors to tamper with audit logs
We also integrate Purpose-Based Access Control (PBAC) alongside smart contracts
the smart contract for compliance auditing is written in Solidity version 0.8.18</t>
  </si>
  <si>
    <t>To ensure the security of the watermark, RSA encryption algorithm was used to encrypt the watermark information... the fruit fly optimization algorithm is used to balance the relationship between the imperceptibility and robustness of the watermark... DT CWT frequency domain transform... reference sharing mechanism... composite redundant character mapping... Digital watermarking technology... an important branch in the field of information hiding technology.</t>
  </si>
  <si>
    <t>The secure storage of supervision data is achieved by combining it with the IPFS (InterPlanetary File System), reducing the storage pressure of on-chain data.
Then, CP-ABE (Ciphertext Policy Attribute Based Encryption) is combined with a data storage framework to ensure the privacy, security, and reliability of supervisory data during the sharing process.
The smart contract used is written in Solidity language</t>
  </si>
  <si>
    <t>Using the Business Process Model and Notation, this investigation explores data governance to counter CI-related hybrid threats. | The Digital Twin concept facilitates real-time monitoring and scenario simulations, improving the organization's capacity to identify and mitigate security threats proactively. | Essential to this process is the continuous monitoring of network activities, log analyses, and intrusion detection systems, which are pivotal in identifying attack signatures, file or configuration changes, and suspicious activities.</t>
  </si>
  <si>
    <t>We choose the Advanced Encryption Standard (AES) algorithm for this process. We introduce the concept of image steganography for document digital watermarking, and use RGB information of characters as the hidden carrier. We designed an algorithm that combines the chaos theory to insert the watermark... we employ the Logistic map as our chaos algorithm.</t>
  </si>
  <si>
    <t>we are the first to evaluate several deep learning technologies, such as an object detection technique, image classification, image captioning technique, for the purpose of detecting censored objects in social media data</t>
  </si>
  <si>
    <t>During the secure storage phase, a modified version of the blowfish technique is suggested for data encryption. The Kookaburra optimization algorithm is utilized for obtaining the optimal key. Introducing Proxy for re-encryption, here the key from the data owners is multiplied with Kronecker product to get the final encoded key, which is provided to the data user.</t>
  </si>
  <si>
    <t>By integrating Web 3.0, blockchain, privacy computing, and relevant cryptographic technologies, a secure on-chain method for sharing medical privacy data based on ciphertext retrieval and secure multi-party computation is proposed.</t>
  </si>
  <si>
    <t>Blockchain is a distributed database technology that records and verifies data transactions in systems in a decentralized, immutable, and highly secure manner
Content creators can share or price their own content through smart contracts
the actual content is stored in the distributed storage system of an interstellar file system (InterPlanetary File System, IPFS)
the data element is stored in the form of blocks and encrypted using cryptographic technology</t>
  </si>
  <si>
    <t>an innovative approach is proposed that integrates blockchain, digital signature, and blind watermarking.
Given the advantages of the ECDSA (Elliptic Curve Digital Signature Algorithm) [23], including small key size, short signature generation time, and fast computation speed, this paper adopts ECDSA for digital signature generation and verification. At the same time, this paper implements the embedding and extraction of watermark information based on the Discrete Wavelet Transform-Discrete Cosine Transform-Singular Value Decomposition (DWT-DCT-SVD) blind watermarking algorithm.
a dual-layer Distributed Hash Table (DHT) indexing structure is proposed.
Smart contracts deployed on the blockchain include functions such as user registration, information uploading, and signing.</t>
  </si>
  <si>
    <t>The system makes use of Ethereum blockchain technology/network.
The smart contracts were created with the solidity programming language and the combination of truffle and ganache.
The Interplanetary File System (IPFS) is used to store decryption keys, which is a public key for a doctor.
MongoDB is used to store patient data.</t>
  </si>
  <si>
    <t>The suggested system's methodology stores and hashes data using Ethereum smart contracts and consensus mechanisms. Following data mining, the uploaded data will be verified and saved in the Interplanetary File System with unique content identifiers. Its foundation is made up of cryptographic hashes, which are conveniently kept on a blockchain.</t>
  </si>
  <si>
    <t>perform a discrete cosine transform on them to obtain frequency coefficients. Boundary Artifact Search Module (BASM) and Frequency Domain Artifact Mining Module (FAMM) are the main components. ResNet152 was used as the backbone of the BFFNet network.</t>
  </si>
  <si>
    <t>Various techniques for storing medical images on a blockchain network are compared including PACS (Picture Archiving and Communication System), IPFS (Interplanetary File System), and off-chain storage with hash referencing methods.
A distributed ledger uses consensus techniques to maintain data security and consistency across several network nodes, working as a decentralized database.
it ensures data integrity, redundancy, and accessibility through efficient and distributed data storage, retrieval, and sharing over a worldwide network of nodes using cryptographic hash functions.
blockchain network with distributed ledger and smart contract functionality</t>
  </si>
  <si>
    <t>This study introduces DataSafe, a copyright protection scheme that combines physical unclonable functions (PUFs) and blockchain technology.
we employ the Elliptic Curve Digital Signature Algorithm (ECDSA) to sign ctm_AB with a private key that is stored securely on the authenticated device... we opt for the Least Significant Bit (LSB) watermark embedding technique.
We employed go-ethereum, a Golang-based implementation of the Ethereum protocol, as the foundational layer of our blockchain... These negotiated terms are then documented within a smart contract, which is subsequently deployed onto the blockchain.</t>
  </si>
  <si>
    <t>Firstly, the Interplanetary File System is combined with consortium blockchain, which forms a hybrid storage scheme of EHR, this technology effectively improves data security, privacy protection, and operational efficiency. Secondly, the model combines unidirectional multi-hop conditional proxy re-encryption based on type and identity with distributed key generation technology to achieve secure EHR sharing with fine grained control. A dynamic Byzantine fault-tolerant algorithm based on reputation and clustering is then proposed to solve the problems of arbitrary master node selection, high latency and low throughput of PBFT. IPFS distributed storage architecture and blockchain's smart contracts can effectively reduce the cost of data storage and management.</t>
  </si>
  <si>
    <t>We conducted our experiments using Hyperledger Fabric (HLF) version 2.4, an enterprise consortium blockchain framework.
The NFT for patient records was implemented using the Go programming language within the HLF network's chain code directory.
Smart contracts are utilized to automate health data sharing.
Docker Engine version 24.0.5 and Docker Composer version 1.29.2 are used in blockchain development, providing the development environment to set up the container and docker image on the virtual machine.</t>
  </si>
  <si>
    <t>We include cryptographic operations into our method using Pairing Based Cryptography Library (PBC)</t>
  </si>
  <si>
    <t>Distributed Ledger Technology (DLT) forms the bedrock of our system, ensuring data integrity and tamper resistance. Smart contracts automate access control, granting precise content control to users.
The project leverages the cloud, specifically the Interplanetary File System (IPFS), for storing files.
Solidity, a programming language tailored for writing smart contracts, is employed in crafting the file-sharing system, significantly enhancing security and operational efficiency. The implementation utilizes Hardhat, offering a streamlined approach for deploying and testing smart contracts.</t>
  </si>
  <si>
    <t>the research adopts Advanced Encryption Standard encryption algorithm and introduces Rivest-Shamir-Adleman to improve it, and applies it to construct an embedded online teaching platform.
The study used the Java Server Pages (JSP) framework as the system design for the online teaching platform... the back-end logic is processed using JSP and Java Servlet... the study uses Tomcat 5.0 as the Web server... SQL Server 2000 is used as the background database of the platform, and Java Bean... the scripting language used is JavaScript, and with the help of Photoshop CS and Flash 5.0.</t>
  </si>
  <si>
    <t>Faced with these challenges mentioned above, blockchain was designed to transport digital assets without the need for trusted third parties to certify operations performed in the scheme.
These contracts automate functional requirements and inherit the immutability feature from blockchain.
(iii) Merkle Tree. It is a cryptographic procedure that dually groups transactions using hash functions.
The information processed by the blockchain and IPFS (InterPlanetary File System ) is distributed between the nodes to store immutable health records [2].</t>
  </si>
  <si>
    <t>Leveraging blockchain technology, smart contracts, Decentralized Identifiers (DIDs) and InterPlanetary File System (IPFS), the model facilitates decentralized authentication and authorization.
as a proof of concept, we implemented the proposed architecture on a polygon blockchain and integrate the walt.id API for DID generation.
records are stored on IPFS, with corresponding hashes stored on the blockchain.
Blockchain technology: is a decentralized and immutable ledger system that records transactions across a network of computers. Its key features include transparency, security through cryptography, and the absence of a central authority.</t>
  </si>
  <si>
    <t>Blockchain is a decentralized, ordered data storage system utilizing peer-to-peer networks with cryptography. IPFS is a decentralized file storage system enabling secure storage through hashing processes. Smart contract is implemented using Solidity programming language and employs the Truffle Framework. Hyperledger Besu is employed as the private blockchain platform using the IBFT2.0 consensus.</t>
  </si>
  <si>
    <t>This technology uses the Hyperledger Fabric: where a permissioned blockchain system solution for storing and exchanging medical records can be found... Hospital peers are deployed as Docker containers running the Hyperledger Fabric peer, orderer, and CA components. The backend logic and smart contracts are implemented using JavaScript.</t>
  </si>
  <si>
    <t>The proposal suggests implementing a secure and decentralized system for managing medical records using Hyperledger Fabric blockchain technology and IPFS.
it is proposed to use Smart contracts to automate processes and data management.
it is necessary that all the information to be entered be standardized through Optical Character Recognition (OCR).
The result was that the tool could not interpret the medical records because we encrypted the data on the client side.</t>
  </si>
  <si>
    <t>The suggested method utilizes the Ethereum platform to create a blockchain-based system while employing hybrid Attribute-Based Encryption (ABE) to store Electronic Health Records (EHRs) securely. Storing EHRs on Storj, a decentralized storage solution. Patients set access policies and share hashes with viewers: GrantPermission:P x Address V x Hash -&gt; SmartContract.</t>
  </si>
  <si>
    <t>Because it is the most popular, we use the Ethereum make the system more efficient.
Securely transmitted to the cloud, the data stored in that specific blockchain is protected by Modified Advanced Encryption Standard (MAES).
The doctor then creates a smart contract on the blockchain, where he stores a digital signature to verify the message's authenticity.</t>
  </si>
  <si>
    <t>To overcome these issues, this paper proposes a novel Quadratic Interpolation-based Brownian Motion-Double Elliptic Curve Cryptography (QI-BM-DECC) in Hyper-Ledger Blockchain (HLB) with Inter-Planetary File System (IPFS).
The IPFS, which could store large files and could be efficiently managed, is a distributed file storage system.
Here, hashed access policy is created for smart contracts.
the attributes are selected with the Kullback Libler Divergence Optimization Algorithm (KLD-DMOA).</t>
  </si>
  <si>
    <t>conceptual authorization model integrating MAC/DAC/RBAC, trust management and DRM; reference monitors; ACL/capability and credit-based authorization rules</t>
  </si>
  <si>
    <t>consortium blockchain; Solidity smart contracts; public-key cryptography; bilinear pairing; BLAKE3 hashing; Merkle tree verification; on-chain logging / off-chain computation; cloud storage</t>
  </si>
  <si>
    <t>Trusted computing (TCG/TPM); sealed/protected storage; attestation identity keys; non-migratable cryptographic keys</t>
  </si>
  <si>
    <t>guilt probability, distribution model, file allocation plan</t>
  </si>
  <si>
    <t>cryptography, digital watermarking, use-control via virtual machine and digital container</t>
  </si>
  <si>
    <t>Ethereum smart contracts; blockchain ledger; cryptographic hashing</t>
  </si>
  <si>
    <t>blockchain, smart contracts, cryptographic primitives/keys</t>
  </si>
  <si>
    <t>Hyperledger Fabric permissioned blockchain; Merkle tree hashing; Chainpoint timestamped proof; membership service identity</t>
  </si>
  <si>
    <t>Ethereum, IPFS, smartcontract, encryption, asymmetric key, symmetric key, schema.org, JSON-LD</t>
  </si>
  <si>
    <t>blockchain; smart contracts; cryptography</t>
  </si>
  <si>
    <t>smart contracts; CP-ABE; P-MOD; AES; Ethereum</t>
  </si>
  <si>
    <t>Ethereum smart contracts; IPFS distributed file system; cryptographic hashes</t>
  </si>
  <si>
    <t>AES-256, AES-128, RSA, SHA-3, Digital Watermarking, DWT, SVD, DCT</t>
  </si>
  <si>
    <t>blockchain; smart contracts; encryption, proxy re-encryption, SHA-256, ElGamal; Ethereum, Solidity</t>
  </si>
  <si>
    <t>blockchain, Federated cloud, Cryptography, Access control, Smart contracts, Amortized analysis, GPS</t>
  </si>
  <si>
    <t>Ethereum; ECC; AES-128; SHA-256, SHA-3; smart contract</t>
  </si>
  <si>
    <t>blockchain; smart contracts on Ethereum; IPFS distributed storage; proxy re-encryption; zero-knowledge proofs (ZK-SNARKs); AES-256 symmetric encryption</t>
  </si>
  <si>
    <t>Enigma (secure multi-party computation), blockchain, secret/smart contracts, data split across nodes</t>
  </si>
  <si>
    <t>Ethereum blockchain, proof of authority, AES-256, Diffie-Hellman, IPFS, smart contracts</t>
  </si>
  <si>
    <t>Permissioned Ethereum blockchain; Smart contracts; IPFS distributed storage; symmetric/asymmetric cryptography; AES encryption; biometric (fingerprint) encryption</t>
  </si>
  <si>
    <t>blockchain, IPFS, smart contracts, symmetric key encryption</t>
  </si>
  <si>
    <t>Hyperledger blockchain, Attribute-based Encryption (CP-ABE)
chaincode, smart contracts
Hyperledger Composer</t>
  </si>
  <si>
    <t>blockchain, distributed ledger; smart contracts, Solidity, Ethereum; encryption, hashing, cryptography</t>
  </si>
  <si>
    <t>smart contracts; CP-ABE attribute-based encryption; hierarchical multi blockchain; Ethereum / Proof of Stake; Docker; Kubernetes</t>
  </si>
  <si>
    <t>Ethereum, smart contracts; proxy re-encryption; IPFS; trusted oracles, reputation system</t>
  </si>
  <si>
    <t>blockchain; smart contracts; trusted execution environment; Intel SGX; BLS multisignature</t>
  </si>
  <si>
    <t>permissioned blockchain (Hyperledger); Docker containers; FogFlow orchestration</t>
  </si>
  <si>
    <t>SC-ABSE; CP-ABE; SSE; AES; smart contracts; IPFS; blockchain; AVISPA</t>
  </si>
  <si>
    <t>blockchain; cryptography (RSA, digital signatures)</t>
  </si>
  <si>
    <t>blockchain
AES symmetric encryption
Elliptic Curve Diffie-Hellman
smart contract
IPFS</t>
  </si>
  <si>
    <t>Hyperledger Fabric; OAuth 2.0; cryptographic techniques</t>
  </si>
  <si>
    <t>K-anonymity, searchable encryption; Hyperledger Fabric blockchain; smart contract chaincode; ABAC</t>
  </si>
  <si>
    <t>Hyperledger Fabric; consortium blockchain; IPFS; symmetric encryption; chaincode</t>
  </si>
  <si>
    <t>Hyperledger Fabric consortium blockchain; CP-ABE attribute-based encryption; IPFS off-chain distributed storage</t>
  </si>
  <si>
    <t>Hyperledger Fabric, Hyperledger Composer, OrbitDB, IPFS, encryption, hash values, smart contracts, chaincode</t>
  </si>
  <si>
    <t>Hyperledger fabric, on-chain hashes
IPFS off-chain encrypted storage
smart contracts
cryptographic techniques</t>
  </si>
  <si>
    <t>blockchain; IPFS; ALE lightweight encryption; smart contracts</t>
  </si>
  <si>
    <t>CP-ABE; proxy re-encryption; IPFS; blockchain, PoA; smart contracts</t>
  </si>
  <si>
    <t>CP-ABE
consortium blockchain / Ethereum
IPFS
AES encryption
smart contracts</t>
  </si>
  <si>
    <t>Hyperledger Sawtooth; IPFS distributed storage; public-key cryptography</t>
  </si>
  <si>
    <t>blockchain
Ethereum, PoA
proxy re-encryption
IPFS
smart contracts</t>
  </si>
  <si>
    <t>blockchain; smart contracts; SSI/DID/VC/ZKP cryptography; Docker containerisation</t>
  </si>
  <si>
    <t>IPFS storage; smart contracts (Ethereum/Solidity); CP-ABE and proxy re-encryption (CP-PRABE); blockchain</t>
  </si>
  <si>
    <t>blockchain; smart contracts; RBAC/ABAC access control; Ethereum/Solidity; multi-agent systems</t>
  </si>
  <si>
    <t>Hyperledger Fabric; IPFS; ERC-721; NFT; Docker; Apache CouchDB</t>
  </si>
  <si>
    <t>Ethereum, Smart Contracts, SHA256 digital signature, IPFS</t>
  </si>
  <si>
    <t>hybrid blockchain, smart contracts, data encryption</t>
  </si>
  <si>
    <t>Hyperledger Fabric, IPFS, Smart Contracts, Docker, Kafka, Go</t>
  </si>
  <si>
    <t>blockchain
RFSVM
cryptographical security; ECC
IPFS
Docker; smart contracts</t>
  </si>
  <si>
    <t>ABE-SD, Hyperledger Fabric, smart contracts (VPSC, VSSC), Java</t>
  </si>
  <si>
    <t>dual-blockchain (PoW/Hotstuff); TAKA protocol; bilinear maps; aggregate signature; Merkle Patricia Trie; smart contracts</t>
  </si>
  <si>
    <t>zero watermarking, oblivious transfer, blockchain, smart contract, IPFS, trusted execution environment</t>
  </si>
  <si>
    <t>blockchain; smart contracts; ALSH, SSE; commutative encryption watermarking; IPFS; SGX; Tardos code</t>
  </si>
  <si>
    <t>blockchain; asymmetric cryptography; smart contracts; IPFS distributed file system</t>
  </si>
  <si>
    <t>bilinear maps, cryptographic hash functions, signature transformation</t>
  </si>
  <si>
    <t>AES encryption
hybrid (symmetric + asymmetric) encryption
AWS CloudTrail, AWS Config, AWS CloudWatch monitoring</t>
  </si>
  <si>
    <t>blockchain, IPFS, secret sharing algorithm
secret sharing algorithm
IPFS
smart contracts</t>
  </si>
  <si>
    <t>blockchain, SHA256, Merkle tree, Hyperledger, smart contracts, big data</t>
  </si>
  <si>
    <t>semantic analysis, SM4 encryption, Word2Vec, CBOW, Skip-Gram, OFD</t>
  </si>
  <si>
    <t>Hyperledger Fabric consortium blockchain; AES local encryption; Identity Mixer zero-knowledge proof; IPFS off-chain storage; smart contracts for access control</t>
  </si>
  <si>
    <t>blockchain, CPABE, zero-knowledge proof, smart contracts, IPFS</t>
  </si>
  <si>
    <t>Semantic web / RDF; extends Data Privacy Vocabulary (DPV) with DCMI and Schema.org metadata</t>
  </si>
  <si>
    <t>non-fungible tokens
blockchain
IPFS
symmetric encryption
smart contracts</t>
  </si>
  <si>
    <t>AES-ECC, Merkle Hash Tree, SHA-256, Blockchain</t>
  </si>
  <si>
    <t>CORDA blockchain, smart contracts
Weka, random forest, Machine Learning
secured socket layer, cryptographic keys exchange</t>
  </si>
  <si>
    <t>blockchain
IPFS
Hyperledger Fabric / ABAC
public-private key encryption</t>
  </si>
  <si>
    <t>blockchain; smart agreement / smart contracts; AES; Chebyshev polynomial; IPFS</t>
  </si>
  <si>
    <t>blockchain/Ethereum; smart contracts; hybrid encryption; proxy re-encryption; IPFS</t>
  </si>
  <si>
    <t>steganography, image steganography embedding algorithms</t>
  </si>
  <si>
    <t>consortium blockchain, IPFS distributed storage, proxy re-encryption, bilinear pairing/hash functions, smart contract tracing</t>
  </si>
  <si>
    <t>Hyperledger Fabric, Smart contracts, IPFS, ABAC, Python, elliptic curve cryptography, SHA256, certificateless authentication protocol.</t>
  </si>
  <si>
    <t>blockchain; smart contracts; IPFS; AES-256 encryption</t>
  </si>
  <si>
    <t>blockchain, Cryptography
AES, ECIES, ECDSA
IPFS
smart contracts</t>
  </si>
  <si>
    <t>CP-ABE, Smart Contracts, Hash Functions, Blockchain, JPBC, AES</t>
  </si>
  <si>
    <t>authentication, watermarking, cryptographic techniques
deep learning
side-channel monitoring
identification code embedding</t>
  </si>
  <si>
    <t>Searchable encryption, AES, SHA-256, Time-enabled-OXT, inverted index, proxy re-encryption</t>
  </si>
  <si>
    <t>encryption algorithm, virtual file system, Dokan, context-based key generation, Huffman Code</t>
  </si>
  <si>
    <t>Hyperledger Fabric, IPFS, smart contracts, CouchDB, Raft, peer nodes / organizations</t>
  </si>
  <si>
    <t>Ethereum blockchain, smart contracts (Solidity), IPFS distributed file system, SHA-256 cryptographic hashing</t>
  </si>
  <si>
    <t>Open-source stego tools (f5-steg, steghide, jsteg, outguess), forensic analysis tools</t>
  </si>
  <si>
    <t>bash scripting, Regshot, Windows CMD, VMware Workstation, HashCalc</t>
  </si>
  <si>
    <t>SHA 256 encryption, Hyperledger Fabric, public and private keys</t>
  </si>
  <si>
    <t>CP-ABE
Blockchain, IPFS
Smart Contracts
white-box traceability</t>
  </si>
  <si>
    <t>IRSA encryption; RSA public-key cryptosystem; chaotic synchronization; AES-256; AWS S3 distributed storage; file splitting across clouds</t>
  </si>
  <si>
    <t>Hyperledger Fabric, smart contracts, multi-hop IBCPRE, BBS+ signature, distributed ElGamal encryption, Rust, Go</t>
  </si>
  <si>
    <t>blockchain; smart contracts; cryptographic hashing; Solidity; Ethereum</t>
  </si>
  <si>
    <t>RSA encryption; digital watermarking; DT CWT, SVD, fruit fly optimization; reference sharing, redundant character mapping; information hiding</t>
  </si>
  <si>
    <t>BPMN process modeling; Digital Twin virtual replica; intrusion detection systems (IDS); Infosec dashboards; ENGAGE CSIM / CAS conceptual model</t>
  </si>
  <si>
    <t>AES encryption, image steganography, LSB embedding, chaos theory, Logistic map, digital watermarking</t>
  </si>
  <si>
    <t>deep learning, object detection, image classification, image captioning, YOLOv5, Faster R-CNN, CNN, BLIP</t>
  </si>
  <si>
    <t>Modified Blowfish; KOA; Kronecker product proxy re-encryption</t>
  </si>
  <si>
    <t>blockchain, digital signature, blind watermarking, ECDSA, DWT-DCT-SVD, IPFS distributed file system, dual-layer DHT, smart contracts</t>
  </si>
  <si>
    <t>Ethereum blockchain, Smart Contracts, Solidity, Truffle, Ganache, IPFS, MongoDB, decryption/public keys</t>
  </si>
  <si>
    <t>Ethereum blockchain, smart contracts, IPFS, consensus algorithms (Proof of Identity, Proof of Work), cryptographic hashing and encryption</t>
  </si>
  <si>
    <t>DCT, edge detection, frequency domain analysis, ResNet152</t>
  </si>
  <si>
    <t>blockchain, distributed ledger, smart contracts
IPFS, PACS, off-chain storage
cryptographic hash functions</t>
  </si>
  <si>
    <t>consortium blockchain; IPFS; proxy re-encryption; distributed key generation; DRKPBFT consensus; smart contracts</t>
  </si>
  <si>
    <t>Hyperledger Fabric, NFTs, smart contracts, Docker, Go, Caliper</t>
  </si>
  <si>
    <t>proxy re-signatures, Pairing Based Cryptography</t>
  </si>
  <si>
    <t>blockchain, smart contracts, cryptography, IPFS</t>
  </si>
  <si>
    <t>blockchain, Smart Contracts, DIDs, IPFS
Smart Contracts
DIDs, Walt.id, SSI
IPFS, content-addressing, cryptographic hashes</t>
  </si>
  <si>
    <t>blockchain; Hyperledger Besu private blockchain; IPFS Cluster decentralized storage; Solidity smart contracts; cryptographic hashing.</t>
  </si>
  <si>
    <t>Hyperledger Fabric permissioned blockchain; smart contracts (chaincode); Docker containers</t>
  </si>
  <si>
    <t>Hyperledger Fabric, IPFS, smart contracts
IPFS
OCR
client-side encryption</t>
  </si>
  <si>
    <t>Ethereum, IPFS, AES-256 encryption, smart contracts</t>
  </si>
  <si>
    <t>Ethereum blockchain; hybrid attribute-based encryption (ABE); Storj decentralized storage; smart contracts for access control</t>
  </si>
  <si>
    <t>Ethereum blockchain; modified AES (MAES) encryption; smart contracts</t>
  </si>
  <si>
    <t>QI-BM-DECC, Hyperledger Blockchain, IPFS, Smart contracts, KLD-DMOA</t>
  </si>
  <si>
    <t>Conceptual authorization model (MAC/DAC/RBAC, trust management, DRM)</t>
  </si>
  <si>
    <t>Blockchain, Smart Contracts, Cryptography, Distributed File System</t>
  </si>
  <si>
    <t>Watermarking, Use-control, Cryptography, Virtual Machine</t>
  </si>
  <si>
    <t>Cryptography, Watermarking</t>
  </si>
  <si>
    <t>Privacy-preserving computation, Blockchain, Smart Contracts, Distributed File System</t>
  </si>
  <si>
    <t>Blockchain, Cryptography, Smart Contracts, Containerization and orchestration</t>
  </si>
  <si>
    <t>Blockchain, Smart Contracts, Cryptography, Trusted Platform Module</t>
  </si>
  <si>
    <t>Blockchain, Smart Contracts, Distributed File System, Machine Learning</t>
  </si>
  <si>
    <t>Cryptography, Federated learning</t>
  </si>
  <si>
    <t>Cryptography, Blockchain, Distributed File System, Smart Contracts</t>
  </si>
  <si>
    <t>Blockchain, Cryptography, Docker-based deployment</t>
  </si>
  <si>
    <t>Blockchain, Smart Contracts, Distributed File System, Containerisation &amp; Orchestration</t>
  </si>
  <si>
    <t>Blockchain
Machine Learning
Cryptography
Distributed File System
Smart Contracts</t>
  </si>
  <si>
    <t>Cryptography, Blockchain, Smart Contracts, Distributed File System, Steganography</t>
  </si>
  <si>
    <t>Blockchain, Cryptography, Smart Contracts, Distributed File System, Digital Watermarking, Trusted Platform Module</t>
  </si>
  <si>
    <t>Blockchain, Cryptography, Smart Contracts, Big Data Analytics</t>
  </si>
  <si>
    <t>Blockchain, Distributed File System, Machine Learning, Smart Contracts</t>
  </si>
  <si>
    <t>NFT, Blockchain, Distributed File System, Cryptography, Smart Contracts</t>
  </si>
  <si>
    <t>Blockchain, Machine Learning, Cryptography</t>
  </si>
  <si>
    <t>Cryptography, Distributed File System, Smart Contracts, Blockchain</t>
  </si>
  <si>
    <t>Cryptography
Machine Learning
Side Channel Analysis
Watermarking</t>
  </si>
  <si>
    <t>Cryptography, Steganography, Conceptual Model Only</t>
  </si>
  <si>
    <t>Blockchain, Distributed File System, Smart Contracts, Consensus and Database</t>
  </si>
  <si>
    <t>Blockchain, Smart Contracts, Distributed File System, Cryptography</t>
  </si>
  <si>
    <t>Machine Learning, Infosec</t>
  </si>
  <si>
    <t>Cryptography; Distributed File System; Chaotic Synchronization</t>
  </si>
  <si>
    <t>Blockchain, Smart Contracts, Self-Sovereign Identity, Distributed File System</t>
  </si>
  <si>
    <t>Blockchain, Smart Contracts, Containerisation &amp; Orchestration</t>
  </si>
  <si>
    <t>Blockchain, Smart Contracts, Distributed File System, Optical Character Recognition, Cryptography</t>
  </si>
  <si>
    <t>Cryptography, Blockchain, Distributed File System, Smart Contracts, Machine Learning</t>
  </si>
  <si>
    <t>data store files may be copied from nodes and attacked offline
system state data consisting of open files and network connections</t>
  </si>
  <si>
    <t>IoT sensors are used to gather patient data, like temperature, heart rate, and oxygen saturation levels, which are then safely sent via Postman API to a private permissioned blockchain.
The database provides a consolidated location for patient records and provides an orderly and structured method of storing them.</t>
  </si>
  <si>
    <t>Data types Assets: Health Data, Smart Car Data, Smart Meter Data, Surveillance Data, Financial Transactions... Private data collection... stored in a private database (a.k.a sideDB)...</t>
  </si>
  <si>
    <t>Protect patients' medical data via encryption security algorithms. The default permissions include the patient's DID, the off-chain URL medical data stored in the F2C computing, AR's role, and authorized operation. We publish all access control policies according to the user-role assignments in a smart contract deployed on blockchain.</t>
  </si>
  <si>
    <t>storing vast medical data, such as patient medical history, laboratory tests, X-rays, and MRIs... build the corresponding keyword index and upload the result of the ciphertext attached with an index to the IPFS storage.</t>
  </si>
  <si>
    <t>Electric cars from different manufacturers produce data of various sorts, such as GPS location, battery status, mileage counting, and speed. The produced data may contain personal data belonging to car owners.</t>
  </si>
  <si>
    <t>secure control of personal data; processing patient medical health data; permissible actions on their personal health information</t>
  </si>
  <si>
    <t>Electronic Medical Records (EMR) contain the patient’s disease details, examination records, medication records and other related information, which is an important basis for medical diagnosis and treatment.
In the current blockchain, large files such as videos, pictures, and tables cannot be directly stored, and EMR often contain these kinds of large files.
The structure of the EMR is a key-value pair in JSON format. If there is a medical file (such as X-ray, or CT-scan) in the medical record</t>
  </si>
  <si>
    <t>the EMR will be stored in the provider's database... All logs details in addition to the record ownership metadata will be added to the chain.</t>
  </si>
  <si>
    <t>It can provide, for example, tools (particular sensors) to collect vital signs from the patient, such as blood pressure, glucose level, and heart rate.
Many healthcare parameters are required for diabetes treatment, such as glucose levels, cholesterol, blood pressure, body weight, and activities.
Health data are collected from the patient, encrypted, and stored in the IPFS.</t>
  </si>
  <si>
    <t>Files are stored in the IPFS Cluster, and the obtained Content Identifier (CID) is then stored on the blockchain along with detailed access data and file ownership information. The cloud file management system does not provide sufficient access logs or activity records for the files we upload or share.</t>
  </si>
  <si>
    <t>The user-owned data files are initially assumed to vary in size, typically falling within the range of 100 to 1000 MB.
After the successful encryption of various file parts, each file part is uploaded separately to a distant cloud using a file naming scheme.</t>
  </si>
  <si>
    <t>In our proposed system, user files are encrypted and distributed across multiple peers using the Interplanetary File System (IPFS) protocol, with hash values stored in the DLT.
A smart contract is employed to store this hash value and associated metadata on the DLT alongside the user's ID, ensuring the security and openness of files.</t>
  </si>
  <si>
    <t>Suppose an extensive photo gallery is stored in the cloud containing three sets of photos: cats, dogs, and buildings.</t>
  </si>
  <si>
    <t>We propose an encryption algorithm called Securecipher, specifically designed to protect file systems from insider threats.
The proposed marking mechanism is incorporated into the file without changing its size, using the Huffman Code.</t>
  </si>
  <si>
    <t>Digital photographs are used in place of paper ones using the PACS, an integrated image management system.
Many health factors, such as heart rate and blood pressure, are monitored by modern remote patient monitoring devices in the RPM system
The process of gathering biological data from body area sensors using mobile devices and the Internet of Things (IoT) is known as remote patient monitoring.</t>
  </si>
  <si>
    <t>Electronic Health Record (EHR) is a digital record that includes certain health information such as personal information, patient medical history, diagnoses, allergies, vital signs, lab data results, and more.
These wearable smart devices monitor the overall health status of the user, keep track of the health of the patients, and generate alarms in the event of any abnormal behavior.</t>
  </si>
  <si>
    <t>Universal tampering localization detection is the detection and localization of forged areas in images containing multiple tampering and forgery methods.</t>
  </si>
  <si>
    <t>Since the embedded online teaching platform involves a large amount of user data and sensitive information, such as students' personal information, course resources, etc., the data security is crucial.
the study firstly collects relevant datasets including User Data and Course Data.</t>
  </si>
  <si>
    <t>The data generated by IoMT devices consists of personal and sensitive information that should not be disclosed to the public.
The data added to the IPFS network is addressed with a unique cryptography hash, allowing it to be content-addressable and verifiable by a blockchain network.</t>
  </si>
  <si>
    <t>Through the analysis of image files, PDF files, Word files, Excel files and JSON data, we design the corresponding embedding algorithm... According to the characteristics of structured text... Parse all fields of database file or Excel form data.</t>
  </si>
  <si>
    <t>For the practical implementation of the set task, we took the log journals of the distance learning system (DLS) courses, containing access and secure logs.
In our case, by "information", we mean: the time spent on the DLS site, the user's name (user_name), location (IP address), browser, operating system, the device used to view the DLS site pages, the list of links the course user clicked on, and more, as shown in Figure 3.
In the corresponding log files, tasks performed on the VM will be recorded, system status changes will be displayed, as well as changes in its individual components, etc.</t>
  </si>
  <si>
    <t>The provenance data were stored by ML in a database called ProvDB. The algorithm planned for machine learning was random forest.
The location and weight data streams are considered as dynamic provenance feeds.
As shown in the literature review, provenance is the dynamic metadata of systems and devices that captures their "data about their manipulation history" (including change of ownership and assignment to various roles).</t>
  </si>
  <si>
    <t>Electronic Health Records (EHRs).
Patient Demographics: Name, date of birth, gender, contact information.
Access Permissions: Authorized entities (e.g., healthcare providers) and their level of access.
Timestamp: Date and time of registration for audit trail.</t>
  </si>
  <si>
    <t>An asset (digital asset) is the client's electronic offsite data either to be stored/upload (after compressed and encrypted) or retrieved from block vault.</t>
  </si>
  <si>
    <t>Patient information can be treated as assets and recorded on the ledger... The patient record will initially include basic information such as age, address, allergies, symptoms, treatment, and follow-up.</t>
  </si>
  <si>
    <t>When this data is linked to the ERC-721 smart contract, an NFT asset is created; Minting NFT with Text data 10KB; Minting NFT with Image data 200KB; Minting NFT with Bin data 100MB; NFT Statistics: Text, Image, PDF, Bin</t>
  </si>
  <si>
    <t>EHRs, the multi-stakeholder's system which typically encompass varied components like medical record storage ad update, billing, insurance details, patient appointment management, laboratory tests details etc.
In data immutability, medical related images like X-ray or CT scan are securely encoded.
further accountability is guaranteed as all users are already known and a log of their actions is kept by the blockchain</t>
  </si>
  <si>
    <t>in addition to remote sensing image information, they also need to save their descriptive information regarding the remote sensing image data themselves, including spatial, spectral, and temporal dimension information</t>
  </si>
  <si>
    <t>Sharing electronic health records (EMRs) enables physicians to provide patients with excellent medical treatment</t>
  </si>
  <si>
    <t>The organization defined six types of objects not intended for public exposure: members, pins, property, hats, screens, and maps.</t>
  </si>
  <si>
    <t>An electronic health record (EHR) is a repository that contains the events related to the patient's health, such as preventive tests and disease treatments.
About EHR management. Web forms were created for registration and search of EHR.</t>
  </si>
  <si>
    <t>Finally, police systems store officers’ personal information, including their names, emails, and phone numbers, in a central database, exposing them to potential privacy breaches and data loss.</t>
  </si>
  <si>
    <t>The encryption process involves embedding a message within the pixel values of an image.
The message is then encoded using base64 and encrypted using either DES (Data Encryption Standard) or AES (Advanced Encryption Standard) algorithm</t>
  </si>
  <si>
    <t>Then the encrypted user file is splitted into various blocks.
Then a hash operation is used to generate the tags for the splitted encrypted blocks using SHA256, which provides the hash value of each smaller file.
The files and hash values are then recorded on the blockchain using a timestamped chained block structure.</t>
  </si>
  <si>
    <t>The EHR houses all the details about the patient's health, including sensitive data such as personal medical history, health reports, and medication records.
the electronic health record (EHR) houses structured information from various sources.
the system allows receiving digitalized clinical records.</t>
  </si>
  <si>
    <t>leftover registry artefacts from one of the major cloud storage applications, OneDrive. The results and lingering artefacts assist in determining the file path for each uploaded file in OneDrive as well as the email address that was linked to it.</t>
  </si>
  <si>
    <t>The original data in the smart factory is stored in the IPFS system, and the generated ID value is stored in the blockchain network.
Data in IIoT can also be maliciously tampered with, the function of ADD is to detect anomaly data through machine learning algorithms (such as LSTM), report it to administrator, and send normal data to IPFS.
This network collects various data in work scenarios, such as product images, environmental temperatures, etc.</t>
  </si>
  <si>
    <t>Electronic medical record (EMR) sharing allows doctors to access patients' historical EMRs from different hospitals. Firstly, a public blockchain is utilized to record time-insensitive transactions such as EMR digests.</t>
  </si>
  <si>
    <t>Document files, containing a significant amount of sensitive information such as user privacy, trade secrets, and other confidential data. In our method, we use the LSB of characters' RGB values (three values that represent Red, Green, and Blue, the color-coding methods used in Doc, Docx, and PDF files) to hide the watermark information.</t>
  </si>
  <si>
    <t>The electronic health record (EHR) system is a cloud-based patient health record in digital format that often includes contact information about the patient, test reports, medical history, and current and previous prescriptions. Medical data is encrypted using the patient's private key and processed on the blockchain in blockchain for health care.</t>
  </si>
  <si>
    <t>The ERM Blockchain, on the other hand, is used to store data generated during patient consultations, such as pharmaceutical bills, medical test reports, prescriptions, and imaging data.
all patient data and information, such as patient history, analyses, x-rays, prescriptions, clinical trials, and so on, it is stored in a single location.</t>
  </si>
  <si>
    <t>The chain only stores the IPFS hash of the EIT data, while the complete dataset is transferred to IPFS. ... This method enables the creation of two-dimensional impedance images of the lungs ... individuals use the EIT data sharing system to provide their EMRs ... The metadata contains the URL, the hash value hm of message data Mn, and the Pseui of Ui.</t>
  </si>
  <si>
    <t>ELECTRONIC Health Records (EHRs) are digital systems designed to store, manage, and share patient information securely and efficiently.
we employ the open-source Synthetic Patient Population Simulator to generate EHR data in JSON format, encompassing attributes, such as the patient's gender, age, geographic location, medical history, and family history.</t>
  </si>
  <si>
    <t>The third part, IPFS, stores image files with embedded blind watermarks and generates a unique CID.
By recording information such as CID, account addresses, and digital signatures on the blockchain, automatically managed by smart contracts, the risk of third-party data tampering is eliminated.</t>
  </si>
  <si>
    <t>a manufacturer adds medicine specifications, its IP rights, its chemical structure, and other sensitive information in the MED_SPEC file.
Medicine logistics details
Medicine order details
Medicine delivery status
Transactions history of medicine logistics</t>
  </si>
  <si>
    <t>Doctors encrypt the EHRs and store them on Storj. The encrypted EHRs E are then stored off-chain on Storj. The hash of the encrypted EHR is stored on the blockchain.</t>
  </si>
  <si>
    <t>scrutinize access to EHR data, encompassing who accesses it, when, and for what purpose
audit logs derived from the system's audit trail and access control policy verification processes
It captures important information, including user profiles (UP), EHR metadata (EM), and Transaction Context (TC) for each access event</t>
  </si>
  <si>
    <t>We use symmetric encryption to encrypt EHR and store them in IPFS. The encrypted EHR is stored in IPFS and can be found through their hash addresses.</t>
  </si>
  <si>
    <t>Patients' medical records can be securely stored on the blockchain, which also prevents unauthorised changes to the data.
To guarantee the secure storage besides transfer of electronic health records, our research is based on a blockchain system that executes smart contracts.</t>
  </si>
  <si>
    <t>the video data collected by the car Digital Video Recorders (DVRs)... The video data was encrypted using an Advanced Encryption Standard (AES) algorithm, and then the AES keys were encrypted using the attributed-based encryption (ABE) algorithm.</t>
  </si>
  <si>
    <t>Additionally, unauthorized access to the health record is recorded, and a notification is sent to keep the record for audit purposes.</t>
  </si>
  <si>
    <t>For a specific patient, a doctor can add the respective EHR containing details about the patient such as PatientID (PID), diagnosis, prescription, etc and upload the file containing the patient's report.
The report containing EHR data is securely stored in the IPFS, which is a peer-to-peer network.</t>
  </si>
  <si>
    <t>storing legal documents, contracts or other sensitive information; saves crucial search parameters in a local database, including the document name, document type, UID number, address, and upload date; adds the data retrieval event as a transaction to the blockchain</t>
  </si>
  <si>
    <t>The data owner (DO) provides data encryption, and encrypted files are still published to the Interplanetary File System (IPFS)
the data owner generates the encrypted text metadata
The DO produces encrypted keyword index
Doc, PDF, Txt (Figure 1)</t>
  </si>
  <si>
    <t>This data contains Population Identification Numbers, names, addresses, telephone numbers, and emails
The data object in Fig.1 represents the data output from each process
We also proposed data traceability by enabling the blockchain to record every activity related to the policyholder's data and notify them</t>
  </si>
  <si>
    <t>Patients' health data can of typed into text, pdf files, or image files.
Implemented a blockchain-based electronic health record system that uses IPFS to store patients' health data in the forms of text, PDFs, and images.</t>
  </si>
  <si>
    <t>An E-Application database contains XML documents relating to a citizen's business registration application including personal data, the government agencies' assessment, financial data, and tax report data.
Submit the forms including personal data, business data: tax, financial reports, business location, specialist certificate for business.</t>
  </si>
  <si>
    <t>EMR is defined as a patient file that contains the following data: patient records, electronic prescription/electronic dispensing, laboratory results, medical imaging and related reports, and hospital discharge reports.
After examining a patient, the doctor agent writes prescriptions and adds scans and test results which are all recorded as operations. The pharmacy dispenses medications and records the transaction on the blockchain.</t>
  </si>
  <si>
    <t>IPFS manages the off-chain storage of encrypted data, with hash values securely stored within the blockchain.
The suggested framework integrates IPFS as a distributed storage solution for EHRs, ensuring that encrypted patient records are securely stored to thwart unauthorized access and malicious attacks. Hash values linked to these records are then embedded in the blockchain distributed ledger.
For analysis, the data sets used are randomly generated public text files.</t>
  </si>
  <si>
    <t>Here the storage cloud data is encrypted by using a modified blowfish algorithm. The encrypted data is then kept in the cloud service that was made available during the outsourcing stage. In parallel, the data owner transmits the key to proxy re-encryption, which is utilized to encrypt the data stored in the cloud.</t>
  </si>
  <si>
    <t>The embedding algorithm represents an algorithm that hides the secret data in the pixels of the cover image.
the stego image (SI) with the key matrix (KM) as the outputs</t>
  </si>
  <si>
    <t>Data management contracts only allow authorized doctors to access and update the EMR. We use a hybrid encryption system ... to secure EMR, which often includes large files like medical images. ... The encrypted EMR is stored in the InterPlanetary File System (IPFS).</t>
  </si>
  <si>
    <t>Especially image data is often used for malicious action such as infiltration, exfiltration and Command&amp;Control.
For both traces, which are reported from forensic tools, can be placed in the map, and we show a first set of metadata and media data traces.</t>
  </si>
  <si>
    <t>detect illegitimate data access to data stored on a local file system
decoy documents such as tax return forms, medical records, credit card statements, e-bay receipts</t>
  </si>
  <si>
    <t>The initial user sends the file and the signature set... to the cloud... data blocks and signatures are stored in the cloud in plaintext form</t>
  </si>
  <si>
    <t>The resource data generated by constrained devices are distributed over IPFS and cryptographic hash (hyperlinks) is generated in return. These resource hyperlinks are uploaded to Blockchain through an application gateway.
Whenever a file is uploaded on the IPFS system, a distinct fingerprint termed the cryptographic hash is created which is later on used to retrieve the file.</t>
  </si>
  <si>
    <t>Users must be willing to give all information, including personal and sensitive information, in order to be online. Lastly the transactions are recorded on the blockchain with the user identity and the data hash id to record the trails.</t>
  </si>
  <si>
    <t>With the growing demand for data sharing file formats in financial applications driven by open banking, the use of the OFD (open fixed-layout document) format has become widespread.
OFD is an innovative electronic document format that conforms to the "GB/T 33190-2016 Electronic Document Storage and Exchange Format—Layout Documents" standard.</t>
  </si>
  <si>
    <t>media ecological data element can be divided into the following categories: content data, interactive data, copyright data, value evaluation data, advertising data, user data, authentication, transaction data, circulation data, token data, etc.
Users can create and exchange digital assets in the convergence media ecology</t>
  </si>
  <si>
    <t>An Electronic Health Record (EHR) is an electronic, official health record that contains a systematic collection of health information of a patient, which is maintained by a healthcare provider.</t>
  </si>
  <si>
    <t>A signature is attached to every single block of shared data, and this signature is created by one of the members of the group in order to ensure that the data's integrity is maintained.</t>
  </si>
  <si>
    <t>Electronic health records (EHR) [1] store patients' personal information as well as medical information such as examination symptoms, diagnosis, medication use, and medical prescriptions. That is, IPFS stores the encrypted EHR and the returned IPFS index values are stored in the consortium blockchain. At the same time, users are required to link the operation records of EHR, so as to realize the traceability of EHR usage.</t>
  </si>
  <si>
    <t>We use IPFS as the document repository to store CP-ABE encrypted medical records in our implementation.
A document registry is responsible for storing metadata of medical records so that a document in the repository can be easily retrieved.
To store big-size data, such as medical images and files, we use IPFS [18], a peer-to-peer hypermedia system to preserve documents permanently and immutably.</t>
  </si>
  <si>
    <t>Personal (sometimes called "protected") health information (PHI) is highly valued (1) and will become centrally important as big data and machine learning move to the forefront of health care and translational research.
required to register each new datum (e.g., diagnosis of illness, prescription) on a public blockchain.</t>
  </si>
  <si>
    <t>The data contained in this digital ledger can be patients' sensitive data like blood test reports, X-ray reports, etc. All transactions in a blockchain network are logged, and the shared ledger is indelible. User data, such as ownership metadata, permissions, and other sorts of data, can be documented using contracts.</t>
  </si>
  <si>
    <t>Personal Health Information (PHI)
UbiLab's focus on research using public health data from IoT, sensors, and smart devices</t>
  </si>
  <si>
    <t>Based on their format, objects can be documents (e.g., .doc, .pdf, .ps), audio (e.g., .mp3, .wav), video (e.g., JPEG, DVD, MPEG), executable files (e.g., games), etc. For example, playing MP3 music file can create usage log information. This log data file is called a derivative object in UCON.</t>
  </si>
  <si>
    <t>The patient acts as data owner who outsources its sensitive EHRs to the data server.</t>
  </si>
  <si>
    <t>When DRs want to access medical documents such as medical images and test reports, DDs ask for the DOs' approval to retrieve the requested data from the DRs.</t>
  </si>
  <si>
    <t>Indicators of Compromise (IoCs) and Indicators of Attack (IoAs) can be visualized in an Infosec Dashboard, facilitating real-time monitoring and automated incident responses. | Data exfiltration indicators: large volumes of data being transferred to external locations or unusual data access patterns. | the subsequent discussion elaborates on the benefits of integrating data governance, such as prompt response awareness, preemptive security escalation, and comprehensive logging for non-repudiation.</t>
  </si>
  <si>
    <t>Actual medical records are stored in a decentralized fashion using IPFS.
To establish a safe connection between the blockchain and the encrypted data kept on IPFS, this CID is recorded on the blockchain.</t>
  </si>
  <si>
    <t>Today in an organization, many documents and products are in digital form.</t>
  </si>
  <si>
    <t>EHRChain's dual-blockchain architecture allows the separation of EHR into two independent distributed ledgers: the Patient Information Blockchain and the Medical Activity Blockchain. ... Patient information, medical activity, and health records are stored separately to ensure privacy.</t>
  </si>
  <si>
    <t>In this paper, several ideas of data hiding in WebP images are presented.</t>
  </si>
  <si>
    <t>Information about the Data Breach itself i.e. when and where did it occur, its cause, affected systems, data, and data subjects. Metadata about the notices is represented using DCMI Metadata Terms and Schema.org vocabularies.</t>
  </si>
  <si>
    <t>The decoy files are downloaded by the legitimate user and placed in highly-conspicuous locations.
an automated service that offers several types of decoy documents such as tax return forms, medical records, credit card statements, e-bay receipts, etc.</t>
  </si>
  <si>
    <t>The data owner encrypts the private data source files using a multi-party secure computation public key.</t>
  </si>
  <si>
    <t>Industrial IoTs contain several types of sensors, actuators, and media devices (cameras) for collecting data and observing the production process environment in real-time.
The Al-Najaf/Iraq oil refinery contains several internet-connected devices, including sensors, media, and actuators. These devices are located in faraway locations... and provide sensitive data in real-time to the operating system or central control unit.
That means only the hash value of IPFS is stored in the blockchain.</t>
  </si>
  <si>
    <t>we consider the documents in the form of text and image such as .doc, .xls, .pdf, .jpg, .png files etc.
Medical datasets are universally accounted as most sensitive in nature.</t>
  </si>
  <si>
    <t>The healthcare industry electronically maintains medical data, including prescriptions, diagnostic results, and personal patient information. Enabling authorized healthcare providers to securely and conveniently access patient reports while maintaining their privacy.</t>
  </si>
  <si>
    <t>The shared data is encrypted and stored off-chain in InterPlanetary File System (IPFS), and then the hash value of the shared data ciphertext is encrypted and stored on the blockchain. ... records the identity information of both parties of the data-sharing to the blockchain to generate a data-sharing log record.</t>
  </si>
  <si>
    <t>the Blockchain and InterPlanetary File System (IPFS) frameworks perform the audit authentication and store the ciphertext, policy, and public keys to avoid tampering with shared data.
After DU accesses M, the access log and request record will be generated as Log_Mid = {Time, Info = (uid, Mid)}, Record_Mid = {req_Mid, sig_DU}.</t>
  </si>
  <si>
    <t>The supervision data in this system mainly include engineering management official documents, engineering technical materials, and document receipts.</t>
  </si>
  <si>
    <t>Users may submit and download data using a secure online interface.
The audit trail function allows the administrator to know who requested a file, when they requested it, and when the file was downloaded.
The audit trail monitoring tool tracks and records user activities, including file requests, downloads, and interactions within the platform.</t>
  </si>
  <si>
    <t>Personal Health Report(PHR) is a collection of individuals medically related information like health condition(e.g disease), medication, lab reports and personal information (e.g. name, gender, age, and contact details).
In this, we will be maintaining the index file database, where we are storing patient address, doctor address, Doctor's note in encrypted form, timestamp, and IPFS a hash of the report etc.</t>
  </si>
  <si>
    <t>We used structured datasets to evaluate the performance of the proposed framework.
We have used different sizes of data files (64MB, 128 MB, 256 MB, 512 MB, and 1024 MB).
The metadata (MD) generated during the fragmentation process and the permission list (PL) will be held on the permissioned blockchain to facilitate search and tamper-resistant capabilities.</t>
  </si>
  <si>
    <t>By creating a unique NFT for each patient, medical providers can securely store patient information, medical histories, and test results on the blockchain.
The Patient Contract enables hospital to generate a unique NFT for each patient, containing their unique patient ID, name, date of birth, blood type, ACL address, Patient Details directory address, and Hash Records directory address.
The directory stores the patient's medical records, with each file encrypted using the patient's symmetric key.</t>
  </si>
  <si>
    <t>records are stored on IPFS, with corresponding hashes stored on the blockchain.
Using blockchain technology to store user and EHR metadata, taking advantage of its immutability, transparency, and traceability features, while medical records themselves are stored off-chain to comply with the "right to be forgotten" requirement outlined in the GDPR.
the generated record is uploaded to the IPFS while the corresponding content identifier (CID) is stored on the access control smart contract.</t>
  </si>
  <si>
    <t>In the proposed system, the EHR shared is the publically available Poly Cystic Ovary Syndrome (PCOS) dataset. For determining PCOS along with infertility-related problems, the dataset comprises all the clinical and physical parameters.
The documents are stored as EHRs to satisfy these requirements, thus enabling the care providers to give good care to the patient and make quick decisions [2].</t>
  </si>
  <si>
    <t>Prescriptions, lab data, and consultation reports are all stored on the blockchain by Hospital X.
The patient-contract.go file contains the main logic for managing patient records as NFTs and defines their structure and behavior, including metadata attributes such as the patient ID, medical history, and associated access controls.</t>
  </si>
  <si>
    <t>Imagine a situation where digital media f that is stored on an external drive needs to undergo copyright registration.
For our experimental purposes, we utilized a BMP-formatted image of Lena as a sample... Subsequently, the watermark was integrated into the image, yielding the watermarked Lena image.
A embeds a digital watermark into f to produce a watermarked file f'.</t>
  </si>
  <si>
    <t>Alice, a patient, has three types of data: INFO for personal information, DIA for diagnostic information, and MED for medication information.
Additionally, we employ a graph structure to record the authorization process for easier patient retrieval of authorization data.
Patients should have the right to view their medical data's authorization chain, know which institutions or third parties have accessed their data.</t>
  </si>
  <si>
    <t>Each meter in SPS measures and represents the cumulative consumption of electrical power
Data is the notarized data, and Time_Stamp is the timestamp when users notarize data</t>
  </si>
  <si>
    <t>digital images have gradually become an important part of life; the feature vectors of similar images; the ﬁngerprints in the pirated image must be extracted</t>
  </si>
  <si>
    <t>multimedia data, especially high-deﬁnition data such as vector graphics
data can achieve value circulation through transactions</t>
  </si>
  <si>
    <t>The personal energy dataset (i.e., a collection of time-stamped energy records with various data sources). The DO is the owner of the smart home and possesses a wide range of heterogeneous energy data collected from her home appliances, smart meters, electric vehicles.</t>
  </si>
  <si>
    <t>In this paper, we propose a secure, private and efﬁcient electronic record sharing scheme that utilizes smart contracts deployed over a blockchain. Data access trace-ability: The patient can recover the history of accesses to the shared record and track how the record has been accessed.</t>
  </si>
  <si>
    <t>The encrypted data are stored on the IPFS, effectively solving the problems of high data storage costs and data security.
The access behavior of the DU will be recorded in the blockchain, ensuring the traceability of the data resource access process.</t>
  </si>
  <si>
    <t>The role of the LSC is to maintain a global transaction log that ensures that the logging of medical data access from all domains is honest. The system should provide a strong forensics-by-design mechanism, able to provide transaction integrity, i.e. all actions (data access or even requests for data access) should be globally traced. a tailored forensics-by-design mechanism allowing global transaction verifiability and policy enforcement auditing.</t>
  </si>
  <si>
    <t>HealthChain stores the encrypted record into the IPFS. The references to the record is the ipfs-link used to fetch the corresponding encrypted record.</t>
  </si>
  <si>
    <t>In the proposed approach, the data owner uploads an encrypted file to IPFS, which is subsequently separated into n secret sections called hash codes for data security.
Data owners can use the CSP to store their data.
DO uses encryption to regulate data access policies, encrypt data files prior to submitting them to the vendor of cloud.</t>
  </si>
  <si>
    <t>The gradually increasing electronic evidence files, such as Internet trail information, satellite remote sensing maps, and network media opinion, are often stored on individual computers or on the Internet.
In addition to the demand for secure evidence transmission, there are many large-size electronic evidence files, such as high-resolution pictures, audio, and videos, in forensic investigations, which caused performance degradation of blockchain systems.
The District Bureau of Land and Resources... is required to upload the original document regarding the Administrative Penalty Decision and its proof of service.</t>
  </si>
  <si>
    <t>MedBloc captures a longitudinal view of the patient's health story and enables patients to give or withdraw consent for regulating access to their records. This will generate a Record object containing fields relevant to the type of diagnosis or treatment that was made.</t>
  </si>
  <si>
    <t>Actual EHR data, on the other hand, will be encrypted and stored off-chain in Health Insurance Portability and Accountability Act-compliant cloud-based storage. Metadata are stored on-chain and consist of EHR metadata (eg, data source, data category) and permission metadata for each EHR record to be shared. The public-key encryption ensures confidentiality of the symmetric keys, the symmetric encryption ensures confidentiality of the patient's data, and the digital signature ensures integrity, non-repudiation (ie, provides proof of the origin), and authenticity.</t>
  </si>
  <si>
    <t>Hospital routers or base stations process and upload medical data to cloud server (CS) or blockchain for storage and access management... data encryption keys and user attribute keys... metadata containing integrity-related information for medical data.</t>
  </si>
  <si>
    <t>Patient data are generated and exchanged through Health Level-7 Fast Healthcare Interoperability Resources, allowing seamless transfer with compliant systems.</t>
  </si>
  <si>
    <t>In this work, we provide a secured blockchain-based data sharing of electronic medical records among untrusted parties. In MeDShare, data transitions and sharing from one entity to the other, along with all actions performed on the MeDShare system, are recorded in a tamper-proof manner.</t>
  </si>
  <si>
    <t>We assemble references to disparate medical data and encode these onto a blockchain ledger.</t>
  </si>
  <si>
    <t>The encrypted PHD is stored in IPFS and the corresponding hash value is generated. The hash value is stored in the blockchain.</t>
  </si>
  <si>
    <t>Secure and Traceable Medical Image Sharing Using Enigma in Cloud. The essential activity sets are: read, compose, erase, copy, move and duplicate. These arrangements of activities, when performed on the information, would trigger the secret contracts to send a report.</t>
  </si>
  <si>
    <t>electronic health records (EHRs)
when a healthcare record would be submitted to the IPFS network, it is split into different blocks, each containing at most 256 kilobytes of data and/or links to other chunks.</t>
  </si>
  <si>
    <t>The index for EHRs is constructed through complex logic expressions and stored in the blockchain, so that a data user can utilize the expressions to search the index. In our proposed system, only the search index is added to the blockchain to facilitate the distribution of EHRs, while the real EHRs are stored in a public cloud server in an encrypted form.</t>
  </si>
  <si>
    <t>The health record consists of patient's profile, Diseases Diagnosed, Address Location, Medicine, Doctor Suggestion, next Review Notes, doctors Name, Hospital ID, Scan and Test image reports.
the patient commits the encrypted health record, which will be stored in IPFS permanently</t>
  </si>
  <si>
    <t>EHRs are digitally stored and managed, which have advantages, such as fast transmission, convenient sharing, great storage capacity; DO selects and encrypts a set of keywords, which are then uploaded to SC for easy retrieval by DU.</t>
  </si>
  <si>
    <t>Personal health records (PHRs) are valuable assets to individuals because they enable them to integrate and manage their medical data. trusted reputation-based re-encryption oracles to securely fetch, store, and share patients' medical data.</t>
  </si>
  <si>
    <t>In this paper, we propose a fully decentralized multi-party consent management system for accessing encrypted PHR medical documents and delegating access permission rights to trusted entities. We propose a fully decentralized blockchain-based multi-party consent management for patient-centered PHR systems to provide provenance of access log events in an immutable, auditable, trustful, and secure manner. The patient generates a symmetric key, and encrypts the medical document using the key.</t>
  </si>
  <si>
    <t>At the Data Management layer we consider three main sources for PHRs data: EHRs, IoT data, and data provided by patients.</t>
  </si>
  <si>
    <t>the individual's health data is collected from multiple medical IoT devices which is available to the consumers... The PatientRecord structure holds patient's health record data. The JSON format used is flexible to accommodate a variety of health data types.</t>
  </si>
  <si>
    <t>The data is first encrypted with Data encryption key (DEK)</t>
  </si>
  <si>
    <t>the user fills the profile with his/her personal data (such as gender, name, age, devices owned, interests, etc...). ...location extracted from GPS device position... the users' interests and preferences are processed automatically from those contents users release on social networks.</t>
  </si>
  <si>
    <t>Electronic Medical Records (EMR) hold data related to patients and their treatments.</t>
  </si>
  <si>
    <t>Hence, the consortium blockchain stores the encrypted keywords which are linked to the medical data of medical institutions. Medical data usually includes the types of health reports, medical records, examination results, etc.</t>
  </si>
  <si>
    <t>The EHRs of patients are encrypted and stored in the medical institutions by local cloud while the corresponding hash values are stored on PESchain.</t>
  </si>
  <si>
    <t>Wearable sensors will transmit the health data collected to a gateway for real-time transmission to an integrated ePHR database server.</t>
  </si>
  <si>
    <t>The First Asset Represents the Encrypted Research File as File that is Published by the Author.
The second component is the cloud storage where all researches are stored in encrypted forms. After storing the file, the cloud returns a hash that containing the encrypted file location, and that hash will be stored in the blockchain with other information related to the file.
Hyperledger blockchain authenticates all researches contributors by allowing them to set permission on all storing data and all activities will be recorded immutably in transactions.</t>
  </si>
  <si>
    <t>However, a complete EMR file often includes different types of medical records, such as: X-ray pictures, symptom videos, text of treatment results.
Medical institutions generate medical records and upload the metadata and summary of medical records to the blockchain.</t>
  </si>
  <si>
    <t>In our proposed solution all the medical records (EHRs) are encrypted with unique symmetric keys for each corresponding beneficiary. The hash of the encrypted EHR along with Public Key of the beneficiary and procedure will be uploaded to the ISC causing an event to be triggered. These EHR files will be all encrypted by a symmetric key (SYMK) unique to the patient.</t>
  </si>
  <si>
    <t>The blockchain adapter extracts metadata and hashes the EHR reports in JSON format, stores this information in a smart contract, and stores the EHR data in the secure database. When the EHR data is ready for a patient's visit, the healthcare facility's adapter will hash the entire visit record in a JSON file and store the hashing value in the smart contract along with the touchpoint before the EHR data is stored in the secure database. In our scenario, smart contracts can store touchpoints, which contain brief information such as primary diagnosis and treatments for each visit.</t>
  </si>
  <si>
    <t>The multimedia‐oriented Internet of Things (IoT) establishes a framework to transfer videos, audios, and images between devices in a media convergence environment; browse, download, and share videos</t>
  </si>
  <si>
    <t>We have used IPFS to store records which has the advantage of being distributed and ensures immutability of records. The hospital enters the health record details on the website where it is encrypted and stored in IPFS using the patients public key.</t>
  </si>
  <si>
    <t>managing and distributing files that contain sensitive information to authorized users to ensure the privacy of sensitive files and to control properly user’s usage right over them</t>
  </si>
  <si>
    <t>when a passport agency transfers sensitive information about citizens' records to a specific department in the Home Office, a corrupted employee in the receiving department might leak the received citizens' records to third parties. ... transactions should be recorded in a specific log file... The log information could, for example, state the sender name, device IP address, recipient details, date and time of sending content.</t>
  </si>
  <si>
    <t>sensors generate and transfer patient health information to the nearest edge computing node.
The RFSVM helps the system to identify patient's heart-related critical information by employing DDSS in a real-time environment.
distributed file-sharing technologies such as interplanetary file system (IPFS), which support healthcare systems to manage distribution of files and control their different file versions.</t>
  </si>
  <si>
    <t>A mobile application is deployed to collect health data from personal wearable devices, manual input, and medical devices, and synchronize data to the cloud for data sharing with healthcare providers and health insurance companies.
Personal health data comes from wearable devices such as activity trackers or smart watches, and medical devices such as pacemakers or defibrillation, as well as manual user input for treatment tracking such as medicine usage and training.</t>
  </si>
  <si>
    <t>The electronic health record (EHR) stores patients' diagnosis and treatment information, which is extremely useful for both patients and hospitals.</t>
  </si>
  <si>
    <t>vital signs sensor data, patient records</t>
  </si>
  <si>
    <t>Health Data, Smart Car Data, Smart Meter Data, Surveillance Data, Financial Transactions; private data collection</t>
  </si>
  <si>
    <t>encrypted medical data/EHR; access control policies; structured patient records</t>
  </si>
  <si>
    <t>encrypted medical records; keyword index/metadata; X-rays and MRIs</t>
  </si>
  <si>
    <t>e-car sensor data streams; personal data of car owners</t>
  </si>
  <si>
    <t>electronic medical records; medical files (X-ray, CT-scan); videos, pictures, tables; JSON key-value EMR</t>
  </si>
  <si>
    <t>electronic medical records; logs, metadata</t>
  </si>
  <si>
    <t>health data
IoT sensor vital signs
personal health parameters</t>
  </si>
  <si>
    <t>Company files/documents; access logs and activity records of file actions.</t>
  </si>
  <si>
    <t>user-owned data files; confidential data files; encrypted file parts</t>
  </si>
  <si>
    <t>files, encrypted files
hash values, metadata</t>
  </si>
  <si>
    <t>file systems, file metadata, file random number (frn)</t>
  </si>
  <si>
    <t>medical images, digital photographs
patient health data (heart rate, blood pressure)</t>
  </si>
  <si>
    <t>Electronic Health Record, wearable smart device vital signs, IoMT health data</t>
  </si>
  <si>
    <t>medical records, encrypted medical information, IoMT data</t>
  </si>
  <si>
    <t>user data, course data
personal information, teaching resources</t>
  </si>
  <si>
    <t>file chunks stored in IPFS; files containing personal data</t>
  </si>
  <si>
    <t>multiple file formats; structured text; Excel/database form data; image, PDF, Word, Excel, JSON files</t>
  </si>
  <si>
    <t>log files, event logs, personal data, IP address, browser, device, document flow</t>
  </si>
  <si>
    <t>provenance data of IIoT devices, ProvDB
location and weight data streams, dynamic provenance feeds
provenance as dynamic metadata</t>
  </si>
  <si>
    <t>EHRs; patient demographics / registration data; access permissions; audit-trail timestamps</t>
  </si>
  <si>
    <t>digital assets, offsite data files</t>
  </si>
  <si>
    <t>patient medical records; demographics, allergies, symptoms, treatment, follow-up; access permissions on ledger</t>
  </si>
  <si>
    <t>Digital assets minted as NFTs (text, image, PDF, binary files)</t>
  </si>
  <si>
    <t>EHR data, medical records, patient appointments, medical images (X-ray/CT), action logs</t>
  </si>
  <si>
    <t>Remote sensing image data and metadata, including spatial, spectral, and temporal attributes</t>
  </si>
  <si>
    <t>health data, electronic health records</t>
  </si>
  <si>
    <t>police data, data history</t>
  </si>
  <si>
    <t>encrypted user data blocks, hash values</t>
  </si>
  <si>
    <t>electronic health records, clinical data
paper records, OCR
structured patient information</t>
  </si>
  <si>
    <t>registry artefacts, user data (email address, file path)</t>
  </si>
  <si>
    <t>data files, hash/CID strings
IIoT sensor data
product images, environmental temperature</t>
  </si>
  <si>
    <t>EMRs (electronic medical records); EMR digests</t>
  </si>
  <si>
    <t>document files, Doc/Docx/PDF files, character RGB values, sensitive data files</t>
  </si>
  <si>
    <t>EHR data; patient information; test reports; medical history; prescriptions</t>
  </si>
  <si>
    <t>Electronic health records, patient history, prescriptions, medical test reports, x-rays/imaging data, clinical trials</t>
  </si>
  <si>
    <t>EIT data files in IPFS, two-dimensional impedance images, EMRs, on-chain metadata (URL, hash, pseudonym)</t>
  </si>
  <si>
    <t>electronic health records; structured patient data; JSON EHR records; encrypted EHRs</t>
  </si>
  <si>
    <t>image files with embedded watermark, ownership metadata (CID, account addresses, digital signatures)</t>
  </si>
  <si>
    <t>secret message in image, data files embedded in images</t>
  </si>
  <si>
    <t>medicine specification files, medicine logistics data, order details, shipment status, transaction history</t>
  </si>
  <si>
    <t>encrypted electronic health records (EHRs); EHR hash on-chain; access logs</t>
  </si>
  <si>
    <t>EHR data; audit logs; EHR access events; audit trail; metadata</t>
  </si>
  <si>
    <t>patients' medical records; electronic health records</t>
  </si>
  <si>
    <t>DVR video data, encrypted video URLs and AES keys</t>
  </si>
  <si>
    <t>Patient health records, access logs</t>
  </si>
  <si>
    <t>Legal data, Metadata, Logs</t>
  </si>
  <si>
    <t>encrypted document files (Doc/PDF/Txt); encrypted data files; ciphertext metadata; encrypted keyword index</t>
  </si>
  <si>
    <t>policyholder personal data
data output from healthcare process
recorded data activity</t>
  </si>
  <si>
    <t>health data as text, pdf, and image files; medical reports; patient health records</t>
  </si>
  <si>
    <t>electronic medical records; prescriptions; lab/test results; medical imaging/scans; transaction records</t>
  </si>
  <si>
    <t>encrypted health records, hash values, EHR data files</t>
  </si>
  <si>
    <t>data files stored in cloud; encryption keys</t>
  </si>
  <si>
    <t>pixels of digital images, secret bits, key matrix</t>
  </si>
  <si>
    <t>encrypted EMR; medical records; large EMR files; medical images</t>
  </si>
  <si>
    <t>image data, metadata and media data traces</t>
  </si>
  <si>
    <t>data files; decoy documents</t>
  </si>
  <si>
    <t>data blocks (files), signatures (metadata)</t>
  </si>
  <si>
    <t>IoT data, Metadata</t>
  </si>
  <si>
    <t>personal and sensitive user data; identity profiles; recorded transaction trails</t>
  </si>
  <si>
    <t>OFD files, Layout documents</t>
  </si>
  <si>
    <t>media ecological data elements
digital assets</t>
  </si>
  <si>
    <t>data blocks and associated signatures</t>
  </si>
  <si>
    <t>EHR; encrypted health records; operation records; logs; index values/metadata</t>
  </si>
  <si>
    <t>encrypted medical records
metadata of medical records
medical images and files</t>
  </si>
  <si>
    <t>PHI
medical records, diagnoses, prescriptions, genomic data</t>
  </si>
  <si>
    <t>electronic health records; blood test reports, X-ray reports; logged transactions; ownership metadata, permissions</t>
  </si>
  <si>
    <t>PHI, IoT data</t>
  </si>
  <si>
    <t>digital objects as documents, audio/video media files and executables; derivative objects = usage logs and payment info; labelled patient records</t>
  </si>
  <si>
    <t>IoCs and IoAs indicators; sensitive data and digital information flows; data exfiltration patterns; Infosec logs for non-repudiation</t>
  </si>
  <si>
    <t>electronic medical records, content identifiers (CIDs)</t>
  </si>
  <si>
    <t>digital documents disseminated across organizations</t>
  </si>
  <si>
    <t>EHR; patient information; medical activity records; health records</t>
  </si>
  <si>
    <t>WebP images, metadata, secret message</t>
  </si>
  <si>
    <t>Metadata describing breach notices; personal data of affected data subjects</t>
  </si>
  <si>
    <t>data access, decoy documents</t>
  </si>
  <si>
    <t>private data files
ciphertext index</t>
  </si>
  <si>
    <t>documents, medical datasets, sensitive data documents categorized by sensitivity</t>
  </si>
  <si>
    <t>medical data, prescriptions, diagnostic results, patient information, patient reports</t>
  </si>
  <si>
    <t>encrypted data, hash values, identity information</t>
  </si>
  <si>
    <t>supervision data, official documents, technical materials, document receipts</t>
  </si>
  <si>
    <t>files uploaded and downloaded
user activity logs (request time, requester, download time)</t>
  </si>
  <si>
    <t>Personal Health Records (PHRs), encrypted notes/reports, metadata (addresses, timestamp, IPFS hash)</t>
  </si>
  <si>
    <t>Electronic Health Records
medical histories, test results
patient identity records, access control lists
medical record files</t>
  </si>
  <si>
    <t>medical records, EHRs, EHR metadata, content identifiers (CID)</t>
  </si>
  <si>
    <t>EHR, PCOS dataset</t>
  </si>
  <si>
    <t>Digital media files and their embedded watermarks. Images.</t>
  </si>
  <si>
    <t>medical data
permissions
authorization graph</t>
  </si>
  <si>
    <t>digital images; feature vectors; pirated image; fingerprints</t>
  </si>
  <si>
    <t>vector graphics, multimedia data, image files, data files</t>
  </si>
  <si>
    <t>personal energy data; time-stamped energy records; data from smart meters, appliances and electric vehicles</t>
  </si>
  <si>
    <t>electronic health records; access logs</t>
  </si>
  <si>
    <t>global transaction log; medical data access logs; traced data access actions; audit records</t>
  </si>
  <si>
    <t>large-size electronic evidence files; high-resolution pictures, audio, videos; original documents and transcripts; on-chain evidence metadata</t>
  </si>
  <si>
    <t>Electronic Health Records, Patient health records</t>
  </si>
  <si>
    <t>Medical data, IoMT data, Encryption keys, Metadata</t>
  </si>
  <si>
    <t>FHIR messages, patient data; structured health records</t>
  </si>
  <si>
    <t>electronic medical records, EMR and actions on shared health data</t>
  </si>
  <si>
    <t>medical data; patient records and metadata</t>
  </si>
  <si>
    <t>encrypted personal health data; IoT/wearable sensor data; medical examination and diagnosis records</t>
  </si>
  <si>
    <t>Medical images / electronic healthcare records and logged user activities on them</t>
  </si>
  <si>
    <t>EHRs
healthcare records</t>
  </si>
  <si>
    <t>EHR index, encrypted EHRs</t>
  </si>
  <si>
    <t>health records, patient data, scan and test image reports
encrypted health record</t>
  </si>
  <si>
    <t>electronic healthcare records, keywords, metadata, access policies</t>
  </si>
  <si>
    <t>medical records; personal health records and associated metadata</t>
  </si>
  <si>
    <t>encrypted personal health records, medical documents, access log events</t>
  </si>
  <si>
    <t>IoT data, EHR, patient-provided data</t>
  </si>
  <si>
    <t>medical IoT data; personal health data; patient health record</t>
  </si>
  <si>
    <t>personal data, devices, interests; GPS data; social media data</t>
  </si>
  <si>
    <t>EMR, encrypted IPFS files</t>
  </si>
  <si>
    <t>encrypted medical data; medical records and keywords</t>
  </si>
  <si>
    <t>encrypted EHRs; hash values of EHRs</t>
  </si>
  <si>
    <t>EHR, wearable data, lab results, wearable sensors</t>
  </si>
  <si>
    <t>encrypted research files
access requests, file hash records
immutable transaction records</t>
  </si>
  <si>
    <t>EMR files
X-ray images
symptom videos
treatment text
metadata</t>
  </si>
  <si>
    <t>Electronic Health Records (EHRs); encrypted EHR files; insurance claim records; encrypted symmetric keys</t>
  </si>
  <si>
    <t>EHR data, visit records; metadata, touchpoints, hashes</t>
  </si>
  <si>
    <t>video content, IoT multimedia data</t>
  </si>
  <si>
    <t>Electronic health records; structured health record fields (Patient Id, Disease, Diagnosis, etc.)</t>
  </si>
  <si>
    <t>Electronic Health Records, medical history, personal information</t>
  </si>
  <si>
    <t>sensitive files, distributed data files</t>
  </si>
  <si>
    <t>Sensitive organisational content / citizens' records (documents); protected tamper-resistant log files</t>
  </si>
  <si>
    <t>personal health data; wearable device data; medical device data; manual user input</t>
  </si>
  <si>
    <t>EHR; health data; access recorded in blockchain network</t>
  </si>
  <si>
    <t>Health data, Access policies, Medical data files</t>
  </si>
  <si>
    <t>Health data, Medical files, Images, Videos, Structured records</t>
  </si>
  <si>
    <t>Health Data, Medical Data, Data Files</t>
  </si>
  <si>
    <t>Data files, IoT Data</t>
  </si>
  <si>
    <t>Health Data, Structured EHR Records</t>
  </si>
  <si>
    <t>Images, Data files</t>
  </si>
  <si>
    <t>Media Files, Data Files</t>
  </si>
  <si>
    <t>Personal data, Health data, Footprints</t>
  </si>
  <si>
    <t>Health data, Medical Data Files, Data Files</t>
  </si>
  <si>
    <t>Data Files, Sensitive Data</t>
  </si>
  <si>
    <t>Personal data, Sensitive Data</t>
  </si>
  <si>
    <t>Data files
Metadata
Copyrights Data</t>
  </si>
  <si>
    <t>Health data, Medical Files, Data Files</t>
  </si>
  <si>
    <t>Health Data, Sensitive Data, Logs, Metadata</t>
  </si>
  <si>
    <t>Digital information objects and derivative objects (usage logs, payment info)</t>
  </si>
  <si>
    <t>Personal Data, Sensitive Data, Metadata</t>
  </si>
  <si>
    <t>Data files in cloud storage, Sensitive Data</t>
  </si>
  <si>
    <t>Data files, Health data</t>
  </si>
  <si>
    <t>Data Files, Metadata, Personal Data</t>
  </si>
  <si>
    <t>Health Data, Medical Files, Personal Data, Data Files</t>
  </si>
  <si>
    <t>Health Data, Sensitive Data, Medical Data Files</t>
  </si>
  <si>
    <t>Images, Data Files, Sensitive Data</t>
  </si>
  <si>
    <t>Health Data (medical images), Logs</t>
  </si>
  <si>
    <t>Health data, Medical files, Images, Data files</t>
  </si>
  <si>
    <t>IoT Data, Health Data, Personal Data</t>
  </si>
  <si>
    <t>Personal data, IoT data, Sensitive Data</t>
  </si>
  <si>
    <t>Images, Videos, Medical Files, Health Data, Metadata</t>
  </si>
  <si>
    <t>Sensitive Data, Data Files, Logs</t>
  </si>
  <si>
    <t>Health data
Data files in distributed storage</t>
  </si>
  <si>
    <t>IoT Data Streams, Structured Records, Logs &amp; Audit Trails</t>
  </si>
  <si>
    <t>In PBT, security breaches of digital assets result directly in financial loss.</t>
  </si>
  <si>
    <t>In this paper we develop the concept of Usage Control (UCON) that encompasses traditional access control, trust management, and digital rights management and goes beyond them in its definition and scope.</t>
  </si>
  <si>
    <t>Embassies require sharing information with many government organisations located in the country they represent, enabling embassies to provide the right service to their citizens. The passport agency in UK... must validate citizens private information... by collaborating with other organisations such as the Home Office and the Metropolitan Police Service.</t>
  </si>
  <si>
    <t>We propose a completely different approach to securing the cloud using decoy information technology, that we have come to call Fog computing.
Data theft attacks are amplified if the attacker is a malicious insider. This is considered as one of the top threats to cloud computing by the Cloud Security Alliance.</t>
  </si>
  <si>
    <t>With the popularity of cloud computing, sensitive information leakage become more and more critical. development of cloud computing still faces serious security issues [1].</t>
  </si>
  <si>
    <t>In this paper, we present a secure multi-layer E-Application framework (SMeAF) for structuring an E-Document for use in the E-Government service system.
To cope with the rapid growth of information communication technology and the number of citizens engaging in e-Government transactions, researchers have recently become extremely interested in E-Document management to improve e-Government processes.</t>
  </si>
  <si>
    <t>we propose MeDShare, a system that addresses the issue of medical data sharing among medical big data custodians in a trust-less environment. By implementing MeDShare, cloud service providers and other data guardians will be able to achieve data provenance and auditing while sharing medical data with entities such as research and medical institutions with minimal risk to data privacy.</t>
  </si>
  <si>
    <t>In recent years, the rise of wearable technology and the Internet-of-Things has brought great opportunities and challenges to the healthcare domain.
Enabled by mobile and wearable technology, personal health data delivers immense and increasing value for healthcare, benefiting both care providers and medical research.</t>
  </si>
  <si>
    <t>In this paper we have presented a particular deployment of a Personal Data Store, in the sense of a technological framework which aims at solving the problem of personal data storing, protection and privacy.</t>
  </si>
  <si>
    <t>Health information exchanges have been popular for some time with their advantages known and widely researched. We present a blockchain-supported architectural framework for secure control of personal data in a health information exchange</t>
  </si>
  <si>
    <t>This is necessary, if sensitive or personal data needs to be shared.
Financial institutions in the EU must comply with legislation for Know Your Customer (KYC).</t>
  </si>
  <si>
    <t>Data leakage in electronic health records (EHRs) could result in the compromise of patient privacy (e.g. medical conditions).</t>
  </si>
  <si>
    <t>In this paper, we propose a novel data sharing and management scheme that empowers patients over their records by leveraging the security and privacy beneﬁts of blockchain and smart contracts. In this paper, we propose a secure, private and efﬁcient electronic record sharing scheme that utilizes smart contracts deployed over a blockchain.</t>
  </si>
  <si>
    <t>In today's on growing world, there is a need to share the information of the organization among various entities such as employees, business partners, customers, etc.
Index Terms—Cloud Computing, Data Leakage, Data Privacy, Data Sensitivity, Information Security, Guilty Client.</t>
  </si>
  <si>
    <t>Researchers and developers in health care have proposed, conceptualized, and implemented blockchain-based platforms to transform patient data sharing and information interoperability.</t>
  </si>
  <si>
    <t>In New Zealand, there is currently no shared Electronic Health Record (EHR) system integrated between major healthcare organisations, such as hospitals, medical centres, and specialists. In this paper, we present MedBloc, a blockchain-based secure EHR system that enables patients and healthcare providers to access and share health records in a usable yet privacy-preserving manner.</t>
  </si>
  <si>
    <t>Access management of files which contain sensitive personal data such as electronic health records, financial history of individuals or legal documents is a challenge</t>
  </si>
  <si>
    <t>The large-scale deployment of eHealth systems has brought deep impact on human society. However, the centralized Electronic health records (EHRs) outsourcing system faces some critical security and privacy issues, which have raised wide concerns in both academia and industry.</t>
  </si>
  <si>
    <t>Electronic Health Records(EHR) are gaining a lot of popularity all over the world. The current EHR systems however have their fair share of problems related to privacy and security. The main requirements that need to be satisfied in an electronic medical record management system are-</t>
  </si>
  <si>
    <t>Hence, we present "PrivySharing," a blockchain-based innovative framework for privacy-preserving and secure IoT data sharing in a smart city environment.</t>
  </si>
  <si>
    <t>Health care is now witnessing various approaches in disease prevention and treatment. The proposed system, HealthChain, provides a secure health care record management system with scalability and low storage space.</t>
  </si>
  <si>
    <t>In this paper, we present a Blockchain enabled federated cloud computing framework, to secure storage for offsite digital assets.
provide unique services that secure cyber infrastructure and vault storage for offsite digital assets.</t>
  </si>
  <si>
    <t>In this paper, we have proposed a national blockchain framework for managing patients' Electronic Health Records (EHRs) access control and funds in the context of India's National healthcare scheme. Blockchain-based solutions are emerging to be a viable option for overcoming the flaws in current healthcare systems by allowing secure data sharing and controlled access between healthcare providers and insurance companies.</t>
  </si>
  <si>
    <t>we propose the electronic healthcare record share which tends to the issue in sharing the medicinal information among the restorative huge information caretakers in a trustless condition.</t>
  </si>
  <si>
    <t>In this article, a blockchain architecture has been designed and discussed for secure and easy sharing of patient's Personal Health Report(PHR) among the different players of health organization.
The sharing of health-related data has become challenging in terms of data security which may lead to compromise patient's privacy.</t>
  </si>
  <si>
    <t>This paper proposes an attribute-based access control of research sharing based on blockchain technology.
This platform allows researchers to connect in a collaboration-research community to enable easy and secure data sharing in an efficient, fine-grain, transparent, and traceable manner.</t>
  </si>
  <si>
    <t>ELECTRONIC health record (EHR) systems are widely used worldwide [1] with a more than 96% adoption rate among non-federal acute care hospitals in the USA [2]. There are already prominent applications applying blockchain in the healthcare area such as the pharmaceutical supply chain [28], clinical trial management [29], [30], and medical record management [31], [32].</t>
  </si>
  <si>
    <t>The health care ecosystem involves various interconnected stakeholders with different, and sometimes conflicting security and privacy needs. A health care ecosystem is comprised of interconnected stakeholders from multiple domains such as health care providers, insurance companies, medical device manufacturers, research institutions, governmental authorities, pharmaceuticals and patients.</t>
  </si>
  <si>
    <t>Our goal was to develop a system that will facilitate secure, trustable management, sharing, and aggregation of EHR data. In collaboration with Stony Brook University Hospital, we developed ACTION-EHR, a system for patient-centric, blockchain-based EHR data sharing and management for patient care, in particular radiation treatment for cancer.</t>
  </si>
  <si>
    <t>Blockchain for Giving Patients Control Over Their Medical Records In this paper, we propose Ethereum blockchain-based smart contracts to give patients control over their data in a manner that is decentralized, immutable, transparent, traceable, trustful, and secure.</t>
  </si>
  <si>
    <t>Patients are becoming aware of the importance of taking secure control and managing access over their medical data, thereby leading to the rise in the adoption of personal health record (PHR) systems. In this paper, we propose a blockchain-based PHR architecture that employs smart contracts to implement multi-party authorization (MPA) and threshold cryptographic schemes to automate secure and trustable medical data sharing and access in PHR systems.</t>
  </si>
  <si>
    <t>The use case validations for the automotive industry scenario show that IntentKeeper significantly reduces the complexity of policy specification. Data sharing between companies is a common practice in various industrial verticals, such as smart manufacturing, supply chain management, and automotive.</t>
  </si>
  <si>
    <t>used by healthcare providers and patients for the management, sharing, and exchange of electronic health records</t>
  </si>
  <si>
    <t>In this article, we propose a secure and auditable private data sharing (SPDS) scheme under data processing-as-a-service mode in smart grid. With the prevalence of smart meters and smart appliances, the last decades have witnessed a surge of data generated in smart home and smart grid.</t>
  </si>
  <si>
    <t>Blockchain technology has given rise to transform current health care systems and processes by placing the patient at the center of the health system and increasing the security, privacy, and interoperability of health data.
Adopting healthcare information systems and EHRs result in various benefits for the healthcare sector such as real-time decision support for clinicians or making critically clinical information available to health providers.</t>
  </si>
  <si>
    <t>In healthcare systems, blockchain technology has played a crucial role in transforming network infrastructure into a stable, secure, auditable, and decentralised environment.</t>
  </si>
  <si>
    <t>The EHW stands on a GDPR-compliant framework for IoT-based PHR systems that ensures both data privacy and interoperability.</t>
  </si>
  <si>
    <t>Therefore, to improve the security of private information in medical systems, this article uses blockchain technology to design a method to protect private information in medical systems and effectively realize anti-theft control of private information.
Especially in the patient's electronic medical record (EMR), there is a great deal of private information, such as patient's basic information, examination symptoms, medical order information, non-text examination information (including ultrasound images, MRI images, etc.), and other pertinent medical records.</t>
  </si>
  <si>
    <t>In this paper, we leverage the K-anonymity and searchable encryption techniques and propose a blockchain-based privacy-preserving scheme for medical data sharing among medical institutions and data users.</t>
  </si>
  <si>
    <t>Electronic Medical Records (EMR) and other medical data contain important and sensitive privacy information of patients, which provide important basis and reference for their doctors to diagnose and treat them.
With the continuous innovation of explorers, blockchain technology started from bitcoin, is emerging in many fields such as finance, trade, logistics, medical care, and Internet of things, etc.</t>
  </si>
  <si>
    <t>With the rapid development of sensors and IoT technology, personal health data can be collected and stored by various wearable devices and utilized for healthcare.</t>
  </si>
  <si>
    <t>This research focuses on enhancing the security and privacy of EHRs by using blockchain technology.
This paper proposes a system: HealthBlock based on an architecture that leverages both BC and IoT technologies to ensure a secure healthcare management system including RPM and EHR sharing.</t>
  </si>
  <si>
    <t>this research aims to develop cybersecurity measurement approaches to ensure the security and privacy of patient information using blockchain technology in healthcare.</t>
  </si>
  <si>
    <t>The healthcare industry is witnessing a transition from a traditional hospital-centric model to an individual-centric model that refers to an emerging trend of providing personalized services to the general population.</t>
  </si>
  <si>
    <t>The development of cloud computing techniques has promoted the continuous sharing of a tremendous amount of media data.
a novel data sharing scheme is proposed to achieve differential access control and protect privacy disclosure in general cloud computing settings.</t>
  </si>
  <si>
    <t>The electronic health record (EHR) system is a cloud-based patient health record in digital format that often includes contact information about the patient, test reports, medical history, and current and previous prescriptions. However, data breaches in cloud-based EHRs pose significant privacy and security concerns for a variety of health care organizations.</t>
  </si>
  <si>
    <t>Toward fine‐grained access control and privacy protection for video sharing in media convergence environment; Video streaming applications are rapidly proliferating, allowing users to browse, download, and share videos</t>
  </si>
  <si>
    <t>We argue that nonfungible tokens (NFTs) or NFT-like frameworks can help incentivize a more democratized, transparent, and efficient system for HIE in which patients participate in decisions about how and with whom their PHI is shared.</t>
  </si>
  <si>
    <t>To address this issue, a novel blockchain-based secure decentralized system using IPFS is proposed in this research for secure data transfer.
The proposed solution, which employs blockchain technology, enables consumers to be handled across several domains, erase the single-point failure in traditional centralized systems, and overhead related to communication and computation are decreased at the consumer level.</t>
  </si>
  <si>
    <t>As a result, blockchain offers a lot of potential uses in healthcare.</t>
  </si>
  <si>
    <t>we propose a decentralized attribute-based and fine-grained access control scheme for data sharing on Hyperledger Fabric</t>
  </si>
  <si>
    <t>Patient-centered healthcare data sharing and data usage consent are gaining popularity.
With the increasing focus of blockchain in the healthcare sector, more and more scholars pay attention to healthcare data sharing.
This study proposed a cross-enterprise document sharing and dynamic consent framework for healthcare institutions using blockchain and CP-ABE.</t>
  </si>
  <si>
    <t>Electronic Health Records (EHR) are the healthcare sector's core digital strategy meant to improve the quality of care provided to patients.</t>
  </si>
  <si>
    <t>In recent years, the interest in using wireless communication technologies and mobile devices in the healthcare environment has increased. However, despite increased attention to the security of electronic health records, patient privacy is still at risk for data breaches.</t>
  </si>
  <si>
    <t>Electronic health record (EHR) sharing helps physicians provide high-quality medical care for their patients. Data security is the prerequisite for data sharing as EHRs are extremely private.</t>
  </si>
  <si>
    <t>In the healthcare sector, patient medical data are extremely sensitive, requiring effective privacy protection.
Integrated with the health domain, we intend to track the electronic medical record using blockchain technology.</t>
  </si>
  <si>
    <t>potentially feasible to create decentralized systems specialized in data management and control for industrial purposes while dealing with chunks of data; in efforts to research and develop solutions for industry and government</t>
  </si>
  <si>
    <t>online social media platforms is indeed an useful tool which serves the purpose of connecting people sitting at across far ends of the globe.</t>
  </si>
  <si>
    <t>In many developing countries, the healthcare sector is facing several challenges, mainly due to the lack of personal, institutions, and medications in public health systems.
In this article, we describe a Blockchain-based system for securing Internet-of-Things (IoT) healthcare devices.</t>
  </si>
  <si>
    <t>Therefore, we aimed to design a framework to control patient health records that ensures the patient can provide the necessary permissions to those who access his/her health records.</t>
  </si>
  <si>
    <t>In the last few years, Internet of Things (IoT) and Blockchain (BC) technology have been ruling their respective research area. The integration of IoT and Blockchain enables delivering many effective and prominent services by incorporating in-built features like scalability, flexibility, and resilience along with availability and integrity.
This article proposes a novel framework for decentralized resource access control.</t>
  </si>
  <si>
    <t>The Internet of Medical Things (IoMT) technology's fast advancements aided smart healthcare systems to a larger extent. To overcome these issues a decentralized distributed smart healthcare system is proposed that eliminates the SPoF and third-party control over healthcare data.</t>
  </si>
  <si>
    <t>Privacy in Electronic Health Records (EHR) has become a significant concern in today's rapidly changing world, particularly for personal and sensitive user data.</t>
  </si>
  <si>
    <t>Vehicular Edge Computing (VEC) is an emerging paradigm that can significantly ameliorate the computing capability for ITS applications. Intelligent Transportation System (ITS) plays a significant part in improving road safety and increasing traffic efficiency.</t>
  </si>
  <si>
    <t>Electronic medical record (EMR) sharing allows doctors to access patients' historical EMRs from different hospitals, improving the quality of healthcare services.</t>
  </si>
  <si>
    <t>High-deﬁnition multimedia data can be used in many ﬁelds. For example, vector maps are widely used in the ﬁeld of geographic information, and remote sensing maps can effectively identify forest ﬁres.</t>
  </si>
  <si>
    <t>In terms of revenue and employment, the healthcare business is one of India's fastest-growing industries. The healthcare industry is made up of various entities like hospitals, patients, doctors, medical equipment, health insurance, clinical trials, etc. The high speed of a growing industry and internet technology has replaced the traditional system of storing patient records with electronic health records (EHRs).</t>
  </si>
  <si>
    <t>The use of personal health information (PHI) in public health research has increased in recent years due to its ability to provide valuable insights into population health and address pressing health issues facing communities</t>
  </si>
  <si>
    <t>To maintain data confidentiality, availability, and integrity, financial auditing organizations need secure file sharing and audit trail tracking technologies.
The solution facilitates secure and timely communication between financial auditing firms.
This audit trail monitoring technology raises compliance responsibilities.</t>
  </si>
  <si>
    <t>The decentralized, secure storage and sharing of remote sensing data based on a blockchain will facilitate reliable sharing of remote sensing data around the world</t>
  </si>
  <si>
    <t>We propose a police–data management system that utilizes blockchain technology.</t>
  </si>
  <si>
    <t>With the growing demand for data sharing file formats in financial applications driven by open banking, the use of the OFD (open fixed-layout document) format has become widespread.
In the dynamic landscape of the digital economy, commercial banks face the challenge of sharing a significant amount of financial data with clients' designated digital applications in electronic file format.</t>
  </si>
  <si>
    <t>In our work, we have taken the important two sections of petroleum industry, which represented by Al-Najaf oil refinery (in Iraq) and oil pipelines process from oil wells to oil refinery as an industrial application area.
Our architecture succeeds in merging blockchain technology, IoTs, and an IPFS with the petroleum industry as an industrial application area.</t>
  </si>
  <si>
    <t>The industrial internet of things (IIoT) has become the most prominent paradigm in applications such as smart factories and smart agriculture, and production efficiency can be improved through data sharing [1].
The proposed scheme carries out authentication and access control for the IIoT scenario without the need for them to be part of the blockchain network and to keep enormous amount of blockchain data.
Therefore, the scheme proposed in this paper can be applied in industrial internet scenarios.</t>
  </si>
  <si>
    <t>The General Data Protection Regulation (GDPR) requires conducting an impact assessment to understand the effects of the breach, and to then notify authorities and affected individuals in certain cases.</t>
  </si>
  <si>
    <t>The healthcare industry has embraced electronic health records (EHRs) as a means of providing better and more cost-effective services to patients.
This concept paper proposes a blockchain-based Electronic Health Record (EHR) management system designed to enhance the confidentiality, integrity, and availability of patient data.</t>
  </si>
  <si>
    <t>We construct a blockchain adaptation model of the BPJS Kesehatan insurance claim process to solve the vulnerability issues in the security, privacy, and traceability of the stakeholder's private data in the healthcare industry, especially in Indonesia.</t>
  </si>
  <si>
    <t>In communication networks, cryptography and steganography are two essential techniques employed to enhance data security.
Steganography using an image as a cover media is the most popular technique</t>
  </si>
  <si>
    <t>In the health-care industry, for example, patient medical data is outsourced to a cloud server. Instead of relying onmedical service providers, clients can access theirmedical data over the cloud.</t>
  </si>
  <si>
    <t>we propose a secure cloud storage auditing scheme with deduplication and efficient data transfer</t>
  </si>
  <si>
    <t>The Internet of Medical Things (IoMT) amalgamates the Internet of Things (IoT) with medical devices, revolutionizing health care by providing cost-effective solutions and expediting patient treatments.
Internet of Medical Things (IoMT) technologies have been rapidly developed within healthcare industries.</t>
  </si>
  <si>
    <t>Electronic health records (EHRs) based on the Internet of Things (IoT) can provide real-time health data for quick intelligent medical services; Secure EHR sharing has been attracting widespread attention in the medical industry and academia for all time.</t>
  </si>
  <si>
    <t>Data auditing permits data owners to confirm the reliability of their personal information without obtaining it from an unsafe cloud.
So, must concentrate on creating newer methods to address data integrity issues and security vulnerabilities in user data.
The proposed algorithm effectively validates data integrity and provides improved data security in blockchain environment.</t>
  </si>
  <si>
    <t>Access control is the most vital aspect of cloud data storage security; data sharing; cloud storage system; blockchain; smart agreement; Interplanetary File System (IPFS)</t>
  </si>
  <si>
    <t>Sharing electronic medical record (EMR) is essential to dig out the value of medical data. ... this paper proposes a blockchain-based patient-centered medical account chain to address the issues of existing EMR sharing schemes.</t>
  </si>
  <si>
    <t>Real-time electrical impedance tomography (EIT) data sharing is becoming increasingly necessary, due to the extensive use of EIT technology in various sectors, including material analysis, biomedicine, and industrial process monitoring. ... Protecting sensitive health information within EMRs is paramount to safeguarding patient privacy.</t>
  </si>
  <si>
    <t>The reliable sharing of IoT data is crucial for fields such as smart home and healthcare, as it promotes the intelligence of the IoT and provides faster problem solutions.
To address these disadvantages, we propose a secure and dynamic access control scheme for the IoT, named SDACS, which enables data owners to achieve decentralized and fine-grained access control in an auditable and reliable way.</t>
  </si>
  <si>
    <t>Internet of Medical Things (IoMT) provides real-time data collection and access services to medical entities by connecting their devices to Internet.</t>
  </si>
  <si>
    <t>Additive manufacturing (AM) has been used in significant areas such as aerospace and defense where robust cybersecurity is crucial. The digital thread with the physical supply chain makes the AM supply chain vulnerable to cyberattacks.</t>
  </si>
  <si>
    <t>The paper addresses the persistent challenge of insider threat in cybersecurity.
We propose an encryption algorithm called Securecipher, specifically designed to protect file systems from insider threats.</t>
  </si>
  <si>
    <t>AguHyper utilizes Hyperledger Fabric and the InterPlanetary Distributed File System (IPFS).
This research introduces AguHyper, a blockchain framework designed to enhance data exchange, health record management, and access control in the healthcare sector.
The increasing importance of healthcare records, particularly given the emergence of new diseases, emphasizes the need for secure electronic storage and dissemination.</t>
  </si>
  <si>
    <t>The potential for accurate surgical diagnosis involving the exchange of patient electronic medical records (EMR) with several doctors using an assistant robot (AR) could be greatly useful in the medical field.</t>
  </si>
  <si>
    <t>Cybersecurity incident become more and more hardened with obfuscation techniques such as steganography. Especially image data is often used for malicious action such as infiltration, exfiltration and Command&amp;Control.
To allow an easy forensic assessment of steganographic images traces in Stego-Malware, we propose a Forensic Image Trace Map</t>
  </si>
  <si>
    <t>the research proposed in this paper focuses on collecting evidence from Windows 11 operating systems to discover and collect leftover registry artefacts from one of the major cloud storage applications, OneDrive.</t>
  </si>
  <si>
    <t>It has been demonstrated that technologies and methods of intelligent data analysis (IDA) in the educational domain, particularly based on the analysis of digital traces (DT) of students, offer substantial opportunities for analyzing student activities.
Specifically, a key challenge in education is the processing and analysis of vast data volumes generated by higher educational institutions.</t>
  </si>
  <si>
    <t>By proposing a novel architecture that seamlessly combines blockchain and IoT technologies to address pressing issues with patient data privacy and remote vital sign monitoring, this research significantly advances the field of healthcare security.
The objective of this initiative is to improve healthcare security by integrating IoT and blockchain technology to preserve patient data and enable remote vital sign monitoring.</t>
  </si>
  <si>
    <t>a transparent solution for managing authentic legal records; Law enforcement agencies need to communicate across countries to protect national security; increased general efficiency in the legal business</t>
  </si>
  <si>
    <t>To enable complete data sharing, it is essential to ensure secure and trustworthy data.
To address these issues, we propose an auditable and dynamic access control scheme with behavior and identity tracing.</t>
  </si>
  <si>
    <t>Digital security and forensics (DSF) is very important to identify or restore the truth when cybercrimes (such as document forgery, online bullying, and malicious defamation) occur.</t>
  </si>
  <si>
    <t>Multi-cloud security is a comprehensive cloud security solution that protects applications and data through various platforms.
In this research, the Improved Rivest-Shamir Adleman (IRSA) approach is proposed for multi-cloud security to protect confidential data.</t>
  </si>
  <si>
    <t>The medicine supply chain (MSC) is an intricate structure that extends across multiple organizations and geographic locations and is an important basis for essential daily services. It involves manufacturing, distributing, and delivering medicine to patients.</t>
  </si>
  <si>
    <t>During the digital age of healthcare, it is crucial to utilize medical data scattered across different healthcare institutions to improve diagnostic precision and customize treatment strategies.
This paper proposes DAMFSD, a decentralized authorization model with flexible and secure permissions delegation for medical data sharing.</t>
  </si>
  <si>
    <t>In the realm of modern healthcare, Electronic Health Records EHR serve as invaluable assets, yet they also pose significant security challenges.</t>
  </si>
  <si>
    <t>Data has become a key factor of production in the digital economy, exerting a broad and profound impact on China's economic development, social governance, and people's production and life styles. The circulation and transaction of data elements is an important link.</t>
  </si>
  <si>
    <t>A blockchain-based framework for the secure sharing of engineering supervision data is proposed by utilizing the tamper-proof, decentralized, and traceable characteristics of blockchain.
This article designs a blockchain-based engineering supervision data security sharing framework to solve the problems of low data sharing, high centralization, and data privacy and security in the engineering supervision information system.</t>
  </si>
  <si>
    <t>In the face of rising hybrid threats, smart airports must adopt a cross-border data-centric approach to ensure robust cybersecurity measures. | This paper also tackles the challenges of integrating data governance with information security (Infosec) to counter hybrid threats in critical infrastructures like airports. | Ensuring the uninterrupted operation of CIs is essential for safeguarding EU autonomy, a priority underscored by the supply chain disruptions during the pandemic.</t>
  </si>
  <si>
    <t>In recent years, data has become a critical production factor in various fields. However, with the increase in large-scale data leaks and network attacks, there is growing concern about data privacy and information security.</t>
  </si>
  <si>
    <t>This study suggested a new security architecture for cloud data storage using modified blowfish encryption to rectify these kinds of problems. Organizations and individuals can store, transport, and backup a rising quantity of data at an affordable cost through the assistance of cloud storage service providers, who also give them access to other cloud services.</t>
  </si>
  <si>
    <t>Healthcare is a crucial sector within the context of Web 3.0, and the sharing and protection of its data constitute one of the most critical aspects.</t>
  </si>
  <si>
    <t>Currently, the media industry is in the rapid development stage of media integration, which has brought about great changes in content production mode, presentation form, communication mechanism, operation and maintenance management, etc.
this paper designs a convergence media ecology model based on blockchain (CMEM-BC)</t>
  </si>
  <si>
    <t>The aim of this paper is to address the critical issues of source verification and digital copyright protection for IPFS image files.
In the digital information age, distributed file storage technologies like the InterPlanetary File System (IPFS) have gained considerable traction as a means of storing and disseminating media content.</t>
  </si>
  <si>
    <t>This article focuses on the introduction of Blockchain technology to the healthcare business.
Blockchain provides a secure and practical option for storing and retrieving patient medical information, ensuring data is transmitted safely.</t>
  </si>
  <si>
    <t>Healthcare is among the industries that are very interested in blockchain technology due to its potential. The blockchain and Interplanetary file system integration addresses the issues of data security, integrity, and accessibility in healthcare systems.</t>
  </si>
  <si>
    <t>Tampering images carrying false information has had a huge impact on information security and media social fields. It is urgent to study the recognition and detection of tampered images.</t>
  </si>
  <si>
    <t>This paper explores the integration of blockchain technology with the Internet of Medical Things (IoMT) in the healthcare industry specifically focusing on the storage of medical images and remote patient monitoring (RPM).
In the healthcare industry, blockchain offers not just a technical achievement but also a fundamental improvement toward a more secure, transparent, and timely healthcare system.</t>
  </si>
  <si>
    <t>This study introduces DataSafe, a copyright protection scheme that combines physical unclonable functions (PUFs) and blockchain technology.
Digital watermarking methods are commonly used to safeguard digital media copyrights by confirming ownership and deterring unauthorized use.</t>
  </si>
  <si>
    <t>In recent years, Electronic health records (EHR) has gradually become the mainstream in the healthcare field. Therefore, in view of the difficulties in sharing EHR between medical institutions, the risk of privacy leakage, and the lack of EHR usage control by patients, an EHR sharing model based on consortium blockchain is proposed in this paper.</t>
  </si>
  <si>
    <t>Blockchain technology holds significant promise for healthcare by enhancing the security and integrity of patient health records (PHRs) through decentralized storage and transparent access.
This study presents PHR-NFT, a novel framework that strengthens PHR privacy by utilizing Hyperledger Fabric and non-fungible tokens (NFTs) to address these issues.</t>
  </si>
  <si>
    <t>Users may quickly change and share data among themselves using cloud-based data storage and sharing services.</t>
  </si>
  <si>
    <t>The emergence of cloud computing has significantly impacted the software technology sector, offering a plethora of advantages that businesses worldwide have eagerly embraced. This technology facilitates data storage, backup, software development and testing, and disaster recovery, among other functionalities.</t>
  </si>
  <si>
    <t>In education, students' personal information, learning progress, communication and interaction need to be strictly protected.</t>
  </si>
  <si>
    <t>An electronic health record (EHR) is a digital repository that contains a patient's health information, as well as the history of treatments carried out to determine and improve health status[1].
Therefore, one of the biggest challenges in healthcare systems is security to share data and prevent user information leakage.</t>
  </si>
  <si>
    <t>This research aims to propose a traceable and secure company file management system using blockchain and IPFS. This file management system can be used for multiple branches owned by the company.</t>
  </si>
  <si>
    <t>This document proposes a technological model for the Peruvian health sector, which uses blockchain technology, IPFS and smart contracts to protect and ensure secure access to medical records.
The healthcare field, specifically electronic medical records and medical records has been a vulnerable field for cyber-attacks for years.</t>
  </si>
  <si>
    <t>Since healthcare has a direct impact on people's social welfare and livelihoods, it is an essential and fundamental concern for all cities and countries, developed and developing alike.
In this study, we suggest using a blockchain technology to provide a safe space where health entities can share medical information transparently.</t>
  </si>
  <si>
    <t>Digital technologies have significantly reshaped the healthcare sector, notably through EHRs, replacing traditional paper-based systems.
The proposed architecture aligns with General Data Protection Regulation (GDPR) directives concerning personal data privacy, guaranteeing both data security and transaction transparency and traceability.
since EHRs contain private data, they fall under international privacy protection regulations such as the Health Insurance Portability and Accountability Act (HIPAA), the Health Information Technology for Economic and Clinical Health Act (HITECH), and the European General Data Protection Regulation (GDPR).</t>
  </si>
  <si>
    <t>At present, cloud computing provides flexible and cost-effective solutions for sharing medical data, particularly electronic health records (EHRs), which are widely used by resource-limited healthcare institutions.
ELECTRONIC Health Records (EHRs) are digital systems designed to store, manage, and share patient information securely and efficiently.</t>
  </si>
  <si>
    <t>Public interest litigation (PIL) refers to the litigations in which the relevant organizations sue the court for the violation of the law, which has caused de facto damage or potential damage to state or social public interest, which plays an important role in the civil justice system.
Therefore, blockchain has been introduced to maintain and trace electronic evidence in judicial practices given its advantages in guaranteeing transparency, authenticity, security, and auditability.</t>
  </si>
  <si>
    <t>Electronic Health Records (EHRs) are important data for doctors, patients, and researchers in medical science. EHRs have great medical value in the healthcare industry to improve healthcare services.
In this paper, a model is proposed for capturing, storing, and protecting health records in an e-healthcare system through blockchain technology.</t>
  </si>
  <si>
    <t>The EHR healthcare system currently stores patients' medical records in a way that allows general access, compromising confidentiality.</t>
  </si>
  <si>
    <t>To generate connected environments and develop integrated patient health records, recent advancements in medical services have created new demand for efficient treatment in healthcare services [1]. The documents are stored as EHRs to satisfy these requirements, thus enabling the care providers to give good care to the patient and make quick decisions [2].</t>
  </si>
  <si>
    <t>blockchain, consortium blockchain, EMR management, proof-of-upload consensus, GDPR compliance, IPFS</t>
  </si>
  <si>
    <t>TreatChain improves transaction speed (~35%) and reduces file upload latency (~50%) versus existing blockchain frameworks; ensures GDPR compliance, transparency and secure EMR management through off-chain storage and Ed25519 verification.</t>
  </si>
  <si>
    <t>Measurement variations, algorithmic dependencies and hardware constraints; challenges in global interoperability; future work includes biometric wallets and hardware integration.</t>
  </si>
  <si>
    <t>To integrate IoT and blockchain to protect patient data and enable secure remote monitoring of vital signs.</t>
  </si>
  <si>
    <t>blockchain, IoT, healthcare security, remote vital sign monitoring, Hyperledger Fabric, access control</t>
  </si>
  <si>
    <t>An architecture integrating IoT sensors (DHT11, MAX30100, ESP8266) with a private Hyperledger Fabric blockchain; SHA-256 encryption, CouchDB storage and private channels restrict access; a web interface supports administrators and healthcare professionals.</t>
  </si>
  <si>
    <t>Integrating blockchain and IoT enhances healthcare data security and enables remote monitoring of vital signs, with encrypted transmission, access regulated by private channels and user-friendly management interfaces.</t>
  </si>
  <si>
    <t>No empirical evaluation or industrial deployment; scalability and interoperability challenges remain.</t>
  </si>
  <si>
    <t>Detailed technical implementation (Node.js, Express.js, CouchDB, Hyperledger Fabric 2.0) but lacks empirical evaluation.</t>
  </si>
  <si>
    <t>To propose a decentralized, privacy-aware self-management of data access control for health data based on blockchain and Self-Sovereign Identity (SSI), including emergency scenarios.</t>
  </si>
  <si>
    <t>blockchain, self-sovereign identity, access control, health data, privacy, IoMT</t>
  </si>
  <si>
    <t>DSMAC combines blockchain and SSI (DIDs, Verifiable Credentials, ZKP) with a hybrid RBAC/ABAC model enforced by smart contracts; patients manage access rights to EHRs across IoMT, fog-to-cloud (F2C) and user layers, including emergency access.</t>
  </si>
  <si>
    <t>Hyperledger Indy, Hyperledger Aries, ACA-Py agents, smart contracts, DID, VC, ZKP, Docker, Docker Compose; implemented and tested</t>
  </si>
  <si>
    <t>To ensure secure, traceable and privacy-preserving access to medical data under patient control, including emergency situations</t>
  </si>
  <si>
    <t>Yes. DIDs and Verifiable Credentials stored and verified on the blockchain, with access requests authorized by smart contracts, allow identification of responsible parties.</t>
  </si>
  <si>
    <t>True. Implemented and tested prototype using Hyperledger Indy, Aries and Docker.</t>
  </si>
  <si>
    <t>True. Novel hybrid RBAC/ABAC access control model combining blockchain and SSI.</t>
  </si>
  <si>
    <t>True. Experimental evaluation of latency, throughput and encryption time.</t>
  </si>
  <si>
    <t>False. Not philosophical; implemented system.</t>
  </si>
  <si>
    <t>False. Not based on author opinion or experience.</t>
  </si>
  <si>
    <t>DSMAC enables decentralized, privacy-preserving access control for health data and outperforms existing models in latency, throughput and scalability, including emergency scenarios.</t>
  </si>
  <si>
    <t>No industrial validation or real-world deployment; future work includes machine learning and differential privacy.</t>
  </si>
  <si>
    <t>Strong emphasis on emergency access handling and patient self-management through SSI.</t>
  </si>
  <si>
    <t>To propose a blockchain-based access control scheme (SC-ABSE) for secure sharing of personal health records stored in decentralized storage (IPFS).</t>
  </si>
  <si>
    <t>blockchain, smart contracts, personal health records, IPFS, attribute-based searchable encryption, access control</t>
  </si>
  <si>
    <t>SC-ABSE integrates smart contracts, CP-ABE and searchable symmetric encryption to provide fine-grained access control and multi-keyword search over encrypted PHRs stored in IPFS, removing the need for a trusted key generator.</t>
  </si>
  <si>
    <t>Ethereum (Clique consensus), Solidity smart contracts, IPFS, AES, CP-ABE, SSE, Python pairing library, Hyperledger Caliper, AVISPA</t>
  </si>
  <si>
    <t>To ensure confidentiality, tamper-proof storage and fine-grained access control of PHRs, enabling secure keyword search and sharing among healthcare entities</t>
  </si>
  <si>
    <t>Yes. Smart contracts record access activities and signed transactions on the blockchain, enabling traceability of data access.</t>
  </si>
  <si>
    <t>False. Evaluated in a simulated blockchain environment; no real-world deployment.</t>
  </si>
  <si>
    <t>True. Novel SC-ABSE cryptographic access control scheme.</t>
  </si>
  <si>
    <t>True. Performance evaluation of computation, storage and communication overhead, plus formal security validation with AVISPA.</t>
  </si>
  <si>
    <t>SC-ABSE provides secure and efficient fine-grained access control and multi-keyword search over encrypted PHRs, resists chosen-keyword, replay and man-in-the-middle attacks, and reduces computational and communication overhead compared with existing schemes.</t>
  </si>
  <si>
    <t>Lacks emergency access protocols and user/attribute revocation; evaluated only in simulation.</t>
  </si>
  <si>
    <t>Security formally verified with AVISPA; performance benchmarked with Hyperledger Caliper.</t>
  </si>
  <si>
    <t>To propose IntentKeeper, an intent-oriented data usage control system that simplifies policy specification and enforces data usage control in federated data analytics.</t>
  </si>
  <si>
    <t>data usage control, federated data analytics, intent-oriented policies, blockchain, edge computing, orchestration</t>
  </si>
  <si>
    <t>IntentKeeper extends the FogFlow edge computing framework so that data providers and consumers specify high-level usage policies and service intents; policies are enforced preventively and proactively during federated service orchestration, with Hyperledger Fabric recording policies and data usage for traceability.</t>
  </si>
  <si>
    <t>FogFlow, Docker, Hyperledger Fabric, HashiCorp Vault; implemented and evaluated</t>
  </si>
  <si>
    <t>To enforce data usage policies across federated domains and trace which consumer uses which data, supporting auditing and privacy protection</t>
  </si>
  <si>
    <t>Yes. Blockchain records policies, service intents and data usage, allowing auditing of system behavior and identification of data consumers.</t>
  </si>
  <si>
    <t>True. Implemented and validated in an automotive (urban electric vehicle) use case.</t>
  </si>
  <si>
    <t>True. Novel intent-oriented data usage control approach.</t>
  </si>
  <si>
    <t>True. Performance evaluation of policy complexity, orchestration and processing latency.</t>
  </si>
  <si>
    <t>IntentKeeper reduces policy specification complexity by up to 75% compared with flow-oriented approaches, enables preventive and proactive enforcement of usage policies and keeps low latency in orchestration and data processing.</t>
  </si>
  <si>
    <t>Blockchain-based decentralized configuration introduces latency under high workload; scalability with many concurrent clients may be affected.</t>
  </si>
  <si>
    <t>Use case based on electric vehicle data in an urban environment; also applicable to smart cities and eHealth.</t>
  </si>
  <si>
    <t>To propose PrivySharing, a blockchain-based framework for privacy-preserving and secure data sharing in smart cities, compliant with GDPR.</t>
  </si>
  <si>
    <t>blockchain, smart cities, data sharing, privacy, GDPR, Hyperledger Fabric, incentive mechanism</t>
  </si>
  <si>
    <t>PrivySharing uses a permissioned Hyperledger Fabric network with data-specific channels, private data collections (sideDB), AES-256 encryption and chaincode-based access control; users control who accesses their data and are rewarded with PrivyCoin tokens.</t>
  </si>
  <si>
    <t>Hyperledger Fabric 1.4, chaincode, private data collections (sideDB), AES-256, REST APIs, OAuth 2.0, MSP, Hyperledger Caliper</t>
  </si>
  <si>
    <t>To ensure data integrity and privacy in smart city data sharing, giving users control over access to their data and incentivizing sharing through PrivyCoin rewards</t>
  </si>
  <si>
    <t>Yes. X.509 identities and smart contracts log all transactions and access control changes immutably, allowing traceability in case of data leakage.</t>
  </si>
  <si>
    <t>False. Proof-of-concept implementation; not deployed in a real smart city environment.</t>
  </si>
  <si>
    <t>True. Novel multi-channel privacy-preserving blockchain framework with a reward mechanism.</t>
  </si>
  <si>
    <t>True. Performance evaluation of latency, throughput and scalability with Hyperledger Caliper.</t>
  </si>
  <si>
    <t>PrivySharing addresses privacy and security challenges in smart city data sharing; the multi-channel architecture improves scalability and privacy, supports GDPR compliance and fine-grained access control, with low latency and high throughput.</t>
  </si>
  <si>
    <t>High storage requirements due to multiple ledgers per peer; IoT device integrity not addressed; limited to proof-of-concept.</t>
  </si>
  <si>
    <t>Includes a token-based reward mechanism (PrivyCoin) to incentivize data sharing.</t>
  </si>
  <si>
    <t>To propose and evaluate a system for detecting malicious insider data theft in IaaS cloud environments using k-nearest neighbors anomaly detection.</t>
  </si>
  <si>
    <t>cloud security, insider threat, data theft detection, IaaS, anomaly detection, digital forensics</t>
  </si>
  <si>
    <t>A train-monitor-detect system in which agents installed on cloud nodes collect system metrics (logins, network transmission) and state data (open files, connections), sent to a central detector that uses stateful rule-based k-NN anomaly detection and provides forensic evidence.</t>
  </si>
  <si>
    <t>Eucalyptus IaaS cloud, IBM InfoSphere Streams, SPL, Python agents (psutil, netstat), UDP sockets, k-nearest neighbors; implemented and tested</t>
  </si>
  <si>
    <t>To detect insider data theft by rogue administrators and provide forensic data for investigation</t>
  </si>
  <si>
    <t>Yes. Logs of abnormal logins and data transfers and forensic data (IP addresses, accessed files) allow identification of the responsible party.</t>
  </si>
  <si>
    <t>True. Implemented and evaluated in a real IaaS cloud environment (Eucalyptus).</t>
  </si>
  <si>
    <t>True. Novel train-monitor-detect approach for insider data theft detection.</t>
  </si>
  <si>
    <t>True. Structured experiments with 48 attack scenarios.</t>
  </si>
  <si>
    <t>False. Evaluated in a research cloud, not an industrial production setting.</t>
  </si>
  <si>
    <t>100% detection rate with zero false positives when login anomalies, data transfer anomalies and forensic evidence are combined; robust across IaaS states and workloads.</t>
  </si>
  <si>
    <t>Scalability in large-scale IaaS environments not tested; single indicators alone produced false positives.</t>
  </si>
  <si>
    <t>Defense-in-depth approach focusing on rogue administrators; forensic evidence supports investigations.</t>
  </si>
  <si>
    <t>Study Limitations (AI Tool - Anthropic Claude)</t>
  </si>
  <si>
    <t>Main Findings and Conclusions (AI Tool - Anthropic Claude)</t>
  </si>
  <si>
    <t>Responsibility Attribution (AI Tool - Anthropic Claude)</t>
  </si>
  <si>
    <t>Purpose of Tracking (AI Tool - Anthropic Claude)</t>
  </si>
  <si>
    <t>Technology Stack (AI Tool - Anthropic Claude)</t>
  </si>
  <si>
    <t>Architecture Type (AI Tool - Anthropic Claude)</t>
  </si>
  <si>
    <t>What is being tracked? (AI Tool - Anthropic Claude)</t>
  </si>
  <si>
    <t>Proposed Solution and Tracking Details (AI Tool - Anthropic Claude)</t>
  </si>
  <si>
    <t>Objective of the Study (AI Tool - Anthropic Claude)</t>
  </si>
  <si>
    <t>To design TreatChain, a GDPR-compliant, patient-centric treatment-cycle consortium blockchain that secures EMRs and improves transparency through a novel Proof-of-Upload (PoUp) consensus.</t>
  </si>
  <si>
    <t>TreatChain: a Python-based consortium blockchain with Proof-of-Upload (PoUp) consensus; EMRs are uploaded, verified by validator nodes and stored off-chain in IPFS, transactions are signed with Ed25519, and six node roles (patients, doctors, pharmacies, labs, nurses, authorities) interact along the treatment cycle.</t>
  </si>
  <si>
    <t>EMRs along the treatment cycle: diagnosis reports, lab test results, prescriptions, consent forms and treatment certificates.</t>
  </si>
  <si>
    <t>Python consortium blockchain, IPFS (off-chain storage), Ed25519 signatures, PoUp consensus, role-based nodes; prototype run on Ubuntu 22.04 / Intel i7.</t>
  </si>
  <si>
    <t>To guarantee authenticity, integrity and privacy of treatment data, prevent data leakage, enable secure peer-to-peer sharing among providers and support GDPR compliance.</t>
  </si>
  <si>
    <t>Yes; under PoUp, validator nodes (doctors and authorities) verify each upload and fraudulent or inaccurate transactions are reported to the authority node.</t>
  </si>
  <si>
    <t>Implemented and evaluated prototype (~35% faster transactions, ~50% lower upload latency vs. existing frameworks); no real-world clinical deployment.</t>
  </si>
  <si>
    <t>Patient vital signs (temperature, heart rate, SpO2) and ambient humidity collected by IoT sensors.</t>
  </si>
  <si>
    <t>IoT sensors (DHT11, MAX30100, ESP8266), Postman API, SHA-256, CouchDB, Hyperledger Fabric 2.0; Node.js/Express.js web app with role-based access.</t>
  </si>
  <si>
    <t>To enable continuous remote monitoring of vital signs for early diagnosis and personalized care while securing the collection and transmission of sensitive data.</t>
  </si>
  <si>
    <t>Yes; Hyperledger Fabric's immutable ledger and private channels record every data access and modification, enabling accountability.</t>
  </si>
  <si>
    <t>EHRs exchanged between patients and providers, stored AES-256-encrypted in IPFS, and their access levels.</t>
  </si>
  <si>
    <t>Personal Health Information (PHI) used in public health research and its access/usage within the Azure environment.</t>
  </si>
  <si>
    <t>ECC-encrypted hash values of shared data (on-chain) and identities of data-sharing parties logged by smart contracts.</t>
  </si>
  <si>
    <t>Patient EHRs and the RBAC/ABAC access policies and permissions granted over them, including emergency access.</t>
  </si>
  <si>
    <t>Encrypted PHRs in IPFS, their keyword indices and CP-ABE access policies managed by smart contracts.</t>
  </si>
  <si>
    <t>EHRs shared among healthcare providers and the associated patient-consent transactions (digital signatures).</t>
  </si>
  <si>
    <t>Electric vehicle data (GPS location, battery status, mileage, speed) containing car owners' personal data, and its usage by consumers across federated domains.</t>
  </si>
  <si>
    <t>Smart city data (health, smart car, smart meter, surveillance, financial transactions) and the access granted to it.</t>
  </si>
  <si>
    <t>Files stored in IPFS (identified by chunk hashes) and their access permissions (grants/revocations) on Ethereum.</t>
  </si>
  <si>
    <t>IaaS cloud node activity: active user logins, TCP bytes sent, open files and network connections.</t>
  </si>
  <si>
    <t>Categories not listed</t>
  </si>
  <si>
    <t>Citations</t>
  </si>
  <si>
    <t>n/a</t>
  </si>
  <si>
    <t>Índice</t>
  </si>
  <si>
    <t>y</t>
  </si>
  <si>
    <t>x</t>
  </si>
  <si>
    <t>z</t>
  </si>
  <si>
    <t>ref</t>
  </si>
  <si>
    <t>Citação LaTeX</t>
  </si>
  <si>
    <t>Dados do gráfico — Top 15 combinações Propósito × Tecnologia × Objeto Digital</t>
  </si>
  <si>
    <t>Combinação (P × T × DO)</t>
  </si>
  <si>
    <t>Estatísticas da relação P×T×DO</t>
  </si>
  <si>
    <t>Combinações com ≥1 estudo</t>
  </si>
  <si>
    <t>Combinações possíveis (P × T × DO)</t>
  </si>
  <si>
    <t>% de combinações exploradas</t>
  </si>
  <si>
    <t>Máximo de estudos numa combinação</t>
  </si>
  <si>
    <t>Média de estudos por combinação</t>
  </si>
  <si>
    <t>Mediana de estudos por combinação</t>
  </si>
  <si>
    <t>Combinações com apenas 1 estudo</t>
  </si>
  <si>
    <t>% de combinações com apenas 1 estudo</t>
  </si>
  <si>
    <t>CÁLCULOS AUXILIARES (gerados automaticamente a partir de ThematicAnalysis – não editar)</t>
  </si>
  <si>
    <t>Purposes per study</t>
  </si>
  <si>
    <t>Study × Purpose matrix (1 = study has purpose)</t>
  </si>
  <si>
    <t>Co-occurrence matrix (all purposes)</t>
  </si>
  <si>
    <t>All pairs (ranked)</t>
  </si>
  <si>
    <t>All triples (ranked)</t>
  </si>
  <si>
    <t>Purposes by domain</t>
  </si>
  <si>
    <t>% of studies</t>
  </si>
  <si>
    <t>CHART DATA (Top 10 Triples)</t>
  </si>
  <si>
    <t>Purpose Triple</t>
  </si>
  <si>
    <t>Machine Learning, Steganography &amp; Digital Watermarking</t>
  </si>
  <si>
    <t>Cryptography, Machine Learning &amp; AI, Interoperability &amp; Authorization Standards, Steganography &amp; Digital Watermarking</t>
  </si>
  <si>
    <t>Cryptography, Machine Learning, Semantic Web, Steganography &amp; Digital Watermarking</t>
  </si>
  <si>
    <t>Cryptography, Blockchain, Smart Contracts, Steganography &amp; Digital Watermarking</t>
  </si>
  <si>
    <t>Blockchain, Cryptography, Steganography &amp; Digital Watermarking, Smart contracts</t>
  </si>
  <si>
    <t>Blockchain, Cryptography, Distributed File System, Smart contracts, Steganography &amp; Digital Watermarking</t>
  </si>
  <si>
    <t>Blockchain, Distributed File System, Proof-of-Upload, Cryptography</t>
  </si>
  <si>
    <t>Blockchain, Smart Contracts
Distributed File System
Cryptography
Searchable Encryption
Infosec</t>
  </si>
  <si>
    <t>Blockchain, Smart Contracts, Distributed File System, Cryptography, Searchable Encryption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</si>
</sst>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5">
    <font>
      <sz val="10"/>
      <color rgb="FF000000"/>
      <name val="Arial"/>
      <scheme val="minor"/>
    </font>
    <font>
      <sz val="11"/>
      <color theme="1"/>
      <name val="Arial"/>
      <family val="2"/>
      <scheme val="minor"/>
    </font>
    <font>
      <sz val="10"/>
      <color theme="1"/>
      <name val="Arial"/>
      <scheme val="minor"/>
    </font>
    <font>
      <sz val="10"/>
      <color theme="1"/>
      <name val="Roboto"/>
    </font>
    <font>
      <sz val="10"/>
      <color rgb="FF434343"/>
      <name val="Roboto"/>
    </font>
    <font>
      <sz val="11"/>
      <color theme="1"/>
      <name val="Arial"/>
    </font>
    <font>
      <sz val="11"/>
      <color theme="1"/>
      <name val="&quot;Aptos Narrow&quot;"/>
    </font>
    <font>
      <sz val="11"/>
      <color rgb="FF000000"/>
      <name val="&quot;Aptos Narrow&quot;"/>
    </font>
    <font>
      <sz val="11"/>
      <color rgb="FF000000"/>
      <name val="Arial"/>
    </font>
    <font>
      <u/>
      <sz val="11"/>
      <color rgb="FF000000"/>
      <name val="Arial"/>
    </font>
    <font>
      <sz val="10"/>
      <color rgb="FF000000"/>
      <name val="Arial"/>
      <scheme val="minor"/>
    </font>
    <font>
      <sz val="8"/>
      <name val="Arial"/>
      <scheme val="minor"/>
    </font>
    <font>
      <sz val="10"/>
      <color theme="1"/>
      <name val="Arial"/>
      <family val="2"/>
      <scheme val="minor"/>
    </font>
    <font>
      <sz val="10"/>
      <color rgb="FF000000"/>
      <name val="Arial"/>
      <family val="2"/>
      <scheme val="minor"/>
    </font>
    <font>
      <b/>
      <sz val="10"/>
      <color rgb="FF000000"/>
      <name val="Arial"/>
      <family val="2"/>
      <scheme val="minor"/>
    </font>
    <font>
      <b/>
      <sz val="10"/>
      <color theme="2"/>
      <name val="Arial"/>
      <family val="2"/>
      <scheme val="minor"/>
    </font>
    <font>
      <b/>
      <sz val="10"/>
      <color theme="2"/>
      <name val="Roboto"/>
    </font>
    <font>
      <sz val="10"/>
      <color theme="2"/>
      <name val="Arial"/>
      <family val="2"/>
      <scheme val="minor"/>
    </font>
    <font>
      <b/>
      <sz val="11"/>
      <color theme="2"/>
      <name val="Arial"/>
      <family val="2"/>
    </font>
    <font>
      <b/>
      <sz val="11"/>
      <color theme="2"/>
      <name val="&quot;Aptos Narrow&quot;"/>
    </font>
    <font>
      <sz val="6"/>
      <color theme="1"/>
      <name val="Arial"/>
      <family val="2"/>
      <scheme val="minor"/>
    </font>
    <font>
      <b/>
      <sz val="11"/>
      <color theme="2"/>
      <name val="Arial"/>
      <family val="2"/>
      <scheme val="minor"/>
    </font>
    <font>
      <sz val="8"/>
      <name val="Arial"/>
      <family val="2"/>
      <scheme val="minor"/>
    </font>
    <font>
      <u/>
      <sz val="10"/>
      <color theme="10"/>
      <name val="Arial"/>
      <scheme val="minor"/>
    </font>
    <font>
      <b/>
      <sz val="10"/>
      <color theme="0"/>
      <name val="Arial"/>
      <family val="2"/>
      <scheme val="minor"/>
    </font>
    <font>
      <sz val="6"/>
      <color rgb="FF000000"/>
      <name val="Arial"/>
      <family val="2"/>
      <scheme val="minor"/>
    </font>
    <font>
      <b/>
      <sz val="10"/>
      <color rgb="FF000000"/>
      <name val="Arial"/>
      <scheme val="minor"/>
    </font>
    <font>
      <b/>
      <sz val="12"/>
      <color rgb="FF000000"/>
      <name val="Arial"/>
      <scheme val="minor"/>
    </font>
    <font>
      <b/>
      <sz val="10"/>
      <color rgb="FFFFFFFF"/>
      <name val="Arial"/>
      <scheme val="minor"/>
    </font>
    <font>
      <b/>
      <sz val="10"/>
      <color rgb="FFFFFFFF"/>
      <name val="Arial"/>
      <family val="2"/>
      <scheme val="minor"/>
    </font>
    <font>
      <sz val="10"/>
      <color theme="0"/>
      <name val="Arial"/>
      <family val="2"/>
      <scheme val="minor"/>
    </font>
    <font>
      <i/>
      <sz val="10"/>
      <color rgb="FF000000"/>
      <name val="Arial"/>
      <family val="2"/>
      <scheme val="minor"/>
    </font>
    <font>
      <b/>
      <i/>
      <sz val="10"/>
      <color rgb="FFFFFFFF"/>
      <name val="Arial"/>
      <family val="2"/>
      <scheme val="minor"/>
    </font>
    <font>
      <b/>
      <sz val="10"/>
      <color rgb="FF7F7F7F"/>
      <name val="Arial"/>
      <scheme val="minor"/>
    </font>
    <font>
      <b/>
      <sz val="10"/>
      <color rgb="FFC00000"/>
      <name val="Arial"/>
      <scheme val="minor"/>
    </font>
  </fonts>
  <fills count="11">
    <fill>
      <patternFill patternType="none"/>
    </fill>
    <fill>
      <patternFill patternType="gray125"/>
    </fill>
    <fill>
      <patternFill patternType="solid">
        <fgColor rgb="FFFFFFFF"/>
        <bgColor rgb="FFFFFFFF"/>
      </patternFill>
    </fill>
    <fill>
      <patternFill patternType="solid">
        <fgColor rgb="FF356854"/>
        <bgColor rgb="FF356854"/>
      </patternFill>
    </fill>
    <fill>
      <patternFill patternType="solid">
        <fgColor rgb="FF4472C4"/>
        <bgColor indexed="64"/>
      </patternFill>
    </fill>
    <fill>
      <patternFill patternType="solid">
        <fgColor rgb="FF2C3E50"/>
        <bgColor indexed="64"/>
      </patternFill>
    </fill>
    <fill>
      <patternFill patternType="solid">
        <fgColor rgb="FF00B050"/>
        <bgColor indexed="64"/>
      </patternFill>
    </fill>
    <fill>
      <patternFill patternType="solid">
        <fgColor rgb="FFF6F8F9"/>
        <bgColor rgb="FFF6F8F9"/>
      </patternFill>
    </fill>
    <fill>
      <patternFill patternType="solid">
        <fgColor rgb="FF1F4E78"/>
        <bgColor indexed="64"/>
      </patternFill>
    </fill>
    <fill>
      <patternFill patternType="solid">
        <fgColor rgb="FFD9E1F2"/>
        <bgColor indexed="64"/>
      </patternFill>
    </fill>
    <fill>
      <patternFill patternType="solid">
        <fgColor rgb="FF1F4E79"/>
        <bgColor indexed="64"/>
      </patternFill>
    </fill>
  </fills>
  <borders count="23">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auto="1"/>
      </left>
      <right style="thin">
        <color auto="1"/>
      </right>
      <top/>
      <bottom style="thin">
        <color auto="1"/>
      </bottom>
      <diagonal/>
    </border>
    <border>
      <left/>
      <right/>
      <top/>
      <bottom style="thin">
        <color auto="1"/>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rgb="FF356854"/>
      </top>
      <bottom/>
      <diagonal/>
    </border>
    <border>
      <left style="thin">
        <color indexed="64"/>
      </left>
      <right style="thin">
        <color indexed="64"/>
      </right>
      <top style="thin">
        <color indexed="64"/>
      </top>
      <bottom/>
      <diagonal/>
    </border>
    <border>
      <left style="thin">
        <color rgb="FF356854"/>
      </left>
      <right/>
      <top style="thin">
        <color rgb="FF356854"/>
      </top>
      <bottom/>
      <diagonal/>
    </border>
    <border>
      <left style="thin">
        <color rgb="FF356854"/>
      </left>
      <right/>
      <top/>
      <bottom/>
      <diagonal/>
    </border>
    <border>
      <left/>
      <right style="thin">
        <color rgb="FF356854"/>
      </right>
      <top/>
      <bottom/>
      <diagonal/>
    </border>
    <border>
      <left style="thin">
        <color rgb="FF356854"/>
      </left>
      <right/>
      <top/>
      <bottom style="thin">
        <color rgb="FF356854"/>
      </bottom>
      <diagonal/>
    </border>
    <border>
      <left/>
      <right/>
      <top/>
      <bottom style="thin">
        <color rgb="FF356854"/>
      </bottom>
      <diagonal/>
    </border>
    <border>
      <left/>
      <right style="thin">
        <color rgb="FF356854"/>
      </right>
      <top/>
      <bottom style="thin">
        <color rgb="FF356854"/>
      </bottom>
      <diagonal/>
    </border>
    <border>
      <left/>
      <right style="thin">
        <color rgb="FF356854"/>
      </right>
      <top style="thin">
        <color rgb="FF356854"/>
      </top>
      <bottom/>
      <diagonal/>
    </border>
    <border>
      <left style="thin">
        <color rgb="FFBFBFBF"/>
      </left>
      <right style="thin">
        <color rgb="FFBFBFBF"/>
      </right>
      <top style="thin">
        <color rgb="FFBFBFBF"/>
      </top>
      <bottom style="thin">
        <color rgb="FFBFBFBF"/>
      </bottom>
      <diagonal/>
    </border>
  </borders>
  <cellStyleXfs count="4">
    <xf numFmtId="0" fontId="0" fillId="0" borderId="0"/>
    <xf numFmtId="9" fontId="10" fillId="0" borderId="0" applyFont="0" applyFill="0" applyBorder="0" applyAlignment="0" applyProtection="0"/>
    <xf numFmtId="0" fontId="1" fillId="0" borderId="0"/>
    <xf numFmtId="0" fontId="23" fillId="0" borderId="0" applyNumberFormat="0" applyFill="0" applyBorder="0" applyAlignment="0" applyProtection="0"/>
  </cellStyleXfs>
  <cellXfs count="197">
    <xf numFmtId="0" fontId="0" fillId="0" borderId="0" xfId="0"/>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xf>
    <xf numFmtId="0" fontId="2" fillId="0" borderId="0" xfId="0" applyFont="1" applyAlignment="1">
      <alignment vertical="center" wrapText="1"/>
    </xf>
    <xf numFmtId="0" fontId="2" fillId="0" borderId="1" xfId="0" applyFont="1" applyBorder="1" applyAlignment="1">
      <alignment horizontal="left" vertical="center" wrapText="1"/>
    </xf>
    <xf numFmtId="0" fontId="4" fillId="2" borderId="0" xfId="0" applyFont="1" applyFill="1" applyAlignment="1">
      <alignment vertical="center" wrapText="1"/>
    </xf>
    <xf numFmtId="0" fontId="4" fillId="2" borderId="1"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2" fillId="0" borderId="0" xfId="0" quotePrefix="1" applyFont="1" applyAlignment="1">
      <alignment horizontal="center" vertical="center" wrapText="1"/>
    </xf>
    <xf numFmtId="0" fontId="5" fillId="0" borderId="0" xfId="0" applyFont="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7" fillId="0" borderId="0" xfId="0" quotePrefix="1"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left" vertical="center" wrapText="1"/>
    </xf>
    <xf numFmtId="0" fontId="13" fillId="0" borderId="0" xfId="0" applyFont="1"/>
    <xf numFmtId="0" fontId="15" fillId="0" borderId="0" xfId="0" applyFont="1" applyAlignment="1">
      <alignment horizontal="center" vertical="center" wrapText="1"/>
    </xf>
    <xf numFmtId="49" fontId="15" fillId="0" borderId="0" xfId="0" applyNumberFormat="1" applyFont="1" applyAlignment="1">
      <alignment horizontal="center" vertical="center" wrapText="1"/>
    </xf>
    <xf numFmtId="0" fontId="15" fillId="0" borderId="0" xfId="0" applyFont="1" applyAlignment="1">
      <alignment horizontal="left" vertical="center" wrapText="1"/>
    </xf>
    <xf numFmtId="0" fontId="15" fillId="0" borderId="0" xfId="0" applyFont="1"/>
    <xf numFmtId="49" fontId="16" fillId="0" borderId="0" xfId="0" applyNumberFormat="1" applyFont="1" applyAlignment="1">
      <alignment horizontal="center" vertical="center" wrapText="1"/>
    </xf>
    <xf numFmtId="0" fontId="15" fillId="0" borderId="0" xfId="0" applyFont="1" applyAlignment="1">
      <alignment wrapText="1"/>
    </xf>
    <xf numFmtId="49" fontId="16" fillId="3" borderId="2" xfId="0" applyNumberFormat="1" applyFont="1" applyFill="1" applyBorder="1" applyAlignment="1">
      <alignment horizontal="center" vertical="center" wrapText="1"/>
    </xf>
    <xf numFmtId="0" fontId="17" fillId="0" borderId="0" xfId="0" applyFont="1"/>
    <xf numFmtId="0" fontId="18" fillId="0" borderId="0" xfId="0" applyFont="1" applyAlignment="1">
      <alignment horizontal="center" vertical="center" wrapText="1"/>
    </xf>
    <xf numFmtId="0" fontId="19" fillId="0" borderId="0" xfId="0" applyFont="1" applyAlignment="1">
      <alignment horizontal="center" vertical="center" wrapText="1"/>
    </xf>
    <xf numFmtId="0" fontId="0" fillId="0" borderId="0" xfId="0" applyAlignment="1">
      <alignment wrapText="1"/>
    </xf>
    <xf numFmtId="0" fontId="13" fillId="0" borderId="0" xfId="0" applyFont="1" applyAlignment="1">
      <alignment wrapText="1"/>
    </xf>
    <xf numFmtId="0" fontId="12" fillId="0" borderId="0" xfId="2" applyFont="1" applyAlignment="1">
      <alignment horizontal="center" vertical="center" wrapText="1"/>
    </xf>
    <xf numFmtId="10" fontId="12" fillId="0" borderId="0" xfId="1" applyNumberFormat="1" applyFont="1" applyAlignment="1">
      <alignment horizontal="center" vertical="center" wrapText="1"/>
    </xf>
    <xf numFmtId="0" fontId="13" fillId="0" borderId="0" xfId="0" applyFont="1" applyAlignment="1">
      <alignment horizontal="center" vertical="center" wrapText="1"/>
    </xf>
    <xf numFmtId="10" fontId="13" fillId="0" borderId="0" xfId="1" applyNumberFormat="1" applyFont="1" applyAlignment="1">
      <alignment horizontal="center" vertical="center" wrapText="1"/>
    </xf>
    <xf numFmtId="0" fontId="12" fillId="0" borderId="0" xfId="2" applyFont="1" applyAlignment="1">
      <alignment horizontal="left" vertical="center" wrapText="1"/>
    </xf>
    <xf numFmtId="0" fontId="20" fillId="0" borderId="0" xfId="2" applyFont="1" applyAlignment="1">
      <alignment wrapText="1"/>
    </xf>
    <xf numFmtId="0" fontId="15" fillId="0" borderId="3" xfId="2" applyFont="1" applyBorder="1" applyAlignment="1">
      <alignment horizontal="center" vertical="center" wrapText="1"/>
    </xf>
    <xf numFmtId="10" fontId="15" fillId="0" borderId="3" xfId="1" applyNumberFormat="1" applyFont="1" applyBorder="1" applyAlignment="1">
      <alignment horizontal="center" vertical="center" wrapText="1"/>
    </xf>
    <xf numFmtId="0" fontId="0" fillId="0" borderId="0" xfId="0" applyAlignment="1">
      <alignment horizontal="center" vertical="center" wrapText="1"/>
    </xf>
    <xf numFmtId="10" fontId="0" fillId="0" borderId="0" xfId="1" applyNumberFormat="1" applyFont="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20" fillId="0" borderId="0" xfId="2" applyFont="1" applyAlignment="1">
      <alignment horizontal="center" vertical="center" wrapText="1"/>
    </xf>
    <xf numFmtId="0" fontId="0" fillId="0" borderId="0" xfId="0" applyAlignment="1">
      <alignment horizontal="center" vertical="center"/>
    </xf>
    <xf numFmtId="0" fontId="21" fillId="0" borderId="3" xfId="2" applyFont="1" applyBorder="1" applyAlignment="1">
      <alignment horizontal="center" vertical="center" wrapText="1"/>
    </xf>
    <xf numFmtId="0" fontId="1" fillId="0" borderId="0" xfId="2" applyAlignment="1">
      <alignment horizontal="center" vertical="center" wrapText="1"/>
    </xf>
    <xf numFmtId="0" fontId="15" fillId="0" borderId="0" xfId="0" applyFont="1" applyAlignment="1">
      <alignment vertical="center" wrapText="1"/>
    </xf>
    <xf numFmtId="0" fontId="15" fillId="0" borderId="0" xfId="0" applyFont="1" applyAlignment="1">
      <alignment vertical="center"/>
    </xf>
    <xf numFmtId="10" fontId="15" fillId="0" borderId="0" xfId="1" applyNumberFormat="1" applyFont="1" applyAlignment="1">
      <alignment horizontal="center" vertical="center" wrapText="1"/>
    </xf>
    <xf numFmtId="0" fontId="15" fillId="0" borderId="3" xfId="2" applyFont="1" applyBorder="1" applyAlignment="1">
      <alignment horizontal="left" vertical="center" wrapText="1"/>
    </xf>
    <xf numFmtId="0" fontId="0" fillId="0" borderId="0" xfId="0" applyAlignment="1">
      <alignment horizontal="left" vertical="center" wrapText="1"/>
    </xf>
    <xf numFmtId="0" fontId="12" fillId="0" borderId="0" xfId="0" applyFont="1" applyAlignment="1">
      <alignment vertical="center" wrapText="1"/>
    </xf>
    <xf numFmtId="0" fontId="4" fillId="2" borderId="0" xfId="0" applyFont="1" applyFill="1" applyAlignment="1">
      <alignment horizontal="center" vertical="center" wrapText="1"/>
    </xf>
    <xf numFmtId="0" fontId="4" fillId="2" borderId="1" xfId="0" applyFont="1" applyFill="1" applyBorder="1" applyAlignment="1">
      <alignment vertical="center" wrapText="1"/>
    </xf>
    <xf numFmtId="0" fontId="23" fillId="0" borderId="0" xfId="3" applyAlignment="1">
      <alignment horizontal="center" vertical="center" wrapText="1"/>
    </xf>
    <xf numFmtId="0" fontId="24" fillId="0" borderId="0" xfId="0" applyFont="1" applyAlignment="1">
      <alignment vertical="center" wrapText="1"/>
    </xf>
    <xf numFmtId="10" fontId="24" fillId="0" borderId="0" xfId="1" applyNumberFormat="1" applyFont="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left" vertical="center" wrapText="1"/>
    </xf>
    <xf numFmtId="0" fontId="15" fillId="0" borderId="4" xfId="0" applyFont="1" applyBorder="1" applyAlignment="1">
      <alignment vertical="center" wrapText="1"/>
    </xf>
    <xf numFmtId="0" fontId="25" fillId="0" borderId="0" xfId="0" applyFont="1" applyAlignment="1">
      <alignment vertical="center" wrapText="1"/>
    </xf>
    <xf numFmtId="0" fontId="3" fillId="0" borderId="0" xfId="0" applyFont="1" applyAlignment="1">
      <alignment horizontal="center" vertical="center" wrapText="1"/>
    </xf>
    <xf numFmtId="0" fontId="0" fillId="0" borderId="0" xfId="0" applyAlignment="1">
      <alignment horizontal="center"/>
    </xf>
    <xf numFmtId="10" fontId="0" fillId="0" borderId="0" xfId="0" applyNumberFormat="1" applyAlignment="1">
      <alignment horizontal="center"/>
    </xf>
    <xf numFmtId="0" fontId="26" fillId="0" borderId="0" xfId="0" applyFont="1"/>
    <xf numFmtId="0" fontId="26" fillId="0" borderId="0" xfId="0" applyFont="1" applyAlignment="1">
      <alignment horizontal="center"/>
    </xf>
    <xf numFmtId="0" fontId="0" fillId="0" borderId="0" xfId="0" applyAlignment="1">
      <alignment horizontal="left" wrapText="1"/>
    </xf>
    <xf numFmtId="0" fontId="0" fillId="0" borderId="0" xfId="0" applyAlignment="1">
      <alignment horizontal="left" vertical="top"/>
    </xf>
    <xf numFmtId="0" fontId="28" fillId="4" borderId="0" xfId="0" applyFont="1" applyFill="1" applyAlignment="1">
      <alignment horizontal="center" vertical="center" wrapText="1"/>
    </xf>
    <xf numFmtId="0" fontId="27" fillId="0" borderId="0" xfId="0" applyFont="1" applyAlignment="1">
      <alignment wrapText="1"/>
    </xf>
    <xf numFmtId="0" fontId="29" fillId="5" borderId="0" xfId="0" applyFont="1" applyFill="1" applyAlignment="1">
      <alignment horizontal="center" vertical="center" wrapText="1"/>
    </xf>
    <xf numFmtId="0" fontId="30" fillId="0" borderId="0" xfId="0" applyFont="1"/>
    <xf numFmtId="0" fontId="30" fillId="0" borderId="0" xfId="0" applyFont="1" applyAlignment="1">
      <alignment horizontal="center"/>
    </xf>
    <xf numFmtId="10" fontId="30" fillId="0" borderId="0" xfId="0" applyNumberFormat="1" applyFont="1" applyAlignment="1">
      <alignment horizontal="center"/>
    </xf>
    <xf numFmtId="0" fontId="14" fillId="0" borderId="0" xfId="0" applyFont="1" applyAlignment="1">
      <alignment horizontal="right"/>
    </xf>
    <xf numFmtId="0" fontId="14" fillId="0" borderId="6" xfId="0" applyFont="1" applyBorder="1" applyAlignment="1">
      <alignment horizontal="right" vertical="center" wrapText="1"/>
    </xf>
    <xf numFmtId="0" fontId="31" fillId="0" borderId="6" xfId="0" applyFont="1" applyBorder="1" applyAlignment="1">
      <alignment horizontal="left" vertical="center" wrapText="1"/>
    </xf>
    <xf numFmtId="2" fontId="31" fillId="0" borderId="6" xfId="0" applyNumberFormat="1" applyFont="1" applyBorder="1" applyAlignment="1">
      <alignment horizontal="left" vertical="center" wrapText="1"/>
    </xf>
    <xf numFmtId="10" fontId="31" fillId="0" borderId="6" xfId="0" applyNumberFormat="1" applyFont="1" applyBorder="1" applyAlignment="1">
      <alignment horizontal="left" vertical="center" wrapText="1"/>
    </xf>
    <xf numFmtId="0" fontId="13" fillId="0" borderId="0" xfId="0" applyFont="1" applyAlignment="1">
      <alignment vertical="center" wrapText="1"/>
    </xf>
    <xf numFmtId="0" fontId="28" fillId="0" borderId="0" xfId="0" applyFont="1" applyAlignment="1">
      <alignment horizontal="center" vertical="center" wrapText="1"/>
    </xf>
    <xf numFmtId="1" fontId="0" fillId="0" borderId="0" xfId="0" applyNumberFormat="1" applyAlignment="1">
      <alignment horizontal="center" vertical="center" wrapText="1"/>
    </xf>
    <xf numFmtId="49" fontId="0" fillId="0" borderId="0" xfId="0" applyNumberFormat="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24" fillId="0" borderId="9" xfId="0" applyFont="1" applyBorder="1" applyAlignment="1">
      <alignment horizontal="center" vertical="center" wrapText="1"/>
    </xf>
    <xf numFmtId="0" fontId="24" fillId="0" borderId="10" xfId="0" applyFont="1" applyBorder="1" applyAlignment="1">
      <alignment horizontal="center" vertical="center" wrapText="1"/>
    </xf>
    <xf numFmtId="0" fontId="13" fillId="0" borderId="0" xfId="0" applyFont="1" applyAlignment="1">
      <alignment horizontal="right"/>
    </xf>
    <xf numFmtId="0" fontId="13" fillId="0" borderId="0" xfId="0" applyFont="1" applyAlignment="1">
      <alignment horizontal="left"/>
    </xf>
    <xf numFmtId="0" fontId="14" fillId="0" borderId="7" xfId="0" applyFont="1" applyBorder="1" applyAlignment="1">
      <alignment horizontal="right" vertical="center"/>
    </xf>
    <xf numFmtId="0" fontId="14" fillId="0" borderId="11" xfId="0" applyFont="1" applyBorder="1" applyAlignment="1">
      <alignment horizontal="right" vertical="center"/>
    </xf>
    <xf numFmtId="0" fontId="24" fillId="0" borderId="9" xfId="0" applyFont="1" applyBorder="1" applyAlignment="1">
      <alignment horizontal="center"/>
    </xf>
    <xf numFmtId="0" fontId="24" fillId="0" borderId="10" xfId="0" applyFont="1" applyBorder="1" applyAlignment="1">
      <alignment horizontal="center"/>
    </xf>
    <xf numFmtId="0" fontId="32" fillId="6" borderId="5" xfId="0" applyFont="1" applyFill="1" applyBorder="1" applyAlignment="1">
      <alignment horizontal="center"/>
    </xf>
    <xf numFmtId="0" fontId="32" fillId="6" borderId="5" xfId="0" applyFont="1" applyFill="1" applyBorder="1" applyAlignment="1">
      <alignment horizontal="left"/>
    </xf>
    <xf numFmtId="0" fontId="13" fillId="0" borderId="0" xfId="0" applyFont="1" applyAlignment="1">
      <alignment horizontal="center"/>
    </xf>
    <xf numFmtId="0" fontId="13" fillId="0" borderId="0" xfId="0" applyFont="1" applyAlignment="1">
      <alignment horizontal="center" vertical="center"/>
    </xf>
    <xf numFmtId="10" fontId="0" fillId="0" borderId="0" xfId="0" applyNumberFormat="1" applyAlignment="1">
      <alignment horizontal="center" vertical="center"/>
    </xf>
    <xf numFmtId="0" fontId="24" fillId="0" borderId="0" xfId="0" applyFont="1" applyAlignment="1">
      <alignment horizontal="center"/>
    </xf>
    <xf numFmtId="0" fontId="24" fillId="0" borderId="0" xfId="0" applyFont="1" applyAlignment="1">
      <alignment horizontal="center" vertical="center"/>
    </xf>
    <xf numFmtId="10" fontId="13" fillId="0" borderId="0" xfId="0" applyNumberFormat="1" applyFont="1" applyAlignment="1">
      <alignment horizontal="center" vertical="center"/>
    </xf>
    <xf numFmtId="0" fontId="24" fillId="0" borderId="0" xfId="0" applyFont="1"/>
    <xf numFmtId="0" fontId="13" fillId="0" borderId="6" xfId="0" applyFont="1" applyBorder="1"/>
    <xf numFmtId="0" fontId="13" fillId="0" borderId="6" xfId="0" applyFont="1" applyBorder="1" applyAlignment="1">
      <alignment horizontal="center"/>
    </xf>
    <xf numFmtId="0" fontId="13" fillId="0" borderId="7" xfId="0" applyFont="1" applyBorder="1" applyAlignment="1">
      <alignment horizontal="right"/>
    </xf>
    <xf numFmtId="164" fontId="13" fillId="0" borderId="8" xfId="0" applyNumberFormat="1" applyFont="1" applyBorder="1" applyAlignment="1">
      <alignment horizontal="center"/>
    </xf>
    <xf numFmtId="0" fontId="24" fillId="0" borderId="9" xfId="0" applyFont="1" applyBorder="1" applyAlignment="1">
      <alignment horizontal="right"/>
    </xf>
    <xf numFmtId="0" fontId="24" fillId="0" borderId="3" xfId="0" applyFont="1" applyBorder="1"/>
    <xf numFmtId="0" fontId="24" fillId="0" borderId="3" xfId="0" applyFont="1" applyBorder="1" applyAlignment="1">
      <alignment horizontal="center"/>
    </xf>
    <xf numFmtId="0" fontId="13" fillId="0" borderId="11" xfId="0" applyFont="1" applyBorder="1" applyAlignment="1">
      <alignment horizontal="right"/>
    </xf>
    <xf numFmtId="0" fontId="13" fillId="0" borderId="14" xfId="0" applyFont="1" applyBorder="1"/>
    <xf numFmtId="0" fontId="13" fillId="0" borderId="14" xfId="0" applyFont="1" applyBorder="1" applyAlignment="1">
      <alignment horizontal="center"/>
    </xf>
    <xf numFmtId="164" fontId="13" fillId="0" borderId="12" xfId="0" applyNumberFormat="1" applyFont="1" applyBorder="1" applyAlignment="1">
      <alignment horizontal="center"/>
    </xf>
    <xf numFmtId="0" fontId="13" fillId="0" borderId="6" xfId="0" applyFont="1" applyBorder="1" applyAlignment="1">
      <alignment horizontal="center" vertical="center"/>
    </xf>
    <xf numFmtId="0" fontId="13" fillId="0" borderId="8" xfId="0" applyFont="1" applyBorder="1" applyAlignment="1">
      <alignment horizontal="center" vertical="center"/>
    </xf>
    <xf numFmtId="0" fontId="13" fillId="0" borderId="14" xfId="0" applyFont="1" applyBorder="1" applyAlignment="1">
      <alignment horizontal="center" vertical="center"/>
    </xf>
    <xf numFmtId="0" fontId="13" fillId="0" borderId="12" xfId="0" applyFont="1" applyBorder="1" applyAlignment="1">
      <alignment horizontal="center" vertical="center"/>
    </xf>
    <xf numFmtId="0" fontId="24" fillId="0" borderId="3" xfId="0" applyFont="1" applyBorder="1" applyAlignment="1">
      <alignment horizontal="center" vertical="center"/>
    </xf>
    <xf numFmtId="0" fontId="24" fillId="0" borderId="10" xfId="0" applyFont="1" applyBorder="1" applyAlignment="1">
      <alignment horizontal="center" vertical="center"/>
    </xf>
    <xf numFmtId="0" fontId="13" fillId="0" borderId="7" xfId="0" applyFont="1" applyBorder="1" applyAlignment="1">
      <alignment horizontal="center"/>
    </xf>
    <xf numFmtId="0" fontId="13" fillId="0" borderId="11" xfId="0" applyFont="1" applyBorder="1" applyAlignment="1">
      <alignment horizontal="center"/>
    </xf>
    <xf numFmtId="10" fontId="0" fillId="0" borderId="0" xfId="0" applyNumberFormat="1" applyAlignment="1">
      <alignment horizontal="center" vertical="center" wrapText="1"/>
    </xf>
    <xf numFmtId="0" fontId="24" fillId="0" borderId="5" xfId="0" applyFont="1" applyBorder="1" applyAlignment="1">
      <alignment horizontal="center" vertical="center" wrapText="1"/>
    </xf>
    <xf numFmtId="0" fontId="24" fillId="0" borderId="5" xfId="0" applyFont="1" applyBorder="1" applyAlignment="1">
      <alignment horizontal="left" vertical="center" wrapText="1"/>
    </xf>
    <xf numFmtId="0" fontId="29" fillId="3" borderId="13" xfId="0" applyFont="1" applyFill="1" applyBorder="1" applyAlignment="1">
      <alignment horizontal="center" vertical="center" wrapText="1"/>
    </xf>
    <xf numFmtId="0" fontId="32" fillId="6" borderId="5" xfId="0" applyFont="1" applyFill="1" applyBorder="1" applyAlignment="1">
      <alignment horizontal="left"/>
    </xf>
    <xf numFmtId="0" fontId="32" fillId="6" borderId="5" xfId="0" applyFont="1" applyFill="1" applyBorder="1" applyAlignment="1">
      <alignment horizontal="center"/>
    </xf>
    <xf numFmtId="0" fontId="26" fillId="0" borderId="0" xfId="0" applyFont="1" applyAlignment="1">
      <alignment horizontal="center"/>
    </xf>
    <xf numFmtId="0" fontId="0" fillId="0" borderId="0" xfId="0"/>
    <xf numFmtId="0" fontId="26" fillId="0" borderId="0" xfId="0" applyFont="1" applyAlignment="1">
      <alignment horizontal="center" textRotation="90"/>
    </xf>
    <xf numFmtId="0" fontId="28" fillId="8" borderId="0" xfId="0" applyFont="1" applyFill="1"/>
    <xf numFmtId="0" fontId="28" fillId="8" borderId="0" xfId="0" applyFont="1" applyFill="1" applyAlignment="1">
      <alignment horizontal="center"/>
    </xf>
    <xf numFmtId="0" fontId="26" fillId="0" borderId="0" xfId="0" applyFont="1" applyAlignment="1"/>
    <xf numFmtId="0" fontId="26" fillId="0" borderId="0" xfId="0" applyFont="1" applyAlignment="1">
      <alignment wrapText="1"/>
    </xf>
    <xf numFmtId="0" fontId="26" fillId="0" borderId="0" xfId="0" applyFont="1" applyAlignment="1">
      <alignment horizontal="center" vertical="center" wrapText="1"/>
    </xf>
    <xf numFmtId="0" fontId="26" fillId="0" borderId="0" xfId="0" applyFont="1" applyAlignment="1">
      <alignment horizontal="left"/>
    </xf>
    <xf numFmtId="0" fontId="26" fillId="0" borderId="22" xfId="0" applyFont="1" applyBorder="1" applyAlignment="1">
      <alignment horizontal="center" vertical="center" wrapText="1"/>
    </xf>
    <xf numFmtId="0" fontId="26" fillId="0" borderId="22" xfId="0" applyFont="1" applyBorder="1" applyAlignment="1">
      <alignment horizontal="left"/>
    </xf>
    <xf numFmtId="0" fontId="0" fillId="0" borderId="22" xfId="0" applyBorder="1" applyAlignment="1">
      <alignment horizontal="center"/>
    </xf>
    <xf numFmtId="0" fontId="28" fillId="8" borderId="22" xfId="0" applyFont="1" applyFill="1" applyBorder="1" applyAlignment="1">
      <alignment horizontal="center"/>
    </xf>
    <xf numFmtId="0" fontId="28" fillId="8" borderId="22" xfId="0" applyFont="1" applyFill="1" applyBorder="1"/>
    <xf numFmtId="0" fontId="0" fillId="0" borderId="22" xfId="0" applyBorder="1"/>
    <xf numFmtId="0" fontId="26" fillId="0" borderId="22" xfId="0" applyFont="1" applyBorder="1" applyAlignment="1">
      <alignment horizontal="center" vertical="center" textRotation="90" wrapText="1"/>
    </xf>
    <xf numFmtId="0" fontId="26" fillId="0" borderId="0" xfId="0" applyFont="1" applyAlignment="1">
      <alignment horizontal="center" vertical="center" textRotation="90" wrapText="1"/>
    </xf>
    <xf numFmtId="0" fontId="26" fillId="0" borderId="0" xfId="0" applyFont="1" applyAlignment="1">
      <alignment horizontal="center" wrapText="1"/>
    </xf>
    <xf numFmtId="0" fontId="26" fillId="0" borderId="22" xfId="0" applyFont="1" applyBorder="1" applyAlignment="1">
      <alignment horizontal="left" wrapText="1"/>
    </xf>
    <xf numFmtId="0" fontId="26" fillId="0" borderId="22" xfId="0" applyFont="1" applyBorder="1" applyAlignment="1">
      <alignment wrapText="1"/>
    </xf>
    <xf numFmtId="0" fontId="0" fillId="0" borderId="22" xfId="0" applyBorder="1" applyAlignment="1">
      <alignment horizontal="center" vertical="center"/>
    </xf>
    <xf numFmtId="0" fontId="26" fillId="0" borderId="22" xfId="0" applyFont="1" applyBorder="1" applyAlignment="1">
      <alignment horizontal="center" textRotation="90" wrapText="1"/>
    </xf>
    <xf numFmtId="0" fontId="26" fillId="9" borderId="0" xfId="0" applyFont="1" applyFill="1" applyAlignment="1">
      <alignment horizontal="center" vertical="center" wrapText="1"/>
    </xf>
    <xf numFmtId="0" fontId="28" fillId="10" borderId="0" xfId="0" applyFont="1" applyFill="1" applyAlignment="1">
      <alignment horizontal="center"/>
    </xf>
    <xf numFmtId="0" fontId="29" fillId="8" borderId="15" xfId="0" applyFont="1" applyFill="1" applyBorder="1" applyAlignment="1">
      <alignment horizontal="center" vertical="center" wrapText="1"/>
    </xf>
    <xf numFmtId="0" fontId="29" fillId="8" borderId="13" xfId="0" applyFont="1" applyFill="1" applyBorder="1" applyAlignment="1">
      <alignment horizontal="center" vertical="center" wrapText="1"/>
    </xf>
    <xf numFmtId="0" fontId="29" fillId="8" borderId="16" xfId="0" applyFont="1" applyFill="1" applyBorder="1" applyAlignment="1">
      <alignment horizontal="center" vertical="center" wrapText="1"/>
    </xf>
    <xf numFmtId="0" fontId="29" fillId="8" borderId="0" xfId="0" applyFont="1" applyFill="1" applyAlignment="1">
      <alignment vertical="center" wrapText="1"/>
    </xf>
    <xf numFmtId="2" fontId="0" fillId="0" borderId="0" xfId="0" applyNumberFormat="1" applyAlignment="1">
      <alignment horizontal="center"/>
    </xf>
    <xf numFmtId="2" fontId="13" fillId="0" borderId="8" xfId="0" applyNumberFormat="1" applyFont="1" applyBorder="1" applyAlignment="1">
      <alignment horizontal="left"/>
    </xf>
    <xf numFmtId="0" fontId="24" fillId="3" borderId="15" xfId="0" applyFont="1" applyFill="1" applyBorder="1" applyAlignment="1">
      <alignment horizontal="right"/>
    </xf>
    <xf numFmtId="0" fontId="14" fillId="2" borderId="16" xfId="0" applyFont="1" applyFill="1" applyBorder="1" applyAlignment="1">
      <alignment horizontal="right"/>
    </xf>
    <xf numFmtId="0" fontId="14" fillId="7" borderId="16" xfId="0" applyFont="1" applyFill="1" applyBorder="1" applyAlignment="1">
      <alignment horizontal="right"/>
    </xf>
    <xf numFmtId="0" fontId="14" fillId="7" borderId="18" xfId="0" applyFont="1" applyFill="1" applyBorder="1" applyAlignment="1">
      <alignment horizontal="right"/>
    </xf>
    <xf numFmtId="0" fontId="0" fillId="0" borderId="7" xfId="0" applyFont="1" applyFill="1" applyBorder="1" applyAlignment="1">
      <alignment horizontal="center"/>
    </xf>
    <xf numFmtId="0" fontId="0" fillId="0" borderId="6"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11" xfId="0" applyFont="1" applyFill="1" applyBorder="1" applyAlignment="1">
      <alignment horizontal="center"/>
    </xf>
    <xf numFmtId="0" fontId="0" fillId="0" borderId="14" xfId="0" applyFont="1" applyFill="1" applyBorder="1" applyAlignment="1">
      <alignment horizontal="center" vertical="center"/>
    </xf>
    <xf numFmtId="0" fontId="0" fillId="0" borderId="12" xfId="0" applyFont="1" applyFill="1" applyBorder="1" applyAlignment="1">
      <alignment horizontal="center" vertical="center"/>
    </xf>
    <xf numFmtId="2" fontId="13" fillId="0" borderId="6" xfId="0" applyNumberFormat="1" applyFont="1" applyBorder="1" applyAlignment="1">
      <alignment horizontal="center" vertical="center"/>
    </xf>
    <xf numFmtId="2" fontId="13" fillId="0" borderId="14" xfId="0" applyNumberFormat="1" applyFont="1" applyBorder="1" applyAlignment="1">
      <alignment horizontal="center" vertical="center"/>
    </xf>
    <xf numFmtId="2" fontId="0" fillId="0" borderId="6" xfId="0" applyNumberFormat="1" applyFont="1" applyFill="1" applyBorder="1" applyAlignment="1">
      <alignment horizontal="center" vertical="center"/>
    </xf>
    <xf numFmtId="2" fontId="0" fillId="0" borderId="14" xfId="0" applyNumberFormat="1" applyFont="1" applyFill="1" applyBorder="1" applyAlignment="1">
      <alignment horizontal="center" vertical="center"/>
    </xf>
    <xf numFmtId="1" fontId="13" fillId="0" borderId="8" xfId="0" applyNumberFormat="1" applyFont="1" applyBorder="1" applyAlignment="1">
      <alignment horizontal="left"/>
    </xf>
    <xf numFmtId="1" fontId="13" fillId="0" borderId="12" xfId="0" applyNumberFormat="1" applyFont="1" applyBorder="1" applyAlignment="1">
      <alignment horizontal="left"/>
    </xf>
    <xf numFmtId="0" fontId="26" fillId="9" borderId="0" xfId="0" applyFont="1" applyFill="1"/>
    <xf numFmtId="0" fontId="33" fillId="0" borderId="0" xfId="0" applyFont="1"/>
    <xf numFmtId="0" fontId="34" fillId="0" borderId="0" xfId="0" applyFont="1"/>
    <xf numFmtId="1" fontId="0" fillId="0" borderId="0" xfId="0" applyNumberFormat="1"/>
    <xf numFmtId="2" fontId="0" fillId="0" borderId="0" xfId="0" applyNumberFormat="1"/>
    <xf numFmtId="0" fontId="14" fillId="2" borderId="0" xfId="0" applyFont="1" applyFill="1" applyBorder="1" applyAlignment="1">
      <alignment horizontal="center"/>
    </xf>
    <xf numFmtId="0" fontId="13" fillId="2" borderId="0" xfId="0" applyFont="1" applyFill="1" applyBorder="1" applyAlignment="1">
      <alignment horizontal="center"/>
    </xf>
    <xf numFmtId="0" fontId="0" fillId="2" borderId="0" xfId="0" applyFill="1" applyBorder="1" applyAlignment="1">
      <alignment horizontal="center"/>
    </xf>
    <xf numFmtId="0" fontId="0" fillId="2" borderId="17" xfId="0" applyFill="1" applyBorder="1" applyAlignment="1">
      <alignment horizontal="center"/>
    </xf>
    <xf numFmtId="0" fontId="13" fillId="7" borderId="0" xfId="0" applyFont="1" applyFill="1" applyBorder="1" applyAlignment="1">
      <alignment horizontal="center"/>
    </xf>
    <xf numFmtId="0" fontId="14" fillId="7" borderId="0" xfId="0" applyFont="1" applyFill="1" applyBorder="1" applyAlignment="1">
      <alignment horizontal="center"/>
    </xf>
    <xf numFmtId="0" fontId="0" fillId="7" borderId="0" xfId="0" applyFill="1" applyBorder="1" applyAlignment="1">
      <alignment horizontal="center"/>
    </xf>
    <xf numFmtId="0" fontId="0" fillId="7" borderId="17" xfId="0" applyFill="1" applyBorder="1" applyAlignment="1">
      <alignment horizontal="center"/>
    </xf>
    <xf numFmtId="0" fontId="26" fillId="2" borderId="0" xfId="0" applyFont="1" applyFill="1" applyBorder="1" applyAlignment="1">
      <alignment horizontal="center"/>
    </xf>
    <xf numFmtId="0" fontId="13" fillId="7" borderId="19" xfId="0" applyFont="1" applyFill="1" applyBorder="1" applyAlignment="1">
      <alignment horizontal="center"/>
    </xf>
    <xf numFmtId="0" fontId="0" fillId="7" borderId="19" xfId="0" applyFill="1" applyBorder="1" applyAlignment="1">
      <alignment horizontal="center"/>
    </xf>
    <xf numFmtId="0" fontId="26" fillId="7" borderId="20" xfId="0" applyFont="1" applyFill="1" applyBorder="1" applyAlignment="1">
      <alignment horizontal="center"/>
    </xf>
    <xf numFmtId="0" fontId="24" fillId="3" borderId="13" xfId="0" applyFont="1" applyFill="1" applyBorder="1" applyAlignment="1">
      <alignment wrapText="1"/>
    </xf>
    <xf numFmtId="0" fontId="24" fillId="3" borderId="21" xfId="0" applyFont="1" applyFill="1" applyBorder="1" applyAlignment="1">
      <alignment wrapText="1"/>
    </xf>
    <xf numFmtId="0" fontId="26" fillId="0" borderId="0" xfId="0" applyFont="1" applyAlignment="1">
      <alignment horizontal="center" textRotation="90" wrapText="1"/>
    </xf>
  </cellXfs>
  <cellStyles count="4">
    <cellStyle name="Hiperlink" xfId="3" builtinId="8"/>
    <cellStyle name="Normal" xfId="0" builtinId="0"/>
    <cellStyle name="Normal 2" xfId="2" xr:uid="{8EE09EC8-416B-42F9-A1CA-FE7846C564C2}"/>
    <cellStyle name="Porcentagem" xfId="1" builtinId="5"/>
  </cellStyles>
  <dxfs count="316">
    <dxf>
      <border>
        <left style="thin">
          <color rgb="FFA6A6A6"/>
        </left>
        <right style="thin">
          <color rgb="FFA6A6A6"/>
        </right>
        <top style="thin">
          <color rgb="FFA6A6A6"/>
        </top>
        <bottom style="thin">
          <color rgb="FFA6A6A6"/>
        </bottom>
      </border>
    </dxf>
    <dxf>
      <font>
        <strike val="0"/>
        <outline val="0"/>
        <shadow val="0"/>
        <u val="none"/>
        <vertAlign val="baseline"/>
        <sz val="10"/>
        <name val="Arial"/>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rial"/>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0"/>
        <name val="Arial"/>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rial"/>
        <scheme val="minor"/>
      </font>
      <numFmt numFmtId="0" formatCode="General"/>
      <fill>
        <patternFill patternType="none">
          <fgColor indexed="64"/>
          <bgColor auto="1"/>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numFmt numFmtId="0" formatCode="General"/>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rgb="FFEEF3F9"/>
        </patternFill>
      </fill>
    </dxf>
    <dxf>
      <border>
        <left style="thin">
          <color rgb="FFBFBFBF"/>
        </left>
        <right style="thin">
          <color rgb="FFBFBFBF"/>
        </right>
        <top style="thin">
          <color rgb="FFBFBFBF"/>
        </top>
        <bottom style="thin">
          <color rgb="FFBFBFBF"/>
        </bottom>
      </border>
    </dxf>
    <dxf>
      <border>
        <left style="thin">
          <color rgb="FFA6A6A6"/>
        </left>
        <right style="thin">
          <color rgb="FFA6A6A6"/>
        </right>
        <top style="thin">
          <color rgb="FFA6A6A6"/>
        </top>
        <bottom style="thin">
          <color rgb="FFA6A6A6"/>
        </bottom>
      </border>
    </dxf>
    <dxf>
      <border>
        <left style="thin">
          <color rgb="FFBFBFBF"/>
        </left>
        <right style="thin">
          <color rgb="FFBFBFBF"/>
        </right>
        <top style="thin">
          <color rgb="FFBFBFBF"/>
        </top>
        <bottom style="thin">
          <color rgb="FFBFBFBF"/>
        </bottom>
      </border>
    </dxf>
    <dxf>
      <border>
        <left style="thin">
          <color rgb="FFBFBFBF"/>
        </left>
        <right style="thin">
          <color rgb="FFBFBFBF"/>
        </right>
        <top style="thin">
          <color rgb="FFBFBFBF"/>
        </top>
        <bottom style="thin">
          <color rgb="FFBFBFBF"/>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border>
        <left style="thin">
          <color rgb="FF808080"/>
        </left>
        <right style="thin">
          <color rgb="FF808080"/>
        </right>
        <top style="thin">
          <color rgb="FF808080"/>
        </top>
        <bottom style="thin">
          <color rgb="FF808080"/>
        </bottom>
      </border>
    </dxf>
    <dxf>
      <font>
        <strike val="0"/>
        <outline val="0"/>
        <shadow val="0"/>
        <u val="none"/>
        <vertAlign val="baseline"/>
        <sz val="10"/>
        <name val="Arial"/>
        <scheme val="minor"/>
      </font>
      <numFmt numFmtId="0" formatCode="General"/>
    </dxf>
    <dxf>
      <fill>
        <patternFill patternType="solid">
          <fgColor indexed="64"/>
          <bgColor rgb="FFDAE8FC"/>
        </patternFill>
      </fill>
    </dxf>
    <dxf>
      <fill>
        <patternFill patternType="solid">
          <fgColor indexed="64"/>
          <bgColor rgb="FFFFF2CC"/>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indexed="64"/>
          <bgColor rgb="FF2C3E50"/>
        </patternFill>
      </fill>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strike val="0"/>
        <outline val="0"/>
        <shadow val="0"/>
        <u val="none"/>
        <vertAlign val="baseline"/>
        <color theme="2"/>
      </font>
      <alignment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strike val="0"/>
        <outline val="0"/>
        <shadow val="0"/>
        <u val="none"/>
        <vertAlign val="baseline"/>
        <sz val="10"/>
        <color theme="2"/>
        <name val="Arial"/>
        <family val="2"/>
        <scheme val="minor"/>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strike val="0"/>
        <outline val="0"/>
        <shadow val="0"/>
        <u val="none"/>
        <vertAlign val="baseline"/>
        <sz val="10"/>
        <color theme="2"/>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strike val="0"/>
        <outline val="0"/>
        <shadow val="0"/>
        <u val="none"/>
        <vertAlign val="baseline"/>
        <sz val="10"/>
        <color theme="2"/>
      </font>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strike val="0"/>
        <outline val="0"/>
        <shadow val="0"/>
        <u val="none"/>
        <vertAlign val="baseline"/>
        <sz val="10"/>
        <color theme="2"/>
        <name val="Arial"/>
        <family val="2"/>
        <scheme val="minor"/>
      </font>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strike val="0"/>
        <outline val="0"/>
        <shadow val="0"/>
        <u val="none"/>
        <vertAlign val="baseline"/>
        <sz val="10"/>
        <color theme="2"/>
        <name val="Arial"/>
        <family val="2"/>
        <scheme val="minor"/>
      </font>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1" indent="0" justifyLastLine="0" shrinkToFit="0" readingOrder="0"/>
    </dxf>
    <dxf>
      <font>
        <b/>
        <strike val="0"/>
        <outline val="0"/>
        <shadow val="0"/>
        <u val="none"/>
        <vertAlign val="baseline"/>
        <sz val="10"/>
        <color theme="2"/>
        <name val="Arial"/>
        <family val="2"/>
        <scheme val="minor"/>
      </font>
    </dxf>
    <dxf>
      <font>
        <b val="0"/>
        <i val="0"/>
        <strike val="0"/>
        <condense val="0"/>
        <extend val="0"/>
        <outline val="0"/>
        <shadow val="0"/>
        <u val="none"/>
        <vertAlign val="baseline"/>
        <sz val="10"/>
        <color rgb="FF000000"/>
        <name val="Arial"/>
        <family val="2"/>
        <scheme val="minor"/>
      </font>
      <numFmt numFmtId="164" formatCode="0.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000000"/>
        <name val="Arial"/>
        <family val="2"/>
        <scheme val="minor"/>
      </font>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0"/>
        <color theme="0"/>
        <name val="Arial"/>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rial"/>
        <scheme val="minor"/>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theme="0"/>
        <name val="Arial"/>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ont>
        <b/>
        <i val="0"/>
        <strike val="0"/>
        <condense val="0"/>
        <extend val="0"/>
        <outline val="0"/>
        <shadow val="0"/>
        <u val="none"/>
        <vertAlign val="baseline"/>
        <sz val="10"/>
        <color rgb="FF000000"/>
        <name val="Arial"/>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0"/>
        <name val="Arial"/>
        <scheme val="minor"/>
      </font>
      <numFmt numFmtId="1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Arial"/>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0"/>
        <name val="Arial"/>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numFmt numFmtId="14" formatCode="0.00%"/>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border outline="0">
        <bottom style="medium">
          <color auto="1"/>
        </bottom>
      </border>
    </dxf>
    <dxf>
      <font>
        <b/>
        <i val="0"/>
        <strike val="0"/>
        <condense val="0"/>
        <extend val="0"/>
        <outline val="0"/>
        <shadow val="0"/>
        <u val="none"/>
        <vertAlign val="baseline"/>
        <sz val="10"/>
        <color theme="0"/>
        <name val="Arial"/>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theme="0"/>
        <name val="Arial"/>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30" formatCode="@"/>
      <fill>
        <patternFill patternType="none">
          <fgColor indexed="64"/>
          <bgColor auto="1"/>
        </patternFill>
      </fill>
      <alignment horizontal="center" vertical="center" textRotation="0" wrapText="1" indent="0" justifyLastLine="0" shrinkToFit="0" readingOrder="0"/>
    </dxf>
    <dxf>
      <numFmt numFmtId="1" formatCode="0"/>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indexed="64"/>
          <bgColor rgb="FF4472C4"/>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6"/>
        <color theme="1"/>
        <name val="Arial"/>
        <family val="2"/>
        <scheme val="minor"/>
      </font>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border outline="0">
        <top style="thin">
          <color auto="1"/>
        </top>
      </border>
    </dxf>
    <dxf>
      <border outline="0">
        <bottom style="thin">
          <color auto="1"/>
        </bottom>
      </border>
    </dxf>
    <dxf>
      <font>
        <b/>
        <strike val="0"/>
        <outline val="0"/>
        <shadow val="0"/>
        <u val="none"/>
        <vertAlign val="baseline"/>
        <sz val="10"/>
        <color theme="2"/>
        <name val="Arial"/>
        <scheme val="minor"/>
      </font>
      <alignment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6"/>
        <color rgb="FF000000"/>
        <name val="Arial"/>
        <family val="2"/>
        <scheme val="minor"/>
      </font>
      <alignment horizontal="general" vertical="center" textRotation="0" wrapText="1" indent="0" justifyLastLine="0" shrinkToFit="0" readingOrder="0"/>
    </dxf>
    <dxf>
      <numFmt numFmtId="14" formatCode="0.00%"/>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strike val="0"/>
        <outline val="0"/>
        <shadow val="0"/>
        <u val="none"/>
        <vertAlign val="baseline"/>
        <sz val="10"/>
        <color theme="2"/>
        <name val="Arial"/>
        <family val="2"/>
        <scheme val="minor"/>
      </font>
      <alignment horizontal="general"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font>
        <strike val="0"/>
        <outline val="0"/>
        <shadow val="0"/>
        <u val="none"/>
        <vertAlign val="baseline"/>
        <sz val="6"/>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numFmt numFmtId="14" formatCode="0.00%"/>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border outline="0">
        <top style="thin">
          <color auto="1"/>
        </top>
      </border>
    </dxf>
    <dxf>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2"/>
        <name val="Arial"/>
        <scheme val="minor"/>
      </font>
      <alignment horizontal="center" vertical="center" textRotation="0" wrapText="1" indent="0" justifyLastLine="0" shrinkToFit="0" readingOrder="0"/>
      <border diagonalUp="0" diagonalDown="0" outline="0">
        <left style="thin">
          <color auto="1"/>
        </left>
        <right style="thin">
          <color auto="1"/>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6"/>
        <color rgb="FF000000"/>
        <name val="Arial"/>
        <family val="2"/>
        <scheme val="minor"/>
      </font>
      <alignment horizontal="general" vertical="center" textRotation="0" wrapText="1" indent="0" justifyLastLine="0" shrinkToFit="0" readingOrder="0"/>
    </dxf>
    <dxf>
      <numFmt numFmtId="14" formatCode="0.00%"/>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font>
        <b/>
        <strike val="0"/>
        <outline val="0"/>
        <shadow val="0"/>
        <u val="none"/>
        <vertAlign val="baseline"/>
        <sz val="10"/>
        <color theme="0"/>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Roboto"/>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1" indent="0" justifyLastLine="0" shrinkToFit="0" readingOrder="0"/>
    </dxf>
    <dxf>
      <font>
        <b/>
        <strike val="0"/>
        <outline val="0"/>
        <shadow val="0"/>
        <u val="none"/>
        <vertAlign val="baseline"/>
        <sz val="10"/>
        <color theme="2"/>
      </font>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strike val="0"/>
        <outline val="0"/>
        <shadow val="0"/>
        <u val="none"/>
        <vertAlign val="baseline"/>
        <sz val="10"/>
        <color theme="1"/>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name val="Arial"/>
        <scheme val="minor"/>
      </font>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color theme="1"/>
        <name val="Arial"/>
        <family val="2"/>
        <scheme val="minor"/>
      </font>
      <alignment horizontal="left" vertical="center" textRotation="0" wrapText="1" indent="0" justifyLastLine="0" shrinkToFit="0" readingOrder="0"/>
    </dxf>
    <dxf>
      <font>
        <strike val="0"/>
        <outline val="0"/>
        <shadow val="0"/>
        <u val="none"/>
        <vertAlign val="baseline"/>
        <sz val="10"/>
        <name val="Arial"/>
        <scheme val="minor"/>
      </font>
    </dxf>
    <dxf>
      <font>
        <strike val="0"/>
        <outline val="0"/>
        <shadow val="0"/>
        <u val="none"/>
        <vertAlign val="baseline"/>
        <sz val="10"/>
        <name val="Arial"/>
        <scheme val="minor"/>
      </font>
    </dxf>
    <dxf>
      <font>
        <strike val="0"/>
        <outline val="0"/>
        <shadow val="0"/>
        <u val="none"/>
        <vertAlign val="baseline"/>
        <sz val="10"/>
        <name val="Arial"/>
        <scheme val="minor"/>
      </font>
    </dxf>
    <dxf>
      <font>
        <strike val="0"/>
        <outline val="0"/>
        <shadow val="0"/>
        <u val="none"/>
        <vertAlign val="baseline"/>
        <sz val="10"/>
        <name val="Arial"/>
        <scheme val="minor"/>
      </font>
    </dxf>
    <dxf>
      <font>
        <strike val="0"/>
        <outline val="0"/>
        <shadow val="0"/>
        <u val="none"/>
        <vertAlign val="baseline"/>
        <sz val="10"/>
        <name val="Arial"/>
        <scheme val="minor"/>
      </font>
    </dxf>
    <dxf>
      <font>
        <strike val="0"/>
        <outline val="0"/>
        <shadow val="0"/>
        <u val="none"/>
        <vertAlign val="baseline"/>
        <sz val="10"/>
        <name val="Arial"/>
        <scheme val="minor"/>
      </font>
    </dxf>
    <dxf>
      <font>
        <strike val="0"/>
        <outline val="0"/>
        <shadow val="0"/>
        <u val="none"/>
        <vertAlign val="baseline"/>
        <sz val="10"/>
        <name val="Arial"/>
        <scheme val="minor"/>
      </font>
    </dxf>
    <dxf>
      <font>
        <strike val="0"/>
        <outline val="0"/>
        <shadow val="0"/>
        <u val="none"/>
        <vertAlign val="baseline"/>
        <sz val="10"/>
        <name val="Arial"/>
        <scheme val="minor"/>
      </font>
    </dxf>
    <dxf>
      <font>
        <strike val="0"/>
        <outline val="0"/>
        <shadow val="0"/>
        <u val="none"/>
        <vertAlign val="baseline"/>
        <sz val="10"/>
        <name val="Arial"/>
        <scheme val="minor"/>
      </font>
    </dxf>
    <dxf>
      <font>
        <b/>
        <strike val="0"/>
        <outline val="0"/>
        <shadow val="0"/>
        <u val="none"/>
        <vertAlign val="baseline"/>
        <sz val="10"/>
        <color theme="2"/>
        <name val="Arial"/>
        <family val="2"/>
        <scheme val="minor"/>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4">
    <tableStyle name="Data Extraction-style" pivot="0" count="4" xr9:uid="{00000000-0011-0000-FFFF-FFFF00000000}">
      <tableStyleElement type="wholeTable" size="0" dxfId="315"/>
      <tableStyleElement type="headerRow" dxfId="314"/>
      <tableStyleElement type="firstRowStripe" dxfId="313"/>
      <tableStyleElement type="secondRowStripe" dxfId="312"/>
    </tableStyle>
    <tableStyle name="Thematic Analysis-style" pivot="0" count="4" xr9:uid="{00000000-0011-0000-FFFF-FFFF01000000}">
      <tableStyleElement type="wholeTable" size="0" dxfId="311"/>
      <tableStyleElement type="headerRow" dxfId="310"/>
      <tableStyleElement type="firstRowStripe" dxfId="309"/>
      <tableStyleElement type="secondRowStripe" dxfId="308"/>
    </tableStyle>
    <tableStyle name="Domains-style" pivot="0" count="4" xr9:uid="{00000000-0011-0000-FFFF-FFFF02000000}">
      <tableStyleElement type="wholeTable" size="0" dxfId="307"/>
      <tableStyleElement type="headerRow" dxfId="306"/>
      <tableStyleElement type="firstRowStripe" dxfId="305"/>
      <tableStyleElement type="secondRowStripe" dxfId="304"/>
    </tableStyle>
    <tableStyle name="Sub-Domains-style" pivot="0" count="4" xr9:uid="{00000000-0011-0000-FFFF-FFFF03000000}">
      <tableStyleElement type="wholeTable" size="0" dxfId="303"/>
      <tableStyleElement type="headerRow" dxfId="302"/>
      <tableStyleElement type="firstRowStripe" dxfId="301"/>
      <tableStyleElement type="secondRowStripe" dxfId="300"/>
    </tableStyle>
    <tableStyle name="Purposes-style" pivot="0" count="4" xr9:uid="{00000000-0011-0000-FFFF-FFFF04000000}">
      <tableStyleElement type="wholeTable" size="0" dxfId="299"/>
      <tableStyleElement type="headerRow" dxfId="298"/>
      <tableStyleElement type="firstRowStripe" dxfId="297"/>
      <tableStyleElement type="secondRowStripe" dxfId="296"/>
    </tableStyle>
    <tableStyle name="Architecture-style" pivot="0" count="4" xr9:uid="{00000000-0011-0000-FFFF-FFFF05000000}">
      <tableStyleElement type="wholeTable" size="0" dxfId="295"/>
      <tableStyleElement type="headerRow" dxfId="294"/>
      <tableStyleElement type="firstRowStripe" dxfId="293"/>
      <tableStyleElement type="secondRowStripe" dxfId="292"/>
    </tableStyle>
    <tableStyle name="Technologies-style" pivot="0" count="4" xr9:uid="{00000000-0011-0000-FFFF-FFFF06000000}">
      <tableStyleElement type="wholeTable" size="0" dxfId="291"/>
      <tableStyleElement type="headerRow" dxfId="290"/>
      <tableStyleElement type="firstRowStripe" dxfId="289"/>
      <tableStyleElement type="secondRowStripe" dxfId="288"/>
    </tableStyle>
    <tableStyle name="Digital Objects-style" pivot="0" count="4" xr9:uid="{00000000-0011-0000-FFFF-FFFF07000000}">
      <tableStyleElement type="wholeTable" size="0" dxfId="287"/>
      <tableStyleElement type="headerRow" dxfId="286"/>
      <tableStyleElement type="firstRowStripe" dxfId="285"/>
      <tableStyleElement type="secondRowStripe" dxfId="284"/>
    </tableStyle>
    <tableStyle name="Data Set-style" pivot="0" count="4" xr9:uid="{00000000-0011-0000-FFFF-FFFF08000000}">
      <tableStyleElement type="wholeTable" size="0" dxfId="283"/>
      <tableStyleElement type="headerRow" dxfId="282"/>
      <tableStyleElement type="firstRowStripe" dxfId="281"/>
      <tableStyleElement type="secondRowStripe" dxfId="280"/>
    </tableStyle>
    <tableStyle name="Domains_Technologies-style" pivot="0" count="4" xr9:uid="{00000000-0011-0000-FFFF-FFFF09000000}">
      <tableStyleElement type="wholeTable" size="0" dxfId="279"/>
      <tableStyleElement type="headerRow" dxfId="278"/>
      <tableStyleElement type="firstRowStripe" dxfId="277"/>
      <tableStyleElement type="secondRowStripe" dxfId="276"/>
    </tableStyle>
    <tableStyle name="Domains_Purposes-style" pivot="0" count="4" xr9:uid="{00000000-0011-0000-FFFF-FFFF0A000000}">
      <tableStyleElement type="wholeTable" size="0" dxfId="275"/>
      <tableStyleElement type="headerRow" dxfId="274"/>
      <tableStyleElement type="firstRowStripe" dxfId="273"/>
      <tableStyleElement type="secondRowStripe" dxfId="272"/>
    </tableStyle>
    <tableStyle name="Seed 0-style" pivot="0" count="4" xr9:uid="{00000000-0011-0000-FFFF-FFFF0B000000}">
      <tableStyleElement type="wholeTable" size="0" dxfId="271"/>
      <tableStyleElement type="headerRow" dxfId="270"/>
      <tableStyleElement type="firstRowStripe" dxfId="269"/>
      <tableStyleElement type="secondRowStripe" dxfId="268"/>
    </tableStyle>
    <tableStyle name="Forward.1-style" pivot="0" count="4" xr9:uid="{00000000-0011-0000-FFFF-FFFF0C000000}">
      <tableStyleElement type="wholeTable" size="0" dxfId="267"/>
      <tableStyleElement type="headerRow" dxfId="266"/>
      <tableStyleElement type="firstRowStripe" dxfId="265"/>
      <tableStyleElement type="secondRowStripe" dxfId="264"/>
    </tableStyle>
    <tableStyle name="Backward.1-style" pivot="0" count="4" xr9:uid="{00000000-0011-0000-FFFF-FFFF0D000000}">
      <tableStyleElement type="wholeTable" size="0" dxfId="263"/>
      <tableStyleElement type="headerRow" dxfId="262"/>
      <tableStyleElement type="firstRowStripe" dxfId="261"/>
      <tableStyleElement type="secondRowStripe" dxfId="2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 Target="richData/rdrichvalue.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63" Type="http://schemas.openxmlformats.org/officeDocument/2006/relationships/customXml" Target="../customXml/item24.xml"/><Relationship Id="rId68"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powerPivotData" Target="model/item.data"/><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 Id="rId35" Type="http://schemas.microsoft.com/office/2017/06/relationships/rdRichValueStructure" Target="richData/rdrichvaluestructure.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microsoft.com/office/2017/10/relationships/person" Target="persons/person.xml"/><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worksheet" Target="worksheets/sheet20.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Types" Target="richData/rdRichValueTyp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Top 10 co-occurences</a:t>
            </a:r>
            <a:r>
              <a:rPr lang="en-US" baseline="0"/>
              <a:t> </a:t>
            </a:r>
            <a:r>
              <a:rPr lang="en-US"/>
              <a:t>purposes pairs (</a:t>
            </a:r>
            <a:r>
              <a:rPr lang="en-US" baseline="0"/>
              <a:t>#n of studies</a:t>
            </a:r>
            <a:r>
              <a:rPr lang="en-US"/>
              <a: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'Purpose Co-occur.'!$J$11</c:f>
              <c:strCache>
                <c:ptCount val="1"/>
                <c:pt idx="0">
                  <c:v>No. of studies</c:v>
                </c:pt>
              </c:strCache>
            </c:strRef>
          </c:tx>
          <c:spPr>
            <a:solidFill>
              <a:srgbClr val="2F55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'Purpose Co-occur.'!$I$12:$I$21</c:f>
              <c:strCache>
                <c:ptCount val="10"/>
                <c:pt idx="0">
                  <c:v>Access Control + Data Privacy</c:v>
                </c:pt>
                <c:pt idx="1">
                  <c:v>Data Privacy + Data Traceability</c:v>
                </c:pt>
                <c:pt idx="2">
                  <c:v>Data Traceability + Secure Data Sharing</c:v>
                </c:pt>
                <c:pt idx="3">
                  <c:v>Access Control + Secure Data Sharing</c:v>
                </c:pt>
                <c:pt idx="4">
                  <c:v>Data Privacy + Secure Data Sharing</c:v>
                </c:pt>
                <c:pt idx="5">
                  <c:v>Access Control + Data Traceability</c:v>
                </c:pt>
                <c:pt idx="6">
                  <c:v>Data Privacy + Healthcare Data Governance</c:v>
                </c:pt>
                <c:pt idx="7">
                  <c:v>Access Control + Healthcare Data Governance</c:v>
                </c:pt>
                <c:pt idx="8">
                  <c:v>Healthcare Data Governance + Secure Data Sharing</c:v>
                </c:pt>
                <c:pt idx="9">
                  <c:v>Data Traceability + Healthcare Data Governance</c:v>
                </c:pt>
              </c:strCache>
            </c:strRef>
          </c:cat>
          <c:val>
            <c:numRef>
              <c:f>'Purpose Co-occur.'!$J$12:$J$21</c:f>
              <c:numCache>
                <c:formatCode>General</c:formatCode>
                <c:ptCount val="10"/>
                <c:pt idx="0">
                  <c:v>65</c:v>
                </c:pt>
                <c:pt idx="1">
                  <c:v>63</c:v>
                </c:pt>
                <c:pt idx="2">
                  <c:v>63</c:v>
                </c:pt>
                <c:pt idx="3">
                  <c:v>60</c:v>
                </c:pt>
                <c:pt idx="4">
                  <c:v>60</c:v>
                </c:pt>
                <c:pt idx="5">
                  <c:v>59</c:v>
                </c:pt>
                <c:pt idx="6">
                  <c:v>56</c:v>
                </c:pt>
                <c:pt idx="7">
                  <c:v>53</c:v>
                </c:pt>
                <c:pt idx="8">
                  <c:v>47</c:v>
                </c:pt>
                <c:pt idx="9">
                  <c:v>45</c:v>
                </c:pt>
              </c:numCache>
            </c:numRef>
          </c:val>
          <c:extLst>
            <c:ext xmlns:c16="http://schemas.microsoft.com/office/drawing/2014/chart" uri="{C3380CC4-5D6E-409C-BE32-E72D297353CC}">
              <c16:uniqueId val="{00000000-0643-4A35-961A-AC1C1141C05A}"/>
            </c:ext>
          </c:extLst>
        </c:ser>
        <c:dLbls>
          <c:showLegendKey val="0"/>
          <c:showVal val="0"/>
          <c:showCatName val="0"/>
          <c:showSerName val="0"/>
          <c:showPercent val="0"/>
          <c:showBubbleSize val="0"/>
        </c:dLbls>
        <c:gapWidth val="50"/>
        <c:axId val="1736857183"/>
        <c:axId val="1736852863"/>
      </c:barChart>
      <c:catAx>
        <c:axId val="17368571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36852863"/>
        <c:crosses val="autoZero"/>
        <c:auto val="1"/>
        <c:lblAlgn val="ctr"/>
        <c:lblOffset val="100"/>
        <c:noMultiLvlLbl val="0"/>
      </c:catAx>
      <c:valAx>
        <c:axId val="1736852863"/>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Nº de estudos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3685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00">
                    <a:lumMod val="65000"/>
                    <a:lumOff val="35000"/>
                  </a:srgbClr>
                </a:solidFill>
              </a:rPr>
              <a:t>Top 10 co-occurences purposes triples (#n of studies)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'Purpose Co-occur.'!$J$25</c:f>
              <c:strCache>
                <c:ptCount val="1"/>
                <c:pt idx="0">
                  <c:v>No. of studies</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'Purpose Co-occur.'!$I$26:$I$35</c:f>
              <c:strCache>
                <c:ptCount val="10"/>
                <c:pt idx="0">
                  <c:v>Access Control + Data Privacy + Healthcare Data Governance</c:v>
                </c:pt>
                <c:pt idx="1">
                  <c:v>Access Control + Data Privacy + Secure Data Sharing</c:v>
                </c:pt>
                <c:pt idx="2">
                  <c:v>Access Control + Data Traceability + Secure Data Sharing</c:v>
                </c:pt>
                <c:pt idx="3">
                  <c:v>Data Privacy + Data Traceability + Secure Data Sharing</c:v>
                </c:pt>
                <c:pt idx="4">
                  <c:v>Access Control + Data Privacy + Data Traceability</c:v>
                </c:pt>
                <c:pt idx="5">
                  <c:v>Data Privacy + Healthcare Data Governance + Secure Data Sharing</c:v>
                </c:pt>
                <c:pt idx="6">
                  <c:v>Data Privacy + Data Traceability + Healthcare Data Governance</c:v>
                </c:pt>
                <c:pt idx="7">
                  <c:v>Access Control + Data Traceability + Healthcare Data Governance</c:v>
                </c:pt>
                <c:pt idx="8">
                  <c:v>Access Control + Healthcare Data Governance + Secure Data Sharing</c:v>
                </c:pt>
                <c:pt idx="9">
                  <c:v>Data Traceability + Healthcare Data Governance + Secure Data Sharing</c:v>
                </c:pt>
              </c:strCache>
            </c:strRef>
          </c:cat>
          <c:val>
            <c:numRef>
              <c:f>'Purpose Co-occur.'!$J$26:$J$35</c:f>
              <c:numCache>
                <c:formatCode>General</c:formatCode>
                <c:ptCount val="10"/>
                <c:pt idx="0">
                  <c:v>44</c:v>
                </c:pt>
                <c:pt idx="1">
                  <c:v>43</c:v>
                </c:pt>
                <c:pt idx="2">
                  <c:v>42</c:v>
                </c:pt>
                <c:pt idx="3">
                  <c:v>42</c:v>
                </c:pt>
                <c:pt idx="4">
                  <c:v>40</c:v>
                </c:pt>
                <c:pt idx="5">
                  <c:v>39</c:v>
                </c:pt>
                <c:pt idx="6">
                  <c:v>38</c:v>
                </c:pt>
                <c:pt idx="7">
                  <c:v>36</c:v>
                </c:pt>
                <c:pt idx="8">
                  <c:v>36</c:v>
                </c:pt>
                <c:pt idx="9">
                  <c:v>33</c:v>
                </c:pt>
              </c:numCache>
            </c:numRef>
          </c:val>
          <c:extLst>
            <c:ext xmlns:c16="http://schemas.microsoft.com/office/drawing/2014/chart" uri="{C3380CC4-5D6E-409C-BE32-E72D297353CC}">
              <c16:uniqueId val="{00000000-388D-49A1-97CD-CA1A55B811E9}"/>
            </c:ext>
          </c:extLst>
        </c:ser>
        <c:dLbls>
          <c:showLegendKey val="0"/>
          <c:showVal val="0"/>
          <c:showCatName val="0"/>
          <c:showSerName val="0"/>
          <c:showPercent val="0"/>
          <c:showBubbleSize val="0"/>
        </c:dLbls>
        <c:gapWidth val="50"/>
        <c:axId val="1200375135"/>
        <c:axId val="1200375615"/>
      </c:barChart>
      <c:catAx>
        <c:axId val="12003751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00375615"/>
        <c:crosses val="autoZero"/>
        <c:auto val="1"/>
        <c:lblAlgn val="ctr"/>
        <c:lblOffset val="100"/>
        <c:noMultiLvlLbl val="0"/>
      </c:catAx>
      <c:valAx>
        <c:axId val="120037561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0037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Studies by domains and puposes avarage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'Purpose Co-occur.'!$B$62</c:f>
              <c:strCache>
                <c:ptCount val="1"/>
                <c:pt idx="0">
                  <c:v>No. of studies</c:v>
                </c:pt>
              </c:strCache>
            </c:strRef>
          </c:tx>
          <c:spPr>
            <a:solidFill>
              <a:srgbClr val="2F55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'Purpose Co-occur.'!$A$63:$A$73</c:f>
              <c:strCache>
                <c:ptCount val="11"/>
                <c:pt idx="0">
                  <c:v>Healthcare &amp; Medical Informatics</c:v>
                </c:pt>
                <c:pt idx="1">
                  <c:v>Cross-Domain Cybersecurity &amp; Computing</c:v>
                </c:pt>
                <c:pt idx="2">
                  <c:v>Legal, Compliance &amp; Digital Forensics</c:v>
                </c:pt>
                <c:pt idx="3">
                  <c:v>Digital Media</c:v>
                </c:pt>
                <c:pt idx="4">
                  <c:v>Industry &amp; Supply Chain</c:v>
                </c:pt>
                <c:pt idx="5">
                  <c:v>Government &amp; Public Sector</c:v>
                </c:pt>
                <c:pt idx="6">
                  <c:v>Financial Services &amp; Banking</c:v>
                </c:pt>
                <c:pt idx="7">
                  <c:v>Automotive &amp; Intelligent Transportation</c:v>
                </c:pt>
                <c:pt idx="8">
                  <c:v>Education</c:v>
                </c:pt>
                <c:pt idx="9">
                  <c:v>Energy &amp; Smart Grid</c:v>
                </c:pt>
                <c:pt idx="10">
                  <c:v>Social Platforms</c:v>
                </c:pt>
              </c:strCache>
            </c:strRef>
          </c:cat>
          <c:val>
            <c:numRef>
              <c:f>'Purpose Co-occur.'!$B$63:$B$73</c:f>
              <c:numCache>
                <c:formatCode>General</c:formatCode>
                <c:ptCount val="11"/>
                <c:pt idx="0">
                  <c:v>87</c:v>
                </c:pt>
                <c:pt idx="1">
                  <c:v>29</c:v>
                </c:pt>
                <c:pt idx="2">
                  <c:v>19</c:v>
                </c:pt>
                <c:pt idx="3">
                  <c:v>16</c:v>
                </c:pt>
                <c:pt idx="4">
                  <c:v>6</c:v>
                </c:pt>
                <c:pt idx="5">
                  <c:v>5</c:v>
                </c:pt>
                <c:pt idx="6">
                  <c:v>4</c:v>
                </c:pt>
                <c:pt idx="7">
                  <c:v>2</c:v>
                </c:pt>
                <c:pt idx="8">
                  <c:v>2</c:v>
                </c:pt>
                <c:pt idx="9">
                  <c:v>2</c:v>
                </c:pt>
                <c:pt idx="10">
                  <c:v>2</c:v>
                </c:pt>
              </c:numCache>
            </c:numRef>
          </c:val>
          <c:extLst>
            <c:ext xmlns:c16="http://schemas.microsoft.com/office/drawing/2014/chart" uri="{C3380CC4-5D6E-409C-BE32-E72D297353CC}">
              <c16:uniqueId val="{00000000-05A9-4AFA-B52C-E9678D6A5411}"/>
            </c:ext>
          </c:extLst>
        </c:ser>
        <c:dLbls>
          <c:showLegendKey val="0"/>
          <c:showVal val="0"/>
          <c:showCatName val="0"/>
          <c:showSerName val="0"/>
          <c:showPercent val="0"/>
          <c:showBubbleSize val="0"/>
        </c:dLbls>
        <c:gapWidth val="219"/>
        <c:overlap val="-27"/>
        <c:axId val="1455814000"/>
        <c:axId val="1455815440"/>
      </c:barChart>
      <c:lineChart>
        <c:grouping val="standard"/>
        <c:varyColors val="0"/>
        <c:ser>
          <c:idx val="1"/>
          <c:order val="1"/>
          <c:tx>
            <c:v>Average purposes</c:v>
          </c:tx>
          <c:spPr>
            <a:ln w="28575" cap="rnd">
              <a:solidFill>
                <a:srgbClr val="C55A11"/>
              </a:solidFill>
              <a:prstDash val="solid"/>
              <a:round/>
            </a:ln>
            <a:effectLst/>
          </c:spPr>
          <c:marker>
            <c:symbol val="circle"/>
            <c:size val="5"/>
            <c:spPr>
              <a:solidFill>
                <a:schemeClr val="accent2"/>
              </a:solidFill>
              <a:ln w="9525">
                <a:solidFill>
                  <a:schemeClr val="accent2"/>
                </a:solidFill>
              </a:ln>
              <a:effectLst/>
            </c:spPr>
          </c:marker>
          <c:cat>
            <c:strRef>
              <c:f>'Purpose Co-occur.'!$A$63:$A$73</c:f>
              <c:strCache>
                <c:ptCount val="11"/>
                <c:pt idx="0">
                  <c:v>Healthcare &amp; Medical Informatics</c:v>
                </c:pt>
                <c:pt idx="1">
                  <c:v>Cross-Domain Cybersecurity &amp; Computing</c:v>
                </c:pt>
                <c:pt idx="2">
                  <c:v>Legal, Compliance &amp; Digital Forensics</c:v>
                </c:pt>
                <c:pt idx="3">
                  <c:v>Digital Media</c:v>
                </c:pt>
                <c:pt idx="4">
                  <c:v>Industry &amp; Supply Chain</c:v>
                </c:pt>
                <c:pt idx="5">
                  <c:v>Government &amp; Public Sector</c:v>
                </c:pt>
                <c:pt idx="6">
                  <c:v>Financial Services &amp; Banking</c:v>
                </c:pt>
                <c:pt idx="7">
                  <c:v>Automotive &amp; Intelligent Transportation</c:v>
                </c:pt>
                <c:pt idx="8">
                  <c:v>Education</c:v>
                </c:pt>
                <c:pt idx="9">
                  <c:v>Energy &amp; Smart Grid</c:v>
                </c:pt>
                <c:pt idx="10">
                  <c:v>Social Platforms</c:v>
                </c:pt>
              </c:strCache>
            </c:strRef>
          </c:cat>
          <c:val>
            <c:numRef>
              <c:f>'Purpose Co-occur.'!$C$63:$C$73</c:f>
              <c:numCache>
                <c:formatCode>0.00</c:formatCode>
                <c:ptCount val="11"/>
                <c:pt idx="0">
                  <c:v>4.3908045977011492</c:v>
                </c:pt>
                <c:pt idx="1">
                  <c:v>3.2413793103448274</c:v>
                </c:pt>
                <c:pt idx="2">
                  <c:v>3.3684210526315788</c:v>
                </c:pt>
                <c:pt idx="3">
                  <c:v>3.3125</c:v>
                </c:pt>
                <c:pt idx="4">
                  <c:v>3</c:v>
                </c:pt>
                <c:pt idx="5">
                  <c:v>3.4</c:v>
                </c:pt>
                <c:pt idx="6">
                  <c:v>3.5</c:v>
                </c:pt>
                <c:pt idx="7">
                  <c:v>3</c:v>
                </c:pt>
                <c:pt idx="8">
                  <c:v>3.5</c:v>
                </c:pt>
                <c:pt idx="9">
                  <c:v>4.5</c:v>
                </c:pt>
                <c:pt idx="10">
                  <c:v>3</c:v>
                </c:pt>
              </c:numCache>
            </c:numRef>
          </c:val>
          <c:smooth val="0"/>
          <c:extLst>
            <c:ext xmlns:c16="http://schemas.microsoft.com/office/drawing/2014/chart" uri="{C3380CC4-5D6E-409C-BE32-E72D297353CC}">
              <c16:uniqueId val="{00000001-05A9-4AFA-B52C-E9678D6A5411}"/>
            </c:ext>
          </c:extLst>
        </c:ser>
        <c:dLbls>
          <c:showLegendKey val="0"/>
          <c:showVal val="0"/>
          <c:showCatName val="0"/>
          <c:showSerName val="0"/>
          <c:showPercent val="0"/>
          <c:showBubbleSize val="0"/>
        </c:dLbls>
        <c:marker val="1"/>
        <c:smooth val="0"/>
        <c:axId val="1106698639"/>
        <c:axId val="1129567247"/>
      </c:lineChart>
      <c:catAx>
        <c:axId val="145581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5815440"/>
        <c:crosses val="autoZero"/>
        <c:auto val="1"/>
        <c:lblAlgn val="ctr"/>
        <c:lblOffset val="100"/>
        <c:noMultiLvlLbl val="0"/>
      </c:catAx>
      <c:valAx>
        <c:axId val="1455815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 of studies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5814000"/>
        <c:crosses val="autoZero"/>
        <c:crossBetween val="between"/>
      </c:valAx>
      <c:valAx>
        <c:axId val="112956724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Média de purposes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6698639"/>
        <c:crosses val="max"/>
        <c:crossBetween val="between"/>
      </c:valAx>
      <c:catAx>
        <c:axId val="1106698639"/>
        <c:scaling>
          <c:orientation val="minMax"/>
        </c:scaling>
        <c:delete val="1"/>
        <c:axPos val="b"/>
        <c:numFmt formatCode="General" sourceLinked="1"/>
        <c:majorTickMark val="out"/>
        <c:minorTickMark val="none"/>
        <c:tickLblPos val="nextTo"/>
        <c:crossAx val="112956724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Probabilidade condicional: se o estudo tem X, também tem 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v>Probability</c:v>
          </c:tx>
          <c:spPr>
            <a:solidFill>
              <a:srgbClr val="7030A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'Purpose Co-occur.'!$A$51:$B$59</c:f>
              <c:multiLvlStrCache>
                <c:ptCount val="9"/>
                <c:lvl>
                  <c:pt idx="0">
                    <c:v>Data Privacy</c:v>
                  </c:pt>
                  <c:pt idx="1">
                    <c:v>Access Control</c:v>
                  </c:pt>
                  <c:pt idx="2">
                    <c:v>Secure Data Sharing</c:v>
                  </c:pt>
                  <c:pt idx="3">
                    <c:v>Data Privacy</c:v>
                  </c:pt>
                  <c:pt idx="4">
                    <c:v>Secure Data Sharing</c:v>
                  </c:pt>
                  <c:pt idx="5">
                    <c:v>Healthcare Data Governance</c:v>
                  </c:pt>
                  <c:pt idx="6">
                    <c:v>Access Control</c:v>
                  </c:pt>
                  <c:pt idx="7">
                    <c:v>Data Privacy</c:v>
                  </c:pt>
                  <c:pt idx="8">
                    <c:v>Access Control</c:v>
                  </c:pt>
                </c:lvl>
                <c:lvl>
                  <c:pt idx="0">
                    <c:v>Data Traceability (n=104)</c:v>
                  </c:pt>
                  <c:pt idx="1">
                    <c:v>Data Traceability (n=104)</c:v>
                  </c:pt>
                  <c:pt idx="2">
                    <c:v>Data Traceability (n=104)</c:v>
                  </c:pt>
                  <c:pt idx="3">
                    <c:v>Access Control (n=91)</c:v>
                  </c:pt>
                  <c:pt idx="4">
                    <c:v>Access Control (n=91)</c:v>
                  </c:pt>
                  <c:pt idx="5">
                    <c:v>Data Privacy (n=96)</c:v>
                  </c:pt>
                  <c:pt idx="6">
                    <c:v>Data Privacy (n=96)</c:v>
                  </c:pt>
                  <c:pt idx="7">
                    <c:v>Healthcare Data Governance (n=70)</c:v>
                  </c:pt>
                  <c:pt idx="8">
                    <c:v>Healthcare Data Governance (n=70)</c:v>
                  </c:pt>
                </c:lvl>
              </c:multiLvlStrCache>
            </c:multiLvlStrRef>
          </c:cat>
          <c:val>
            <c:numRef>
              <c:f>'Purpose Co-occur.'!$D$51:$D$59</c:f>
              <c:numCache>
                <c:formatCode>0.0%</c:formatCode>
                <c:ptCount val="9"/>
                <c:pt idx="0">
                  <c:v>0.60576923076923073</c:v>
                </c:pt>
                <c:pt idx="1">
                  <c:v>0.56730769230769229</c:v>
                </c:pt>
                <c:pt idx="2">
                  <c:v>0.60576923076923073</c:v>
                </c:pt>
                <c:pt idx="3">
                  <c:v>0.7142857142857143</c:v>
                </c:pt>
                <c:pt idx="4">
                  <c:v>0.65934065934065933</c:v>
                </c:pt>
                <c:pt idx="5">
                  <c:v>0.58333333333333337</c:v>
                </c:pt>
                <c:pt idx="6">
                  <c:v>0.67708333333333337</c:v>
                </c:pt>
                <c:pt idx="7">
                  <c:v>0.8</c:v>
                </c:pt>
                <c:pt idx="8">
                  <c:v>0.75714285714285712</c:v>
                </c:pt>
              </c:numCache>
            </c:numRef>
          </c:val>
          <c:extLst>
            <c:ext xmlns:c16="http://schemas.microsoft.com/office/drawing/2014/chart" uri="{C3380CC4-5D6E-409C-BE32-E72D297353CC}">
              <c16:uniqueId val="{00000001-795B-4094-886F-1C27D25C70BB}"/>
            </c:ext>
          </c:extLst>
        </c:ser>
        <c:dLbls>
          <c:showLegendKey val="0"/>
          <c:showVal val="0"/>
          <c:showCatName val="0"/>
          <c:showSerName val="0"/>
          <c:showPercent val="0"/>
          <c:showBubbleSize val="0"/>
        </c:dLbls>
        <c:gapWidth val="50"/>
        <c:axId val="1442257872"/>
        <c:axId val="1442266032"/>
      </c:barChart>
      <c:catAx>
        <c:axId val="14422578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42266032"/>
        <c:crosses val="autoZero"/>
        <c:auto val="1"/>
        <c:lblAlgn val="ctr"/>
        <c:lblOffset val="100"/>
        <c:noMultiLvlLbl val="0"/>
      </c:catAx>
      <c:valAx>
        <c:axId val="144226603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4225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Top 15 combinações Propósito × Tecnologia × Objeto Digital (nº de estudos)</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'P×T×DO Intersection'!$J$2</c:f>
              <c:strCache>
                <c:ptCount val="1"/>
                <c:pt idx="0">
                  <c:v>Nº de Estudos</c:v>
                </c:pt>
              </c:strCache>
            </c:strRef>
          </c:tx>
          <c:spPr>
            <a:solidFill>
              <a:srgbClr val="1F4E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'P×T×DO Intersection'!$I$3:$I$17</c:f>
              <c:strCache>
                <c:ptCount val="15"/>
                <c:pt idx="0">
                  <c:v>Data Privacy × Blockchain × Structured Records</c:v>
                </c:pt>
                <c:pt idx="1">
                  <c:v>Healthcare Data Governance × Blockchain × Structured Records</c:v>
                </c:pt>
                <c:pt idx="2">
                  <c:v>Data Privacy × Cryptography × Structured Records</c:v>
                </c:pt>
                <c:pt idx="3">
                  <c:v>Access Control × Blockchain × Structured Records</c:v>
                </c:pt>
                <c:pt idx="4">
                  <c:v>Healthcare Data Governance × Cryptography × Structured Records</c:v>
                </c:pt>
                <c:pt idx="5">
                  <c:v>Healthcare Data Governance × Smart Contracts × Structured Records</c:v>
                </c:pt>
                <c:pt idx="6">
                  <c:v>Access Control × Cryptography × Structured Records</c:v>
                </c:pt>
                <c:pt idx="7">
                  <c:v>Access Control × Smart Contracts × Structured Records</c:v>
                </c:pt>
                <c:pt idx="8">
                  <c:v>Data Privacy × Smart Contracts × Structured Records</c:v>
                </c:pt>
                <c:pt idx="9">
                  <c:v>Data Traceability × Blockchain × Structured Records</c:v>
                </c:pt>
                <c:pt idx="10">
                  <c:v>Secure Data Sharing × Blockchain × Structured Records</c:v>
                </c:pt>
                <c:pt idx="11">
                  <c:v>Secure Data Sharing × Cryptography × Structured Records</c:v>
                </c:pt>
                <c:pt idx="12">
                  <c:v>Data Traceability × Cryptography × Structured Records</c:v>
                </c:pt>
                <c:pt idx="13">
                  <c:v>Data Traceability × Smart Contracts × Structured Records</c:v>
                </c:pt>
                <c:pt idx="14">
                  <c:v>Healthcare Data Governance × Distributed File System × Structured Records</c:v>
                </c:pt>
              </c:strCache>
            </c:strRef>
          </c:cat>
          <c:val>
            <c:numRef>
              <c:f>'P×T×DO Intersection'!$J$3:$J$17</c:f>
              <c:numCache>
                <c:formatCode>General</c:formatCode>
                <c:ptCount val="15"/>
                <c:pt idx="0">
                  <c:v>65</c:v>
                </c:pt>
                <c:pt idx="1">
                  <c:v>65</c:v>
                </c:pt>
                <c:pt idx="2">
                  <c:v>64</c:v>
                </c:pt>
                <c:pt idx="3">
                  <c:v>62</c:v>
                </c:pt>
                <c:pt idx="4">
                  <c:v>60</c:v>
                </c:pt>
                <c:pt idx="5">
                  <c:v>60</c:v>
                </c:pt>
                <c:pt idx="6">
                  <c:v>57</c:v>
                </c:pt>
                <c:pt idx="7">
                  <c:v>57</c:v>
                </c:pt>
                <c:pt idx="8">
                  <c:v>55</c:v>
                </c:pt>
                <c:pt idx="9">
                  <c:v>55</c:v>
                </c:pt>
                <c:pt idx="10">
                  <c:v>52</c:v>
                </c:pt>
                <c:pt idx="11">
                  <c:v>52</c:v>
                </c:pt>
                <c:pt idx="12">
                  <c:v>51</c:v>
                </c:pt>
                <c:pt idx="13">
                  <c:v>49</c:v>
                </c:pt>
                <c:pt idx="14">
                  <c:v>47</c:v>
                </c:pt>
              </c:numCache>
            </c:numRef>
          </c:val>
          <c:extLst>
            <c:ext xmlns:c16="http://schemas.microsoft.com/office/drawing/2014/chart" uri="{C3380CC4-5D6E-409C-BE32-E72D297353CC}">
              <c16:uniqueId val="{00000000-DDE1-4380-9060-528312E4C92F}"/>
            </c:ext>
          </c:extLst>
        </c:ser>
        <c:dLbls>
          <c:showLegendKey val="0"/>
          <c:showVal val="0"/>
          <c:showCatName val="0"/>
          <c:showSerName val="0"/>
          <c:showPercent val="0"/>
          <c:showBubbleSize val="0"/>
        </c:dLbls>
        <c:gapWidth val="50"/>
        <c:axId val="1468606992"/>
        <c:axId val="1468598832"/>
      </c:barChart>
      <c:catAx>
        <c:axId val="1468606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68598832"/>
        <c:crosses val="autoZero"/>
        <c:auto val="1"/>
        <c:lblAlgn val="ctr"/>
        <c:lblOffset val="100"/>
        <c:noMultiLvlLbl val="0"/>
      </c:catAx>
      <c:valAx>
        <c:axId val="146859883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Nº de estudos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686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63500</xdr:colOff>
      <xdr:row>1</xdr:row>
      <xdr:rowOff>0</xdr:rowOff>
    </xdr:from>
    <xdr:to>
      <xdr:col>24</xdr:col>
      <xdr:colOff>266700</xdr:colOff>
      <xdr:row>26</xdr:row>
      <xdr:rowOff>152400</xdr:rowOff>
    </xdr:to>
    <xdr:graphicFrame macro="">
      <xdr:nvGraphicFramePr>
        <xdr:cNvPr id="2" name="Gráfico 1">
          <a:extLst>
            <a:ext uri="{FF2B5EF4-FFF2-40B4-BE49-F238E27FC236}">
              <a16:creationId xmlns:a16="http://schemas.microsoft.com/office/drawing/2014/main" id="{014E9626-09AC-E981-034D-AF284BA52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63500</xdr:colOff>
      <xdr:row>28</xdr:row>
      <xdr:rowOff>12700</xdr:rowOff>
    </xdr:from>
    <xdr:to>
      <xdr:col>24</xdr:col>
      <xdr:colOff>266700</xdr:colOff>
      <xdr:row>52</xdr:row>
      <xdr:rowOff>152400</xdr:rowOff>
    </xdr:to>
    <xdr:graphicFrame macro="">
      <xdr:nvGraphicFramePr>
        <xdr:cNvPr id="3" name="Top Triples Chart">
          <a:extLst>
            <a:ext uri="{FF2B5EF4-FFF2-40B4-BE49-F238E27FC236}">
              <a16:creationId xmlns:a16="http://schemas.microsoft.com/office/drawing/2014/main" id="{93556CA5-D757-DAD8-38B2-DBE0EB217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63500</xdr:colOff>
      <xdr:row>54</xdr:row>
      <xdr:rowOff>25400</xdr:rowOff>
    </xdr:from>
    <xdr:to>
      <xdr:col>24</xdr:col>
      <xdr:colOff>266700</xdr:colOff>
      <xdr:row>83</xdr:row>
      <xdr:rowOff>114300</xdr:rowOff>
    </xdr:to>
    <xdr:graphicFrame macro="">
      <xdr:nvGraphicFramePr>
        <xdr:cNvPr id="4" name="Domains Chart">
          <a:extLst>
            <a:ext uri="{FF2B5EF4-FFF2-40B4-BE49-F238E27FC236}">
              <a16:creationId xmlns:a16="http://schemas.microsoft.com/office/drawing/2014/main" id="{D39EEBF2-9093-AB05-7CF0-D71B45D39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63500</xdr:colOff>
      <xdr:row>84</xdr:row>
      <xdr:rowOff>146050</xdr:rowOff>
    </xdr:from>
    <xdr:to>
      <xdr:col>24</xdr:col>
      <xdr:colOff>266700</xdr:colOff>
      <xdr:row>111</xdr:row>
      <xdr:rowOff>50800</xdr:rowOff>
    </xdr:to>
    <xdr:graphicFrame macro="">
      <xdr:nvGraphicFramePr>
        <xdr:cNvPr id="5" name="Conditional Probability Chart">
          <a:extLst>
            <a:ext uri="{FF2B5EF4-FFF2-40B4-BE49-F238E27FC236}">
              <a16:creationId xmlns:a16="http://schemas.microsoft.com/office/drawing/2014/main" id="{010FA499-C3DD-52D2-1170-77593FA54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0</xdr:row>
      <xdr:rowOff>0</xdr:rowOff>
    </xdr:from>
    <xdr:to>
      <xdr:col>23</xdr:col>
      <xdr:colOff>0</xdr:colOff>
      <xdr:row>30</xdr:row>
      <xdr:rowOff>0</xdr:rowOff>
    </xdr:to>
    <xdr:graphicFrame macro="">
      <xdr:nvGraphicFramePr>
        <xdr:cNvPr id="2" name="Top15_PxTxDO">
          <a:extLst>
            <a:ext uri="{FF2B5EF4-FFF2-40B4-BE49-F238E27FC236}">
              <a16:creationId xmlns:a16="http://schemas.microsoft.com/office/drawing/2014/main" id="{F72DDF80-BB1F-5144-C274-5F73C749E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fb>
    <v>6</v>
    <v>7</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rticles" displayName="Articles" ref="A1:BH154" headerRowDxfId="259" dataDxfId="258" totalsRowDxfId="257">
  <autoFilter ref="A1:BH154" xr:uid="{00000000-0009-0000-0100-000001000000}"/>
  <sortState xmlns:xlrd2="http://schemas.microsoft.com/office/spreadsheetml/2017/richdata2" ref="A2:BH154">
    <sortCondition ref="D1:D154"/>
  </sortState>
  <tableColumns count="60">
    <tableColumn id="1" xr3:uid="{00000000-0010-0000-0000-000001000000}" name="Article ID" dataDxfId="256"/>
    <tableColumn id="2" xr3:uid="{00000000-0010-0000-0000-000002000000}" name="Ryyan ID" dataDxfId="255"/>
    <tableColumn id="3" xr3:uid="{00000000-0010-0000-0000-000003000000}" name="Dataset" dataDxfId="254"/>
    <tableColumn id="4" xr3:uid="{00000000-0010-0000-0000-000004000000}" name="Papper" dataDxfId="253"/>
    <tableColumn id="5" xr3:uid="{00000000-0010-0000-0000-000005000000}" name="DOI" dataDxfId="252"/>
    <tableColumn id="6" xr3:uid="{00000000-0010-0000-0000-000006000000}" name="Titlle" dataDxfId="251"/>
    <tableColumn id="7" xr3:uid="{00000000-0010-0000-0000-000007000000}" name="Year" dataDxfId="250"/>
    <tableColumn id="8" xr3:uid="{00000000-0010-0000-0000-000008000000}" name="Objective of the Study (Researcher 1)" dataDxfId="249"/>
    <tableColumn id="9" xr3:uid="{00000000-0010-0000-0000-000009000000}" name="Objective of the Study (AI Tool - OpenAI GPT)" dataDxfId="248"/>
    <tableColumn id="60" xr3:uid="{06267E43-BCF2-4936-9BC1-030D751D42D1}" name="Objective of the Study (AI Tool - Anthropic Claude)" dataDxfId="247"/>
    <tableColumn id="10" xr3:uid="{00000000-0010-0000-0000-00000A000000}" name="Objective Codes (Researcher 1)" dataDxfId="246"/>
    <tableColumn id="11" xr3:uid="{00000000-0010-0000-0000-00000B000000}" name="Proposed Solution and Tracking Details (Researcher 1)" dataDxfId="245"/>
    <tableColumn id="12" xr3:uid="{00000000-0010-0000-0000-00000C000000}" name="Proposed Solution and Tracking Details (AI Tool - OpenAI GPT)" dataDxfId="244"/>
    <tableColumn id="59" xr3:uid="{E0F9B797-0489-4CB3-8362-066EB25FDB87}" name="Proposed Solution and Tracking Details (AI Tool - Anthropic Claude)" dataDxfId="243"/>
    <tableColumn id="13" xr3:uid="{00000000-0010-0000-0000-00000D000000}" name="What is being tracked? (Researcher 1)" dataDxfId="242"/>
    <tableColumn id="14" xr3:uid="{00000000-0010-0000-0000-00000E000000}" name="What is being tracked? (AI Tool - OpenAI GPT)" dataDxfId="241"/>
    <tableColumn id="58" xr3:uid="{51AC5B31-F765-4027-8960-8A7946DCC567}" name="What is being tracked? (AI Tool - Anthropic Claude)" dataDxfId="240"/>
    <tableColumn id="15" xr3:uid="{00000000-0010-0000-0000-00000F000000}" name="Architecture Type (Researcher 1)" dataDxfId="239"/>
    <tableColumn id="16" xr3:uid="{00000000-0010-0000-0000-000010000000}" name="Architecture Type (AI Tool - OpenAI GPT)" dataDxfId="238"/>
    <tableColumn id="57" xr3:uid="{2D033C28-1389-4F66-9C84-C232AA47FAAE}" name="Architecture Type (AI Tool - Anthropic Claude)" dataDxfId="237"/>
    <tableColumn id="17" xr3:uid="{00000000-0010-0000-0000-000011000000}" name="Architecture Type" dataDxfId="15">
      <calculatedColumnFormula>_xlfn.XLOOKUP(A2,ArticlesArchitecture[[#This Row],[Article ID]],ArticlesArchitecture[[#This Row],[Theme (final decision)]])</calculatedColumnFormula>
    </tableColumn>
    <tableColumn id="18" xr3:uid="{00000000-0010-0000-0000-000012000000}" name="Technology Stack (Researcher 1)" dataDxfId="236"/>
    <tableColumn id="19" xr3:uid="{00000000-0010-0000-0000-000013000000}" name="Technology Stack (AI Tool - OpenAI GPT)" dataDxfId="235"/>
    <tableColumn id="56" xr3:uid="{22A7B6CF-0998-464A-A436-8A5D8C550D6A}" name="Technology Stack (AI Tool - Anthropic Claude)" dataDxfId="234"/>
    <tableColumn id="20" xr3:uid="{00000000-0010-0000-0000-000014000000}" name="Purpose of Tracking (Researcher 1)" dataDxfId="233"/>
    <tableColumn id="21" xr3:uid="{00000000-0010-0000-0000-000015000000}" name="Purpose of Tracking (AI Tool - OpenAI GPT)" dataDxfId="232"/>
    <tableColumn id="55" xr3:uid="{EE46556B-71B4-4A7F-8848-5270458F603B}" name="Purpose of Tracking (AI Tool - Anthropic Claude)" dataDxfId="231"/>
    <tableColumn id="22" xr3:uid="{00000000-0010-0000-0000-000016000000}" name="Responsibility Attribution (Researcher 1)" dataDxfId="230"/>
    <tableColumn id="23" xr3:uid="{00000000-0010-0000-0000-000017000000}" name="Responsibility Attribution (AI Tool - OpenAI GPT)" dataDxfId="229"/>
    <tableColumn id="54" xr3:uid="{EDCF14C5-39D2-4965-B410-66B2C4DC47A5}" name="Responsibility Attribution (AI Tool - Anthropic Claude)" dataDxfId="228"/>
    <tableColumn id="24" xr3:uid="{00000000-0010-0000-0000-000018000000}" name="C1 (Researcher 1)" dataDxfId="227"/>
    <tableColumn id="25" xr3:uid="{00000000-0010-0000-0000-000019000000}" name="C1 - Value (AI Tool - OpenAI GPT)" dataDxfId="226"/>
    <tableColumn id="26" xr3:uid="{00000000-0010-0000-0000-00001A000000}" name="C1 - Justification (AI Tool - OpenAI GPT)" dataDxfId="225"/>
    <tableColumn id="27" xr3:uid="{00000000-0010-0000-0000-00001B000000}" name="C2 (Researcher 1)" dataDxfId="224"/>
    <tableColumn id="28" xr3:uid="{00000000-0010-0000-0000-00001C000000}" name="C2 - Value (AI Tool - OpenAI GPT)" dataDxfId="223"/>
    <tableColumn id="29" xr3:uid="{00000000-0010-0000-0000-00001D000000}" name="C2 - Justification (AI Tool - OpenAI GPT)" dataDxfId="222"/>
    <tableColumn id="30" xr3:uid="{00000000-0010-0000-0000-00001E000000}" name="C3 (Researcher 1)" dataDxfId="221"/>
    <tableColumn id="31" xr3:uid="{00000000-0010-0000-0000-00001F000000}" name="C3 - Value (AI Tool - OpenAI GPT)" dataDxfId="220"/>
    <tableColumn id="32" xr3:uid="{00000000-0010-0000-0000-000020000000}" name="C3 - Justification (AI Tool - OpenAI GPT)" dataDxfId="219"/>
    <tableColumn id="33" xr3:uid="{00000000-0010-0000-0000-000021000000}" name="C4 (Researcher 1)" dataDxfId="218"/>
    <tableColumn id="34" xr3:uid="{00000000-0010-0000-0000-000022000000}" name="C4 - Value (AI Tool - OpenAI GPT)" dataDxfId="217"/>
    <tableColumn id="35" xr3:uid="{00000000-0010-0000-0000-000023000000}" name="C4 - Justification (AI Tool - OpenAI GPT)" dataDxfId="216"/>
    <tableColumn id="36" xr3:uid="{00000000-0010-0000-0000-000024000000}" name="C5 (Researcher 1)" dataDxfId="215"/>
    <tableColumn id="37" xr3:uid="{00000000-0010-0000-0000-000025000000}" name="C5 - Value (AI Tool - OpenAI GPT)" dataDxfId="214"/>
    <tableColumn id="38" xr3:uid="{00000000-0010-0000-0000-000026000000}" name="C5 - Justification (AI Tool - OpenAI GPT)" dataDxfId="213"/>
    <tableColumn id="39" xr3:uid="{00000000-0010-0000-0000-000027000000}" name="C6 (Researcher 1)" dataDxfId="212"/>
    <tableColumn id="40" xr3:uid="{00000000-0010-0000-0000-000028000000}" name="C6 - Value (AI Tool - OpenAI GPT)" dataDxfId="211"/>
    <tableColumn id="41" xr3:uid="{00000000-0010-0000-0000-000029000000}" name="C6 - Justification (AI Tool - OpenAI GPT)" dataDxfId="210"/>
    <tableColumn id="42" xr3:uid="{00000000-0010-0000-0000-00002A000000}" name="Research Method (Researcher 1)" dataDxfId="209"/>
    <tableColumn id="43" xr3:uid="{00000000-0010-0000-0000-00002B000000}" name="Research Method (AI Tool - OpenAI GPT)" dataDxfId="208"/>
    <tableColumn id="44" xr3:uid="{00000000-0010-0000-0000-00002C000000}" name="Evaluation Type (Researcher 1)" dataDxfId="207"/>
    <tableColumn id="45" xr3:uid="{00000000-0010-0000-0000-00002D000000}" name="Evaluation Type (AI Tool - OpenAI GPT)" dataDxfId="206"/>
    <tableColumn id="46" xr3:uid="{00000000-0010-0000-0000-00002E000000}" name="Main Findings and Conclusions (Researcher 1)" dataDxfId="205"/>
    <tableColumn id="47" xr3:uid="{00000000-0010-0000-0000-00002F000000}" name="Main Findings and Conclusions (AI Tool - OpenAI GPT)" dataDxfId="204"/>
    <tableColumn id="53" xr3:uid="{B19D7F28-A816-4F05-84DF-F73CAED15869}" name="Main Findings and Conclusions (AI Tool - Anthropic Claude)" dataDxfId="203"/>
    <tableColumn id="48" xr3:uid="{00000000-0010-0000-0000-000030000000}" name="Study Limitations (Researcher 1)" dataDxfId="202"/>
    <tableColumn id="49" xr3:uid="{00000000-0010-0000-0000-000031000000}" name="Study Limitations (AI Tool - OpenAI GPT)" dataDxfId="201"/>
    <tableColumn id="52" xr3:uid="{BBE4A3D9-4F21-4594-AE7F-FDC3904C8AFD}" name="Study Limitations (AI Tool - Anthropic Claude)" dataDxfId="200"/>
    <tableColumn id="50" xr3:uid="{00000000-0010-0000-0000-000032000000}" name="Notes (Researcher 1)" dataDxfId="199"/>
    <tableColumn id="51" xr3:uid="{00000000-0010-0000-0000-000033000000}" name="Notes (AI Tool - OpenAI GPT)" dataDxfId="198"/>
  </tableColumns>
  <tableStyleInfo name="Data Extrac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hematicAnalysis" displayName="ThematicAnalysis" ref="A1:J154" headerRowDxfId="197">
  <autoFilter ref="A1:J154" xr:uid="{00000000-0009-0000-0100-000002000000}"/>
  <sortState xmlns:xlrd2="http://schemas.microsoft.com/office/spreadsheetml/2017/richdata2" ref="A2:J154">
    <sortCondition ref="B1:B154"/>
  </sortState>
  <tableColumns count="10">
    <tableColumn id="1" xr3:uid="{00000000-0010-0000-0100-000001000000}" name="Article ID"/>
    <tableColumn id="2" xr3:uid="{00000000-0010-0000-0100-000002000000}" name="Papper ID"/>
    <tableColumn id="3" xr3:uid="{00000000-0010-0000-0100-000003000000}" name="Rayyan ID"/>
    <tableColumn id="4" xr3:uid="{00000000-0010-0000-0100-000004000000}" name="Title"/>
    <tableColumn id="14" xr3:uid="{CF63C00F-A933-46BA-9260-18FEFA7DEAEA}" name="Domains" dataDxfId="196">
      <calculatedColumnFormula>_xlfn.XLOOKUP(A2,ArticlesDomains[Article ID],ArticlesDomains[High-level theme])</calculatedColumnFormula>
    </tableColumn>
    <tableColumn id="6" xr3:uid="{00000000-0010-0000-0100-000006000000}" name="Sub-Domains">
      <calculatedColumnFormula>_xlfn.XLOOKUP(A2,ArticlesSubDomains[Article ID],ArticlesSubDomains[High-level theme])</calculatedColumnFormula>
    </tableColumn>
    <tableColumn id="13" xr3:uid="{245D43CD-05EB-472B-A95B-43D316BFB6D8}" name="Purposes" dataDxfId="195">
      <calculatedColumnFormula>_xlfn.XLOOKUP(A2,ArticlesPurposes[Article ID],ArticlesPurposes[High-level theme])</calculatedColumnFormula>
    </tableColumn>
    <tableColumn id="12" xr3:uid="{86BCBD48-E3F8-40D9-8F9E-27FA8BCE957F}" name="Technologies" dataDxfId="194">
      <calculatedColumnFormula>_xlfn.XLOOKUP(A2,ArticlesTechnologies[Article ID],ArticlesTechnologies[High-level theme])</calculatedColumnFormula>
    </tableColumn>
    <tableColumn id="11" xr3:uid="{5F765E4E-BE26-4963-AC54-89A3DDA649F9}" name="Digital objects" dataDxfId="193">
      <calculatedColumnFormula>_xlfn.XLOOKUP(A2,ArticlesDigitalObjects[Article ID],ArticlesDigitalObjects[High-level theme])</calculatedColumnFormula>
    </tableColumn>
    <tableColumn id="10" xr3:uid="{00000000-0010-0000-0100-00000A000000}" name="Architecture">
      <calculatedColumnFormula>_xlfn.XLOOKUP(A2,ArticlesArchitecture[[#This Row],[Article ID]],ArticlesArchitecture[[#This Row],[Theme (final decision)]])</calculatedColumnFormula>
    </tableColumn>
  </tableColumns>
  <tableStyleInfo name="Thematic Analysi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9BD9280-882D-4163-A05E-05655562EEF7}" name="DigitalObjectsSummary" displayName="DigitalObjectsSummary" ref="A1:F9" totalsRowShown="0" headerRowDxfId="192" dataDxfId="191">
  <autoFilter ref="A1:F9" xr:uid="{3839FD4B-F152-4C57-A1EE-9F7D5F361696}"/>
  <sortState xmlns:xlrd2="http://schemas.microsoft.com/office/spreadsheetml/2017/richdata2" ref="A2:F9">
    <sortCondition descending="1" ref="B1:B9"/>
  </sortState>
  <tableColumns count="6">
    <tableColumn id="1" xr3:uid="{C8A758AA-82C4-48D6-A85B-498A68034896}" name="Digital Objects" dataDxfId="190"/>
    <tableColumn id="2" xr3:uid="{DD3E0521-6BFB-45C7-A9C1-793FC009AB43}" name="No. Of studies" dataDxfId="189">
      <calculatedColumnFormula array="1">SUM(--ISNUMBER(SEARCH(","&amp;DigitalObjectsSummary[[#This Row],[Digital Objects]]&amp;",",","&amp;SUBSTITUTE(ThematicAnalysis[Digital objects],", ",",")&amp;",")))</calculatedColumnFormula>
    </tableColumn>
    <tableColumn id="3" xr3:uid="{C1657740-99C7-435E-99D9-8A48AED27B84}" name="% of occurrence" dataDxfId="188" dataCellStyle="Porcentagem">
      <calculatedColumnFormula>IFERROR(DigitalObjectsSummary[[#This Row],[No. Of studies]]/COUNTA(ThematicAnalysis[Rayyan ID]),0)</calculatedColumnFormula>
    </tableColumn>
    <tableColumn id="4" xr3:uid="{E600BF87-DA1F-44A2-AF7D-7A90DAACF1B9}" name="References" dataDxfId="187">
      <calculatedColumnFormula array="1">_xlfn.TEXTJOIN(", ",TRUE,_xlfn._xlws.SORT(_xlfn._xlws.FILTER(ThematicAnalysis[Rayyan ID],ISNUMBER(SEARCH(","&amp;DigitalObjectsSummary[[#This Row],[Digital Objects]]&amp;",",","&amp;SUBSTITUTE(ThematicAnalysis[Digital objects],", ",",")&amp;",")),"")))</calculatedColumnFormula>
    </tableColumn>
    <tableColumn id="5" xr3:uid="{3804752E-0405-4768-8BF7-49719831720E}" name="LaTeX Papper" dataDxfId="186">
      <calculatedColumnFormula>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alculatedColumnFormula>
    </tableColumn>
    <tableColumn id="6" xr3:uid="{E6360E16-6A9D-4C35-9725-82CF34DDED14}" name="LaTeX Papper (full)" dataDxfId="185">
      <calculatedColumnFormula>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calculatedColumnFormula>
    </tableColumn>
  </tableColumns>
  <tableStyleInfo name="Data Extraction-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CFC9AB3-3D2E-4324-86AF-81E02EFC0FE4}" name="TechnologiesSummary" displayName="TechnologiesSummary" ref="A1:F13" totalsRowShown="0" headerRowDxfId="184" dataDxfId="182" headerRowBorderDxfId="183" tableBorderDxfId="181" headerRowCellStyle="Normal 2" dataCellStyle="Normal 2">
  <autoFilter ref="A1:F13" xr:uid="{FB9478DF-AD1B-4935-85E8-20481966C5BC}"/>
  <sortState xmlns:xlrd2="http://schemas.microsoft.com/office/spreadsheetml/2017/richdata2" ref="A2:F13">
    <sortCondition ref="A1:A13"/>
  </sortState>
  <tableColumns count="6">
    <tableColumn id="1" xr3:uid="{3F933816-558E-47F9-B9D1-A27B517C05EA}" name="Technologies" dataDxfId="180" dataCellStyle="Normal 2"/>
    <tableColumn id="2" xr3:uid="{770F6254-6B18-4960-B455-44478732AFDB}" name="No. Of studies" dataDxfId="179" dataCellStyle="Normal 2">
      <calculatedColumnFormula array="1">SUM(--ISNUMBER(SEARCH(","&amp;TechnologiesSummary[[#This Row],[Technologies]]&amp;",",","&amp;SUBSTITUTE(ThematicAnalysis[Technologies],", ",",")&amp;",")))</calculatedColumnFormula>
    </tableColumn>
    <tableColumn id="4" xr3:uid="{94B0580E-34BD-4AB3-BFA9-5FDF99C16F0E}" name="% of occurrence" dataDxfId="178" dataCellStyle="Porcentagem">
      <calculatedColumnFormula>IFERROR(TechnologiesSummary[[#This Row],[No. Of studies]]/COUNTA(ThematicAnalysis[Rayyan ID]),0)</calculatedColumnFormula>
    </tableColumn>
    <tableColumn id="3" xr3:uid="{D723BBF0-A358-41E5-9926-C10D8CE34B1D}" name="References" dataDxfId="177" dataCellStyle="Normal 2">
      <calculatedColumnFormula array="1">_xlfn.TEXTJOIN(", ",TRUE,_xlfn._xlws.SORT(_xlfn._xlws.FILTER(ThematicAnalysis[Rayyan ID],ISNUMBER(SEARCH(","&amp;TechnologiesSummary[[#This Row],[Technologies]]&amp;",",","&amp;SUBSTITUTE(ThematicAnalysis[Technologies],", ",",")&amp;",")),"")))</calculatedColumnFormula>
    </tableColumn>
    <tableColumn id="5" xr3:uid="{2C51E614-5D9A-41AE-8FB0-118E3BE4CAAD}" name="LaTeX Papper" dataDxfId="176" dataCellStyle="Normal 2">
      <calculatedColumnFormula>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alculatedColumnFormula>
    </tableColumn>
    <tableColumn id="6" xr3:uid="{5660F423-50E3-4A7F-A854-70D8F7576D2A}" name="LaTeX Papper (full)" dataDxfId="175" dataCellStyle="Normal 2">
      <calculatedColumnFormula>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calculatedColumnFormula>
    </tableColumn>
  </tableColumns>
  <tableStyleInfo name="Data Extraction-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0665F2B-9464-436F-91FD-E884D452995B}" name="PurposeSummary" displayName="PurposeSummary" ref="A1:F15" totalsRowShown="0" headerRowDxfId="174" dataDxfId="173">
  <autoFilter ref="A1:F15" xr:uid="{AA710451-85A5-4541-91E7-9598D29801EA}"/>
  <sortState xmlns:xlrd2="http://schemas.microsoft.com/office/spreadsheetml/2017/richdata2" ref="A2:D15">
    <sortCondition descending="1" ref="C1:C15"/>
  </sortState>
  <tableColumns count="6">
    <tableColumn id="1" xr3:uid="{AE026D00-99A2-4B05-AB43-0C3F89DD8883}" name="Purposes" dataDxfId="172"/>
    <tableColumn id="2" xr3:uid="{FB3DEC8C-14A0-491F-8F87-5AFD1BA6AECE}" name="No. Of studies" dataDxfId="171">
      <calculatedColumnFormula array="1">SUM(--ISNUMBER(SEARCH(","&amp;PurposeSummary[[#This Row],[Purposes]]&amp;",",","&amp;SUBSTITUTE(ThematicAnalysis[Purposes],", ",",")&amp;",")))</calculatedColumnFormula>
    </tableColumn>
    <tableColumn id="3" xr3:uid="{E8452509-E713-406E-BE4E-093E8A3930D4}" name="% of occurrence" dataDxfId="170" dataCellStyle="Porcentagem">
      <calculatedColumnFormula>IFERROR(PurposeSummary[[#This Row],[No. Of studies]]/COUNTA(ThematicAnalysis[Rayyan ID]),0)</calculatedColumnFormula>
    </tableColumn>
    <tableColumn id="4" xr3:uid="{77F4CD0E-42D5-43CD-B842-5A71741A0932}" name="References" dataDxfId="169">
      <calculatedColumnFormula array="1">_xlfn.TEXTJOIN(", ",TRUE,_xlfn._xlws.SORT(_xlfn._xlws.FILTER(ThematicAnalysis[Rayyan ID],ISNUMBER(SEARCH(","&amp;PurposeSummary[[#This Row],[Purposes]]&amp;",",","&amp;SUBSTITUTE(ThematicAnalysis[Purposes],", ",",")&amp;",")),"")))</calculatedColumnFormula>
    </tableColumn>
    <tableColumn id="5" xr3:uid="{738DE5EE-D312-47F9-B61E-44E04C9AD4B5}" name="LaTeX Papper" dataDxfId="168">
      <calculatedColumnFormula>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calculatedColumnFormula>
    </tableColumn>
    <tableColumn id="6" xr3:uid="{BE100B4C-6886-46BE-9FF2-2138934DA4C7}" name="LaTeX Papper (full)" dataDxfId="167">
      <calculatedColumnFormula>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calculatedColumnFormula>
    </tableColumn>
  </tableColumns>
  <tableStyleInfo name="Data Extraction-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3E1257-FB6D-4E6D-95A8-986D5B1F3108}" name="DomainsSummary" displayName="DomainsSummary" ref="A1:F12" totalsRowShown="0" headerRowDxfId="166" headerRowBorderDxfId="165" tableBorderDxfId="164">
  <autoFilter ref="A1:F12" xr:uid="{9774E4E9-C370-40F2-AC51-FB6F97D5AF53}"/>
  <sortState xmlns:xlrd2="http://schemas.microsoft.com/office/spreadsheetml/2017/richdata2" ref="A2:F12">
    <sortCondition descending="1" ref="B1:B12"/>
  </sortState>
  <tableColumns count="6">
    <tableColumn id="1" xr3:uid="{927140FC-FF01-4E15-B609-71426BF0F9AC}" name="Domains" dataDxfId="163"/>
    <tableColumn id="2" xr3:uid="{860B1CBC-C8E0-4C53-BF30-A8B039911378}" name="No. Of studies" dataDxfId="162">
      <calculatedColumnFormula array="1">SUM(--ISNUMBER(SEARCH(", "&amp;DomainsSummary[[#This Row],[Domains]]&amp;", ",", "&amp;ThematicAnalysis[Domains]&amp;", ")))</calculatedColumnFormula>
    </tableColumn>
    <tableColumn id="3" xr3:uid="{881B7507-3817-4FC9-931E-1E190ABB9982}" name="% of occurrence" dataDxfId="161" dataCellStyle="Porcentagem">
      <calculatedColumnFormula>IFERROR(DomainsSummary[[#This Row],[No. Of studies]]/COUNTA(ThematicAnalysis[Rayyan ID]),0)</calculatedColumnFormula>
    </tableColumn>
    <tableColumn id="4" xr3:uid="{7441A0CC-3BD7-46C6-A24D-E982B4D555E4}" name="References" dataDxfId="160" dataCellStyle="Normal 2">
      <calculatedColumnFormula array="1">_xlfn.TEXTJOIN(", ",TRUE,_xlfn._xlws.SORT(_xlfn._xlws.FILTER(ThematicAnalysis[Rayyan ID],ISNUMBER(SEARCH(", "&amp;DomainsSummary[[#This Row],[Domains]]&amp;", ",", "&amp;ThematicAnalysis[Domains]&amp;", ")),"")))</calculatedColumnFormula>
    </tableColumn>
    <tableColumn id="5" xr3:uid="{4835058A-480D-44B7-B9B6-004BDD59208B}" name="LaTeX Papper" dataDxfId="159">
      <calculatedColumnFormula>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calculatedColumnFormula>
    </tableColumn>
    <tableColumn id="6" xr3:uid="{61AD5BFD-CA31-4F82-BA40-5FF8827BA720}" name="LaTeX Papper (full)" dataDxfId="158">
      <calculatedColumnFormula>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calculatedColumnFormula>
    </tableColumn>
  </tableColumns>
  <tableStyleInfo name="Data Extraction-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A67BB00-AFE9-4F8A-9375-C6A5FFEC25F4}" name="ApproachesSummary" displayName="ApproachesSummary" ref="A1:G9" totalsRowShown="0" headerRowDxfId="157" dataDxfId="156">
  <autoFilter ref="A1:G9" xr:uid="{2A67BB00-AFE9-4F8A-9375-C6A5FFEC25F4}"/>
  <tableColumns count="7">
    <tableColumn id="1" xr3:uid="{43FA93C4-3B39-4D13-9FE5-AE66B1E82846}" name="Approach Cluster" dataDxfId="155"/>
    <tableColumn id="2" xr3:uid="{ABA31DCF-BD2C-4058-965C-CAEC64CC811D}" name="Description" dataDxfId="154"/>
    <tableColumn id="3" xr3:uid="{E24C1864-D5E6-40B5-98F2-B4559E8EF34F}" name="No. Of studies" dataDxfId="153"/>
    <tableColumn id="4" xr3:uid="{319A873F-0D1F-4DA3-8186-ED59A46E59AD}" name="% of occurrence" dataDxfId="152"/>
    <tableColumn id="5" xr3:uid="{472B51B0-9F08-4E29-9494-635A6C4269F6}" name="References" dataDxfId="151"/>
    <tableColumn id="6" xr3:uid="{EBE6D76C-4971-40D4-ABBB-BF2261140989}" name="LaTeX Papper" dataDxfId="150">
      <calculatedColumnFormula>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alculatedColumnFormula>
    </tableColumn>
    <tableColumn id="7" xr3:uid="{AA20B9C9-561C-4D7C-BCCC-D1D9C1AD3ED3}" name="LaTeX Papper (full)" dataDxfId="149">
      <calculatedColumnFormula>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calculatedColumnFormula>
    </tableColumn>
  </tableColumns>
  <tableStyleInfo name="Data Extraction-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FACE8C7-07DA-41A3-A188-1B7DA64F1727}" name="Tabela37" displayName="Tabela37" ref="A12:B20" totalsRowShown="0" headerRowDxfId="148" dataDxfId="146" headerRowBorderDxfId="147" tableBorderDxfId="145" totalsRowBorderDxfId="144">
  <autoFilter ref="A12:B20" xr:uid="{7FACE8C7-07DA-41A3-A188-1B7DA64F1727}"/>
  <tableColumns count="2">
    <tableColumn id="1" xr3:uid="{9DB7E35C-B34B-4306-BA25-3D071977C214}" name="Metric" dataDxfId="143"/>
    <tableColumn id="2" xr3:uid="{3560671A-E6FF-44C5-8F18-99208D9B9D13}" name="Value" dataDxfId="142"/>
  </tableColumns>
  <tableStyleInfo name="Data Extraction-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4080454-B405-45ED-84A5-08FEDBCF76E4}" name="PredominantDomainsIntersection" displayName="PredominantDomainsIntersection" ref="A1:F8" totalsRowShown="0" headerRowDxfId="141" dataDxfId="139" headerRowBorderDxfId="140">
  <autoFilter ref="A1:F8" xr:uid="{64080454-B405-45ED-84A5-08FEDBCF76E4}"/>
  <tableColumns count="6">
    <tableColumn id="1" xr3:uid="{E5F772CE-B9AF-4E69-AD2D-19295CC4BED3}" name="Operation" dataDxfId="138"/>
    <tableColumn id="2" xr3:uid="{E187E38A-C333-49B7-8424-4C9CD81AE9F5}" name="n. of Studies" dataDxfId="137">
      <calculatedColumnFormula>IF(TRIM(PredominantDomainsIntersection[[#This Row],[Papers]])="",0,LEN(PredominantDomainsIntersection[[#This Row],[Papers]])-LEN(SUBSTITUTE(PredominantDomainsIntersection[[#This Row],[Papers]],",",""))+1)</calculatedColumnFormula>
    </tableColumn>
    <tableColumn id="3" xr3:uid="{CAC2C424-96B1-4BD7-8B39-45DC8274A5E7}" name="% over n. of Studies" dataDxfId="136">
      <calculatedColumnFormula>IFERROR(PredominantDomainsIntersection[[#This Row],[n. of Studies]]/COUNTA(ThematicAnalysis[Rayyan ID]),0)</calculatedColumnFormula>
    </tableColumn>
    <tableColumn id="4" xr3:uid="{E584FA36-3D0D-4CA7-B661-63D19104EB68}" name="Papers" dataDxfId="135">
      <calculatedColumnFormula array="1">_xlfn.LET(_xlpm.ref,_xlfn.LAMBDA(_xlpm.d,IFERROR(_xlfn.TEXTSPLIT(_xlfn.XLOOKUP(_xlpm.d,DomainsSummary[Domains],DomainsSummary[References],""),,", ",TRUE),"")),_xlpm.H,_xlpm.ref("Healthcare &amp; Medical Informatics"),_xlpm.L,_xlpm.ref("Legal, Compliance &amp; Digital Forensics"),_xlpm.D,_xlpm.ref("Digital Media"),_xlpm.u,_xlfn.UNIQUE(_xlfn._xlws.FILTER(_xlfn.VSTACK(_xlpm.H,_xlpm.L,_xlpm.D),_xlfn.VSTACK(_xlpm.H,_xlpm.L,_xlpm.D)&lt;&gt;"")),_xlpm.nt,PredominantDomainsIntersection[[#This Row],[Notation]],_xlpm.cut,IFERROR(FIND(_xlfn.UNICHAR(8722),_xlpm.nt),LEN(_xlpm.nt)+1),_xlpm.inc,_xlfn.LAMBDA(_xlpm.x,--(IFERROR(FIND(_xlpm.x,_xlpm.nt),LEN(_xlpm.nt)+1)&lt;_xlpm.cut)),_xlpm.m,_xlfn.LAMBDA(_xlpm.s,--ISNUMBER(_xlfn.XMATCH(_xlpm.u,_xlpm.s))),_xlpm.f,_xlfn._xlws.FILTER(_xlpm.u,(_xlpm.m(_xlpm.H)=_xlpm.inc("H"))*(_xlpm.m(_xlpm.L)=_xlpm.inc("L"))*(_xlpm.m(_xlpm.D)=_xlpm.inc("D")),""),_xlfn.TEXTJOIN(", ",TRUE,_xlfn._xlws.SORT(_xlpm.f)))</calculatedColumnFormula>
    </tableColumn>
    <tableColumn id="5" xr3:uid="{D913CED8-67A5-4184-ABDC-563A45F6A659}" name="Notation" dataDxfId="134"/>
    <tableColumn id="6" xr3:uid="{47A9A85B-F9FD-48E5-A60D-EB55C22F3315}" name="Citations" dataDxfId="133">
      <calculatedColumnFormula>IF(PredominantDomainsIntersection[[#This Row],[Papers]]="","","\cite{"&amp;PredominantDomainsIntersection[[#This Row],[Papers]]&amp;"}")</calculatedColumnFormula>
    </tableColumn>
  </tableColumns>
  <tableStyleInfo name="Thematic Analysis-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274554A-AB40-4F73-9B82-8342DD186973}" name="Tabela39" displayName="Tabela39" ref="A11:E26" totalsRowShown="0" headerRowDxfId="132" dataDxfId="131">
  <autoFilter ref="A11:E26" xr:uid="{5274554A-AB40-4F73-9B82-8342DD186973}"/>
  <tableColumns count="5">
    <tableColumn id="1" xr3:uid="{37D3C164-2341-419F-84F5-2A655A4522D5}" name="#" dataDxfId="130"/>
    <tableColumn id="2" xr3:uid="{67268C86-F092-4B5D-86AF-907174B6FB16}" name="Purpose 1" dataDxfId="129">
      <calculatedColumnFormula array="1">IFERROR(INDEX(_xlfn.ANCHORARRAY($AE$3),$A12,1),"")</calculatedColumnFormula>
    </tableColumn>
    <tableColumn id="3" xr3:uid="{9502A63D-BF03-4A96-8CC2-224AA58DF2EC}" name="Purpose 2" dataDxfId="128">
      <calculatedColumnFormula array="1">IFERROR(INDEX(_xlfn.ANCHORARRAY($AE$3),$A12,2),"")</calculatedColumnFormula>
    </tableColumn>
    <tableColumn id="4" xr3:uid="{C08DDC9A-C23F-4951-BE69-DC22EA278251}" name="No. of studies" dataDxfId="127">
      <calculatedColumnFormula array="1">IFERROR(INDEX(_xlfn.ANCHORARRAY($AE$3),$A12,3),0)</calculatedColumnFormula>
    </tableColumn>
    <tableColumn id="5" xr3:uid="{4190A18E-44EA-43CD-8CAD-6814D6436EC5}" name="% of studies" dataDxfId="126">
      <calculatedColumnFormula>IFERROR(D12/$B$3,0)</calculatedColumnFormula>
    </tableColumn>
  </tableColumns>
  <tableStyleInfo name="Data Extraction-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10A9A87-E428-4806-B70D-510E62AEFEB3}" name="Tabela40" displayName="Tabela40" ref="A29:F39" totalsRowShown="0" headerRowDxfId="125" dataDxfId="124">
  <autoFilter ref="A29:F39" xr:uid="{310A9A87-E428-4806-B70D-510E62AEFEB3}"/>
  <tableColumns count="6">
    <tableColumn id="1" xr3:uid="{2A98FEB7-A71D-46DB-95F9-0E8F93CAA6F0}" name="#" dataDxfId="123"/>
    <tableColumn id="2" xr3:uid="{8D071534-B4D2-4ECE-88E5-2092ED737788}" name="Purpose 1" dataDxfId="122">
      <calculatedColumnFormula array="1">IFERROR(INDEX(_xlfn.ANCHORARRAY($AI$3),$A30,1),"")</calculatedColumnFormula>
    </tableColumn>
    <tableColumn id="3" xr3:uid="{A41E8BD1-B800-4FC0-8981-E9BFA4F51837}" name="Purpose 2" dataDxfId="121">
      <calculatedColumnFormula array="1">IFERROR(INDEX(_xlfn.ANCHORARRAY($AI$3),$A30,2),"")</calculatedColumnFormula>
    </tableColumn>
    <tableColumn id="4" xr3:uid="{3E99CD60-3972-4DB1-AE84-56BB6B1BAEC9}" name="Purpose 3" dataDxfId="120">
      <calculatedColumnFormula array="1">IFERROR(INDEX(_xlfn.ANCHORARRAY($AI$3),$A30,3),"")</calculatedColumnFormula>
    </tableColumn>
    <tableColumn id="5" xr3:uid="{A4B923F7-50AA-4393-B438-5180A3F021FD}" name="No. of studies" dataDxfId="119">
      <calculatedColumnFormula array="1">IFERROR(INDEX(_xlfn.ANCHORARRAY($AI$3),$A30,4),0)</calculatedColumnFormula>
    </tableColumn>
    <tableColumn id="6" xr3:uid="{F5AB1BD1-F5FC-42A4-836C-3EF8A17209E3}" name="% of studies" dataDxfId="118">
      <calculatedColumnFormula>IFERROR(E30/$B$3,0)</calculatedColumnFormula>
    </tableColumn>
  </tableColumns>
  <tableStyleInfo name="Data Extraction-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442572D-9D03-4D64-ABB1-2AFCE23ED746}" name="Tabela42" displayName="Tabela42" ref="A62:D73" totalsRowShown="0" headerRowDxfId="117" dataDxfId="115" headerRowBorderDxfId="116" tableBorderDxfId="114" totalsRowBorderDxfId="113">
  <autoFilter ref="A62:D73" xr:uid="{B442572D-9D03-4D64-ABB1-2AFCE23ED746}"/>
  <tableColumns count="4">
    <tableColumn id="1" xr3:uid="{4A818790-24C2-43C2-8CC5-9CA5FD20ABF8}" name="Domain" dataDxfId="4">
      <calculatedColumnFormula array="1">IFERROR(INDEX(_xlfn.ANCHORARRAY($AN$3),ROW()-ROW(Tabela42[#Headers]),1),"")</calculatedColumnFormula>
    </tableColumn>
    <tableColumn id="2" xr3:uid="{B70A18F0-CBDF-416B-ADD1-DAF847637897}" name="No. of studies" dataDxfId="3">
      <calculatedColumnFormula array="1">IFERROR(INDEX(_xlfn.ANCHORARRAY($AN$3),ROW()-ROW(Tabela42[#Headers]),2),"")</calculatedColumnFormula>
    </tableColumn>
    <tableColumn id="3" xr3:uid="{ACE4D619-3287-45AC-89E0-63337CCA45EC}" name="Average purposes" dataDxfId="1">
      <calculatedColumnFormula array="1">IFERROR(INDEX(_xlfn.ANCHORARRAY($AN$3),ROW()-ROW(Tabela42[#Headers]),3),"")</calculatedColumnFormula>
    </tableColumn>
    <tableColumn id="4" xr3:uid="{8F2FF854-E4E6-4C41-A448-1175940F23B8}" name="Most frequent purpose" dataDxfId="2">
      <calculatedColumnFormula array="1">IFERROR(INDEX(_xlfn.ANCHORARRAY($AN$3),ROW()-ROW(Tabela42[#Headers]),4),"")</calculatedColumnFormula>
    </tableColumn>
  </tableColumns>
  <tableStyleInfo name="Data Extraction-sty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DDC2560-1B4C-4734-B3E1-CD9311D2F688}" name="Tabela43" displayName="Tabela43" ref="A2:B8" totalsRowShown="0" headerRowDxfId="112" headerRowBorderDxfId="111" tableBorderDxfId="110" totalsRowBorderDxfId="109">
  <autoFilter ref="A2:B8" xr:uid="{CDDC2560-1B4C-4734-B3E1-CD9311D2F688}"/>
  <tableColumns count="2">
    <tableColumn id="1" xr3:uid="{C94EDC85-C2B0-4843-A96A-839BCB279680}" name="GENERAL STATISTICS" dataDxfId="108"/>
    <tableColumn id="2" xr3:uid="{B3AAF80D-1BCC-4A39-9E7B-E3C244A04501}" name="Values" dataDxfId="6">
      <calculatedColumnFormula array="1">_xlfn.LET(_xlpm.i,ROW()-ROW(Tabela43[#Headers]),_xlpm.np,_xlfn.ANCHORARRAY($AC$3),CHOOSE(_xlpm.i,COUNTA(ThematicAnalysis[Rayyan ID]),SUM(--(_xlpm.np&gt;=2)),SUM(--(_xlpm.np&gt;=3)),SUM(--(_xlpm.np&gt;=5)),AVERAGE(_xlpm.np),SUM(--(_xlpm.np=1))))</calculatedColumnFormula>
    </tableColumn>
  </tableColumns>
  <tableStyleInfo name="Thematic Analysis-sty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107871D-5133-4CAC-B441-EFB93D6CCC04}" name="Tabela44" displayName="Tabela44" ref="A50:D59" totalsRowShown="0" headerRowBorderDxfId="107" tableBorderDxfId="106" totalsRowBorderDxfId="105">
  <autoFilter ref="A50:D59" xr:uid="{B107871D-5133-4CAC-B441-EFB93D6CCC04}"/>
  <tableColumns count="4">
    <tableColumn id="1" xr3:uid="{1B14B81E-5842-4B23-B1B5-67D0521D0125}" name="If the study has..." dataDxfId="5">
      <calculatedColumnFormula array="1">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calculatedColumnFormula>
    </tableColumn>
    <tableColumn id="2" xr3:uid="{9FDA3610-08FE-4BBA-8D2F-0F50CC6A452D}" name="Also has..." dataDxfId="104"/>
    <tableColumn id="3" xr3:uid="{6F89D48C-8A96-4E49-9869-DDF8865EA3F7}" name="No." dataDxfId="103">
      <calculatedColumnFormula array="1">IFERROR(INDEX(_xlfn.ANCHORARRAY($AS$3),_xlfn.XMATCH(_xlfn.TEXTBEFORE(A51," (n="),_xlfn.ANCHORARRAY($AA$3)),_xlfn.XMATCH(B51,_xlfn.ANCHORARRAY($AA$3))),0)</calculatedColumnFormula>
    </tableColumn>
    <tableColumn id="4" xr3:uid="{948C493C-9FA7-4C85-8623-FFDAAD846DFE}" name="Probability" dataDxfId="102">
      <calculatedColumnFormula array="1">IFERROR(C51/_xlfn.XLOOKUP(_xlfn.TEXTBEFORE(A51," (n="),_xlfn.ANCHORARRAY($AA$3),_xlfn.ANCHORARRAY($AB$3)),0)</calculatedColumnFormula>
    </tableColumn>
  </tableColumns>
  <tableStyleInfo name="Data Extraction-sty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rticlesDomains" displayName="ArticlesDomains" ref="A1:N154" headerRowDxfId="101">
  <autoFilter ref="A1:N154" xr:uid="{00000000-0009-0000-0100-000003000000}"/>
  <sortState xmlns:xlrd2="http://schemas.microsoft.com/office/spreadsheetml/2017/richdata2" ref="A2:N154">
    <sortCondition ref="B1:B154"/>
  </sortState>
  <tableColumns count="14">
    <tableColumn id="1" xr3:uid="{00000000-0010-0000-0200-000001000000}" name="Article ID"/>
    <tableColumn id="2" xr3:uid="{00000000-0010-0000-0200-000002000000}" name="Papper ID"/>
    <tableColumn id="3" xr3:uid="{00000000-0010-0000-0200-000003000000}" name="Rayyan ID"/>
    <tableColumn id="4" xr3:uid="{00000000-0010-0000-0200-000004000000}" name="Data extraction (Researcher 1)" dataDxfId="100"/>
    <tableColumn id="5" xr3:uid="{00000000-0010-0000-0200-000005000000}" name="Data extraction (AI Tool - OpenAI GPT)" dataDxfId="99"/>
    <tableColumn id="12" xr3:uid="{51668299-8D65-4016-BD1C-D394F935668F}" name="Data extraction (AI Tool - Anthropic Claude)" dataDxfId="98"/>
    <tableColumn id="6" xr3:uid="{00000000-0010-0000-0200-000006000000}" name="Codes (Researcher 1)" dataDxfId="97"/>
    <tableColumn id="7" xr3:uid="{00000000-0010-0000-0200-000007000000}" name="Codes (AI Tool - OpenAI GPT)" dataDxfId="96"/>
    <tableColumn id="13" xr3:uid="{AC66C266-A1C5-4F64-86A4-21500CE9E68F}" name="Codes (AI Tool - Anthropic Claude)" dataDxfId="95"/>
    <tableColumn id="8" xr3:uid="{00000000-0010-0000-0200-000008000000}" name="Theme (Researcher 1)" dataDxfId="94"/>
    <tableColumn id="9" xr3:uid="{00000000-0010-0000-0200-000009000000}" name="Theme (AI Tool - OpenAI GPT)" dataDxfId="93"/>
    <tableColumn id="14" xr3:uid="{58B68E5F-317E-452E-8A91-2092DAA83309}" name="Theme (AI Tool - Anthropic Claude)" dataDxfId="92"/>
    <tableColumn id="10" xr3:uid="{00000000-0010-0000-0200-00000A000000}" name="Theme (Final decision)"/>
    <tableColumn id="11" xr3:uid="{B69B50D7-2346-4B06-9D71-63DD770D12E7}" name="High-level theme" dataDxfId="91"/>
  </tableColumns>
  <tableStyleInfo name="Domains-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rticlesSubDomains" displayName="ArticlesSubDomains" ref="A1:K154" headerRowDxfId="90">
  <autoFilter ref="A1:K154" xr:uid="{00000000-0009-0000-0100-000004000000}"/>
  <sortState xmlns:xlrd2="http://schemas.microsoft.com/office/spreadsheetml/2017/richdata2" ref="A2:K154">
    <sortCondition ref="B1:B154"/>
  </sortState>
  <tableColumns count="11">
    <tableColumn id="1" xr3:uid="{00000000-0010-0000-0300-000001000000}" name="Article ID"/>
    <tableColumn id="2" xr3:uid="{00000000-0010-0000-0300-000002000000}" name="Papper ID"/>
    <tableColumn id="3" xr3:uid="{00000000-0010-0000-0300-000003000000}" name="Rayyan ID"/>
    <tableColumn id="4" xr3:uid="{00000000-0010-0000-0300-000004000000}" name="Data extraction (Researcher 1)"/>
    <tableColumn id="8" xr3:uid="{D2360D81-55EF-46EF-96A5-B543DDB78BA9}" name="Data extraction (AI Tool - OpenAI GPT)" dataDxfId="89"/>
    <tableColumn id="9" xr3:uid="{AF235B18-CA0A-46C9-8495-84EDBF26B29A}" name="Data extraction (AI Tool - Anthropic Claude)" dataDxfId="88"/>
    <tableColumn id="5" xr3:uid="{00000000-0010-0000-0300-000005000000}" name="Domain">
      <calculatedColumnFormula>_xlfn.XLOOKUP(A2,ArticlesDomains[Article ID],ArticlesDomains[Theme (Researcher 1)])</calculatedColumnFormula>
    </tableColumn>
    <tableColumn id="6" xr3:uid="{00000000-0010-0000-0300-000006000000}" name="Codes (Researcher 1)"/>
    <tableColumn id="10" xr3:uid="{83C83968-75B4-469D-BEC1-8FEE095EDD3C}" name="Codes (AI Tool - OpenAI GPT)" dataDxfId="87"/>
    <tableColumn id="11" xr3:uid="{F7E61842-BD65-44B6-922D-FEEBE9C00A2E}" name="Codes (AI Tool - Anthropic Claude)" dataDxfId="86"/>
    <tableColumn id="7" xr3:uid="{00000000-0010-0000-0300-000007000000}" name="High-level theme"/>
  </tableColumns>
  <tableStyleInfo name="Sub-Domain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rticlesPurposes" displayName="ArticlesPurposes" ref="A1:N154" headerRowDxfId="85">
  <autoFilter ref="A1:N154" xr:uid="{00000000-0009-0000-0100-000005000000}"/>
  <sortState xmlns:xlrd2="http://schemas.microsoft.com/office/spreadsheetml/2017/richdata2" ref="A2:M154">
    <sortCondition ref="M1:M154"/>
  </sortState>
  <tableColumns count="14">
    <tableColumn id="1" xr3:uid="{00000000-0010-0000-0400-000001000000}" name="Article ID"/>
    <tableColumn id="2" xr3:uid="{00000000-0010-0000-0400-000002000000}" name="Papper ID"/>
    <tableColumn id="3" xr3:uid="{00000000-0010-0000-0400-000003000000}" name="Rayyan ID"/>
    <tableColumn id="4" xr3:uid="{00000000-0010-0000-0400-000004000000}" name="Data extraction (Researcher 1)" dataDxfId="84"/>
    <tableColumn id="5" xr3:uid="{00000000-0010-0000-0400-000005000000}" name="Data extraction (AI Tool - OpenAI GPT)" dataDxfId="83"/>
    <tableColumn id="12" xr3:uid="{0891E4B7-7C05-46F6-8F3E-99BF5DF6E8CD}" name="Data extraction (AI Tool - Anthropic Claude)" dataDxfId="82"/>
    <tableColumn id="6" xr3:uid="{00000000-0010-0000-0400-000006000000}" name="Codes (Researcher 1)" dataDxfId="81"/>
    <tableColumn id="7" xr3:uid="{00000000-0010-0000-0400-000007000000}" name="Codes (AI Tool - OpenAI GPT)" dataDxfId="80"/>
    <tableColumn id="13" xr3:uid="{0E43DC0F-6BB7-4965-9635-7D080E1AD107}" name="Codes (AI Tool - Anthropic Claude)" dataDxfId="79"/>
    <tableColumn id="8" xr3:uid="{00000000-0010-0000-0400-000008000000}" name="Theme (Researcher 1)" dataDxfId="78"/>
    <tableColumn id="9" xr3:uid="{00000000-0010-0000-0400-000009000000}" name="Theme (AI Tool - OpenAI GPT)" dataDxfId="77"/>
    <tableColumn id="14" xr3:uid="{27EE0EB4-356B-4AA1-A143-27FBE06A92B1}" name="Theme (AI Tool - Anthropic Claude)" dataDxfId="76"/>
    <tableColumn id="10" xr3:uid="{00000000-0010-0000-0400-00000A000000}" name="Theme (Final Decision)"/>
    <tableColumn id="11" xr3:uid="{78B9F074-65DE-44F0-BBAE-6CC08610185D}" name="High-level theme" dataDxfId="75"/>
  </tableColumns>
  <tableStyleInfo name="Purposes-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rticlesTechnologies" displayName="ArticlesTechnologies" ref="A1:N154" headerRowDxfId="74">
  <autoFilter ref="A1:N154" xr:uid="{00000000-0009-0000-0100-000007000000}"/>
  <sortState xmlns:xlrd2="http://schemas.microsoft.com/office/spreadsheetml/2017/richdata2" ref="A2:M154">
    <sortCondition ref="A1:A155"/>
  </sortState>
  <tableColumns count="14">
    <tableColumn id="1" xr3:uid="{00000000-0010-0000-0600-000001000000}" name="Article ID"/>
    <tableColumn id="2" xr3:uid="{00000000-0010-0000-0600-000002000000}" name="Papper ID"/>
    <tableColumn id="3" xr3:uid="{00000000-0010-0000-0600-000003000000}" name="Rayyan ID"/>
    <tableColumn id="4" xr3:uid="{00000000-0010-0000-0600-000004000000}" name="Data extraction (Researcher 1)" dataDxfId="73"/>
    <tableColumn id="5" xr3:uid="{00000000-0010-0000-0600-000005000000}" name="Data extraction (AI Tool - OpenAI GPT)" dataDxfId="72"/>
    <tableColumn id="11" xr3:uid="{22F874E7-A8C9-4D1C-916D-53B73CDECDD9}" name="Data extraction (AI Tool - Anthropic Claude)" dataDxfId="71"/>
    <tableColumn id="6" xr3:uid="{00000000-0010-0000-0600-000006000000}" name="Codes (Researcher 1)" dataDxfId="70"/>
    <tableColumn id="7" xr3:uid="{00000000-0010-0000-0600-000007000000}" name="Codes (AI Tool - OpenAI GPT)" dataDxfId="69"/>
    <tableColumn id="13" xr3:uid="{4B76AE4E-D050-4AC5-9C67-D5F89B2CC4A2}" name="Codes (AI Tool - Anthropic Claude)" dataDxfId="68"/>
    <tableColumn id="8" xr3:uid="{00000000-0010-0000-0600-000008000000}" name="Theme (Researcher 1)" dataDxfId="67"/>
    <tableColumn id="9" xr3:uid="{00000000-0010-0000-0600-000009000000}" name="Theme (AI Tool - OpenAI GPT)" dataDxfId="66"/>
    <tableColumn id="14" xr3:uid="{6B038B1E-B424-413A-86EB-E29E53E7C436}" name="Theme (AI Tool - Anthropic Claude)" dataDxfId="65"/>
    <tableColumn id="10" xr3:uid="{00000000-0010-0000-0600-00000A000000}" name="Theme (Final decision)"/>
    <tableColumn id="12" xr3:uid="{4A2D1162-2BB9-4F77-AE7F-07DF93B5DCFF}" name="High-level theme" dataDxfId="64"/>
  </tableColumns>
  <tableStyleInfo name="Technologies-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ticlesDigitalObjects" displayName="ArticlesDigitalObjects" ref="A1:N154" headerRowDxfId="63" dataDxfId="62" totalsRowDxfId="61">
  <autoFilter ref="A1:N154" xr:uid="{00000000-0009-0000-0100-000008000000}">
    <filterColumn colId="12">
      <filters>
        <filter val="Audios, Files, Images, Videos"/>
        <filter val="Binary Files, Files, Images, Plain Text"/>
        <filter val="CAD Files, Files, Source-code"/>
        <filter val="Confidencial Data, Files"/>
        <filter val="Copyrights Data, Digital Objects, Files, Metadata, Sensitive Data"/>
        <filter val="Data Chunks, Files, Personal Data"/>
        <filter val="Engineering Supervision Data, Files"/>
        <filter val="Files"/>
        <filter val="Files, Health Data"/>
        <filter val="Files, Health Data, Images, Logs, Medical Data"/>
        <filter val="Files, Health Data, Images, Medical Data"/>
        <filter val="Files, Health Data, Images, Medical Data, Personal Data"/>
        <filter val="Files, Health Data, Images, Medical Data, Videos"/>
        <filter val="Files, Health Data, Medical Data"/>
        <filter val="Files, Health Data, Medical Data, Personal Data"/>
        <filter val="Files, Health Data, Medical Data, Sensitive Data"/>
        <filter val="Files, Health Data, Medical Data, Sensitive Data, Supply Chain Data"/>
        <filter val="Files, Images"/>
        <filter val="Files, Images, JSONs"/>
        <filter val="Files, Images, Medical Data, Metadata"/>
        <filter val="Files, Images, Sensitive Data"/>
        <filter val="Files, Insurance Data, Medical Data"/>
        <filter val="Files, IoT Data"/>
        <filter val="Files, Logs"/>
        <filter val="Files, Medical Data, Metadata"/>
        <filter val="Files, Medical Data, Sensitive Data"/>
        <filter val="Files, Metadata"/>
        <filter val="Files, Metadata, Personal Data"/>
        <filter val="Files, Metadata, Sensitive Data"/>
        <filter val="Files, Sensitive Data"/>
        <filter val="Files, Videos"/>
      </filters>
    </filterColumn>
  </autoFilter>
  <sortState xmlns:xlrd2="http://schemas.microsoft.com/office/spreadsheetml/2017/richdata2" ref="A2:M154">
    <sortCondition descending="1" ref="E1:E154"/>
  </sortState>
  <tableColumns count="14">
    <tableColumn id="1" xr3:uid="{00000000-0010-0000-0700-000001000000}" name="Article ID" dataDxfId="60"/>
    <tableColumn id="2" xr3:uid="{00000000-0010-0000-0700-000002000000}" name="Papper ID" dataDxfId="59">
      <calculatedColumnFormula>VLOOKUP(A2,'Data Extraction'!A:D,4,FALSE)</calculatedColumnFormula>
    </tableColumn>
    <tableColumn id="3" xr3:uid="{00000000-0010-0000-0700-000003000000}" name="Rayyan ID" dataDxfId="58">
      <calculatedColumnFormula>VLOOKUP(A2,'Data Extraction'!A:D,2,FALSE)</calculatedColumnFormula>
    </tableColumn>
    <tableColumn id="4" xr3:uid="{00000000-0010-0000-0700-000004000000}" name="Data extraction (Researcher 1)" dataDxfId="57">
      <calculatedColumnFormula>VLOOKUP(A2,'Data Extraction'!A:N,13,FALSE)</calculatedColumnFormula>
    </tableColumn>
    <tableColumn id="5" xr3:uid="{00000000-0010-0000-0700-000005000000}" name="Data extraction (AI Tool - OpenAI GPT)" dataDxfId="56"/>
    <tableColumn id="12" xr3:uid="{CCC0DA5F-F2A5-4271-8361-77BBC9BAC170}" name="Data extraction (AI Tool - Anthropic Claude)" dataDxfId="55"/>
    <tableColumn id="6" xr3:uid="{00000000-0010-0000-0700-000006000000}" name="Codes (Researcher 1)" dataDxfId="54"/>
    <tableColumn id="7" xr3:uid="{00000000-0010-0000-0700-000007000000}" name="Codes (AI Tool - OpenAI GPT)" dataDxfId="53"/>
    <tableColumn id="13" xr3:uid="{F2DBD0DC-EEA0-4BD1-8BFB-8215DC9E275F}" name="Codes (AI Tool - Anthropic Claude)" dataDxfId="52"/>
    <tableColumn id="9" xr3:uid="{00000000-0010-0000-0700-000009000000}" name="Theme (Researcher 1)" dataDxfId="51"/>
    <tableColumn id="10" xr3:uid="{00000000-0010-0000-0700-00000A000000}" name="Theme (AI Tool - OpenAI GPT)" dataDxfId="50"/>
    <tableColumn id="14" xr3:uid="{D737DB68-E86C-4E0E-B2A3-9DC7FED47402}" name="Theme (AI Tool - Anthropic Claude)" dataDxfId="49"/>
    <tableColumn id="11" xr3:uid="{00000000-0010-0000-0700-00000B000000}" name="Theme (Final decision)" dataDxfId="48"/>
    <tableColumn id="8" xr3:uid="{D526CEA9-8B22-4ED1-B2F3-DC2DC32EC598}" name="High-level theme" dataDxfId="47" totalsRowDxfId="46"/>
  </tableColumns>
  <tableStyleInfo name="Data Extraction-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rticlesArchitecture" displayName="ArticlesArchitecture" ref="A1:K154" headerRowDxfId="45">
  <autoFilter ref="A1:K154" xr:uid="{00000000-0009-0000-0100-000006000000}"/>
  <sortState xmlns:xlrd2="http://schemas.microsoft.com/office/spreadsheetml/2017/richdata2" ref="A2:K154">
    <sortCondition ref="B1:B154"/>
  </sortState>
  <tableColumns count="11">
    <tableColumn id="1" xr3:uid="{00000000-0010-0000-0500-000001000000}" name="Article ID"/>
    <tableColumn id="2" xr3:uid="{00000000-0010-0000-0500-000002000000}" name="Papper ID"/>
    <tableColumn id="3" xr3:uid="{00000000-0010-0000-0500-000003000000}" name="Ryyan ID"/>
    <tableColumn id="4" xr3:uid="{00000000-0010-0000-0500-000004000000}" name="Data extraction (Researcher 1)"/>
    <tableColumn id="5" xr3:uid="{00000000-0010-0000-0500-000005000000}" name="Codes (Researcher 1)"/>
    <tableColumn id="7" xr3:uid="{00000000-0010-0000-0500-000007000000}" name="Codes (AI Tool - OpenAI GPT)" dataDxfId="44"/>
    <tableColumn id="6" xr3:uid="{00000000-0010-0000-0500-000006000000}" name="Codes (AI Tool - Anthropic Claude)" dataDxfId="43"/>
    <tableColumn id="9" xr3:uid="{21E33255-68FD-4D70-98D8-B5BDAF548F52}" name="Theme (Researcher 1)" dataDxfId="42">
      <calculatedColumnFormula>_xlfn.XLOOKUP(ArticlesArchitecture[[#This Row],[Article ID]],Articles[Article ID],Articles[Architecture Type (Researcher 1)],"")&amp;""</calculatedColumnFormula>
    </tableColumn>
    <tableColumn id="10" xr3:uid="{C7B9A49E-EB7A-4621-9EB5-C1375E7E0332}" name="Theme (AI Tool - OpenAI GPT)" dataDxfId="41">
      <calculatedColumnFormula>_xlfn.XLOOKUP(ArticlesArchitecture[[#This Row],[Article ID]],Articles[Article ID],Articles[Architecture Type (AI Tool - OpenAI GPT)],"")&amp;""</calculatedColumnFormula>
    </tableColumn>
    <tableColumn id="11" xr3:uid="{2B32B04E-9ADD-407A-8F31-9546B9B221AF}" name="Theme (AI Tool - Anthropic Claude)" dataDxfId="40">
      <calculatedColumnFormula>_xlfn.XLOOKUP(ArticlesArchitecture[[#This Row],[Article ID]],Articles[Article ID],Articles[Architecture Type (AI Tool - Anthropic Claude)],"")&amp;""</calculatedColumnFormula>
    </tableColumn>
    <tableColumn id="8" xr3:uid="{00000000-0010-0000-0500-000008000000}" name="Theme (final decision)"/>
  </tableColumns>
  <tableStyleInfo name="Architecture-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68EACB7-CF66-4186-8E32-373A19CB0A20}" name="ApproachesAnalyses" displayName="ApproachesAnalyses" ref="A1:D154" totalsRowShown="0" headerRowDxfId="23" dataDxfId="22">
  <autoFilter ref="A1:D154" xr:uid="{A6B8774E-4E47-442A-A898-ED3165FAE39E}"/>
  <tableColumns count="4">
    <tableColumn id="1" xr3:uid="{CEA6D84C-B0EF-4AC6-8BA4-D500E20837E5}" name="Article ID" dataDxfId="21"/>
    <tableColumn id="2" xr3:uid="{483029E6-BF00-43DF-9B00-3CABC052FD7D}" name="Ryyan ID" dataDxfId="20">
      <calculatedColumnFormula>VLOOKUP(A2,'Data Extraction'!A:D,2,FALSE)</calculatedColumnFormula>
    </tableColumn>
    <tableColumn id="3" xr3:uid="{7CBF1A58-A365-4364-8A36-B660294BBF68}" name="Paper ID" dataDxfId="19">
      <calculatedColumnFormula>VLOOKUP(A2,'Data Extraction'!A:D,4,FALSE)</calculatedColumnFormula>
    </tableColumn>
    <tableColumn id="24" xr3:uid="{311A2063-EF89-459C-B065-C80935124293}" name="Approach Cluster" dataDxfId="1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ullDataSet" displayName="FullDataSet" ref="A1:M4959" headerRowDxfId="39" dataDxfId="38" totalsRowDxfId="37">
  <autoFilter ref="A1:M4959" xr:uid="{00000000-0009-0000-0100-000009000000}"/>
  <tableColumns count="13">
    <tableColumn id="1" xr3:uid="{00000000-0010-0000-0800-000001000000}" name="Article ID" dataDxfId="36"/>
    <tableColumn id="2" xr3:uid="{00000000-0010-0000-0800-000002000000}" name="Rayyan ID" dataDxfId="35"/>
    <tableColumn id="3" xr3:uid="{00000000-0010-0000-0800-000003000000}" name="DataBase ID" dataDxfId="34"/>
    <tableColumn id="4" xr3:uid="{00000000-0010-0000-0800-000004000000}" name="Article Title" dataDxfId="33"/>
    <tableColumn id="5" xr3:uid="{00000000-0010-0000-0800-000005000000}" name="Year" dataDxfId="32"/>
    <tableColumn id="6" xr3:uid="{00000000-0010-0000-0800-000006000000}" name="Journal" dataDxfId="31"/>
    <tableColumn id="7" xr3:uid="{00000000-0010-0000-0800-000007000000}" name="Vol." dataDxfId="30"/>
    <tableColumn id="8" xr3:uid="{00000000-0010-0000-0800-000008000000}" name="Issue" dataDxfId="29"/>
    <tableColumn id="9" xr3:uid="{00000000-0010-0000-0800-000009000000}" name="Authors" dataDxfId="28"/>
    <tableColumn id="10" xr3:uid="{00000000-0010-0000-0800-00000A000000}" name="Scopus URL" dataDxfId="27"/>
    <tableColumn id="11" xr3:uid="{00000000-0010-0000-0800-00000B000000}" name="Language" dataDxfId="26"/>
    <tableColumn id="12" xr3:uid="{00000000-0010-0000-0800-00000C000000}" name="Publisher" dataDxfId="25"/>
    <tableColumn id="13" xr3:uid="{00000000-0010-0000-0800-00000D000000}" name="doi" dataDxfId="24"/>
  </tableColumns>
  <tableStyleInfo name="Data Set-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eed_0" displayName="Seed_0" ref="A1:M1380">
  <tableColumns count="13">
    <tableColumn id="1" xr3:uid="{00000000-0010-0000-0B00-000001000000}" name="Rayyan ID"/>
    <tableColumn id="2" xr3:uid="{00000000-0010-0000-0B00-000002000000}" name="Scopus ID">
      <calculatedColumnFormula array="1">_xlfn.REGEXEXTRACT(J2, "eid=([^&amp;]+)", 2)</calculatedColumnFormula>
    </tableColumn>
    <tableColumn id="3" xr3:uid="{00000000-0010-0000-0B00-000003000000}" name="DataBase ID"/>
    <tableColumn id="4" xr3:uid="{00000000-0010-0000-0B00-000004000000}" name="Article Title"/>
    <tableColumn id="5" xr3:uid="{00000000-0010-0000-0B00-000005000000}" name="Year"/>
    <tableColumn id="6" xr3:uid="{00000000-0010-0000-0B00-000006000000}" name="Journal"/>
    <tableColumn id="7" xr3:uid="{00000000-0010-0000-0B00-000007000000}" name="Vol."/>
    <tableColumn id="8" xr3:uid="{00000000-0010-0000-0B00-000008000000}" name="Issue"/>
    <tableColumn id="9" xr3:uid="{00000000-0010-0000-0B00-000009000000}" name="Authors"/>
    <tableColumn id="10" xr3:uid="{00000000-0010-0000-0B00-00000A000000}" name="Scopus URL"/>
    <tableColumn id="11" xr3:uid="{00000000-0010-0000-0B00-00000B000000}" name="Language"/>
    <tableColumn id="12" xr3:uid="{00000000-0010-0000-0B00-00000C000000}" name="Publisher"/>
    <tableColumn id="13" xr3:uid="{00000000-0010-0000-0B00-00000D000000}" name="doi"/>
  </tableColumns>
  <tableStyleInfo name="Seed 0-style"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rward.1" displayName="Forward.1" ref="A1:M1299">
  <tableColumns count="13">
    <tableColumn id="1" xr3:uid="{00000000-0010-0000-0C00-000001000000}" name="Rayyan ID"/>
    <tableColumn id="2" xr3:uid="{00000000-0010-0000-0C00-000002000000}" name="Scopus ID">
      <calculatedColumnFormula array="1">_xlfn.REGEXEXTRACT(J2, "eid=([^&amp;]+)", 2)</calculatedColumnFormula>
    </tableColumn>
    <tableColumn id="3" xr3:uid="{00000000-0010-0000-0C00-000003000000}" name="DataBase ID"/>
    <tableColumn id="4" xr3:uid="{00000000-0010-0000-0C00-000004000000}" name="Article Title"/>
    <tableColumn id="5" xr3:uid="{00000000-0010-0000-0C00-000005000000}" name="Year"/>
    <tableColumn id="6" xr3:uid="{00000000-0010-0000-0C00-000006000000}" name="Journal"/>
    <tableColumn id="7" xr3:uid="{00000000-0010-0000-0C00-000007000000}" name="Vol."/>
    <tableColumn id="8" xr3:uid="{00000000-0010-0000-0C00-000008000000}" name="Issue"/>
    <tableColumn id="9" xr3:uid="{00000000-0010-0000-0C00-000009000000}" name="Authors"/>
    <tableColumn id="10" xr3:uid="{00000000-0010-0000-0C00-00000A000000}" name="Scopus URL"/>
    <tableColumn id="11" xr3:uid="{00000000-0010-0000-0C00-00000B000000}" name="Language"/>
    <tableColumn id="12" xr3:uid="{00000000-0010-0000-0C00-00000C000000}" name="Publisher"/>
    <tableColumn id="13" xr3:uid="{00000000-0010-0000-0C00-00000D000000}" name="doi"/>
  </tableColumns>
  <tableStyleInfo name="Forward.1-style"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Backward.1" displayName="Backward.1" ref="A1:M2282">
  <tableColumns count="13">
    <tableColumn id="1" xr3:uid="{00000000-0010-0000-0D00-000001000000}" name="Rayyan ID"/>
    <tableColumn id="2" xr3:uid="{00000000-0010-0000-0D00-000002000000}" name="Scopus ID">
      <calculatedColumnFormula array="1">_xlfn.REGEXEXTRACT(J2, "eid=([^&amp;]+)", 2)</calculatedColumnFormula>
    </tableColumn>
    <tableColumn id="3" xr3:uid="{00000000-0010-0000-0D00-000003000000}" name="DataBase ID"/>
    <tableColumn id="4" xr3:uid="{00000000-0010-0000-0D00-000004000000}" name="Article Title"/>
    <tableColumn id="5" xr3:uid="{00000000-0010-0000-0D00-000005000000}" name="Year"/>
    <tableColumn id="6" xr3:uid="{00000000-0010-0000-0D00-000006000000}" name="Journal"/>
    <tableColumn id="7" xr3:uid="{00000000-0010-0000-0D00-000007000000}" name="Vol."/>
    <tableColumn id="8" xr3:uid="{00000000-0010-0000-0D00-000008000000}" name="Issue"/>
    <tableColumn id="9" xr3:uid="{00000000-0010-0000-0D00-000009000000}" name="Authors"/>
    <tableColumn id="10" xr3:uid="{00000000-0010-0000-0D00-00000A000000}" name="Scopus URL"/>
    <tableColumn id="11" xr3:uid="{00000000-0010-0000-0D00-00000B000000}" name="Language"/>
    <tableColumn id="12" xr3:uid="{00000000-0010-0000-0D00-00000C000000}" name="Publisher"/>
    <tableColumn id="13" xr3:uid="{00000000-0010-0000-0D00-00000D000000}" name="doi"/>
  </tableColumns>
  <tableStyleInfo name="Backward.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1.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hyperlink" Target="https://www.scopus.com/inward/record.uri?eid=2-s2.0-105002680949&amp;doi=10.1109%2fJIOT.2025.3559926&amp;partnerID=40&amp;md5=b272abeae5d47232df62a862cd48974b" TargetMode="External"/></Relationships>
</file>

<file path=xl/worksheets/_rels/sheet26.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hyperlink" Target="https://www.scopus.com/inward/record.uri?eid=2-s2.0-85199216187&amp;partnerID=40&amp;md5=9bdf98dbb2b0e0e1182e1a5804a63347" TargetMode="Externa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H154"/>
  <sheetViews>
    <sheetView tabSelected="1" workbookViewId="0">
      <pane ySplit="1" topLeftCell="A83" activePane="bottomLeft" state="frozen"/>
      <selection pane="bottomLeft" activeCell="G155" sqref="G155"/>
    </sheetView>
  </sheetViews>
  <sheetFormatPr defaultColWidth="12.54296875" defaultRowHeight="12.5"/>
  <cols>
    <col min="1" max="1" width="17.7265625" style="19" bestFit="1" customWidth="1"/>
    <col min="2" max="2" width="15.90625" style="19" bestFit="1" customWidth="1"/>
    <col min="3" max="3" width="11.90625" style="19" bestFit="1" customWidth="1"/>
    <col min="4" max="4" width="11.453125" style="19" bestFit="1" customWidth="1"/>
    <col min="5" max="5" width="16.7265625" style="19" customWidth="1"/>
    <col min="6" max="6" width="34" style="19" customWidth="1"/>
    <col min="7" max="7" width="9.26953125" style="19" bestFit="1" customWidth="1"/>
    <col min="8" max="8" width="36.453125" style="19" customWidth="1"/>
    <col min="9" max="9" width="38.54296875" style="19" bestFit="1" customWidth="1"/>
    <col min="10" max="10" width="25.90625" style="19" bestFit="1" customWidth="1"/>
    <col min="11" max="11" width="54.6328125" style="19" bestFit="1" customWidth="1"/>
    <col min="12" max="12" width="38.26953125" style="19" bestFit="1" customWidth="1"/>
    <col min="13" max="14" width="29.36328125" style="19" bestFit="1" customWidth="1"/>
    <col min="15" max="15" width="17.1796875" style="19" customWidth="1"/>
    <col min="16" max="16" width="19.08984375" style="19" bestFit="1" customWidth="1"/>
    <col min="17" max="17" width="19.7265625" style="19" bestFit="1" customWidth="1"/>
    <col min="18" max="18" width="19.26953125" style="19" customWidth="1"/>
    <col min="19" max="19" width="19.81640625" style="19" customWidth="1"/>
    <col min="20" max="20" width="23.453125" style="19" customWidth="1"/>
    <col min="21" max="21" width="20.81640625" style="19" bestFit="1" customWidth="1"/>
    <col min="22" max="22" width="54.7265625" style="19" customWidth="1"/>
    <col min="23" max="23" width="39.26953125" style="19" bestFit="1" customWidth="1"/>
    <col min="24" max="24" width="27.54296875" style="19" bestFit="1" customWidth="1"/>
    <col min="25" max="25" width="32.6328125" style="19" bestFit="1" customWidth="1"/>
    <col min="26" max="26" width="30.54296875" style="19" bestFit="1" customWidth="1"/>
    <col min="27" max="27" width="20" style="19" bestFit="1" customWidth="1"/>
    <col min="28" max="29" width="30.453125" style="19" bestFit="1" customWidth="1"/>
    <col min="30" max="30" width="17.6328125" style="19" bestFit="1" customWidth="1"/>
    <col min="31" max="31" width="30.453125" style="19" bestFit="1" customWidth="1"/>
    <col min="32" max="32" width="34.7265625" style="19" bestFit="1" customWidth="1"/>
    <col min="33" max="33" width="19.36328125" style="19" bestFit="1" customWidth="1"/>
    <col min="34" max="34" width="30.453125" style="19" bestFit="1" customWidth="1"/>
    <col min="35" max="35" width="16.6328125" style="19" bestFit="1" customWidth="1"/>
    <col min="36" max="36" width="19.36328125" style="19" bestFit="1" customWidth="1"/>
    <col min="37" max="37" width="30.54296875" style="19" bestFit="1" customWidth="1"/>
    <col min="38" max="38" width="34.7265625" style="19" bestFit="1" customWidth="1"/>
    <col min="39" max="39" width="19.36328125" style="19" bestFit="1" customWidth="1"/>
    <col min="40" max="40" width="30.54296875" style="19" bestFit="1" customWidth="1"/>
    <col min="41" max="41" width="34.7265625" style="19" bestFit="1" customWidth="1"/>
    <col min="42" max="42" width="16.6328125" style="19" bestFit="1" customWidth="1"/>
    <col min="43" max="43" width="18.08984375" style="19" bestFit="1" customWidth="1"/>
    <col min="44" max="44" width="17.81640625" style="19" bestFit="1" customWidth="1"/>
    <col min="45" max="45" width="16.6328125" style="19" bestFit="1" customWidth="1"/>
    <col min="46" max="46" width="42.81640625" style="19" customWidth="1"/>
    <col min="47" max="47" width="34.7265625" style="19" bestFit="1" customWidth="1"/>
    <col min="48" max="48" width="42.81640625" style="19" customWidth="1"/>
    <col min="49" max="49" width="34.08984375" style="19" bestFit="1" customWidth="1"/>
    <col min="50" max="50" width="41.1796875" style="19" bestFit="1" customWidth="1"/>
    <col min="51" max="51" width="42.26953125" style="19" bestFit="1" customWidth="1"/>
    <col min="52" max="52" width="16.6328125" style="19" bestFit="1" customWidth="1"/>
    <col min="53" max="53" width="14.7265625" style="19" bestFit="1" customWidth="1"/>
    <col min="54" max="55" width="19.81640625" style="19" bestFit="1" customWidth="1"/>
    <col min="56" max="57" width="18.7265625" style="19" bestFit="1" customWidth="1"/>
    <col min="58" max="58" width="26.08984375" style="19" bestFit="1" customWidth="1"/>
    <col min="59" max="59" width="16.08984375" style="19" customWidth="1"/>
    <col min="60" max="60" width="17.08984375" style="19" bestFit="1" customWidth="1"/>
    <col min="61" max="16384" width="12.54296875" style="19"/>
  </cols>
  <sheetData>
    <row r="1" spans="1:60" s="23" customFormat="1" ht="52">
      <c r="A1" s="20" t="s">
        <v>32</v>
      </c>
      <c r="B1" s="21" t="s">
        <v>33</v>
      </c>
      <c r="C1" s="21" t="s">
        <v>34</v>
      </c>
      <c r="D1" s="21" t="s">
        <v>35</v>
      </c>
      <c r="E1" s="21" t="s">
        <v>36</v>
      </c>
      <c r="F1" s="20" t="s">
        <v>37</v>
      </c>
      <c r="G1" s="20" t="s">
        <v>0</v>
      </c>
      <c r="H1" s="22" t="s">
        <v>38</v>
      </c>
      <c r="I1" s="22" t="s">
        <v>37364</v>
      </c>
      <c r="J1" s="22" t="s">
        <v>38823</v>
      </c>
      <c r="K1" s="22" t="s">
        <v>39</v>
      </c>
      <c r="L1" s="22" t="s">
        <v>40</v>
      </c>
      <c r="M1" s="22" t="s">
        <v>37365</v>
      </c>
      <c r="N1" s="22" t="s">
        <v>38822</v>
      </c>
      <c r="O1" s="22" t="s">
        <v>41</v>
      </c>
      <c r="P1" s="22" t="s">
        <v>37366</v>
      </c>
      <c r="Q1" s="22" t="s">
        <v>38821</v>
      </c>
      <c r="R1" s="22" t="s">
        <v>42</v>
      </c>
      <c r="S1" s="22" t="s">
        <v>37367</v>
      </c>
      <c r="T1" s="22" t="s">
        <v>38820</v>
      </c>
      <c r="U1" s="21" t="s">
        <v>43</v>
      </c>
      <c r="V1" s="22" t="s">
        <v>44</v>
      </c>
      <c r="W1" s="22" t="s">
        <v>37368</v>
      </c>
      <c r="X1" s="22" t="s">
        <v>38819</v>
      </c>
      <c r="Y1" s="22" t="s">
        <v>45</v>
      </c>
      <c r="Z1" s="22" t="s">
        <v>37369</v>
      </c>
      <c r="AA1" s="22" t="s">
        <v>38818</v>
      </c>
      <c r="AB1" s="22" t="s">
        <v>46</v>
      </c>
      <c r="AC1" s="22" t="s">
        <v>37370</v>
      </c>
      <c r="AD1" s="22" t="s">
        <v>38817</v>
      </c>
      <c r="AE1" s="20" t="s">
        <v>37371</v>
      </c>
      <c r="AF1" s="20" t="s">
        <v>37372</v>
      </c>
      <c r="AG1" s="20" t="s">
        <v>37373</v>
      </c>
      <c r="AH1" s="20" t="s">
        <v>37374</v>
      </c>
      <c r="AI1" s="20" t="s">
        <v>37375</v>
      </c>
      <c r="AJ1" s="20" t="s">
        <v>37376</v>
      </c>
      <c r="AK1" s="20" t="s">
        <v>37377</v>
      </c>
      <c r="AL1" s="20" t="s">
        <v>37378</v>
      </c>
      <c r="AM1" s="20" t="s">
        <v>37379</v>
      </c>
      <c r="AN1" s="20" t="s">
        <v>37380</v>
      </c>
      <c r="AO1" s="20" t="s">
        <v>37381</v>
      </c>
      <c r="AP1" s="20" t="s">
        <v>37382</v>
      </c>
      <c r="AQ1" s="20" t="s">
        <v>37383</v>
      </c>
      <c r="AR1" s="20" t="s">
        <v>37384</v>
      </c>
      <c r="AS1" s="20" t="s">
        <v>37385</v>
      </c>
      <c r="AT1" s="20" t="s">
        <v>37386</v>
      </c>
      <c r="AU1" s="20" t="s">
        <v>37387</v>
      </c>
      <c r="AV1" s="20" t="s">
        <v>37388</v>
      </c>
      <c r="AW1" s="20" t="s">
        <v>47</v>
      </c>
      <c r="AX1" s="20" t="s">
        <v>37389</v>
      </c>
      <c r="AY1" s="20" t="s">
        <v>48</v>
      </c>
      <c r="AZ1" s="20" t="s">
        <v>37390</v>
      </c>
      <c r="BA1" s="22" t="s">
        <v>49</v>
      </c>
      <c r="BB1" s="22" t="s">
        <v>37391</v>
      </c>
      <c r="BC1" s="22" t="s">
        <v>38816</v>
      </c>
      <c r="BD1" s="22" t="s">
        <v>50</v>
      </c>
      <c r="BE1" s="22" t="s">
        <v>37392</v>
      </c>
      <c r="BF1" s="22" t="s">
        <v>38815</v>
      </c>
      <c r="BG1" s="22" t="s">
        <v>51</v>
      </c>
      <c r="BH1" s="22" t="s">
        <v>37393</v>
      </c>
    </row>
    <row r="2" spans="1:60" ht="400">
      <c r="A2" s="17" t="s">
        <v>4959</v>
      </c>
      <c r="B2" s="17" t="str">
        <f>VLOOKUP(A2,'Data Set'!A:C,2,FALSE)</f>
        <v>rayyan-172029219</v>
      </c>
      <c r="C2" s="17">
        <f>VLOOKUP(A2,'Data Set'!A:D,3,FALSE)</f>
        <v>0</v>
      </c>
      <c r="D2" s="17" t="s">
        <v>4960</v>
      </c>
      <c r="E2" s="17" t="s">
        <v>4961</v>
      </c>
      <c r="F2" s="17" t="s">
        <v>4962</v>
      </c>
      <c r="G2" s="17">
        <v>2000</v>
      </c>
      <c r="H2" s="18" t="s">
        <v>4964</v>
      </c>
      <c r="I2" s="18" t="s">
        <v>4963</v>
      </c>
      <c r="J2" s="18" t="s">
        <v>4963</v>
      </c>
      <c r="K2" s="18" t="s">
        <v>4965</v>
      </c>
      <c r="L2" s="18" t="s">
        <v>4967</v>
      </c>
      <c r="M2" s="18" t="s">
        <v>4966</v>
      </c>
      <c r="N2" s="18" t="s">
        <v>4966</v>
      </c>
      <c r="O2" s="18" t="s">
        <v>4969</v>
      </c>
      <c r="P2" s="18" t="s">
        <v>4968</v>
      </c>
      <c r="Q2" s="18" t="s">
        <v>4968</v>
      </c>
      <c r="R2" s="18" t="s">
        <v>4970</v>
      </c>
      <c r="S2" s="18" t="s">
        <v>62</v>
      </c>
      <c r="T2" s="18" t="s">
        <v>63</v>
      </c>
      <c r="U2" s="17" t="str">
        <f>_xlfn.XLOOKUP(A2,ArticlesArchitecture[[#This Row],[Article ID]],ArticlesArchitecture[[#This Row],[Theme (final decision)]])</f>
        <v>Server-centered</v>
      </c>
      <c r="V2" s="18" t="s">
        <v>4972</v>
      </c>
      <c r="W2" s="18" t="s">
        <v>4971</v>
      </c>
      <c r="X2" s="18" t="s">
        <v>4971</v>
      </c>
      <c r="Y2" s="18" t="s">
        <v>4974</v>
      </c>
      <c r="Z2" s="18" t="s">
        <v>4973</v>
      </c>
      <c r="AA2" s="18" t="s">
        <v>4973</v>
      </c>
      <c r="AB2" s="18" t="s">
        <v>4976</v>
      </c>
      <c r="AC2" s="18" t="s">
        <v>4975</v>
      </c>
      <c r="AD2" s="18" t="s">
        <v>4975</v>
      </c>
      <c r="AE2" s="17" t="s">
        <v>4978</v>
      </c>
      <c r="AF2" s="17" t="b">
        <v>1</v>
      </c>
      <c r="AG2" s="17" t="s">
        <v>4977</v>
      </c>
      <c r="AH2" s="17" t="s">
        <v>4980</v>
      </c>
      <c r="AI2" s="17" t="b">
        <v>1</v>
      </c>
      <c r="AJ2" s="17" t="s">
        <v>4979</v>
      </c>
      <c r="AK2" s="17" t="s">
        <v>4982</v>
      </c>
      <c r="AL2" s="17" t="b">
        <v>0</v>
      </c>
      <c r="AM2" s="17" t="s">
        <v>4981</v>
      </c>
      <c r="AN2" s="17" t="s">
        <v>4984</v>
      </c>
      <c r="AO2" s="17" t="b">
        <v>0</v>
      </c>
      <c r="AP2" s="17" t="s">
        <v>4983</v>
      </c>
      <c r="AQ2" s="17" t="s">
        <v>4986</v>
      </c>
      <c r="AR2" s="17" t="b">
        <v>0</v>
      </c>
      <c r="AS2" s="17" t="s">
        <v>4985</v>
      </c>
      <c r="AT2" s="17" t="s">
        <v>4988</v>
      </c>
      <c r="AU2" s="17" t="b">
        <v>0</v>
      </c>
      <c r="AV2" s="17" t="s">
        <v>4987</v>
      </c>
      <c r="AW2" s="17" t="s">
        <v>589</v>
      </c>
      <c r="AX2" s="17" t="s">
        <v>589</v>
      </c>
      <c r="AY2" s="17" t="s">
        <v>590</v>
      </c>
      <c r="AZ2" s="17" t="s">
        <v>590</v>
      </c>
      <c r="BA2" s="18" t="s">
        <v>4990</v>
      </c>
      <c r="BB2" s="18" t="s">
        <v>4989</v>
      </c>
      <c r="BC2" s="18" t="s">
        <v>4989</v>
      </c>
      <c r="BD2" s="18" t="s">
        <v>4992</v>
      </c>
      <c r="BE2" s="18" t="s">
        <v>4991</v>
      </c>
      <c r="BF2" s="18" t="s">
        <v>4991</v>
      </c>
      <c r="BG2" s="18" t="s">
        <v>4994</v>
      </c>
      <c r="BH2" s="18" t="s">
        <v>4993</v>
      </c>
    </row>
    <row r="3" spans="1:60" ht="387.5">
      <c r="A3" s="17" t="s">
        <v>4924</v>
      </c>
      <c r="B3" s="17" t="str">
        <f>VLOOKUP(A3,'Data Set'!A:C,2,FALSE)</f>
        <v>rayyan-172029208</v>
      </c>
      <c r="C3" s="17">
        <f>VLOOKUP(A3,'Data Set'!A:D,3,FALSE)</f>
        <v>0</v>
      </c>
      <c r="D3" s="17" t="s">
        <v>4925</v>
      </c>
      <c r="E3" s="17" t="s">
        <v>4926</v>
      </c>
      <c r="F3" s="17" t="s">
        <v>4927</v>
      </c>
      <c r="G3" s="17">
        <v>2002</v>
      </c>
      <c r="H3" s="18" t="s">
        <v>4929</v>
      </c>
      <c r="I3" s="18" t="s">
        <v>4928</v>
      </c>
      <c r="J3" s="18" t="s">
        <v>4928</v>
      </c>
      <c r="K3" s="18" t="s">
        <v>4930</v>
      </c>
      <c r="L3" s="18" t="s">
        <v>4932</v>
      </c>
      <c r="M3" s="18" t="s">
        <v>4931</v>
      </c>
      <c r="N3" s="18" t="s">
        <v>4931</v>
      </c>
      <c r="O3" s="18" t="s">
        <v>4934</v>
      </c>
      <c r="P3" s="18" t="s">
        <v>4933</v>
      </c>
      <c r="Q3" s="18" t="s">
        <v>4933</v>
      </c>
      <c r="R3" s="18" t="s">
        <v>4935</v>
      </c>
      <c r="S3" s="18" t="s">
        <v>62</v>
      </c>
      <c r="T3" s="18" t="s">
        <v>63</v>
      </c>
      <c r="U3" s="17" t="str">
        <f>_xlfn.XLOOKUP(A3,ArticlesArchitecture[[#This Row],[Article ID]],ArticlesArchitecture[[#This Row],[Theme (final decision)]])</f>
        <v>Hybrid (user-centered and server-centered)</v>
      </c>
      <c r="V3" s="18"/>
      <c r="W3" s="18" t="s">
        <v>4936</v>
      </c>
      <c r="X3" s="18" t="s">
        <v>4936</v>
      </c>
      <c r="Y3" s="18" t="s">
        <v>4938</v>
      </c>
      <c r="Z3" s="18" t="s">
        <v>4937</v>
      </c>
      <c r="AA3" s="18" t="s">
        <v>4937</v>
      </c>
      <c r="AB3" s="18" t="s">
        <v>4940</v>
      </c>
      <c r="AC3" s="18" t="s">
        <v>4939</v>
      </c>
      <c r="AD3" s="18" t="s">
        <v>4939</v>
      </c>
      <c r="AE3" s="17" t="s">
        <v>4942</v>
      </c>
      <c r="AF3" s="17" t="b">
        <v>0</v>
      </c>
      <c r="AG3" s="17" t="s">
        <v>4941</v>
      </c>
      <c r="AH3" s="17" t="s">
        <v>4944</v>
      </c>
      <c r="AI3" s="17" t="b">
        <v>1</v>
      </c>
      <c r="AJ3" s="17" t="s">
        <v>4943</v>
      </c>
      <c r="AK3" s="17" t="s">
        <v>4945</v>
      </c>
      <c r="AL3" s="17" t="b">
        <v>0</v>
      </c>
      <c r="AM3" s="17" t="s">
        <v>581</v>
      </c>
      <c r="AN3" s="17" t="s">
        <v>4947</v>
      </c>
      <c r="AO3" s="17" t="b">
        <v>0</v>
      </c>
      <c r="AP3" s="17" t="s">
        <v>4946</v>
      </c>
      <c r="AQ3" s="17" t="s">
        <v>4949</v>
      </c>
      <c r="AR3" s="17" t="b">
        <v>0</v>
      </c>
      <c r="AS3" s="17" t="s">
        <v>4948</v>
      </c>
      <c r="AT3" s="17" t="s">
        <v>4951</v>
      </c>
      <c r="AU3" s="17" t="b">
        <v>0</v>
      </c>
      <c r="AV3" s="17" t="s">
        <v>4950</v>
      </c>
      <c r="AW3" s="17" t="s">
        <v>4952</v>
      </c>
      <c r="AX3" s="17" t="s">
        <v>589</v>
      </c>
      <c r="AY3" s="17" t="s">
        <v>590</v>
      </c>
      <c r="AZ3" s="17" t="s">
        <v>590</v>
      </c>
      <c r="BA3" s="18" t="s">
        <v>4954</v>
      </c>
      <c r="BB3" s="18" t="s">
        <v>4953</v>
      </c>
      <c r="BC3" s="18" t="s">
        <v>4953</v>
      </c>
      <c r="BD3" s="18" t="s">
        <v>4956</v>
      </c>
      <c r="BE3" s="18" t="s">
        <v>4955</v>
      </c>
      <c r="BF3" s="18" t="s">
        <v>4955</v>
      </c>
      <c r="BG3" s="18" t="s">
        <v>4958</v>
      </c>
      <c r="BH3" s="18" t="s">
        <v>4957</v>
      </c>
    </row>
    <row r="4" spans="1:60" ht="312.5">
      <c r="A4" s="17" t="s">
        <v>4894</v>
      </c>
      <c r="B4" s="17" t="str">
        <f>VLOOKUP(A4,'Data Set'!A:C,2,FALSE)</f>
        <v>rayyan-218686268</v>
      </c>
      <c r="C4" s="17" t="str">
        <f>VLOOKUP(A4,'Data Set'!A:D,3,FALSE)</f>
        <v>Forward.1</v>
      </c>
      <c r="D4" s="17" t="s">
        <v>4895</v>
      </c>
      <c r="E4" s="17" t="s">
        <v>4896</v>
      </c>
      <c r="F4" s="17" t="s">
        <v>4897</v>
      </c>
      <c r="G4" s="17">
        <v>2008</v>
      </c>
      <c r="H4" s="18" t="s">
        <v>4899</v>
      </c>
      <c r="I4" s="18" t="s">
        <v>4898</v>
      </c>
      <c r="J4" s="18" t="s">
        <v>4898</v>
      </c>
      <c r="K4" s="18" t="s">
        <v>4900</v>
      </c>
      <c r="L4" s="18" t="s">
        <v>4902</v>
      </c>
      <c r="M4" s="18" t="s">
        <v>4901</v>
      </c>
      <c r="N4" s="18" t="s">
        <v>4901</v>
      </c>
      <c r="O4" s="18" t="s">
        <v>4904</v>
      </c>
      <c r="P4" s="18" t="s">
        <v>4903</v>
      </c>
      <c r="Q4" s="18" t="s">
        <v>4903</v>
      </c>
      <c r="R4" s="18" t="s">
        <v>63</v>
      </c>
      <c r="S4" s="18" t="s">
        <v>209</v>
      </c>
      <c r="T4" s="18" t="s">
        <v>63</v>
      </c>
      <c r="U4" s="17" t="str">
        <f>_xlfn.XLOOKUP(A4,ArticlesArchitecture[[#This Row],[Article ID]],ArticlesArchitecture[[#This Row],[Theme (final decision)]])</f>
        <v>Server-centered</v>
      </c>
      <c r="V4" s="18" t="s">
        <v>4906</v>
      </c>
      <c r="W4" s="18" t="s">
        <v>4905</v>
      </c>
      <c r="X4" s="18" t="s">
        <v>4905</v>
      </c>
      <c r="Y4" s="18" t="s">
        <v>4908</v>
      </c>
      <c r="Z4" s="18" t="s">
        <v>4907</v>
      </c>
      <c r="AA4" s="18" t="s">
        <v>4907</v>
      </c>
      <c r="AB4" s="18" t="s">
        <v>4910</v>
      </c>
      <c r="AC4" s="18" t="s">
        <v>4909</v>
      </c>
      <c r="AD4" s="18" t="s">
        <v>4909</v>
      </c>
      <c r="AE4" s="17" t="s">
        <v>4846</v>
      </c>
      <c r="AF4" s="17" t="b">
        <v>0</v>
      </c>
      <c r="AG4" s="17" t="s">
        <v>4911</v>
      </c>
      <c r="AH4" s="17" t="s">
        <v>4913</v>
      </c>
      <c r="AI4" s="17" t="b">
        <v>1</v>
      </c>
      <c r="AJ4" s="17" t="s">
        <v>4912</v>
      </c>
      <c r="AK4" s="17" t="s">
        <v>4914</v>
      </c>
      <c r="AL4" s="17" t="b">
        <v>0</v>
      </c>
      <c r="AM4" s="17" t="s">
        <v>2326</v>
      </c>
      <c r="AN4" s="17" t="s">
        <v>77</v>
      </c>
      <c r="AO4" s="17" t="b">
        <v>0</v>
      </c>
      <c r="AP4" s="17" t="s">
        <v>1730</v>
      </c>
      <c r="AQ4" s="17" t="s">
        <v>4916</v>
      </c>
      <c r="AR4" s="17" t="b">
        <v>0</v>
      </c>
      <c r="AS4" s="17" t="s">
        <v>4915</v>
      </c>
      <c r="AT4" s="17" t="s">
        <v>81</v>
      </c>
      <c r="AU4" s="17" t="b">
        <v>0</v>
      </c>
      <c r="AV4" s="17" t="s">
        <v>4917</v>
      </c>
      <c r="AW4" s="17" t="s">
        <v>2367</v>
      </c>
      <c r="AX4" s="17" t="s">
        <v>589</v>
      </c>
      <c r="AY4" s="17" t="s">
        <v>590</v>
      </c>
      <c r="AZ4" s="17" t="s">
        <v>590</v>
      </c>
      <c r="BA4" s="18" t="s">
        <v>4919</v>
      </c>
      <c r="BB4" s="18" t="s">
        <v>4918</v>
      </c>
      <c r="BC4" s="18" t="s">
        <v>4918</v>
      </c>
      <c r="BD4" s="18" t="s">
        <v>4921</v>
      </c>
      <c r="BE4" s="18" t="s">
        <v>4920</v>
      </c>
      <c r="BF4" s="18" t="s">
        <v>4920</v>
      </c>
      <c r="BG4" s="18" t="s">
        <v>4923</v>
      </c>
      <c r="BH4" s="18" t="s">
        <v>4922</v>
      </c>
    </row>
    <row r="5" spans="1:60" ht="337.5">
      <c r="A5" s="17" t="s">
        <v>4860</v>
      </c>
      <c r="B5" s="17" t="str">
        <f>VLOOKUP(A5,'Data Set'!A:C,2,FALSE)</f>
        <v>rayyan-172029019</v>
      </c>
      <c r="C5" s="17">
        <f>VLOOKUP(A5,'Data Set'!A:D,3,FALSE)</f>
        <v>0</v>
      </c>
      <c r="D5" s="17" t="s">
        <v>4861</v>
      </c>
      <c r="E5" s="17" t="s">
        <v>4862</v>
      </c>
      <c r="F5" s="17" t="s">
        <v>4863</v>
      </c>
      <c r="G5" s="17">
        <v>2012</v>
      </c>
      <c r="H5" s="18" t="s">
        <v>4865</v>
      </c>
      <c r="I5" s="18" t="s">
        <v>4864</v>
      </c>
      <c r="J5" s="18" t="s">
        <v>4864</v>
      </c>
      <c r="K5" s="18" t="s">
        <v>4866</v>
      </c>
      <c r="L5" s="18" t="s">
        <v>4868</v>
      </c>
      <c r="M5" s="18" t="s">
        <v>4867</v>
      </c>
      <c r="N5" s="18" t="s">
        <v>4867</v>
      </c>
      <c r="O5" s="18" t="s">
        <v>4870</v>
      </c>
      <c r="P5" s="18" t="s">
        <v>4869</v>
      </c>
      <c r="Q5" s="18" t="s">
        <v>4869</v>
      </c>
      <c r="R5" s="18" t="s">
        <v>63</v>
      </c>
      <c r="S5" s="18" t="s">
        <v>139</v>
      </c>
      <c r="T5" s="18" t="s">
        <v>140</v>
      </c>
      <c r="U5" s="17" t="str">
        <f>_xlfn.XLOOKUP(A5,ArticlesArchitecture[[#This Row],[Article ID]],ArticlesArchitecture[[#This Row],[Theme (final decision)]])</f>
        <v>Server-centered</v>
      </c>
      <c r="V5" s="18" t="s">
        <v>4872</v>
      </c>
      <c r="W5" s="18" t="s">
        <v>4871</v>
      </c>
      <c r="X5" s="18" t="s">
        <v>4871</v>
      </c>
      <c r="Y5" s="18" t="s">
        <v>4874</v>
      </c>
      <c r="Z5" s="18" t="s">
        <v>4873</v>
      </c>
      <c r="AA5" s="18" t="s">
        <v>4873</v>
      </c>
      <c r="AB5" s="18" t="s">
        <v>4876</v>
      </c>
      <c r="AC5" s="18" t="s">
        <v>4875</v>
      </c>
      <c r="AD5" s="18" t="s">
        <v>4875</v>
      </c>
      <c r="AE5" s="17" t="s">
        <v>4878</v>
      </c>
      <c r="AF5" s="17" t="b">
        <v>1</v>
      </c>
      <c r="AG5" s="17" t="s">
        <v>4877</v>
      </c>
      <c r="AH5" s="17" t="s">
        <v>4880</v>
      </c>
      <c r="AI5" s="17" t="b">
        <v>1</v>
      </c>
      <c r="AJ5" s="17" t="s">
        <v>4879</v>
      </c>
      <c r="AK5" s="17" t="s">
        <v>4882</v>
      </c>
      <c r="AL5" s="17" t="b">
        <v>1</v>
      </c>
      <c r="AM5" s="17" t="s">
        <v>4881</v>
      </c>
      <c r="AN5" s="17" t="s">
        <v>1097</v>
      </c>
      <c r="AO5" s="17" t="b">
        <v>0</v>
      </c>
      <c r="AP5" s="17" t="s">
        <v>4883</v>
      </c>
      <c r="AQ5" s="17" t="s">
        <v>4885</v>
      </c>
      <c r="AR5" s="17" t="b">
        <v>0</v>
      </c>
      <c r="AS5" s="17" t="s">
        <v>4884</v>
      </c>
      <c r="AT5" s="17" t="s">
        <v>4887</v>
      </c>
      <c r="AU5" s="17" t="b">
        <v>0</v>
      </c>
      <c r="AV5" s="17" t="s">
        <v>4886</v>
      </c>
      <c r="AW5" s="17" t="s">
        <v>119</v>
      </c>
      <c r="AX5" s="17" t="s">
        <v>82</v>
      </c>
      <c r="AY5" s="17" t="s">
        <v>420</v>
      </c>
      <c r="AZ5" s="17" t="s">
        <v>84</v>
      </c>
      <c r="BA5" s="18" t="s">
        <v>4889</v>
      </c>
      <c r="BB5" s="18" t="s">
        <v>4888</v>
      </c>
      <c r="BC5" s="18" t="s">
        <v>4888</v>
      </c>
      <c r="BD5" s="18" t="s">
        <v>4891</v>
      </c>
      <c r="BE5" s="18" t="s">
        <v>4890</v>
      </c>
      <c r="BF5" s="18" t="s">
        <v>4890</v>
      </c>
      <c r="BG5" s="18" t="s">
        <v>4893</v>
      </c>
      <c r="BH5" s="18" t="s">
        <v>4892</v>
      </c>
    </row>
    <row r="6" spans="1:60" ht="225">
      <c r="A6" s="17" t="s">
        <v>4828</v>
      </c>
      <c r="B6" s="17" t="str">
        <f>VLOOKUP(A6,'Data Set'!A:C,2,FALSE)</f>
        <v>rayyan-172029046</v>
      </c>
      <c r="C6" s="17">
        <f>VLOOKUP(A6,'Data Set'!A:D,3,FALSE)</f>
        <v>0</v>
      </c>
      <c r="D6" s="17" t="s">
        <v>4829</v>
      </c>
      <c r="E6" s="17" t="s">
        <v>4830</v>
      </c>
      <c r="F6" s="17" t="s">
        <v>4831</v>
      </c>
      <c r="G6" s="17">
        <v>2013</v>
      </c>
      <c r="H6" s="18" t="s">
        <v>4833</v>
      </c>
      <c r="I6" s="18" t="s">
        <v>4832</v>
      </c>
      <c r="J6" s="18" t="s">
        <v>4832</v>
      </c>
      <c r="K6" s="18" t="s">
        <v>4834</v>
      </c>
      <c r="L6" s="18" t="s">
        <v>4836</v>
      </c>
      <c r="M6" s="18" t="s">
        <v>4835</v>
      </c>
      <c r="N6" s="18" t="s">
        <v>4835</v>
      </c>
      <c r="O6" s="18" t="s">
        <v>4838</v>
      </c>
      <c r="P6" s="18" t="s">
        <v>4837</v>
      </c>
      <c r="Q6" s="18" t="s">
        <v>4837</v>
      </c>
      <c r="R6" s="18" t="s">
        <v>63</v>
      </c>
      <c r="S6" s="18" t="s">
        <v>209</v>
      </c>
      <c r="T6" s="18" t="s">
        <v>63</v>
      </c>
      <c r="U6" s="17" t="str">
        <f>_xlfn.XLOOKUP(A6,ArticlesArchitecture[[#This Row],[Article ID]],ArticlesArchitecture[[#This Row],[Theme (final decision)]])</f>
        <v>Server-centered</v>
      </c>
      <c r="V6" s="18" t="s">
        <v>4840</v>
      </c>
      <c r="W6" s="18" t="s">
        <v>4839</v>
      </c>
      <c r="X6" s="18" t="s">
        <v>4839</v>
      </c>
      <c r="Y6" s="18" t="s">
        <v>4842</v>
      </c>
      <c r="Z6" s="18" t="s">
        <v>4841</v>
      </c>
      <c r="AA6" s="18" t="s">
        <v>4841</v>
      </c>
      <c r="AB6" s="18" t="s">
        <v>4844</v>
      </c>
      <c r="AC6" s="18" t="s">
        <v>4843</v>
      </c>
      <c r="AD6" s="18" t="s">
        <v>4843</v>
      </c>
      <c r="AE6" s="17" t="s">
        <v>4846</v>
      </c>
      <c r="AF6" s="17" t="b">
        <v>0</v>
      </c>
      <c r="AG6" s="17" t="s">
        <v>4845</v>
      </c>
      <c r="AH6" s="17" t="s">
        <v>4848</v>
      </c>
      <c r="AI6" s="17" t="b">
        <v>1</v>
      </c>
      <c r="AJ6" s="17" t="s">
        <v>4847</v>
      </c>
      <c r="AK6" s="17" t="s">
        <v>4850</v>
      </c>
      <c r="AL6" s="17" t="b">
        <v>1</v>
      </c>
      <c r="AM6" s="17" t="s">
        <v>4849</v>
      </c>
      <c r="AN6" s="17" t="s">
        <v>77</v>
      </c>
      <c r="AO6" s="17" t="b">
        <v>0</v>
      </c>
      <c r="AP6" s="17" t="s">
        <v>4851</v>
      </c>
      <c r="AQ6" s="17" t="s">
        <v>79</v>
      </c>
      <c r="AR6" s="17" t="b">
        <v>0</v>
      </c>
      <c r="AS6" s="17" t="s">
        <v>4852</v>
      </c>
      <c r="AT6" s="17" t="s">
        <v>81</v>
      </c>
      <c r="AU6" s="17" t="b">
        <v>0</v>
      </c>
      <c r="AV6" s="17" t="s">
        <v>4853</v>
      </c>
      <c r="AW6" s="17" t="s">
        <v>119</v>
      </c>
      <c r="AX6" s="17" t="s">
        <v>119</v>
      </c>
      <c r="AY6" s="17" t="s">
        <v>121</v>
      </c>
      <c r="AZ6" s="17" t="s">
        <v>120</v>
      </c>
      <c r="BA6" s="18" t="s">
        <v>4855</v>
      </c>
      <c r="BB6" s="18" t="s">
        <v>4854</v>
      </c>
      <c r="BC6" s="18" t="s">
        <v>4854</v>
      </c>
      <c r="BD6" s="18" t="s">
        <v>4857</v>
      </c>
      <c r="BE6" s="18" t="s">
        <v>4856</v>
      </c>
      <c r="BF6" s="18" t="s">
        <v>4856</v>
      </c>
      <c r="BG6" s="18" t="s">
        <v>4859</v>
      </c>
      <c r="BH6" s="18" t="s">
        <v>4858</v>
      </c>
    </row>
    <row r="7" spans="1:60" ht="312.5">
      <c r="A7" s="17" t="s">
        <v>4795</v>
      </c>
      <c r="B7" s="17" t="str">
        <f>VLOOKUP(A7,'Data Set'!A:C,2,FALSE)</f>
        <v>rayyan-218688840</v>
      </c>
      <c r="C7" s="17" t="str">
        <f>VLOOKUP(A7,'Data Set'!A:D,3,FALSE)</f>
        <v>Backward.1</v>
      </c>
      <c r="D7" s="17" t="s">
        <v>4796</v>
      </c>
      <c r="E7" s="17" t="s">
        <v>4797</v>
      </c>
      <c r="F7" s="17" t="s">
        <v>4798</v>
      </c>
      <c r="G7" s="17">
        <v>2015</v>
      </c>
      <c r="H7" s="18" t="s">
        <v>4800</v>
      </c>
      <c r="I7" s="18" t="s">
        <v>4799</v>
      </c>
      <c r="J7" s="18" t="s">
        <v>4799</v>
      </c>
      <c r="K7" s="18" t="s">
        <v>4801</v>
      </c>
      <c r="L7" s="18" t="s">
        <v>4803</v>
      </c>
      <c r="M7" s="18" t="s">
        <v>4802</v>
      </c>
      <c r="N7" s="18" t="s">
        <v>4802</v>
      </c>
      <c r="O7" s="18" t="s">
        <v>4805</v>
      </c>
      <c r="P7" s="18" t="s">
        <v>4804</v>
      </c>
      <c r="Q7" s="18" t="s">
        <v>4804</v>
      </c>
      <c r="R7" s="18" t="s">
        <v>63</v>
      </c>
      <c r="S7" s="18" t="s">
        <v>62</v>
      </c>
      <c r="T7" s="18" t="s">
        <v>63</v>
      </c>
      <c r="U7" s="17" t="str">
        <f>_xlfn.XLOOKUP(A7,ArticlesArchitecture[[#This Row],[Article ID]],ArticlesArchitecture[[#This Row],[Theme (final decision)]])</f>
        <v>Server-centered</v>
      </c>
      <c r="V7" s="18" t="s">
        <v>4807</v>
      </c>
      <c r="W7" s="18" t="s">
        <v>4806</v>
      </c>
      <c r="X7" s="18" t="s">
        <v>4806</v>
      </c>
      <c r="Y7" s="18" t="s">
        <v>4809</v>
      </c>
      <c r="Z7" s="18" t="s">
        <v>4808</v>
      </c>
      <c r="AA7" s="18" t="s">
        <v>4808</v>
      </c>
      <c r="AB7" s="18" t="s">
        <v>4811</v>
      </c>
      <c r="AC7" s="18" t="s">
        <v>4810</v>
      </c>
      <c r="AD7" s="18" t="s">
        <v>4810</v>
      </c>
      <c r="AE7" s="17" t="s">
        <v>4813</v>
      </c>
      <c r="AF7" s="17" t="b">
        <v>1</v>
      </c>
      <c r="AG7" s="17" t="s">
        <v>4812</v>
      </c>
      <c r="AH7" s="17" t="s">
        <v>4815</v>
      </c>
      <c r="AI7" s="17" t="b">
        <v>1</v>
      </c>
      <c r="AJ7" s="17" t="s">
        <v>4814</v>
      </c>
      <c r="AK7" s="17" t="s">
        <v>4817</v>
      </c>
      <c r="AL7" s="17" t="b">
        <v>1</v>
      </c>
      <c r="AM7" s="17" t="s">
        <v>4816</v>
      </c>
      <c r="AN7" s="17" t="s">
        <v>4334</v>
      </c>
      <c r="AO7" s="17" t="b">
        <v>0</v>
      </c>
      <c r="AP7" s="17" t="s">
        <v>4818</v>
      </c>
      <c r="AQ7" s="17" t="s">
        <v>4672</v>
      </c>
      <c r="AR7" s="17" t="b">
        <v>0</v>
      </c>
      <c r="AS7" s="17" t="s">
        <v>4819</v>
      </c>
      <c r="AT7" s="17" t="s">
        <v>4641</v>
      </c>
      <c r="AU7" s="17" t="b">
        <v>0</v>
      </c>
      <c r="AV7" s="17" t="s">
        <v>4820</v>
      </c>
      <c r="AW7" s="17" t="s">
        <v>82</v>
      </c>
      <c r="AX7" s="17" t="s">
        <v>82</v>
      </c>
      <c r="AY7" s="17" t="s">
        <v>4821</v>
      </c>
      <c r="AZ7" s="17" t="s">
        <v>120</v>
      </c>
      <c r="BA7" s="18" t="s">
        <v>4823</v>
      </c>
      <c r="BB7" s="18" t="s">
        <v>4822</v>
      </c>
      <c r="BC7" s="18" t="s">
        <v>4822</v>
      </c>
      <c r="BD7" s="18" t="s">
        <v>4825</v>
      </c>
      <c r="BE7" s="18" t="s">
        <v>4824</v>
      </c>
      <c r="BF7" s="18" t="s">
        <v>4824</v>
      </c>
      <c r="BG7" s="18" t="s">
        <v>4827</v>
      </c>
      <c r="BH7" s="18" t="s">
        <v>4826</v>
      </c>
    </row>
    <row r="8" spans="1:60" ht="325">
      <c r="A8" s="17" t="s">
        <v>4762</v>
      </c>
      <c r="B8" s="17" t="str">
        <f>VLOOKUP(A8,'Data Set'!A:C,2,FALSE)</f>
        <v>rayyan-172028983</v>
      </c>
      <c r="C8" s="17">
        <f>VLOOKUP(A8,'Data Set'!A:D,3,FALSE)</f>
        <v>0</v>
      </c>
      <c r="D8" s="17" t="s">
        <v>4763</v>
      </c>
      <c r="E8" s="17" t="s">
        <v>4764</v>
      </c>
      <c r="F8" s="17" t="s">
        <v>4765</v>
      </c>
      <c r="G8" s="17">
        <v>2016</v>
      </c>
      <c r="H8" s="18" t="s">
        <v>4767</v>
      </c>
      <c r="I8" s="18" t="s">
        <v>4766</v>
      </c>
      <c r="J8" s="18" t="s">
        <v>4766</v>
      </c>
      <c r="K8" s="18" t="s">
        <v>4768</v>
      </c>
      <c r="L8" s="18" t="s">
        <v>4770</v>
      </c>
      <c r="M8" s="18" t="s">
        <v>4769</v>
      </c>
      <c r="N8" s="18" t="s">
        <v>4769</v>
      </c>
      <c r="O8" s="18" t="s">
        <v>4772</v>
      </c>
      <c r="P8" s="18" t="s">
        <v>4771</v>
      </c>
      <c r="Q8" s="18" t="s">
        <v>4771</v>
      </c>
      <c r="R8" s="18" t="s">
        <v>63</v>
      </c>
      <c r="S8" s="18" t="s">
        <v>139</v>
      </c>
      <c r="T8" s="18" t="s">
        <v>140</v>
      </c>
      <c r="U8" s="17" t="str">
        <f>_xlfn.XLOOKUP(A8,ArticlesArchitecture[[#This Row],[Article ID]],ArticlesArchitecture[[#This Row],[Theme (final decision)]])</f>
        <v>Server-centered</v>
      </c>
      <c r="V8" s="18" t="s">
        <v>4774</v>
      </c>
      <c r="W8" s="18" t="s">
        <v>4773</v>
      </c>
      <c r="X8" s="18" t="s">
        <v>4773</v>
      </c>
      <c r="Y8" s="18" t="s">
        <v>4776</v>
      </c>
      <c r="Z8" s="18" t="s">
        <v>4775</v>
      </c>
      <c r="AA8" s="18" t="s">
        <v>4775</v>
      </c>
      <c r="AB8" s="18" t="s">
        <v>4778</v>
      </c>
      <c r="AC8" s="18" t="s">
        <v>4777</v>
      </c>
      <c r="AD8" s="18" t="s">
        <v>4777</v>
      </c>
      <c r="AE8" s="17" t="s">
        <v>4780</v>
      </c>
      <c r="AF8" s="17" t="b">
        <v>1</v>
      </c>
      <c r="AG8" s="17" t="s">
        <v>4779</v>
      </c>
      <c r="AH8" s="17" t="s">
        <v>4782</v>
      </c>
      <c r="AI8" s="17" t="b">
        <v>1</v>
      </c>
      <c r="AJ8" s="17" t="s">
        <v>4781</v>
      </c>
      <c r="AK8" s="17" t="s">
        <v>4784</v>
      </c>
      <c r="AL8" s="17" t="b">
        <v>1</v>
      </c>
      <c r="AM8" s="17" t="s">
        <v>4783</v>
      </c>
      <c r="AN8" s="17" t="s">
        <v>4785</v>
      </c>
      <c r="AO8" s="17" t="b">
        <v>0</v>
      </c>
      <c r="AP8" s="17" t="s">
        <v>828</v>
      </c>
      <c r="AQ8" s="17" t="s">
        <v>1099</v>
      </c>
      <c r="AR8" s="17" t="b">
        <v>0</v>
      </c>
      <c r="AS8" s="17" t="s">
        <v>4786</v>
      </c>
      <c r="AT8" s="17" t="s">
        <v>4788</v>
      </c>
      <c r="AU8" s="17" t="b">
        <v>0</v>
      </c>
      <c r="AV8" s="17" t="s">
        <v>4787</v>
      </c>
      <c r="AW8" s="17" t="s">
        <v>119</v>
      </c>
      <c r="AX8" s="17" t="s">
        <v>82</v>
      </c>
      <c r="AY8" s="17" t="s">
        <v>420</v>
      </c>
      <c r="AZ8" s="17" t="s">
        <v>626</v>
      </c>
      <c r="BA8" s="18" t="s">
        <v>4790</v>
      </c>
      <c r="BB8" s="18" t="s">
        <v>4789</v>
      </c>
      <c r="BC8" s="18" t="s">
        <v>4789</v>
      </c>
      <c r="BD8" s="18" t="s">
        <v>4792</v>
      </c>
      <c r="BE8" s="18" t="s">
        <v>4791</v>
      </c>
      <c r="BF8" s="18" t="s">
        <v>4791</v>
      </c>
      <c r="BG8" s="18" t="s">
        <v>4794</v>
      </c>
      <c r="BH8" s="18" t="s">
        <v>4793</v>
      </c>
    </row>
    <row r="9" spans="1:60" ht="375">
      <c r="A9" s="17" t="s">
        <v>4730</v>
      </c>
      <c r="B9" s="17" t="str">
        <f>VLOOKUP(A9,'Data Set'!A:C,2,FALSE)</f>
        <v>rayyan-218688824</v>
      </c>
      <c r="C9" s="17" t="str">
        <f>VLOOKUP(A9,'Data Set'!A:D,3,FALSE)</f>
        <v>Backward.1</v>
      </c>
      <c r="D9" s="17" t="s">
        <v>4731</v>
      </c>
      <c r="E9" s="17" t="s">
        <v>4732</v>
      </c>
      <c r="F9" s="17" t="s">
        <v>4733</v>
      </c>
      <c r="G9" s="17">
        <v>2016</v>
      </c>
      <c r="H9" s="18" t="s">
        <v>4735</v>
      </c>
      <c r="I9" s="18" t="s">
        <v>4734</v>
      </c>
      <c r="J9" s="18" t="s">
        <v>4734</v>
      </c>
      <c r="K9" s="18" t="s">
        <v>4736</v>
      </c>
      <c r="L9" s="18" t="s">
        <v>4738</v>
      </c>
      <c r="M9" s="18" t="s">
        <v>4737</v>
      </c>
      <c r="N9" s="18" t="s">
        <v>4737</v>
      </c>
      <c r="O9" s="18" t="s">
        <v>4740</v>
      </c>
      <c r="P9" s="18" t="s">
        <v>4739</v>
      </c>
      <c r="Q9" s="18" t="s">
        <v>4739</v>
      </c>
      <c r="R9" s="18" t="s">
        <v>140</v>
      </c>
      <c r="S9" s="18" t="s">
        <v>62</v>
      </c>
      <c r="T9" s="18" t="s">
        <v>140</v>
      </c>
      <c r="U9" s="17" t="str">
        <f>_xlfn.XLOOKUP(A9,ArticlesArchitecture[[#This Row],[Article ID]],ArticlesArchitecture[[#This Row],[Theme (final decision)]])</f>
        <v>User-centered</v>
      </c>
      <c r="V9" s="18" t="s">
        <v>4742</v>
      </c>
      <c r="W9" s="18" t="s">
        <v>4741</v>
      </c>
      <c r="X9" s="18" t="s">
        <v>4741</v>
      </c>
      <c r="Y9" s="18" t="s">
        <v>4744</v>
      </c>
      <c r="Z9" s="18" t="s">
        <v>4743</v>
      </c>
      <c r="AA9" s="18" t="s">
        <v>4743</v>
      </c>
      <c r="AB9" s="18" t="s">
        <v>4746</v>
      </c>
      <c r="AC9" s="18" t="s">
        <v>4745</v>
      </c>
      <c r="AD9" s="18" t="s">
        <v>4745</v>
      </c>
      <c r="AE9" s="17" t="s">
        <v>4748</v>
      </c>
      <c r="AF9" s="17" t="b">
        <v>1</v>
      </c>
      <c r="AG9" s="17" t="s">
        <v>4747</v>
      </c>
      <c r="AH9" s="17" t="s">
        <v>4750</v>
      </c>
      <c r="AI9" s="17" t="b">
        <v>1</v>
      </c>
      <c r="AJ9" s="17" t="s">
        <v>4749</v>
      </c>
      <c r="AK9" s="17" t="s">
        <v>4752</v>
      </c>
      <c r="AL9" s="17" t="b">
        <v>0</v>
      </c>
      <c r="AM9" s="17" t="s">
        <v>4751</v>
      </c>
      <c r="AN9" s="17" t="s">
        <v>4334</v>
      </c>
      <c r="AO9" s="17" t="b">
        <v>0</v>
      </c>
      <c r="AP9" s="17" t="s">
        <v>4753</v>
      </c>
      <c r="AQ9" s="17" t="s">
        <v>4672</v>
      </c>
      <c r="AR9" s="17" t="b">
        <v>0</v>
      </c>
      <c r="AS9" s="17" t="s">
        <v>4754</v>
      </c>
      <c r="AT9" s="17" t="s">
        <v>4641</v>
      </c>
      <c r="AU9" s="17" t="b">
        <v>0</v>
      </c>
      <c r="AV9" s="17" t="s">
        <v>4755</v>
      </c>
      <c r="AW9" s="17" t="s">
        <v>82</v>
      </c>
      <c r="AX9" s="17" t="s">
        <v>589</v>
      </c>
      <c r="AY9" s="17" t="s">
        <v>83</v>
      </c>
      <c r="AZ9" s="17" t="s">
        <v>590</v>
      </c>
      <c r="BA9" s="18" t="s">
        <v>4757</v>
      </c>
      <c r="BB9" s="18" t="s">
        <v>4756</v>
      </c>
      <c r="BC9" s="18" t="s">
        <v>4756</v>
      </c>
      <c r="BD9" s="18" t="s">
        <v>4759</v>
      </c>
      <c r="BE9" s="18" t="s">
        <v>4758</v>
      </c>
      <c r="BF9" s="18" t="s">
        <v>4758</v>
      </c>
      <c r="BG9" s="18" t="s">
        <v>4761</v>
      </c>
      <c r="BH9" s="18" t="s">
        <v>4760</v>
      </c>
    </row>
    <row r="10" spans="1:60" ht="362.5">
      <c r="A10" s="17" t="s">
        <v>4696</v>
      </c>
      <c r="B10" s="17" t="str">
        <f>VLOOKUP(A10,'Data Set'!A:C,2,FALSE)</f>
        <v>rayyan-172028976</v>
      </c>
      <c r="C10" s="17">
        <f>VLOOKUP(A10,'Data Set'!A:D,3,FALSE)</f>
        <v>0</v>
      </c>
      <c r="D10" s="17" t="s">
        <v>4697</v>
      </c>
      <c r="E10" s="17" t="s">
        <v>38847</v>
      </c>
      <c r="F10" s="17" t="s">
        <v>4698</v>
      </c>
      <c r="G10" s="17">
        <v>2014</v>
      </c>
      <c r="H10" s="18" t="s">
        <v>4700</v>
      </c>
      <c r="I10" s="18" t="s">
        <v>4699</v>
      </c>
      <c r="J10" s="18" t="s">
        <v>4699</v>
      </c>
      <c r="K10" s="18" t="s">
        <v>4701</v>
      </c>
      <c r="L10" s="18" t="s">
        <v>4703</v>
      </c>
      <c r="M10" s="18" t="s">
        <v>4702</v>
      </c>
      <c r="N10" s="18" t="s">
        <v>4702</v>
      </c>
      <c r="O10" s="18" t="s">
        <v>4705</v>
      </c>
      <c r="P10" s="18" t="s">
        <v>4704</v>
      </c>
      <c r="Q10" s="18" t="s">
        <v>4704</v>
      </c>
      <c r="R10" s="18" t="s">
        <v>140</v>
      </c>
      <c r="S10" s="18" t="s">
        <v>62</v>
      </c>
      <c r="T10" s="18" t="s">
        <v>140</v>
      </c>
      <c r="U10" s="17" t="str">
        <f>_xlfn.XLOOKUP(A10,ArticlesArchitecture[[#This Row],[Article ID]],ArticlesArchitecture[[#This Row],[Theme (final decision)]])</f>
        <v>Hybrid (user-centered and server-centered)</v>
      </c>
      <c r="V10" s="18" t="s">
        <v>4707</v>
      </c>
      <c r="W10" s="18" t="s">
        <v>4706</v>
      </c>
      <c r="X10" s="18" t="s">
        <v>4706</v>
      </c>
      <c r="Y10" s="18" t="s">
        <v>4709</v>
      </c>
      <c r="Z10" s="18" t="s">
        <v>4708</v>
      </c>
      <c r="AA10" s="18" t="s">
        <v>4708</v>
      </c>
      <c r="AB10" s="18" t="s">
        <v>4711</v>
      </c>
      <c r="AC10" s="18" t="s">
        <v>4710</v>
      </c>
      <c r="AD10" s="18" t="s">
        <v>4710</v>
      </c>
      <c r="AE10" s="17" t="s">
        <v>4713</v>
      </c>
      <c r="AF10" s="17" t="b">
        <v>1</v>
      </c>
      <c r="AG10" s="17" t="s">
        <v>4712</v>
      </c>
      <c r="AH10" s="17" t="s">
        <v>4715</v>
      </c>
      <c r="AI10" s="17" t="b">
        <v>1</v>
      </c>
      <c r="AJ10" s="17" t="s">
        <v>4714</v>
      </c>
      <c r="AK10" s="17" t="s">
        <v>4717</v>
      </c>
      <c r="AL10" s="17" t="b">
        <v>1</v>
      </c>
      <c r="AM10" s="17" t="s">
        <v>4716</v>
      </c>
      <c r="AN10" s="17" t="s">
        <v>4719</v>
      </c>
      <c r="AO10" s="17" t="b">
        <v>0</v>
      </c>
      <c r="AP10" s="17" t="s">
        <v>4718</v>
      </c>
      <c r="AQ10" s="17" t="s">
        <v>4721</v>
      </c>
      <c r="AR10" s="17" t="b">
        <v>0</v>
      </c>
      <c r="AS10" s="17" t="s">
        <v>4720</v>
      </c>
      <c r="AT10" s="17" t="s">
        <v>4723</v>
      </c>
      <c r="AU10" s="17" t="b">
        <v>0</v>
      </c>
      <c r="AV10" s="17" t="s">
        <v>4722</v>
      </c>
      <c r="AW10" s="17" t="s">
        <v>82</v>
      </c>
      <c r="AX10" s="17" t="s">
        <v>82</v>
      </c>
      <c r="AY10" s="17" t="s">
        <v>351</v>
      </c>
      <c r="AZ10" s="17" t="s">
        <v>351</v>
      </c>
      <c r="BA10" s="18" t="s">
        <v>4725</v>
      </c>
      <c r="BB10" s="18" t="s">
        <v>4724</v>
      </c>
      <c r="BC10" s="18" t="s">
        <v>4724</v>
      </c>
      <c r="BD10" s="18" t="s">
        <v>4727</v>
      </c>
      <c r="BE10" s="18" t="s">
        <v>4726</v>
      </c>
      <c r="BF10" s="18" t="s">
        <v>4726</v>
      </c>
      <c r="BG10" s="18" t="s">
        <v>4729</v>
      </c>
      <c r="BH10" s="18" t="s">
        <v>4728</v>
      </c>
    </row>
    <row r="11" spans="1:60" ht="387.5">
      <c r="A11" s="17" t="s">
        <v>4678</v>
      </c>
      <c r="B11" s="17" t="str">
        <f>VLOOKUP(A11,'Data Set'!A:C,2,FALSE)</f>
        <v>rayyan-218686026</v>
      </c>
      <c r="C11" s="17" t="str">
        <f>VLOOKUP(A11,'Data Set'!A:D,3,FALSE)</f>
        <v>Forward.1</v>
      </c>
      <c r="D11" s="17" t="s">
        <v>4679</v>
      </c>
      <c r="E11" s="17" t="s">
        <v>4680</v>
      </c>
      <c r="F11" s="17" t="s">
        <v>4681</v>
      </c>
      <c r="G11" s="17">
        <v>2016</v>
      </c>
      <c r="H11" s="18" t="s">
        <v>38802</v>
      </c>
      <c r="I11" s="18" t="s">
        <v>4682</v>
      </c>
      <c r="J11" s="18" t="s">
        <v>4682</v>
      </c>
      <c r="K11" s="18" t="s">
        <v>38803</v>
      </c>
      <c r="L11" s="18" t="s">
        <v>38804</v>
      </c>
      <c r="M11" s="18" t="s">
        <v>4683</v>
      </c>
      <c r="N11" s="18" t="s">
        <v>4683</v>
      </c>
      <c r="O11" s="18" t="s">
        <v>38844</v>
      </c>
      <c r="P11" s="18" t="s">
        <v>4684</v>
      </c>
      <c r="Q11" s="18" t="s">
        <v>4684</v>
      </c>
      <c r="R11" s="18" t="s">
        <v>63</v>
      </c>
      <c r="S11" s="18" t="s">
        <v>209</v>
      </c>
      <c r="T11" s="18" t="s">
        <v>63</v>
      </c>
      <c r="U11" s="17" t="str">
        <f>_xlfn.XLOOKUP(A11,ArticlesArchitecture[[#This Row],[Article ID]],ArticlesArchitecture[[#This Row],[Theme (final decision)]])</f>
        <v>Server-centered</v>
      </c>
      <c r="V11" s="18" t="s">
        <v>38805</v>
      </c>
      <c r="W11" s="18" t="s">
        <v>4685</v>
      </c>
      <c r="X11" s="18" t="s">
        <v>4685</v>
      </c>
      <c r="Y11" s="18" t="s">
        <v>38806</v>
      </c>
      <c r="Z11" s="18" t="s">
        <v>4686</v>
      </c>
      <c r="AA11" s="18" t="s">
        <v>4686</v>
      </c>
      <c r="AB11" s="18" t="s">
        <v>38807</v>
      </c>
      <c r="AC11" s="18" t="s">
        <v>4687</v>
      </c>
      <c r="AD11" s="18" t="s">
        <v>4687</v>
      </c>
      <c r="AE11" s="17" t="s">
        <v>38808</v>
      </c>
      <c r="AF11" s="17" t="b">
        <v>1</v>
      </c>
      <c r="AG11" s="17" t="s">
        <v>4688</v>
      </c>
      <c r="AH11" s="17" t="s">
        <v>38809</v>
      </c>
      <c r="AI11" s="17" t="b">
        <v>1</v>
      </c>
      <c r="AJ11" s="17" t="s">
        <v>4689</v>
      </c>
      <c r="AK11" s="17" t="s">
        <v>38810</v>
      </c>
      <c r="AL11" s="17" t="b">
        <v>1</v>
      </c>
      <c r="AM11" s="17" t="s">
        <v>4690</v>
      </c>
      <c r="AN11" s="17" t="s">
        <v>38811</v>
      </c>
      <c r="AO11" s="17" t="b">
        <v>0</v>
      </c>
      <c r="AP11" s="17" t="s">
        <v>4691</v>
      </c>
      <c r="AQ11" s="17" t="s">
        <v>38761</v>
      </c>
      <c r="AR11" s="17" t="b">
        <v>0</v>
      </c>
      <c r="AS11" s="17" t="s">
        <v>2161</v>
      </c>
      <c r="AT11" s="17" t="s">
        <v>38762</v>
      </c>
      <c r="AU11" s="17" t="b">
        <v>0</v>
      </c>
      <c r="AV11" s="17" t="s">
        <v>4692</v>
      </c>
      <c r="AW11" s="17" t="s">
        <v>82</v>
      </c>
      <c r="AX11" s="17" t="s">
        <v>82</v>
      </c>
      <c r="AY11" s="17" t="s">
        <v>1700</v>
      </c>
      <c r="AZ11" s="17" t="s">
        <v>83</v>
      </c>
      <c r="BA11" s="18" t="s">
        <v>38812</v>
      </c>
      <c r="BB11" s="18" t="s">
        <v>4693</v>
      </c>
      <c r="BC11" s="18" t="s">
        <v>4693</v>
      </c>
      <c r="BD11" s="18" t="s">
        <v>38813</v>
      </c>
      <c r="BE11" s="18" t="s">
        <v>4694</v>
      </c>
      <c r="BF11" s="18" t="s">
        <v>4694</v>
      </c>
      <c r="BG11" s="18" t="s">
        <v>38814</v>
      </c>
      <c r="BH11" s="18" t="s">
        <v>4695</v>
      </c>
    </row>
    <row r="12" spans="1:60" ht="250">
      <c r="A12" s="17" t="s">
        <v>4648</v>
      </c>
      <c r="B12" s="17" t="str">
        <f>VLOOKUP(A12,'Data Set'!A:C,2,FALSE)</f>
        <v>rayyan-218688578</v>
      </c>
      <c r="C12" s="17" t="str">
        <f>VLOOKUP(A12,'Data Set'!A:D,3,FALSE)</f>
        <v>Backward.1</v>
      </c>
      <c r="D12" s="17" t="s">
        <v>4649</v>
      </c>
      <c r="E12" s="17" t="s">
        <v>4650</v>
      </c>
      <c r="F12" s="17" t="s">
        <v>4651</v>
      </c>
      <c r="G12" s="17">
        <v>2017</v>
      </c>
      <c r="H12" s="18" t="s">
        <v>4653</v>
      </c>
      <c r="I12" s="18" t="s">
        <v>4652</v>
      </c>
      <c r="J12" s="18" t="s">
        <v>4652</v>
      </c>
      <c r="K12" s="18" t="s">
        <v>4654</v>
      </c>
      <c r="L12" s="18" t="s">
        <v>4656</v>
      </c>
      <c r="M12" s="18" t="s">
        <v>4655</v>
      </c>
      <c r="N12" s="18" t="s">
        <v>4655</v>
      </c>
      <c r="O12" s="18" t="s">
        <v>4658</v>
      </c>
      <c r="P12" s="18" t="s">
        <v>4657</v>
      </c>
      <c r="Q12" s="18" t="s">
        <v>4657</v>
      </c>
      <c r="R12" s="18" t="s">
        <v>63</v>
      </c>
      <c r="S12" s="18" t="s">
        <v>209</v>
      </c>
      <c r="T12" s="18" t="s">
        <v>63</v>
      </c>
      <c r="U12" s="17" t="str">
        <f>_xlfn.XLOOKUP(A12,ArticlesArchitecture[[#This Row],[Article ID]],ArticlesArchitecture[[#This Row],[Theme (final decision)]])</f>
        <v>Server-centered</v>
      </c>
      <c r="V12" s="18" t="s">
        <v>4660</v>
      </c>
      <c r="W12" s="18" t="s">
        <v>4659</v>
      </c>
      <c r="X12" s="18" t="s">
        <v>4659</v>
      </c>
      <c r="Y12" s="18" t="s">
        <v>4662</v>
      </c>
      <c r="Z12" s="18" t="s">
        <v>4661</v>
      </c>
      <c r="AA12" s="18" t="s">
        <v>4661</v>
      </c>
      <c r="AB12" s="18" t="s">
        <v>4664</v>
      </c>
      <c r="AC12" s="18" t="s">
        <v>4663</v>
      </c>
      <c r="AD12" s="18" t="s">
        <v>4663</v>
      </c>
      <c r="AE12" s="17" t="s">
        <v>4666</v>
      </c>
      <c r="AF12" s="17" t="b">
        <v>1</v>
      </c>
      <c r="AG12" s="17" t="s">
        <v>4665</v>
      </c>
      <c r="AH12" s="17" t="s">
        <v>4668</v>
      </c>
      <c r="AI12" s="17" t="b">
        <v>1</v>
      </c>
      <c r="AJ12" s="17" t="s">
        <v>4667</v>
      </c>
      <c r="AK12" s="17" t="s">
        <v>4670</v>
      </c>
      <c r="AL12" s="17" t="b">
        <v>1</v>
      </c>
      <c r="AM12" s="17" t="s">
        <v>4669</v>
      </c>
      <c r="AN12" s="17" t="s">
        <v>4334</v>
      </c>
      <c r="AO12" s="17" t="b">
        <v>0</v>
      </c>
      <c r="AP12" s="17" t="s">
        <v>4671</v>
      </c>
      <c r="AQ12" s="17" t="s">
        <v>4672</v>
      </c>
      <c r="AR12" s="17" t="b">
        <v>0</v>
      </c>
      <c r="AS12" s="17" t="s">
        <v>155</v>
      </c>
      <c r="AT12" s="17" t="s">
        <v>4641</v>
      </c>
      <c r="AU12" s="17" t="b">
        <v>0</v>
      </c>
      <c r="AV12" s="17" t="s">
        <v>3656</v>
      </c>
      <c r="AW12" s="17" t="s">
        <v>82</v>
      </c>
      <c r="AX12" s="17" t="s">
        <v>82</v>
      </c>
      <c r="AY12" s="17" t="s">
        <v>121</v>
      </c>
      <c r="AZ12" s="17" t="s">
        <v>84</v>
      </c>
      <c r="BA12" s="18" t="s">
        <v>4674</v>
      </c>
      <c r="BB12" s="18" t="s">
        <v>4673</v>
      </c>
      <c r="BC12" s="18" t="s">
        <v>4673</v>
      </c>
      <c r="BD12" s="18" t="s">
        <v>4676</v>
      </c>
      <c r="BE12" s="18" t="s">
        <v>4675</v>
      </c>
      <c r="BF12" s="18" t="s">
        <v>4675</v>
      </c>
      <c r="BG12" s="18" t="s">
        <v>4677</v>
      </c>
      <c r="BH12" s="18"/>
    </row>
    <row r="13" spans="1:60" ht="275">
      <c r="A13" s="17" t="s">
        <v>4615</v>
      </c>
      <c r="B13" s="17" t="str">
        <f>VLOOKUP(A13,'Data Set'!A:C,2,FALSE)</f>
        <v>rayyan-218688759</v>
      </c>
      <c r="C13" s="17" t="str">
        <f>VLOOKUP(A13,'Data Set'!A:D,3,FALSE)</f>
        <v>Backward.1</v>
      </c>
      <c r="D13" s="17" t="s">
        <v>4616</v>
      </c>
      <c r="E13" s="17" t="s">
        <v>4617</v>
      </c>
      <c r="F13" s="17" t="s">
        <v>4618</v>
      </c>
      <c r="G13" s="17">
        <v>2017</v>
      </c>
      <c r="H13" s="18" t="s">
        <v>4620</v>
      </c>
      <c r="I13" s="18" t="s">
        <v>4619</v>
      </c>
      <c r="J13" s="18" t="s">
        <v>4619</v>
      </c>
      <c r="K13" s="18" t="s">
        <v>4621</v>
      </c>
      <c r="L13" s="18" t="s">
        <v>4623</v>
      </c>
      <c r="M13" s="18" t="s">
        <v>4622</v>
      </c>
      <c r="N13" s="18" t="s">
        <v>4622</v>
      </c>
      <c r="O13" s="18" t="s">
        <v>4625</v>
      </c>
      <c r="P13" s="18" t="s">
        <v>4624</v>
      </c>
      <c r="Q13" s="18" t="s">
        <v>4624</v>
      </c>
      <c r="R13" s="18" t="s">
        <v>140</v>
      </c>
      <c r="S13" s="18" t="s">
        <v>139</v>
      </c>
      <c r="T13" s="18" t="s">
        <v>140</v>
      </c>
      <c r="U13" s="17" t="str">
        <f>_xlfn.XLOOKUP(A13,ArticlesArchitecture[[#This Row],[Article ID]],ArticlesArchitecture[[#This Row],[Theme (final decision)]])</f>
        <v>User-centered</v>
      </c>
      <c r="V13" s="18" t="s">
        <v>4627</v>
      </c>
      <c r="W13" s="18" t="s">
        <v>4626</v>
      </c>
      <c r="X13" s="18" t="s">
        <v>4626</v>
      </c>
      <c r="Y13" s="18" t="s">
        <v>4629</v>
      </c>
      <c r="Z13" s="18" t="s">
        <v>4628</v>
      </c>
      <c r="AA13" s="18" t="s">
        <v>4628</v>
      </c>
      <c r="AB13" s="18" t="s">
        <v>4631</v>
      </c>
      <c r="AC13" s="18" t="s">
        <v>4630</v>
      </c>
      <c r="AD13" s="18" t="s">
        <v>4630</v>
      </c>
      <c r="AE13" s="17" t="s">
        <v>4633</v>
      </c>
      <c r="AF13" s="17" t="b">
        <v>1</v>
      </c>
      <c r="AG13" s="17" t="s">
        <v>4632</v>
      </c>
      <c r="AH13" s="17" t="s">
        <v>4635</v>
      </c>
      <c r="AI13" s="17" t="b">
        <v>1</v>
      </c>
      <c r="AJ13" s="17" t="s">
        <v>4634</v>
      </c>
      <c r="AK13" s="17" t="s">
        <v>4637</v>
      </c>
      <c r="AL13" s="17" t="b">
        <v>1</v>
      </c>
      <c r="AM13" s="17" t="s">
        <v>4636</v>
      </c>
      <c r="AN13" s="17" t="s">
        <v>4334</v>
      </c>
      <c r="AO13" s="17" t="b">
        <v>0</v>
      </c>
      <c r="AP13" s="17" t="s">
        <v>4638</v>
      </c>
      <c r="AQ13" s="17" t="s">
        <v>4639</v>
      </c>
      <c r="AR13" s="17" t="b">
        <v>0</v>
      </c>
      <c r="AS13" s="17" t="s">
        <v>312</v>
      </c>
      <c r="AT13" s="17" t="s">
        <v>4641</v>
      </c>
      <c r="AU13" s="17" t="b">
        <v>0</v>
      </c>
      <c r="AV13" s="17" t="s">
        <v>4640</v>
      </c>
      <c r="AW13" s="17" t="s">
        <v>82</v>
      </c>
      <c r="AX13" s="17" t="s">
        <v>82</v>
      </c>
      <c r="AY13" s="17" t="s">
        <v>121</v>
      </c>
      <c r="AZ13" s="17" t="s">
        <v>83</v>
      </c>
      <c r="BA13" s="18" t="s">
        <v>4643</v>
      </c>
      <c r="BB13" s="18" t="s">
        <v>4642</v>
      </c>
      <c r="BC13" s="18" t="s">
        <v>4642</v>
      </c>
      <c r="BD13" s="18" t="s">
        <v>4645</v>
      </c>
      <c r="BE13" s="18" t="s">
        <v>4644</v>
      </c>
      <c r="BF13" s="18" t="s">
        <v>4644</v>
      </c>
      <c r="BG13" s="18" t="s">
        <v>4647</v>
      </c>
      <c r="BH13" s="18" t="s">
        <v>4646</v>
      </c>
    </row>
    <row r="14" spans="1:60" ht="337.5">
      <c r="A14" s="17" t="s">
        <v>4586</v>
      </c>
      <c r="B14" s="17" t="str">
        <f>VLOOKUP(A14,'Data Set'!A:C,2,FALSE)</f>
        <v>rayyan-218688549</v>
      </c>
      <c r="C14" s="17" t="str">
        <f>VLOOKUP(A14,'Data Set'!A:D,3,FALSE)</f>
        <v>Backward.1</v>
      </c>
      <c r="D14" s="17" t="s">
        <v>4587</v>
      </c>
      <c r="E14" s="17" t="s">
        <v>38847</v>
      </c>
      <c r="F14" s="17" t="s">
        <v>4588</v>
      </c>
      <c r="G14" s="17">
        <v>2018</v>
      </c>
      <c r="H14" s="18" t="s">
        <v>4590</v>
      </c>
      <c r="I14" s="18" t="s">
        <v>4589</v>
      </c>
      <c r="J14" s="18" t="s">
        <v>4589</v>
      </c>
      <c r="K14" s="18" t="s">
        <v>4591</v>
      </c>
      <c r="L14" s="18" t="s">
        <v>4593</v>
      </c>
      <c r="M14" s="18" t="s">
        <v>4592</v>
      </c>
      <c r="N14" s="18" t="s">
        <v>4592</v>
      </c>
      <c r="O14" s="18" t="s">
        <v>4595</v>
      </c>
      <c r="P14" s="18" t="s">
        <v>4594</v>
      </c>
      <c r="Q14" s="18" t="s">
        <v>4594</v>
      </c>
      <c r="R14" s="18" t="s">
        <v>140</v>
      </c>
      <c r="S14" s="18" t="s">
        <v>139</v>
      </c>
      <c r="T14" s="18" t="s">
        <v>140</v>
      </c>
      <c r="U14" s="17" t="str">
        <f>_xlfn.XLOOKUP(A14,ArticlesArchitecture[[#This Row],[Article ID]],ArticlesArchitecture[[#This Row],[Theme (final decision)]])</f>
        <v>User-centered</v>
      </c>
      <c r="V14" s="18" t="s">
        <v>4597</v>
      </c>
      <c r="W14" s="18" t="s">
        <v>4596</v>
      </c>
      <c r="X14" s="18" t="s">
        <v>4596</v>
      </c>
      <c r="Y14" s="18" t="s">
        <v>4599</v>
      </c>
      <c r="Z14" s="18" t="s">
        <v>4598</v>
      </c>
      <c r="AA14" s="18" t="s">
        <v>4598</v>
      </c>
      <c r="AB14" s="18" t="s">
        <v>4601</v>
      </c>
      <c r="AC14" s="18" t="s">
        <v>4600</v>
      </c>
      <c r="AD14" s="18" t="s">
        <v>4600</v>
      </c>
      <c r="AE14" s="17" t="s">
        <v>4603</v>
      </c>
      <c r="AF14" s="17" t="b">
        <v>1</v>
      </c>
      <c r="AG14" s="17" t="s">
        <v>4602</v>
      </c>
      <c r="AH14" s="17" t="s">
        <v>4605</v>
      </c>
      <c r="AI14" s="17" t="b">
        <v>1</v>
      </c>
      <c r="AJ14" s="17" t="s">
        <v>4604</v>
      </c>
      <c r="AK14" s="17" t="s">
        <v>4607</v>
      </c>
      <c r="AL14" s="17" t="b">
        <v>1</v>
      </c>
      <c r="AM14" s="17" t="s">
        <v>4606</v>
      </c>
      <c r="AN14" s="17" t="s">
        <v>4366</v>
      </c>
      <c r="AO14" s="17" t="b">
        <v>0</v>
      </c>
      <c r="AP14" s="17" t="s">
        <v>4608</v>
      </c>
      <c r="AQ14" s="17" t="s">
        <v>4367</v>
      </c>
      <c r="AR14" s="17" t="b">
        <v>0</v>
      </c>
      <c r="AS14" s="17" t="s">
        <v>224</v>
      </c>
      <c r="AT14" s="17" t="s">
        <v>3799</v>
      </c>
      <c r="AU14" s="17" t="b">
        <v>0</v>
      </c>
      <c r="AV14" s="17" t="s">
        <v>418</v>
      </c>
      <c r="AW14" s="17" t="s">
        <v>82</v>
      </c>
      <c r="AX14" s="17" t="s">
        <v>82</v>
      </c>
      <c r="AY14" s="17" t="s">
        <v>83</v>
      </c>
      <c r="AZ14" s="17" t="s">
        <v>626</v>
      </c>
      <c r="BA14" s="18" t="s">
        <v>4610</v>
      </c>
      <c r="BB14" s="18" t="s">
        <v>4609</v>
      </c>
      <c r="BC14" s="18" t="s">
        <v>4609</v>
      </c>
      <c r="BD14" s="18" t="s">
        <v>4612</v>
      </c>
      <c r="BE14" s="18" t="s">
        <v>4611</v>
      </c>
      <c r="BF14" s="18" t="s">
        <v>4611</v>
      </c>
      <c r="BG14" s="18" t="s">
        <v>4614</v>
      </c>
      <c r="BH14" s="18" t="s">
        <v>4613</v>
      </c>
    </row>
    <row r="15" spans="1:60" ht="337.5">
      <c r="A15" s="17" t="s">
        <v>4556</v>
      </c>
      <c r="B15" s="17" t="str">
        <f>VLOOKUP(A15,'Data Set'!A:C,2,FALSE)</f>
        <v>rayyan-218688443</v>
      </c>
      <c r="C15" s="17" t="str">
        <f>VLOOKUP(A15,'Data Set'!A:D,3,FALSE)</f>
        <v>Backward.1</v>
      </c>
      <c r="D15" s="17" t="s">
        <v>4557</v>
      </c>
      <c r="E15" s="17" t="s">
        <v>4558</v>
      </c>
      <c r="F15" s="17" t="s">
        <v>4559</v>
      </c>
      <c r="G15" s="17">
        <v>2018</v>
      </c>
      <c r="H15" s="18" t="s">
        <v>4561</v>
      </c>
      <c r="I15" s="18" t="s">
        <v>4560</v>
      </c>
      <c r="J15" s="18" t="s">
        <v>4560</v>
      </c>
      <c r="K15" s="18" t="s">
        <v>4562</v>
      </c>
      <c r="L15" s="18" t="s">
        <v>4564</v>
      </c>
      <c r="M15" s="18" t="s">
        <v>4563</v>
      </c>
      <c r="N15" s="18" t="s">
        <v>4563</v>
      </c>
      <c r="O15" s="18" t="s">
        <v>4566</v>
      </c>
      <c r="P15" s="18" t="s">
        <v>4565</v>
      </c>
      <c r="Q15" s="18" t="s">
        <v>4565</v>
      </c>
      <c r="R15" s="18" t="s">
        <v>63</v>
      </c>
      <c r="S15" s="18" t="s">
        <v>139</v>
      </c>
      <c r="T15" s="18" t="s">
        <v>140</v>
      </c>
      <c r="U15" s="17" t="str">
        <f>_xlfn.XLOOKUP(A15,ArticlesArchitecture[[#This Row],[Article ID]],ArticlesArchitecture[[#This Row],[Theme (final decision)]])</f>
        <v>User-centered</v>
      </c>
      <c r="V15" s="18" t="s">
        <v>4568</v>
      </c>
      <c r="W15" s="18" t="s">
        <v>4567</v>
      </c>
      <c r="X15" s="18" t="s">
        <v>4567</v>
      </c>
      <c r="Y15" s="18" t="s">
        <v>4570</v>
      </c>
      <c r="Z15" s="18" t="s">
        <v>4569</v>
      </c>
      <c r="AA15" s="18" t="s">
        <v>4569</v>
      </c>
      <c r="AB15" s="18" t="s">
        <v>4572</v>
      </c>
      <c r="AC15" s="18" t="s">
        <v>4571</v>
      </c>
      <c r="AD15" s="18" t="s">
        <v>4571</v>
      </c>
      <c r="AE15" s="17" t="s">
        <v>4574</v>
      </c>
      <c r="AF15" s="17" t="b">
        <v>1</v>
      </c>
      <c r="AG15" s="17" t="s">
        <v>4573</v>
      </c>
      <c r="AH15" s="17" t="s">
        <v>4576</v>
      </c>
      <c r="AI15" s="17" t="b">
        <v>1</v>
      </c>
      <c r="AJ15" s="17" t="s">
        <v>4575</v>
      </c>
      <c r="AK15" s="17" t="s">
        <v>4578</v>
      </c>
      <c r="AL15" s="17" t="b">
        <v>1</v>
      </c>
      <c r="AM15" s="17" t="s">
        <v>4577</v>
      </c>
      <c r="AN15" s="17" t="s">
        <v>4366</v>
      </c>
      <c r="AO15" s="17" t="b">
        <v>0</v>
      </c>
      <c r="AP15" s="17" t="s">
        <v>4579</v>
      </c>
      <c r="AQ15" s="17" t="s">
        <v>4367</v>
      </c>
      <c r="AR15" s="17" t="b">
        <v>0</v>
      </c>
      <c r="AS15" s="17" t="s">
        <v>155</v>
      </c>
      <c r="AT15" s="17" t="s">
        <v>3799</v>
      </c>
      <c r="AU15" s="17" t="b">
        <v>0</v>
      </c>
      <c r="AV15" s="17" t="s">
        <v>4580</v>
      </c>
      <c r="AW15" s="17" t="s">
        <v>82</v>
      </c>
      <c r="AX15" s="17" t="s">
        <v>82</v>
      </c>
      <c r="AY15" s="17" t="s">
        <v>83</v>
      </c>
      <c r="AZ15" s="17" t="s">
        <v>84</v>
      </c>
      <c r="BA15" s="18" t="s">
        <v>4582</v>
      </c>
      <c r="BB15" s="18" t="s">
        <v>4581</v>
      </c>
      <c r="BC15" s="18" t="s">
        <v>4581</v>
      </c>
      <c r="BD15" s="18" t="s">
        <v>4584</v>
      </c>
      <c r="BE15" s="18" t="s">
        <v>4583</v>
      </c>
      <c r="BF15" s="18" t="s">
        <v>4583</v>
      </c>
      <c r="BG15" s="18" t="s">
        <v>4585</v>
      </c>
      <c r="BH15" s="18"/>
    </row>
    <row r="16" spans="1:60" ht="300">
      <c r="A16" s="17" t="s">
        <v>4525</v>
      </c>
      <c r="B16" s="17" t="str">
        <f>VLOOKUP(A16,'Data Set'!A:C,2,FALSE)</f>
        <v>rayyan-218688565</v>
      </c>
      <c r="C16" s="17" t="str">
        <f>VLOOKUP(A16,'Data Set'!A:D,3,FALSE)</f>
        <v>Backward.1</v>
      </c>
      <c r="D16" s="17" t="s">
        <v>4526</v>
      </c>
      <c r="E16" s="17" t="s">
        <v>4527</v>
      </c>
      <c r="F16" s="17" t="s">
        <v>4528</v>
      </c>
      <c r="G16" s="17">
        <v>2018</v>
      </c>
      <c r="H16" s="18" t="s">
        <v>4530</v>
      </c>
      <c r="I16" s="18" t="s">
        <v>4529</v>
      </c>
      <c r="J16" s="18" t="s">
        <v>4529</v>
      </c>
      <c r="K16" s="18" t="s">
        <v>4531</v>
      </c>
      <c r="L16" s="18" t="s">
        <v>4533</v>
      </c>
      <c r="M16" s="18" t="s">
        <v>4532</v>
      </c>
      <c r="N16" s="18" t="s">
        <v>4532</v>
      </c>
      <c r="O16" s="18" t="s">
        <v>38843</v>
      </c>
      <c r="P16" s="18" t="s">
        <v>4534</v>
      </c>
      <c r="Q16" s="18" t="s">
        <v>4534</v>
      </c>
      <c r="R16" s="18" t="s">
        <v>63</v>
      </c>
      <c r="S16" s="18" t="s">
        <v>62</v>
      </c>
      <c r="T16" s="18" t="s">
        <v>63</v>
      </c>
      <c r="U16" s="17" t="str">
        <f>_xlfn.XLOOKUP(A16,ArticlesArchitecture[[#This Row],[Article ID]],ArticlesArchitecture[[#This Row],[Theme (final decision)]])</f>
        <v>Hybrid (user-centered and server-centered)</v>
      </c>
      <c r="V16" s="18" t="s">
        <v>4536</v>
      </c>
      <c r="W16" s="18" t="s">
        <v>4535</v>
      </c>
      <c r="X16" s="18" t="s">
        <v>4535</v>
      </c>
      <c r="Y16" s="18" t="s">
        <v>4538</v>
      </c>
      <c r="Z16" s="18" t="s">
        <v>4537</v>
      </c>
      <c r="AA16" s="18" t="s">
        <v>4537</v>
      </c>
      <c r="AB16" s="18" t="s">
        <v>4540</v>
      </c>
      <c r="AC16" s="18" t="s">
        <v>4539</v>
      </c>
      <c r="AD16" s="18" t="s">
        <v>4539</v>
      </c>
      <c r="AE16" s="17" t="s">
        <v>4542</v>
      </c>
      <c r="AF16" s="17" t="b">
        <v>1</v>
      </c>
      <c r="AG16" s="17" t="s">
        <v>4541</v>
      </c>
      <c r="AH16" s="17" t="s">
        <v>4544</v>
      </c>
      <c r="AI16" s="17" t="b">
        <v>1</v>
      </c>
      <c r="AJ16" s="17" t="s">
        <v>4543</v>
      </c>
      <c r="AK16" s="17" t="s">
        <v>4546</v>
      </c>
      <c r="AL16" s="17" t="b">
        <v>1</v>
      </c>
      <c r="AM16" s="17" t="s">
        <v>4545</v>
      </c>
      <c r="AN16" s="17" t="s">
        <v>4547</v>
      </c>
      <c r="AO16" s="17" t="b">
        <v>0</v>
      </c>
      <c r="AP16" s="17" t="s">
        <v>2989</v>
      </c>
      <c r="AQ16" s="17" t="s">
        <v>4548</v>
      </c>
      <c r="AR16" s="17" t="b">
        <v>0</v>
      </c>
      <c r="AS16" s="17" t="s">
        <v>155</v>
      </c>
      <c r="AT16" s="17" t="s">
        <v>832</v>
      </c>
      <c r="AU16" s="17" t="b">
        <v>0</v>
      </c>
      <c r="AV16" s="17" t="s">
        <v>4549</v>
      </c>
      <c r="AW16" s="17" t="s">
        <v>119</v>
      </c>
      <c r="AX16" s="17" t="s">
        <v>82</v>
      </c>
      <c r="AY16" s="17" t="s">
        <v>420</v>
      </c>
      <c r="AZ16" s="17" t="s">
        <v>83</v>
      </c>
      <c r="BA16" s="18" t="s">
        <v>4551</v>
      </c>
      <c r="BB16" s="18" t="s">
        <v>4550</v>
      </c>
      <c r="BC16" s="18" t="s">
        <v>4550</v>
      </c>
      <c r="BD16" s="18" t="s">
        <v>4553</v>
      </c>
      <c r="BE16" s="18" t="s">
        <v>4552</v>
      </c>
      <c r="BF16" s="18" t="s">
        <v>4552</v>
      </c>
      <c r="BG16" s="18" t="s">
        <v>4555</v>
      </c>
      <c r="BH16" s="18" t="s">
        <v>4554</v>
      </c>
    </row>
    <row r="17" spans="1:60" ht="337.5">
      <c r="A17" s="17" t="s">
        <v>4496</v>
      </c>
      <c r="B17" s="17" t="str">
        <f>VLOOKUP(A17,'Data Set'!A:C,2,FALSE)</f>
        <v>rayyan-218688278</v>
      </c>
      <c r="C17" s="17" t="str">
        <f>VLOOKUP(A17,'Data Set'!A:D,3,FALSE)</f>
        <v>Backward.1</v>
      </c>
      <c r="D17" s="17" t="s">
        <v>4497</v>
      </c>
      <c r="E17" s="17" t="s">
        <v>4498</v>
      </c>
      <c r="F17" s="17" t="s">
        <v>4499</v>
      </c>
      <c r="G17" s="17">
        <v>2019</v>
      </c>
      <c r="H17" s="18" t="s">
        <v>4501</v>
      </c>
      <c r="I17" s="18" t="s">
        <v>4500</v>
      </c>
      <c r="J17" s="18" t="s">
        <v>4500</v>
      </c>
      <c r="K17" s="18" t="s">
        <v>4502</v>
      </c>
      <c r="L17" s="18" t="s">
        <v>4504</v>
      </c>
      <c r="M17" s="18" t="s">
        <v>4503</v>
      </c>
      <c r="N17" s="18" t="s">
        <v>4503</v>
      </c>
      <c r="O17" s="18" t="s">
        <v>4506</v>
      </c>
      <c r="P17" s="18" t="s">
        <v>4505</v>
      </c>
      <c r="Q17" s="18" t="s">
        <v>4505</v>
      </c>
      <c r="R17" s="18" t="s">
        <v>63</v>
      </c>
      <c r="S17" s="18" t="s">
        <v>62</v>
      </c>
      <c r="T17" s="18" t="s">
        <v>63</v>
      </c>
      <c r="U17" s="17" t="str">
        <f>_xlfn.XLOOKUP(A17,ArticlesArchitecture[[#This Row],[Article ID]],ArticlesArchitecture[[#This Row],[Theme (final decision)]])</f>
        <v>Server-centered</v>
      </c>
      <c r="V17" s="18" t="s">
        <v>4508</v>
      </c>
      <c r="W17" s="18" t="s">
        <v>4507</v>
      </c>
      <c r="X17" s="18" t="s">
        <v>4507</v>
      </c>
      <c r="Y17" s="18" t="s">
        <v>4510</v>
      </c>
      <c r="Z17" s="18" t="s">
        <v>4509</v>
      </c>
      <c r="AA17" s="18" t="s">
        <v>4509</v>
      </c>
      <c r="AB17" s="18" t="s">
        <v>4512</v>
      </c>
      <c r="AC17" s="18" t="s">
        <v>4511</v>
      </c>
      <c r="AD17" s="18" t="s">
        <v>4511</v>
      </c>
      <c r="AE17" s="17" t="s">
        <v>4294</v>
      </c>
      <c r="AF17" s="17" t="b">
        <v>0</v>
      </c>
      <c r="AG17" s="17" t="s">
        <v>4513</v>
      </c>
      <c r="AH17" s="17" t="s">
        <v>4515</v>
      </c>
      <c r="AI17" s="17" t="b">
        <v>1</v>
      </c>
      <c r="AJ17" s="17" t="s">
        <v>4514</v>
      </c>
      <c r="AK17" s="17" t="s">
        <v>4517</v>
      </c>
      <c r="AL17" s="17" t="b">
        <v>1</v>
      </c>
      <c r="AM17" s="17" t="s">
        <v>4516</v>
      </c>
      <c r="AN17" s="17" t="s">
        <v>4300</v>
      </c>
      <c r="AO17" s="17" t="b">
        <v>0</v>
      </c>
      <c r="AP17" s="17" t="s">
        <v>4518</v>
      </c>
      <c r="AQ17" s="17" t="s">
        <v>4302</v>
      </c>
      <c r="AR17" s="17" t="b">
        <v>0</v>
      </c>
      <c r="AS17" s="17" t="s">
        <v>4519</v>
      </c>
      <c r="AT17" s="17" t="s">
        <v>4304</v>
      </c>
      <c r="AU17" s="17" t="b">
        <v>0</v>
      </c>
      <c r="AV17" s="17" t="s">
        <v>1837</v>
      </c>
      <c r="AW17" s="17" t="s">
        <v>119</v>
      </c>
      <c r="AX17" s="17" t="s">
        <v>119</v>
      </c>
      <c r="AY17" s="17" t="s">
        <v>121</v>
      </c>
      <c r="AZ17" s="17" t="s">
        <v>120</v>
      </c>
      <c r="BA17" s="18" t="s">
        <v>4521</v>
      </c>
      <c r="BB17" s="18" t="s">
        <v>4520</v>
      </c>
      <c r="BC17" s="18" t="s">
        <v>4520</v>
      </c>
      <c r="BD17" s="18" t="s">
        <v>4523</v>
      </c>
      <c r="BE17" s="18" t="s">
        <v>4522</v>
      </c>
      <c r="BF17" s="18" t="s">
        <v>4522</v>
      </c>
      <c r="BG17" s="18" t="s">
        <v>4524</v>
      </c>
      <c r="BH17" s="18" t="s">
        <v>701</v>
      </c>
    </row>
    <row r="18" spans="1:60" ht="287.5">
      <c r="A18" s="17" t="s">
        <v>4465</v>
      </c>
      <c r="B18" s="17" t="str">
        <f>VLOOKUP(A18,'Data Set'!A:C,2,FALSE)</f>
        <v>rayyan-218688371</v>
      </c>
      <c r="C18" s="17" t="str">
        <f>VLOOKUP(A18,'Data Set'!A:D,3,FALSE)</f>
        <v>Backward.1</v>
      </c>
      <c r="D18" s="17" t="s">
        <v>4466</v>
      </c>
      <c r="E18" s="17" t="s">
        <v>4467</v>
      </c>
      <c r="F18" s="17" t="s">
        <v>4468</v>
      </c>
      <c r="G18" s="17">
        <v>2019</v>
      </c>
      <c r="H18" s="18" t="s">
        <v>4470</v>
      </c>
      <c r="I18" s="18" t="s">
        <v>4469</v>
      </c>
      <c r="J18" s="18" t="s">
        <v>4469</v>
      </c>
      <c r="K18" s="18" t="s">
        <v>4471</v>
      </c>
      <c r="L18" s="18" t="s">
        <v>4473</v>
      </c>
      <c r="M18" s="18" t="s">
        <v>4472</v>
      </c>
      <c r="N18" s="18" t="s">
        <v>4472</v>
      </c>
      <c r="O18" s="18" t="s">
        <v>4475</v>
      </c>
      <c r="P18" s="18" t="s">
        <v>4474</v>
      </c>
      <c r="Q18" s="18" t="s">
        <v>4474</v>
      </c>
      <c r="R18" s="18" t="s">
        <v>63</v>
      </c>
      <c r="S18" s="18" t="s">
        <v>62</v>
      </c>
      <c r="T18" s="18" t="s">
        <v>63</v>
      </c>
      <c r="U18" s="17" t="str">
        <f>_xlfn.XLOOKUP(A18,ArticlesArchitecture[[#This Row],[Article ID]],ArticlesArchitecture[[#This Row],[Theme (final decision)]])</f>
        <v>Hybrid (user-centered and server-centered)</v>
      </c>
      <c r="V18" s="18" t="s">
        <v>4477</v>
      </c>
      <c r="W18" s="18" t="s">
        <v>4476</v>
      </c>
      <c r="X18" s="18" t="s">
        <v>4476</v>
      </c>
      <c r="Y18" s="18" t="s">
        <v>4479</v>
      </c>
      <c r="Z18" s="18" t="s">
        <v>4478</v>
      </c>
      <c r="AA18" s="18" t="s">
        <v>4478</v>
      </c>
      <c r="AB18" s="18" t="s">
        <v>4481</v>
      </c>
      <c r="AC18" s="18" t="s">
        <v>4480</v>
      </c>
      <c r="AD18" s="18" t="s">
        <v>4480</v>
      </c>
      <c r="AE18" s="17" t="s">
        <v>4294</v>
      </c>
      <c r="AF18" s="17" t="b">
        <v>1</v>
      </c>
      <c r="AG18" s="17" t="s">
        <v>4482</v>
      </c>
      <c r="AH18" s="17" t="s">
        <v>4484</v>
      </c>
      <c r="AI18" s="17" t="b">
        <v>1</v>
      </c>
      <c r="AJ18" s="17" t="s">
        <v>4483</v>
      </c>
      <c r="AK18" s="17" t="s">
        <v>4486</v>
      </c>
      <c r="AL18" s="17" t="b">
        <v>0</v>
      </c>
      <c r="AM18" s="17" t="s">
        <v>4485</v>
      </c>
      <c r="AN18" s="17" t="s">
        <v>4300</v>
      </c>
      <c r="AO18" s="17" t="b">
        <v>0</v>
      </c>
      <c r="AP18" s="17" t="s">
        <v>4487</v>
      </c>
      <c r="AQ18" s="17" t="s">
        <v>4302</v>
      </c>
      <c r="AR18" s="17" t="b">
        <v>0</v>
      </c>
      <c r="AS18" s="17" t="s">
        <v>4488</v>
      </c>
      <c r="AT18" s="17" t="s">
        <v>4304</v>
      </c>
      <c r="AU18" s="17" t="b">
        <v>0</v>
      </c>
      <c r="AV18" s="17" t="s">
        <v>4489</v>
      </c>
      <c r="AW18" s="17" t="s">
        <v>119</v>
      </c>
      <c r="AX18" s="17" t="s">
        <v>589</v>
      </c>
      <c r="AY18" s="17" t="s">
        <v>121</v>
      </c>
      <c r="AZ18" s="17" t="s">
        <v>590</v>
      </c>
      <c r="BA18" s="18" t="s">
        <v>4491</v>
      </c>
      <c r="BB18" s="18" t="s">
        <v>4490</v>
      </c>
      <c r="BC18" s="18" t="s">
        <v>4490</v>
      </c>
      <c r="BD18" s="18" t="s">
        <v>4493</v>
      </c>
      <c r="BE18" s="18" t="s">
        <v>4492</v>
      </c>
      <c r="BF18" s="18" t="s">
        <v>4492</v>
      </c>
      <c r="BG18" s="18" t="s">
        <v>4495</v>
      </c>
      <c r="BH18" s="18" t="s">
        <v>4494</v>
      </c>
    </row>
    <row r="19" spans="1:60" ht="287.5">
      <c r="A19" s="17" t="s">
        <v>4434</v>
      </c>
      <c r="B19" s="17" t="str">
        <f>VLOOKUP(A19,'Data Set'!A:C,2,FALSE)</f>
        <v>rayyan-172028771</v>
      </c>
      <c r="C19" s="17">
        <f>VLOOKUP(A19,'Data Set'!A:D,3,FALSE)</f>
        <v>0</v>
      </c>
      <c r="D19" s="17" t="s">
        <v>4435</v>
      </c>
      <c r="E19" s="17" t="s">
        <v>4436</v>
      </c>
      <c r="F19" s="17" t="s">
        <v>4437</v>
      </c>
      <c r="G19" s="17">
        <v>2019</v>
      </c>
      <c r="H19" s="18" t="s">
        <v>4439</v>
      </c>
      <c r="I19" s="18" t="s">
        <v>4438</v>
      </c>
      <c r="J19" s="18" t="s">
        <v>4438</v>
      </c>
      <c r="K19" s="18" t="s">
        <v>4440</v>
      </c>
      <c r="L19" s="18" t="s">
        <v>4442</v>
      </c>
      <c r="M19" s="18" t="s">
        <v>4441</v>
      </c>
      <c r="N19" s="18" t="s">
        <v>4441</v>
      </c>
      <c r="O19" s="18" t="s">
        <v>4444</v>
      </c>
      <c r="P19" s="18" t="s">
        <v>4443</v>
      </c>
      <c r="Q19" s="18" t="s">
        <v>4443</v>
      </c>
      <c r="R19" s="18" t="s">
        <v>63</v>
      </c>
      <c r="S19" s="18" t="s">
        <v>62</v>
      </c>
      <c r="T19" s="18" t="s">
        <v>63</v>
      </c>
      <c r="U19" s="17" t="str">
        <f>_xlfn.XLOOKUP(A19,ArticlesArchitecture[[#This Row],[Article ID]],ArticlesArchitecture[[#This Row],[Theme (final decision)]])</f>
        <v>Server-centered</v>
      </c>
      <c r="V19" s="18" t="s">
        <v>4446</v>
      </c>
      <c r="W19" s="18" t="s">
        <v>4445</v>
      </c>
      <c r="X19" s="18" t="s">
        <v>4445</v>
      </c>
      <c r="Y19" s="18" t="s">
        <v>4448</v>
      </c>
      <c r="Z19" s="18" t="s">
        <v>4447</v>
      </c>
      <c r="AA19" s="18" t="s">
        <v>4447</v>
      </c>
      <c r="AB19" s="18" t="s">
        <v>4450</v>
      </c>
      <c r="AC19" s="18" t="s">
        <v>4449</v>
      </c>
      <c r="AD19" s="18" t="s">
        <v>4449</v>
      </c>
      <c r="AE19" s="17" t="s">
        <v>4452</v>
      </c>
      <c r="AF19" s="17" t="b">
        <v>1</v>
      </c>
      <c r="AG19" s="17" t="s">
        <v>4451</v>
      </c>
      <c r="AH19" s="17" t="s">
        <v>4454</v>
      </c>
      <c r="AI19" s="17" t="b">
        <v>1</v>
      </c>
      <c r="AJ19" s="17" t="s">
        <v>4453</v>
      </c>
      <c r="AK19" s="17" t="s">
        <v>4456</v>
      </c>
      <c r="AL19" s="17" t="b">
        <v>1</v>
      </c>
      <c r="AM19" s="17" t="s">
        <v>4455</v>
      </c>
      <c r="AN19" s="17" t="s">
        <v>4457</v>
      </c>
      <c r="AO19" s="17" t="b">
        <v>0</v>
      </c>
      <c r="AP19" s="17" t="s">
        <v>2031</v>
      </c>
      <c r="AQ19" s="17" t="s">
        <v>2923</v>
      </c>
      <c r="AR19" s="17" t="b">
        <v>0</v>
      </c>
      <c r="AS19" s="17" t="s">
        <v>312</v>
      </c>
      <c r="AT19" s="17" t="s">
        <v>4458</v>
      </c>
      <c r="AU19" s="17" t="b">
        <v>0</v>
      </c>
      <c r="AV19" s="17" t="s">
        <v>831</v>
      </c>
      <c r="AW19" s="17" t="s">
        <v>82</v>
      </c>
      <c r="AX19" s="17" t="s">
        <v>82</v>
      </c>
      <c r="AY19" s="17" t="s">
        <v>84</v>
      </c>
      <c r="AZ19" s="17" t="s">
        <v>83</v>
      </c>
      <c r="BA19" s="18" t="s">
        <v>4460</v>
      </c>
      <c r="BB19" s="18" t="s">
        <v>4459</v>
      </c>
      <c r="BC19" s="18" t="s">
        <v>4459</v>
      </c>
      <c r="BD19" s="18" t="s">
        <v>4462</v>
      </c>
      <c r="BE19" s="18" t="s">
        <v>4461</v>
      </c>
      <c r="BF19" s="18" t="s">
        <v>4461</v>
      </c>
      <c r="BG19" s="18" t="s">
        <v>4464</v>
      </c>
      <c r="BH19" s="18" t="s">
        <v>4463</v>
      </c>
    </row>
    <row r="20" spans="1:60" ht="362.5">
      <c r="A20" s="17" t="s">
        <v>4403</v>
      </c>
      <c r="B20" s="17" t="str">
        <f>VLOOKUP(A20,'Data Set'!A:C,2,FALSE)</f>
        <v>rayyan-218688262</v>
      </c>
      <c r="C20" s="17" t="str">
        <f>VLOOKUP(A20,'Data Set'!A:D,3,FALSE)</f>
        <v>Backward.1</v>
      </c>
      <c r="D20" s="17" t="s">
        <v>4404</v>
      </c>
      <c r="E20" s="17" t="s">
        <v>4405</v>
      </c>
      <c r="F20" s="17" t="s">
        <v>4406</v>
      </c>
      <c r="G20" s="17">
        <v>2019</v>
      </c>
      <c r="H20" s="18" t="s">
        <v>4408</v>
      </c>
      <c r="I20" s="18" t="s">
        <v>4407</v>
      </c>
      <c r="J20" s="18" t="s">
        <v>4407</v>
      </c>
      <c r="K20" s="18" t="s">
        <v>4409</v>
      </c>
      <c r="L20" s="18" t="s">
        <v>4411</v>
      </c>
      <c r="M20" s="18" t="s">
        <v>4410</v>
      </c>
      <c r="N20" s="18" t="s">
        <v>4410</v>
      </c>
      <c r="O20" s="18" t="s">
        <v>4413</v>
      </c>
      <c r="P20" s="18" t="s">
        <v>4412</v>
      </c>
      <c r="Q20" s="18" t="s">
        <v>4412</v>
      </c>
      <c r="R20" s="18" t="s">
        <v>140</v>
      </c>
      <c r="S20" s="18" t="s">
        <v>139</v>
      </c>
      <c r="T20" s="18" t="s">
        <v>140</v>
      </c>
      <c r="U20" s="17" t="str">
        <f>_xlfn.XLOOKUP(A20,ArticlesArchitecture[[#This Row],[Article ID]],ArticlesArchitecture[[#This Row],[Theme (final decision)]])</f>
        <v>User-centered</v>
      </c>
      <c r="V20" s="18" t="s">
        <v>4415</v>
      </c>
      <c r="W20" s="18" t="s">
        <v>4414</v>
      </c>
      <c r="X20" s="18" t="s">
        <v>4414</v>
      </c>
      <c r="Y20" s="18" t="s">
        <v>4417</v>
      </c>
      <c r="Z20" s="18" t="s">
        <v>4416</v>
      </c>
      <c r="AA20" s="18" t="s">
        <v>4416</v>
      </c>
      <c r="AB20" s="18" t="s">
        <v>4419</v>
      </c>
      <c r="AC20" s="18" t="s">
        <v>4418</v>
      </c>
      <c r="AD20" s="18" t="s">
        <v>4418</v>
      </c>
      <c r="AE20" s="17" t="s">
        <v>4421</v>
      </c>
      <c r="AF20" s="17" t="b">
        <v>1</v>
      </c>
      <c r="AG20" s="17" t="s">
        <v>4420</v>
      </c>
      <c r="AH20" s="17" t="s">
        <v>4423</v>
      </c>
      <c r="AI20" s="17" t="b">
        <v>1</v>
      </c>
      <c r="AJ20" s="17" t="s">
        <v>4422</v>
      </c>
      <c r="AK20" s="17" t="s">
        <v>4425</v>
      </c>
      <c r="AL20" s="17" t="b">
        <v>1</v>
      </c>
      <c r="AM20" s="17" t="s">
        <v>4424</v>
      </c>
      <c r="AN20" s="17" t="s">
        <v>4300</v>
      </c>
      <c r="AO20" s="17" t="b">
        <v>0</v>
      </c>
      <c r="AP20" s="17" t="s">
        <v>4426</v>
      </c>
      <c r="AQ20" s="17" t="s">
        <v>4302</v>
      </c>
      <c r="AR20" s="17" t="b">
        <v>0</v>
      </c>
      <c r="AS20" s="17" t="s">
        <v>4427</v>
      </c>
      <c r="AT20" s="17" t="s">
        <v>4304</v>
      </c>
      <c r="AU20" s="17" t="b">
        <v>0</v>
      </c>
      <c r="AV20" s="17" t="s">
        <v>831</v>
      </c>
      <c r="AW20" s="17" t="s">
        <v>119</v>
      </c>
      <c r="AX20" s="17" t="s">
        <v>82</v>
      </c>
      <c r="AY20" s="17" t="s">
        <v>121</v>
      </c>
      <c r="AZ20" s="17" t="s">
        <v>83</v>
      </c>
      <c r="BA20" s="18" t="s">
        <v>4429</v>
      </c>
      <c r="BB20" s="18" t="s">
        <v>4428</v>
      </c>
      <c r="BC20" s="18" t="s">
        <v>4428</v>
      </c>
      <c r="BD20" s="18" t="s">
        <v>4431</v>
      </c>
      <c r="BE20" s="18" t="s">
        <v>4430</v>
      </c>
      <c r="BF20" s="18" t="s">
        <v>4430</v>
      </c>
      <c r="BG20" s="18" t="s">
        <v>4433</v>
      </c>
      <c r="BH20" s="18" t="s">
        <v>4432</v>
      </c>
    </row>
    <row r="21" spans="1:60" ht="300">
      <c r="A21" s="17" t="s">
        <v>4374</v>
      </c>
      <c r="B21" s="17" t="str">
        <f>VLOOKUP(A21,'Data Set'!A:C,2,FALSE)</f>
        <v>rayyan-218688212</v>
      </c>
      <c r="C21" s="17" t="str">
        <f>VLOOKUP(A21,'Data Set'!A:D,3,FALSE)</f>
        <v>Backward.1</v>
      </c>
      <c r="D21" s="17" t="s">
        <v>4375</v>
      </c>
      <c r="E21" s="17" t="s">
        <v>4376</v>
      </c>
      <c r="F21" s="17" t="s">
        <v>4377</v>
      </c>
      <c r="G21" s="17">
        <v>2019</v>
      </c>
      <c r="H21" s="18" t="s">
        <v>4379</v>
      </c>
      <c r="I21" s="18" t="s">
        <v>4378</v>
      </c>
      <c r="J21" s="18" t="s">
        <v>4378</v>
      </c>
      <c r="K21" s="18" t="s">
        <v>4380</v>
      </c>
      <c r="L21" s="18" t="s">
        <v>4382</v>
      </c>
      <c r="M21" s="18" t="s">
        <v>4381</v>
      </c>
      <c r="N21" s="18" t="s">
        <v>4381</v>
      </c>
      <c r="O21" s="18" t="s">
        <v>4384</v>
      </c>
      <c r="P21" s="18" t="s">
        <v>4383</v>
      </c>
      <c r="Q21" s="18" t="s">
        <v>4383</v>
      </c>
      <c r="R21" s="18" t="s">
        <v>63</v>
      </c>
      <c r="S21" s="18" t="s">
        <v>209</v>
      </c>
      <c r="T21" s="18" t="s">
        <v>63</v>
      </c>
      <c r="U21" s="17" t="str">
        <f>_xlfn.XLOOKUP(A21,ArticlesArchitecture[[#This Row],[Article ID]],ArticlesArchitecture[[#This Row],[Theme (final decision)]])</f>
        <v>Hybrid (user-centered and server-centered)</v>
      </c>
      <c r="V21" s="18" t="s">
        <v>4386</v>
      </c>
      <c r="W21" s="18" t="s">
        <v>4385</v>
      </c>
      <c r="X21" s="18" t="s">
        <v>4385</v>
      </c>
      <c r="Y21" s="18" t="s">
        <v>4388</v>
      </c>
      <c r="Z21" s="18" t="s">
        <v>4387</v>
      </c>
      <c r="AA21" s="18" t="s">
        <v>4387</v>
      </c>
      <c r="AB21" s="18" t="s">
        <v>4390</v>
      </c>
      <c r="AC21" s="18" t="s">
        <v>4389</v>
      </c>
      <c r="AD21" s="18" t="s">
        <v>4389</v>
      </c>
      <c r="AE21" s="17" t="s">
        <v>4294</v>
      </c>
      <c r="AF21" s="17" t="b">
        <v>1</v>
      </c>
      <c r="AG21" s="17" t="s">
        <v>4391</v>
      </c>
      <c r="AH21" s="17" t="s">
        <v>4393</v>
      </c>
      <c r="AI21" s="17" t="b">
        <v>1</v>
      </c>
      <c r="AJ21" s="17" t="s">
        <v>4392</v>
      </c>
      <c r="AK21" s="17" t="s">
        <v>4395</v>
      </c>
      <c r="AL21" s="17" t="b">
        <v>1</v>
      </c>
      <c r="AM21" s="17" t="s">
        <v>4394</v>
      </c>
      <c r="AN21" s="17" t="s">
        <v>4300</v>
      </c>
      <c r="AO21" s="17" t="b">
        <v>0</v>
      </c>
      <c r="AP21" s="17" t="s">
        <v>4396</v>
      </c>
      <c r="AQ21" s="17" t="s">
        <v>4302</v>
      </c>
      <c r="AR21" s="17" t="b">
        <v>0</v>
      </c>
      <c r="AS21" s="17" t="s">
        <v>312</v>
      </c>
      <c r="AT21" s="17" t="s">
        <v>4304</v>
      </c>
      <c r="AU21" s="17" t="b">
        <v>0</v>
      </c>
      <c r="AV21" s="17" t="s">
        <v>279</v>
      </c>
      <c r="AW21" s="17" t="s">
        <v>119</v>
      </c>
      <c r="AX21" s="17" t="s">
        <v>82</v>
      </c>
      <c r="AY21" s="17" t="s">
        <v>121</v>
      </c>
      <c r="AZ21" s="17" t="s">
        <v>83</v>
      </c>
      <c r="BA21" s="18" t="s">
        <v>4398</v>
      </c>
      <c r="BB21" s="18" t="s">
        <v>4397</v>
      </c>
      <c r="BC21" s="18" t="s">
        <v>4397</v>
      </c>
      <c r="BD21" s="18" t="s">
        <v>4400</v>
      </c>
      <c r="BE21" s="18" t="s">
        <v>4399</v>
      </c>
      <c r="BF21" s="18" t="s">
        <v>4399</v>
      </c>
      <c r="BG21" s="18" t="s">
        <v>4402</v>
      </c>
      <c r="BH21" s="18" t="s">
        <v>4401</v>
      </c>
    </row>
    <row r="22" spans="1:60" ht="275">
      <c r="A22" s="17" t="s">
        <v>4342</v>
      </c>
      <c r="B22" s="17" t="str">
        <f>VLOOKUP(A22,'Data Set'!A:C,2,FALSE)</f>
        <v>rayyan-218688425</v>
      </c>
      <c r="C22" s="17" t="str">
        <f>VLOOKUP(A22,'Data Set'!A:D,3,FALSE)</f>
        <v>Backward.1</v>
      </c>
      <c r="D22" s="17" t="s">
        <v>4343</v>
      </c>
      <c r="E22" s="17" t="s">
        <v>4344</v>
      </c>
      <c r="F22" s="17" t="s">
        <v>4345</v>
      </c>
      <c r="G22" s="17">
        <v>2019</v>
      </c>
      <c r="H22" s="18" t="s">
        <v>4347</v>
      </c>
      <c r="I22" s="18" t="s">
        <v>4346</v>
      </c>
      <c r="J22" s="18" t="s">
        <v>4346</v>
      </c>
      <c r="K22" s="18" t="s">
        <v>4348</v>
      </c>
      <c r="L22" s="18" t="s">
        <v>4350</v>
      </c>
      <c r="M22" s="18" t="s">
        <v>4349</v>
      </c>
      <c r="N22" s="18" t="s">
        <v>4349</v>
      </c>
      <c r="O22" s="18" t="s">
        <v>4352</v>
      </c>
      <c r="P22" s="18" t="s">
        <v>4351</v>
      </c>
      <c r="Q22" s="18" t="s">
        <v>4351</v>
      </c>
      <c r="R22" s="18" t="s">
        <v>63</v>
      </c>
      <c r="S22" s="18" t="s">
        <v>209</v>
      </c>
      <c r="T22" s="18" t="s">
        <v>63</v>
      </c>
      <c r="U22" s="17" t="str">
        <f>_xlfn.XLOOKUP(A22,ArticlesArchitecture[[#This Row],[Article ID]],ArticlesArchitecture[[#This Row],[Theme (final decision)]])</f>
        <v>Server-centered</v>
      </c>
      <c r="V22" s="18" t="s">
        <v>4354</v>
      </c>
      <c r="W22" s="18" t="s">
        <v>4353</v>
      </c>
      <c r="X22" s="18" t="s">
        <v>4353</v>
      </c>
      <c r="Y22" s="18" t="s">
        <v>4356</v>
      </c>
      <c r="Z22" s="18" t="s">
        <v>4355</v>
      </c>
      <c r="AA22" s="18" t="s">
        <v>4355</v>
      </c>
      <c r="AB22" s="18" t="s">
        <v>4358</v>
      </c>
      <c r="AC22" s="18" t="s">
        <v>4357</v>
      </c>
      <c r="AD22" s="18" t="s">
        <v>4357</v>
      </c>
      <c r="AE22" s="17" t="s">
        <v>4360</v>
      </c>
      <c r="AF22" s="17" t="b">
        <v>1</v>
      </c>
      <c r="AG22" s="17" t="s">
        <v>4359</v>
      </c>
      <c r="AH22" s="17" t="s">
        <v>4362</v>
      </c>
      <c r="AI22" s="17" t="b">
        <v>1</v>
      </c>
      <c r="AJ22" s="17" t="s">
        <v>4361</v>
      </c>
      <c r="AK22" s="17" t="s">
        <v>4364</v>
      </c>
      <c r="AL22" s="17" t="b">
        <v>1</v>
      </c>
      <c r="AM22" s="17" t="s">
        <v>4363</v>
      </c>
      <c r="AN22" s="17" t="s">
        <v>4366</v>
      </c>
      <c r="AO22" s="17" t="b">
        <v>0</v>
      </c>
      <c r="AP22" s="17" t="s">
        <v>4365</v>
      </c>
      <c r="AQ22" s="17" t="s">
        <v>4367</v>
      </c>
      <c r="AR22" s="17" t="b">
        <v>0</v>
      </c>
      <c r="AS22" s="17" t="s">
        <v>928</v>
      </c>
      <c r="AT22" s="17" t="s">
        <v>3799</v>
      </c>
      <c r="AU22" s="17" t="b">
        <v>0</v>
      </c>
      <c r="AV22" s="17" t="s">
        <v>348</v>
      </c>
      <c r="AW22" s="17" t="s">
        <v>82</v>
      </c>
      <c r="AX22" s="17" t="s">
        <v>82</v>
      </c>
      <c r="AY22" s="17" t="s">
        <v>83</v>
      </c>
      <c r="AZ22" s="17" t="s">
        <v>84</v>
      </c>
      <c r="BA22" s="18" t="s">
        <v>4369</v>
      </c>
      <c r="BB22" s="18" t="s">
        <v>4368</v>
      </c>
      <c r="BC22" s="18" t="s">
        <v>4368</v>
      </c>
      <c r="BD22" s="18" t="s">
        <v>4371</v>
      </c>
      <c r="BE22" s="18" t="s">
        <v>4370</v>
      </c>
      <c r="BF22" s="18" t="s">
        <v>4370</v>
      </c>
      <c r="BG22" s="18" t="s">
        <v>4373</v>
      </c>
      <c r="BH22" s="18" t="s">
        <v>4372</v>
      </c>
    </row>
    <row r="23" spans="1:60" ht="350">
      <c r="A23" s="17" t="s">
        <v>4311</v>
      </c>
      <c r="B23" s="17" t="str">
        <f>VLOOKUP(A23,'Data Set'!A:C,2,FALSE)</f>
        <v>rayyan-218688375</v>
      </c>
      <c r="C23" s="17" t="str">
        <f>VLOOKUP(A23,'Data Set'!A:D,3,FALSE)</f>
        <v>Backward.1</v>
      </c>
      <c r="D23" s="17" t="s">
        <v>4312</v>
      </c>
      <c r="E23" s="17" t="s">
        <v>4313</v>
      </c>
      <c r="F23" s="17" t="s">
        <v>4314</v>
      </c>
      <c r="G23" s="17">
        <v>2019</v>
      </c>
      <c r="H23" s="18" t="s">
        <v>4316</v>
      </c>
      <c r="I23" s="18" t="s">
        <v>4315</v>
      </c>
      <c r="J23" s="18" t="s">
        <v>4315</v>
      </c>
      <c r="K23" s="18" t="s">
        <v>4317</v>
      </c>
      <c r="L23" s="18" t="s">
        <v>4319</v>
      </c>
      <c r="M23" s="18" t="s">
        <v>4318</v>
      </c>
      <c r="N23" s="18" t="s">
        <v>4318</v>
      </c>
      <c r="O23" s="18" t="s">
        <v>4321</v>
      </c>
      <c r="P23" s="18" t="s">
        <v>4320</v>
      </c>
      <c r="Q23" s="18" t="s">
        <v>4320</v>
      </c>
      <c r="R23" s="18" t="s">
        <v>140</v>
      </c>
      <c r="S23" s="18" t="s">
        <v>62</v>
      </c>
      <c r="T23" s="18" t="s">
        <v>140</v>
      </c>
      <c r="U23" s="17" t="str">
        <f>_xlfn.XLOOKUP(A23,ArticlesArchitecture[[#This Row],[Article ID]],ArticlesArchitecture[[#This Row],[Theme (final decision)]])</f>
        <v>User-centered</v>
      </c>
      <c r="V23" s="18" t="s">
        <v>4323</v>
      </c>
      <c r="W23" s="18" t="s">
        <v>4322</v>
      </c>
      <c r="X23" s="18" t="s">
        <v>4322</v>
      </c>
      <c r="Y23" s="18" t="s">
        <v>4325</v>
      </c>
      <c r="Z23" s="18" t="s">
        <v>4324</v>
      </c>
      <c r="AA23" s="18" t="s">
        <v>4324</v>
      </c>
      <c r="AB23" s="18" t="s">
        <v>4327</v>
      </c>
      <c r="AC23" s="18" t="s">
        <v>4326</v>
      </c>
      <c r="AD23" s="18" t="s">
        <v>4326</v>
      </c>
      <c r="AE23" s="17" t="s">
        <v>4329</v>
      </c>
      <c r="AF23" s="17" t="b">
        <v>1</v>
      </c>
      <c r="AG23" s="17" t="s">
        <v>4328</v>
      </c>
      <c r="AH23" s="17" t="s">
        <v>4331</v>
      </c>
      <c r="AI23" s="17" t="b">
        <v>1</v>
      </c>
      <c r="AJ23" s="17" t="s">
        <v>4330</v>
      </c>
      <c r="AK23" s="17" t="s">
        <v>4332</v>
      </c>
      <c r="AL23" s="17" t="b">
        <v>0</v>
      </c>
      <c r="AM23" s="17" t="s">
        <v>581</v>
      </c>
      <c r="AN23" s="17" t="s">
        <v>4334</v>
      </c>
      <c r="AO23" s="17" t="b">
        <v>0</v>
      </c>
      <c r="AP23" s="17" t="s">
        <v>4333</v>
      </c>
      <c r="AQ23" s="17" t="s">
        <v>79</v>
      </c>
      <c r="AR23" s="17" t="b">
        <v>0</v>
      </c>
      <c r="AS23" s="17" t="s">
        <v>4335</v>
      </c>
      <c r="AT23" s="17" t="s">
        <v>81</v>
      </c>
      <c r="AU23" s="17" t="b">
        <v>0</v>
      </c>
      <c r="AV23" s="17" t="s">
        <v>4336</v>
      </c>
      <c r="AW23" s="17" t="s">
        <v>82</v>
      </c>
      <c r="AX23" s="17" t="s">
        <v>589</v>
      </c>
      <c r="AY23" s="17" t="s">
        <v>84</v>
      </c>
      <c r="AZ23" s="17" t="s">
        <v>590</v>
      </c>
      <c r="BA23" s="18" t="s">
        <v>4338</v>
      </c>
      <c r="BB23" s="18" t="s">
        <v>4337</v>
      </c>
      <c r="BC23" s="18" t="s">
        <v>4337</v>
      </c>
      <c r="BD23" s="18" t="s">
        <v>4340</v>
      </c>
      <c r="BE23" s="18" t="s">
        <v>4339</v>
      </c>
      <c r="BF23" s="18" t="s">
        <v>4339</v>
      </c>
      <c r="BG23" s="18" t="s">
        <v>4341</v>
      </c>
      <c r="BH23" s="18"/>
    </row>
    <row r="24" spans="1:60" ht="312.5">
      <c r="A24" s="17" t="s">
        <v>4276</v>
      </c>
      <c r="B24" s="17" t="str">
        <f>VLOOKUP(A24,'Data Set'!A:C,2,FALSE)</f>
        <v>rayyan-218688318</v>
      </c>
      <c r="C24" s="17" t="str">
        <f>VLOOKUP(A24,'Data Set'!A:D,3,FALSE)</f>
        <v>Backward.1</v>
      </c>
      <c r="D24" s="17" t="s">
        <v>4277</v>
      </c>
      <c r="E24" s="17" t="s">
        <v>4278</v>
      </c>
      <c r="F24" s="17" t="s">
        <v>4279</v>
      </c>
      <c r="G24" s="17">
        <v>2019</v>
      </c>
      <c r="H24" s="18" t="s">
        <v>4281</v>
      </c>
      <c r="I24" s="18" t="s">
        <v>4280</v>
      </c>
      <c r="J24" s="18" t="s">
        <v>4280</v>
      </c>
      <c r="K24" s="18" t="s">
        <v>4282</v>
      </c>
      <c r="L24" s="18" t="s">
        <v>4284</v>
      </c>
      <c r="M24" s="18" t="s">
        <v>4283</v>
      </c>
      <c r="N24" s="18" t="s">
        <v>4283</v>
      </c>
      <c r="O24" s="18" t="s">
        <v>4286</v>
      </c>
      <c r="P24" s="18" t="s">
        <v>4285</v>
      </c>
      <c r="Q24" s="18" t="s">
        <v>4285</v>
      </c>
      <c r="R24" s="18" t="s">
        <v>63</v>
      </c>
      <c r="S24" s="18" t="s">
        <v>62</v>
      </c>
      <c r="T24" s="18" t="s">
        <v>63</v>
      </c>
      <c r="U24" s="17" t="str">
        <f>_xlfn.XLOOKUP(A24,ArticlesArchitecture[[#This Row],[Article ID]],ArticlesArchitecture[[#This Row],[Theme (final decision)]])</f>
        <v>Hybrid (user-centered and server-centered)</v>
      </c>
      <c r="V24" s="18" t="s">
        <v>4288</v>
      </c>
      <c r="W24" s="18" t="s">
        <v>4287</v>
      </c>
      <c r="X24" s="18" t="s">
        <v>4287</v>
      </c>
      <c r="Y24" s="18" t="s">
        <v>4290</v>
      </c>
      <c r="Z24" s="18" t="s">
        <v>4289</v>
      </c>
      <c r="AA24" s="18" t="s">
        <v>4289</v>
      </c>
      <c r="AB24" s="18" t="s">
        <v>4292</v>
      </c>
      <c r="AC24" s="18" t="s">
        <v>4291</v>
      </c>
      <c r="AD24" s="18" t="s">
        <v>4291</v>
      </c>
      <c r="AE24" s="17" t="s">
        <v>4294</v>
      </c>
      <c r="AF24" s="17" t="b">
        <v>1</v>
      </c>
      <c r="AG24" s="17" t="s">
        <v>4293</v>
      </c>
      <c r="AH24" s="17" t="s">
        <v>4296</v>
      </c>
      <c r="AI24" s="17" t="b">
        <v>1</v>
      </c>
      <c r="AJ24" s="17" t="s">
        <v>4295</v>
      </c>
      <c r="AK24" s="17" t="s">
        <v>4298</v>
      </c>
      <c r="AL24" s="17" t="b">
        <v>1</v>
      </c>
      <c r="AM24" s="17" t="s">
        <v>4297</v>
      </c>
      <c r="AN24" s="17" t="s">
        <v>4300</v>
      </c>
      <c r="AO24" s="17" t="b">
        <v>0</v>
      </c>
      <c r="AP24" s="17" t="s">
        <v>4299</v>
      </c>
      <c r="AQ24" s="17" t="s">
        <v>4302</v>
      </c>
      <c r="AR24" s="17" t="b">
        <v>0</v>
      </c>
      <c r="AS24" s="17" t="s">
        <v>4301</v>
      </c>
      <c r="AT24" s="17" t="s">
        <v>4304</v>
      </c>
      <c r="AU24" s="17" t="b">
        <v>0</v>
      </c>
      <c r="AV24" s="17" t="s">
        <v>4303</v>
      </c>
      <c r="AW24" s="17" t="s">
        <v>119</v>
      </c>
      <c r="AX24" s="17" t="s">
        <v>82</v>
      </c>
      <c r="AY24" s="17" t="s">
        <v>121</v>
      </c>
      <c r="AZ24" s="17" t="s">
        <v>120</v>
      </c>
      <c r="BA24" s="18" t="s">
        <v>4306</v>
      </c>
      <c r="BB24" s="18" t="s">
        <v>4305</v>
      </c>
      <c r="BC24" s="18" t="s">
        <v>4305</v>
      </c>
      <c r="BD24" s="18" t="s">
        <v>4308</v>
      </c>
      <c r="BE24" s="18" t="s">
        <v>4307</v>
      </c>
      <c r="BF24" s="18" t="s">
        <v>4307</v>
      </c>
      <c r="BG24" s="18" t="s">
        <v>4310</v>
      </c>
      <c r="BH24" s="18" t="s">
        <v>4309</v>
      </c>
    </row>
    <row r="25" spans="1:60" ht="287.5">
      <c r="A25" s="17" t="s">
        <v>4246</v>
      </c>
      <c r="B25" s="17" t="str">
        <f>VLOOKUP(A25,'Data Set'!A:C,2,FALSE)</f>
        <v>rayyan-218688172</v>
      </c>
      <c r="C25" s="17" t="str">
        <f>VLOOKUP(A25,'Data Set'!A:D,3,FALSE)</f>
        <v>Backward.1</v>
      </c>
      <c r="D25" s="17" t="s">
        <v>4247</v>
      </c>
      <c r="E25" s="17" t="s">
        <v>4248</v>
      </c>
      <c r="F25" s="17" t="s">
        <v>4249</v>
      </c>
      <c r="G25" s="17">
        <v>2019</v>
      </c>
      <c r="H25" s="18" t="s">
        <v>4251</v>
      </c>
      <c r="I25" s="18" t="s">
        <v>4250</v>
      </c>
      <c r="J25" s="18" t="s">
        <v>4250</v>
      </c>
      <c r="K25" s="18" t="s">
        <v>4252</v>
      </c>
      <c r="L25" s="18" t="s">
        <v>4254</v>
      </c>
      <c r="M25" s="18" t="s">
        <v>4253</v>
      </c>
      <c r="N25" s="18" t="s">
        <v>4253</v>
      </c>
      <c r="O25" s="18" t="s">
        <v>3783</v>
      </c>
      <c r="P25" s="18" t="s">
        <v>4255</v>
      </c>
      <c r="Q25" s="18" t="s">
        <v>4255</v>
      </c>
      <c r="R25" s="18" t="s">
        <v>140</v>
      </c>
      <c r="S25" s="18" t="s">
        <v>62</v>
      </c>
      <c r="T25" s="18" t="s">
        <v>140</v>
      </c>
      <c r="U25" s="17" t="str">
        <f>_xlfn.XLOOKUP(A25,ArticlesArchitecture[[#This Row],[Article ID]],ArticlesArchitecture[[#This Row],[Theme (final decision)]])</f>
        <v>User-centered</v>
      </c>
      <c r="V25" s="18" t="s">
        <v>4257</v>
      </c>
      <c r="W25" s="18" t="s">
        <v>4256</v>
      </c>
      <c r="X25" s="18" t="s">
        <v>4256</v>
      </c>
      <c r="Y25" s="18" t="s">
        <v>4259</v>
      </c>
      <c r="Z25" s="18" t="s">
        <v>4258</v>
      </c>
      <c r="AA25" s="18" t="s">
        <v>4258</v>
      </c>
      <c r="AB25" s="18" t="s">
        <v>4261</v>
      </c>
      <c r="AC25" s="18" t="s">
        <v>4260</v>
      </c>
      <c r="AD25" s="18" t="s">
        <v>4260</v>
      </c>
      <c r="AE25" s="17" t="s">
        <v>4263</v>
      </c>
      <c r="AF25" s="17" t="b">
        <v>1</v>
      </c>
      <c r="AG25" s="17" t="s">
        <v>4262</v>
      </c>
      <c r="AH25" s="17" t="s">
        <v>4265</v>
      </c>
      <c r="AI25" s="17" t="b">
        <v>1</v>
      </c>
      <c r="AJ25" s="17" t="s">
        <v>4264</v>
      </c>
      <c r="AK25" s="17" t="s">
        <v>4267</v>
      </c>
      <c r="AL25" s="17" t="b">
        <v>1</v>
      </c>
      <c r="AM25" s="17" t="s">
        <v>4266</v>
      </c>
      <c r="AN25" s="17" t="s">
        <v>3688</v>
      </c>
      <c r="AO25" s="17" t="b">
        <v>0</v>
      </c>
      <c r="AP25" s="17" t="s">
        <v>4268</v>
      </c>
      <c r="AQ25" s="17" t="s">
        <v>3912</v>
      </c>
      <c r="AR25" s="17" t="b">
        <v>0</v>
      </c>
      <c r="AS25" s="17" t="s">
        <v>155</v>
      </c>
      <c r="AT25" s="17" t="s">
        <v>3913</v>
      </c>
      <c r="AU25" s="17" t="b">
        <v>0</v>
      </c>
      <c r="AV25" s="17" t="s">
        <v>4269</v>
      </c>
      <c r="AW25" s="17" t="s">
        <v>82</v>
      </c>
      <c r="AX25" s="17" t="s">
        <v>82</v>
      </c>
      <c r="AY25" s="17" t="s">
        <v>121</v>
      </c>
      <c r="AZ25" s="17" t="s">
        <v>83</v>
      </c>
      <c r="BA25" s="18" t="s">
        <v>4271</v>
      </c>
      <c r="BB25" s="18" t="s">
        <v>4270</v>
      </c>
      <c r="BC25" s="18" t="s">
        <v>4270</v>
      </c>
      <c r="BD25" s="18" t="s">
        <v>4273</v>
      </c>
      <c r="BE25" s="18" t="s">
        <v>4272</v>
      </c>
      <c r="BF25" s="18" t="s">
        <v>4272</v>
      </c>
      <c r="BG25" s="18" t="s">
        <v>4275</v>
      </c>
      <c r="BH25" s="18" t="s">
        <v>4274</v>
      </c>
    </row>
    <row r="26" spans="1:60" ht="325">
      <c r="A26" s="17" t="s">
        <v>4228</v>
      </c>
      <c r="B26" s="17" t="str">
        <f>VLOOKUP(A26,'Data Set'!A:C,2,FALSE)</f>
        <v>rayyan-218688137</v>
      </c>
      <c r="C26" s="17" t="str">
        <f>VLOOKUP(A26,'Data Set'!A:D,3,FALSE)</f>
        <v>Backward.1</v>
      </c>
      <c r="D26" s="17" t="s">
        <v>4229</v>
      </c>
      <c r="E26" s="17" t="s">
        <v>4230</v>
      </c>
      <c r="F26" s="17" t="s">
        <v>4231</v>
      </c>
      <c r="G26" s="17">
        <v>2020</v>
      </c>
      <c r="H26" s="18" t="s">
        <v>38790</v>
      </c>
      <c r="I26" s="18" t="s">
        <v>4232</v>
      </c>
      <c r="J26" s="18" t="s">
        <v>4232</v>
      </c>
      <c r="K26" s="18" t="s">
        <v>38791</v>
      </c>
      <c r="L26" s="18" t="s">
        <v>38792</v>
      </c>
      <c r="M26" s="18" t="s">
        <v>4233</v>
      </c>
      <c r="N26" s="18" t="s">
        <v>4233</v>
      </c>
      <c r="O26" s="18" t="s">
        <v>38842</v>
      </c>
      <c r="P26" s="18" t="s">
        <v>4234</v>
      </c>
      <c r="Q26" s="18" t="s">
        <v>4234</v>
      </c>
      <c r="R26" s="18" t="s">
        <v>63</v>
      </c>
      <c r="S26" s="18" t="s">
        <v>209</v>
      </c>
      <c r="T26" s="18" t="s">
        <v>63</v>
      </c>
      <c r="U26" s="17" t="str">
        <f>_xlfn.XLOOKUP(A26,ArticlesArchitecture[[#This Row],[Article ID]],ArticlesArchitecture[[#This Row],[Theme (final decision)]])</f>
        <v>Server-centered</v>
      </c>
      <c r="V26" s="18" t="s">
        <v>38793</v>
      </c>
      <c r="W26" s="18" t="s">
        <v>4235</v>
      </c>
      <c r="X26" s="18" t="s">
        <v>4235</v>
      </c>
      <c r="Y26" s="18" t="s">
        <v>38794</v>
      </c>
      <c r="Z26" s="18" t="s">
        <v>4236</v>
      </c>
      <c r="AA26" s="18" t="s">
        <v>4236</v>
      </c>
      <c r="AB26" s="18" t="s">
        <v>38795</v>
      </c>
      <c r="AC26" s="18" t="s">
        <v>4237</v>
      </c>
      <c r="AD26" s="18" t="s">
        <v>4237</v>
      </c>
      <c r="AE26" s="17" t="s">
        <v>38796</v>
      </c>
      <c r="AF26" s="17" t="b">
        <v>1</v>
      </c>
      <c r="AG26" s="17" t="s">
        <v>4238</v>
      </c>
      <c r="AH26" s="17" t="s">
        <v>38797</v>
      </c>
      <c r="AI26" s="17" t="b">
        <v>1</v>
      </c>
      <c r="AJ26" s="17" t="s">
        <v>4239</v>
      </c>
      <c r="AK26" s="17" t="s">
        <v>38798</v>
      </c>
      <c r="AL26" s="17" t="b">
        <v>1</v>
      </c>
      <c r="AM26" s="17" t="s">
        <v>4240</v>
      </c>
      <c r="AN26" s="17" t="s">
        <v>77</v>
      </c>
      <c r="AO26" s="17" t="b">
        <v>0</v>
      </c>
      <c r="AP26" s="17" t="s">
        <v>4241</v>
      </c>
      <c r="AQ26" s="17" t="s">
        <v>38761</v>
      </c>
      <c r="AR26" s="17" t="b">
        <v>0</v>
      </c>
      <c r="AS26" s="17" t="s">
        <v>4242</v>
      </c>
      <c r="AT26" s="17" t="s">
        <v>38762</v>
      </c>
      <c r="AU26" s="17" t="b">
        <v>0</v>
      </c>
      <c r="AV26" s="17" t="s">
        <v>1276</v>
      </c>
      <c r="AW26" s="17" t="s">
        <v>119</v>
      </c>
      <c r="AX26" s="17" t="s">
        <v>82</v>
      </c>
      <c r="AY26" s="17" t="s">
        <v>83</v>
      </c>
      <c r="AZ26" s="17" t="s">
        <v>83</v>
      </c>
      <c r="BA26" s="18" t="s">
        <v>38799</v>
      </c>
      <c r="BB26" s="18" t="s">
        <v>4243</v>
      </c>
      <c r="BC26" s="18" t="s">
        <v>4243</v>
      </c>
      <c r="BD26" s="18" t="s">
        <v>38800</v>
      </c>
      <c r="BE26" s="18" t="s">
        <v>4244</v>
      </c>
      <c r="BF26" s="18" t="s">
        <v>4244</v>
      </c>
      <c r="BG26" s="18" t="s">
        <v>38801</v>
      </c>
      <c r="BH26" s="18" t="s">
        <v>4245</v>
      </c>
    </row>
    <row r="27" spans="1:60" ht="350">
      <c r="A27" s="17" t="s">
        <v>4199</v>
      </c>
      <c r="B27" s="17" t="str">
        <f>VLOOKUP(A27,'Data Set'!A:C,2,FALSE)</f>
        <v>rayyan-218688174</v>
      </c>
      <c r="C27" s="17" t="str">
        <f>VLOOKUP(A27,'Data Set'!A:D,3,FALSE)</f>
        <v>Backward.1</v>
      </c>
      <c r="D27" s="17" t="s">
        <v>4200</v>
      </c>
      <c r="E27" s="17" t="s">
        <v>4201</v>
      </c>
      <c r="F27" s="17" t="s">
        <v>4202</v>
      </c>
      <c r="G27" s="17">
        <v>2020</v>
      </c>
      <c r="H27" s="18" t="s">
        <v>4204</v>
      </c>
      <c r="I27" s="18" t="s">
        <v>4203</v>
      </c>
      <c r="J27" s="18" t="s">
        <v>4203</v>
      </c>
      <c r="K27" s="18" t="s">
        <v>4205</v>
      </c>
      <c r="L27" s="18" t="s">
        <v>4207</v>
      </c>
      <c r="M27" s="18" t="s">
        <v>4206</v>
      </c>
      <c r="N27" s="18" t="s">
        <v>4206</v>
      </c>
      <c r="O27" s="18" t="s">
        <v>436</v>
      </c>
      <c r="P27" s="18" t="s">
        <v>4208</v>
      </c>
      <c r="Q27" s="18" t="s">
        <v>4208</v>
      </c>
      <c r="R27" s="18" t="s">
        <v>140</v>
      </c>
      <c r="S27" s="18" t="s">
        <v>62</v>
      </c>
      <c r="T27" s="18" t="s">
        <v>140</v>
      </c>
      <c r="U27" s="17" t="str">
        <f>_xlfn.XLOOKUP(A27,ArticlesArchitecture[[#This Row],[Article ID]],ArticlesArchitecture[[#This Row],[Theme (final decision)]])</f>
        <v>User-centered</v>
      </c>
      <c r="V27" s="18" t="s">
        <v>4210</v>
      </c>
      <c r="W27" s="18" t="s">
        <v>4209</v>
      </c>
      <c r="X27" s="18" t="s">
        <v>4209</v>
      </c>
      <c r="Y27" s="18" t="s">
        <v>4212</v>
      </c>
      <c r="Z27" s="18" t="s">
        <v>4211</v>
      </c>
      <c r="AA27" s="18" t="s">
        <v>4211</v>
      </c>
      <c r="AB27" s="18" t="s">
        <v>4214</v>
      </c>
      <c r="AC27" s="18" t="s">
        <v>4213</v>
      </c>
      <c r="AD27" s="18" t="s">
        <v>4213</v>
      </c>
      <c r="AE27" s="17" t="s">
        <v>4216</v>
      </c>
      <c r="AF27" s="17" t="b">
        <v>1</v>
      </c>
      <c r="AG27" s="17" t="s">
        <v>4215</v>
      </c>
      <c r="AH27" s="17" t="s">
        <v>4218</v>
      </c>
      <c r="AI27" s="17" t="b">
        <v>1</v>
      </c>
      <c r="AJ27" s="17" t="s">
        <v>4217</v>
      </c>
      <c r="AK27" s="17" t="s">
        <v>4220</v>
      </c>
      <c r="AL27" s="17" t="b">
        <v>1</v>
      </c>
      <c r="AM27" s="17" t="s">
        <v>4219</v>
      </c>
      <c r="AN27" s="17" t="s">
        <v>4126</v>
      </c>
      <c r="AO27" s="17" t="b">
        <v>0</v>
      </c>
      <c r="AP27" s="17" t="s">
        <v>2159</v>
      </c>
      <c r="AQ27" s="17" t="s">
        <v>4128</v>
      </c>
      <c r="AR27" s="17" t="b">
        <v>0</v>
      </c>
      <c r="AS27" s="17" t="s">
        <v>155</v>
      </c>
      <c r="AT27" s="17" t="s">
        <v>4130</v>
      </c>
      <c r="AU27" s="17" t="b">
        <v>0</v>
      </c>
      <c r="AV27" s="17" t="s">
        <v>4221</v>
      </c>
      <c r="AW27" s="17" t="s">
        <v>119</v>
      </c>
      <c r="AX27" s="17" t="s">
        <v>82</v>
      </c>
      <c r="AY27" s="17" t="s">
        <v>121</v>
      </c>
      <c r="AZ27" s="17" t="s">
        <v>120</v>
      </c>
      <c r="BA27" s="18" t="s">
        <v>4223</v>
      </c>
      <c r="BB27" s="18" t="s">
        <v>4222</v>
      </c>
      <c r="BC27" s="18" t="s">
        <v>4222</v>
      </c>
      <c r="BD27" s="18" t="s">
        <v>4225</v>
      </c>
      <c r="BE27" s="18" t="s">
        <v>4224</v>
      </c>
      <c r="BF27" s="18" t="s">
        <v>4224</v>
      </c>
      <c r="BG27" s="18" t="s">
        <v>4227</v>
      </c>
      <c r="BH27" s="18" t="s">
        <v>4226</v>
      </c>
    </row>
    <row r="28" spans="1:60" ht="287.5">
      <c r="A28" s="17" t="s">
        <v>4166</v>
      </c>
      <c r="B28" s="17" t="str">
        <f>VLOOKUP(A28,'Data Set'!A:C,2,FALSE)</f>
        <v>rayyan-172028643</v>
      </c>
      <c r="C28" s="17">
        <f>VLOOKUP(A28,'Data Set'!A:D,3,FALSE)</f>
        <v>0</v>
      </c>
      <c r="D28" s="17" t="s">
        <v>4167</v>
      </c>
      <c r="E28" s="17" t="s">
        <v>4168</v>
      </c>
      <c r="F28" s="17" t="s">
        <v>4169</v>
      </c>
      <c r="G28" s="17">
        <v>2020</v>
      </c>
      <c r="H28" s="18" t="s">
        <v>4171</v>
      </c>
      <c r="I28" s="18" t="s">
        <v>4170</v>
      </c>
      <c r="J28" s="18" t="s">
        <v>4170</v>
      </c>
      <c r="K28" s="18" t="s">
        <v>4172</v>
      </c>
      <c r="L28" s="18" t="s">
        <v>4174</v>
      </c>
      <c r="M28" s="18" t="s">
        <v>4173</v>
      </c>
      <c r="N28" s="18" t="s">
        <v>4173</v>
      </c>
      <c r="O28" s="18" t="s">
        <v>4176</v>
      </c>
      <c r="P28" s="18" t="s">
        <v>4175</v>
      </c>
      <c r="Q28" s="18" t="s">
        <v>4175</v>
      </c>
      <c r="R28" s="18" t="s">
        <v>63</v>
      </c>
      <c r="S28" s="18" t="s">
        <v>62</v>
      </c>
      <c r="T28" s="18" t="s">
        <v>63</v>
      </c>
      <c r="U28" s="17" t="str">
        <f>_xlfn.XLOOKUP(A28,ArticlesArchitecture[[#This Row],[Article ID]],ArticlesArchitecture[[#This Row],[Theme (final decision)]])</f>
        <v>Server-centered</v>
      </c>
      <c r="V28" s="18" t="s">
        <v>4178</v>
      </c>
      <c r="W28" s="18" t="s">
        <v>4177</v>
      </c>
      <c r="X28" s="18" t="s">
        <v>4177</v>
      </c>
      <c r="Y28" s="18" t="s">
        <v>4180</v>
      </c>
      <c r="Z28" s="18" t="s">
        <v>4179</v>
      </c>
      <c r="AA28" s="18" t="s">
        <v>4179</v>
      </c>
      <c r="AB28" s="18" t="s">
        <v>4182</v>
      </c>
      <c r="AC28" s="18" t="s">
        <v>4181</v>
      </c>
      <c r="AD28" s="18" t="s">
        <v>4181</v>
      </c>
      <c r="AE28" s="17" t="s">
        <v>4184</v>
      </c>
      <c r="AF28" s="17" t="b">
        <v>1</v>
      </c>
      <c r="AG28" s="17" t="s">
        <v>4183</v>
      </c>
      <c r="AH28" s="17" t="s">
        <v>4186</v>
      </c>
      <c r="AI28" s="17" t="b">
        <v>1</v>
      </c>
      <c r="AJ28" s="17" t="s">
        <v>4185</v>
      </c>
      <c r="AK28" s="17" t="s">
        <v>4188</v>
      </c>
      <c r="AL28" s="17" t="b">
        <v>1</v>
      </c>
      <c r="AM28" s="17" t="s">
        <v>4187</v>
      </c>
      <c r="AN28" s="17" t="s">
        <v>1097</v>
      </c>
      <c r="AO28" s="17" t="b">
        <v>0</v>
      </c>
      <c r="AP28" s="17" t="s">
        <v>1028</v>
      </c>
      <c r="AQ28" s="17" t="s">
        <v>4190</v>
      </c>
      <c r="AR28" s="17" t="b">
        <v>0</v>
      </c>
      <c r="AS28" s="17" t="s">
        <v>4189</v>
      </c>
      <c r="AT28" s="17" t="s">
        <v>4192</v>
      </c>
      <c r="AU28" s="17" t="b">
        <v>0</v>
      </c>
      <c r="AV28" s="17" t="s">
        <v>4191</v>
      </c>
      <c r="AW28" s="17" t="s">
        <v>119</v>
      </c>
      <c r="AX28" s="17" t="s">
        <v>82</v>
      </c>
      <c r="AY28" s="17" t="s">
        <v>121</v>
      </c>
      <c r="AZ28" s="17" t="s">
        <v>120</v>
      </c>
      <c r="BA28" s="18" t="s">
        <v>4194</v>
      </c>
      <c r="BB28" s="18" t="s">
        <v>4193</v>
      </c>
      <c r="BC28" s="18" t="s">
        <v>4193</v>
      </c>
      <c r="BD28" s="18" t="s">
        <v>4196</v>
      </c>
      <c r="BE28" s="18" t="s">
        <v>4195</v>
      </c>
      <c r="BF28" s="18" t="s">
        <v>4195</v>
      </c>
      <c r="BG28" s="18" t="s">
        <v>4198</v>
      </c>
      <c r="BH28" s="18" t="s">
        <v>4197</v>
      </c>
    </row>
    <row r="29" spans="1:60" ht="275">
      <c r="A29" s="17" t="s">
        <v>4137</v>
      </c>
      <c r="B29" s="17" t="str">
        <f>VLOOKUP(A29,'Data Set'!A:C,2,FALSE)</f>
        <v>rayyan-218688112</v>
      </c>
      <c r="C29" s="17" t="str">
        <f>VLOOKUP(A29,'Data Set'!A:D,3,FALSE)</f>
        <v>Backward.1</v>
      </c>
      <c r="D29" s="17" t="s">
        <v>4138</v>
      </c>
      <c r="E29" s="17" t="s">
        <v>4139</v>
      </c>
      <c r="F29" s="17" t="s">
        <v>4140</v>
      </c>
      <c r="G29" s="17">
        <v>2020</v>
      </c>
      <c r="H29" s="18" t="s">
        <v>4142</v>
      </c>
      <c r="I29" s="18" t="s">
        <v>4141</v>
      </c>
      <c r="J29" s="18" t="s">
        <v>4141</v>
      </c>
      <c r="K29" s="18" t="s">
        <v>4143</v>
      </c>
      <c r="L29" s="18" t="s">
        <v>4145</v>
      </c>
      <c r="M29" s="18" t="s">
        <v>4144</v>
      </c>
      <c r="N29" s="18" t="s">
        <v>4144</v>
      </c>
      <c r="O29" s="18" t="s">
        <v>4147</v>
      </c>
      <c r="P29" s="18" t="s">
        <v>4146</v>
      </c>
      <c r="Q29" s="18" t="s">
        <v>4146</v>
      </c>
      <c r="R29" s="18" t="s">
        <v>63</v>
      </c>
      <c r="S29" s="18" t="s">
        <v>62</v>
      </c>
      <c r="T29" s="18" t="s">
        <v>63</v>
      </c>
      <c r="U29" s="17" t="str">
        <f>_xlfn.XLOOKUP(A29,ArticlesArchitecture[[#This Row],[Article ID]],ArticlesArchitecture[[#This Row],[Theme (final decision)]])</f>
        <v>Hybrid (user-centered and server-centered)</v>
      </c>
      <c r="V29" s="18" t="s">
        <v>4149</v>
      </c>
      <c r="W29" s="18" t="s">
        <v>4148</v>
      </c>
      <c r="X29" s="18" t="s">
        <v>4148</v>
      </c>
      <c r="Y29" s="18" t="s">
        <v>4151</v>
      </c>
      <c r="Z29" s="18" t="s">
        <v>4150</v>
      </c>
      <c r="AA29" s="18" t="s">
        <v>4150</v>
      </c>
      <c r="AB29" s="18" t="s">
        <v>4153</v>
      </c>
      <c r="AC29" s="18" t="s">
        <v>4152</v>
      </c>
      <c r="AD29" s="18" t="s">
        <v>4152</v>
      </c>
      <c r="AE29" s="17" t="s">
        <v>3682</v>
      </c>
      <c r="AF29" s="17" t="b">
        <v>1</v>
      </c>
      <c r="AG29" s="17" t="s">
        <v>4154</v>
      </c>
      <c r="AH29" s="17" t="s">
        <v>4156</v>
      </c>
      <c r="AI29" s="17" t="b">
        <v>1</v>
      </c>
      <c r="AJ29" s="17" t="s">
        <v>4155</v>
      </c>
      <c r="AK29" s="17" t="s">
        <v>4158</v>
      </c>
      <c r="AL29" s="17" t="b">
        <v>1</v>
      </c>
      <c r="AM29" s="17" t="s">
        <v>4157</v>
      </c>
      <c r="AN29" s="17" t="s">
        <v>3688</v>
      </c>
      <c r="AO29" s="17" t="b">
        <v>0</v>
      </c>
      <c r="AP29" s="17" t="s">
        <v>4159</v>
      </c>
      <c r="AQ29" s="17" t="s">
        <v>3690</v>
      </c>
      <c r="AR29" s="17" t="b">
        <v>0</v>
      </c>
      <c r="AS29" s="17" t="s">
        <v>115</v>
      </c>
      <c r="AT29" s="17" t="s">
        <v>3334</v>
      </c>
      <c r="AU29" s="17" t="b">
        <v>0</v>
      </c>
      <c r="AV29" s="17" t="s">
        <v>418</v>
      </c>
      <c r="AW29" s="17" t="s">
        <v>82</v>
      </c>
      <c r="AX29" s="17" t="s">
        <v>82</v>
      </c>
      <c r="AY29" s="17" t="s">
        <v>121</v>
      </c>
      <c r="AZ29" s="17" t="s">
        <v>83</v>
      </c>
      <c r="BA29" s="18" t="s">
        <v>4161</v>
      </c>
      <c r="BB29" s="18" t="s">
        <v>4160</v>
      </c>
      <c r="BC29" s="18" t="s">
        <v>4160</v>
      </c>
      <c r="BD29" s="18" t="s">
        <v>4163</v>
      </c>
      <c r="BE29" s="18" t="s">
        <v>4162</v>
      </c>
      <c r="BF29" s="18" t="s">
        <v>4162</v>
      </c>
      <c r="BG29" s="18" t="s">
        <v>4165</v>
      </c>
      <c r="BH29" s="18" t="s">
        <v>4164</v>
      </c>
    </row>
    <row r="30" spans="1:60" ht="262.5">
      <c r="A30" s="17" t="s">
        <v>4103</v>
      </c>
      <c r="B30" s="17" t="str">
        <f>VLOOKUP(A30,'Data Set'!A:C,2,FALSE)</f>
        <v>rayyan-172028743</v>
      </c>
      <c r="C30" s="17">
        <f>VLOOKUP(A30,'Data Set'!A:D,3,FALSE)</f>
        <v>0</v>
      </c>
      <c r="D30" s="17" t="s">
        <v>4104</v>
      </c>
      <c r="E30" s="17" t="s">
        <v>4105</v>
      </c>
      <c r="F30" s="17" t="s">
        <v>4106</v>
      </c>
      <c r="G30" s="17">
        <v>2020</v>
      </c>
      <c r="H30" s="18" t="s">
        <v>4108</v>
      </c>
      <c r="I30" s="18" t="s">
        <v>4107</v>
      </c>
      <c r="J30" s="18" t="s">
        <v>4107</v>
      </c>
      <c r="K30" s="18" t="s">
        <v>4109</v>
      </c>
      <c r="L30" s="18" t="s">
        <v>4111</v>
      </c>
      <c r="M30" s="18" t="s">
        <v>4110</v>
      </c>
      <c r="N30" s="18" t="s">
        <v>4110</v>
      </c>
      <c r="O30" s="18" t="s">
        <v>4113</v>
      </c>
      <c r="P30" s="18" t="s">
        <v>4112</v>
      </c>
      <c r="Q30" s="18" t="s">
        <v>4112</v>
      </c>
      <c r="R30" s="18" t="s">
        <v>140</v>
      </c>
      <c r="S30" s="18" t="s">
        <v>209</v>
      </c>
      <c r="T30" s="18" t="s">
        <v>63</v>
      </c>
      <c r="U30" s="17" t="str">
        <f>_xlfn.XLOOKUP(A30,ArticlesArchitecture[[#This Row],[Article ID]],ArticlesArchitecture[[#This Row],[Theme (final decision)]])</f>
        <v>Server-centered</v>
      </c>
      <c r="V30" s="18" t="s">
        <v>4115</v>
      </c>
      <c r="W30" s="18" t="s">
        <v>4114</v>
      </c>
      <c r="X30" s="18" t="s">
        <v>4114</v>
      </c>
      <c r="Y30" s="18" t="s">
        <v>4117</v>
      </c>
      <c r="Z30" s="18" t="s">
        <v>4116</v>
      </c>
      <c r="AA30" s="18" t="s">
        <v>4116</v>
      </c>
      <c r="AB30" s="18" t="s">
        <v>4119</v>
      </c>
      <c r="AC30" s="18" t="s">
        <v>4118</v>
      </c>
      <c r="AD30" s="18" t="s">
        <v>4118</v>
      </c>
      <c r="AE30" s="17" t="s">
        <v>4121</v>
      </c>
      <c r="AF30" s="17" t="b">
        <v>0</v>
      </c>
      <c r="AG30" s="17" t="s">
        <v>4120</v>
      </c>
      <c r="AH30" s="17" t="s">
        <v>4123</v>
      </c>
      <c r="AI30" s="17" t="b">
        <v>1</v>
      </c>
      <c r="AJ30" s="17" t="s">
        <v>4122</v>
      </c>
      <c r="AK30" s="17" t="s">
        <v>4125</v>
      </c>
      <c r="AL30" s="17" t="b">
        <v>0</v>
      </c>
      <c r="AM30" s="17" t="s">
        <v>4124</v>
      </c>
      <c r="AN30" s="17" t="s">
        <v>4126</v>
      </c>
      <c r="AO30" s="17" t="b">
        <v>0</v>
      </c>
      <c r="AP30" s="17" t="s">
        <v>2632</v>
      </c>
      <c r="AQ30" s="17" t="s">
        <v>4128</v>
      </c>
      <c r="AR30" s="17" t="b">
        <v>1</v>
      </c>
      <c r="AS30" s="17" t="s">
        <v>4127</v>
      </c>
      <c r="AT30" s="17" t="s">
        <v>4130</v>
      </c>
      <c r="AU30" s="17" t="b">
        <v>0</v>
      </c>
      <c r="AV30" s="17" t="s">
        <v>4129</v>
      </c>
      <c r="AW30" s="17" t="s">
        <v>589</v>
      </c>
      <c r="AX30" s="17" t="s">
        <v>2367</v>
      </c>
      <c r="AY30" s="17" t="s">
        <v>590</v>
      </c>
      <c r="AZ30" s="17" t="s">
        <v>590</v>
      </c>
      <c r="BA30" s="18" t="s">
        <v>4132</v>
      </c>
      <c r="BB30" s="18" t="s">
        <v>4131</v>
      </c>
      <c r="BC30" s="18" t="s">
        <v>4131</v>
      </c>
      <c r="BD30" s="18" t="s">
        <v>4134</v>
      </c>
      <c r="BE30" s="18" t="s">
        <v>4133</v>
      </c>
      <c r="BF30" s="18" t="s">
        <v>4133</v>
      </c>
      <c r="BG30" s="18" t="s">
        <v>4136</v>
      </c>
      <c r="BH30" s="18" t="s">
        <v>4135</v>
      </c>
    </row>
    <row r="31" spans="1:60" ht="312.5">
      <c r="A31" s="17" t="s">
        <v>4071</v>
      </c>
      <c r="B31" s="17" t="str">
        <f>VLOOKUP(A31,'Data Set'!A:C,2,FALSE)</f>
        <v>rayyan-172028646</v>
      </c>
      <c r="C31" s="17">
        <f>VLOOKUP(A31,'Data Set'!A:D,3,FALSE)</f>
        <v>0</v>
      </c>
      <c r="D31" s="17" t="s">
        <v>4072</v>
      </c>
      <c r="E31" s="17" t="s">
        <v>4073</v>
      </c>
      <c r="F31" s="17" t="s">
        <v>4074</v>
      </c>
      <c r="G31" s="17">
        <v>2020</v>
      </c>
      <c r="H31" s="18" t="s">
        <v>4076</v>
      </c>
      <c r="I31" s="18" t="s">
        <v>4075</v>
      </c>
      <c r="J31" s="18" t="s">
        <v>4075</v>
      </c>
      <c r="K31" s="18" t="s">
        <v>4077</v>
      </c>
      <c r="L31" s="18" t="s">
        <v>4079</v>
      </c>
      <c r="M31" s="18" t="s">
        <v>4078</v>
      </c>
      <c r="N31" s="18" t="s">
        <v>4078</v>
      </c>
      <c r="O31" s="18" t="s">
        <v>4081</v>
      </c>
      <c r="P31" s="18" t="s">
        <v>4080</v>
      </c>
      <c r="Q31" s="18" t="s">
        <v>4080</v>
      </c>
      <c r="R31" s="18" t="s">
        <v>140</v>
      </c>
      <c r="S31" s="18" t="s">
        <v>139</v>
      </c>
      <c r="T31" s="18" t="s">
        <v>140</v>
      </c>
      <c r="U31" s="17" t="str">
        <f>_xlfn.XLOOKUP(A31,ArticlesArchitecture[[#This Row],[Article ID]],ArticlesArchitecture[[#This Row],[Theme (final decision)]])</f>
        <v>User-centered</v>
      </c>
      <c r="V31" s="18" t="s">
        <v>4083</v>
      </c>
      <c r="W31" s="18" t="s">
        <v>4082</v>
      </c>
      <c r="X31" s="18" t="s">
        <v>4082</v>
      </c>
      <c r="Y31" s="18" t="s">
        <v>4085</v>
      </c>
      <c r="Z31" s="18" t="s">
        <v>4084</v>
      </c>
      <c r="AA31" s="18" t="s">
        <v>4084</v>
      </c>
      <c r="AB31" s="18" t="s">
        <v>4087</v>
      </c>
      <c r="AC31" s="18" t="s">
        <v>4086</v>
      </c>
      <c r="AD31" s="18" t="s">
        <v>4086</v>
      </c>
      <c r="AE31" s="17" t="s">
        <v>4089</v>
      </c>
      <c r="AF31" s="17" t="b">
        <v>1</v>
      </c>
      <c r="AG31" s="17" t="s">
        <v>4088</v>
      </c>
      <c r="AH31" s="17" t="s">
        <v>4091</v>
      </c>
      <c r="AI31" s="17" t="b">
        <v>1</v>
      </c>
      <c r="AJ31" s="17" t="s">
        <v>4090</v>
      </c>
      <c r="AK31" s="17" t="s">
        <v>4093</v>
      </c>
      <c r="AL31" s="17" t="b">
        <v>1</v>
      </c>
      <c r="AM31" s="17" t="s">
        <v>4092</v>
      </c>
      <c r="AN31" s="17" t="s">
        <v>1411</v>
      </c>
      <c r="AO31" s="17" t="b">
        <v>0</v>
      </c>
      <c r="AP31" s="17" t="s">
        <v>4094</v>
      </c>
      <c r="AQ31" s="17" t="s">
        <v>1031</v>
      </c>
      <c r="AR31" s="17" t="b">
        <v>0</v>
      </c>
      <c r="AS31" s="17" t="s">
        <v>4095</v>
      </c>
      <c r="AT31" s="17" t="s">
        <v>4096</v>
      </c>
      <c r="AU31" s="17" t="b">
        <v>0</v>
      </c>
      <c r="AV31" s="17" t="s">
        <v>729</v>
      </c>
      <c r="AW31" s="17" t="s">
        <v>82</v>
      </c>
      <c r="AX31" s="17" t="s">
        <v>82</v>
      </c>
      <c r="AY31" s="17" t="s">
        <v>121</v>
      </c>
      <c r="AZ31" s="17" t="s">
        <v>84</v>
      </c>
      <c r="BA31" s="18" t="s">
        <v>4098</v>
      </c>
      <c r="BB31" s="18" t="s">
        <v>4097</v>
      </c>
      <c r="BC31" s="18" t="s">
        <v>4097</v>
      </c>
      <c r="BD31" s="18" t="s">
        <v>4100</v>
      </c>
      <c r="BE31" s="18" t="s">
        <v>4099</v>
      </c>
      <c r="BF31" s="18" t="s">
        <v>4099</v>
      </c>
      <c r="BG31" s="18" t="s">
        <v>4102</v>
      </c>
      <c r="BH31" s="18" t="s">
        <v>4101</v>
      </c>
    </row>
    <row r="32" spans="1:60" ht="287.5">
      <c r="A32" s="17" t="s">
        <v>4036</v>
      </c>
      <c r="B32" s="17" t="str">
        <f>VLOOKUP(A32,'Data Set'!A:C,2,FALSE)</f>
        <v>rayyan-218688059</v>
      </c>
      <c r="C32" s="17" t="str">
        <f>VLOOKUP(A32,'Data Set'!A:D,3,FALSE)</f>
        <v>Backward.1</v>
      </c>
      <c r="D32" s="17" t="s">
        <v>4037</v>
      </c>
      <c r="E32" s="17" t="s">
        <v>4038</v>
      </c>
      <c r="F32" s="17" t="s">
        <v>4039</v>
      </c>
      <c r="G32" s="17">
        <v>2020</v>
      </c>
      <c r="H32" s="18" t="s">
        <v>4041</v>
      </c>
      <c r="I32" s="18" t="s">
        <v>4040</v>
      </c>
      <c r="J32" s="18" t="s">
        <v>4040</v>
      </c>
      <c r="K32" s="18" t="s">
        <v>4042</v>
      </c>
      <c r="L32" s="18" t="s">
        <v>4044</v>
      </c>
      <c r="M32" s="18" t="s">
        <v>4043</v>
      </c>
      <c r="N32" s="18" t="s">
        <v>4043</v>
      </c>
      <c r="O32" s="18" t="s">
        <v>4046</v>
      </c>
      <c r="P32" s="18" t="s">
        <v>4045</v>
      </c>
      <c r="Q32" s="18" t="s">
        <v>4045</v>
      </c>
      <c r="R32" s="18" t="s">
        <v>63</v>
      </c>
      <c r="S32" s="18" t="s">
        <v>62</v>
      </c>
      <c r="T32" s="18" t="s">
        <v>63</v>
      </c>
      <c r="U32" s="17" t="str">
        <f>_xlfn.XLOOKUP(A32,ArticlesArchitecture[[#This Row],[Article ID]],ArticlesArchitecture[[#This Row],[Theme (final decision)]])</f>
        <v>Server-centered</v>
      </c>
      <c r="V32" s="18" t="s">
        <v>4048</v>
      </c>
      <c r="W32" s="18" t="s">
        <v>4047</v>
      </c>
      <c r="X32" s="18" t="s">
        <v>4047</v>
      </c>
      <c r="Y32" s="18" t="s">
        <v>4050</v>
      </c>
      <c r="Z32" s="18" t="s">
        <v>4049</v>
      </c>
      <c r="AA32" s="18" t="s">
        <v>4049</v>
      </c>
      <c r="AB32" s="18" t="s">
        <v>4052</v>
      </c>
      <c r="AC32" s="18" t="s">
        <v>4051</v>
      </c>
      <c r="AD32" s="18" t="s">
        <v>4051</v>
      </c>
      <c r="AE32" s="17" t="s">
        <v>4054</v>
      </c>
      <c r="AF32" s="17" t="b">
        <v>1</v>
      </c>
      <c r="AG32" s="17" t="s">
        <v>4053</v>
      </c>
      <c r="AH32" s="17" t="s">
        <v>4056</v>
      </c>
      <c r="AI32" s="17" t="b">
        <v>1</v>
      </c>
      <c r="AJ32" s="17" t="s">
        <v>4055</v>
      </c>
      <c r="AK32" s="17" t="s">
        <v>4058</v>
      </c>
      <c r="AL32" s="17" t="b">
        <v>1</v>
      </c>
      <c r="AM32" s="17" t="s">
        <v>4057</v>
      </c>
      <c r="AN32" s="17" t="s">
        <v>4060</v>
      </c>
      <c r="AO32" s="17" t="b">
        <v>0</v>
      </c>
      <c r="AP32" s="17" t="s">
        <v>4059</v>
      </c>
      <c r="AQ32" s="17" t="s">
        <v>4062</v>
      </c>
      <c r="AR32" s="17" t="b">
        <v>0</v>
      </c>
      <c r="AS32" s="17" t="s">
        <v>4061</v>
      </c>
      <c r="AT32" s="17" t="s">
        <v>4064</v>
      </c>
      <c r="AU32" s="17" t="b">
        <v>0</v>
      </c>
      <c r="AV32" s="17" t="s">
        <v>4063</v>
      </c>
      <c r="AW32" s="17" t="s">
        <v>82</v>
      </c>
      <c r="AX32" s="17" t="s">
        <v>82</v>
      </c>
      <c r="AY32" s="17" t="s">
        <v>121</v>
      </c>
      <c r="AZ32" s="17" t="s">
        <v>83</v>
      </c>
      <c r="BA32" s="18" t="s">
        <v>4066</v>
      </c>
      <c r="BB32" s="18" t="s">
        <v>4065</v>
      </c>
      <c r="BC32" s="18" t="s">
        <v>4065</v>
      </c>
      <c r="BD32" s="18" t="s">
        <v>4068</v>
      </c>
      <c r="BE32" s="18" t="s">
        <v>4067</v>
      </c>
      <c r="BF32" s="18" t="s">
        <v>4067</v>
      </c>
      <c r="BG32" s="18" t="s">
        <v>4070</v>
      </c>
      <c r="BH32" s="18" t="s">
        <v>4069</v>
      </c>
    </row>
    <row r="33" spans="1:60" ht="300">
      <c r="A33" s="17" t="s">
        <v>4007</v>
      </c>
      <c r="B33" s="17" t="str">
        <f>VLOOKUP(A33,'Data Set'!A:C,2,FALSE)</f>
        <v>rayyan-218688039</v>
      </c>
      <c r="C33" s="17" t="str">
        <f>VLOOKUP(A33,'Data Set'!A:D,3,FALSE)</f>
        <v>Backward.1</v>
      </c>
      <c r="D33" s="17" t="s">
        <v>4008</v>
      </c>
      <c r="E33" s="17" t="s">
        <v>4009</v>
      </c>
      <c r="F33" s="17" t="s">
        <v>4010</v>
      </c>
      <c r="G33" s="17">
        <v>2020</v>
      </c>
      <c r="H33" s="18" t="s">
        <v>4012</v>
      </c>
      <c r="I33" s="18" t="s">
        <v>4011</v>
      </c>
      <c r="J33" s="18" t="s">
        <v>4011</v>
      </c>
      <c r="K33" s="18" t="s">
        <v>4013</v>
      </c>
      <c r="L33" s="18" t="s">
        <v>4015</v>
      </c>
      <c r="M33" s="18" t="s">
        <v>4014</v>
      </c>
      <c r="N33" s="18" t="s">
        <v>4014</v>
      </c>
      <c r="O33" s="18" t="s">
        <v>3957</v>
      </c>
      <c r="P33" s="18" t="s">
        <v>4016</v>
      </c>
      <c r="Q33" s="18" t="s">
        <v>4016</v>
      </c>
      <c r="R33" s="18" t="s">
        <v>63</v>
      </c>
      <c r="S33" s="18" t="s">
        <v>62</v>
      </c>
      <c r="T33" s="18" t="s">
        <v>63</v>
      </c>
      <c r="U33" s="17" t="str">
        <f>_xlfn.XLOOKUP(A33,ArticlesArchitecture[[#This Row],[Article ID]],ArticlesArchitecture[[#This Row],[Theme (final decision)]])</f>
        <v>Hybrid (user-centered and server-centered)</v>
      </c>
      <c r="V33" s="18" t="s">
        <v>4018</v>
      </c>
      <c r="W33" s="18" t="s">
        <v>4017</v>
      </c>
      <c r="X33" s="18" t="s">
        <v>4017</v>
      </c>
      <c r="Y33" s="18" t="s">
        <v>4020</v>
      </c>
      <c r="Z33" s="18" t="s">
        <v>4019</v>
      </c>
      <c r="AA33" s="18" t="s">
        <v>4019</v>
      </c>
      <c r="AB33" s="18" t="s">
        <v>4022</v>
      </c>
      <c r="AC33" s="18" t="s">
        <v>4021</v>
      </c>
      <c r="AD33" s="18" t="s">
        <v>4021</v>
      </c>
      <c r="AE33" s="17" t="s">
        <v>4024</v>
      </c>
      <c r="AF33" s="17" t="b">
        <v>1</v>
      </c>
      <c r="AG33" s="17" t="s">
        <v>4023</v>
      </c>
      <c r="AH33" s="17" t="s">
        <v>4026</v>
      </c>
      <c r="AI33" s="17" t="b">
        <v>1</v>
      </c>
      <c r="AJ33" s="17" t="s">
        <v>4025</v>
      </c>
      <c r="AK33" s="17" t="s">
        <v>4028</v>
      </c>
      <c r="AL33" s="17" t="b">
        <v>1</v>
      </c>
      <c r="AM33" s="17" t="s">
        <v>4027</v>
      </c>
      <c r="AN33" s="17" t="s">
        <v>3688</v>
      </c>
      <c r="AO33" s="17" t="b">
        <v>0</v>
      </c>
      <c r="AP33" s="17" t="s">
        <v>4029</v>
      </c>
      <c r="AQ33" s="17" t="s">
        <v>3690</v>
      </c>
      <c r="AR33" s="17" t="b">
        <v>0</v>
      </c>
      <c r="AS33" s="17" t="s">
        <v>312</v>
      </c>
      <c r="AT33" s="17" t="s">
        <v>3334</v>
      </c>
      <c r="AU33" s="17" t="b">
        <v>0</v>
      </c>
      <c r="AV33" s="17" t="s">
        <v>80</v>
      </c>
      <c r="AW33" s="17" t="s">
        <v>82</v>
      </c>
      <c r="AX33" s="17" t="s">
        <v>82</v>
      </c>
      <c r="AY33" s="17" t="s">
        <v>121</v>
      </c>
      <c r="AZ33" s="17" t="s">
        <v>120</v>
      </c>
      <c r="BA33" s="18" t="s">
        <v>4031</v>
      </c>
      <c r="BB33" s="18" t="s">
        <v>4030</v>
      </c>
      <c r="BC33" s="18" t="s">
        <v>4030</v>
      </c>
      <c r="BD33" s="18" t="s">
        <v>4033</v>
      </c>
      <c r="BE33" s="18" t="s">
        <v>4032</v>
      </c>
      <c r="BF33" s="18" t="s">
        <v>4032</v>
      </c>
      <c r="BG33" s="18" t="s">
        <v>4035</v>
      </c>
      <c r="BH33" s="18" t="s">
        <v>4034</v>
      </c>
    </row>
    <row r="34" spans="1:60" ht="337.5">
      <c r="A34" s="17" t="s">
        <v>3977</v>
      </c>
      <c r="B34" s="17" t="str">
        <f>VLOOKUP(A34,'Data Set'!A:C,2,FALSE)</f>
        <v>rayyan-218688143</v>
      </c>
      <c r="C34" s="17" t="str">
        <f>VLOOKUP(A34,'Data Set'!A:D,3,FALSE)</f>
        <v>Backward.1</v>
      </c>
      <c r="D34" s="17" t="s">
        <v>3978</v>
      </c>
      <c r="E34" s="17" t="s">
        <v>3979</v>
      </c>
      <c r="F34" s="17" t="s">
        <v>3980</v>
      </c>
      <c r="G34" s="17">
        <v>2020</v>
      </c>
      <c r="H34" s="18" t="s">
        <v>3982</v>
      </c>
      <c r="I34" s="18" t="s">
        <v>3981</v>
      </c>
      <c r="J34" s="18" t="s">
        <v>3981</v>
      </c>
      <c r="K34" s="18" t="s">
        <v>3983</v>
      </c>
      <c r="L34" s="18" t="s">
        <v>3985</v>
      </c>
      <c r="M34" s="18" t="s">
        <v>3984</v>
      </c>
      <c r="N34" s="18" t="s">
        <v>3984</v>
      </c>
      <c r="O34" s="18" t="s">
        <v>3987</v>
      </c>
      <c r="P34" s="18" t="s">
        <v>3986</v>
      </c>
      <c r="Q34" s="18" t="s">
        <v>3986</v>
      </c>
      <c r="R34" s="18" t="s">
        <v>63</v>
      </c>
      <c r="S34" s="18" t="s">
        <v>62</v>
      </c>
      <c r="T34" s="18" t="s">
        <v>63</v>
      </c>
      <c r="U34" s="17" t="str">
        <f>_xlfn.XLOOKUP(A34,ArticlesArchitecture[[#This Row],[Article ID]],ArticlesArchitecture[[#This Row],[Theme (final decision)]])</f>
        <v>Server-centered</v>
      </c>
      <c r="V34" s="18" t="s">
        <v>3989</v>
      </c>
      <c r="W34" s="18" t="s">
        <v>3988</v>
      </c>
      <c r="X34" s="18" t="s">
        <v>3988</v>
      </c>
      <c r="Y34" s="18" t="s">
        <v>3991</v>
      </c>
      <c r="Z34" s="18" t="s">
        <v>3990</v>
      </c>
      <c r="AA34" s="18" t="s">
        <v>3990</v>
      </c>
      <c r="AB34" s="18" t="s">
        <v>3993</v>
      </c>
      <c r="AC34" s="18" t="s">
        <v>3992</v>
      </c>
      <c r="AD34" s="18" t="s">
        <v>3992</v>
      </c>
      <c r="AE34" s="17" t="s">
        <v>3995</v>
      </c>
      <c r="AF34" s="17" t="b">
        <v>1</v>
      </c>
      <c r="AG34" s="17" t="s">
        <v>3994</v>
      </c>
      <c r="AH34" s="17" t="s">
        <v>3997</v>
      </c>
      <c r="AI34" s="17" t="b">
        <v>1</v>
      </c>
      <c r="AJ34" s="17" t="s">
        <v>3996</v>
      </c>
      <c r="AK34" s="17" t="s">
        <v>3999</v>
      </c>
      <c r="AL34" s="17" t="b">
        <v>1</v>
      </c>
      <c r="AM34" s="17" t="s">
        <v>3998</v>
      </c>
      <c r="AN34" s="17" t="s">
        <v>3688</v>
      </c>
      <c r="AO34" s="17" t="b">
        <v>0</v>
      </c>
      <c r="AP34" s="17" t="s">
        <v>415</v>
      </c>
      <c r="AQ34" s="17" t="s">
        <v>3912</v>
      </c>
      <c r="AR34" s="17" t="b">
        <v>0</v>
      </c>
      <c r="AS34" s="17" t="s">
        <v>4000</v>
      </c>
      <c r="AT34" s="17" t="s">
        <v>3913</v>
      </c>
      <c r="AU34" s="17" t="b">
        <v>0</v>
      </c>
      <c r="AV34" s="17" t="s">
        <v>279</v>
      </c>
      <c r="AW34" s="17" t="s">
        <v>82</v>
      </c>
      <c r="AX34" s="17" t="s">
        <v>82</v>
      </c>
      <c r="AY34" s="17" t="s">
        <v>121</v>
      </c>
      <c r="AZ34" s="17" t="s">
        <v>83</v>
      </c>
      <c r="BA34" s="18" t="s">
        <v>4002</v>
      </c>
      <c r="BB34" s="18" t="s">
        <v>4001</v>
      </c>
      <c r="BC34" s="18" t="s">
        <v>4001</v>
      </c>
      <c r="BD34" s="18" t="s">
        <v>4004</v>
      </c>
      <c r="BE34" s="18" t="s">
        <v>4003</v>
      </c>
      <c r="BF34" s="18" t="s">
        <v>4003</v>
      </c>
      <c r="BG34" s="18" t="s">
        <v>4006</v>
      </c>
      <c r="BH34" s="18" t="s">
        <v>4005</v>
      </c>
    </row>
    <row r="35" spans="1:60" ht="400">
      <c r="A35" s="17" t="s">
        <v>3947</v>
      </c>
      <c r="B35" s="17" t="str">
        <f>VLOOKUP(A35,'Data Set'!A:C,2,FALSE)</f>
        <v>rayyan-218687992</v>
      </c>
      <c r="C35" s="17" t="str">
        <f>VLOOKUP(A35,'Data Set'!A:D,3,FALSE)</f>
        <v>Backward.1</v>
      </c>
      <c r="D35" s="17" t="s">
        <v>3948</v>
      </c>
      <c r="E35" s="17" t="s">
        <v>3949</v>
      </c>
      <c r="F35" s="17" t="s">
        <v>3950</v>
      </c>
      <c r="G35" s="17">
        <v>2020</v>
      </c>
      <c r="H35" s="18" t="s">
        <v>3952</v>
      </c>
      <c r="I35" s="18" t="s">
        <v>3951</v>
      </c>
      <c r="J35" s="18" t="s">
        <v>3951</v>
      </c>
      <c r="K35" s="18" t="s">
        <v>3953</v>
      </c>
      <c r="L35" s="18" t="s">
        <v>3955</v>
      </c>
      <c r="M35" s="18" t="s">
        <v>3954</v>
      </c>
      <c r="N35" s="18" t="s">
        <v>3954</v>
      </c>
      <c r="O35" s="18" t="s">
        <v>3957</v>
      </c>
      <c r="P35" s="18" t="s">
        <v>3956</v>
      </c>
      <c r="Q35" s="18" t="s">
        <v>3956</v>
      </c>
      <c r="R35" s="18" t="s">
        <v>63</v>
      </c>
      <c r="S35" s="18" t="s">
        <v>62</v>
      </c>
      <c r="T35" s="18" t="s">
        <v>63</v>
      </c>
      <c r="U35" s="17" t="str">
        <f>_xlfn.XLOOKUP(A35,ArticlesArchitecture[[#This Row],[Article ID]],ArticlesArchitecture[[#This Row],[Theme (final decision)]])</f>
        <v>Hybrid (user-centered and server-centered)</v>
      </c>
      <c r="V35" s="18" t="s">
        <v>3959</v>
      </c>
      <c r="W35" s="18" t="s">
        <v>3958</v>
      </c>
      <c r="X35" s="18" t="s">
        <v>3958</v>
      </c>
      <c r="Y35" s="18" t="s">
        <v>3961</v>
      </c>
      <c r="Z35" s="18" t="s">
        <v>3960</v>
      </c>
      <c r="AA35" s="18" t="s">
        <v>3960</v>
      </c>
      <c r="AB35" s="18" t="s">
        <v>3963</v>
      </c>
      <c r="AC35" s="18" t="s">
        <v>3962</v>
      </c>
      <c r="AD35" s="18" t="s">
        <v>3962</v>
      </c>
      <c r="AE35" s="17" t="s">
        <v>3682</v>
      </c>
      <c r="AF35" s="17" t="b">
        <v>1</v>
      </c>
      <c r="AG35" s="17" t="s">
        <v>3964</v>
      </c>
      <c r="AH35" s="17" t="s">
        <v>3966</v>
      </c>
      <c r="AI35" s="17" t="b">
        <v>1</v>
      </c>
      <c r="AJ35" s="17" t="s">
        <v>3965</v>
      </c>
      <c r="AK35" s="17" t="s">
        <v>3968</v>
      </c>
      <c r="AL35" s="17" t="b">
        <v>1</v>
      </c>
      <c r="AM35" s="17" t="s">
        <v>3967</v>
      </c>
      <c r="AN35" s="17" t="s">
        <v>3688</v>
      </c>
      <c r="AO35" s="17" t="b">
        <v>0</v>
      </c>
      <c r="AP35" s="17" t="s">
        <v>3969</v>
      </c>
      <c r="AQ35" s="17" t="s">
        <v>3690</v>
      </c>
      <c r="AR35" s="17" t="b">
        <v>0</v>
      </c>
      <c r="AS35" s="17" t="s">
        <v>224</v>
      </c>
      <c r="AT35" s="17" t="s">
        <v>3334</v>
      </c>
      <c r="AU35" s="17" t="b">
        <v>0</v>
      </c>
      <c r="AV35" s="17" t="s">
        <v>3970</v>
      </c>
      <c r="AW35" s="17" t="s">
        <v>82</v>
      </c>
      <c r="AX35" s="17" t="s">
        <v>82</v>
      </c>
      <c r="AY35" s="17" t="s">
        <v>121</v>
      </c>
      <c r="AZ35" s="17" t="s">
        <v>350</v>
      </c>
      <c r="BA35" s="18" t="s">
        <v>3972</v>
      </c>
      <c r="BB35" s="18" t="s">
        <v>3971</v>
      </c>
      <c r="BC35" s="18" t="s">
        <v>3971</v>
      </c>
      <c r="BD35" s="18" t="s">
        <v>3974</v>
      </c>
      <c r="BE35" s="18" t="s">
        <v>3973</v>
      </c>
      <c r="BF35" s="18" t="s">
        <v>3973</v>
      </c>
      <c r="BG35" s="18" t="s">
        <v>3976</v>
      </c>
      <c r="BH35" s="18" t="s">
        <v>3975</v>
      </c>
    </row>
    <row r="36" spans="1:60" ht="337.5">
      <c r="A36" s="17" t="s">
        <v>3920</v>
      </c>
      <c r="B36" s="17" t="str">
        <f>VLOOKUP(A36,'Data Set'!A:C,2,FALSE)</f>
        <v>rayyan-218688149</v>
      </c>
      <c r="C36" s="17" t="str">
        <f>VLOOKUP(A36,'Data Set'!A:D,3,FALSE)</f>
        <v>Backward.1</v>
      </c>
      <c r="D36" s="17" t="s">
        <v>3921</v>
      </c>
      <c r="E36" s="17" t="s">
        <v>3922</v>
      </c>
      <c r="F36" s="17" t="s">
        <v>3923</v>
      </c>
      <c r="G36" s="17">
        <v>2020</v>
      </c>
      <c r="H36" s="18" t="s">
        <v>3925</v>
      </c>
      <c r="I36" s="18" t="s">
        <v>3924</v>
      </c>
      <c r="J36" s="18" t="s">
        <v>3924</v>
      </c>
      <c r="K36" s="18" t="s">
        <v>3926</v>
      </c>
      <c r="L36" s="18" t="s">
        <v>3928</v>
      </c>
      <c r="M36" s="18" t="s">
        <v>3927</v>
      </c>
      <c r="N36" s="18" t="s">
        <v>3927</v>
      </c>
      <c r="O36" s="18" t="s">
        <v>3897</v>
      </c>
      <c r="P36" s="18" t="s">
        <v>3929</v>
      </c>
      <c r="Q36" s="18" t="s">
        <v>3929</v>
      </c>
      <c r="R36" s="18" t="s">
        <v>140</v>
      </c>
      <c r="S36" s="18" t="s">
        <v>139</v>
      </c>
      <c r="T36" s="18" t="s">
        <v>140</v>
      </c>
      <c r="U36" s="17" t="str">
        <f>_xlfn.XLOOKUP(A36,ArticlesArchitecture[[#This Row],[Article ID]],ArticlesArchitecture[[#This Row],[Theme (final decision)]])</f>
        <v>User-centered</v>
      </c>
      <c r="V36" s="18" t="s">
        <v>3931</v>
      </c>
      <c r="W36" s="18" t="s">
        <v>3930</v>
      </c>
      <c r="X36" s="18" t="s">
        <v>3930</v>
      </c>
      <c r="Y36" s="18" t="s">
        <v>3933</v>
      </c>
      <c r="Z36" s="18" t="s">
        <v>3932</v>
      </c>
      <c r="AA36" s="18" t="s">
        <v>3932</v>
      </c>
      <c r="AB36" s="18" t="s">
        <v>3935</v>
      </c>
      <c r="AC36" s="18" t="s">
        <v>3934</v>
      </c>
      <c r="AD36" s="18" t="s">
        <v>3934</v>
      </c>
      <c r="AE36" s="17" t="s">
        <v>3905</v>
      </c>
      <c r="AF36" s="17" t="b">
        <v>1</v>
      </c>
      <c r="AG36" s="17" t="s">
        <v>3936</v>
      </c>
      <c r="AH36" s="17" t="s">
        <v>3938</v>
      </c>
      <c r="AI36" s="17" t="b">
        <v>1</v>
      </c>
      <c r="AJ36" s="17" t="s">
        <v>3937</v>
      </c>
      <c r="AK36" s="17" t="s">
        <v>3909</v>
      </c>
      <c r="AL36" s="17" t="b">
        <v>1</v>
      </c>
      <c r="AM36" s="17" t="s">
        <v>3939</v>
      </c>
      <c r="AN36" s="17" t="s">
        <v>3688</v>
      </c>
      <c r="AO36" s="17" t="b">
        <v>0</v>
      </c>
      <c r="AP36" s="17" t="s">
        <v>3940</v>
      </c>
      <c r="AQ36" s="17" t="s">
        <v>3912</v>
      </c>
      <c r="AR36" s="17" t="b">
        <v>0</v>
      </c>
      <c r="AS36" s="17" t="s">
        <v>346</v>
      </c>
      <c r="AT36" s="17" t="s">
        <v>3913</v>
      </c>
      <c r="AU36" s="17" t="b">
        <v>0</v>
      </c>
      <c r="AV36" s="17" t="s">
        <v>1837</v>
      </c>
      <c r="AW36" s="17" t="s">
        <v>82</v>
      </c>
      <c r="AX36" s="17" t="s">
        <v>82</v>
      </c>
      <c r="AY36" s="17" t="s">
        <v>121</v>
      </c>
      <c r="AZ36" s="17" t="s">
        <v>83</v>
      </c>
      <c r="BA36" s="18" t="s">
        <v>3942</v>
      </c>
      <c r="BB36" s="18" t="s">
        <v>3941</v>
      </c>
      <c r="BC36" s="18" t="s">
        <v>3941</v>
      </c>
      <c r="BD36" s="18" t="s">
        <v>3944</v>
      </c>
      <c r="BE36" s="18" t="s">
        <v>3943</v>
      </c>
      <c r="BF36" s="18" t="s">
        <v>3943</v>
      </c>
      <c r="BG36" s="18" t="s">
        <v>3946</v>
      </c>
      <c r="BH36" s="18" t="s">
        <v>3945</v>
      </c>
    </row>
    <row r="37" spans="1:60" ht="337.5">
      <c r="A37" s="17" t="s">
        <v>3887</v>
      </c>
      <c r="B37" s="17" t="str">
        <f>VLOOKUP(A37,'Data Set'!A:C,2,FALSE)</f>
        <v>rayyan-218688162</v>
      </c>
      <c r="C37" s="17" t="str">
        <f>VLOOKUP(A37,'Data Set'!A:D,3,FALSE)</f>
        <v>Backward.1</v>
      </c>
      <c r="D37" s="17" t="s">
        <v>3888</v>
      </c>
      <c r="E37" s="17" t="s">
        <v>3889</v>
      </c>
      <c r="F37" s="17" t="s">
        <v>3890</v>
      </c>
      <c r="G37" s="17">
        <v>2020</v>
      </c>
      <c r="H37" s="18" t="s">
        <v>3892</v>
      </c>
      <c r="I37" s="18" t="s">
        <v>3891</v>
      </c>
      <c r="J37" s="18" t="s">
        <v>3891</v>
      </c>
      <c r="K37" s="18" t="s">
        <v>3893</v>
      </c>
      <c r="L37" s="18" t="s">
        <v>3895</v>
      </c>
      <c r="M37" s="18" t="s">
        <v>3894</v>
      </c>
      <c r="N37" s="18" t="s">
        <v>3894</v>
      </c>
      <c r="O37" s="18" t="s">
        <v>3897</v>
      </c>
      <c r="P37" s="18" t="s">
        <v>3896</v>
      </c>
      <c r="Q37" s="18" t="s">
        <v>3896</v>
      </c>
      <c r="R37" s="18" t="s">
        <v>140</v>
      </c>
      <c r="S37" s="18" t="s">
        <v>62</v>
      </c>
      <c r="T37" s="18" t="s">
        <v>140</v>
      </c>
      <c r="U37" s="17" t="str">
        <f>_xlfn.XLOOKUP(A37,ArticlesArchitecture[[#This Row],[Article ID]],ArticlesArchitecture[[#This Row],[Theme (final decision)]])</f>
        <v>User-centered</v>
      </c>
      <c r="V37" s="18" t="s">
        <v>3899</v>
      </c>
      <c r="W37" s="18" t="s">
        <v>3898</v>
      </c>
      <c r="X37" s="18" t="s">
        <v>3898</v>
      </c>
      <c r="Y37" s="18" t="s">
        <v>3901</v>
      </c>
      <c r="Z37" s="18" t="s">
        <v>3900</v>
      </c>
      <c r="AA37" s="18" t="s">
        <v>3900</v>
      </c>
      <c r="AB37" s="18" t="s">
        <v>3903</v>
      </c>
      <c r="AC37" s="18" t="s">
        <v>3902</v>
      </c>
      <c r="AD37" s="18" t="s">
        <v>3902</v>
      </c>
      <c r="AE37" s="17" t="s">
        <v>3905</v>
      </c>
      <c r="AF37" s="17" t="b">
        <v>1</v>
      </c>
      <c r="AG37" s="17" t="s">
        <v>3904</v>
      </c>
      <c r="AH37" s="17" t="s">
        <v>3907</v>
      </c>
      <c r="AI37" s="17" t="b">
        <v>1</v>
      </c>
      <c r="AJ37" s="17" t="s">
        <v>3906</v>
      </c>
      <c r="AK37" s="17" t="s">
        <v>3909</v>
      </c>
      <c r="AL37" s="17" t="b">
        <v>1</v>
      </c>
      <c r="AM37" s="17" t="s">
        <v>3908</v>
      </c>
      <c r="AN37" s="17" t="s">
        <v>3688</v>
      </c>
      <c r="AO37" s="17" t="b">
        <v>0</v>
      </c>
      <c r="AP37" s="17" t="s">
        <v>3910</v>
      </c>
      <c r="AQ37" s="17" t="s">
        <v>3912</v>
      </c>
      <c r="AR37" s="17" t="b">
        <v>0</v>
      </c>
      <c r="AS37" s="17" t="s">
        <v>3911</v>
      </c>
      <c r="AT37" s="17" t="s">
        <v>3913</v>
      </c>
      <c r="AU37" s="17" t="b">
        <v>0</v>
      </c>
      <c r="AV37" s="17" t="s">
        <v>418</v>
      </c>
      <c r="AW37" s="17" t="s">
        <v>82</v>
      </c>
      <c r="AX37" s="17" t="s">
        <v>82</v>
      </c>
      <c r="AY37" s="17" t="s">
        <v>121</v>
      </c>
      <c r="AZ37" s="17" t="s">
        <v>83</v>
      </c>
      <c r="BA37" s="18" t="s">
        <v>3915</v>
      </c>
      <c r="BB37" s="18" t="s">
        <v>3914</v>
      </c>
      <c r="BC37" s="18" t="s">
        <v>3914</v>
      </c>
      <c r="BD37" s="18" t="s">
        <v>3917</v>
      </c>
      <c r="BE37" s="18" t="s">
        <v>3916</v>
      </c>
      <c r="BF37" s="18" t="s">
        <v>3916</v>
      </c>
      <c r="BG37" s="18" t="s">
        <v>3919</v>
      </c>
      <c r="BH37" s="18" t="s">
        <v>3918</v>
      </c>
    </row>
    <row r="38" spans="1:60" ht="275">
      <c r="A38" s="17" t="s">
        <v>3869</v>
      </c>
      <c r="B38" s="17" t="str">
        <f>VLOOKUP(A38,'Data Set'!A:C,2,FALSE)</f>
        <v>rayyan-218685725</v>
      </c>
      <c r="C38" s="17" t="str">
        <f>VLOOKUP(A38,'Data Set'!A:D,3,FALSE)</f>
        <v>Forward.1</v>
      </c>
      <c r="D38" s="17" t="s">
        <v>3870</v>
      </c>
      <c r="E38" s="17" t="s">
        <v>3871</v>
      </c>
      <c r="F38" s="17" t="s">
        <v>3872</v>
      </c>
      <c r="G38" s="17">
        <v>2020</v>
      </c>
      <c r="H38" s="18" t="s">
        <v>38778</v>
      </c>
      <c r="I38" s="18" t="s">
        <v>3873</v>
      </c>
      <c r="J38" s="18" t="s">
        <v>3873</v>
      </c>
      <c r="K38" s="18" t="s">
        <v>38779</v>
      </c>
      <c r="L38" s="18" t="s">
        <v>38780</v>
      </c>
      <c r="M38" s="18" t="s">
        <v>3874</v>
      </c>
      <c r="N38" s="18" t="s">
        <v>3874</v>
      </c>
      <c r="O38" s="18" t="s">
        <v>38841</v>
      </c>
      <c r="P38" s="18" t="s">
        <v>3875</v>
      </c>
      <c r="Q38" s="18" t="s">
        <v>3875</v>
      </c>
      <c r="R38" s="18" t="s">
        <v>4935</v>
      </c>
      <c r="S38" s="18" t="s">
        <v>62</v>
      </c>
      <c r="T38" s="18" t="s">
        <v>140</v>
      </c>
      <c r="U38" s="17" t="str">
        <f>_xlfn.XLOOKUP(A38,ArticlesArchitecture[[#This Row],[Article ID]],ArticlesArchitecture[[#This Row],[Theme (final decision)]])</f>
        <v>Hybrid (user-centered and server-centered)</v>
      </c>
      <c r="V38" s="18" t="s">
        <v>38781</v>
      </c>
      <c r="W38" s="18" t="s">
        <v>3876</v>
      </c>
      <c r="X38" s="18" t="s">
        <v>3876</v>
      </c>
      <c r="Y38" s="18" t="s">
        <v>38782</v>
      </c>
      <c r="Z38" s="18" t="s">
        <v>3877</v>
      </c>
      <c r="AA38" s="18" t="s">
        <v>3877</v>
      </c>
      <c r="AB38" s="18" t="s">
        <v>38783</v>
      </c>
      <c r="AC38" s="18" t="s">
        <v>3878</v>
      </c>
      <c r="AD38" s="18" t="s">
        <v>3878</v>
      </c>
      <c r="AE38" s="17" t="s">
        <v>38784</v>
      </c>
      <c r="AF38" s="17" t="b">
        <v>1</v>
      </c>
      <c r="AG38" s="17" t="s">
        <v>3879</v>
      </c>
      <c r="AH38" s="17" t="s">
        <v>38785</v>
      </c>
      <c r="AI38" s="17" t="b">
        <v>1</v>
      </c>
      <c r="AJ38" s="17" t="s">
        <v>3880</v>
      </c>
      <c r="AK38" s="17" t="s">
        <v>38786</v>
      </c>
      <c r="AL38" s="17" t="b">
        <v>1</v>
      </c>
      <c r="AM38" s="17" t="s">
        <v>3881</v>
      </c>
      <c r="AN38" s="17" t="s">
        <v>77</v>
      </c>
      <c r="AO38" s="17" t="b">
        <v>0</v>
      </c>
      <c r="AP38" s="17" t="s">
        <v>3882</v>
      </c>
      <c r="AQ38" s="17" t="s">
        <v>38761</v>
      </c>
      <c r="AR38" s="17" t="b">
        <v>0</v>
      </c>
      <c r="AS38" s="17" t="s">
        <v>155</v>
      </c>
      <c r="AT38" s="17" t="s">
        <v>38762</v>
      </c>
      <c r="AU38" s="17" t="b">
        <v>0</v>
      </c>
      <c r="AV38" s="17" t="s">
        <v>3883</v>
      </c>
      <c r="AW38" s="17" t="s">
        <v>82</v>
      </c>
      <c r="AX38" s="17" t="s">
        <v>82</v>
      </c>
      <c r="AY38" s="17" t="s">
        <v>83</v>
      </c>
      <c r="AZ38" s="17" t="s">
        <v>83</v>
      </c>
      <c r="BA38" s="18" t="s">
        <v>38787</v>
      </c>
      <c r="BB38" s="18" t="s">
        <v>3884</v>
      </c>
      <c r="BC38" s="18" t="s">
        <v>3884</v>
      </c>
      <c r="BD38" s="18" t="s">
        <v>38788</v>
      </c>
      <c r="BE38" s="18" t="s">
        <v>3885</v>
      </c>
      <c r="BF38" s="18" t="s">
        <v>3885</v>
      </c>
      <c r="BG38" s="18" t="s">
        <v>38789</v>
      </c>
      <c r="BH38" s="18" t="s">
        <v>3886</v>
      </c>
    </row>
    <row r="39" spans="1:60" ht="312.5">
      <c r="A39" s="17" t="s">
        <v>3837</v>
      </c>
      <c r="B39" s="17" t="str">
        <f>VLOOKUP(A39,'Data Set'!A:C,2,FALSE)</f>
        <v>rayyan-172028579</v>
      </c>
      <c r="C39" s="17">
        <f>VLOOKUP(A39,'Data Set'!A:D,3,FALSE)</f>
        <v>0</v>
      </c>
      <c r="D39" s="17" t="s">
        <v>3838</v>
      </c>
      <c r="E39" s="17" t="s">
        <v>3839</v>
      </c>
      <c r="F39" s="17" t="s">
        <v>3840</v>
      </c>
      <c r="G39" s="17">
        <v>2021</v>
      </c>
      <c r="H39" s="18" t="s">
        <v>3842</v>
      </c>
      <c r="I39" s="18" t="s">
        <v>3841</v>
      </c>
      <c r="J39" s="18" t="s">
        <v>3841</v>
      </c>
      <c r="K39" s="18" t="s">
        <v>3843</v>
      </c>
      <c r="L39" s="18" t="s">
        <v>3845</v>
      </c>
      <c r="M39" s="18" t="s">
        <v>3844</v>
      </c>
      <c r="N39" s="18" t="s">
        <v>3844</v>
      </c>
      <c r="O39" s="18" t="s">
        <v>38840</v>
      </c>
      <c r="P39" s="18" t="s">
        <v>61</v>
      </c>
      <c r="Q39" s="18" t="s">
        <v>61</v>
      </c>
      <c r="R39" s="18" t="s">
        <v>3846</v>
      </c>
      <c r="S39" s="18" t="s">
        <v>62</v>
      </c>
      <c r="T39" s="18" t="s">
        <v>63</v>
      </c>
      <c r="U39" s="17" t="str">
        <f>_xlfn.XLOOKUP(A39,ArticlesArchitecture[[#This Row],[Article ID]],ArticlesArchitecture[[#This Row],[Theme (final decision)]])</f>
        <v>Hybrid (user-centered and server-centered)</v>
      </c>
      <c r="V39" s="18" t="s">
        <v>3848</v>
      </c>
      <c r="W39" s="18" t="s">
        <v>3847</v>
      </c>
      <c r="X39" s="18" t="s">
        <v>3847</v>
      </c>
      <c r="Y39" s="18" t="s">
        <v>3850</v>
      </c>
      <c r="Z39" s="18" t="s">
        <v>3849</v>
      </c>
      <c r="AA39" s="18" t="s">
        <v>3849</v>
      </c>
      <c r="AB39" s="18" t="s">
        <v>3852</v>
      </c>
      <c r="AC39" s="18" t="s">
        <v>3851</v>
      </c>
      <c r="AD39" s="18" t="s">
        <v>3851</v>
      </c>
      <c r="AE39" s="17" t="s">
        <v>3854</v>
      </c>
      <c r="AF39" s="17" t="b">
        <v>1</v>
      </c>
      <c r="AG39" s="17" t="s">
        <v>3853</v>
      </c>
      <c r="AH39" s="17" t="s">
        <v>3856</v>
      </c>
      <c r="AI39" s="17" t="b">
        <v>1</v>
      </c>
      <c r="AJ39" s="17" t="s">
        <v>3855</v>
      </c>
      <c r="AK39" s="17" t="s">
        <v>3857</v>
      </c>
      <c r="AL39" s="17" t="b">
        <v>0</v>
      </c>
      <c r="AM39" s="17" t="s">
        <v>3620</v>
      </c>
      <c r="AN39" s="17" t="s">
        <v>3859</v>
      </c>
      <c r="AO39" s="17" t="b">
        <v>0</v>
      </c>
      <c r="AP39" s="17" t="s">
        <v>3858</v>
      </c>
      <c r="AQ39" s="17" t="s">
        <v>3860</v>
      </c>
      <c r="AR39" s="17" t="b">
        <v>0</v>
      </c>
      <c r="AS39" s="17" t="s">
        <v>2499</v>
      </c>
      <c r="AT39" s="17" t="s">
        <v>3862</v>
      </c>
      <c r="AU39" s="17" t="b">
        <v>0</v>
      </c>
      <c r="AV39" s="17" t="s">
        <v>3861</v>
      </c>
      <c r="AW39" s="17" t="s">
        <v>82</v>
      </c>
      <c r="AX39" s="17" t="s">
        <v>589</v>
      </c>
      <c r="AY39" s="17" t="s">
        <v>83</v>
      </c>
      <c r="AZ39" s="17" t="s">
        <v>590</v>
      </c>
      <c r="BA39" s="18" t="s">
        <v>3864</v>
      </c>
      <c r="BB39" s="18" t="s">
        <v>3863</v>
      </c>
      <c r="BC39" s="18" t="s">
        <v>3863</v>
      </c>
      <c r="BD39" s="18" t="s">
        <v>3866</v>
      </c>
      <c r="BE39" s="18" t="s">
        <v>3865</v>
      </c>
      <c r="BF39" s="18" t="s">
        <v>3865</v>
      </c>
      <c r="BG39" s="18" t="s">
        <v>3868</v>
      </c>
      <c r="BH39" s="18" t="s">
        <v>3867</v>
      </c>
    </row>
    <row r="40" spans="1:60" ht="337.5">
      <c r="A40" s="17" t="s">
        <v>3806</v>
      </c>
      <c r="B40" s="17" t="str">
        <f>VLOOKUP(A40,'Data Set'!A:C,2,FALSE)</f>
        <v>rayyan-218687604</v>
      </c>
      <c r="C40" s="17" t="str">
        <f>VLOOKUP(A40,'Data Set'!A:D,3,FALSE)</f>
        <v>Backward.1</v>
      </c>
      <c r="D40" s="17" t="s">
        <v>3807</v>
      </c>
      <c r="E40" s="17" t="s">
        <v>3808</v>
      </c>
      <c r="F40" s="17" t="s">
        <v>3809</v>
      </c>
      <c r="G40" s="17">
        <v>2021</v>
      </c>
      <c r="H40" s="18" t="s">
        <v>3811</v>
      </c>
      <c r="I40" s="18" t="s">
        <v>3810</v>
      </c>
      <c r="J40" s="18" t="s">
        <v>3810</v>
      </c>
      <c r="K40" s="18" t="s">
        <v>3812</v>
      </c>
      <c r="L40" s="18" t="s">
        <v>3814</v>
      </c>
      <c r="M40" s="18" t="s">
        <v>3813</v>
      </c>
      <c r="N40" s="18" t="s">
        <v>3813</v>
      </c>
      <c r="O40" s="18" t="s">
        <v>3816</v>
      </c>
      <c r="P40" s="18" t="s">
        <v>3815</v>
      </c>
      <c r="Q40" s="18" t="s">
        <v>3815</v>
      </c>
      <c r="R40" s="18" t="s">
        <v>63</v>
      </c>
      <c r="S40" s="18" t="s">
        <v>62</v>
      </c>
      <c r="T40" s="18" t="s">
        <v>63</v>
      </c>
      <c r="U40" s="17" t="str">
        <f>_xlfn.XLOOKUP(A40,ArticlesArchitecture[[#This Row],[Article ID]],ArticlesArchitecture[[#This Row],[Theme (final decision)]])</f>
        <v>Server-centered</v>
      </c>
      <c r="V40" s="18" t="s">
        <v>3818</v>
      </c>
      <c r="W40" s="18" t="s">
        <v>3817</v>
      </c>
      <c r="X40" s="18" t="s">
        <v>3817</v>
      </c>
      <c r="Y40" s="18" t="s">
        <v>3820</v>
      </c>
      <c r="Z40" s="18" t="s">
        <v>3819</v>
      </c>
      <c r="AA40" s="18" t="s">
        <v>3819</v>
      </c>
      <c r="AB40" s="18" t="s">
        <v>3822</v>
      </c>
      <c r="AC40" s="18" t="s">
        <v>3821</v>
      </c>
      <c r="AD40" s="18" t="s">
        <v>3821</v>
      </c>
      <c r="AE40" s="17" t="s">
        <v>3824</v>
      </c>
      <c r="AF40" s="17" t="b">
        <v>1</v>
      </c>
      <c r="AG40" s="17" t="s">
        <v>3823</v>
      </c>
      <c r="AH40" s="17" t="s">
        <v>3826</v>
      </c>
      <c r="AI40" s="17" t="b">
        <v>1</v>
      </c>
      <c r="AJ40" s="17" t="s">
        <v>3825</v>
      </c>
      <c r="AK40" s="17" t="s">
        <v>3828</v>
      </c>
      <c r="AL40" s="17" t="b">
        <v>1</v>
      </c>
      <c r="AM40" s="17" t="s">
        <v>3827</v>
      </c>
      <c r="AN40" s="17" t="s">
        <v>3331</v>
      </c>
      <c r="AO40" s="17" t="b">
        <v>0</v>
      </c>
      <c r="AP40" s="17" t="s">
        <v>3829</v>
      </c>
      <c r="AQ40" s="17" t="s">
        <v>3333</v>
      </c>
      <c r="AR40" s="17" t="b">
        <v>0</v>
      </c>
      <c r="AS40" s="17" t="s">
        <v>3830</v>
      </c>
      <c r="AT40" s="17" t="s">
        <v>3334</v>
      </c>
      <c r="AU40" s="17" t="b">
        <v>0</v>
      </c>
      <c r="AV40" s="17" t="s">
        <v>1276</v>
      </c>
      <c r="AW40" s="17" t="s">
        <v>119</v>
      </c>
      <c r="AX40" s="17" t="s">
        <v>82</v>
      </c>
      <c r="AY40" s="17" t="s">
        <v>121</v>
      </c>
      <c r="AZ40" s="17" t="s">
        <v>120</v>
      </c>
      <c r="BA40" s="18" t="s">
        <v>3832</v>
      </c>
      <c r="BB40" s="18" t="s">
        <v>3831</v>
      </c>
      <c r="BC40" s="18" t="s">
        <v>3831</v>
      </c>
      <c r="BD40" s="18" t="s">
        <v>3834</v>
      </c>
      <c r="BE40" s="18" t="s">
        <v>3833</v>
      </c>
      <c r="BF40" s="18" t="s">
        <v>3833</v>
      </c>
      <c r="BG40" s="18" t="s">
        <v>3836</v>
      </c>
      <c r="BH40" s="18" t="s">
        <v>3835</v>
      </c>
    </row>
    <row r="41" spans="1:60" ht="287.5">
      <c r="A41" s="17" t="s">
        <v>3774</v>
      </c>
      <c r="B41" s="17" t="str">
        <f>VLOOKUP(A41,'Data Set'!A:C,2,FALSE)</f>
        <v>rayyan-218688176</v>
      </c>
      <c r="C41" s="17" t="str">
        <f>VLOOKUP(A41,'Data Set'!A:D,3,FALSE)</f>
        <v>Backward.1</v>
      </c>
      <c r="D41" s="17" t="s">
        <v>3775</v>
      </c>
      <c r="E41" s="17" t="s">
        <v>3776</v>
      </c>
      <c r="F41" s="17" t="s">
        <v>3777</v>
      </c>
      <c r="G41" s="17">
        <v>2020</v>
      </c>
      <c r="H41" s="18" t="s">
        <v>3779</v>
      </c>
      <c r="I41" s="18" t="s">
        <v>3778</v>
      </c>
      <c r="J41" s="18" t="s">
        <v>3778</v>
      </c>
      <c r="K41" s="18" t="s">
        <v>3780</v>
      </c>
      <c r="L41" s="18" t="s">
        <v>3782</v>
      </c>
      <c r="M41" s="18" t="s">
        <v>3781</v>
      </c>
      <c r="N41" s="18" t="s">
        <v>3781</v>
      </c>
      <c r="O41" s="18" t="s">
        <v>61</v>
      </c>
      <c r="P41" s="18" t="s">
        <v>3783</v>
      </c>
      <c r="Q41" s="18" t="s">
        <v>3783</v>
      </c>
      <c r="R41" s="18" t="s">
        <v>140</v>
      </c>
      <c r="S41" s="18" t="s">
        <v>62</v>
      </c>
      <c r="T41" s="18" t="s">
        <v>140</v>
      </c>
      <c r="U41" s="17" t="str">
        <f>_xlfn.XLOOKUP(A41,ArticlesArchitecture[[#This Row],[Article ID]],ArticlesArchitecture[[#This Row],[Theme (final decision)]])</f>
        <v>User-centered</v>
      </c>
      <c r="V41" s="18" t="s">
        <v>3785</v>
      </c>
      <c r="W41" s="18" t="s">
        <v>3784</v>
      </c>
      <c r="X41" s="18" t="s">
        <v>3784</v>
      </c>
      <c r="Y41" s="18" t="s">
        <v>3787</v>
      </c>
      <c r="Z41" s="18" t="s">
        <v>3786</v>
      </c>
      <c r="AA41" s="18" t="s">
        <v>3786</v>
      </c>
      <c r="AB41" s="18" t="s">
        <v>3789</v>
      </c>
      <c r="AC41" s="18" t="s">
        <v>3788</v>
      </c>
      <c r="AD41" s="18" t="s">
        <v>3788</v>
      </c>
      <c r="AE41" s="17" t="s">
        <v>3791</v>
      </c>
      <c r="AF41" s="17" t="b">
        <v>0</v>
      </c>
      <c r="AG41" s="17" t="s">
        <v>3790</v>
      </c>
      <c r="AH41" s="17" t="s">
        <v>3793</v>
      </c>
      <c r="AI41" s="17" t="b">
        <v>1</v>
      </c>
      <c r="AJ41" s="17" t="s">
        <v>3792</v>
      </c>
      <c r="AK41" s="17" t="s">
        <v>3794</v>
      </c>
      <c r="AL41" s="17" t="b">
        <v>0</v>
      </c>
      <c r="AM41" s="17" t="s">
        <v>2326</v>
      </c>
      <c r="AN41" s="17" t="s">
        <v>3654</v>
      </c>
      <c r="AO41" s="17" t="b">
        <v>0</v>
      </c>
      <c r="AP41" s="17" t="s">
        <v>3795</v>
      </c>
      <c r="AQ41" s="17" t="s">
        <v>3797</v>
      </c>
      <c r="AR41" s="17" t="b">
        <v>0</v>
      </c>
      <c r="AS41" s="17" t="s">
        <v>3796</v>
      </c>
      <c r="AT41" s="17" t="s">
        <v>3799</v>
      </c>
      <c r="AU41" s="17" t="b">
        <v>0</v>
      </c>
      <c r="AV41" s="17" t="s">
        <v>3798</v>
      </c>
      <c r="AW41" s="17" t="s">
        <v>589</v>
      </c>
      <c r="AX41" s="17" t="s">
        <v>589</v>
      </c>
      <c r="AY41" s="17" t="s">
        <v>590</v>
      </c>
      <c r="AZ41" s="17" t="s">
        <v>590</v>
      </c>
      <c r="BA41" s="18" t="s">
        <v>3801</v>
      </c>
      <c r="BB41" s="18" t="s">
        <v>3800</v>
      </c>
      <c r="BC41" s="18" t="s">
        <v>3800</v>
      </c>
      <c r="BD41" s="18" t="s">
        <v>3803</v>
      </c>
      <c r="BE41" s="18" t="s">
        <v>3802</v>
      </c>
      <c r="BF41" s="18" t="s">
        <v>3802</v>
      </c>
      <c r="BG41" s="18" t="s">
        <v>3805</v>
      </c>
      <c r="BH41" s="18" t="s">
        <v>3804</v>
      </c>
    </row>
    <row r="42" spans="1:60" ht="312.5">
      <c r="A42" s="17" t="s">
        <v>3757</v>
      </c>
      <c r="B42" s="17" t="str">
        <f>VLOOKUP(A42,'Data Set'!A:C,2,FALSE)</f>
        <v>rayyan-218687743</v>
      </c>
      <c r="C42" s="17" t="str">
        <f>VLOOKUP(A42,'Data Set'!A:D,3,FALSE)</f>
        <v>Backward.1</v>
      </c>
      <c r="D42" s="17" t="s">
        <v>3758</v>
      </c>
      <c r="E42" s="17" t="s">
        <v>3759</v>
      </c>
      <c r="F42" s="17" t="s">
        <v>3760</v>
      </c>
      <c r="G42" s="17">
        <v>2021</v>
      </c>
      <c r="H42" s="18" t="s">
        <v>38766</v>
      </c>
      <c r="I42" s="18" t="s">
        <v>3761</v>
      </c>
      <c r="J42" s="18" t="s">
        <v>3761</v>
      </c>
      <c r="K42" s="18" t="s">
        <v>38767</v>
      </c>
      <c r="L42" s="18" t="s">
        <v>38768</v>
      </c>
      <c r="M42" s="18" t="s">
        <v>3762</v>
      </c>
      <c r="N42" s="18" t="s">
        <v>3762</v>
      </c>
      <c r="O42" s="18" t="s">
        <v>38839</v>
      </c>
      <c r="P42" s="18" t="s">
        <v>3763</v>
      </c>
      <c r="Q42" s="18" t="s">
        <v>3763</v>
      </c>
      <c r="R42" s="18" t="s">
        <v>4935</v>
      </c>
      <c r="S42" s="18" t="s">
        <v>62</v>
      </c>
      <c r="T42" s="18" t="s">
        <v>140</v>
      </c>
      <c r="U42" s="17" t="str">
        <f>_xlfn.XLOOKUP(A42,ArticlesArchitecture[[#This Row],[Article ID]],ArticlesArchitecture[[#This Row],[Theme (final decision)]])</f>
        <v>Hybrid (user-centered and server-centered)</v>
      </c>
      <c r="V42" s="18" t="s">
        <v>38769</v>
      </c>
      <c r="W42" s="18" t="s">
        <v>3764</v>
      </c>
      <c r="X42" s="18" t="s">
        <v>3764</v>
      </c>
      <c r="Y42" s="18" t="s">
        <v>38770</v>
      </c>
      <c r="Z42" s="18" t="s">
        <v>3765</v>
      </c>
      <c r="AA42" s="18" t="s">
        <v>3765</v>
      </c>
      <c r="AB42" s="18" t="s">
        <v>38771</v>
      </c>
      <c r="AC42" s="18" t="s">
        <v>3766</v>
      </c>
      <c r="AD42" s="18" t="s">
        <v>3766</v>
      </c>
      <c r="AE42" s="17" t="s">
        <v>38772</v>
      </c>
      <c r="AF42" s="17" t="b">
        <v>1</v>
      </c>
      <c r="AG42" s="17" t="s">
        <v>3767</v>
      </c>
      <c r="AH42" s="17" t="s">
        <v>38773</v>
      </c>
      <c r="AI42" s="17" t="b">
        <v>1</v>
      </c>
      <c r="AJ42" s="17" t="s">
        <v>3768</v>
      </c>
      <c r="AK42" s="17" t="s">
        <v>38774</v>
      </c>
      <c r="AL42" s="17" t="b">
        <v>1</v>
      </c>
      <c r="AM42" s="17" t="s">
        <v>3769</v>
      </c>
      <c r="AN42" s="17" t="s">
        <v>77</v>
      </c>
      <c r="AO42" s="17" t="b">
        <v>0</v>
      </c>
      <c r="AP42" s="17" t="s">
        <v>3770</v>
      </c>
      <c r="AQ42" s="17" t="s">
        <v>38761</v>
      </c>
      <c r="AR42" s="17" t="b">
        <v>0</v>
      </c>
      <c r="AS42" s="17" t="s">
        <v>155</v>
      </c>
      <c r="AT42" s="17" t="s">
        <v>38762</v>
      </c>
      <c r="AU42" s="17" t="b">
        <v>0</v>
      </c>
      <c r="AV42" s="17" t="s">
        <v>3498</v>
      </c>
      <c r="AW42" s="17" t="s">
        <v>119</v>
      </c>
      <c r="AX42" s="17" t="s">
        <v>82</v>
      </c>
      <c r="AY42" s="17" t="s">
        <v>121</v>
      </c>
      <c r="AZ42" s="17" t="s">
        <v>120</v>
      </c>
      <c r="BA42" s="18" t="s">
        <v>38775</v>
      </c>
      <c r="BB42" s="18" t="s">
        <v>3771</v>
      </c>
      <c r="BC42" s="18" t="s">
        <v>3771</v>
      </c>
      <c r="BD42" s="18" t="s">
        <v>38776</v>
      </c>
      <c r="BE42" s="18" t="s">
        <v>3772</v>
      </c>
      <c r="BF42" s="18" t="s">
        <v>3772</v>
      </c>
      <c r="BG42" s="18" t="s">
        <v>38777</v>
      </c>
      <c r="BH42" s="18" t="s">
        <v>3773</v>
      </c>
    </row>
    <row r="43" spans="1:60" ht="362.5">
      <c r="A43" s="17" t="s">
        <v>3728</v>
      </c>
      <c r="B43" s="17" t="str">
        <f>VLOOKUP(A43,'Data Set'!A:C,2,FALSE)</f>
        <v>rayyan-218687761</v>
      </c>
      <c r="C43" s="17" t="str">
        <f>VLOOKUP(A43,'Data Set'!A:D,3,FALSE)</f>
        <v>Backward.1</v>
      </c>
      <c r="D43" s="17" t="s">
        <v>3729</v>
      </c>
      <c r="E43" s="17" t="s">
        <v>3730</v>
      </c>
      <c r="F43" s="17" t="s">
        <v>3731</v>
      </c>
      <c r="G43" s="17">
        <v>2021</v>
      </c>
      <c r="H43" s="18" t="s">
        <v>3733</v>
      </c>
      <c r="I43" s="18" t="s">
        <v>3732</v>
      </c>
      <c r="J43" s="18" t="s">
        <v>3732</v>
      </c>
      <c r="K43" s="18" t="s">
        <v>3734</v>
      </c>
      <c r="L43" s="18" t="s">
        <v>3736</v>
      </c>
      <c r="M43" s="18" t="s">
        <v>3735</v>
      </c>
      <c r="N43" s="18" t="s">
        <v>3735</v>
      </c>
      <c r="O43" s="18" t="s">
        <v>3738</v>
      </c>
      <c r="P43" s="18" t="s">
        <v>3737</v>
      </c>
      <c r="Q43" s="18" t="s">
        <v>3737</v>
      </c>
      <c r="R43" s="18" t="s">
        <v>140</v>
      </c>
      <c r="S43" s="18" t="s">
        <v>139</v>
      </c>
      <c r="T43" s="18" t="s">
        <v>140</v>
      </c>
      <c r="U43" s="17" t="str">
        <f>_xlfn.XLOOKUP(A43,ArticlesArchitecture[[#This Row],[Article ID]],ArticlesArchitecture[[#This Row],[Theme (final decision)]])</f>
        <v>User-centered</v>
      </c>
      <c r="V43" s="18" t="s">
        <v>3740</v>
      </c>
      <c r="W43" s="18" t="s">
        <v>3739</v>
      </c>
      <c r="X43" s="18" t="s">
        <v>3739</v>
      </c>
      <c r="Y43" s="18" t="s">
        <v>3742</v>
      </c>
      <c r="Z43" s="18" t="s">
        <v>3741</v>
      </c>
      <c r="AA43" s="18" t="s">
        <v>3741</v>
      </c>
      <c r="AB43" s="18" t="s">
        <v>3744</v>
      </c>
      <c r="AC43" s="18" t="s">
        <v>3743</v>
      </c>
      <c r="AD43" s="18" t="s">
        <v>3743</v>
      </c>
      <c r="AE43" s="17" t="s">
        <v>3746</v>
      </c>
      <c r="AF43" s="17" t="b">
        <v>0</v>
      </c>
      <c r="AG43" s="17" t="s">
        <v>3745</v>
      </c>
      <c r="AH43" s="17" t="s">
        <v>3748</v>
      </c>
      <c r="AI43" s="17" t="b">
        <v>1</v>
      </c>
      <c r="AJ43" s="17" t="s">
        <v>3747</v>
      </c>
      <c r="AK43" s="17" t="s">
        <v>3749</v>
      </c>
      <c r="AL43" s="17" t="b">
        <v>0</v>
      </c>
      <c r="AM43" s="17" t="s">
        <v>1728</v>
      </c>
      <c r="AN43" s="17" t="s">
        <v>3688</v>
      </c>
      <c r="AO43" s="17" t="b">
        <v>0</v>
      </c>
      <c r="AP43" s="17" t="s">
        <v>2362</v>
      </c>
      <c r="AQ43" s="17" t="s">
        <v>3690</v>
      </c>
      <c r="AR43" s="17" t="b">
        <v>0</v>
      </c>
      <c r="AS43" s="17" t="s">
        <v>3750</v>
      </c>
      <c r="AT43" s="17" t="s">
        <v>3334</v>
      </c>
      <c r="AU43" s="17" t="b">
        <v>0</v>
      </c>
      <c r="AV43" s="17" t="s">
        <v>3751</v>
      </c>
      <c r="AW43" s="17" t="s">
        <v>82</v>
      </c>
      <c r="AX43" s="17" t="s">
        <v>589</v>
      </c>
      <c r="AY43" s="17" t="s">
        <v>350</v>
      </c>
      <c r="AZ43" s="17" t="s">
        <v>590</v>
      </c>
      <c r="BA43" s="18" t="s">
        <v>3753</v>
      </c>
      <c r="BB43" s="18" t="s">
        <v>3752</v>
      </c>
      <c r="BC43" s="18" t="s">
        <v>3752</v>
      </c>
      <c r="BD43" s="18" t="s">
        <v>3755</v>
      </c>
      <c r="BE43" s="18" t="s">
        <v>3754</v>
      </c>
      <c r="BF43" s="18" t="s">
        <v>3754</v>
      </c>
      <c r="BG43" s="18" t="s">
        <v>3756</v>
      </c>
      <c r="BH43" s="18"/>
    </row>
    <row r="44" spans="1:60" ht="287.5">
      <c r="A44" s="17" t="s">
        <v>3697</v>
      </c>
      <c r="B44" s="17" t="str">
        <f>VLOOKUP(A44,'Data Set'!A:C,2,FALSE)</f>
        <v>rayyan-172028480</v>
      </c>
      <c r="C44" s="17">
        <f>VLOOKUP(A44,'Data Set'!A:D,3,FALSE)</f>
        <v>0</v>
      </c>
      <c r="D44" s="17" t="s">
        <v>3698</v>
      </c>
      <c r="E44" s="17" t="s">
        <v>3699</v>
      </c>
      <c r="F44" s="17" t="s">
        <v>3700</v>
      </c>
      <c r="G44" s="17">
        <v>2021</v>
      </c>
      <c r="H44" s="18" t="s">
        <v>3702</v>
      </c>
      <c r="I44" s="18" t="s">
        <v>3701</v>
      </c>
      <c r="J44" s="18" t="s">
        <v>3701</v>
      </c>
      <c r="K44" s="18" t="s">
        <v>3703</v>
      </c>
      <c r="L44" s="18" t="s">
        <v>3705</v>
      </c>
      <c r="M44" s="18" t="s">
        <v>3704</v>
      </c>
      <c r="N44" s="18" t="s">
        <v>3704</v>
      </c>
      <c r="O44" s="18" t="s">
        <v>3707</v>
      </c>
      <c r="P44" s="18" t="s">
        <v>3706</v>
      </c>
      <c r="Q44" s="18" t="s">
        <v>3706</v>
      </c>
      <c r="R44" s="18" t="s">
        <v>63</v>
      </c>
      <c r="S44" s="18" t="s">
        <v>62</v>
      </c>
      <c r="T44" s="18" t="s">
        <v>63</v>
      </c>
      <c r="U44" s="17" t="str">
        <f>_xlfn.XLOOKUP(A44,ArticlesArchitecture[[#This Row],[Article ID]],ArticlesArchitecture[[#This Row],[Theme (final decision)]])</f>
        <v>Server-centered</v>
      </c>
      <c r="V44" s="18" t="s">
        <v>3709</v>
      </c>
      <c r="W44" s="18" t="s">
        <v>3708</v>
      </c>
      <c r="X44" s="18" t="s">
        <v>3708</v>
      </c>
      <c r="Y44" s="18" t="s">
        <v>3711</v>
      </c>
      <c r="Z44" s="18" t="s">
        <v>3710</v>
      </c>
      <c r="AA44" s="18" t="s">
        <v>3710</v>
      </c>
      <c r="AB44" s="18" t="s">
        <v>3713</v>
      </c>
      <c r="AC44" s="18" t="s">
        <v>3712</v>
      </c>
      <c r="AD44" s="18" t="s">
        <v>3712</v>
      </c>
      <c r="AE44" s="17" t="s">
        <v>3715</v>
      </c>
      <c r="AF44" s="17" t="b">
        <v>1</v>
      </c>
      <c r="AG44" s="17" t="s">
        <v>3714</v>
      </c>
      <c r="AH44" s="17" t="s">
        <v>3717</v>
      </c>
      <c r="AI44" s="17" t="b">
        <v>1</v>
      </c>
      <c r="AJ44" s="17" t="s">
        <v>3716</v>
      </c>
      <c r="AK44" s="17" t="s">
        <v>3719</v>
      </c>
      <c r="AL44" s="17" t="b">
        <v>1</v>
      </c>
      <c r="AM44" s="17" t="s">
        <v>3718</v>
      </c>
      <c r="AN44" s="17" t="s">
        <v>3721</v>
      </c>
      <c r="AO44" s="17" t="b">
        <v>0</v>
      </c>
      <c r="AP44" s="17" t="s">
        <v>3720</v>
      </c>
      <c r="AQ44" s="17" t="s">
        <v>3655</v>
      </c>
      <c r="AR44" s="17" t="b">
        <v>0</v>
      </c>
      <c r="AS44" s="17" t="s">
        <v>155</v>
      </c>
      <c r="AT44" s="17" t="s">
        <v>3657</v>
      </c>
      <c r="AU44" s="17" t="b">
        <v>0</v>
      </c>
      <c r="AV44" s="17" t="s">
        <v>2466</v>
      </c>
      <c r="AW44" s="17" t="s">
        <v>119</v>
      </c>
      <c r="AX44" s="17" t="s">
        <v>82</v>
      </c>
      <c r="AY44" s="17" t="s">
        <v>121</v>
      </c>
      <c r="AZ44" s="17" t="s">
        <v>120</v>
      </c>
      <c r="BA44" s="18" t="s">
        <v>3723</v>
      </c>
      <c r="BB44" s="18" t="s">
        <v>3722</v>
      </c>
      <c r="BC44" s="18" t="s">
        <v>3722</v>
      </c>
      <c r="BD44" s="18" t="s">
        <v>3725</v>
      </c>
      <c r="BE44" s="18" t="s">
        <v>3724</v>
      </c>
      <c r="BF44" s="18" t="s">
        <v>3724</v>
      </c>
      <c r="BG44" s="18" t="s">
        <v>3727</v>
      </c>
      <c r="BH44" s="18" t="s">
        <v>3726</v>
      </c>
    </row>
    <row r="45" spans="1:60" ht="275">
      <c r="A45" s="17" t="s">
        <v>3664</v>
      </c>
      <c r="B45" s="17" t="str">
        <f>VLOOKUP(A45,'Data Set'!A:C,2,FALSE)</f>
        <v>rayyan-218687860</v>
      </c>
      <c r="C45" s="17" t="str">
        <f>VLOOKUP(A45,'Data Set'!A:D,3,FALSE)</f>
        <v>Backward.1</v>
      </c>
      <c r="D45" s="17" t="s">
        <v>3665</v>
      </c>
      <c r="E45" s="17" t="s">
        <v>3666</v>
      </c>
      <c r="F45" s="17" t="s">
        <v>3667</v>
      </c>
      <c r="G45" s="17">
        <v>2021</v>
      </c>
      <c r="H45" s="18" t="s">
        <v>3669</v>
      </c>
      <c r="I45" s="18" t="s">
        <v>3668</v>
      </c>
      <c r="J45" s="18" t="s">
        <v>3668</v>
      </c>
      <c r="K45" s="18" t="s">
        <v>3670</v>
      </c>
      <c r="L45" s="18" t="s">
        <v>3672</v>
      </c>
      <c r="M45" s="18" t="s">
        <v>3671</v>
      </c>
      <c r="N45" s="18" t="s">
        <v>3671</v>
      </c>
      <c r="O45" s="18" t="s">
        <v>3674</v>
      </c>
      <c r="P45" s="18" t="s">
        <v>3673</v>
      </c>
      <c r="Q45" s="18" t="s">
        <v>3673</v>
      </c>
      <c r="R45" s="18" t="s">
        <v>63</v>
      </c>
      <c r="S45" s="18" t="s">
        <v>62</v>
      </c>
      <c r="T45" s="18" t="s">
        <v>63</v>
      </c>
      <c r="U45" s="17" t="str">
        <f>_xlfn.XLOOKUP(A45,ArticlesArchitecture[[#This Row],[Article ID]],ArticlesArchitecture[[#This Row],[Theme (final decision)]])</f>
        <v>Server-centered</v>
      </c>
      <c r="V45" s="18" t="s">
        <v>3676</v>
      </c>
      <c r="W45" s="18" t="s">
        <v>3675</v>
      </c>
      <c r="X45" s="18" t="s">
        <v>3675</v>
      </c>
      <c r="Y45" s="18" t="s">
        <v>3678</v>
      </c>
      <c r="Z45" s="18" t="s">
        <v>3677</v>
      </c>
      <c r="AA45" s="18" t="s">
        <v>3677</v>
      </c>
      <c r="AB45" s="18" t="s">
        <v>3680</v>
      </c>
      <c r="AC45" s="18" t="s">
        <v>3679</v>
      </c>
      <c r="AD45" s="18" t="s">
        <v>3679</v>
      </c>
      <c r="AE45" s="17" t="s">
        <v>3682</v>
      </c>
      <c r="AF45" s="17" t="b">
        <v>1</v>
      </c>
      <c r="AG45" s="17" t="s">
        <v>3681</v>
      </c>
      <c r="AH45" s="17" t="s">
        <v>3684</v>
      </c>
      <c r="AI45" s="17" t="b">
        <v>1</v>
      </c>
      <c r="AJ45" s="17" t="s">
        <v>3683</v>
      </c>
      <c r="AK45" s="17" t="s">
        <v>3686</v>
      </c>
      <c r="AL45" s="17" t="b">
        <v>1</v>
      </c>
      <c r="AM45" s="17" t="s">
        <v>3685</v>
      </c>
      <c r="AN45" s="17" t="s">
        <v>3688</v>
      </c>
      <c r="AO45" s="17" t="b">
        <v>0</v>
      </c>
      <c r="AP45" s="17" t="s">
        <v>3687</v>
      </c>
      <c r="AQ45" s="17" t="s">
        <v>3690</v>
      </c>
      <c r="AR45" s="17" t="b">
        <v>0</v>
      </c>
      <c r="AS45" s="17" t="s">
        <v>3689</v>
      </c>
      <c r="AT45" s="17" t="s">
        <v>3334</v>
      </c>
      <c r="AU45" s="17" t="b">
        <v>0</v>
      </c>
      <c r="AV45" s="17" t="s">
        <v>80</v>
      </c>
      <c r="AW45" s="17" t="s">
        <v>82</v>
      </c>
      <c r="AX45" s="17" t="s">
        <v>82</v>
      </c>
      <c r="AY45" s="17" t="s">
        <v>121</v>
      </c>
      <c r="AZ45" s="17" t="s">
        <v>83</v>
      </c>
      <c r="BA45" s="18" t="s">
        <v>3692</v>
      </c>
      <c r="BB45" s="18" t="s">
        <v>3691</v>
      </c>
      <c r="BC45" s="18" t="s">
        <v>3691</v>
      </c>
      <c r="BD45" s="18" t="s">
        <v>3694</v>
      </c>
      <c r="BE45" s="18" t="s">
        <v>3693</v>
      </c>
      <c r="BF45" s="18" t="s">
        <v>3693</v>
      </c>
      <c r="BG45" s="18" t="s">
        <v>3696</v>
      </c>
      <c r="BH45" s="18" t="s">
        <v>3695</v>
      </c>
    </row>
    <row r="46" spans="1:60" ht="275">
      <c r="A46" s="17" t="s">
        <v>3630</v>
      </c>
      <c r="B46" s="17" t="str">
        <f>VLOOKUP(A46,'Data Set'!A:C,2,FALSE)</f>
        <v>rayyan-172028518</v>
      </c>
      <c r="C46" s="17">
        <f>VLOOKUP(A46,'Data Set'!A:D,3,FALSE)</f>
        <v>0</v>
      </c>
      <c r="D46" s="17" t="s">
        <v>3631</v>
      </c>
      <c r="E46" s="17" t="s">
        <v>3632</v>
      </c>
      <c r="F46" s="17" t="s">
        <v>3633</v>
      </c>
      <c r="G46" s="17">
        <v>2021</v>
      </c>
      <c r="H46" s="18" t="s">
        <v>3635</v>
      </c>
      <c r="I46" s="18" t="s">
        <v>3634</v>
      </c>
      <c r="J46" s="18" t="s">
        <v>3634</v>
      </c>
      <c r="K46" s="18" t="s">
        <v>3636</v>
      </c>
      <c r="L46" s="18" t="s">
        <v>3638</v>
      </c>
      <c r="M46" s="18" t="s">
        <v>3637</v>
      </c>
      <c r="N46" s="18" t="s">
        <v>3637</v>
      </c>
      <c r="O46" s="18" t="s">
        <v>3640</v>
      </c>
      <c r="P46" s="18" t="s">
        <v>3639</v>
      </c>
      <c r="Q46" s="18" t="s">
        <v>3639</v>
      </c>
      <c r="R46" s="18" t="s">
        <v>63</v>
      </c>
      <c r="S46" s="18" t="s">
        <v>62</v>
      </c>
      <c r="T46" s="18" t="s">
        <v>63</v>
      </c>
      <c r="U46" s="17" t="str">
        <f>_xlfn.XLOOKUP(A46,ArticlesArchitecture[[#This Row],[Article ID]],ArticlesArchitecture[[#This Row],[Theme (final decision)]])</f>
        <v>Server-centered</v>
      </c>
      <c r="V46" s="18" t="s">
        <v>3642</v>
      </c>
      <c r="W46" s="18" t="s">
        <v>3641</v>
      </c>
      <c r="X46" s="18" t="s">
        <v>3641</v>
      </c>
      <c r="Y46" s="18" t="s">
        <v>3644</v>
      </c>
      <c r="Z46" s="18" t="s">
        <v>3643</v>
      </c>
      <c r="AA46" s="18" t="s">
        <v>3643</v>
      </c>
      <c r="AB46" s="18" t="s">
        <v>3646</v>
      </c>
      <c r="AC46" s="18" t="s">
        <v>3645</v>
      </c>
      <c r="AD46" s="18" t="s">
        <v>3645</v>
      </c>
      <c r="AE46" s="17" t="s">
        <v>3648</v>
      </c>
      <c r="AF46" s="17" t="b">
        <v>1</v>
      </c>
      <c r="AG46" s="17" t="s">
        <v>3647</v>
      </c>
      <c r="AH46" s="17" t="s">
        <v>3650</v>
      </c>
      <c r="AI46" s="17" t="b">
        <v>1</v>
      </c>
      <c r="AJ46" s="17" t="s">
        <v>3649</v>
      </c>
      <c r="AK46" s="17" t="s">
        <v>3652</v>
      </c>
      <c r="AL46" s="17" t="b">
        <v>1</v>
      </c>
      <c r="AM46" s="17" t="s">
        <v>3651</v>
      </c>
      <c r="AN46" s="17" t="s">
        <v>3654</v>
      </c>
      <c r="AO46" s="17" t="b">
        <v>0</v>
      </c>
      <c r="AP46" s="17" t="s">
        <v>3653</v>
      </c>
      <c r="AQ46" s="17" t="s">
        <v>3655</v>
      </c>
      <c r="AR46" s="17" t="b">
        <v>0</v>
      </c>
      <c r="AS46" s="17" t="s">
        <v>155</v>
      </c>
      <c r="AT46" s="17" t="s">
        <v>3657</v>
      </c>
      <c r="AU46" s="17" t="b">
        <v>0</v>
      </c>
      <c r="AV46" s="17" t="s">
        <v>3656</v>
      </c>
      <c r="AW46" s="17" t="s">
        <v>119</v>
      </c>
      <c r="AX46" s="17" t="s">
        <v>82</v>
      </c>
      <c r="AY46" s="17" t="s">
        <v>121</v>
      </c>
      <c r="AZ46" s="17" t="s">
        <v>83</v>
      </c>
      <c r="BA46" s="18" t="s">
        <v>3659</v>
      </c>
      <c r="BB46" s="18" t="s">
        <v>3658</v>
      </c>
      <c r="BC46" s="18" t="s">
        <v>3658</v>
      </c>
      <c r="BD46" s="18" t="s">
        <v>3661</v>
      </c>
      <c r="BE46" s="18" t="s">
        <v>3660</v>
      </c>
      <c r="BF46" s="18" t="s">
        <v>3660</v>
      </c>
      <c r="BG46" s="18" t="s">
        <v>3663</v>
      </c>
      <c r="BH46" s="18" t="s">
        <v>3662</v>
      </c>
    </row>
    <row r="47" spans="1:60" ht="325">
      <c r="A47" s="17" t="s">
        <v>3599</v>
      </c>
      <c r="B47" s="17" t="str">
        <f>VLOOKUP(A47,'Data Set'!A:C,2,FALSE)</f>
        <v>rayyan-218687745</v>
      </c>
      <c r="C47" s="17" t="str">
        <f>VLOOKUP(A47,'Data Set'!A:D,3,FALSE)</f>
        <v>Backward.1</v>
      </c>
      <c r="D47" s="17" t="s">
        <v>3600</v>
      </c>
      <c r="E47" s="17" t="s">
        <v>3601</v>
      </c>
      <c r="F47" s="17" t="s">
        <v>3602</v>
      </c>
      <c r="G47" s="17">
        <v>2021</v>
      </c>
      <c r="H47" s="18" t="s">
        <v>3604</v>
      </c>
      <c r="I47" s="18" t="s">
        <v>3603</v>
      </c>
      <c r="J47" s="18" t="s">
        <v>3603</v>
      </c>
      <c r="K47" s="18" t="s">
        <v>3605</v>
      </c>
      <c r="L47" s="18" t="s">
        <v>3607</v>
      </c>
      <c r="M47" s="18" t="s">
        <v>3606</v>
      </c>
      <c r="N47" s="18" t="s">
        <v>3606</v>
      </c>
      <c r="O47" s="18" t="s">
        <v>3609</v>
      </c>
      <c r="P47" s="18" t="s">
        <v>3608</v>
      </c>
      <c r="Q47" s="18" t="s">
        <v>3608</v>
      </c>
      <c r="R47" s="18" t="s">
        <v>140</v>
      </c>
      <c r="S47" s="18" t="s">
        <v>209</v>
      </c>
      <c r="T47" s="18" t="s">
        <v>63</v>
      </c>
      <c r="U47" s="17" t="str">
        <f>_xlfn.XLOOKUP(A47,ArticlesArchitecture[[#This Row],[Article ID]],ArticlesArchitecture[[#This Row],[Theme (final decision)]])</f>
        <v>User-centered</v>
      </c>
      <c r="V47" s="18" t="s">
        <v>3611</v>
      </c>
      <c r="W47" s="18" t="s">
        <v>3610</v>
      </c>
      <c r="X47" s="18" t="s">
        <v>3610</v>
      </c>
      <c r="Y47" s="18" t="s">
        <v>3613</v>
      </c>
      <c r="Z47" s="18" t="s">
        <v>3612</v>
      </c>
      <c r="AA47" s="18" t="s">
        <v>3612</v>
      </c>
      <c r="AB47" s="18" t="s">
        <v>3615</v>
      </c>
      <c r="AC47" s="18" t="s">
        <v>3614</v>
      </c>
      <c r="AD47" s="18" t="s">
        <v>3614</v>
      </c>
      <c r="AE47" s="17" t="s">
        <v>3617</v>
      </c>
      <c r="AF47" s="17" t="b">
        <v>0</v>
      </c>
      <c r="AG47" s="17" t="s">
        <v>3616</v>
      </c>
      <c r="AH47" s="17" t="s">
        <v>3619</v>
      </c>
      <c r="AI47" s="17" t="b">
        <v>1</v>
      </c>
      <c r="AJ47" s="17" t="s">
        <v>3618</v>
      </c>
      <c r="AK47" s="17" t="s">
        <v>3621</v>
      </c>
      <c r="AL47" s="17" t="b">
        <v>0</v>
      </c>
      <c r="AM47" s="17" t="s">
        <v>3620</v>
      </c>
      <c r="AN47" s="17" t="s">
        <v>3331</v>
      </c>
      <c r="AO47" s="17" t="b">
        <v>0</v>
      </c>
      <c r="AP47" s="17" t="s">
        <v>3053</v>
      </c>
      <c r="AQ47" s="17" t="s">
        <v>3333</v>
      </c>
      <c r="AR47" s="17" t="b">
        <v>0</v>
      </c>
      <c r="AS47" s="17" t="s">
        <v>3622</v>
      </c>
      <c r="AT47" s="17" t="s">
        <v>3334</v>
      </c>
      <c r="AU47" s="17" t="b">
        <v>0</v>
      </c>
      <c r="AV47" s="17" t="s">
        <v>3623</v>
      </c>
      <c r="AW47" s="17" t="s">
        <v>589</v>
      </c>
      <c r="AX47" s="17" t="s">
        <v>589</v>
      </c>
      <c r="AY47" s="17" t="s">
        <v>590</v>
      </c>
      <c r="AZ47" s="17" t="s">
        <v>590</v>
      </c>
      <c r="BA47" s="18" t="s">
        <v>3625</v>
      </c>
      <c r="BB47" s="18" t="s">
        <v>3624</v>
      </c>
      <c r="BC47" s="18" t="s">
        <v>3624</v>
      </c>
      <c r="BD47" s="18" t="s">
        <v>3627</v>
      </c>
      <c r="BE47" s="18" t="s">
        <v>3626</v>
      </c>
      <c r="BF47" s="18" t="s">
        <v>3626</v>
      </c>
      <c r="BG47" s="18" t="s">
        <v>3629</v>
      </c>
      <c r="BH47" s="18" t="s">
        <v>3628</v>
      </c>
    </row>
    <row r="48" spans="1:60" ht="262.5">
      <c r="A48" s="17" t="s">
        <v>3566</v>
      </c>
      <c r="B48" s="17" t="str">
        <f>VLOOKUP(A48,'Data Set'!A:C,2,FALSE)</f>
        <v>rayyan-218685713</v>
      </c>
      <c r="C48" s="17" t="str">
        <f>VLOOKUP(A48,'Data Set'!A:D,3,FALSE)</f>
        <v>Forward.1</v>
      </c>
      <c r="D48" s="17" t="s">
        <v>3567</v>
      </c>
      <c r="E48" s="17" t="s">
        <v>3568</v>
      </c>
      <c r="F48" s="17" t="s">
        <v>3569</v>
      </c>
      <c r="G48" s="17">
        <v>2021</v>
      </c>
      <c r="H48" s="18" t="s">
        <v>3571</v>
      </c>
      <c r="I48" s="18" t="s">
        <v>3570</v>
      </c>
      <c r="J48" s="18" t="s">
        <v>3570</v>
      </c>
      <c r="K48" s="18" t="s">
        <v>3572</v>
      </c>
      <c r="L48" s="18" t="s">
        <v>3574</v>
      </c>
      <c r="M48" s="18" t="s">
        <v>3573</v>
      </c>
      <c r="N48" s="18" t="s">
        <v>3573</v>
      </c>
      <c r="O48" s="18" t="s">
        <v>3576</v>
      </c>
      <c r="P48" s="18" t="s">
        <v>3575</v>
      </c>
      <c r="Q48" s="18" t="s">
        <v>3575</v>
      </c>
      <c r="R48" s="18" t="s">
        <v>63</v>
      </c>
      <c r="S48" s="18" t="s">
        <v>62</v>
      </c>
      <c r="T48" s="18" t="s">
        <v>63</v>
      </c>
      <c r="U48" s="17" t="str">
        <f>_xlfn.XLOOKUP(A48,ArticlesArchitecture[[#This Row],[Article ID]],ArticlesArchitecture[[#This Row],[Theme (final decision)]])</f>
        <v>Server-centered</v>
      </c>
      <c r="V48" s="18" t="s">
        <v>3578</v>
      </c>
      <c r="W48" s="18" t="s">
        <v>3577</v>
      </c>
      <c r="X48" s="18" t="s">
        <v>3577</v>
      </c>
      <c r="Y48" s="18" t="s">
        <v>3580</v>
      </c>
      <c r="Z48" s="18" t="s">
        <v>3579</v>
      </c>
      <c r="AA48" s="18" t="s">
        <v>3579</v>
      </c>
      <c r="AB48" s="18" t="s">
        <v>3582</v>
      </c>
      <c r="AC48" s="18" t="s">
        <v>3581</v>
      </c>
      <c r="AD48" s="18" t="s">
        <v>3581</v>
      </c>
      <c r="AE48" s="17" t="s">
        <v>3584</v>
      </c>
      <c r="AF48" s="17" t="b">
        <v>1</v>
      </c>
      <c r="AG48" s="17" t="s">
        <v>3583</v>
      </c>
      <c r="AH48" s="17" t="s">
        <v>3586</v>
      </c>
      <c r="AI48" s="17" t="b">
        <v>1</v>
      </c>
      <c r="AJ48" s="17" t="s">
        <v>3585</v>
      </c>
      <c r="AK48" s="17" t="s">
        <v>3588</v>
      </c>
      <c r="AL48" s="17" t="b">
        <v>1</v>
      </c>
      <c r="AM48" s="17" t="s">
        <v>3587</v>
      </c>
      <c r="AN48" s="17" t="s">
        <v>3590</v>
      </c>
      <c r="AO48" s="17" t="b">
        <v>0</v>
      </c>
      <c r="AP48" s="17" t="s">
        <v>3589</v>
      </c>
      <c r="AQ48" s="17" t="s">
        <v>3591</v>
      </c>
      <c r="AR48" s="17" t="b">
        <v>0</v>
      </c>
      <c r="AS48" s="17" t="s">
        <v>155</v>
      </c>
      <c r="AT48" s="17" t="s">
        <v>3592</v>
      </c>
      <c r="AU48" s="17" t="b">
        <v>0</v>
      </c>
      <c r="AV48" s="17" t="s">
        <v>80</v>
      </c>
      <c r="AW48" s="17" t="s">
        <v>82</v>
      </c>
      <c r="AX48" s="17" t="s">
        <v>82</v>
      </c>
      <c r="AY48" s="17" t="s">
        <v>420</v>
      </c>
      <c r="AZ48" s="17" t="s">
        <v>83</v>
      </c>
      <c r="BA48" s="18" t="s">
        <v>3594</v>
      </c>
      <c r="BB48" s="18" t="s">
        <v>3593</v>
      </c>
      <c r="BC48" s="18" t="s">
        <v>3593</v>
      </c>
      <c r="BD48" s="18" t="s">
        <v>3596</v>
      </c>
      <c r="BE48" s="18" t="s">
        <v>3595</v>
      </c>
      <c r="BF48" s="18" t="s">
        <v>3595</v>
      </c>
      <c r="BG48" s="18" t="s">
        <v>3598</v>
      </c>
      <c r="BH48" s="18" t="s">
        <v>3597</v>
      </c>
    </row>
    <row r="49" spans="1:60" ht="300">
      <c r="A49" s="17" t="s">
        <v>3537</v>
      </c>
      <c r="B49" s="17" t="str">
        <f>VLOOKUP(A49,'Data Set'!A:C,2,FALSE)</f>
        <v>rayyan-218687675</v>
      </c>
      <c r="C49" s="17" t="str">
        <f>VLOOKUP(A49,'Data Set'!A:D,3,FALSE)</f>
        <v>Backward.1</v>
      </c>
      <c r="D49" s="17" t="s">
        <v>3538</v>
      </c>
      <c r="E49" s="17" t="s">
        <v>3539</v>
      </c>
      <c r="F49" s="17" t="s">
        <v>3540</v>
      </c>
      <c r="G49" s="17">
        <v>2021</v>
      </c>
      <c r="H49" s="18" t="s">
        <v>3542</v>
      </c>
      <c r="I49" s="18" t="s">
        <v>3541</v>
      </c>
      <c r="J49" s="18" t="s">
        <v>3541</v>
      </c>
      <c r="K49" s="18" t="s">
        <v>3543</v>
      </c>
      <c r="L49" s="18" t="s">
        <v>3545</v>
      </c>
      <c r="M49" s="18" t="s">
        <v>3544</v>
      </c>
      <c r="N49" s="18" t="s">
        <v>3544</v>
      </c>
      <c r="O49" s="18" t="s">
        <v>3547</v>
      </c>
      <c r="P49" s="18" t="s">
        <v>3546</v>
      </c>
      <c r="Q49" s="18" t="s">
        <v>3546</v>
      </c>
      <c r="R49" s="18" t="s">
        <v>140</v>
      </c>
      <c r="S49" s="18" t="s">
        <v>62</v>
      </c>
      <c r="T49" s="18" t="s">
        <v>140</v>
      </c>
      <c r="U49" s="17" t="str">
        <f>_xlfn.XLOOKUP(A49,ArticlesArchitecture[[#This Row],[Article ID]],ArticlesArchitecture[[#This Row],[Theme (final decision)]])</f>
        <v>User-centered</v>
      </c>
      <c r="V49" s="18" t="s">
        <v>3549</v>
      </c>
      <c r="W49" s="18" t="s">
        <v>3548</v>
      </c>
      <c r="X49" s="18" t="s">
        <v>3548</v>
      </c>
      <c r="Y49" s="18" t="s">
        <v>3551</v>
      </c>
      <c r="Z49" s="18" t="s">
        <v>3550</v>
      </c>
      <c r="AA49" s="18" t="s">
        <v>3550</v>
      </c>
      <c r="AB49" s="18" t="s">
        <v>3553</v>
      </c>
      <c r="AC49" s="18" t="s">
        <v>3552</v>
      </c>
      <c r="AD49" s="18" t="s">
        <v>3552</v>
      </c>
      <c r="AE49" s="17" t="s">
        <v>3325</v>
      </c>
      <c r="AF49" s="17" t="b">
        <v>1</v>
      </c>
      <c r="AG49" s="17" t="s">
        <v>3554</v>
      </c>
      <c r="AH49" s="17" t="s">
        <v>3556</v>
      </c>
      <c r="AI49" s="17" t="b">
        <v>1</v>
      </c>
      <c r="AJ49" s="17" t="s">
        <v>3555</v>
      </c>
      <c r="AK49" s="17" t="s">
        <v>3558</v>
      </c>
      <c r="AL49" s="17" t="b">
        <v>1</v>
      </c>
      <c r="AM49" s="17" t="s">
        <v>3557</v>
      </c>
      <c r="AN49" s="17" t="s">
        <v>3331</v>
      </c>
      <c r="AO49" s="17" t="b">
        <v>0</v>
      </c>
      <c r="AP49" s="17" t="s">
        <v>3559</v>
      </c>
      <c r="AQ49" s="17" t="s">
        <v>3333</v>
      </c>
      <c r="AR49" s="17" t="b">
        <v>0</v>
      </c>
      <c r="AS49" s="17" t="s">
        <v>155</v>
      </c>
      <c r="AT49" s="17" t="s">
        <v>3334</v>
      </c>
      <c r="AU49" s="17" t="b">
        <v>0</v>
      </c>
      <c r="AV49" s="17" t="s">
        <v>279</v>
      </c>
      <c r="AW49" s="17" t="s">
        <v>82</v>
      </c>
      <c r="AX49" s="17" t="s">
        <v>82</v>
      </c>
      <c r="AY49" s="17" t="s">
        <v>84</v>
      </c>
      <c r="AZ49" s="17" t="s">
        <v>83</v>
      </c>
      <c r="BA49" s="18" t="s">
        <v>3561</v>
      </c>
      <c r="BB49" s="18" t="s">
        <v>3560</v>
      </c>
      <c r="BC49" s="18" t="s">
        <v>3560</v>
      </c>
      <c r="BD49" s="18" t="s">
        <v>3563</v>
      </c>
      <c r="BE49" s="18" t="s">
        <v>3562</v>
      </c>
      <c r="BF49" s="18" t="s">
        <v>3562</v>
      </c>
      <c r="BG49" s="18" t="s">
        <v>3565</v>
      </c>
      <c r="BH49" s="18" t="s">
        <v>3564</v>
      </c>
    </row>
    <row r="50" spans="1:60" ht="362.5">
      <c r="A50" s="17" t="s">
        <v>3506</v>
      </c>
      <c r="B50" s="17" t="str">
        <f>VLOOKUP(A50,'Data Set'!A:C,2,FALSE)</f>
        <v>rayyan-218687484</v>
      </c>
      <c r="C50" s="17" t="str">
        <f>VLOOKUP(A50,'Data Set'!A:D,3,FALSE)</f>
        <v>Backward.1</v>
      </c>
      <c r="D50" s="17" t="s">
        <v>3507</v>
      </c>
      <c r="E50" s="17" t="s">
        <v>3508</v>
      </c>
      <c r="F50" s="17" t="s">
        <v>3509</v>
      </c>
      <c r="G50" s="17">
        <v>2022</v>
      </c>
      <c r="H50" s="18" t="s">
        <v>3511</v>
      </c>
      <c r="I50" s="18" t="s">
        <v>3510</v>
      </c>
      <c r="J50" s="18" t="s">
        <v>3510</v>
      </c>
      <c r="K50" s="18" t="s">
        <v>3512</v>
      </c>
      <c r="L50" s="18" t="s">
        <v>3514</v>
      </c>
      <c r="M50" s="18" t="s">
        <v>3513</v>
      </c>
      <c r="N50" s="18" t="s">
        <v>3513</v>
      </c>
      <c r="O50" s="18" t="s">
        <v>3516</v>
      </c>
      <c r="P50" s="18" t="s">
        <v>3515</v>
      </c>
      <c r="Q50" s="18" t="s">
        <v>3515</v>
      </c>
      <c r="R50" s="18" t="s">
        <v>63</v>
      </c>
      <c r="S50" s="18" t="s">
        <v>62</v>
      </c>
      <c r="T50" s="18" t="s">
        <v>63</v>
      </c>
      <c r="U50" s="17" t="str">
        <f>_xlfn.XLOOKUP(A50,ArticlesArchitecture[[#This Row],[Article ID]],ArticlesArchitecture[[#This Row],[Theme (final decision)]])</f>
        <v>Hybrid (user-centered and server-centered)</v>
      </c>
      <c r="V50" s="18" t="s">
        <v>3518</v>
      </c>
      <c r="W50" s="18" t="s">
        <v>3517</v>
      </c>
      <c r="X50" s="18" t="s">
        <v>3517</v>
      </c>
      <c r="Y50" s="18" t="s">
        <v>3520</v>
      </c>
      <c r="Z50" s="18" t="s">
        <v>3519</v>
      </c>
      <c r="AA50" s="18" t="s">
        <v>3519</v>
      </c>
      <c r="AB50" s="18" t="s">
        <v>3522</v>
      </c>
      <c r="AC50" s="18" t="s">
        <v>3521</v>
      </c>
      <c r="AD50" s="18" t="s">
        <v>3521</v>
      </c>
      <c r="AE50" s="17" t="s">
        <v>3524</v>
      </c>
      <c r="AF50" s="17" t="b">
        <v>1</v>
      </c>
      <c r="AG50" s="17" t="s">
        <v>3523</v>
      </c>
      <c r="AH50" s="17" t="s">
        <v>3526</v>
      </c>
      <c r="AI50" s="17" t="b">
        <v>1</v>
      </c>
      <c r="AJ50" s="17" t="s">
        <v>3525</v>
      </c>
      <c r="AK50" s="17" t="s">
        <v>3528</v>
      </c>
      <c r="AL50" s="17" t="b">
        <v>1</v>
      </c>
      <c r="AM50" s="17" t="s">
        <v>3527</v>
      </c>
      <c r="AN50" s="17" t="s">
        <v>3022</v>
      </c>
      <c r="AO50" s="17" t="b">
        <v>0</v>
      </c>
      <c r="AP50" s="17" t="s">
        <v>513</v>
      </c>
      <c r="AQ50" s="17" t="s">
        <v>1766</v>
      </c>
      <c r="AR50" s="17" t="b">
        <v>0</v>
      </c>
      <c r="AS50" s="17" t="s">
        <v>3529</v>
      </c>
      <c r="AT50" s="17" t="s">
        <v>1768</v>
      </c>
      <c r="AU50" s="17" t="b">
        <v>0</v>
      </c>
      <c r="AV50" s="17" t="s">
        <v>3530</v>
      </c>
      <c r="AW50" s="17" t="s">
        <v>82</v>
      </c>
      <c r="AX50" s="17" t="s">
        <v>82</v>
      </c>
      <c r="AY50" s="17" t="s">
        <v>121</v>
      </c>
      <c r="AZ50" s="17" t="s">
        <v>83</v>
      </c>
      <c r="BA50" s="18" t="s">
        <v>3532</v>
      </c>
      <c r="BB50" s="18" t="s">
        <v>3531</v>
      </c>
      <c r="BC50" s="18" t="s">
        <v>3531</v>
      </c>
      <c r="BD50" s="18" t="s">
        <v>3534</v>
      </c>
      <c r="BE50" s="18" t="s">
        <v>3533</v>
      </c>
      <c r="BF50" s="18" t="s">
        <v>3533</v>
      </c>
      <c r="BG50" s="18" t="s">
        <v>3536</v>
      </c>
      <c r="BH50" s="18" t="s">
        <v>3535</v>
      </c>
    </row>
    <row r="51" spans="1:60" ht="312.5">
      <c r="A51" s="17" t="s">
        <v>3472</v>
      </c>
      <c r="B51" s="17" t="str">
        <f>VLOOKUP(A51,'Data Set'!A:C,2,FALSE)</f>
        <v>rayyan-218685609</v>
      </c>
      <c r="C51" s="17" t="str">
        <f>VLOOKUP(A51,'Data Set'!A:D,3,FALSE)</f>
        <v>Forward.1</v>
      </c>
      <c r="D51" s="17" t="s">
        <v>3473</v>
      </c>
      <c r="E51" s="17" t="s">
        <v>3474</v>
      </c>
      <c r="F51" s="17" t="s">
        <v>3475</v>
      </c>
      <c r="G51" s="17">
        <v>2022</v>
      </c>
      <c r="H51" s="18" t="s">
        <v>3477</v>
      </c>
      <c r="I51" s="18" t="s">
        <v>3476</v>
      </c>
      <c r="J51" s="18" t="s">
        <v>3476</v>
      </c>
      <c r="K51" s="18" t="s">
        <v>3478</v>
      </c>
      <c r="L51" s="18" t="s">
        <v>3480</v>
      </c>
      <c r="M51" s="18" t="s">
        <v>3479</v>
      </c>
      <c r="N51" s="18" t="s">
        <v>3479</v>
      </c>
      <c r="O51" s="18" t="s">
        <v>3482</v>
      </c>
      <c r="P51" s="18" t="s">
        <v>3481</v>
      </c>
      <c r="Q51" s="18" t="s">
        <v>3481</v>
      </c>
      <c r="R51" s="18" t="s">
        <v>63</v>
      </c>
      <c r="S51" s="18" t="s">
        <v>209</v>
      </c>
      <c r="T51" s="18" t="s">
        <v>63</v>
      </c>
      <c r="U51" s="17" t="str">
        <f>_xlfn.XLOOKUP(A51,ArticlesArchitecture[[#This Row],[Article ID]],ArticlesArchitecture[[#This Row],[Theme (final decision)]])</f>
        <v>Server-centered</v>
      </c>
      <c r="V51" s="18" t="s">
        <v>3484</v>
      </c>
      <c r="W51" s="18" t="s">
        <v>3483</v>
      </c>
      <c r="X51" s="18" t="s">
        <v>3483</v>
      </c>
      <c r="Y51" s="18" t="s">
        <v>3486</v>
      </c>
      <c r="Z51" s="18" t="s">
        <v>3485</v>
      </c>
      <c r="AA51" s="18" t="s">
        <v>3485</v>
      </c>
      <c r="AB51" s="18" t="s">
        <v>3488</v>
      </c>
      <c r="AC51" s="18" t="s">
        <v>3487</v>
      </c>
      <c r="AD51" s="18" t="s">
        <v>3487</v>
      </c>
      <c r="AE51" s="17" t="s">
        <v>3490</v>
      </c>
      <c r="AF51" s="17" t="b">
        <v>1</v>
      </c>
      <c r="AG51" s="17" t="s">
        <v>3489</v>
      </c>
      <c r="AH51" s="17" t="s">
        <v>3492</v>
      </c>
      <c r="AI51" s="17" t="b">
        <v>1</v>
      </c>
      <c r="AJ51" s="17" t="s">
        <v>3491</v>
      </c>
      <c r="AK51" s="17" t="s">
        <v>3494</v>
      </c>
      <c r="AL51" s="17" t="b">
        <v>1</v>
      </c>
      <c r="AM51" s="17" t="s">
        <v>3493</v>
      </c>
      <c r="AN51" s="17" t="s">
        <v>3496</v>
      </c>
      <c r="AO51" s="17" t="b">
        <v>0</v>
      </c>
      <c r="AP51" s="17" t="s">
        <v>3495</v>
      </c>
      <c r="AQ51" s="17" t="s">
        <v>1031</v>
      </c>
      <c r="AR51" s="17" t="b">
        <v>0</v>
      </c>
      <c r="AS51" s="17" t="s">
        <v>3497</v>
      </c>
      <c r="AT51" s="17" t="s">
        <v>3499</v>
      </c>
      <c r="AU51" s="17" t="b">
        <v>0</v>
      </c>
      <c r="AV51" s="17" t="s">
        <v>3498</v>
      </c>
      <c r="AW51" s="17" t="s">
        <v>119</v>
      </c>
      <c r="AX51" s="17" t="s">
        <v>82</v>
      </c>
      <c r="AY51" s="17" t="s">
        <v>121</v>
      </c>
      <c r="AZ51" s="17" t="s">
        <v>83</v>
      </c>
      <c r="BA51" s="18" t="s">
        <v>3501</v>
      </c>
      <c r="BB51" s="18" t="s">
        <v>3500</v>
      </c>
      <c r="BC51" s="18" t="s">
        <v>3500</v>
      </c>
      <c r="BD51" s="18" t="s">
        <v>3503</v>
      </c>
      <c r="BE51" s="18" t="s">
        <v>3502</v>
      </c>
      <c r="BF51" s="18" t="s">
        <v>3502</v>
      </c>
      <c r="BG51" s="18" t="s">
        <v>3505</v>
      </c>
      <c r="BH51" s="18" t="s">
        <v>3504</v>
      </c>
    </row>
    <row r="52" spans="1:60" ht="300">
      <c r="A52" s="17" t="s">
        <v>3440</v>
      </c>
      <c r="B52" s="17" t="str">
        <f>VLOOKUP(A52,'Data Set'!A:C,2,FALSE)</f>
        <v>rayyan-172028473</v>
      </c>
      <c r="C52" s="17">
        <f>VLOOKUP(A52,'Data Set'!A:D,3,FALSE)</f>
        <v>0</v>
      </c>
      <c r="D52" s="17" t="s">
        <v>3441</v>
      </c>
      <c r="E52" s="17" t="s">
        <v>3442</v>
      </c>
      <c r="F52" s="17" t="s">
        <v>3443</v>
      </c>
      <c r="G52" s="17">
        <v>2022</v>
      </c>
      <c r="H52" s="18" t="s">
        <v>3445</v>
      </c>
      <c r="I52" s="18" t="s">
        <v>3444</v>
      </c>
      <c r="J52" s="18" t="s">
        <v>3444</v>
      </c>
      <c r="K52" s="18" t="s">
        <v>3446</v>
      </c>
      <c r="L52" s="18" t="s">
        <v>3448</v>
      </c>
      <c r="M52" s="18" t="s">
        <v>3447</v>
      </c>
      <c r="N52" s="18" t="s">
        <v>3447</v>
      </c>
      <c r="O52" s="18" t="s">
        <v>3450</v>
      </c>
      <c r="P52" s="18" t="s">
        <v>3449</v>
      </c>
      <c r="Q52" s="18" t="s">
        <v>3449</v>
      </c>
      <c r="R52" s="18" t="s">
        <v>63</v>
      </c>
      <c r="S52" s="18" t="s">
        <v>62</v>
      </c>
      <c r="T52" s="18" t="s">
        <v>63</v>
      </c>
      <c r="U52" s="17" t="str">
        <f>_xlfn.XLOOKUP(A52,ArticlesArchitecture[[#This Row],[Article ID]],ArticlesArchitecture[[#This Row],[Theme (final decision)]])</f>
        <v>Server-centered</v>
      </c>
      <c r="V52" s="18" t="s">
        <v>3452</v>
      </c>
      <c r="W52" s="18" t="s">
        <v>3451</v>
      </c>
      <c r="X52" s="18" t="s">
        <v>3451</v>
      </c>
      <c r="Y52" s="18" t="s">
        <v>3454</v>
      </c>
      <c r="Z52" s="18" t="s">
        <v>3453</v>
      </c>
      <c r="AA52" s="18" t="s">
        <v>3453</v>
      </c>
      <c r="AB52" s="18" t="s">
        <v>3456</v>
      </c>
      <c r="AC52" s="18" t="s">
        <v>3455</v>
      </c>
      <c r="AD52" s="18" t="s">
        <v>3455</v>
      </c>
      <c r="AE52" s="17" t="s">
        <v>3458</v>
      </c>
      <c r="AF52" s="17" t="b">
        <v>1</v>
      </c>
      <c r="AG52" s="17" t="s">
        <v>3457</v>
      </c>
      <c r="AH52" s="17" t="s">
        <v>3460</v>
      </c>
      <c r="AI52" s="17" t="b">
        <v>1</v>
      </c>
      <c r="AJ52" s="17" t="s">
        <v>3459</v>
      </c>
      <c r="AK52" s="17" t="s">
        <v>3462</v>
      </c>
      <c r="AL52" s="17" t="b">
        <v>1</v>
      </c>
      <c r="AM52" s="17" t="s">
        <v>3461</v>
      </c>
      <c r="AN52" s="17" t="s">
        <v>3463</v>
      </c>
      <c r="AO52" s="17" t="b">
        <v>0</v>
      </c>
      <c r="AP52" s="17" t="s">
        <v>513</v>
      </c>
      <c r="AQ52" s="17" t="s">
        <v>3464</v>
      </c>
      <c r="AR52" s="17" t="b">
        <v>0</v>
      </c>
      <c r="AS52" s="17" t="s">
        <v>155</v>
      </c>
      <c r="AT52" s="17" t="s">
        <v>3466</v>
      </c>
      <c r="AU52" s="17" t="b">
        <v>0</v>
      </c>
      <c r="AV52" s="17" t="s">
        <v>3465</v>
      </c>
      <c r="AW52" s="17" t="s">
        <v>82</v>
      </c>
      <c r="AX52" s="17" t="s">
        <v>82</v>
      </c>
      <c r="AY52" s="17" t="s">
        <v>121</v>
      </c>
      <c r="AZ52" s="17" t="s">
        <v>83</v>
      </c>
      <c r="BA52" s="18" t="s">
        <v>3468</v>
      </c>
      <c r="BB52" s="18" t="s">
        <v>3467</v>
      </c>
      <c r="BC52" s="18" t="s">
        <v>3467</v>
      </c>
      <c r="BD52" s="18" t="s">
        <v>3470</v>
      </c>
      <c r="BE52" s="18" t="s">
        <v>3469</v>
      </c>
      <c r="BF52" s="18" t="s">
        <v>3469</v>
      </c>
      <c r="BG52" s="18" t="s">
        <v>3471</v>
      </c>
      <c r="BH52" s="18"/>
    </row>
    <row r="53" spans="1:60" ht="337.5">
      <c r="A53" s="17" t="s">
        <v>3410</v>
      </c>
      <c r="B53" s="17" t="str">
        <f>VLOOKUP(A53,'Data Set'!A:C,2,FALSE)</f>
        <v>rayyan-218687456</v>
      </c>
      <c r="C53" s="17" t="str">
        <f>VLOOKUP(A53,'Data Set'!A:D,3,FALSE)</f>
        <v>Backward.1</v>
      </c>
      <c r="D53" s="17" t="s">
        <v>3411</v>
      </c>
      <c r="E53" s="17" t="s">
        <v>3412</v>
      </c>
      <c r="F53" s="17" t="s">
        <v>3413</v>
      </c>
      <c r="G53" s="17">
        <v>2022</v>
      </c>
      <c r="H53" s="18" t="s">
        <v>3415</v>
      </c>
      <c r="I53" s="18" t="s">
        <v>3414</v>
      </c>
      <c r="J53" s="18" t="s">
        <v>3414</v>
      </c>
      <c r="K53" s="18" t="s">
        <v>3416</v>
      </c>
      <c r="L53" s="18" t="s">
        <v>3418</v>
      </c>
      <c r="M53" s="18" t="s">
        <v>3417</v>
      </c>
      <c r="N53" s="18" t="s">
        <v>3417</v>
      </c>
      <c r="O53" s="18" t="s">
        <v>2050</v>
      </c>
      <c r="P53" s="18" t="s">
        <v>3419</v>
      </c>
      <c r="Q53" s="18" t="s">
        <v>3419</v>
      </c>
      <c r="R53" s="18" t="s">
        <v>63</v>
      </c>
      <c r="S53" s="18" t="s">
        <v>62</v>
      </c>
      <c r="T53" s="18" t="s">
        <v>63</v>
      </c>
      <c r="U53" s="17" t="str">
        <f>_xlfn.XLOOKUP(A53,ArticlesArchitecture[[#This Row],[Article ID]],ArticlesArchitecture[[#This Row],[Theme (final decision)]])</f>
        <v>Server-centered</v>
      </c>
      <c r="V53" s="18" t="s">
        <v>3421</v>
      </c>
      <c r="W53" s="18" t="s">
        <v>3420</v>
      </c>
      <c r="X53" s="18" t="s">
        <v>3420</v>
      </c>
      <c r="Y53" s="18" t="s">
        <v>3423</v>
      </c>
      <c r="Z53" s="18" t="s">
        <v>3422</v>
      </c>
      <c r="AA53" s="18" t="s">
        <v>3422</v>
      </c>
      <c r="AB53" s="18" t="s">
        <v>3425</v>
      </c>
      <c r="AC53" s="18" t="s">
        <v>3424</v>
      </c>
      <c r="AD53" s="18" t="s">
        <v>3424</v>
      </c>
      <c r="AE53" s="17" t="s">
        <v>3427</v>
      </c>
      <c r="AF53" s="17" t="b">
        <v>1</v>
      </c>
      <c r="AG53" s="17" t="s">
        <v>3426</v>
      </c>
      <c r="AH53" s="17" t="s">
        <v>3429</v>
      </c>
      <c r="AI53" s="17" t="b">
        <v>1</v>
      </c>
      <c r="AJ53" s="17" t="s">
        <v>3428</v>
      </c>
      <c r="AK53" s="17" t="s">
        <v>3431</v>
      </c>
      <c r="AL53" s="17" t="b">
        <v>1</v>
      </c>
      <c r="AM53" s="17" t="s">
        <v>3430</v>
      </c>
      <c r="AN53" s="17" t="s">
        <v>3022</v>
      </c>
      <c r="AO53" s="17" t="b">
        <v>0</v>
      </c>
      <c r="AP53" s="17" t="s">
        <v>3432</v>
      </c>
      <c r="AQ53" s="17" t="s">
        <v>1766</v>
      </c>
      <c r="AR53" s="17" t="b">
        <v>0</v>
      </c>
      <c r="AS53" s="17" t="s">
        <v>3433</v>
      </c>
      <c r="AT53" s="17" t="s">
        <v>1768</v>
      </c>
      <c r="AU53" s="17" t="b">
        <v>0</v>
      </c>
      <c r="AV53" s="17" t="s">
        <v>80</v>
      </c>
      <c r="AW53" s="17" t="s">
        <v>82</v>
      </c>
      <c r="AX53" s="17" t="s">
        <v>82</v>
      </c>
      <c r="AY53" s="17" t="s">
        <v>121</v>
      </c>
      <c r="AZ53" s="17" t="s">
        <v>83</v>
      </c>
      <c r="BA53" s="18" t="s">
        <v>3435</v>
      </c>
      <c r="BB53" s="18" t="s">
        <v>3434</v>
      </c>
      <c r="BC53" s="18" t="s">
        <v>3434</v>
      </c>
      <c r="BD53" s="18" t="s">
        <v>3437</v>
      </c>
      <c r="BE53" s="18" t="s">
        <v>3436</v>
      </c>
      <c r="BF53" s="18" t="s">
        <v>3436</v>
      </c>
      <c r="BG53" s="18" t="s">
        <v>3439</v>
      </c>
      <c r="BH53" s="18" t="s">
        <v>3438</v>
      </c>
    </row>
    <row r="54" spans="1:60" ht="312.5">
      <c r="A54" s="17" t="s">
        <v>3376</v>
      </c>
      <c r="B54" s="17" t="str">
        <f>VLOOKUP(A54,'Data Set'!A:C,2,FALSE)</f>
        <v>rayyan-172028433</v>
      </c>
      <c r="C54" s="17">
        <f>VLOOKUP(A54,'Data Set'!A:D,3,FALSE)</f>
        <v>0</v>
      </c>
      <c r="D54" s="17" t="s">
        <v>3377</v>
      </c>
      <c r="E54" s="17" t="s">
        <v>3378</v>
      </c>
      <c r="F54" s="17" t="s">
        <v>3379</v>
      </c>
      <c r="G54" s="17">
        <v>2022</v>
      </c>
      <c r="H54" s="18" t="s">
        <v>3381</v>
      </c>
      <c r="I54" s="18" t="s">
        <v>3380</v>
      </c>
      <c r="J54" s="18" t="s">
        <v>3380</v>
      </c>
      <c r="K54" s="18" t="s">
        <v>3382</v>
      </c>
      <c r="L54" s="18" t="s">
        <v>3384</v>
      </c>
      <c r="M54" s="18" t="s">
        <v>3383</v>
      </c>
      <c r="N54" s="18" t="s">
        <v>3383</v>
      </c>
      <c r="O54" s="18" t="s">
        <v>3386</v>
      </c>
      <c r="P54" s="18" t="s">
        <v>3385</v>
      </c>
      <c r="Q54" s="18" t="s">
        <v>3385</v>
      </c>
      <c r="R54" s="18" t="s">
        <v>63</v>
      </c>
      <c r="S54" s="18" t="s">
        <v>62</v>
      </c>
      <c r="T54" s="18" t="s">
        <v>63</v>
      </c>
      <c r="U54" s="17" t="str">
        <f>_xlfn.XLOOKUP(A54,ArticlesArchitecture[[#This Row],[Article ID]],ArticlesArchitecture[[#This Row],[Theme (final decision)]])</f>
        <v>Server-centered</v>
      </c>
      <c r="V54" s="18" t="s">
        <v>3388</v>
      </c>
      <c r="W54" s="18" t="s">
        <v>3387</v>
      </c>
      <c r="X54" s="18" t="s">
        <v>3387</v>
      </c>
      <c r="Y54" s="18" t="s">
        <v>3390</v>
      </c>
      <c r="Z54" s="18" t="s">
        <v>3389</v>
      </c>
      <c r="AA54" s="18" t="s">
        <v>3389</v>
      </c>
      <c r="AB54" s="18" t="s">
        <v>3392</v>
      </c>
      <c r="AC54" s="18" t="s">
        <v>3391</v>
      </c>
      <c r="AD54" s="18" t="s">
        <v>3391</v>
      </c>
      <c r="AE54" s="17" t="s">
        <v>3394</v>
      </c>
      <c r="AF54" s="17" t="b">
        <v>1</v>
      </c>
      <c r="AG54" s="17" t="s">
        <v>3393</v>
      </c>
      <c r="AH54" s="17" t="s">
        <v>3396</v>
      </c>
      <c r="AI54" s="17" t="b">
        <v>1</v>
      </c>
      <c r="AJ54" s="17" t="s">
        <v>3395</v>
      </c>
      <c r="AK54" s="17" t="s">
        <v>3398</v>
      </c>
      <c r="AL54" s="17" t="b">
        <v>1</v>
      </c>
      <c r="AM54" s="17" t="s">
        <v>3397</v>
      </c>
      <c r="AN54" s="17" t="s">
        <v>3399</v>
      </c>
      <c r="AO54" s="17" t="b">
        <v>0</v>
      </c>
      <c r="AP54" s="17" t="s">
        <v>2667</v>
      </c>
      <c r="AQ54" s="17" t="s">
        <v>623</v>
      </c>
      <c r="AR54" s="17" t="b">
        <v>0</v>
      </c>
      <c r="AS54" s="17" t="s">
        <v>3400</v>
      </c>
      <c r="AT54" s="17" t="s">
        <v>3402</v>
      </c>
      <c r="AU54" s="17" t="b">
        <v>0</v>
      </c>
      <c r="AV54" s="17" t="s">
        <v>3401</v>
      </c>
      <c r="AW54" s="17" t="s">
        <v>82</v>
      </c>
      <c r="AX54" s="17" t="s">
        <v>82</v>
      </c>
      <c r="AY54" s="17" t="s">
        <v>3403</v>
      </c>
      <c r="AZ54" s="17" t="s">
        <v>83</v>
      </c>
      <c r="BA54" s="18" t="s">
        <v>3405</v>
      </c>
      <c r="BB54" s="18" t="s">
        <v>3404</v>
      </c>
      <c r="BC54" s="18" t="s">
        <v>3404</v>
      </c>
      <c r="BD54" s="18" t="s">
        <v>3407</v>
      </c>
      <c r="BE54" s="18" t="s">
        <v>3406</v>
      </c>
      <c r="BF54" s="18" t="s">
        <v>3406</v>
      </c>
      <c r="BG54" s="18" t="s">
        <v>3409</v>
      </c>
      <c r="BH54" s="18" t="s">
        <v>3408</v>
      </c>
    </row>
    <row r="55" spans="1:60" ht="312.5">
      <c r="A55" s="17" t="s">
        <v>3341</v>
      </c>
      <c r="B55" s="17" t="str">
        <f>VLOOKUP(A55,'Data Set'!A:C,2,FALSE)</f>
        <v>rayyan-218687555</v>
      </c>
      <c r="C55" s="17" t="str">
        <f>VLOOKUP(A55,'Data Set'!A:D,3,FALSE)</f>
        <v>Backward.1</v>
      </c>
      <c r="D55" s="17" t="s">
        <v>3342</v>
      </c>
      <c r="E55" s="17" t="s">
        <v>3343</v>
      </c>
      <c r="F55" s="17" t="s">
        <v>3344</v>
      </c>
      <c r="G55" s="17">
        <v>2022</v>
      </c>
      <c r="H55" s="18" t="s">
        <v>3346</v>
      </c>
      <c r="I55" s="18" t="s">
        <v>3345</v>
      </c>
      <c r="J55" s="18" t="s">
        <v>3345</v>
      </c>
      <c r="K55" s="18" t="s">
        <v>3347</v>
      </c>
      <c r="L55" s="18" t="s">
        <v>3349</v>
      </c>
      <c r="M55" s="18" t="s">
        <v>3348</v>
      </c>
      <c r="N55" s="18" t="s">
        <v>3348</v>
      </c>
      <c r="O55" s="18" t="s">
        <v>3351</v>
      </c>
      <c r="P55" s="18" t="s">
        <v>3350</v>
      </c>
      <c r="Q55" s="18" t="s">
        <v>3350</v>
      </c>
      <c r="R55" s="18" t="s">
        <v>140</v>
      </c>
      <c r="S55" s="18" t="s">
        <v>139</v>
      </c>
      <c r="T55" s="18" t="s">
        <v>140</v>
      </c>
      <c r="U55" s="17" t="str">
        <f>_xlfn.XLOOKUP(A55,ArticlesArchitecture[[#This Row],[Article ID]],ArticlesArchitecture[[#This Row],[Theme (final decision)]])</f>
        <v>User-centered</v>
      </c>
      <c r="V55" s="18" t="s">
        <v>3353</v>
      </c>
      <c r="W55" s="18" t="s">
        <v>3352</v>
      </c>
      <c r="X55" s="18" t="s">
        <v>3352</v>
      </c>
      <c r="Y55" s="18" t="s">
        <v>3355</v>
      </c>
      <c r="Z55" s="18" t="s">
        <v>3354</v>
      </c>
      <c r="AA55" s="18" t="s">
        <v>3354</v>
      </c>
      <c r="AB55" s="18" t="s">
        <v>3357</v>
      </c>
      <c r="AC55" s="18" t="s">
        <v>3356</v>
      </c>
      <c r="AD55" s="18" t="s">
        <v>3356</v>
      </c>
      <c r="AE55" s="17" t="s">
        <v>3359</v>
      </c>
      <c r="AF55" s="17" t="b">
        <v>0</v>
      </c>
      <c r="AG55" s="17" t="s">
        <v>3358</v>
      </c>
      <c r="AH55" s="17" t="s">
        <v>3361</v>
      </c>
      <c r="AI55" s="17" t="b">
        <v>1</v>
      </c>
      <c r="AJ55" s="17" t="s">
        <v>3360</v>
      </c>
      <c r="AK55" s="17" t="s">
        <v>3363</v>
      </c>
      <c r="AL55" s="17" t="b">
        <v>0</v>
      </c>
      <c r="AM55" s="17" t="s">
        <v>3362</v>
      </c>
      <c r="AN55" s="17" t="s">
        <v>3365</v>
      </c>
      <c r="AO55" s="17" t="b">
        <v>0</v>
      </c>
      <c r="AP55" s="17" t="s">
        <v>3364</v>
      </c>
      <c r="AQ55" s="17" t="s">
        <v>3367</v>
      </c>
      <c r="AR55" s="17" t="b">
        <v>1</v>
      </c>
      <c r="AS55" s="17" t="s">
        <v>3366</v>
      </c>
      <c r="AT55" s="17" t="s">
        <v>3369</v>
      </c>
      <c r="AU55" s="17" t="b">
        <v>0</v>
      </c>
      <c r="AV55" s="17" t="s">
        <v>3368</v>
      </c>
      <c r="AW55" s="17" t="s">
        <v>589</v>
      </c>
      <c r="AX55" s="17" t="s">
        <v>2367</v>
      </c>
      <c r="AY55" s="17" t="s">
        <v>590</v>
      </c>
      <c r="AZ55" s="17" t="s">
        <v>590</v>
      </c>
      <c r="BA55" s="18" t="s">
        <v>3371</v>
      </c>
      <c r="BB55" s="18" t="s">
        <v>3370</v>
      </c>
      <c r="BC55" s="18" t="s">
        <v>3370</v>
      </c>
      <c r="BD55" s="18" t="s">
        <v>3373</v>
      </c>
      <c r="BE55" s="18" t="s">
        <v>3372</v>
      </c>
      <c r="BF55" s="18" t="s">
        <v>3372</v>
      </c>
      <c r="BG55" s="18" t="s">
        <v>3375</v>
      </c>
      <c r="BH55" s="18" t="s">
        <v>3374</v>
      </c>
    </row>
    <row r="56" spans="1:60" ht="337.5">
      <c r="A56" s="17" t="s">
        <v>3307</v>
      </c>
      <c r="B56" s="17" t="str">
        <f>VLOOKUP(A56,'Data Set'!A:C,2,FALSE)</f>
        <v>rayyan-218687559</v>
      </c>
      <c r="C56" s="17" t="str">
        <f>VLOOKUP(A56,'Data Set'!A:D,3,FALSE)</f>
        <v>Backward.1</v>
      </c>
      <c r="D56" s="17" t="s">
        <v>3308</v>
      </c>
      <c r="E56" s="17" t="s">
        <v>3309</v>
      </c>
      <c r="F56" s="17" t="s">
        <v>3310</v>
      </c>
      <c r="G56" s="17">
        <v>2022</v>
      </c>
      <c r="H56" s="18" t="s">
        <v>3312</v>
      </c>
      <c r="I56" s="18" t="s">
        <v>3311</v>
      </c>
      <c r="J56" s="18" t="s">
        <v>3311</v>
      </c>
      <c r="K56" s="18" t="s">
        <v>3313</v>
      </c>
      <c r="L56" s="18" t="s">
        <v>3315</v>
      </c>
      <c r="M56" s="18" t="s">
        <v>3314</v>
      </c>
      <c r="N56" s="18" t="s">
        <v>3314</v>
      </c>
      <c r="O56" s="18" t="s">
        <v>3317</v>
      </c>
      <c r="P56" s="18" t="s">
        <v>3316</v>
      </c>
      <c r="Q56" s="18" t="s">
        <v>3316</v>
      </c>
      <c r="R56" s="18" t="s">
        <v>63</v>
      </c>
      <c r="S56" s="18" t="s">
        <v>62</v>
      </c>
      <c r="T56" s="18" t="s">
        <v>63</v>
      </c>
      <c r="U56" s="17" t="str">
        <f>_xlfn.XLOOKUP(A56,ArticlesArchitecture[[#This Row],[Article ID]],ArticlesArchitecture[[#This Row],[Theme (final decision)]])</f>
        <v>Server-centered</v>
      </c>
      <c r="V56" s="18" t="s">
        <v>3319</v>
      </c>
      <c r="W56" s="18" t="s">
        <v>3318</v>
      </c>
      <c r="X56" s="18" t="s">
        <v>3318</v>
      </c>
      <c r="Y56" s="18" t="s">
        <v>3321</v>
      </c>
      <c r="Z56" s="18" t="s">
        <v>3320</v>
      </c>
      <c r="AA56" s="18" t="s">
        <v>3320</v>
      </c>
      <c r="AB56" s="18" t="s">
        <v>3323</v>
      </c>
      <c r="AC56" s="18" t="s">
        <v>3322</v>
      </c>
      <c r="AD56" s="18" t="s">
        <v>3322</v>
      </c>
      <c r="AE56" s="17" t="s">
        <v>3325</v>
      </c>
      <c r="AF56" s="17" t="b">
        <v>1</v>
      </c>
      <c r="AG56" s="17" t="s">
        <v>3324</v>
      </c>
      <c r="AH56" s="17" t="s">
        <v>3327</v>
      </c>
      <c r="AI56" s="17" t="b">
        <v>1</v>
      </c>
      <c r="AJ56" s="17" t="s">
        <v>3326</v>
      </c>
      <c r="AK56" s="17" t="s">
        <v>3329</v>
      </c>
      <c r="AL56" s="17" t="b">
        <v>1</v>
      </c>
      <c r="AM56" s="17" t="s">
        <v>3328</v>
      </c>
      <c r="AN56" s="17" t="s">
        <v>3331</v>
      </c>
      <c r="AO56" s="17" t="b">
        <v>0</v>
      </c>
      <c r="AP56" s="17" t="s">
        <v>3330</v>
      </c>
      <c r="AQ56" s="17" t="s">
        <v>3333</v>
      </c>
      <c r="AR56" s="17" t="b">
        <v>0</v>
      </c>
      <c r="AS56" s="17" t="s">
        <v>3332</v>
      </c>
      <c r="AT56" s="17" t="s">
        <v>3334</v>
      </c>
      <c r="AU56" s="17" t="b">
        <v>0</v>
      </c>
      <c r="AV56" s="17" t="s">
        <v>190</v>
      </c>
      <c r="AW56" s="17" t="s">
        <v>82</v>
      </c>
      <c r="AX56" s="17" t="s">
        <v>82</v>
      </c>
      <c r="AY56" s="17" t="s">
        <v>84</v>
      </c>
      <c r="AZ56" s="17" t="s">
        <v>83</v>
      </c>
      <c r="BA56" s="18" t="s">
        <v>3336</v>
      </c>
      <c r="BB56" s="18" t="s">
        <v>3335</v>
      </c>
      <c r="BC56" s="18" t="s">
        <v>3335</v>
      </c>
      <c r="BD56" s="18" t="s">
        <v>3338</v>
      </c>
      <c r="BE56" s="18" t="s">
        <v>3337</v>
      </c>
      <c r="BF56" s="18" t="s">
        <v>3337</v>
      </c>
      <c r="BG56" s="18" t="s">
        <v>3340</v>
      </c>
      <c r="BH56" s="18" t="s">
        <v>3339</v>
      </c>
    </row>
    <row r="57" spans="1:60" ht="325">
      <c r="A57" s="17" t="s">
        <v>3275</v>
      </c>
      <c r="B57" s="17" t="str">
        <f>VLOOKUP(A57,'Data Set'!A:C,2,FALSE)</f>
        <v>rayyan-218687470</v>
      </c>
      <c r="C57" s="17" t="str">
        <f>VLOOKUP(A57,'Data Set'!A:D,3,FALSE)</f>
        <v>Backward.1</v>
      </c>
      <c r="D57" s="17" t="s">
        <v>3276</v>
      </c>
      <c r="E57" s="17" t="s">
        <v>3277</v>
      </c>
      <c r="F57" s="17" t="s">
        <v>3278</v>
      </c>
      <c r="G57" s="17">
        <v>2022</v>
      </c>
      <c r="H57" s="18" t="s">
        <v>3280</v>
      </c>
      <c r="I57" s="18" t="s">
        <v>3279</v>
      </c>
      <c r="J57" s="18" t="s">
        <v>3279</v>
      </c>
      <c r="K57" s="18" t="s">
        <v>3281</v>
      </c>
      <c r="L57" s="18" t="s">
        <v>3283</v>
      </c>
      <c r="M57" s="18" t="s">
        <v>3282</v>
      </c>
      <c r="N57" s="18" t="s">
        <v>3282</v>
      </c>
      <c r="O57" s="18" t="s">
        <v>3285</v>
      </c>
      <c r="P57" s="18" t="s">
        <v>3284</v>
      </c>
      <c r="Q57" s="18" t="s">
        <v>3284</v>
      </c>
      <c r="R57" s="18" t="s">
        <v>63</v>
      </c>
      <c r="S57" s="18" t="s">
        <v>62</v>
      </c>
      <c r="T57" s="18" t="s">
        <v>63</v>
      </c>
      <c r="U57" s="17" t="str">
        <f>_xlfn.XLOOKUP(A57,ArticlesArchitecture[[#This Row],[Article ID]],ArticlesArchitecture[[#This Row],[Theme (final decision)]])</f>
        <v>Hybrid (user-centered and server-centered)</v>
      </c>
      <c r="V57" s="18" t="s">
        <v>3287</v>
      </c>
      <c r="W57" s="18" t="s">
        <v>3286</v>
      </c>
      <c r="X57" s="18" t="s">
        <v>3286</v>
      </c>
      <c r="Y57" s="18" t="s">
        <v>3289</v>
      </c>
      <c r="Z57" s="18" t="s">
        <v>3288</v>
      </c>
      <c r="AA57" s="18" t="s">
        <v>3288</v>
      </c>
      <c r="AB57" s="18" t="s">
        <v>3291</v>
      </c>
      <c r="AC57" s="18" t="s">
        <v>3290</v>
      </c>
      <c r="AD57" s="18" t="s">
        <v>3290</v>
      </c>
      <c r="AE57" s="17" t="s">
        <v>3293</v>
      </c>
      <c r="AF57" s="17" t="b">
        <v>1</v>
      </c>
      <c r="AG57" s="17" t="s">
        <v>3292</v>
      </c>
      <c r="AH57" s="17" t="s">
        <v>3295</v>
      </c>
      <c r="AI57" s="17" t="b">
        <v>1</v>
      </c>
      <c r="AJ57" s="17" t="s">
        <v>3294</v>
      </c>
      <c r="AK57" s="17" t="s">
        <v>3297</v>
      </c>
      <c r="AL57" s="17" t="b">
        <v>1</v>
      </c>
      <c r="AM57" s="17" t="s">
        <v>3296</v>
      </c>
      <c r="AN57" s="17" t="s">
        <v>3299</v>
      </c>
      <c r="AO57" s="17" t="b">
        <v>0</v>
      </c>
      <c r="AP57" s="17" t="s">
        <v>3298</v>
      </c>
      <c r="AQ57" s="17" t="s">
        <v>1766</v>
      </c>
      <c r="AR57" s="17" t="b">
        <v>0</v>
      </c>
      <c r="AS57" s="17" t="s">
        <v>928</v>
      </c>
      <c r="AT57" s="17" t="s">
        <v>1768</v>
      </c>
      <c r="AU57" s="17" t="b">
        <v>0</v>
      </c>
      <c r="AV57" s="17" t="s">
        <v>3300</v>
      </c>
      <c r="AW57" s="17" t="s">
        <v>82</v>
      </c>
      <c r="AX57" s="17" t="s">
        <v>82</v>
      </c>
      <c r="AY57" s="17" t="s">
        <v>121</v>
      </c>
      <c r="AZ57" s="17" t="s">
        <v>83</v>
      </c>
      <c r="BA57" s="18" t="s">
        <v>3302</v>
      </c>
      <c r="BB57" s="18" t="s">
        <v>3301</v>
      </c>
      <c r="BC57" s="18" t="s">
        <v>3301</v>
      </c>
      <c r="BD57" s="18" t="s">
        <v>3304</v>
      </c>
      <c r="BE57" s="18" t="s">
        <v>3303</v>
      </c>
      <c r="BF57" s="18" t="s">
        <v>3303</v>
      </c>
      <c r="BG57" s="18" t="s">
        <v>3306</v>
      </c>
      <c r="BH57" s="18" t="s">
        <v>3305</v>
      </c>
    </row>
    <row r="58" spans="1:60" ht="362.5">
      <c r="A58" s="17" t="s">
        <v>3246</v>
      </c>
      <c r="B58" s="17" t="str">
        <f>VLOOKUP(A58,'Data Set'!A:C,2,FALSE)</f>
        <v>rayyan-218687416</v>
      </c>
      <c r="C58" s="17" t="str">
        <f>VLOOKUP(A58,'Data Set'!A:D,3,FALSE)</f>
        <v>Backward.1</v>
      </c>
      <c r="D58" s="17" t="s">
        <v>3247</v>
      </c>
      <c r="E58" s="17" t="s">
        <v>3248</v>
      </c>
      <c r="F58" s="17" t="s">
        <v>3249</v>
      </c>
      <c r="G58" s="17">
        <v>2022</v>
      </c>
      <c r="H58" s="18" t="s">
        <v>3251</v>
      </c>
      <c r="I58" s="18" t="s">
        <v>3250</v>
      </c>
      <c r="J58" s="18" t="s">
        <v>3250</v>
      </c>
      <c r="K58" s="18" t="s">
        <v>3252</v>
      </c>
      <c r="L58" s="18" t="s">
        <v>3254</v>
      </c>
      <c r="M58" s="18" t="s">
        <v>3253</v>
      </c>
      <c r="N58" s="18" t="s">
        <v>3253</v>
      </c>
      <c r="O58" s="18" t="s">
        <v>3256</v>
      </c>
      <c r="P58" s="18" t="s">
        <v>3255</v>
      </c>
      <c r="Q58" s="18" t="s">
        <v>3255</v>
      </c>
      <c r="R58" s="18" t="s">
        <v>63</v>
      </c>
      <c r="S58" s="18" t="s">
        <v>62</v>
      </c>
      <c r="T58" s="18" t="s">
        <v>63</v>
      </c>
      <c r="U58" s="17" t="str">
        <f>_xlfn.XLOOKUP(A58,ArticlesArchitecture[[#This Row],[Article ID]],ArticlesArchitecture[[#This Row],[Theme (final decision)]])</f>
        <v>Server-centered</v>
      </c>
      <c r="V58" s="18" t="s">
        <v>3258</v>
      </c>
      <c r="W58" s="18" t="s">
        <v>3257</v>
      </c>
      <c r="X58" s="18" t="s">
        <v>3257</v>
      </c>
      <c r="Y58" s="18" t="s">
        <v>3260</v>
      </c>
      <c r="Z58" s="18" t="s">
        <v>3259</v>
      </c>
      <c r="AA58" s="18" t="s">
        <v>3259</v>
      </c>
      <c r="AB58" s="18" t="s">
        <v>3262</v>
      </c>
      <c r="AC58" s="18" t="s">
        <v>3261</v>
      </c>
      <c r="AD58" s="18" t="s">
        <v>3261</v>
      </c>
      <c r="AE58" s="17" t="s">
        <v>3264</v>
      </c>
      <c r="AF58" s="17" t="b">
        <v>1</v>
      </c>
      <c r="AG58" s="17" t="s">
        <v>3263</v>
      </c>
      <c r="AH58" s="17" t="s">
        <v>3266</v>
      </c>
      <c r="AI58" s="17" t="b">
        <v>1</v>
      </c>
      <c r="AJ58" s="17" t="s">
        <v>3265</v>
      </c>
      <c r="AK58" s="17" t="s">
        <v>3268</v>
      </c>
      <c r="AL58" s="17" t="b">
        <v>1</v>
      </c>
      <c r="AM58" s="17" t="s">
        <v>3267</v>
      </c>
      <c r="AN58" s="17" t="s">
        <v>3022</v>
      </c>
      <c r="AO58" s="17" t="b">
        <v>0</v>
      </c>
      <c r="AP58" s="17" t="s">
        <v>2989</v>
      </c>
      <c r="AQ58" s="17" t="s">
        <v>1766</v>
      </c>
      <c r="AR58" s="17" t="b">
        <v>0</v>
      </c>
      <c r="AS58" s="17" t="s">
        <v>155</v>
      </c>
      <c r="AT58" s="17" t="s">
        <v>1768</v>
      </c>
      <c r="AU58" s="17" t="b">
        <v>0</v>
      </c>
      <c r="AV58" s="17" t="s">
        <v>250</v>
      </c>
      <c r="AW58" s="17" t="s">
        <v>82</v>
      </c>
      <c r="AX58" s="17" t="s">
        <v>82</v>
      </c>
      <c r="AY58" s="17" t="s">
        <v>121</v>
      </c>
      <c r="AZ58" s="17" t="s">
        <v>84</v>
      </c>
      <c r="BA58" s="18" t="s">
        <v>3270</v>
      </c>
      <c r="BB58" s="18" t="s">
        <v>3269</v>
      </c>
      <c r="BC58" s="18" t="s">
        <v>3269</v>
      </c>
      <c r="BD58" s="18" t="s">
        <v>3272</v>
      </c>
      <c r="BE58" s="18" t="s">
        <v>3271</v>
      </c>
      <c r="BF58" s="18" t="s">
        <v>3271</v>
      </c>
      <c r="BG58" s="18" t="s">
        <v>3274</v>
      </c>
      <c r="BH58" s="18" t="s">
        <v>3273</v>
      </c>
    </row>
    <row r="59" spans="1:60" ht="337.5">
      <c r="A59" s="17" t="s">
        <v>3216</v>
      </c>
      <c r="B59" s="17" t="str">
        <f>VLOOKUP(A59,'Data Set'!A:C,2,FALSE)</f>
        <v>rayyan-218687386</v>
      </c>
      <c r="C59" s="17" t="str">
        <f>VLOOKUP(A59,'Data Set'!A:D,3,FALSE)</f>
        <v>Backward.1</v>
      </c>
      <c r="D59" s="17" t="s">
        <v>3217</v>
      </c>
      <c r="E59" s="17" t="s">
        <v>3218</v>
      </c>
      <c r="F59" s="17" t="s">
        <v>3219</v>
      </c>
      <c r="G59" s="17">
        <v>2022</v>
      </c>
      <c r="H59" s="18" t="s">
        <v>3221</v>
      </c>
      <c r="I59" s="18" t="s">
        <v>3220</v>
      </c>
      <c r="J59" s="18" t="s">
        <v>3220</v>
      </c>
      <c r="K59" s="18" t="s">
        <v>3222</v>
      </c>
      <c r="L59" s="18" t="s">
        <v>3224</v>
      </c>
      <c r="M59" s="18" t="s">
        <v>3223</v>
      </c>
      <c r="N59" s="18" t="s">
        <v>3223</v>
      </c>
      <c r="O59" s="18" t="s">
        <v>3226</v>
      </c>
      <c r="P59" s="18" t="s">
        <v>3225</v>
      </c>
      <c r="Q59" s="18" t="s">
        <v>3225</v>
      </c>
      <c r="R59" s="18" t="s">
        <v>63</v>
      </c>
      <c r="S59" s="18" t="s">
        <v>62</v>
      </c>
      <c r="T59" s="18" t="s">
        <v>63</v>
      </c>
      <c r="U59" s="17" t="str">
        <f>_xlfn.XLOOKUP(A59,ArticlesArchitecture[[#This Row],[Article ID]],ArticlesArchitecture[[#This Row],[Theme (final decision)]])</f>
        <v>Hybrid (user-centered and server-centered)</v>
      </c>
      <c r="V59" s="18" t="s">
        <v>3228</v>
      </c>
      <c r="W59" s="18" t="s">
        <v>3227</v>
      </c>
      <c r="X59" s="18" t="s">
        <v>3227</v>
      </c>
      <c r="Y59" s="18" t="s">
        <v>3230</v>
      </c>
      <c r="Z59" s="18" t="s">
        <v>3229</v>
      </c>
      <c r="AA59" s="18" t="s">
        <v>3229</v>
      </c>
      <c r="AB59" s="18" t="s">
        <v>3232</v>
      </c>
      <c r="AC59" s="18" t="s">
        <v>3231</v>
      </c>
      <c r="AD59" s="18" t="s">
        <v>3231</v>
      </c>
      <c r="AE59" s="17" t="s">
        <v>3234</v>
      </c>
      <c r="AF59" s="17" t="b">
        <v>1</v>
      </c>
      <c r="AG59" s="17" t="s">
        <v>3233</v>
      </c>
      <c r="AH59" s="17" t="s">
        <v>3236</v>
      </c>
      <c r="AI59" s="17" t="b">
        <v>1</v>
      </c>
      <c r="AJ59" s="17" t="s">
        <v>3235</v>
      </c>
      <c r="AK59" s="17" t="s">
        <v>3238</v>
      </c>
      <c r="AL59" s="17" t="b">
        <v>1</v>
      </c>
      <c r="AM59" s="17" t="s">
        <v>3237</v>
      </c>
      <c r="AN59" s="17" t="s">
        <v>2990</v>
      </c>
      <c r="AO59" s="17" t="b">
        <v>0</v>
      </c>
      <c r="AP59" s="17" t="s">
        <v>3239</v>
      </c>
      <c r="AQ59" s="17" t="s">
        <v>2991</v>
      </c>
      <c r="AR59" s="17" t="b">
        <v>0</v>
      </c>
      <c r="AS59" s="17" t="s">
        <v>2957</v>
      </c>
      <c r="AT59" s="17" t="s">
        <v>2129</v>
      </c>
      <c r="AU59" s="17" t="b">
        <v>0</v>
      </c>
      <c r="AV59" s="17" t="s">
        <v>80</v>
      </c>
      <c r="AW59" s="17" t="s">
        <v>82</v>
      </c>
      <c r="AX59" s="17" t="s">
        <v>82</v>
      </c>
      <c r="AY59" s="17" t="s">
        <v>121</v>
      </c>
      <c r="AZ59" s="17" t="s">
        <v>83</v>
      </c>
      <c r="BA59" s="18" t="s">
        <v>3241</v>
      </c>
      <c r="BB59" s="18" t="s">
        <v>3240</v>
      </c>
      <c r="BC59" s="18" t="s">
        <v>3240</v>
      </c>
      <c r="BD59" s="18" t="s">
        <v>3243</v>
      </c>
      <c r="BE59" s="18" t="s">
        <v>3242</v>
      </c>
      <c r="BF59" s="18" t="s">
        <v>3242</v>
      </c>
      <c r="BG59" s="18" t="s">
        <v>3245</v>
      </c>
      <c r="BH59" s="18" t="s">
        <v>3244</v>
      </c>
    </row>
    <row r="60" spans="1:60" ht="400">
      <c r="A60" s="17" t="s">
        <v>3181</v>
      </c>
      <c r="B60" s="17" t="str">
        <f>VLOOKUP(A60,'Data Set'!A:C,2,FALSE)</f>
        <v>rayyan-172028402</v>
      </c>
      <c r="C60" s="17">
        <f>VLOOKUP(A60,'Data Set'!A:D,3,FALSE)</f>
        <v>0</v>
      </c>
      <c r="D60" s="17" t="s">
        <v>3182</v>
      </c>
      <c r="E60" s="17" t="s">
        <v>3183</v>
      </c>
      <c r="F60" s="17" t="s">
        <v>3184</v>
      </c>
      <c r="G60" s="17">
        <v>2022</v>
      </c>
      <c r="H60" s="18" t="s">
        <v>3186</v>
      </c>
      <c r="I60" s="18" t="s">
        <v>3185</v>
      </c>
      <c r="J60" s="18" t="s">
        <v>3185</v>
      </c>
      <c r="K60" s="18" t="s">
        <v>3187</v>
      </c>
      <c r="L60" s="18" t="s">
        <v>3189</v>
      </c>
      <c r="M60" s="18" t="s">
        <v>3188</v>
      </c>
      <c r="N60" s="18" t="s">
        <v>3188</v>
      </c>
      <c r="O60" s="18" t="s">
        <v>3191</v>
      </c>
      <c r="P60" s="18" t="s">
        <v>3190</v>
      </c>
      <c r="Q60" s="18" t="s">
        <v>3190</v>
      </c>
      <c r="R60" s="18" t="s">
        <v>63</v>
      </c>
      <c r="S60" s="18" t="s">
        <v>62</v>
      </c>
      <c r="T60" s="18" t="s">
        <v>63</v>
      </c>
      <c r="U60" s="17" t="str">
        <f>_xlfn.XLOOKUP(A60,ArticlesArchitecture[[#This Row],[Article ID]],ArticlesArchitecture[[#This Row],[Theme (final decision)]])</f>
        <v>Server-centered</v>
      </c>
      <c r="V60" s="18" t="s">
        <v>3193</v>
      </c>
      <c r="W60" s="18" t="s">
        <v>3192</v>
      </c>
      <c r="X60" s="18" t="s">
        <v>3192</v>
      </c>
      <c r="Y60" s="18" t="s">
        <v>3195</v>
      </c>
      <c r="Z60" s="18" t="s">
        <v>3194</v>
      </c>
      <c r="AA60" s="18" t="s">
        <v>3194</v>
      </c>
      <c r="AB60" s="18" t="s">
        <v>3197</v>
      </c>
      <c r="AC60" s="18" t="s">
        <v>3196</v>
      </c>
      <c r="AD60" s="18" t="s">
        <v>3196</v>
      </c>
      <c r="AE60" s="17" t="s">
        <v>3199</v>
      </c>
      <c r="AF60" s="17" t="b">
        <v>0</v>
      </c>
      <c r="AG60" s="17" t="s">
        <v>3198</v>
      </c>
      <c r="AH60" s="17" t="s">
        <v>3201</v>
      </c>
      <c r="AI60" s="17" t="b">
        <v>1</v>
      </c>
      <c r="AJ60" s="17" t="s">
        <v>3200</v>
      </c>
      <c r="AK60" s="17" t="s">
        <v>3203</v>
      </c>
      <c r="AL60" s="17" t="b">
        <v>0</v>
      </c>
      <c r="AM60" s="17" t="s">
        <v>3202</v>
      </c>
      <c r="AN60" s="17" t="s">
        <v>3205</v>
      </c>
      <c r="AO60" s="17" t="b">
        <v>0</v>
      </c>
      <c r="AP60" s="17" t="s">
        <v>3204</v>
      </c>
      <c r="AQ60" s="17" t="s">
        <v>3207</v>
      </c>
      <c r="AR60" s="17" t="b">
        <v>0</v>
      </c>
      <c r="AS60" s="17" t="s">
        <v>3206</v>
      </c>
      <c r="AT60" s="17" t="s">
        <v>3209</v>
      </c>
      <c r="AU60" s="17" t="b">
        <v>0</v>
      </c>
      <c r="AV60" s="17" t="s">
        <v>3208</v>
      </c>
      <c r="AW60" s="17" t="s">
        <v>589</v>
      </c>
      <c r="AX60" s="17" t="s">
        <v>589</v>
      </c>
      <c r="AY60" s="17" t="s">
        <v>590</v>
      </c>
      <c r="AZ60" s="17" t="s">
        <v>590</v>
      </c>
      <c r="BA60" s="18" t="s">
        <v>3211</v>
      </c>
      <c r="BB60" s="18" t="s">
        <v>3210</v>
      </c>
      <c r="BC60" s="18" t="s">
        <v>3210</v>
      </c>
      <c r="BD60" s="18" t="s">
        <v>3213</v>
      </c>
      <c r="BE60" s="18" t="s">
        <v>3212</v>
      </c>
      <c r="BF60" s="18" t="s">
        <v>3212</v>
      </c>
      <c r="BG60" s="18" t="s">
        <v>3215</v>
      </c>
      <c r="BH60" s="18" t="s">
        <v>3214</v>
      </c>
    </row>
    <row r="61" spans="1:60" ht="300">
      <c r="A61" s="17" t="s">
        <v>3163</v>
      </c>
      <c r="B61" s="17" t="str">
        <f>VLOOKUP(A61,'Data Set'!A:C,2,FALSE)</f>
        <v>rayyan-218687541</v>
      </c>
      <c r="C61" s="17" t="str">
        <f>VLOOKUP(A61,'Data Set'!A:D,3,FALSE)</f>
        <v>Backward.1</v>
      </c>
      <c r="D61" s="17" t="s">
        <v>3164</v>
      </c>
      <c r="E61" s="17" t="s">
        <v>3165</v>
      </c>
      <c r="F61" s="17" t="s">
        <v>3166</v>
      </c>
      <c r="G61" s="17">
        <v>2022</v>
      </c>
      <c r="H61" s="18" t="s">
        <v>38752</v>
      </c>
      <c r="I61" s="18" t="s">
        <v>3167</v>
      </c>
      <c r="J61" s="18" t="s">
        <v>3167</v>
      </c>
      <c r="K61" s="18" t="s">
        <v>38753</v>
      </c>
      <c r="L61" s="18" t="s">
        <v>38754</v>
      </c>
      <c r="M61" s="18" t="s">
        <v>3168</v>
      </c>
      <c r="N61" s="18" t="s">
        <v>3168</v>
      </c>
      <c r="O61" s="18" t="s">
        <v>38838</v>
      </c>
      <c r="P61" s="18" t="s">
        <v>3169</v>
      </c>
      <c r="Q61" s="18" t="s">
        <v>3169</v>
      </c>
      <c r="R61" s="18" t="s">
        <v>4935</v>
      </c>
      <c r="S61" s="18" t="s">
        <v>62</v>
      </c>
      <c r="T61" s="18" t="s">
        <v>140</v>
      </c>
      <c r="U61" s="17" t="str">
        <f>_xlfn.XLOOKUP(A61,ArticlesArchitecture[[#This Row],[Article ID]],ArticlesArchitecture[[#This Row],[Theme (final decision)]])</f>
        <v>Hybrid (user-centered and server-centered)</v>
      </c>
      <c r="V61" s="18" t="s">
        <v>38755</v>
      </c>
      <c r="W61" s="18" t="s">
        <v>3170</v>
      </c>
      <c r="X61" s="18" t="s">
        <v>3170</v>
      </c>
      <c r="Y61" s="18" t="s">
        <v>38756</v>
      </c>
      <c r="Z61" s="18" t="s">
        <v>3171</v>
      </c>
      <c r="AA61" s="18" t="s">
        <v>3171</v>
      </c>
      <c r="AB61" s="18" t="s">
        <v>38757</v>
      </c>
      <c r="AC61" s="18" t="s">
        <v>3172</v>
      </c>
      <c r="AD61" s="18" t="s">
        <v>3172</v>
      </c>
      <c r="AE61" s="17" t="s">
        <v>38758</v>
      </c>
      <c r="AF61" s="17" t="b">
        <v>1</v>
      </c>
      <c r="AG61" s="17" t="s">
        <v>3173</v>
      </c>
      <c r="AH61" s="17" t="s">
        <v>38759</v>
      </c>
      <c r="AI61" s="17" t="b">
        <v>1</v>
      </c>
      <c r="AJ61" s="17" t="s">
        <v>3174</v>
      </c>
      <c r="AK61" s="17" t="s">
        <v>38760</v>
      </c>
      <c r="AL61" s="17" t="b">
        <v>1</v>
      </c>
      <c r="AM61" s="17" t="s">
        <v>3175</v>
      </c>
      <c r="AN61" s="17" t="s">
        <v>77</v>
      </c>
      <c r="AO61" s="17" t="b">
        <v>0</v>
      </c>
      <c r="AP61" s="17" t="s">
        <v>3176</v>
      </c>
      <c r="AQ61" s="17" t="s">
        <v>38761</v>
      </c>
      <c r="AR61" s="17" t="b">
        <v>0</v>
      </c>
      <c r="AS61" s="17" t="s">
        <v>155</v>
      </c>
      <c r="AT61" s="17" t="s">
        <v>38762</v>
      </c>
      <c r="AU61" s="17" t="b">
        <v>0</v>
      </c>
      <c r="AV61" s="17" t="s">
        <v>3177</v>
      </c>
      <c r="AW61" s="17" t="s">
        <v>82</v>
      </c>
      <c r="AX61" s="17" t="s">
        <v>82</v>
      </c>
      <c r="AY61" s="17" t="s">
        <v>83</v>
      </c>
      <c r="AZ61" s="17" t="s">
        <v>83</v>
      </c>
      <c r="BA61" s="18" t="s">
        <v>38763</v>
      </c>
      <c r="BB61" s="18" t="s">
        <v>3178</v>
      </c>
      <c r="BC61" s="18" t="s">
        <v>3178</v>
      </c>
      <c r="BD61" s="18" t="s">
        <v>38764</v>
      </c>
      <c r="BE61" s="18" t="s">
        <v>3179</v>
      </c>
      <c r="BF61" s="18" t="s">
        <v>3179</v>
      </c>
      <c r="BG61" s="18" t="s">
        <v>38765</v>
      </c>
      <c r="BH61" s="18" t="s">
        <v>3180</v>
      </c>
    </row>
    <row r="62" spans="1:60" ht="312.5">
      <c r="A62" s="17" t="s">
        <v>3131</v>
      </c>
      <c r="B62" s="17" t="str">
        <f>VLOOKUP(A62,'Data Set'!A:C,2,FALSE)</f>
        <v>rayyan-172028233</v>
      </c>
      <c r="C62" s="17">
        <f>VLOOKUP(A62,'Data Set'!A:D,3,FALSE)</f>
        <v>0</v>
      </c>
      <c r="D62" s="17" t="s">
        <v>3132</v>
      </c>
      <c r="E62" s="17" t="s">
        <v>3133</v>
      </c>
      <c r="F62" s="17" t="s">
        <v>3134</v>
      </c>
      <c r="G62" s="17">
        <v>2022</v>
      </c>
      <c r="H62" s="18" t="s">
        <v>3136</v>
      </c>
      <c r="I62" s="18" t="s">
        <v>3135</v>
      </c>
      <c r="J62" s="18" t="s">
        <v>3135</v>
      </c>
      <c r="K62" s="18" t="s">
        <v>3137</v>
      </c>
      <c r="L62" s="18" t="s">
        <v>3139</v>
      </c>
      <c r="M62" s="18" t="s">
        <v>3138</v>
      </c>
      <c r="N62" s="18" t="s">
        <v>3138</v>
      </c>
      <c r="O62" s="18" t="s">
        <v>3141</v>
      </c>
      <c r="P62" s="18" t="s">
        <v>3140</v>
      </c>
      <c r="Q62" s="18" t="s">
        <v>3140</v>
      </c>
      <c r="R62" s="18" t="s">
        <v>63</v>
      </c>
      <c r="S62" s="18" t="s">
        <v>62</v>
      </c>
      <c r="T62" s="18" t="s">
        <v>63</v>
      </c>
      <c r="U62" s="17" t="str">
        <f>_xlfn.XLOOKUP(A62,ArticlesArchitecture[[#This Row],[Article ID]],ArticlesArchitecture[[#This Row],[Theme (final decision)]])</f>
        <v>Hybrid (user-centered and server-centered)</v>
      </c>
      <c r="V62" s="18" t="s">
        <v>3143</v>
      </c>
      <c r="W62" s="18" t="s">
        <v>3142</v>
      </c>
      <c r="X62" s="18" t="s">
        <v>3142</v>
      </c>
      <c r="Y62" s="18" t="s">
        <v>3145</v>
      </c>
      <c r="Z62" s="18" t="s">
        <v>3144</v>
      </c>
      <c r="AA62" s="18" t="s">
        <v>3144</v>
      </c>
      <c r="AB62" s="18" t="s">
        <v>3147</v>
      </c>
      <c r="AC62" s="18" t="s">
        <v>3146</v>
      </c>
      <c r="AD62" s="18" t="s">
        <v>3146</v>
      </c>
      <c r="AE62" s="17" t="s">
        <v>3149</v>
      </c>
      <c r="AF62" s="17" t="b">
        <v>1</v>
      </c>
      <c r="AG62" s="17" t="s">
        <v>3148</v>
      </c>
      <c r="AH62" s="17" t="s">
        <v>3151</v>
      </c>
      <c r="AI62" s="17" t="b">
        <v>1</v>
      </c>
      <c r="AJ62" s="17" t="s">
        <v>3150</v>
      </c>
      <c r="AK62" s="17" t="s">
        <v>3153</v>
      </c>
      <c r="AL62" s="17" t="b">
        <v>1</v>
      </c>
      <c r="AM62" s="17" t="s">
        <v>3152</v>
      </c>
      <c r="AN62" s="17" t="s">
        <v>3155</v>
      </c>
      <c r="AO62" s="17" t="b">
        <v>0</v>
      </c>
      <c r="AP62" s="17" t="s">
        <v>3154</v>
      </c>
      <c r="AQ62" s="17" t="s">
        <v>929</v>
      </c>
      <c r="AR62" s="17" t="b">
        <v>0</v>
      </c>
      <c r="AS62" s="17" t="s">
        <v>155</v>
      </c>
      <c r="AT62" s="17" t="s">
        <v>1600</v>
      </c>
      <c r="AU62" s="17" t="b">
        <v>0</v>
      </c>
      <c r="AV62" s="17" t="s">
        <v>3156</v>
      </c>
      <c r="AW62" s="17" t="s">
        <v>82</v>
      </c>
      <c r="AX62" s="17" t="s">
        <v>82</v>
      </c>
      <c r="AY62" s="17" t="s">
        <v>121</v>
      </c>
      <c r="AZ62" s="17" t="s">
        <v>83</v>
      </c>
      <c r="BA62" s="18" t="s">
        <v>3158</v>
      </c>
      <c r="BB62" s="18" t="s">
        <v>3157</v>
      </c>
      <c r="BC62" s="18" t="s">
        <v>3157</v>
      </c>
      <c r="BD62" s="18" t="s">
        <v>3160</v>
      </c>
      <c r="BE62" s="18" t="s">
        <v>3159</v>
      </c>
      <c r="BF62" s="18" t="s">
        <v>3159</v>
      </c>
      <c r="BG62" s="18" t="s">
        <v>3162</v>
      </c>
      <c r="BH62" s="18" t="s">
        <v>3161</v>
      </c>
    </row>
    <row r="63" spans="1:60" ht="337.5">
      <c r="A63" s="17" t="s">
        <v>3097</v>
      </c>
      <c r="B63" s="17" t="str">
        <f>VLOOKUP(A63,'Data Set'!A:C,2,FALSE)</f>
        <v>rayyan-218685546</v>
      </c>
      <c r="C63" s="17" t="str">
        <f>VLOOKUP(A63,'Data Set'!A:D,3,FALSE)</f>
        <v>Forward.1</v>
      </c>
      <c r="D63" s="17" t="s">
        <v>3098</v>
      </c>
      <c r="E63" s="17" t="s">
        <v>3099</v>
      </c>
      <c r="F63" s="17" t="s">
        <v>3100</v>
      </c>
      <c r="G63" s="17">
        <v>2022</v>
      </c>
      <c r="H63" s="18" t="s">
        <v>3102</v>
      </c>
      <c r="I63" s="18" t="s">
        <v>3101</v>
      </c>
      <c r="J63" s="18" t="s">
        <v>3101</v>
      </c>
      <c r="K63" s="18" t="s">
        <v>3103</v>
      </c>
      <c r="L63" s="18" t="s">
        <v>3105</v>
      </c>
      <c r="M63" s="18" t="s">
        <v>3104</v>
      </c>
      <c r="N63" s="18" t="s">
        <v>3104</v>
      </c>
      <c r="O63" s="18" t="s">
        <v>3107</v>
      </c>
      <c r="P63" s="18" t="s">
        <v>3106</v>
      </c>
      <c r="Q63" s="18" t="s">
        <v>3106</v>
      </c>
      <c r="R63" s="18" t="s">
        <v>63</v>
      </c>
      <c r="S63" s="18" t="s">
        <v>62</v>
      </c>
      <c r="T63" s="18" t="s">
        <v>63</v>
      </c>
      <c r="U63" s="17" t="str">
        <f>_xlfn.XLOOKUP(A63,ArticlesArchitecture[[#This Row],[Article ID]],ArticlesArchitecture[[#This Row],[Theme (final decision)]])</f>
        <v>Server-centered</v>
      </c>
      <c r="V63" s="18" t="s">
        <v>3109</v>
      </c>
      <c r="W63" s="18" t="s">
        <v>3108</v>
      </c>
      <c r="X63" s="18" t="s">
        <v>3108</v>
      </c>
      <c r="Y63" s="18" t="s">
        <v>3111</v>
      </c>
      <c r="Z63" s="18" t="s">
        <v>3110</v>
      </c>
      <c r="AA63" s="18" t="s">
        <v>3110</v>
      </c>
      <c r="AB63" s="18" t="s">
        <v>3113</v>
      </c>
      <c r="AC63" s="18" t="s">
        <v>3112</v>
      </c>
      <c r="AD63" s="18" t="s">
        <v>3112</v>
      </c>
      <c r="AE63" s="17" t="s">
        <v>3115</v>
      </c>
      <c r="AF63" s="17" t="b">
        <v>1</v>
      </c>
      <c r="AG63" s="17" t="s">
        <v>3114</v>
      </c>
      <c r="AH63" s="17" t="s">
        <v>3117</v>
      </c>
      <c r="AI63" s="17" t="b">
        <v>1</v>
      </c>
      <c r="AJ63" s="17" t="s">
        <v>3116</v>
      </c>
      <c r="AK63" s="17" t="s">
        <v>3119</v>
      </c>
      <c r="AL63" s="17" t="b">
        <v>1</v>
      </c>
      <c r="AM63" s="17" t="s">
        <v>3118</v>
      </c>
      <c r="AN63" s="17" t="s">
        <v>3121</v>
      </c>
      <c r="AO63" s="17" t="b">
        <v>0</v>
      </c>
      <c r="AP63" s="17" t="s">
        <v>3120</v>
      </c>
      <c r="AQ63" s="17" t="s">
        <v>3122</v>
      </c>
      <c r="AR63" s="17" t="b">
        <v>0</v>
      </c>
      <c r="AS63" s="17" t="s">
        <v>155</v>
      </c>
      <c r="AT63" s="17" t="s">
        <v>3124</v>
      </c>
      <c r="AU63" s="17" t="b">
        <v>0</v>
      </c>
      <c r="AV63" s="17" t="s">
        <v>3123</v>
      </c>
      <c r="AW63" s="17" t="s">
        <v>82</v>
      </c>
      <c r="AX63" s="17" t="s">
        <v>82</v>
      </c>
      <c r="AY63" s="17" t="s">
        <v>121</v>
      </c>
      <c r="AZ63" s="17" t="s">
        <v>83</v>
      </c>
      <c r="BA63" s="18" t="s">
        <v>3126</v>
      </c>
      <c r="BB63" s="18" t="s">
        <v>3125</v>
      </c>
      <c r="BC63" s="18" t="s">
        <v>3125</v>
      </c>
      <c r="BD63" s="18" t="s">
        <v>3128</v>
      </c>
      <c r="BE63" s="18" t="s">
        <v>3127</v>
      </c>
      <c r="BF63" s="18" t="s">
        <v>3127</v>
      </c>
      <c r="BG63" s="18" t="s">
        <v>3130</v>
      </c>
      <c r="BH63" s="18" t="s">
        <v>3129</v>
      </c>
    </row>
    <row r="64" spans="1:60" ht="325">
      <c r="A64" s="17" t="s">
        <v>3064</v>
      </c>
      <c r="B64" s="17" t="str">
        <f>VLOOKUP(A64,'Data Set'!A:C,2,FALSE)</f>
        <v>rayyan-172028394</v>
      </c>
      <c r="C64" s="17">
        <f>VLOOKUP(A64,'Data Set'!A:D,3,FALSE)</f>
        <v>0</v>
      </c>
      <c r="D64" s="17" t="s">
        <v>3065</v>
      </c>
      <c r="E64" s="17" t="s">
        <v>3066</v>
      </c>
      <c r="F64" s="17" t="s">
        <v>3067</v>
      </c>
      <c r="G64" s="17">
        <v>2022</v>
      </c>
      <c r="H64" s="18" t="s">
        <v>3069</v>
      </c>
      <c r="I64" s="18" t="s">
        <v>3068</v>
      </c>
      <c r="J64" s="18" t="s">
        <v>3068</v>
      </c>
      <c r="K64" s="18" t="s">
        <v>3070</v>
      </c>
      <c r="L64" s="18" t="s">
        <v>3072</v>
      </c>
      <c r="M64" s="18" t="s">
        <v>3071</v>
      </c>
      <c r="N64" s="18" t="s">
        <v>3071</v>
      </c>
      <c r="O64" s="18" t="s">
        <v>3074</v>
      </c>
      <c r="P64" s="18" t="s">
        <v>3073</v>
      </c>
      <c r="Q64" s="18" t="s">
        <v>3073</v>
      </c>
      <c r="R64" s="18" t="s">
        <v>63</v>
      </c>
      <c r="S64" s="18" t="s">
        <v>209</v>
      </c>
      <c r="T64" s="18" t="s">
        <v>63</v>
      </c>
      <c r="U64" s="17" t="str">
        <f>_xlfn.XLOOKUP(A64,ArticlesArchitecture[[#This Row],[Article ID]],ArticlesArchitecture[[#This Row],[Theme (final decision)]])</f>
        <v>Server-centered</v>
      </c>
      <c r="V64" s="18" t="s">
        <v>3076</v>
      </c>
      <c r="W64" s="18" t="s">
        <v>3075</v>
      </c>
      <c r="X64" s="18" t="s">
        <v>3075</v>
      </c>
      <c r="Y64" s="18" t="s">
        <v>3078</v>
      </c>
      <c r="Z64" s="18" t="s">
        <v>3077</v>
      </c>
      <c r="AA64" s="18" t="s">
        <v>3077</v>
      </c>
      <c r="AB64" s="18" t="s">
        <v>3080</v>
      </c>
      <c r="AC64" s="18" t="s">
        <v>3079</v>
      </c>
      <c r="AD64" s="18" t="s">
        <v>3079</v>
      </c>
      <c r="AE64" s="17" t="s">
        <v>3082</v>
      </c>
      <c r="AF64" s="17" t="b">
        <v>1</v>
      </c>
      <c r="AG64" s="17" t="s">
        <v>3081</v>
      </c>
      <c r="AH64" s="17" t="s">
        <v>3084</v>
      </c>
      <c r="AI64" s="17" t="b">
        <v>1</v>
      </c>
      <c r="AJ64" s="17" t="s">
        <v>3083</v>
      </c>
      <c r="AK64" s="17" t="s">
        <v>3086</v>
      </c>
      <c r="AL64" s="17" t="b">
        <v>1</v>
      </c>
      <c r="AM64" s="17" t="s">
        <v>3085</v>
      </c>
      <c r="AN64" s="17" t="s">
        <v>3088</v>
      </c>
      <c r="AO64" s="17" t="b">
        <v>0</v>
      </c>
      <c r="AP64" s="17" t="s">
        <v>3087</v>
      </c>
      <c r="AQ64" s="17" t="s">
        <v>3089</v>
      </c>
      <c r="AR64" s="17" t="b">
        <v>0</v>
      </c>
      <c r="AS64" s="17" t="s">
        <v>155</v>
      </c>
      <c r="AT64" s="17" t="s">
        <v>3090</v>
      </c>
      <c r="AU64" s="17" t="b">
        <v>0</v>
      </c>
      <c r="AV64" s="17" t="s">
        <v>80</v>
      </c>
      <c r="AW64" s="17" t="s">
        <v>82</v>
      </c>
      <c r="AX64" s="17" t="s">
        <v>82</v>
      </c>
      <c r="AY64" s="17" t="s">
        <v>121</v>
      </c>
      <c r="AZ64" s="17" t="s">
        <v>120</v>
      </c>
      <c r="BA64" s="18" t="s">
        <v>3092</v>
      </c>
      <c r="BB64" s="18" t="s">
        <v>3091</v>
      </c>
      <c r="BC64" s="18" t="s">
        <v>3091</v>
      </c>
      <c r="BD64" s="18" t="s">
        <v>3094</v>
      </c>
      <c r="BE64" s="18" t="s">
        <v>3093</v>
      </c>
      <c r="BF64" s="18" t="s">
        <v>3093</v>
      </c>
      <c r="BG64" s="18" t="s">
        <v>3096</v>
      </c>
      <c r="BH64" s="18" t="s">
        <v>3095</v>
      </c>
    </row>
    <row r="65" spans="1:60" ht="325">
      <c r="A65" s="17" t="s">
        <v>3031</v>
      </c>
      <c r="B65" s="17" t="str">
        <f>VLOOKUP(A65,'Data Set'!A:C,2,FALSE)</f>
        <v>rayyan-172028383</v>
      </c>
      <c r="C65" s="17">
        <f>VLOOKUP(A65,'Data Set'!A:D,3,FALSE)</f>
        <v>0</v>
      </c>
      <c r="D65" s="17" t="s">
        <v>3032</v>
      </c>
      <c r="E65" s="17" t="s">
        <v>3033</v>
      </c>
      <c r="F65" s="17" t="s">
        <v>3034</v>
      </c>
      <c r="G65" s="17">
        <v>2022</v>
      </c>
      <c r="H65" s="18" t="s">
        <v>3036</v>
      </c>
      <c r="I65" s="18" t="s">
        <v>3035</v>
      </c>
      <c r="J65" s="18" t="s">
        <v>3035</v>
      </c>
      <c r="K65" s="18" t="s">
        <v>3037</v>
      </c>
      <c r="L65" s="18" t="s">
        <v>3039</v>
      </c>
      <c r="M65" s="18" t="s">
        <v>3038</v>
      </c>
      <c r="N65" s="18" t="s">
        <v>3038</v>
      </c>
      <c r="O65" s="18" t="s">
        <v>3041</v>
      </c>
      <c r="P65" s="18" t="s">
        <v>3040</v>
      </c>
      <c r="Q65" s="18" t="s">
        <v>3040</v>
      </c>
      <c r="R65" s="18" t="s">
        <v>140</v>
      </c>
      <c r="S65" s="18" t="s">
        <v>62</v>
      </c>
      <c r="T65" s="18" t="s">
        <v>140</v>
      </c>
      <c r="U65" s="17" t="str">
        <f>_xlfn.XLOOKUP(A65,ArticlesArchitecture[[#This Row],[Article ID]],ArticlesArchitecture[[#This Row],[Theme (final decision)]])</f>
        <v>User-centered</v>
      </c>
      <c r="V65" s="18" t="s">
        <v>3043</v>
      </c>
      <c r="W65" s="18" t="s">
        <v>3042</v>
      </c>
      <c r="X65" s="18" t="s">
        <v>3042</v>
      </c>
      <c r="Y65" s="18" t="s">
        <v>3045</v>
      </c>
      <c r="Z65" s="18" t="s">
        <v>3044</v>
      </c>
      <c r="AA65" s="18" t="s">
        <v>3044</v>
      </c>
      <c r="AB65" s="18" t="s">
        <v>3047</v>
      </c>
      <c r="AC65" s="18" t="s">
        <v>3046</v>
      </c>
      <c r="AD65" s="18" t="s">
        <v>3046</v>
      </c>
      <c r="AE65" s="17" t="s">
        <v>3049</v>
      </c>
      <c r="AF65" s="17" t="b">
        <v>0</v>
      </c>
      <c r="AG65" s="17" t="s">
        <v>3048</v>
      </c>
      <c r="AH65" s="17" t="s">
        <v>3051</v>
      </c>
      <c r="AI65" s="17" t="b">
        <v>1</v>
      </c>
      <c r="AJ65" s="17" t="s">
        <v>3050</v>
      </c>
      <c r="AK65" s="17" t="s">
        <v>3052</v>
      </c>
      <c r="AL65" s="17" t="b">
        <v>0</v>
      </c>
      <c r="AM65" s="17" t="s">
        <v>581</v>
      </c>
      <c r="AN65" s="17" t="s">
        <v>3054</v>
      </c>
      <c r="AO65" s="17" t="b">
        <v>0</v>
      </c>
      <c r="AP65" s="17" t="s">
        <v>3053</v>
      </c>
      <c r="AQ65" s="17" t="s">
        <v>2295</v>
      </c>
      <c r="AR65" s="17" t="b">
        <v>0</v>
      </c>
      <c r="AS65" s="17" t="s">
        <v>3055</v>
      </c>
      <c r="AT65" s="17" t="s">
        <v>3057</v>
      </c>
      <c r="AU65" s="17" t="b">
        <v>0</v>
      </c>
      <c r="AV65" s="17" t="s">
        <v>3056</v>
      </c>
      <c r="AW65" s="17" t="s">
        <v>589</v>
      </c>
      <c r="AX65" s="17" t="s">
        <v>589</v>
      </c>
      <c r="AY65" s="17" t="s">
        <v>590</v>
      </c>
      <c r="AZ65" s="17" t="s">
        <v>590</v>
      </c>
      <c r="BA65" s="18" t="s">
        <v>3059</v>
      </c>
      <c r="BB65" s="18" t="s">
        <v>3058</v>
      </c>
      <c r="BC65" s="18" t="s">
        <v>3058</v>
      </c>
      <c r="BD65" s="18" t="s">
        <v>3061</v>
      </c>
      <c r="BE65" s="18" t="s">
        <v>3060</v>
      </c>
      <c r="BF65" s="18" t="s">
        <v>3060</v>
      </c>
      <c r="BG65" s="18" t="s">
        <v>3063</v>
      </c>
      <c r="BH65" s="18" t="s">
        <v>3062</v>
      </c>
    </row>
    <row r="66" spans="1:60" ht="312.5">
      <c r="A66" s="17" t="s">
        <v>2999</v>
      </c>
      <c r="B66" s="17" t="str">
        <f>VLOOKUP(A66,'Data Set'!A:C,2,FALSE)</f>
        <v>rayyan-218687262</v>
      </c>
      <c r="C66" s="17" t="str">
        <f>VLOOKUP(A66,'Data Set'!A:D,3,FALSE)</f>
        <v>Backward.1</v>
      </c>
      <c r="D66" s="17" t="s">
        <v>3000</v>
      </c>
      <c r="E66" s="17" t="s">
        <v>3001</v>
      </c>
      <c r="F66" s="17" t="s">
        <v>3002</v>
      </c>
      <c r="G66" s="17">
        <v>2023</v>
      </c>
      <c r="H66" s="18" t="s">
        <v>3004</v>
      </c>
      <c r="I66" s="18" t="s">
        <v>3003</v>
      </c>
      <c r="J66" s="18" t="s">
        <v>3003</v>
      </c>
      <c r="K66" s="18" t="s">
        <v>3005</v>
      </c>
      <c r="L66" s="18" t="s">
        <v>3007</v>
      </c>
      <c r="M66" s="18" t="s">
        <v>3006</v>
      </c>
      <c r="N66" s="18" t="s">
        <v>3006</v>
      </c>
      <c r="O66" s="18" t="s">
        <v>2050</v>
      </c>
      <c r="P66" s="18" t="s">
        <v>3008</v>
      </c>
      <c r="Q66" s="18" t="s">
        <v>3008</v>
      </c>
      <c r="R66" s="18" t="s">
        <v>63</v>
      </c>
      <c r="S66" s="18" t="s">
        <v>62</v>
      </c>
      <c r="T66" s="18" t="s">
        <v>63</v>
      </c>
      <c r="U66" s="17" t="str">
        <f>_xlfn.XLOOKUP(A66,ArticlesArchitecture[[#This Row],[Article ID]],ArticlesArchitecture[[#This Row],[Theme (final decision)]])</f>
        <v>Server-centered</v>
      </c>
      <c r="V66" s="18" t="s">
        <v>3010</v>
      </c>
      <c r="W66" s="18" t="s">
        <v>3009</v>
      </c>
      <c r="X66" s="18" t="s">
        <v>3009</v>
      </c>
      <c r="Y66" s="18" t="s">
        <v>3012</v>
      </c>
      <c r="Z66" s="18" t="s">
        <v>3011</v>
      </c>
      <c r="AA66" s="18" t="s">
        <v>3011</v>
      </c>
      <c r="AB66" s="18" t="s">
        <v>3014</v>
      </c>
      <c r="AC66" s="18" t="s">
        <v>3013</v>
      </c>
      <c r="AD66" s="18" t="s">
        <v>3013</v>
      </c>
      <c r="AE66" s="17" t="s">
        <v>3016</v>
      </c>
      <c r="AF66" s="17" t="b">
        <v>1</v>
      </c>
      <c r="AG66" s="17" t="s">
        <v>3015</v>
      </c>
      <c r="AH66" s="17" t="s">
        <v>3018</v>
      </c>
      <c r="AI66" s="17" t="b">
        <v>1</v>
      </c>
      <c r="AJ66" s="17" t="s">
        <v>3017</v>
      </c>
      <c r="AK66" s="17" t="s">
        <v>3020</v>
      </c>
      <c r="AL66" s="17" t="b">
        <v>1</v>
      </c>
      <c r="AM66" s="17" t="s">
        <v>3019</v>
      </c>
      <c r="AN66" s="17" t="s">
        <v>3022</v>
      </c>
      <c r="AO66" s="17" t="b">
        <v>0</v>
      </c>
      <c r="AP66" s="17" t="s">
        <v>3021</v>
      </c>
      <c r="AQ66" s="17" t="s">
        <v>1766</v>
      </c>
      <c r="AR66" s="17" t="b">
        <v>0</v>
      </c>
      <c r="AS66" s="17" t="s">
        <v>3023</v>
      </c>
      <c r="AT66" s="17" t="s">
        <v>1768</v>
      </c>
      <c r="AU66" s="17" t="b">
        <v>0</v>
      </c>
      <c r="AV66" s="17" t="s">
        <v>3024</v>
      </c>
      <c r="AW66" s="17" t="s">
        <v>82</v>
      </c>
      <c r="AX66" s="17" t="s">
        <v>82</v>
      </c>
      <c r="AY66" s="17" t="s">
        <v>83</v>
      </c>
      <c r="AZ66" s="17" t="s">
        <v>83</v>
      </c>
      <c r="BA66" s="18" t="s">
        <v>3026</v>
      </c>
      <c r="BB66" s="18" t="s">
        <v>3025</v>
      </c>
      <c r="BC66" s="18" t="s">
        <v>3025</v>
      </c>
      <c r="BD66" s="18" t="s">
        <v>3028</v>
      </c>
      <c r="BE66" s="18" t="s">
        <v>3027</v>
      </c>
      <c r="BF66" s="18" t="s">
        <v>3027</v>
      </c>
      <c r="BG66" s="18" t="s">
        <v>3030</v>
      </c>
      <c r="BH66" s="18" t="s">
        <v>3029</v>
      </c>
    </row>
    <row r="67" spans="1:60" ht="312.5">
      <c r="A67" s="17" t="s">
        <v>2966</v>
      </c>
      <c r="B67" s="17" t="str">
        <f>VLOOKUP(A67,'Data Set'!A:C,2,FALSE)</f>
        <v>rayyan-172028050</v>
      </c>
      <c r="C67" s="17">
        <f>VLOOKUP(A67,'Data Set'!A:D,3,FALSE)</f>
        <v>0</v>
      </c>
      <c r="D67" s="17" t="s">
        <v>2967</v>
      </c>
      <c r="E67" s="17" t="s">
        <v>2968</v>
      </c>
      <c r="F67" s="17" t="s">
        <v>2969</v>
      </c>
      <c r="G67" s="17">
        <v>2023</v>
      </c>
      <c r="H67" s="18" t="s">
        <v>2971</v>
      </c>
      <c r="I67" s="18" t="s">
        <v>2970</v>
      </c>
      <c r="J67" s="18" t="s">
        <v>2970</v>
      </c>
      <c r="K67" s="18" t="s">
        <v>2972</v>
      </c>
      <c r="L67" s="18" t="s">
        <v>2974</v>
      </c>
      <c r="M67" s="18" t="s">
        <v>2973</v>
      </c>
      <c r="N67" s="18" t="s">
        <v>2973</v>
      </c>
      <c r="O67" s="18" t="s">
        <v>2976</v>
      </c>
      <c r="P67" s="18" t="s">
        <v>2975</v>
      </c>
      <c r="Q67" s="18" t="s">
        <v>2975</v>
      </c>
      <c r="R67" s="18" t="s">
        <v>63</v>
      </c>
      <c r="S67" s="18" t="s">
        <v>62</v>
      </c>
      <c r="T67" s="18" t="s">
        <v>63</v>
      </c>
      <c r="U67" s="17" t="str">
        <f>_xlfn.XLOOKUP(A67,ArticlesArchitecture[[#This Row],[Article ID]],ArticlesArchitecture[[#This Row],[Theme (final decision)]])</f>
        <v>Server-centered</v>
      </c>
      <c r="V67" s="18" t="s">
        <v>2978</v>
      </c>
      <c r="W67" s="18" t="s">
        <v>2977</v>
      </c>
      <c r="X67" s="18" t="s">
        <v>2977</v>
      </c>
      <c r="Y67" s="18" t="s">
        <v>2980</v>
      </c>
      <c r="Z67" s="18" t="s">
        <v>2979</v>
      </c>
      <c r="AA67" s="18" t="s">
        <v>2979</v>
      </c>
      <c r="AB67" s="18" t="s">
        <v>2982</v>
      </c>
      <c r="AC67" s="18" t="s">
        <v>2981</v>
      </c>
      <c r="AD67" s="18" t="s">
        <v>2981</v>
      </c>
      <c r="AE67" s="17" t="s">
        <v>2984</v>
      </c>
      <c r="AF67" s="17" t="b">
        <v>1</v>
      </c>
      <c r="AG67" s="17" t="s">
        <v>2983</v>
      </c>
      <c r="AH67" s="17" t="s">
        <v>2986</v>
      </c>
      <c r="AI67" s="17" t="b">
        <v>1</v>
      </c>
      <c r="AJ67" s="17" t="s">
        <v>2985</v>
      </c>
      <c r="AK67" s="17" t="s">
        <v>2988</v>
      </c>
      <c r="AL67" s="17" t="b">
        <v>1</v>
      </c>
      <c r="AM67" s="17" t="s">
        <v>2987</v>
      </c>
      <c r="AN67" s="17" t="s">
        <v>2990</v>
      </c>
      <c r="AO67" s="17" t="b">
        <v>0</v>
      </c>
      <c r="AP67" s="17" t="s">
        <v>2989</v>
      </c>
      <c r="AQ67" s="17" t="s">
        <v>2991</v>
      </c>
      <c r="AR67" s="17" t="b">
        <v>0</v>
      </c>
      <c r="AS67" s="17" t="s">
        <v>155</v>
      </c>
      <c r="AT67" s="17" t="s">
        <v>2129</v>
      </c>
      <c r="AU67" s="17" t="b">
        <v>0</v>
      </c>
      <c r="AV67" s="17" t="s">
        <v>2992</v>
      </c>
      <c r="AW67" s="17" t="s">
        <v>82</v>
      </c>
      <c r="AX67" s="17" t="s">
        <v>82</v>
      </c>
      <c r="AY67" s="17" t="s">
        <v>121</v>
      </c>
      <c r="AZ67" s="17" t="s">
        <v>83</v>
      </c>
      <c r="BA67" s="18" t="s">
        <v>2994</v>
      </c>
      <c r="BB67" s="18" t="s">
        <v>2993</v>
      </c>
      <c r="BC67" s="18" t="s">
        <v>2993</v>
      </c>
      <c r="BD67" s="18" t="s">
        <v>2996</v>
      </c>
      <c r="BE67" s="18" t="s">
        <v>2995</v>
      </c>
      <c r="BF67" s="18" t="s">
        <v>2995</v>
      </c>
      <c r="BG67" s="18" t="s">
        <v>2998</v>
      </c>
      <c r="BH67" s="18" t="s">
        <v>2997</v>
      </c>
    </row>
    <row r="68" spans="1:60" ht="300">
      <c r="A68" s="17" t="s">
        <v>2932</v>
      </c>
      <c r="B68" s="17" t="str">
        <f>VLOOKUP(A68,'Data Set'!A:C,2,FALSE)</f>
        <v>rayyan-218685532</v>
      </c>
      <c r="C68" s="17" t="str">
        <f>VLOOKUP(A68,'Data Set'!A:D,3,FALSE)</f>
        <v>Forward.1</v>
      </c>
      <c r="D68" s="17" t="s">
        <v>2933</v>
      </c>
      <c r="E68" s="17" t="s">
        <v>2934</v>
      </c>
      <c r="F68" s="17" t="s">
        <v>2935</v>
      </c>
      <c r="G68" s="17">
        <v>2023</v>
      </c>
      <c r="H68" s="18" t="s">
        <v>2937</v>
      </c>
      <c r="I68" s="18" t="s">
        <v>2936</v>
      </c>
      <c r="J68" s="18" t="s">
        <v>2936</v>
      </c>
      <c r="K68" s="18" t="s">
        <v>2938</v>
      </c>
      <c r="L68" s="18" t="s">
        <v>2940</v>
      </c>
      <c r="M68" s="18" t="s">
        <v>2939</v>
      </c>
      <c r="N68" s="18" t="s">
        <v>2939</v>
      </c>
      <c r="O68" s="18" t="s">
        <v>2942</v>
      </c>
      <c r="P68" s="18" t="s">
        <v>2941</v>
      </c>
      <c r="Q68" s="18" t="s">
        <v>2941</v>
      </c>
      <c r="R68" s="18" t="s">
        <v>140</v>
      </c>
      <c r="S68" s="18" t="s">
        <v>139</v>
      </c>
      <c r="T68" s="18" t="s">
        <v>140</v>
      </c>
      <c r="U68" s="17" t="str">
        <f>_xlfn.XLOOKUP(A68,ArticlesArchitecture[[#This Row],[Article ID]],ArticlesArchitecture[[#This Row],[Theme (final decision)]])</f>
        <v>User-centered</v>
      </c>
      <c r="V68" s="18" t="s">
        <v>2944</v>
      </c>
      <c r="W68" s="18" t="s">
        <v>2943</v>
      </c>
      <c r="X68" s="18" t="s">
        <v>2943</v>
      </c>
      <c r="Y68" s="18" t="s">
        <v>2946</v>
      </c>
      <c r="Z68" s="18" t="s">
        <v>2945</v>
      </c>
      <c r="AA68" s="18" t="s">
        <v>2945</v>
      </c>
      <c r="AB68" s="18" t="s">
        <v>2948</v>
      </c>
      <c r="AC68" s="18" t="s">
        <v>2947</v>
      </c>
      <c r="AD68" s="18" t="s">
        <v>2947</v>
      </c>
      <c r="AE68" s="17" t="s">
        <v>2950</v>
      </c>
      <c r="AF68" s="17" t="b">
        <v>1</v>
      </c>
      <c r="AG68" s="17" t="s">
        <v>2949</v>
      </c>
      <c r="AH68" s="17" t="s">
        <v>2952</v>
      </c>
      <c r="AI68" s="17" t="b">
        <v>1</v>
      </c>
      <c r="AJ68" s="17" t="s">
        <v>2951</v>
      </c>
      <c r="AK68" s="17" t="s">
        <v>2954</v>
      </c>
      <c r="AL68" s="17" t="b">
        <v>1</v>
      </c>
      <c r="AM68" s="17" t="s">
        <v>2953</v>
      </c>
      <c r="AN68" s="17" t="s">
        <v>2956</v>
      </c>
      <c r="AO68" s="17" t="b">
        <v>0</v>
      </c>
      <c r="AP68" s="17" t="s">
        <v>2955</v>
      </c>
      <c r="AQ68" s="17" t="s">
        <v>2958</v>
      </c>
      <c r="AR68" s="17" t="b">
        <v>0</v>
      </c>
      <c r="AS68" s="17" t="s">
        <v>2957</v>
      </c>
      <c r="AT68" s="17" t="s">
        <v>2959</v>
      </c>
      <c r="AU68" s="17" t="b">
        <v>0</v>
      </c>
      <c r="AV68" s="17" t="s">
        <v>250</v>
      </c>
      <c r="AW68" s="17" t="s">
        <v>82</v>
      </c>
      <c r="AX68" s="17" t="s">
        <v>82</v>
      </c>
      <c r="AY68" s="17" t="s">
        <v>1700</v>
      </c>
      <c r="AZ68" s="17" t="s">
        <v>120</v>
      </c>
      <c r="BA68" s="18" t="s">
        <v>2961</v>
      </c>
      <c r="BB68" s="18" t="s">
        <v>2960</v>
      </c>
      <c r="BC68" s="18" t="s">
        <v>2960</v>
      </c>
      <c r="BD68" s="18" t="s">
        <v>2963</v>
      </c>
      <c r="BE68" s="18" t="s">
        <v>2962</v>
      </c>
      <c r="BF68" s="18" t="s">
        <v>2962</v>
      </c>
      <c r="BG68" s="18" t="s">
        <v>2965</v>
      </c>
      <c r="BH68" s="18" t="s">
        <v>2964</v>
      </c>
    </row>
    <row r="69" spans="1:60" ht="325">
      <c r="A69" s="17" t="s">
        <v>2897</v>
      </c>
      <c r="B69" s="17" t="str">
        <f>VLOOKUP(A69,'Data Set'!A:C,2,FALSE)</f>
        <v>rayyan-172028200</v>
      </c>
      <c r="C69" s="17">
        <f>VLOOKUP(A69,'Data Set'!A:D,3,FALSE)</f>
        <v>0</v>
      </c>
      <c r="D69" s="17" t="s">
        <v>2898</v>
      </c>
      <c r="E69" s="17" t="s">
        <v>2899</v>
      </c>
      <c r="F69" s="17" t="s">
        <v>2900</v>
      </c>
      <c r="G69" s="17">
        <v>2023</v>
      </c>
      <c r="H69" s="18" t="s">
        <v>2902</v>
      </c>
      <c r="I69" s="18" t="s">
        <v>2901</v>
      </c>
      <c r="J69" s="18" t="s">
        <v>2901</v>
      </c>
      <c r="K69" s="18" t="s">
        <v>2903</v>
      </c>
      <c r="L69" s="18" t="s">
        <v>2905</v>
      </c>
      <c r="M69" s="18" t="s">
        <v>2904</v>
      </c>
      <c r="N69" s="18" t="s">
        <v>2904</v>
      </c>
      <c r="O69" s="18" t="s">
        <v>2907</v>
      </c>
      <c r="P69" s="18" t="s">
        <v>2906</v>
      </c>
      <c r="Q69" s="18" t="s">
        <v>2906</v>
      </c>
      <c r="R69" s="18" t="s">
        <v>140</v>
      </c>
      <c r="S69" s="18" t="s">
        <v>62</v>
      </c>
      <c r="T69" s="18" t="s">
        <v>140</v>
      </c>
      <c r="U69" s="17" t="str">
        <f>_xlfn.XLOOKUP(A69,ArticlesArchitecture[[#This Row],[Article ID]],ArticlesArchitecture[[#This Row],[Theme (final decision)]])</f>
        <v>User-centered</v>
      </c>
      <c r="V69" s="18" t="s">
        <v>2909</v>
      </c>
      <c r="W69" s="18" t="s">
        <v>2908</v>
      </c>
      <c r="X69" s="18" t="s">
        <v>2908</v>
      </c>
      <c r="Y69" s="18" t="s">
        <v>2911</v>
      </c>
      <c r="Z69" s="18" t="s">
        <v>2910</v>
      </c>
      <c r="AA69" s="18" t="s">
        <v>2910</v>
      </c>
      <c r="AB69" s="18" t="s">
        <v>2913</v>
      </c>
      <c r="AC69" s="18" t="s">
        <v>2912</v>
      </c>
      <c r="AD69" s="18" t="s">
        <v>2912</v>
      </c>
      <c r="AE69" s="17" t="s">
        <v>2915</v>
      </c>
      <c r="AF69" s="17" t="b">
        <v>1</v>
      </c>
      <c r="AG69" s="17" t="s">
        <v>2914</v>
      </c>
      <c r="AH69" s="17" t="s">
        <v>2917</v>
      </c>
      <c r="AI69" s="17" t="b">
        <v>1</v>
      </c>
      <c r="AJ69" s="17" t="s">
        <v>2916</v>
      </c>
      <c r="AK69" s="17" t="s">
        <v>2919</v>
      </c>
      <c r="AL69" s="17" t="b">
        <v>1</v>
      </c>
      <c r="AM69" s="17" t="s">
        <v>2918</v>
      </c>
      <c r="AN69" s="17" t="s">
        <v>2921</v>
      </c>
      <c r="AO69" s="17" t="b">
        <v>0</v>
      </c>
      <c r="AP69" s="17" t="s">
        <v>2920</v>
      </c>
      <c r="AQ69" s="17" t="s">
        <v>2923</v>
      </c>
      <c r="AR69" s="17" t="b">
        <v>0</v>
      </c>
      <c r="AS69" s="17" t="s">
        <v>2922</v>
      </c>
      <c r="AT69" s="17" t="s">
        <v>2924</v>
      </c>
      <c r="AU69" s="17" t="b">
        <v>0</v>
      </c>
      <c r="AV69" s="17" t="s">
        <v>250</v>
      </c>
      <c r="AW69" s="17" t="s">
        <v>82</v>
      </c>
      <c r="AX69" s="17" t="s">
        <v>82</v>
      </c>
      <c r="AY69" s="17" t="s">
        <v>2925</v>
      </c>
      <c r="AZ69" s="17" t="s">
        <v>83</v>
      </c>
      <c r="BA69" s="18" t="s">
        <v>2927</v>
      </c>
      <c r="BB69" s="18" t="s">
        <v>2926</v>
      </c>
      <c r="BC69" s="18" t="s">
        <v>2926</v>
      </c>
      <c r="BD69" s="18" t="s">
        <v>2929</v>
      </c>
      <c r="BE69" s="18" t="s">
        <v>2928</v>
      </c>
      <c r="BF69" s="18" t="s">
        <v>2928</v>
      </c>
      <c r="BG69" s="18" t="s">
        <v>2931</v>
      </c>
      <c r="BH69" s="18" t="s">
        <v>2930</v>
      </c>
    </row>
    <row r="70" spans="1:60" ht="325">
      <c r="A70" s="17" t="s">
        <v>2864</v>
      </c>
      <c r="B70" s="17" t="str">
        <f>VLOOKUP(A70,'Data Set'!A:C,2,FALSE)</f>
        <v>rayyan-218685477</v>
      </c>
      <c r="C70" s="17" t="str">
        <f>VLOOKUP(A70,'Data Set'!A:D,3,FALSE)</f>
        <v>Forward.1</v>
      </c>
      <c r="D70" s="17" t="s">
        <v>2865</v>
      </c>
      <c r="E70" s="17" t="s">
        <v>2866</v>
      </c>
      <c r="F70" s="17" t="s">
        <v>2867</v>
      </c>
      <c r="G70" s="17">
        <v>2023</v>
      </c>
      <c r="H70" s="18" t="s">
        <v>2869</v>
      </c>
      <c r="I70" s="18" t="s">
        <v>2868</v>
      </c>
      <c r="J70" s="18" t="s">
        <v>2868</v>
      </c>
      <c r="K70" s="18" t="s">
        <v>2870</v>
      </c>
      <c r="L70" s="18" t="s">
        <v>2872</v>
      </c>
      <c r="M70" s="18" t="s">
        <v>2871</v>
      </c>
      <c r="N70" s="18" t="s">
        <v>2871</v>
      </c>
      <c r="O70" s="18" t="s">
        <v>2874</v>
      </c>
      <c r="P70" s="18" t="s">
        <v>2873</v>
      </c>
      <c r="Q70" s="18" t="s">
        <v>2873</v>
      </c>
      <c r="R70" s="18" t="s">
        <v>63</v>
      </c>
      <c r="S70" s="18" t="s">
        <v>62</v>
      </c>
      <c r="T70" s="18" t="s">
        <v>63</v>
      </c>
      <c r="U70" s="17" t="str">
        <f>_xlfn.XLOOKUP(A70,ArticlesArchitecture[[#This Row],[Article ID]],ArticlesArchitecture[[#This Row],[Theme (final decision)]])</f>
        <v>Server-centered</v>
      </c>
      <c r="V70" s="18" t="s">
        <v>2876</v>
      </c>
      <c r="W70" s="18" t="s">
        <v>2875</v>
      </c>
      <c r="X70" s="18" t="s">
        <v>2875</v>
      </c>
      <c r="Y70" s="18" t="s">
        <v>2878</v>
      </c>
      <c r="Z70" s="18" t="s">
        <v>2877</v>
      </c>
      <c r="AA70" s="18" t="s">
        <v>2877</v>
      </c>
      <c r="AB70" s="18" t="s">
        <v>2880</v>
      </c>
      <c r="AC70" s="18" t="s">
        <v>2879</v>
      </c>
      <c r="AD70" s="18" t="s">
        <v>2879</v>
      </c>
      <c r="AE70" s="17" t="s">
        <v>2882</v>
      </c>
      <c r="AF70" s="17" t="b">
        <v>0</v>
      </c>
      <c r="AG70" s="17" t="s">
        <v>2881</v>
      </c>
      <c r="AH70" s="17" t="s">
        <v>2884</v>
      </c>
      <c r="AI70" s="17" t="b">
        <v>1</v>
      </c>
      <c r="AJ70" s="17" t="s">
        <v>2883</v>
      </c>
      <c r="AK70" s="17" t="s">
        <v>2886</v>
      </c>
      <c r="AL70" s="17" t="b">
        <v>1</v>
      </c>
      <c r="AM70" s="17" t="s">
        <v>2885</v>
      </c>
      <c r="AN70" s="17" t="s">
        <v>514</v>
      </c>
      <c r="AO70" s="17" t="b">
        <v>0</v>
      </c>
      <c r="AP70" s="17" t="s">
        <v>2887</v>
      </c>
      <c r="AQ70" s="17" t="s">
        <v>2889</v>
      </c>
      <c r="AR70" s="17" t="b">
        <v>0</v>
      </c>
      <c r="AS70" s="17" t="s">
        <v>2888</v>
      </c>
      <c r="AT70" s="17" t="s">
        <v>2890</v>
      </c>
      <c r="AU70" s="17" t="b">
        <v>0</v>
      </c>
      <c r="AV70" s="17" t="s">
        <v>418</v>
      </c>
      <c r="AW70" s="17" t="s">
        <v>82</v>
      </c>
      <c r="AX70" s="17" t="s">
        <v>119</v>
      </c>
      <c r="AY70" s="17" t="s">
        <v>84</v>
      </c>
      <c r="AZ70" s="17" t="s">
        <v>83</v>
      </c>
      <c r="BA70" s="18" t="s">
        <v>2892</v>
      </c>
      <c r="BB70" s="18" t="s">
        <v>2891</v>
      </c>
      <c r="BC70" s="18" t="s">
        <v>2891</v>
      </c>
      <c r="BD70" s="18" t="s">
        <v>2894</v>
      </c>
      <c r="BE70" s="18" t="s">
        <v>2893</v>
      </c>
      <c r="BF70" s="18" t="s">
        <v>2893</v>
      </c>
      <c r="BG70" s="18" t="s">
        <v>2896</v>
      </c>
      <c r="BH70" s="18" t="s">
        <v>2895</v>
      </c>
    </row>
    <row r="71" spans="1:60" ht="362.5">
      <c r="A71" s="17" t="s">
        <v>2833</v>
      </c>
      <c r="B71" s="17" t="str">
        <f>VLOOKUP(A71,'Data Set'!A:C,2,FALSE)</f>
        <v>rayyan-218687255</v>
      </c>
      <c r="C71" s="17" t="str">
        <f>VLOOKUP(A71,'Data Set'!A:D,3,FALSE)</f>
        <v>Backward.1</v>
      </c>
      <c r="D71" s="17" t="s">
        <v>2834</v>
      </c>
      <c r="E71" s="17" t="s">
        <v>2835</v>
      </c>
      <c r="F71" s="17" t="s">
        <v>2836</v>
      </c>
      <c r="G71" s="17">
        <v>2023</v>
      </c>
      <c r="H71" s="18" t="s">
        <v>2838</v>
      </c>
      <c r="I71" s="18" t="s">
        <v>2837</v>
      </c>
      <c r="J71" s="18" t="s">
        <v>2837</v>
      </c>
      <c r="K71" s="18" t="s">
        <v>2839</v>
      </c>
      <c r="L71" s="18" t="s">
        <v>2841</v>
      </c>
      <c r="M71" s="18" t="s">
        <v>2840</v>
      </c>
      <c r="N71" s="18" t="s">
        <v>2840</v>
      </c>
      <c r="O71" s="18" t="s">
        <v>2843</v>
      </c>
      <c r="P71" s="18" t="s">
        <v>2842</v>
      </c>
      <c r="Q71" s="18" t="s">
        <v>2842</v>
      </c>
      <c r="R71" s="18" t="s">
        <v>63</v>
      </c>
      <c r="S71" s="18" t="s">
        <v>62</v>
      </c>
      <c r="T71" s="18" t="s">
        <v>63</v>
      </c>
      <c r="U71" s="17" t="str">
        <f>_xlfn.XLOOKUP(A71,ArticlesArchitecture[[#This Row],[Article ID]],ArticlesArchitecture[[#This Row],[Theme (final decision)]])</f>
        <v>Server-centered</v>
      </c>
      <c r="V71" s="18" t="s">
        <v>2845</v>
      </c>
      <c r="W71" s="18" t="s">
        <v>2844</v>
      </c>
      <c r="X71" s="18" t="s">
        <v>2844</v>
      </c>
      <c r="Y71" s="18" t="s">
        <v>2847</v>
      </c>
      <c r="Z71" s="18" t="s">
        <v>2846</v>
      </c>
      <c r="AA71" s="18" t="s">
        <v>2846</v>
      </c>
      <c r="AB71" s="18" t="s">
        <v>2849</v>
      </c>
      <c r="AC71" s="18" t="s">
        <v>2848</v>
      </c>
      <c r="AD71" s="18" t="s">
        <v>2848</v>
      </c>
      <c r="AE71" s="17" t="s">
        <v>2851</v>
      </c>
      <c r="AF71" s="17" t="b">
        <v>1</v>
      </c>
      <c r="AG71" s="17" t="s">
        <v>2850</v>
      </c>
      <c r="AH71" s="17" t="s">
        <v>2853</v>
      </c>
      <c r="AI71" s="17" t="b">
        <v>1</v>
      </c>
      <c r="AJ71" s="17" t="s">
        <v>2852</v>
      </c>
      <c r="AK71" s="17" t="s">
        <v>2855</v>
      </c>
      <c r="AL71" s="17" t="b">
        <v>1</v>
      </c>
      <c r="AM71" s="17" t="s">
        <v>2854</v>
      </c>
      <c r="AN71" s="17" t="s">
        <v>1765</v>
      </c>
      <c r="AO71" s="17" t="b">
        <v>0</v>
      </c>
      <c r="AP71" s="17" t="s">
        <v>2856</v>
      </c>
      <c r="AQ71" s="17" t="s">
        <v>1766</v>
      </c>
      <c r="AR71" s="17" t="b">
        <v>0</v>
      </c>
      <c r="AS71" s="17" t="s">
        <v>928</v>
      </c>
      <c r="AT71" s="17" t="s">
        <v>1768</v>
      </c>
      <c r="AU71" s="17" t="b">
        <v>0</v>
      </c>
      <c r="AV71" s="17" t="s">
        <v>2857</v>
      </c>
      <c r="AW71" s="17" t="s">
        <v>82</v>
      </c>
      <c r="AX71" s="17" t="s">
        <v>82</v>
      </c>
      <c r="AY71" s="17" t="s">
        <v>84</v>
      </c>
      <c r="AZ71" s="17" t="s">
        <v>84</v>
      </c>
      <c r="BA71" s="18" t="s">
        <v>2859</v>
      </c>
      <c r="BB71" s="18" t="s">
        <v>2858</v>
      </c>
      <c r="BC71" s="18" t="s">
        <v>2858</v>
      </c>
      <c r="BD71" s="18" t="s">
        <v>2861</v>
      </c>
      <c r="BE71" s="18" t="s">
        <v>2860</v>
      </c>
      <c r="BF71" s="18" t="s">
        <v>2860</v>
      </c>
      <c r="BG71" s="18" t="s">
        <v>2863</v>
      </c>
      <c r="BH71" s="18" t="s">
        <v>2862</v>
      </c>
    </row>
    <row r="72" spans="1:60" ht="337.5">
      <c r="A72" s="17" t="s">
        <v>2799</v>
      </c>
      <c r="B72" s="17" t="str">
        <f>VLOOKUP(A72,'Data Set'!A:C,2,FALSE)</f>
        <v>rayyan-172028165</v>
      </c>
      <c r="C72" s="17">
        <f>VLOOKUP(A72,'Data Set'!A:D,3,FALSE)</f>
        <v>0</v>
      </c>
      <c r="D72" s="17" t="s">
        <v>2800</v>
      </c>
      <c r="E72" s="17" t="s">
        <v>2801</v>
      </c>
      <c r="F72" s="17" t="s">
        <v>2802</v>
      </c>
      <c r="G72" s="17">
        <v>2023</v>
      </c>
      <c r="H72" s="18" t="s">
        <v>2804</v>
      </c>
      <c r="I72" s="18" t="s">
        <v>2803</v>
      </c>
      <c r="J72" s="18" t="s">
        <v>2803</v>
      </c>
      <c r="K72" s="18" t="s">
        <v>2805</v>
      </c>
      <c r="L72" s="18" t="s">
        <v>2807</v>
      </c>
      <c r="M72" s="18" t="s">
        <v>2806</v>
      </c>
      <c r="N72" s="18" t="s">
        <v>2806</v>
      </c>
      <c r="O72" s="18" t="s">
        <v>2809</v>
      </c>
      <c r="P72" s="18" t="s">
        <v>2808</v>
      </c>
      <c r="Q72" s="18" t="s">
        <v>2808</v>
      </c>
      <c r="R72" s="18" t="s">
        <v>63</v>
      </c>
      <c r="S72" s="18" t="s">
        <v>62</v>
      </c>
      <c r="T72" s="18" t="s">
        <v>63</v>
      </c>
      <c r="U72" s="17" t="str">
        <f>_xlfn.XLOOKUP(A72,ArticlesArchitecture[[#This Row],[Article ID]],ArticlesArchitecture[[#This Row],[Theme (final decision)]])</f>
        <v>Server-centered</v>
      </c>
      <c r="V72" s="18" t="s">
        <v>2811</v>
      </c>
      <c r="W72" s="18" t="s">
        <v>2810</v>
      </c>
      <c r="X72" s="18" t="s">
        <v>2810</v>
      </c>
      <c r="Y72" s="18" t="s">
        <v>2813</v>
      </c>
      <c r="Z72" s="18" t="s">
        <v>2812</v>
      </c>
      <c r="AA72" s="18" t="s">
        <v>2812</v>
      </c>
      <c r="AB72" s="18" t="s">
        <v>2815</v>
      </c>
      <c r="AC72" s="18" t="s">
        <v>2814</v>
      </c>
      <c r="AD72" s="18" t="s">
        <v>2814</v>
      </c>
      <c r="AE72" s="17" t="s">
        <v>2817</v>
      </c>
      <c r="AF72" s="17" t="b">
        <v>1</v>
      </c>
      <c r="AG72" s="17" t="s">
        <v>2816</v>
      </c>
      <c r="AH72" s="17" t="s">
        <v>2819</v>
      </c>
      <c r="AI72" s="17" t="b">
        <v>1</v>
      </c>
      <c r="AJ72" s="17" t="s">
        <v>2818</v>
      </c>
      <c r="AK72" s="17" t="s">
        <v>2821</v>
      </c>
      <c r="AL72" s="17" t="b">
        <v>1</v>
      </c>
      <c r="AM72" s="17" t="s">
        <v>2820</v>
      </c>
      <c r="AN72" s="17" t="s">
        <v>2823</v>
      </c>
      <c r="AO72" s="17" t="b">
        <v>0</v>
      </c>
      <c r="AP72" s="17" t="s">
        <v>2822</v>
      </c>
      <c r="AQ72" s="17" t="s">
        <v>1031</v>
      </c>
      <c r="AR72" s="17" t="b">
        <v>0</v>
      </c>
      <c r="AS72" s="17" t="s">
        <v>2824</v>
      </c>
      <c r="AT72" s="17" t="s">
        <v>2826</v>
      </c>
      <c r="AU72" s="17" t="b">
        <v>0</v>
      </c>
      <c r="AV72" s="17" t="s">
        <v>2825</v>
      </c>
      <c r="AW72" s="17" t="s">
        <v>82</v>
      </c>
      <c r="AX72" s="17" t="s">
        <v>82</v>
      </c>
      <c r="AY72" s="17" t="s">
        <v>83</v>
      </c>
      <c r="AZ72" s="17" t="s">
        <v>83</v>
      </c>
      <c r="BA72" s="18" t="s">
        <v>2828</v>
      </c>
      <c r="BB72" s="18" t="s">
        <v>2827</v>
      </c>
      <c r="BC72" s="18" t="s">
        <v>2827</v>
      </c>
      <c r="BD72" s="18" t="s">
        <v>2830</v>
      </c>
      <c r="BE72" s="18" t="s">
        <v>2829</v>
      </c>
      <c r="BF72" s="18" t="s">
        <v>2829</v>
      </c>
      <c r="BG72" s="18" t="s">
        <v>2832</v>
      </c>
      <c r="BH72" s="18" t="s">
        <v>2831</v>
      </c>
    </row>
    <row r="73" spans="1:60" ht="262.5">
      <c r="A73" s="17" t="s">
        <v>2767</v>
      </c>
      <c r="B73" s="17" t="str">
        <f>VLOOKUP(A73,'Data Set'!A:C,2,FALSE)</f>
        <v>rayyan-172028264</v>
      </c>
      <c r="C73" s="17">
        <f>VLOOKUP(A73,'Data Set'!A:D,3,FALSE)</f>
        <v>0</v>
      </c>
      <c r="D73" s="17" t="s">
        <v>2768</v>
      </c>
      <c r="E73" s="17" t="s">
        <v>2769</v>
      </c>
      <c r="F73" s="17" t="s">
        <v>2770</v>
      </c>
      <c r="G73" s="17">
        <v>2023</v>
      </c>
      <c r="H73" s="18" t="s">
        <v>2772</v>
      </c>
      <c r="I73" s="18" t="s">
        <v>2771</v>
      </c>
      <c r="J73" s="18" t="s">
        <v>2771</v>
      </c>
      <c r="K73" s="18" t="s">
        <v>2773</v>
      </c>
      <c r="L73" s="18" t="s">
        <v>2775</v>
      </c>
      <c r="M73" s="18" t="s">
        <v>2774</v>
      </c>
      <c r="N73" s="18" t="s">
        <v>2774</v>
      </c>
      <c r="O73" s="18" t="s">
        <v>38837</v>
      </c>
      <c r="P73" s="18" t="s">
        <v>2776</v>
      </c>
      <c r="Q73" s="18" t="s">
        <v>2776</v>
      </c>
      <c r="R73" s="18" t="s">
        <v>63</v>
      </c>
      <c r="S73" s="18" t="s">
        <v>62</v>
      </c>
      <c r="T73" s="18" t="s">
        <v>63</v>
      </c>
      <c r="U73" s="17" t="str">
        <f>_xlfn.XLOOKUP(A73,ArticlesArchitecture[[#This Row],[Article ID]],ArticlesArchitecture[[#This Row],[Theme (final decision)]])</f>
        <v>Server-centered</v>
      </c>
      <c r="V73" s="18" t="s">
        <v>2778</v>
      </c>
      <c r="W73" s="18" t="s">
        <v>2777</v>
      </c>
      <c r="X73" s="18" t="s">
        <v>2777</v>
      </c>
      <c r="Y73" s="18" t="s">
        <v>2780</v>
      </c>
      <c r="Z73" s="18" t="s">
        <v>2779</v>
      </c>
      <c r="AA73" s="18" t="s">
        <v>2779</v>
      </c>
      <c r="AB73" s="18" t="s">
        <v>2782</v>
      </c>
      <c r="AC73" s="18" t="s">
        <v>2781</v>
      </c>
      <c r="AD73" s="18" t="s">
        <v>2781</v>
      </c>
      <c r="AE73" s="17" t="s">
        <v>2784</v>
      </c>
      <c r="AF73" s="17" t="b">
        <v>1</v>
      </c>
      <c r="AG73" s="17" t="s">
        <v>2783</v>
      </c>
      <c r="AH73" s="17" t="s">
        <v>2786</v>
      </c>
      <c r="AI73" s="17" t="b">
        <v>1</v>
      </c>
      <c r="AJ73" s="17" t="s">
        <v>2785</v>
      </c>
      <c r="AK73" s="17" t="s">
        <v>2788</v>
      </c>
      <c r="AL73" s="17" t="b">
        <v>1</v>
      </c>
      <c r="AM73" s="17" t="s">
        <v>2787</v>
      </c>
      <c r="AN73" s="17" t="s">
        <v>2790</v>
      </c>
      <c r="AO73" s="17" t="b">
        <v>0</v>
      </c>
      <c r="AP73" s="17" t="s">
        <v>2789</v>
      </c>
      <c r="AQ73" s="17" t="s">
        <v>2791</v>
      </c>
      <c r="AR73" s="17" t="b">
        <v>0</v>
      </c>
      <c r="AS73" s="17" t="s">
        <v>312</v>
      </c>
      <c r="AT73" s="17" t="s">
        <v>2792</v>
      </c>
      <c r="AU73" s="17" t="b">
        <v>0</v>
      </c>
      <c r="AV73" s="17" t="s">
        <v>798</v>
      </c>
      <c r="AW73" s="17" t="s">
        <v>82</v>
      </c>
      <c r="AX73" s="17" t="s">
        <v>82</v>
      </c>
      <c r="AY73" s="17" t="s">
        <v>84</v>
      </c>
      <c r="AZ73" s="17" t="s">
        <v>84</v>
      </c>
      <c r="BA73" s="18" t="s">
        <v>2794</v>
      </c>
      <c r="BB73" s="18" t="s">
        <v>2793</v>
      </c>
      <c r="BC73" s="18" t="s">
        <v>2793</v>
      </c>
      <c r="BD73" s="18" t="s">
        <v>2796</v>
      </c>
      <c r="BE73" s="18" t="s">
        <v>2795</v>
      </c>
      <c r="BF73" s="18" t="s">
        <v>2795</v>
      </c>
      <c r="BG73" s="18" t="s">
        <v>2798</v>
      </c>
      <c r="BH73" s="18" t="s">
        <v>2797</v>
      </c>
    </row>
    <row r="74" spans="1:60" ht="325">
      <c r="A74" s="17" t="s">
        <v>2737</v>
      </c>
      <c r="B74" s="17" t="str">
        <f>VLOOKUP(A74,'Data Set'!A:C,2,FALSE)</f>
        <v>rayyan-172028082</v>
      </c>
      <c r="C74" s="17">
        <f>VLOOKUP(A74,'Data Set'!A:D,3,FALSE)</f>
        <v>0</v>
      </c>
      <c r="D74" s="17" t="s">
        <v>2738</v>
      </c>
      <c r="E74" s="17" t="s">
        <v>2739</v>
      </c>
      <c r="F74" s="17" t="s">
        <v>2740</v>
      </c>
      <c r="G74" s="17">
        <v>2023</v>
      </c>
      <c r="H74" s="18" t="s">
        <v>2742</v>
      </c>
      <c r="I74" s="18" t="s">
        <v>2741</v>
      </c>
      <c r="J74" s="18" t="s">
        <v>2741</v>
      </c>
      <c r="K74" s="18" t="s">
        <v>2743</v>
      </c>
      <c r="L74" s="18" t="s">
        <v>2745</v>
      </c>
      <c r="M74" s="18" t="s">
        <v>2744</v>
      </c>
      <c r="N74" s="18" t="s">
        <v>2744</v>
      </c>
      <c r="O74" s="18" t="s">
        <v>2747</v>
      </c>
      <c r="P74" s="18" t="s">
        <v>2746</v>
      </c>
      <c r="Q74" s="18" t="s">
        <v>2746</v>
      </c>
      <c r="R74" s="18" t="s">
        <v>63</v>
      </c>
      <c r="S74" s="18" t="s">
        <v>62</v>
      </c>
      <c r="T74" s="18" t="s">
        <v>63</v>
      </c>
      <c r="U74" s="17" t="str">
        <f>_xlfn.XLOOKUP(A74,ArticlesArchitecture[[#This Row],[Article ID]],ArticlesArchitecture[[#This Row],[Theme (final decision)]])</f>
        <v>Server-centered</v>
      </c>
      <c r="V74" s="18" t="s">
        <v>2749</v>
      </c>
      <c r="W74" s="18" t="s">
        <v>2748</v>
      </c>
      <c r="X74" s="18" t="s">
        <v>2748</v>
      </c>
      <c r="Y74" s="18" t="s">
        <v>2751</v>
      </c>
      <c r="Z74" s="18" t="s">
        <v>2750</v>
      </c>
      <c r="AA74" s="18" t="s">
        <v>2750</v>
      </c>
      <c r="AB74" s="18" t="s">
        <v>2753</v>
      </c>
      <c r="AC74" s="18" t="s">
        <v>2752</v>
      </c>
      <c r="AD74" s="18" t="s">
        <v>2752</v>
      </c>
      <c r="AE74" s="17" t="s">
        <v>2755</v>
      </c>
      <c r="AF74" s="17" t="b">
        <v>1</v>
      </c>
      <c r="AG74" s="17" t="s">
        <v>2754</v>
      </c>
      <c r="AH74" s="17" t="s">
        <v>2757</v>
      </c>
      <c r="AI74" s="17" t="b">
        <v>1</v>
      </c>
      <c r="AJ74" s="17" t="s">
        <v>2756</v>
      </c>
      <c r="AK74" s="17" t="s">
        <v>2759</v>
      </c>
      <c r="AL74" s="17" t="b">
        <v>1</v>
      </c>
      <c r="AM74" s="17" t="s">
        <v>2758</v>
      </c>
      <c r="AN74" s="17" t="s">
        <v>2126</v>
      </c>
      <c r="AO74" s="17" t="b">
        <v>0</v>
      </c>
      <c r="AP74" s="17" t="s">
        <v>2760</v>
      </c>
      <c r="AQ74" s="17" t="s">
        <v>383</v>
      </c>
      <c r="AR74" s="17" t="b">
        <v>0</v>
      </c>
      <c r="AS74" s="17" t="s">
        <v>1274</v>
      </c>
      <c r="AT74" s="17" t="s">
        <v>2730</v>
      </c>
      <c r="AU74" s="17" t="b">
        <v>0</v>
      </c>
      <c r="AV74" s="17" t="s">
        <v>190</v>
      </c>
      <c r="AW74" s="17" t="s">
        <v>119</v>
      </c>
      <c r="AX74" s="17" t="s">
        <v>82</v>
      </c>
      <c r="AY74" s="17" t="s">
        <v>121</v>
      </c>
      <c r="AZ74" s="17" t="s">
        <v>120</v>
      </c>
      <c r="BA74" s="18" t="s">
        <v>2762</v>
      </c>
      <c r="BB74" s="18" t="s">
        <v>2761</v>
      </c>
      <c r="BC74" s="18" t="s">
        <v>2761</v>
      </c>
      <c r="BD74" s="18" t="s">
        <v>2764</v>
      </c>
      <c r="BE74" s="18" t="s">
        <v>2763</v>
      </c>
      <c r="BF74" s="18" t="s">
        <v>2763</v>
      </c>
      <c r="BG74" s="18" t="s">
        <v>2766</v>
      </c>
      <c r="BH74" s="18" t="s">
        <v>2765</v>
      </c>
    </row>
    <row r="75" spans="1:60" ht="400">
      <c r="A75" s="17" t="s">
        <v>2704</v>
      </c>
      <c r="B75" s="17" t="str">
        <f>VLOOKUP(A75,'Data Set'!A:C,2,FALSE)</f>
        <v>rayyan-218685496</v>
      </c>
      <c r="C75" s="17" t="str">
        <f>VLOOKUP(A75,'Data Set'!A:D,3,FALSE)</f>
        <v>Forward.1</v>
      </c>
      <c r="D75" s="17" t="s">
        <v>2705</v>
      </c>
      <c r="E75" s="17" t="s">
        <v>2706</v>
      </c>
      <c r="F75" s="17" t="s">
        <v>2707</v>
      </c>
      <c r="G75" s="17">
        <v>2023</v>
      </c>
      <c r="H75" s="18" t="s">
        <v>2709</v>
      </c>
      <c r="I75" s="18" t="s">
        <v>2708</v>
      </c>
      <c r="J75" s="18" t="s">
        <v>2708</v>
      </c>
      <c r="K75" s="18" t="s">
        <v>2710</v>
      </c>
      <c r="L75" s="18" t="s">
        <v>2712</v>
      </c>
      <c r="M75" s="18" t="s">
        <v>2711</v>
      </c>
      <c r="N75" s="18" t="s">
        <v>2711</v>
      </c>
      <c r="O75" s="18" t="s">
        <v>2714</v>
      </c>
      <c r="P75" s="18" t="s">
        <v>2713</v>
      </c>
      <c r="Q75" s="18" t="s">
        <v>2713</v>
      </c>
      <c r="R75" s="18" t="s">
        <v>63</v>
      </c>
      <c r="S75" s="18" t="s">
        <v>62</v>
      </c>
      <c r="T75" s="18" t="s">
        <v>63</v>
      </c>
      <c r="U75" s="17" t="str">
        <f>_xlfn.XLOOKUP(A75,ArticlesArchitecture[[#This Row],[Article ID]],ArticlesArchitecture[[#This Row],[Theme (final decision)]])</f>
        <v>Hybrid (user-centered and server-centered)</v>
      </c>
      <c r="V75" s="18" t="s">
        <v>2716</v>
      </c>
      <c r="W75" s="18" t="s">
        <v>2715</v>
      </c>
      <c r="X75" s="18" t="s">
        <v>2715</v>
      </c>
      <c r="Y75" s="18" t="s">
        <v>2718</v>
      </c>
      <c r="Z75" s="18" t="s">
        <v>2717</v>
      </c>
      <c r="AA75" s="18" t="s">
        <v>2717</v>
      </c>
      <c r="AB75" s="18" t="s">
        <v>2720</v>
      </c>
      <c r="AC75" s="18" t="s">
        <v>2719</v>
      </c>
      <c r="AD75" s="18" t="s">
        <v>2719</v>
      </c>
      <c r="AE75" s="17" t="s">
        <v>2722</v>
      </c>
      <c r="AF75" s="17" t="b">
        <v>1</v>
      </c>
      <c r="AG75" s="17" t="s">
        <v>2721</v>
      </c>
      <c r="AH75" s="17" t="s">
        <v>2724</v>
      </c>
      <c r="AI75" s="17" t="b">
        <v>1</v>
      </c>
      <c r="AJ75" s="17" t="s">
        <v>2723</v>
      </c>
      <c r="AK75" s="17" t="s">
        <v>2726</v>
      </c>
      <c r="AL75" s="17" t="b">
        <v>1</v>
      </c>
      <c r="AM75" s="17" t="s">
        <v>2725</v>
      </c>
      <c r="AN75" s="17" t="s">
        <v>2728</v>
      </c>
      <c r="AO75" s="17" t="b">
        <v>0</v>
      </c>
      <c r="AP75" s="17" t="s">
        <v>2727</v>
      </c>
      <c r="AQ75" s="17" t="s">
        <v>1240</v>
      </c>
      <c r="AR75" s="17" t="b">
        <v>0</v>
      </c>
      <c r="AS75" s="17" t="s">
        <v>2729</v>
      </c>
      <c r="AT75" s="17" t="s">
        <v>2730</v>
      </c>
      <c r="AU75" s="17" t="b">
        <v>0</v>
      </c>
      <c r="AV75" s="17" t="s">
        <v>1412</v>
      </c>
      <c r="AW75" s="17" t="s">
        <v>119</v>
      </c>
      <c r="AX75" s="17" t="s">
        <v>82</v>
      </c>
      <c r="AY75" s="17" t="s">
        <v>121</v>
      </c>
      <c r="AZ75" s="17" t="s">
        <v>83</v>
      </c>
      <c r="BA75" s="18" t="s">
        <v>2732</v>
      </c>
      <c r="BB75" s="18" t="s">
        <v>2731</v>
      </c>
      <c r="BC75" s="18" t="s">
        <v>2731</v>
      </c>
      <c r="BD75" s="18" t="s">
        <v>2734</v>
      </c>
      <c r="BE75" s="18" t="s">
        <v>2733</v>
      </c>
      <c r="BF75" s="18" t="s">
        <v>2733</v>
      </c>
      <c r="BG75" s="18" t="s">
        <v>2736</v>
      </c>
      <c r="BH75" s="18" t="s">
        <v>2735</v>
      </c>
    </row>
    <row r="76" spans="1:60" ht="325">
      <c r="A76" s="17" t="s">
        <v>2674</v>
      </c>
      <c r="B76" s="17" t="str">
        <f>VLOOKUP(A76,'Data Set'!A:C,2,FALSE)</f>
        <v>rayyan-218687203</v>
      </c>
      <c r="C76" s="17" t="str">
        <f>VLOOKUP(A76,'Data Set'!A:D,3,FALSE)</f>
        <v>Backward.1</v>
      </c>
      <c r="D76" s="17" t="s">
        <v>2675</v>
      </c>
      <c r="E76" s="17" t="s">
        <v>2676</v>
      </c>
      <c r="F76" s="17" t="s">
        <v>2677</v>
      </c>
      <c r="G76" s="17">
        <v>2023</v>
      </c>
      <c r="H76" s="18" t="s">
        <v>2679</v>
      </c>
      <c r="I76" s="18" t="s">
        <v>2678</v>
      </c>
      <c r="J76" s="18" t="s">
        <v>2678</v>
      </c>
      <c r="K76" s="18" t="s">
        <v>2680</v>
      </c>
      <c r="L76" s="18" t="s">
        <v>2682</v>
      </c>
      <c r="M76" s="18" t="s">
        <v>2681</v>
      </c>
      <c r="N76" s="18" t="s">
        <v>2681</v>
      </c>
      <c r="O76" s="18" t="s">
        <v>2684</v>
      </c>
      <c r="P76" s="18" t="s">
        <v>2683</v>
      </c>
      <c r="Q76" s="18" t="s">
        <v>2683</v>
      </c>
      <c r="R76" s="18" t="s">
        <v>63</v>
      </c>
      <c r="S76" s="18" t="s">
        <v>62</v>
      </c>
      <c r="T76" s="18" t="s">
        <v>63</v>
      </c>
      <c r="U76" s="17" t="str">
        <f>_xlfn.XLOOKUP(A76,ArticlesArchitecture[[#This Row],[Article ID]],ArticlesArchitecture[[#This Row],[Theme (final decision)]])</f>
        <v>Server-centered</v>
      </c>
      <c r="V76" s="18" t="s">
        <v>2686</v>
      </c>
      <c r="W76" s="18" t="s">
        <v>2685</v>
      </c>
      <c r="X76" s="18" t="s">
        <v>2685</v>
      </c>
      <c r="Y76" s="18" t="s">
        <v>2688</v>
      </c>
      <c r="Z76" s="18" t="s">
        <v>2687</v>
      </c>
      <c r="AA76" s="18" t="s">
        <v>2687</v>
      </c>
      <c r="AB76" s="18" t="s">
        <v>2690</v>
      </c>
      <c r="AC76" s="18" t="s">
        <v>2689</v>
      </c>
      <c r="AD76" s="18" t="s">
        <v>2689</v>
      </c>
      <c r="AE76" s="17" t="s">
        <v>2692</v>
      </c>
      <c r="AF76" s="17" t="b">
        <v>1</v>
      </c>
      <c r="AG76" s="17" t="s">
        <v>2691</v>
      </c>
      <c r="AH76" s="17" t="s">
        <v>2694</v>
      </c>
      <c r="AI76" s="17" t="b">
        <v>1</v>
      </c>
      <c r="AJ76" s="17" t="s">
        <v>2693</v>
      </c>
      <c r="AK76" s="17" t="s">
        <v>2696</v>
      </c>
      <c r="AL76" s="17" t="b">
        <v>1</v>
      </c>
      <c r="AM76" s="17" t="s">
        <v>2695</v>
      </c>
      <c r="AN76" s="17" t="s">
        <v>1765</v>
      </c>
      <c r="AO76" s="17" t="b">
        <v>0</v>
      </c>
      <c r="AP76" s="17" t="s">
        <v>2697</v>
      </c>
      <c r="AQ76" s="17" t="s">
        <v>1766</v>
      </c>
      <c r="AR76" s="17" t="b">
        <v>0</v>
      </c>
      <c r="AS76" s="17" t="s">
        <v>2698</v>
      </c>
      <c r="AT76" s="17" t="s">
        <v>1768</v>
      </c>
      <c r="AU76" s="17" t="b">
        <v>0</v>
      </c>
      <c r="AV76" s="17" t="s">
        <v>1276</v>
      </c>
      <c r="AW76" s="17" t="s">
        <v>82</v>
      </c>
      <c r="AX76" s="17" t="s">
        <v>82</v>
      </c>
      <c r="AY76" s="17" t="s">
        <v>121</v>
      </c>
      <c r="AZ76" s="17" t="s">
        <v>84</v>
      </c>
      <c r="BA76" s="18" t="s">
        <v>2700</v>
      </c>
      <c r="BB76" s="18" t="s">
        <v>2699</v>
      </c>
      <c r="BC76" s="18" t="s">
        <v>2699</v>
      </c>
      <c r="BD76" s="18" t="s">
        <v>2702</v>
      </c>
      <c r="BE76" s="18" t="s">
        <v>2701</v>
      </c>
      <c r="BF76" s="18" t="s">
        <v>2701</v>
      </c>
      <c r="BG76" s="18" t="s">
        <v>2703</v>
      </c>
      <c r="BH76" s="18"/>
    </row>
    <row r="77" spans="1:60" ht="237.5">
      <c r="A77" s="17" t="s">
        <v>2644</v>
      </c>
      <c r="B77" s="17" t="str">
        <f>VLOOKUP(A77,'Data Set'!A:C,2,FALSE)</f>
        <v>rayyan-218687108</v>
      </c>
      <c r="C77" s="17" t="str">
        <f>VLOOKUP(A77,'Data Set'!A:D,3,FALSE)</f>
        <v>Backward.1</v>
      </c>
      <c r="D77" s="17" t="s">
        <v>2645</v>
      </c>
      <c r="E77" s="17" t="s">
        <v>2646</v>
      </c>
      <c r="F77" s="17" t="s">
        <v>2647</v>
      </c>
      <c r="G77" s="17">
        <v>2023</v>
      </c>
      <c r="H77" s="18" t="s">
        <v>2649</v>
      </c>
      <c r="I77" s="18" t="s">
        <v>2648</v>
      </c>
      <c r="J77" s="18" t="s">
        <v>2648</v>
      </c>
      <c r="K77" s="18" t="s">
        <v>2650</v>
      </c>
      <c r="L77" s="18" t="s">
        <v>2652</v>
      </c>
      <c r="M77" s="18" t="s">
        <v>2651</v>
      </c>
      <c r="N77" s="18" t="s">
        <v>2651</v>
      </c>
      <c r="O77" s="18" t="s">
        <v>2654</v>
      </c>
      <c r="P77" s="18" t="s">
        <v>2653</v>
      </c>
      <c r="Q77" s="18" t="s">
        <v>2653</v>
      </c>
      <c r="R77" s="18" t="s">
        <v>63</v>
      </c>
      <c r="S77" s="18" t="s">
        <v>62</v>
      </c>
      <c r="T77" s="18" t="s">
        <v>63</v>
      </c>
      <c r="U77" s="17" t="str">
        <f>_xlfn.XLOOKUP(A77,ArticlesArchitecture[[#This Row],[Article ID]],ArticlesArchitecture[[#This Row],[Theme (final decision)]])</f>
        <v>Server-centered</v>
      </c>
      <c r="V77" s="18" t="s">
        <v>2656</v>
      </c>
      <c r="W77" s="18" t="s">
        <v>2655</v>
      </c>
      <c r="X77" s="18" t="s">
        <v>2655</v>
      </c>
      <c r="Y77" s="18" t="s">
        <v>2658</v>
      </c>
      <c r="Z77" s="18" t="s">
        <v>2657</v>
      </c>
      <c r="AA77" s="18" t="s">
        <v>2657</v>
      </c>
      <c r="AB77" s="18" t="s">
        <v>2660</v>
      </c>
      <c r="AC77" s="18" t="s">
        <v>2659</v>
      </c>
      <c r="AD77" s="18" t="s">
        <v>2659</v>
      </c>
      <c r="AE77" s="17" t="s">
        <v>2662</v>
      </c>
      <c r="AF77" s="17" t="b">
        <v>1</v>
      </c>
      <c r="AG77" s="17" t="s">
        <v>2661</v>
      </c>
      <c r="AH77" s="17" t="s">
        <v>2664</v>
      </c>
      <c r="AI77" s="17" t="b">
        <v>1</v>
      </c>
      <c r="AJ77" s="17" t="s">
        <v>2663</v>
      </c>
      <c r="AK77" s="17" t="s">
        <v>2666</v>
      </c>
      <c r="AL77" s="17" t="b">
        <v>1</v>
      </c>
      <c r="AM77" s="17" t="s">
        <v>2665</v>
      </c>
      <c r="AN77" s="17" t="s">
        <v>1765</v>
      </c>
      <c r="AO77" s="17" t="b">
        <v>0</v>
      </c>
      <c r="AP77" s="17" t="s">
        <v>2667</v>
      </c>
      <c r="AQ77" s="17" t="s">
        <v>1766</v>
      </c>
      <c r="AR77" s="17" t="b">
        <v>0</v>
      </c>
      <c r="AS77" s="17" t="s">
        <v>155</v>
      </c>
      <c r="AT77" s="17" t="s">
        <v>1768</v>
      </c>
      <c r="AU77" s="17" t="b">
        <v>0</v>
      </c>
      <c r="AV77" s="17" t="s">
        <v>2668</v>
      </c>
      <c r="AW77" s="17" t="s">
        <v>82</v>
      </c>
      <c r="AX77" s="17" t="s">
        <v>82</v>
      </c>
      <c r="AY77" s="17" t="s">
        <v>121</v>
      </c>
      <c r="AZ77" s="17" t="s">
        <v>84</v>
      </c>
      <c r="BA77" s="18" t="s">
        <v>2670</v>
      </c>
      <c r="BB77" s="18" t="s">
        <v>2669</v>
      </c>
      <c r="BC77" s="18" t="s">
        <v>2669</v>
      </c>
      <c r="BD77" s="18" t="s">
        <v>1772</v>
      </c>
      <c r="BE77" s="18" t="s">
        <v>2671</v>
      </c>
      <c r="BF77" s="18" t="s">
        <v>2671</v>
      </c>
      <c r="BG77" s="18" t="s">
        <v>2673</v>
      </c>
      <c r="BH77" s="18" t="s">
        <v>2672</v>
      </c>
    </row>
    <row r="78" spans="1:60" ht="325">
      <c r="A78" s="17" t="s">
        <v>2610</v>
      </c>
      <c r="B78" s="17" t="str">
        <f>VLOOKUP(A78,'Data Set'!A:C,2,FALSE)</f>
        <v>rayyan-172028249</v>
      </c>
      <c r="C78" s="17">
        <f>VLOOKUP(A78,'Data Set'!A:D,3,FALSE)</f>
        <v>0</v>
      </c>
      <c r="D78" s="17" t="s">
        <v>2611</v>
      </c>
      <c r="E78" s="17" t="s">
        <v>2612</v>
      </c>
      <c r="F78" s="17" t="s">
        <v>2613</v>
      </c>
      <c r="G78" s="17">
        <v>2023</v>
      </c>
      <c r="H78" s="18" t="s">
        <v>2615</v>
      </c>
      <c r="I78" s="18" t="s">
        <v>2614</v>
      </c>
      <c r="J78" s="18" t="s">
        <v>2614</v>
      </c>
      <c r="K78" s="18" t="s">
        <v>2616</v>
      </c>
      <c r="L78" s="18" t="s">
        <v>2618</v>
      </c>
      <c r="M78" s="18" t="s">
        <v>2617</v>
      </c>
      <c r="N78" s="18" t="s">
        <v>2617</v>
      </c>
      <c r="O78" s="18" t="s">
        <v>2620</v>
      </c>
      <c r="P78" s="18" t="s">
        <v>2619</v>
      </c>
      <c r="Q78" s="18" t="s">
        <v>2619</v>
      </c>
      <c r="R78" s="18" t="s">
        <v>140</v>
      </c>
      <c r="S78" s="18" t="s">
        <v>62</v>
      </c>
      <c r="T78" s="18" t="s">
        <v>140</v>
      </c>
      <c r="U78" s="17" t="str">
        <f>_xlfn.XLOOKUP(A78,ArticlesArchitecture[[#This Row],[Article ID]],ArticlesArchitecture[[#This Row],[Theme (final decision)]])</f>
        <v>User-centered</v>
      </c>
      <c r="V78" s="18" t="s">
        <v>2622</v>
      </c>
      <c r="W78" s="18" t="s">
        <v>2621</v>
      </c>
      <c r="X78" s="18" t="s">
        <v>2621</v>
      </c>
      <c r="Y78" s="18" t="s">
        <v>2624</v>
      </c>
      <c r="Z78" s="18" t="s">
        <v>2623</v>
      </c>
      <c r="AA78" s="18" t="s">
        <v>2623</v>
      </c>
      <c r="AB78" s="18" t="s">
        <v>2626</v>
      </c>
      <c r="AC78" s="18" t="s">
        <v>2625</v>
      </c>
      <c r="AD78" s="18" t="s">
        <v>2625</v>
      </c>
      <c r="AE78" s="17" t="s">
        <v>2628</v>
      </c>
      <c r="AF78" s="17" t="b">
        <v>0</v>
      </c>
      <c r="AG78" s="17" t="s">
        <v>2627</v>
      </c>
      <c r="AH78" s="17" t="s">
        <v>2630</v>
      </c>
      <c r="AI78" s="17" t="b">
        <v>1</v>
      </c>
      <c r="AJ78" s="17" t="s">
        <v>2629</v>
      </c>
      <c r="AK78" s="17" t="s">
        <v>2631</v>
      </c>
      <c r="AL78" s="17" t="b">
        <v>0</v>
      </c>
      <c r="AM78" s="17" t="s">
        <v>581</v>
      </c>
      <c r="AN78" s="17" t="s">
        <v>2633</v>
      </c>
      <c r="AO78" s="17" t="b">
        <v>0</v>
      </c>
      <c r="AP78" s="17" t="s">
        <v>2632</v>
      </c>
      <c r="AQ78" s="17" t="s">
        <v>2635</v>
      </c>
      <c r="AR78" s="17" t="b">
        <v>0</v>
      </c>
      <c r="AS78" s="17" t="s">
        <v>2634</v>
      </c>
      <c r="AT78" s="17" t="s">
        <v>2637</v>
      </c>
      <c r="AU78" s="17" t="b">
        <v>0</v>
      </c>
      <c r="AV78" s="17" t="s">
        <v>2636</v>
      </c>
      <c r="AW78" s="17" t="s">
        <v>589</v>
      </c>
      <c r="AX78" s="17" t="s">
        <v>589</v>
      </c>
      <c r="AY78" s="17" t="s">
        <v>590</v>
      </c>
      <c r="AZ78" s="17" t="s">
        <v>590</v>
      </c>
      <c r="BA78" s="18" t="s">
        <v>2639</v>
      </c>
      <c r="BB78" s="18" t="s">
        <v>2638</v>
      </c>
      <c r="BC78" s="18" t="s">
        <v>2638</v>
      </c>
      <c r="BD78" s="18" t="s">
        <v>2641</v>
      </c>
      <c r="BE78" s="18" t="s">
        <v>2640</v>
      </c>
      <c r="BF78" s="18" t="s">
        <v>2640</v>
      </c>
      <c r="BG78" s="18" t="s">
        <v>2643</v>
      </c>
      <c r="BH78" s="18" t="s">
        <v>2642</v>
      </c>
    </row>
    <row r="79" spans="1:60" ht="287.5">
      <c r="A79" s="17" t="s">
        <v>2576</v>
      </c>
      <c r="B79" s="17" t="str">
        <f>VLOOKUP(A79,'Data Set'!A:C,2,FALSE)</f>
        <v>rayyan-172028274</v>
      </c>
      <c r="C79" s="17">
        <f>VLOOKUP(A79,'Data Set'!A:D,3,FALSE)</f>
        <v>0</v>
      </c>
      <c r="D79" s="17" t="s">
        <v>2577</v>
      </c>
      <c r="E79" s="17" t="s">
        <v>2578</v>
      </c>
      <c r="F79" s="17" t="s">
        <v>2579</v>
      </c>
      <c r="G79" s="17">
        <v>2023</v>
      </c>
      <c r="H79" s="18" t="s">
        <v>2581</v>
      </c>
      <c r="I79" s="18" t="s">
        <v>2580</v>
      </c>
      <c r="J79" s="18" t="s">
        <v>2580</v>
      </c>
      <c r="K79" s="18" t="s">
        <v>2582</v>
      </c>
      <c r="L79" s="18" t="s">
        <v>2584</v>
      </c>
      <c r="M79" s="18" t="s">
        <v>2583</v>
      </c>
      <c r="N79" s="18" t="s">
        <v>2583</v>
      </c>
      <c r="O79" s="18" t="s">
        <v>38836</v>
      </c>
      <c r="P79" s="18" t="s">
        <v>2585</v>
      </c>
      <c r="Q79" s="18" t="s">
        <v>2585</v>
      </c>
      <c r="R79" s="18" t="s">
        <v>63</v>
      </c>
      <c r="S79" s="18" t="s">
        <v>209</v>
      </c>
      <c r="T79" s="18" t="s">
        <v>63</v>
      </c>
      <c r="U79" s="17" t="str">
        <f>_xlfn.XLOOKUP(A79,ArticlesArchitecture[[#This Row],[Article ID]],ArticlesArchitecture[[#This Row],[Theme (final decision)]])</f>
        <v>Server-centered</v>
      </c>
      <c r="V79" s="18" t="s">
        <v>2587</v>
      </c>
      <c r="W79" s="18" t="s">
        <v>2586</v>
      </c>
      <c r="X79" s="18" t="s">
        <v>2586</v>
      </c>
      <c r="Y79" s="18" t="s">
        <v>2589</v>
      </c>
      <c r="Z79" s="18" t="s">
        <v>2588</v>
      </c>
      <c r="AA79" s="18" t="s">
        <v>2588</v>
      </c>
      <c r="AB79" s="18" t="s">
        <v>2591</v>
      </c>
      <c r="AC79" s="18" t="s">
        <v>2590</v>
      </c>
      <c r="AD79" s="18" t="s">
        <v>2590</v>
      </c>
      <c r="AE79" s="17" t="s">
        <v>2593</v>
      </c>
      <c r="AF79" s="17" t="b">
        <v>1</v>
      </c>
      <c r="AG79" s="17" t="s">
        <v>2592</v>
      </c>
      <c r="AH79" s="17" t="s">
        <v>2595</v>
      </c>
      <c r="AI79" s="17" t="b">
        <v>1</v>
      </c>
      <c r="AJ79" s="17" t="s">
        <v>2594</v>
      </c>
      <c r="AK79" s="17" t="s">
        <v>2597</v>
      </c>
      <c r="AL79" s="17" t="b">
        <v>0</v>
      </c>
      <c r="AM79" s="17" t="s">
        <v>2596</v>
      </c>
      <c r="AN79" s="17" t="s">
        <v>2599</v>
      </c>
      <c r="AO79" s="17" t="b">
        <v>0</v>
      </c>
      <c r="AP79" s="17" t="s">
        <v>2598</v>
      </c>
      <c r="AQ79" s="17" t="s">
        <v>2601</v>
      </c>
      <c r="AR79" s="17" t="b">
        <v>0</v>
      </c>
      <c r="AS79" s="17" t="s">
        <v>2600</v>
      </c>
      <c r="AT79" s="17" t="s">
        <v>2603</v>
      </c>
      <c r="AU79" s="17" t="b">
        <v>0</v>
      </c>
      <c r="AV79" s="17" t="s">
        <v>2602</v>
      </c>
      <c r="AW79" s="17" t="s">
        <v>82</v>
      </c>
      <c r="AX79" s="17" t="s">
        <v>589</v>
      </c>
      <c r="AY79" s="17" t="s">
        <v>350</v>
      </c>
      <c r="AZ79" s="17" t="s">
        <v>590</v>
      </c>
      <c r="BA79" s="18" t="s">
        <v>2605</v>
      </c>
      <c r="BB79" s="18" t="s">
        <v>2604</v>
      </c>
      <c r="BC79" s="18" t="s">
        <v>2604</v>
      </c>
      <c r="BD79" s="18" t="s">
        <v>2607</v>
      </c>
      <c r="BE79" s="18" t="s">
        <v>2606</v>
      </c>
      <c r="BF79" s="18" t="s">
        <v>2606</v>
      </c>
      <c r="BG79" s="18" t="s">
        <v>2609</v>
      </c>
      <c r="BH79" s="18" t="s">
        <v>2608</v>
      </c>
    </row>
    <row r="80" spans="1:60" ht="325">
      <c r="A80" s="17" t="s">
        <v>2544</v>
      </c>
      <c r="B80" s="17" t="str">
        <f>VLOOKUP(A80,'Data Set'!A:C,2,FALSE)</f>
        <v>rayyan-172028246</v>
      </c>
      <c r="C80" s="17">
        <f>VLOOKUP(A80,'Data Set'!A:D,3,FALSE)</f>
        <v>0</v>
      </c>
      <c r="D80" s="17" t="s">
        <v>2545</v>
      </c>
      <c r="E80" s="17" t="s">
        <v>2546</v>
      </c>
      <c r="F80" s="17" t="s">
        <v>2547</v>
      </c>
      <c r="G80" s="17">
        <v>2023</v>
      </c>
      <c r="H80" s="18" t="s">
        <v>2549</v>
      </c>
      <c r="I80" s="18" t="s">
        <v>2548</v>
      </c>
      <c r="J80" s="18" t="s">
        <v>2548</v>
      </c>
      <c r="K80" s="18" t="s">
        <v>2550</v>
      </c>
      <c r="L80" s="18" t="s">
        <v>2552</v>
      </c>
      <c r="M80" s="18" t="s">
        <v>2551</v>
      </c>
      <c r="N80" s="18" t="s">
        <v>2551</v>
      </c>
      <c r="O80" s="18" t="s">
        <v>2554</v>
      </c>
      <c r="P80" s="18" t="s">
        <v>2553</v>
      </c>
      <c r="Q80" s="18" t="s">
        <v>2553</v>
      </c>
      <c r="R80" s="18" t="s">
        <v>63</v>
      </c>
      <c r="S80" s="18" t="s">
        <v>209</v>
      </c>
      <c r="T80" s="18" t="s">
        <v>63</v>
      </c>
      <c r="U80" s="17" t="str">
        <f>_xlfn.XLOOKUP(A80,ArticlesArchitecture[[#This Row],[Article ID]],ArticlesArchitecture[[#This Row],[Theme (final decision)]])</f>
        <v>Server-centered</v>
      </c>
      <c r="V80" s="18" t="s">
        <v>2556</v>
      </c>
      <c r="W80" s="18" t="s">
        <v>2555</v>
      </c>
      <c r="X80" s="18" t="s">
        <v>2555</v>
      </c>
      <c r="Y80" s="18" t="s">
        <v>2558</v>
      </c>
      <c r="Z80" s="18" t="s">
        <v>2557</v>
      </c>
      <c r="AA80" s="18" t="s">
        <v>2557</v>
      </c>
      <c r="AB80" s="18" t="s">
        <v>2560</v>
      </c>
      <c r="AC80" s="18" t="s">
        <v>2559</v>
      </c>
      <c r="AD80" s="18" t="s">
        <v>2559</v>
      </c>
      <c r="AE80" s="17" t="s">
        <v>2562</v>
      </c>
      <c r="AF80" s="17" t="b">
        <v>1</v>
      </c>
      <c r="AG80" s="17" t="s">
        <v>2561</v>
      </c>
      <c r="AH80" s="17" t="s">
        <v>2564</v>
      </c>
      <c r="AI80" s="17" t="b">
        <v>1</v>
      </c>
      <c r="AJ80" s="17" t="s">
        <v>2563</v>
      </c>
      <c r="AK80" s="17" t="s">
        <v>2566</v>
      </c>
      <c r="AL80" s="17" t="b">
        <v>1</v>
      </c>
      <c r="AM80" s="17" t="s">
        <v>2565</v>
      </c>
      <c r="AN80" s="17" t="s">
        <v>2568</v>
      </c>
      <c r="AO80" s="17" t="b">
        <v>0</v>
      </c>
      <c r="AP80" s="17" t="s">
        <v>2567</v>
      </c>
      <c r="AQ80" s="17" t="s">
        <v>2569</v>
      </c>
      <c r="AR80" s="17" t="b">
        <v>0</v>
      </c>
      <c r="AS80" s="17" t="s">
        <v>155</v>
      </c>
      <c r="AT80" s="17" t="s">
        <v>1379</v>
      </c>
      <c r="AU80" s="17" t="b">
        <v>0</v>
      </c>
      <c r="AV80" s="17" t="s">
        <v>1837</v>
      </c>
      <c r="AW80" s="17" t="s">
        <v>82</v>
      </c>
      <c r="AX80" s="17" t="s">
        <v>82</v>
      </c>
      <c r="AY80" s="17" t="s">
        <v>121</v>
      </c>
      <c r="AZ80" s="17" t="s">
        <v>83</v>
      </c>
      <c r="BA80" s="18" t="s">
        <v>2571</v>
      </c>
      <c r="BB80" s="18" t="s">
        <v>2570</v>
      </c>
      <c r="BC80" s="18" t="s">
        <v>2570</v>
      </c>
      <c r="BD80" s="18" t="s">
        <v>2573</v>
      </c>
      <c r="BE80" s="18" t="s">
        <v>2572</v>
      </c>
      <c r="BF80" s="18" t="s">
        <v>2572</v>
      </c>
      <c r="BG80" s="18" t="s">
        <v>2575</v>
      </c>
      <c r="BH80" s="18" t="s">
        <v>2574</v>
      </c>
    </row>
    <row r="81" spans="1:60" ht="325">
      <c r="A81" s="17" t="s">
        <v>2509</v>
      </c>
      <c r="B81" s="17" t="str">
        <f>VLOOKUP(A81,'Data Set'!A:C,2,FALSE)</f>
        <v>rayyan-172028028</v>
      </c>
      <c r="C81" s="17">
        <f>VLOOKUP(A81,'Data Set'!A:D,3,FALSE)</f>
        <v>0</v>
      </c>
      <c r="D81" s="17" t="s">
        <v>2510</v>
      </c>
      <c r="E81" s="17" t="s">
        <v>2511</v>
      </c>
      <c r="F81" s="17" t="s">
        <v>2512</v>
      </c>
      <c r="G81" s="17">
        <v>2023</v>
      </c>
      <c r="H81" s="18" t="s">
        <v>2514</v>
      </c>
      <c r="I81" s="18" t="s">
        <v>2513</v>
      </c>
      <c r="J81" s="18" t="s">
        <v>2513</v>
      </c>
      <c r="K81" s="18" t="s">
        <v>2515</v>
      </c>
      <c r="L81" s="18" t="s">
        <v>2517</v>
      </c>
      <c r="M81" s="18" t="s">
        <v>2516</v>
      </c>
      <c r="N81" s="18" t="s">
        <v>2516</v>
      </c>
      <c r="O81" s="18" t="s">
        <v>2519</v>
      </c>
      <c r="P81" s="18" t="s">
        <v>2518</v>
      </c>
      <c r="Q81" s="18" t="s">
        <v>2518</v>
      </c>
      <c r="R81" s="18" t="s">
        <v>63</v>
      </c>
      <c r="S81" s="18" t="s">
        <v>62</v>
      </c>
      <c r="T81" s="18" t="s">
        <v>63</v>
      </c>
      <c r="U81" s="17" t="str">
        <f>_xlfn.XLOOKUP(A81,ArticlesArchitecture[[#This Row],[Article ID]],ArticlesArchitecture[[#This Row],[Theme (final decision)]])</f>
        <v>Server-centered</v>
      </c>
      <c r="V81" s="18" t="s">
        <v>2521</v>
      </c>
      <c r="W81" s="18" t="s">
        <v>2520</v>
      </c>
      <c r="X81" s="18" t="s">
        <v>2520</v>
      </c>
      <c r="Y81" s="18" t="s">
        <v>2523</v>
      </c>
      <c r="Z81" s="18" t="s">
        <v>2522</v>
      </c>
      <c r="AA81" s="18" t="s">
        <v>2522</v>
      </c>
      <c r="AB81" s="18" t="s">
        <v>2525</v>
      </c>
      <c r="AC81" s="18" t="s">
        <v>2524</v>
      </c>
      <c r="AD81" s="18" t="s">
        <v>2524</v>
      </c>
      <c r="AE81" s="17" t="s">
        <v>2527</v>
      </c>
      <c r="AF81" s="17" t="b">
        <v>1</v>
      </c>
      <c r="AG81" s="17" t="s">
        <v>2526</v>
      </c>
      <c r="AH81" s="17" t="s">
        <v>2529</v>
      </c>
      <c r="AI81" s="17" t="b">
        <v>1</v>
      </c>
      <c r="AJ81" s="17" t="s">
        <v>2528</v>
      </c>
      <c r="AK81" s="17" t="s">
        <v>2531</v>
      </c>
      <c r="AL81" s="17" t="b">
        <v>1</v>
      </c>
      <c r="AM81" s="17" t="s">
        <v>2530</v>
      </c>
      <c r="AN81" s="17" t="s">
        <v>2533</v>
      </c>
      <c r="AO81" s="17" t="b">
        <v>0</v>
      </c>
      <c r="AP81" s="17" t="s">
        <v>2532</v>
      </c>
      <c r="AQ81" s="17" t="s">
        <v>2535</v>
      </c>
      <c r="AR81" s="17" t="b">
        <v>0</v>
      </c>
      <c r="AS81" s="17" t="s">
        <v>2534</v>
      </c>
      <c r="AT81" s="17" t="s">
        <v>2537</v>
      </c>
      <c r="AU81" s="17" t="b">
        <v>0</v>
      </c>
      <c r="AV81" s="17" t="s">
        <v>2536</v>
      </c>
      <c r="AW81" s="17" t="s">
        <v>82</v>
      </c>
      <c r="AX81" s="17" t="s">
        <v>82</v>
      </c>
      <c r="AY81" s="17" t="s">
        <v>83</v>
      </c>
      <c r="AZ81" s="17" t="s">
        <v>83</v>
      </c>
      <c r="BA81" s="18" t="s">
        <v>2539</v>
      </c>
      <c r="BB81" s="18" t="s">
        <v>2538</v>
      </c>
      <c r="BC81" s="18" t="s">
        <v>2538</v>
      </c>
      <c r="BD81" s="18" t="s">
        <v>2541</v>
      </c>
      <c r="BE81" s="18" t="s">
        <v>2540</v>
      </c>
      <c r="BF81" s="18" t="s">
        <v>2540</v>
      </c>
      <c r="BG81" s="18" t="s">
        <v>2543</v>
      </c>
      <c r="BH81" s="18" t="s">
        <v>2542</v>
      </c>
    </row>
    <row r="82" spans="1:60" ht="350">
      <c r="A82" s="17" t="s">
        <v>2474</v>
      </c>
      <c r="B82" s="17" t="str">
        <f>VLOOKUP(A82,'Data Set'!A:C,2,FALSE)</f>
        <v>rayyan-172028018</v>
      </c>
      <c r="C82" s="17">
        <f>VLOOKUP(A82,'Data Set'!A:D,3,FALSE)</f>
        <v>0</v>
      </c>
      <c r="D82" s="17" t="s">
        <v>2475</v>
      </c>
      <c r="E82" s="17" t="s">
        <v>2476</v>
      </c>
      <c r="F82" s="17" t="s">
        <v>2477</v>
      </c>
      <c r="G82" s="17">
        <v>2023</v>
      </c>
      <c r="H82" s="18" t="s">
        <v>2479</v>
      </c>
      <c r="I82" s="18" t="s">
        <v>2478</v>
      </c>
      <c r="J82" s="18" t="s">
        <v>2478</v>
      </c>
      <c r="K82" s="18" t="s">
        <v>2480</v>
      </c>
      <c r="L82" s="18" t="s">
        <v>2482</v>
      </c>
      <c r="M82" s="18" t="s">
        <v>2481</v>
      </c>
      <c r="N82" s="18" t="s">
        <v>2481</v>
      </c>
      <c r="O82" s="18" t="s">
        <v>2484</v>
      </c>
      <c r="P82" s="18" t="s">
        <v>2483</v>
      </c>
      <c r="Q82" s="18" t="s">
        <v>2483</v>
      </c>
      <c r="R82" s="18" t="s">
        <v>63</v>
      </c>
      <c r="S82" s="18" t="s">
        <v>62</v>
      </c>
      <c r="T82" s="18" t="s">
        <v>63</v>
      </c>
      <c r="U82" s="17" t="str">
        <f>_xlfn.XLOOKUP(A82,ArticlesArchitecture[[#This Row],[Article ID]],ArticlesArchitecture[[#This Row],[Theme (final decision)]])</f>
        <v>Server-centered</v>
      </c>
      <c r="V82" s="18" t="s">
        <v>2486</v>
      </c>
      <c r="W82" s="18" t="s">
        <v>2485</v>
      </c>
      <c r="X82" s="18" t="s">
        <v>2485</v>
      </c>
      <c r="Y82" s="18" t="s">
        <v>2488</v>
      </c>
      <c r="Z82" s="18" t="s">
        <v>2487</v>
      </c>
      <c r="AA82" s="18" t="s">
        <v>2487</v>
      </c>
      <c r="AB82" s="18" t="s">
        <v>2490</v>
      </c>
      <c r="AC82" s="18" t="s">
        <v>2489</v>
      </c>
      <c r="AD82" s="18" t="s">
        <v>2489</v>
      </c>
      <c r="AE82" s="17" t="s">
        <v>2492</v>
      </c>
      <c r="AF82" s="17" t="b">
        <v>1</v>
      </c>
      <c r="AG82" s="17" t="s">
        <v>2491</v>
      </c>
      <c r="AH82" s="17" t="s">
        <v>2494</v>
      </c>
      <c r="AI82" s="17" t="b">
        <v>1</v>
      </c>
      <c r="AJ82" s="17" t="s">
        <v>2493</v>
      </c>
      <c r="AK82" s="17" t="s">
        <v>2496</v>
      </c>
      <c r="AL82" s="17" t="b">
        <v>1</v>
      </c>
      <c r="AM82" s="17" t="s">
        <v>2495</v>
      </c>
      <c r="AN82" s="17" t="s">
        <v>2498</v>
      </c>
      <c r="AO82" s="17" t="b">
        <v>0</v>
      </c>
      <c r="AP82" s="17" t="s">
        <v>2497</v>
      </c>
      <c r="AQ82" s="17" t="s">
        <v>2500</v>
      </c>
      <c r="AR82" s="17" t="b">
        <v>0</v>
      </c>
      <c r="AS82" s="17" t="s">
        <v>2499</v>
      </c>
      <c r="AT82" s="17" t="s">
        <v>2502</v>
      </c>
      <c r="AU82" s="17" t="b">
        <v>0</v>
      </c>
      <c r="AV82" s="17" t="s">
        <v>2501</v>
      </c>
      <c r="AW82" s="17" t="s">
        <v>82</v>
      </c>
      <c r="AX82" s="17" t="s">
        <v>82</v>
      </c>
      <c r="AY82" s="17" t="s">
        <v>1700</v>
      </c>
      <c r="AZ82" s="17" t="s">
        <v>83</v>
      </c>
      <c r="BA82" s="18" t="s">
        <v>2504</v>
      </c>
      <c r="BB82" s="18" t="s">
        <v>2503</v>
      </c>
      <c r="BC82" s="18" t="s">
        <v>2503</v>
      </c>
      <c r="BD82" s="18" t="s">
        <v>2506</v>
      </c>
      <c r="BE82" s="18" t="s">
        <v>2505</v>
      </c>
      <c r="BF82" s="18" t="s">
        <v>2505</v>
      </c>
      <c r="BG82" s="18" t="s">
        <v>2508</v>
      </c>
      <c r="BH82" s="18" t="s">
        <v>2507</v>
      </c>
    </row>
    <row r="83" spans="1:60" ht="312.5">
      <c r="A83" s="17" t="s">
        <v>2440</v>
      </c>
      <c r="B83" s="17" t="str">
        <f>VLOOKUP(A83,'Data Set'!A:C,2,FALSE)</f>
        <v>rayyan-172028017</v>
      </c>
      <c r="C83" s="17">
        <f>VLOOKUP(A83,'Data Set'!A:D,3,FALSE)</f>
        <v>0</v>
      </c>
      <c r="D83" s="17" t="s">
        <v>2441</v>
      </c>
      <c r="E83" s="17" t="s">
        <v>2442</v>
      </c>
      <c r="F83" s="17" t="s">
        <v>2443</v>
      </c>
      <c r="G83" s="17">
        <v>2023</v>
      </c>
      <c r="H83" s="18" t="s">
        <v>2445</v>
      </c>
      <c r="I83" s="18" t="s">
        <v>2444</v>
      </c>
      <c r="J83" s="18" t="s">
        <v>2444</v>
      </c>
      <c r="K83" s="18" t="s">
        <v>2446</v>
      </c>
      <c r="L83" s="18" t="s">
        <v>2448</v>
      </c>
      <c r="M83" s="18" t="s">
        <v>2447</v>
      </c>
      <c r="N83" s="18" t="s">
        <v>2447</v>
      </c>
      <c r="O83" s="18" t="s">
        <v>2450</v>
      </c>
      <c r="P83" s="18" t="s">
        <v>2449</v>
      </c>
      <c r="Q83" s="18" t="s">
        <v>2449</v>
      </c>
      <c r="R83" s="18" t="s">
        <v>63</v>
      </c>
      <c r="S83" s="18" t="s">
        <v>209</v>
      </c>
      <c r="T83" s="18" t="s">
        <v>63</v>
      </c>
      <c r="U83" s="17" t="str">
        <f>_xlfn.XLOOKUP(A83,ArticlesArchitecture[[#This Row],[Article ID]],ArticlesArchitecture[[#This Row],[Theme (final decision)]])</f>
        <v>Server-centered</v>
      </c>
      <c r="V83" s="18" t="s">
        <v>2452</v>
      </c>
      <c r="W83" s="18" t="s">
        <v>2451</v>
      </c>
      <c r="X83" s="18" t="s">
        <v>2451</v>
      </c>
      <c r="Y83" s="18" t="s">
        <v>2454</v>
      </c>
      <c r="Z83" s="18" t="s">
        <v>2453</v>
      </c>
      <c r="AA83" s="18" t="s">
        <v>2453</v>
      </c>
      <c r="AB83" s="18" t="s">
        <v>2456</v>
      </c>
      <c r="AC83" s="18" t="s">
        <v>2455</v>
      </c>
      <c r="AD83" s="18" t="s">
        <v>2455</v>
      </c>
      <c r="AE83" s="17" t="s">
        <v>2458</v>
      </c>
      <c r="AF83" s="17" t="b">
        <v>1</v>
      </c>
      <c r="AG83" s="17" t="s">
        <v>2457</v>
      </c>
      <c r="AH83" s="17" t="s">
        <v>2460</v>
      </c>
      <c r="AI83" s="17" t="b">
        <v>1</v>
      </c>
      <c r="AJ83" s="17" t="s">
        <v>2459</v>
      </c>
      <c r="AK83" s="17" t="s">
        <v>2462</v>
      </c>
      <c r="AL83" s="17" t="b">
        <v>1</v>
      </c>
      <c r="AM83" s="17" t="s">
        <v>2461</v>
      </c>
      <c r="AN83" s="17" t="s">
        <v>2464</v>
      </c>
      <c r="AO83" s="17" t="b">
        <v>0</v>
      </c>
      <c r="AP83" s="17" t="s">
        <v>2463</v>
      </c>
      <c r="AQ83" s="17" t="s">
        <v>2465</v>
      </c>
      <c r="AR83" s="17" t="b">
        <v>0</v>
      </c>
      <c r="AS83" s="17" t="s">
        <v>1341</v>
      </c>
      <c r="AT83" s="17" t="s">
        <v>2467</v>
      </c>
      <c r="AU83" s="17" t="b">
        <v>0</v>
      </c>
      <c r="AV83" s="17" t="s">
        <v>2466</v>
      </c>
      <c r="AW83" s="17" t="s">
        <v>82</v>
      </c>
      <c r="AX83" s="17" t="s">
        <v>82</v>
      </c>
      <c r="AY83" s="17" t="s">
        <v>420</v>
      </c>
      <c r="AZ83" s="17" t="s">
        <v>84</v>
      </c>
      <c r="BA83" s="18" t="s">
        <v>2469</v>
      </c>
      <c r="BB83" s="18" t="s">
        <v>2468</v>
      </c>
      <c r="BC83" s="18" t="s">
        <v>2468</v>
      </c>
      <c r="BD83" s="18" t="s">
        <v>2471</v>
      </c>
      <c r="BE83" s="18" t="s">
        <v>2470</v>
      </c>
      <c r="BF83" s="18" t="s">
        <v>2470</v>
      </c>
      <c r="BG83" s="18" t="s">
        <v>2473</v>
      </c>
      <c r="BH83" s="18" t="s">
        <v>2472</v>
      </c>
    </row>
    <row r="84" spans="1:60" ht="312.5">
      <c r="A84" s="17" t="s">
        <v>2406</v>
      </c>
      <c r="B84" s="17" t="str">
        <f>VLOOKUP(A84,'Data Set'!A:C,2,FALSE)</f>
        <v>rayyan-172028100</v>
      </c>
      <c r="C84" s="17">
        <f>VLOOKUP(A84,'Data Set'!A:D,3,FALSE)</f>
        <v>0</v>
      </c>
      <c r="D84" s="17" t="s">
        <v>2407</v>
      </c>
      <c r="E84" s="17" t="s">
        <v>2408</v>
      </c>
      <c r="F84" s="17" t="s">
        <v>2409</v>
      </c>
      <c r="G84" s="17">
        <v>2023</v>
      </c>
      <c r="H84" s="18" t="s">
        <v>2411</v>
      </c>
      <c r="I84" s="18" t="s">
        <v>2410</v>
      </c>
      <c r="J84" s="18" t="s">
        <v>2410</v>
      </c>
      <c r="K84" s="18" t="s">
        <v>2412</v>
      </c>
      <c r="L84" s="18" t="s">
        <v>2414</v>
      </c>
      <c r="M84" s="18" t="s">
        <v>2413</v>
      </c>
      <c r="N84" s="18" t="s">
        <v>2413</v>
      </c>
      <c r="O84" s="18" t="s">
        <v>2416</v>
      </c>
      <c r="P84" s="18" t="s">
        <v>2415</v>
      </c>
      <c r="Q84" s="18" t="s">
        <v>2415</v>
      </c>
      <c r="R84" s="18" t="s">
        <v>63</v>
      </c>
      <c r="S84" s="18" t="s">
        <v>209</v>
      </c>
      <c r="T84" s="18" t="s">
        <v>63</v>
      </c>
      <c r="U84" s="17" t="str">
        <f>_xlfn.XLOOKUP(A84,ArticlesArchitecture[[#This Row],[Article ID]],ArticlesArchitecture[[#This Row],[Theme (final decision)]])</f>
        <v>Server-centered</v>
      </c>
      <c r="V84" s="18" t="s">
        <v>2418</v>
      </c>
      <c r="W84" s="18" t="s">
        <v>2417</v>
      </c>
      <c r="X84" s="18" t="s">
        <v>2417</v>
      </c>
      <c r="Y84" s="18" t="s">
        <v>2420</v>
      </c>
      <c r="Z84" s="18" t="s">
        <v>2419</v>
      </c>
      <c r="AA84" s="18" t="s">
        <v>2419</v>
      </c>
      <c r="AB84" s="18" t="s">
        <v>2422</v>
      </c>
      <c r="AC84" s="18" t="s">
        <v>2421</v>
      </c>
      <c r="AD84" s="18" t="s">
        <v>2421</v>
      </c>
      <c r="AE84" s="17" t="s">
        <v>2424</v>
      </c>
      <c r="AF84" s="17" t="b">
        <v>1</v>
      </c>
      <c r="AG84" s="17" t="s">
        <v>2423</v>
      </c>
      <c r="AH84" s="17" t="s">
        <v>2426</v>
      </c>
      <c r="AI84" s="17" t="b">
        <v>1</v>
      </c>
      <c r="AJ84" s="17" t="s">
        <v>2425</v>
      </c>
      <c r="AK84" s="17" t="s">
        <v>2428</v>
      </c>
      <c r="AL84" s="17" t="b">
        <v>1</v>
      </c>
      <c r="AM84" s="17" t="s">
        <v>2427</v>
      </c>
      <c r="AN84" s="17" t="s">
        <v>2430</v>
      </c>
      <c r="AO84" s="17" t="b">
        <v>0</v>
      </c>
      <c r="AP84" s="17" t="s">
        <v>2429</v>
      </c>
      <c r="AQ84" s="17" t="s">
        <v>2432</v>
      </c>
      <c r="AR84" s="17" t="b">
        <v>0</v>
      </c>
      <c r="AS84" s="17" t="s">
        <v>2431</v>
      </c>
      <c r="AT84" s="17" t="s">
        <v>2433</v>
      </c>
      <c r="AU84" s="17" t="b">
        <v>0</v>
      </c>
      <c r="AV84" s="17" t="s">
        <v>190</v>
      </c>
      <c r="AW84" s="17" t="s">
        <v>82</v>
      </c>
      <c r="AX84" s="17" t="s">
        <v>82</v>
      </c>
      <c r="AY84" s="17" t="s">
        <v>420</v>
      </c>
      <c r="AZ84" s="17" t="s">
        <v>83</v>
      </c>
      <c r="BA84" s="18" t="s">
        <v>2435</v>
      </c>
      <c r="BB84" s="18" t="s">
        <v>2434</v>
      </c>
      <c r="BC84" s="18" t="s">
        <v>2434</v>
      </c>
      <c r="BD84" s="18" t="s">
        <v>2437</v>
      </c>
      <c r="BE84" s="18" t="s">
        <v>2436</v>
      </c>
      <c r="BF84" s="18" t="s">
        <v>2436</v>
      </c>
      <c r="BG84" s="18" t="s">
        <v>2439</v>
      </c>
      <c r="BH84" s="18" t="s">
        <v>2438</v>
      </c>
    </row>
    <row r="85" spans="1:60" ht="312.5">
      <c r="A85" s="17" t="s">
        <v>2374</v>
      </c>
      <c r="B85" s="17" t="str">
        <f>VLOOKUP(A85,'Data Set'!A:C,2,FALSE)</f>
        <v>rayyan-218685441</v>
      </c>
      <c r="C85" s="17" t="str">
        <f>VLOOKUP(A85,'Data Set'!A:D,3,FALSE)</f>
        <v>Forward.1</v>
      </c>
      <c r="D85" s="17" t="s">
        <v>2375</v>
      </c>
      <c r="E85" s="17" t="s">
        <v>2376</v>
      </c>
      <c r="F85" s="17" t="s">
        <v>2377</v>
      </c>
      <c r="G85" s="17">
        <v>2023</v>
      </c>
      <c r="H85" s="18" t="s">
        <v>2379</v>
      </c>
      <c r="I85" s="18" t="s">
        <v>2378</v>
      </c>
      <c r="J85" s="18" t="s">
        <v>2378</v>
      </c>
      <c r="K85" s="18" t="s">
        <v>2380</v>
      </c>
      <c r="L85" s="18" t="s">
        <v>2382</v>
      </c>
      <c r="M85" s="18" t="s">
        <v>2381</v>
      </c>
      <c r="N85" s="18" t="s">
        <v>2381</v>
      </c>
      <c r="O85" s="18" t="s">
        <v>2384</v>
      </c>
      <c r="P85" s="18" t="s">
        <v>2383</v>
      </c>
      <c r="Q85" s="18" t="s">
        <v>2383</v>
      </c>
      <c r="R85" s="18" t="s">
        <v>63</v>
      </c>
      <c r="S85" s="18" t="s">
        <v>62</v>
      </c>
      <c r="T85" s="18" t="s">
        <v>63</v>
      </c>
      <c r="U85" s="17" t="str">
        <f>_xlfn.XLOOKUP(A85,ArticlesArchitecture[[#This Row],[Article ID]],ArticlesArchitecture[[#This Row],[Theme (final decision)]])</f>
        <v>Server-centered</v>
      </c>
      <c r="V85" s="18" t="s">
        <v>2386</v>
      </c>
      <c r="W85" s="18" t="s">
        <v>2385</v>
      </c>
      <c r="X85" s="18" t="s">
        <v>2385</v>
      </c>
      <c r="Y85" s="18" t="s">
        <v>2388</v>
      </c>
      <c r="Z85" s="18" t="s">
        <v>2387</v>
      </c>
      <c r="AA85" s="18" t="s">
        <v>2387</v>
      </c>
      <c r="AB85" s="18" t="s">
        <v>2390</v>
      </c>
      <c r="AC85" s="18" t="s">
        <v>2389</v>
      </c>
      <c r="AD85" s="18" t="s">
        <v>2389</v>
      </c>
      <c r="AE85" s="17" t="s">
        <v>2392</v>
      </c>
      <c r="AF85" s="17" t="b">
        <v>1</v>
      </c>
      <c r="AG85" s="17" t="s">
        <v>2391</v>
      </c>
      <c r="AH85" s="17" t="s">
        <v>2394</v>
      </c>
      <c r="AI85" s="17" t="b">
        <v>1</v>
      </c>
      <c r="AJ85" s="17" t="s">
        <v>2393</v>
      </c>
      <c r="AK85" s="17" t="s">
        <v>2396</v>
      </c>
      <c r="AL85" s="17" t="b">
        <v>1</v>
      </c>
      <c r="AM85" s="17" t="s">
        <v>2395</v>
      </c>
      <c r="AN85" s="17" t="s">
        <v>277</v>
      </c>
      <c r="AO85" s="17" t="b">
        <v>0</v>
      </c>
      <c r="AP85" s="17" t="s">
        <v>2397</v>
      </c>
      <c r="AQ85" s="17" t="s">
        <v>2398</v>
      </c>
      <c r="AR85" s="17" t="b">
        <v>0</v>
      </c>
      <c r="AS85" s="17" t="s">
        <v>155</v>
      </c>
      <c r="AT85" s="17" t="s">
        <v>2400</v>
      </c>
      <c r="AU85" s="17" t="b">
        <v>0</v>
      </c>
      <c r="AV85" s="17" t="s">
        <v>2399</v>
      </c>
      <c r="AW85" s="17" t="s">
        <v>82</v>
      </c>
      <c r="AX85" s="17" t="s">
        <v>82</v>
      </c>
      <c r="AY85" s="17" t="s">
        <v>121</v>
      </c>
      <c r="AZ85" s="17" t="s">
        <v>120</v>
      </c>
      <c r="BA85" s="18" t="s">
        <v>2402</v>
      </c>
      <c r="BB85" s="18" t="s">
        <v>2401</v>
      </c>
      <c r="BC85" s="18" t="s">
        <v>2401</v>
      </c>
      <c r="BD85" s="18" t="s">
        <v>2404</v>
      </c>
      <c r="BE85" s="18" t="s">
        <v>2403</v>
      </c>
      <c r="BF85" s="18" t="s">
        <v>2403</v>
      </c>
      <c r="BG85" s="18" t="s">
        <v>2405</v>
      </c>
      <c r="BH85" s="18"/>
    </row>
    <row r="86" spans="1:60" ht="325">
      <c r="A86" s="17" t="s">
        <v>2340</v>
      </c>
      <c r="B86" s="17" t="str">
        <f>VLOOKUP(A86,'Data Set'!A:C,2,FALSE)</f>
        <v>rayyan-172028035</v>
      </c>
      <c r="C86" s="17">
        <f>VLOOKUP(A86,'Data Set'!A:D,3,FALSE)</f>
        <v>0</v>
      </c>
      <c r="D86" s="17" t="s">
        <v>2341</v>
      </c>
      <c r="E86" s="17" t="s">
        <v>2342</v>
      </c>
      <c r="F86" s="17" t="s">
        <v>2343</v>
      </c>
      <c r="G86" s="17">
        <v>2023</v>
      </c>
      <c r="H86" s="18" t="s">
        <v>2345</v>
      </c>
      <c r="I86" s="18" t="s">
        <v>2344</v>
      </c>
      <c r="J86" s="18" t="s">
        <v>2344</v>
      </c>
      <c r="K86" s="18" t="s">
        <v>2346</v>
      </c>
      <c r="L86" s="18" t="s">
        <v>2348</v>
      </c>
      <c r="M86" s="18" t="s">
        <v>2347</v>
      </c>
      <c r="N86" s="18" t="s">
        <v>2347</v>
      </c>
      <c r="O86" s="18" t="s">
        <v>2350</v>
      </c>
      <c r="P86" s="18" t="s">
        <v>2349</v>
      </c>
      <c r="Q86" s="18" t="s">
        <v>2349</v>
      </c>
      <c r="R86" s="18" t="s">
        <v>63</v>
      </c>
      <c r="S86" s="18" t="s">
        <v>209</v>
      </c>
      <c r="T86" s="18" t="s">
        <v>63</v>
      </c>
      <c r="U86" s="17" t="str">
        <f>_xlfn.XLOOKUP(A86,ArticlesArchitecture[[#This Row],[Article ID]],ArticlesArchitecture[[#This Row],[Theme (final decision)]])</f>
        <v>Server-centered</v>
      </c>
      <c r="V86" s="18" t="s">
        <v>2352</v>
      </c>
      <c r="W86" s="18" t="s">
        <v>2351</v>
      </c>
      <c r="X86" s="18" t="s">
        <v>2351</v>
      </c>
      <c r="Y86" s="18" t="s">
        <v>2354</v>
      </c>
      <c r="Z86" s="18" t="s">
        <v>2353</v>
      </c>
      <c r="AA86" s="18" t="s">
        <v>2353</v>
      </c>
      <c r="AB86" s="18" t="s">
        <v>2356</v>
      </c>
      <c r="AC86" s="18" t="s">
        <v>2355</v>
      </c>
      <c r="AD86" s="18" t="s">
        <v>2355</v>
      </c>
      <c r="AE86" s="17" t="s">
        <v>2358</v>
      </c>
      <c r="AF86" s="17" t="b">
        <v>0</v>
      </c>
      <c r="AG86" s="17" t="s">
        <v>2357</v>
      </c>
      <c r="AH86" s="17" t="s">
        <v>2360</v>
      </c>
      <c r="AI86" s="17" t="b">
        <v>1</v>
      </c>
      <c r="AJ86" s="17" t="s">
        <v>2359</v>
      </c>
      <c r="AK86" s="17" t="s">
        <v>2361</v>
      </c>
      <c r="AL86" s="17" t="b">
        <v>0</v>
      </c>
      <c r="AM86" s="17" t="s">
        <v>581</v>
      </c>
      <c r="AN86" s="17" t="s">
        <v>2363</v>
      </c>
      <c r="AO86" s="17" t="b">
        <v>0</v>
      </c>
      <c r="AP86" s="17" t="s">
        <v>2362</v>
      </c>
      <c r="AQ86" s="17" t="s">
        <v>2295</v>
      </c>
      <c r="AR86" s="17" t="b">
        <v>1</v>
      </c>
      <c r="AS86" s="17" t="s">
        <v>2364</v>
      </c>
      <c r="AT86" s="17" t="s">
        <v>2366</v>
      </c>
      <c r="AU86" s="17" t="b">
        <v>0</v>
      </c>
      <c r="AV86" s="17" t="s">
        <v>2365</v>
      </c>
      <c r="AW86" s="17" t="s">
        <v>589</v>
      </c>
      <c r="AX86" s="17" t="s">
        <v>2367</v>
      </c>
      <c r="AY86" s="17" t="s">
        <v>590</v>
      </c>
      <c r="AZ86" s="17" t="s">
        <v>590</v>
      </c>
      <c r="BA86" s="18" t="s">
        <v>2369</v>
      </c>
      <c r="BB86" s="18" t="s">
        <v>2368</v>
      </c>
      <c r="BC86" s="18" t="s">
        <v>2368</v>
      </c>
      <c r="BD86" s="18" t="s">
        <v>2371</v>
      </c>
      <c r="BE86" s="18" t="s">
        <v>2370</v>
      </c>
      <c r="BF86" s="18" t="s">
        <v>2370</v>
      </c>
      <c r="BG86" s="18" t="s">
        <v>2373</v>
      </c>
      <c r="BH86" s="18" t="s">
        <v>2372</v>
      </c>
    </row>
    <row r="87" spans="1:60" ht="337.5">
      <c r="A87" s="17" t="s">
        <v>2305</v>
      </c>
      <c r="B87" s="17" t="str">
        <f>VLOOKUP(A87,'Data Set'!A:C,2,FALSE)</f>
        <v>rayyan-172028182</v>
      </c>
      <c r="C87" s="17">
        <f>VLOOKUP(A87,'Data Set'!A:D,3,FALSE)</f>
        <v>0</v>
      </c>
      <c r="D87" s="17" t="s">
        <v>2306</v>
      </c>
      <c r="E87" s="17" t="s">
        <v>2307</v>
      </c>
      <c r="F87" s="17" t="s">
        <v>2308</v>
      </c>
      <c r="G87" s="17">
        <v>2023</v>
      </c>
      <c r="H87" s="18" t="s">
        <v>2310</v>
      </c>
      <c r="I87" s="18" t="s">
        <v>2309</v>
      </c>
      <c r="J87" s="18" t="s">
        <v>2309</v>
      </c>
      <c r="K87" s="18" t="s">
        <v>2311</v>
      </c>
      <c r="L87" s="18" t="s">
        <v>2313</v>
      </c>
      <c r="M87" s="18" t="s">
        <v>2312</v>
      </c>
      <c r="N87" s="18" t="s">
        <v>2312</v>
      </c>
      <c r="O87" s="18" t="s">
        <v>2315</v>
      </c>
      <c r="P87" s="18" t="s">
        <v>2314</v>
      </c>
      <c r="Q87" s="18" t="s">
        <v>2314</v>
      </c>
      <c r="R87" s="18" t="s">
        <v>140</v>
      </c>
      <c r="S87" s="18" t="s">
        <v>62</v>
      </c>
      <c r="T87" s="18" t="s">
        <v>140</v>
      </c>
      <c r="U87" s="17" t="str">
        <f>_xlfn.XLOOKUP(A87,ArticlesArchitecture[[#This Row],[Article ID]],ArticlesArchitecture[[#This Row],[Theme (final decision)]])</f>
        <v>User-centered</v>
      </c>
      <c r="V87" s="18" t="s">
        <v>2317</v>
      </c>
      <c r="W87" s="18" t="s">
        <v>2316</v>
      </c>
      <c r="X87" s="18" t="s">
        <v>2316</v>
      </c>
      <c r="Y87" s="18" t="s">
        <v>2319</v>
      </c>
      <c r="Z87" s="18" t="s">
        <v>2318</v>
      </c>
      <c r="AA87" s="18" t="s">
        <v>2318</v>
      </c>
      <c r="AB87" s="18" t="s">
        <v>2321</v>
      </c>
      <c r="AC87" s="18" t="s">
        <v>2320</v>
      </c>
      <c r="AD87" s="18" t="s">
        <v>2320</v>
      </c>
      <c r="AE87" s="17" t="s">
        <v>2323</v>
      </c>
      <c r="AF87" s="17" t="b">
        <v>0</v>
      </c>
      <c r="AG87" s="17" t="s">
        <v>2322</v>
      </c>
      <c r="AH87" s="17" t="s">
        <v>2325</v>
      </c>
      <c r="AI87" s="17" t="b">
        <v>1</v>
      </c>
      <c r="AJ87" s="17" t="s">
        <v>2324</v>
      </c>
      <c r="AK87" s="17" t="s">
        <v>2327</v>
      </c>
      <c r="AL87" s="17" t="b">
        <v>0</v>
      </c>
      <c r="AM87" s="17" t="s">
        <v>2326</v>
      </c>
      <c r="AN87" s="17" t="s">
        <v>2329</v>
      </c>
      <c r="AO87" s="17" t="b">
        <v>0</v>
      </c>
      <c r="AP87" s="17" t="s">
        <v>2328</v>
      </c>
      <c r="AQ87" s="17" t="s">
        <v>2331</v>
      </c>
      <c r="AR87" s="17" t="b">
        <v>0</v>
      </c>
      <c r="AS87" s="17" t="s">
        <v>2330</v>
      </c>
      <c r="AT87" s="17" t="s">
        <v>2333</v>
      </c>
      <c r="AU87" s="17" t="b">
        <v>0</v>
      </c>
      <c r="AV87" s="17" t="s">
        <v>2332</v>
      </c>
      <c r="AW87" s="17" t="s">
        <v>589</v>
      </c>
      <c r="AX87" s="17" t="s">
        <v>589</v>
      </c>
      <c r="AY87" s="17" t="s">
        <v>590</v>
      </c>
      <c r="AZ87" s="17" t="s">
        <v>590</v>
      </c>
      <c r="BA87" s="18" t="s">
        <v>2335</v>
      </c>
      <c r="BB87" s="18" t="s">
        <v>2334</v>
      </c>
      <c r="BC87" s="18" t="s">
        <v>2334</v>
      </c>
      <c r="BD87" s="18" t="s">
        <v>2337</v>
      </c>
      <c r="BE87" s="18" t="s">
        <v>2336</v>
      </c>
      <c r="BF87" s="18" t="s">
        <v>2336</v>
      </c>
      <c r="BG87" s="18" t="s">
        <v>2339</v>
      </c>
      <c r="BH87" s="18" t="s">
        <v>2338</v>
      </c>
    </row>
    <row r="88" spans="1:60" ht="312.5">
      <c r="A88" s="17" t="s">
        <v>2269</v>
      </c>
      <c r="B88" s="17" t="str">
        <f>VLOOKUP(A88,'Data Set'!A:C,2,FALSE)</f>
        <v>rayyan-172028127</v>
      </c>
      <c r="C88" s="17">
        <f>VLOOKUP(A88,'Data Set'!A:D,3,FALSE)</f>
        <v>0</v>
      </c>
      <c r="D88" s="17" t="s">
        <v>2270</v>
      </c>
      <c r="E88" s="17" t="s">
        <v>2271</v>
      </c>
      <c r="F88" s="17" t="s">
        <v>2272</v>
      </c>
      <c r="G88" s="17">
        <v>2023</v>
      </c>
      <c r="H88" s="18" t="s">
        <v>2274</v>
      </c>
      <c r="I88" s="18" t="s">
        <v>2273</v>
      </c>
      <c r="J88" s="18" t="s">
        <v>2273</v>
      </c>
      <c r="K88" s="18" t="s">
        <v>2275</v>
      </c>
      <c r="L88" s="18" t="s">
        <v>2277</v>
      </c>
      <c r="M88" s="18" t="s">
        <v>2276</v>
      </c>
      <c r="N88" s="18" t="s">
        <v>2276</v>
      </c>
      <c r="O88" s="18" t="s">
        <v>2279</v>
      </c>
      <c r="P88" s="18" t="s">
        <v>2278</v>
      </c>
      <c r="Q88" s="18" t="s">
        <v>2278</v>
      </c>
      <c r="R88" s="18" t="s">
        <v>63</v>
      </c>
      <c r="S88" s="18" t="s">
        <v>62</v>
      </c>
      <c r="T88" s="18" t="s">
        <v>63</v>
      </c>
      <c r="U88" s="17" t="str">
        <f>_xlfn.XLOOKUP(A88,ArticlesArchitecture[[#This Row],[Article ID]],ArticlesArchitecture[[#This Row],[Theme (final decision)]])</f>
        <v>Hybrid (user-centered and server-centered)</v>
      </c>
      <c r="V88" s="18" t="s">
        <v>2281</v>
      </c>
      <c r="W88" s="18" t="s">
        <v>2280</v>
      </c>
      <c r="X88" s="18" t="s">
        <v>2280</v>
      </c>
      <c r="Y88" s="18" t="s">
        <v>2283</v>
      </c>
      <c r="Z88" s="18" t="s">
        <v>2282</v>
      </c>
      <c r="AA88" s="18" t="s">
        <v>2282</v>
      </c>
      <c r="AB88" s="18" t="s">
        <v>2285</v>
      </c>
      <c r="AC88" s="18" t="s">
        <v>2284</v>
      </c>
      <c r="AD88" s="18" t="s">
        <v>2284</v>
      </c>
      <c r="AE88" s="17" t="s">
        <v>2287</v>
      </c>
      <c r="AF88" s="17" t="b">
        <v>0</v>
      </c>
      <c r="AG88" s="17" t="s">
        <v>2286</v>
      </c>
      <c r="AH88" s="17" t="s">
        <v>2289</v>
      </c>
      <c r="AI88" s="17" t="b">
        <v>1</v>
      </c>
      <c r="AJ88" s="17" t="s">
        <v>2288</v>
      </c>
      <c r="AK88" s="17" t="s">
        <v>2291</v>
      </c>
      <c r="AL88" s="17" t="b">
        <v>0</v>
      </c>
      <c r="AM88" s="17" t="s">
        <v>2290</v>
      </c>
      <c r="AN88" s="17" t="s">
        <v>2293</v>
      </c>
      <c r="AO88" s="17" t="b">
        <v>0</v>
      </c>
      <c r="AP88" s="17" t="s">
        <v>2292</v>
      </c>
      <c r="AQ88" s="17" t="s">
        <v>2295</v>
      </c>
      <c r="AR88" s="17" t="b">
        <v>0</v>
      </c>
      <c r="AS88" s="17" t="s">
        <v>2294</v>
      </c>
      <c r="AT88" s="17" t="s">
        <v>2297</v>
      </c>
      <c r="AU88" s="17" t="b">
        <v>1</v>
      </c>
      <c r="AV88" s="17" t="s">
        <v>2296</v>
      </c>
      <c r="AW88" s="17" t="s">
        <v>589</v>
      </c>
      <c r="AX88" s="17" t="s">
        <v>2298</v>
      </c>
      <c r="AY88" s="17" t="s">
        <v>590</v>
      </c>
      <c r="AZ88" s="17" t="s">
        <v>590</v>
      </c>
      <c r="BA88" s="18" t="s">
        <v>2300</v>
      </c>
      <c r="BB88" s="18" t="s">
        <v>2299</v>
      </c>
      <c r="BC88" s="18" t="s">
        <v>2299</v>
      </c>
      <c r="BD88" s="18" t="s">
        <v>2302</v>
      </c>
      <c r="BE88" s="18" t="s">
        <v>2301</v>
      </c>
      <c r="BF88" s="18" t="s">
        <v>2301</v>
      </c>
      <c r="BG88" s="18" t="s">
        <v>2304</v>
      </c>
      <c r="BH88" s="18" t="s">
        <v>2303</v>
      </c>
    </row>
    <row r="89" spans="1:60" ht="262.5">
      <c r="A89" s="17" t="s">
        <v>2236</v>
      </c>
      <c r="B89" s="17" t="str">
        <f>VLOOKUP(A89,'Data Set'!A:C,2,FALSE)</f>
        <v>rayyan-172028135</v>
      </c>
      <c r="C89" s="17">
        <f>VLOOKUP(A89,'Data Set'!A:D,3,FALSE)</f>
        <v>0</v>
      </c>
      <c r="D89" s="17" t="s">
        <v>2237</v>
      </c>
      <c r="E89" s="17" t="s">
        <v>2238</v>
      </c>
      <c r="F89" s="17" t="s">
        <v>2239</v>
      </c>
      <c r="G89" s="17">
        <v>2023</v>
      </c>
      <c r="H89" s="18" t="s">
        <v>2241</v>
      </c>
      <c r="I89" s="18" t="s">
        <v>2240</v>
      </c>
      <c r="J89" s="18" t="s">
        <v>2240</v>
      </c>
      <c r="K89" s="18" t="s">
        <v>2242</v>
      </c>
      <c r="L89" s="18" t="s">
        <v>2244</v>
      </c>
      <c r="M89" s="18" t="s">
        <v>2243</v>
      </c>
      <c r="N89" s="18" t="s">
        <v>2243</v>
      </c>
      <c r="O89" s="18" t="s">
        <v>2246</v>
      </c>
      <c r="P89" s="18" t="s">
        <v>2245</v>
      </c>
      <c r="Q89" s="18" t="s">
        <v>2245</v>
      </c>
      <c r="R89" s="18" t="s">
        <v>140</v>
      </c>
      <c r="S89" s="18" t="s">
        <v>139</v>
      </c>
      <c r="T89" s="18" t="s">
        <v>140</v>
      </c>
      <c r="U89" s="17" t="str">
        <f>_xlfn.XLOOKUP(A89,ArticlesArchitecture[[#This Row],[Article ID]],ArticlesArchitecture[[#This Row],[Theme (final decision)]])</f>
        <v>User-centered</v>
      </c>
      <c r="V89" s="18" t="s">
        <v>2248</v>
      </c>
      <c r="W89" s="18" t="s">
        <v>2247</v>
      </c>
      <c r="X89" s="18" t="s">
        <v>2247</v>
      </c>
      <c r="Y89" s="18" t="s">
        <v>2250</v>
      </c>
      <c r="Z89" s="18" t="s">
        <v>2249</v>
      </c>
      <c r="AA89" s="18" t="s">
        <v>2249</v>
      </c>
      <c r="AB89" s="18" t="s">
        <v>2251</v>
      </c>
      <c r="AC89" s="18" t="s">
        <v>752</v>
      </c>
      <c r="AD89" s="18" t="s">
        <v>752</v>
      </c>
      <c r="AE89" s="17" t="s">
        <v>2253</v>
      </c>
      <c r="AF89" s="17" t="b">
        <v>1</v>
      </c>
      <c r="AG89" s="17" t="s">
        <v>2252</v>
      </c>
      <c r="AH89" s="17" t="s">
        <v>2255</v>
      </c>
      <c r="AI89" s="17" t="b">
        <v>1</v>
      </c>
      <c r="AJ89" s="17" t="s">
        <v>2254</v>
      </c>
      <c r="AK89" s="17" t="s">
        <v>2257</v>
      </c>
      <c r="AL89" s="17" t="b">
        <v>1</v>
      </c>
      <c r="AM89" s="17" t="s">
        <v>2256</v>
      </c>
      <c r="AN89" s="17" t="s">
        <v>2259</v>
      </c>
      <c r="AO89" s="17" t="b">
        <v>0</v>
      </c>
      <c r="AP89" s="17" t="s">
        <v>2258</v>
      </c>
      <c r="AQ89" s="17" t="s">
        <v>2260</v>
      </c>
      <c r="AR89" s="17" t="b">
        <v>0</v>
      </c>
      <c r="AS89" s="17" t="s">
        <v>78</v>
      </c>
      <c r="AT89" s="17" t="s">
        <v>2262</v>
      </c>
      <c r="AU89" s="17" t="b">
        <v>0</v>
      </c>
      <c r="AV89" s="17" t="s">
        <v>2261</v>
      </c>
      <c r="AW89" s="17" t="s">
        <v>82</v>
      </c>
      <c r="AX89" s="17" t="s">
        <v>82</v>
      </c>
      <c r="AY89" s="17" t="s">
        <v>84</v>
      </c>
      <c r="AZ89" s="17" t="s">
        <v>84</v>
      </c>
      <c r="BA89" s="18" t="s">
        <v>2264</v>
      </c>
      <c r="BB89" s="18" t="s">
        <v>2263</v>
      </c>
      <c r="BC89" s="18" t="s">
        <v>2263</v>
      </c>
      <c r="BD89" s="18" t="s">
        <v>2266</v>
      </c>
      <c r="BE89" s="18" t="s">
        <v>2265</v>
      </c>
      <c r="BF89" s="18" t="s">
        <v>2265</v>
      </c>
      <c r="BG89" s="18" t="s">
        <v>2268</v>
      </c>
      <c r="BH89" s="18" t="s">
        <v>2267</v>
      </c>
    </row>
    <row r="90" spans="1:60" ht="337.5">
      <c r="A90" s="17" t="s">
        <v>2202</v>
      </c>
      <c r="B90" s="17" t="str">
        <f>VLOOKUP(A90,'Data Set'!A:C,2,FALSE)</f>
        <v>rayyan-172028161</v>
      </c>
      <c r="C90" s="17">
        <f>VLOOKUP(A90,'Data Set'!A:D,3,FALSE)</f>
        <v>0</v>
      </c>
      <c r="D90" s="17" t="s">
        <v>2203</v>
      </c>
      <c r="E90" s="17" t="s">
        <v>2204</v>
      </c>
      <c r="F90" s="17" t="s">
        <v>2205</v>
      </c>
      <c r="G90" s="17">
        <v>2023</v>
      </c>
      <c r="H90" s="18" t="s">
        <v>2207</v>
      </c>
      <c r="I90" s="18" t="s">
        <v>2206</v>
      </c>
      <c r="J90" s="18" t="s">
        <v>2206</v>
      </c>
      <c r="K90" s="18" t="s">
        <v>2208</v>
      </c>
      <c r="L90" s="18" t="s">
        <v>2210</v>
      </c>
      <c r="M90" s="18" t="s">
        <v>2209</v>
      </c>
      <c r="N90" s="18" t="s">
        <v>2209</v>
      </c>
      <c r="O90" s="18" t="s">
        <v>2212</v>
      </c>
      <c r="P90" s="18" t="s">
        <v>2211</v>
      </c>
      <c r="Q90" s="18" t="s">
        <v>2211</v>
      </c>
      <c r="R90" s="18" t="s">
        <v>140</v>
      </c>
      <c r="S90" s="18" t="s">
        <v>139</v>
      </c>
      <c r="T90" s="18" t="s">
        <v>140</v>
      </c>
      <c r="U90" s="17" t="str">
        <f>_xlfn.XLOOKUP(A90,ArticlesArchitecture[[#This Row],[Article ID]],ArticlesArchitecture[[#This Row],[Theme (final decision)]])</f>
        <v>User-centered</v>
      </c>
      <c r="V90" s="18" t="s">
        <v>2214</v>
      </c>
      <c r="W90" s="18" t="s">
        <v>2213</v>
      </c>
      <c r="X90" s="18" t="s">
        <v>2213</v>
      </c>
      <c r="Y90" s="18" t="s">
        <v>2216</v>
      </c>
      <c r="Z90" s="18" t="s">
        <v>2215</v>
      </c>
      <c r="AA90" s="18" t="s">
        <v>2215</v>
      </c>
      <c r="AB90" s="18" t="s">
        <v>2217</v>
      </c>
      <c r="AC90" s="18" t="s">
        <v>752</v>
      </c>
      <c r="AD90" s="18" t="s">
        <v>752</v>
      </c>
      <c r="AE90" s="17" t="s">
        <v>2219</v>
      </c>
      <c r="AF90" s="17" t="b">
        <v>1</v>
      </c>
      <c r="AG90" s="17" t="s">
        <v>2218</v>
      </c>
      <c r="AH90" s="17" t="s">
        <v>2221</v>
      </c>
      <c r="AI90" s="17" t="b">
        <v>0</v>
      </c>
      <c r="AJ90" s="17" t="s">
        <v>2220</v>
      </c>
      <c r="AK90" s="17" t="s">
        <v>2223</v>
      </c>
      <c r="AL90" s="17" t="b">
        <v>1</v>
      </c>
      <c r="AM90" s="17" t="s">
        <v>2222</v>
      </c>
      <c r="AN90" s="17" t="s">
        <v>2225</v>
      </c>
      <c r="AO90" s="17" t="b">
        <v>0</v>
      </c>
      <c r="AP90" s="17" t="s">
        <v>2224</v>
      </c>
      <c r="AQ90" s="17" t="s">
        <v>2227</v>
      </c>
      <c r="AR90" s="17" t="b">
        <v>0</v>
      </c>
      <c r="AS90" s="17" t="s">
        <v>2226</v>
      </c>
      <c r="AT90" s="17" t="s">
        <v>2229</v>
      </c>
      <c r="AU90" s="17" t="b">
        <v>0</v>
      </c>
      <c r="AV90" s="17" t="s">
        <v>2228</v>
      </c>
      <c r="AW90" s="17" t="s">
        <v>82</v>
      </c>
      <c r="AX90" s="17" t="s">
        <v>82</v>
      </c>
      <c r="AY90" s="17" t="s">
        <v>420</v>
      </c>
      <c r="AZ90" s="17" t="s">
        <v>626</v>
      </c>
      <c r="BA90" s="18" t="s">
        <v>2231</v>
      </c>
      <c r="BB90" s="18" t="s">
        <v>2230</v>
      </c>
      <c r="BC90" s="18" t="s">
        <v>2230</v>
      </c>
      <c r="BD90" s="18" t="s">
        <v>2233</v>
      </c>
      <c r="BE90" s="18" t="s">
        <v>2232</v>
      </c>
      <c r="BF90" s="18" t="s">
        <v>2232</v>
      </c>
      <c r="BG90" s="18" t="s">
        <v>2235</v>
      </c>
      <c r="BH90" s="18" t="s">
        <v>2234</v>
      </c>
    </row>
    <row r="91" spans="1:60" ht="375">
      <c r="A91" s="17" t="s">
        <v>2169</v>
      </c>
      <c r="B91" s="17" t="str">
        <f>VLOOKUP(A91,'Data Set'!A:C,2,FALSE)</f>
        <v>rayyan-172028104</v>
      </c>
      <c r="C91" s="17">
        <f>VLOOKUP(A91,'Data Set'!A:D,3,FALSE)</f>
        <v>0</v>
      </c>
      <c r="D91" s="17" t="s">
        <v>2170</v>
      </c>
      <c r="E91" s="17" t="s">
        <v>2171</v>
      </c>
      <c r="F91" s="17" t="s">
        <v>2172</v>
      </c>
      <c r="G91" s="17">
        <v>2023</v>
      </c>
      <c r="H91" s="18" t="s">
        <v>2174</v>
      </c>
      <c r="I91" s="18" t="s">
        <v>2173</v>
      </c>
      <c r="J91" s="18" t="s">
        <v>2173</v>
      </c>
      <c r="K91" s="18" t="s">
        <v>2175</v>
      </c>
      <c r="L91" s="18" t="s">
        <v>2177</v>
      </c>
      <c r="M91" s="18" t="s">
        <v>2176</v>
      </c>
      <c r="N91" s="18" t="s">
        <v>2176</v>
      </c>
      <c r="O91" s="18" t="s">
        <v>2179</v>
      </c>
      <c r="P91" s="18" t="s">
        <v>2178</v>
      </c>
      <c r="Q91" s="18" t="s">
        <v>2178</v>
      </c>
      <c r="R91" s="18" t="s">
        <v>63</v>
      </c>
      <c r="S91" s="18" t="s">
        <v>139</v>
      </c>
      <c r="T91" s="18" t="s">
        <v>140</v>
      </c>
      <c r="U91" s="17" t="str">
        <f>_xlfn.XLOOKUP(A91,ArticlesArchitecture[[#This Row],[Article ID]],ArticlesArchitecture[[#This Row],[Theme (final decision)]])</f>
        <v>User-centered</v>
      </c>
      <c r="V91" s="18" t="s">
        <v>2181</v>
      </c>
      <c r="W91" s="18" t="s">
        <v>2180</v>
      </c>
      <c r="X91" s="18" t="s">
        <v>2180</v>
      </c>
      <c r="Y91" s="18" t="s">
        <v>2183</v>
      </c>
      <c r="Z91" s="18" t="s">
        <v>2182</v>
      </c>
      <c r="AA91" s="18" t="s">
        <v>2182</v>
      </c>
      <c r="AB91" s="18" t="s">
        <v>2184</v>
      </c>
      <c r="AC91" s="18" t="s">
        <v>752</v>
      </c>
      <c r="AD91" s="18" t="s">
        <v>752</v>
      </c>
      <c r="AE91" s="17" t="s">
        <v>2186</v>
      </c>
      <c r="AF91" s="17" t="b">
        <v>1</v>
      </c>
      <c r="AG91" s="17" t="s">
        <v>2185</v>
      </c>
      <c r="AH91" s="17" t="s">
        <v>2188</v>
      </c>
      <c r="AI91" s="17" t="b">
        <v>1</v>
      </c>
      <c r="AJ91" s="17" t="s">
        <v>2187</v>
      </c>
      <c r="AK91" s="17" t="s">
        <v>2190</v>
      </c>
      <c r="AL91" s="17" t="b">
        <v>1</v>
      </c>
      <c r="AM91" s="17" t="s">
        <v>2189</v>
      </c>
      <c r="AN91" s="17" t="s">
        <v>2126</v>
      </c>
      <c r="AO91" s="17" t="b">
        <v>0</v>
      </c>
      <c r="AP91" s="17" t="s">
        <v>2191</v>
      </c>
      <c r="AQ91" s="17" t="s">
        <v>2193</v>
      </c>
      <c r="AR91" s="17" t="b">
        <v>0</v>
      </c>
      <c r="AS91" s="17" t="s">
        <v>2192</v>
      </c>
      <c r="AT91" s="17" t="s">
        <v>2195</v>
      </c>
      <c r="AU91" s="17" t="b">
        <v>0</v>
      </c>
      <c r="AV91" s="17" t="s">
        <v>2194</v>
      </c>
      <c r="AW91" s="17" t="s">
        <v>119</v>
      </c>
      <c r="AX91" s="17" t="s">
        <v>82</v>
      </c>
      <c r="AY91" s="17" t="s">
        <v>83</v>
      </c>
      <c r="AZ91" s="17" t="s">
        <v>83</v>
      </c>
      <c r="BA91" s="18" t="s">
        <v>2197</v>
      </c>
      <c r="BB91" s="18" t="s">
        <v>2196</v>
      </c>
      <c r="BC91" s="18" t="s">
        <v>2196</v>
      </c>
      <c r="BD91" s="18" t="s">
        <v>2199</v>
      </c>
      <c r="BE91" s="18" t="s">
        <v>2198</v>
      </c>
      <c r="BF91" s="18" t="s">
        <v>2198</v>
      </c>
      <c r="BG91" s="18" t="s">
        <v>2201</v>
      </c>
      <c r="BH91" s="18" t="s">
        <v>2200</v>
      </c>
    </row>
    <row r="92" spans="1:60" ht="300">
      <c r="A92" s="17" t="s">
        <v>2136</v>
      </c>
      <c r="B92" s="17" t="str">
        <f>VLOOKUP(A92,'Data Set'!A:C,2,FALSE)</f>
        <v>rayyan-172027834</v>
      </c>
      <c r="C92" s="17">
        <f>VLOOKUP(A92,'Data Set'!A:D,3,FALSE)</f>
        <v>0</v>
      </c>
      <c r="D92" s="17" t="s">
        <v>2137</v>
      </c>
      <c r="E92" s="17" t="s">
        <v>2138</v>
      </c>
      <c r="F92" s="17" t="s">
        <v>2139</v>
      </c>
      <c r="G92" s="17">
        <v>2024</v>
      </c>
      <c r="H92" s="18" t="s">
        <v>2141</v>
      </c>
      <c r="I92" s="18" t="s">
        <v>2140</v>
      </c>
      <c r="J92" s="18" t="s">
        <v>2140</v>
      </c>
      <c r="K92" s="18" t="s">
        <v>2142</v>
      </c>
      <c r="L92" s="18" t="s">
        <v>2144</v>
      </c>
      <c r="M92" s="18" t="s">
        <v>2143</v>
      </c>
      <c r="N92" s="18" t="s">
        <v>2143</v>
      </c>
      <c r="O92" s="18" t="s">
        <v>2146</v>
      </c>
      <c r="P92" s="18" t="s">
        <v>2145</v>
      </c>
      <c r="Q92" s="18" t="s">
        <v>2145</v>
      </c>
      <c r="R92" s="18" t="s">
        <v>63</v>
      </c>
      <c r="S92" s="18" t="s">
        <v>209</v>
      </c>
      <c r="T92" s="18" t="s">
        <v>63</v>
      </c>
      <c r="U92" s="17" t="str">
        <f>_xlfn.XLOOKUP(A92,ArticlesArchitecture[[#This Row],[Article ID]],ArticlesArchitecture[[#This Row],[Theme (final decision)]])</f>
        <v>Server-centered</v>
      </c>
      <c r="V92" s="18" t="s">
        <v>2148</v>
      </c>
      <c r="W92" s="18" t="s">
        <v>2147</v>
      </c>
      <c r="X92" s="18" t="s">
        <v>2147</v>
      </c>
      <c r="Y92" s="18" t="s">
        <v>2150</v>
      </c>
      <c r="Z92" s="18" t="s">
        <v>2149</v>
      </c>
      <c r="AA92" s="18" t="s">
        <v>2149</v>
      </c>
      <c r="AB92" s="18" t="s">
        <v>2152</v>
      </c>
      <c r="AC92" s="18" t="s">
        <v>2151</v>
      </c>
      <c r="AD92" s="18" t="s">
        <v>2151</v>
      </c>
      <c r="AE92" s="17" t="s">
        <v>2154</v>
      </c>
      <c r="AF92" s="17" t="b">
        <v>1</v>
      </c>
      <c r="AG92" s="17" t="s">
        <v>2153</v>
      </c>
      <c r="AH92" s="17" t="s">
        <v>2156</v>
      </c>
      <c r="AI92" s="17" t="b">
        <v>1</v>
      </c>
      <c r="AJ92" s="17" t="s">
        <v>2155</v>
      </c>
      <c r="AK92" s="17" t="s">
        <v>2158</v>
      </c>
      <c r="AL92" s="17" t="b">
        <v>1</v>
      </c>
      <c r="AM92" s="17" t="s">
        <v>2157</v>
      </c>
      <c r="AN92" s="17" t="s">
        <v>2160</v>
      </c>
      <c r="AO92" s="17" t="b">
        <v>0</v>
      </c>
      <c r="AP92" s="17" t="s">
        <v>2159</v>
      </c>
      <c r="AQ92" s="17" t="s">
        <v>225</v>
      </c>
      <c r="AR92" s="17" t="b">
        <v>0</v>
      </c>
      <c r="AS92" s="17" t="s">
        <v>2161</v>
      </c>
      <c r="AT92" s="17" t="s">
        <v>2162</v>
      </c>
      <c r="AU92" s="17" t="b">
        <v>0</v>
      </c>
      <c r="AV92" s="17" t="s">
        <v>483</v>
      </c>
      <c r="AW92" s="17" t="s">
        <v>119</v>
      </c>
      <c r="AX92" s="17" t="s">
        <v>82</v>
      </c>
      <c r="AY92" s="17" t="s">
        <v>121</v>
      </c>
      <c r="AZ92" s="17" t="s">
        <v>120</v>
      </c>
      <c r="BA92" s="18" t="s">
        <v>2164</v>
      </c>
      <c r="BB92" s="18" t="s">
        <v>2163</v>
      </c>
      <c r="BC92" s="18" t="s">
        <v>2163</v>
      </c>
      <c r="BD92" s="18" t="s">
        <v>2166</v>
      </c>
      <c r="BE92" s="18" t="s">
        <v>2165</v>
      </c>
      <c r="BF92" s="18" t="s">
        <v>2165</v>
      </c>
      <c r="BG92" s="18" t="s">
        <v>2168</v>
      </c>
      <c r="BH92" s="18" t="s">
        <v>2167</v>
      </c>
    </row>
    <row r="93" spans="1:60" ht="325">
      <c r="A93" s="17" t="s">
        <v>2102</v>
      </c>
      <c r="B93" s="17" t="str">
        <f>VLOOKUP(A93,'Data Set'!A:C,2,FALSE)</f>
        <v>rayyan-172027813</v>
      </c>
      <c r="C93" s="17">
        <f>VLOOKUP(A93,'Data Set'!A:D,3,FALSE)</f>
        <v>0</v>
      </c>
      <c r="D93" s="17" t="s">
        <v>2103</v>
      </c>
      <c r="E93" s="17" t="s">
        <v>2104</v>
      </c>
      <c r="F93" s="17" t="s">
        <v>2105</v>
      </c>
      <c r="G93" s="17">
        <v>2024</v>
      </c>
      <c r="H93" s="18" t="s">
        <v>2107</v>
      </c>
      <c r="I93" s="18" t="s">
        <v>2106</v>
      </c>
      <c r="J93" s="18" t="s">
        <v>2106</v>
      </c>
      <c r="K93" s="18" t="s">
        <v>2108</v>
      </c>
      <c r="L93" s="18" t="s">
        <v>2110</v>
      </c>
      <c r="M93" s="18" t="s">
        <v>2109</v>
      </c>
      <c r="N93" s="18" t="s">
        <v>2109</v>
      </c>
      <c r="O93" s="18" t="s">
        <v>2112</v>
      </c>
      <c r="P93" s="18" t="s">
        <v>2111</v>
      </c>
      <c r="Q93" s="18" t="s">
        <v>2111</v>
      </c>
      <c r="R93" s="18" t="s">
        <v>63</v>
      </c>
      <c r="S93" s="18" t="s">
        <v>209</v>
      </c>
      <c r="T93" s="18" t="s">
        <v>63</v>
      </c>
      <c r="U93" s="17" t="str">
        <f>_xlfn.XLOOKUP(A93,ArticlesArchitecture[[#This Row],[Article ID]],ArticlesArchitecture[[#This Row],[Theme (final decision)]])</f>
        <v>Server-centered</v>
      </c>
      <c r="V93" s="18" t="s">
        <v>2114</v>
      </c>
      <c r="W93" s="18" t="s">
        <v>2113</v>
      </c>
      <c r="X93" s="18" t="s">
        <v>2113</v>
      </c>
      <c r="Y93" s="18" t="s">
        <v>2116</v>
      </c>
      <c r="Z93" s="18" t="s">
        <v>2115</v>
      </c>
      <c r="AA93" s="18" t="s">
        <v>2115</v>
      </c>
      <c r="AB93" s="18" t="s">
        <v>2118</v>
      </c>
      <c r="AC93" s="18" t="s">
        <v>2117</v>
      </c>
      <c r="AD93" s="18" t="s">
        <v>2117</v>
      </c>
      <c r="AE93" s="17" t="s">
        <v>2120</v>
      </c>
      <c r="AF93" s="17" t="b">
        <v>1</v>
      </c>
      <c r="AG93" s="17" t="s">
        <v>2119</v>
      </c>
      <c r="AH93" s="17" t="s">
        <v>2122</v>
      </c>
      <c r="AI93" s="17" t="b">
        <v>1</v>
      </c>
      <c r="AJ93" s="17" t="s">
        <v>2121</v>
      </c>
      <c r="AK93" s="17" t="s">
        <v>2124</v>
      </c>
      <c r="AL93" s="17" t="b">
        <v>1</v>
      </c>
      <c r="AM93" s="17" t="s">
        <v>2123</v>
      </c>
      <c r="AN93" s="17" t="s">
        <v>2126</v>
      </c>
      <c r="AO93" s="17" t="b">
        <v>0</v>
      </c>
      <c r="AP93" s="17" t="s">
        <v>2125</v>
      </c>
      <c r="AQ93" s="17" t="s">
        <v>2128</v>
      </c>
      <c r="AR93" s="17" t="b">
        <v>0</v>
      </c>
      <c r="AS93" s="17" t="s">
        <v>2127</v>
      </c>
      <c r="AT93" s="17" t="s">
        <v>2129</v>
      </c>
      <c r="AU93" s="17" t="b">
        <v>0</v>
      </c>
      <c r="AV93" s="17" t="s">
        <v>1276</v>
      </c>
      <c r="AW93" s="17" t="s">
        <v>82</v>
      </c>
      <c r="AX93" s="17" t="s">
        <v>82</v>
      </c>
      <c r="AY93" s="17" t="s">
        <v>121</v>
      </c>
      <c r="AZ93" s="17" t="s">
        <v>83</v>
      </c>
      <c r="BA93" s="18" t="s">
        <v>2131</v>
      </c>
      <c r="BB93" s="18" t="s">
        <v>2130</v>
      </c>
      <c r="BC93" s="18" t="s">
        <v>2130</v>
      </c>
      <c r="BD93" s="18" t="s">
        <v>2133</v>
      </c>
      <c r="BE93" s="18" t="s">
        <v>2132</v>
      </c>
      <c r="BF93" s="18" t="s">
        <v>2132</v>
      </c>
      <c r="BG93" s="18" t="s">
        <v>2135</v>
      </c>
      <c r="BH93" s="18" t="s">
        <v>2134</v>
      </c>
    </row>
    <row r="94" spans="1:60" ht="375">
      <c r="A94" s="17" t="s">
        <v>2069</v>
      </c>
      <c r="B94" s="17" t="str">
        <f>VLOOKUP(A94,'Data Set'!A:C,2,FALSE)</f>
        <v>rayyan-172027818</v>
      </c>
      <c r="C94" s="17">
        <f>VLOOKUP(A94,'Data Set'!A:D,3,FALSE)</f>
        <v>0</v>
      </c>
      <c r="D94" s="17" t="s">
        <v>2070</v>
      </c>
      <c r="E94" s="17" t="s">
        <v>2071</v>
      </c>
      <c r="F94" s="17" t="s">
        <v>2072</v>
      </c>
      <c r="G94" s="17">
        <v>2024</v>
      </c>
      <c r="H94" s="18" t="s">
        <v>2074</v>
      </c>
      <c r="I94" s="18" t="s">
        <v>2073</v>
      </c>
      <c r="J94" s="18" t="s">
        <v>2073</v>
      </c>
      <c r="K94" s="18" t="s">
        <v>2075</v>
      </c>
      <c r="L94" s="18" t="s">
        <v>2077</v>
      </c>
      <c r="M94" s="18" t="s">
        <v>2076</v>
      </c>
      <c r="N94" s="18" t="s">
        <v>2076</v>
      </c>
      <c r="O94" s="18" t="s">
        <v>2079</v>
      </c>
      <c r="P94" s="18" t="s">
        <v>2078</v>
      </c>
      <c r="Q94" s="18" t="s">
        <v>2078</v>
      </c>
      <c r="R94" s="18" t="s">
        <v>209</v>
      </c>
      <c r="S94" s="18" t="s">
        <v>62</v>
      </c>
      <c r="T94" s="18" t="s">
        <v>63</v>
      </c>
      <c r="U94" s="17" t="str">
        <f>_xlfn.XLOOKUP(A94,ArticlesArchitecture[[#This Row],[Article ID]],ArticlesArchitecture[[#This Row],[Theme (final decision)]])</f>
        <v>Server-centered</v>
      </c>
      <c r="V94" s="18" t="s">
        <v>2081</v>
      </c>
      <c r="W94" s="18" t="s">
        <v>2080</v>
      </c>
      <c r="X94" s="18" t="s">
        <v>2080</v>
      </c>
      <c r="Y94" s="18" t="s">
        <v>2083</v>
      </c>
      <c r="Z94" s="18" t="s">
        <v>2082</v>
      </c>
      <c r="AA94" s="18" t="s">
        <v>2082</v>
      </c>
      <c r="AB94" s="18" t="s">
        <v>2085</v>
      </c>
      <c r="AC94" s="18" t="s">
        <v>2084</v>
      </c>
      <c r="AD94" s="18" t="s">
        <v>2084</v>
      </c>
      <c r="AE94" s="17" t="s">
        <v>2087</v>
      </c>
      <c r="AF94" s="17" t="b">
        <v>1</v>
      </c>
      <c r="AG94" s="17" t="s">
        <v>2086</v>
      </c>
      <c r="AH94" s="17" t="s">
        <v>2089</v>
      </c>
      <c r="AI94" s="17" t="b">
        <v>1</v>
      </c>
      <c r="AJ94" s="17" t="s">
        <v>2088</v>
      </c>
      <c r="AK94" s="17" t="s">
        <v>2091</v>
      </c>
      <c r="AL94" s="17" t="b">
        <v>1</v>
      </c>
      <c r="AM94" s="17" t="s">
        <v>2090</v>
      </c>
      <c r="AN94" s="17" t="s">
        <v>311</v>
      </c>
      <c r="AO94" s="17" t="b">
        <v>0</v>
      </c>
      <c r="AP94" s="17" t="s">
        <v>2092</v>
      </c>
      <c r="AQ94" s="17" t="s">
        <v>2093</v>
      </c>
      <c r="AR94" s="17" t="b">
        <v>0</v>
      </c>
      <c r="AS94" s="17" t="s">
        <v>224</v>
      </c>
      <c r="AT94" s="17" t="s">
        <v>2095</v>
      </c>
      <c r="AU94" s="17" t="b">
        <v>0</v>
      </c>
      <c r="AV94" s="17" t="s">
        <v>2094</v>
      </c>
      <c r="AW94" s="17" t="s">
        <v>82</v>
      </c>
      <c r="AX94" s="17" t="s">
        <v>82</v>
      </c>
      <c r="AY94" s="17" t="s">
        <v>84</v>
      </c>
      <c r="AZ94" s="17" t="s">
        <v>83</v>
      </c>
      <c r="BA94" s="18" t="s">
        <v>2097</v>
      </c>
      <c r="BB94" s="18" t="s">
        <v>2096</v>
      </c>
      <c r="BC94" s="18" t="s">
        <v>2096</v>
      </c>
      <c r="BD94" s="18" t="s">
        <v>2099</v>
      </c>
      <c r="BE94" s="18" t="s">
        <v>2098</v>
      </c>
      <c r="BF94" s="18" t="s">
        <v>2098</v>
      </c>
      <c r="BG94" s="18" t="s">
        <v>2101</v>
      </c>
      <c r="BH94" s="18" t="s">
        <v>2100</v>
      </c>
    </row>
    <row r="95" spans="1:60" ht="337.5">
      <c r="A95" s="17" t="s">
        <v>2040</v>
      </c>
      <c r="B95" s="17" t="str">
        <f>VLOOKUP(A95,'Data Set'!A:C,2,FALSE)</f>
        <v>rayyan-218687107</v>
      </c>
      <c r="C95" s="17" t="str">
        <f>VLOOKUP(A95,'Data Set'!A:D,3,FALSE)</f>
        <v>Backward.1</v>
      </c>
      <c r="D95" s="17" t="s">
        <v>2041</v>
      </c>
      <c r="E95" s="17" t="s">
        <v>2042</v>
      </c>
      <c r="F95" s="17" t="s">
        <v>2043</v>
      </c>
      <c r="G95" s="17">
        <v>2024</v>
      </c>
      <c r="H95" s="18" t="s">
        <v>2045</v>
      </c>
      <c r="I95" s="18" t="s">
        <v>2044</v>
      </c>
      <c r="J95" s="18" t="s">
        <v>2044</v>
      </c>
      <c r="K95" s="18" t="s">
        <v>2046</v>
      </c>
      <c r="L95" s="18" t="s">
        <v>2048</v>
      </c>
      <c r="M95" s="18" t="s">
        <v>2047</v>
      </c>
      <c r="N95" s="18" t="s">
        <v>2047</v>
      </c>
      <c r="O95" s="18" t="s">
        <v>2050</v>
      </c>
      <c r="P95" s="18" t="s">
        <v>2049</v>
      </c>
      <c r="Q95" s="18" t="s">
        <v>2049</v>
      </c>
      <c r="R95" s="18" t="s">
        <v>63</v>
      </c>
      <c r="S95" s="18" t="s">
        <v>62</v>
      </c>
      <c r="T95" s="18" t="s">
        <v>63</v>
      </c>
      <c r="U95" s="17" t="str">
        <f>_xlfn.XLOOKUP(A95,ArticlesArchitecture[[#This Row],[Article ID]],ArticlesArchitecture[[#This Row],[Theme (final decision)]])</f>
        <v>Server-centered</v>
      </c>
      <c r="V95" s="18" t="s">
        <v>2052</v>
      </c>
      <c r="W95" s="18" t="s">
        <v>2051</v>
      </c>
      <c r="X95" s="18" t="s">
        <v>2051</v>
      </c>
      <c r="Y95" s="18" t="s">
        <v>2054</v>
      </c>
      <c r="Z95" s="18" t="s">
        <v>2053</v>
      </c>
      <c r="AA95" s="18" t="s">
        <v>2053</v>
      </c>
      <c r="AB95" s="18" t="s">
        <v>2056</v>
      </c>
      <c r="AC95" s="18" t="s">
        <v>2055</v>
      </c>
      <c r="AD95" s="18" t="s">
        <v>2055</v>
      </c>
      <c r="AE95" s="17" t="s">
        <v>2058</v>
      </c>
      <c r="AF95" s="17" t="b">
        <v>1</v>
      </c>
      <c r="AG95" s="17" t="s">
        <v>2057</v>
      </c>
      <c r="AH95" s="17" t="s">
        <v>2060</v>
      </c>
      <c r="AI95" s="17" t="b">
        <v>1</v>
      </c>
      <c r="AJ95" s="17" t="s">
        <v>2059</v>
      </c>
      <c r="AK95" s="17" t="s">
        <v>2062</v>
      </c>
      <c r="AL95" s="17" t="b">
        <v>1</v>
      </c>
      <c r="AM95" s="17" t="s">
        <v>2061</v>
      </c>
      <c r="AN95" s="17" t="s">
        <v>1765</v>
      </c>
      <c r="AO95" s="17" t="b">
        <v>0</v>
      </c>
      <c r="AP95" s="17" t="s">
        <v>2063</v>
      </c>
      <c r="AQ95" s="17" t="s">
        <v>1766</v>
      </c>
      <c r="AR95" s="17" t="b">
        <v>0</v>
      </c>
      <c r="AS95" s="17" t="s">
        <v>115</v>
      </c>
      <c r="AT95" s="17" t="s">
        <v>1768</v>
      </c>
      <c r="AU95" s="17" t="b">
        <v>0</v>
      </c>
      <c r="AV95" s="17" t="s">
        <v>1276</v>
      </c>
      <c r="AW95" s="17" t="s">
        <v>82</v>
      </c>
      <c r="AX95" s="17" t="s">
        <v>82</v>
      </c>
      <c r="AY95" s="17" t="s">
        <v>121</v>
      </c>
      <c r="AZ95" s="17" t="s">
        <v>83</v>
      </c>
      <c r="BA95" s="18" t="s">
        <v>2065</v>
      </c>
      <c r="BB95" s="18" t="s">
        <v>2064</v>
      </c>
      <c r="BC95" s="18" t="s">
        <v>2064</v>
      </c>
      <c r="BD95" s="18" t="s">
        <v>1772</v>
      </c>
      <c r="BE95" s="18" t="s">
        <v>2066</v>
      </c>
      <c r="BF95" s="18" t="s">
        <v>2066</v>
      </c>
      <c r="BG95" s="18" t="s">
        <v>2068</v>
      </c>
      <c r="BH95" s="18" t="s">
        <v>2067</v>
      </c>
    </row>
    <row r="96" spans="1:60" ht="350">
      <c r="A96" s="17" t="s">
        <v>2008</v>
      </c>
      <c r="B96" s="17" t="str">
        <f>VLOOKUP(A96,'Data Set'!A:C,2,FALSE)</f>
        <v>rayyan-172027824</v>
      </c>
      <c r="C96" s="17">
        <f>VLOOKUP(A96,'Data Set'!A:D,3,FALSE)</f>
        <v>0</v>
      </c>
      <c r="D96" s="17" t="s">
        <v>2009</v>
      </c>
      <c r="E96" s="17" t="s">
        <v>2010</v>
      </c>
      <c r="F96" s="17" t="s">
        <v>2011</v>
      </c>
      <c r="G96" s="17">
        <v>2024</v>
      </c>
      <c r="H96" s="18" t="s">
        <v>2013</v>
      </c>
      <c r="I96" s="18" t="s">
        <v>2012</v>
      </c>
      <c r="J96" s="18" t="s">
        <v>2012</v>
      </c>
      <c r="K96" s="18" t="s">
        <v>2014</v>
      </c>
      <c r="L96" s="18" t="s">
        <v>2016</v>
      </c>
      <c r="M96" s="18" t="s">
        <v>2015</v>
      </c>
      <c r="N96" s="18" t="s">
        <v>2015</v>
      </c>
      <c r="O96" s="18" t="s">
        <v>2018</v>
      </c>
      <c r="P96" s="18" t="s">
        <v>2017</v>
      </c>
      <c r="Q96" s="18" t="s">
        <v>2017</v>
      </c>
      <c r="R96" s="18" t="s">
        <v>63</v>
      </c>
      <c r="S96" s="18" t="s">
        <v>209</v>
      </c>
      <c r="T96" s="18" t="s">
        <v>63</v>
      </c>
      <c r="U96" s="17" t="str">
        <f>_xlfn.XLOOKUP(A96,ArticlesArchitecture[[#This Row],[Article ID]],ArticlesArchitecture[[#This Row],[Theme (final decision)]])</f>
        <v>Server-centered</v>
      </c>
      <c r="V96" s="18" t="s">
        <v>2020</v>
      </c>
      <c r="W96" s="18" t="s">
        <v>2019</v>
      </c>
      <c r="X96" s="18" t="s">
        <v>2019</v>
      </c>
      <c r="Y96" s="18" t="s">
        <v>2022</v>
      </c>
      <c r="Z96" s="18" t="s">
        <v>2021</v>
      </c>
      <c r="AA96" s="18" t="s">
        <v>2021</v>
      </c>
      <c r="AB96" s="18" t="s">
        <v>2024</v>
      </c>
      <c r="AC96" s="18" t="s">
        <v>2023</v>
      </c>
      <c r="AD96" s="18" t="s">
        <v>2023</v>
      </c>
      <c r="AE96" s="17" t="s">
        <v>2026</v>
      </c>
      <c r="AF96" s="17" t="b">
        <v>1</v>
      </c>
      <c r="AG96" s="17" t="s">
        <v>2025</v>
      </c>
      <c r="AH96" s="17" t="s">
        <v>2028</v>
      </c>
      <c r="AI96" s="17" t="b">
        <v>1</v>
      </c>
      <c r="AJ96" s="17" t="s">
        <v>2027</v>
      </c>
      <c r="AK96" s="17" t="s">
        <v>2030</v>
      </c>
      <c r="AL96" s="17" t="b">
        <v>1</v>
      </c>
      <c r="AM96" s="17" t="s">
        <v>2029</v>
      </c>
      <c r="AN96" s="17" t="s">
        <v>311</v>
      </c>
      <c r="AO96" s="17" t="b">
        <v>0</v>
      </c>
      <c r="AP96" s="17" t="s">
        <v>2031</v>
      </c>
      <c r="AQ96" s="17" t="s">
        <v>383</v>
      </c>
      <c r="AR96" s="17" t="b">
        <v>0</v>
      </c>
      <c r="AS96" s="17" t="s">
        <v>155</v>
      </c>
      <c r="AT96" s="17" t="s">
        <v>2033</v>
      </c>
      <c r="AU96" s="17" t="b">
        <v>0</v>
      </c>
      <c r="AV96" s="17" t="s">
        <v>2032</v>
      </c>
      <c r="AW96" s="17" t="s">
        <v>82</v>
      </c>
      <c r="AX96" s="17" t="s">
        <v>82</v>
      </c>
      <c r="AY96" s="17" t="s">
        <v>84</v>
      </c>
      <c r="AZ96" s="17" t="s">
        <v>83</v>
      </c>
      <c r="BA96" s="18" t="s">
        <v>2035</v>
      </c>
      <c r="BB96" s="18" t="s">
        <v>2034</v>
      </c>
      <c r="BC96" s="18" t="s">
        <v>2034</v>
      </c>
      <c r="BD96" s="18" t="s">
        <v>2037</v>
      </c>
      <c r="BE96" s="18" t="s">
        <v>2036</v>
      </c>
      <c r="BF96" s="18" t="s">
        <v>2036</v>
      </c>
      <c r="BG96" s="18" t="s">
        <v>2039</v>
      </c>
      <c r="BH96" s="18" t="s">
        <v>2038</v>
      </c>
    </row>
    <row r="97" spans="1:60" ht="350">
      <c r="A97" s="17" t="s">
        <v>1973</v>
      </c>
      <c r="B97" s="17" t="str">
        <f>VLOOKUP(A97,'Data Set'!A:C,2,FALSE)</f>
        <v>rayyan-172027819</v>
      </c>
      <c r="C97" s="17">
        <f>VLOOKUP(A97,'Data Set'!A:D,3,FALSE)</f>
        <v>0</v>
      </c>
      <c r="D97" s="17" t="s">
        <v>1974</v>
      </c>
      <c r="E97" s="17" t="s">
        <v>1975</v>
      </c>
      <c r="F97" s="17" t="s">
        <v>1976</v>
      </c>
      <c r="G97" s="17">
        <v>2024</v>
      </c>
      <c r="H97" s="18" t="s">
        <v>1978</v>
      </c>
      <c r="I97" s="18" t="s">
        <v>1977</v>
      </c>
      <c r="J97" s="18" t="s">
        <v>1977</v>
      </c>
      <c r="K97" s="18" t="s">
        <v>1979</v>
      </c>
      <c r="L97" s="18" t="s">
        <v>1981</v>
      </c>
      <c r="M97" s="18" t="s">
        <v>1980</v>
      </c>
      <c r="N97" s="18" t="s">
        <v>1980</v>
      </c>
      <c r="O97" s="18" t="s">
        <v>1983</v>
      </c>
      <c r="P97" s="18" t="s">
        <v>1982</v>
      </c>
      <c r="Q97" s="18" t="s">
        <v>1982</v>
      </c>
      <c r="R97" s="18" t="s">
        <v>209</v>
      </c>
      <c r="S97" s="18" t="s">
        <v>62</v>
      </c>
      <c r="T97" s="18" t="s">
        <v>63</v>
      </c>
      <c r="U97" s="17" t="str">
        <f>_xlfn.XLOOKUP(A97,ArticlesArchitecture[[#This Row],[Article ID]],ArticlesArchitecture[[#This Row],[Theme (final decision)]])</f>
        <v>Server-centered</v>
      </c>
      <c r="V97" s="18" t="s">
        <v>1985</v>
      </c>
      <c r="W97" s="18" t="s">
        <v>1984</v>
      </c>
      <c r="X97" s="18" t="s">
        <v>1984</v>
      </c>
      <c r="Y97" s="18" t="s">
        <v>1987</v>
      </c>
      <c r="Z97" s="18" t="s">
        <v>1986</v>
      </c>
      <c r="AA97" s="18" t="s">
        <v>1986</v>
      </c>
      <c r="AB97" s="18" t="s">
        <v>1989</v>
      </c>
      <c r="AC97" s="18" t="s">
        <v>1988</v>
      </c>
      <c r="AD97" s="18" t="s">
        <v>1988</v>
      </c>
      <c r="AE97" s="17" t="s">
        <v>1991</v>
      </c>
      <c r="AF97" s="17" t="b">
        <v>1</v>
      </c>
      <c r="AG97" s="17" t="s">
        <v>1990</v>
      </c>
      <c r="AH97" s="17" t="s">
        <v>1993</v>
      </c>
      <c r="AI97" s="17" t="b">
        <v>1</v>
      </c>
      <c r="AJ97" s="17" t="s">
        <v>1992</v>
      </c>
      <c r="AK97" s="17" t="s">
        <v>1995</v>
      </c>
      <c r="AL97" s="17" t="b">
        <v>1</v>
      </c>
      <c r="AM97" s="17" t="s">
        <v>1994</v>
      </c>
      <c r="AN97" s="17" t="s">
        <v>1997</v>
      </c>
      <c r="AO97" s="17" t="b">
        <v>0</v>
      </c>
      <c r="AP97" s="17" t="s">
        <v>1996</v>
      </c>
      <c r="AQ97" s="17" t="s">
        <v>1999</v>
      </c>
      <c r="AR97" s="17" t="b">
        <v>0</v>
      </c>
      <c r="AS97" s="17" t="s">
        <v>1998</v>
      </c>
      <c r="AT97" s="17" t="s">
        <v>2001</v>
      </c>
      <c r="AU97" s="17" t="b">
        <v>0</v>
      </c>
      <c r="AV97" s="17" t="s">
        <v>2000</v>
      </c>
      <c r="AW97" s="17" t="s">
        <v>82</v>
      </c>
      <c r="AX97" s="17" t="s">
        <v>82</v>
      </c>
      <c r="AY97" s="17" t="s">
        <v>84</v>
      </c>
      <c r="AZ97" s="17" t="s">
        <v>120</v>
      </c>
      <c r="BA97" s="18" t="s">
        <v>2003</v>
      </c>
      <c r="BB97" s="18" t="s">
        <v>2002</v>
      </c>
      <c r="BC97" s="18" t="s">
        <v>2002</v>
      </c>
      <c r="BD97" s="18" t="s">
        <v>2005</v>
      </c>
      <c r="BE97" s="18" t="s">
        <v>2004</v>
      </c>
      <c r="BF97" s="18" t="s">
        <v>2004</v>
      </c>
      <c r="BG97" s="18" t="s">
        <v>2007</v>
      </c>
      <c r="BH97" s="18" t="s">
        <v>2006</v>
      </c>
    </row>
    <row r="98" spans="1:60" ht="287.5">
      <c r="A98" s="17" t="s">
        <v>1942</v>
      </c>
      <c r="B98" s="17" t="str">
        <f>VLOOKUP(A98,'Data Set'!A:C,2,FALSE)</f>
        <v>rayyan-218685318</v>
      </c>
      <c r="C98" s="17" t="str">
        <f>VLOOKUP(A98,'Data Set'!A:D,3,FALSE)</f>
        <v>Forward.1</v>
      </c>
      <c r="D98" s="17" t="s">
        <v>1943</v>
      </c>
      <c r="E98" s="17" t="s">
        <v>1944</v>
      </c>
      <c r="F98" s="17" t="s">
        <v>1945</v>
      </c>
      <c r="G98" s="17">
        <v>2024</v>
      </c>
      <c r="H98" s="18" t="s">
        <v>1947</v>
      </c>
      <c r="I98" s="18" t="s">
        <v>1946</v>
      </c>
      <c r="J98" s="18" t="s">
        <v>1946</v>
      </c>
      <c r="K98" s="18" t="s">
        <v>1948</v>
      </c>
      <c r="L98" s="18" t="s">
        <v>1950</v>
      </c>
      <c r="M98" s="18" t="s">
        <v>1949</v>
      </c>
      <c r="N98" s="18" t="s">
        <v>1949</v>
      </c>
      <c r="O98" s="18" t="s">
        <v>1952</v>
      </c>
      <c r="P98" s="18" t="s">
        <v>1951</v>
      </c>
      <c r="Q98" s="18" t="s">
        <v>1951</v>
      </c>
      <c r="R98" s="18" t="s">
        <v>140</v>
      </c>
      <c r="S98" s="18" t="s">
        <v>209</v>
      </c>
      <c r="T98" s="18" t="s">
        <v>63</v>
      </c>
      <c r="U98" s="17" t="str">
        <f>_xlfn.XLOOKUP(A98,ArticlesArchitecture[[#This Row],[Article ID]],ArticlesArchitecture[[#This Row],[Theme (final decision)]])</f>
        <v>User-centered</v>
      </c>
      <c r="V98" s="18" t="s">
        <v>1954</v>
      </c>
      <c r="W98" s="18" t="s">
        <v>1953</v>
      </c>
      <c r="X98" s="18" t="s">
        <v>1953</v>
      </c>
      <c r="Y98" s="18" t="s">
        <v>1956</v>
      </c>
      <c r="Z98" s="18" t="s">
        <v>1955</v>
      </c>
      <c r="AA98" s="18" t="s">
        <v>1955</v>
      </c>
      <c r="AB98" s="18" t="s">
        <v>1958</v>
      </c>
      <c r="AC98" s="18" t="s">
        <v>1957</v>
      </c>
      <c r="AD98" s="18" t="s">
        <v>1957</v>
      </c>
      <c r="AE98" s="17" t="s">
        <v>1960</v>
      </c>
      <c r="AF98" s="17" t="b">
        <v>1</v>
      </c>
      <c r="AG98" s="17" t="s">
        <v>1959</v>
      </c>
      <c r="AH98" s="17" t="s">
        <v>1962</v>
      </c>
      <c r="AI98" s="17" t="b">
        <v>1</v>
      </c>
      <c r="AJ98" s="17" t="s">
        <v>1961</v>
      </c>
      <c r="AK98" s="17" t="s">
        <v>1964</v>
      </c>
      <c r="AL98" s="17" t="b">
        <v>1</v>
      </c>
      <c r="AM98" s="17" t="s">
        <v>1963</v>
      </c>
      <c r="AN98" s="17" t="s">
        <v>188</v>
      </c>
      <c r="AO98" s="17" t="b">
        <v>0</v>
      </c>
      <c r="AP98" s="17" t="s">
        <v>1965</v>
      </c>
      <c r="AQ98" s="17" t="s">
        <v>189</v>
      </c>
      <c r="AR98" s="17" t="b">
        <v>0</v>
      </c>
      <c r="AS98" s="17" t="s">
        <v>155</v>
      </c>
      <c r="AT98" s="17" t="s">
        <v>191</v>
      </c>
      <c r="AU98" s="17" t="b">
        <v>0</v>
      </c>
      <c r="AV98" s="17" t="s">
        <v>1966</v>
      </c>
      <c r="AW98" s="17" t="s">
        <v>82</v>
      </c>
      <c r="AX98" s="17" t="s">
        <v>82</v>
      </c>
      <c r="AY98" s="17" t="s">
        <v>121</v>
      </c>
      <c r="AZ98" s="17" t="s">
        <v>120</v>
      </c>
      <c r="BA98" s="18" t="s">
        <v>1968</v>
      </c>
      <c r="BB98" s="18" t="s">
        <v>1967</v>
      </c>
      <c r="BC98" s="18" t="s">
        <v>1967</v>
      </c>
      <c r="BD98" s="18" t="s">
        <v>1970</v>
      </c>
      <c r="BE98" s="18" t="s">
        <v>1969</v>
      </c>
      <c r="BF98" s="18" t="s">
        <v>1969</v>
      </c>
      <c r="BG98" s="18" t="s">
        <v>1972</v>
      </c>
      <c r="BH98" s="18" t="s">
        <v>1971</v>
      </c>
    </row>
    <row r="99" spans="1:60" ht="300">
      <c r="A99" s="17" t="s">
        <v>1912</v>
      </c>
      <c r="B99" s="17" t="str">
        <f>VLOOKUP(A99,'Data Set'!A:C,2,FALSE)</f>
        <v>rayyan-218685264</v>
      </c>
      <c r="C99" s="17" t="str">
        <f>VLOOKUP(A99,'Data Set'!A:D,3,FALSE)</f>
        <v>Forward.1</v>
      </c>
      <c r="D99" s="17" t="s">
        <v>1913</v>
      </c>
      <c r="E99" s="17" t="s">
        <v>1914</v>
      </c>
      <c r="F99" s="17" t="s">
        <v>1915</v>
      </c>
      <c r="G99" s="17">
        <v>2024</v>
      </c>
      <c r="H99" s="18" t="s">
        <v>1917</v>
      </c>
      <c r="I99" s="18" t="s">
        <v>1916</v>
      </c>
      <c r="J99" s="18" t="s">
        <v>1916</v>
      </c>
      <c r="K99" s="18" t="s">
        <v>1918</v>
      </c>
      <c r="L99" s="18" t="s">
        <v>1920</v>
      </c>
      <c r="M99" s="18" t="s">
        <v>1919</v>
      </c>
      <c r="N99" s="18" t="s">
        <v>1919</v>
      </c>
      <c r="O99" s="18" t="s">
        <v>1922</v>
      </c>
      <c r="P99" s="18" t="s">
        <v>1921</v>
      </c>
      <c r="Q99" s="18" t="s">
        <v>1921</v>
      </c>
      <c r="R99" s="18" t="s">
        <v>140</v>
      </c>
      <c r="S99" s="18" t="s">
        <v>139</v>
      </c>
      <c r="T99" s="18" t="s">
        <v>140</v>
      </c>
      <c r="U99" s="17" t="str">
        <f>_xlfn.XLOOKUP(A99,ArticlesArchitecture[[#This Row],[Article ID]],ArticlesArchitecture[[#This Row],[Theme (final decision)]])</f>
        <v>User-centered</v>
      </c>
      <c r="V99" s="18" t="s">
        <v>1924</v>
      </c>
      <c r="W99" s="18" t="s">
        <v>1923</v>
      </c>
      <c r="X99" s="18" t="s">
        <v>1923</v>
      </c>
      <c r="Y99" s="18" t="s">
        <v>1926</v>
      </c>
      <c r="Z99" s="18" t="s">
        <v>1925</v>
      </c>
      <c r="AA99" s="18" t="s">
        <v>1925</v>
      </c>
      <c r="AB99" s="18" t="s">
        <v>1928</v>
      </c>
      <c r="AC99" s="18" t="s">
        <v>1927</v>
      </c>
      <c r="AD99" s="18" t="s">
        <v>1927</v>
      </c>
      <c r="AE99" s="17" t="s">
        <v>1930</v>
      </c>
      <c r="AF99" s="17" t="b">
        <v>1</v>
      </c>
      <c r="AG99" s="17" t="s">
        <v>1929</v>
      </c>
      <c r="AH99" s="17" t="s">
        <v>1932</v>
      </c>
      <c r="AI99" s="17" t="b">
        <v>1</v>
      </c>
      <c r="AJ99" s="17" t="s">
        <v>1931</v>
      </c>
      <c r="AK99" s="17" t="s">
        <v>1934</v>
      </c>
      <c r="AL99" s="17" t="b">
        <v>1</v>
      </c>
      <c r="AM99" s="17" t="s">
        <v>1933</v>
      </c>
      <c r="AN99" s="17" t="s">
        <v>450</v>
      </c>
      <c r="AO99" s="17" t="b">
        <v>0</v>
      </c>
      <c r="AP99" s="17" t="s">
        <v>1935</v>
      </c>
      <c r="AQ99" s="17" t="s">
        <v>383</v>
      </c>
      <c r="AR99" s="17" t="b">
        <v>0</v>
      </c>
      <c r="AS99" s="17" t="s">
        <v>346</v>
      </c>
      <c r="AT99" s="17" t="s">
        <v>385</v>
      </c>
      <c r="AU99" s="17" t="b">
        <v>0</v>
      </c>
      <c r="AV99" s="17" t="s">
        <v>1276</v>
      </c>
      <c r="AW99" s="17" t="s">
        <v>119</v>
      </c>
      <c r="AX99" s="17" t="s">
        <v>82</v>
      </c>
      <c r="AY99" s="17" t="s">
        <v>121</v>
      </c>
      <c r="AZ99" s="17" t="s">
        <v>83</v>
      </c>
      <c r="BA99" s="18" t="s">
        <v>1937</v>
      </c>
      <c r="BB99" s="18" t="s">
        <v>1936</v>
      </c>
      <c r="BC99" s="18" t="s">
        <v>1936</v>
      </c>
      <c r="BD99" s="18" t="s">
        <v>1939</v>
      </c>
      <c r="BE99" s="18" t="s">
        <v>1938</v>
      </c>
      <c r="BF99" s="18" t="s">
        <v>1938</v>
      </c>
      <c r="BG99" s="18" t="s">
        <v>1941</v>
      </c>
      <c r="BH99" s="18" t="s">
        <v>1940</v>
      </c>
    </row>
    <row r="100" spans="1:60" ht="287.5">
      <c r="A100" s="17" t="s">
        <v>1878</v>
      </c>
      <c r="B100" s="17" t="str">
        <f>VLOOKUP(A100,'Data Set'!A:C,2,FALSE)</f>
        <v>rayyan-172027888</v>
      </c>
      <c r="C100" s="17">
        <f>VLOOKUP(A100,'Data Set'!A:D,3,FALSE)</f>
        <v>0</v>
      </c>
      <c r="D100" s="17" t="s">
        <v>1879</v>
      </c>
      <c r="E100" s="17" t="s">
        <v>1880</v>
      </c>
      <c r="F100" s="17" t="s">
        <v>1881</v>
      </c>
      <c r="G100" s="17">
        <v>2024</v>
      </c>
      <c r="H100" s="18" t="s">
        <v>1883</v>
      </c>
      <c r="I100" s="18" t="s">
        <v>1882</v>
      </c>
      <c r="J100" s="18" t="s">
        <v>1882</v>
      </c>
      <c r="K100" s="18" t="s">
        <v>1884</v>
      </c>
      <c r="L100" s="18" t="s">
        <v>1886</v>
      </c>
      <c r="M100" s="18" t="s">
        <v>1885</v>
      </c>
      <c r="N100" s="18" t="s">
        <v>1885</v>
      </c>
      <c r="O100" s="18" t="s">
        <v>1888</v>
      </c>
      <c r="P100" s="18" t="s">
        <v>1887</v>
      </c>
      <c r="Q100" s="18" t="s">
        <v>1887</v>
      </c>
      <c r="R100" s="18" t="s">
        <v>63</v>
      </c>
      <c r="S100" s="18" t="s">
        <v>62</v>
      </c>
      <c r="T100" s="18" t="s">
        <v>63</v>
      </c>
      <c r="U100" s="17" t="str">
        <f>_xlfn.XLOOKUP(A100,ArticlesArchitecture[[#This Row],[Article ID]],ArticlesArchitecture[[#This Row],[Theme (final decision)]])</f>
        <v>Server-centered</v>
      </c>
      <c r="V100" s="18" t="s">
        <v>1890</v>
      </c>
      <c r="W100" s="18" t="s">
        <v>1889</v>
      </c>
      <c r="X100" s="18" t="s">
        <v>1889</v>
      </c>
      <c r="Y100" s="18" t="s">
        <v>1892</v>
      </c>
      <c r="Z100" s="18" t="s">
        <v>1891</v>
      </c>
      <c r="AA100" s="18" t="s">
        <v>1891</v>
      </c>
      <c r="AB100" s="18" t="s">
        <v>1894</v>
      </c>
      <c r="AC100" s="18" t="s">
        <v>1893</v>
      </c>
      <c r="AD100" s="18" t="s">
        <v>1893</v>
      </c>
      <c r="AE100" s="17" t="s">
        <v>1896</v>
      </c>
      <c r="AF100" s="17" t="b">
        <v>1</v>
      </c>
      <c r="AG100" s="17" t="s">
        <v>1895</v>
      </c>
      <c r="AH100" s="17" t="s">
        <v>1898</v>
      </c>
      <c r="AI100" s="17" t="b">
        <v>1</v>
      </c>
      <c r="AJ100" s="17" t="s">
        <v>1897</v>
      </c>
      <c r="AK100" s="17" t="s">
        <v>1900</v>
      </c>
      <c r="AL100" s="17" t="b">
        <v>1</v>
      </c>
      <c r="AM100" s="17" t="s">
        <v>1899</v>
      </c>
      <c r="AN100" s="17" t="s">
        <v>1902</v>
      </c>
      <c r="AO100" s="17" t="b">
        <v>0</v>
      </c>
      <c r="AP100" s="17" t="s">
        <v>1901</v>
      </c>
      <c r="AQ100" s="17" t="s">
        <v>1903</v>
      </c>
      <c r="AR100" s="17" t="b">
        <v>0</v>
      </c>
      <c r="AS100" s="17" t="s">
        <v>928</v>
      </c>
      <c r="AT100" s="17" t="s">
        <v>1905</v>
      </c>
      <c r="AU100" s="17" t="b">
        <v>0</v>
      </c>
      <c r="AV100" s="17" t="s">
        <v>1904</v>
      </c>
      <c r="AW100" s="17" t="s">
        <v>82</v>
      </c>
      <c r="AX100" s="17" t="s">
        <v>82</v>
      </c>
      <c r="AY100" s="17" t="s">
        <v>121</v>
      </c>
      <c r="AZ100" s="17" t="s">
        <v>120</v>
      </c>
      <c r="BA100" s="18" t="s">
        <v>1907</v>
      </c>
      <c r="BB100" s="18" t="s">
        <v>1906</v>
      </c>
      <c r="BC100" s="18" t="s">
        <v>1906</v>
      </c>
      <c r="BD100" s="18" t="s">
        <v>1909</v>
      </c>
      <c r="BE100" s="18" t="s">
        <v>1908</v>
      </c>
      <c r="BF100" s="18" t="s">
        <v>1908</v>
      </c>
      <c r="BG100" s="18" t="s">
        <v>1911</v>
      </c>
      <c r="BH100" s="18" t="s">
        <v>1910</v>
      </c>
    </row>
    <row r="101" spans="1:60" ht="350">
      <c r="A101" s="17" t="s">
        <v>1845</v>
      </c>
      <c r="B101" s="17" t="str">
        <f>VLOOKUP(A101,'Data Set'!A:C,2,FALSE)</f>
        <v>rayyan-172027882</v>
      </c>
      <c r="C101" s="17">
        <f>VLOOKUP(A101,'Data Set'!A:D,3,FALSE)</f>
        <v>0</v>
      </c>
      <c r="D101" s="17" t="s">
        <v>1846</v>
      </c>
      <c r="E101" s="17" t="s">
        <v>1847</v>
      </c>
      <c r="F101" s="17" t="s">
        <v>1848</v>
      </c>
      <c r="G101" s="17">
        <v>2024</v>
      </c>
      <c r="H101" s="18" t="s">
        <v>1850</v>
      </c>
      <c r="I101" s="18" t="s">
        <v>1849</v>
      </c>
      <c r="J101" s="18" t="s">
        <v>1849</v>
      </c>
      <c r="K101" s="18" t="s">
        <v>1851</v>
      </c>
      <c r="L101" s="18" t="s">
        <v>1853</v>
      </c>
      <c r="M101" s="18" t="s">
        <v>1852</v>
      </c>
      <c r="N101" s="18" t="s">
        <v>1852</v>
      </c>
      <c r="O101" s="18" t="s">
        <v>1855</v>
      </c>
      <c r="P101" s="18" t="s">
        <v>1854</v>
      </c>
      <c r="Q101" s="18" t="s">
        <v>1854</v>
      </c>
      <c r="R101" s="18" t="s">
        <v>63</v>
      </c>
      <c r="S101" s="18" t="s">
        <v>62</v>
      </c>
      <c r="T101" s="18" t="s">
        <v>63</v>
      </c>
      <c r="U101" s="17" t="str">
        <f>_xlfn.XLOOKUP(A101,ArticlesArchitecture[[#This Row],[Article ID]],ArticlesArchitecture[[#This Row],[Theme (final decision)]])</f>
        <v>Server-centered</v>
      </c>
      <c r="V101" s="18" t="s">
        <v>1857</v>
      </c>
      <c r="W101" s="18" t="s">
        <v>1856</v>
      </c>
      <c r="X101" s="18" t="s">
        <v>1856</v>
      </c>
      <c r="Y101" s="18" t="s">
        <v>1859</v>
      </c>
      <c r="Z101" s="18" t="s">
        <v>1858</v>
      </c>
      <c r="AA101" s="18" t="s">
        <v>1858</v>
      </c>
      <c r="AB101" s="18" t="s">
        <v>1861</v>
      </c>
      <c r="AC101" s="18" t="s">
        <v>1860</v>
      </c>
      <c r="AD101" s="18" t="s">
        <v>1860</v>
      </c>
      <c r="AE101" s="17" t="s">
        <v>1863</v>
      </c>
      <c r="AF101" s="17" t="b">
        <v>1</v>
      </c>
      <c r="AG101" s="17" t="s">
        <v>1862</v>
      </c>
      <c r="AH101" s="17" t="s">
        <v>1865</v>
      </c>
      <c r="AI101" s="17" t="b">
        <v>1</v>
      </c>
      <c r="AJ101" s="17" t="s">
        <v>1864</v>
      </c>
      <c r="AK101" s="17" t="s">
        <v>1867</v>
      </c>
      <c r="AL101" s="17" t="b">
        <v>1</v>
      </c>
      <c r="AM101" s="17" t="s">
        <v>1866</v>
      </c>
      <c r="AN101" s="17" t="s">
        <v>1411</v>
      </c>
      <c r="AO101" s="17" t="b">
        <v>0</v>
      </c>
      <c r="AP101" s="17" t="s">
        <v>1868</v>
      </c>
      <c r="AQ101" s="17" t="s">
        <v>1697</v>
      </c>
      <c r="AR101" s="17" t="b">
        <v>0</v>
      </c>
      <c r="AS101" s="17" t="s">
        <v>1869</v>
      </c>
      <c r="AT101" s="17" t="s">
        <v>1871</v>
      </c>
      <c r="AU101" s="17" t="b">
        <v>0</v>
      </c>
      <c r="AV101" s="17" t="s">
        <v>1870</v>
      </c>
      <c r="AW101" s="17" t="s">
        <v>82</v>
      </c>
      <c r="AX101" s="17" t="s">
        <v>82</v>
      </c>
      <c r="AY101" s="17" t="s">
        <v>84</v>
      </c>
      <c r="AZ101" s="17" t="s">
        <v>83</v>
      </c>
      <c r="BA101" s="18" t="s">
        <v>1873</v>
      </c>
      <c r="BB101" s="18" t="s">
        <v>1872</v>
      </c>
      <c r="BC101" s="18" t="s">
        <v>1872</v>
      </c>
      <c r="BD101" s="18" t="s">
        <v>1875</v>
      </c>
      <c r="BE101" s="18" t="s">
        <v>1874</v>
      </c>
      <c r="BF101" s="18" t="s">
        <v>1874</v>
      </c>
      <c r="BG101" s="18" t="s">
        <v>1877</v>
      </c>
      <c r="BH101" s="18" t="s">
        <v>1876</v>
      </c>
    </row>
    <row r="102" spans="1:60" ht="300">
      <c r="A102" s="17" t="s">
        <v>1810</v>
      </c>
      <c r="B102" s="17" t="str">
        <f>VLOOKUP(A102,'Data Set'!A:C,2,FALSE)</f>
        <v>rayyan-172028095</v>
      </c>
      <c r="C102" s="17">
        <f>VLOOKUP(A102,'Data Set'!A:D,3,FALSE)</f>
        <v>0</v>
      </c>
      <c r="D102" s="17" t="s">
        <v>1811</v>
      </c>
      <c r="E102" s="17" t="s">
        <v>1812</v>
      </c>
      <c r="F102" s="17" t="s">
        <v>1813</v>
      </c>
      <c r="G102" s="17">
        <v>2024</v>
      </c>
      <c r="H102" s="18" t="s">
        <v>1815</v>
      </c>
      <c r="I102" s="18" t="s">
        <v>1814</v>
      </c>
      <c r="J102" s="18" t="s">
        <v>1814</v>
      </c>
      <c r="K102" s="18" t="s">
        <v>1816</v>
      </c>
      <c r="L102" s="18" t="s">
        <v>1818</v>
      </c>
      <c r="M102" s="18" t="s">
        <v>1817</v>
      </c>
      <c r="N102" s="18" t="s">
        <v>1817</v>
      </c>
      <c r="O102" s="18" t="s">
        <v>1820</v>
      </c>
      <c r="P102" s="18" t="s">
        <v>1819</v>
      </c>
      <c r="Q102" s="18" t="s">
        <v>1819</v>
      </c>
      <c r="R102" s="18" t="s">
        <v>140</v>
      </c>
      <c r="S102" s="18" t="s">
        <v>62</v>
      </c>
      <c r="T102" s="18" t="s">
        <v>140</v>
      </c>
      <c r="U102" s="17" t="str">
        <f>_xlfn.XLOOKUP(A102,ArticlesArchitecture[[#This Row],[Article ID]],ArticlesArchitecture[[#This Row],[Theme (final decision)]])</f>
        <v>User-centered</v>
      </c>
      <c r="V102" s="18" t="s">
        <v>1822</v>
      </c>
      <c r="W102" s="18" t="s">
        <v>1821</v>
      </c>
      <c r="X102" s="18" t="s">
        <v>1821</v>
      </c>
      <c r="Y102" s="18" t="s">
        <v>1824</v>
      </c>
      <c r="Z102" s="18" t="s">
        <v>1823</v>
      </c>
      <c r="AA102" s="18" t="s">
        <v>1823</v>
      </c>
      <c r="AB102" s="18" t="s">
        <v>1826</v>
      </c>
      <c r="AC102" s="18" t="s">
        <v>1825</v>
      </c>
      <c r="AD102" s="18" t="s">
        <v>1825</v>
      </c>
      <c r="AE102" s="17" t="s">
        <v>1828</v>
      </c>
      <c r="AF102" s="17" t="b">
        <v>1</v>
      </c>
      <c r="AG102" s="17" t="s">
        <v>1827</v>
      </c>
      <c r="AH102" s="17" t="s">
        <v>1830</v>
      </c>
      <c r="AI102" s="17" t="b">
        <v>1</v>
      </c>
      <c r="AJ102" s="17" t="s">
        <v>1829</v>
      </c>
      <c r="AK102" s="17" t="s">
        <v>1832</v>
      </c>
      <c r="AL102" s="17" t="b">
        <v>1</v>
      </c>
      <c r="AM102" s="17" t="s">
        <v>1831</v>
      </c>
      <c r="AN102" s="17" t="s">
        <v>1834</v>
      </c>
      <c r="AO102" s="17" t="b">
        <v>0</v>
      </c>
      <c r="AP102" s="17" t="s">
        <v>1833</v>
      </c>
      <c r="AQ102" s="17" t="s">
        <v>1836</v>
      </c>
      <c r="AR102" s="17" t="b">
        <v>0</v>
      </c>
      <c r="AS102" s="17" t="s">
        <v>1835</v>
      </c>
      <c r="AT102" s="17" t="s">
        <v>1838</v>
      </c>
      <c r="AU102" s="17" t="b">
        <v>0</v>
      </c>
      <c r="AV102" s="17" t="s">
        <v>1837</v>
      </c>
      <c r="AW102" s="17" t="s">
        <v>119</v>
      </c>
      <c r="AX102" s="17" t="s">
        <v>82</v>
      </c>
      <c r="AY102" s="17" t="s">
        <v>121</v>
      </c>
      <c r="AZ102" s="17" t="s">
        <v>120</v>
      </c>
      <c r="BA102" s="18" t="s">
        <v>1840</v>
      </c>
      <c r="BB102" s="18" t="s">
        <v>1839</v>
      </c>
      <c r="BC102" s="18" t="s">
        <v>1839</v>
      </c>
      <c r="BD102" s="18" t="s">
        <v>1842</v>
      </c>
      <c r="BE102" s="18" t="s">
        <v>1841</v>
      </c>
      <c r="BF102" s="18" t="s">
        <v>1841</v>
      </c>
      <c r="BG102" s="18" t="s">
        <v>1844</v>
      </c>
      <c r="BH102" s="18" t="s">
        <v>1843</v>
      </c>
    </row>
    <row r="103" spans="1:60" ht="362.5">
      <c r="A103" s="17" t="s">
        <v>1775</v>
      </c>
      <c r="B103" s="17" t="str">
        <f>VLOOKUP(A103,'Data Set'!A:C,2,FALSE)</f>
        <v>rayyan-172028055</v>
      </c>
      <c r="C103" s="17">
        <f>VLOOKUP(A103,'Data Set'!A:D,3,FALSE)</f>
        <v>0</v>
      </c>
      <c r="D103" s="17" t="s">
        <v>1776</v>
      </c>
      <c r="E103" s="17" t="s">
        <v>1777</v>
      </c>
      <c r="F103" s="17" t="s">
        <v>1778</v>
      </c>
      <c r="G103" s="17">
        <v>2024</v>
      </c>
      <c r="H103" s="18" t="s">
        <v>1780</v>
      </c>
      <c r="I103" s="18" t="s">
        <v>1779</v>
      </c>
      <c r="J103" s="18" t="s">
        <v>1779</v>
      </c>
      <c r="K103" s="18" t="s">
        <v>1781</v>
      </c>
      <c r="L103" s="18" t="s">
        <v>1783</v>
      </c>
      <c r="M103" s="18" t="s">
        <v>1782</v>
      </c>
      <c r="N103" s="18" t="s">
        <v>1782</v>
      </c>
      <c r="O103" s="18" t="s">
        <v>1785</v>
      </c>
      <c r="P103" s="18" t="s">
        <v>1784</v>
      </c>
      <c r="Q103" s="18" t="s">
        <v>1784</v>
      </c>
      <c r="R103" s="18" t="s">
        <v>140</v>
      </c>
      <c r="S103" s="18" t="s">
        <v>62</v>
      </c>
      <c r="T103" s="18" t="s">
        <v>140</v>
      </c>
      <c r="U103" s="17" t="str">
        <f>_xlfn.XLOOKUP(A103,ArticlesArchitecture[[#This Row],[Article ID]],ArticlesArchitecture[[#This Row],[Theme (final decision)]])</f>
        <v>User-centered</v>
      </c>
      <c r="V103" s="18" t="s">
        <v>1787</v>
      </c>
      <c r="W103" s="18" t="s">
        <v>1786</v>
      </c>
      <c r="X103" s="18" t="s">
        <v>1786</v>
      </c>
      <c r="Y103" s="18" t="s">
        <v>1789</v>
      </c>
      <c r="Z103" s="18" t="s">
        <v>1788</v>
      </c>
      <c r="AA103" s="18" t="s">
        <v>1788</v>
      </c>
      <c r="AB103" s="18" t="s">
        <v>1791</v>
      </c>
      <c r="AC103" s="18" t="s">
        <v>1790</v>
      </c>
      <c r="AD103" s="18" t="s">
        <v>1790</v>
      </c>
      <c r="AE103" s="17" t="s">
        <v>1793</v>
      </c>
      <c r="AF103" s="17" t="b">
        <v>1</v>
      </c>
      <c r="AG103" s="17" t="s">
        <v>1792</v>
      </c>
      <c r="AH103" s="17" t="s">
        <v>1795</v>
      </c>
      <c r="AI103" s="17" t="b">
        <v>1</v>
      </c>
      <c r="AJ103" s="17" t="s">
        <v>1794</v>
      </c>
      <c r="AK103" s="17" t="s">
        <v>1797</v>
      </c>
      <c r="AL103" s="17" t="b">
        <v>1</v>
      </c>
      <c r="AM103" s="17" t="s">
        <v>1796</v>
      </c>
      <c r="AN103" s="17" t="s">
        <v>1799</v>
      </c>
      <c r="AO103" s="17" t="b">
        <v>0</v>
      </c>
      <c r="AP103" s="17" t="s">
        <v>1798</v>
      </c>
      <c r="AQ103" s="17" t="s">
        <v>1801</v>
      </c>
      <c r="AR103" s="17" t="b">
        <v>0</v>
      </c>
      <c r="AS103" s="17" t="s">
        <v>1800</v>
      </c>
      <c r="AT103" s="17" t="s">
        <v>1803</v>
      </c>
      <c r="AU103" s="17" t="b">
        <v>0</v>
      </c>
      <c r="AV103" s="17" t="s">
        <v>1802</v>
      </c>
      <c r="AW103" s="17" t="s">
        <v>82</v>
      </c>
      <c r="AX103" s="17" t="s">
        <v>82</v>
      </c>
      <c r="AY103" s="17" t="s">
        <v>121</v>
      </c>
      <c r="AZ103" s="17" t="s">
        <v>83</v>
      </c>
      <c r="BA103" s="18" t="s">
        <v>1805</v>
      </c>
      <c r="BB103" s="18" t="s">
        <v>1804</v>
      </c>
      <c r="BC103" s="18" t="s">
        <v>1804</v>
      </c>
      <c r="BD103" s="18" t="s">
        <v>1807</v>
      </c>
      <c r="BE103" s="18" t="s">
        <v>1806</v>
      </c>
      <c r="BF103" s="18" t="s">
        <v>1806</v>
      </c>
      <c r="BG103" s="18" t="s">
        <v>1809</v>
      </c>
      <c r="BH103" s="18" t="s">
        <v>1808</v>
      </c>
    </row>
    <row r="104" spans="1:60" ht="312.5">
      <c r="A104" s="17" t="s">
        <v>1742</v>
      </c>
      <c r="B104" s="17" t="str">
        <f>VLOOKUP(A104,'Data Set'!A:C,2,FALSE)</f>
        <v>rayyan-218687130</v>
      </c>
      <c r="C104" s="17" t="str">
        <f>VLOOKUP(A104,'Data Set'!A:D,3,FALSE)</f>
        <v>Backward.1</v>
      </c>
      <c r="D104" s="17" t="s">
        <v>1743</v>
      </c>
      <c r="E104" s="17" t="s">
        <v>1744</v>
      </c>
      <c r="F104" s="17" t="s">
        <v>1745</v>
      </c>
      <c r="G104" s="17">
        <v>2024</v>
      </c>
      <c r="H104" s="18" t="s">
        <v>1747</v>
      </c>
      <c r="I104" s="18" t="s">
        <v>1746</v>
      </c>
      <c r="J104" s="18" t="s">
        <v>1746</v>
      </c>
      <c r="K104" s="18" t="s">
        <v>1748</v>
      </c>
      <c r="L104" s="18" t="s">
        <v>1750</v>
      </c>
      <c r="M104" s="18" t="s">
        <v>1749</v>
      </c>
      <c r="N104" s="18" t="s">
        <v>1749</v>
      </c>
      <c r="O104" s="18" t="s">
        <v>1752</v>
      </c>
      <c r="P104" s="18" t="s">
        <v>1751</v>
      </c>
      <c r="Q104" s="18" t="s">
        <v>1751</v>
      </c>
      <c r="R104" s="18" t="s">
        <v>63</v>
      </c>
      <c r="S104" s="18" t="s">
        <v>62</v>
      </c>
      <c r="T104" s="18" t="s">
        <v>63</v>
      </c>
      <c r="U104" s="17" t="str">
        <f>_xlfn.XLOOKUP(A104,ArticlesArchitecture[[#This Row],[Article ID]],ArticlesArchitecture[[#This Row],[Theme (final decision)]])</f>
        <v>Hybrid (user-centered and server-centered)</v>
      </c>
      <c r="V104" s="18" t="s">
        <v>1754</v>
      </c>
      <c r="W104" s="18" t="s">
        <v>1753</v>
      </c>
      <c r="X104" s="18" t="s">
        <v>1753</v>
      </c>
      <c r="Y104" s="18" t="s">
        <v>1756</v>
      </c>
      <c r="Z104" s="18" t="s">
        <v>1755</v>
      </c>
      <c r="AA104" s="18" t="s">
        <v>1755</v>
      </c>
      <c r="AB104" s="18" t="s">
        <v>1758</v>
      </c>
      <c r="AC104" s="18" t="s">
        <v>1757</v>
      </c>
      <c r="AD104" s="18" t="s">
        <v>1757</v>
      </c>
      <c r="AE104" s="17" t="s">
        <v>1760</v>
      </c>
      <c r="AF104" s="17" t="b">
        <v>1</v>
      </c>
      <c r="AG104" s="17" t="s">
        <v>1759</v>
      </c>
      <c r="AH104" s="17" t="s">
        <v>1762</v>
      </c>
      <c r="AI104" s="17" t="b">
        <v>1</v>
      </c>
      <c r="AJ104" s="17" t="s">
        <v>1761</v>
      </c>
      <c r="AK104" s="17" t="s">
        <v>1764</v>
      </c>
      <c r="AL104" s="17" t="b">
        <v>1</v>
      </c>
      <c r="AM104" s="17" t="s">
        <v>1763</v>
      </c>
      <c r="AN104" s="17" t="s">
        <v>1765</v>
      </c>
      <c r="AO104" s="17" t="b">
        <v>0</v>
      </c>
      <c r="AP104" s="17" t="s">
        <v>862</v>
      </c>
      <c r="AQ104" s="17" t="s">
        <v>1766</v>
      </c>
      <c r="AR104" s="17" t="b">
        <v>0</v>
      </c>
      <c r="AS104" s="17" t="s">
        <v>928</v>
      </c>
      <c r="AT104" s="17" t="s">
        <v>1768</v>
      </c>
      <c r="AU104" s="17" t="b">
        <v>0</v>
      </c>
      <c r="AV104" s="17" t="s">
        <v>1767</v>
      </c>
      <c r="AW104" s="17" t="s">
        <v>82</v>
      </c>
      <c r="AX104" s="17" t="s">
        <v>82</v>
      </c>
      <c r="AY104" s="17" t="s">
        <v>121</v>
      </c>
      <c r="AZ104" s="17" t="s">
        <v>120</v>
      </c>
      <c r="BA104" s="18" t="s">
        <v>1770</v>
      </c>
      <c r="BB104" s="18" t="s">
        <v>1769</v>
      </c>
      <c r="BC104" s="18" t="s">
        <v>1769</v>
      </c>
      <c r="BD104" s="18" t="s">
        <v>1772</v>
      </c>
      <c r="BE104" s="18" t="s">
        <v>1771</v>
      </c>
      <c r="BF104" s="18" t="s">
        <v>1771</v>
      </c>
      <c r="BG104" s="18" t="s">
        <v>1774</v>
      </c>
      <c r="BH104" s="18" t="s">
        <v>1773</v>
      </c>
    </row>
    <row r="105" spans="1:60" ht="350">
      <c r="A105" s="17" t="s">
        <v>1707</v>
      </c>
      <c r="B105" s="17" t="str">
        <f>VLOOKUP(A105,'Data Set'!A:C,2,FALSE)</f>
        <v>rayyan-172028105</v>
      </c>
      <c r="C105" s="17">
        <f>VLOOKUP(A105,'Data Set'!A:D,3,FALSE)</f>
        <v>0</v>
      </c>
      <c r="D105" s="17" t="s">
        <v>1708</v>
      </c>
      <c r="E105" s="17" t="s">
        <v>1709</v>
      </c>
      <c r="F105" s="17" t="s">
        <v>1710</v>
      </c>
      <c r="G105" s="17">
        <v>2024</v>
      </c>
      <c r="H105" s="18" t="s">
        <v>1712</v>
      </c>
      <c r="I105" s="18" t="s">
        <v>1711</v>
      </c>
      <c r="J105" s="18" t="s">
        <v>1711</v>
      </c>
      <c r="K105" s="18" t="s">
        <v>1713</v>
      </c>
      <c r="L105" s="18" t="s">
        <v>1715</v>
      </c>
      <c r="M105" s="18" t="s">
        <v>1714</v>
      </c>
      <c r="N105" s="18" t="s">
        <v>1714</v>
      </c>
      <c r="O105" s="18" t="s">
        <v>1717</v>
      </c>
      <c r="P105" s="18" t="s">
        <v>1716</v>
      </c>
      <c r="Q105" s="18" t="s">
        <v>1716</v>
      </c>
      <c r="R105" s="18" t="s">
        <v>63</v>
      </c>
      <c r="S105" s="18" t="s">
        <v>209</v>
      </c>
      <c r="T105" s="18" t="s">
        <v>63</v>
      </c>
      <c r="U105" s="17" t="str">
        <f>_xlfn.XLOOKUP(A105,ArticlesArchitecture[[#This Row],[Article ID]],ArticlesArchitecture[[#This Row],[Theme (final decision)]])</f>
        <v>Server-centered</v>
      </c>
      <c r="V105" s="18" t="s">
        <v>1719</v>
      </c>
      <c r="W105" s="18" t="s">
        <v>1718</v>
      </c>
      <c r="X105" s="18" t="s">
        <v>1718</v>
      </c>
      <c r="Y105" s="18" t="s">
        <v>1721</v>
      </c>
      <c r="Z105" s="18" t="s">
        <v>1720</v>
      </c>
      <c r="AA105" s="18" t="s">
        <v>1720</v>
      </c>
      <c r="AB105" s="18" t="s">
        <v>1723</v>
      </c>
      <c r="AC105" s="18" t="s">
        <v>1722</v>
      </c>
      <c r="AD105" s="18" t="s">
        <v>1722</v>
      </c>
      <c r="AE105" s="17" t="s">
        <v>1725</v>
      </c>
      <c r="AF105" s="17" t="b">
        <v>0</v>
      </c>
      <c r="AG105" s="17" t="s">
        <v>1724</v>
      </c>
      <c r="AH105" s="17" t="s">
        <v>1727</v>
      </c>
      <c r="AI105" s="17" t="b">
        <v>1</v>
      </c>
      <c r="AJ105" s="17" t="s">
        <v>1726</v>
      </c>
      <c r="AK105" s="17" t="s">
        <v>1729</v>
      </c>
      <c r="AL105" s="17" t="b">
        <v>0</v>
      </c>
      <c r="AM105" s="17" t="s">
        <v>1728</v>
      </c>
      <c r="AN105" s="17" t="s">
        <v>1731</v>
      </c>
      <c r="AO105" s="17" t="b">
        <v>0</v>
      </c>
      <c r="AP105" s="17" t="s">
        <v>1730</v>
      </c>
      <c r="AQ105" s="17" t="s">
        <v>1733</v>
      </c>
      <c r="AR105" s="17" t="b">
        <v>0</v>
      </c>
      <c r="AS105" s="17" t="s">
        <v>1732</v>
      </c>
      <c r="AT105" s="17" t="s">
        <v>1735</v>
      </c>
      <c r="AU105" s="17" t="b">
        <v>0</v>
      </c>
      <c r="AV105" s="17" t="s">
        <v>1734</v>
      </c>
      <c r="AW105" s="17" t="s">
        <v>589</v>
      </c>
      <c r="AX105" s="17" t="s">
        <v>589</v>
      </c>
      <c r="AY105" s="17" t="s">
        <v>590</v>
      </c>
      <c r="AZ105" s="17" t="s">
        <v>590</v>
      </c>
      <c r="BA105" s="18" t="s">
        <v>1737</v>
      </c>
      <c r="BB105" s="18" t="s">
        <v>1736</v>
      </c>
      <c r="BC105" s="18" t="s">
        <v>1736</v>
      </c>
      <c r="BD105" s="18" t="s">
        <v>1739</v>
      </c>
      <c r="BE105" s="18" t="s">
        <v>1738</v>
      </c>
      <c r="BF105" s="18" t="s">
        <v>1738</v>
      </c>
      <c r="BG105" s="18" t="s">
        <v>1741</v>
      </c>
      <c r="BH105" s="18" t="s">
        <v>1740</v>
      </c>
    </row>
    <row r="106" spans="1:60" ht="325">
      <c r="A106" s="17" t="s">
        <v>1671</v>
      </c>
      <c r="B106" s="17" t="str">
        <f>VLOOKUP(A106,'Data Set'!A:C,2,FALSE)</f>
        <v>rayyan-172027868</v>
      </c>
      <c r="C106" s="17">
        <f>VLOOKUP(A106,'Data Set'!A:D,3,FALSE)</f>
        <v>0</v>
      </c>
      <c r="D106" s="17" t="s">
        <v>1672</v>
      </c>
      <c r="E106" s="17" t="s">
        <v>1673</v>
      </c>
      <c r="F106" s="17" t="s">
        <v>1674</v>
      </c>
      <c r="G106" s="17">
        <v>2024</v>
      </c>
      <c r="H106" s="18" t="s">
        <v>1676</v>
      </c>
      <c r="I106" s="18" t="s">
        <v>1675</v>
      </c>
      <c r="J106" s="18" t="s">
        <v>1675</v>
      </c>
      <c r="K106" s="18" t="s">
        <v>1677</v>
      </c>
      <c r="L106" s="18" t="s">
        <v>1679</v>
      </c>
      <c r="M106" s="18" t="s">
        <v>1678</v>
      </c>
      <c r="N106" s="18" t="s">
        <v>1678</v>
      </c>
      <c r="O106" s="18" t="s">
        <v>1681</v>
      </c>
      <c r="P106" s="18" t="s">
        <v>1680</v>
      </c>
      <c r="Q106" s="18" t="s">
        <v>1680</v>
      </c>
      <c r="R106" s="18" t="s">
        <v>63</v>
      </c>
      <c r="S106" s="18" t="s">
        <v>209</v>
      </c>
      <c r="T106" s="18" t="s">
        <v>63</v>
      </c>
      <c r="U106" s="17" t="str">
        <f>_xlfn.XLOOKUP(A106,ArticlesArchitecture[[#This Row],[Article ID]],ArticlesArchitecture[[#This Row],[Theme (final decision)]])</f>
        <v>Server-centered</v>
      </c>
      <c r="V106" s="18" t="s">
        <v>1683</v>
      </c>
      <c r="W106" s="18" t="s">
        <v>1682</v>
      </c>
      <c r="X106" s="18" t="s">
        <v>1682</v>
      </c>
      <c r="Y106" s="18" t="s">
        <v>1685</v>
      </c>
      <c r="Z106" s="18" t="s">
        <v>1684</v>
      </c>
      <c r="AA106" s="18" t="s">
        <v>1684</v>
      </c>
      <c r="AB106" s="18" t="s">
        <v>1687</v>
      </c>
      <c r="AC106" s="18" t="s">
        <v>1686</v>
      </c>
      <c r="AD106" s="18" t="s">
        <v>1686</v>
      </c>
      <c r="AE106" s="17" t="s">
        <v>1689</v>
      </c>
      <c r="AF106" s="17" t="b">
        <v>1</v>
      </c>
      <c r="AG106" s="17" t="s">
        <v>1688</v>
      </c>
      <c r="AH106" s="17" t="s">
        <v>1691</v>
      </c>
      <c r="AI106" s="17" t="b">
        <v>1</v>
      </c>
      <c r="AJ106" s="17" t="s">
        <v>1690</v>
      </c>
      <c r="AK106" s="17" t="s">
        <v>1693</v>
      </c>
      <c r="AL106" s="17" t="b">
        <v>1</v>
      </c>
      <c r="AM106" s="17" t="s">
        <v>1692</v>
      </c>
      <c r="AN106" s="17" t="s">
        <v>1695</v>
      </c>
      <c r="AO106" s="17" t="b">
        <v>0</v>
      </c>
      <c r="AP106" s="17" t="s">
        <v>1694</v>
      </c>
      <c r="AQ106" s="17" t="s">
        <v>1697</v>
      </c>
      <c r="AR106" s="17" t="b">
        <v>0</v>
      </c>
      <c r="AS106" s="17" t="s">
        <v>1696</v>
      </c>
      <c r="AT106" s="17" t="s">
        <v>1699</v>
      </c>
      <c r="AU106" s="17" t="b">
        <v>0</v>
      </c>
      <c r="AV106" s="17" t="s">
        <v>1698</v>
      </c>
      <c r="AW106" s="17" t="s">
        <v>82</v>
      </c>
      <c r="AX106" s="17" t="s">
        <v>82</v>
      </c>
      <c r="AY106" s="17" t="s">
        <v>1700</v>
      </c>
      <c r="AZ106" s="17" t="s">
        <v>83</v>
      </c>
      <c r="BA106" s="18" t="s">
        <v>1702</v>
      </c>
      <c r="BB106" s="18" t="s">
        <v>1701</v>
      </c>
      <c r="BC106" s="18" t="s">
        <v>1701</v>
      </c>
      <c r="BD106" s="18" t="s">
        <v>1704</v>
      </c>
      <c r="BE106" s="18" t="s">
        <v>1703</v>
      </c>
      <c r="BF106" s="18" t="s">
        <v>1703</v>
      </c>
      <c r="BG106" s="18" t="s">
        <v>1706</v>
      </c>
      <c r="BH106" s="18" t="s">
        <v>1705</v>
      </c>
    </row>
    <row r="107" spans="1:60" ht="362.5">
      <c r="A107" s="17" t="s">
        <v>1637</v>
      </c>
      <c r="B107" s="17" t="str">
        <f>VLOOKUP(A107,'Data Set'!A:C,2,FALSE)</f>
        <v>rayyan-172027891</v>
      </c>
      <c r="C107" s="17">
        <f>VLOOKUP(A107,'Data Set'!A:D,3,FALSE)</f>
        <v>0</v>
      </c>
      <c r="D107" s="17" t="s">
        <v>1638</v>
      </c>
      <c r="E107" s="17" t="s">
        <v>1639</v>
      </c>
      <c r="F107" s="17" t="s">
        <v>1640</v>
      </c>
      <c r="G107" s="17">
        <v>2024</v>
      </c>
      <c r="H107" s="18" t="s">
        <v>1642</v>
      </c>
      <c r="I107" s="18" t="s">
        <v>1641</v>
      </c>
      <c r="J107" s="18" t="s">
        <v>1641</v>
      </c>
      <c r="K107" s="18" t="s">
        <v>1643</v>
      </c>
      <c r="L107" s="18" t="s">
        <v>1645</v>
      </c>
      <c r="M107" s="18" t="s">
        <v>1644</v>
      </c>
      <c r="N107" s="18" t="s">
        <v>1644</v>
      </c>
      <c r="O107" s="18" t="s">
        <v>1647</v>
      </c>
      <c r="P107" s="18" t="s">
        <v>1646</v>
      </c>
      <c r="Q107" s="18" t="s">
        <v>1646</v>
      </c>
      <c r="R107" s="18" t="s">
        <v>63</v>
      </c>
      <c r="S107" s="18" t="s">
        <v>139</v>
      </c>
      <c r="T107" s="18" t="s">
        <v>140</v>
      </c>
      <c r="U107" s="17" t="str">
        <f>_xlfn.XLOOKUP(A107,ArticlesArchitecture[[#This Row],[Article ID]],ArticlesArchitecture[[#This Row],[Theme (final decision)]])</f>
        <v>Server-centered</v>
      </c>
      <c r="V107" s="18" t="s">
        <v>1649</v>
      </c>
      <c r="W107" s="18" t="s">
        <v>1648</v>
      </c>
      <c r="X107" s="18" t="s">
        <v>1648</v>
      </c>
      <c r="Y107" s="18" t="s">
        <v>1651</v>
      </c>
      <c r="Z107" s="18" t="s">
        <v>1650</v>
      </c>
      <c r="AA107" s="18" t="s">
        <v>1650</v>
      </c>
      <c r="AB107" s="18" t="s">
        <v>1653</v>
      </c>
      <c r="AC107" s="18" t="s">
        <v>1652</v>
      </c>
      <c r="AD107" s="18" t="s">
        <v>1652</v>
      </c>
      <c r="AE107" s="17" t="s">
        <v>1655</v>
      </c>
      <c r="AF107" s="17" t="b">
        <v>1</v>
      </c>
      <c r="AG107" s="17" t="s">
        <v>1654</v>
      </c>
      <c r="AH107" s="17" t="s">
        <v>1657</v>
      </c>
      <c r="AI107" s="17" t="b">
        <v>1</v>
      </c>
      <c r="AJ107" s="17" t="s">
        <v>1656</v>
      </c>
      <c r="AK107" s="17" t="s">
        <v>1659</v>
      </c>
      <c r="AL107" s="17" t="b">
        <v>1</v>
      </c>
      <c r="AM107" s="17" t="s">
        <v>1658</v>
      </c>
      <c r="AN107" s="17" t="s">
        <v>1660</v>
      </c>
      <c r="AO107" s="17" t="b">
        <v>0</v>
      </c>
      <c r="AP107" s="17" t="s">
        <v>1374</v>
      </c>
      <c r="AQ107" s="17" t="s">
        <v>1662</v>
      </c>
      <c r="AR107" s="17" t="b">
        <v>0</v>
      </c>
      <c r="AS107" s="17" t="s">
        <v>1661</v>
      </c>
      <c r="AT107" s="17" t="s">
        <v>1664</v>
      </c>
      <c r="AU107" s="17" t="b">
        <v>0</v>
      </c>
      <c r="AV107" s="17" t="s">
        <v>1663</v>
      </c>
      <c r="AW107" s="17" t="s">
        <v>119</v>
      </c>
      <c r="AX107" s="17" t="s">
        <v>82</v>
      </c>
      <c r="AY107" s="17" t="s">
        <v>121</v>
      </c>
      <c r="AZ107" s="17" t="s">
        <v>83</v>
      </c>
      <c r="BA107" s="18" t="s">
        <v>1666</v>
      </c>
      <c r="BB107" s="18" t="s">
        <v>1665</v>
      </c>
      <c r="BC107" s="18" t="s">
        <v>1665</v>
      </c>
      <c r="BD107" s="18" t="s">
        <v>1668</v>
      </c>
      <c r="BE107" s="18" t="s">
        <v>1667</v>
      </c>
      <c r="BF107" s="18" t="s">
        <v>1667</v>
      </c>
      <c r="BG107" s="18" t="s">
        <v>1670</v>
      </c>
      <c r="BH107" s="18" t="s">
        <v>1669</v>
      </c>
    </row>
    <row r="108" spans="1:60" ht="362.5">
      <c r="A108" s="17" t="s">
        <v>1607</v>
      </c>
      <c r="B108" s="17" t="str">
        <f>VLOOKUP(A108,'Data Set'!A:C,2,FALSE)</f>
        <v>rayyan-218685380</v>
      </c>
      <c r="C108" s="17" t="str">
        <f>VLOOKUP(A108,'Data Set'!A:D,3,FALSE)</f>
        <v>Forward.1</v>
      </c>
      <c r="D108" s="17" t="s">
        <v>1608</v>
      </c>
      <c r="E108" s="17" t="s">
        <v>1609</v>
      </c>
      <c r="F108" s="17" t="s">
        <v>1610</v>
      </c>
      <c r="G108" s="17">
        <v>2024</v>
      </c>
      <c r="H108" s="18" t="s">
        <v>1612</v>
      </c>
      <c r="I108" s="18" t="s">
        <v>1611</v>
      </c>
      <c r="J108" s="18" t="s">
        <v>1611</v>
      </c>
      <c r="K108" s="18" t="s">
        <v>1613</v>
      </c>
      <c r="L108" s="18" t="s">
        <v>1615</v>
      </c>
      <c r="M108" s="18" t="s">
        <v>1614</v>
      </c>
      <c r="N108" s="18" t="s">
        <v>1614</v>
      </c>
      <c r="O108" s="18" t="s">
        <v>367</v>
      </c>
      <c r="P108" s="18" t="s">
        <v>1616</v>
      </c>
      <c r="Q108" s="18" t="s">
        <v>1616</v>
      </c>
      <c r="R108" s="18" t="s">
        <v>140</v>
      </c>
      <c r="S108" s="18" t="s">
        <v>62</v>
      </c>
      <c r="T108" s="18" t="s">
        <v>140</v>
      </c>
      <c r="U108" s="17" t="str">
        <f>_xlfn.XLOOKUP(A108,ArticlesArchitecture[[#This Row],[Article ID]],ArticlesArchitecture[[#This Row],[Theme (final decision)]])</f>
        <v>User-centered</v>
      </c>
      <c r="V108" s="18" t="s">
        <v>1618</v>
      </c>
      <c r="W108" s="18" t="s">
        <v>1617</v>
      </c>
      <c r="X108" s="18" t="s">
        <v>1617</v>
      </c>
      <c r="Y108" s="18" t="s">
        <v>1620</v>
      </c>
      <c r="Z108" s="18" t="s">
        <v>1619</v>
      </c>
      <c r="AA108" s="18" t="s">
        <v>1619</v>
      </c>
      <c r="AB108" s="18" t="s">
        <v>1622</v>
      </c>
      <c r="AC108" s="18" t="s">
        <v>1621</v>
      </c>
      <c r="AD108" s="18" t="s">
        <v>1621</v>
      </c>
      <c r="AE108" s="17" t="s">
        <v>1624</v>
      </c>
      <c r="AF108" s="17" t="b">
        <v>1</v>
      </c>
      <c r="AG108" s="17" t="s">
        <v>1623</v>
      </c>
      <c r="AH108" s="17" t="s">
        <v>1626</v>
      </c>
      <c r="AI108" s="17" t="b">
        <v>1</v>
      </c>
      <c r="AJ108" s="17" t="s">
        <v>1625</v>
      </c>
      <c r="AK108" s="17" t="s">
        <v>1628</v>
      </c>
      <c r="AL108" s="17" t="b">
        <v>1</v>
      </c>
      <c r="AM108" s="17" t="s">
        <v>1627</v>
      </c>
      <c r="AN108" s="17" t="s">
        <v>188</v>
      </c>
      <c r="AO108" s="17" t="b">
        <v>0</v>
      </c>
      <c r="AP108" s="17" t="s">
        <v>1629</v>
      </c>
      <c r="AQ108" s="17" t="s">
        <v>189</v>
      </c>
      <c r="AR108" s="17" t="b">
        <v>0</v>
      </c>
      <c r="AS108" s="17" t="s">
        <v>1630</v>
      </c>
      <c r="AT108" s="17" t="s">
        <v>191</v>
      </c>
      <c r="AU108" s="17" t="b">
        <v>0</v>
      </c>
      <c r="AV108" s="17" t="s">
        <v>117</v>
      </c>
      <c r="AW108" s="17" t="s">
        <v>82</v>
      </c>
      <c r="AX108" s="17" t="s">
        <v>82</v>
      </c>
      <c r="AY108" s="17" t="s">
        <v>84</v>
      </c>
      <c r="AZ108" s="17" t="s">
        <v>83</v>
      </c>
      <c r="BA108" s="18" t="s">
        <v>1632</v>
      </c>
      <c r="BB108" s="18" t="s">
        <v>1631</v>
      </c>
      <c r="BC108" s="18" t="s">
        <v>1631</v>
      </c>
      <c r="BD108" s="18" t="s">
        <v>1634</v>
      </c>
      <c r="BE108" s="18" t="s">
        <v>1633</v>
      </c>
      <c r="BF108" s="18" t="s">
        <v>1633</v>
      </c>
      <c r="BG108" s="18" t="s">
        <v>1636</v>
      </c>
      <c r="BH108" s="18" t="s">
        <v>1635</v>
      </c>
    </row>
    <row r="109" spans="1:60" ht="325">
      <c r="A109" s="17" t="s">
        <v>1574</v>
      </c>
      <c r="B109" s="17" t="str">
        <f>VLOOKUP(A109,'Data Set'!A:C,2,FALSE)</f>
        <v>rayyan-172027935</v>
      </c>
      <c r="C109" s="17">
        <f>VLOOKUP(A109,'Data Set'!A:D,3,FALSE)</f>
        <v>0</v>
      </c>
      <c r="D109" s="17" t="s">
        <v>1575</v>
      </c>
      <c r="E109" s="17" t="s">
        <v>1576</v>
      </c>
      <c r="F109" s="17" t="s">
        <v>1577</v>
      </c>
      <c r="G109" s="17">
        <v>2024</v>
      </c>
      <c r="H109" s="18" t="s">
        <v>1579</v>
      </c>
      <c r="I109" s="18" t="s">
        <v>1578</v>
      </c>
      <c r="J109" s="18" t="s">
        <v>1578</v>
      </c>
      <c r="K109" s="18" t="s">
        <v>1580</v>
      </c>
      <c r="L109" s="18" t="s">
        <v>1582</v>
      </c>
      <c r="M109" s="18" t="s">
        <v>1581</v>
      </c>
      <c r="N109" s="18" t="s">
        <v>1581</v>
      </c>
      <c r="O109" s="18" t="s">
        <v>1583</v>
      </c>
      <c r="P109" s="18" t="s">
        <v>436</v>
      </c>
      <c r="Q109" s="18" t="s">
        <v>436</v>
      </c>
      <c r="R109" s="18" t="s">
        <v>63</v>
      </c>
      <c r="S109" s="18" t="s">
        <v>62</v>
      </c>
      <c r="T109" s="18" t="s">
        <v>63</v>
      </c>
      <c r="U109" s="17" t="str">
        <f>_xlfn.XLOOKUP(A109,ArticlesArchitecture[[#This Row],[Article ID]],ArticlesArchitecture[[#This Row],[Theme (final decision)]])</f>
        <v>Server-centered</v>
      </c>
      <c r="V109" s="18" t="s">
        <v>1585</v>
      </c>
      <c r="W109" s="18" t="s">
        <v>1584</v>
      </c>
      <c r="X109" s="18" t="s">
        <v>1584</v>
      </c>
      <c r="Y109" s="18" t="s">
        <v>1587</v>
      </c>
      <c r="Z109" s="18" t="s">
        <v>1586</v>
      </c>
      <c r="AA109" s="18" t="s">
        <v>1586</v>
      </c>
      <c r="AB109" s="18" t="s">
        <v>1589</v>
      </c>
      <c r="AC109" s="18" t="s">
        <v>1588</v>
      </c>
      <c r="AD109" s="18" t="s">
        <v>1588</v>
      </c>
      <c r="AE109" s="17" t="s">
        <v>1591</v>
      </c>
      <c r="AF109" s="17" t="b">
        <v>1</v>
      </c>
      <c r="AG109" s="17" t="s">
        <v>1590</v>
      </c>
      <c r="AH109" s="17" t="s">
        <v>1593</v>
      </c>
      <c r="AI109" s="17" t="b">
        <v>1</v>
      </c>
      <c r="AJ109" s="17" t="s">
        <v>1592</v>
      </c>
      <c r="AK109" s="17" t="s">
        <v>1595</v>
      </c>
      <c r="AL109" s="17" t="b">
        <v>1</v>
      </c>
      <c r="AM109" s="17" t="s">
        <v>1594</v>
      </c>
      <c r="AN109" s="17" t="s">
        <v>1597</v>
      </c>
      <c r="AO109" s="17" t="b">
        <v>0</v>
      </c>
      <c r="AP109" s="17" t="s">
        <v>1596</v>
      </c>
      <c r="AQ109" s="17" t="s">
        <v>1599</v>
      </c>
      <c r="AR109" s="17" t="b">
        <v>0</v>
      </c>
      <c r="AS109" s="17" t="s">
        <v>1598</v>
      </c>
      <c r="AT109" s="17" t="s">
        <v>1600</v>
      </c>
      <c r="AU109" s="17" t="b">
        <v>0</v>
      </c>
      <c r="AV109" s="17" t="s">
        <v>279</v>
      </c>
      <c r="AW109" s="17" t="s">
        <v>82</v>
      </c>
      <c r="AX109" s="17" t="s">
        <v>82</v>
      </c>
      <c r="AY109" s="17" t="s">
        <v>121</v>
      </c>
      <c r="AZ109" s="17" t="s">
        <v>83</v>
      </c>
      <c r="BA109" s="18" t="s">
        <v>1602</v>
      </c>
      <c r="BB109" s="18" t="s">
        <v>1601</v>
      </c>
      <c r="BC109" s="18" t="s">
        <v>1601</v>
      </c>
      <c r="BD109" s="18" t="s">
        <v>1604</v>
      </c>
      <c r="BE109" s="18" t="s">
        <v>1603</v>
      </c>
      <c r="BF109" s="18" t="s">
        <v>1603</v>
      </c>
      <c r="BG109" s="18" t="s">
        <v>1606</v>
      </c>
      <c r="BH109" s="18" t="s">
        <v>1605</v>
      </c>
    </row>
    <row r="110" spans="1:60" ht="387.5">
      <c r="A110" s="17" t="s">
        <v>1540</v>
      </c>
      <c r="B110" s="17" t="str">
        <f>VLOOKUP(A110,'Data Set'!A:C,2,FALSE)</f>
        <v>rayyan-172027848</v>
      </c>
      <c r="C110" s="17">
        <f>VLOOKUP(A110,'Data Set'!A:D,3,FALSE)</f>
        <v>0</v>
      </c>
      <c r="D110" s="17" t="s">
        <v>1541</v>
      </c>
      <c r="E110" s="17" t="s">
        <v>1542</v>
      </c>
      <c r="F110" s="17" t="s">
        <v>1543</v>
      </c>
      <c r="G110" s="17">
        <v>2024</v>
      </c>
      <c r="H110" s="18" t="s">
        <v>1545</v>
      </c>
      <c r="I110" s="18" t="s">
        <v>1544</v>
      </c>
      <c r="J110" s="18" t="s">
        <v>1544</v>
      </c>
      <c r="K110" s="18" t="s">
        <v>1546</v>
      </c>
      <c r="L110" s="18" t="s">
        <v>1548</v>
      </c>
      <c r="M110" s="18" t="s">
        <v>1547</v>
      </c>
      <c r="N110" s="18" t="s">
        <v>1547</v>
      </c>
      <c r="O110" s="18" t="s">
        <v>1550</v>
      </c>
      <c r="P110" s="18" t="s">
        <v>1549</v>
      </c>
      <c r="Q110" s="18" t="s">
        <v>1549</v>
      </c>
      <c r="R110" s="18" t="s">
        <v>63</v>
      </c>
      <c r="S110" s="18" t="s">
        <v>139</v>
      </c>
      <c r="T110" s="18" t="s">
        <v>140</v>
      </c>
      <c r="U110" s="17" t="str">
        <f>_xlfn.XLOOKUP(A110,ArticlesArchitecture[[#This Row],[Article ID]],ArticlesArchitecture[[#This Row],[Theme (final decision)]])</f>
        <v>Server-centered</v>
      </c>
      <c r="V110" s="18" t="s">
        <v>1552</v>
      </c>
      <c r="W110" s="18" t="s">
        <v>1551</v>
      </c>
      <c r="X110" s="18" t="s">
        <v>1551</v>
      </c>
      <c r="Y110" s="18" t="s">
        <v>1554</v>
      </c>
      <c r="Z110" s="18" t="s">
        <v>1553</v>
      </c>
      <c r="AA110" s="18" t="s">
        <v>1553</v>
      </c>
      <c r="AB110" s="18" t="s">
        <v>1556</v>
      </c>
      <c r="AC110" s="18" t="s">
        <v>1555</v>
      </c>
      <c r="AD110" s="18" t="s">
        <v>1555</v>
      </c>
      <c r="AE110" s="17" t="s">
        <v>1558</v>
      </c>
      <c r="AF110" s="17" t="b">
        <v>1</v>
      </c>
      <c r="AG110" s="17" t="s">
        <v>1557</v>
      </c>
      <c r="AH110" s="17" t="s">
        <v>1560</v>
      </c>
      <c r="AI110" s="17" t="b">
        <v>1</v>
      </c>
      <c r="AJ110" s="17" t="s">
        <v>1559</v>
      </c>
      <c r="AK110" s="17" t="s">
        <v>1562</v>
      </c>
      <c r="AL110" s="17" t="b">
        <v>1</v>
      </c>
      <c r="AM110" s="17" t="s">
        <v>1561</v>
      </c>
      <c r="AN110" s="17" t="s">
        <v>311</v>
      </c>
      <c r="AO110" s="17" t="b">
        <v>0</v>
      </c>
      <c r="AP110" s="17" t="s">
        <v>1563</v>
      </c>
      <c r="AQ110" s="17" t="s">
        <v>1565</v>
      </c>
      <c r="AR110" s="17" t="b">
        <v>0</v>
      </c>
      <c r="AS110" s="17" t="s">
        <v>1564</v>
      </c>
      <c r="AT110" s="17" t="s">
        <v>1567</v>
      </c>
      <c r="AU110" s="17" t="b">
        <v>0</v>
      </c>
      <c r="AV110" s="17" t="s">
        <v>1566</v>
      </c>
      <c r="AW110" s="17" t="s">
        <v>82</v>
      </c>
      <c r="AX110" s="17" t="s">
        <v>82</v>
      </c>
      <c r="AY110" s="17" t="s">
        <v>121</v>
      </c>
      <c r="AZ110" s="17" t="s">
        <v>83</v>
      </c>
      <c r="BA110" s="18" t="s">
        <v>1569</v>
      </c>
      <c r="BB110" s="18" t="s">
        <v>1568</v>
      </c>
      <c r="BC110" s="18" t="s">
        <v>1568</v>
      </c>
      <c r="BD110" s="18" t="s">
        <v>1571</v>
      </c>
      <c r="BE110" s="18" t="s">
        <v>1570</v>
      </c>
      <c r="BF110" s="18" t="s">
        <v>1570</v>
      </c>
      <c r="BG110" s="18" t="s">
        <v>1573</v>
      </c>
      <c r="BH110" s="18" t="s">
        <v>1572</v>
      </c>
    </row>
    <row r="111" spans="1:60" ht="350">
      <c r="A111" s="17" t="s">
        <v>1507</v>
      </c>
      <c r="B111" s="17" t="str">
        <f>VLOOKUP(A111,'Data Set'!A:C,2,FALSE)</f>
        <v>rayyan-172027832</v>
      </c>
      <c r="C111" s="17">
        <f>VLOOKUP(A111,'Data Set'!A:D,3,FALSE)</f>
        <v>0</v>
      </c>
      <c r="D111" s="17" t="s">
        <v>1508</v>
      </c>
      <c r="E111" s="17" t="s">
        <v>1509</v>
      </c>
      <c r="F111" s="17" t="s">
        <v>1510</v>
      </c>
      <c r="G111" s="17">
        <v>2024</v>
      </c>
      <c r="H111" s="18" t="s">
        <v>1512</v>
      </c>
      <c r="I111" s="18" t="s">
        <v>1511</v>
      </c>
      <c r="J111" s="18" t="s">
        <v>1511</v>
      </c>
      <c r="K111" s="18" t="s">
        <v>1513</v>
      </c>
      <c r="L111" s="18" t="s">
        <v>1515</v>
      </c>
      <c r="M111" s="18" t="s">
        <v>1514</v>
      </c>
      <c r="N111" s="18" t="s">
        <v>1514</v>
      </c>
      <c r="O111" s="18" t="s">
        <v>1517</v>
      </c>
      <c r="P111" s="18" t="s">
        <v>1516</v>
      </c>
      <c r="Q111" s="18" t="s">
        <v>1516</v>
      </c>
      <c r="R111" s="18" t="s">
        <v>63</v>
      </c>
      <c r="S111" s="18" t="s">
        <v>139</v>
      </c>
      <c r="T111" s="18" t="s">
        <v>140</v>
      </c>
      <c r="U111" s="17" t="str">
        <f>_xlfn.XLOOKUP(A111,ArticlesArchitecture[[#This Row],[Article ID]],ArticlesArchitecture[[#This Row],[Theme (final decision)]])</f>
        <v>Server-centered</v>
      </c>
      <c r="V111" s="18" t="s">
        <v>1519</v>
      </c>
      <c r="W111" s="18" t="s">
        <v>1518</v>
      </c>
      <c r="X111" s="18" t="s">
        <v>1518</v>
      </c>
      <c r="Y111" s="18" t="s">
        <v>1521</v>
      </c>
      <c r="Z111" s="18" t="s">
        <v>1520</v>
      </c>
      <c r="AA111" s="18" t="s">
        <v>1520</v>
      </c>
      <c r="AB111" s="18" t="s">
        <v>1523</v>
      </c>
      <c r="AC111" s="18" t="s">
        <v>1522</v>
      </c>
      <c r="AD111" s="18" t="s">
        <v>1522</v>
      </c>
      <c r="AE111" s="17" t="s">
        <v>1525</v>
      </c>
      <c r="AF111" s="17" t="b">
        <v>1</v>
      </c>
      <c r="AG111" s="17" t="s">
        <v>1524</v>
      </c>
      <c r="AH111" s="17" t="s">
        <v>1527</v>
      </c>
      <c r="AI111" s="17" t="b">
        <v>1</v>
      </c>
      <c r="AJ111" s="17" t="s">
        <v>1526</v>
      </c>
      <c r="AK111" s="17" t="s">
        <v>1529</v>
      </c>
      <c r="AL111" s="17" t="b">
        <v>1</v>
      </c>
      <c r="AM111" s="17" t="s">
        <v>1528</v>
      </c>
      <c r="AN111" s="17" t="s">
        <v>311</v>
      </c>
      <c r="AO111" s="17" t="b">
        <v>0</v>
      </c>
      <c r="AP111" s="17" t="s">
        <v>1530</v>
      </c>
      <c r="AQ111" s="17" t="s">
        <v>1532</v>
      </c>
      <c r="AR111" s="17" t="b">
        <v>0</v>
      </c>
      <c r="AS111" s="17" t="s">
        <v>1531</v>
      </c>
      <c r="AT111" s="17" t="s">
        <v>1534</v>
      </c>
      <c r="AU111" s="17" t="b">
        <v>0</v>
      </c>
      <c r="AV111" s="17" t="s">
        <v>1533</v>
      </c>
      <c r="AW111" s="17" t="s">
        <v>82</v>
      </c>
      <c r="AX111" s="17" t="s">
        <v>82</v>
      </c>
      <c r="AY111" s="17" t="s">
        <v>350</v>
      </c>
      <c r="AZ111" s="17" t="s">
        <v>84</v>
      </c>
      <c r="BA111" s="18" t="s">
        <v>1536</v>
      </c>
      <c r="BB111" s="18" t="s">
        <v>1535</v>
      </c>
      <c r="BC111" s="18" t="s">
        <v>1535</v>
      </c>
      <c r="BD111" s="18" t="s">
        <v>1538</v>
      </c>
      <c r="BE111" s="18" t="s">
        <v>1537</v>
      </c>
      <c r="BF111" s="18" t="s">
        <v>1537</v>
      </c>
      <c r="BG111" s="18" t="s">
        <v>1539</v>
      </c>
      <c r="BH111" s="18"/>
    </row>
    <row r="112" spans="1:60" ht="287.5">
      <c r="A112" s="17" t="s">
        <v>1472</v>
      </c>
      <c r="B112" s="17" t="str">
        <f>VLOOKUP(A112,'Data Set'!A:C,2,FALSE)</f>
        <v>rayyan-172027908</v>
      </c>
      <c r="C112" s="17">
        <f>VLOOKUP(A112,'Data Set'!A:D,3,FALSE)</f>
        <v>0</v>
      </c>
      <c r="D112" s="17" t="s">
        <v>1473</v>
      </c>
      <c r="E112" s="17" t="s">
        <v>1474</v>
      </c>
      <c r="F112" s="17" t="s">
        <v>1475</v>
      </c>
      <c r="G112" s="17">
        <v>2024</v>
      </c>
      <c r="H112" s="18" t="s">
        <v>1477</v>
      </c>
      <c r="I112" s="18" t="s">
        <v>1476</v>
      </c>
      <c r="J112" s="18" t="s">
        <v>1476</v>
      </c>
      <c r="K112" s="18" t="s">
        <v>1478</v>
      </c>
      <c r="L112" s="18" t="s">
        <v>1480</v>
      </c>
      <c r="M112" s="18" t="s">
        <v>1479</v>
      </c>
      <c r="N112" s="18" t="s">
        <v>1479</v>
      </c>
      <c r="O112" s="18" t="s">
        <v>1482</v>
      </c>
      <c r="P112" s="18" t="s">
        <v>1481</v>
      </c>
      <c r="Q112" s="18" t="s">
        <v>1481</v>
      </c>
      <c r="R112" s="18" t="s">
        <v>63</v>
      </c>
      <c r="S112" s="18" t="s">
        <v>209</v>
      </c>
      <c r="T112" s="18" t="s">
        <v>63</v>
      </c>
      <c r="U112" s="17" t="str">
        <f>_xlfn.XLOOKUP(A112,ArticlesArchitecture[[#This Row],[Article ID]],ArticlesArchitecture[[#This Row],[Theme (final decision)]])</f>
        <v>Server-centered</v>
      </c>
      <c r="V112" s="18" t="s">
        <v>1484</v>
      </c>
      <c r="W112" s="18" t="s">
        <v>1483</v>
      </c>
      <c r="X112" s="18" t="s">
        <v>1483</v>
      </c>
      <c r="Y112" s="18" t="s">
        <v>1486</v>
      </c>
      <c r="Z112" s="18" t="s">
        <v>1485</v>
      </c>
      <c r="AA112" s="18" t="s">
        <v>1485</v>
      </c>
      <c r="AB112" s="18" t="s">
        <v>1488</v>
      </c>
      <c r="AC112" s="18" t="s">
        <v>1487</v>
      </c>
      <c r="AD112" s="18" t="s">
        <v>1487</v>
      </c>
      <c r="AE112" s="17" t="s">
        <v>1490</v>
      </c>
      <c r="AF112" s="17" t="b">
        <v>1</v>
      </c>
      <c r="AG112" s="17" t="s">
        <v>1489</v>
      </c>
      <c r="AH112" s="17" t="s">
        <v>1492</v>
      </c>
      <c r="AI112" s="17" t="b">
        <v>1</v>
      </c>
      <c r="AJ112" s="17" t="s">
        <v>1491</v>
      </c>
      <c r="AK112" s="17" t="s">
        <v>1494</v>
      </c>
      <c r="AL112" s="17" t="b">
        <v>1</v>
      </c>
      <c r="AM112" s="17" t="s">
        <v>1493</v>
      </c>
      <c r="AN112" s="17" t="s">
        <v>1496</v>
      </c>
      <c r="AO112" s="17" t="b">
        <v>0</v>
      </c>
      <c r="AP112" s="17" t="s">
        <v>1495</v>
      </c>
      <c r="AQ112" s="17" t="s">
        <v>1498</v>
      </c>
      <c r="AR112" s="17" t="b">
        <v>0</v>
      </c>
      <c r="AS112" s="17" t="s">
        <v>1497</v>
      </c>
      <c r="AT112" s="17" t="s">
        <v>1500</v>
      </c>
      <c r="AU112" s="17" t="b">
        <v>0</v>
      </c>
      <c r="AV112" s="17" t="s">
        <v>1499</v>
      </c>
      <c r="AW112" s="17" t="s">
        <v>82</v>
      </c>
      <c r="AX112" s="17" t="s">
        <v>82</v>
      </c>
      <c r="AY112" s="17" t="s">
        <v>351</v>
      </c>
      <c r="AZ112" s="17" t="s">
        <v>350</v>
      </c>
      <c r="BA112" s="18" t="s">
        <v>1502</v>
      </c>
      <c r="BB112" s="18" t="s">
        <v>1501</v>
      </c>
      <c r="BC112" s="18" t="s">
        <v>1501</v>
      </c>
      <c r="BD112" s="18" t="s">
        <v>1504</v>
      </c>
      <c r="BE112" s="18" t="s">
        <v>1503</v>
      </c>
      <c r="BF112" s="18" t="s">
        <v>1503</v>
      </c>
      <c r="BG112" s="18" t="s">
        <v>1506</v>
      </c>
      <c r="BH112" s="18" t="s">
        <v>1505</v>
      </c>
    </row>
    <row r="113" spans="1:60" ht="375">
      <c r="A113" s="17" t="s">
        <v>1454</v>
      </c>
      <c r="B113" s="17" t="str">
        <f>VLOOKUP(A113,'Data Set'!A:C,2,FALSE)</f>
        <v>rayyan-172027928</v>
      </c>
      <c r="C113" s="17">
        <f>VLOOKUP(A113,'Data Set'!A:D,3,FALSE)</f>
        <v>0</v>
      </c>
      <c r="D113" s="17" t="s">
        <v>1455</v>
      </c>
      <c r="E113" s="17" t="s">
        <v>1456</v>
      </c>
      <c r="F113" s="17" t="s">
        <v>1457</v>
      </c>
      <c r="G113" s="17">
        <v>2024</v>
      </c>
      <c r="H113" s="18" t="s">
        <v>38746</v>
      </c>
      <c r="I113" s="18" t="s">
        <v>1458</v>
      </c>
      <c r="J113" s="18" t="s">
        <v>1458</v>
      </c>
      <c r="K113" s="18" t="s">
        <v>38747</v>
      </c>
      <c r="L113" s="18" t="s">
        <v>38748</v>
      </c>
      <c r="M113" s="18" t="s">
        <v>1459</v>
      </c>
      <c r="N113" s="18" t="s">
        <v>1459</v>
      </c>
      <c r="O113" s="18" t="s">
        <v>38831</v>
      </c>
      <c r="P113" s="18" t="s">
        <v>1460</v>
      </c>
      <c r="Q113" s="18" t="s">
        <v>1460</v>
      </c>
      <c r="R113" s="18" t="s">
        <v>4935</v>
      </c>
      <c r="S113" s="18" t="s">
        <v>62</v>
      </c>
      <c r="T113" s="18" t="s">
        <v>63</v>
      </c>
      <c r="U113" s="17" t="str">
        <f>_xlfn.XLOOKUP(A113,ArticlesArchitecture[[#This Row],[Article ID]],ArticlesArchitecture[[#This Row],[Theme (final decision)]])</f>
        <v>Server-centered</v>
      </c>
      <c r="V113" s="18" t="s">
        <v>38832</v>
      </c>
      <c r="W113" s="18" t="s">
        <v>1461</v>
      </c>
      <c r="X113" s="18" t="s">
        <v>1461</v>
      </c>
      <c r="Y113" s="18" t="s">
        <v>38833</v>
      </c>
      <c r="Z113" s="18" t="s">
        <v>1462</v>
      </c>
      <c r="AA113" s="18" t="s">
        <v>1462</v>
      </c>
      <c r="AB113" s="18" t="s">
        <v>38834</v>
      </c>
      <c r="AC113" s="18" t="s">
        <v>1463</v>
      </c>
      <c r="AD113" s="18" t="s">
        <v>1463</v>
      </c>
      <c r="AE113" s="17" t="s">
        <v>245</v>
      </c>
      <c r="AF113" s="17" t="b">
        <v>1</v>
      </c>
      <c r="AG113" s="17" t="s">
        <v>1464</v>
      </c>
      <c r="AH113" s="17" t="s">
        <v>245</v>
      </c>
      <c r="AI113" s="17" t="b">
        <v>1</v>
      </c>
      <c r="AJ113" s="17" t="s">
        <v>1465</v>
      </c>
      <c r="AK113" s="17" t="s">
        <v>249</v>
      </c>
      <c r="AL113" s="17" t="b">
        <v>0</v>
      </c>
      <c r="AM113" s="17" t="s">
        <v>1466</v>
      </c>
      <c r="AN113" s="17" t="s">
        <v>249</v>
      </c>
      <c r="AO113" s="17" t="b">
        <v>0</v>
      </c>
      <c r="AP113" s="17" t="s">
        <v>380</v>
      </c>
      <c r="AQ113" s="17" t="s">
        <v>249</v>
      </c>
      <c r="AR113" s="17" t="b">
        <v>0</v>
      </c>
      <c r="AS113" s="17" t="s">
        <v>1467</v>
      </c>
      <c r="AT113" s="17" t="s">
        <v>249</v>
      </c>
      <c r="AU113" s="17" t="b">
        <v>0</v>
      </c>
      <c r="AV113" s="17" t="s">
        <v>1468</v>
      </c>
      <c r="AW113" s="17" t="s">
        <v>589</v>
      </c>
      <c r="AX113" s="17" t="s">
        <v>589</v>
      </c>
      <c r="AY113" s="17" t="s">
        <v>590</v>
      </c>
      <c r="AZ113" s="17" t="s">
        <v>590</v>
      </c>
      <c r="BA113" s="18" t="s">
        <v>38749</v>
      </c>
      <c r="BB113" s="18" t="s">
        <v>1469</v>
      </c>
      <c r="BC113" s="18" t="s">
        <v>1469</v>
      </c>
      <c r="BD113" s="18" t="s">
        <v>38750</v>
      </c>
      <c r="BE113" s="18" t="s">
        <v>1470</v>
      </c>
      <c r="BF113" s="18" t="s">
        <v>1470</v>
      </c>
      <c r="BG113" s="18" t="s">
        <v>38751</v>
      </c>
      <c r="BH113" s="18" t="s">
        <v>1471</v>
      </c>
    </row>
    <row r="114" spans="1:60" ht="287.5">
      <c r="A114" s="17" t="s">
        <v>1420</v>
      </c>
      <c r="B114" s="17" t="str">
        <f>VLOOKUP(A114,'Data Set'!A:C,2,FALSE)</f>
        <v>rayyan-172027927</v>
      </c>
      <c r="C114" s="17">
        <f>VLOOKUP(A114,'Data Set'!A:D,3,FALSE)</f>
        <v>0</v>
      </c>
      <c r="D114" s="17" t="s">
        <v>1421</v>
      </c>
      <c r="E114" s="17" t="s">
        <v>1422</v>
      </c>
      <c r="F114" s="17" t="s">
        <v>1423</v>
      </c>
      <c r="G114" s="17">
        <v>2024</v>
      </c>
      <c r="H114" s="18" t="s">
        <v>1425</v>
      </c>
      <c r="I114" s="18" t="s">
        <v>1424</v>
      </c>
      <c r="J114" s="18" t="s">
        <v>1424</v>
      </c>
      <c r="K114" s="18" t="s">
        <v>1426</v>
      </c>
      <c r="L114" s="18" t="s">
        <v>1428</v>
      </c>
      <c r="M114" s="18" t="s">
        <v>1427</v>
      </c>
      <c r="N114" s="18" t="s">
        <v>1427</v>
      </c>
      <c r="O114" s="18" t="s">
        <v>1430</v>
      </c>
      <c r="P114" s="18" t="s">
        <v>1429</v>
      </c>
      <c r="Q114" s="18" t="s">
        <v>1429</v>
      </c>
      <c r="R114" s="18" t="s">
        <v>63</v>
      </c>
      <c r="S114" s="18" t="s">
        <v>62</v>
      </c>
      <c r="T114" s="18" t="s">
        <v>63</v>
      </c>
      <c r="U114" s="17" t="str">
        <f>_xlfn.XLOOKUP(A114,ArticlesArchitecture[[#This Row],[Article ID]],ArticlesArchitecture[[#This Row],[Theme (final decision)]])</f>
        <v>Server-centered</v>
      </c>
      <c r="V114" s="18" t="s">
        <v>1432</v>
      </c>
      <c r="W114" s="18" t="s">
        <v>1431</v>
      </c>
      <c r="X114" s="18" t="s">
        <v>1431</v>
      </c>
      <c r="Y114" s="18" t="s">
        <v>1434</v>
      </c>
      <c r="Z114" s="18" t="s">
        <v>1433</v>
      </c>
      <c r="AA114" s="18" t="s">
        <v>1433</v>
      </c>
      <c r="AB114" s="18" t="s">
        <v>1436</v>
      </c>
      <c r="AC114" s="18" t="s">
        <v>1435</v>
      </c>
      <c r="AD114" s="18" t="s">
        <v>1435</v>
      </c>
      <c r="AE114" s="17" t="s">
        <v>1438</v>
      </c>
      <c r="AF114" s="17" t="b">
        <v>1</v>
      </c>
      <c r="AG114" s="17" t="s">
        <v>1437</v>
      </c>
      <c r="AH114" s="17" t="s">
        <v>1440</v>
      </c>
      <c r="AI114" s="17" t="b">
        <v>1</v>
      </c>
      <c r="AJ114" s="17" t="s">
        <v>1439</v>
      </c>
      <c r="AK114" s="17" t="s">
        <v>1442</v>
      </c>
      <c r="AL114" s="17" t="b">
        <v>1</v>
      </c>
      <c r="AM114" s="17" t="s">
        <v>1441</v>
      </c>
      <c r="AN114" s="17" t="s">
        <v>1444</v>
      </c>
      <c r="AO114" s="17" t="b">
        <v>0</v>
      </c>
      <c r="AP114" s="17" t="s">
        <v>1443</v>
      </c>
      <c r="AQ114" s="17" t="s">
        <v>1446</v>
      </c>
      <c r="AR114" s="17" t="b">
        <v>0</v>
      </c>
      <c r="AS114" s="17" t="s">
        <v>1445</v>
      </c>
      <c r="AT114" s="17" t="s">
        <v>1447</v>
      </c>
      <c r="AU114" s="17" t="b">
        <v>0</v>
      </c>
      <c r="AV114" s="17" t="s">
        <v>384</v>
      </c>
      <c r="AW114" s="17" t="s">
        <v>82</v>
      </c>
      <c r="AX114" s="17" t="s">
        <v>82</v>
      </c>
      <c r="AY114" s="17" t="s">
        <v>83</v>
      </c>
      <c r="AZ114" s="17" t="s">
        <v>83</v>
      </c>
      <c r="BA114" s="18" t="s">
        <v>1449</v>
      </c>
      <c r="BB114" s="18" t="s">
        <v>1448</v>
      </c>
      <c r="BC114" s="18" t="s">
        <v>1448</v>
      </c>
      <c r="BD114" s="18" t="s">
        <v>1451</v>
      </c>
      <c r="BE114" s="18" t="s">
        <v>1450</v>
      </c>
      <c r="BF114" s="18" t="s">
        <v>1450</v>
      </c>
      <c r="BG114" s="18" t="s">
        <v>1453</v>
      </c>
      <c r="BH114" s="18" t="s">
        <v>1452</v>
      </c>
    </row>
    <row r="115" spans="1:60" ht="350">
      <c r="A115" s="17" t="s">
        <v>1387</v>
      </c>
      <c r="B115" s="17" t="str">
        <f>VLOOKUP(A115,'Data Set'!A:C,2,FALSE)</f>
        <v>rayyan-172027893</v>
      </c>
      <c r="C115" s="17">
        <f>VLOOKUP(A115,'Data Set'!A:D,3,FALSE)</f>
        <v>0</v>
      </c>
      <c r="D115" s="17" t="s">
        <v>1388</v>
      </c>
      <c r="E115" s="17" t="s">
        <v>1389</v>
      </c>
      <c r="F115" s="17" t="s">
        <v>1390</v>
      </c>
      <c r="G115" s="17">
        <v>2024</v>
      </c>
      <c r="H115" s="18" t="s">
        <v>1392</v>
      </c>
      <c r="I115" s="18" t="s">
        <v>1391</v>
      </c>
      <c r="J115" s="18" t="s">
        <v>1391</v>
      </c>
      <c r="K115" s="18" t="s">
        <v>1393</v>
      </c>
      <c r="L115" s="18" t="s">
        <v>1395</v>
      </c>
      <c r="M115" s="18" t="s">
        <v>1394</v>
      </c>
      <c r="N115" s="18" t="s">
        <v>1394</v>
      </c>
      <c r="O115" s="18" t="s">
        <v>1397</v>
      </c>
      <c r="P115" s="18" t="s">
        <v>1396</v>
      </c>
      <c r="Q115" s="18" t="s">
        <v>1396</v>
      </c>
      <c r="R115" s="18" t="s">
        <v>63</v>
      </c>
      <c r="S115" s="18" t="s">
        <v>62</v>
      </c>
      <c r="T115" s="18" t="s">
        <v>63</v>
      </c>
      <c r="U115" s="17" t="str">
        <f>_xlfn.XLOOKUP(A115,ArticlesArchitecture[[#This Row],[Article ID]],ArticlesArchitecture[[#This Row],[Theme (final decision)]])</f>
        <v>Server-centered</v>
      </c>
      <c r="V115" s="18" t="s">
        <v>1399</v>
      </c>
      <c r="W115" s="18" t="s">
        <v>1398</v>
      </c>
      <c r="X115" s="18" t="s">
        <v>1398</v>
      </c>
      <c r="Y115" s="18" t="s">
        <v>1401</v>
      </c>
      <c r="Z115" s="18" t="s">
        <v>1400</v>
      </c>
      <c r="AA115" s="18" t="s">
        <v>1400</v>
      </c>
      <c r="AB115" s="18" t="s">
        <v>1403</v>
      </c>
      <c r="AC115" s="18" t="s">
        <v>1402</v>
      </c>
      <c r="AD115" s="18" t="s">
        <v>1402</v>
      </c>
      <c r="AE115" s="17" t="s">
        <v>1405</v>
      </c>
      <c r="AF115" s="17" t="b">
        <v>1</v>
      </c>
      <c r="AG115" s="17" t="s">
        <v>1404</v>
      </c>
      <c r="AH115" s="17" t="s">
        <v>1407</v>
      </c>
      <c r="AI115" s="17" t="b">
        <v>1</v>
      </c>
      <c r="AJ115" s="17" t="s">
        <v>1406</v>
      </c>
      <c r="AK115" s="17" t="s">
        <v>1409</v>
      </c>
      <c r="AL115" s="17" t="b">
        <v>1</v>
      </c>
      <c r="AM115" s="17" t="s">
        <v>1408</v>
      </c>
      <c r="AN115" s="17" t="s">
        <v>1411</v>
      </c>
      <c r="AO115" s="17" t="b">
        <v>0</v>
      </c>
      <c r="AP115" s="17" t="s">
        <v>1410</v>
      </c>
      <c r="AQ115" s="17" t="s">
        <v>1031</v>
      </c>
      <c r="AR115" s="17" t="b">
        <v>0</v>
      </c>
      <c r="AS115" s="17" t="s">
        <v>928</v>
      </c>
      <c r="AT115" s="17" t="s">
        <v>1413</v>
      </c>
      <c r="AU115" s="17" t="b">
        <v>0</v>
      </c>
      <c r="AV115" s="17" t="s">
        <v>1412</v>
      </c>
      <c r="AW115" s="17" t="s">
        <v>82</v>
      </c>
      <c r="AX115" s="17" t="s">
        <v>82</v>
      </c>
      <c r="AY115" s="17" t="s">
        <v>121</v>
      </c>
      <c r="AZ115" s="17" t="s">
        <v>120</v>
      </c>
      <c r="BA115" s="18" t="s">
        <v>1415</v>
      </c>
      <c r="BB115" s="18" t="s">
        <v>1414</v>
      </c>
      <c r="BC115" s="18" t="s">
        <v>1414</v>
      </c>
      <c r="BD115" s="18" t="s">
        <v>1417</v>
      </c>
      <c r="BE115" s="18" t="s">
        <v>1416</v>
      </c>
      <c r="BF115" s="18" t="s">
        <v>1416</v>
      </c>
      <c r="BG115" s="18" t="s">
        <v>1419</v>
      </c>
      <c r="BH115" s="18" t="s">
        <v>1418</v>
      </c>
    </row>
    <row r="116" spans="1:60" ht="325">
      <c r="A116" s="17" t="s">
        <v>1351</v>
      </c>
      <c r="B116" s="17" t="str">
        <f>VLOOKUP(A116,'Data Set'!A:C,2,FALSE)</f>
        <v>rayyan-172027922</v>
      </c>
      <c r="C116" s="17">
        <f>VLOOKUP(A116,'Data Set'!A:D,3,FALSE)</f>
        <v>0</v>
      </c>
      <c r="D116" s="17" t="s">
        <v>1352</v>
      </c>
      <c r="E116" s="17" t="s">
        <v>1353</v>
      </c>
      <c r="F116" s="17" t="s">
        <v>1354</v>
      </c>
      <c r="G116" s="17">
        <v>2024</v>
      </c>
      <c r="H116" s="18" t="s">
        <v>1356</v>
      </c>
      <c r="I116" s="18" t="s">
        <v>1355</v>
      </c>
      <c r="J116" s="18" t="s">
        <v>1355</v>
      </c>
      <c r="K116" s="18" t="s">
        <v>1357</v>
      </c>
      <c r="L116" s="18" t="s">
        <v>1359</v>
      </c>
      <c r="M116" s="18" t="s">
        <v>1358</v>
      </c>
      <c r="N116" s="18" t="s">
        <v>1358</v>
      </c>
      <c r="O116" s="18" t="s">
        <v>1361</v>
      </c>
      <c r="P116" s="18" t="s">
        <v>1360</v>
      </c>
      <c r="Q116" s="18" t="s">
        <v>1360</v>
      </c>
      <c r="R116" s="18" t="s">
        <v>63</v>
      </c>
      <c r="S116" s="18" t="s">
        <v>62</v>
      </c>
      <c r="T116" s="18" t="s">
        <v>63</v>
      </c>
      <c r="U116" s="17" t="str">
        <f>_xlfn.XLOOKUP(A116,ArticlesArchitecture[[#This Row],[Article ID]],ArticlesArchitecture[[#This Row],[Theme (final decision)]])</f>
        <v>Server-centered</v>
      </c>
      <c r="V116" s="18" t="s">
        <v>1363</v>
      </c>
      <c r="W116" s="18" t="s">
        <v>1362</v>
      </c>
      <c r="X116" s="18" t="s">
        <v>1362</v>
      </c>
      <c r="Y116" s="18" t="s">
        <v>1365</v>
      </c>
      <c r="Z116" s="18" t="s">
        <v>1364</v>
      </c>
      <c r="AA116" s="18" t="s">
        <v>1364</v>
      </c>
      <c r="AB116" s="18" t="s">
        <v>1367</v>
      </c>
      <c r="AC116" s="18" t="s">
        <v>1366</v>
      </c>
      <c r="AD116" s="18" t="s">
        <v>1366</v>
      </c>
      <c r="AE116" s="17" t="s">
        <v>1369</v>
      </c>
      <c r="AF116" s="17" t="b">
        <v>1</v>
      </c>
      <c r="AG116" s="17" t="s">
        <v>1368</v>
      </c>
      <c r="AH116" s="17" t="s">
        <v>1371</v>
      </c>
      <c r="AI116" s="17" t="b">
        <v>1</v>
      </c>
      <c r="AJ116" s="17" t="s">
        <v>1370</v>
      </c>
      <c r="AK116" s="17" t="s">
        <v>1373</v>
      </c>
      <c r="AL116" s="17" t="b">
        <v>1</v>
      </c>
      <c r="AM116" s="17" t="s">
        <v>1372</v>
      </c>
      <c r="AN116" s="17" t="s">
        <v>1375</v>
      </c>
      <c r="AO116" s="17" t="b">
        <v>0</v>
      </c>
      <c r="AP116" s="17" t="s">
        <v>1374</v>
      </c>
      <c r="AQ116" s="17" t="s">
        <v>1377</v>
      </c>
      <c r="AR116" s="17" t="b">
        <v>0</v>
      </c>
      <c r="AS116" s="17" t="s">
        <v>1376</v>
      </c>
      <c r="AT116" s="17" t="s">
        <v>1379</v>
      </c>
      <c r="AU116" s="17" t="b">
        <v>0</v>
      </c>
      <c r="AV116" s="17" t="s">
        <v>1378</v>
      </c>
      <c r="AW116" s="17" t="s">
        <v>119</v>
      </c>
      <c r="AX116" s="17" t="s">
        <v>82</v>
      </c>
      <c r="AY116" s="17" t="s">
        <v>121</v>
      </c>
      <c r="AZ116" s="17" t="s">
        <v>1380</v>
      </c>
      <c r="BA116" s="18" t="s">
        <v>1382</v>
      </c>
      <c r="BB116" s="18" t="s">
        <v>1381</v>
      </c>
      <c r="BC116" s="18" t="s">
        <v>1381</v>
      </c>
      <c r="BD116" s="18" t="s">
        <v>1384</v>
      </c>
      <c r="BE116" s="18" t="s">
        <v>1383</v>
      </c>
      <c r="BF116" s="18" t="s">
        <v>1383</v>
      </c>
      <c r="BG116" s="18" t="s">
        <v>1386</v>
      </c>
      <c r="BH116" s="18" t="s">
        <v>1385</v>
      </c>
    </row>
    <row r="117" spans="1:60" ht="362.5">
      <c r="A117" s="17" t="s">
        <v>1317</v>
      </c>
      <c r="B117" s="17" t="str">
        <f>VLOOKUP(A117,'Data Set'!A:C,2,FALSE)</f>
        <v>rayyan-172027958</v>
      </c>
      <c r="C117" s="17">
        <f>VLOOKUP(A117,'Data Set'!A:D,3,FALSE)</f>
        <v>0</v>
      </c>
      <c r="D117" s="17" t="s">
        <v>1318</v>
      </c>
      <c r="E117" s="17" t="s">
        <v>1319</v>
      </c>
      <c r="F117" s="17" t="s">
        <v>1320</v>
      </c>
      <c r="G117" s="17">
        <v>2024</v>
      </c>
      <c r="H117" s="18" t="s">
        <v>1322</v>
      </c>
      <c r="I117" s="18" t="s">
        <v>1321</v>
      </c>
      <c r="J117" s="18" t="s">
        <v>1321</v>
      </c>
      <c r="K117" s="18" t="s">
        <v>1323</v>
      </c>
      <c r="L117" s="18" t="s">
        <v>1325</v>
      </c>
      <c r="M117" s="18" t="s">
        <v>1324</v>
      </c>
      <c r="N117" s="18" t="s">
        <v>1324</v>
      </c>
      <c r="O117" s="18" t="s">
        <v>1327</v>
      </c>
      <c r="P117" s="18" t="s">
        <v>1326</v>
      </c>
      <c r="Q117" s="18" t="s">
        <v>1326</v>
      </c>
      <c r="R117" s="18" t="s">
        <v>63</v>
      </c>
      <c r="S117" s="18" t="s">
        <v>62</v>
      </c>
      <c r="T117" s="18" t="s">
        <v>63</v>
      </c>
      <c r="U117" s="17" t="str">
        <f>_xlfn.XLOOKUP(A117,ArticlesArchitecture[[#This Row],[Article ID]],ArticlesArchitecture[[#This Row],[Theme (final decision)]])</f>
        <v>Server-centered</v>
      </c>
      <c r="V117" s="18" t="s">
        <v>1329</v>
      </c>
      <c r="W117" s="18" t="s">
        <v>1328</v>
      </c>
      <c r="X117" s="18" t="s">
        <v>1328</v>
      </c>
      <c r="Y117" s="18" t="s">
        <v>1331</v>
      </c>
      <c r="Z117" s="18" t="s">
        <v>1330</v>
      </c>
      <c r="AA117" s="18" t="s">
        <v>1330</v>
      </c>
      <c r="AB117" s="18" t="s">
        <v>1333</v>
      </c>
      <c r="AC117" s="18" t="s">
        <v>1332</v>
      </c>
      <c r="AD117" s="18" t="s">
        <v>1332</v>
      </c>
      <c r="AE117" s="17" t="s">
        <v>1335</v>
      </c>
      <c r="AF117" s="17" t="b">
        <v>1</v>
      </c>
      <c r="AG117" s="17" t="s">
        <v>1334</v>
      </c>
      <c r="AH117" s="17" t="s">
        <v>1337</v>
      </c>
      <c r="AI117" s="17" t="b">
        <v>1</v>
      </c>
      <c r="AJ117" s="17" t="s">
        <v>1336</v>
      </c>
      <c r="AK117" s="17" t="s">
        <v>1339</v>
      </c>
      <c r="AL117" s="17" t="b">
        <v>1</v>
      </c>
      <c r="AM117" s="17" t="s">
        <v>1338</v>
      </c>
      <c r="AN117" s="17" t="s">
        <v>1097</v>
      </c>
      <c r="AO117" s="17" t="b">
        <v>0</v>
      </c>
      <c r="AP117" s="17" t="s">
        <v>1340</v>
      </c>
      <c r="AQ117" s="17" t="s">
        <v>1342</v>
      </c>
      <c r="AR117" s="17" t="b">
        <v>0</v>
      </c>
      <c r="AS117" s="17" t="s">
        <v>1341</v>
      </c>
      <c r="AT117" s="17" t="s">
        <v>1344</v>
      </c>
      <c r="AU117" s="17" t="b">
        <v>0</v>
      </c>
      <c r="AV117" s="17" t="s">
        <v>1343</v>
      </c>
      <c r="AW117" s="17" t="s">
        <v>119</v>
      </c>
      <c r="AX117" s="17" t="s">
        <v>82</v>
      </c>
      <c r="AY117" s="17" t="s">
        <v>121</v>
      </c>
      <c r="AZ117" s="17" t="s">
        <v>84</v>
      </c>
      <c r="BA117" s="18" t="s">
        <v>1346</v>
      </c>
      <c r="BB117" s="18" t="s">
        <v>1345</v>
      </c>
      <c r="BC117" s="18" t="s">
        <v>1345</v>
      </c>
      <c r="BD117" s="18" t="s">
        <v>1348</v>
      </c>
      <c r="BE117" s="18" t="s">
        <v>1347</v>
      </c>
      <c r="BF117" s="18" t="s">
        <v>1347</v>
      </c>
      <c r="BG117" s="18" t="s">
        <v>1350</v>
      </c>
      <c r="BH117" s="18" t="s">
        <v>1349</v>
      </c>
    </row>
    <row r="118" spans="1:60" ht="300">
      <c r="A118" s="17" t="s">
        <v>1284</v>
      </c>
      <c r="B118" s="17" t="str">
        <f>VLOOKUP(A118,'Data Set'!A:C,2,FALSE)</f>
        <v>rayyan-172027866</v>
      </c>
      <c r="C118" s="17">
        <f>VLOOKUP(A118,'Data Set'!A:D,3,FALSE)</f>
        <v>0</v>
      </c>
      <c r="D118" s="17" t="s">
        <v>1285</v>
      </c>
      <c r="E118" s="17" t="s">
        <v>1286</v>
      </c>
      <c r="F118" s="17" t="s">
        <v>1287</v>
      </c>
      <c r="G118" s="17">
        <v>2024</v>
      </c>
      <c r="H118" s="18" t="s">
        <v>1289</v>
      </c>
      <c r="I118" s="18" t="s">
        <v>1288</v>
      </c>
      <c r="J118" s="18" t="s">
        <v>1288</v>
      </c>
      <c r="K118" s="18" t="s">
        <v>1290</v>
      </c>
      <c r="L118" s="18" t="s">
        <v>1292</v>
      </c>
      <c r="M118" s="18" t="s">
        <v>1291</v>
      </c>
      <c r="N118" s="18" t="s">
        <v>1291</v>
      </c>
      <c r="O118" s="18" t="s">
        <v>1294</v>
      </c>
      <c r="P118" s="18" t="s">
        <v>1293</v>
      </c>
      <c r="Q118" s="18" t="s">
        <v>1293</v>
      </c>
      <c r="R118" s="18" t="s">
        <v>63</v>
      </c>
      <c r="S118" s="18" t="s">
        <v>62</v>
      </c>
      <c r="T118" s="18" t="s">
        <v>63</v>
      </c>
      <c r="U118" s="17" t="str">
        <f>_xlfn.XLOOKUP(A118,ArticlesArchitecture[[#This Row],[Article ID]],ArticlesArchitecture[[#This Row],[Theme (final decision)]])</f>
        <v>Server-centered</v>
      </c>
      <c r="V118" s="18" t="s">
        <v>1296</v>
      </c>
      <c r="W118" s="18" t="s">
        <v>1295</v>
      </c>
      <c r="X118" s="18" t="s">
        <v>1295</v>
      </c>
      <c r="Y118" s="18" t="s">
        <v>1298</v>
      </c>
      <c r="Z118" s="18" t="s">
        <v>1297</v>
      </c>
      <c r="AA118" s="18" t="s">
        <v>1297</v>
      </c>
      <c r="AB118" s="18" t="s">
        <v>1300</v>
      </c>
      <c r="AC118" s="18" t="s">
        <v>1299</v>
      </c>
      <c r="AD118" s="18" t="s">
        <v>1299</v>
      </c>
      <c r="AE118" s="17" t="s">
        <v>1302</v>
      </c>
      <c r="AF118" s="17" t="b">
        <v>1</v>
      </c>
      <c r="AG118" s="17" t="s">
        <v>1301</v>
      </c>
      <c r="AH118" s="17" t="s">
        <v>1304</v>
      </c>
      <c r="AI118" s="17" t="b">
        <v>1</v>
      </c>
      <c r="AJ118" s="17" t="s">
        <v>1303</v>
      </c>
      <c r="AK118" s="17" t="s">
        <v>1306</v>
      </c>
      <c r="AL118" s="17" t="b">
        <v>1</v>
      </c>
      <c r="AM118" s="17" t="s">
        <v>1305</v>
      </c>
      <c r="AN118" s="17" t="s">
        <v>1308</v>
      </c>
      <c r="AO118" s="17" t="b">
        <v>0</v>
      </c>
      <c r="AP118" s="17" t="s">
        <v>1307</v>
      </c>
      <c r="AQ118" s="17" t="s">
        <v>1309</v>
      </c>
      <c r="AR118" s="17" t="b">
        <v>0</v>
      </c>
      <c r="AS118" s="17" t="s">
        <v>155</v>
      </c>
      <c r="AT118" s="17" t="s">
        <v>1310</v>
      </c>
      <c r="AU118" s="17" t="b">
        <v>0</v>
      </c>
      <c r="AV118" s="17" t="s">
        <v>279</v>
      </c>
      <c r="AW118" s="17" t="s">
        <v>82</v>
      </c>
      <c r="AX118" s="17" t="s">
        <v>82</v>
      </c>
      <c r="AY118" s="17" t="s">
        <v>84</v>
      </c>
      <c r="AZ118" s="17" t="s">
        <v>83</v>
      </c>
      <c r="BA118" s="18" t="s">
        <v>1312</v>
      </c>
      <c r="BB118" s="18" t="s">
        <v>1311</v>
      </c>
      <c r="BC118" s="18" t="s">
        <v>1311</v>
      </c>
      <c r="BD118" s="18" t="s">
        <v>1314</v>
      </c>
      <c r="BE118" s="18" t="s">
        <v>1313</v>
      </c>
      <c r="BF118" s="18" t="s">
        <v>1313</v>
      </c>
      <c r="BG118" s="18" t="s">
        <v>1316</v>
      </c>
      <c r="BH118" s="18" t="s">
        <v>1315</v>
      </c>
    </row>
    <row r="119" spans="1:60" ht="362.5">
      <c r="A119" s="17" t="s">
        <v>1249</v>
      </c>
      <c r="B119" s="17" t="str">
        <f>VLOOKUP(A119,'Data Set'!A:C,2,FALSE)</f>
        <v>rayyan-218685194</v>
      </c>
      <c r="C119" s="17" t="str">
        <f>VLOOKUP(A119,'Data Set'!A:D,3,FALSE)</f>
        <v>Forward.1</v>
      </c>
      <c r="D119" s="17" t="s">
        <v>1250</v>
      </c>
      <c r="E119" s="17" t="s">
        <v>1251</v>
      </c>
      <c r="F119" s="17" t="s">
        <v>1252</v>
      </c>
      <c r="G119" s="17">
        <v>2024</v>
      </c>
      <c r="H119" s="18" t="s">
        <v>1254</v>
      </c>
      <c r="I119" s="18" t="s">
        <v>1253</v>
      </c>
      <c r="J119" s="18" t="s">
        <v>1253</v>
      </c>
      <c r="K119" s="18" t="s">
        <v>1255</v>
      </c>
      <c r="L119" s="18" t="s">
        <v>1257</v>
      </c>
      <c r="M119" s="18" t="s">
        <v>1256</v>
      </c>
      <c r="N119" s="18" t="s">
        <v>1256</v>
      </c>
      <c r="O119" s="18" t="s">
        <v>1259</v>
      </c>
      <c r="P119" s="18" t="s">
        <v>1258</v>
      </c>
      <c r="Q119" s="18" t="s">
        <v>1258</v>
      </c>
      <c r="R119" s="18" t="s">
        <v>63</v>
      </c>
      <c r="S119" s="18" t="s">
        <v>62</v>
      </c>
      <c r="T119" s="18" t="s">
        <v>63</v>
      </c>
      <c r="U119" s="17" t="str">
        <f>_xlfn.XLOOKUP(A119,ArticlesArchitecture[[#This Row],[Article ID]],ArticlesArchitecture[[#This Row],[Theme (final decision)]])</f>
        <v>Hybrid (user-centered and server-centered)</v>
      </c>
      <c r="V119" s="18" t="s">
        <v>1261</v>
      </c>
      <c r="W119" s="18" t="s">
        <v>1260</v>
      </c>
      <c r="X119" s="18" t="s">
        <v>1260</v>
      </c>
      <c r="Y119" s="18" t="s">
        <v>1263</v>
      </c>
      <c r="Z119" s="18" t="s">
        <v>1262</v>
      </c>
      <c r="AA119" s="18" t="s">
        <v>1262</v>
      </c>
      <c r="AB119" s="18" t="s">
        <v>1265</v>
      </c>
      <c r="AC119" s="18" t="s">
        <v>1264</v>
      </c>
      <c r="AD119" s="18" t="s">
        <v>1264</v>
      </c>
      <c r="AE119" s="17" t="s">
        <v>1267</v>
      </c>
      <c r="AF119" s="17" t="b">
        <v>1</v>
      </c>
      <c r="AG119" s="17" t="s">
        <v>1266</v>
      </c>
      <c r="AH119" s="17" t="s">
        <v>1269</v>
      </c>
      <c r="AI119" s="17" t="b">
        <v>1</v>
      </c>
      <c r="AJ119" s="17" t="s">
        <v>1268</v>
      </c>
      <c r="AK119" s="17" t="s">
        <v>1271</v>
      </c>
      <c r="AL119" s="17" t="b">
        <v>1</v>
      </c>
      <c r="AM119" s="17" t="s">
        <v>1270</v>
      </c>
      <c r="AN119" s="17" t="s">
        <v>1273</v>
      </c>
      <c r="AO119" s="17" t="b">
        <v>0</v>
      </c>
      <c r="AP119" s="17" t="s">
        <v>1272</v>
      </c>
      <c r="AQ119" s="17" t="s">
        <v>1275</v>
      </c>
      <c r="AR119" s="17" t="b">
        <v>0</v>
      </c>
      <c r="AS119" s="17" t="s">
        <v>1274</v>
      </c>
      <c r="AT119" s="17" t="s">
        <v>1277</v>
      </c>
      <c r="AU119" s="17" t="b">
        <v>0</v>
      </c>
      <c r="AV119" s="17" t="s">
        <v>1276</v>
      </c>
      <c r="AW119" s="17" t="s">
        <v>82</v>
      </c>
      <c r="AX119" s="17" t="s">
        <v>82</v>
      </c>
      <c r="AY119" s="17" t="s">
        <v>420</v>
      </c>
      <c r="AZ119" s="17" t="s">
        <v>83</v>
      </c>
      <c r="BA119" s="18" t="s">
        <v>1279</v>
      </c>
      <c r="BB119" s="18" t="s">
        <v>1278</v>
      </c>
      <c r="BC119" s="18" t="s">
        <v>1278</v>
      </c>
      <c r="BD119" s="18" t="s">
        <v>1281</v>
      </c>
      <c r="BE119" s="18" t="s">
        <v>1280</v>
      </c>
      <c r="BF119" s="18" t="s">
        <v>1280</v>
      </c>
      <c r="BG119" s="18" t="s">
        <v>1283</v>
      </c>
      <c r="BH119" s="18" t="s">
        <v>1282</v>
      </c>
    </row>
    <row r="120" spans="1:60" ht="375">
      <c r="A120" s="17" t="s">
        <v>1214</v>
      </c>
      <c r="B120" s="17" t="str">
        <f>VLOOKUP(A120,'Data Set'!A:C,2,FALSE)</f>
        <v>rayyan-218685128</v>
      </c>
      <c r="C120" s="17" t="str">
        <f>VLOOKUP(A120,'Data Set'!A:D,3,FALSE)</f>
        <v>Forward.1</v>
      </c>
      <c r="D120" s="17" t="s">
        <v>1215</v>
      </c>
      <c r="E120" s="17" t="s">
        <v>1216</v>
      </c>
      <c r="F120" s="17" t="s">
        <v>1217</v>
      </c>
      <c r="G120" s="17">
        <v>2024</v>
      </c>
      <c r="H120" s="18" t="s">
        <v>1219</v>
      </c>
      <c r="I120" s="18" t="s">
        <v>1218</v>
      </c>
      <c r="J120" s="18" t="s">
        <v>1218</v>
      </c>
      <c r="K120" s="18" t="s">
        <v>1220</v>
      </c>
      <c r="L120" s="18" t="s">
        <v>1222</v>
      </c>
      <c r="M120" s="18" t="s">
        <v>1221</v>
      </c>
      <c r="N120" s="18" t="s">
        <v>1221</v>
      </c>
      <c r="O120" s="18" t="s">
        <v>1224</v>
      </c>
      <c r="P120" s="18" t="s">
        <v>1223</v>
      </c>
      <c r="Q120" s="18" t="s">
        <v>1223</v>
      </c>
      <c r="R120" s="18" t="s">
        <v>63</v>
      </c>
      <c r="S120" s="18" t="s">
        <v>62</v>
      </c>
      <c r="T120" s="18" t="s">
        <v>63</v>
      </c>
      <c r="U120" s="17" t="str">
        <f>_xlfn.XLOOKUP(A120,ArticlesArchitecture[[#This Row],[Article ID]],ArticlesArchitecture[[#This Row],[Theme (final decision)]])</f>
        <v>Server-centered</v>
      </c>
      <c r="V120" s="18" t="s">
        <v>1226</v>
      </c>
      <c r="W120" s="18" t="s">
        <v>1225</v>
      </c>
      <c r="X120" s="18" t="s">
        <v>1225</v>
      </c>
      <c r="Y120" s="18" t="s">
        <v>1228</v>
      </c>
      <c r="Z120" s="18" t="s">
        <v>1227</v>
      </c>
      <c r="AA120" s="18" t="s">
        <v>1227</v>
      </c>
      <c r="AB120" s="18" t="s">
        <v>1230</v>
      </c>
      <c r="AC120" s="18" t="s">
        <v>1229</v>
      </c>
      <c r="AD120" s="18" t="s">
        <v>1229</v>
      </c>
      <c r="AE120" s="17" t="s">
        <v>1232</v>
      </c>
      <c r="AF120" s="17" t="b">
        <v>1</v>
      </c>
      <c r="AG120" s="17" t="s">
        <v>1231</v>
      </c>
      <c r="AH120" s="17" t="s">
        <v>1234</v>
      </c>
      <c r="AI120" s="17" t="b">
        <v>1</v>
      </c>
      <c r="AJ120" s="17" t="s">
        <v>1233</v>
      </c>
      <c r="AK120" s="17" t="s">
        <v>1236</v>
      </c>
      <c r="AL120" s="17" t="b">
        <v>1</v>
      </c>
      <c r="AM120" s="17" t="s">
        <v>1235</v>
      </c>
      <c r="AN120" s="17" t="s">
        <v>1238</v>
      </c>
      <c r="AO120" s="17" t="b">
        <v>0</v>
      </c>
      <c r="AP120" s="17" t="s">
        <v>1237</v>
      </c>
      <c r="AQ120" s="17" t="s">
        <v>1240</v>
      </c>
      <c r="AR120" s="17" t="b">
        <v>0</v>
      </c>
      <c r="AS120" s="17" t="s">
        <v>1239</v>
      </c>
      <c r="AT120" s="17" t="s">
        <v>1242</v>
      </c>
      <c r="AU120" s="17" t="b">
        <v>0</v>
      </c>
      <c r="AV120" s="17" t="s">
        <v>1241</v>
      </c>
      <c r="AW120" s="17" t="s">
        <v>119</v>
      </c>
      <c r="AX120" s="17" t="s">
        <v>82</v>
      </c>
      <c r="AY120" s="17" t="s">
        <v>121</v>
      </c>
      <c r="AZ120" s="17" t="s">
        <v>120</v>
      </c>
      <c r="BA120" s="18" t="s">
        <v>1244</v>
      </c>
      <c r="BB120" s="18" t="s">
        <v>1243</v>
      </c>
      <c r="BC120" s="18" t="s">
        <v>1243</v>
      </c>
      <c r="BD120" s="18" t="s">
        <v>1246</v>
      </c>
      <c r="BE120" s="18" t="s">
        <v>1245</v>
      </c>
      <c r="BF120" s="18" t="s">
        <v>1245</v>
      </c>
      <c r="BG120" s="18" t="s">
        <v>1248</v>
      </c>
      <c r="BH120" s="18" t="s">
        <v>1247</v>
      </c>
    </row>
    <row r="121" spans="1:60" ht="312.5">
      <c r="A121" s="17" t="s">
        <v>1179</v>
      </c>
      <c r="B121" s="17" t="str">
        <f>VLOOKUP(A121,'Data Set'!A:C,2,FALSE)</f>
        <v>rayyan-172027982</v>
      </c>
      <c r="C121" s="17">
        <f>VLOOKUP(A121,'Data Set'!A:D,3,FALSE)</f>
        <v>0</v>
      </c>
      <c r="D121" s="17" t="s">
        <v>1180</v>
      </c>
      <c r="E121" s="17" t="s">
        <v>1181</v>
      </c>
      <c r="F121" s="17" t="s">
        <v>1182</v>
      </c>
      <c r="G121" s="17">
        <v>2024</v>
      </c>
      <c r="H121" s="18" t="s">
        <v>1184</v>
      </c>
      <c r="I121" s="18" t="s">
        <v>1183</v>
      </c>
      <c r="J121" s="18" t="s">
        <v>1183</v>
      </c>
      <c r="K121" s="18" t="s">
        <v>1185</v>
      </c>
      <c r="L121" s="18" t="s">
        <v>1187</v>
      </c>
      <c r="M121" s="18" t="s">
        <v>1186</v>
      </c>
      <c r="N121" s="18" t="s">
        <v>1186</v>
      </c>
      <c r="O121" s="18" t="s">
        <v>1189</v>
      </c>
      <c r="P121" s="18" t="s">
        <v>1188</v>
      </c>
      <c r="Q121" s="18" t="s">
        <v>1188</v>
      </c>
      <c r="R121" s="18" t="s">
        <v>63</v>
      </c>
      <c r="S121" s="18" t="s">
        <v>139</v>
      </c>
      <c r="T121" s="18" t="s">
        <v>140</v>
      </c>
      <c r="U121" s="17" t="str">
        <f>_xlfn.XLOOKUP(A121,ArticlesArchitecture[[#This Row],[Article ID]],ArticlesArchitecture[[#This Row],[Theme (final decision)]])</f>
        <v>Server-centered</v>
      </c>
      <c r="V121" s="18" t="s">
        <v>1191</v>
      </c>
      <c r="W121" s="18" t="s">
        <v>1190</v>
      </c>
      <c r="X121" s="18" t="s">
        <v>1190</v>
      </c>
      <c r="Y121" s="18" t="s">
        <v>1193</v>
      </c>
      <c r="Z121" s="18" t="s">
        <v>1192</v>
      </c>
      <c r="AA121" s="18" t="s">
        <v>1192</v>
      </c>
      <c r="AB121" s="18" t="s">
        <v>1195</v>
      </c>
      <c r="AC121" s="18" t="s">
        <v>1194</v>
      </c>
      <c r="AD121" s="18" t="s">
        <v>1194</v>
      </c>
      <c r="AE121" s="17" t="s">
        <v>1197</v>
      </c>
      <c r="AF121" s="17" t="b">
        <v>1</v>
      </c>
      <c r="AG121" s="17" t="s">
        <v>1196</v>
      </c>
      <c r="AH121" s="17" t="s">
        <v>1199</v>
      </c>
      <c r="AI121" s="17" t="b">
        <v>1</v>
      </c>
      <c r="AJ121" s="17" t="s">
        <v>1198</v>
      </c>
      <c r="AK121" s="17" t="s">
        <v>1201</v>
      </c>
      <c r="AL121" s="17" t="b">
        <v>1</v>
      </c>
      <c r="AM121" s="17" t="s">
        <v>1200</v>
      </c>
      <c r="AN121" s="17" t="s">
        <v>1203</v>
      </c>
      <c r="AO121" s="17" t="b">
        <v>0</v>
      </c>
      <c r="AP121" s="17" t="s">
        <v>1202</v>
      </c>
      <c r="AQ121" s="17" t="s">
        <v>1205</v>
      </c>
      <c r="AR121" s="17" t="b">
        <v>0</v>
      </c>
      <c r="AS121" s="17" t="s">
        <v>1204</v>
      </c>
      <c r="AT121" s="17" t="s">
        <v>1207</v>
      </c>
      <c r="AU121" s="17" t="b">
        <v>0</v>
      </c>
      <c r="AV121" s="17" t="s">
        <v>1206</v>
      </c>
      <c r="AW121" s="17" t="s">
        <v>82</v>
      </c>
      <c r="AX121" s="17" t="s">
        <v>82</v>
      </c>
      <c r="AY121" s="17" t="s">
        <v>83</v>
      </c>
      <c r="AZ121" s="17" t="s">
        <v>83</v>
      </c>
      <c r="BA121" s="18" t="s">
        <v>1209</v>
      </c>
      <c r="BB121" s="18" t="s">
        <v>1208</v>
      </c>
      <c r="BC121" s="18" t="s">
        <v>1208</v>
      </c>
      <c r="BD121" s="18" t="s">
        <v>1211</v>
      </c>
      <c r="BE121" s="18" t="s">
        <v>1210</v>
      </c>
      <c r="BF121" s="18" t="s">
        <v>1210</v>
      </c>
      <c r="BG121" s="18" t="s">
        <v>1213</v>
      </c>
      <c r="BH121" s="18" t="s">
        <v>1212</v>
      </c>
    </row>
    <row r="122" spans="1:60" ht="312.5">
      <c r="A122" s="17" t="s">
        <v>1143</v>
      </c>
      <c r="B122" s="17" t="str">
        <f>VLOOKUP(A122,'Data Set'!A:C,2,FALSE)</f>
        <v>rayyan-172027890</v>
      </c>
      <c r="C122" s="17">
        <f>VLOOKUP(A122,'Data Set'!A:D,3,FALSE)</f>
        <v>0</v>
      </c>
      <c r="D122" s="17" t="s">
        <v>1144</v>
      </c>
      <c r="E122" s="17" t="s">
        <v>1145</v>
      </c>
      <c r="F122" s="17" t="s">
        <v>1146</v>
      </c>
      <c r="G122" s="17">
        <v>2024</v>
      </c>
      <c r="H122" s="18" t="s">
        <v>1148</v>
      </c>
      <c r="I122" s="18" t="s">
        <v>1147</v>
      </c>
      <c r="J122" s="18" t="s">
        <v>1147</v>
      </c>
      <c r="K122" s="18" t="s">
        <v>1149</v>
      </c>
      <c r="L122" s="18" t="s">
        <v>1151</v>
      </c>
      <c r="M122" s="18" t="s">
        <v>1150</v>
      </c>
      <c r="N122" s="18" t="s">
        <v>1150</v>
      </c>
      <c r="O122" s="18" t="s">
        <v>1153</v>
      </c>
      <c r="P122" s="18" t="s">
        <v>1152</v>
      </c>
      <c r="Q122" s="18" t="s">
        <v>1152</v>
      </c>
      <c r="R122" s="18" t="s">
        <v>63</v>
      </c>
      <c r="S122" s="18" t="s">
        <v>62</v>
      </c>
      <c r="T122" s="18" t="s">
        <v>63</v>
      </c>
      <c r="U122" s="17" t="str">
        <f>_xlfn.XLOOKUP(A122,ArticlesArchitecture[[#This Row],[Article ID]],ArticlesArchitecture[[#This Row],[Theme (final decision)]])</f>
        <v>Server-centered</v>
      </c>
      <c r="V122" s="18" t="s">
        <v>1155</v>
      </c>
      <c r="W122" s="18" t="s">
        <v>1154</v>
      </c>
      <c r="X122" s="18" t="s">
        <v>1154</v>
      </c>
      <c r="Y122" s="18" t="s">
        <v>1157</v>
      </c>
      <c r="Z122" s="18" t="s">
        <v>1156</v>
      </c>
      <c r="AA122" s="18" t="s">
        <v>1156</v>
      </c>
      <c r="AB122" s="18" t="s">
        <v>1159</v>
      </c>
      <c r="AC122" s="18" t="s">
        <v>1158</v>
      </c>
      <c r="AD122" s="18" t="s">
        <v>1158</v>
      </c>
      <c r="AE122" s="17" t="s">
        <v>1161</v>
      </c>
      <c r="AF122" s="17" t="b">
        <v>1</v>
      </c>
      <c r="AG122" s="17" t="s">
        <v>1160</v>
      </c>
      <c r="AH122" s="17" t="s">
        <v>1163</v>
      </c>
      <c r="AI122" s="17" t="b">
        <v>1</v>
      </c>
      <c r="AJ122" s="17" t="s">
        <v>1162</v>
      </c>
      <c r="AK122" s="17" t="s">
        <v>1165</v>
      </c>
      <c r="AL122" s="17" t="b">
        <v>1</v>
      </c>
      <c r="AM122" s="17" t="s">
        <v>1164</v>
      </c>
      <c r="AN122" s="17" t="s">
        <v>1167</v>
      </c>
      <c r="AO122" s="17" t="b">
        <v>0</v>
      </c>
      <c r="AP122" s="17" t="s">
        <v>1166</v>
      </c>
      <c r="AQ122" s="17" t="s">
        <v>1169</v>
      </c>
      <c r="AR122" s="17" t="b">
        <v>0</v>
      </c>
      <c r="AS122" s="17" t="s">
        <v>1168</v>
      </c>
      <c r="AT122" s="17" t="s">
        <v>1171</v>
      </c>
      <c r="AU122" s="17" t="b">
        <v>0</v>
      </c>
      <c r="AV122" s="17" t="s">
        <v>1170</v>
      </c>
      <c r="AW122" s="17" t="s">
        <v>82</v>
      </c>
      <c r="AX122" s="17" t="s">
        <v>82</v>
      </c>
      <c r="AY122" s="17" t="s">
        <v>1172</v>
      </c>
      <c r="AZ122" s="17" t="s">
        <v>84</v>
      </c>
      <c r="BA122" s="18" t="s">
        <v>1174</v>
      </c>
      <c r="BB122" s="18" t="s">
        <v>1173</v>
      </c>
      <c r="BC122" s="18" t="s">
        <v>1173</v>
      </c>
      <c r="BD122" s="18" t="s">
        <v>1176</v>
      </c>
      <c r="BE122" s="18" t="s">
        <v>1175</v>
      </c>
      <c r="BF122" s="18" t="s">
        <v>1175</v>
      </c>
      <c r="BG122" s="18" t="s">
        <v>1178</v>
      </c>
      <c r="BH122" s="18" t="s">
        <v>1177</v>
      </c>
    </row>
    <row r="123" spans="1:60" ht="337.5">
      <c r="A123" s="17" t="s">
        <v>1108</v>
      </c>
      <c r="B123" s="17" t="str">
        <f>VLOOKUP(A123,'Data Set'!A:C,2,FALSE)</f>
        <v>rayyan-172027911</v>
      </c>
      <c r="C123" s="17">
        <f>VLOOKUP(A123,'Data Set'!A:D,3,FALSE)</f>
        <v>0</v>
      </c>
      <c r="D123" s="17" t="s">
        <v>1109</v>
      </c>
      <c r="E123" s="17" t="s">
        <v>1110</v>
      </c>
      <c r="F123" s="17" t="s">
        <v>1111</v>
      </c>
      <c r="G123" s="17">
        <v>2024</v>
      </c>
      <c r="H123" s="18" t="s">
        <v>1113</v>
      </c>
      <c r="I123" s="18" t="s">
        <v>1112</v>
      </c>
      <c r="J123" s="18" t="s">
        <v>1112</v>
      </c>
      <c r="K123" s="18" t="s">
        <v>1114</v>
      </c>
      <c r="L123" s="18" t="s">
        <v>1116</v>
      </c>
      <c r="M123" s="18" t="s">
        <v>1115</v>
      </c>
      <c r="N123" s="18" t="s">
        <v>1115</v>
      </c>
      <c r="O123" s="18" t="s">
        <v>1118</v>
      </c>
      <c r="P123" s="18" t="s">
        <v>1117</v>
      </c>
      <c r="Q123" s="18" t="s">
        <v>1117</v>
      </c>
      <c r="R123" s="18" t="s">
        <v>63</v>
      </c>
      <c r="S123" s="18" t="s">
        <v>62</v>
      </c>
      <c r="T123" s="18" t="s">
        <v>63</v>
      </c>
      <c r="U123" s="17" t="str">
        <f>_xlfn.XLOOKUP(A123,ArticlesArchitecture[[#This Row],[Article ID]],ArticlesArchitecture[[#This Row],[Theme (final decision)]])</f>
        <v>Server-centered</v>
      </c>
      <c r="V123" s="18" t="s">
        <v>1120</v>
      </c>
      <c r="W123" s="18" t="s">
        <v>1119</v>
      </c>
      <c r="X123" s="18" t="s">
        <v>1119</v>
      </c>
      <c r="Y123" s="18" t="s">
        <v>1122</v>
      </c>
      <c r="Z123" s="18" t="s">
        <v>1121</v>
      </c>
      <c r="AA123" s="18" t="s">
        <v>1121</v>
      </c>
      <c r="AB123" s="18" t="s">
        <v>1124</v>
      </c>
      <c r="AC123" s="18" t="s">
        <v>1123</v>
      </c>
      <c r="AD123" s="18" t="s">
        <v>1123</v>
      </c>
      <c r="AE123" s="17" t="s">
        <v>1126</v>
      </c>
      <c r="AF123" s="17" t="b">
        <v>1</v>
      </c>
      <c r="AG123" s="17" t="s">
        <v>1125</v>
      </c>
      <c r="AH123" s="17" t="s">
        <v>1128</v>
      </c>
      <c r="AI123" s="17" t="b">
        <v>1</v>
      </c>
      <c r="AJ123" s="17" t="s">
        <v>1127</v>
      </c>
      <c r="AK123" s="17" t="s">
        <v>1130</v>
      </c>
      <c r="AL123" s="17" t="b">
        <v>1</v>
      </c>
      <c r="AM123" s="17" t="s">
        <v>1129</v>
      </c>
      <c r="AN123" s="17" t="s">
        <v>1132</v>
      </c>
      <c r="AO123" s="17" t="b">
        <v>1</v>
      </c>
      <c r="AP123" s="17" t="s">
        <v>1131</v>
      </c>
      <c r="AQ123" s="17" t="s">
        <v>1134</v>
      </c>
      <c r="AR123" s="17" t="b">
        <v>0</v>
      </c>
      <c r="AS123" s="17" t="s">
        <v>1133</v>
      </c>
      <c r="AT123" s="17" t="s">
        <v>1136</v>
      </c>
      <c r="AU123" s="17" t="b">
        <v>0</v>
      </c>
      <c r="AV123" s="17" t="s">
        <v>1135</v>
      </c>
      <c r="AW123" s="17" t="s">
        <v>119</v>
      </c>
      <c r="AX123" s="17" t="s">
        <v>82</v>
      </c>
      <c r="AY123" s="17" t="s">
        <v>121</v>
      </c>
      <c r="AZ123" s="17" t="s">
        <v>351</v>
      </c>
      <c r="BA123" s="18" t="s">
        <v>1138</v>
      </c>
      <c r="BB123" s="18" t="s">
        <v>1137</v>
      </c>
      <c r="BC123" s="18" t="s">
        <v>1137</v>
      </c>
      <c r="BD123" s="18" t="s">
        <v>1140</v>
      </c>
      <c r="BE123" s="18" t="s">
        <v>1139</v>
      </c>
      <c r="BF123" s="18" t="s">
        <v>1139</v>
      </c>
      <c r="BG123" s="18" t="s">
        <v>1142</v>
      </c>
      <c r="BH123" s="18" t="s">
        <v>1141</v>
      </c>
    </row>
    <row r="124" spans="1:60" ht="350">
      <c r="A124" s="17" t="s">
        <v>1074</v>
      </c>
      <c r="B124" s="17" t="str">
        <f>VLOOKUP(A124,'Data Set'!A:C,2,FALSE)</f>
        <v>rayyan-172027955</v>
      </c>
      <c r="C124" s="17">
        <f>VLOOKUP(A124,'Data Set'!A:D,3,FALSE)</f>
        <v>0</v>
      </c>
      <c r="D124" s="17" t="s">
        <v>1075</v>
      </c>
      <c r="E124" s="17" t="s">
        <v>1076</v>
      </c>
      <c r="F124" s="17" t="s">
        <v>1077</v>
      </c>
      <c r="G124" s="17">
        <v>2024</v>
      </c>
      <c r="H124" s="18" t="s">
        <v>1079</v>
      </c>
      <c r="I124" s="18" t="s">
        <v>1078</v>
      </c>
      <c r="J124" s="18" t="s">
        <v>1078</v>
      </c>
      <c r="K124" s="18" t="s">
        <v>1080</v>
      </c>
      <c r="L124" s="18" t="s">
        <v>1082</v>
      </c>
      <c r="M124" s="18" t="s">
        <v>1081</v>
      </c>
      <c r="N124" s="18" t="s">
        <v>1081</v>
      </c>
      <c r="O124" s="18" t="s">
        <v>1084</v>
      </c>
      <c r="P124" s="18" t="s">
        <v>1083</v>
      </c>
      <c r="Q124" s="18" t="s">
        <v>1083</v>
      </c>
      <c r="R124" s="18" t="s">
        <v>63</v>
      </c>
      <c r="S124" s="18" t="s">
        <v>139</v>
      </c>
      <c r="T124" s="18" t="s">
        <v>140</v>
      </c>
      <c r="U124" s="17" t="str">
        <f>_xlfn.XLOOKUP(A124,ArticlesArchitecture[[#This Row],[Article ID]],ArticlesArchitecture[[#This Row],[Theme (final decision)]])</f>
        <v>Server-centered</v>
      </c>
      <c r="V124" s="18" t="s">
        <v>1086</v>
      </c>
      <c r="W124" s="18" t="s">
        <v>1085</v>
      </c>
      <c r="X124" s="18" t="s">
        <v>1085</v>
      </c>
      <c r="Y124" s="18" t="s">
        <v>1088</v>
      </c>
      <c r="Z124" s="18" t="s">
        <v>1087</v>
      </c>
      <c r="AA124" s="18" t="s">
        <v>1087</v>
      </c>
      <c r="AB124" s="18" t="s">
        <v>1090</v>
      </c>
      <c r="AC124" s="18" t="s">
        <v>1089</v>
      </c>
      <c r="AD124" s="18" t="s">
        <v>1089</v>
      </c>
      <c r="AE124" s="17" t="s">
        <v>1092</v>
      </c>
      <c r="AF124" s="17" t="b">
        <v>1</v>
      </c>
      <c r="AG124" s="17" t="s">
        <v>1091</v>
      </c>
      <c r="AH124" s="17" t="s">
        <v>1094</v>
      </c>
      <c r="AI124" s="17" t="b">
        <v>1</v>
      </c>
      <c r="AJ124" s="17" t="s">
        <v>1093</v>
      </c>
      <c r="AK124" s="17" t="s">
        <v>1096</v>
      </c>
      <c r="AL124" s="17" t="b">
        <v>1</v>
      </c>
      <c r="AM124" s="17" t="s">
        <v>1095</v>
      </c>
      <c r="AN124" s="17" t="s">
        <v>1097</v>
      </c>
      <c r="AO124" s="17" t="b">
        <v>0</v>
      </c>
      <c r="AP124" s="17" t="s">
        <v>620</v>
      </c>
      <c r="AQ124" s="17" t="s">
        <v>1099</v>
      </c>
      <c r="AR124" s="17" t="b">
        <v>0</v>
      </c>
      <c r="AS124" s="17" t="s">
        <v>1098</v>
      </c>
      <c r="AT124" s="17" t="s">
        <v>1101</v>
      </c>
      <c r="AU124" s="17" t="b">
        <v>0</v>
      </c>
      <c r="AV124" s="17" t="s">
        <v>1100</v>
      </c>
      <c r="AW124" s="17" t="s">
        <v>119</v>
      </c>
      <c r="AX124" s="17" t="s">
        <v>82</v>
      </c>
      <c r="AY124" s="17" t="s">
        <v>121</v>
      </c>
      <c r="AZ124" s="17" t="s">
        <v>120</v>
      </c>
      <c r="BA124" s="18" t="s">
        <v>1103</v>
      </c>
      <c r="BB124" s="18" t="s">
        <v>1102</v>
      </c>
      <c r="BC124" s="18" t="s">
        <v>1102</v>
      </c>
      <c r="BD124" s="18" t="s">
        <v>1105</v>
      </c>
      <c r="BE124" s="18" t="s">
        <v>1104</v>
      </c>
      <c r="BF124" s="18" t="s">
        <v>1104</v>
      </c>
      <c r="BG124" s="18" t="s">
        <v>1107</v>
      </c>
      <c r="BH124" s="18" t="s">
        <v>1106</v>
      </c>
    </row>
    <row r="125" spans="1:60" ht="362.5">
      <c r="A125" s="17" t="s">
        <v>1040</v>
      </c>
      <c r="B125" s="17" t="str">
        <f>VLOOKUP(A125,'Data Set'!A:C,2,FALSE)</f>
        <v>rayyan-172027846</v>
      </c>
      <c r="C125" s="17">
        <f>VLOOKUP(A125,'Data Set'!A:D,3,FALSE)</f>
        <v>0</v>
      </c>
      <c r="D125" s="17" t="s">
        <v>1041</v>
      </c>
      <c r="E125" s="17" t="s">
        <v>1042</v>
      </c>
      <c r="F125" s="17" t="s">
        <v>1043</v>
      </c>
      <c r="G125" s="17">
        <v>2024</v>
      </c>
      <c r="H125" s="18" t="s">
        <v>1045</v>
      </c>
      <c r="I125" s="18" t="s">
        <v>1044</v>
      </c>
      <c r="J125" s="18" t="s">
        <v>1044</v>
      </c>
      <c r="K125" s="18" t="s">
        <v>1046</v>
      </c>
      <c r="L125" s="18" t="s">
        <v>1048</v>
      </c>
      <c r="M125" s="18" t="s">
        <v>1047</v>
      </c>
      <c r="N125" s="18" t="s">
        <v>1047</v>
      </c>
      <c r="O125" s="18" t="s">
        <v>1050</v>
      </c>
      <c r="P125" s="18" t="s">
        <v>1049</v>
      </c>
      <c r="Q125" s="18" t="s">
        <v>1049</v>
      </c>
      <c r="R125" s="18" t="s">
        <v>139</v>
      </c>
      <c r="S125" s="18" t="s">
        <v>209</v>
      </c>
      <c r="T125" s="18" t="s">
        <v>63</v>
      </c>
      <c r="U125" s="17" t="str">
        <f>_xlfn.XLOOKUP(A125,ArticlesArchitecture[[#This Row],[Article ID]],ArticlesArchitecture[[#This Row],[Theme (final decision)]])</f>
        <v>Server-centered</v>
      </c>
      <c r="V125" s="18" t="s">
        <v>1052</v>
      </c>
      <c r="W125" s="18" t="s">
        <v>1051</v>
      </c>
      <c r="X125" s="18" t="s">
        <v>1051</v>
      </c>
      <c r="Y125" s="18" t="s">
        <v>1054</v>
      </c>
      <c r="Z125" s="18" t="s">
        <v>1053</v>
      </c>
      <c r="AA125" s="18" t="s">
        <v>1053</v>
      </c>
      <c r="AB125" s="18" t="s">
        <v>1055</v>
      </c>
      <c r="AC125" s="18" t="s">
        <v>752</v>
      </c>
      <c r="AD125" s="18" t="s">
        <v>752</v>
      </c>
      <c r="AE125" s="17" t="s">
        <v>1057</v>
      </c>
      <c r="AF125" s="17" t="b">
        <v>1</v>
      </c>
      <c r="AG125" s="17" t="s">
        <v>1056</v>
      </c>
      <c r="AH125" s="17" t="s">
        <v>1059</v>
      </c>
      <c r="AI125" s="17" t="b">
        <v>1</v>
      </c>
      <c r="AJ125" s="17" t="s">
        <v>1058</v>
      </c>
      <c r="AK125" s="17" t="s">
        <v>1061</v>
      </c>
      <c r="AL125" s="17" t="b">
        <v>1</v>
      </c>
      <c r="AM125" s="17" t="s">
        <v>1060</v>
      </c>
      <c r="AN125" s="17" t="s">
        <v>1063</v>
      </c>
      <c r="AO125" s="17" t="b">
        <v>0</v>
      </c>
      <c r="AP125" s="17" t="s">
        <v>1062</v>
      </c>
      <c r="AQ125" s="17" t="s">
        <v>1065</v>
      </c>
      <c r="AR125" s="17" t="b">
        <v>0</v>
      </c>
      <c r="AS125" s="17" t="s">
        <v>1064</v>
      </c>
      <c r="AT125" s="17" t="s">
        <v>1067</v>
      </c>
      <c r="AU125" s="17" t="b">
        <v>0</v>
      </c>
      <c r="AV125" s="17" t="s">
        <v>1066</v>
      </c>
      <c r="AW125" s="17" t="s">
        <v>82</v>
      </c>
      <c r="AX125" s="17" t="s">
        <v>82</v>
      </c>
      <c r="AY125" s="17" t="s">
        <v>350</v>
      </c>
      <c r="AZ125" s="17" t="s">
        <v>350</v>
      </c>
      <c r="BA125" s="18" t="s">
        <v>1069</v>
      </c>
      <c r="BB125" s="18" t="s">
        <v>1068</v>
      </c>
      <c r="BC125" s="18" t="s">
        <v>1068</v>
      </c>
      <c r="BD125" s="18" t="s">
        <v>1071</v>
      </c>
      <c r="BE125" s="18" t="s">
        <v>1070</v>
      </c>
      <c r="BF125" s="18" t="s">
        <v>1070</v>
      </c>
      <c r="BG125" s="18" t="s">
        <v>1073</v>
      </c>
      <c r="BH125" s="18" t="s">
        <v>1072</v>
      </c>
    </row>
    <row r="126" spans="1:60" ht="375">
      <c r="A126" s="17" t="s">
        <v>1005</v>
      </c>
      <c r="B126" s="17" t="str">
        <f>VLOOKUP(A126,'Data Set'!A:C,2,FALSE)</f>
        <v>rayyan-172028007</v>
      </c>
      <c r="C126" s="17">
        <f>VLOOKUP(A126,'Data Set'!A:D,3,FALSE)</f>
        <v>0</v>
      </c>
      <c r="D126" s="17" t="s">
        <v>1006</v>
      </c>
      <c r="E126" s="17" t="s">
        <v>1007</v>
      </c>
      <c r="F126" s="17" t="s">
        <v>1008</v>
      </c>
      <c r="G126" s="17">
        <v>2024</v>
      </c>
      <c r="H126" s="18" t="s">
        <v>1010</v>
      </c>
      <c r="I126" s="18" t="s">
        <v>1009</v>
      </c>
      <c r="J126" s="18" t="s">
        <v>1009</v>
      </c>
      <c r="K126" s="18" t="s">
        <v>1011</v>
      </c>
      <c r="L126" s="18" t="s">
        <v>1013</v>
      </c>
      <c r="M126" s="18" t="s">
        <v>1012</v>
      </c>
      <c r="N126" s="18" t="s">
        <v>1012</v>
      </c>
      <c r="O126" s="18" t="s">
        <v>1015</v>
      </c>
      <c r="P126" s="18" t="s">
        <v>1014</v>
      </c>
      <c r="Q126" s="18" t="s">
        <v>1014</v>
      </c>
      <c r="R126" s="18" t="s">
        <v>63</v>
      </c>
      <c r="S126" s="18" t="s">
        <v>209</v>
      </c>
      <c r="T126" s="18" t="s">
        <v>63</v>
      </c>
      <c r="U126" s="17" t="str">
        <f>_xlfn.XLOOKUP(A126,ArticlesArchitecture[[#This Row],[Article ID]],ArticlesArchitecture[[#This Row],[Theme (final decision)]])</f>
        <v>Server-centered</v>
      </c>
      <c r="V126" s="18" t="s">
        <v>1017</v>
      </c>
      <c r="W126" s="18" t="s">
        <v>1016</v>
      </c>
      <c r="X126" s="18" t="s">
        <v>1016</v>
      </c>
      <c r="Y126" s="18" t="s">
        <v>1019</v>
      </c>
      <c r="Z126" s="18" t="s">
        <v>1018</v>
      </c>
      <c r="AA126" s="18" t="s">
        <v>1018</v>
      </c>
      <c r="AB126" s="18" t="s">
        <v>1021</v>
      </c>
      <c r="AC126" s="18" t="s">
        <v>1020</v>
      </c>
      <c r="AD126" s="18" t="s">
        <v>1020</v>
      </c>
      <c r="AE126" s="17" t="s">
        <v>1023</v>
      </c>
      <c r="AF126" s="17" t="b">
        <v>1</v>
      </c>
      <c r="AG126" s="17" t="s">
        <v>1022</v>
      </c>
      <c r="AH126" s="17" t="s">
        <v>1025</v>
      </c>
      <c r="AI126" s="17" t="b">
        <v>1</v>
      </c>
      <c r="AJ126" s="17" t="s">
        <v>1024</v>
      </c>
      <c r="AK126" s="17" t="s">
        <v>1027</v>
      </c>
      <c r="AL126" s="17" t="b">
        <v>1</v>
      </c>
      <c r="AM126" s="17" t="s">
        <v>1026</v>
      </c>
      <c r="AN126" s="17" t="s">
        <v>1029</v>
      </c>
      <c r="AO126" s="17" t="b">
        <v>0</v>
      </c>
      <c r="AP126" s="17" t="s">
        <v>1028</v>
      </c>
      <c r="AQ126" s="17" t="s">
        <v>1031</v>
      </c>
      <c r="AR126" s="17" t="b">
        <v>0</v>
      </c>
      <c r="AS126" s="17" t="s">
        <v>1030</v>
      </c>
      <c r="AT126" s="17" t="s">
        <v>1033</v>
      </c>
      <c r="AU126" s="17" t="b">
        <v>0</v>
      </c>
      <c r="AV126" s="17" t="s">
        <v>1032</v>
      </c>
      <c r="AW126" s="17" t="s">
        <v>82</v>
      </c>
      <c r="AX126" s="17" t="s">
        <v>82</v>
      </c>
      <c r="AY126" s="17" t="s">
        <v>121</v>
      </c>
      <c r="AZ126" s="17" t="s">
        <v>120</v>
      </c>
      <c r="BA126" s="18" t="s">
        <v>1035</v>
      </c>
      <c r="BB126" s="18" t="s">
        <v>1034</v>
      </c>
      <c r="BC126" s="18" t="s">
        <v>1034</v>
      </c>
      <c r="BD126" s="18" t="s">
        <v>1037</v>
      </c>
      <c r="BE126" s="18" t="s">
        <v>1036</v>
      </c>
      <c r="BF126" s="18" t="s">
        <v>1036</v>
      </c>
      <c r="BG126" s="18" t="s">
        <v>1039</v>
      </c>
      <c r="BH126" s="18" t="s">
        <v>1038</v>
      </c>
    </row>
    <row r="127" spans="1:60" ht="300">
      <c r="A127" s="17" t="s">
        <v>972</v>
      </c>
      <c r="B127" s="17" t="str">
        <f>VLOOKUP(A127,'Data Set'!A:C,2,FALSE)</f>
        <v>rayyan-172027847</v>
      </c>
      <c r="C127" s="17">
        <f>VLOOKUP(A127,'Data Set'!A:D,3,FALSE)</f>
        <v>0</v>
      </c>
      <c r="D127" s="17" t="s">
        <v>973</v>
      </c>
      <c r="E127" s="17" t="s">
        <v>974</v>
      </c>
      <c r="F127" s="17" t="s">
        <v>975</v>
      </c>
      <c r="G127" s="17">
        <v>2024</v>
      </c>
      <c r="H127" s="18" t="s">
        <v>977</v>
      </c>
      <c r="I127" s="18" t="s">
        <v>976</v>
      </c>
      <c r="J127" s="18" t="s">
        <v>976</v>
      </c>
      <c r="K127" s="18" t="s">
        <v>978</v>
      </c>
      <c r="L127" s="18" t="s">
        <v>980</v>
      </c>
      <c r="M127" s="18" t="s">
        <v>979</v>
      </c>
      <c r="N127" s="18" t="s">
        <v>979</v>
      </c>
      <c r="O127" s="18" t="s">
        <v>982</v>
      </c>
      <c r="P127" s="18" t="s">
        <v>981</v>
      </c>
      <c r="Q127" s="18" t="s">
        <v>981</v>
      </c>
      <c r="R127" s="18" t="s">
        <v>63</v>
      </c>
      <c r="S127" s="18" t="s">
        <v>62</v>
      </c>
      <c r="T127" s="18" t="s">
        <v>63</v>
      </c>
      <c r="U127" s="17" t="str">
        <f>_xlfn.XLOOKUP(A127,ArticlesArchitecture[[#This Row],[Article ID]],ArticlesArchitecture[[#This Row],[Theme (final decision)]])</f>
        <v>Server-centered</v>
      </c>
      <c r="V127" s="18" t="s">
        <v>984</v>
      </c>
      <c r="W127" s="18" t="s">
        <v>983</v>
      </c>
      <c r="X127" s="18" t="s">
        <v>983</v>
      </c>
      <c r="Y127" s="18" t="s">
        <v>986</v>
      </c>
      <c r="Z127" s="18" t="s">
        <v>985</v>
      </c>
      <c r="AA127" s="18" t="s">
        <v>985</v>
      </c>
      <c r="AB127" s="18" t="s">
        <v>988</v>
      </c>
      <c r="AC127" s="18" t="s">
        <v>987</v>
      </c>
      <c r="AD127" s="18" t="s">
        <v>987</v>
      </c>
      <c r="AE127" s="17" t="s">
        <v>990</v>
      </c>
      <c r="AF127" s="17" t="b">
        <v>1</v>
      </c>
      <c r="AG127" s="17" t="s">
        <v>989</v>
      </c>
      <c r="AH127" s="17" t="s">
        <v>992</v>
      </c>
      <c r="AI127" s="17" t="b">
        <v>1</v>
      </c>
      <c r="AJ127" s="17" t="s">
        <v>991</v>
      </c>
      <c r="AK127" s="17" t="s">
        <v>994</v>
      </c>
      <c r="AL127" s="17" t="b">
        <v>1</v>
      </c>
      <c r="AM127" s="17" t="s">
        <v>993</v>
      </c>
      <c r="AN127" s="17" t="s">
        <v>996</v>
      </c>
      <c r="AO127" s="17" t="b">
        <v>0</v>
      </c>
      <c r="AP127" s="17" t="s">
        <v>995</v>
      </c>
      <c r="AQ127" s="17" t="s">
        <v>997</v>
      </c>
      <c r="AR127" s="17" t="b">
        <v>0</v>
      </c>
      <c r="AS127" s="17" t="s">
        <v>155</v>
      </c>
      <c r="AT127" s="17" t="s">
        <v>998</v>
      </c>
      <c r="AU127" s="17" t="b">
        <v>0</v>
      </c>
      <c r="AV127" s="17" t="s">
        <v>729</v>
      </c>
      <c r="AW127" s="17" t="s">
        <v>82</v>
      </c>
      <c r="AX127" s="17" t="s">
        <v>82</v>
      </c>
      <c r="AY127" s="17" t="s">
        <v>83</v>
      </c>
      <c r="AZ127" s="17" t="s">
        <v>83</v>
      </c>
      <c r="BA127" s="18" t="s">
        <v>1000</v>
      </c>
      <c r="BB127" s="18" t="s">
        <v>999</v>
      </c>
      <c r="BC127" s="18" t="s">
        <v>999</v>
      </c>
      <c r="BD127" s="18" t="s">
        <v>1002</v>
      </c>
      <c r="BE127" s="18" t="s">
        <v>1001</v>
      </c>
      <c r="BF127" s="18" t="s">
        <v>1001</v>
      </c>
      <c r="BG127" s="18" t="s">
        <v>1004</v>
      </c>
      <c r="BH127" s="18" t="s">
        <v>1003</v>
      </c>
    </row>
    <row r="128" spans="1:60" ht="350">
      <c r="A128" s="17" t="s">
        <v>937</v>
      </c>
      <c r="B128" s="17" t="str">
        <f>VLOOKUP(A128,'Data Set'!A:C,2,FALSE)</f>
        <v>rayyan-172027886</v>
      </c>
      <c r="C128" s="17">
        <f>VLOOKUP(A128,'Data Set'!A:D,3,FALSE)</f>
        <v>0</v>
      </c>
      <c r="D128" s="17" t="s">
        <v>938</v>
      </c>
      <c r="E128" s="17" t="s">
        <v>939</v>
      </c>
      <c r="F128" s="17" t="s">
        <v>940</v>
      </c>
      <c r="G128" s="17">
        <v>2024</v>
      </c>
      <c r="H128" s="18" t="s">
        <v>942</v>
      </c>
      <c r="I128" s="18" t="s">
        <v>941</v>
      </c>
      <c r="J128" s="18" t="s">
        <v>941</v>
      </c>
      <c r="K128" s="18" t="s">
        <v>943</v>
      </c>
      <c r="L128" s="18" t="s">
        <v>945</v>
      </c>
      <c r="M128" s="18" t="s">
        <v>944</v>
      </c>
      <c r="N128" s="18" t="s">
        <v>944</v>
      </c>
      <c r="O128" s="18" t="s">
        <v>947</v>
      </c>
      <c r="P128" s="18" t="s">
        <v>946</v>
      </c>
      <c r="Q128" s="18" t="s">
        <v>946</v>
      </c>
      <c r="R128" s="18" t="s">
        <v>63</v>
      </c>
      <c r="S128" s="18" t="s">
        <v>62</v>
      </c>
      <c r="T128" s="18" t="s">
        <v>63</v>
      </c>
      <c r="U128" s="17" t="str">
        <f>_xlfn.XLOOKUP(A128,ArticlesArchitecture[[#This Row],[Article ID]],ArticlesArchitecture[[#This Row],[Theme (final decision)]])</f>
        <v>Hybrid (user-centered and server-centered)</v>
      </c>
      <c r="V128" s="18" t="s">
        <v>949</v>
      </c>
      <c r="W128" s="18" t="s">
        <v>948</v>
      </c>
      <c r="X128" s="18" t="s">
        <v>948</v>
      </c>
      <c r="Y128" s="18" t="s">
        <v>951</v>
      </c>
      <c r="Z128" s="18" t="s">
        <v>950</v>
      </c>
      <c r="AA128" s="18" t="s">
        <v>950</v>
      </c>
      <c r="AB128" s="18" t="s">
        <v>953</v>
      </c>
      <c r="AC128" s="18" t="s">
        <v>952</v>
      </c>
      <c r="AD128" s="18" t="s">
        <v>952</v>
      </c>
      <c r="AE128" s="17" t="s">
        <v>955</v>
      </c>
      <c r="AF128" s="17" t="b">
        <v>0</v>
      </c>
      <c r="AG128" s="17" t="s">
        <v>954</v>
      </c>
      <c r="AH128" s="17" t="s">
        <v>957</v>
      </c>
      <c r="AI128" s="17" t="b">
        <v>1</v>
      </c>
      <c r="AJ128" s="17" t="s">
        <v>956</v>
      </c>
      <c r="AK128" s="17" t="s">
        <v>959</v>
      </c>
      <c r="AL128" s="17" t="b">
        <v>1</v>
      </c>
      <c r="AM128" s="17" t="s">
        <v>958</v>
      </c>
      <c r="AN128" s="17" t="s">
        <v>961</v>
      </c>
      <c r="AO128" s="17" t="b">
        <v>0</v>
      </c>
      <c r="AP128" s="17" t="s">
        <v>960</v>
      </c>
      <c r="AQ128" s="17" t="s">
        <v>963</v>
      </c>
      <c r="AR128" s="17" t="b">
        <v>0</v>
      </c>
      <c r="AS128" s="17" t="s">
        <v>962</v>
      </c>
      <c r="AT128" s="17" t="s">
        <v>965</v>
      </c>
      <c r="AU128" s="17" t="b">
        <v>0</v>
      </c>
      <c r="AV128" s="17" t="s">
        <v>964</v>
      </c>
      <c r="AW128" s="17" t="s">
        <v>119</v>
      </c>
      <c r="AX128" s="17" t="s">
        <v>119</v>
      </c>
      <c r="AY128" s="17" t="s">
        <v>121</v>
      </c>
      <c r="AZ128" s="17" t="s">
        <v>120</v>
      </c>
      <c r="BA128" s="18" t="s">
        <v>967</v>
      </c>
      <c r="BB128" s="18" t="s">
        <v>966</v>
      </c>
      <c r="BC128" s="18" t="s">
        <v>966</v>
      </c>
      <c r="BD128" s="18" t="s">
        <v>969</v>
      </c>
      <c r="BE128" s="18" t="s">
        <v>968</v>
      </c>
      <c r="BF128" s="18" t="s">
        <v>968</v>
      </c>
      <c r="BG128" s="18" t="s">
        <v>971</v>
      </c>
      <c r="BH128" s="18" t="s">
        <v>970</v>
      </c>
    </row>
    <row r="129" spans="1:60" ht="312.5">
      <c r="A129" s="17" t="s">
        <v>903</v>
      </c>
      <c r="B129" s="17" t="str">
        <f>VLOOKUP(A129,'Data Set'!A:C,2,FALSE)</f>
        <v>rayyan-172027964</v>
      </c>
      <c r="C129" s="17">
        <f>VLOOKUP(A129,'Data Set'!A:D,3,FALSE)</f>
        <v>0</v>
      </c>
      <c r="D129" s="17" t="s">
        <v>904</v>
      </c>
      <c r="E129" s="17" t="s">
        <v>905</v>
      </c>
      <c r="F129" s="17" t="s">
        <v>906</v>
      </c>
      <c r="G129" s="17">
        <v>2024</v>
      </c>
      <c r="H129" s="18" t="s">
        <v>908</v>
      </c>
      <c r="I129" s="18" t="s">
        <v>907</v>
      </c>
      <c r="J129" s="18" t="s">
        <v>907</v>
      </c>
      <c r="K129" s="18" t="s">
        <v>909</v>
      </c>
      <c r="L129" s="18" t="s">
        <v>911</v>
      </c>
      <c r="M129" s="18" t="s">
        <v>910</v>
      </c>
      <c r="N129" s="18" t="s">
        <v>910</v>
      </c>
      <c r="O129" s="18" t="s">
        <v>913</v>
      </c>
      <c r="P129" s="18" t="s">
        <v>912</v>
      </c>
      <c r="Q129" s="18" t="s">
        <v>912</v>
      </c>
      <c r="R129" s="18" t="s">
        <v>63</v>
      </c>
      <c r="S129" s="18" t="s">
        <v>62</v>
      </c>
      <c r="T129" s="18" t="s">
        <v>63</v>
      </c>
      <c r="U129" s="17" t="str">
        <f>_xlfn.XLOOKUP(A129,ArticlesArchitecture[[#This Row],[Article ID]],ArticlesArchitecture[[#This Row],[Theme (final decision)]])</f>
        <v>Server-centered</v>
      </c>
      <c r="V129" s="18" t="s">
        <v>915</v>
      </c>
      <c r="W129" s="18" t="s">
        <v>914</v>
      </c>
      <c r="X129" s="18" t="s">
        <v>914</v>
      </c>
      <c r="Y129" s="18" t="s">
        <v>917</v>
      </c>
      <c r="Z129" s="18" t="s">
        <v>916</v>
      </c>
      <c r="AA129" s="18" t="s">
        <v>916</v>
      </c>
      <c r="AB129" s="18" t="s">
        <v>919</v>
      </c>
      <c r="AC129" s="18" t="s">
        <v>918</v>
      </c>
      <c r="AD129" s="18" t="s">
        <v>918</v>
      </c>
      <c r="AE129" s="17" t="s">
        <v>921</v>
      </c>
      <c r="AF129" s="17" t="b">
        <v>1</v>
      </c>
      <c r="AG129" s="17" t="s">
        <v>920</v>
      </c>
      <c r="AH129" s="17" t="s">
        <v>923</v>
      </c>
      <c r="AI129" s="17" t="b">
        <v>1</v>
      </c>
      <c r="AJ129" s="17" t="s">
        <v>922</v>
      </c>
      <c r="AK129" s="17" t="s">
        <v>925</v>
      </c>
      <c r="AL129" s="17" t="b">
        <v>1</v>
      </c>
      <c r="AM129" s="17" t="s">
        <v>924</v>
      </c>
      <c r="AN129" s="17" t="s">
        <v>927</v>
      </c>
      <c r="AO129" s="17" t="b">
        <v>0</v>
      </c>
      <c r="AP129" s="17" t="s">
        <v>926</v>
      </c>
      <c r="AQ129" s="17" t="s">
        <v>929</v>
      </c>
      <c r="AR129" s="17" t="b">
        <v>0</v>
      </c>
      <c r="AS129" s="17" t="s">
        <v>928</v>
      </c>
      <c r="AT129" s="17" t="s">
        <v>930</v>
      </c>
      <c r="AU129" s="17" t="b">
        <v>0</v>
      </c>
      <c r="AV129" s="17" t="s">
        <v>190</v>
      </c>
      <c r="AW129" s="17" t="s">
        <v>82</v>
      </c>
      <c r="AX129" s="17" t="s">
        <v>82</v>
      </c>
      <c r="AY129" s="17" t="s">
        <v>84</v>
      </c>
      <c r="AZ129" s="17" t="s">
        <v>83</v>
      </c>
      <c r="BA129" s="18" t="s">
        <v>932</v>
      </c>
      <c r="BB129" s="18" t="s">
        <v>931</v>
      </c>
      <c r="BC129" s="18" t="s">
        <v>931</v>
      </c>
      <c r="BD129" s="18" t="s">
        <v>934</v>
      </c>
      <c r="BE129" s="18" t="s">
        <v>933</v>
      </c>
      <c r="BF129" s="18" t="s">
        <v>933</v>
      </c>
      <c r="BG129" s="18" t="s">
        <v>936</v>
      </c>
      <c r="BH129" s="18" t="s">
        <v>935</v>
      </c>
    </row>
    <row r="130" spans="1:60" ht="325">
      <c r="A130" s="17" t="s">
        <v>873</v>
      </c>
      <c r="B130" s="17" t="str">
        <f>VLOOKUP(A130,'Data Set'!A:C,2,FALSE)</f>
        <v>rayyan-218685391</v>
      </c>
      <c r="C130" s="17" t="str">
        <f>VLOOKUP(A130,'Data Set'!A:D,3,FALSE)</f>
        <v>Forward.1</v>
      </c>
      <c r="D130" s="17" t="s">
        <v>874</v>
      </c>
      <c r="E130" s="17" t="s">
        <v>875</v>
      </c>
      <c r="F130" s="17" t="s">
        <v>876</v>
      </c>
      <c r="G130" s="17">
        <v>2024</v>
      </c>
      <c r="H130" s="18" t="s">
        <v>878</v>
      </c>
      <c r="I130" s="18" t="s">
        <v>877</v>
      </c>
      <c r="J130" s="18" t="s">
        <v>877</v>
      </c>
      <c r="K130" s="18" t="s">
        <v>879</v>
      </c>
      <c r="L130" s="18" t="s">
        <v>881</v>
      </c>
      <c r="M130" s="18" t="s">
        <v>880</v>
      </c>
      <c r="N130" s="18" t="s">
        <v>880</v>
      </c>
      <c r="O130" s="18" t="s">
        <v>883</v>
      </c>
      <c r="P130" s="18" t="s">
        <v>882</v>
      </c>
      <c r="Q130" s="18" t="s">
        <v>882</v>
      </c>
      <c r="R130" s="18" t="s">
        <v>140</v>
      </c>
      <c r="S130" s="18" t="s">
        <v>62</v>
      </c>
      <c r="T130" s="18" t="s">
        <v>140</v>
      </c>
      <c r="U130" s="17" t="str">
        <f>_xlfn.XLOOKUP(A130,ArticlesArchitecture[[#This Row],[Article ID]],ArticlesArchitecture[[#This Row],[Theme (final decision)]])</f>
        <v>User-centered</v>
      </c>
      <c r="V130" s="18" t="s">
        <v>885</v>
      </c>
      <c r="W130" s="18" t="s">
        <v>884</v>
      </c>
      <c r="X130" s="18" t="s">
        <v>884</v>
      </c>
      <c r="Y130" s="18" t="s">
        <v>887</v>
      </c>
      <c r="Z130" s="18" t="s">
        <v>886</v>
      </c>
      <c r="AA130" s="18" t="s">
        <v>886</v>
      </c>
      <c r="AB130" s="18" t="s">
        <v>889</v>
      </c>
      <c r="AC130" s="18" t="s">
        <v>888</v>
      </c>
      <c r="AD130" s="18" t="s">
        <v>888</v>
      </c>
      <c r="AE130" s="17" t="s">
        <v>891</v>
      </c>
      <c r="AF130" s="17" t="b">
        <v>1</v>
      </c>
      <c r="AG130" s="17" t="s">
        <v>890</v>
      </c>
      <c r="AH130" s="17" t="s">
        <v>893</v>
      </c>
      <c r="AI130" s="17" t="b">
        <v>1</v>
      </c>
      <c r="AJ130" s="17" t="s">
        <v>892</v>
      </c>
      <c r="AK130" s="17" t="s">
        <v>895</v>
      </c>
      <c r="AL130" s="17" t="b">
        <v>1</v>
      </c>
      <c r="AM130" s="17" t="s">
        <v>894</v>
      </c>
      <c r="AN130" s="17" t="s">
        <v>188</v>
      </c>
      <c r="AO130" s="17" t="b">
        <v>0</v>
      </c>
      <c r="AP130" s="17" t="s">
        <v>380</v>
      </c>
      <c r="AQ130" s="17" t="s">
        <v>189</v>
      </c>
      <c r="AR130" s="17" t="b">
        <v>0</v>
      </c>
      <c r="AS130" s="17" t="s">
        <v>896</v>
      </c>
      <c r="AT130" s="17" t="s">
        <v>191</v>
      </c>
      <c r="AU130" s="17" t="b">
        <v>0</v>
      </c>
      <c r="AV130" s="17" t="s">
        <v>418</v>
      </c>
      <c r="AW130" s="17" t="s">
        <v>82</v>
      </c>
      <c r="AX130" s="17" t="s">
        <v>82</v>
      </c>
      <c r="AY130" s="17" t="s">
        <v>84</v>
      </c>
      <c r="AZ130" s="17" t="s">
        <v>83</v>
      </c>
      <c r="BA130" s="18" t="s">
        <v>898</v>
      </c>
      <c r="BB130" s="18" t="s">
        <v>897</v>
      </c>
      <c r="BC130" s="18" t="s">
        <v>897</v>
      </c>
      <c r="BD130" s="18" t="s">
        <v>900</v>
      </c>
      <c r="BE130" s="18" t="s">
        <v>899</v>
      </c>
      <c r="BF130" s="18" t="s">
        <v>899</v>
      </c>
      <c r="BG130" s="18" t="s">
        <v>902</v>
      </c>
      <c r="BH130" s="18" t="s">
        <v>901</v>
      </c>
    </row>
    <row r="131" spans="1:60" ht="350">
      <c r="A131" s="17" t="s">
        <v>839</v>
      </c>
      <c r="B131" s="17" t="str">
        <f>VLOOKUP(A131,'Data Set'!A:C,2,FALSE)</f>
        <v>rayyan-172027943</v>
      </c>
      <c r="C131" s="17">
        <f>VLOOKUP(A131,'Data Set'!A:D,3,FALSE)</f>
        <v>0</v>
      </c>
      <c r="D131" s="17" t="s">
        <v>840</v>
      </c>
      <c r="E131" s="17" t="s">
        <v>841</v>
      </c>
      <c r="F131" s="17" t="s">
        <v>842</v>
      </c>
      <c r="G131" s="17">
        <v>2024</v>
      </c>
      <c r="H131" s="18" t="s">
        <v>844</v>
      </c>
      <c r="I131" s="18" t="s">
        <v>843</v>
      </c>
      <c r="J131" s="18" t="s">
        <v>843</v>
      </c>
      <c r="K131" s="18" t="s">
        <v>845</v>
      </c>
      <c r="L131" s="18" t="s">
        <v>847</v>
      </c>
      <c r="M131" s="18" t="s">
        <v>846</v>
      </c>
      <c r="N131" s="18" t="s">
        <v>846</v>
      </c>
      <c r="O131" s="18" t="s">
        <v>849</v>
      </c>
      <c r="P131" s="18" t="s">
        <v>848</v>
      </c>
      <c r="Q131" s="18" t="s">
        <v>848</v>
      </c>
      <c r="R131" s="18" t="s">
        <v>63</v>
      </c>
      <c r="S131" s="18" t="s">
        <v>62</v>
      </c>
      <c r="T131" s="18" t="s">
        <v>63</v>
      </c>
      <c r="U131" s="17" t="str">
        <f>_xlfn.XLOOKUP(A131,ArticlesArchitecture[[#This Row],[Article ID]],ArticlesArchitecture[[#This Row],[Theme (final decision)]])</f>
        <v>Server-centered</v>
      </c>
      <c r="V131" s="18" t="s">
        <v>851</v>
      </c>
      <c r="W131" s="18" t="s">
        <v>850</v>
      </c>
      <c r="X131" s="18" t="s">
        <v>850</v>
      </c>
      <c r="Y131" s="18" t="s">
        <v>853</v>
      </c>
      <c r="Z131" s="18" t="s">
        <v>852</v>
      </c>
      <c r="AA131" s="18" t="s">
        <v>852</v>
      </c>
      <c r="AB131" s="18" t="s">
        <v>855</v>
      </c>
      <c r="AC131" s="18" t="s">
        <v>854</v>
      </c>
      <c r="AD131" s="18" t="s">
        <v>854</v>
      </c>
      <c r="AE131" s="17" t="s">
        <v>857</v>
      </c>
      <c r="AF131" s="17" t="b">
        <v>1</v>
      </c>
      <c r="AG131" s="17" t="s">
        <v>856</v>
      </c>
      <c r="AH131" s="17" t="s">
        <v>859</v>
      </c>
      <c r="AI131" s="17" t="b">
        <v>1</v>
      </c>
      <c r="AJ131" s="17" t="s">
        <v>858</v>
      </c>
      <c r="AK131" s="17" t="s">
        <v>861</v>
      </c>
      <c r="AL131" s="17" t="b">
        <v>1</v>
      </c>
      <c r="AM131" s="17" t="s">
        <v>860</v>
      </c>
      <c r="AN131" s="17" t="s">
        <v>863</v>
      </c>
      <c r="AO131" s="17" t="b">
        <v>0</v>
      </c>
      <c r="AP131" s="17" t="s">
        <v>862</v>
      </c>
      <c r="AQ131" s="17" t="s">
        <v>865</v>
      </c>
      <c r="AR131" s="17" t="b">
        <v>0</v>
      </c>
      <c r="AS131" s="17" t="s">
        <v>864</v>
      </c>
      <c r="AT131" s="17" t="s">
        <v>867</v>
      </c>
      <c r="AU131" s="17" t="b">
        <v>0</v>
      </c>
      <c r="AV131" s="17" t="s">
        <v>866</v>
      </c>
      <c r="AW131" s="17" t="s">
        <v>82</v>
      </c>
      <c r="AX131" s="17" t="s">
        <v>82</v>
      </c>
      <c r="AY131" s="17" t="s">
        <v>121</v>
      </c>
      <c r="AZ131" s="17" t="s">
        <v>83</v>
      </c>
      <c r="BA131" s="18" t="s">
        <v>869</v>
      </c>
      <c r="BB131" s="18" t="s">
        <v>868</v>
      </c>
      <c r="BC131" s="18" t="s">
        <v>868</v>
      </c>
      <c r="BD131" s="18" t="s">
        <v>871</v>
      </c>
      <c r="BE131" s="18" t="s">
        <v>870</v>
      </c>
      <c r="BF131" s="18" t="s">
        <v>870</v>
      </c>
      <c r="BG131" s="18" t="s">
        <v>872</v>
      </c>
      <c r="BH131" s="18"/>
    </row>
    <row r="132" spans="1:60" ht="337.5">
      <c r="A132" s="17" t="s">
        <v>806</v>
      </c>
      <c r="B132" s="17" t="str">
        <f>VLOOKUP(A132,'Data Set'!A:C,2,FALSE)</f>
        <v>rayyan-172027997</v>
      </c>
      <c r="C132" s="17">
        <f>VLOOKUP(A132,'Data Set'!A:D,3,FALSE)</f>
        <v>0</v>
      </c>
      <c r="D132" s="17" t="s">
        <v>807</v>
      </c>
      <c r="E132" s="17" t="s">
        <v>808</v>
      </c>
      <c r="F132" s="17" t="s">
        <v>809</v>
      </c>
      <c r="G132" s="17">
        <v>2024</v>
      </c>
      <c r="H132" s="18" t="s">
        <v>811</v>
      </c>
      <c r="I132" s="18" t="s">
        <v>810</v>
      </c>
      <c r="J132" s="18" t="s">
        <v>810</v>
      </c>
      <c r="K132" s="18" t="s">
        <v>812</v>
      </c>
      <c r="L132" s="18" t="s">
        <v>814</v>
      </c>
      <c r="M132" s="18" t="s">
        <v>813</v>
      </c>
      <c r="N132" s="18" t="s">
        <v>813</v>
      </c>
      <c r="O132" s="18" t="s">
        <v>816</v>
      </c>
      <c r="P132" s="18" t="s">
        <v>815</v>
      </c>
      <c r="Q132" s="18" t="s">
        <v>815</v>
      </c>
      <c r="R132" s="18" t="s">
        <v>63</v>
      </c>
      <c r="S132" s="18" t="s">
        <v>62</v>
      </c>
      <c r="T132" s="18" t="s">
        <v>63</v>
      </c>
      <c r="U132" s="17" t="str">
        <f>_xlfn.XLOOKUP(A132,ArticlesArchitecture[[#This Row],[Article ID]],ArticlesArchitecture[[#This Row],[Theme (final decision)]])</f>
        <v>Server-centered</v>
      </c>
      <c r="V132" s="18" t="s">
        <v>818</v>
      </c>
      <c r="W132" s="18" t="s">
        <v>817</v>
      </c>
      <c r="X132" s="18" t="s">
        <v>817</v>
      </c>
      <c r="Y132" s="18" t="s">
        <v>820</v>
      </c>
      <c r="Z132" s="18" t="s">
        <v>819</v>
      </c>
      <c r="AA132" s="18" t="s">
        <v>819</v>
      </c>
      <c r="AB132" s="18" t="s">
        <v>821</v>
      </c>
      <c r="AC132" s="18" t="s">
        <v>752</v>
      </c>
      <c r="AD132" s="18" t="s">
        <v>752</v>
      </c>
      <c r="AE132" s="17" t="s">
        <v>823</v>
      </c>
      <c r="AF132" s="17" t="b">
        <v>1</v>
      </c>
      <c r="AG132" s="17" t="s">
        <v>822</v>
      </c>
      <c r="AH132" s="17" t="s">
        <v>825</v>
      </c>
      <c r="AI132" s="17" t="b">
        <v>1</v>
      </c>
      <c r="AJ132" s="17" t="s">
        <v>824</v>
      </c>
      <c r="AK132" s="17" t="s">
        <v>827</v>
      </c>
      <c r="AL132" s="17" t="b">
        <v>1</v>
      </c>
      <c r="AM132" s="17" t="s">
        <v>826</v>
      </c>
      <c r="AN132" s="17" t="s">
        <v>829</v>
      </c>
      <c r="AO132" s="17" t="b">
        <v>0</v>
      </c>
      <c r="AP132" s="17" t="s">
        <v>828</v>
      </c>
      <c r="AQ132" s="17" t="s">
        <v>830</v>
      </c>
      <c r="AR132" s="17" t="b">
        <v>0</v>
      </c>
      <c r="AS132" s="17" t="s">
        <v>346</v>
      </c>
      <c r="AT132" s="17" t="s">
        <v>832</v>
      </c>
      <c r="AU132" s="17" t="b">
        <v>0</v>
      </c>
      <c r="AV132" s="17" t="s">
        <v>831</v>
      </c>
      <c r="AW132" s="17" t="s">
        <v>82</v>
      </c>
      <c r="AX132" s="17" t="s">
        <v>82</v>
      </c>
      <c r="AY132" s="17" t="s">
        <v>84</v>
      </c>
      <c r="AZ132" s="17" t="s">
        <v>84</v>
      </c>
      <c r="BA132" s="18" t="s">
        <v>834</v>
      </c>
      <c r="BB132" s="18" t="s">
        <v>833</v>
      </c>
      <c r="BC132" s="18" t="s">
        <v>833</v>
      </c>
      <c r="BD132" s="18" t="s">
        <v>836</v>
      </c>
      <c r="BE132" s="18" t="s">
        <v>835</v>
      </c>
      <c r="BF132" s="18" t="s">
        <v>835</v>
      </c>
      <c r="BG132" s="18" t="s">
        <v>838</v>
      </c>
      <c r="BH132" s="18" t="s">
        <v>837</v>
      </c>
    </row>
    <row r="133" spans="1:60" ht="275">
      <c r="A133" s="17" t="s">
        <v>772</v>
      </c>
      <c r="B133" s="17" t="str">
        <f>VLOOKUP(A133,'Data Set'!A:C,2,FALSE)</f>
        <v>rayyan-172027976</v>
      </c>
      <c r="C133" s="17">
        <f>VLOOKUP(A133,'Data Set'!A:D,3,FALSE)</f>
        <v>0</v>
      </c>
      <c r="D133" s="17" t="s">
        <v>773</v>
      </c>
      <c r="E133" s="17" t="s">
        <v>774</v>
      </c>
      <c r="F133" s="17" t="s">
        <v>775</v>
      </c>
      <c r="G133" s="17">
        <v>2024</v>
      </c>
      <c r="H133" s="18" t="s">
        <v>777</v>
      </c>
      <c r="I133" s="18" t="s">
        <v>776</v>
      </c>
      <c r="J133" s="18" t="s">
        <v>776</v>
      </c>
      <c r="K133" s="18" t="s">
        <v>778</v>
      </c>
      <c r="L133" s="18" t="s">
        <v>780</v>
      </c>
      <c r="M133" s="18" t="s">
        <v>779</v>
      </c>
      <c r="N133" s="18" t="s">
        <v>779</v>
      </c>
      <c r="O133" s="18" t="s">
        <v>782</v>
      </c>
      <c r="P133" s="18" t="s">
        <v>781</v>
      </c>
      <c r="Q133" s="18" t="s">
        <v>781</v>
      </c>
      <c r="R133" s="18" t="s">
        <v>140</v>
      </c>
      <c r="S133" s="18" t="s">
        <v>139</v>
      </c>
      <c r="T133" s="18" t="s">
        <v>140</v>
      </c>
      <c r="U133" s="17" t="str">
        <f>_xlfn.XLOOKUP(A133,ArticlesArchitecture[[#This Row],[Article ID]],ArticlesArchitecture[[#This Row],[Theme (final decision)]])</f>
        <v>User-centered</v>
      </c>
      <c r="V133" s="18" t="s">
        <v>784</v>
      </c>
      <c r="W133" s="18" t="s">
        <v>783</v>
      </c>
      <c r="X133" s="18" t="s">
        <v>783</v>
      </c>
      <c r="Y133" s="18" t="s">
        <v>786</v>
      </c>
      <c r="Z133" s="18" t="s">
        <v>785</v>
      </c>
      <c r="AA133" s="18" t="s">
        <v>785</v>
      </c>
      <c r="AB133" s="18" t="s">
        <v>787</v>
      </c>
      <c r="AC133" s="18" t="s">
        <v>752</v>
      </c>
      <c r="AD133" s="18" t="s">
        <v>752</v>
      </c>
      <c r="AE133" s="17" t="s">
        <v>789</v>
      </c>
      <c r="AF133" s="17" t="b">
        <v>1</v>
      </c>
      <c r="AG133" s="17" t="s">
        <v>788</v>
      </c>
      <c r="AH133" s="17" t="s">
        <v>791</v>
      </c>
      <c r="AI133" s="17" t="b">
        <v>1</v>
      </c>
      <c r="AJ133" s="17" t="s">
        <v>790</v>
      </c>
      <c r="AK133" s="17" t="s">
        <v>793</v>
      </c>
      <c r="AL133" s="17" t="b">
        <v>1</v>
      </c>
      <c r="AM133" s="17" t="s">
        <v>792</v>
      </c>
      <c r="AN133" s="17" t="s">
        <v>795</v>
      </c>
      <c r="AO133" s="17" t="b">
        <v>0</v>
      </c>
      <c r="AP133" s="17" t="s">
        <v>794</v>
      </c>
      <c r="AQ133" s="17" t="s">
        <v>797</v>
      </c>
      <c r="AR133" s="17" t="b">
        <v>0</v>
      </c>
      <c r="AS133" s="17" t="s">
        <v>796</v>
      </c>
      <c r="AT133" s="17" t="s">
        <v>799</v>
      </c>
      <c r="AU133" s="17" t="b">
        <v>0</v>
      </c>
      <c r="AV133" s="17" t="s">
        <v>798</v>
      </c>
      <c r="AW133" s="17" t="s">
        <v>82</v>
      </c>
      <c r="AX133" s="17" t="s">
        <v>82</v>
      </c>
      <c r="AY133" s="17" t="s">
        <v>84</v>
      </c>
      <c r="AZ133" s="17" t="s">
        <v>84</v>
      </c>
      <c r="BA133" s="18" t="s">
        <v>801</v>
      </c>
      <c r="BB133" s="18" t="s">
        <v>800</v>
      </c>
      <c r="BC133" s="18" t="s">
        <v>800</v>
      </c>
      <c r="BD133" s="18" t="s">
        <v>803</v>
      </c>
      <c r="BE133" s="18" t="s">
        <v>802</v>
      </c>
      <c r="BF133" s="18" t="s">
        <v>802</v>
      </c>
      <c r="BG133" s="18" t="s">
        <v>805</v>
      </c>
      <c r="BH133" s="18" t="s">
        <v>804</v>
      </c>
    </row>
    <row r="134" spans="1:60" ht="337.5">
      <c r="A134" s="17" t="s">
        <v>737</v>
      </c>
      <c r="B134" s="17" t="str">
        <f>VLOOKUP(A134,'Data Set'!A:C,2,FALSE)</f>
        <v>rayyan-172027981</v>
      </c>
      <c r="C134" s="17">
        <f>VLOOKUP(A134,'Data Set'!A:D,3,FALSE)</f>
        <v>0</v>
      </c>
      <c r="D134" s="17" t="s">
        <v>738</v>
      </c>
      <c r="E134" s="17" t="s">
        <v>739</v>
      </c>
      <c r="F134" s="17" t="s">
        <v>740</v>
      </c>
      <c r="G134" s="17">
        <v>2024</v>
      </c>
      <c r="H134" s="18" t="s">
        <v>742</v>
      </c>
      <c r="I134" s="18" t="s">
        <v>741</v>
      </c>
      <c r="J134" s="18" t="s">
        <v>741</v>
      </c>
      <c r="K134" s="18" t="s">
        <v>743</v>
      </c>
      <c r="L134" s="18" t="s">
        <v>745</v>
      </c>
      <c r="M134" s="18" t="s">
        <v>744</v>
      </c>
      <c r="N134" s="18" t="s">
        <v>744</v>
      </c>
      <c r="O134" s="18" t="s">
        <v>747</v>
      </c>
      <c r="P134" s="18" t="s">
        <v>746</v>
      </c>
      <c r="Q134" s="18" t="s">
        <v>746</v>
      </c>
      <c r="R134" s="18" t="s">
        <v>63</v>
      </c>
      <c r="S134" s="18" t="s">
        <v>62</v>
      </c>
      <c r="T134" s="18" t="s">
        <v>63</v>
      </c>
      <c r="U134" s="17" t="str">
        <f>_xlfn.XLOOKUP(A134,ArticlesArchitecture[[#This Row],[Article ID]],ArticlesArchitecture[[#This Row],[Theme (final decision)]])</f>
        <v>Server-centered</v>
      </c>
      <c r="V134" s="18" t="s">
        <v>749</v>
      </c>
      <c r="W134" s="18" t="s">
        <v>748</v>
      </c>
      <c r="X134" s="18" t="s">
        <v>748</v>
      </c>
      <c r="Y134" s="18" t="s">
        <v>751</v>
      </c>
      <c r="Z134" s="18" t="s">
        <v>750</v>
      </c>
      <c r="AA134" s="18" t="s">
        <v>750</v>
      </c>
      <c r="AB134" s="18" t="s">
        <v>753</v>
      </c>
      <c r="AC134" s="18" t="s">
        <v>752</v>
      </c>
      <c r="AD134" s="18" t="s">
        <v>752</v>
      </c>
      <c r="AE134" s="17" t="s">
        <v>755</v>
      </c>
      <c r="AF134" s="17" t="b">
        <v>0</v>
      </c>
      <c r="AG134" s="17" t="s">
        <v>754</v>
      </c>
      <c r="AH134" s="17" t="s">
        <v>757</v>
      </c>
      <c r="AI134" s="17" t="b">
        <v>1</v>
      </c>
      <c r="AJ134" s="17" t="s">
        <v>756</v>
      </c>
      <c r="AK134" s="17" t="s">
        <v>759</v>
      </c>
      <c r="AL134" s="17" t="b">
        <v>0</v>
      </c>
      <c r="AM134" s="17" t="s">
        <v>758</v>
      </c>
      <c r="AN134" s="17" t="s">
        <v>761</v>
      </c>
      <c r="AO134" s="17" t="b">
        <v>0</v>
      </c>
      <c r="AP134" s="17" t="s">
        <v>760</v>
      </c>
      <c r="AQ134" s="17" t="s">
        <v>763</v>
      </c>
      <c r="AR134" s="17" t="b">
        <v>0</v>
      </c>
      <c r="AS134" s="17" t="s">
        <v>762</v>
      </c>
      <c r="AT134" s="17" t="s">
        <v>765</v>
      </c>
      <c r="AU134" s="17" t="b">
        <v>0</v>
      </c>
      <c r="AV134" s="17" t="s">
        <v>764</v>
      </c>
      <c r="AW134" s="17" t="s">
        <v>589</v>
      </c>
      <c r="AX134" s="17" t="s">
        <v>589</v>
      </c>
      <c r="AY134" s="17" t="s">
        <v>590</v>
      </c>
      <c r="AZ134" s="17" t="s">
        <v>590</v>
      </c>
      <c r="BA134" s="18" t="s">
        <v>767</v>
      </c>
      <c r="BB134" s="18" t="s">
        <v>766</v>
      </c>
      <c r="BC134" s="18" t="s">
        <v>766</v>
      </c>
      <c r="BD134" s="18" t="s">
        <v>769</v>
      </c>
      <c r="BE134" s="18" t="s">
        <v>768</v>
      </c>
      <c r="BF134" s="18" t="s">
        <v>768</v>
      </c>
      <c r="BG134" s="18" t="s">
        <v>771</v>
      </c>
      <c r="BH134" s="18" t="s">
        <v>770</v>
      </c>
    </row>
    <row r="135" spans="1:60" ht="325">
      <c r="A135" s="17" t="s">
        <v>703</v>
      </c>
      <c r="B135" s="17" t="str">
        <f>VLOOKUP(A135,'Data Set'!A:C,2,FALSE)</f>
        <v>rayyan-172027826</v>
      </c>
      <c r="C135" s="17">
        <f>VLOOKUP(A135,'Data Set'!A:D,3,FALSE)</f>
        <v>0</v>
      </c>
      <c r="D135" s="17" t="s">
        <v>704</v>
      </c>
      <c r="E135" s="17" t="s">
        <v>705</v>
      </c>
      <c r="F135" s="17" t="s">
        <v>706</v>
      </c>
      <c r="G135" s="17">
        <v>2025</v>
      </c>
      <c r="H135" s="18" t="s">
        <v>708</v>
      </c>
      <c r="I135" s="18" t="s">
        <v>707</v>
      </c>
      <c r="J135" s="18" t="s">
        <v>707</v>
      </c>
      <c r="K135" s="18" t="s">
        <v>709</v>
      </c>
      <c r="L135" s="18" t="s">
        <v>711</v>
      </c>
      <c r="M135" s="18" t="s">
        <v>710</v>
      </c>
      <c r="N135" s="18" t="s">
        <v>710</v>
      </c>
      <c r="O135" s="18" t="s">
        <v>713</v>
      </c>
      <c r="P135" s="18" t="s">
        <v>712</v>
      </c>
      <c r="Q135" s="18" t="s">
        <v>712</v>
      </c>
      <c r="R135" s="18" t="s">
        <v>140</v>
      </c>
      <c r="S135" s="18" t="s">
        <v>139</v>
      </c>
      <c r="T135" s="18" t="s">
        <v>140</v>
      </c>
      <c r="U135" s="17" t="str">
        <f>_xlfn.XLOOKUP(A135,ArticlesArchitecture[[#This Row],[Article ID]],ArticlesArchitecture[[#This Row],[Theme (final decision)]])</f>
        <v>User-centered</v>
      </c>
      <c r="V135" s="18" t="s">
        <v>715</v>
      </c>
      <c r="W135" s="18" t="s">
        <v>714</v>
      </c>
      <c r="X135" s="18" t="s">
        <v>714</v>
      </c>
      <c r="Y135" s="18" t="s">
        <v>717</v>
      </c>
      <c r="Z135" s="18" t="s">
        <v>716</v>
      </c>
      <c r="AA135" s="18" t="s">
        <v>716</v>
      </c>
      <c r="AB135" s="18" t="s">
        <v>719</v>
      </c>
      <c r="AC135" s="18" t="s">
        <v>718</v>
      </c>
      <c r="AD135" s="18" t="s">
        <v>718</v>
      </c>
      <c r="AE135" s="17" t="s">
        <v>721</v>
      </c>
      <c r="AF135" s="17" t="b">
        <v>1</v>
      </c>
      <c r="AG135" s="17" t="s">
        <v>720</v>
      </c>
      <c r="AH135" s="17" t="s">
        <v>723</v>
      </c>
      <c r="AI135" s="17" t="b">
        <v>1</v>
      </c>
      <c r="AJ135" s="17" t="s">
        <v>722</v>
      </c>
      <c r="AK135" s="17" t="s">
        <v>725</v>
      </c>
      <c r="AL135" s="17" t="b">
        <v>1</v>
      </c>
      <c r="AM135" s="17" t="s">
        <v>724</v>
      </c>
      <c r="AN135" s="17" t="s">
        <v>311</v>
      </c>
      <c r="AO135" s="17" t="b">
        <v>0</v>
      </c>
      <c r="AP135" s="17" t="s">
        <v>726</v>
      </c>
      <c r="AQ135" s="17" t="s">
        <v>728</v>
      </c>
      <c r="AR135" s="17" t="b">
        <v>0</v>
      </c>
      <c r="AS135" s="17" t="s">
        <v>727</v>
      </c>
      <c r="AT135" s="17" t="s">
        <v>730</v>
      </c>
      <c r="AU135" s="17" t="b">
        <v>0</v>
      </c>
      <c r="AV135" s="17" t="s">
        <v>729</v>
      </c>
      <c r="AW135" s="17" t="s">
        <v>82</v>
      </c>
      <c r="AX135" s="17" t="s">
        <v>82</v>
      </c>
      <c r="AY135" s="17" t="s">
        <v>84</v>
      </c>
      <c r="AZ135" s="17" t="s">
        <v>83</v>
      </c>
      <c r="BA135" s="18" t="s">
        <v>732</v>
      </c>
      <c r="BB135" s="18" t="s">
        <v>731</v>
      </c>
      <c r="BC135" s="18" t="s">
        <v>731</v>
      </c>
      <c r="BD135" s="18" t="s">
        <v>734</v>
      </c>
      <c r="BE135" s="18" t="s">
        <v>733</v>
      </c>
      <c r="BF135" s="18" t="s">
        <v>733</v>
      </c>
      <c r="BG135" s="18" t="s">
        <v>736</v>
      </c>
      <c r="BH135" s="18" t="s">
        <v>735</v>
      </c>
    </row>
    <row r="136" spans="1:60" ht="350">
      <c r="A136" s="17" t="s">
        <v>668</v>
      </c>
      <c r="B136" s="17" t="str">
        <f>VLOOKUP(A136,'Data Set'!A:C,2,FALSE)</f>
        <v>rayyan-172027849</v>
      </c>
      <c r="C136" s="17">
        <f>VLOOKUP(A136,'Data Set'!A:D,3,FALSE)</f>
        <v>0</v>
      </c>
      <c r="D136" s="17" t="s">
        <v>669</v>
      </c>
      <c r="E136" s="17" t="s">
        <v>670</v>
      </c>
      <c r="F136" s="17" t="s">
        <v>671</v>
      </c>
      <c r="G136" s="17">
        <v>2024</v>
      </c>
      <c r="H136" s="18" t="s">
        <v>673</v>
      </c>
      <c r="I136" s="18" t="s">
        <v>672</v>
      </c>
      <c r="J136" s="18" t="s">
        <v>672</v>
      </c>
      <c r="K136" s="18" t="s">
        <v>674</v>
      </c>
      <c r="L136" s="18" t="s">
        <v>676</v>
      </c>
      <c r="M136" s="18" t="s">
        <v>675</v>
      </c>
      <c r="N136" s="18" t="s">
        <v>675</v>
      </c>
      <c r="O136" s="18" t="s">
        <v>678</v>
      </c>
      <c r="P136" s="18" t="s">
        <v>677</v>
      </c>
      <c r="Q136" s="18" t="s">
        <v>677</v>
      </c>
      <c r="R136" s="18" t="s">
        <v>63</v>
      </c>
      <c r="S136" s="18" t="s">
        <v>62</v>
      </c>
      <c r="T136" s="18" t="s">
        <v>63</v>
      </c>
      <c r="U136" s="17" t="str">
        <f>_xlfn.XLOOKUP(A136,ArticlesArchitecture[[#This Row],[Article ID]],ArticlesArchitecture[[#This Row],[Theme (final decision)]])</f>
        <v>Server-centered</v>
      </c>
      <c r="V136" s="18" t="s">
        <v>680</v>
      </c>
      <c r="W136" s="18" t="s">
        <v>679</v>
      </c>
      <c r="X136" s="18" t="s">
        <v>679</v>
      </c>
      <c r="Y136" s="18" t="s">
        <v>682</v>
      </c>
      <c r="Z136" s="18" t="s">
        <v>681</v>
      </c>
      <c r="AA136" s="18" t="s">
        <v>681</v>
      </c>
      <c r="AB136" s="18" t="s">
        <v>684</v>
      </c>
      <c r="AC136" s="18" t="s">
        <v>683</v>
      </c>
      <c r="AD136" s="18" t="s">
        <v>683</v>
      </c>
      <c r="AE136" s="17" t="s">
        <v>686</v>
      </c>
      <c r="AF136" s="17" t="b">
        <v>0</v>
      </c>
      <c r="AG136" s="17" t="s">
        <v>685</v>
      </c>
      <c r="AH136" s="17" t="s">
        <v>688</v>
      </c>
      <c r="AI136" s="17" t="b">
        <v>1</v>
      </c>
      <c r="AJ136" s="17" t="s">
        <v>687</v>
      </c>
      <c r="AK136" s="17" t="s">
        <v>690</v>
      </c>
      <c r="AL136" s="17" t="b">
        <v>1</v>
      </c>
      <c r="AM136" s="17" t="s">
        <v>689</v>
      </c>
      <c r="AN136" s="17" t="s">
        <v>692</v>
      </c>
      <c r="AO136" s="17" t="b">
        <v>0</v>
      </c>
      <c r="AP136" s="17" t="s">
        <v>691</v>
      </c>
      <c r="AQ136" s="17" t="s">
        <v>694</v>
      </c>
      <c r="AR136" s="17" t="b">
        <v>0</v>
      </c>
      <c r="AS136" s="17" t="s">
        <v>693</v>
      </c>
      <c r="AT136" s="17" t="s">
        <v>696</v>
      </c>
      <c r="AU136" s="17" t="b">
        <v>0</v>
      </c>
      <c r="AV136" s="17" t="s">
        <v>695</v>
      </c>
      <c r="AW136" s="17" t="s">
        <v>119</v>
      </c>
      <c r="AX136" s="17" t="s">
        <v>119</v>
      </c>
      <c r="AY136" s="17" t="s">
        <v>121</v>
      </c>
      <c r="AZ136" s="17" t="s">
        <v>120</v>
      </c>
      <c r="BA136" s="18" t="s">
        <v>698</v>
      </c>
      <c r="BB136" s="18" t="s">
        <v>697</v>
      </c>
      <c r="BC136" s="18" t="s">
        <v>697</v>
      </c>
      <c r="BD136" s="18" t="s">
        <v>700</v>
      </c>
      <c r="BE136" s="18" t="s">
        <v>699</v>
      </c>
      <c r="BF136" s="18" t="s">
        <v>699</v>
      </c>
      <c r="BG136" s="18" t="s">
        <v>702</v>
      </c>
      <c r="BH136" s="18" t="s">
        <v>701</v>
      </c>
    </row>
    <row r="137" spans="1:60" ht="300">
      <c r="A137" s="17" t="s">
        <v>633</v>
      </c>
      <c r="B137" s="17" t="str">
        <f>VLOOKUP(A137,'Data Set'!A:C,2,FALSE)</f>
        <v>rayyan-218685131</v>
      </c>
      <c r="C137" s="17" t="str">
        <f>VLOOKUP(A137,'Data Set'!A:D,3,FALSE)</f>
        <v>Forward.1</v>
      </c>
      <c r="D137" s="17" t="s">
        <v>634</v>
      </c>
      <c r="E137" s="17" t="s">
        <v>635</v>
      </c>
      <c r="F137" s="17" t="s">
        <v>636</v>
      </c>
      <c r="G137" s="17">
        <v>2024</v>
      </c>
      <c r="H137" s="18" t="s">
        <v>638</v>
      </c>
      <c r="I137" s="18" t="s">
        <v>637</v>
      </c>
      <c r="J137" s="18" t="s">
        <v>637</v>
      </c>
      <c r="K137" s="18" t="s">
        <v>639</v>
      </c>
      <c r="L137" s="18" t="s">
        <v>641</v>
      </c>
      <c r="M137" s="18" t="s">
        <v>640</v>
      </c>
      <c r="N137" s="18" t="s">
        <v>640</v>
      </c>
      <c r="O137" s="18" t="s">
        <v>643</v>
      </c>
      <c r="P137" s="18" t="s">
        <v>642</v>
      </c>
      <c r="Q137" s="18" t="s">
        <v>642</v>
      </c>
      <c r="R137" s="18" t="s">
        <v>140</v>
      </c>
      <c r="S137" s="18" t="s">
        <v>62</v>
      </c>
      <c r="T137" s="18" t="s">
        <v>140</v>
      </c>
      <c r="U137" s="17" t="str">
        <f>_xlfn.XLOOKUP(A137,ArticlesArchitecture[[#This Row],[Article ID]],ArticlesArchitecture[[#This Row],[Theme (final decision)]])</f>
        <v>User-centered</v>
      </c>
      <c r="V137" s="18" t="s">
        <v>645</v>
      </c>
      <c r="W137" s="18" t="s">
        <v>644</v>
      </c>
      <c r="X137" s="18" t="s">
        <v>644</v>
      </c>
      <c r="Y137" s="18" t="s">
        <v>647</v>
      </c>
      <c r="Z137" s="18" t="s">
        <v>646</v>
      </c>
      <c r="AA137" s="18" t="s">
        <v>646</v>
      </c>
      <c r="AB137" s="18" t="s">
        <v>649</v>
      </c>
      <c r="AC137" s="18" t="s">
        <v>648</v>
      </c>
      <c r="AD137" s="18" t="s">
        <v>648</v>
      </c>
      <c r="AE137" s="17" t="s">
        <v>651</v>
      </c>
      <c r="AF137" s="17" t="b">
        <v>1</v>
      </c>
      <c r="AG137" s="17" t="s">
        <v>650</v>
      </c>
      <c r="AH137" s="17" t="s">
        <v>653</v>
      </c>
      <c r="AI137" s="17" t="b">
        <v>1</v>
      </c>
      <c r="AJ137" s="17" t="s">
        <v>652</v>
      </c>
      <c r="AK137" s="17" t="s">
        <v>655</v>
      </c>
      <c r="AL137" s="17" t="b">
        <v>1</v>
      </c>
      <c r="AM137" s="17" t="s">
        <v>654</v>
      </c>
      <c r="AN137" s="17" t="s">
        <v>657</v>
      </c>
      <c r="AO137" s="17" t="b">
        <v>0</v>
      </c>
      <c r="AP137" s="17" t="s">
        <v>656</v>
      </c>
      <c r="AQ137" s="17" t="s">
        <v>659</v>
      </c>
      <c r="AR137" s="17" t="b">
        <v>0</v>
      </c>
      <c r="AS137" s="17" t="s">
        <v>658</v>
      </c>
      <c r="AT137" s="17" t="s">
        <v>661</v>
      </c>
      <c r="AU137" s="17" t="b">
        <v>0</v>
      </c>
      <c r="AV137" s="17" t="s">
        <v>660</v>
      </c>
      <c r="AW137" s="17" t="s">
        <v>119</v>
      </c>
      <c r="AX137" s="17" t="s">
        <v>82</v>
      </c>
      <c r="AY137" s="17" t="s">
        <v>420</v>
      </c>
      <c r="AZ137" s="17" t="s">
        <v>120</v>
      </c>
      <c r="BA137" s="18" t="s">
        <v>663</v>
      </c>
      <c r="BB137" s="18" t="s">
        <v>662</v>
      </c>
      <c r="BC137" s="18" t="s">
        <v>662</v>
      </c>
      <c r="BD137" s="18" t="s">
        <v>665</v>
      </c>
      <c r="BE137" s="18" t="s">
        <v>664</v>
      </c>
      <c r="BF137" s="18" t="s">
        <v>664</v>
      </c>
      <c r="BG137" s="18" t="s">
        <v>667</v>
      </c>
      <c r="BH137" s="18" t="s">
        <v>666</v>
      </c>
    </row>
    <row r="138" spans="1:60" ht="275">
      <c r="A138" s="17" t="s">
        <v>597</v>
      </c>
      <c r="B138" s="17" t="str">
        <f>VLOOKUP(A138,'Data Set'!A:C,2,FALSE)</f>
        <v>rayyan-172027938</v>
      </c>
      <c r="C138" s="17">
        <f>VLOOKUP(A138,'Data Set'!A:D,3,FALSE)</f>
        <v>0</v>
      </c>
      <c r="D138" s="17" t="s">
        <v>598</v>
      </c>
      <c r="E138" s="17" t="s">
        <v>599</v>
      </c>
      <c r="F138" s="17" t="s">
        <v>600</v>
      </c>
      <c r="G138" s="17">
        <v>2024</v>
      </c>
      <c r="H138" s="18" t="s">
        <v>602</v>
      </c>
      <c r="I138" s="18" t="s">
        <v>601</v>
      </c>
      <c r="J138" s="18" t="s">
        <v>601</v>
      </c>
      <c r="K138" s="18" t="s">
        <v>603</v>
      </c>
      <c r="L138" s="18" t="s">
        <v>605</v>
      </c>
      <c r="M138" s="18" t="s">
        <v>604</v>
      </c>
      <c r="N138" s="18" t="s">
        <v>604</v>
      </c>
      <c r="O138" s="18" t="s">
        <v>607</v>
      </c>
      <c r="P138" s="18" t="s">
        <v>606</v>
      </c>
      <c r="Q138" s="18" t="s">
        <v>606</v>
      </c>
      <c r="R138" s="18" t="s">
        <v>63</v>
      </c>
      <c r="S138" s="18" t="s">
        <v>62</v>
      </c>
      <c r="T138" s="18" t="s">
        <v>63</v>
      </c>
      <c r="U138" s="17" t="str">
        <f>_xlfn.XLOOKUP(A138,ArticlesArchitecture[[#This Row],[Article ID]],ArticlesArchitecture[[#This Row],[Theme (final decision)]])</f>
        <v>Server-centered</v>
      </c>
      <c r="V138" s="18" t="s">
        <v>609</v>
      </c>
      <c r="W138" s="18" t="s">
        <v>608</v>
      </c>
      <c r="X138" s="18" t="s">
        <v>608</v>
      </c>
      <c r="Y138" s="18" t="s">
        <v>611</v>
      </c>
      <c r="Z138" s="18" t="s">
        <v>610</v>
      </c>
      <c r="AA138" s="18" t="s">
        <v>610</v>
      </c>
      <c r="AB138" s="18" t="s">
        <v>613</v>
      </c>
      <c r="AC138" s="18" t="s">
        <v>612</v>
      </c>
      <c r="AD138" s="18" t="s">
        <v>612</v>
      </c>
      <c r="AE138" s="17" t="s">
        <v>615</v>
      </c>
      <c r="AF138" s="17" t="b">
        <v>1</v>
      </c>
      <c r="AG138" s="17" t="s">
        <v>614</v>
      </c>
      <c r="AH138" s="17" t="s">
        <v>617</v>
      </c>
      <c r="AI138" s="17" t="b">
        <v>1</v>
      </c>
      <c r="AJ138" s="17" t="s">
        <v>616</v>
      </c>
      <c r="AK138" s="17" t="s">
        <v>619</v>
      </c>
      <c r="AL138" s="17" t="b">
        <v>1</v>
      </c>
      <c r="AM138" s="17" t="s">
        <v>618</v>
      </c>
      <c r="AN138" s="17" t="s">
        <v>621</v>
      </c>
      <c r="AO138" s="17" t="b">
        <v>0</v>
      </c>
      <c r="AP138" s="17" t="s">
        <v>620</v>
      </c>
      <c r="AQ138" s="17" t="s">
        <v>623</v>
      </c>
      <c r="AR138" s="17" t="b">
        <v>0</v>
      </c>
      <c r="AS138" s="17" t="s">
        <v>622</v>
      </c>
      <c r="AT138" s="17" t="s">
        <v>625</v>
      </c>
      <c r="AU138" s="17" t="b">
        <v>0</v>
      </c>
      <c r="AV138" s="17" t="s">
        <v>624</v>
      </c>
      <c r="AW138" s="17" t="s">
        <v>119</v>
      </c>
      <c r="AX138" s="17" t="s">
        <v>82</v>
      </c>
      <c r="AY138" s="17" t="s">
        <v>83</v>
      </c>
      <c r="AZ138" s="17" t="s">
        <v>626</v>
      </c>
      <c r="BA138" s="18" t="s">
        <v>628</v>
      </c>
      <c r="BB138" s="18" t="s">
        <v>627</v>
      </c>
      <c r="BC138" s="18" t="s">
        <v>627</v>
      </c>
      <c r="BD138" s="18" t="s">
        <v>630</v>
      </c>
      <c r="BE138" s="18" t="s">
        <v>629</v>
      </c>
      <c r="BF138" s="18" t="s">
        <v>629</v>
      </c>
      <c r="BG138" s="18" t="s">
        <v>632</v>
      </c>
      <c r="BH138" s="18" t="s">
        <v>631</v>
      </c>
    </row>
    <row r="139" spans="1:60" ht="312.5">
      <c r="A139" s="17" t="s">
        <v>560</v>
      </c>
      <c r="B139" s="17" t="str">
        <f>VLOOKUP(A139,'Data Set'!A:C,2,FALSE)</f>
        <v>rayyan-218685239</v>
      </c>
      <c r="C139" s="17" t="str">
        <f>VLOOKUP(A139,'Data Set'!A:D,3,FALSE)</f>
        <v>Forward.1</v>
      </c>
      <c r="D139" s="17" t="s">
        <v>561</v>
      </c>
      <c r="E139" s="17" t="s">
        <v>562</v>
      </c>
      <c r="F139" s="17" t="s">
        <v>563</v>
      </c>
      <c r="G139" s="17">
        <v>2024</v>
      </c>
      <c r="H139" s="18" t="s">
        <v>565</v>
      </c>
      <c r="I139" s="18" t="s">
        <v>564</v>
      </c>
      <c r="J139" s="18" t="s">
        <v>564</v>
      </c>
      <c r="K139" s="18" t="s">
        <v>566</v>
      </c>
      <c r="L139" s="18" t="s">
        <v>568</v>
      </c>
      <c r="M139" s="18" t="s">
        <v>567</v>
      </c>
      <c r="N139" s="18" t="s">
        <v>567</v>
      </c>
      <c r="O139" s="18" t="s">
        <v>570</v>
      </c>
      <c r="P139" s="18" t="s">
        <v>569</v>
      </c>
      <c r="Q139" s="18" t="s">
        <v>569</v>
      </c>
      <c r="R139" s="18" t="s">
        <v>140</v>
      </c>
      <c r="S139" s="18" t="s">
        <v>139</v>
      </c>
      <c r="T139" s="18" t="s">
        <v>140</v>
      </c>
      <c r="U139" s="17" t="str">
        <f>_xlfn.XLOOKUP(A139,ArticlesArchitecture[[#This Row],[Article ID]],ArticlesArchitecture[[#This Row],[Theme (final decision)]])</f>
        <v>User-centered</v>
      </c>
      <c r="V139" s="18" t="s">
        <v>572</v>
      </c>
      <c r="W139" s="18" t="s">
        <v>571</v>
      </c>
      <c r="X139" s="18" t="s">
        <v>571</v>
      </c>
      <c r="Y139" s="18" t="s">
        <v>574</v>
      </c>
      <c r="Z139" s="18" t="s">
        <v>573</v>
      </c>
      <c r="AA139" s="18" t="s">
        <v>573</v>
      </c>
      <c r="AB139" s="18" t="s">
        <v>576</v>
      </c>
      <c r="AC139" s="18" t="s">
        <v>575</v>
      </c>
      <c r="AD139" s="18" t="s">
        <v>575</v>
      </c>
      <c r="AE139" s="17" t="s">
        <v>578</v>
      </c>
      <c r="AF139" s="17" t="b">
        <v>1</v>
      </c>
      <c r="AG139" s="17" t="s">
        <v>577</v>
      </c>
      <c r="AH139" s="17" t="s">
        <v>580</v>
      </c>
      <c r="AI139" s="17" t="b">
        <v>1</v>
      </c>
      <c r="AJ139" s="17" t="s">
        <v>579</v>
      </c>
      <c r="AK139" s="17" t="s">
        <v>582</v>
      </c>
      <c r="AL139" s="17" t="b">
        <v>0</v>
      </c>
      <c r="AM139" s="17" t="s">
        <v>581</v>
      </c>
      <c r="AN139" s="17" t="s">
        <v>584</v>
      </c>
      <c r="AO139" s="17" t="b">
        <v>0</v>
      </c>
      <c r="AP139" s="17" t="s">
        <v>583</v>
      </c>
      <c r="AQ139" s="17" t="s">
        <v>586</v>
      </c>
      <c r="AR139" s="17" t="b">
        <v>0</v>
      </c>
      <c r="AS139" s="17" t="s">
        <v>585</v>
      </c>
      <c r="AT139" s="17" t="s">
        <v>588</v>
      </c>
      <c r="AU139" s="17" t="b">
        <v>0</v>
      </c>
      <c r="AV139" s="17" t="s">
        <v>587</v>
      </c>
      <c r="AW139" s="17" t="s">
        <v>589</v>
      </c>
      <c r="AX139" s="17" t="s">
        <v>589</v>
      </c>
      <c r="AY139" s="17" t="s">
        <v>590</v>
      </c>
      <c r="AZ139" s="17" t="s">
        <v>590</v>
      </c>
      <c r="BA139" s="18" t="s">
        <v>592</v>
      </c>
      <c r="BB139" s="18" t="s">
        <v>591</v>
      </c>
      <c r="BC139" s="18" t="s">
        <v>591</v>
      </c>
      <c r="BD139" s="18" t="s">
        <v>594</v>
      </c>
      <c r="BE139" s="18" t="s">
        <v>593</v>
      </c>
      <c r="BF139" s="18" t="s">
        <v>593</v>
      </c>
      <c r="BG139" s="18" t="s">
        <v>596</v>
      </c>
      <c r="BH139" s="18" t="s">
        <v>595</v>
      </c>
    </row>
    <row r="140" spans="1:60" ht="325">
      <c r="A140" s="17" t="s">
        <v>525</v>
      </c>
      <c r="B140" s="17" t="str">
        <f>VLOOKUP(A140,'Data Set'!A:C,2,FALSE)</f>
        <v>rayyan-172027844</v>
      </c>
      <c r="C140" s="17">
        <f>VLOOKUP(A140,'Data Set'!A:D,3,FALSE)</f>
        <v>0</v>
      </c>
      <c r="D140" s="17" t="s">
        <v>526</v>
      </c>
      <c r="E140" s="17" t="s">
        <v>527</v>
      </c>
      <c r="F140" s="17" t="s">
        <v>528</v>
      </c>
      <c r="G140" s="17">
        <v>2024</v>
      </c>
      <c r="H140" s="18" t="s">
        <v>530</v>
      </c>
      <c r="I140" s="18" t="s">
        <v>529</v>
      </c>
      <c r="J140" s="18" t="s">
        <v>529</v>
      </c>
      <c r="K140" s="18" t="s">
        <v>531</v>
      </c>
      <c r="L140" s="18" t="s">
        <v>533</v>
      </c>
      <c r="M140" s="18" t="s">
        <v>532</v>
      </c>
      <c r="N140" s="18" t="s">
        <v>532</v>
      </c>
      <c r="O140" s="18" t="s">
        <v>535</v>
      </c>
      <c r="P140" s="18" t="s">
        <v>534</v>
      </c>
      <c r="Q140" s="18" t="s">
        <v>534</v>
      </c>
      <c r="R140" s="18" t="s">
        <v>63</v>
      </c>
      <c r="S140" s="18" t="s">
        <v>62</v>
      </c>
      <c r="T140" s="18" t="s">
        <v>63</v>
      </c>
      <c r="U140" s="17" t="str">
        <f>_xlfn.XLOOKUP(A140,ArticlesArchitecture[[#This Row],[Article ID]],ArticlesArchitecture[[#This Row],[Theme (final decision)]])</f>
        <v>Server-centered</v>
      </c>
      <c r="V140" s="18" t="s">
        <v>537</v>
      </c>
      <c r="W140" s="18" t="s">
        <v>536</v>
      </c>
      <c r="X140" s="18" t="s">
        <v>536</v>
      </c>
      <c r="Y140" s="18" t="s">
        <v>539</v>
      </c>
      <c r="Z140" s="18" t="s">
        <v>538</v>
      </c>
      <c r="AA140" s="18" t="s">
        <v>538</v>
      </c>
      <c r="AB140" s="18" t="s">
        <v>541</v>
      </c>
      <c r="AC140" s="18" t="s">
        <v>540</v>
      </c>
      <c r="AD140" s="18" t="s">
        <v>540</v>
      </c>
      <c r="AE140" s="17" t="s">
        <v>543</v>
      </c>
      <c r="AF140" s="17" t="b">
        <v>1</v>
      </c>
      <c r="AG140" s="17" t="s">
        <v>542</v>
      </c>
      <c r="AH140" s="17" t="s">
        <v>545</v>
      </c>
      <c r="AI140" s="17" t="b">
        <v>1</v>
      </c>
      <c r="AJ140" s="17" t="s">
        <v>544</v>
      </c>
      <c r="AK140" s="17" t="s">
        <v>547</v>
      </c>
      <c r="AL140" s="17" t="b">
        <v>1</v>
      </c>
      <c r="AM140" s="17" t="s">
        <v>546</v>
      </c>
      <c r="AN140" s="17" t="s">
        <v>549</v>
      </c>
      <c r="AO140" s="17" t="b">
        <v>0</v>
      </c>
      <c r="AP140" s="17" t="s">
        <v>548</v>
      </c>
      <c r="AQ140" s="17" t="s">
        <v>551</v>
      </c>
      <c r="AR140" s="17" t="b">
        <v>0</v>
      </c>
      <c r="AS140" s="17" t="s">
        <v>550</v>
      </c>
      <c r="AT140" s="17" t="s">
        <v>553</v>
      </c>
      <c r="AU140" s="17" t="b">
        <v>0</v>
      </c>
      <c r="AV140" s="17" t="s">
        <v>552</v>
      </c>
      <c r="AW140" s="17" t="s">
        <v>82</v>
      </c>
      <c r="AX140" s="17" t="s">
        <v>82</v>
      </c>
      <c r="AY140" s="17" t="s">
        <v>84</v>
      </c>
      <c r="AZ140" s="17" t="s">
        <v>83</v>
      </c>
      <c r="BA140" s="18" t="s">
        <v>555</v>
      </c>
      <c r="BB140" s="18" t="s">
        <v>554</v>
      </c>
      <c r="BC140" s="18" t="s">
        <v>554</v>
      </c>
      <c r="BD140" s="18" t="s">
        <v>557</v>
      </c>
      <c r="BE140" s="18" t="s">
        <v>556</v>
      </c>
      <c r="BF140" s="18" t="s">
        <v>556</v>
      </c>
      <c r="BG140" s="18" t="s">
        <v>559</v>
      </c>
      <c r="BH140" s="18" t="s">
        <v>558</v>
      </c>
    </row>
    <row r="141" spans="1:60" ht="312.5">
      <c r="A141" s="17" t="s">
        <v>490</v>
      </c>
      <c r="B141" s="17" t="str">
        <f>VLOOKUP(A141,'Data Set'!A:C,2,FALSE)</f>
        <v>rayyan-218685234</v>
      </c>
      <c r="C141" s="17" t="str">
        <f>VLOOKUP(A141,'Data Set'!A:D,3,FALSE)</f>
        <v>Forward.1</v>
      </c>
      <c r="D141" s="17" t="s">
        <v>491</v>
      </c>
      <c r="E141" s="17" t="s">
        <v>492</v>
      </c>
      <c r="F141" s="17" t="s">
        <v>493</v>
      </c>
      <c r="G141" s="17">
        <v>2024</v>
      </c>
      <c r="H141" s="18" t="s">
        <v>495</v>
      </c>
      <c r="I141" s="18" t="s">
        <v>494</v>
      </c>
      <c r="J141" s="18" t="s">
        <v>494</v>
      </c>
      <c r="K141" s="18" t="s">
        <v>496</v>
      </c>
      <c r="L141" s="18" t="s">
        <v>498</v>
      </c>
      <c r="M141" s="18" t="s">
        <v>497</v>
      </c>
      <c r="N141" s="18" t="s">
        <v>497</v>
      </c>
      <c r="O141" s="18" t="s">
        <v>500</v>
      </c>
      <c r="P141" s="18" t="s">
        <v>499</v>
      </c>
      <c r="Q141" s="18" t="s">
        <v>499</v>
      </c>
      <c r="R141" s="18" t="s">
        <v>63</v>
      </c>
      <c r="S141" s="18" t="s">
        <v>139</v>
      </c>
      <c r="T141" s="18" t="s">
        <v>140</v>
      </c>
      <c r="U141" s="17" t="str">
        <f>_xlfn.XLOOKUP(A141,ArticlesArchitecture[[#This Row],[Article ID]],ArticlesArchitecture[[#This Row],[Theme (final decision)]])</f>
        <v>User-centered</v>
      </c>
      <c r="V141" s="18" t="s">
        <v>502</v>
      </c>
      <c r="W141" s="18" t="s">
        <v>501</v>
      </c>
      <c r="X141" s="18" t="s">
        <v>501</v>
      </c>
      <c r="Y141" s="18" t="s">
        <v>504</v>
      </c>
      <c r="Z141" s="18" t="s">
        <v>503</v>
      </c>
      <c r="AA141" s="18" t="s">
        <v>503</v>
      </c>
      <c r="AB141" s="18" t="s">
        <v>506</v>
      </c>
      <c r="AC141" s="18" t="s">
        <v>505</v>
      </c>
      <c r="AD141" s="18" t="s">
        <v>505</v>
      </c>
      <c r="AE141" s="17" t="s">
        <v>508</v>
      </c>
      <c r="AF141" s="17" t="b">
        <v>1</v>
      </c>
      <c r="AG141" s="17" t="s">
        <v>507</v>
      </c>
      <c r="AH141" s="17" t="s">
        <v>510</v>
      </c>
      <c r="AI141" s="17" t="b">
        <v>1</v>
      </c>
      <c r="AJ141" s="17" t="s">
        <v>509</v>
      </c>
      <c r="AK141" s="17" t="s">
        <v>512</v>
      </c>
      <c r="AL141" s="17" t="b">
        <v>1</v>
      </c>
      <c r="AM141" s="17" t="s">
        <v>511</v>
      </c>
      <c r="AN141" s="17" t="s">
        <v>514</v>
      </c>
      <c r="AO141" s="17" t="b">
        <v>0</v>
      </c>
      <c r="AP141" s="17" t="s">
        <v>513</v>
      </c>
      <c r="AQ141" s="17" t="s">
        <v>516</v>
      </c>
      <c r="AR141" s="17" t="b">
        <v>0</v>
      </c>
      <c r="AS141" s="17" t="s">
        <v>515</v>
      </c>
      <c r="AT141" s="17" t="s">
        <v>518</v>
      </c>
      <c r="AU141" s="17" t="b">
        <v>0</v>
      </c>
      <c r="AV141" s="17" t="s">
        <v>517</v>
      </c>
      <c r="AW141" s="17" t="s">
        <v>82</v>
      </c>
      <c r="AX141" s="17" t="s">
        <v>82</v>
      </c>
      <c r="AY141" s="17" t="s">
        <v>84</v>
      </c>
      <c r="AZ141" s="17" t="s">
        <v>83</v>
      </c>
      <c r="BA141" s="18" t="s">
        <v>520</v>
      </c>
      <c r="BB141" s="18" t="s">
        <v>519</v>
      </c>
      <c r="BC141" s="18" t="s">
        <v>519</v>
      </c>
      <c r="BD141" s="18" t="s">
        <v>522</v>
      </c>
      <c r="BE141" s="18" t="s">
        <v>521</v>
      </c>
      <c r="BF141" s="18" t="s">
        <v>521</v>
      </c>
      <c r="BG141" s="18" t="s">
        <v>524</v>
      </c>
      <c r="BH141" s="18" t="s">
        <v>523</v>
      </c>
    </row>
    <row r="142" spans="1:60" ht="325">
      <c r="A142" s="17" t="s">
        <v>459</v>
      </c>
      <c r="B142" s="17" t="str">
        <f>VLOOKUP(A142,'Data Set'!A:C,2,FALSE)</f>
        <v>rayyan-218685256</v>
      </c>
      <c r="C142" s="17" t="str">
        <f>VLOOKUP(A142,'Data Set'!A:D,3,FALSE)</f>
        <v>Forward.1</v>
      </c>
      <c r="D142" s="17" t="s">
        <v>460</v>
      </c>
      <c r="E142" s="17" t="s">
        <v>461</v>
      </c>
      <c r="F142" s="17" t="s">
        <v>462</v>
      </c>
      <c r="G142" s="17">
        <v>2024</v>
      </c>
      <c r="H142" s="18" t="s">
        <v>464</v>
      </c>
      <c r="I142" s="18" t="s">
        <v>463</v>
      </c>
      <c r="J142" s="18" t="s">
        <v>463</v>
      </c>
      <c r="K142" s="18" t="s">
        <v>465</v>
      </c>
      <c r="L142" s="18" t="s">
        <v>467</v>
      </c>
      <c r="M142" s="18" t="s">
        <v>466</v>
      </c>
      <c r="N142" s="18" t="s">
        <v>466</v>
      </c>
      <c r="O142" s="18" t="s">
        <v>469</v>
      </c>
      <c r="P142" s="18" t="s">
        <v>468</v>
      </c>
      <c r="Q142" s="18" t="s">
        <v>468</v>
      </c>
      <c r="R142" s="18" t="s">
        <v>140</v>
      </c>
      <c r="S142" s="18" t="s">
        <v>62</v>
      </c>
      <c r="T142" s="18" t="s">
        <v>140</v>
      </c>
      <c r="U142" s="17" t="str">
        <f>_xlfn.XLOOKUP(A142,ArticlesArchitecture[[#This Row],[Article ID]],ArticlesArchitecture[[#This Row],[Theme (final decision)]])</f>
        <v>User-centered</v>
      </c>
      <c r="V142" s="18" t="s">
        <v>471</v>
      </c>
      <c r="W142" s="18" t="s">
        <v>470</v>
      </c>
      <c r="X142" s="18" t="s">
        <v>470</v>
      </c>
      <c r="Y142" s="18" t="s">
        <v>473</v>
      </c>
      <c r="Z142" s="18" t="s">
        <v>472</v>
      </c>
      <c r="AA142" s="18" t="s">
        <v>472</v>
      </c>
      <c r="AB142" s="18" t="s">
        <v>475</v>
      </c>
      <c r="AC142" s="18" t="s">
        <v>474</v>
      </c>
      <c r="AD142" s="18" t="s">
        <v>474</v>
      </c>
      <c r="AE142" s="17" t="s">
        <v>477</v>
      </c>
      <c r="AF142" s="17" t="b">
        <v>1</v>
      </c>
      <c r="AG142" s="17" t="s">
        <v>476</v>
      </c>
      <c r="AH142" s="17" t="s">
        <v>479</v>
      </c>
      <c r="AI142" s="17" t="b">
        <v>1</v>
      </c>
      <c r="AJ142" s="17" t="s">
        <v>478</v>
      </c>
      <c r="AK142" s="17" t="s">
        <v>481</v>
      </c>
      <c r="AL142" s="17" t="b">
        <v>1</v>
      </c>
      <c r="AM142" s="17" t="s">
        <v>480</v>
      </c>
      <c r="AN142" s="17" t="s">
        <v>450</v>
      </c>
      <c r="AO142" s="17" t="b">
        <v>0</v>
      </c>
      <c r="AP142" s="17" t="s">
        <v>482</v>
      </c>
      <c r="AQ142" s="17" t="s">
        <v>383</v>
      </c>
      <c r="AR142" s="17" t="b">
        <v>0</v>
      </c>
      <c r="AS142" s="17" t="s">
        <v>155</v>
      </c>
      <c r="AT142" s="17" t="s">
        <v>385</v>
      </c>
      <c r="AU142" s="17" t="b">
        <v>0</v>
      </c>
      <c r="AV142" s="17" t="s">
        <v>483</v>
      </c>
      <c r="AW142" s="17" t="s">
        <v>119</v>
      </c>
      <c r="AX142" s="17" t="s">
        <v>82</v>
      </c>
      <c r="AY142" s="17" t="s">
        <v>121</v>
      </c>
      <c r="AZ142" s="17" t="s">
        <v>83</v>
      </c>
      <c r="BA142" s="18" t="s">
        <v>485</v>
      </c>
      <c r="BB142" s="18" t="s">
        <v>484</v>
      </c>
      <c r="BC142" s="18" t="s">
        <v>484</v>
      </c>
      <c r="BD142" s="18" t="s">
        <v>487</v>
      </c>
      <c r="BE142" s="18" t="s">
        <v>486</v>
      </c>
      <c r="BF142" s="18" t="s">
        <v>486</v>
      </c>
      <c r="BG142" s="18" t="s">
        <v>489</v>
      </c>
      <c r="BH142" s="18" t="s">
        <v>488</v>
      </c>
    </row>
    <row r="143" spans="1:60" ht="312.5">
      <c r="A143" s="17" t="s">
        <v>426</v>
      </c>
      <c r="B143" s="17" t="str">
        <f>VLOOKUP(A143,'Data Set'!A:C,2,FALSE)</f>
        <v>rayyan-218685292</v>
      </c>
      <c r="C143" s="17" t="str">
        <f>VLOOKUP(A143,'Data Set'!A:D,3,FALSE)</f>
        <v>Forward.1</v>
      </c>
      <c r="D143" s="17" t="s">
        <v>427</v>
      </c>
      <c r="E143" s="17" t="s">
        <v>428</v>
      </c>
      <c r="F143" s="17" t="s">
        <v>429</v>
      </c>
      <c r="G143" s="17">
        <v>2024</v>
      </c>
      <c r="H143" s="18" t="s">
        <v>431</v>
      </c>
      <c r="I143" s="18" t="s">
        <v>430</v>
      </c>
      <c r="J143" s="18" t="s">
        <v>430</v>
      </c>
      <c r="K143" s="18" t="s">
        <v>432</v>
      </c>
      <c r="L143" s="18" t="s">
        <v>434</v>
      </c>
      <c r="M143" s="18" t="s">
        <v>433</v>
      </c>
      <c r="N143" s="18" t="s">
        <v>433</v>
      </c>
      <c r="O143" s="18" t="s">
        <v>436</v>
      </c>
      <c r="P143" s="18" t="s">
        <v>435</v>
      </c>
      <c r="Q143" s="18" t="s">
        <v>435</v>
      </c>
      <c r="R143" s="18" t="s">
        <v>140</v>
      </c>
      <c r="S143" s="18" t="s">
        <v>62</v>
      </c>
      <c r="T143" s="18" t="s">
        <v>140</v>
      </c>
      <c r="U143" s="17" t="str">
        <f>_xlfn.XLOOKUP(A143,ArticlesArchitecture[[#This Row],[Article ID]],ArticlesArchitecture[[#This Row],[Theme (final decision)]])</f>
        <v>User-centered</v>
      </c>
      <c r="V143" s="18" t="s">
        <v>438</v>
      </c>
      <c r="W143" s="18" t="s">
        <v>437</v>
      </c>
      <c r="X143" s="18" t="s">
        <v>437</v>
      </c>
      <c r="Y143" s="18" t="s">
        <v>440</v>
      </c>
      <c r="Z143" s="18" t="s">
        <v>439</v>
      </c>
      <c r="AA143" s="18" t="s">
        <v>439</v>
      </c>
      <c r="AB143" s="18" t="s">
        <v>442</v>
      </c>
      <c r="AC143" s="18" t="s">
        <v>441</v>
      </c>
      <c r="AD143" s="18" t="s">
        <v>441</v>
      </c>
      <c r="AE143" s="17" t="s">
        <v>444</v>
      </c>
      <c r="AF143" s="17" t="b">
        <v>1</v>
      </c>
      <c r="AG143" s="17" t="s">
        <v>443</v>
      </c>
      <c r="AH143" s="17" t="s">
        <v>446</v>
      </c>
      <c r="AI143" s="17" t="b">
        <v>1</v>
      </c>
      <c r="AJ143" s="17" t="s">
        <v>445</v>
      </c>
      <c r="AK143" s="17" t="s">
        <v>448</v>
      </c>
      <c r="AL143" s="17" t="b">
        <v>1</v>
      </c>
      <c r="AM143" s="17" t="s">
        <v>447</v>
      </c>
      <c r="AN143" s="17" t="s">
        <v>450</v>
      </c>
      <c r="AO143" s="17" t="b">
        <v>0</v>
      </c>
      <c r="AP143" s="17" t="s">
        <v>449</v>
      </c>
      <c r="AQ143" s="17" t="s">
        <v>383</v>
      </c>
      <c r="AR143" s="17" t="b">
        <v>0</v>
      </c>
      <c r="AS143" s="17" t="s">
        <v>451</v>
      </c>
      <c r="AT143" s="17" t="s">
        <v>385</v>
      </c>
      <c r="AU143" s="17" t="b">
        <v>0</v>
      </c>
      <c r="AV143" s="17" t="s">
        <v>452</v>
      </c>
      <c r="AW143" s="17" t="s">
        <v>82</v>
      </c>
      <c r="AX143" s="17" t="s">
        <v>82</v>
      </c>
      <c r="AY143" s="17" t="s">
        <v>84</v>
      </c>
      <c r="AZ143" s="17" t="s">
        <v>120</v>
      </c>
      <c r="BA143" s="18" t="s">
        <v>454</v>
      </c>
      <c r="BB143" s="18" t="s">
        <v>453</v>
      </c>
      <c r="BC143" s="18" t="s">
        <v>453</v>
      </c>
      <c r="BD143" s="18" t="s">
        <v>456</v>
      </c>
      <c r="BE143" s="18" t="s">
        <v>455</v>
      </c>
      <c r="BF143" s="18" t="s">
        <v>455</v>
      </c>
      <c r="BG143" s="18" t="s">
        <v>458</v>
      </c>
      <c r="BH143" s="18" t="s">
        <v>457</v>
      </c>
    </row>
    <row r="144" spans="1:60" ht="337.5">
      <c r="A144" s="17" t="s">
        <v>392</v>
      </c>
      <c r="B144" s="17" t="str">
        <f>VLOOKUP(A144,'Data Set'!A:C,2,FALSE)</f>
        <v>rayyan-218685236</v>
      </c>
      <c r="C144" s="17" t="str">
        <f>VLOOKUP(A144,'Data Set'!A:D,3,FALSE)</f>
        <v>Forward.1</v>
      </c>
      <c r="D144" s="17" t="s">
        <v>393</v>
      </c>
      <c r="E144" s="17" t="s">
        <v>394</v>
      </c>
      <c r="F144" s="17" t="s">
        <v>395</v>
      </c>
      <c r="G144" s="17">
        <v>2024</v>
      </c>
      <c r="H144" s="18" t="s">
        <v>397</v>
      </c>
      <c r="I144" s="18" t="s">
        <v>396</v>
      </c>
      <c r="J144" s="18" t="s">
        <v>396</v>
      </c>
      <c r="K144" s="18" t="s">
        <v>398</v>
      </c>
      <c r="L144" s="18" t="s">
        <v>400</v>
      </c>
      <c r="M144" s="18" t="s">
        <v>399</v>
      </c>
      <c r="N144" s="18" t="s">
        <v>399</v>
      </c>
      <c r="O144" s="18" t="s">
        <v>402</v>
      </c>
      <c r="P144" s="18" t="s">
        <v>401</v>
      </c>
      <c r="Q144" s="18" t="s">
        <v>401</v>
      </c>
      <c r="R144" s="18" t="s">
        <v>140</v>
      </c>
      <c r="S144" s="18" t="s">
        <v>62</v>
      </c>
      <c r="T144" s="18" t="s">
        <v>140</v>
      </c>
      <c r="U144" s="17" t="str">
        <f>_xlfn.XLOOKUP(A144,ArticlesArchitecture[[#This Row],[Article ID]],ArticlesArchitecture[[#This Row],[Theme (final decision)]])</f>
        <v>User-centered</v>
      </c>
      <c r="V144" s="18" t="s">
        <v>404</v>
      </c>
      <c r="W144" s="18" t="s">
        <v>403</v>
      </c>
      <c r="X144" s="18" t="s">
        <v>403</v>
      </c>
      <c r="Y144" s="18" t="s">
        <v>406</v>
      </c>
      <c r="Z144" s="18" t="s">
        <v>405</v>
      </c>
      <c r="AA144" s="18" t="s">
        <v>405</v>
      </c>
      <c r="AB144" s="18" t="s">
        <v>408</v>
      </c>
      <c r="AC144" s="18" t="s">
        <v>407</v>
      </c>
      <c r="AD144" s="18" t="s">
        <v>407</v>
      </c>
      <c r="AE144" s="17" t="s">
        <v>410</v>
      </c>
      <c r="AF144" s="17" t="b">
        <v>1</v>
      </c>
      <c r="AG144" s="17" t="s">
        <v>409</v>
      </c>
      <c r="AH144" s="17" t="s">
        <v>412</v>
      </c>
      <c r="AI144" s="17" t="b">
        <v>1</v>
      </c>
      <c r="AJ144" s="17" t="s">
        <v>411</v>
      </c>
      <c r="AK144" s="17" t="s">
        <v>414</v>
      </c>
      <c r="AL144" s="17" t="b">
        <v>1</v>
      </c>
      <c r="AM144" s="17" t="s">
        <v>413</v>
      </c>
      <c r="AN144" s="17" t="s">
        <v>416</v>
      </c>
      <c r="AO144" s="17" t="b">
        <v>0</v>
      </c>
      <c r="AP144" s="17" t="s">
        <v>415</v>
      </c>
      <c r="AQ144" s="17" t="s">
        <v>417</v>
      </c>
      <c r="AR144" s="17" t="b">
        <v>0</v>
      </c>
      <c r="AS144" s="17" t="s">
        <v>155</v>
      </c>
      <c r="AT144" s="17" t="s">
        <v>419</v>
      </c>
      <c r="AU144" s="17" t="b">
        <v>0</v>
      </c>
      <c r="AV144" s="17" t="s">
        <v>418</v>
      </c>
      <c r="AW144" s="17" t="s">
        <v>119</v>
      </c>
      <c r="AX144" s="17" t="s">
        <v>82</v>
      </c>
      <c r="AY144" s="17" t="s">
        <v>420</v>
      </c>
      <c r="AZ144" s="17" t="s">
        <v>83</v>
      </c>
      <c r="BA144" s="18" t="s">
        <v>422</v>
      </c>
      <c r="BB144" s="18" t="s">
        <v>421</v>
      </c>
      <c r="BC144" s="18" t="s">
        <v>421</v>
      </c>
      <c r="BD144" s="18" t="s">
        <v>424</v>
      </c>
      <c r="BE144" s="18" t="s">
        <v>423</v>
      </c>
      <c r="BF144" s="18" t="s">
        <v>423</v>
      </c>
      <c r="BG144" s="18">
        <v>0</v>
      </c>
      <c r="BH144" s="18" t="s">
        <v>425</v>
      </c>
    </row>
    <row r="145" spans="1:60" ht="300">
      <c r="A145" s="17" t="s">
        <v>358</v>
      </c>
      <c r="B145" s="17" t="str">
        <f>VLOOKUP(A145,'Data Set'!A:C,2,FALSE)</f>
        <v>rayyan-218685245</v>
      </c>
      <c r="C145" s="17" t="str">
        <f>VLOOKUP(A145,'Data Set'!A:D,3,FALSE)</f>
        <v>Forward.1</v>
      </c>
      <c r="D145" s="17" t="s">
        <v>359</v>
      </c>
      <c r="E145" s="17" t="s">
        <v>360</v>
      </c>
      <c r="F145" s="17" t="s">
        <v>361</v>
      </c>
      <c r="G145" s="17">
        <v>2024</v>
      </c>
      <c r="H145" s="18" t="s">
        <v>363</v>
      </c>
      <c r="I145" s="18" t="s">
        <v>362</v>
      </c>
      <c r="J145" s="18" t="s">
        <v>362</v>
      </c>
      <c r="K145" s="18" t="s">
        <v>364</v>
      </c>
      <c r="L145" s="18" t="s">
        <v>366</v>
      </c>
      <c r="M145" s="18" t="s">
        <v>365</v>
      </c>
      <c r="N145" s="18" t="s">
        <v>365</v>
      </c>
      <c r="O145" s="18" t="s">
        <v>367</v>
      </c>
      <c r="P145" s="18" t="s">
        <v>61</v>
      </c>
      <c r="Q145" s="18" t="s">
        <v>61</v>
      </c>
      <c r="R145" s="18" t="s">
        <v>140</v>
      </c>
      <c r="S145" s="18" t="s">
        <v>139</v>
      </c>
      <c r="T145" s="18" t="s">
        <v>140</v>
      </c>
      <c r="U145" s="17" t="str">
        <f>_xlfn.XLOOKUP(A145,ArticlesArchitecture[[#This Row],[Article ID]],ArticlesArchitecture[[#This Row],[Theme (final decision)]])</f>
        <v>User-centered</v>
      </c>
      <c r="V145" s="18" t="s">
        <v>369</v>
      </c>
      <c r="W145" s="18" t="s">
        <v>368</v>
      </c>
      <c r="X145" s="18" t="s">
        <v>368</v>
      </c>
      <c r="Y145" s="18" t="s">
        <v>371</v>
      </c>
      <c r="Z145" s="18" t="s">
        <v>370</v>
      </c>
      <c r="AA145" s="18" t="s">
        <v>370</v>
      </c>
      <c r="AB145" s="18" t="s">
        <v>373</v>
      </c>
      <c r="AC145" s="18" t="s">
        <v>372</v>
      </c>
      <c r="AD145" s="18" t="s">
        <v>372</v>
      </c>
      <c r="AE145" s="17" t="s">
        <v>375</v>
      </c>
      <c r="AF145" s="17" t="b">
        <v>1</v>
      </c>
      <c r="AG145" s="17" t="s">
        <v>374</v>
      </c>
      <c r="AH145" s="17" t="s">
        <v>377</v>
      </c>
      <c r="AI145" s="17" t="b">
        <v>1</v>
      </c>
      <c r="AJ145" s="17" t="s">
        <v>376</v>
      </c>
      <c r="AK145" s="17" t="s">
        <v>379</v>
      </c>
      <c r="AL145" s="17" t="b">
        <v>1</v>
      </c>
      <c r="AM145" s="17" t="s">
        <v>378</v>
      </c>
      <c r="AN145" s="17" t="s">
        <v>381</v>
      </c>
      <c r="AO145" s="17" t="b">
        <v>0</v>
      </c>
      <c r="AP145" s="17" t="s">
        <v>380</v>
      </c>
      <c r="AQ145" s="17" t="s">
        <v>383</v>
      </c>
      <c r="AR145" s="17" t="b">
        <v>0</v>
      </c>
      <c r="AS145" s="17" t="s">
        <v>382</v>
      </c>
      <c r="AT145" s="17" t="s">
        <v>385</v>
      </c>
      <c r="AU145" s="17" t="b">
        <v>0</v>
      </c>
      <c r="AV145" s="17" t="s">
        <v>384</v>
      </c>
      <c r="AW145" s="17" t="s">
        <v>119</v>
      </c>
      <c r="AX145" s="17" t="s">
        <v>82</v>
      </c>
      <c r="AY145" s="17" t="s">
        <v>121</v>
      </c>
      <c r="AZ145" s="17" t="s">
        <v>83</v>
      </c>
      <c r="BA145" s="18" t="s">
        <v>387</v>
      </c>
      <c r="BB145" s="18" t="s">
        <v>386</v>
      </c>
      <c r="BC145" s="18" t="s">
        <v>386</v>
      </c>
      <c r="BD145" s="18" t="s">
        <v>389</v>
      </c>
      <c r="BE145" s="18" t="s">
        <v>388</v>
      </c>
      <c r="BF145" s="18" t="s">
        <v>388</v>
      </c>
      <c r="BG145" s="18" t="s">
        <v>391</v>
      </c>
      <c r="BH145" s="18" t="s">
        <v>390</v>
      </c>
    </row>
    <row r="146" spans="1:60" ht="275">
      <c r="A146" s="17" t="s">
        <v>321</v>
      </c>
      <c r="B146" s="17" t="str">
        <f>VLOOKUP(A146,'Data Set'!A:C,2,FALSE)</f>
        <v>rayyan-218685225</v>
      </c>
      <c r="C146" s="17" t="str">
        <f>VLOOKUP(A146,'Data Set'!A:D,3,FALSE)</f>
        <v>Forward.1</v>
      </c>
      <c r="D146" s="17" t="s">
        <v>322</v>
      </c>
      <c r="E146" s="17" t="s">
        <v>323</v>
      </c>
      <c r="F146" s="17" t="s">
        <v>324</v>
      </c>
      <c r="G146" s="17">
        <v>2024</v>
      </c>
      <c r="H146" s="18" t="s">
        <v>326</v>
      </c>
      <c r="I146" s="18" t="s">
        <v>325</v>
      </c>
      <c r="J146" s="18" t="s">
        <v>325</v>
      </c>
      <c r="K146" s="18" t="s">
        <v>327</v>
      </c>
      <c r="L146" s="18" t="s">
        <v>329</v>
      </c>
      <c r="M146" s="18" t="s">
        <v>328</v>
      </c>
      <c r="N146" s="18" t="s">
        <v>328</v>
      </c>
      <c r="O146" s="18" t="s">
        <v>331</v>
      </c>
      <c r="P146" s="18" t="s">
        <v>330</v>
      </c>
      <c r="Q146" s="18" t="s">
        <v>330</v>
      </c>
      <c r="R146" s="18" t="s">
        <v>140</v>
      </c>
      <c r="S146" s="18" t="s">
        <v>139</v>
      </c>
      <c r="T146" s="18" t="s">
        <v>140</v>
      </c>
      <c r="U146" s="17" t="str">
        <f>_xlfn.XLOOKUP(A146,ArticlesArchitecture[[#This Row],[Article ID]],ArticlesArchitecture[[#This Row],[Theme (final decision)]])</f>
        <v>User-centered</v>
      </c>
      <c r="V146" s="18" t="s">
        <v>333</v>
      </c>
      <c r="W146" s="18" t="s">
        <v>332</v>
      </c>
      <c r="X146" s="18" t="s">
        <v>332</v>
      </c>
      <c r="Y146" s="18" t="s">
        <v>335</v>
      </c>
      <c r="Z146" s="18" t="s">
        <v>334</v>
      </c>
      <c r="AA146" s="18" t="s">
        <v>334</v>
      </c>
      <c r="AB146" s="18" t="s">
        <v>337</v>
      </c>
      <c r="AC146" s="18" t="s">
        <v>336</v>
      </c>
      <c r="AD146" s="18" t="s">
        <v>336</v>
      </c>
      <c r="AE146" s="17" t="s">
        <v>339</v>
      </c>
      <c r="AF146" s="17" t="b">
        <v>1</v>
      </c>
      <c r="AG146" s="17" t="s">
        <v>338</v>
      </c>
      <c r="AH146" s="17" t="s">
        <v>341</v>
      </c>
      <c r="AI146" s="17" t="b">
        <v>1</v>
      </c>
      <c r="AJ146" s="17" t="s">
        <v>340</v>
      </c>
      <c r="AK146" s="17" t="s">
        <v>343</v>
      </c>
      <c r="AL146" s="17" t="b">
        <v>1</v>
      </c>
      <c r="AM146" s="17" t="s">
        <v>342</v>
      </c>
      <c r="AN146" s="17" t="s">
        <v>345</v>
      </c>
      <c r="AO146" s="17" t="b">
        <v>0</v>
      </c>
      <c r="AP146" s="17" t="s">
        <v>344</v>
      </c>
      <c r="AQ146" s="17" t="s">
        <v>347</v>
      </c>
      <c r="AR146" s="17" t="b">
        <v>0</v>
      </c>
      <c r="AS146" s="17" t="s">
        <v>346</v>
      </c>
      <c r="AT146" s="17" t="s">
        <v>349</v>
      </c>
      <c r="AU146" s="17" t="b">
        <v>0</v>
      </c>
      <c r="AV146" s="17" t="s">
        <v>348</v>
      </c>
      <c r="AW146" s="17" t="s">
        <v>82</v>
      </c>
      <c r="AX146" s="17" t="s">
        <v>82</v>
      </c>
      <c r="AY146" s="17" t="s">
        <v>351</v>
      </c>
      <c r="AZ146" s="17" t="s">
        <v>350</v>
      </c>
      <c r="BA146" s="18" t="s">
        <v>353</v>
      </c>
      <c r="BB146" s="18" t="s">
        <v>352</v>
      </c>
      <c r="BC146" s="18" t="s">
        <v>352</v>
      </c>
      <c r="BD146" s="18" t="s">
        <v>355</v>
      </c>
      <c r="BE146" s="18" t="s">
        <v>354</v>
      </c>
      <c r="BF146" s="18" t="s">
        <v>354</v>
      </c>
      <c r="BG146" s="18" t="s">
        <v>357</v>
      </c>
      <c r="BH146" s="18" t="s">
        <v>356</v>
      </c>
    </row>
    <row r="147" spans="1:60" ht="387.5">
      <c r="A147" s="17" t="s">
        <v>287</v>
      </c>
      <c r="B147" s="17" t="str">
        <f>VLOOKUP(A147,'Data Set'!A:C,2,FALSE)</f>
        <v>rayyan-172027829</v>
      </c>
      <c r="C147" s="17">
        <f>VLOOKUP(A147,'Data Set'!A:D,3,FALSE)</f>
        <v>0</v>
      </c>
      <c r="D147" s="17" t="s">
        <v>288</v>
      </c>
      <c r="E147" s="17" t="s">
        <v>289</v>
      </c>
      <c r="F147" s="17" t="s">
        <v>290</v>
      </c>
      <c r="G147" s="17">
        <v>2024</v>
      </c>
      <c r="H147" s="18" t="s">
        <v>292</v>
      </c>
      <c r="I147" s="18" t="s">
        <v>291</v>
      </c>
      <c r="J147" s="18" t="s">
        <v>291</v>
      </c>
      <c r="K147" s="18" t="s">
        <v>293</v>
      </c>
      <c r="L147" s="18" t="s">
        <v>295</v>
      </c>
      <c r="M147" s="18" t="s">
        <v>294</v>
      </c>
      <c r="N147" s="18" t="s">
        <v>294</v>
      </c>
      <c r="O147" s="18" t="s">
        <v>297</v>
      </c>
      <c r="P147" s="18" t="s">
        <v>296</v>
      </c>
      <c r="Q147" s="18" t="s">
        <v>296</v>
      </c>
      <c r="R147" s="18" t="s">
        <v>140</v>
      </c>
      <c r="S147" s="18" t="s">
        <v>139</v>
      </c>
      <c r="T147" s="18" t="s">
        <v>140</v>
      </c>
      <c r="U147" s="17" t="str">
        <f>_xlfn.XLOOKUP(A147,ArticlesArchitecture[[#This Row],[Article ID]],ArticlesArchitecture[[#This Row],[Theme (final decision)]])</f>
        <v>User-centered</v>
      </c>
      <c r="V147" s="18" t="s">
        <v>299</v>
      </c>
      <c r="W147" s="18" t="s">
        <v>298</v>
      </c>
      <c r="X147" s="18" t="s">
        <v>298</v>
      </c>
      <c r="Y147" s="18" t="s">
        <v>301</v>
      </c>
      <c r="Z147" s="18" t="s">
        <v>300</v>
      </c>
      <c r="AA147" s="18" t="s">
        <v>300</v>
      </c>
      <c r="AB147" s="18" t="s">
        <v>303</v>
      </c>
      <c r="AC147" s="18" t="s">
        <v>302</v>
      </c>
      <c r="AD147" s="18" t="s">
        <v>302</v>
      </c>
      <c r="AE147" s="17" t="s">
        <v>305</v>
      </c>
      <c r="AF147" s="17" t="b">
        <v>1</v>
      </c>
      <c r="AG147" s="17" t="s">
        <v>304</v>
      </c>
      <c r="AH147" s="17" t="s">
        <v>307</v>
      </c>
      <c r="AI147" s="17" t="b">
        <v>1</v>
      </c>
      <c r="AJ147" s="17" t="s">
        <v>306</v>
      </c>
      <c r="AK147" s="17" t="s">
        <v>309</v>
      </c>
      <c r="AL147" s="17" t="b">
        <v>1</v>
      </c>
      <c r="AM147" s="17" t="s">
        <v>308</v>
      </c>
      <c r="AN147" s="17" t="s">
        <v>311</v>
      </c>
      <c r="AO147" s="17" t="b">
        <v>0</v>
      </c>
      <c r="AP147" s="17" t="s">
        <v>310</v>
      </c>
      <c r="AQ147" s="17" t="s">
        <v>313</v>
      </c>
      <c r="AR147" s="17" t="b">
        <v>0</v>
      </c>
      <c r="AS147" s="17" t="s">
        <v>312</v>
      </c>
      <c r="AT147" s="17" t="s">
        <v>315</v>
      </c>
      <c r="AU147" s="17" t="b">
        <v>0</v>
      </c>
      <c r="AV147" s="17" t="s">
        <v>314</v>
      </c>
      <c r="AW147" s="17" t="s">
        <v>82</v>
      </c>
      <c r="AX147" s="17" t="s">
        <v>82</v>
      </c>
      <c r="AY147" s="17" t="s">
        <v>84</v>
      </c>
      <c r="AZ147" s="17" t="s">
        <v>83</v>
      </c>
      <c r="BA147" s="18" t="s">
        <v>317</v>
      </c>
      <c r="BB147" s="18" t="s">
        <v>316</v>
      </c>
      <c r="BC147" s="18" t="s">
        <v>316</v>
      </c>
      <c r="BD147" s="18" t="s">
        <v>319</v>
      </c>
      <c r="BE147" s="18" t="s">
        <v>318</v>
      </c>
      <c r="BF147" s="18" t="s">
        <v>318</v>
      </c>
      <c r="BG147" s="18" t="s">
        <v>320</v>
      </c>
      <c r="BH147" s="18"/>
    </row>
    <row r="148" spans="1:60" ht="337.5">
      <c r="A148" s="17" t="s">
        <v>254</v>
      </c>
      <c r="B148" s="17" t="str">
        <f>VLOOKUP(A148,'Data Set'!A:C,2,FALSE)</f>
        <v>rayyan-218685195</v>
      </c>
      <c r="C148" s="17" t="str">
        <f>VLOOKUP(A148,'Data Set'!A:D,3,FALSE)</f>
        <v>Forward.1</v>
      </c>
      <c r="D148" s="17" t="s">
        <v>255</v>
      </c>
      <c r="E148" s="17" t="s">
        <v>256</v>
      </c>
      <c r="F148" s="17" t="s">
        <v>257</v>
      </c>
      <c r="G148" s="17">
        <v>2025</v>
      </c>
      <c r="H148" s="18" t="s">
        <v>259</v>
      </c>
      <c r="I148" s="18" t="s">
        <v>258</v>
      </c>
      <c r="J148" s="18" t="s">
        <v>258</v>
      </c>
      <c r="K148" s="18" t="s">
        <v>260</v>
      </c>
      <c r="L148" s="18" t="s">
        <v>262</v>
      </c>
      <c r="M148" s="18" t="s">
        <v>261</v>
      </c>
      <c r="N148" s="18" t="s">
        <v>261</v>
      </c>
      <c r="O148" s="18" t="s">
        <v>61</v>
      </c>
      <c r="P148" s="18" t="s">
        <v>263</v>
      </c>
      <c r="Q148" s="18" t="s">
        <v>263</v>
      </c>
      <c r="R148" s="18" t="s">
        <v>63</v>
      </c>
      <c r="S148" s="18" t="s">
        <v>62</v>
      </c>
      <c r="T148" s="18" t="s">
        <v>63</v>
      </c>
      <c r="U148" s="17" t="str">
        <f>_xlfn.XLOOKUP(A148,ArticlesArchitecture[[#This Row],[Article ID]],ArticlesArchitecture[[#This Row],[Theme (final decision)]])</f>
        <v>Server-centered</v>
      </c>
      <c r="V148" s="18" t="s">
        <v>265</v>
      </c>
      <c r="W148" s="18" t="s">
        <v>264</v>
      </c>
      <c r="X148" s="18" t="s">
        <v>264</v>
      </c>
      <c r="Y148" s="18" t="s">
        <v>267</v>
      </c>
      <c r="Z148" s="18" t="s">
        <v>266</v>
      </c>
      <c r="AA148" s="18" t="s">
        <v>266</v>
      </c>
      <c r="AB148" s="18" t="s">
        <v>269</v>
      </c>
      <c r="AC148" s="18" t="s">
        <v>268</v>
      </c>
      <c r="AD148" s="18" t="s">
        <v>268</v>
      </c>
      <c r="AE148" s="17" t="s">
        <v>271</v>
      </c>
      <c r="AF148" s="17" t="b">
        <v>1</v>
      </c>
      <c r="AG148" s="17" t="s">
        <v>270</v>
      </c>
      <c r="AH148" s="17" t="s">
        <v>273</v>
      </c>
      <c r="AI148" s="17" t="b">
        <v>1</v>
      </c>
      <c r="AJ148" s="17" t="s">
        <v>272</v>
      </c>
      <c r="AK148" s="17" t="s">
        <v>275</v>
      </c>
      <c r="AL148" s="17" t="b">
        <v>1</v>
      </c>
      <c r="AM148" s="17" t="s">
        <v>274</v>
      </c>
      <c r="AN148" s="17" t="s">
        <v>277</v>
      </c>
      <c r="AO148" s="17" t="b">
        <v>0</v>
      </c>
      <c r="AP148" s="17" t="s">
        <v>276</v>
      </c>
      <c r="AQ148" s="17" t="s">
        <v>278</v>
      </c>
      <c r="AR148" s="17" t="b">
        <v>0</v>
      </c>
      <c r="AS148" s="17" t="s">
        <v>155</v>
      </c>
      <c r="AT148" s="17" t="s">
        <v>280</v>
      </c>
      <c r="AU148" s="17" t="b">
        <v>0</v>
      </c>
      <c r="AV148" s="17" t="s">
        <v>279</v>
      </c>
      <c r="AW148" s="17" t="s">
        <v>82</v>
      </c>
      <c r="AX148" s="17" t="s">
        <v>82</v>
      </c>
      <c r="AY148" s="17" t="s">
        <v>121</v>
      </c>
      <c r="AZ148" s="17" t="s">
        <v>83</v>
      </c>
      <c r="BA148" s="18" t="s">
        <v>282</v>
      </c>
      <c r="BB148" s="18" t="s">
        <v>281</v>
      </c>
      <c r="BC148" s="18" t="s">
        <v>281</v>
      </c>
      <c r="BD148" s="18" t="s">
        <v>284</v>
      </c>
      <c r="BE148" s="18" t="s">
        <v>283</v>
      </c>
      <c r="BF148" s="18" t="s">
        <v>283</v>
      </c>
      <c r="BG148" s="18" t="s">
        <v>286</v>
      </c>
      <c r="BH148" s="18" t="s">
        <v>285</v>
      </c>
    </row>
    <row r="149" spans="1:60" ht="337.5">
      <c r="A149" s="17" t="s">
        <v>234</v>
      </c>
      <c r="B149" s="17" t="str">
        <f>VLOOKUP(A149,'Data Set'!A:C,2,FALSE)</f>
        <v>rayyan-218685005</v>
      </c>
      <c r="C149" s="17" t="str">
        <f>VLOOKUP(A149,'Data Set'!A:D,3,FALSE)</f>
        <v>Forward.1</v>
      </c>
      <c r="D149" s="17" t="s">
        <v>235</v>
      </c>
      <c r="E149" s="17" t="s">
        <v>236</v>
      </c>
      <c r="F149" s="17" t="s">
        <v>237</v>
      </c>
      <c r="G149" s="17">
        <v>2025</v>
      </c>
      <c r="H149" s="18" t="s">
        <v>38824</v>
      </c>
      <c r="I149" s="18" t="s">
        <v>238</v>
      </c>
      <c r="J149" s="18" t="s">
        <v>238</v>
      </c>
      <c r="K149" s="18" t="s">
        <v>38743</v>
      </c>
      <c r="L149" s="18" t="s">
        <v>38825</v>
      </c>
      <c r="M149" s="18" t="s">
        <v>239</v>
      </c>
      <c r="N149" s="18" t="s">
        <v>239</v>
      </c>
      <c r="O149" s="18" t="s">
        <v>38826</v>
      </c>
      <c r="P149" s="18" t="s">
        <v>240</v>
      </c>
      <c r="Q149" s="18" t="s">
        <v>240</v>
      </c>
      <c r="R149" s="18" t="s">
        <v>62</v>
      </c>
      <c r="S149" s="18" t="s">
        <v>62</v>
      </c>
      <c r="T149" s="18" t="s">
        <v>140</v>
      </c>
      <c r="U149" s="17" t="str">
        <f>_xlfn.XLOOKUP(A149,ArticlesArchitecture[[#This Row],[Article ID]],ArticlesArchitecture[[#This Row],[Theme (final decision)]])</f>
        <v>Hybrid (user-centered and server-centered)</v>
      </c>
      <c r="V149" s="18" t="s">
        <v>38827</v>
      </c>
      <c r="W149" s="18" t="s">
        <v>241</v>
      </c>
      <c r="X149" s="18" t="s">
        <v>241</v>
      </c>
      <c r="Y149" s="18" t="s">
        <v>38828</v>
      </c>
      <c r="Z149" s="18" t="s">
        <v>242</v>
      </c>
      <c r="AA149" s="18" t="s">
        <v>242</v>
      </c>
      <c r="AB149" s="18" t="s">
        <v>38829</v>
      </c>
      <c r="AC149" s="18" t="s">
        <v>243</v>
      </c>
      <c r="AD149" s="18" t="s">
        <v>243</v>
      </c>
      <c r="AE149" s="17" t="s">
        <v>245</v>
      </c>
      <c r="AF149" s="17" t="b">
        <v>1</v>
      </c>
      <c r="AG149" s="17" t="s">
        <v>244</v>
      </c>
      <c r="AH149" s="17" t="s">
        <v>245</v>
      </c>
      <c r="AI149" s="17" t="b">
        <v>1</v>
      </c>
      <c r="AJ149" s="17" t="s">
        <v>246</v>
      </c>
      <c r="AK149" s="17" t="s">
        <v>245</v>
      </c>
      <c r="AL149" s="17" t="b">
        <v>1</v>
      </c>
      <c r="AM149" s="17" t="s">
        <v>247</v>
      </c>
      <c r="AN149" s="17" t="s">
        <v>249</v>
      </c>
      <c r="AO149" s="17" t="b">
        <v>0</v>
      </c>
      <c r="AP149" s="17" t="s">
        <v>248</v>
      </c>
      <c r="AQ149" s="17" t="s">
        <v>249</v>
      </c>
      <c r="AR149" s="17" t="b">
        <v>0</v>
      </c>
      <c r="AS149" s="17" t="s">
        <v>155</v>
      </c>
      <c r="AT149" s="17" t="s">
        <v>249</v>
      </c>
      <c r="AU149" s="17" t="b">
        <v>0</v>
      </c>
      <c r="AV149" s="17" t="s">
        <v>250</v>
      </c>
      <c r="AW149" s="17" t="s">
        <v>82</v>
      </c>
      <c r="AX149" s="17" t="s">
        <v>82</v>
      </c>
      <c r="AY149" s="17" t="s">
        <v>83</v>
      </c>
      <c r="AZ149" s="17" t="s">
        <v>83</v>
      </c>
      <c r="BA149" s="18" t="s">
        <v>38744</v>
      </c>
      <c r="BB149" s="18" t="s">
        <v>251</v>
      </c>
      <c r="BC149" s="18" t="s">
        <v>251</v>
      </c>
      <c r="BD149" s="18" t="s">
        <v>38745</v>
      </c>
      <c r="BE149" s="18" t="s">
        <v>252</v>
      </c>
      <c r="BF149" s="18" t="s">
        <v>252</v>
      </c>
      <c r="BG149" s="18" t="s">
        <v>38830</v>
      </c>
      <c r="BH149" s="18" t="s">
        <v>253</v>
      </c>
    </row>
    <row r="150" spans="1:60" ht="337.5">
      <c r="A150" s="17" t="s">
        <v>198</v>
      </c>
      <c r="B150" s="17" t="str">
        <f>VLOOKUP(A150,'Data Set'!A:C,2,FALSE)</f>
        <v>rayyan-172028235</v>
      </c>
      <c r="C150" s="17">
        <f>VLOOKUP(A150,'Data Set'!A:D,3,FALSE)</f>
        <v>0</v>
      </c>
      <c r="D150" s="17" t="s">
        <v>199</v>
      </c>
      <c r="E150" s="17" t="s">
        <v>200</v>
      </c>
      <c r="F150" s="17" t="s">
        <v>201</v>
      </c>
      <c r="G150" s="17">
        <v>2023</v>
      </c>
      <c r="H150" s="18" t="s">
        <v>203</v>
      </c>
      <c r="I150" s="18" t="s">
        <v>202</v>
      </c>
      <c r="J150" s="18" t="s">
        <v>202</v>
      </c>
      <c r="K150" s="18" t="s">
        <v>204</v>
      </c>
      <c r="L150" s="18" t="s">
        <v>206</v>
      </c>
      <c r="M150" s="18" t="s">
        <v>205</v>
      </c>
      <c r="N150" s="18" t="s">
        <v>205</v>
      </c>
      <c r="O150" s="18" t="s">
        <v>208</v>
      </c>
      <c r="P150" s="18" t="s">
        <v>207</v>
      </c>
      <c r="Q150" s="18" t="s">
        <v>207</v>
      </c>
      <c r="R150" s="18" t="s">
        <v>63</v>
      </c>
      <c r="S150" s="18" t="s">
        <v>209</v>
      </c>
      <c r="T150" s="18" t="s">
        <v>63</v>
      </c>
      <c r="U150" s="17" t="str">
        <f>_xlfn.XLOOKUP(A150,ArticlesArchitecture[[#This Row],[Article ID]],ArticlesArchitecture[[#This Row],[Theme (final decision)]])</f>
        <v>Server-centered</v>
      </c>
      <c r="V150" s="18" t="s">
        <v>211</v>
      </c>
      <c r="W150" s="18" t="s">
        <v>210</v>
      </c>
      <c r="X150" s="18" t="s">
        <v>210</v>
      </c>
      <c r="Y150" s="18" t="s">
        <v>213</v>
      </c>
      <c r="Z150" s="18" t="s">
        <v>212</v>
      </c>
      <c r="AA150" s="18" t="s">
        <v>212</v>
      </c>
      <c r="AB150" s="18" t="s">
        <v>215</v>
      </c>
      <c r="AC150" s="18" t="s">
        <v>214</v>
      </c>
      <c r="AD150" s="18" t="s">
        <v>214</v>
      </c>
      <c r="AE150" s="17" t="s">
        <v>217</v>
      </c>
      <c r="AF150" s="17" t="b">
        <v>1</v>
      </c>
      <c r="AG150" s="17" t="s">
        <v>216</v>
      </c>
      <c r="AH150" s="17" t="s">
        <v>219</v>
      </c>
      <c r="AI150" s="17" t="b">
        <v>1</v>
      </c>
      <c r="AJ150" s="17" t="s">
        <v>218</v>
      </c>
      <c r="AK150" s="17" t="s">
        <v>221</v>
      </c>
      <c r="AL150" s="17" t="b">
        <v>1</v>
      </c>
      <c r="AM150" s="17" t="s">
        <v>220</v>
      </c>
      <c r="AN150" s="17" t="s">
        <v>223</v>
      </c>
      <c r="AO150" s="17" t="b">
        <v>0</v>
      </c>
      <c r="AP150" s="17" t="s">
        <v>222</v>
      </c>
      <c r="AQ150" s="17" t="s">
        <v>225</v>
      </c>
      <c r="AR150" s="17" t="b">
        <v>0</v>
      </c>
      <c r="AS150" s="17" t="s">
        <v>224</v>
      </c>
      <c r="AT150" s="17" t="s">
        <v>227</v>
      </c>
      <c r="AU150" s="17" t="b">
        <v>0</v>
      </c>
      <c r="AV150" s="17" t="s">
        <v>226</v>
      </c>
      <c r="AW150" s="17" t="s">
        <v>82</v>
      </c>
      <c r="AX150" s="17" t="s">
        <v>82</v>
      </c>
      <c r="AY150" s="17" t="s">
        <v>121</v>
      </c>
      <c r="AZ150" s="17" t="s">
        <v>120</v>
      </c>
      <c r="BA150" s="18" t="s">
        <v>229</v>
      </c>
      <c r="BB150" s="18" t="s">
        <v>228</v>
      </c>
      <c r="BC150" s="18" t="s">
        <v>228</v>
      </c>
      <c r="BD150" s="18" t="s">
        <v>231</v>
      </c>
      <c r="BE150" s="18" t="s">
        <v>230</v>
      </c>
      <c r="BF150" s="18" t="s">
        <v>230</v>
      </c>
      <c r="BG150" s="18" t="s">
        <v>233</v>
      </c>
      <c r="BH150" s="18" t="s">
        <v>232</v>
      </c>
    </row>
    <row r="151" spans="1:60" ht="337.5">
      <c r="A151" s="17" t="s">
        <v>164</v>
      </c>
      <c r="B151" s="17" t="str">
        <f>VLOOKUP(A151,'Data Set'!A:C,2,FALSE)</f>
        <v>rayyan-218685334</v>
      </c>
      <c r="C151" s="17" t="str">
        <f>VLOOKUP(A151,'Data Set'!A:D,3,FALSE)</f>
        <v>Forward.1</v>
      </c>
      <c r="D151" s="17" t="s">
        <v>165</v>
      </c>
      <c r="E151" s="17" t="s">
        <v>166</v>
      </c>
      <c r="F151" s="17" t="s">
        <v>167</v>
      </c>
      <c r="G151" s="17">
        <v>2024</v>
      </c>
      <c r="H151" s="18" t="s">
        <v>169</v>
      </c>
      <c r="I151" s="18" t="s">
        <v>168</v>
      </c>
      <c r="J151" s="18" t="s">
        <v>168</v>
      </c>
      <c r="K151" s="18" t="s">
        <v>170</v>
      </c>
      <c r="L151" s="18" t="s">
        <v>172</v>
      </c>
      <c r="M151" s="18" t="s">
        <v>171</v>
      </c>
      <c r="N151" s="18" t="s">
        <v>171</v>
      </c>
      <c r="O151" s="18" t="s">
        <v>174</v>
      </c>
      <c r="P151" s="18" t="s">
        <v>173</v>
      </c>
      <c r="Q151" s="18" t="s">
        <v>173</v>
      </c>
      <c r="R151" s="18" t="s">
        <v>140</v>
      </c>
      <c r="S151" s="18" t="s">
        <v>62</v>
      </c>
      <c r="T151" s="18" t="s">
        <v>140</v>
      </c>
      <c r="U151" s="17" t="str">
        <f>_xlfn.XLOOKUP(A151,ArticlesArchitecture[[#This Row],[Article ID]],ArticlesArchitecture[[#This Row],[Theme (final decision)]])</f>
        <v>User-centered</v>
      </c>
      <c r="V151" s="18" t="s">
        <v>176</v>
      </c>
      <c r="W151" s="18" t="s">
        <v>175</v>
      </c>
      <c r="X151" s="18" t="s">
        <v>175</v>
      </c>
      <c r="Y151" s="18" t="s">
        <v>178</v>
      </c>
      <c r="Z151" s="18" t="s">
        <v>177</v>
      </c>
      <c r="AA151" s="18" t="s">
        <v>177</v>
      </c>
      <c r="AB151" s="18" t="s">
        <v>180</v>
      </c>
      <c r="AC151" s="18" t="s">
        <v>179</v>
      </c>
      <c r="AD151" s="18" t="s">
        <v>179</v>
      </c>
      <c r="AE151" s="17" t="s">
        <v>182</v>
      </c>
      <c r="AF151" s="17" t="b">
        <v>1</v>
      </c>
      <c r="AG151" s="17" t="s">
        <v>181</v>
      </c>
      <c r="AH151" s="17" t="s">
        <v>184</v>
      </c>
      <c r="AI151" s="17" t="b">
        <v>1</v>
      </c>
      <c r="AJ151" s="17" t="s">
        <v>183</v>
      </c>
      <c r="AK151" s="17" t="s">
        <v>186</v>
      </c>
      <c r="AL151" s="17" t="b">
        <v>1</v>
      </c>
      <c r="AM151" s="17" t="s">
        <v>185</v>
      </c>
      <c r="AN151" s="17" t="s">
        <v>188</v>
      </c>
      <c r="AO151" s="17" t="b">
        <v>0</v>
      </c>
      <c r="AP151" s="17" t="s">
        <v>187</v>
      </c>
      <c r="AQ151" s="17" t="s">
        <v>189</v>
      </c>
      <c r="AR151" s="17" t="b">
        <v>0</v>
      </c>
      <c r="AS151" s="17" t="s">
        <v>155</v>
      </c>
      <c r="AT151" s="17" t="s">
        <v>191</v>
      </c>
      <c r="AU151" s="17" t="b">
        <v>0</v>
      </c>
      <c r="AV151" s="17" t="s">
        <v>190</v>
      </c>
      <c r="AW151" s="17" t="s">
        <v>82</v>
      </c>
      <c r="AX151" s="17" t="s">
        <v>82</v>
      </c>
      <c r="AY151" s="17" t="s">
        <v>84</v>
      </c>
      <c r="AZ151" s="17" t="s">
        <v>83</v>
      </c>
      <c r="BA151" s="18" t="s">
        <v>193</v>
      </c>
      <c r="BB151" s="18" t="s">
        <v>192</v>
      </c>
      <c r="BC151" s="18" t="s">
        <v>192</v>
      </c>
      <c r="BD151" s="18" t="s">
        <v>195</v>
      </c>
      <c r="BE151" s="18" t="s">
        <v>194</v>
      </c>
      <c r="BF151" s="18" t="s">
        <v>194</v>
      </c>
      <c r="BG151" s="18" t="s">
        <v>197</v>
      </c>
      <c r="BH151" s="18" t="s">
        <v>196</v>
      </c>
    </row>
    <row r="152" spans="1:60" ht="300">
      <c r="A152" s="17" t="s">
        <v>128</v>
      </c>
      <c r="B152" s="17" t="str">
        <f>VLOOKUP(A152,'Data Set'!A:C,2,FALSE)</f>
        <v>rayyan-218685039</v>
      </c>
      <c r="C152" s="17" t="str">
        <f>VLOOKUP(A152,'Data Set'!A:D,3,FALSE)</f>
        <v>Forward.1</v>
      </c>
      <c r="D152" s="17" t="s">
        <v>129</v>
      </c>
      <c r="E152" s="17" t="s">
        <v>130</v>
      </c>
      <c r="F152" s="17" t="s">
        <v>131</v>
      </c>
      <c r="G152" s="17">
        <v>2025</v>
      </c>
      <c r="H152" s="18" t="s">
        <v>133</v>
      </c>
      <c r="I152" s="18" t="s">
        <v>132</v>
      </c>
      <c r="J152" s="18" t="s">
        <v>132</v>
      </c>
      <c r="K152" s="18" t="s">
        <v>134</v>
      </c>
      <c r="L152" s="18" t="s">
        <v>136</v>
      </c>
      <c r="M152" s="18" t="s">
        <v>135</v>
      </c>
      <c r="N152" s="18" t="s">
        <v>135</v>
      </c>
      <c r="O152" s="18" t="s">
        <v>138</v>
      </c>
      <c r="P152" s="18" t="s">
        <v>137</v>
      </c>
      <c r="Q152" s="18" t="s">
        <v>137</v>
      </c>
      <c r="R152" s="18" t="s">
        <v>140</v>
      </c>
      <c r="S152" s="18" t="s">
        <v>139</v>
      </c>
      <c r="T152" s="18" t="s">
        <v>140</v>
      </c>
      <c r="U152" s="17" t="str">
        <f>_xlfn.XLOOKUP(A152,ArticlesArchitecture[[#This Row],[Article ID]],ArticlesArchitecture[[#This Row],[Theme (final decision)]])</f>
        <v>User-centered</v>
      </c>
      <c r="V152" s="18" t="s">
        <v>142</v>
      </c>
      <c r="W152" s="18" t="s">
        <v>141</v>
      </c>
      <c r="X152" s="18" t="s">
        <v>141</v>
      </c>
      <c r="Y152" s="18" t="s">
        <v>144</v>
      </c>
      <c r="Z152" s="18" t="s">
        <v>143</v>
      </c>
      <c r="AA152" s="18" t="s">
        <v>143</v>
      </c>
      <c r="AB152" s="18" t="s">
        <v>146</v>
      </c>
      <c r="AC152" s="18" t="s">
        <v>145</v>
      </c>
      <c r="AD152" s="18" t="s">
        <v>145</v>
      </c>
      <c r="AE152" s="17" t="s">
        <v>148</v>
      </c>
      <c r="AF152" s="17" t="b">
        <v>1</v>
      </c>
      <c r="AG152" s="17" t="s">
        <v>147</v>
      </c>
      <c r="AH152" s="17" t="s">
        <v>150</v>
      </c>
      <c r="AI152" s="17" t="b">
        <v>1</v>
      </c>
      <c r="AJ152" s="17" t="s">
        <v>149</v>
      </c>
      <c r="AK152" s="17" t="s">
        <v>152</v>
      </c>
      <c r="AL152" s="17" t="b">
        <v>1</v>
      </c>
      <c r="AM152" s="17" t="s">
        <v>151</v>
      </c>
      <c r="AN152" s="17" t="s">
        <v>154</v>
      </c>
      <c r="AO152" s="17" t="b">
        <v>0</v>
      </c>
      <c r="AP152" s="17" t="s">
        <v>153</v>
      </c>
      <c r="AQ152" s="17" t="s">
        <v>156</v>
      </c>
      <c r="AR152" s="17" t="b">
        <v>0</v>
      </c>
      <c r="AS152" s="17" t="s">
        <v>155</v>
      </c>
      <c r="AT152" s="17" t="s">
        <v>158</v>
      </c>
      <c r="AU152" s="17" t="b">
        <v>0</v>
      </c>
      <c r="AV152" s="17" t="s">
        <v>157</v>
      </c>
      <c r="AW152" s="17" t="s">
        <v>82</v>
      </c>
      <c r="AX152" s="17" t="s">
        <v>82</v>
      </c>
      <c r="AY152" s="17" t="s">
        <v>121</v>
      </c>
      <c r="AZ152" s="17" t="s">
        <v>83</v>
      </c>
      <c r="BA152" s="18" t="s">
        <v>160</v>
      </c>
      <c r="BB152" s="18" t="s">
        <v>159</v>
      </c>
      <c r="BC152" s="18" t="s">
        <v>159</v>
      </c>
      <c r="BD152" s="18" t="s">
        <v>162</v>
      </c>
      <c r="BE152" s="18" t="s">
        <v>161</v>
      </c>
      <c r="BF152" s="18" t="s">
        <v>161</v>
      </c>
      <c r="BG152" s="18" t="s">
        <v>163</v>
      </c>
      <c r="BH152" s="18"/>
    </row>
    <row r="153" spans="1:60" ht="362.5">
      <c r="A153" s="17" t="s">
        <v>91</v>
      </c>
      <c r="B153" s="17" t="str">
        <f>VLOOKUP(A153,'Data Set'!A:C,2,FALSE)</f>
        <v>rayyan-218685020</v>
      </c>
      <c r="C153" s="17" t="str">
        <f>VLOOKUP(A153,'Data Set'!A:D,3,FALSE)</f>
        <v>Forward.1</v>
      </c>
      <c r="D153" s="17" t="s">
        <v>92</v>
      </c>
      <c r="E153" s="17" t="s">
        <v>93</v>
      </c>
      <c r="F153" s="17" t="s">
        <v>94</v>
      </c>
      <c r="G153" s="17">
        <v>2025</v>
      </c>
      <c r="H153" s="18" t="s">
        <v>96</v>
      </c>
      <c r="I153" s="18" t="s">
        <v>95</v>
      </c>
      <c r="J153" s="18" t="s">
        <v>95</v>
      </c>
      <c r="K153" s="18" t="s">
        <v>97</v>
      </c>
      <c r="L153" s="18" t="s">
        <v>99</v>
      </c>
      <c r="M153" s="18" t="s">
        <v>98</v>
      </c>
      <c r="N153" s="18" t="s">
        <v>98</v>
      </c>
      <c r="O153" s="18" t="s">
        <v>100</v>
      </c>
      <c r="P153" s="18" t="s">
        <v>61</v>
      </c>
      <c r="Q153" s="18" t="s">
        <v>61</v>
      </c>
      <c r="R153" s="18" t="s">
        <v>63</v>
      </c>
      <c r="S153" s="18" t="s">
        <v>62</v>
      </c>
      <c r="T153" s="18" t="s">
        <v>63</v>
      </c>
      <c r="U153" s="17" t="str">
        <f>_xlfn.XLOOKUP(A153,ArticlesArchitecture[[#This Row],[Article ID]],ArticlesArchitecture[[#This Row],[Theme (final decision)]])</f>
        <v>Hybrid (user-centered and server-centered)</v>
      </c>
      <c r="V153" s="18" t="s">
        <v>102</v>
      </c>
      <c r="W153" s="18" t="s">
        <v>101</v>
      </c>
      <c r="X153" s="18" t="s">
        <v>101</v>
      </c>
      <c r="Y153" s="18" t="s">
        <v>104</v>
      </c>
      <c r="Z153" s="18" t="s">
        <v>103</v>
      </c>
      <c r="AA153" s="18" t="s">
        <v>103</v>
      </c>
      <c r="AB153" s="18" t="s">
        <v>106</v>
      </c>
      <c r="AC153" s="18" t="s">
        <v>105</v>
      </c>
      <c r="AD153" s="18" t="s">
        <v>105</v>
      </c>
      <c r="AE153" s="17" t="s">
        <v>108</v>
      </c>
      <c r="AF153" s="17" t="b">
        <v>1</v>
      </c>
      <c r="AG153" s="17" t="s">
        <v>107</v>
      </c>
      <c r="AH153" s="17" t="s">
        <v>110</v>
      </c>
      <c r="AI153" s="17" t="b">
        <v>1</v>
      </c>
      <c r="AJ153" s="17" t="s">
        <v>109</v>
      </c>
      <c r="AK153" s="17" t="s">
        <v>112</v>
      </c>
      <c r="AL153" s="17" t="b">
        <v>1</v>
      </c>
      <c r="AM153" s="17" t="s">
        <v>111</v>
      </c>
      <c r="AN153" s="17" t="s">
        <v>114</v>
      </c>
      <c r="AO153" s="17" t="b">
        <v>0</v>
      </c>
      <c r="AP153" s="17" t="s">
        <v>113</v>
      </c>
      <c r="AQ153" s="17" t="s">
        <v>116</v>
      </c>
      <c r="AR153" s="17" t="b">
        <v>0</v>
      </c>
      <c r="AS153" s="17" t="s">
        <v>115</v>
      </c>
      <c r="AT153" s="17" t="s">
        <v>118</v>
      </c>
      <c r="AU153" s="17" t="b">
        <v>0</v>
      </c>
      <c r="AV153" s="17" t="s">
        <v>117</v>
      </c>
      <c r="AW153" s="17" t="s">
        <v>119</v>
      </c>
      <c r="AX153" s="17" t="s">
        <v>82</v>
      </c>
      <c r="AY153" s="17" t="s">
        <v>121</v>
      </c>
      <c r="AZ153" s="17" t="s">
        <v>120</v>
      </c>
      <c r="BA153" s="18" t="s">
        <v>123</v>
      </c>
      <c r="BB153" s="18" t="s">
        <v>122</v>
      </c>
      <c r="BC153" s="18" t="s">
        <v>122</v>
      </c>
      <c r="BD153" s="18" t="s">
        <v>125</v>
      </c>
      <c r="BE153" s="18" t="s">
        <v>124</v>
      </c>
      <c r="BF153" s="18" t="s">
        <v>124</v>
      </c>
      <c r="BG153" s="18" t="s">
        <v>127</v>
      </c>
      <c r="BH153" s="18" t="s">
        <v>126</v>
      </c>
    </row>
    <row r="154" spans="1:60" ht="312.5">
      <c r="A154" s="17" t="s">
        <v>52</v>
      </c>
      <c r="B154" s="17" t="str">
        <f>VLOOKUP(A154,'Data Set'!A:C,2,FALSE)</f>
        <v>rayyan-218688103</v>
      </c>
      <c r="C154" s="17" t="str">
        <f>VLOOKUP(A154,'Data Set'!A:D,3,FALSE)</f>
        <v>Backward.1</v>
      </c>
      <c r="D154" s="17" t="s">
        <v>53</v>
      </c>
      <c r="E154" s="17" t="s">
        <v>54</v>
      </c>
      <c r="F154" s="17" t="s">
        <v>55</v>
      </c>
      <c r="G154" s="17">
        <v>2020</v>
      </c>
      <c r="H154" s="18" t="s">
        <v>57</v>
      </c>
      <c r="I154" s="18" t="s">
        <v>56</v>
      </c>
      <c r="J154" s="18" t="s">
        <v>56</v>
      </c>
      <c r="K154" s="18" t="s">
        <v>58</v>
      </c>
      <c r="L154" s="18" t="s">
        <v>60</v>
      </c>
      <c r="M154" s="18" t="s">
        <v>59</v>
      </c>
      <c r="N154" s="18" t="s">
        <v>59</v>
      </c>
      <c r="O154" s="18" t="s">
        <v>38835</v>
      </c>
      <c r="P154" s="18" t="s">
        <v>61</v>
      </c>
      <c r="Q154" s="18" t="s">
        <v>61</v>
      </c>
      <c r="R154" s="18" t="s">
        <v>63</v>
      </c>
      <c r="S154" s="18" t="s">
        <v>62</v>
      </c>
      <c r="T154" s="18" t="s">
        <v>63</v>
      </c>
      <c r="U154" s="17" t="str">
        <f>_xlfn.XLOOKUP(A154,ArticlesArchitecture[[#This Row],[Article ID]],ArticlesArchitecture[[#This Row],[Theme (final decision)]])</f>
        <v>Server-centered</v>
      </c>
      <c r="V154" s="18" t="s">
        <v>65</v>
      </c>
      <c r="W154" s="18" t="s">
        <v>64</v>
      </c>
      <c r="X154" s="18" t="s">
        <v>64</v>
      </c>
      <c r="Y154" s="18" t="s">
        <v>67</v>
      </c>
      <c r="Z154" s="18" t="s">
        <v>66</v>
      </c>
      <c r="AA154" s="18" t="s">
        <v>66</v>
      </c>
      <c r="AB154" s="18" t="s">
        <v>69</v>
      </c>
      <c r="AC154" s="18" t="s">
        <v>68</v>
      </c>
      <c r="AD154" s="18" t="s">
        <v>68</v>
      </c>
      <c r="AE154" s="17" t="s">
        <v>71</v>
      </c>
      <c r="AF154" s="17" t="b">
        <v>1</v>
      </c>
      <c r="AG154" s="17" t="s">
        <v>70</v>
      </c>
      <c r="AH154" s="17" t="s">
        <v>73</v>
      </c>
      <c r="AI154" s="17" t="b">
        <v>1</v>
      </c>
      <c r="AJ154" s="17" t="s">
        <v>72</v>
      </c>
      <c r="AK154" s="17" t="s">
        <v>75</v>
      </c>
      <c r="AL154" s="17" t="b">
        <v>1</v>
      </c>
      <c r="AM154" s="17" t="s">
        <v>74</v>
      </c>
      <c r="AN154" s="17" t="s">
        <v>77</v>
      </c>
      <c r="AO154" s="17" t="b">
        <v>0</v>
      </c>
      <c r="AP154" s="17" t="s">
        <v>76</v>
      </c>
      <c r="AQ154" s="17" t="s">
        <v>79</v>
      </c>
      <c r="AR154" s="17" t="b">
        <v>0</v>
      </c>
      <c r="AS154" s="17" t="s">
        <v>78</v>
      </c>
      <c r="AT154" s="17" t="s">
        <v>81</v>
      </c>
      <c r="AU154" s="17" t="b">
        <v>0</v>
      </c>
      <c r="AV154" s="17" t="s">
        <v>80</v>
      </c>
      <c r="AW154" s="17" t="s">
        <v>82</v>
      </c>
      <c r="AX154" s="17" t="s">
        <v>82</v>
      </c>
      <c r="AY154" s="17" t="s">
        <v>84</v>
      </c>
      <c r="AZ154" s="17" t="s">
        <v>83</v>
      </c>
      <c r="BA154" s="18" t="s">
        <v>86</v>
      </c>
      <c r="BB154" s="18" t="s">
        <v>85</v>
      </c>
      <c r="BC154" s="18" t="s">
        <v>85</v>
      </c>
      <c r="BD154" s="18" t="s">
        <v>88</v>
      </c>
      <c r="BE154" s="18" t="s">
        <v>87</v>
      </c>
      <c r="BF154" s="18" t="s">
        <v>87</v>
      </c>
      <c r="BG154" s="18" t="s">
        <v>90</v>
      </c>
      <c r="BH154" s="18" t="s">
        <v>89</v>
      </c>
    </row>
  </sheetData>
  <sheetProtection autoFilter="0" pivotTables="0"/>
  <phoneticPr fontId="11" type="noConversion"/>
  <printOptions horizontalCentered="1" gridLines="1"/>
  <pageMargins left="0.7" right="0.7" top="0.75" bottom="0.75" header="0" footer="0"/>
  <pageSetup paperSize="8"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J154"/>
  <sheetViews>
    <sheetView workbookViewId="0">
      <selection activeCell="B3" sqref="B3"/>
    </sheetView>
  </sheetViews>
  <sheetFormatPr defaultColWidth="12.54296875" defaultRowHeight="12.5"/>
  <cols>
    <col min="1" max="1" width="18.453125" customWidth="1"/>
    <col min="2" max="2" width="13.453125" customWidth="1"/>
    <col min="3" max="3" width="17.81640625" customWidth="1"/>
    <col min="4" max="5" width="32.81640625" customWidth="1"/>
    <col min="6" max="6" width="23.453125" customWidth="1"/>
    <col min="7" max="7" width="35.7265625" customWidth="1"/>
    <col min="8" max="8" width="29.7265625" customWidth="1"/>
    <col min="9" max="9" width="30.453125" customWidth="1"/>
    <col min="10" max="10" width="22" customWidth="1"/>
  </cols>
  <sheetData>
    <row r="1" spans="1:10" s="23" customFormat="1" ht="13">
      <c r="A1" s="20" t="s">
        <v>32</v>
      </c>
      <c r="B1" s="21" t="s">
        <v>4995</v>
      </c>
      <c r="C1" s="21" t="s">
        <v>4996</v>
      </c>
      <c r="D1" s="22" t="s">
        <v>4997</v>
      </c>
      <c r="E1" s="22" t="s">
        <v>4998</v>
      </c>
      <c r="F1" s="21" t="s">
        <v>4999</v>
      </c>
      <c r="G1" s="21" t="s">
        <v>5000</v>
      </c>
      <c r="H1" s="21" t="s">
        <v>5001</v>
      </c>
      <c r="I1" s="24" t="s">
        <v>5002</v>
      </c>
      <c r="J1" s="22" t="s">
        <v>28</v>
      </c>
    </row>
    <row r="2" spans="1:10" ht="37.5">
      <c r="A2" s="1" t="s">
        <v>4959</v>
      </c>
      <c r="B2" s="3" t="str">
        <f>VLOOKUP(A2,'Data Extraction'!A:D,4,FALSE)</f>
        <v>P001</v>
      </c>
      <c r="C2" s="4" t="str">
        <f>VLOOKUP(A2,'Data Extraction'!A:D,2,FALSE)</f>
        <v>rayyan-172029219</v>
      </c>
      <c r="D2" s="4" t="str">
        <f>VLOOKUP(A2,'Data Extraction'!A:G,6,FALSE)</f>
        <v>Security Architectures for Controlled Digital Information Dissemination</v>
      </c>
      <c r="E2" s="4" t="str">
        <f>_xlfn.XLOOKUP(A2,ArticlesDomains[Article ID],ArticlesDomains[High-level theme])</f>
        <v>Financial Services &amp; Banking</v>
      </c>
      <c r="F2" s="4">
        <f>_xlfn.XLOOKUP(A2,ArticlesSubDomains[Article ID],ArticlesSubDomains[High-level theme])</f>
        <v>0</v>
      </c>
      <c r="G2" s="4" t="str">
        <f>_xlfn.XLOOKUP(A2,ArticlesPurposes[Article ID],ArticlesPurposes[High-level theme])</f>
        <v>Access Control, Data Traceability</v>
      </c>
      <c r="H2" s="4" t="str">
        <f>_xlfn.XLOOKUP(A2,ArticlesTechnologies[Article ID],ArticlesTechnologies[High-level theme])</f>
        <v>Cryptography, Distributed File System, Steganography &amp; Digital Watermarking</v>
      </c>
      <c r="I2" s="63" t="str">
        <f>_xlfn.XLOOKUP(A2,ArticlesDigitalObjects[Article ID],ArticlesDigitalObjects[High-level theme])</f>
        <v>Documents</v>
      </c>
      <c r="J2" s="4" t="str">
        <f>_xlfn.XLOOKUP(A2,ArticlesArchitecture[[#This Row],[Article ID]],ArticlesArchitecture[[#This Row],[Theme (final decision)]])</f>
        <v>Server-centered</v>
      </c>
    </row>
    <row r="3" spans="1:10" ht="37.5">
      <c r="A3" s="1" t="s">
        <v>4924</v>
      </c>
      <c r="B3" s="3" t="str">
        <f>VLOOKUP(A3,'Data Extraction'!A:D,4,FALSE)</f>
        <v>P002</v>
      </c>
      <c r="C3" s="4" t="str">
        <f>VLOOKUP(A3,'Data Extraction'!A:D,2,FALSE)</f>
        <v>rayyan-172029208</v>
      </c>
      <c r="D3" s="4" t="str">
        <f>VLOOKUP(A3,'Data Extraction'!A:G,6,FALSE)</f>
        <v>Towards Usage Control Models: Beyond Traditional Access Control</v>
      </c>
      <c r="E3" s="4" t="str">
        <f>_xlfn.XLOOKUP(A3,ArticlesDomains[Article ID],ArticlesDomains[High-level theme])</f>
        <v>Legal, Compliance &amp; Digital Forensics, Digital Media, Healthcare &amp; Medical Informatics</v>
      </c>
      <c r="F3" s="4" t="str">
        <f>_xlfn.XLOOKUP(A3,ArticlesSubDomains[Article ID],ArticlesSubDomains[High-level theme])</f>
        <v>Electronic Health Record Management</v>
      </c>
      <c r="G3" s="4" t="str">
        <f>_xlfn.XLOOKUP(A3,ArticlesPurposes[Article ID],ArticlesPurposes[High-level theme])</f>
        <v>Data Privacy, Data Traceability</v>
      </c>
      <c r="H3" s="4" t="str">
        <f>_xlfn.XLOOKUP(A3,ArticlesTechnologies[Article ID],ArticlesTechnologies[High-level theme])</f>
        <v>Interoperability &amp; Authorization Standards</v>
      </c>
      <c r="I3" s="63" t="str">
        <f>_xlfn.XLOOKUP(A3,ArticlesDigitalObjects[Article ID],ArticlesDigitalObjects[High-level theme])</f>
        <v>Documents, Metadata, Logs &amp; Audit Trails, Structured Records</v>
      </c>
      <c r="J3" s="4" t="str">
        <f>_xlfn.XLOOKUP(A3,ArticlesArchitecture[[#This Row],[Article ID]],ArticlesArchitecture[[#This Row],[Theme (final decision)]])</f>
        <v>Hybrid (user-centered and server-centered)</v>
      </c>
    </row>
    <row r="4" spans="1:10" ht="37.5">
      <c r="A4" s="1" t="s">
        <v>4894</v>
      </c>
      <c r="B4" s="3" t="str">
        <f>VLOOKUP(A4,'Data Extraction'!A:D,4,FALSE)</f>
        <v>P003</v>
      </c>
      <c r="C4" s="4" t="str">
        <f>VLOOKUP(A4,'Data Extraction'!A:D,2,FALSE)</f>
        <v>rayyan-218686268</v>
      </c>
      <c r="D4" s="4" t="str">
        <f>VLOOKUP(A4,'Data Extraction'!A:G,6,FALSE)</f>
        <v>Preventing Information Leakage between Collaborating Organisations</v>
      </c>
      <c r="E4" s="4" t="str">
        <f>_xlfn.XLOOKUP(A4,ArticlesDomains[Article ID],ArticlesDomains[High-level theme])</f>
        <v>Government &amp; Public Sector</v>
      </c>
      <c r="F4" s="4">
        <f>_xlfn.XLOOKUP(A4,ArticlesSubDomains[Article ID],ArticlesSubDomains[High-level theme])</f>
        <v>0</v>
      </c>
      <c r="G4" s="4" t="str">
        <f>_xlfn.XLOOKUP(A4,ArticlesPurposes[Article ID],ArticlesPurposes[High-level theme])</f>
        <v>Access Control, Cybersecurity Risk Mitigation, Secure Data Sharing, Data Privacy</v>
      </c>
      <c r="H4" s="4" t="str">
        <f>_xlfn.XLOOKUP(A4,ArticlesTechnologies[Article ID],ArticlesTechnologies[High-level theme])</f>
        <v>Cryptography</v>
      </c>
      <c r="I4" s="63" t="str">
        <f>_xlfn.XLOOKUP(A4,ArticlesDigitalObjects[Article ID],ArticlesDigitalObjects[High-level theme])</f>
        <v>Documents</v>
      </c>
      <c r="J4" s="4" t="str">
        <f>_xlfn.XLOOKUP(A4,ArticlesArchitecture[[#This Row],[Article ID]],ArticlesArchitecture[[#This Row],[Theme (final decision)]])</f>
        <v>Server-centered</v>
      </c>
    </row>
    <row r="5" spans="1:10" ht="25">
      <c r="A5" s="1" t="s">
        <v>4860</v>
      </c>
      <c r="B5" s="3" t="str">
        <f>VLOOKUP(A5,'Data Extraction'!A:D,4,FALSE)</f>
        <v>P004</v>
      </c>
      <c r="C5" s="4" t="str">
        <f>VLOOKUP(A5,'Data Extraction'!A:D,2,FALSE)</f>
        <v>rayyan-172029019</v>
      </c>
      <c r="D5" s="4" t="str">
        <f>VLOOKUP(A5,'Data Extraction'!A:G,6,FALSE)</f>
        <v>Fog Computing: Mitigating Insider Data Theft Attacks in the Cloud</v>
      </c>
      <c r="E5" s="4" t="str">
        <f>_xlfn.XLOOKUP(A5,ArticlesDomains[Article ID],ArticlesDomains[High-level theme])</f>
        <v>Cross-Domain Cybersecurity &amp; Computing</v>
      </c>
      <c r="F5" s="4" t="str">
        <f>_xlfn.XLOOKUP(A5,ArticlesSubDomains[Article ID],ArticlesSubDomains[High-level theme])</f>
        <v>Cloud computing</v>
      </c>
      <c r="G5" s="4" t="str">
        <f>_xlfn.XLOOKUP(A5,ArticlesPurposes[Article ID],ArticlesPurposes[High-level theme])</f>
        <v>Access Control, Cybersecurity Risk Mitigation, Data Traceability</v>
      </c>
      <c r="H5" s="4" t="str">
        <f>_xlfn.XLOOKUP(A5,ArticlesTechnologies[Article ID],ArticlesTechnologies[High-level theme])</f>
        <v>Cryptography, Machine Learning &amp; AI, Honey Files</v>
      </c>
      <c r="I5" s="63" t="str">
        <f>_xlfn.XLOOKUP(A5,ArticlesDigitalObjects[Article ID],ArticlesDigitalObjects[High-level theme])</f>
        <v>Documents</v>
      </c>
      <c r="J5" s="4" t="str">
        <f>_xlfn.XLOOKUP(A5,ArticlesArchitecture[[#This Row],[Article ID]],ArticlesArchitecture[[#This Row],[Theme (final decision)]])</f>
        <v>Server-centered</v>
      </c>
    </row>
    <row r="6" spans="1:10" ht="25">
      <c r="A6" s="1" t="s">
        <v>4828</v>
      </c>
      <c r="B6" s="3" t="str">
        <f>VLOOKUP(A6,'Data Extraction'!A:D,4,FALSE)</f>
        <v>P005</v>
      </c>
      <c r="C6" s="4" t="str">
        <f>VLOOKUP(A6,'Data Extraction'!A:D,2,FALSE)</f>
        <v>rayyan-172029046</v>
      </c>
      <c r="D6" s="4" t="str">
        <f>VLOOKUP(A6,'Data Extraction'!A:G,6,FALSE)</f>
        <v>A Distribution Model for Data Leakage Prevention</v>
      </c>
      <c r="E6" s="4" t="str">
        <f>_xlfn.XLOOKUP(A6,ArticlesDomains[Article ID],ArticlesDomains[High-level theme])</f>
        <v>Cross-Domain Cybersecurity &amp; Computing</v>
      </c>
      <c r="F6" s="4" t="str">
        <f>_xlfn.XLOOKUP(A6,ArticlesSubDomains[Article ID],ArticlesSubDomains[High-level theme])</f>
        <v>Cloud computing</v>
      </c>
      <c r="G6" s="4" t="str">
        <f>_xlfn.XLOOKUP(A6,ArticlesPurposes[Article ID],ArticlesPurposes[High-level theme])</f>
        <v>Data Traceability</v>
      </c>
      <c r="H6" s="4" t="str">
        <f>_xlfn.XLOOKUP(A6,ArticlesTechnologies[Article ID],ArticlesTechnologies[High-level theme])</f>
        <v>Distributed File System</v>
      </c>
      <c r="I6" s="63" t="str">
        <f>_xlfn.XLOOKUP(A6,ArticlesDigitalObjects[Article ID],ArticlesDigitalObjects[High-level theme])</f>
        <v>Documents, Data Files</v>
      </c>
      <c r="J6" s="4" t="str">
        <f>_xlfn.XLOOKUP(A6,ArticlesArchitecture[[#This Row],[Article ID]],ArticlesArchitecture[[#This Row],[Theme (final decision)]])</f>
        <v>Server-centered</v>
      </c>
    </row>
    <row r="7" spans="1:10" ht="37.5">
      <c r="A7" s="1" t="s">
        <v>4795</v>
      </c>
      <c r="B7" s="3" t="str">
        <f>VLOOKUP(A7,'Data Extraction'!A:D,4,FALSE)</f>
        <v>P006</v>
      </c>
      <c r="C7" s="4" t="str">
        <f>VLOOKUP(A7,'Data Extraction'!A:D,2,FALSE)</f>
        <v>rayyan-218688840</v>
      </c>
      <c r="D7" s="4" t="str">
        <f>VLOOKUP(A7,'Data Extraction'!A:G,6,FALSE)</f>
        <v>EABDS: Attribute-Based Secure Data Sharing with Efficient Revocation in Cloud Computing</v>
      </c>
      <c r="E7" s="4" t="str">
        <f>_xlfn.XLOOKUP(A7,ArticlesDomains[Article ID],ArticlesDomains[High-level theme])</f>
        <v>Cross-Domain Cybersecurity &amp; Computing</v>
      </c>
      <c r="F7" s="4" t="str">
        <f>_xlfn.XLOOKUP(A7,ArticlesSubDomains[Article ID],ArticlesSubDomains[High-level theme])</f>
        <v>Cloud computing</v>
      </c>
      <c r="G7" s="4" t="str">
        <f>_xlfn.XLOOKUP(A7,ArticlesPurposes[Article ID],ArticlesPurposes[High-level theme])</f>
        <v>Access Control, Cybersecurity Risk Mitigation, Secure Data Sharing</v>
      </c>
      <c r="H7" s="4" t="str">
        <f>_xlfn.XLOOKUP(A7,ArticlesTechnologies[Article ID],ArticlesTechnologies[High-level theme])</f>
        <v>Cryptography</v>
      </c>
      <c r="I7" s="63" t="str">
        <f>_xlfn.XLOOKUP(A7,ArticlesDigitalObjects[Article ID],ArticlesDigitalObjects[High-level theme])</f>
        <v>Data Files</v>
      </c>
      <c r="J7" s="4" t="str">
        <f>_xlfn.XLOOKUP(A7,ArticlesArchitecture[[#This Row],[Article ID]],ArticlesArchitecture[[#This Row],[Theme (final decision)]])</f>
        <v>Server-centered</v>
      </c>
    </row>
    <row r="8" spans="1:10" ht="25">
      <c r="A8" s="1" t="s">
        <v>4762</v>
      </c>
      <c r="B8" s="3" t="str">
        <f>VLOOKUP(A8,'Data Extraction'!A:D,4,FALSE)</f>
        <v>P007</v>
      </c>
      <c r="C8" s="4" t="str">
        <f>VLOOKUP(A8,'Data Extraction'!A:D,2,FALSE)</f>
        <v>rayyan-172028983</v>
      </c>
      <c r="D8" s="4" t="str">
        <f>VLOOKUP(A8,'Data Extraction'!A:G,6,FALSE)</f>
        <v>Mitigating Insider Data Theft Attacks in the Cloud</v>
      </c>
      <c r="E8" s="4" t="str">
        <f>_xlfn.XLOOKUP(A8,ArticlesDomains[Article ID],ArticlesDomains[High-level theme])</f>
        <v>Cross-Domain Cybersecurity &amp; Computing</v>
      </c>
      <c r="F8" s="4" t="str">
        <f>_xlfn.XLOOKUP(A8,ArticlesSubDomains[Article ID],ArticlesSubDomains[High-level theme])</f>
        <v>Cloud computing</v>
      </c>
      <c r="G8" s="4" t="str">
        <f>_xlfn.XLOOKUP(A8,ArticlesPurposes[Article ID],ArticlesPurposes[High-level theme])</f>
        <v>Access Control, Cybersecurity Risk Mitigation, Data Privacy</v>
      </c>
      <c r="H8" s="4" t="str">
        <f>_xlfn.XLOOKUP(A8,ArticlesTechnologies[Article ID],ArticlesTechnologies[High-level theme])</f>
        <v>Cryptography, Machine Learning &amp; AI, Honey Files</v>
      </c>
      <c r="I8" s="63" t="str">
        <f>_xlfn.XLOOKUP(A8,ArticlesDigitalObjects[Article ID],ArticlesDigitalObjects[High-level theme])</f>
        <v>Documents</v>
      </c>
      <c r="J8" s="4" t="str">
        <f>_xlfn.XLOOKUP(A8,ArticlesArchitecture[[#This Row],[Article ID]],ArticlesArchitecture[[#This Row],[Theme (final decision)]])</f>
        <v>Server-centered</v>
      </c>
    </row>
    <row r="9" spans="1:10" ht="37.5">
      <c r="A9" s="1" t="s">
        <v>4730</v>
      </c>
      <c r="B9" s="3" t="str">
        <f>VLOOKUP(A9,'Data Extraction'!A:D,4,FALSE)</f>
        <v>P008</v>
      </c>
      <c r="C9" s="4" t="str">
        <f>VLOOKUP(A9,'Data Extraction'!A:D,2,FALSE)</f>
        <v>rayyan-218688824</v>
      </c>
      <c r="D9" s="4" t="str">
        <f>VLOOKUP(A9,'Data Extraction'!A:G,6,FALSE)</f>
        <v>MedRec: Using Blockchain for Medical Data Access and Permission Management</v>
      </c>
      <c r="E9" s="4" t="str">
        <f>_xlfn.XLOOKUP(A9,ArticlesDomains[Article ID],ArticlesDomains[High-level theme])</f>
        <v>Healthcare &amp; Medical Informatics</v>
      </c>
      <c r="F9" s="4" t="str">
        <f>_xlfn.XLOOKUP(A9,ArticlesSubDomains[Article ID],ArticlesSubDomains[High-level theme])</f>
        <v>Electronic Health Record Interoperability</v>
      </c>
      <c r="G9" s="4" t="str">
        <f>_xlfn.XLOOKUP(A9,ArticlesPurposes[Article ID],ArticlesPurposes[High-level theme])</f>
        <v>Access Control, Data Traceability, Healthcare Data Governance, Secure Data Sharing</v>
      </c>
      <c r="H9" s="4" t="str">
        <f>_xlfn.XLOOKUP(A9,ArticlesTechnologies[Article ID],ArticlesTechnologies[High-level theme])</f>
        <v>Cryptography, Blockchain, Smart Contracts</v>
      </c>
      <c r="I9" s="63" t="str">
        <f>_xlfn.XLOOKUP(A9,ArticlesDigitalObjects[Article ID],ArticlesDigitalObjects[High-level theme])</f>
        <v>Structured Records</v>
      </c>
      <c r="J9" s="4" t="str">
        <f>_xlfn.XLOOKUP(A9,ArticlesArchitecture[[#This Row],[Article ID]],ArticlesArchitecture[[#This Row],[Theme (final decision)]])</f>
        <v>User-centered</v>
      </c>
    </row>
    <row r="10" spans="1:10" ht="37.5">
      <c r="A10" s="1" t="s">
        <v>4696</v>
      </c>
      <c r="B10" s="3" t="str">
        <f>VLOOKUP(A10,'Data Extraction'!A:D,4,FALSE)</f>
        <v>P009</v>
      </c>
      <c r="C10" s="4" t="str">
        <f>VLOOKUP(A10,'Data Extraction'!A:D,2,FALSE)</f>
        <v>rayyan-172028976</v>
      </c>
      <c r="D10" s="4" t="str">
        <f>VLOOKUP(A10,'Data Extraction'!A:G,6,FALSE)</f>
        <v>A Secure Multi‐Layer e‐Application Framework for e‐Government Processes</v>
      </c>
      <c r="E10" s="4" t="str">
        <f>_xlfn.XLOOKUP(A10,ArticlesDomains[Article ID],ArticlesDomains[High-level theme])</f>
        <v>Government &amp; Public Sector</v>
      </c>
      <c r="F10" s="4">
        <f>_xlfn.XLOOKUP(A10,ArticlesSubDomains[Article ID],ArticlesSubDomains[High-level theme])</f>
        <v>0</v>
      </c>
      <c r="G10" s="4" t="str">
        <f>_xlfn.XLOOKUP(A10,ArticlesPurposes[Article ID],ArticlesPurposes[High-level theme])</f>
        <v>Cybersecurity Risk Mitigation, Data Traceability, Digital Object Lifecycle Management</v>
      </c>
      <c r="H10" s="4" t="str">
        <f>_xlfn.XLOOKUP(A10,ArticlesTechnologies[Article ID],ArticlesTechnologies[High-level theme])</f>
        <v>Cryptography</v>
      </c>
      <c r="I10" s="63" t="str">
        <f>_xlfn.XLOOKUP(A10,ArticlesDigitalObjects[Article ID],ArticlesDigitalObjects[High-level theme])</f>
        <v>Data Files</v>
      </c>
      <c r="J10" s="4" t="str">
        <f>_xlfn.XLOOKUP(A10,ArticlesArchitecture[[#This Row],[Article ID]],ArticlesArchitecture[[#This Row],[Theme (final decision)]])</f>
        <v>Hybrid (user-centered and server-centered)</v>
      </c>
    </row>
    <row r="11" spans="1:10" ht="37.5">
      <c r="A11" s="1" t="s">
        <v>4678</v>
      </c>
      <c r="B11" s="3" t="str">
        <f>VLOOKUP(A11,'Data Extraction'!A:D,4,FALSE)</f>
        <v>P010</v>
      </c>
      <c r="C11" s="4" t="str">
        <f>VLOOKUP(A11,'Data Extraction'!A:D,2,FALSE)</f>
        <v>rayyan-218686026</v>
      </c>
      <c r="D11" s="4" t="str">
        <f>VLOOKUP(A11,'Data Extraction'!A:G,6,FALSE)</f>
        <v>A System for Detecting Malicious Insider Data Theft in IaaS Cloud Environments</v>
      </c>
      <c r="E11" s="4" t="str">
        <f>_xlfn.XLOOKUP(A11,ArticlesDomains[Article ID],ArticlesDomains[High-level theme])</f>
        <v>Cross-Domain Cybersecurity &amp; Computing</v>
      </c>
      <c r="F11" s="4" t="str">
        <f>_xlfn.XLOOKUP(A11,ArticlesSubDomains[Article ID],ArticlesSubDomains[High-level theme])</f>
        <v>Cloud computing</v>
      </c>
      <c r="G11" s="4" t="str">
        <f>_xlfn.XLOOKUP(A11,ArticlesPurposes[Article ID],ArticlesPurposes[High-level theme])</f>
        <v>Cybersecurity Risk Mitigation, Forensic Attribution &amp; Post-Incident Investigation</v>
      </c>
      <c r="H11" s="4" t="str">
        <f>_xlfn.XLOOKUP(A11,ArticlesTechnologies[Article ID],ArticlesTechnologies[High-level theme])</f>
        <v>Machine Learning &amp; AI</v>
      </c>
      <c r="I11" s="63" t="str">
        <f>_xlfn.XLOOKUP(A11,ArticlesDigitalObjects[Article ID],ArticlesDigitalObjects[High-level theme])</f>
        <v>Data Files</v>
      </c>
      <c r="J11" s="4" t="str">
        <f>_xlfn.XLOOKUP(A11,ArticlesArchitecture[[#This Row],[Article ID]],ArticlesArchitecture[[#This Row],[Theme (final decision)]])</f>
        <v>Server-centered</v>
      </c>
    </row>
    <row r="12" spans="1:10" ht="37.5">
      <c r="A12" s="1" t="s">
        <v>4648</v>
      </c>
      <c r="B12" s="3" t="str">
        <f>VLOOKUP(A12,'Data Extraction'!A:D,4,FALSE)</f>
        <v>P011</v>
      </c>
      <c r="C12" s="4" t="str">
        <f>VLOOKUP(A12,'Data Extraction'!A:D,2,FALSE)</f>
        <v>rayyan-218688578</v>
      </c>
      <c r="D12" s="4" t="str">
        <f>VLOOKUP(A12,'Data Extraction'!A:G,6,FALSE)</f>
        <v>MeDShare: Trust-Less Medical Data Sharing Among Cloud Service Providers via Blockchain</v>
      </c>
      <c r="E12" s="4" t="str">
        <f>_xlfn.XLOOKUP(A12,ArticlesDomains[Article ID],ArticlesDomains[High-level theme])</f>
        <v>Healthcare &amp; Medical Informatics</v>
      </c>
      <c r="F12" s="4" t="str">
        <f>_xlfn.XLOOKUP(A12,ArticlesSubDomains[Article ID],ArticlesSubDomains[High-level theme])</f>
        <v>Electronic Health Record Management</v>
      </c>
      <c r="G12" s="4" t="str">
        <f>_xlfn.XLOOKUP(A12,ArticlesPurposes[Article ID],ArticlesPurposes[High-level theme])</f>
        <v>Access Control, Data Privacy, Data Traceability, Secure Data Sharing</v>
      </c>
      <c r="H12" s="4" t="str">
        <f>_xlfn.XLOOKUP(A12,ArticlesTechnologies[Article ID],ArticlesTechnologies[High-level theme])</f>
        <v>Cryptography, Blockchain, Smart Contracts</v>
      </c>
      <c r="I12" s="63" t="str">
        <f>_xlfn.XLOOKUP(A12,ArticlesDigitalObjects[Article ID],ArticlesDigitalObjects[High-level theme])</f>
        <v>Structured Records</v>
      </c>
      <c r="J12" s="4" t="str">
        <f>_xlfn.XLOOKUP(A12,ArticlesArchitecture[[#This Row],[Article ID]],ArticlesArchitecture[[#This Row],[Theme (final decision)]])</f>
        <v>Server-centered</v>
      </c>
    </row>
    <row r="13" spans="1:10" ht="50">
      <c r="A13" s="1" t="s">
        <v>4615</v>
      </c>
      <c r="B13" s="3" t="str">
        <f>VLOOKUP(A13,'Data Extraction'!A:D,4,FALSE)</f>
        <v>P012</v>
      </c>
      <c r="C13" s="4" t="str">
        <f>VLOOKUP(A13,'Data Extraction'!A:D,2,FALSE)</f>
        <v>rayyan-218688759</v>
      </c>
      <c r="D13" s="4" t="str">
        <f>VLOOKUP(A13,'Data Extraction'!A:G,6,FALSE)</f>
        <v>Integrating Blockchain for Data Sharing and Collaboration in Mobile Healthcare Applications</v>
      </c>
      <c r="E13" s="4" t="str">
        <f>_xlfn.XLOOKUP(A13,ArticlesDomains[Article ID],ArticlesDomains[High-level theme])</f>
        <v>Healthcare &amp; Medical Informatics</v>
      </c>
      <c r="F13" s="4" t="str">
        <f>_xlfn.XLOOKUP(A13,ArticlesSubDomains[Article ID],ArticlesSubDomains[High-level theme])</f>
        <v>Electronic Health Record Management</v>
      </c>
      <c r="G13" s="4" t="str">
        <f>_xlfn.XLOOKUP(A13,ArticlesPurposes[Article ID],ArticlesPurposes[High-level theme])</f>
        <v>Data Privacy, Data Traceability, Healthcare Data Governance, Secure Data Sharing, Forensic Attribution &amp; Post-Incident Investigation</v>
      </c>
      <c r="H13" s="4" t="str">
        <f>_xlfn.XLOOKUP(A13,ArticlesTechnologies[Article ID],ArticlesTechnologies[High-level theme])</f>
        <v>Cryptography, Blockchain</v>
      </c>
      <c r="I13" s="63" t="str">
        <f>_xlfn.XLOOKUP(A13,ArticlesDigitalObjects[Article ID],ArticlesDigitalObjects[High-level theme])</f>
        <v>Structured Records, IoT Data Streams</v>
      </c>
      <c r="J13" s="4" t="str">
        <f>_xlfn.XLOOKUP(A13,ArticlesArchitecture[[#This Row],[Article ID]],ArticlesArchitecture[[#This Row],[Theme (final decision)]])</f>
        <v>User-centered</v>
      </c>
    </row>
    <row r="14" spans="1:10" ht="50">
      <c r="A14" s="1" t="s">
        <v>4586</v>
      </c>
      <c r="B14" s="3" t="str">
        <f>VLOOKUP(A14,'Data Extraction'!A:D,4,FALSE)</f>
        <v>P013</v>
      </c>
      <c r="C14" s="4" t="str">
        <f>VLOOKUP(A14,'Data Extraction'!A:D,2,FALSE)</f>
        <v>rayyan-218688549</v>
      </c>
      <c r="D14" s="4" t="str">
        <f>VLOOKUP(A14,'Data Extraction'!A:G,6,FALSE)</f>
        <v>Make users own their data: a decentralized personal data store prototype based on Ethereum and IPFS</v>
      </c>
      <c r="E14" s="4" t="str">
        <f>_xlfn.XLOOKUP(A14,ArticlesDomains[Article ID],ArticlesDomains[High-level theme])</f>
        <v>Cross-Domain Cybersecurity &amp; Computing</v>
      </c>
      <c r="F14" s="4" t="str">
        <f>_xlfn.XLOOKUP(A14,ArticlesSubDomains[Article ID],ArticlesSubDomains[High-level theme])</f>
        <v>Internet of Things</v>
      </c>
      <c r="G14" s="4" t="str">
        <f>_xlfn.XLOOKUP(A14,ArticlesPurposes[Article ID],ArticlesPurposes[High-level theme])</f>
        <v>Access Control, Digital Object Lifecycle Management, Data Privacy, Secure Data Sharing</v>
      </c>
      <c r="H14" s="4" t="str">
        <f>_xlfn.XLOOKUP(A14,ArticlesTechnologies[Article ID],ArticlesTechnologies[High-level theme])</f>
        <v>Cryptography, Blockchain, Smart Contracts, Distributed File System, Interoperability &amp; Authorization Standards</v>
      </c>
      <c r="I14" s="63" t="str">
        <f>_xlfn.XLOOKUP(A14,ArticlesDigitalObjects[Article ID],ArticlesDigitalObjects[High-level theme])</f>
        <v>Structured Records, IoT Data Streams</v>
      </c>
      <c r="J14" s="4" t="str">
        <f>_xlfn.XLOOKUP(A14,ArticlesArchitecture[[#This Row],[Article ID]],ArticlesArchitecture[[#This Row],[Theme (final decision)]])</f>
        <v>User-centered</v>
      </c>
    </row>
    <row r="15" spans="1:10" ht="37.5">
      <c r="A15" s="1" t="s">
        <v>4556</v>
      </c>
      <c r="B15" s="3" t="str">
        <f>VLOOKUP(A15,'Data Extraction'!A:D,4,FALSE)</f>
        <v>P014</v>
      </c>
      <c r="C15" s="4" t="str">
        <f>VLOOKUP(A15,'Data Extraction'!A:D,2,FALSE)</f>
        <v>rayyan-218688443</v>
      </c>
      <c r="D15" s="4" t="str">
        <f>VLOOKUP(A15,'Data Extraction'!A:G,6,FALSE)</f>
        <v>A Blockchain-based Architecture Framework for Secure Sharing of Personal Health Data</v>
      </c>
      <c r="E15" s="4" t="str">
        <f>_xlfn.XLOOKUP(A15,ArticlesDomains[Article ID],ArticlesDomains[High-level theme])</f>
        <v>Healthcare &amp; Medical Informatics</v>
      </c>
      <c r="F15" s="4" t="str">
        <f>_xlfn.XLOOKUP(A15,ArticlesSubDomains[Article ID],ArticlesSubDomains[High-level theme])</f>
        <v>Electronic Health Record Interoperability</v>
      </c>
      <c r="G15" s="4" t="str">
        <f>_xlfn.XLOOKUP(A15,ArticlesPurposes[Article ID],ArticlesPurposes[High-level theme])</f>
        <v>Digital Object Lifecycle Management, Data Privacy, Data Traceability, Secure Data Sharing</v>
      </c>
      <c r="H15" s="4" t="str">
        <f>_xlfn.XLOOKUP(A15,ArticlesTechnologies[Article ID],ArticlesTechnologies[High-level theme])</f>
        <v>Cryptography, Blockchain, Smart Contracts</v>
      </c>
      <c r="I15" s="63" t="str">
        <f>_xlfn.XLOOKUP(A15,ArticlesDigitalObjects[Article ID],ArticlesDigitalObjects[High-level theme])</f>
        <v>Structured Records</v>
      </c>
      <c r="J15" s="4" t="str">
        <f>_xlfn.XLOOKUP(A15,ArticlesArchitecture[[#This Row],[Article ID]],ArticlesArchitecture[[#This Row],[Theme (final decision)]])</f>
        <v>User-centered</v>
      </c>
    </row>
    <row r="16" spans="1:10" ht="25">
      <c r="A16" s="1" t="s">
        <v>4525</v>
      </c>
      <c r="B16" s="3" t="str">
        <f>VLOOKUP(A16,'Data Extraction'!A:D,4,FALSE)</f>
        <v>P015</v>
      </c>
      <c r="C16" s="4" t="str">
        <f>VLOOKUP(A16,'Data Extraction'!A:D,2,FALSE)</f>
        <v>rayyan-218688565</v>
      </c>
      <c r="D16" s="4" t="str">
        <f>VLOOKUP(A16,'Data Extraction'!A:G,6,FALSE)</f>
        <v>Blockchain-Based, Decentralized Access Control for IPFS</v>
      </c>
      <c r="E16" s="4" t="str">
        <f>_xlfn.XLOOKUP(A16,ArticlesDomains[Article ID],ArticlesDomains[High-level theme])</f>
        <v>Digital Media</v>
      </c>
      <c r="F16" s="4">
        <f>_xlfn.XLOOKUP(A16,ArticlesSubDomains[Article ID],ArticlesSubDomains[High-level theme])</f>
        <v>0</v>
      </c>
      <c r="G16" s="4" t="str">
        <f>_xlfn.XLOOKUP(A16,ArticlesPurposes[Article ID],ArticlesPurposes[High-level theme])</f>
        <v>Access Control, Data Privacy</v>
      </c>
      <c r="H16" s="4" t="str">
        <f>_xlfn.XLOOKUP(A16,ArticlesTechnologies[Article ID],ArticlesTechnologies[High-level theme])</f>
        <v>Cryptography, Blockchain, Smart Contracts, Distributed File System</v>
      </c>
      <c r="I16" s="63" t="str">
        <f>_xlfn.XLOOKUP(A16,ArticlesDigitalObjects[Article ID],ArticlesDigitalObjects[High-level theme])</f>
        <v>Data Files</v>
      </c>
      <c r="J16" s="4" t="str">
        <f>_xlfn.XLOOKUP(A16,ArticlesArchitecture[[#This Row],[Article ID]],ArticlesArchitecture[[#This Row],[Theme (final decision)]])</f>
        <v>Hybrid (user-centered and server-centered)</v>
      </c>
    </row>
    <row r="17" spans="1:10" ht="37.5">
      <c r="A17" s="1" t="s">
        <v>4496</v>
      </c>
      <c r="B17" s="3" t="str">
        <f>VLOOKUP(A17,'Data Extraction'!A:D,4,FALSE)</f>
        <v>P016</v>
      </c>
      <c r="C17" s="4" t="str">
        <f>VLOOKUP(A17,'Data Extraction'!A:D,2,FALSE)</f>
        <v>rayyan-218688278</v>
      </c>
      <c r="D17" s="4" t="str">
        <f>VLOOKUP(A17,'Data Extraction'!A:G,6,FALSE)</f>
        <v>Blockchain based searchable encryption for electronic health record sharing</v>
      </c>
      <c r="E17" s="4" t="str">
        <f>_xlfn.XLOOKUP(A17,ArticlesDomains[Article ID],ArticlesDomains[High-level theme])</f>
        <v>Healthcare &amp; Medical Informatics</v>
      </c>
      <c r="F17" s="4" t="str">
        <f>_xlfn.XLOOKUP(A17,ArticlesSubDomains[Article ID],ArticlesSubDomains[High-level theme])</f>
        <v>Electronic Health Record Interoperability</v>
      </c>
      <c r="G17" s="4" t="str">
        <f>_xlfn.XLOOKUP(A17,ArticlesPurposes[Article ID],ArticlesPurposes[High-level theme])</f>
        <v>Cybersecurity Risk Mitigation, Healthcare Data Governance, Forensic Attribution &amp; Post-Incident Investigation</v>
      </c>
      <c r="H17" s="4" t="str">
        <f>_xlfn.XLOOKUP(A17,ArticlesTechnologies[Article ID],ArticlesTechnologies[High-level theme])</f>
        <v>Cryptography, Blockchain, Smart Contracts, Distributed File System</v>
      </c>
      <c r="I17" s="63" t="str">
        <f>_xlfn.XLOOKUP(A17,ArticlesDigitalObjects[Article ID],ArticlesDigitalObjects[High-level theme])</f>
        <v>Structured Records</v>
      </c>
      <c r="J17" s="4" t="str">
        <f>_xlfn.XLOOKUP(A17,ArticlesArchitecture[[#This Row],[Article ID]],ArticlesArchitecture[[#This Row],[Theme (final decision)]])</f>
        <v>Server-centered</v>
      </c>
    </row>
    <row r="18" spans="1:10" ht="50">
      <c r="A18" s="1" t="s">
        <v>4465</v>
      </c>
      <c r="B18" s="3" t="str">
        <f>VLOOKUP(A18,'Data Extraction'!A:D,4,FALSE)</f>
        <v>P017</v>
      </c>
      <c r="C18" s="4" t="str">
        <f>VLOOKUP(A18,'Data Extraction'!A:D,2,FALSE)</f>
        <v>rayyan-218688371</v>
      </c>
      <c r="D18" s="4" t="str">
        <f>VLOOKUP(A18,'Data Extraction'!A:G,6,FALSE)</f>
        <v>Security and Privacy of Electronic Health Records: Decentralized and Hierarchical Data Sharing using Smart Contracts</v>
      </c>
      <c r="E18" s="4" t="str">
        <f>_xlfn.XLOOKUP(A18,ArticlesDomains[Article ID],ArticlesDomains[High-level theme])</f>
        <v>Healthcare &amp; Medical Informatics</v>
      </c>
      <c r="F18" s="4" t="str">
        <f>_xlfn.XLOOKUP(A18,ArticlesSubDomains[Article ID],ArticlesSubDomains[High-level theme])</f>
        <v>Electronic Health Record Management</v>
      </c>
      <c r="G18" s="4" t="str">
        <f>_xlfn.XLOOKUP(A18,ArticlesPurposes[Article ID],ArticlesPurposes[High-level theme])</f>
        <v>Access Control, Data Privacy, Data Traceability, Healthcare Data Governance</v>
      </c>
      <c r="H18" s="4" t="str">
        <f>_xlfn.XLOOKUP(A18,ArticlesTechnologies[Article ID],ArticlesTechnologies[High-level theme])</f>
        <v>Cryptography, Blockchain, Smart Contracts</v>
      </c>
      <c r="I18" s="63" t="str">
        <f>_xlfn.XLOOKUP(A18,ArticlesDigitalObjects[Article ID],ArticlesDigitalObjects[High-level theme])</f>
        <v>Structured Records, Logs &amp; Audit Trails</v>
      </c>
      <c r="J18" s="4" t="str">
        <f>_xlfn.XLOOKUP(A18,ArticlesArchitecture[[#This Row],[Article ID]],ArticlesArchitecture[[#This Row],[Theme (final decision)]])</f>
        <v>Hybrid (user-centered and server-centered)</v>
      </c>
    </row>
    <row r="19" spans="1:10" ht="37.5">
      <c r="A19" s="1" t="s">
        <v>4434</v>
      </c>
      <c r="B19" s="3" t="str">
        <f>VLOOKUP(A19,'Data Extraction'!A:D,4,FALSE)</f>
        <v>P018</v>
      </c>
      <c r="C19" s="4" t="str">
        <f>VLOOKUP(A19,'Data Extraction'!A:D,2,FALSE)</f>
        <v>rayyan-172028771</v>
      </c>
      <c r="D19" s="4" t="str">
        <f>VLOOKUP(A19,'Data Extraction'!A:G,6,FALSE)</f>
        <v>Layer-based Privacy and Security Architecture for Cloud Data Sharing</v>
      </c>
      <c r="E19" s="4" t="str">
        <f>_xlfn.XLOOKUP(A19,ArticlesDomains[Article ID],ArticlesDomains[High-level theme])</f>
        <v>Cross-Domain Cybersecurity &amp; Computing</v>
      </c>
      <c r="F19" s="4" t="str">
        <f>_xlfn.XLOOKUP(A19,ArticlesSubDomains[Article ID],ArticlesSubDomains[High-level theme])</f>
        <v>Cloud computing</v>
      </c>
      <c r="G19" s="4" t="str">
        <f>_xlfn.XLOOKUP(A19,ArticlesPurposes[Article ID],ArticlesPurposes[High-level theme])</f>
        <v>Data Privacy, Data Traceability, Secure Data Sharing, Forensic Attribution &amp; Post-Incident Investigation</v>
      </c>
      <c r="H19" s="4" t="str">
        <f>_xlfn.XLOOKUP(A19,ArticlesTechnologies[Article ID],ArticlesTechnologies[High-level theme])</f>
        <v>Cryptography, Steganography &amp; Digital Watermarking</v>
      </c>
      <c r="I19" s="63" t="str">
        <f>_xlfn.XLOOKUP(A19,ArticlesDigitalObjects[Article ID],ArticlesDigitalObjects[High-level theme])</f>
        <v>Structured Records</v>
      </c>
      <c r="J19" s="4" t="str">
        <f>_xlfn.XLOOKUP(A19,ArticlesArchitecture[[#This Row],[Article ID]],ArticlesArchitecture[[#This Row],[Theme (final decision)]])</f>
        <v>Server-centered</v>
      </c>
    </row>
    <row r="20" spans="1:10" ht="50">
      <c r="A20" s="1" t="s">
        <v>4403</v>
      </c>
      <c r="B20" s="3" t="str">
        <f>VLOOKUP(A20,'Data Extraction'!A:D,4,FALSE)</f>
        <v>P019</v>
      </c>
      <c r="C20" s="4" t="str">
        <f>VLOOKUP(A20,'Data Extraction'!A:D,2,FALSE)</f>
        <v>rayyan-218688262</v>
      </c>
      <c r="D20" s="4" t="str">
        <f>VLOOKUP(A20,'Data Extraction'!A:G,6,FALSE)</f>
        <v>A Blockchain Framework for Patient-Centered Health Records and Exchange (HealthChain): Evaluation and Proof-of-Concept Study</v>
      </c>
      <c r="E20" s="4" t="str">
        <f>_xlfn.XLOOKUP(A20,ArticlesDomains[Article ID],ArticlesDomains[High-level theme])</f>
        <v>Healthcare &amp; Medical Informatics</v>
      </c>
      <c r="F20" s="4" t="str">
        <f>_xlfn.XLOOKUP(A20,ArticlesSubDomains[Article ID],ArticlesSubDomains[High-level theme])</f>
        <v>Electronic Health Record Management</v>
      </c>
      <c r="G20" s="4" t="str">
        <f>_xlfn.XLOOKUP(A20,ArticlesPurposes[Article ID],ArticlesPurposes[High-level theme])</f>
        <v>Healthcare Data Governance</v>
      </c>
      <c r="H20" s="4" t="str">
        <f>_xlfn.XLOOKUP(A20,ArticlesTechnologies[Article ID],ArticlesTechnologies[High-level theme])</f>
        <v>Cryptography, Blockchain, Smart Contracts, Interoperability &amp; Authorization Standards</v>
      </c>
      <c r="I20" s="63" t="str">
        <f>_xlfn.XLOOKUP(A20,ArticlesDigitalObjects[Article ID],ArticlesDigitalObjects[High-level theme])</f>
        <v>Structured Records</v>
      </c>
      <c r="J20" s="4" t="str">
        <f>_xlfn.XLOOKUP(A20,ArticlesArchitecture[[#This Row],[Article ID]],ArticlesArchitecture[[#This Row],[Theme (final decision)]])</f>
        <v>User-centered</v>
      </c>
    </row>
    <row r="21" spans="1:10" ht="37.5">
      <c r="A21" s="1" t="s">
        <v>4374</v>
      </c>
      <c r="B21" s="3" t="str">
        <f>VLOOKUP(A21,'Data Extraction'!A:D,4,FALSE)</f>
        <v>P020</v>
      </c>
      <c r="C21" s="4" t="str">
        <f>VLOOKUP(A21,'Data Extraction'!A:D,2,FALSE)</f>
        <v>rayyan-218688212</v>
      </c>
      <c r="D21" s="4" t="str">
        <f>VLOOKUP(A21,'Data Extraction'!A:G,6,FALSE)</f>
        <v>MedBloc: A Blockchain-based Secure EHR System for Sharing and Accessing Medical Data</v>
      </c>
      <c r="E21" s="4" t="str">
        <f>_xlfn.XLOOKUP(A21,ArticlesDomains[Article ID],ArticlesDomains[High-level theme])</f>
        <v>Healthcare &amp; Medical Informatics</v>
      </c>
      <c r="F21" s="4" t="str">
        <f>_xlfn.XLOOKUP(A21,ArticlesSubDomains[Article ID],ArticlesSubDomains[High-level theme])</f>
        <v>Public Health</v>
      </c>
      <c r="G21" s="4" t="str">
        <f>_xlfn.XLOOKUP(A21,ArticlesPurposes[Article ID],ArticlesPurposes[High-level theme])</f>
        <v>Data Auditing, Data Privacy, Healthcare Data Governance, Secure Data Sharing</v>
      </c>
      <c r="H21" s="4" t="str">
        <f>_xlfn.XLOOKUP(A21,ArticlesTechnologies[Article ID],ArticlesTechnologies[High-level theme])</f>
        <v>Cryptography, Blockchain, Smart Contracts</v>
      </c>
      <c r="I21" s="63" t="str">
        <f>_xlfn.XLOOKUP(A21,ArticlesDigitalObjects[Article ID],ArticlesDigitalObjects[High-level theme])</f>
        <v>Structured Records</v>
      </c>
      <c r="J21" s="4" t="str">
        <f>_xlfn.XLOOKUP(A21,ArticlesArchitecture[[#This Row],[Article ID]],ArticlesArchitecture[[#This Row],[Theme (final decision)]])</f>
        <v>Hybrid (user-centered and server-centered)</v>
      </c>
    </row>
    <row r="22" spans="1:10" ht="37.5">
      <c r="A22" s="1" t="s">
        <v>4342</v>
      </c>
      <c r="B22" s="3" t="str">
        <f>VLOOKUP(A22,'Data Extraction'!A:D,4,FALSE)</f>
        <v>P021</v>
      </c>
      <c r="C22" s="4" t="str">
        <f>VLOOKUP(A22,'Data Extraction'!A:D,2,FALSE)</f>
        <v>rayyan-218688425</v>
      </c>
      <c r="D22" s="4" t="str">
        <f>VLOOKUP(A22,'Data Extraction'!A:G,6,FALSE)</f>
        <v>MedChain: A Design of Blockchain-Based System for Medical Records Access and Permissions Management</v>
      </c>
      <c r="E22" s="4" t="str">
        <f>_xlfn.XLOOKUP(A22,ArticlesDomains[Article ID],ArticlesDomains[High-level theme])</f>
        <v>Healthcare &amp; Medical Informatics</v>
      </c>
      <c r="F22" s="4" t="str">
        <f>_xlfn.XLOOKUP(A22,ArticlesSubDomains[Article ID],ArticlesSubDomains[High-level theme])</f>
        <v>Electronic Health Record Management</v>
      </c>
      <c r="G22" s="4" t="str">
        <f>_xlfn.XLOOKUP(A22,ArticlesPurposes[Article ID],ArticlesPurposes[High-level theme])</f>
        <v>Access Control, Data Auditing, Healthcare Data Governance, Secure Data Sharing</v>
      </c>
      <c r="H22" s="4" t="str">
        <f>_xlfn.XLOOKUP(A22,ArticlesTechnologies[Article ID],ArticlesTechnologies[High-level theme])</f>
        <v>Cryptography, Blockchain, Smart Contracts</v>
      </c>
      <c r="I22" s="63" t="str">
        <f>_xlfn.XLOOKUP(A22,ArticlesDigitalObjects[Article ID],ArticlesDigitalObjects[High-level theme])</f>
        <v>Structured Records, Logs &amp; Audit Trails</v>
      </c>
      <c r="J22" s="4" t="str">
        <f>_xlfn.XLOOKUP(A22,ArticlesArchitecture[[#This Row],[Article ID]],ArticlesArchitecture[[#This Row],[Theme (final decision)]])</f>
        <v>Server-centered</v>
      </c>
    </row>
    <row r="23" spans="1:10" ht="37.5">
      <c r="A23" s="1" t="s">
        <v>4311</v>
      </c>
      <c r="B23" s="3" t="str">
        <f>VLOOKUP(A23,'Data Extraction'!A:D,4,FALSE)</f>
        <v>P022</v>
      </c>
      <c r="C23" s="4" t="str">
        <f>VLOOKUP(A23,'Data Extraction'!A:D,2,FALSE)</f>
        <v>rayyan-218688375</v>
      </c>
      <c r="D23" s="4" t="str">
        <f>VLOOKUP(A23,'Data Extraction'!A:G,6,FALSE)</f>
        <v>A Decentralized File Sharing Framework for Sensitive Data</v>
      </c>
      <c r="E23" s="4" t="str">
        <f>_xlfn.XLOOKUP(A23,ArticlesDomains[Article ID],ArticlesDomains[High-level theme])</f>
        <v>Legal, Compliance &amp; Digital Forensics, Financial Services &amp; Banking, Healthcare &amp; Medical Informatics</v>
      </c>
      <c r="F23" s="4" t="str">
        <f>_xlfn.XLOOKUP(A23,ArticlesSubDomains[Article ID],ArticlesSubDomains[High-level theme])</f>
        <v>Electronic Health Record Management</v>
      </c>
      <c r="G23" s="4" t="str">
        <f>_xlfn.XLOOKUP(A23,ArticlesPurposes[Article ID],ArticlesPurposes[High-level theme])</f>
        <v>Data Confidentiality, Digital Object Lifecycle Management, Data Privacy, Data Traceability, Secure Data Sharing</v>
      </c>
      <c r="H23" s="4" t="str">
        <f>_xlfn.XLOOKUP(A23,ArticlesTechnologies[Article ID],ArticlesTechnologies[High-level theme])</f>
        <v>Cryptography, Blockchain, Smart Contracts</v>
      </c>
      <c r="I23" s="63" t="str">
        <f>_xlfn.XLOOKUP(A23,ArticlesDigitalObjects[Article ID],ArticlesDigitalObjects[High-level theme])</f>
        <v>Documents, Data Files</v>
      </c>
      <c r="J23" s="4" t="str">
        <f>_xlfn.XLOOKUP(A23,ArticlesArchitecture[[#This Row],[Article ID]],ArticlesArchitecture[[#This Row],[Theme (final decision)]])</f>
        <v>User-centered</v>
      </c>
    </row>
    <row r="24" spans="1:10" ht="37.5">
      <c r="A24" s="1" t="s">
        <v>4276</v>
      </c>
      <c r="B24" s="3" t="str">
        <f>VLOOKUP(A24,'Data Extraction'!A:D,4,FALSE)</f>
        <v>P023</v>
      </c>
      <c r="C24" s="4" t="str">
        <f>VLOOKUP(A24,'Data Extraction'!A:D,2,FALSE)</f>
        <v>rayyan-218688318</v>
      </c>
      <c r="D24" s="4" t="str">
        <f>VLOOKUP(A24,'Data Extraction'!A:G,6,FALSE)</f>
        <v>Patients-controlled Secure and Privacy-preserving EHRs Sharing Scheme based on Consortium Blockchain</v>
      </c>
      <c r="E24" s="4" t="str">
        <f>_xlfn.XLOOKUP(A24,ArticlesDomains[Article ID],ArticlesDomains[High-level theme])</f>
        <v>Healthcare &amp; Medical Informatics</v>
      </c>
      <c r="F24" s="4" t="str">
        <f>_xlfn.XLOOKUP(A24,ArticlesSubDomains[Article ID],ArticlesSubDomains[High-level theme])</f>
        <v>Electronic Health Record Management</v>
      </c>
      <c r="G24" s="4" t="str">
        <f>_xlfn.XLOOKUP(A24,ArticlesPurposes[Article ID],ArticlesPurposes[High-level theme])</f>
        <v>Access Control, Data Privacy, Data Traceability, Healthcare Data Governance, Secure Data Sharing</v>
      </c>
      <c r="H24" s="4" t="str">
        <f>_xlfn.XLOOKUP(A24,ArticlesTechnologies[Article ID],ArticlesTechnologies[High-level theme])</f>
        <v>Cryptography, Blockchain, Smart Contracts</v>
      </c>
      <c r="I24" s="63" t="str">
        <f>_xlfn.XLOOKUP(A24,ArticlesDigitalObjects[Article ID],ArticlesDigitalObjects[High-level theme])</f>
        <v>Structured Records, Metadata</v>
      </c>
      <c r="J24" s="4" t="str">
        <f>_xlfn.XLOOKUP(A24,ArticlesArchitecture[[#This Row],[Article ID]],ArticlesArchitecture[[#This Row],[Theme (final decision)]])</f>
        <v>Hybrid (user-centered and server-centered)</v>
      </c>
    </row>
    <row r="25" spans="1:10" ht="37.5">
      <c r="A25" s="1" t="s">
        <v>4246</v>
      </c>
      <c r="B25" s="3" t="str">
        <f>VLOOKUP(A25,'Data Extraction'!A:D,4,FALSE)</f>
        <v>P024</v>
      </c>
      <c r="C25" s="4" t="str">
        <f>VLOOKUP(A25,'Data Extraction'!A:D,2,FALSE)</f>
        <v>rayyan-218688172</v>
      </c>
      <c r="D25" s="4" t="str">
        <f>VLOOKUP(A25,'Data Extraction'!A:G,6,FALSE)</f>
        <v>Decentralized Patient Centric e-Health Record Management System using Blockchain and IPFS</v>
      </c>
      <c r="E25" s="4" t="str">
        <f>_xlfn.XLOOKUP(A25,ArticlesDomains[Article ID],ArticlesDomains[High-level theme])</f>
        <v>Healthcare &amp; Medical Informatics</v>
      </c>
      <c r="F25" s="4" t="str">
        <f>_xlfn.XLOOKUP(A25,ArticlesSubDomains[Article ID],ArticlesSubDomains[High-level theme])</f>
        <v>Electronic Health Record Management</v>
      </c>
      <c r="G25" s="4" t="str">
        <f>_xlfn.XLOOKUP(A25,ArticlesPurposes[Article ID],ArticlesPurposes[High-level theme])</f>
        <v>Access Control, Data Auditing, Data Privacy, Healthcare Data Governance</v>
      </c>
      <c r="H25" s="4" t="str">
        <f>_xlfn.XLOOKUP(A25,ArticlesTechnologies[Article ID],ArticlesTechnologies[High-level theme])</f>
        <v>Cryptography, Blockchain, Smart Contracts, Distributed File System</v>
      </c>
      <c r="I25" s="63" t="str">
        <f>_xlfn.XLOOKUP(A25,ArticlesDigitalObjects[Article ID],ArticlesDigitalObjects[High-level theme])</f>
        <v>Structured Records</v>
      </c>
      <c r="J25" s="4" t="str">
        <f>_xlfn.XLOOKUP(A25,ArticlesArchitecture[[#This Row],[Article ID]],ArticlesArchitecture[[#This Row],[Theme (final decision)]])</f>
        <v>User-centered</v>
      </c>
    </row>
    <row r="26" spans="1:10" ht="37.5">
      <c r="A26" s="1" t="s">
        <v>4228</v>
      </c>
      <c r="B26" s="3" t="str">
        <f>VLOOKUP(A26,'Data Extraction'!A:D,4,FALSE)</f>
        <v>P025</v>
      </c>
      <c r="C26" s="4" t="str">
        <f>VLOOKUP(A26,'Data Extraction'!A:D,2,FALSE)</f>
        <v>rayyan-218688137</v>
      </c>
      <c r="D26" s="4" t="str">
        <f>VLOOKUP(A26,'Data Extraction'!A:G,6,FALSE)</f>
        <v>PrivySharing: A blockchain-based framework for privacy-preserving and secure data sharing in smart cities</v>
      </c>
      <c r="E26" s="4" t="str">
        <f>_xlfn.XLOOKUP(A26,ArticlesDomains[Article ID],ArticlesDomains[High-level theme])</f>
        <v>Government &amp; Public Sector</v>
      </c>
      <c r="F26" s="4">
        <f>_xlfn.XLOOKUP(A26,ArticlesSubDomains[Article ID],ArticlesSubDomains[High-level theme])</f>
        <v>0</v>
      </c>
      <c r="G26" s="4" t="str">
        <f>_xlfn.XLOOKUP(A26,ArticlesPurposes[Article ID],ArticlesPurposes[High-level theme])</f>
        <v>Data Privacy, Data Traceability, Secure Data Sharing</v>
      </c>
      <c r="H26" s="4" t="str">
        <f>_xlfn.XLOOKUP(A26,ArticlesTechnologies[Article ID],ArticlesTechnologies[High-level theme])</f>
        <v>Cryptography, Blockchain, Interoperability &amp; Authorization Standards</v>
      </c>
      <c r="I26" s="63" t="str">
        <f>_xlfn.XLOOKUP(A26,ArticlesDigitalObjects[Article ID],ArticlesDigitalObjects[High-level theme])</f>
        <v>Structured Records</v>
      </c>
      <c r="J26" s="4" t="str">
        <f>_xlfn.XLOOKUP(A26,ArticlesArchitecture[[#This Row],[Article ID]],ArticlesArchitecture[[#This Row],[Theme (final decision)]])</f>
        <v>Server-centered</v>
      </c>
    </row>
    <row r="27" spans="1:10" ht="37.5">
      <c r="A27" s="1" t="s">
        <v>4199</v>
      </c>
      <c r="B27" s="3" t="str">
        <f>VLOOKUP(A27,'Data Extraction'!A:D,4,FALSE)</f>
        <v>P026</v>
      </c>
      <c r="C27" s="4" t="str">
        <f>VLOOKUP(A27,'Data Extraction'!A:D,2,FALSE)</f>
        <v>rayyan-218688174</v>
      </c>
      <c r="D27" s="4" t="str">
        <f>VLOOKUP(A27,'Data Extraction'!A:G,6,FALSE)</f>
        <v>HealthChain: A Secure Scalable Health Care Data Management System Using Blockchain</v>
      </c>
      <c r="E27" s="4" t="str">
        <f>_xlfn.XLOOKUP(A27,ArticlesDomains[Article ID],ArticlesDomains[High-level theme])</f>
        <v>Healthcare &amp; Medical Informatics</v>
      </c>
      <c r="F27" s="4" t="str">
        <f>_xlfn.XLOOKUP(A27,ArticlesSubDomains[Article ID],ArticlesSubDomains[High-level theme])</f>
        <v>Electronic Health Record Management</v>
      </c>
      <c r="G27" s="4" t="str">
        <f>_xlfn.XLOOKUP(A27,ArticlesPurposes[Article ID],ArticlesPurposes[High-level theme])</f>
        <v>Access Control, Data Privacy, Healthcare Data Governance, Cybersecurity Risk Mitigation, Secure Data Retention</v>
      </c>
      <c r="H27" s="4" t="str">
        <f>_xlfn.XLOOKUP(A27,ArticlesTechnologies[Article ID],ArticlesTechnologies[High-level theme])</f>
        <v>Cryptography, Blockchain, Smart Contracts, Distributed File System</v>
      </c>
      <c r="I27" s="63" t="str">
        <f>_xlfn.XLOOKUP(A27,ArticlesDigitalObjects[Article ID],ArticlesDigitalObjects[High-level theme])</f>
        <v>Data Files, Structured Records</v>
      </c>
      <c r="J27" s="4" t="str">
        <f>_xlfn.XLOOKUP(A27,ArticlesArchitecture[[#This Row],[Article ID]],ArticlesArchitecture[[#This Row],[Theme (final decision)]])</f>
        <v>User-centered</v>
      </c>
    </row>
    <row r="28" spans="1:10" ht="37.5">
      <c r="A28" s="1" t="s">
        <v>4166</v>
      </c>
      <c r="B28" s="3" t="str">
        <f>VLOOKUP(A28,'Data Extraction'!A:D,4,FALSE)</f>
        <v>P027</v>
      </c>
      <c r="C28" s="4" t="str">
        <f>VLOOKUP(A28,'Data Extraction'!A:D,2,FALSE)</f>
        <v>rayyan-172028643</v>
      </c>
      <c r="D28" s="4" t="str">
        <f>VLOOKUP(A28,'Data Extraction'!A:G,6,FALSE)</f>
        <v>Security through block vault in a blockchain enabled federated cloud framework</v>
      </c>
      <c r="E28" s="4" t="str">
        <f>_xlfn.XLOOKUP(A28,ArticlesDomains[Article ID],ArticlesDomains[High-level theme])</f>
        <v>Cross-Domain Cybersecurity &amp; Computing</v>
      </c>
      <c r="F28" s="4" t="str">
        <f>_xlfn.XLOOKUP(A28,ArticlesSubDomains[Article ID],ArticlesSubDomains[High-level theme])</f>
        <v>Cloud computing</v>
      </c>
      <c r="G28" s="4" t="str">
        <f>_xlfn.XLOOKUP(A28,ArticlesPurposes[Article ID],ArticlesPurposes[High-level theme])</f>
        <v>Access Control, Data Privacy, Secure Data Retention</v>
      </c>
      <c r="H28" s="4" t="str">
        <f>_xlfn.XLOOKUP(A28,ArticlesTechnologies[Article ID],ArticlesTechnologies[High-level theme])</f>
        <v>Cryptography, Blockchain, Smart Contracts, Knowledge Representation &amp; Analytics</v>
      </c>
      <c r="I28" s="63" t="str">
        <f>_xlfn.XLOOKUP(A28,ArticlesDigitalObjects[Article ID],ArticlesDigitalObjects[High-level theme])</f>
        <v>Data Files</v>
      </c>
      <c r="J28" s="4" t="str">
        <f>_xlfn.XLOOKUP(A28,ArticlesArchitecture[[#This Row],[Article ID]],ArticlesArchitecture[[#This Row],[Theme (final decision)]])</f>
        <v>Server-centered</v>
      </c>
    </row>
    <row r="29" spans="1:10" ht="37.5">
      <c r="A29" s="1" t="s">
        <v>4137</v>
      </c>
      <c r="B29" s="3" t="str">
        <f>VLOOKUP(A29,'Data Extraction'!A:D,4,FALSE)</f>
        <v>P028</v>
      </c>
      <c r="C29" s="4" t="str">
        <f>VLOOKUP(A29,'Data Extraction'!A:D,2,FALSE)</f>
        <v>rayyan-218688112</v>
      </c>
      <c r="D29" s="4" t="str">
        <f>VLOOKUP(A29,'Data Extraction'!A:G,6,FALSE)</f>
        <v>Blockchain-based Interoperable Healthcare Using Zero-knowledge Proofs and Proxy Re-Encryption</v>
      </c>
      <c r="E29" s="4" t="str">
        <f>_xlfn.XLOOKUP(A29,ArticlesDomains[Article ID],ArticlesDomains[High-level theme])</f>
        <v>Healthcare &amp; Medical Informatics</v>
      </c>
      <c r="F29" s="4" t="str">
        <f>_xlfn.XLOOKUP(A29,ArticlesSubDomains[Article ID],ArticlesSubDomains[High-level theme])</f>
        <v>Public Health</v>
      </c>
      <c r="G29" s="4" t="str">
        <f>_xlfn.XLOOKUP(A29,ArticlesPurposes[Article ID],ArticlesPurposes[High-level theme])</f>
        <v>Access Control, Data Auditing, Data Privacy, Healthcare Data Governance, Secure Data Sharing</v>
      </c>
      <c r="H29" s="4" t="str">
        <f>_xlfn.XLOOKUP(A29,ArticlesTechnologies[Article ID],ArticlesTechnologies[High-level theme])</f>
        <v>Cryptography, Blockchain, Smart Contracts, Distributed File System</v>
      </c>
      <c r="I29" s="63" t="str">
        <f>_xlfn.XLOOKUP(A29,ArticlesDigitalObjects[Article ID],ArticlesDigitalObjects[High-level theme])</f>
        <v>Data Files, Structured Records</v>
      </c>
      <c r="J29" s="4" t="str">
        <f>_xlfn.XLOOKUP(A29,ArticlesArchitecture[[#This Row],[Article ID]],ArticlesArchitecture[[#This Row],[Theme (final decision)]])</f>
        <v>Hybrid (user-centered and server-centered)</v>
      </c>
    </row>
    <row r="30" spans="1:10" ht="37.5">
      <c r="A30" s="1" t="s">
        <v>4103</v>
      </c>
      <c r="B30" s="3" t="str">
        <f>VLOOKUP(A30,'Data Extraction'!A:D,4,FALSE)</f>
        <v>P029</v>
      </c>
      <c r="C30" s="4" t="str">
        <f>VLOOKUP(A30,'Data Extraction'!A:D,2,FALSE)</f>
        <v>rayyan-172028743</v>
      </c>
      <c r="D30" s="4" t="str">
        <f>VLOOKUP(A30,'Data Extraction'!A:G,6,FALSE)</f>
        <v>Secure and Traceable Medical Image Sharing Using Enigma in Cloud</v>
      </c>
      <c r="E30" s="4" t="str">
        <f>_xlfn.XLOOKUP(A30,ArticlesDomains[Article ID],ArticlesDomains[High-level theme])</f>
        <v>Healthcare &amp; Medical Informatics</v>
      </c>
      <c r="F30" s="4" t="str">
        <f>_xlfn.XLOOKUP(A30,ArticlesSubDomains[Article ID],ArticlesSubDomains[High-level theme])</f>
        <v>Electronic Health Record Interoperability</v>
      </c>
      <c r="G30" s="4" t="str">
        <f>_xlfn.XLOOKUP(A30,ArticlesPurposes[Article ID],ArticlesPurposes[High-level theme])</f>
        <v>Access Control, Data Privacy, Data Traceability, Healthcare Data Governance, Secure Data Sharing</v>
      </c>
      <c r="H30" s="4" t="str">
        <f>_xlfn.XLOOKUP(A30,ArticlesTechnologies[Article ID],ArticlesTechnologies[High-level theme])</f>
        <v>Cryptography, Blockchain, Smart Contracts, Distributed File System</v>
      </c>
      <c r="I30" s="63" t="str">
        <f>_xlfn.XLOOKUP(A30,ArticlesDigitalObjects[Article ID],ArticlesDigitalObjects[High-level theme])</f>
        <v>Structured Records, Logs &amp; Audit Trails</v>
      </c>
      <c r="J30" s="4" t="str">
        <f>_xlfn.XLOOKUP(A30,ArticlesArchitecture[[#This Row],[Article ID]],ArticlesArchitecture[[#This Row],[Theme (final decision)]])</f>
        <v>Server-centered</v>
      </c>
    </row>
    <row r="31" spans="1:10" ht="37.5">
      <c r="A31" s="1" t="s">
        <v>4071</v>
      </c>
      <c r="B31" s="3" t="str">
        <f>VLOOKUP(A31,'Data Extraction'!A:D,4,FALSE)</f>
        <v>P030</v>
      </c>
      <c r="C31" s="4" t="str">
        <f>VLOOKUP(A31,'Data Extraction'!A:D,2,FALSE)</f>
        <v>rayyan-172028646</v>
      </c>
      <c r="D31" s="4" t="str">
        <f>VLOOKUP(A31,'Data Extraction'!A:G,6,FALSE)</f>
        <v>Inter-Planetary File System Enabled Blockchain Solution For Securing Healthcare Records</v>
      </c>
      <c r="E31" s="4" t="str">
        <f>_xlfn.XLOOKUP(A31,ArticlesDomains[Article ID],ArticlesDomains[High-level theme])</f>
        <v>Healthcare &amp; Medical Informatics</v>
      </c>
      <c r="F31" s="4" t="str">
        <f>_xlfn.XLOOKUP(A31,ArticlesSubDomains[Article ID],ArticlesSubDomains[High-level theme])</f>
        <v>Electronic Health Record Interoperability</v>
      </c>
      <c r="G31" s="4" t="str">
        <f>_xlfn.XLOOKUP(A31,ArticlesPurposes[Article ID],ArticlesPurposes[High-level theme])</f>
        <v>Access Control, Data Privacy, Data Traceability, Healthcare Data Governance, Secure Data Sharing</v>
      </c>
      <c r="H31" s="4" t="str">
        <f>_xlfn.XLOOKUP(A31,ArticlesTechnologies[Article ID],ArticlesTechnologies[High-level theme])</f>
        <v>Cryptography, Blockchain, Smart Contracts, Distributed File System</v>
      </c>
      <c r="I31" s="63" t="str">
        <f>_xlfn.XLOOKUP(A31,ArticlesDigitalObjects[Article ID],ArticlesDigitalObjects[High-level theme])</f>
        <v>Documents, Data Files, Structured Records</v>
      </c>
      <c r="J31" s="4" t="str">
        <f>_xlfn.XLOOKUP(A31,ArticlesArchitecture[[#This Row],[Article ID]],ArticlesArchitecture[[#This Row],[Theme (final decision)]])</f>
        <v>User-centered</v>
      </c>
    </row>
    <row r="32" spans="1:10" ht="37.5">
      <c r="A32" s="1" t="s">
        <v>4036</v>
      </c>
      <c r="B32" s="3" t="str">
        <f>VLOOKUP(A32,'Data Extraction'!A:D,4,FALSE)</f>
        <v>P031</v>
      </c>
      <c r="C32" s="4" t="str">
        <f>VLOOKUP(A32,'Data Extraction'!A:D,2,FALSE)</f>
        <v>rayyan-218688059</v>
      </c>
      <c r="D32" s="4" t="str">
        <f>VLOOKUP(A32,'Data Extraction'!A:G,6,FALSE)</f>
        <v>Attribute-based Access Control of Data Sharing Based on Hyperledger Blockchain</v>
      </c>
      <c r="E32" s="4" t="str">
        <f>_xlfn.XLOOKUP(A32,ArticlesDomains[Article ID],ArticlesDomains[High-level theme])</f>
        <v>Cross-Domain Cybersecurity &amp; Computing</v>
      </c>
      <c r="F32" s="4" t="str">
        <f>_xlfn.XLOOKUP(A32,ArticlesSubDomains[Article ID],ArticlesSubDomains[High-level theme])</f>
        <v>Data sharing</v>
      </c>
      <c r="G32" s="4" t="str">
        <f>_xlfn.XLOOKUP(A32,ArticlesPurposes[Article ID],ArticlesPurposes[High-level theme])</f>
        <v>Access Control, Cybersecurity Risk Mitigation, Secure Data Sharing</v>
      </c>
      <c r="H32" s="4" t="str">
        <f>_xlfn.XLOOKUP(A32,ArticlesTechnologies[Article ID],ArticlesTechnologies[High-level theme])</f>
        <v>Cryptography, Blockchain, Smart Contracts</v>
      </c>
      <c r="I32" s="63" t="str">
        <f>_xlfn.XLOOKUP(A32,ArticlesDigitalObjects[Article ID],ArticlesDigitalObjects[High-level theme])</f>
        <v>Documents, Logs &amp; Audit Trails</v>
      </c>
      <c r="J32" s="4" t="str">
        <f>_xlfn.XLOOKUP(A32,ArticlesArchitecture[[#This Row],[Article ID]],ArticlesArchitecture[[#This Row],[Theme (final decision)]])</f>
        <v>Server-centered</v>
      </c>
    </row>
    <row r="33" spans="1:10" ht="37.5">
      <c r="A33" s="1" t="s">
        <v>4007</v>
      </c>
      <c r="B33" s="3" t="str">
        <f>VLOOKUP(A33,'Data Extraction'!A:D,4,FALSE)</f>
        <v>P032</v>
      </c>
      <c r="C33" s="4" t="str">
        <f>VLOOKUP(A33,'Data Extraction'!A:D,2,FALSE)</f>
        <v>rayyan-218688039</v>
      </c>
      <c r="D33" s="4" t="str">
        <f>VLOOKUP(A33,'Data Extraction'!A:G,6,FALSE)</f>
        <v>A Patient-Centric Health Information Exchange Framework Using Blockchain Technology</v>
      </c>
      <c r="E33" s="4" t="str">
        <f>_xlfn.XLOOKUP(A33,ArticlesDomains[Article ID],ArticlesDomains[High-level theme])</f>
        <v>Healthcare &amp; Medical Informatics</v>
      </c>
      <c r="F33" s="4" t="str">
        <f>_xlfn.XLOOKUP(A33,ArticlesSubDomains[Article ID],ArticlesSubDomains[High-level theme])</f>
        <v>Electronic Health Record Interoperability</v>
      </c>
      <c r="G33" s="4" t="str">
        <f>_xlfn.XLOOKUP(A33,ArticlesPurposes[Article ID],ArticlesPurposes[High-level theme])</f>
        <v>Access Control, Data Auditing, Data Privacy, Healthcare Data Governance, Secure Data Sharing</v>
      </c>
      <c r="H33" s="4" t="str">
        <f>_xlfn.XLOOKUP(A33,ArticlesTechnologies[Article ID],ArticlesTechnologies[High-level theme])</f>
        <v>Cryptography, Blockchain, Smart Contracts</v>
      </c>
      <c r="I33" s="63" t="str">
        <f>_xlfn.XLOOKUP(A33,ArticlesDigitalObjects[Article ID],ArticlesDigitalObjects[High-level theme])</f>
        <v>Structured Records, Metadata</v>
      </c>
      <c r="J33" s="4" t="str">
        <f>_xlfn.XLOOKUP(A33,ArticlesArchitecture[[#This Row],[Article ID]],ArticlesArchitecture[[#This Row],[Theme (final decision)]])</f>
        <v>Hybrid (user-centered and server-centered)</v>
      </c>
    </row>
    <row r="34" spans="1:10" ht="50">
      <c r="A34" s="1" t="s">
        <v>3977</v>
      </c>
      <c r="B34" s="3" t="str">
        <f>VLOOKUP(A34,'Data Extraction'!A:D,4,FALSE)</f>
        <v>P033</v>
      </c>
      <c r="C34" s="4" t="str">
        <f>VLOOKUP(A34,'Data Extraction'!A:D,2,FALSE)</f>
        <v>rayyan-218688143</v>
      </c>
      <c r="D34" s="4" t="str">
        <f>VLOOKUP(A34,'Data Extraction'!A:G,6,FALSE)</f>
        <v>A Hierarchical Multi Blockchain for Fine Grained Access to Medical Data</v>
      </c>
      <c r="E34" s="4" t="str">
        <f>_xlfn.XLOOKUP(A34,ArticlesDomains[Article ID],ArticlesDomains[High-level theme])</f>
        <v>Healthcare &amp; Medical Informatics</v>
      </c>
      <c r="F34" s="4" t="str">
        <f>_xlfn.XLOOKUP(A34,ArticlesSubDomains[Article ID],ArticlesSubDomains[High-level theme])</f>
        <v>Electronic Health Record Interoperability</v>
      </c>
      <c r="G34" s="4" t="str">
        <f>_xlfn.XLOOKUP(A34,ArticlesPurposes[Article ID],ArticlesPurposes[High-level theme])</f>
        <v>Access Control, Data Auditing, Data Privacy, Healthcare Data Governance, Secure Data Sharing, Forensic Attribution &amp; Post-Incident Investigation</v>
      </c>
      <c r="H34" s="4" t="str">
        <f>_xlfn.XLOOKUP(A34,ArticlesTechnologies[Article ID],ArticlesTechnologies[High-level theme])</f>
        <v>Cryptography, Blockchain, Smart Contracts, Containerization &amp; Orchestration</v>
      </c>
      <c r="I34" s="63" t="str">
        <f>_xlfn.XLOOKUP(A34,ArticlesDigitalObjects[Article ID],ArticlesDigitalObjects[High-level theme])</f>
        <v>Logs &amp; Audit Trails</v>
      </c>
      <c r="J34" s="4" t="str">
        <f>_xlfn.XLOOKUP(A34,ArticlesArchitecture[[#This Row],[Article ID]],ArticlesArchitecture[[#This Row],[Theme (final decision)]])</f>
        <v>Server-centered</v>
      </c>
    </row>
    <row r="35" spans="1:10" ht="50">
      <c r="A35" s="1" t="s">
        <v>3947</v>
      </c>
      <c r="B35" s="3" t="str">
        <f>VLOOKUP(A35,'Data Extraction'!A:D,4,FALSE)</f>
        <v>P034</v>
      </c>
      <c r="C35" s="4" t="str">
        <f>VLOOKUP(A35,'Data Extraction'!A:D,2,FALSE)</f>
        <v>rayyan-218687992</v>
      </c>
      <c r="D35" s="4" t="str">
        <f>VLOOKUP(A35,'Data Extraction'!A:G,6,FALSE)</f>
        <v>ACTION-EHR: Patient-Centric Blockchain-Based Electronic Health Record Data Management for Cancer Care</v>
      </c>
      <c r="E35" s="4" t="str">
        <f>_xlfn.XLOOKUP(A35,ArticlesDomains[Article ID],ArticlesDomains[High-level theme])</f>
        <v>Healthcare &amp; Medical Informatics</v>
      </c>
      <c r="F35" s="4" t="str">
        <f>_xlfn.XLOOKUP(A35,ArticlesSubDomains[Article ID],ArticlesSubDomains[High-level theme])</f>
        <v>Specialized Disease Data</v>
      </c>
      <c r="G35" s="4" t="str">
        <f>_xlfn.XLOOKUP(A35,ArticlesPurposes[Article ID],ArticlesPurposes[High-level theme])</f>
        <v>Access Control, Data Auditing, Cybersecurity Risk Mitigation, Data Traceability, Healthcare Data Governance, Secure Data Sharing</v>
      </c>
      <c r="H35" s="4" t="str">
        <f>_xlfn.XLOOKUP(A35,ArticlesTechnologies[Article ID],ArticlesTechnologies[High-level theme])</f>
        <v>Cryptography, Blockchain, Smart Contracts</v>
      </c>
      <c r="I35" s="63" t="str">
        <f>_xlfn.XLOOKUP(A35,ArticlesDigitalObjects[Article ID],ArticlesDigitalObjects[High-level theme])</f>
        <v>Structured Records, Metadata</v>
      </c>
      <c r="J35" s="4" t="str">
        <f>_xlfn.XLOOKUP(A35,ArticlesArchitecture[[#This Row],[Article ID]],ArticlesArchitecture[[#This Row],[Theme (final decision)]])</f>
        <v>Hybrid (user-centered and server-centered)</v>
      </c>
    </row>
    <row r="36" spans="1:10" ht="25">
      <c r="A36" s="1" t="s">
        <v>3920</v>
      </c>
      <c r="B36" s="3" t="str">
        <f>VLOOKUP(A36,'Data Extraction'!A:D,4,FALSE)</f>
        <v>P035</v>
      </c>
      <c r="C36" s="4" t="str">
        <f>VLOOKUP(A36,'Data Extraction'!A:D,2,FALSE)</f>
        <v>rayyan-218688149</v>
      </c>
      <c r="D36" s="4" t="str">
        <f>VLOOKUP(A36,'Data Extraction'!A:G,6,FALSE)</f>
        <v>Blockchain for Giving Patients Control Over Their Medical Records</v>
      </c>
      <c r="E36" s="4" t="str">
        <f>_xlfn.XLOOKUP(A36,ArticlesDomains[Article ID],ArticlesDomains[High-level theme])</f>
        <v>Healthcare &amp; Medical Informatics</v>
      </c>
      <c r="F36" s="4" t="str">
        <f>_xlfn.XLOOKUP(A36,ArticlesSubDomains[Article ID],ArticlesSubDomains[High-level theme])</f>
        <v>Electronic Health Record Management</v>
      </c>
      <c r="G36" s="4" t="str">
        <f>_xlfn.XLOOKUP(A36,ArticlesPurposes[Article ID],ArticlesPurposes[High-level theme])</f>
        <v>Healthcare Data Governance, Cybersecurity Risk Mitigation</v>
      </c>
      <c r="H36" s="4" t="str">
        <f>_xlfn.XLOOKUP(A36,ArticlesTechnologies[Article ID],ArticlesTechnologies[High-level theme])</f>
        <v>Cryptography, Blockchain, Smart Contracts, Distributed File System</v>
      </c>
      <c r="I36" s="63" t="str">
        <f>_xlfn.XLOOKUP(A36,ArticlesDigitalObjects[Article ID],ArticlesDigitalObjects[High-level theme])</f>
        <v>Documents, Structured Records</v>
      </c>
      <c r="J36" s="4" t="str">
        <f>_xlfn.XLOOKUP(A36,ArticlesArchitecture[[#This Row],[Article ID]],ArticlesArchitecture[[#This Row],[Theme (final decision)]])</f>
        <v>User-centered</v>
      </c>
    </row>
    <row r="37" spans="1:10" ht="37.5">
      <c r="A37" s="1" t="s">
        <v>3887</v>
      </c>
      <c r="B37" s="3" t="str">
        <f>VLOOKUP(A37,'Data Extraction'!A:D,4,FALSE)</f>
        <v>P036</v>
      </c>
      <c r="C37" s="4" t="str">
        <f>VLOOKUP(A37,'Data Extraction'!A:D,2,FALSE)</f>
        <v>rayyan-218688162</v>
      </c>
      <c r="D37" s="4" t="str">
        <f>VLOOKUP(A37,'Data Extraction'!A:G,6,FALSE)</f>
        <v>Fully Decentralized Multi-Party Consent Management for Secure Sharing of Patient Health Records</v>
      </c>
      <c r="E37" s="4" t="str">
        <f>_xlfn.XLOOKUP(A37,ArticlesDomains[Article ID],ArticlesDomains[High-level theme])</f>
        <v>Healthcare &amp; Medical Informatics</v>
      </c>
      <c r="F37" s="4" t="str">
        <f>_xlfn.XLOOKUP(A37,ArticlesSubDomains[Article ID],ArticlesSubDomains[High-level theme])</f>
        <v>Electronic Health Record Management</v>
      </c>
      <c r="G37" s="4" t="str">
        <f>_xlfn.XLOOKUP(A37,ArticlesPurposes[Article ID],ArticlesPurposes[High-level theme])</f>
        <v>Access Control, Digital Object Lifecycle Management, Data Traceability, Secure Data Sharing</v>
      </c>
      <c r="H37" s="4" t="str">
        <f>_xlfn.XLOOKUP(A37,ArticlesTechnologies[Article ID],ArticlesTechnologies[High-level theme])</f>
        <v>Cryptography, Blockchain, Smart Contracts, Distributed File System</v>
      </c>
      <c r="I37" s="63" t="str">
        <f>_xlfn.XLOOKUP(A37,ArticlesDigitalObjects[Article ID],ArticlesDigitalObjects[High-level theme])</f>
        <v>Data Files, Structured Records</v>
      </c>
      <c r="J37" s="4" t="str">
        <f>_xlfn.XLOOKUP(A37,ArticlesArchitecture[[#This Row],[Article ID]],ArticlesArchitecture[[#This Row],[Theme (final decision)]])</f>
        <v>User-centered</v>
      </c>
    </row>
    <row r="38" spans="1:10" ht="37.5">
      <c r="A38" s="1" t="s">
        <v>3869</v>
      </c>
      <c r="B38" s="3" t="str">
        <f>VLOOKUP(A38,'Data Extraction'!A:D,4,FALSE)</f>
        <v>P037</v>
      </c>
      <c r="C38" s="4" t="str">
        <f>VLOOKUP(A38,'Data Extraction'!A:D,2,FALSE)</f>
        <v>rayyan-218685725</v>
      </c>
      <c r="D38" s="4" t="str">
        <f>VLOOKUP(A38,'Data Extraction'!A:G,6,FALSE)</f>
        <v>IntentKeeper: Intent-oriented Data Usage Control for Federated Data Analytics</v>
      </c>
      <c r="E38" s="4" t="str">
        <f>_xlfn.XLOOKUP(A38,ArticlesDomains[Article ID],ArticlesDomains[High-level theme])</f>
        <v>Automotive &amp; Intelligent Transportation, Industry &amp; Supply Chain</v>
      </c>
      <c r="F38" s="4">
        <f>_xlfn.XLOOKUP(A38,ArticlesSubDomains[Article ID],ArticlesSubDomains[High-level theme])</f>
        <v>0</v>
      </c>
      <c r="G38" s="4" t="str">
        <f>_xlfn.XLOOKUP(A38,ArticlesPurposes[Article ID],ArticlesPurposes[High-level theme])</f>
        <v>Data Auditing, Data Privacy, Data Traceability</v>
      </c>
      <c r="H38" s="4" t="str">
        <f>_xlfn.XLOOKUP(A38,ArticlesTechnologies[Article ID],ArticlesTechnologies[High-level theme])</f>
        <v>Blockchain, Containerization &amp; Orchestration</v>
      </c>
      <c r="I38" s="63" t="str">
        <f>_xlfn.XLOOKUP(A38,ArticlesDigitalObjects[Article ID],ArticlesDigitalObjects[High-level theme])</f>
        <v>IoT Data Streams</v>
      </c>
      <c r="J38" s="4" t="str">
        <f>_xlfn.XLOOKUP(A38,ArticlesArchitecture[[#This Row],[Article ID]],ArticlesArchitecture[[#This Row],[Theme (final decision)]])</f>
        <v>Hybrid (user-centered and server-centered)</v>
      </c>
    </row>
    <row r="39" spans="1:10" ht="50">
      <c r="A39" s="1" t="s">
        <v>3837</v>
      </c>
      <c r="B39" s="3" t="str">
        <f>VLOOKUP(A39,'Data Extraction'!A:D,4,FALSE)</f>
        <v>P038</v>
      </c>
      <c r="C39" s="4" t="str">
        <f>VLOOKUP(A39,'Data Extraction'!A:D,2,FALSE)</f>
        <v>rayyan-172028579</v>
      </c>
      <c r="D39" s="4" t="str">
        <f>VLOOKUP(A39,'Data Extraction'!A:G,6,FALSE)</f>
        <v>Semi-Centralized Blockchain Based Distributed System for Secure and Private Sharing of Electronic Health Records</v>
      </c>
      <c r="E39" s="4" t="str">
        <f>_xlfn.XLOOKUP(A39,ArticlesDomains[Article ID],ArticlesDomains[High-level theme])</f>
        <v>Healthcare &amp; Medical Informatics</v>
      </c>
      <c r="F39" s="4" t="str">
        <f>_xlfn.XLOOKUP(A39,ArticlesSubDomains[Article ID],ArticlesSubDomains[High-level theme])</f>
        <v>Electronic Health Record Management</v>
      </c>
      <c r="G39" s="4" t="str">
        <f>_xlfn.XLOOKUP(A39,ArticlesPurposes[Article ID],ArticlesPurposes[High-level theme])</f>
        <v>Access Control, Data Privacy, Data Traceability, Healthcare Data Governance, Secure Data Sharing</v>
      </c>
      <c r="H39" s="4" t="str">
        <f>_xlfn.XLOOKUP(A39,ArticlesTechnologies[Article ID],ArticlesTechnologies[High-level theme])</f>
        <v>Cryptography, Blockchain</v>
      </c>
      <c r="I39" s="63" t="str">
        <f>_xlfn.XLOOKUP(A39,ArticlesDigitalObjects[Article ID],ArticlesDigitalObjects[High-level theme])</f>
        <v>Structured Records</v>
      </c>
      <c r="J39" s="4" t="str">
        <f>_xlfn.XLOOKUP(A39,ArticlesArchitecture[[#This Row],[Article ID]],ArticlesArchitecture[[#This Row],[Theme (final decision)]])</f>
        <v>Hybrid (user-centered and server-centered)</v>
      </c>
    </row>
    <row r="40" spans="1:10" ht="37.5">
      <c r="A40" s="1" t="s">
        <v>3806</v>
      </c>
      <c r="B40" s="3" t="str">
        <f>VLOOKUP(A40,'Data Extraction'!A:D,4,FALSE)</f>
        <v>P039</v>
      </c>
      <c r="C40" s="4" t="str">
        <f>VLOOKUP(A40,'Data Extraction'!A:D,2,FALSE)</f>
        <v>rayyan-218687604</v>
      </c>
      <c r="D40" s="4" t="str">
        <f>VLOOKUP(A40,'Data Extraction'!A:G,6,FALSE)</f>
        <v>SPDS: A Secure and Auditable Private Data Sharing Scheme for Smart Grid Based on Blockchain</v>
      </c>
      <c r="E40" s="4" t="str">
        <f>_xlfn.XLOOKUP(A40,ArticlesDomains[Article ID],ArticlesDomains[High-level theme])</f>
        <v>Energy &amp; Smart Grid</v>
      </c>
      <c r="F40" s="4">
        <f>_xlfn.XLOOKUP(A40,ArticlesSubDomains[Article ID],ArticlesSubDomains[High-level theme])</f>
        <v>0</v>
      </c>
      <c r="G40" s="4" t="str">
        <f>_xlfn.XLOOKUP(A40,ArticlesPurposes[Article ID],ArticlesPurposes[High-level theme])</f>
        <v>Access Control, Data Auditing, Data Privacy, Data Traceability, Secure Data Sharing</v>
      </c>
      <c r="H40" s="4" t="str">
        <f>_xlfn.XLOOKUP(A40,ArticlesTechnologies[Article ID],ArticlesTechnologies[High-level theme])</f>
        <v>Cryptography, Blockchain, Smart Contracts</v>
      </c>
      <c r="I40" s="63" t="str">
        <f>_xlfn.XLOOKUP(A40,ArticlesDigitalObjects[Article ID],ArticlesDigitalObjects[High-level theme])</f>
        <v>IoT Data Streams</v>
      </c>
      <c r="J40" s="4" t="str">
        <f>_xlfn.XLOOKUP(A40,ArticlesArchitecture[[#This Row],[Article ID]],ArticlesArchitecture[[#This Row],[Theme (final decision)]])</f>
        <v>Server-centered</v>
      </c>
    </row>
    <row r="41" spans="1:10" ht="50">
      <c r="A41" s="1" t="s">
        <v>3774</v>
      </c>
      <c r="B41" s="3" t="str">
        <f>VLOOKUP(A41,'Data Extraction'!A:D,4,FALSE)</f>
        <v>P040</v>
      </c>
      <c r="C41" s="4" t="str">
        <f>VLOOKUP(A41,'Data Extraction'!A:D,2,FALSE)</f>
        <v>rayyan-218688176</v>
      </c>
      <c r="D41" s="4" t="str">
        <f>VLOOKUP(A41,'Data Extraction'!A:G,6,FALSE)</f>
        <v>Decentralized Data Access with IPFS and Smart Contract Permission Management for Electronic Health Records</v>
      </c>
      <c r="E41" s="4" t="str">
        <f>_xlfn.XLOOKUP(A41,ArticlesDomains[Article ID],ArticlesDomains[High-level theme])</f>
        <v>Healthcare &amp; Medical Informatics</v>
      </c>
      <c r="F41" s="4" t="str">
        <f>_xlfn.XLOOKUP(A41,ArticlesSubDomains[Article ID],ArticlesSubDomains[High-level theme])</f>
        <v>Electronic Health Record Management</v>
      </c>
      <c r="G41" s="4" t="str">
        <f>_xlfn.XLOOKUP(A41,ArticlesPurposes[Article ID],ArticlesPurposes[High-level theme])</f>
        <v>Access Control, Data Privacy, Data Traceability, Healthcare Data Governance</v>
      </c>
      <c r="H41" s="4" t="str">
        <f>_xlfn.XLOOKUP(A41,ArticlesTechnologies[Article ID],ArticlesTechnologies[High-level theme])</f>
        <v>Cryptography, Blockchain, Smart Contracts, Distributed File System</v>
      </c>
      <c r="I41" s="63" t="str">
        <f>_xlfn.XLOOKUP(A41,ArticlesDigitalObjects[Article ID],ArticlesDigitalObjects[High-level theme])</f>
        <v>Structured Records</v>
      </c>
      <c r="J41" s="4" t="str">
        <f>_xlfn.XLOOKUP(A41,ArticlesArchitecture[[#This Row],[Article ID]],ArticlesArchitecture[[#This Row],[Theme (final decision)]])</f>
        <v>User-centered</v>
      </c>
    </row>
    <row r="42" spans="1:10" ht="50">
      <c r="A42" s="1" t="s">
        <v>3757</v>
      </c>
      <c r="B42" s="3" t="str">
        <f>VLOOKUP(A42,'Data Extraction'!A:D,4,FALSE)</f>
        <v>P041</v>
      </c>
      <c r="C42" s="4" t="str">
        <f>VLOOKUP(A42,'Data Extraction'!A:D,2,FALSE)</f>
        <v>rayyan-218687743</v>
      </c>
      <c r="D42" s="4" t="str">
        <f>VLOOKUP(A42,'Data Extraction'!A:G,6,FALSE)</f>
        <v>Blockchain-Based Access Control Scheme for Secure Shared Personal Health Records over Decentralised Storage</v>
      </c>
      <c r="E42" s="4" t="str">
        <f>_xlfn.XLOOKUP(A42,ArticlesDomains[Article ID],ArticlesDomains[High-level theme])</f>
        <v>Healthcare &amp; Medical Informatics</v>
      </c>
      <c r="F42" s="4" t="str">
        <f>_xlfn.XLOOKUP(A42,ArticlesSubDomains[Article ID],ArticlesSubDomains[High-level theme])</f>
        <v>Electronic Health Record Management</v>
      </c>
      <c r="G42" s="4" t="str">
        <f>_xlfn.XLOOKUP(A42,ArticlesPurposes[Article ID],ArticlesPurposes[High-level theme])</f>
        <v>Access Control, Data Confidentiality, Cybersecurity Risk Mitigation, Data Traceability</v>
      </c>
      <c r="H42" s="4" t="str">
        <f>_xlfn.XLOOKUP(A42,ArticlesTechnologies[Article ID],ArticlesTechnologies[High-level theme])</f>
        <v>Blockchain, Cryptography, Smart Contracts, Distributed File System</v>
      </c>
      <c r="I42" s="63" t="str">
        <f>_xlfn.XLOOKUP(A42,ArticlesDigitalObjects[Article ID],ArticlesDigitalObjects[High-level theme])</f>
        <v>Structured Records, Metadata</v>
      </c>
      <c r="J42" s="4" t="str">
        <f>_xlfn.XLOOKUP(A42,ArticlesArchitecture[[#This Row],[Article ID]],ArticlesArchitecture[[#This Row],[Theme (final decision)]])</f>
        <v>Hybrid (user-centered and server-centered)</v>
      </c>
    </row>
    <row r="43" spans="1:10" ht="50">
      <c r="A43" s="1" t="s">
        <v>3728</v>
      </c>
      <c r="B43" s="3" t="str">
        <f>VLOOKUP(A43,'Data Extraction'!A:D,4,FALSE)</f>
        <v>P042</v>
      </c>
      <c r="C43" s="4" t="str">
        <f>VLOOKUP(A43,'Data Extraction'!A:D,2,FALSE)</f>
        <v>rayyan-218687761</v>
      </c>
      <c r="D43" s="4" t="str">
        <f>VLOOKUP(A43,'Data Extraction'!A:G,6,FALSE)</f>
        <v>A GDPR-Compliant Framework for IoT-Based Personal Health Records Using Blockchain</v>
      </c>
      <c r="E43" s="4" t="str">
        <f>_xlfn.XLOOKUP(A43,ArticlesDomains[Article ID],ArticlesDomains[High-level theme])</f>
        <v>Legal, Compliance &amp; Digital Forensics, Healthcare &amp; Medical Informatics</v>
      </c>
      <c r="F43" s="4" t="str">
        <f>_xlfn.XLOOKUP(A43,ArticlesSubDomains[Article ID],ArticlesSubDomains[High-level theme])</f>
        <v>Electronic Health Record Management</v>
      </c>
      <c r="G43" s="4" t="str">
        <f>_xlfn.XLOOKUP(A43,ArticlesPurposes[Article ID],ArticlesPurposes[High-level theme])</f>
        <v>Access Control, Data Privacy, Data Traceability, Healthcare Data Governance, Secure Data Sharing</v>
      </c>
      <c r="H43" s="4" t="str">
        <f>_xlfn.XLOOKUP(A43,ArticlesTechnologies[Article ID],ArticlesTechnologies[High-level theme])</f>
        <v>Blockchain, Smart Contracts, Distributed File System, Interoperability &amp; Authorization Standards</v>
      </c>
      <c r="I43" s="63" t="str">
        <f>_xlfn.XLOOKUP(A43,ArticlesDigitalObjects[Article ID],ArticlesDigitalObjects[High-level theme])</f>
        <v>Structured Records, IoT Data Streams</v>
      </c>
      <c r="J43" s="4" t="str">
        <f>_xlfn.XLOOKUP(A43,ArticlesArchitecture[[#This Row],[Article ID]],ArticlesArchitecture[[#This Row],[Theme (final decision)]])</f>
        <v>User-centered</v>
      </c>
    </row>
    <row r="44" spans="1:10" ht="37.5">
      <c r="A44" s="1" t="s">
        <v>3697</v>
      </c>
      <c r="B44" s="3" t="str">
        <f>VLOOKUP(A44,'Data Extraction'!A:D,4,FALSE)</f>
        <v>P043</v>
      </c>
      <c r="C44" s="4" t="str">
        <f>VLOOKUP(A44,'Data Extraction'!A:D,2,FALSE)</f>
        <v>rayyan-172028480</v>
      </c>
      <c r="D44" s="4" t="str">
        <f>VLOOKUP(A44,'Data Extraction'!A:G,6,FALSE)</f>
        <v>Security and Privacy of Patient Information in Medical Systems Based on Blockchain Technology</v>
      </c>
      <c r="E44" s="4" t="str">
        <f>_xlfn.XLOOKUP(A44,ArticlesDomains[Article ID],ArticlesDomains[High-level theme])</f>
        <v>Healthcare &amp; Medical Informatics</v>
      </c>
      <c r="F44" s="4" t="str">
        <f>_xlfn.XLOOKUP(A44,ArticlesSubDomains[Article ID],ArticlesSubDomains[High-level theme])</f>
        <v>Electronic Health Record Management</v>
      </c>
      <c r="G44" s="4" t="str">
        <f>_xlfn.XLOOKUP(A44,ArticlesPurposes[Article ID],ArticlesPurposes[High-level theme])</f>
        <v>Access Control, Data Privacy, Data Traceability, Healthcare Data Governance</v>
      </c>
      <c r="H44" s="4" t="str">
        <f>_xlfn.XLOOKUP(A44,ArticlesTechnologies[Article ID],ArticlesTechnologies[High-level theme])</f>
        <v>Cryptography, Blockchain, Smart Contracts, Distributed File System</v>
      </c>
      <c r="I44" s="63" t="str">
        <f>_xlfn.XLOOKUP(A44,ArticlesDigitalObjects[Article ID],ArticlesDigitalObjects[High-level theme])</f>
        <v>Documents, Structured Records, Media Files</v>
      </c>
      <c r="J44" s="4" t="str">
        <f>_xlfn.XLOOKUP(A44,ArticlesArchitecture[[#This Row],[Article ID]],ArticlesArchitecture[[#This Row],[Theme (final decision)]])</f>
        <v>Server-centered</v>
      </c>
    </row>
    <row r="45" spans="1:10" ht="50">
      <c r="A45" s="1" t="s">
        <v>3664</v>
      </c>
      <c r="B45" s="3" t="str">
        <f>VLOOKUP(A45,'Data Extraction'!A:D,4,FALSE)</f>
        <v>P044</v>
      </c>
      <c r="C45" s="4" t="str">
        <f>VLOOKUP(A45,'Data Extraction'!A:D,2,FALSE)</f>
        <v>rayyan-218687860</v>
      </c>
      <c r="D45" s="4" t="str">
        <f>VLOOKUP(A45,'Data Extraction'!A:G,6,FALSE)</f>
        <v>A Blockchain-Based Medical Data Sharing Mechanism with Attribute-Based Access Control and Privacy Protection</v>
      </c>
      <c r="E45" s="4" t="str">
        <f>_xlfn.XLOOKUP(A45,ArticlesDomains[Article ID],ArticlesDomains[High-level theme])</f>
        <v>Healthcare &amp; Medical Informatics</v>
      </c>
      <c r="F45" s="4" t="str">
        <f>_xlfn.XLOOKUP(A45,ArticlesSubDomains[Article ID],ArticlesSubDomains[High-level theme])</f>
        <v>Public Health</v>
      </c>
      <c r="G45" s="4" t="str">
        <f>_xlfn.XLOOKUP(A45,ArticlesPurposes[Article ID],ArticlesPurposes[High-level theme])</f>
        <v>Data Privacy, Cybersecurity Risk Mitigation, Healthcare Data Governance, Secure Data Sharing</v>
      </c>
      <c r="H45" s="4" t="str">
        <f>_xlfn.XLOOKUP(A45,ArticlesTechnologies[Article ID],ArticlesTechnologies[High-level theme])</f>
        <v>Cryptography, Blockchain, Smart Contracts</v>
      </c>
      <c r="I45" s="63" t="str">
        <f>_xlfn.XLOOKUP(A45,ArticlesDigitalObjects[Article ID],ArticlesDigitalObjects[High-level theme])</f>
        <v>Structured Records</v>
      </c>
      <c r="J45" s="4" t="str">
        <f>_xlfn.XLOOKUP(A45,ArticlesArchitecture[[#This Row],[Article ID]],ArticlesArchitecture[[#This Row],[Theme (final decision)]])</f>
        <v>Server-centered</v>
      </c>
    </row>
    <row r="46" spans="1:10" ht="50">
      <c r="A46" s="1" t="s">
        <v>3630</v>
      </c>
      <c r="B46" s="3" t="str">
        <f>VLOOKUP(A46,'Data Extraction'!A:D,4,FALSE)</f>
        <v>P045</v>
      </c>
      <c r="C46" s="4" t="str">
        <f>VLOOKUP(A46,'Data Extraction'!A:D,2,FALSE)</f>
        <v>rayyan-172028518</v>
      </c>
      <c r="D46" s="4" t="str">
        <f>VLOOKUP(A46,'Data Extraction'!A:G,6,FALSE)</f>
        <v>Electronic Medical Record Sharing System Based on Hyperledger Fabric and InterPlanetary File System</v>
      </c>
      <c r="E46" s="4" t="str">
        <f>_xlfn.XLOOKUP(A46,ArticlesDomains[Article ID],ArticlesDomains[High-level theme])</f>
        <v>Healthcare &amp; Medical Informatics</v>
      </c>
      <c r="F46" s="4" t="str">
        <f>_xlfn.XLOOKUP(A46,ArticlesSubDomains[Article ID],ArticlesSubDomains[High-level theme])</f>
        <v>Electronic Health Record Management</v>
      </c>
      <c r="G46" s="4" t="str">
        <f>_xlfn.XLOOKUP(A46,ArticlesPurposes[Article ID],ArticlesPurposes[High-level theme])</f>
        <v>Access Control, Data Privacy, Cybersecurity Risk Mitigation, Data Traceability, Healthcare Data Governance, Secure Data Sharing</v>
      </c>
      <c r="H46" s="4" t="str">
        <f>_xlfn.XLOOKUP(A46,ArticlesTechnologies[Article ID],ArticlesTechnologies[High-level theme])</f>
        <v>Cryptography, Blockchain, Smart Contracts, Distributed File System</v>
      </c>
      <c r="I46" s="63" t="str">
        <f>_xlfn.XLOOKUP(A46,ArticlesDigitalObjects[Article ID],ArticlesDigitalObjects[High-level theme])</f>
        <v>Documents, Data Files, Structured Records, Media Files</v>
      </c>
      <c r="J46" s="4" t="str">
        <f>_xlfn.XLOOKUP(A46,ArticlesArchitecture[[#This Row],[Article ID]],ArticlesArchitecture[[#This Row],[Theme (final decision)]])</f>
        <v>Server-centered</v>
      </c>
    </row>
    <row r="47" spans="1:10" ht="37.5">
      <c r="A47" s="1" t="s">
        <v>3599</v>
      </c>
      <c r="B47" s="3" t="str">
        <f>VLOOKUP(A47,'Data Extraction'!A:D,4,FALSE)</f>
        <v>P046</v>
      </c>
      <c r="C47" s="4" t="str">
        <f>VLOOKUP(A47,'Data Extraction'!A:D,2,FALSE)</f>
        <v>rayyan-218687745</v>
      </c>
      <c r="D47" s="4" t="str">
        <f>VLOOKUP(A47,'Data Extraction'!A:G,6,FALSE)</f>
        <v>Individual-Initiated Auditable Access Control for Privacy-Preserved IoT Data Sharing with Blockchain</v>
      </c>
      <c r="E47" s="4" t="str">
        <f>_xlfn.XLOOKUP(A47,ArticlesDomains[Article ID],ArticlesDomains[High-level theme])</f>
        <v>Healthcare &amp; Medical Informatics</v>
      </c>
      <c r="F47" s="4" t="str">
        <f>_xlfn.XLOOKUP(A47,ArticlesSubDomains[Article ID],ArticlesSubDomains[High-level theme])</f>
        <v>Internet of Medical Things</v>
      </c>
      <c r="G47" s="4" t="str">
        <f>_xlfn.XLOOKUP(A47,ArticlesPurposes[Article ID],ArticlesPurposes[High-level theme])</f>
        <v>Access Control, Data Auditing, Data Privacy, Data Traceability, Healthcare Data Governance</v>
      </c>
      <c r="H47" s="4" t="str">
        <f>_xlfn.XLOOKUP(A47,ArticlesTechnologies[Article ID],ArticlesTechnologies[High-level theme])</f>
        <v>Cryptography, Blockchain, Distributed File System</v>
      </c>
      <c r="I47" s="63" t="str">
        <f>_xlfn.XLOOKUP(A47,ArticlesDigitalObjects[Article ID],ArticlesDigitalObjects[High-level theme])</f>
        <v>Structured Records, IoT Data Streams</v>
      </c>
      <c r="J47" s="4" t="str">
        <f>_xlfn.XLOOKUP(A47,ArticlesArchitecture[[#This Row],[Article ID]],ArticlesArchitecture[[#This Row],[Theme (final decision)]])</f>
        <v>User-centered</v>
      </c>
    </row>
    <row r="48" spans="1:10" ht="37.5">
      <c r="A48" s="1" t="s">
        <v>3566</v>
      </c>
      <c r="B48" s="3" t="str">
        <f>VLOOKUP(A48,'Data Extraction'!A:D,4,FALSE)</f>
        <v>P047</v>
      </c>
      <c r="C48" s="4" t="str">
        <f>VLOOKUP(A48,'Data Extraction'!A:D,2,FALSE)</f>
        <v>rayyan-218685713</v>
      </c>
      <c r="D48" s="4" t="str">
        <f>VLOOKUP(A48,'Data Extraction'!A:G,6,FALSE)</f>
        <v>HealthBlock: A secure blockchain-based healthcare data management system</v>
      </c>
      <c r="E48" s="4" t="str">
        <f>_xlfn.XLOOKUP(A48,ArticlesDomains[Article ID],ArticlesDomains[High-level theme])</f>
        <v>Healthcare &amp; Medical Informatics</v>
      </c>
      <c r="F48" s="4" t="str">
        <f>_xlfn.XLOOKUP(A48,ArticlesSubDomains[Article ID],ArticlesSubDomains[High-level theme])</f>
        <v>Medical imaging and remote monitoring</v>
      </c>
      <c r="G48" s="4" t="str">
        <f>_xlfn.XLOOKUP(A48,ArticlesPurposes[Article ID],ArticlesPurposes[High-level theme])</f>
        <v>Access Control, Data Privacy, Data Traceability, Healthcare Data Governance, Secure Data Sharing</v>
      </c>
      <c r="H48" s="4" t="str">
        <f>_xlfn.XLOOKUP(A48,ArticlesTechnologies[Article ID],ArticlesTechnologies[High-level theme])</f>
        <v>Cryptography, Blockchain, Smart Contracts, Distributed File System</v>
      </c>
      <c r="I48" s="63" t="str">
        <f>_xlfn.XLOOKUP(A48,ArticlesDigitalObjects[Article ID],ArticlesDigitalObjects[High-level theme])</f>
        <v>Structured Records, IoT Data Streams</v>
      </c>
      <c r="J48" s="4" t="str">
        <f>_xlfn.XLOOKUP(A48,ArticlesArchitecture[[#This Row],[Article ID]],ArticlesArchitecture[[#This Row],[Theme (final decision)]])</f>
        <v>Server-centered</v>
      </c>
    </row>
    <row r="49" spans="1:10" ht="50">
      <c r="A49" s="1" t="s">
        <v>3537</v>
      </c>
      <c r="B49" s="3" t="str">
        <f>VLOOKUP(A49,'Data Extraction'!A:D,4,FALSE)</f>
        <v>P048</v>
      </c>
      <c r="C49" s="4" t="str">
        <f>VLOOKUP(A49,'Data Extraction'!A:D,2,FALSE)</f>
        <v>rayyan-218687675</v>
      </c>
      <c r="D49" s="4" t="str">
        <f>VLOOKUP(A49,'Data Extraction'!A:G,6,FALSE)</f>
        <v>Hyperledger Healthchain: Patient-Centric IPFS-Based Storage of Health Records</v>
      </c>
      <c r="E49" s="4" t="str">
        <f>_xlfn.XLOOKUP(A49,ArticlesDomains[Article ID],ArticlesDomains[High-level theme])</f>
        <v>Healthcare &amp; Medical Informatics</v>
      </c>
      <c r="F49" s="4" t="str">
        <f>_xlfn.XLOOKUP(A49,ArticlesSubDomains[Article ID],ArticlesSubDomains[High-level theme])</f>
        <v>Electronic Health Record Management</v>
      </c>
      <c r="G49" s="4" t="str">
        <f>_xlfn.XLOOKUP(A49,ArticlesPurposes[Article ID],ArticlesPurposes[High-level theme])</f>
        <v>Access Control, Data Privacy, Cybersecurity Risk Mitigation, Data Traceability, Healthcare Data Governance, Secure Data Sharing</v>
      </c>
      <c r="H49" s="4" t="str">
        <f>_xlfn.XLOOKUP(A49,ArticlesTechnologies[Article ID],ArticlesTechnologies[High-level theme])</f>
        <v>Cryptography, Blockchain, Smart Contracts, Distributed File System</v>
      </c>
      <c r="I49" s="63" t="str">
        <f>_xlfn.XLOOKUP(A49,ArticlesDigitalObjects[Article ID],ArticlesDigitalObjects[High-level theme])</f>
        <v>Documents, Data Files, Structured Records, Media Files</v>
      </c>
      <c r="J49" s="4" t="str">
        <f>_xlfn.XLOOKUP(A49,ArticlesArchitecture[[#This Row],[Article ID]],ArticlesArchitecture[[#This Row],[Theme (final decision)]])</f>
        <v>User-centered</v>
      </c>
    </row>
    <row r="50" spans="1:10" ht="37.5">
      <c r="A50" s="1" t="s">
        <v>3506</v>
      </c>
      <c r="B50" s="3" t="str">
        <f>VLOOKUP(A50,'Data Extraction'!A:D,4,FALSE)</f>
        <v>P049</v>
      </c>
      <c r="C50" s="4" t="str">
        <f>VLOOKUP(A50,'Data Extraction'!A:D,2,FALSE)</f>
        <v>rayyan-218687484</v>
      </c>
      <c r="D50" s="4" t="str">
        <f>VLOOKUP(A50,'Data Extraction'!A:G,6,FALSE)</f>
        <v>eHealthChain—a blockchain‑based personal health information management system</v>
      </c>
      <c r="E50" s="4" t="str">
        <f>_xlfn.XLOOKUP(A50,ArticlesDomains[Article ID],ArticlesDomains[High-level theme])</f>
        <v>Healthcare &amp; Medical Informatics</v>
      </c>
      <c r="F50" s="4" t="str">
        <f>_xlfn.XLOOKUP(A50,ArticlesSubDomains[Article ID],ArticlesSubDomains[High-level theme])</f>
        <v>Internet of Medical Things</v>
      </c>
      <c r="G50" s="4" t="str">
        <f>_xlfn.XLOOKUP(A50,ArticlesPurposes[Article ID],ArticlesPurposes[High-level theme])</f>
        <v>Data Privacy, Healthcare Data Governance, Secure Data Sharing</v>
      </c>
      <c r="H50" s="4" t="str">
        <f>_xlfn.XLOOKUP(A50,ArticlesTechnologies[Article ID],ArticlesTechnologies[High-level theme])</f>
        <v>Cryptography, Blockchain, Interoperability &amp; Authorization Standards</v>
      </c>
      <c r="I50" s="63" t="str">
        <f>_xlfn.XLOOKUP(A50,ArticlesDigitalObjects[Article ID],ArticlesDigitalObjects[High-level theme])</f>
        <v>Structured Records, IoT Data Streams</v>
      </c>
      <c r="J50" s="4" t="str">
        <f>_xlfn.XLOOKUP(A50,ArticlesArchitecture[[#This Row],[Article ID]],ArticlesArchitecture[[#This Row],[Theme (final decision)]])</f>
        <v>Hybrid (user-centered and server-centered)</v>
      </c>
    </row>
    <row r="51" spans="1:10" ht="37.5">
      <c r="A51" s="1" t="s">
        <v>3472</v>
      </c>
      <c r="B51" s="3" t="str">
        <f>VLOOKUP(A51,'Data Extraction'!A:D,4,FALSE)</f>
        <v>P050</v>
      </c>
      <c r="C51" s="4" t="str">
        <f>VLOOKUP(A51,'Data Extraction'!A:D,2,FALSE)</f>
        <v>rayyan-218685609</v>
      </c>
      <c r="D51" s="4" t="str">
        <f>VLOOKUP(A51,'Data Extraction'!A:G,6,FALSE)</f>
        <v>Towards differential access control and privacy-preserving for secure media data sharing in the cloud</v>
      </c>
      <c r="E51" s="4" t="str">
        <f>_xlfn.XLOOKUP(A51,ArticlesDomains[Article ID],ArticlesDomains[High-level theme])</f>
        <v>Digital Media</v>
      </c>
      <c r="F51" s="4">
        <f>_xlfn.XLOOKUP(A51,ArticlesSubDomains[Article ID],ArticlesSubDomains[High-level theme])</f>
        <v>0</v>
      </c>
      <c r="G51" s="4" t="str">
        <f>_xlfn.XLOOKUP(A51,ArticlesPurposes[Article ID],ArticlesPurposes[High-level theme])</f>
        <v>Access Control, Data Traceability, Secure Data Sharing, Forensic Attribution &amp; Post-Incident Investigation</v>
      </c>
      <c r="H51" s="4" t="str">
        <f>_xlfn.XLOOKUP(A51,ArticlesTechnologies[Article ID],ArticlesTechnologies[High-level theme])</f>
        <v>Cryptography, Steganography &amp; Digital Watermarking</v>
      </c>
      <c r="I51" s="63" t="str">
        <f>_xlfn.XLOOKUP(A51,ArticlesDigitalObjects[Article ID],ArticlesDigitalObjects[High-level theme])</f>
        <v>Media Files</v>
      </c>
      <c r="J51" s="4" t="str">
        <f>_xlfn.XLOOKUP(A51,ArticlesArchitecture[[#This Row],[Article ID]],ArticlesArchitecture[[#This Row],[Theme (final decision)]])</f>
        <v>Server-centered</v>
      </c>
    </row>
    <row r="52" spans="1:10" ht="50">
      <c r="A52" s="1" t="s">
        <v>3440</v>
      </c>
      <c r="B52" s="3" t="str">
        <f>VLOOKUP(A52,'Data Extraction'!A:D,4,FALSE)</f>
        <v>P051</v>
      </c>
      <c r="C52" s="4" t="str">
        <f>VLOOKUP(A52,'Data Extraction'!A:D,2,FALSE)</f>
        <v>rayyan-172028473</v>
      </c>
      <c r="D52" s="4" t="str">
        <f>VLOOKUP(A52,'Data Extraction'!A:G,6,FALSE)</f>
        <v>InterPlanetary File System-Based Decentralized and Secured Electronic Health Record System Using Lightweight Algorithm</v>
      </c>
      <c r="E52" s="4" t="str">
        <f>_xlfn.XLOOKUP(A52,ArticlesDomains[Article ID],ArticlesDomains[High-level theme])</f>
        <v>Healthcare &amp; Medical Informatics</v>
      </c>
      <c r="F52" s="4" t="str">
        <f>_xlfn.XLOOKUP(A52,ArticlesSubDomains[Article ID],ArticlesSubDomains[High-level theme])</f>
        <v>Electronic Health Record Management</v>
      </c>
      <c r="G52" s="4" t="str">
        <f>_xlfn.XLOOKUP(A52,ArticlesPurposes[Article ID],ArticlesPurposes[High-level theme])</f>
        <v>Access Control, Data Privacy, Data Traceability, Healthcare Data Governance, Secure Data Sharing</v>
      </c>
      <c r="H52" s="4" t="str">
        <f>_xlfn.XLOOKUP(A52,ArticlesTechnologies[Article ID],ArticlesTechnologies[High-level theme])</f>
        <v>Cryptography, Blockchain, Smart Contracts, Distributed File System</v>
      </c>
      <c r="I52" s="63" t="str">
        <f>_xlfn.XLOOKUP(A52,ArticlesDigitalObjects[Article ID],ArticlesDigitalObjects[High-level theme])</f>
        <v>Documents, Structured Records, Media Files</v>
      </c>
      <c r="J52" s="4" t="str">
        <f>_xlfn.XLOOKUP(A52,ArticlesArchitecture[[#This Row],[Article ID]],ArticlesArchitecture[[#This Row],[Theme (final decision)]])</f>
        <v>Server-centered</v>
      </c>
    </row>
    <row r="53" spans="1:10" ht="37.5">
      <c r="A53" s="1" t="s">
        <v>3410</v>
      </c>
      <c r="B53" s="3" t="str">
        <f>VLOOKUP(A53,'Data Extraction'!A:D,4,FALSE)</f>
        <v>P052</v>
      </c>
      <c r="C53" s="4" t="str">
        <f>VLOOKUP(A53,'Data Extraction'!A:D,2,FALSE)</f>
        <v>rayyan-218687456</v>
      </c>
      <c r="D53" s="4" t="str">
        <f>VLOOKUP(A53,'Data Extraction'!A:G,6,FALSE)</f>
        <v>Toward fine‐grained access control and privacy protection for video sharing in media convergence environment</v>
      </c>
      <c r="E53" s="4" t="str">
        <f>_xlfn.XLOOKUP(A53,ArticlesDomains[Article ID],ArticlesDomains[High-level theme])</f>
        <v>Digital Media, Healthcare &amp; Medical Informatics</v>
      </c>
      <c r="F53" s="4" t="str">
        <f>_xlfn.XLOOKUP(A53,ArticlesSubDomains[Article ID],ArticlesSubDomains[High-level theme])</f>
        <v>Multimedia Plataforms</v>
      </c>
      <c r="G53" s="4" t="str">
        <f>_xlfn.XLOOKUP(A53,ArticlesPurposes[Article ID],ArticlesPurposes[High-level theme])</f>
        <v>Access Control, Data Confidentiality, Data Privacy, Data Traceability, Healthcare Data Governance, Secure Data Sharing</v>
      </c>
      <c r="H53" s="4" t="str">
        <f>_xlfn.XLOOKUP(A53,ArticlesTechnologies[Article ID],ArticlesTechnologies[High-level theme])</f>
        <v>Cryptography, Blockchain, Smart Contracts, Distributed File System</v>
      </c>
      <c r="I53" s="63" t="str">
        <f>_xlfn.XLOOKUP(A53,ArticlesDigitalObjects[Article ID],ArticlesDigitalObjects[High-level theme])</f>
        <v>IoT Data Streams, Media Files</v>
      </c>
      <c r="J53" s="4" t="str">
        <f>_xlfn.XLOOKUP(A53,ArticlesArchitecture[[#This Row],[Article ID]],ArticlesArchitecture[[#This Row],[Theme (final decision)]])</f>
        <v>Server-centered</v>
      </c>
    </row>
    <row r="54" spans="1:10" ht="62.5">
      <c r="A54" s="1" t="s">
        <v>3376</v>
      </c>
      <c r="B54" s="3" t="str">
        <f>VLOOKUP(A54,'Data Extraction'!A:D,4,FALSE)</f>
        <v>P053</v>
      </c>
      <c r="C54" s="4" t="str">
        <f>VLOOKUP(A54,'Data Extraction'!A:D,2,FALSE)</f>
        <v>rayyan-172028433</v>
      </c>
      <c r="D54" s="4" t="str">
        <f>VLOOKUP(A54,'Data Extraction'!A:G,6,FALSE)</f>
        <v>Towards Big Data Security Framework by Leveraging Fragmentation and Blockchain Technology</v>
      </c>
      <c r="E54" s="4" t="str">
        <f>_xlfn.XLOOKUP(A54,ArticlesDomains[Article ID],ArticlesDomains[High-level theme])</f>
        <v>Healthcare &amp; Medical Informatics</v>
      </c>
      <c r="F54" s="4" t="str">
        <f>_xlfn.XLOOKUP(A54,ArticlesSubDomains[Article ID],ArticlesSubDomains[High-level theme])</f>
        <v>Electronic Health Record Interoperability, Medical imaging and remote monitoring, Internet of Medical Things</v>
      </c>
      <c r="G54" s="4" t="str">
        <f>_xlfn.XLOOKUP(A54,ArticlesPurposes[Article ID],ArticlesPurposes[High-level theme])</f>
        <v>Access Control, Data Auditing, Cybersecurity Risk Mitigation, Data Traceability, Secure Data Sharing</v>
      </c>
      <c r="H54" s="4" t="str">
        <f>_xlfn.XLOOKUP(A54,ArticlesTechnologies[Article ID],ArticlesTechnologies[High-level theme])</f>
        <v>Cryptography, Blockchain, Distributed File System</v>
      </c>
      <c r="I54" s="63" t="str">
        <f>_xlfn.XLOOKUP(A54,ArticlesDigitalObjects[Article ID],ArticlesDigitalObjects[High-level theme])</f>
        <v>Data Files, Metadata</v>
      </c>
      <c r="J54" s="4" t="str">
        <f>_xlfn.XLOOKUP(A54,ArticlesArchitecture[[#This Row],[Article ID]],ArticlesArchitecture[[#This Row],[Theme (final decision)]])</f>
        <v>Server-centered</v>
      </c>
    </row>
    <row r="55" spans="1:10" ht="50">
      <c r="A55" s="1" t="s">
        <v>3341</v>
      </c>
      <c r="B55" s="3" t="str">
        <f>VLOOKUP(A55,'Data Extraction'!A:D,4,FALSE)</f>
        <v>P054</v>
      </c>
      <c r="C55" s="4" t="str">
        <f>VLOOKUP(A55,'Data Extraction'!A:D,2,FALSE)</f>
        <v>rayyan-218687555</v>
      </c>
      <c r="D55" s="4" t="str">
        <f>VLOOKUP(A55,'Data Extraction'!A:G,6,FALSE)</f>
        <v>How NFTs could transform health information exchange: Can patients regain control over their health information?</v>
      </c>
      <c r="E55" s="4" t="str">
        <f>_xlfn.XLOOKUP(A55,ArticlesDomains[Article ID],ArticlesDomains[High-level theme])</f>
        <v>Healthcare &amp; Medical Informatics</v>
      </c>
      <c r="F55" s="4" t="str">
        <f>_xlfn.XLOOKUP(A55,ArticlesSubDomains[Article ID],ArticlesSubDomains[High-level theme])</f>
        <v>Electronic Health Record Management</v>
      </c>
      <c r="G55" s="4" t="str">
        <f>_xlfn.XLOOKUP(A55,ArticlesPurposes[Article ID],ArticlesPurposes[High-level theme])</f>
        <v>Access Control, Data Privacy, Data Traceability, Healthcare Data Governance</v>
      </c>
      <c r="H55" s="4" t="str">
        <f>_xlfn.XLOOKUP(A55,ArticlesTechnologies[Article ID],ArticlesTechnologies[High-level theme])</f>
        <v>Blockchain, Smart Contracts, Distributed File System, Machine Learning &amp; AI</v>
      </c>
      <c r="I55" s="63" t="str">
        <f>_xlfn.XLOOKUP(A55,ArticlesDigitalObjects[Article ID],ArticlesDigitalObjects[High-level theme])</f>
        <v>Documents, Structured Records</v>
      </c>
      <c r="J55" s="4" t="str">
        <f>_xlfn.XLOOKUP(A55,ArticlesArchitecture[[#This Row],[Article ID]],ArticlesArchitecture[[#This Row],[Theme (final decision)]])</f>
        <v>User-centered</v>
      </c>
    </row>
    <row r="56" spans="1:10" ht="37.5">
      <c r="A56" s="1" t="s">
        <v>3307</v>
      </c>
      <c r="B56" s="3" t="str">
        <f>VLOOKUP(A56,'Data Extraction'!A:D,4,FALSE)</f>
        <v>P055</v>
      </c>
      <c r="C56" s="4" t="str">
        <f>VLOOKUP(A56,'Data Extraction'!A:D,2,FALSE)</f>
        <v>rayyan-218687559</v>
      </c>
      <c r="D56" s="4" t="str">
        <f>VLOOKUP(A56,'Data Extraction'!A:G,6,FALSE)</f>
        <v>Blockchain based hierarchical semi-decentralized approach using IPFS for secure and efficient data sharing</v>
      </c>
      <c r="E56" s="4" t="str">
        <f>_xlfn.XLOOKUP(A56,ArticlesDomains[Article ID],ArticlesDomains[High-level theme])</f>
        <v>Cross-Domain Cybersecurity &amp; Computing</v>
      </c>
      <c r="F56" s="4" t="str">
        <f>_xlfn.XLOOKUP(A56,ArticlesSubDomains[Article ID],ArticlesSubDomains[High-level theme])</f>
        <v>Cloud computing</v>
      </c>
      <c r="G56" s="4" t="str">
        <f>_xlfn.XLOOKUP(A56,ArticlesPurposes[Article ID],ArticlesPurposes[High-level theme])</f>
        <v>Data Traceability, Secure Data Sharing</v>
      </c>
      <c r="H56" s="4" t="str">
        <f>_xlfn.XLOOKUP(A56,ArticlesTechnologies[Article ID],ArticlesTechnologies[High-level theme])</f>
        <v>Cryptography, Blockchain, Distributed File System</v>
      </c>
      <c r="I56" s="63" t="str">
        <f>_xlfn.XLOOKUP(A56,ArticlesDigitalObjects[Article ID],ArticlesDigitalObjects[High-level theme])</f>
        <v>Data Files</v>
      </c>
      <c r="J56" s="4" t="str">
        <f>_xlfn.XLOOKUP(A56,ArticlesArchitecture[[#This Row],[Article ID]],ArticlesArchitecture[[#This Row],[Theme (final decision)]])</f>
        <v>Server-centered</v>
      </c>
    </row>
    <row r="57" spans="1:10" ht="26">
      <c r="A57" s="1" t="s">
        <v>3275</v>
      </c>
      <c r="B57" s="3" t="str">
        <f>VLOOKUP(A57,'Data Extraction'!A:D,4,FALSE)</f>
        <v>P056</v>
      </c>
      <c r="C57" s="4" t="str">
        <f>VLOOKUP(A57,'Data Extraction'!A:D,2,FALSE)</f>
        <v>rayyan-218687470</v>
      </c>
      <c r="D57" s="4" t="str">
        <f>VLOOKUP(A57,'Data Extraction'!A:G,6,FALSE)</f>
        <v>A fine-grained and secure health data sharing scheme based on blockchain</v>
      </c>
      <c r="E57" s="4" t="str">
        <f>_xlfn.XLOOKUP(A57,ArticlesDomains[Article ID],ArticlesDomains[High-level theme])</f>
        <v>Digital Media, Healthcare &amp; Medical Informatics</v>
      </c>
      <c r="F57" s="4" t="str">
        <f>_xlfn.XLOOKUP(A57,ArticlesSubDomains[Article ID],ArticlesSubDomains[High-level theme])</f>
        <v>Electronic Health Record Management</v>
      </c>
      <c r="G57" s="4" t="str">
        <f>_xlfn.XLOOKUP(A57,ArticlesPurposes[Article ID],ArticlesPurposes[High-level theme])</f>
        <v>Access Control, Data Privacy, Data Traceability, Secure Data Sharing</v>
      </c>
      <c r="H57" s="4" t="str">
        <f>_xlfn.XLOOKUP(A57,ArticlesTechnologies[Article ID],ArticlesTechnologies[High-level theme])</f>
        <v>Cryptography, Blockchain, Smart Contracts, Distributed File System</v>
      </c>
      <c r="I57" s="63" t="str">
        <f>_xlfn.XLOOKUP(A57,ArticlesDigitalObjects[Article ID],ArticlesDigitalObjects[High-level theme])</f>
        <v>Structured Records, Logs &amp; Audit Trails</v>
      </c>
      <c r="J57" s="4" t="str">
        <f>_xlfn.XLOOKUP(A57,ArticlesArchitecture[[#This Row],[Article ID]],ArticlesArchitecture[[#This Row],[Theme (final decision)]])</f>
        <v>Hybrid (user-centered and server-centered)</v>
      </c>
    </row>
    <row r="58" spans="1:10" ht="37.5">
      <c r="A58" s="1" t="s">
        <v>3246</v>
      </c>
      <c r="B58" s="3" t="str">
        <f>VLOOKUP(A58,'Data Extraction'!A:D,4,FALSE)</f>
        <v>P057</v>
      </c>
      <c r="C58" s="4" t="str">
        <f>VLOOKUP(A58,'Data Extraction'!A:D,2,FALSE)</f>
        <v>rayyan-218687416</v>
      </c>
      <c r="D58" s="4" t="str">
        <f>VLOOKUP(A58,'Data Extraction'!A:G,6,FALSE)</f>
        <v>Attribute-based access control scheme for data sharing on hyperledger fabric</v>
      </c>
      <c r="E58" s="4" t="str">
        <f>_xlfn.XLOOKUP(A58,ArticlesDomains[Article ID],ArticlesDomains[High-level theme])</f>
        <v>Cross-Domain Cybersecurity &amp; Computing</v>
      </c>
      <c r="F58" s="4" t="str">
        <f>_xlfn.XLOOKUP(A58,ArticlesSubDomains[Article ID],ArticlesSubDomains[High-level theme])</f>
        <v>Data sharing</v>
      </c>
      <c r="G58" s="4" t="str">
        <f>_xlfn.XLOOKUP(A58,ArticlesPurposes[Article ID],ArticlesPurposes[High-level theme])</f>
        <v>Access Control, Data Auditing, Cybersecurity Risk Mitigation, Secure Data Sharing</v>
      </c>
      <c r="H58" s="4" t="str">
        <f>_xlfn.XLOOKUP(A58,ArticlesTechnologies[Article ID],ArticlesTechnologies[High-level theme])</f>
        <v>Blockchain, Smart Contracts, Distributed File System</v>
      </c>
      <c r="I58" s="63" t="str">
        <f>_xlfn.XLOOKUP(A58,ArticlesDigitalObjects[Article ID],ArticlesDigitalObjects[High-level theme])</f>
        <v>Data Files</v>
      </c>
      <c r="J58" s="4" t="str">
        <f>_xlfn.XLOOKUP(A58,ArticlesArchitecture[[#This Row],[Article ID]],ArticlesArchitecture[[#This Row],[Theme (final decision)]])</f>
        <v>Server-centered</v>
      </c>
    </row>
    <row r="59" spans="1:10" ht="62.5">
      <c r="A59" s="1" t="s">
        <v>3216</v>
      </c>
      <c r="B59" s="3" t="str">
        <f>VLOOKUP(A59,'Data Extraction'!A:D,4,FALSE)</f>
        <v>P058</v>
      </c>
      <c r="C59" s="4" t="str">
        <f>VLOOKUP(A59,'Data Extraction'!A:D,2,FALSE)</f>
        <v>rayyan-218687386</v>
      </c>
      <c r="D59" s="4" t="str">
        <f>VLOOKUP(A59,'Data Extraction'!A:G,6,FALSE)</f>
        <v>Patient-Centered Cross-Enterprise Document Sharing and Dynamic Consent Framework using Consortium Blockchain and Ciphertext-Policy Attribute-Based Encryption</v>
      </c>
      <c r="E59" s="4" t="str">
        <f>_xlfn.XLOOKUP(A59,ArticlesDomains[Article ID],ArticlesDomains[High-level theme])</f>
        <v>Healthcare &amp; Medical Informatics</v>
      </c>
      <c r="F59" s="4" t="str">
        <f>_xlfn.XLOOKUP(A59,ArticlesSubDomains[Article ID],ArticlesSubDomains[High-level theme])</f>
        <v>Electronic Health Record Interoperability</v>
      </c>
      <c r="G59" s="4" t="str">
        <f>_xlfn.XLOOKUP(A59,ArticlesPurposes[Article ID],ArticlesPurposes[High-level theme])</f>
        <v>Data Confidentiality, Data Privacy, Cybersecurity Risk Mitigation, Data Traceability, Healthcare Data Governance, Secure Data Sharing</v>
      </c>
      <c r="H59" s="4" t="str">
        <f>_xlfn.XLOOKUP(A59,ArticlesTechnologies[Article ID],ArticlesTechnologies[High-level theme])</f>
        <v>Cryptography, Blockchain, Smart Contracts, Distributed File System</v>
      </c>
      <c r="I59" s="63" t="str">
        <f>_xlfn.XLOOKUP(A59,ArticlesDigitalObjects[Article ID],ArticlesDigitalObjects[High-level theme])</f>
        <v>Structured Records, Metadata</v>
      </c>
      <c r="J59" s="4" t="str">
        <f>_xlfn.XLOOKUP(A59,ArticlesArchitecture[[#This Row],[Article ID]],ArticlesArchitecture[[#This Row],[Theme (final decision)]])</f>
        <v>Hybrid (user-centered and server-centered)</v>
      </c>
    </row>
    <row r="60" spans="1:10" ht="37.5">
      <c r="A60" s="1" t="s">
        <v>3181</v>
      </c>
      <c r="B60" s="3" t="str">
        <f>VLOOKUP(A60,'Data Extraction'!A:D,4,FALSE)</f>
        <v>P059</v>
      </c>
      <c r="C60" s="4" t="str">
        <f>VLOOKUP(A60,'Data Extraction'!A:D,2,FALSE)</f>
        <v>rayyan-172028402</v>
      </c>
      <c r="D60" s="4" t="str">
        <f>VLOOKUP(A60,'Data Extraction'!A:G,6,FALSE)</f>
        <v>Addressing the Challenges of Electronic Health Records Using Blockchain and IPFS</v>
      </c>
      <c r="E60" s="4" t="str">
        <f>_xlfn.XLOOKUP(A60,ArticlesDomains[Article ID],ArticlesDomains[High-level theme])</f>
        <v>Healthcare &amp; Medical Informatics</v>
      </c>
      <c r="F60" s="4" t="str">
        <f>_xlfn.XLOOKUP(A60,ArticlesSubDomains[Article ID],ArticlesSubDomains[High-level theme])</f>
        <v>Electronic Health Record Management</v>
      </c>
      <c r="G60" s="4" t="str">
        <f>_xlfn.XLOOKUP(A60,ArticlesPurposes[Article ID],ArticlesPurposes[High-level theme])</f>
        <v>Data Privacy, Data Traceability, Healthcare Data Governance, Cybersecurity Risk Mitigation</v>
      </c>
      <c r="H60" s="4" t="str">
        <f>_xlfn.XLOOKUP(A60,ArticlesTechnologies[Article ID],ArticlesTechnologies[High-level theme])</f>
        <v>Cryptography, Blockchain, Distributed File System</v>
      </c>
      <c r="I60" s="63" t="str">
        <f>_xlfn.XLOOKUP(A60,ArticlesDigitalObjects[Article ID],ArticlesDigitalObjects[High-level theme])</f>
        <v>Structured Records</v>
      </c>
      <c r="J60" s="4" t="str">
        <f>_xlfn.XLOOKUP(A60,ArticlesArchitecture[[#This Row],[Article ID]],ArticlesArchitecture[[#This Row],[Theme (final decision)]])</f>
        <v>Server-centered</v>
      </c>
    </row>
    <row r="61" spans="1:10" ht="50">
      <c r="A61" s="1" t="s">
        <v>3163</v>
      </c>
      <c r="B61" s="3" t="str">
        <f>VLOOKUP(A61,'Data Extraction'!A:D,4,FALSE)</f>
        <v>P060</v>
      </c>
      <c r="C61" s="4" t="str">
        <f>VLOOKUP(A61,'Data Extraction'!A:D,2,FALSE)</f>
        <v>rayyan-218687541</v>
      </c>
      <c r="D61" s="4" t="str">
        <f>VLOOKUP(A61,'Data Extraction'!A:G,6,FALSE)</f>
        <v>DSMAC: Privacy-Aware Decentralized Self-Management of Data Access Control Based on Blockchain for Health Data</v>
      </c>
      <c r="E61" s="4" t="str">
        <f>_xlfn.XLOOKUP(A61,ArticlesDomains[Article ID],ArticlesDomains[High-level theme])</f>
        <v>Healthcare &amp; Medical Informatics</v>
      </c>
      <c r="F61" s="4" t="str">
        <f>_xlfn.XLOOKUP(A61,ArticlesSubDomains[Article ID],ArticlesSubDomains[High-level theme])</f>
        <v>Internet of Medical Things</v>
      </c>
      <c r="G61" s="4" t="str">
        <f>_xlfn.XLOOKUP(A61,ArticlesPurposes[Article ID],ArticlesPurposes[High-level theme])</f>
        <v>Access Control, Data Privacy, Secure Data Sharing</v>
      </c>
      <c r="H61" s="4" t="str">
        <f>_xlfn.XLOOKUP(A61,ArticlesTechnologies[Article ID],ArticlesTechnologies[High-level theme])</f>
        <v>Cryptography, Blockchain, Containerization &amp; Orchestration</v>
      </c>
      <c r="I61" s="63" t="str">
        <f>_xlfn.XLOOKUP(A61,ArticlesDigitalObjects[Article ID],ArticlesDigitalObjects[High-level theme])</f>
        <v>Data Files, Structured Records</v>
      </c>
      <c r="J61" s="4" t="str">
        <f>_xlfn.XLOOKUP(A61,ArticlesArchitecture[[#This Row],[Article ID]],ArticlesArchitecture[[#This Row],[Theme (final decision)]])</f>
        <v>Hybrid (user-centered and server-centered)</v>
      </c>
    </row>
    <row r="62" spans="1:10" ht="50">
      <c r="A62" s="1" t="s">
        <v>3131</v>
      </c>
      <c r="B62" s="3" t="str">
        <f>VLOOKUP(A62,'Data Extraction'!A:D,4,FALSE)</f>
        <v>P061</v>
      </c>
      <c r="C62" s="4" t="str">
        <f>VLOOKUP(A62,'Data Extraction'!A:D,2,FALSE)</f>
        <v>rayyan-172028233</v>
      </c>
      <c r="D62" s="4" t="str">
        <f>VLOOKUP(A62,'Data Extraction'!A:G,6,FALSE)</f>
        <v>Blockchain-based multi-hop permission delegation scheme with controllable delegation depth for electronic health record sharing</v>
      </c>
      <c r="E62" s="4" t="str">
        <f>_xlfn.XLOOKUP(A62,ArticlesDomains[Article ID],ArticlesDomains[High-level theme])</f>
        <v>Healthcare &amp; Medical Informatics</v>
      </c>
      <c r="F62" s="4" t="str">
        <f>_xlfn.XLOOKUP(A62,ArticlesSubDomains[Article ID],ArticlesSubDomains[High-level theme])</f>
        <v>Electronic Health Record Management</v>
      </c>
      <c r="G62" s="4" t="str">
        <f>_xlfn.XLOOKUP(A62,ArticlesPurposes[Article ID],ArticlesPurposes[High-level theme])</f>
        <v>Access Control, Cybersecurity Risk Mitigation, Data Traceability, Healthcare Data Governance, Secure Data Sharing</v>
      </c>
      <c r="H62" s="4" t="str">
        <f>_xlfn.XLOOKUP(A62,ArticlesTechnologies[Article ID],ArticlesTechnologies[High-level theme])</f>
        <v>Cryptography, Blockchain, Smart Contracts, Distributed File System</v>
      </c>
      <c r="I62" s="63" t="str">
        <f>_xlfn.XLOOKUP(A62,ArticlesDigitalObjects[Article ID],ArticlesDigitalObjects[High-level theme])</f>
        <v>Structured Records</v>
      </c>
      <c r="J62" s="4" t="str">
        <f>_xlfn.XLOOKUP(A62,ArticlesArchitecture[[#This Row],[Article ID]],ArticlesArchitecture[[#This Row],[Theme (final decision)]])</f>
        <v>Hybrid (user-centered and server-centered)</v>
      </c>
    </row>
    <row r="63" spans="1:10" ht="37.5">
      <c r="A63" s="1" t="s">
        <v>3097</v>
      </c>
      <c r="B63" s="3" t="str">
        <f>VLOOKUP(A63,'Data Extraction'!A:D,4,FALSE)</f>
        <v>P062</v>
      </c>
      <c r="C63" s="4" t="str">
        <f>VLOOKUP(A63,'Data Extraction'!A:D,2,FALSE)</f>
        <v>rayyan-218685546</v>
      </c>
      <c r="D63" s="4" t="str">
        <f>VLOOKUP(A63,'Data Extraction'!A:G,6,FALSE)</f>
        <v>SEMRAchain: A Secure Electronic Medical Record Based on Blockchain Technology</v>
      </c>
      <c r="E63" s="4" t="str">
        <f>_xlfn.XLOOKUP(A63,ArticlesDomains[Article ID],ArticlesDomains[High-level theme])</f>
        <v>Healthcare &amp; Medical Informatics</v>
      </c>
      <c r="F63" s="4" t="str">
        <f>_xlfn.XLOOKUP(A63,ArticlesSubDomains[Article ID],ArticlesSubDomains[High-level theme])</f>
        <v>Electronic Health Record Management</v>
      </c>
      <c r="G63" s="4" t="str">
        <f>_xlfn.XLOOKUP(A63,ArticlesPurposes[Article ID],ArticlesPurposes[High-level theme])</f>
        <v>Access Control, Cybersecurity Risk Mitigation, Data Traceability, Healthcare Data Governance, Secure Data Sharing</v>
      </c>
      <c r="H63" s="4" t="str">
        <f>_xlfn.XLOOKUP(A63,ArticlesTechnologies[Article ID],ArticlesTechnologies[High-level theme])</f>
        <v>Blockchain, Smart Contracts</v>
      </c>
      <c r="I63" s="63" t="str">
        <f>_xlfn.XLOOKUP(A63,ArticlesDigitalObjects[Article ID],ArticlesDigitalObjects[High-level theme])</f>
        <v>Documents, Structured Records, Media Files, Logs &amp; Audit Trails</v>
      </c>
      <c r="J63" s="4" t="str">
        <f>_xlfn.XLOOKUP(A63,ArticlesArchitecture[[#This Row],[Article ID]],ArticlesArchitecture[[#This Row],[Theme (final decision)]])</f>
        <v>Server-centered</v>
      </c>
    </row>
    <row r="64" spans="1:10" ht="50">
      <c r="A64" s="1" t="s">
        <v>3064</v>
      </c>
      <c r="B64" s="3" t="str">
        <f>VLOOKUP(A64,'Data Extraction'!A:D,4,FALSE)</f>
        <v>P063</v>
      </c>
      <c r="C64" s="4" t="str">
        <f>VLOOKUP(A64,'Data Extraction'!A:D,2,FALSE)</f>
        <v>rayyan-172028394</v>
      </c>
      <c r="D64" s="4" t="str">
        <f>VLOOKUP(A64,'Data Extraction'!A:G,6,FALSE)</f>
        <v>NFT as a proof of Digital Ownership - reward system integrated to a Secure Distributed Computing Blockchain Framework</v>
      </c>
      <c r="E64" s="4" t="str">
        <f>_xlfn.XLOOKUP(A64,ArticlesDomains[Article ID],ArticlesDomains[High-level theme])</f>
        <v>Cross-Domain Cybersecurity &amp; Computing</v>
      </c>
      <c r="F64" s="4" t="str">
        <f>_xlfn.XLOOKUP(A64,ArticlesSubDomains[Article ID],ArticlesSubDomains[High-level theme])</f>
        <v>Data management</v>
      </c>
      <c r="G64" s="4" t="str">
        <f>_xlfn.XLOOKUP(A64,ArticlesPurposes[Article ID],ArticlesPurposes[High-level theme])</f>
        <v>Data Traceability, Secure Data Sharing, Data Privacy</v>
      </c>
      <c r="H64" s="4" t="str">
        <f>_xlfn.XLOOKUP(A64,ArticlesTechnologies[Article ID],ArticlesTechnologies[High-level theme])</f>
        <v>Blockchain, Smart Contracts, Distributed File System, Containerization &amp; Orchestration</v>
      </c>
      <c r="I64" s="63" t="str">
        <f>_xlfn.XLOOKUP(A64,ArticlesDigitalObjects[Article ID],ArticlesDigitalObjects[High-level theme])</f>
        <v>Data Files, Documents, Media Files</v>
      </c>
      <c r="J64" s="4" t="str">
        <f>_xlfn.XLOOKUP(A64,ArticlesArchitecture[[#This Row],[Article ID]],ArticlesArchitecture[[#This Row],[Theme (final decision)]])</f>
        <v>Server-centered</v>
      </c>
    </row>
    <row r="65" spans="1:10" ht="37.5">
      <c r="A65" s="1" t="s">
        <v>3031</v>
      </c>
      <c r="B65" s="3" t="str">
        <f>VLOOKUP(A65,'Data Extraction'!A:D,4,FALSE)</f>
        <v>P064</v>
      </c>
      <c r="C65" s="4" t="str">
        <f>VLOOKUP(A65,'Data Extraction'!A:D,2,FALSE)</f>
        <v>rayyan-172028383</v>
      </c>
      <c r="D65" s="4" t="str">
        <f>VLOOKUP(A65,'Data Extraction'!A:G,6,FALSE)</f>
        <v>Social media users privacy protection from social surveillance using Blockchain Technology</v>
      </c>
      <c r="E65" s="4" t="str">
        <f>_xlfn.XLOOKUP(A65,ArticlesDomains[Article ID],ArticlesDomains[High-level theme])</f>
        <v>Digital Media, Social Platforms</v>
      </c>
      <c r="F65" s="4">
        <f>_xlfn.XLOOKUP(A65,ArticlesSubDomains[Article ID],ArticlesSubDomains[High-level theme])</f>
        <v>0</v>
      </c>
      <c r="G65" s="4" t="str">
        <f>_xlfn.XLOOKUP(A65,ArticlesPurposes[Article ID],ArticlesPurposes[High-level theme])</f>
        <v>Access Control, Digital Object Lifecycle Management, Data Privacy, Data Traceability</v>
      </c>
      <c r="H65" s="4" t="str">
        <f>_xlfn.XLOOKUP(A65,ArticlesTechnologies[Article ID],ArticlesTechnologies[High-level theme])</f>
        <v>Cryptography, Blockchain, Smart Contracts</v>
      </c>
      <c r="I65" s="63" t="s">
        <v>38611</v>
      </c>
      <c r="J65" s="4" t="str">
        <f>_xlfn.XLOOKUP(A65,ArticlesArchitecture[[#This Row],[Article ID]],ArticlesArchitecture[[#This Row],[Theme (final decision)]])</f>
        <v>User-centered</v>
      </c>
    </row>
    <row r="66" spans="1:10" ht="50">
      <c r="A66" s="1" t="s">
        <v>2999</v>
      </c>
      <c r="B66" s="3" t="str">
        <f>VLOOKUP(A66,'Data Extraction'!A:D,4,FALSE)</f>
        <v>P065</v>
      </c>
      <c r="C66" s="4" t="str">
        <f>VLOOKUP(A66,'Data Extraction'!A:D,2,FALSE)</f>
        <v>rayyan-218687262</v>
      </c>
      <c r="D66" s="4" t="str">
        <f>VLOOKUP(A66,'Data Extraction'!A:G,6,FALSE)</f>
        <v>Blockchain’s coming to hospital to digitalize healthcare services: Designing a distributed electronic health record ecosystem</v>
      </c>
      <c r="E66" s="4" t="str">
        <f>_xlfn.XLOOKUP(A66,ArticlesDomains[Article ID],ArticlesDomains[High-level theme])</f>
        <v>Healthcare &amp; Medical Informatics</v>
      </c>
      <c r="F66" s="4" t="str">
        <f>_xlfn.XLOOKUP(A66,ArticlesSubDomains[Article ID],ArticlesSubDomains[High-level theme])</f>
        <v>Electronic Health Record Management</v>
      </c>
      <c r="G66" s="4" t="str">
        <f>_xlfn.XLOOKUP(A66,ArticlesPurposes[Article ID],ArticlesPurposes[High-level theme])</f>
        <v>Access Control, Data Privacy, Data Traceability, Healthcare Data Governance, Secure Data Sharing</v>
      </c>
      <c r="H66" s="4" t="str">
        <f>_xlfn.XLOOKUP(A66,ArticlesTechnologies[Article ID],ArticlesTechnologies[High-level theme])</f>
        <v>Cryptography, Blockchain, Smart Contracts, Distributed File System, Knowledge Representation &amp; Analytics</v>
      </c>
      <c r="I66" s="63" t="str">
        <f>_xlfn.XLOOKUP(A66,ArticlesDigitalObjects[Article ID],ArticlesDigitalObjects[High-level theme])</f>
        <v>Structured Records, IoT Data Streams</v>
      </c>
      <c r="J66" s="4" t="str">
        <f>_xlfn.XLOOKUP(A66,ArticlesArchitecture[[#This Row],[Article ID]],ArticlesArchitecture[[#This Row],[Theme (final decision)]])</f>
        <v>Server-centered</v>
      </c>
    </row>
    <row r="67" spans="1:10" ht="37.5">
      <c r="A67" s="1" t="s">
        <v>2966</v>
      </c>
      <c r="B67" s="3" t="str">
        <f>VLOOKUP(A67,'Data Extraction'!A:D,4,FALSE)</f>
        <v>P066</v>
      </c>
      <c r="C67" s="4" t="str">
        <f>VLOOKUP(A67,'Data Extraction'!A:D,2,FALSE)</f>
        <v>rayyan-172028050</v>
      </c>
      <c r="D67" s="4" t="str">
        <f>VLOOKUP(A67,'Data Extraction'!A:G,6,FALSE)</f>
        <v>Access Control and Privacy-Preserving Blockchain-Based System for Diseases Management</v>
      </c>
      <c r="E67" s="4" t="str">
        <f>_xlfn.XLOOKUP(A67,ArticlesDomains[Article ID],ArticlesDomains[High-level theme])</f>
        <v>Healthcare &amp; Medical Informatics</v>
      </c>
      <c r="F67" s="4" t="str">
        <f>_xlfn.XLOOKUP(A67,ArticlesSubDomains[Article ID],ArticlesSubDomains[High-level theme])</f>
        <v>Specialized Disease Data</v>
      </c>
      <c r="G67" s="4" t="str">
        <f>_xlfn.XLOOKUP(A67,ArticlesPurposes[Article ID],ArticlesPurposes[High-level theme])</f>
        <v>Access Control, Data Privacy, Data Traceability, Healthcare Data Governance, Secure Data Sharing</v>
      </c>
      <c r="H67" s="4" t="str">
        <f>_xlfn.XLOOKUP(A67,ArticlesTechnologies[Article ID],ArticlesTechnologies[High-level theme])</f>
        <v>Cryptography, Blockchain, Smart Contracts, Distributed File System</v>
      </c>
      <c r="I67" s="63" t="str">
        <f>_xlfn.XLOOKUP(A67,ArticlesDigitalObjects[Article ID],ArticlesDigitalObjects[High-level theme])</f>
        <v>Structured Records, IoT Data Streams</v>
      </c>
      <c r="J67" s="4" t="str">
        <f>_xlfn.XLOOKUP(A67,ArticlesArchitecture[[#This Row],[Article ID]],ArticlesArchitecture[[#This Row],[Theme (final decision)]])</f>
        <v>Server-centered</v>
      </c>
    </row>
    <row r="68" spans="1:10" ht="37.5">
      <c r="A68" s="1" t="s">
        <v>2932</v>
      </c>
      <c r="B68" s="3" t="str">
        <f>VLOOKUP(A68,'Data Extraction'!A:D,4,FALSE)</f>
        <v>P067</v>
      </c>
      <c r="C68" s="4" t="str">
        <f>VLOOKUP(A68,'Data Extraction'!A:D,2,FALSE)</f>
        <v>rayyan-218685532</v>
      </c>
      <c r="D68" s="4" t="str">
        <f>VLOOKUP(A68,'Data Extraction'!A:G,6,FALSE)</f>
        <v>Integrity and Privacy-Aware, Patient-Centric Health Record Access Control Framework Using a Blockchain</v>
      </c>
      <c r="E68" s="4" t="str">
        <f>_xlfn.XLOOKUP(A68,ArticlesDomains[Article ID],ArticlesDomains[High-level theme])</f>
        <v>Healthcare &amp; Medical Informatics</v>
      </c>
      <c r="F68" s="4" t="str">
        <f>_xlfn.XLOOKUP(A68,ArticlesSubDomains[Article ID],ArticlesSubDomains[High-level theme])</f>
        <v>Electronic Health Record Management</v>
      </c>
      <c r="G68" s="4" t="str">
        <f>_xlfn.XLOOKUP(A68,ArticlesPurposes[Article ID],ArticlesPurposes[High-level theme])</f>
        <v>Access Control, Data Privacy, Data Traceability, Healthcare Data Governance</v>
      </c>
      <c r="H68" s="4" t="str">
        <f>_xlfn.XLOOKUP(A68,ArticlesTechnologies[Article ID],ArticlesTechnologies[High-level theme])</f>
        <v>Blockchain, Smart Contracts</v>
      </c>
      <c r="I68" s="63" t="str">
        <f>_xlfn.XLOOKUP(A68,ArticlesDigitalObjects[Article ID],ArticlesDigitalObjects[High-level theme])</f>
        <v>Structured Records, Logs &amp; Audit Trails</v>
      </c>
      <c r="J68" s="4" t="str">
        <f>_xlfn.XLOOKUP(A68,ArticlesArchitecture[[#This Row],[Article ID]],ArticlesArchitecture[[#This Row],[Theme (final decision)]])</f>
        <v>User-centered</v>
      </c>
    </row>
    <row r="69" spans="1:10" ht="50">
      <c r="A69" s="1" t="s">
        <v>2897</v>
      </c>
      <c r="B69" s="3" t="str">
        <f>VLOOKUP(A69,'Data Extraction'!A:D,4,FALSE)</f>
        <v>P068</v>
      </c>
      <c r="C69" s="4" t="str">
        <f>VLOOKUP(A69,'Data Extraction'!A:D,2,FALSE)</f>
        <v>rayyan-172028200</v>
      </c>
      <c r="D69" s="4" t="str">
        <f>VLOOKUP(A69,'Data Extraction'!A:G,6,FALSE)</f>
        <v>Patient-centric pre-transaction signature verification assisted smart contract-based blockchain for electronic healthcare records</v>
      </c>
      <c r="E69" s="4" t="str">
        <f>_xlfn.XLOOKUP(A69,ArticlesDomains[Article ID],ArticlesDomains[High-level theme])</f>
        <v>Healthcare &amp; Medical Informatics</v>
      </c>
      <c r="F69" s="4" t="str">
        <f>_xlfn.XLOOKUP(A69,ArticlesSubDomains[Article ID],ArticlesSubDomains[High-level theme])</f>
        <v>Electronic Health Record Management</v>
      </c>
      <c r="G69" s="4" t="str">
        <f>_xlfn.XLOOKUP(A69,ArticlesPurposes[Article ID],ArticlesPurposes[High-level theme])</f>
        <v>Access Control, Cybersecurity Risk Mitigation, Healthcare Data Governance, Data Privacy</v>
      </c>
      <c r="H69" s="4" t="str">
        <f>_xlfn.XLOOKUP(A69,ArticlesTechnologies[Article ID],ArticlesTechnologies[High-level theme])</f>
        <v>Cryptography, Blockchain, Smart Contracts, Distributed File System</v>
      </c>
      <c r="I69" s="63" t="str">
        <f>_xlfn.XLOOKUP(A69,ArticlesDigitalObjects[Article ID],ArticlesDigitalObjects[High-level theme])</f>
        <v>Data Files, Structured Records, Media Files, Logs &amp; Audit Trails</v>
      </c>
      <c r="J69" s="4" t="str">
        <f>_xlfn.XLOOKUP(A69,ArticlesArchitecture[[#This Row],[Article ID]],ArticlesArchitecture[[#This Row],[Theme (final decision)]])</f>
        <v>User-centered</v>
      </c>
    </row>
    <row r="70" spans="1:10" ht="37.5">
      <c r="A70" s="1" t="s">
        <v>2864</v>
      </c>
      <c r="B70" s="3" t="str">
        <f>VLOOKUP(A70,'Data Extraction'!A:D,4,FALSE)</f>
        <v>P069</v>
      </c>
      <c r="C70" s="4" t="str">
        <f>VLOOKUP(A70,'Data Extraction'!A:D,2,FALSE)</f>
        <v>rayyan-218685477</v>
      </c>
      <c r="D70" s="4" t="str">
        <f>VLOOKUP(A70,'Data Extraction'!A:G,6,FALSE)</f>
        <v>Blockchain Driven Access Control Architecture for the Internet of Things</v>
      </c>
      <c r="E70" s="4" t="str">
        <f>_xlfn.XLOOKUP(A70,ArticlesDomains[Article ID],ArticlesDomains[High-level theme])</f>
        <v>Cross-Domain Cybersecurity &amp; Computing</v>
      </c>
      <c r="F70" s="4" t="str">
        <f>_xlfn.XLOOKUP(A70,ArticlesSubDomains[Article ID],ArticlesSubDomains[High-level theme])</f>
        <v>Internet of Things</v>
      </c>
      <c r="G70" s="4" t="str">
        <f>_xlfn.XLOOKUP(A70,ArticlesPurposes[Article ID],ArticlesPurposes[High-level theme])</f>
        <v>Access Control, Data Confidentiality, Cybersecurity Risk Mitigation</v>
      </c>
      <c r="H70" s="4" t="str">
        <f>_xlfn.XLOOKUP(A70,ArticlesTechnologies[Article ID],ArticlesTechnologies[High-level theme])</f>
        <v>Blockchain, Smart Contracts, Distributed File System, Containerization &amp; Orchestration</v>
      </c>
      <c r="I70" s="63" t="str">
        <f>_xlfn.XLOOKUP(A70,ArticlesDigitalObjects[Article ID],ArticlesDigitalObjects[High-level theme])</f>
        <v>IoT Data Streams, Metadata</v>
      </c>
      <c r="J70" s="4" t="str">
        <f>_xlfn.XLOOKUP(A70,ArticlesArchitecture[[#This Row],[Article ID]],ArticlesArchitecture[[#This Row],[Theme (final decision)]])</f>
        <v>Server-centered</v>
      </c>
    </row>
    <row r="71" spans="1:10" ht="50">
      <c r="A71" s="1" t="s">
        <v>2833</v>
      </c>
      <c r="B71" s="3" t="str">
        <f>VLOOKUP(A71,'Data Extraction'!A:D,4,FALSE)</f>
        <v>P070</v>
      </c>
      <c r="C71" s="4" t="str">
        <f>VLOOKUP(A71,'Data Extraction'!A:D,2,FALSE)</f>
        <v>rayyan-218687255</v>
      </c>
      <c r="D71" s="4" t="str">
        <f>VLOOKUP(A71,'Data Extraction'!A:G,6,FALSE)</f>
        <v>Fortified-Chain 2.0: Intelligent Blockchain for Decentralized Smart Healthcare System</v>
      </c>
      <c r="E71" s="4" t="str">
        <f>_xlfn.XLOOKUP(A71,ArticlesDomains[Article ID],ArticlesDomains[High-level theme])</f>
        <v>Healthcare &amp; Medical Informatics</v>
      </c>
      <c r="F71" s="4" t="str">
        <f>_xlfn.XLOOKUP(A71,ArticlesSubDomains[Article ID],ArticlesSubDomains[High-level theme])</f>
        <v>Specialized Disease Data</v>
      </c>
      <c r="G71" s="4" t="str">
        <f>_xlfn.XLOOKUP(A71,ArticlesPurposes[Article ID],ArticlesPurposes[High-level theme])</f>
        <v>Access Control, Data Privacy, Cybersecurity Risk Mitigation, Data Traceability, Healthcare Data Governance</v>
      </c>
      <c r="H71" s="4" t="str">
        <f>_xlfn.XLOOKUP(A71,ArticlesTechnologies[Article ID],ArticlesTechnologies[High-level theme])</f>
        <v>Blockchain, Smart Contracts, Distributed File System, Machine Learning &amp; AI, Containerization &amp; Orchestration</v>
      </c>
      <c r="I71" s="63" t="str">
        <f>_xlfn.XLOOKUP(A71,ArticlesDigitalObjects[Article ID],ArticlesDigitalObjects[High-level theme])</f>
        <v>Documents, Data Files, Structured Records</v>
      </c>
      <c r="J71" s="4" t="str">
        <f>_xlfn.XLOOKUP(A71,ArticlesArchitecture[[#This Row],[Article ID]],ArticlesArchitecture[[#This Row],[Theme (final decision)]])</f>
        <v>Server-centered</v>
      </c>
    </row>
    <row r="72" spans="1:10" ht="62.5">
      <c r="A72" s="1" t="s">
        <v>2799</v>
      </c>
      <c r="B72" s="3" t="str">
        <f>VLOOKUP(A72,'Data Extraction'!A:D,4,FALSE)</f>
        <v>P071</v>
      </c>
      <c r="C72" s="4" t="str">
        <f>VLOOKUP(A72,'Data Extraction'!A:D,2,FALSE)</f>
        <v>rayyan-172028165</v>
      </c>
      <c r="D72" s="4" t="str">
        <f>VLOOKUP(A72,'Data Extraction'!A:G,6,FALSE)</f>
        <v>PbDinEHR: A Novel Privacy by Design Developed Framework Using Distributed Data Storage and Sharing for Secure and Scalable Electronic Health Records Management</v>
      </c>
      <c r="E72" s="4" t="str">
        <f>_xlfn.XLOOKUP(A72,ArticlesDomains[Article ID],ArticlesDomains[High-level theme])</f>
        <v>Legal, Compliance &amp; Digital Forensics, Healthcare &amp; Medical Informatics</v>
      </c>
      <c r="F72" s="4" t="str">
        <f>_xlfn.XLOOKUP(A72,ArticlesSubDomains[Article ID],ArticlesSubDomains[High-level theme])</f>
        <v>Electronic Health Record Management</v>
      </c>
      <c r="G72" s="4" t="str">
        <f>_xlfn.XLOOKUP(A72,ArticlesPurposes[Article ID],ArticlesPurposes[High-level theme])</f>
        <v>Data Privacy, Data Traceability, Healthcare Data Governance, Secure Data Sharing</v>
      </c>
      <c r="H72" s="4" t="str">
        <f>_xlfn.XLOOKUP(A72,ArticlesTechnologies[Article ID],ArticlesTechnologies[High-level theme])</f>
        <v>Cryptography, Blockchain, Smart Contracts, Distributed File System</v>
      </c>
      <c r="I72" s="63" t="str">
        <f>_xlfn.XLOOKUP(A72,ArticlesDigitalObjects[Article ID],ArticlesDigitalObjects[High-level theme])</f>
        <v>Documents, Data Files, Structured Records, Media Files</v>
      </c>
      <c r="J72" s="4" t="str">
        <f>_xlfn.XLOOKUP(A72,ArticlesArchitecture[[#This Row],[Article ID]],ArticlesArchitecture[[#This Row],[Theme (final decision)]])</f>
        <v>Server-centered</v>
      </c>
    </row>
    <row r="73" spans="1:10" ht="25">
      <c r="A73" s="1" t="s">
        <v>2767</v>
      </c>
      <c r="B73" s="3" t="str">
        <f>VLOOKUP(A73,'Data Extraction'!A:D,4,FALSE)</f>
        <v>P072</v>
      </c>
      <c r="C73" s="4" t="str">
        <f>VLOOKUP(A73,'Data Extraction'!A:D,2,FALSE)</f>
        <v>rayyan-172028264</v>
      </c>
      <c r="D73" s="4" t="str">
        <f>VLOOKUP(A73,'Data Extraction'!A:G,6,FALSE)</f>
        <v>A blockchain-based traceable and secure data-sharing scheme</v>
      </c>
      <c r="E73" s="4" t="str">
        <f>_xlfn.XLOOKUP(A73,ArticlesDomains[Article ID],ArticlesDomains[High-level theme])</f>
        <v>Cross-Domain Cybersecurity &amp; Computing</v>
      </c>
      <c r="F73" s="4" t="str">
        <f>_xlfn.XLOOKUP(A73,ArticlesSubDomains[Article ID],ArticlesSubDomains[High-level theme])</f>
        <v>Data sharing</v>
      </c>
      <c r="G73" s="4" t="str">
        <f>_xlfn.XLOOKUP(A73,ArticlesPurposes[Article ID],ArticlesPurposes[High-level theme])</f>
        <v>Data Confidentiality, Data Traceability, Secure Data Sharing</v>
      </c>
      <c r="H73" s="4" t="str">
        <f>_xlfn.XLOOKUP(A73,ArticlesTechnologies[Article ID],ArticlesTechnologies[High-level theme])</f>
        <v>Cryptography, Blockchain, Smart Contracts, Distributed File System</v>
      </c>
      <c r="I73" s="63" t="str">
        <f>_xlfn.XLOOKUP(A73,ArticlesDigitalObjects[Article ID],ArticlesDigitalObjects[High-level theme])</f>
        <v>Data Files, Metadata</v>
      </c>
      <c r="J73" s="4" t="str">
        <f>_xlfn.XLOOKUP(A73,ArticlesArchitecture[[#This Row],[Article ID]],ArticlesArchitecture[[#This Row],[Theme (final decision)]])</f>
        <v>Server-centered</v>
      </c>
    </row>
    <row r="74" spans="1:10" ht="37.5">
      <c r="A74" s="1" t="s">
        <v>2737</v>
      </c>
      <c r="B74" s="3" t="str">
        <f>VLOOKUP(A74,'Data Extraction'!A:D,4,FALSE)</f>
        <v>P073</v>
      </c>
      <c r="C74" s="4" t="str">
        <f>VLOOKUP(A74,'Data Extraction'!A:D,2,FALSE)</f>
        <v>rayyan-172028082</v>
      </c>
      <c r="D74" s="4" t="str">
        <f>VLOOKUP(A74,'Data Extraction'!A:G,6,FALSE)</f>
        <v>Blockchain Empowered Secure Video Sharing With Access Control for Vehicular Edge Computing</v>
      </c>
      <c r="E74" s="4" t="str">
        <f>_xlfn.XLOOKUP(A74,ArticlesDomains[Article ID],ArticlesDomains[High-level theme])</f>
        <v>Automotive &amp; Intelligent Transportation</v>
      </c>
      <c r="F74" s="4">
        <f>_xlfn.XLOOKUP(A74,ArticlesSubDomains[Article ID],ArticlesSubDomains[High-level theme])</f>
        <v>0</v>
      </c>
      <c r="G74" s="4" t="str">
        <f>_xlfn.XLOOKUP(A74,ArticlesPurposes[Article ID],ArticlesPurposes[High-level theme])</f>
        <v>Access Control, Data Traceability, Secure Data Sharing</v>
      </c>
      <c r="H74" s="4" t="str">
        <f>_xlfn.XLOOKUP(A74,ArticlesTechnologies[Article ID],ArticlesTechnologies[High-level theme])</f>
        <v>Cryptography, Blockchain, Smart Contracts</v>
      </c>
      <c r="I74" s="63" t="str">
        <f>_xlfn.XLOOKUP(A74,ArticlesDigitalObjects[Article ID],ArticlesDigitalObjects[High-level theme])</f>
        <v>Data Files, Media Files</v>
      </c>
      <c r="J74" s="4" t="str">
        <f>_xlfn.XLOOKUP(A74,ArticlesArchitecture[[#This Row],[Article ID]],ArticlesArchitecture[[#This Row],[Theme (final decision)]])</f>
        <v>Server-centered</v>
      </c>
    </row>
    <row r="75" spans="1:10" ht="50">
      <c r="A75" s="1" t="s">
        <v>2704</v>
      </c>
      <c r="B75" s="3" t="str">
        <f>VLOOKUP(A75,'Data Extraction'!A:D,4,FALSE)</f>
        <v>P074</v>
      </c>
      <c r="C75" s="4" t="str">
        <f>VLOOKUP(A75,'Data Extraction'!A:D,2,FALSE)</f>
        <v>rayyan-218685496</v>
      </c>
      <c r="D75" s="4" t="str">
        <f>VLOOKUP(A75,'Data Extraction'!A:G,6,FALSE)</f>
        <v>Patient-Centric Fine-Grained Access Control for Electronic Medical Record Sharing With Security via Dual-Blockchain</v>
      </c>
      <c r="E75" s="4" t="str">
        <f>_xlfn.XLOOKUP(A75,ArticlesDomains[Article ID],ArticlesDomains[High-level theme])</f>
        <v>Healthcare &amp; Medical Informatics</v>
      </c>
      <c r="F75" s="4" t="str">
        <f>_xlfn.XLOOKUP(A75,ArticlesSubDomains[Article ID],ArticlesSubDomains[High-level theme])</f>
        <v>Electronic Health Record Interoperability</v>
      </c>
      <c r="G75" s="4" t="str">
        <f>_xlfn.XLOOKUP(A75,ArticlesPurposes[Article ID],ArticlesPurposes[High-level theme])</f>
        <v>Access Control, Data Privacy, Data Traceability, Healthcare Data Governance, Secure Data Sharing</v>
      </c>
      <c r="H75" s="4" t="str">
        <f>_xlfn.XLOOKUP(A75,ArticlesTechnologies[Article ID],ArticlesTechnologies[High-level theme])</f>
        <v>Cryptography, Blockchain, Smart Contracts</v>
      </c>
      <c r="I75" s="63" t="str">
        <f>_xlfn.XLOOKUP(A75,ArticlesDigitalObjects[Article ID],ArticlesDigitalObjects[High-level theme])</f>
        <v>Structured Records, Metadata</v>
      </c>
      <c r="J75" s="4" t="str">
        <f>_xlfn.XLOOKUP(A75,ArticlesArchitecture[[#This Row],[Article ID]],ArticlesArchitecture[[#This Row],[Theme (final decision)]])</f>
        <v>Hybrid (user-centered and server-centered)</v>
      </c>
    </row>
    <row r="76" spans="1:10" ht="50">
      <c r="A76" s="1" t="s">
        <v>2674</v>
      </c>
      <c r="B76" s="3" t="str">
        <f>VLOOKUP(A76,'Data Extraction'!A:D,4,FALSE)</f>
        <v>P075</v>
      </c>
      <c r="C76" s="4" t="str">
        <f>VLOOKUP(A76,'Data Extraction'!A:D,2,FALSE)</f>
        <v>rayyan-218687203</v>
      </c>
      <c r="D76" s="4" t="str">
        <f>VLOOKUP(A76,'Data Extraction'!A:G,6,FALSE)</f>
        <v>Achieving a Secure and Traceable High-Definition Multimedia Data Trading Scheme Based on Blockchain</v>
      </c>
      <c r="E76" s="4" t="str">
        <f>_xlfn.XLOOKUP(A76,ArticlesDomains[Article ID],ArticlesDomains[High-level theme])</f>
        <v>Digital Media</v>
      </c>
      <c r="F76" s="4">
        <f>_xlfn.XLOOKUP(A76,ArticlesSubDomains[Article ID],ArticlesSubDomains[High-level theme])</f>
        <v>0</v>
      </c>
      <c r="G76" s="4" t="str">
        <f>_xlfn.XLOOKUP(A76,ArticlesPurposes[Article ID],ArticlesPurposes[High-level theme])</f>
        <v>Copyright Protection, Data Traceability, Secure Data Sharing, Forensic Attribution &amp; Post-Incident Investigation</v>
      </c>
      <c r="H76" s="4" t="str">
        <f>_xlfn.XLOOKUP(A76,ArticlesTechnologies[Article ID],ArticlesTechnologies[High-level theme])</f>
        <v>Cryptography, Blockchain, Smart Contracts, Distributed File System, Steganography &amp; Digital Watermarking</v>
      </c>
      <c r="I76" s="63" t="str">
        <f>_xlfn.XLOOKUP(A76,ArticlesDigitalObjects[Article ID],ArticlesDigitalObjects[High-level theme])</f>
        <v>Data Files, Media Files</v>
      </c>
      <c r="J76" s="4" t="str">
        <f>_xlfn.XLOOKUP(A76,ArticlesArchitecture[[#This Row],[Article ID]],ArticlesArchitecture[[#This Row],[Theme (final decision)]])</f>
        <v>Server-centered</v>
      </c>
    </row>
    <row r="77" spans="1:10" ht="50">
      <c r="A77" s="1" t="s">
        <v>2644</v>
      </c>
      <c r="B77" s="3" t="str">
        <f>VLOOKUP(A77,'Data Extraction'!A:D,4,FALSE)</f>
        <v>P076</v>
      </c>
      <c r="C77" s="4" t="str">
        <f>VLOOKUP(A77,'Data Extraction'!A:D,2,FALSE)</f>
        <v>rayyan-218687108</v>
      </c>
      <c r="D77" s="4" t="str">
        <f>VLOOKUP(A77,'Data Extraction'!A:G,6,FALSE)</f>
        <v>A Copyright-Preserving and Fair Image Trading Scheme Based on Blockchain</v>
      </c>
      <c r="E77" s="4" t="str">
        <f>_xlfn.XLOOKUP(A77,ArticlesDomains[Article ID],ArticlesDomains[High-level theme])</f>
        <v>Digital Media</v>
      </c>
      <c r="F77" s="4">
        <f>_xlfn.XLOOKUP(A77,ArticlesSubDomains[Article ID],ArticlesSubDomains[High-level theme])</f>
        <v>0</v>
      </c>
      <c r="G77" s="4" t="str">
        <f>_xlfn.XLOOKUP(A77,ArticlesPurposes[Article ID],ArticlesPurposes[High-level theme])</f>
        <v>Access Control, Copyright Protection, Data Traceability, Secure Data Sharing</v>
      </c>
      <c r="H77" s="4" t="str">
        <f>_xlfn.XLOOKUP(A77,ArticlesTechnologies[Article ID],ArticlesTechnologies[High-level theme])</f>
        <v>Cryptography, Blockchain, Smart Contracts, Distributed File System, Steganography &amp; Digital Watermarking</v>
      </c>
      <c r="I77" s="63" t="str">
        <f>_xlfn.XLOOKUP(A77,ArticlesDigitalObjects[Article ID],ArticlesDigitalObjects[High-level theme])</f>
        <v>Data Files, Media Files</v>
      </c>
      <c r="J77" s="4" t="str">
        <f>_xlfn.XLOOKUP(A77,ArticlesArchitecture[[#This Row],[Article ID]],ArticlesArchitecture[[#This Row],[Theme (final decision)]])</f>
        <v>Server-centered</v>
      </c>
    </row>
    <row r="78" spans="1:10" ht="37.5">
      <c r="A78" s="1" t="s">
        <v>2610</v>
      </c>
      <c r="B78" s="3" t="str">
        <f>VLOOKUP(A78,'Data Extraction'!A:D,4,FALSE)</f>
        <v>P077</v>
      </c>
      <c r="C78" s="4" t="str">
        <f>VLOOKUP(A78,'Data Extraction'!A:D,2,FALSE)</f>
        <v>rayyan-172028249</v>
      </c>
      <c r="D78" s="4" t="str">
        <f>VLOOKUP(A78,'Data Extraction'!A:G,6,FALSE)</f>
        <v>Security and privacy facets of electronic health record</v>
      </c>
      <c r="E78" s="4" t="str">
        <f>_xlfn.XLOOKUP(A78,ArticlesDomains[Article ID],ArticlesDomains[High-level theme])</f>
        <v>Healthcare &amp; Medical Informatics</v>
      </c>
      <c r="F78" s="4" t="str">
        <f>_xlfn.XLOOKUP(A78,ArticlesSubDomains[Article ID],ArticlesSubDomains[High-level theme])</f>
        <v>Electronic Health Record Management</v>
      </c>
      <c r="G78" s="4" t="str">
        <f>_xlfn.XLOOKUP(A78,ArticlesPurposes[Article ID],ArticlesPurposes[High-level theme])</f>
        <v>Access Control, Data Privacy, Cybersecurity Risk Mitigation, Healthcare Data Governance, Secure Data Sharing</v>
      </c>
      <c r="H78" s="4" t="str">
        <f>_xlfn.XLOOKUP(A78,ArticlesTechnologies[Article ID],ArticlesTechnologies[High-level theme])</f>
        <v>Cryptography, Blockchain, Smart Contracts, Distributed File System</v>
      </c>
      <c r="I78" s="63" t="str">
        <f>_xlfn.XLOOKUP(A78,ArticlesDigitalObjects[Article ID],ArticlesDigitalObjects[High-level theme])</f>
        <v>Structured Records, Logs &amp; Audit Trails, Metadata</v>
      </c>
      <c r="J78" s="4" t="str">
        <f>_xlfn.XLOOKUP(A78,ArticlesArchitecture[[#This Row],[Article ID]],ArticlesArchitecture[[#This Row],[Theme (final decision)]])</f>
        <v>User-centered</v>
      </c>
    </row>
    <row r="79" spans="1:10" ht="37.5">
      <c r="A79" s="1" t="s">
        <v>2576</v>
      </c>
      <c r="B79" s="3" t="str">
        <f>VLOOKUP(A79,'Data Extraction'!A:D,4,FALSE)</f>
        <v>P078</v>
      </c>
      <c r="C79" s="4" t="str">
        <f>VLOOKUP(A79,'Data Extraction'!A:D,2,FALSE)</f>
        <v>rayyan-172028274</v>
      </c>
      <c r="D79" s="4" t="str">
        <f>VLOOKUP(A79,'Data Extraction'!A:G,6,FALSE)</f>
        <v>UbiSecE: UbiLab’s Secure Cloud Environment for Public Health Research in Microsoft Azure</v>
      </c>
      <c r="E79" s="4" t="str">
        <f>_xlfn.XLOOKUP(A79,ArticlesDomains[Article ID],ArticlesDomains[High-level theme])</f>
        <v>Healthcare &amp; Medical Informatics</v>
      </c>
      <c r="F79" s="4" t="str">
        <f>_xlfn.XLOOKUP(A79,ArticlesSubDomains[Article ID],ArticlesSubDomains[High-level theme])</f>
        <v>Public Health</v>
      </c>
      <c r="G79" s="4" t="str">
        <f>_xlfn.XLOOKUP(A79,ArticlesPurposes[Article ID],ArticlesPurposes[High-level theme])</f>
        <v>Access Control, Data Privacy, Data Traceability, Secure Data Sharing</v>
      </c>
      <c r="H79" s="4" t="str">
        <f>_xlfn.XLOOKUP(A79,ArticlesTechnologies[Article ID],ArticlesTechnologies[High-level theme])</f>
        <v>Cryptography</v>
      </c>
      <c r="I79" s="63" t="str">
        <f>_xlfn.XLOOKUP(A79,ArticlesDigitalObjects[Article ID],ArticlesDigitalObjects[High-level theme])</f>
        <v>Structured Records, IoT Data Streams</v>
      </c>
      <c r="J79" s="4" t="str">
        <f>_xlfn.XLOOKUP(A79,ArticlesArchitecture[[#This Row],[Article ID]],ArticlesArchitecture[[#This Row],[Theme (final decision)]])</f>
        <v>Server-centered</v>
      </c>
    </row>
    <row r="80" spans="1:10" ht="50">
      <c r="A80" s="1" t="s">
        <v>2544</v>
      </c>
      <c r="B80" s="3" t="str">
        <f>VLOOKUP(A80,'Data Extraction'!A:D,4,FALSE)</f>
        <v>P079</v>
      </c>
      <c r="C80" s="4" t="str">
        <f>VLOOKUP(A80,'Data Extraction'!A:D,2,FALSE)</f>
        <v>rayyan-172028246</v>
      </c>
      <c r="D80" s="4" t="str">
        <f>VLOOKUP(A80,'Data Extraction'!A:G,6,FALSE)</f>
        <v>A Secure File Sharing and Audit Trail Tracking Platform with Advanced Encryption Standard for Cloud-Based Environments</v>
      </c>
      <c r="E80" s="4" t="str">
        <f>_xlfn.XLOOKUP(A80,ArticlesDomains[Article ID],ArticlesDomains[High-level theme])</f>
        <v>Legal, Compliance &amp; Digital Forensics, Financial Services &amp; Banking</v>
      </c>
      <c r="F80" s="4">
        <f>_xlfn.XLOOKUP(A80,ArticlesSubDomains[Article ID],ArticlesSubDomains[High-level theme])</f>
        <v>0</v>
      </c>
      <c r="G80" s="4" t="str">
        <f>_xlfn.XLOOKUP(A80,ArticlesPurposes[Article ID],ArticlesPurposes[High-level theme])</f>
        <v>Data Auditing, Data Confidentiality, Data Traceability, Cybersecurity Risk Mitigation</v>
      </c>
      <c r="H80" s="4" t="str">
        <f>_xlfn.XLOOKUP(A80,ArticlesTechnologies[Article ID],ArticlesTechnologies[High-level theme])</f>
        <v>Cryptography</v>
      </c>
      <c r="I80" s="63" t="str">
        <f>_xlfn.XLOOKUP(A80,ArticlesDigitalObjects[Article ID],ArticlesDigitalObjects[High-level theme])</f>
        <v>Documents, Logs &amp; Audit Trails</v>
      </c>
      <c r="J80" s="4" t="str">
        <f>_xlfn.XLOOKUP(A80,ArticlesArchitecture[[#This Row],[Article ID]],ArticlesArchitecture[[#This Row],[Theme (final decision)]])</f>
        <v>Server-centered</v>
      </c>
    </row>
    <row r="81" spans="1:10" ht="37.5">
      <c r="A81" s="1" t="s">
        <v>2509</v>
      </c>
      <c r="B81" s="3" t="str">
        <f>VLOOKUP(A81,'Data Extraction'!A:D,4,FALSE)</f>
        <v>P080</v>
      </c>
      <c r="C81" s="4" t="str">
        <f>VLOOKUP(A81,'Data Extraction'!A:D,2,FALSE)</f>
        <v>rayyan-172028028</v>
      </c>
      <c r="D81" s="4" t="str">
        <f>VLOOKUP(A81,'Data Extraction'!A:G,6,FALSE)</f>
        <v>A Blockchain Solution for Remote Sensing Data Management Model</v>
      </c>
      <c r="E81" s="4" t="str">
        <f>_xlfn.XLOOKUP(A81,ArticlesDomains[Article ID],ArticlesDomains[High-level theme])</f>
        <v>Cross-Domain Cybersecurity &amp; Computing</v>
      </c>
      <c r="F81" s="4" t="str">
        <f>_xlfn.XLOOKUP(A81,ArticlesSubDomains[Article ID],ArticlesSubDomains[High-level theme])</f>
        <v>Satelite data</v>
      </c>
      <c r="G81" s="4" t="str">
        <f>_xlfn.XLOOKUP(A81,ArticlesPurposes[Article ID],ArticlesPurposes[High-level theme])</f>
        <v>Cybersecurity Risk Mitigation, Data Traceability, Data Privacy, Forensic Attribution &amp; Post-Incident Investigation</v>
      </c>
      <c r="H81" s="4" t="str">
        <f>_xlfn.XLOOKUP(A81,ArticlesTechnologies[Article ID],ArticlesTechnologies[High-level theme])</f>
        <v>Cryptography, Blockchain, Smart Contracts, Distributed File System</v>
      </c>
      <c r="I81" s="63" t="str">
        <f>_xlfn.XLOOKUP(A81,ArticlesDigitalObjects[Article ID],ArticlesDigitalObjects[High-level theme])</f>
        <v>Media Files, Metadata</v>
      </c>
      <c r="J81" s="4" t="str">
        <f>_xlfn.XLOOKUP(A81,ArticlesArchitecture[[#This Row],[Article ID]],ArticlesArchitecture[[#This Row],[Theme (final decision)]])</f>
        <v>Server-centered</v>
      </c>
    </row>
    <row r="82" spans="1:10" ht="37.5">
      <c r="A82" s="1" t="s">
        <v>2474</v>
      </c>
      <c r="B82" s="3" t="str">
        <f>VLOOKUP(A82,'Data Extraction'!A:D,4,FALSE)</f>
        <v>P081</v>
      </c>
      <c r="C82" s="4" t="str">
        <f>VLOOKUP(A82,'Data Extraction'!A:D,2,FALSE)</f>
        <v>rayyan-172028018</v>
      </c>
      <c r="D82" s="4" t="str">
        <f>VLOOKUP(A82,'Data Extraction'!A:G,6,FALSE)</f>
        <v>Blockchain-enabled police management framework for securing police data</v>
      </c>
      <c r="E82" s="4" t="str">
        <f>_xlfn.XLOOKUP(A82,ArticlesDomains[Article ID],ArticlesDomains[High-level theme])</f>
        <v>Legal, Compliance &amp; Digital Forensics, Government &amp; Public Sector</v>
      </c>
      <c r="F82" s="4">
        <f>_xlfn.XLOOKUP(A82,ArticlesSubDomains[Article ID],ArticlesSubDomains[High-level theme])</f>
        <v>0</v>
      </c>
      <c r="G82" s="4" t="str">
        <f>_xlfn.XLOOKUP(A82,ArticlesPurposes[Article ID],ArticlesPurposes[High-level theme])</f>
        <v>Digital Object Lifecycle Management, Data Privacy, Cybersecurity Risk Mitigation, Data Traceability</v>
      </c>
      <c r="H82" s="4" t="str">
        <f>_xlfn.XLOOKUP(A82,ArticlesTechnologies[Article ID],ArticlesTechnologies[High-level theme])</f>
        <v>Cryptography, Blockchain, Smart Contracts, Knowledge Representation &amp; Analytics</v>
      </c>
      <c r="I82" s="63" t="str">
        <f>_xlfn.XLOOKUP(A82,ArticlesDigitalObjects[Article ID],ArticlesDigitalObjects[High-level theme])</f>
        <v>Structured Records</v>
      </c>
      <c r="J82" s="4" t="str">
        <f>_xlfn.XLOOKUP(A82,ArticlesArchitecture[[#This Row],[Article ID]],ArticlesArchitecture[[#This Row],[Theme (final decision)]])</f>
        <v>Server-centered</v>
      </c>
    </row>
    <row r="83" spans="1:10" ht="37.5">
      <c r="A83" s="1" t="s">
        <v>2440</v>
      </c>
      <c r="B83" s="3" t="str">
        <f>VLOOKUP(A83,'Data Extraction'!A:D,4,FALSE)</f>
        <v>P082</v>
      </c>
      <c r="C83" s="4" t="str">
        <f>VLOOKUP(A83,'Data Extraction'!A:D,2,FALSE)</f>
        <v>rayyan-172028017</v>
      </c>
      <c r="D83" s="4" t="str">
        <f>VLOOKUP(A83,'Data Extraction'!A:G,6,FALSE)</f>
        <v>E-SAWM: A Semantic Analysis-Based ODF Watermarking Algorithm for Edge Cloud Scenarios</v>
      </c>
      <c r="E83" s="4" t="str">
        <f>_xlfn.XLOOKUP(A83,ArticlesDomains[Article ID],ArticlesDomains[High-level theme])</f>
        <v>Financial Services &amp; Banking</v>
      </c>
      <c r="F83" s="4">
        <f>_xlfn.XLOOKUP(A83,ArticlesSubDomains[Article ID],ArticlesSubDomains[High-level theme])</f>
        <v>0</v>
      </c>
      <c r="G83" s="4" t="str">
        <f>_xlfn.XLOOKUP(A83,ArticlesPurposes[Article ID],ArticlesPurposes[High-level theme])</f>
        <v>Data Traceability, Secure Data Sharing, Forensic Attribution &amp; Post-Incident Investigation</v>
      </c>
      <c r="H83" s="4" t="str">
        <f>_xlfn.XLOOKUP(A83,ArticlesTechnologies[Article ID],ArticlesTechnologies[High-level theme])</f>
        <v>Cryptography, Machine Learning &amp; AI, Interoperability &amp; Authorization Standards, Steganography &amp; Digital Watermarking</v>
      </c>
      <c r="I83" s="63" t="str">
        <f>_xlfn.XLOOKUP(A83,ArticlesDigitalObjects[Article ID],ArticlesDigitalObjects[High-level theme])</f>
        <v>Documents</v>
      </c>
      <c r="J83" s="4" t="str">
        <f>_xlfn.XLOOKUP(A83,ArticlesArchitecture[[#This Row],[Article ID]],ArticlesArchitecture[[#This Row],[Theme (final decision)]])</f>
        <v>Server-centered</v>
      </c>
    </row>
    <row r="84" spans="1:10" ht="50">
      <c r="A84" s="1" t="s">
        <v>2406</v>
      </c>
      <c r="B84" s="3" t="str">
        <f>VLOOKUP(A84,'Data Extraction'!A:D,4,FALSE)</f>
        <v>P083</v>
      </c>
      <c r="C84" s="4" t="str">
        <f>VLOOKUP(A84,'Data Extraction'!A:D,2,FALSE)</f>
        <v>rayyan-172028100</v>
      </c>
      <c r="D84" s="4" t="str">
        <f>VLOOKUP(A84,'Data Extraction'!A:G,6,FALSE)</f>
        <v>Multi-chain blockchain based secure data-sharing framework for industrial IoTs smart devices in petroleum industry</v>
      </c>
      <c r="E84" s="4" t="str">
        <f>_xlfn.XLOOKUP(A84,ArticlesDomains[Article ID],ArticlesDomains[High-level theme])</f>
        <v>Energy &amp; Smart Grid</v>
      </c>
      <c r="F84" s="4">
        <f>_xlfn.XLOOKUP(A84,ArticlesSubDomains[Article ID],ArticlesSubDomains[High-level theme])</f>
        <v>0</v>
      </c>
      <c r="G84" s="4" t="str">
        <f>_xlfn.XLOOKUP(A84,ArticlesPurposes[Article ID],ArticlesPurposes[High-level theme])</f>
        <v>Access Control, Data Privacy, Cybersecurity Risk Mitigation, Secure Data Sharing</v>
      </c>
      <c r="H84" s="4" t="str">
        <f>_xlfn.XLOOKUP(A84,ArticlesTechnologies[Article ID],ArticlesTechnologies[High-level theme])</f>
        <v>Cryptography, Blockchain, Smart Contracts, Distributed File System</v>
      </c>
      <c r="I84" s="63" t="str">
        <f>_xlfn.XLOOKUP(A84,ArticlesDigitalObjects[Article ID],ArticlesDigitalObjects[High-level theme])</f>
        <v>IoT Data Streams, Metadata</v>
      </c>
      <c r="J84" s="4" t="str">
        <f>_xlfn.XLOOKUP(A84,ArticlesArchitecture[[#This Row],[Article ID]],ArticlesArchitecture[[#This Row],[Theme (final decision)]])</f>
        <v>Server-centered</v>
      </c>
    </row>
    <row r="85" spans="1:10" ht="37.5">
      <c r="A85" s="1" t="s">
        <v>2374</v>
      </c>
      <c r="B85" s="3" t="str">
        <f>VLOOKUP(A85,'Data Extraction'!A:D,4,FALSE)</f>
        <v>P084</v>
      </c>
      <c r="C85" s="4" t="str">
        <f>VLOOKUP(A85,'Data Extraction'!A:D,2,FALSE)</f>
        <v>rayyan-218685441</v>
      </c>
      <c r="D85" s="4" t="str">
        <f>VLOOKUP(A85,'Data Extraction'!A:G,6,FALSE)</f>
        <v>Data Security Access Control Based on Blockchain and Smart Contracts</v>
      </c>
      <c r="E85" s="4" t="str">
        <f>_xlfn.XLOOKUP(A85,ArticlesDomains[Article ID],ArticlesDomains[High-level theme])</f>
        <v>Industry &amp; Supply Chain</v>
      </c>
      <c r="F85" s="4">
        <f>_xlfn.XLOOKUP(A85,ArticlesSubDomains[Article ID],ArticlesSubDomains[High-level theme])</f>
        <v>0</v>
      </c>
      <c r="G85" s="4" t="str">
        <f>_xlfn.XLOOKUP(A85,ArticlesPurposes[Article ID],ArticlesPurposes[High-level theme])</f>
        <v>Access Control, Automated Sensitive Data Detection, Secure Data Sharing, Data Privacy</v>
      </c>
      <c r="H85" s="4" t="str">
        <f>_xlfn.XLOOKUP(A85,ArticlesTechnologies[Article ID],ArticlesTechnologies[High-level theme])</f>
        <v>Blockchain, Smart Contracts, Distributed File System, Machine Learning &amp; AI</v>
      </c>
      <c r="I85" s="63" t="str">
        <f>_xlfn.XLOOKUP(A85,ArticlesDigitalObjects[Article ID],ArticlesDigitalObjects[High-level theme])</f>
        <v>Data Files, IoT Data Streams</v>
      </c>
      <c r="J85" s="4" t="str">
        <f>_xlfn.XLOOKUP(A85,ArticlesArchitecture[[#This Row],[Article ID]],ArticlesArchitecture[[#This Row],[Theme (final decision)]])</f>
        <v>Server-centered</v>
      </c>
    </row>
    <row r="86" spans="1:10" ht="25">
      <c r="A86" s="1" t="s">
        <v>2340</v>
      </c>
      <c r="B86" s="3" t="str">
        <f>VLOOKUP(A86,'Data Extraction'!A:D,4,FALSE)</f>
        <v>P085</v>
      </c>
      <c r="C86" s="4" t="str">
        <f>VLOOKUP(A86,'Data Extraction'!A:D,2,FALSE)</f>
        <v>rayyan-172028035</v>
      </c>
      <c r="D86" s="4" t="str">
        <f>VLOOKUP(A86,'Data Extraction'!A:G,6,FALSE)</f>
        <v>Towards a Semantic Specification for GDPR Data Breach Reporting</v>
      </c>
      <c r="E86" s="4" t="str">
        <f>_xlfn.XLOOKUP(A86,ArticlesDomains[Article ID],ArticlesDomains[High-level theme])</f>
        <v>Legal, Compliance &amp; Digital Forensics</v>
      </c>
      <c r="F86" s="4">
        <f>_xlfn.XLOOKUP(A86,ArticlesSubDomains[Article ID],ArticlesSubDomains[High-level theme])</f>
        <v>0</v>
      </c>
      <c r="G86" s="4" t="str">
        <f>_xlfn.XLOOKUP(A86,ArticlesPurposes[Article ID],ArticlesPurposes[High-level theme])</f>
        <v>Data Traceability, Forensic Attribution &amp; Post-Incident Investigation</v>
      </c>
      <c r="H86" s="4" t="str">
        <f>_xlfn.XLOOKUP(A86,ArticlesTechnologies[Article ID],ArticlesTechnologies[High-level theme])</f>
        <v>Interoperability &amp; Authorization Standards</v>
      </c>
      <c r="I86" s="63" t="str">
        <f>_xlfn.XLOOKUP(A86,ArticlesDigitalObjects[Article ID],ArticlesDigitalObjects[High-level theme])</f>
        <v>Metadata</v>
      </c>
      <c r="J86" s="4" t="str">
        <f>_xlfn.XLOOKUP(A86,ArticlesArchitecture[[#This Row],[Article ID]],ArticlesArchitecture[[#This Row],[Theme (final decision)]])</f>
        <v>Server-centered</v>
      </c>
    </row>
    <row r="87" spans="1:10" ht="37.5">
      <c r="A87" s="1" t="s">
        <v>2305</v>
      </c>
      <c r="B87" s="3" t="str">
        <f>VLOOKUP(A87,'Data Extraction'!A:D,4,FALSE)</f>
        <v>P086</v>
      </c>
      <c r="C87" s="4" t="str">
        <f>VLOOKUP(A87,'Data Extraction'!A:D,2,FALSE)</f>
        <v>rayyan-172028182</v>
      </c>
      <c r="D87" s="4" t="str">
        <f>VLOOKUP(A87,'Data Extraction'!A:G,6,FALSE)</f>
        <v>Unlocking the Potential of Non-Fungible Tokens: A Novel Approach for Privacy-Preserving in EHR</v>
      </c>
      <c r="E87" s="4" t="str">
        <f>_xlfn.XLOOKUP(A87,ArticlesDomains[Article ID],ArticlesDomains[High-level theme])</f>
        <v>Healthcare &amp; Medical Informatics</v>
      </c>
      <c r="F87" s="4" t="str">
        <f>_xlfn.XLOOKUP(A87,ArticlesSubDomains[Article ID],ArticlesSubDomains[High-level theme])</f>
        <v>Electronic Health Record Management</v>
      </c>
      <c r="G87" s="4" t="str">
        <f>_xlfn.XLOOKUP(A87,ArticlesPurposes[Article ID],ArticlesPurposes[High-level theme])</f>
        <v>Access Control, Data Privacy, Healthcare Data Governance, Secure Data Sharing</v>
      </c>
      <c r="H87" s="4" t="str">
        <f>_xlfn.XLOOKUP(A87,ArticlesTechnologies[Article ID],ArticlesTechnologies[High-level theme])</f>
        <v>Cryptography, Blockchain, Smart Contracts, Distributed File System</v>
      </c>
      <c r="I87" s="63" t="str">
        <f>_xlfn.XLOOKUP(A87,ArticlesDigitalObjects[Article ID],ArticlesDigitalObjects[High-level theme])</f>
        <v>Data Files, Structured Records</v>
      </c>
      <c r="J87" s="4" t="str">
        <f>_xlfn.XLOOKUP(A87,ArticlesArchitecture[[#This Row],[Article ID]],ArticlesArchitecture[[#This Row],[Theme (final decision)]])</f>
        <v>User-centered</v>
      </c>
    </row>
    <row r="88" spans="1:10" ht="50">
      <c r="A88" s="1" t="s">
        <v>2269</v>
      </c>
      <c r="B88" s="3" t="str">
        <f>VLOOKUP(A88,'Data Extraction'!A:D,4,FALSE)</f>
        <v>P087</v>
      </c>
      <c r="C88" s="4" t="str">
        <f>VLOOKUP(A88,'Data Extraction'!A:D,2,FALSE)</f>
        <v>rayyan-172028127</v>
      </c>
      <c r="D88" s="4" t="str">
        <f>VLOOKUP(A88,'Data Extraction'!A:G,6,FALSE)</f>
        <v>Enhancing Security, Privacy, and Traceability in Indonesia's National Health Insurance Claims Process using Blockchain Technology</v>
      </c>
      <c r="E88" s="4" t="str">
        <f>_xlfn.XLOOKUP(A88,ArticlesDomains[Article ID],ArticlesDomains[High-level theme])</f>
        <v>Healthcare &amp; Medical Informatics</v>
      </c>
      <c r="F88" s="4" t="str">
        <f>_xlfn.XLOOKUP(A88,ArticlesSubDomains[Article ID],ArticlesSubDomains[High-level theme])</f>
        <v>Public Health</v>
      </c>
      <c r="G88" s="4" t="str">
        <f>_xlfn.XLOOKUP(A88,ArticlesPurposes[Article ID],ArticlesPurposes[High-level theme])</f>
        <v>Access Control, Data Privacy, Cybersecurity Risk Mitigation, Data Traceability, Secure Data Sharing</v>
      </c>
      <c r="H88" s="4" t="str">
        <f>_xlfn.XLOOKUP(A88,ArticlesTechnologies[Article ID],ArticlesTechnologies[High-level theme])</f>
        <v>Cryptography, Blockchain, Distributed File System</v>
      </c>
      <c r="I88" s="63" t="str">
        <f>_xlfn.XLOOKUP(A88,ArticlesDigitalObjects[Article ID],ArticlesDigitalObjects[High-level theme])</f>
        <v>Logs &amp; Audit Trails, Structured Records, Metadata</v>
      </c>
      <c r="J88" s="4" t="str">
        <f>_xlfn.XLOOKUP(A88,ArticlesArchitecture[[#This Row],[Article ID]],ArticlesArchitecture[[#This Row],[Theme (final decision)]])</f>
        <v>Hybrid (user-centered and server-centered)</v>
      </c>
    </row>
    <row r="89" spans="1:10" ht="50">
      <c r="A89" s="1" t="s">
        <v>2236</v>
      </c>
      <c r="B89" s="3" t="str">
        <f>VLOOKUP(A89,'Data Extraction'!A:D,4,FALSE)</f>
        <v>P088</v>
      </c>
      <c r="C89" s="4" t="str">
        <f>VLOOKUP(A89,'Data Extraction'!A:D,2,FALSE)</f>
        <v>rayyan-172028135</v>
      </c>
      <c r="D89" s="4" t="str">
        <f>VLOOKUP(A89,'Data Extraction'!A:G,6,FALSE)</f>
        <v>Enhancing Data Security in Networking Through AES Encryption and Steganography: A Comparative Analysis of DES and AES Algorithms</v>
      </c>
      <c r="E89" s="4" t="str">
        <f>_xlfn.XLOOKUP(A89,ArticlesDomains[Article ID],ArticlesDomains[High-level theme])</f>
        <v>Cross-Domain Cybersecurity &amp; Computing</v>
      </c>
      <c r="F89" s="4" t="str">
        <f>_xlfn.XLOOKUP(A89,ArticlesSubDomains[Article ID],ArticlesSubDomains[High-level theme])</f>
        <v>Data sharing</v>
      </c>
      <c r="G89" s="4" t="str">
        <f>_xlfn.XLOOKUP(A89,ArticlesPurposes[Article ID],ArticlesPurposes[High-level theme])</f>
        <v>Cybersecurity Risk Mitigation, Secure Data Sharing</v>
      </c>
      <c r="H89" s="4" t="str">
        <f>_xlfn.XLOOKUP(A89,ArticlesTechnologies[Article ID],ArticlesTechnologies[High-level theme])</f>
        <v>Cryptography, Steganography &amp; Digital Watermarking</v>
      </c>
      <c r="I89" s="63" t="str">
        <f>_xlfn.XLOOKUP(A89,ArticlesDigitalObjects[Article ID],ArticlesDigitalObjects[High-level theme])</f>
        <v>Media Files, Metadata</v>
      </c>
      <c r="J89" s="4" t="str">
        <f>_xlfn.XLOOKUP(A89,ArticlesArchitecture[[#This Row],[Article ID]],ArticlesArchitecture[[#This Row],[Theme (final decision)]])</f>
        <v>User-centered</v>
      </c>
    </row>
    <row r="90" spans="1:10" ht="37.5">
      <c r="A90" s="1" t="s">
        <v>2202</v>
      </c>
      <c r="B90" s="3" t="str">
        <f>VLOOKUP(A90,'Data Extraction'!A:D,4,FALSE)</f>
        <v>P089</v>
      </c>
      <c r="C90" s="4" t="str">
        <f>VLOOKUP(A90,'Data Extraction'!A:D,2,FALSE)</f>
        <v>rayyan-172028161</v>
      </c>
      <c r="D90" s="4" t="str">
        <f>VLOOKUP(A90,'Data Extraction'!A:G,6,FALSE)</f>
        <v>Comparative Analysis and Performance Metrics Evaluation of Image Steganography Embedding Algorithms</v>
      </c>
      <c r="E90" s="4" t="str">
        <f>_xlfn.XLOOKUP(A90,ArticlesDomains[Article ID],ArticlesDomains[High-level theme])</f>
        <v>Digital Media</v>
      </c>
      <c r="F90" s="4">
        <f>_xlfn.XLOOKUP(A90,ArticlesSubDomains[Article ID],ArticlesSubDomains[High-level theme])</f>
        <v>0</v>
      </c>
      <c r="G90" s="4" t="str">
        <f>_xlfn.XLOOKUP(A90,ArticlesPurposes[Article ID],ArticlesPurposes[High-level theme])</f>
        <v>Secure Data Sharing</v>
      </c>
      <c r="H90" s="4" t="str">
        <f>_xlfn.XLOOKUP(A90,ArticlesTechnologies[Article ID],ArticlesTechnologies[High-level theme])</f>
        <v>Steganography &amp; Digital Watermarking</v>
      </c>
      <c r="I90" s="63" t="str">
        <f>_xlfn.XLOOKUP(A90,ArticlesDigitalObjects[Article ID],ArticlesDigitalObjects[High-level theme])</f>
        <v>Data Files, Media Files</v>
      </c>
      <c r="J90" s="4" t="str">
        <f>_xlfn.XLOOKUP(A90,ArticlesArchitecture[[#This Row],[Article ID]],ArticlesArchitecture[[#This Row],[Theme (final decision)]])</f>
        <v>User-centered</v>
      </c>
    </row>
    <row r="91" spans="1:10" ht="37.5">
      <c r="A91" s="1" t="s">
        <v>2169</v>
      </c>
      <c r="B91" s="3" t="str">
        <f>VLOOKUP(A91,'Data Extraction'!A:D,4,FALSE)</f>
        <v>P090</v>
      </c>
      <c r="C91" s="4" t="str">
        <f>VLOOKUP(A91,'Data Extraction'!A:D,2,FALSE)</f>
        <v>rayyan-172028104</v>
      </c>
      <c r="D91" s="4" t="str">
        <f>VLOOKUP(A91,'Data Extraction'!A:G,6,FALSE)</f>
        <v>An Efficient Steganographic Protocol for WebP Files</v>
      </c>
      <c r="E91" s="4" t="str">
        <f>_xlfn.XLOOKUP(A91,ArticlesDomains[Article ID],ArticlesDomains[High-level theme])</f>
        <v>Legal, Compliance &amp; Digital Forensics, Digital Media</v>
      </c>
      <c r="F91" s="4">
        <f>_xlfn.XLOOKUP(A91,ArticlesSubDomains[Article ID],ArticlesSubDomains[High-level theme])</f>
        <v>0</v>
      </c>
      <c r="G91" s="4" t="str">
        <f>_xlfn.XLOOKUP(A91,ArticlesPurposes[Article ID],ArticlesPurposes[High-level theme])</f>
        <v>Copyright Protection, Data Privacy, Cybersecurity Risk Mitigation, Forensic Attribution &amp; Post-Incident Investigation</v>
      </c>
      <c r="H91" s="4" t="str">
        <f>_xlfn.XLOOKUP(A91,ArticlesTechnologies[Article ID],ArticlesTechnologies[High-level theme])</f>
        <v>Cryptography, Steganography &amp; Digital Watermarking</v>
      </c>
      <c r="I91" s="63" t="str">
        <f>_xlfn.XLOOKUP(A91,ArticlesDigitalObjects[Article ID],ArticlesDigitalObjects[High-level theme])</f>
        <v>Media Files, Metadata</v>
      </c>
      <c r="J91" s="4" t="str">
        <f>_xlfn.XLOOKUP(A91,ArticlesArchitecture[[#This Row],[Article ID]],ArticlesArchitecture[[#This Row],[Theme (final decision)]])</f>
        <v>User-centered</v>
      </c>
    </row>
    <row r="92" spans="1:10" ht="37.5">
      <c r="A92" s="1" t="s">
        <v>2136</v>
      </c>
      <c r="B92" s="3" t="str">
        <f>VLOOKUP(A92,'Data Extraction'!A:D,4,FALSE)</f>
        <v>P091</v>
      </c>
      <c r="C92" s="4" t="str">
        <f>VLOOKUP(A92,'Data Extraction'!A:D,2,FALSE)</f>
        <v>rayyan-172027834</v>
      </c>
      <c r="D92" s="4" t="str">
        <f>VLOOKUP(A92,'Data Extraction'!A:G,6,FALSE)</f>
        <v>Cloud-based secure data storage and access control for internet of medical things using federated learning</v>
      </c>
      <c r="E92" s="4" t="str">
        <f>_xlfn.XLOOKUP(A92,ArticlesDomains[Article ID],ArticlesDomains[High-level theme])</f>
        <v>Healthcare &amp; Medical Informatics</v>
      </c>
      <c r="F92" s="4" t="str">
        <f>_xlfn.XLOOKUP(A92,ArticlesSubDomains[Article ID],ArticlesSubDomains[High-level theme])</f>
        <v>Internet of Medical Things</v>
      </c>
      <c r="G92" s="4" t="str">
        <f>_xlfn.XLOOKUP(A92,ArticlesPurposes[Article ID],ArticlesPurposes[High-level theme])</f>
        <v>Access Control, Data Privacy, Healthcare Data Governance, Secure Data Sharing</v>
      </c>
      <c r="H92" s="4" t="str">
        <f>_xlfn.XLOOKUP(A92,ArticlesTechnologies[Article ID],ArticlesTechnologies[High-level theme])</f>
        <v>Cryptography, Machine Learning &amp; AI</v>
      </c>
      <c r="I92" s="63" t="str">
        <f>_xlfn.XLOOKUP(A92,ArticlesDigitalObjects[Article ID],ArticlesDigitalObjects[High-level theme])</f>
        <v>Structured Records, IoT Data Streams</v>
      </c>
      <c r="J92" s="4" t="str">
        <f>_xlfn.XLOOKUP(A92,ArticlesArchitecture[[#This Row],[Article ID]],ArticlesArchitecture[[#This Row],[Theme (final decision)]])</f>
        <v>Server-centered</v>
      </c>
    </row>
    <row r="93" spans="1:10" ht="25">
      <c r="A93" s="1" t="s">
        <v>2102</v>
      </c>
      <c r="B93" s="3" t="str">
        <f>VLOOKUP(A93,'Data Extraction'!A:D,4,FALSE)</f>
        <v>P092</v>
      </c>
      <c r="C93" s="4" t="str">
        <f>VLOOKUP(A93,'Data Extraction'!A:D,2,FALSE)</f>
        <v>rayyan-172027813</v>
      </c>
      <c r="D93" s="4" t="str">
        <f>VLOOKUP(A93,'Data Extraction'!A:G,6,FALSE)</f>
        <v>Secure cloud storage auditing with deduplication and efficient data transfer</v>
      </c>
      <c r="E93" s="4" t="str">
        <f>_xlfn.XLOOKUP(A93,ArticlesDomains[Article ID],ArticlesDomains[High-level theme])</f>
        <v>Cross-Domain Cybersecurity &amp; Computing</v>
      </c>
      <c r="F93" s="4" t="str">
        <f>_xlfn.XLOOKUP(A93,ArticlesSubDomains[Article ID],ArticlesSubDomains[High-level theme])</f>
        <v>Cloud computing</v>
      </c>
      <c r="G93" s="4" t="str">
        <f>_xlfn.XLOOKUP(A93,ArticlesPurposes[Article ID],ArticlesPurposes[High-level theme])</f>
        <v>Data Auditing, Data Traceability, Secure Data Sharing</v>
      </c>
      <c r="H93" s="4" t="str">
        <f>_xlfn.XLOOKUP(A93,ArticlesTechnologies[Article ID],ArticlesTechnologies[High-level theme])</f>
        <v>Cryptography, Blockchain</v>
      </c>
      <c r="I93" s="63" t="str">
        <f>_xlfn.XLOOKUP(A93,ArticlesDigitalObjects[Article ID],ArticlesDigitalObjects[High-level theme])</f>
        <v>Data Files, Metadata</v>
      </c>
      <c r="J93" s="4" t="str">
        <f>_xlfn.XLOOKUP(A93,ArticlesArchitecture[[#This Row],[Article ID]],ArticlesArchitecture[[#This Row],[Theme (final decision)]])</f>
        <v>Server-centered</v>
      </c>
    </row>
    <row r="94" spans="1:10" ht="37.5">
      <c r="A94" s="1" t="s">
        <v>2069</v>
      </c>
      <c r="B94" s="3" t="str">
        <f>VLOOKUP(A94,'Data Extraction'!A:D,4,FALSE)</f>
        <v>P093</v>
      </c>
      <c r="C94" s="4" t="str">
        <f>VLOOKUP(A94,'Data Extraction'!A:D,2,FALSE)</f>
        <v>rayyan-172027818</v>
      </c>
      <c r="D94" s="4" t="str">
        <f>VLOOKUP(A94,'Data Extraction'!A:G,6,FALSE)</f>
        <v>Data protection in internet of medical things using blockchain and secret sharing method</v>
      </c>
      <c r="E94" s="4" t="str">
        <f>_xlfn.XLOOKUP(A94,ArticlesDomains[Article ID],ArticlesDomains[High-level theme])</f>
        <v>Healthcare &amp; Medical Informatics</v>
      </c>
      <c r="F94" s="4" t="str">
        <f>_xlfn.XLOOKUP(A94,ArticlesSubDomains[Article ID],ArticlesSubDomains[High-level theme])</f>
        <v>Medical imaging and remote monitoring</v>
      </c>
      <c r="G94" s="4" t="str">
        <f>_xlfn.XLOOKUP(A94,ArticlesPurposes[Article ID],ArticlesPurposes[High-level theme])</f>
        <v>Data Auditing, Data Confidentiality, Data Traceability, Healthcare Data Governance, Secure Data Sharing</v>
      </c>
      <c r="H94" s="4" t="str">
        <f>_xlfn.XLOOKUP(A94,ArticlesTechnologies[Article ID],ArticlesTechnologies[High-level theme])</f>
        <v>Cryptography, Blockchain, Smart Contracts, Distributed File System</v>
      </c>
      <c r="I94" s="63" t="str">
        <f>_xlfn.XLOOKUP(A94,ArticlesDigitalObjects[Article ID],ArticlesDigitalObjects[High-level theme])</f>
        <v>Structured Records, IoT Data Streams</v>
      </c>
      <c r="J94" s="4" t="str">
        <f>_xlfn.XLOOKUP(A94,ArticlesArchitecture[[#This Row],[Article ID]],ArticlesArchitecture[[#This Row],[Theme (final decision)]])</f>
        <v>Server-centered</v>
      </c>
    </row>
    <row r="95" spans="1:10" ht="50">
      <c r="A95" s="1" t="s">
        <v>2040</v>
      </c>
      <c r="B95" s="3" t="str">
        <f>VLOOKUP(A95,'Data Extraction'!A:D,4,FALSE)</f>
        <v>P094</v>
      </c>
      <c r="C95" s="4" t="str">
        <f>VLOOKUP(A95,'Data Extraction'!A:D,2,FALSE)</f>
        <v>rayyan-218687107</v>
      </c>
      <c r="D95" s="4" t="str">
        <f>VLOOKUP(A95,'Data Extraction'!A:G,6,FALSE)</f>
        <v>Data Verifiable Personalized Access Control Electronic Healthcare Record Sharing Based on Blockchain in IoT Environment</v>
      </c>
      <c r="E95" s="4" t="str">
        <f>_xlfn.XLOOKUP(A95,ArticlesDomains[Article ID],ArticlesDomains[High-level theme])</f>
        <v>Healthcare &amp; Medical Informatics</v>
      </c>
      <c r="F95" s="4" t="str">
        <f>_xlfn.XLOOKUP(A95,ArticlesSubDomains[Article ID],ArticlesSubDomains[High-level theme])</f>
        <v>Internet of Medical Things</v>
      </c>
      <c r="G95" s="4" t="str">
        <f>_xlfn.XLOOKUP(A95,ArticlesPurposes[Article ID],ArticlesPurposes[High-level theme])</f>
        <v>Access Control, Cybersecurity Risk Mitigation, Healthcare Data Governance</v>
      </c>
      <c r="H95" s="4" t="str">
        <f>_xlfn.XLOOKUP(A95,ArticlesTechnologies[Article ID],ArticlesTechnologies[High-level theme])</f>
        <v>Cryptography, Blockchain, Smart Contracts, Distributed File System</v>
      </c>
      <c r="I95" s="63" t="str">
        <f>_xlfn.XLOOKUP(A95,ArticlesDigitalObjects[Article ID],ArticlesDigitalObjects[High-level theme])</f>
        <v>Structured Records, Metadata</v>
      </c>
      <c r="J95" s="4" t="str">
        <f>_xlfn.XLOOKUP(A95,ArticlesArchitecture[[#This Row],[Article ID]],ArticlesArchitecture[[#This Row],[Theme (final decision)]])</f>
        <v>Server-centered</v>
      </c>
    </row>
    <row r="96" spans="1:10" ht="50">
      <c r="A96" s="1" t="s">
        <v>2008</v>
      </c>
      <c r="B96" s="3" t="str">
        <f>VLOOKUP(A96,'Data Extraction'!A:D,4,FALSE)</f>
        <v>P095</v>
      </c>
      <c r="C96" s="4" t="str">
        <f>VLOOKUP(A96,'Data Extraction'!A:D,2,FALSE)</f>
        <v>rayyan-172027824</v>
      </c>
      <c r="D96" s="4" t="str">
        <f>VLOOKUP(A96,'Data Extraction'!A:G,6,FALSE)</f>
        <v>Secure and efficient public auditing system of user data using hybrid AES-ECC cryptosystem with Merkle hash tree in blockchain</v>
      </c>
      <c r="E96" s="4" t="str">
        <f>_xlfn.XLOOKUP(A96,ArticlesDomains[Article ID],ArticlesDomains[High-level theme])</f>
        <v>Cross-Domain Cybersecurity &amp; Computing</v>
      </c>
      <c r="F96" s="4" t="str">
        <f>_xlfn.XLOOKUP(A96,ArticlesSubDomains[Article ID],ArticlesSubDomains[High-level theme])</f>
        <v>Data auditing</v>
      </c>
      <c r="G96" s="4" t="str">
        <f>_xlfn.XLOOKUP(A96,ArticlesPurposes[Article ID],ArticlesPurposes[High-level theme])</f>
        <v>Data Auditing, Data Privacy, Data Traceability</v>
      </c>
      <c r="H96" s="4" t="str">
        <f>_xlfn.XLOOKUP(A96,ArticlesTechnologies[Article ID],ArticlesTechnologies[High-level theme])</f>
        <v>Cryptography, Blockchain</v>
      </c>
      <c r="I96" s="63" t="str">
        <f>_xlfn.XLOOKUP(A96,ArticlesDigitalObjects[Article ID],ArticlesDigitalObjects[High-level theme])</f>
        <v>Data Files, Metadata</v>
      </c>
      <c r="J96" s="4" t="str">
        <f>_xlfn.XLOOKUP(A96,ArticlesArchitecture[[#This Row],[Article ID]],ArticlesArchitecture[[#This Row],[Theme (final decision)]])</f>
        <v>Server-centered</v>
      </c>
    </row>
    <row r="97" spans="1:10" ht="50">
      <c r="A97" s="1" t="s">
        <v>1973</v>
      </c>
      <c r="B97" s="3" t="str">
        <f>VLOOKUP(A97,'Data Extraction'!A:D,4,FALSE)</f>
        <v>P096</v>
      </c>
      <c r="C97" s="4" t="str">
        <f>VLOOKUP(A97,'Data Extraction'!A:D,2,FALSE)</f>
        <v>rayyan-172027819</v>
      </c>
      <c r="D97" s="4" t="str">
        <f>VLOOKUP(A97,'Data Extraction'!A:G,6,FALSE)</f>
        <v>Leveraging Artificial Intelligence and Provenance Blockchain Framework to Mitigate Risks in Cloud Manufacturing in Industry 4.0</v>
      </c>
      <c r="E97" s="4" t="str">
        <f>_xlfn.XLOOKUP(A97,ArticlesDomains[Article ID],ArticlesDomains[High-level theme])</f>
        <v>Industry &amp; Supply Chain</v>
      </c>
      <c r="F97" s="4">
        <f>_xlfn.XLOOKUP(A97,ArticlesSubDomains[Article ID],ArticlesSubDomains[High-level theme])</f>
        <v>0</v>
      </c>
      <c r="G97" s="4" t="str">
        <f>_xlfn.XLOOKUP(A97,ArticlesPurposes[Article ID],ArticlesPurposes[High-level theme])</f>
        <v>Data Traceability, Cybersecurity Risk Mitigation</v>
      </c>
      <c r="H97" s="4" t="str">
        <f>_xlfn.XLOOKUP(A97,ArticlesTechnologies[Article ID],ArticlesTechnologies[High-level theme])</f>
        <v>Cryptography, Blockchain, Machine Learning &amp; AI</v>
      </c>
      <c r="I97" s="63" t="str">
        <f>_xlfn.XLOOKUP(A97,ArticlesDigitalObjects[Article ID],ArticlesDigitalObjects[High-level theme])</f>
        <v>IoT Data Streams, Metadata</v>
      </c>
      <c r="J97" s="4" t="str">
        <f>_xlfn.XLOOKUP(A97,ArticlesArchitecture[[#This Row],[Article ID]],ArticlesArchitecture[[#This Row],[Theme (final decision)]])</f>
        <v>Server-centered</v>
      </c>
    </row>
    <row r="98" spans="1:10" ht="37.5">
      <c r="A98" s="1" t="s">
        <v>1942</v>
      </c>
      <c r="B98" s="3" t="str">
        <f>VLOOKUP(A98,'Data Extraction'!A:D,4,FALSE)</f>
        <v>P097</v>
      </c>
      <c r="C98" s="4" t="str">
        <f>VLOOKUP(A98,'Data Extraction'!A:D,2,FALSE)</f>
        <v>rayyan-218685318</v>
      </c>
      <c r="D98" s="4" t="str">
        <f>VLOOKUP(A98,'Data Extraction'!A:G,6,FALSE)</f>
        <v>Access control and data sharing mechanism in decentralized cloud using blockchain technology</v>
      </c>
      <c r="E98" s="4" t="str">
        <f>_xlfn.XLOOKUP(A98,ArticlesDomains[Article ID],ArticlesDomains[High-level theme])</f>
        <v>Cross-Domain Cybersecurity &amp; Computing</v>
      </c>
      <c r="F98" s="4" t="str">
        <f>_xlfn.XLOOKUP(A98,ArticlesSubDomains[Article ID],ArticlesSubDomains[High-level theme])</f>
        <v>Cloud computing</v>
      </c>
      <c r="G98" s="4" t="str">
        <f>_xlfn.XLOOKUP(A98,ArticlesPurposes[Article ID],ArticlesPurposes[High-level theme])</f>
        <v>Access Control, Digital Object Lifecycle Management, Data Privacy, Cybersecurity Risk Mitigation, Secure Data Sharing</v>
      </c>
      <c r="H98" s="4" t="str">
        <f>_xlfn.XLOOKUP(A98,ArticlesTechnologies[Article ID],ArticlesTechnologies[High-level theme])</f>
        <v>Cryptography, Blockchain, Smart Contracts, Distributed File System</v>
      </c>
      <c r="I98" s="63" t="str">
        <f>_xlfn.XLOOKUP(A98,ArticlesDigitalObjects[Article ID],ArticlesDigitalObjects[High-level theme])</f>
        <v>Data Files, Metadata</v>
      </c>
      <c r="J98" s="4" t="str">
        <f>_xlfn.XLOOKUP(A98,ArticlesArchitecture[[#This Row],[Article ID]],ArticlesArchitecture[[#This Row],[Theme (final decision)]])</f>
        <v>User-centered</v>
      </c>
    </row>
    <row r="99" spans="1:10" ht="37.5">
      <c r="A99" s="1" t="s">
        <v>1912</v>
      </c>
      <c r="B99" s="3" t="str">
        <f>VLOOKUP(A99,'Data Extraction'!A:D,4,FALSE)</f>
        <v>P098</v>
      </c>
      <c r="C99" s="4" t="str">
        <f>VLOOKUP(A99,'Data Extraction'!A:D,2,FALSE)</f>
        <v>rayyan-218685264</v>
      </c>
      <c r="D99" s="4" t="str">
        <f>VLOOKUP(A99,'Data Extraction'!A:G,6,FALSE)</f>
        <v>A personalized and efficient EMR sharing and management scheme based on smart contracts</v>
      </c>
      <c r="E99" s="4" t="str">
        <f>_xlfn.XLOOKUP(A99,ArticlesDomains[Article ID],ArticlesDomains[High-level theme])</f>
        <v>Healthcare &amp; Medical Informatics</v>
      </c>
      <c r="F99" s="4" t="str">
        <f>_xlfn.XLOOKUP(A99,ArticlesSubDomains[Article ID],ArticlesSubDomains[High-level theme])</f>
        <v>Electronic Health Record Management</v>
      </c>
      <c r="G99" s="4" t="str">
        <f>_xlfn.XLOOKUP(A99,ArticlesPurposes[Article ID],ArticlesPurposes[High-level theme])</f>
        <v>Data Privacy, Healthcare Data Governance, Secure Data Sharing</v>
      </c>
      <c r="H99" s="4" t="str">
        <f>_xlfn.XLOOKUP(A99,ArticlesTechnologies[Article ID],ArticlesTechnologies[High-level theme])</f>
        <v>Cryptography, Blockchain, Smart Contracts, Distributed File System</v>
      </c>
      <c r="I99" s="63" t="str">
        <f>_xlfn.XLOOKUP(A99,ArticlesDigitalObjects[Article ID],ArticlesDigitalObjects[High-level theme])</f>
        <v>Data Files, Structured Records</v>
      </c>
      <c r="J99" s="4" t="str">
        <f>_xlfn.XLOOKUP(A99,ArticlesArchitecture[[#This Row],[Article ID]],ArticlesArchitecture[[#This Row],[Theme (final decision)]])</f>
        <v>User-centered</v>
      </c>
    </row>
    <row r="100" spans="1:10" ht="50">
      <c r="A100" s="1" t="s">
        <v>1878</v>
      </c>
      <c r="B100" s="3" t="str">
        <f>VLOOKUP(A100,'Data Extraction'!A:D,4,FALSE)</f>
        <v>P099</v>
      </c>
      <c r="C100" s="4" t="str">
        <f>VLOOKUP(A100,'Data Extraction'!A:D,2,FALSE)</f>
        <v>rayyan-172027888</v>
      </c>
      <c r="D100" s="4" t="str">
        <f>VLOOKUP(A100,'Data Extraction'!A:G,6,FALSE)</f>
        <v>A Blockchain-Based Secure Sharing Scheme for Electrical Impedance Tomography Data</v>
      </c>
      <c r="E100" s="4" t="str">
        <f>_xlfn.XLOOKUP(A100,ArticlesDomains[Article ID],ArticlesDomains[High-level theme])</f>
        <v>Healthcare &amp; Medical Informatics</v>
      </c>
      <c r="F100" s="4" t="str">
        <f>_xlfn.XLOOKUP(A100,ArticlesSubDomains[Article ID],ArticlesSubDomains[High-level theme])</f>
        <v>Medical imaging and remote monitoring</v>
      </c>
      <c r="G100" s="4" t="str">
        <f>_xlfn.XLOOKUP(A100,ArticlesPurposes[Article ID],ArticlesPurposes[High-level theme])</f>
        <v>Access Control, Data Privacy, Cybersecurity Risk Mitigation, Data Traceability, Healthcare Data Governance, Secure Data Sharing</v>
      </c>
      <c r="H100" s="4" t="str">
        <f>_xlfn.XLOOKUP(A100,ArticlesTechnologies[Article ID],ArticlesTechnologies[High-level theme])</f>
        <v>Cryptography, Blockchain, Smart Contracts, Distributed File System</v>
      </c>
      <c r="I100" s="63" t="str">
        <f>_xlfn.XLOOKUP(A100,ArticlesDigitalObjects[Article ID],ArticlesDigitalObjects[High-level theme])</f>
        <v>Data Files, Media Files, Structured Records, Metadata</v>
      </c>
      <c r="J100" s="4" t="str">
        <f>_xlfn.XLOOKUP(A100,ArticlesArchitecture[[#This Row],[Article ID]],ArticlesArchitecture[[#This Row],[Theme (final decision)]])</f>
        <v>Server-centered</v>
      </c>
    </row>
    <row r="101" spans="1:10" ht="37.5">
      <c r="A101" s="1" t="s">
        <v>1845</v>
      </c>
      <c r="B101" s="3" t="str">
        <f>VLOOKUP(A101,'Data Extraction'!A:D,4,FALSE)</f>
        <v>P100</v>
      </c>
      <c r="C101" s="4" t="str">
        <f>VLOOKUP(A101,'Data Extraction'!A:D,2,FALSE)</f>
        <v>rayyan-172027882</v>
      </c>
      <c r="D101" s="4" t="str">
        <f>VLOOKUP(A101,'Data Extraction'!A:G,6,FALSE)</f>
        <v>SDACS: Blockchain-Based Secure and Dynamic Access Control Scheme for Internet of Things</v>
      </c>
      <c r="E101" s="4" t="str">
        <f>_xlfn.XLOOKUP(A101,ArticlesDomains[Article ID],ArticlesDomains[High-level theme])</f>
        <v>Cross-Domain Cybersecurity &amp; Computing</v>
      </c>
      <c r="F101" s="4" t="str">
        <f>_xlfn.XLOOKUP(A101,ArticlesSubDomains[Article ID],ArticlesSubDomains[High-level theme])</f>
        <v>Internet of Things</v>
      </c>
      <c r="G101" s="4" t="str">
        <f>_xlfn.XLOOKUP(A101,ArticlesPurposes[Article ID],ArticlesPurposes[High-level theme])</f>
        <v>Access Control, Data Auditing, Data Traceability, Secure Data Sharing</v>
      </c>
      <c r="H101" s="4" t="str">
        <f>_xlfn.XLOOKUP(A101,ArticlesTechnologies[Article ID],ArticlesTechnologies[High-level theme])</f>
        <v>Cryptography, Blockchain, Smart Contracts, Distributed File System</v>
      </c>
      <c r="I101" s="63" t="str">
        <f>_xlfn.XLOOKUP(A101,ArticlesDigitalObjects[Article ID],ArticlesDigitalObjects[High-level theme])</f>
        <v>Data Files, Metadata</v>
      </c>
      <c r="J101" s="4" t="str">
        <f>_xlfn.XLOOKUP(A101,ArticlesArchitecture[[#This Row],[Article ID]],ArticlesArchitecture[[#This Row],[Theme (final decision)]])</f>
        <v>Server-centered</v>
      </c>
    </row>
    <row r="102" spans="1:10" ht="37.5">
      <c r="A102" s="1" t="s">
        <v>1810</v>
      </c>
      <c r="B102" s="3" t="str">
        <f>VLOOKUP(A102,'Data Extraction'!A:D,4,FALSE)</f>
        <v>P101</v>
      </c>
      <c r="C102" s="4" t="str">
        <f>VLOOKUP(A102,'Data Extraction'!A:D,2,FALSE)</f>
        <v>rayyan-172028095</v>
      </c>
      <c r="D102" s="4" t="str">
        <f>VLOOKUP(A102,'Data Extraction'!A:G,6,FALSE)</f>
        <v>Decentralizing Health: The Role of Private Blockchain in Secure and Patient-Oriented EHR Management</v>
      </c>
      <c r="E102" s="4" t="str">
        <f>_xlfn.XLOOKUP(A102,ArticlesDomains[Article ID],ArticlesDomains[High-level theme])</f>
        <v>Healthcare &amp; Medical Informatics</v>
      </c>
      <c r="F102" s="4" t="str">
        <f>_xlfn.XLOOKUP(A102,ArticlesSubDomains[Article ID],ArticlesSubDomains[High-level theme])</f>
        <v>Public Health</v>
      </c>
      <c r="G102" s="4" t="str">
        <f>_xlfn.XLOOKUP(A102,ArticlesPurposes[Article ID],ArticlesPurposes[High-level theme])</f>
        <v>Access Control, Data Privacy, Healthcare Data Governance, Secure Data Sharing</v>
      </c>
      <c r="H102" s="4" t="str">
        <f>_xlfn.XLOOKUP(A102,ArticlesTechnologies[Article ID],ArticlesTechnologies[High-level theme])</f>
        <v>Cryptography, Blockchain, Smart Contracts, Distributed File System</v>
      </c>
      <c r="I102" s="63" t="str">
        <f>_xlfn.XLOOKUP(A102,ArticlesDigitalObjects[Article ID],ArticlesDigitalObjects[High-level theme])</f>
        <v>Structured Records, Logs &amp; Audit Trails, Metadata</v>
      </c>
      <c r="J102" s="4" t="str">
        <f>_xlfn.XLOOKUP(A102,ArticlesArchitecture[[#This Row],[Article ID]],ArticlesArchitecture[[#This Row],[Theme (final decision)]])</f>
        <v>User-centered</v>
      </c>
    </row>
    <row r="103" spans="1:10" ht="37.5">
      <c r="A103" s="1" t="s">
        <v>1775</v>
      </c>
      <c r="B103" s="3" t="str">
        <f>VLOOKUP(A103,'Data Extraction'!A:D,4,FALSE)</f>
        <v>P102</v>
      </c>
      <c r="C103" s="4" t="str">
        <f>VLOOKUP(A103,'Data Extraction'!A:D,2,FALSE)</f>
        <v>rayyan-172028055</v>
      </c>
      <c r="D103" s="4" t="str">
        <f>VLOOKUP(A103,'Data Extraction'!A:G,6,FALSE)</f>
        <v>Blockchain-Based Framework for Privacy Preservation and Securing EHR with Patient-Centric Access Control</v>
      </c>
      <c r="E103" s="4" t="str">
        <f>_xlfn.XLOOKUP(A103,ArticlesDomains[Article ID],ArticlesDomains[High-level theme])</f>
        <v>Healthcare &amp; Medical Informatics</v>
      </c>
      <c r="F103" s="4" t="str">
        <f>_xlfn.XLOOKUP(A103,ArticlesSubDomains[Article ID],ArticlesSubDomains[High-level theme])</f>
        <v>Electronic Health Record Management</v>
      </c>
      <c r="G103" s="4" t="str">
        <f>_xlfn.XLOOKUP(A103,ArticlesPurposes[Article ID],ArticlesPurposes[High-level theme])</f>
        <v>Access Control, Data Privacy, Data Traceability, Healthcare Data Governance, Secure Data Sharing</v>
      </c>
      <c r="H103" s="4" t="str">
        <f>_xlfn.XLOOKUP(A103,ArticlesTechnologies[Article ID],ArticlesTechnologies[High-level theme])</f>
        <v>Cryptography, Blockchain, Smart Contracts, Distributed File System</v>
      </c>
      <c r="I103" s="63" t="str">
        <f>_xlfn.XLOOKUP(A103,ArticlesDigitalObjects[Article ID],ArticlesDigitalObjects[High-level theme])</f>
        <v>Documents, Structured Records</v>
      </c>
      <c r="J103" s="4" t="str">
        <f>_xlfn.XLOOKUP(A103,ArticlesArchitecture[[#This Row],[Article ID]],ArticlesArchitecture[[#This Row],[Theme (final decision)]])</f>
        <v>User-centered</v>
      </c>
    </row>
    <row r="104" spans="1:10" ht="37.5">
      <c r="A104" s="1" t="s">
        <v>1742</v>
      </c>
      <c r="B104" s="3" t="str">
        <f>VLOOKUP(A104,'Data Extraction'!A:D,4,FALSE)</f>
        <v>P103</v>
      </c>
      <c r="C104" s="4" t="str">
        <f>VLOOKUP(A104,'Data Extraction'!A:D,2,FALSE)</f>
        <v>rayyan-218687130</v>
      </c>
      <c r="D104" s="4" t="str">
        <f>VLOOKUP(A104,'Data Extraction'!A:G,6,FALSE)</f>
        <v>Attribute-based key management for patient-centric and trusted data access in blockchain-enabled IoMT</v>
      </c>
      <c r="E104" s="4" t="str">
        <f>_xlfn.XLOOKUP(A104,ArticlesDomains[Article ID],ArticlesDomains[High-level theme])</f>
        <v>Healthcare &amp; Medical Informatics</v>
      </c>
      <c r="F104" s="4" t="str">
        <f>_xlfn.XLOOKUP(A104,ArticlesSubDomains[Article ID],ArticlesSubDomains[High-level theme])</f>
        <v>Internet of Medical Things</v>
      </c>
      <c r="G104" s="4" t="str">
        <f>_xlfn.XLOOKUP(A104,ArticlesPurposes[Article ID],ArticlesPurposes[High-level theme])</f>
        <v>Access Control, Data Auditing, Data Privacy, Data Traceability</v>
      </c>
      <c r="H104" s="4" t="str">
        <f>_xlfn.XLOOKUP(A104,ArticlesTechnologies[Article ID],ArticlesTechnologies[High-level theme])</f>
        <v>Cryptography, Blockchain, Smart Contracts</v>
      </c>
      <c r="I104" s="63" t="str">
        <f>_xlfn.XLOOKUP(A104,ArticlesDigitalObjects[Article ID],ArticlesDigitalObjects[High-level theme])</f>
        <v>IoT Data Streams, Structured Records, Metadata</v>
      </c>
      <c r="J104" s="4" t="str">
        <f>_xlfn.XLOOKUP(A104,ArticlesArchitecture[[#This Row],[Article ID]],ArticlesArchitecture[[#This Row],[Theme (final decision)]])</f>
        <v>Hybrid (user-centered and server-centered)</v>
      </c>
    </row>
    <row r="105" spans="1:10" ht="37.5">
      <c r="A105" s="1" t="s">
        <v>1707</v>
      </c>
      <c r="B105" s="3" t="str">
        <f>VLOOKUP(A105,'Data Extraction'!A:D,4,FALSE)</f>
        <v>P104</v>
      </c>
      <c r="C105" s="4" t="str">
        <f>VLOOKUP(A105,'Data Extraction'!A:D,2,FALSE)</f>
        <v>rayyan-172028105</v>
      </c>
      <c r="D105" s="4" t="str">
        <f>VLOOKUP(A105,'Data Extraction'!A:G,6,FALSE)</f>
        <v>Cyberattacks and Cybersecurity in Additive Manufacturing</v>
      </c>
      <c r="E105" s="4" t="str">
        <f>_xlfn.XLOOKUP(A105,ArticlesDomains[Article ID],ArticlesDomains[High-level theme])</f>
        <v>Industry &amp; Supply Chain</v>
      </c>
      <c r="F105" s="4">
        <f>_xlfn.XLOOKUP(A105,ArticlesSubDomains[Article ID],ArticlesSubDomains[High-level theme])</f>
        <v>0</v>
      </c>
      <c r="G105" s="4" t="str">
        <f>_xlfn.XLOOKUP(A105,ArticlesPurposes[Article ID],ArticlesPurposes[High-level theme])</f>
        <v>Access Control, Cybersecurity Risk Mitigation, Data Traceability</v>
      </c>
      <c r="H105" s="4" t="str">
        <f>_xlfn.XLOOKUP(A105,ArticlesTechnologies[Article ID],ArticlesTechnologies[High-level theme])</f>
        <v>Cryptography, Steganography &amp; Digital Watermarking, Machine Learning &amp; AI</v>
      </c>
      <c r="I105" s="63" t="str">
        <f>_xlfn.XLOOKUP(A105,ArticlesDigitalObjects[Article ID],ArticlesDigitalObjects[High-level theme])</f>
        <v>Source Code &amp; CAD, Data Files</v>
      </c>
      <c r="J105" s="4" t="str">
        <f>_xlfn.XLOOKUP(A105,ArticlesArchitecture[[#This Row],[Article ID]],ArticlesArchitecture[[#This Row],[Theme (final decision)]])</f>
        <v>Server-centered</v>
      </c>
    </row>
    <row r="106" spans="1:10" ht="37.5">
      <c r="A106" s="1" t="s">
        <v>1671</v>
      </c>
      <c r="B106" s="3" t="str">
        <f>VLOOKUP(A106,'Data Extraction'!A:D,4,FALSE)</f>
        <v>P105</v>
      </c>
      <c r="C106" s="4" t="str">
        <f>VLOOKUP(A106,'Data Extraction'!A:D,2,FALSE)</f>
        <v>rayyan-172027868</v>
      </c>
      <c r="D106" s="4" t="str">
        <f>VLOOKUP(A106,'Data Extraction'!A:G,6,FALSE)</f>
        <v>Designated server proxy re-encryption with boolean keyword search for E-Health Clouds</v>
      </c>
      <c r="E106" s="4" t="str">
        <f>_xlfn.XLOOKUP(A106,ArticlesDomains[Article ID],ArticlesDomains[High-level theme])</f>
        <v>Healthcare &amp; Medical Informatics</v>
      </c>
      <c r="F106" s="4" t="str">
        <f>_xlfn.XLOOKUP(A106,ArticlesSubDomains[Article ID],ArticlesSubDomains[High-level theme])</f>
        <v>Electronic Health Record Management</v>
      </c>
      <c r="G106" s="4" t="str">
        <f>_xlfn.XLOOKUP(A106,ArticlesPurposes[Article ID],ArticlesPurposes[High-level theme])</f>
        <v>Access Control, Data Privacy, Data Traceability, Healthcare Data Governance, Secure Data Sharing</v>
      </c>
      <c r="H106" s="4" t="str">
        <f>_xlfn.XLOOKUP(A106,ArticlesTechnologies[Article ID],ArticlesTechnologies[High-level theme])</f>
        <v>Cryptography</v>
      </c>
      <c r="I106" s="63" t="str">
        <f>_xlfn.XLOOKUP(A106,ArticlesDigitalObjects[Article ID],ArticlesDigitalObjects[High-level theme])</f>
        <v>Structured Records, Metadata</v>
      </c>
      <c r="J106" s="4" t="str">
        <f>_xlfn.XLOOKUP(A106,ArticlesArchitecture[[#This Row],[Article ID]],ArticlesArchitecture[[#This Row],[Theme (final decision)]])</f>
        <v>Server-centered</v>
      </c>
    </row>
    <row r="107" spans="1:10" ht="50">
      <c r="A107" s="1" t="s">
        <v>1637</v>
      </c>
      <c r="B107" s="3" t="str">
        <f>VLOOKUP(A107,'Data Extraction'!A:D,4,FALSE)</f>
        <v>P106</v>
      </c>
      <c r="C107" s="4" t="str">
        <f>VLOOKUP(A107,'Data Extraction'!A:D,2,FALSE)</f>
        <v>rayyan-172027891</v>
      </c>
      <c r="D107" s="4" t="str">
        <f>VLOOKUP(A107,'Data Extraction'!A:G,6,FALSE)</f>
        <v>Securecipher: An instantaneous synchronization stream encryption system for insider threat data leakage protection</v>
      </c>
      <c r="E107" s="4" t="str">
        <f>_xlfn.XLOOKUP(A107,ArticlesDomains[Article ID],ArticlesDomains[High-level theme])</f>
        <v>Cross-Domain Cybersecurity &amp; Computing</v>
      </c>
      <c r="F107" s="4" t="str">
        <f>_xlfn.XLOOKUP(A107,ArticlesSubDomains[Article ID],ArticlesSubDomains[High-level theme])</f>
        <v>Files/Documents Management</v>
      </c>
      <c r="G107" s="4" t="str">
        <f>_xlfn.XLOOKUP(A107,ArticlesPurposes[Article ID],ArticlesPurposes[High-level theme])</f>
        <v>Cybersecurity Risk Mitigation, Data Traceability</v>
      </c>
      <c r="H107" s="4" t="str">
        <f>_xlfn.XLOOKUP(A107,ArticlesTechnologies[Article ID],ArticlesTechnologies[High-level theme])</f>
        <v>Cryptography, Distributed File System, Containerization &amp; Orchestration</v>
      </c>
      <c r="I107" s="63" t="str">
        <f>_xlfn.XLOOKUP(A107,ArticlesDigitalObjects[Article ID],ArticlesDigitalObjects[High-level theme])</f>
        <v>Data Files, Metadata</v>
      </c>
      <c r="J107" s="4" t="str">
        <f>_xlfn.XLOOKUP(A107,ArticlesArchitecture[[#This Row],[Article ID]],ArticlesArchitecture[[#This Row],[Theme (final decision)]])</f>
        <v>Server-centered</v>
      </c>
    </row>
    <row r="108" spans="1:10" ht="37.5">
      <c r="A108" s="1" t="s">
        <v>1607</v>
      </c>
      <c r="B108" s="3" t="str">
        <f>VLOOKUP(A108,'Data Extraction'!A:D,4,FALSE)</f>
        <v>P107</v>
      </c>
      <c r="C108" s="4" t="str">
        <f>VLOOKUP(A108,'Data Extraction'!A:D,2,FALSE)</f>
        <v>rayyan-218685380</v>
      </c>
      <c r="D108" s="4" t="str">
        <f>VLOOKUP(A108,'Data Extraction'!A:G,6,FALSE)</f>
        <v>Aguhyper: a hyperledger-based electronic health record management framework</v>
      </c>
      <c r="E108" s="4" t="str">
        <f>_xlfn.XLOOKUP(A108,ArticlesDomains[Article ID],ArticlesDomains[High-level theme])</f>
        <v>Healthcare &amp; Medical Informatics</v>
      </c>
      <c r="F108" s="4" t="str">
        <f>_xlfn.XLOOKUP(A108,ArticlesSubDomains[Article ID],ArticlesSubDomains[High-level theme])</f>
        <v>Electronic Health Record Management</v>
      </c>
      <c r="G108" s="4" t="str">
        <f>_xlfn.XLOOKUP(A108,ArticlesPurposes[Article ID],ArticlesPurposes[High-level theme])</f>
        <v>Access Control, Data Auditing, Data Privacy, Data Traceability, Healthcare Data Governance, Secure Data Sharing</v>
      </c>
      <c r="H108" s="4" t="str">
        <f>_xlfn.XLOOKUP(A108,ArticlesTechnologies[Article ID],ArticlesTechnologies[High-level theme])</f>
        <v>Blockchain, Smart Contracts, Distributed File System, Containerization &amp; Orchestration</v>
      </c>
      <c r="I108" s="63" t="str">
        <f>_xlfn.XLOOKUP(A108,ArticlesDigitalObjects[Article ID],ArticlesDigitalObjects[High-level theme])</f>
        <v>Data Files, Structured Records</v>
      </c>
      <c r="J108" s="4" t="str">
        <f>_xlfn.XLOOKUP(A108,ArticlesArchitecture[[#This Row],[Article ID]],ArticlesArchitecture[[#This Row],[Theme (final decision)]])</f>
        <v>User-centered</v>
      </c>
    </row>
    <row r="109" spans="1:10" ht="37.5">
      <c r="A109" s="1" t="s">
        <v>1574</v>
      </c>
      <c r="B109" s="3" t="str">
        <f>VLOOKUP(A109,'Data Extraction'!A:D,4,FALSE)</f>
        <v>P108</v>
      </c>
      <c r="C109" s="4" t="str">
        <f>VLOOKUP(A109,'Data Extraction'!A:D,2,FALSE)</f>
        <v>rayyan-172027935</v>
      </c>
      <c r="D109" s="4" t="str">
        <f>VLOOKUP(A109,'Data Extraction'!A:G,6,FALSE)</f>
        <v>IPFS-blockchain-based delegation model for internet of medical robotics things telesurgery system</v>
      </c>
      <c r="E109" s="4" t="str">
        <f>_xlfn.XLOOKUP(A109,ArticlesDomains[Article ID],ArticlesDomains[High-level theme])</f>
        <v>Healthcare &amp; Medical Informatics</v>
      </c>
      <c r="F109" s="4" t="str">
        <f>_xlfn.XLOOKUP(A109,ArticlesSubDomains[Article ID],ArticlesSubDomains[High-level theme])</f>
        <v>Telesurgery</v>
      </c>
      <c r="G109" s="4" t="str">
        <f>_xlfn.XLOOKUP(A109,ArticlesPurposes[Article ID],ArticlesPurposes[High-level theme])</f>
        <v>Access Control, Data Privacy, Data Traceability, Healthcare Data Governance, Secure Data Sharing</v>
      </c>
      <c r="H109" s="4" t="str">
        <f>_xlfn.XLOOKUP(A109,ArticlesTechnologies[Article ID],ArticlesTechnologies[High-level theme])</f>
        <v>Cryptography, Blockchain, Smart Contracts, Distributed File System</v>
      </c>
      <c r="I109" s="63" t="str">
        <f>_xlfn.XLOOKUP(A109,ArticlesDigitalObjects[Article ID],ArticlesDigitalObjects[High-level theme])</f>
        <v>Documents, Structured Records</v>
      </c>
      <c r="J109" s="4" t="str">
        <f>_xlfn.XLOOKUP(A109,ArticlesArchitecture[[#This Row],[Article ID]],ArticlesArchitecture[[#This Row],[Theme (final decision)]])</f>
        <v>Server-centered</v>
      </c>
    </row>
    <row r="110" spans="1:10" ht="50">
      <c r="A110" s="1" t="s">
        <v>1540</v>
      </c>
      <c r="B110" s="3" t="str">
        <f>VLOOKUP(A110,'Data Extraction'!A:D,4,FALSE)</f>
        <v>P109</v>
      </c>
      <c r="C110" s="4" t="str">
        <f>VLOOKUP(A110,'Data Extraction'!A:D,2,FALSE)</f>
        <v>rayyan-172027848</v>
      </c>
      <c r="D110" s="4" t="str">
        <f>VLOOKUP(A110,'Data Extraction'!A:G,6,FALSE)</f>
        <v>Forensic Image Trace Map for Image-Stego-Malware Analysis: Validation of the Effectiveness with Structured Image Sets</v>
      </c>
      <c r="E110" s="4" t="str">
        <f>_xlfn.XLOOKUP(A110,ArticlesDomains[Article ID],ArticlesDomains[High-level theme])</f>
        <v>Legal, Compliance &amp; Digital Forensics, Digital Media</v>
      </c>
      <c r="F110" s="4">
        <f>_xlfn.XLOOKUP(A110,ArticlesSubDomains[Article ID],ArticlesSubDomains[High-level theme])</f>
        <v>0</v>
      </c>
      <c r="G110" s="4" t="str">
        <f>_xlfn.XLOOKUP(A110,ArticlesPurposes[Article ID],ArticlesPurposes[High-level theme])</f>
        <v>Data Traceability, Cybersecurity Risk Mitigation, Forensic Attribution &amp; Post-Incident Investigation</v>
      </c>
      <c r="H110" s="4" t="str">
        <f>_xlfn.XLOOKUP(A110,ArticlesTechnologies[Article ID],ArticlesTechnologies[High-level theme])</f>
        <v>Steganography &amp; Digital Watermarking</v>
      </c>
      <c r="I110" s="63" t="str">
        <f>_xlfn.XLOOKUP(A110,ArticlesDigitalObjects[Article ID],ArticlesDigitalObjects[High-level theme])</f>
        <v>Media Files, Metadata</v>
      </c>
      <c r="J110" s="4" t="str">
        <f>_xlfn.XLOOKUP(A110,ArticlesArchitecture[[#This Row],[Article ID]],ArticlesArchitecture[[#This Row],[Theme (final decision)]])</f>
        <v>Server-centered</v>
      </c>
    </row>
    <row r="111" spans="1:10" ht="50">
      <c r="A111" s="1" t="s">
        <v>1507</v>
      </c>
      <c r="B111" s="3" t="str">
        <f>VLOOKUP(A111,'Data Extraction'!A:D,4,FALSE)</f>
        <v>P110</v>
      </c>
      <c r="C111" s="4" t="str">
        <f>VLOOKUP(A111,'Data Extraction'!A:D,2,FALSE)</f>
        <v>rayyan-172027832</v>
      </c>
      <c r="D111" s="4" t="str">
        <f>VLOOKUP(A111,'Data Extraction'!A:G,6,FALSE)</f>
        <v>Cloud Forensic Artefacts: Digital Forensics Registry Artefacts discovered from Cloud Storage Application</v>
      </c>
      <c r="E111" s="4" t="str">
        <f>_xlfn.XLOOKUP(A111,ArticlesDomains[Article ID],ArticlesDomains[High-level theme])</f>
        <v>Legal, Compliance &amp; Digital Forensics</v>
      </c>
      <c r="F111" s="4">
        <f>_xlfn.XLOOKUP(A111,ArticlesSubDomains[Article ID],ArticlesSubDomains[High-level theme])</f>
        <v>0</v>
      </c>
      <c r="G111" s="4" t="str">
        <f>_xlfn.XLOOKUP(A111,ArticlesPurposes[Article ID],ArticlesPurposes[High-level theme])</f>
        <v>Data Traceability, Forensic Attribution &amp; Post-Incident Investigation</v>
      </c>
      <c r="H111" s="4" t="str">
        <f>_xlfn.XLOOKUP(A111,ArticlesTechnologies[Article ID],ArticlesTechnologies[High-level theme])</f>
        <v>Cryptography, Digital Forensics Techniques</v>
      </c>
      <c r="I111" s="63" t="str">
        <f>_xlfn.XLOOKUP(A111,ArticlesDigitalObjects[Article ID],ArticlesDigitalObjects[High-level theme])</f>
        <v>Logs &amp; Audit Trails</v>
      </c>
      <c r="J111" s="4" t="str">
        <f>_xlfn.XLOOKUP(A111,ArticlesArchitecture[[#This Row],[Article ID]],ArticlesArchitecture[[#This Row],[Theme (final decision)]])</f>
        <v>Server-centered</v>
      </c>
    </row>
    <row r="112" spans="1:10" ht="62.5">
      <c r="A112" s="1" t="s">
        <v>1472</v>
      </c>
      <c r="B112" s="3" t="str">
        <f>VLOOKUP(A112,'Data Extraction'!A:D,4,FALSE)</f>
        <v>P111</v>
      </c>
      <c r="C112" s="4" t="str">
        <f>VLOOKUP(A112,'Data Extraction'!A:D,2,FALSE)</f>
        <v>rayyan-172027908</v>
      </c>
      <c r="D112" s="4" t="str">
        <f>VLOOKUP(A112,'Data Extraction'!A:G,6,FALSE)</f>
        <v>Formation of Models for Registering Systemic Processes in The Digital Educational Environment of the University Based on Log File Analysis</v>
      </c>
      <c r="E112" s="4" t="str">
        <f>_xlfn.XLOOKUP(A112,ArticlesDomains[Article ID],ArticlesDomains[High-level theme])</f>
        <v>Education</v>
      </c>
      <c r="F112" s="4">
        <f>_xlfn.XLOOKUP(A112,ArticlesSubDomains[Article ID],ArticlesSubDomains[High-level theme])</f>
        <v>0</v>
      </c>
      <c r="G112" s="4" t="str">
        <f>_xlfn.XLOOKUP(A112,ArticlesPurposes[Article ID],ArticlesPurposes[High-level theme])</f>
        <v>Security-Oriented Data Analytics, Data Traceability, Automated Sensitive Data Detection, Healthcare Data Governance, Cybersecurity Risk Mitigation, Data Privacy</v>
      </c>
      <c r="H112" s="4" t="str">
        <f>_xlfn.XLOOKUP(A112,ArticlesTechnologies[Article ID],ArticlesTechnologies[High-level theme])</f>
        <v>Machine Learning &amp; AI</v>
      </c>
      <c r="I112" s="63" t="str">
        <f>_xlfn.XLOOKUP(A112,ArticlesDigitalObjects[Article ID],ArticlesDigitalObjects[High-level theme])</f>
        <v>Logs &amp; Audit Trails</v>
      </c>
      <c r="J112" s="4" t="str">
        <f>_xlfn.XLOOKUP(A112,ArticlesArchitecture[[#This Row],[Article ID]],ArticlesArchitecture[[#This Row],[Theme (final decision)]])</f>
        <v>Server-centered</v>
      </c>
    </row>
    <row r="113" spans="1:10" ht="50">
      <c r="A113" s="1" t="s">
        <v>1454</v>
      </c>
      <c r="B113" s="3" t="str">
        <f>VLOOKUP(A113,'Data Extraction'!A:D,4,FALSE)</f>
        <v>P112</v>
      </c>
      <c r="C113" s="4" t="str">
        <f>VLOOKUP(A113,'Data Extraction'!A:D,2,FALSE)</f>
        <v>rayyan-172027928</v>
      </c>
      <c r="D113" s="4" t="str">
        <f>VLOOKUP(A113,'Data Extraction'!A:G,6,FALSE)</f>
        <v>Enhanced Healthcare Security: Integrating Blockchain and IoT for Patient Data Protection and Remote Vital Sign Monitoring</v>
      </c>
      <c r="E113" s="4" t="str">
        <f>_xlfn.XLOOKUP(A113,ArticlesDomains[Article ID],ArticlesDomains[High-level theme])</f>
        <v>Healthcare &amp; Medical Informatics</v>
      </c>
      <c r="F113" s="4" t="str">
        <f>_xlfn.XLOOKUP(A113,ArticlesSubDomains[Article ID],ArticlesSubDomains[High-level theme])</f>
        <v>Medical imaging and remote monitoring</v>
      </c>
      <c r="G113" s="4" t="str">
        <f>_xlfn.XLOOKUP(A113,ArticlesPurposes[Article ID],ArticlesPurposes[High-level theme])</f>
        <v>Access Control, Data Privacy</v>
      </c>
      <c r="H113" s="4" t="str">
        <f>_xlfn.XLOOKUP(A113,ArticlesTechnologies[Article ID],ArticlesTechnologies[High-level theme])</f>
        <v>Cryptography, Blockchain</v>
      </c>
      <c r="I113" s="63" t="str">
        <f>_xlfn.XLOOKUP(A113,ArticlesDigitalObjects[Article ID],ArticlesDigitalObjects[High-level theme])</f>
        <v>Structured Records, IoT Data Streams</v>
      </c>
      <c r="J113" s="4" t="str">
        <f>_xlfn.XLOOKUP(A113,ArticlesArchitecture[[#This Row],[Article ID]],ArticlesArchitecture[[#This Row],[Theme (final decision)]])</f>
        <v>Server-centered</v>
      </c>
    </row>
    <row r="114" spans="1:10" ht="37.5">
      <c r="A114" s="1" t="s">
        <v>1420</v>
      </c>
      <c r="B114" s="3" t="str">
        <f>VLOOKUP(A114,'Data Extraction'!A:D,4,FALSE)</f>
        <v>P113</v>
      </c>
      <c r="C114" s="4" t="str">
        <f>VLOOKUP(A114,'Data Extraction'!A:D,2,FALSE)</f>
        <v>rayyan-172027927</v>
      </c>
      <c r="D114" s="4" t="str">
        <f>VLOOKUP(A114,'Data Extraction'!A:G,6,FALSE)</f>
        <v>Blockchain-based e-vault for Legal Records</v>
      </c>
      <c r="E114" s="4" t="str">
        <f>_xlfn.XLOOKUP(A114,ArticlesDomains[Article ID],ArticlesDomains[High-level theme])</f>
        <v>Cross-Domain Cybersecurity &amp; Computing</v>
      </c>
      <c r="F114" s="4" t="str">
        <f>_xlfn.XLOOKUP(A114,ArticlesSubDomains[Article ID],ArticlesSubDomains[High-level theme])</f>
        <v>Files/Documents Management</v>
      </c>
      <c r="G114" s="4" t="str">
        <f>_xlfn.XLOOKUP(A114,ArticlesPurposes[Article ID],ArticlesPurposes[High-level theme])</f>
        <v>Cybersecurity Risk Mitigation, Data Traceability, Digital Object Lifecycle Management, Secure Data Retention</v>
      </c>
      <c r="H114" s="4" t="str">
        <f>_xlfn.XLOOKUP(A114,ArticlesTechnologies[Article ID],ArticlesTechnologies[High-level theme])</f>
        <v>Cryptography, Blockchain, Smart Contracts</v>
      </c>
      <c r="I114" s="63" t="str">
        <f>_xlfn.XLOOKUP(A114,ArticlesDigitalObjects[Article ID],ArticlesDigitalObjects[High-level theme])</f>
        <v>Structured Records, Logs &amp; Audit Trails, Metadata</v>
      </c>
      <c r="J114" s="4" t="str">
        <f>_xlfn.XLOOKUP(A114,ArticlesArchitecture[[#This Row],[Article ID]],ArticlesArchitecture[[#This Row],[Theme (final decision)]])</f>
        <v>Server-centered</v>
      </c>
    </row>
    <row r="115" spans="1:10" ht="50">
      <c r="A115" s="1" t="s">
        <v>1387</v>
      </c>
      <c r="B115" s="3" t="str">
        <f>VLOOKUP(A115,'Data Extraction'!A:D,4,FALSE)</f>
        <v>P114</v>
      </c>
      <c r="C115" s="4" t="str">
        <f>VLOOKUP(A115,'Data Extraction'!A:D,2,FALSE)</f>
        <v>rayyan-172027893</v>
      </c>
      <c r="D115" s="4" t="str">
        <f>VLOOKUP(A115,'Data Extraction'!A:G,6,FALSE)</f>
        <v>Auditable and dynamic access control scheme with behavior and identity tracing</v>
      </c>
      <c r="E115" s="4" t="str">
        <f>_xlfn.XLOOKUP(A115,ArticlesDomains[Article ID],ArticlesDomains[High-level theme])</f>
        <v>Cross-Domain Cybersecurity &amp; Computing</v>
      </c>
      <c r="F115" s="4" t="str">
        <f>_xlfn.XLOOKUP(A115,ArticlesSubDomains[Article ID],ArticlesSubDomains[High-level theme])</f>
        <v>Cloud computing, Internet of Things</v>
      </c>
      <c r="G115" s="4" t="str">
        <f>_xlfn.XLOOKUP(A115,ArticlesPurposes[Article ID],ArticlesPurposes[High-level theme])</f>
        <v>Access Control, Data Auditing, Data Privacy, Data Traceability, Secure Data Sharing, Forensic Attribution &amp; Post-Incident Investigation</v>
      </c>
      <c r="H115" s="4" t="str">
        <f>_xlfn.XLOOKUP(A115,ArticlesTechnologies[Article ID],ArticlesTechnologies[High-level theme])</f>
        <v>Cryptography, Blockchain, Smart Contracts, Distributed File System</v>
      </c>
      <c r="I115" s="63" t="str">
        <f>_xlfn.XLOOKUP(A115,ArticlesDigitalObjects[Article ID],ArticlesDigitalObjects[High-level theme])</f>
        <v>Logs &amp; Audit Trails</v>
      </c>
      <c r="J115" s="4" t="str">
        <f>_xlfn.XLOOKUP(A115,ArticlesArchitecture[[#This Row],[Article ID]],ArticlesArchitecture[[#This Row],[Theme (final decision)]])</f>
        <v>Server-centered</v>
      </c>
    </row>
    <row r="116" spans="1:10" ht="37.5">
      <c r="A116" s="1" t="s">
        <v>1351</v>
      </c>
      <c r="B116" s="3" t="str">
        <f>VLOOKUP(A116,'Data Extraction'!A:D,4,FALSE)</f>
        <v>P115</v>
      </c>
      <c r="C116" s="4" t="str">
        <f>VLOOKUP(A116,'Data Extraction'!A:D,2,FALSE)</f>
        <v>rayyan-172027922</v>
      </c>
      <c r="D116" s="4" t="str">
        <f>VLOOKUP(A116,'Data Extraction'!A:G,6,FALSE)</f>
        <v>BT-DEF: A Secure Digital Evidence Framework Using Blockchain and TP-Merkle Tree</v>
      </c>
      <c r="E116" s="4" t="str">
        <f>_xlfn.XLOOKUP(A116,ArticlesDomains[Article ID],ArticlesDomains[High-level theme])</f>
        <v>Legal, Compliance &amp; Digital Forensics</v>
      </c>
      <c r="F116" s="4">
        <f>_xlfn.XLOOKUP(A116,ArticlesSubDomains[Article ID],ArticlesSubDomains[High-level theme])</f>
        <v>0</v>
      </c>
      <c r="G116" s="4" t="str">
        <f>_xlfn.XLOOKUP(A116,ArticlesPurposes[Article ID],ArticlesPurposes[High-level theme])</f>
        <v>Data Auditing, Data Traceability, Forensic Attribution &amp; Post-Incident Investigation</v>
      </c>
      <c r="H116" s="4" t="str">
        <f>_xlfn.XLOOKUP(A116,ArticlesTechnologies[Article ID],ArticlesTechnologies[High-level theme])</f>
        <v>Cryptography, Blockchain, Smart Contracts, Distributed File System</v>
      </c>
      <c r="I116" s="63" t="str">
        <f>_xlfn.XLOOKUP(A116,ArticlesDigitalObjects[Article ID],ArticlesDigitalObjects[High-level theme])</f>
        <v>Data Files, IoT Data Streams</v>
      </c>
      <c r="J116" s="4" t="str">
        <f>_xlfn.XLOOKUP(A116,ArticlesArchitecture[[#This Row],[Article ID]],ArticlesArchitecture[[#This Row],[Theme (final decision)]])</f>
        <v>Server-centered</v>
      </c>
    </row>
    <row r="117" spans="1:10" ht="37.5">
      <c r="A117" s="1" t="s">
        <v>1317</v>
      </c>
      <c r="B117" s="3" t="str">
        <f>VLOOKUP(A117,'Data Extraction'!A:D,4,FALSE)</f>
        <v>P116</v>
      </c>
      <c r="C117" s="4" t="str">
        <f>VLOOKUP(A117,'Data Extraction'!A:D,2,FALSE)</f>
        <v>rayyan-172027958</v>
      </c>
      <c r="D117" s="4" t="str">
        <f>VLOOKUP(A117,'Data Extraction'!A:G,6,FALSE)</f>
        <v>Preserving Confidential Data Using Improved Rivest-Shamir Adleman to Secure Multi-Cloud</v>
      </c>
      <c r="E117" s="4" t="str">
        <f>_xlfn.XLOOKUP(A117,ArticlesDomains[Article ID],ArticlesDomains[High-level theme])</f>
        <v>Cross-Domain Cybersecurity &amp; Computing</v>
      </c>
      <c r="F117" s="4" t="str">
        <f>_xlfn.XLOOKUP(A117,ArticlesSubDomains[Article ID],ArticlesSubDomains[High-level theme])</f>
        <v>Cloud computing</v>
      </c>
      <c r="G117" s="4" t="str">
        <f>_xlfn.XLOOKUP(A117,ArticlesPurposes[Article ID],ArticlesPurposes[High-level theme])</f>
        <v>Data Confidentiality, Data Traceability</v>
      </c>
      <c r="H117" s="4" t="str">
        <f>_xlfn.XLOOKUP(A117,ArticlesTechnologies[Article ID],ArticlesTechnologies[High-level theme])</f>
        <v>Cryptography, Distributed File System</v>
      </c>
      <c r="I117" s="63" t="str">
        <f>_xlfn.XLOOKUP(A117,ArticlesDigitalObjects[Article ID],ArticlesDigitalObjects[High-level theme])</f>
        <v>Data Files</v>
      </c>
      <c r="J117" s="4" t="str">
        <f>_xlfn.XLOOKUP(A117,ArticlesArchitecture[[#This Row],[Article ID]],ArticlesArchitecture[[#This Row],[Theme (final decision)]])</f>
        <v>Server-centered</v>
      </c>
    </row>
    <row r="118" spans="1:10" ht="37.5">
      <c r="A118" s="1" t="s">
        <v>1284</v>
      </c>
      <c r="B118" s="3" t="str">
        <f>VLOOKUP(A118,'Data Extraction'!A:D,4,FALSE)</f>
        <v>P117</v>
      </c>
      <c r="C118" s="4" t="str">
        <f>VLOOKUP(A118,'Data Extraction'!A:D,2,FALSE)</f>
        <v>rayyan-172027866</v>
      </c>
      <c r="D118" s="4" t="str">
        <f>VLOOKUP(A118,'Data Extraction'!A:G,6,FALSE)</f>
        <v>Role and attribute-based access control scheme for decentralized medicine supply chain</v>
      </c>
      <c r="E118" s="4" t="str">
        <f>_xlfn.XLOOKUP(A118,ArticlesDomains[Article ID],ArticlesDomains[High-level theme])</f>
        <v>Healthcare &amp; Medical Informatics, Industry &amp; Supply Chain</v>
      </c>
      <c r="F118" s="4" t="str">
        <f>_xlfn.XLOOKUP(A118,ArticlesSubDomains[Article ID],ArticlesSubDomains[High-level theme])</f>
        <v>Electronic Health Record Management</v>
      </c>
      <c r="G118" s="4" t="str">
        <f>_xlfn.XLOOKUP(A118,ArticlesPurposes[Article ID],ArticlesPurposes[High-level theme])</f>
        <v>Access Control, Data Privacy, Secure Data Retention</v>
      </c>
      <c r="H118" s="4" t="str">
        <f>_xlfn.XLOOKUP(A118,ArticlesTechnologies[Article ID],ArticlesTechnologies[High-level theme])</f>
        <v>Cryptography, Blockchain, Smart Contracts, Distributed File System</v>
      </c>
      <c r="I118" s="63" t="str">
        <f>_xlfn.XLOOKUP(A118,ArticlesDigitalObjects[Article ID],ArticlesDigitalObjects[High-level theme])</f>
        <v>Documents, Data Files, Structured Records</v>
      </c>
      <c r="J118" s="4" t="str">
        <f>_xlfn.XLOOKUP(A118,ArticlesArchitecture[[#This Row],[Article ID]],ArticlesArchitecture[[#This Row],[Theme (final decision)]])</f>
        <v>Server-centered</v>
      </c>
    </row>
    <row r="119" spans="1:10" ht="50">
      <c r="A119" s="1" t="s">
        <v>1249</v>
      </c>
      <c r="B119" s="3" t="str">
        <f>VLOOKUP(A119,'Data Extraction'!A:D,4,FALSE)</f>
        <v>P118</v>
      </c>
      <c r="C119" s="4" t="str">
        <f>VLOOKUP(A119,'Data Extraction'!A:D,2,FALSE)</f>
        <v>rayyan-218685194</v>
      </c>
      <c r="D119" s="4" t="str">
        <f>VLOOKUP(A119,'Data Extraction'!A:G,6,FALSE)</f>
        <v>DAMFSD: A decentralized authorization model with flexible and secure delegation</v>
      </c>
      <c r="E119" s="4" t="str">
        <f>_xlfn.XLOOKUP(A119,ArticlesDomains[Article ID],ArticlesDomains[High-level theme])</f>
        <v>Healthcare &amp; Medical Informatics</v>
      </c>
      <c r="F119" s="4" t="str">
        <f>_xlfn.XLOOKUP(A119,ArticlesSubDomains[Article ID],ArticlesSubDomains[High-level theme])</f>
        <v>Electronic Health Record Interoperability</v>
      </c>
      <c r="G119" s="4" t="str">
        <f>_xlfn.XLOOKUP(A119,ArticlesPurposes[Article ID],ArticlesPurposes[High-level theme])</f>
        <v>Access Control, Data Auditing, Data Confidentiality, Data Privacy, Cybersecurity Risk Mitigation, Data Traceability</v>
      </c>
      <c r="H119" s="4" t="str">
        <f>_xlfn.XLOOKUP(A119,ArticlesTechnologies[Article ID],ArticlesTechnologies[High-level theme])</f>
        <v>Cryptography, Blockchain, Smart Contracts, Distributed File System</v>
      </c>
      <c r="I119" s="63" t="str">
        <f>_xlfn.XLOOKUP(A119,ArticlesDigitalObjects[Article ID],ArticlesDigitalObjects[High-level theme])</f>
        <v>Structured Records, Metadata</v>
      </c>
      <c r="J119" s="4" t="str">
        <f>_xlfn.XLOOKUP(A119,ArticlesArchitecture[[#This Row],[Article ID]],ArticlesArchitecture[[#This Row],[Theme (final decision)]])</f>
        <v>Hybrid (user-centered and server-centered)</v>
      </c>
    </row>
    <row r="120" spans="1:10" ht="50">
      <c r="A120" s="1" t="s">
        <v>1214</v>
      </c>
      <c r="B120" s="3" t="str">
        <f>VLOOKUP(A120,'Data Extraction'!A:D,4,FALSE)</f>
        <v>P119</v>
      </c>
      <c r="C120" s="4" t="str">
        <f>VLOOKUP(A120,'Data Extraction'!A:D,2,FALSE)</f>
        <v>rayyan-218685128</v>
      </c>
      <c r="D120" s="4" t="str">
        <f>VLOOKUP(A120,'Data Extraction'!A:G,6,FALSE)</f>
        <v>Blockchain-enabled EHR access auditing: Enhancing healthcare data security</v>
      </c>
      <c r="E120" s="4" t="str">
        <f>_xlfn.XLOOKUP(A120,ArticlesDomains[Article ID],ArticlesDomains[High-level theme])</f>
        <v>Healthcare &amp; Medical Informatics</v>
      </c>
      <c r="F120" s="4" t="str">
        <f>_xlfn.XLOOKUP(A120,ArticlesSubDomains[Article ID],ArticlesSubDomains[High-level theme])</f>
        <v>Electronic Health Record Management</v>
      </c>
      <c r="G120" s="4" t="str">
        <f>_xlfn.XLOOKUP(A120,ArticlesPurposes[Article ID],ArticlesPurposes[High-level theme])</f>
        <v>Access Control, Data Auditing, Cybersecurity Risk Mitigation, Healthcare Data Governance, Forensic Attribution &amp; Post-Incident Investigation</v>
      </c>
      <c r="H120" s="4" t="str">
        <f>_xlfn.XLOOKUP(A120,ArticlesTechnologies[Article ID],ArticlesTechnologies[High-level theme])</f>
        <v>Cryptography, Blockchain, Smart Contracts</v>
      </c>
      <c r="I120" s="63" t="str">
        <f>_xlfn.XLOOKUP(A120,ArticlesDigitalObjects[Article ID],ArticlesDigitalObjects[High-level theme])</f>
        <v>Structured Records, Logs &amp; Audit Trails</v>
      </c>
      <c r="J120" s="4" t="str">
        <f>_xlfn.XLOOKUP(A120,ArticlesArchitecture[[#This Row],[Article ID]],ArticlesArchitecture[[#This Row],[Theme (final decision)]])</f>
        <v>Server-centered</v>
      </c>
    </row>
    <row r="121" spans="1:10" ht="37.5">
      <c r="A121" s="1" t="s">
        <v>1179</v>
      </c>
      <c r="B121" s="3" t="str">
        <f>VLOOKUP(A121,'Data Extraction'!A:D,4,FALSE)</f>
        <v>P120</v>
      </c>
      <c r="C121" s="4" t="str">
        <f>VLOOKUP(A121,'Data Extraction'!A:D,2,FALSE)</f>
        <v>rayyan-172027982</v>
      </c>
      <c r="D121" s="4" t="str">
        <f>VLOOKUP(A121,'Data Extraction'!A:G,6,FALSE)</f>
        <v>Digital Watermarking Technology of Data Element Circulation Transaction</v>
      </c>
      <c r="E121" s="4" t="str">
        <f>_xlfn.XLOOKUP(A121,ArticlesDomains[Article ID],ArticlesDomains[High-level theme])</f>
        <v>Legal, Compliance &amp; Digital Forensics</v>
      </c>
      <c r="F121" s="4">
        <f>_xlfn.XLOOKUP(A121,ArticlesSubDomains[Article ID],ArticlesSubDomains[High-level theme])</f>
        <v>0</v>
      </c>
      <c r="G121" s="4" t="str">
        <f>_xlfn.XLOOKUP(A121,ArticlesPurposes[Article ID],ArticlesPurposes[High-level theme])</f>
        <v>Access Control, Copyright Protection, Data Privacy, Data Traceability, Secure Data Sharing</v>
      </c>
      <c r="H121" s="4" t="str">
        <f>_xlfn.XLOOKUP(A121,ArticlesTechnologies[Article ID],ArticlesTechnologies[High-level theme])</f>
        <v>Cryptography, Steganography &amp; Digital Watermarking</v>
      </c>
      <c r="I121" s="63" t="str">
        <f>_xlfn.XLOOKUP(A121,ArticlesDigitalObjects[Article ID],ArticlesDigitalObjects[High-level theme])</f>
        <v>Documents, Data Files, Media Files</v>
      </c>
      <c r="J121" s="4" t="str">
        <f>_xlfn.XLOOKUP(A121,ArticlesArchitecture[[#This Row],[Article ID]],ArticlesArchitecture[[#This Row],[Theme (final decision)]])</f>
        <v>Server-centered</v>
      </c>
    </row>
    <row r="122" spans="1:10" ht="25">
      <c r="A122" s="1" t="s">
        <v>1143</v>
      </c>
      <c r="B122" s="3" t="str">
        <f>VLOOKUP(A122,'Data Extraction'!A:D,4,FALSE)</f>
        <v>P121</v>
      </c>
      <c r="C122" s="4" t="str">
        <f>VLOOKUP(A122,'Data Extraction'!A:D,2,FALSE)</f>
        <v>rayyan-172027890</v>
      </c>
      <c r="D122" s="4" t="str">
        <f>VLOOKUP(A122,'Data Extraction'!A:G,6,FALSE)</f>
        <v>A Blockchain-Based Supervision Data Security Sharing Framework</v>
      </c>
      <c r="E122" s="4" t="str">
        <f>_xlfn.XLOOKUP(A122,ArticlesDomains[Article ID],ArticlesDomains[High-level theme])</f>
        <v>Industry &amp; Supply Chain</v>
      </c>
      <c r="F122" s="4">
        <f>_xlfn.XLOOKUP(A122,ArticlesSubDomains[Article ID],ArticlesSubDomains[High-level theme])</f>
        <v>0</v>
      </c>
      <c r="G122" s="4" t="str">
        <f>_xlfn.XLOOKUP(A122,ArticlesPurposes[Article ID],ArticlesPurposes[High-level theme])</f>
        <v>Data Privacy, Data Traceability, Secure Data Sharing</v>
      </c>
      <c r="H122" s="4" t="str">
        <f>_xlfn.XLOOKUP(A122,ArticlesTechnologies[Article ID],ArticlesTechnologies[High-level theme])</f>
        <v>Cryptography, Blockchain, Smart Contracts, Distributed File System</v>
      </c>
      <c r="I122" s="63" t="str">
        <f>_xlfn.XLOOKUP(A122,ArticlesDigitalObjects[Article ID],ArticlesDigitalObjects[High-level theme])</f>
        <v>IoT Data Streams, Documents</v>
      </c>
      <c r="J122" s="4" t="str">
        <f>_xlfn.XLOOKUP(A122,ArticlesArchitecture[[#This Row],[Article ID]],ArticlesArchitecture[[#This Row],[Theme (final decision)]])</f>
        <v>Server-centered</v>
      </c>
    </row>
    <row r="123" spans="1:10" ht="25">
      <c r="A123" s="1" t="s">
        <v>1108</v>
      </c>
      <c r="B123" s="3" t="str">
        <f>VLOOKUP(A123,'Data Extraction'!A:D,4,FALSE)</f>
        <v>P122</v>
      </c>
      <c r="C123" s="4" t="str">
        <f>VLOOKUP(A123,'Data Extraction'!A:D,2,FALSE)</f>
        <v>rayyan-172027911</v>
      </c>
      <c r="D123" s="4" t="str">
        <f>VLOOKUP(A123,'Data Extraction'!A:G,6,FALSE)</f>
        <v>Data Governance to Counter Hybrid Threats against Critical Infrastructures</v>
      </c>
      <c r="E123" s="4" t="str">
        <f>_xlfn.XLOOKUP(A123,ArticlesDomains[Article ID],ArticlesDomains[High-level theme])</f>
        <v>Legal, Compliance &amp; Digital Forensics, Government &amp; Public Sector</v>
      </c>
      <c r="F123" s="4">
        <f>_xlfn.XLOOKUP(A123,ArticlesSubDomains[Article ID],ArticlesSubDomains[High-level theme])</f>
        <v>0</v>
      </c>
      <c r="G123" s="4" t="str">
        <f>_xlfn.XLOOKUP(A123,ArticlesPurposes[Article ID],ArticlesPurposes[High-level theme])</f>
        <v>Data Traceability, Cybersecurity Risk Mitigation, Secure Data Sharing</v>
      </c>
      <c r="H123" s="4" t="str">
        <f>_xlfn.XLOOKUP(A123,ArticlesTechnologies[Article ID],ArticlesTechnologies[High-level theme])</f>
        <v>Digital Twin</v>
      </c>
      <c r="I123" s="63" t="str">
        <f>_xlfn.XLOOKUP(A123,ArticlesDigitalObjects[Article ID],ArticlesDigitalObjects[High-level theme])</f>
        <v>Metadata</v>
      </c>
      <c r="J123" s="4" t="str">
        <f>_xlfn.XLOOKUP(A123,ArticlesArchitecture[[#This Row],[Article ID]],ArticlesArchitecture[[#This Row],[Theme (final decision)]])</f>
        <v>Server-centered</v>
      </c>
    </row>
    <row r="124" spans="1:10" ht="37.5">
      <c r="A124" s="1" t="s">
        <v>1074</v>
      </c>
      <c r="B124" s="3" t="str">
        <f>VLOOKUP(A124,'Data Extraction'!A:D,4,FALSE)</f>
        <v>P123</v>
      </c>
      <c r="C124" s="4" t="str">
        <f>VLOOKUP(A124,'Data Extraction'!A:D,2,FALSE)</f>
        <v>rayyan-172027955</v>
      </c>
      <c r="D124" s="4" t="str">
        <f>VLOOKUP(A124,'Data Extraction'!A:G,6,FALSE)</f>
        <v>Enhancing data leakage tracing: A novel digital watermarking method for document files</v>
      </c>
      <c r="E124" s="4" t="str">
        <f>_xlfn.XLOOKUP(A124,ArticlesDomains[Article ID],ArticlesDomains[High-level theme])</f>
        <v>Cross-Domain Cybersecurity &amp; Computing</v>
      </c>
      <c r="F124" s="4" t="str">
        <f>_xlfn.XLOOKUP(A124,ArticlesSubDomains[Article ID],ArticlesSubDomains[High-level theme])</f>
        <v>Files/Documents Management</v>
      </c>
      <c r="G124" s="4" t="str">
        <f>_xlfn.XLOOKUP(A124,ArticlesPurposes[Article ID],ArticlesPurposes[High-level theme])</f>
        <v>Cybersecurity Risk Mitigation, Copyright Protection, Data Traceability, Forensic Attribution &amp; Post-Incident Investigation</v>
      </c>
      <c r="H124" s="4" t="str">
        <f>_xlfn.XLOOKUP(A124,ArticlesTechnologies[Article ID],ArticlesTechnologies[High-level theme])</f>
        <v>Cryptography, Steganography &amp; Digital Watermarking</v>
      </c>
      <c r="I124" s="63" t="str">
        <f>_xlfn.XLOOKUP(A124,ArticlesDigitalObjects[Article ID],ArticlesDigitalObjects[High-level theme])</f>
        <v>Documents</v>
      </c>
      <c r="J124" s="4" t="str">
        <f>_xlfn.XLOOKUP(A124,ArticlesArchitecture[[#This Row],[Article ID]],ArticlesArchitecture[[#This Row],[Theme (final decision)]])</f>
        <v>Server-centered</v>
      </c>
    </row>
    <row r="125" spans="1:10" ht="50">
      <c r="A125" s="1" t="s">
        <v>1040</v>
      </c>
      <c r="B125" s="3" t="str">
        <f>VLOOKUP(A125,'Data Extraction'!A:D,4,FALSE)</f>
        <v>P124</v>
      </c>
      <c r="C125" s="4" t="str">
        <f>VLOOKUP(A125,'Data Extraction'!A:D,2,FALSE)</f>
        <v>rayyan-172027846</v>
      </c>
      <c r="D125" s="4" t="str">
        <f>VLOOKUP(A125,'Data Extraction'!A:G,6,FALSE)</f>
        <v>Visual Censorship: A Deep Learning-Based Approach to Preventing the Leakage of Confidential Content in Images</v>
      </c>
      <c r="E125" s="4" t="str">
        <f>_xlfn.XLOOKUP(A125,ArticlesDomains[Article ID],ArticlesDomains[High-level theme])</f>
        <v>Legal, Compliance &amp; Digital Forensics, Social Platforms</v>
      </c>
      <c r="F125" s="4">
        <f>_xlfn.XLOOKUP(A125,ArticlesSubDomains[Article ID],ArticlesSubDomains[High-level theme])</f>
        <v>0</v>
      </c>
      <c r="G125" s="4" t="str">
        <f>_xlfn.XLOOKUP(A125,ArticlesPurposes[Article ID],ArticlesPurposes[High-level theme])</f>
        <v>Automated Sensitive Data Detection, Data Privacy</v>
      </c>
      <c r="H125" s="4" t="str">
        <f>_xlfn.XLOOKUP(A125,ArticlesTechnologies[Article ID],ArticlesTechnologies[High-level theme])</f>
        <v>Machine Learning &amp; AI</v>
      </c>
      <c r="I125" s="63" t="str">
        <f>_xlfn.XLOOKUP(A125,ArticlesDigitalObjects[Article ID],ArticlesDigitalObjects[High-level theme])</f>
        <v>Media Files</v>
      </c>
      <c r="J125" s="4" t="str">
        <f>_xlfn.XLOOKUP(A125,ArticlesArchitecture[[#This Row],[Article ID]],ArticlesArchitecture[[#This Row],[Theme (final decision)]])</f>
        <v>Server-centered</v>
      </c>
    </row>
    <row r="126" spans="1:10" ht="37.5">
      <c r="A126" s="1" t="s">
        <v>1005</v>
      </c>
      <c r="B126" s="3" t="str">
        <f>VLOOKUP(A126,'Data Extraction'!A:D,4,FALSE)</f>
        <v>P125</v>
      </c>
      <c r="C126" s="4" t="str">
        <f>VLOOKUP(A126,'Data Extraction'!A:D,2,FALSE)</f>
        <v>rayyan-172028007</v>
      </c>
      <c r="D126" s="4" t="str">
        <f>VLOOKUP(A126,'Data Extraction'!A:G,6,FALSE)</f>
        <v>Modified Blowfish Encryption standard with Optimization strategy for Secured cloud storage with data dynamics</v>
      </c>
      <c r="E126" s="4" t="str">
        <f>_xlfn.XLOOKUP(A126,ArticlesDomains[Article ID],ArticlesDomains[High-level theme])</f>
        <v>Cross-Domain Cybersecurity &amp; Computing</v>
      </c>
      <c r="F126" s="4" t="str">
        <f>_xlfn.XLOOKUP(A126,ArticlesSubDomains[Article ID],ArticlesSubDomains[High-level theme])</f>
        <v>Cloud computing</v>
      </c>
      <c r="G126" s="4" t="str">
        <f>_xlfn.XLOOKUP(A126,ArticlesPurposes[Article ID],ArticlesPurposes[High-level theme])</f>
        <v>Data Auditing, Cybersecurity Risk Mitigation, Secure Data Retention</v>
      </c>
      <c r="H126" s="4" t="str">
        <f>_xlfn.XLOOKUP(A126,ArticlesTechnologies[Article ID],ArticlesTechnologies[High-level theme])</f>
        <v>Cryptography</v>
      </c>
      <c r="I126" s="63" t="str">
        <f>_xlfn.XLOOKUP(A126,ArticlesDigitalObjects[Article ID],ArticlesDigitalObjects[High-level theme])</f>
        <v>Data Files, Metadata</v>
      </c>
      <c r="J126" s="4" t="str">
        <f>_xlfn.XLOOKUP(A126,ArticlesArchitecture[[#This Row],[Article ID]],ArticlesArchitecture[[#This Row],[Theme (final decision)]])</f>
        <v>Server-centered</v>
      </c>
    </row>
    <row r="127" spans="1:10" ht="25">
      <c r="A127" s="1" t="s">
        <v>972</v>
      </c>
      <c r="B127" s="3" t="str">
        <f>VLOOKUP(A127,'Data Extraction'!A:D,4,FALSE)</f>
        <v>P126</v>
      </c>
      <c r="C127" s="4" t="str">
        <f>VLOOKUP(A127,'Data Extraction'!A:D,2,FALSE)</f>
        <v>rayyan-172027847</v>
      </c>
      <c r="D127" s="4" t="str">
        <f>VLOOKUP(A127,'Data Extraction'!A:G,6,FALSE)</f>
        <v>Secure data sharing technology of medical privacy data in the Web 3.0</v>
      </c>
      <c r="E127" s="4" t="str">
        <f>_xlfn.XLOOKUP(A127,ArticlesDomains[Article ID],ArticlesDomains[High-level theme])</f>
        <v>Healthcare &amp; Medical Informatics</v>
      </c>
      <c r="F127" s="4" t="str">
        <f>_xlfn.XLOOKUP(A127,ArticlesSubDomains[Article ID],ArticlesSubDomains[High-level theme])</f>
        <v>Specialized Disease Data</v>
      </c>
      <c r="G127" s="4" t="str">
        <f>_xlfn.XLOOKUP(A127,ArticlesPurposes[Article ID],ArticlesPurposes[High-level theme])</f>
        <v>Data Privacy, Data Traceability, Secure Data Sharing</v>
      </c>
      <c r="H127" s="4" t="str">
        <f>_xlfn.XLOOKUP(A127,ArticlesTechnologies[Article ID],ArticlesTechnologies[High-level theme])</f>
        <v>Cryptography, Blockchain, Smart Contracts, Distributed File System</v>
      </c>
      <c r="I127" s="63" t="str">
        <f>_xlfn.XLOOKUP(A127,ArticlesDigitalObjects[Article ID],ArticlesDigitalObjects[High-level theme])</f>
        <v>Documents, Data Files, Metadata</v>
      </c>
      <c r="J127" s="4" t="str">
        <f>_xlfn.XLOOKUP(A127,ArticlesArchitecture[[#This Row],[Article ID]],ArticlesArchitecture[[#This Row],[Theme (final decision)]])</f>
        <v>Server-centered</v>
      </c>
    </row>
    <row r="128" spans="1:10" ht="37.5">
      <c r="A128" s="1" t="s">
        <v>937</v>
      </c>
      <c r="B128" s="3" t="str">
        <f>VLOOKUP(A128,'Data Extraction'!A:D,4,FALSE)</f>
        <v>P127</v>
      </c>
      <c r="C128" s="4" t="str">
        <f>VLOOKUP(A128,'Data Extraction'!A:D,2,FALSE)</f>
        <v>rayyan-172027886</v>
      </c>
      <c r="D128" s="4" t="str">
        <f>VLOOKUP(A128,'Data Extraction'!A:G,6,FALSE)</f>
        <v>Research on Convergence Media Ecological Model Based on Blockchain</v>
      </c>
      <c r="E128" s="4" t="str">
        <f>_xlfn.XLOOKUP(A128,ArticlesDomains[Article ID],ArticlesDomains[High-level theme])</f>
        <v>Digital Media</v>
      </c>
      <c r="F128" s="4">
        <f>_xlfn.XLOOKUP(A128,ArticlesSubDomains[Article ID],ArticlesSubDomains[High-level theme])</f>
        <v>0</v>
      </c>
      <c r="G128" s="4" t="str">
        <f>_xlfn.XLOOKUP(A128,ArticlesPurposes[Article ID],ArticlesPurposes[High-level theme])</f>
        <v>Copyright Protection, Data Privacy, Cybersecurity Risk Mitigation, Data Traceability</v>
      </c>
      <c r="H128" s="4" t="str">
        <f>_xlfn.XLOOKUP(A128,ArticlesTechnologies[Article ID],ArticlesTechnologies[High-level theme])</f>
        <v>Cryptography, Blockchain, Smart Contracts, Distributed File System</v>
      </c>
      <c r="I128" s="63" t="str">
        <f>_xlfn.XLOOKUP(A128,ArticlesDigitalObjects[Article ID],ArticlesDigitalObjects[High-level theme])</f>
        <v>Media Files, Data Files, Metadata</v>
      </c>
      <c r="J128" s="4" t="str">
        <f>_xlfn.XLOOKUP(A128,ArticlesArchitecture[[#This Row],[Article ID]],ArticlesArchitecture[[#This Row],[Theme (final decision)]])</f>
        <v>Hybrid (user-centered and server-centered)</v>
      </c>
    </row>
    <row r="129" spans="1:10" ht="37.5">
      <c r="A129" s="1" t="s">
        <v>903</v>
      </c>
      <c r="B129" s="3" t="str">
        <f>VLOOKUP(A129,'Data Extraction'!A:D,4,FALSE)</f>
        <v>P128</v>
      </c>
      <c r="C129" s="4" t="str">
        <f>VLOOKUP(A129,'Data Extraction'!A:D,2,FALSE)</f>
        <v>rayyan-172027964</v>
      </c>
      <c r="D129" s="4" t="str">
        <f>VLOOKUP(A129,'Data Extraction'!A:G,6,FALSE)</f>
        <v>Research on IPFS Image Copyright Protection Method Based on Blockchain</v>
      </c>
      <c r="E129" s="4" t="str">
        <f>_xlfn.XLOOKUP(A129,ArticlesDomains[Article ID],ArticlesDomains[High-level theme])</f>
        <v>Digital Media</v>
      </c>
      <c r="F129" s="4">
        <f>_xlfn.XLOOKUP(A129,ArticlesSubDomains[Article ID],ArticlesSubDomains[High-level theme])</f>
        <v>0</v>
      </c>
      <c r="G129" s="4" t="str">
        <f>_xlfn.XLOOKUP(A129,ArticlesPurposes[Article ID],ArticlesPurposes[High-level theme])</f>
        <v>Copyright Protection, Data Traceability</v>
      </c>
      <c r="H129" s="4" t="str">
        <f>_xlfn.XLOOKUP(A129,ArticlesTechnologies[Article ID],ArticlesTechnologies[High-level theme])</f>
        <v>Cryptography, Blockchain, Smart Contracts, Distributed File System, Steganography &amp; Digital Watermarking</v>
      </c>
      <c r="I129" s="63" t="str">
        <f>_xlfn.XLOOKUP(A129,ArticlesDigitalObjects[Article ID],ArticlesDigitalObjects[High-level theme])</f>
        <v>Media Files, Metadata</v>
      </c>
      <c r="J129" s="4" t="str">
        <f>_xlfn.XLOOKUP(A129,ArticlesArchitecture[[#This Row],[Article ID]],ArticlesArchitecture[[#This Row],[Theme (final decision)]])</f>
        <v>Server-centered</v>
      </c>
    </row>
    <row r="130" spans="1:10" ht="37.5">
      <c r="A130" s="1" t="s">
        <v>873</v>
      </c>
      <c r="B130" s="3" t="str">
        <f>VLOOKUP(A130,'Data Extraction'!A:D,4,FALSE)</f>
        <v>P129</v>
      </c>
      <c r="C130" s="4" t="str">
        <f>VLOOKUP(A130,'Data Extraction'!A:D,2,FALSE)</f>
        <v>rayyan-218685391</v>
      </c>
      <c r="D130" s="4" t="str">
        <f>VLOOKUP(A130,'Data Extraction'!A:G,6,FALSE)</f>
        <v>A Blockchain Network for Public Health Interoperability and Real-Time Data Sharing</v>
      </c>
      <c r="E130" s="4" t="str">
        <f>_xlfn.XLOOKUP(A130,ArticlesDomains[Article ID],ArticlesDomains[High-level theme])</f>
        <v>Healthcare &amp; Medical Informatics</v>
      </c>
      <c r="F130" s="4" t="str">
        <f>_xlfn.XLOOKUP(A130,ArticlesSubDomains[Article ID],ArticlesSubDomains[High-level theme])</f>
        <v>Electronic Health Record Management</v>
      </c>
      <c r="G130" s="4" t="str">
        <f>_xlfn.XLOOKUP(A130,ArticlesPurposes[Article ID],ArticlesPurposes[High-level theme])</f>
        <v>Data Privacy, Data Traceability, Healthcare Data Governance, Secure Data Sharing</v>
      </c>
      <c r="H130" s="4" t="str">
        <f>_xlfn.XLOOKUP(A130,ArticlesTechnologies[Article ID],ArticlesTechnologies[High-level theme])</f>
        <v>Cryptography, Blockchain, Smart Contracts, Distributed File System</v>
      </c>
      <c r="I130" s="63" t="str">
        <f>_xlfn.XLOOKUP(A130,ArticlesDigitalObjects[Article ID],ArticlesDigitalObjects[High-level theme])</f>
        <v>Documents, Structured Records</v>
      </c>
      <c r="J130" s="4" t="str">
        <f>_xlfn.XLOOKUP(A130,ArticlesArchitecture[[#This Row],[Article ID]],ArticlesArchitecture[[#This Row],[Theme (final decision)]])</f>
        <v>User-centered</v>
      </c>
    </row>
    <row r="131" spans="1:10" ht="37.5">
      <c r="A131" s="1" t="s">
        <v>839</v>
      </c>
      <c r="B131" s="3" t="str">
        <f>VLOOKUP(A131,'Data Extraction'!A:D,4,FALSE)</f>
        <v>P130</v>
      </c>
      <c r="C131" s="4" t="str">
        <f>VLOOKUP(A131,'Data Extraction'!A:D,2,FALSE)</f>
        <v>rayyan-172027943</v>
      </c>
      <c r="D131" s="4" t="str">
        <f>VLOOKUP(A131,'Data Extraction'!A:G,6,FALSE)</f>
        <v>IPFS-based Blockchain Enabled System for Secure Data Storage and Access in Healthcare</v>
      </c>
      <c r="E131" s="4" t="str">
        <f>_xlfn.XLOOKUP(A131,ArticlesDomains[Article ID],ArticlesDomains[High-level theme])</f>
        <v>Healthcare &amp; Medical Informatics</v>
      </c>
      <c r="F131" s="4" t="str">
        <f>_xlfn.XLOOKUP(A131,ArticlesSubDomains[Article ID],ArticlesSubDomains[High-level theme])</f>
        <v>Electronic Health Record Management</v>
      </c>
      <c r="G131" s="4" t="str">
        <f>_xlfn.XLOOKUP(A131,ArticlesPurposes[Article ID],ArticlesPurposes[High-level theme])</f>
        <v>Access Control, Data Privacy, Healthcare Data Governance, Secure Data Retention</v>
      </c>
      <c r="H131" s="4" t="str">
        <f>_xlfn.XLOOKUP(A131,ArticlesTechnologies[Article ID],ArticlesTechnologies[High-level theme])</f>
        <v>Cryptography, Blockchain, Smart Contracts, Distributed File System</v>
      </c>
      <c r="I131" s="63" t="str">
        <f>_xlfn.XLOOKUP(A131,ArticlesDigitalObjects[Article ID],ArticlesDigitalObjects[High-level theme])</f>
        <v>Documents, Structured Records</v>
      </c>
      <c r="J131" s="4" t="str">
        <f>_xlfn.XLOOKUP(A131,ArticlesArchitecture[[#This Row],[Article ID]],ArticlesArchitecture[[#This Row],[Theme (final decision)]])</f>
        <v>Server-centered</v>
      </c>
    </row>
    <row r="132" spans="1:10" ht="50">
      <c r="A132" s="1" t="s">
        <v>806</v>
      </c>
      <c r="B132" s="3" t="str">
        <f>VLOOKUP(A132,'Data Extraction'!A:D,4,FALSE)</f>
        <v>P131</v>
      </c>
      <c r="C132" s="4" t="str">
        <f>VLOOKUP(A132,'Data Extraction'!A:D,2,FALSE)</f>
        <v>rayyan-172027997</v>
      </c>
      <c r="D132" s="4" t="str">
        <f>VLOOKUP(A132,'Data Extraction'!A:G,6,FALSE)</f>
        <v>Generic Image Manipulation Localization Based on Boundary Artifact Search and Frequency Domain Artifact Mining</v>
      </c>
      <c r="E132" s="4" t="str">
        <f>_xlfn.XLOOKUP(A132,ArticlesDomains[Article ID],ArticlesDomains[High-level theme])</f>
        <v>Legal, Compliance &amp; Digital Forensics, Digital Media</v>
      </c>
      <c r="F132" s="4">
        <f>_xlfn.XLOOKUP(A132,ArticlesSubDomains[Article ID],ArticlesSubDomains[High-level theme])</f>
        <v>0</v>
      </c>
      <c r="G132" s="4" t="str">
        <f>_xlfn.XLOOKUP(A132,ArticlesPurposes[Article ID],ArticlesPurposes[High-level theme])</f>
        <v>Data Traceability, Automated Sensitive Data Detection, Data Privacy, Forensic Attribution &amp; Post-Incident Investigation</v>
      </c>
      <c r="H132" s="4" t="str">
        <f>_xlfn.XLOOKUP(A132,ArticlesTechnologies[Article ID],ArticlesTechnologies[High-level theme])</f>
        <v>Machine Learning &amp; AI</v>
      </c>
      <c r="I132" s="63" t="str">
        <f>_xlfn.XLOOKUP(A132,ArticlesDigitalObjects[Article ID],ArticlesDigitalObjects[High-level theme])</f>
        <v>Media Files</v>
      </c>
      <c r="J132" s="4" t="str">
        <f>_xlfn.XLOOKUP(A132,ArticlesArchitecture[[#This Row],[Article ID]],ArticlesArchitecture[[#This Row],[Theme (final decision)]])</f>
        <v>Server-centered</v>
      </c>
    </row>
    <row r="133" spans="1:10" ht="37.5">
      <c r="A133" s="1" t="s">
        <v>772</v>
      </c>
      <c r="B133" s="3" t="str">
        <f>VLOOKUP(A133,'Data Extraction'!A:D,4,FALSE)</f>
        <v>P132</v>
      </c>
      <c r="C133" s="4" t="str">
        <f>VLOOKUP(A133,'Data Extraction'!A:D,2,FALSE)</f>
        <v>rayyan-172027976</v>
      </c>
      <c r="D133" s="4" t="str">
        <f>VLOOKUP(A133,'Data Extraction'!A:G,6,FALSE)</f>
        <v>Hiding Secret Data Using Reduced Differences within the Pixels of an Image</v>
      </c>
      <c r="E133" s="4" t="str">
        <f>_xlfn.XLOOKUP(A133,ArticlesDomains[Article ID],ArticlesDomains[High-level theme])</f>
        <v>Legal, Compliance &amp; Digital Forensics, Digital Media</v>
      </c>
      <c r="F133" s="4">
        <f>_xlfn.XLOOKUP(A133,ArticlesSubDomains[Article ID],ArticlesSubDomains[High-level theme])</f>
        <v>0</v>
      </c>
      <c r="G133" s="4" t="str">
        <f>_xlfn.XLOOKUP(A133,ArticlesPurposes[Article ID],ArticlesPurposes[High-level theme])</f>
        <v>Secure Data Sharing</v>
      </c>
      <c r="H133" s="4" t="str">
        <f>_xlfn.XLOOKUP(A133,ArticlesTechnologies[Article ID],ArticlesTechnologies[High-level theme])</f>
        <v>Steganography &amp; Digital Watermarking</v>
      </c>
      <c r="I133" s="63" t="str">
        <f>_xlfn.XLOOKUP(A133,ArticlesDigitalObjects[Article ID],ArticlesDigitalObjects[High-level theme])</f>
        <v>Media Files, Metadata</v>
      </c>
      <c r="J133" s="4" t="str">
        <f>_xlfn.XLOOKUP(A133,ArticlesArchitecture[[#This Row],[Article ID]],ArticlesArchitecture[[#This Row],[Theme (final decision)]])</f>
        <v>User-centered</v>
      </c>
    </row>
    <row r="134" spans="1:10" ht="50">
      <c r="A134" s="1" t="s">
        <v>737</v>
      </c>
      <c r="B134" s="3" t="str">
        <f>VLOOKUP(A134,'Data Extraction'!A:D,4,FALSE)</f>
        <v>P133</v>
      </c>
      <c r="C134" s="4" t="str">
        <f>VLOOKUP(A134,'Data Extraction'!A:D,2,FALSE)</f>
        <v>rayyan-172027981</v>
      </c>
      <c r="D134" s="4" t="str">
        <f>VLOOKUP(A134,'Data Extraction'!A:G,6,FALSE)</f>
        <v>A Comprehensive Assessment of Blockchain Technology in the Healthcare Industry and Techniques to Store Medical Image</v>
      </c>
      <c r="E134" s="4" t="str">
        <f>_xlfn.XLOOKUP(A134,ArticlesDomains[Article ID],ArticlesDomains[High-level theme])</f>
        <v>Healthcare &amp; Medical Informatics</v>
      </c>
      <c r="F134" s="4" t="str">
        <f>_xlfn.XLOOKUP(A134,ArticlesSubDomains[Article ID],ArticlesSubDomains[High-level theme])</f>
        <v>Medical imaging and remote monitoring</v>
      </c>
      <c r="G134" s="4" t="str">
        <f>_xlfn.XLOOKUP(A134,ArticlesPurposes[Article ID],ArticlesPurposes[High-level theme])</f>
        <v>Cybersecurity Risk Mitigation, Healthcare Data Governance, Secure Data Sharing</v>
      </c>
      <c r="H134" s="4" t="str">
        <f>_xlfn.XLOOKUP(A134,ArticlesTechnologies[Article ID],ArticlesTechnologies[High-level theme])</f>
        <v>Cryptography, Blockchain, Smart Contracts, Distributed File System</v>
      </c>
      <c r="I134" s="63" t="str">
        <f>_xlfn.XLOOKUP(A134,ArticlesDigitalObjects[Article ID],ArticlesDigitalObjects[High-level theme])</f>
        <v>Structured Records, Media Files</v>
      </c>
      <c r="J134" s="4" t="str">
        <f>_xlfn.XLOOKUP(A134,ArticlesArchitecture[[#This Row],[Article ID]],ArticlesArchitecture[[#This Row],[Theme (final decision)]])</f>
        <v>Server-centered</v>
      </c>
    </row>
    <row r="135" spans="1:10" ht="37.5">
      <c r="A135" s="1" t="s">
        <v>703</v>
      </c>
      <c r="B135" s="3" t="str">
        <f>VLOOKUP(A135,'Data Extraction'!A:D,4,FALSE)</f>
        <v>P134</v>
      </c>
      <c r="C135" s="4" t="str">
        <f>VLOOKUP(A135,'Data Extraction'!A:D,2,FALSE)</f>
        <v>rayyan-172027826</v>
      </c>
      <c r="D135" s="4" t="str">
        <f>VLOOKUP(A135,'Data Extraction'!A:G,6,FALSE)</f>
        <v>DataSafe: Copyright Protection with PUF Watermarking and Blockchain Tracking</v>
      </c>
      <c r="E135" s="4" t="str">
        <f>_xlfn.XLOOKUP(A135,ArticlesDomains[Article ID],ArticlesDomains[High-level theme])</f>
        <v>Legal, Compliance &amp; Digital Forensics, Digital Media</v>
      </c>
      <c r="F135" s="4">
        <f>_xlfn.XLOOKUP(A135,ArticlesSubDomains[Article ID],ArticlesSubDomains[High-level theme])</f>
        <v>0</v>
      </c>
      <c r="G135" s="4" t="str">
        <f>_xlfn.XLOOKUP(A135,ArticlesPurposes[Article ID],ArticlesPurposes[High-level theme])</f>
        <v>Access Control, Copyright Protection, Cybersecurity Risk Mitigation, Data Traceability</v>
      </c>
      <c r="H135" s="4" t="str">
        <f>_xlfn.XLOOKUP(A135,ArticlesTechnologies[Article ID],ArticlesTechnologies[High-level theme])</f>
        <v>Cryptography, Blockchain, Smart Contracts, Steganography &amp; Digital Watermarking</v>
      </c>
      <c r="I135" s="63" t="str">
        <f>_xlfn.XLOOKUP(A135,ArticlesDigitalObjects[Article ID],ArticlesDigitalObjects[High-level theme])</f>
        <v>Media Files, Metadata</v>
      </c>
      <c r="J135" s="4" t="str">
        <f>_xlfn.XLOOKUP(A135,ArticlesArchitecture[[#This Row],[Article ID]],ArticlesArchitecture[[#This Row],[Theme (final decision)]])</f>
        <v>User-centered</v>
      </c>
    </row>
    <row r="136" spans="1:10" ht="37.5">
      <c r="A136" s="1" t="s">
        <v>668</v>
      </c>
      <c r="B136" s="3" t="str">
        <f>VLOOKUP(A136,'Data Extraction'!A:D,4,FALSE)</f>
        <v>P135</v>
      </c>
      <c r="C136" s="4" t="str">
        <f>VLOOKUP(A136,'Data Extraction'!A:D,2,FALSE)</f>
        <v>rayyan-172027849</v>
      </c>
      <c r="D136" s="4" t="str">
        <f>VLOOKUP(A136,'Data Extraction'!A:G,6,FALSE)</f>
        <v>Electronic Health Records Sharing Based on Consortium Blockchain</v>
      </c>
      <c r="E136" s="4" t="str">
        <f>_xlfn.XLOOKUP(A136,ArticlesDomains[Article ID],ArticlesDomains[High-level theme])</f>
        <v>Healthcare &amp; Medical Informatics</v>
      </c>
      <c r="F136" s="4" t="str">
        <f>_xlfn.XLOOKUP(A136,ArticlesSubDomains[Article ID],ArticlesSubDomains[High-level theme])</f>
        <v>Electronic Health Record Interoperability</v>
      </c>
      <c r="G136" s="4" t="str">
        <f>_xlfn.XLOOKUP(A136,ArticlesPurposes[Article ID],ArticlesPurposes[High-level theme])</f>
        <v>Access Control, Data Auditing, Data Privacy, Data Traceability, Healthcare Data Governance, Secure Data Sharing</v>
      </c>
      <c r="H136" s="4" t="str">
        <f>_xlfn.XLOOKUP(A136,ArticlesTechnologies[Article ID],ArticlesTechnologies[High-level theme])</f>
        <v>Cryptography, Blockchain, Smart Contracts, Distributed File System</v>
      </c>
      <c r="I136" s="63" t="str">
        <f>_xlfn.XLOOKUP(A136,ArticlesDigitalObjects[Article ID],ArticlesDigitalObjects[High-level theme])</f>
        <v>Structured Records, Logs &amp; Audit Trails</v>
      </c>
      <c r="J136" s="4" t="str">
        <f>_xlfn.XLOOKUP(A136,ArticlesArchitecture[[#This Row],[Article ID]],ArticlesArchitecture[[#This Row],[Theme (final decision)]])</f>
        <v>Server-centered</v>
      </c>
    </row>
    <row r="137" spans="1:10" ht="50">
      <c r="A137" s="1" t="s">
        <v>633</v>
      </c>
      <c r="B137" s="3" t="str">
        <f>VLOOKUP(A137,'Data Extraction'!A:D,4,FALSE)</f>
        <v>P136</v>
      </c>
      <c r="C137" s="4" t="str">
        <f>VLOOKUP(A137,'Data Extraction'!A:D,2,FALSE)</f>
        <v>rayyan-218685131</v>
      </c>
      <c r="D137" s="4" t="str">
        <f>VLOOKUP(A137,'Data Extraction'!A:G,6,FALSE)</f>
        <v>PHR-NFT: Decentralized Blockchain Framework with Hyperledger and NFTs for Secure and Transparent Patient Health Records</v>
      </c>
      <c r="E137" s="4" t="str">
        <f>_xlfn.XLOOKUP(A137,ArticlesDomains[Article ID],ArticlesDomains[High-level theme])</f>
        <v>Healthcare &amp; Medical Informatics</v>
      </c>
      <c r="F137" s="4" t="str">
        <f>_xlfn.XLOOKUP(A137,ArticlesSubDomains[Article ID],ArticlesSubDomains[High-level theme])</f>
        <v>Electronic Health Record Management</v>
      </c>
      <c r="G137" s="4" t="str">
        <f>_xlfn.XLOOKUP(A137,ArticlesPurposes[Article ID],ArticlesPurposes[High-level theme])</f>
        <v>Access Control, Data Privacy, Healthcare Data Governance</v>
      </c>
      <c r="H137" s="4" t="str">
        <f>_xlfn.XLOOKUP(A137,ArticlesTechnologies[Article ID],ArticlesTechnologies[High-level theme])</f>
        <v>Blockchain, Smart Contracts, Containerization &amp; Orchestration</v>
      </c>
      <c r="I137" s="63" t="str">
        <f>_xlfn.XLOOKUP(A137,ArticlesDigitalObjects[Article ID],ArticlesDigitalObjects[High-level theme])</f>
        <v>Structured Records</v>
      </c>
      <c r="J137" s="4" t="str">
        <f>_xlfn.XLOOKUP(A137,ArticlesArchitecture[[#This Row],[Article ID]],ArticlesArchitecture[[#This Row],[Theme (final decision)]])</f>
        <v>User-centered</v>
      </c>
    </row>
    <row r="138" spans="1:10" ht="50">
      <c r="A138" s="1" t="s">
        <v>597</v>
      </c>
      <c r="B138" s="3" t="str">
        <f>VLOOKUP(A138,'Data Extraction'!A:D,4,FALSE)</f>
        <v>P137</v>
      </c>
      <c r="C138" s="4" t="str">
        <f>VLOOKUP(A138,'Data Extraction'!A:D,2,FALSE)</f>
        <v>rayyan-172027938</v>
      </c>
      <c r="D138" s="4" t="str">
        <f>VLOOKUP(A138,'Data Extraction'!A:G,6,FALSE)</f>
        <v>Enhancing User Revocation Mechanisms for Shared Resources to Strengthen Data Security in Public Clouds</v>
      </c>
      <c r="E138" s="4" t="str">
        <f>_xlfn.XLOOKUP(A138,ArticlesDomains[Article ID],ArticlesDomains[High-level theme])</f>
        <v>Cross-Domain Cybersecurity &amp; Computing</v>
      </c>
      <c r="F138" s="4" t="str">
        <f>_xlfn.XLOOKUP(A138,ArticlesSubDomains[Article ID],ArticlesSubDomains[High-level theme])</f>
        <v>Cloud computing</v>
      </c>
      <c r="G138" s="4" t="str">
        <f>_xlfn.XLOOKUP(A138,ArticlesPurposes[Article ID],ArticlesPurposes[High-level theme])</f>
        <v>Data Auditing, Data Traceability</v>
      </c>
      <c r="H138" s="4" t="str">
        <f>_xlfn.XLOOKUP(A138,ArticlesTechnologies[Article ID],ArticlesTechnologies[High-level theme])</f>
        <v>Cryptography</v>
      </c>
      <c r="I138" s="63" t="str">
        <f>_xlfn.XLOOKUP(A138,ArticlesDigitalObjects[Article ID],ArticlesDigitalObjects[High-level theme])</f>
        <v>Data Files</v>
      </c>
      <c r="J138" s="4" t="str">
        <f>_xlfn.XLOOKUP(A138,ArticlesArchitecture[[#This Row],[Article ID]],ArticlesArchitecture[[#This Row],[Theme (final decision)]])</f>
        <v>Server-centered</v>
      </c>
    </row>
    <row r="139" spans="1:10" ht="37.5">
      <c r="A139" s="1" t="s">
        <v>560</v>
      </c>
      <c r="B139" s="3" t="str">
        <f>VLOOKUP(A139,'Data Extraction'!A:D,4,FALSE)</f>
        <v>P138</v>
      </c>
      <c r="C139" s="4" t="str">
        <f>VLOOKUP(A139,'Data Extraction'!A:D,2,FALSE)</f>
        <v>rayyan-218685239</v>
      </c>
      <c r="D139" s="4" t="str">
        <f>VLOOKUP(A139,'Data Extraction'!A:G,6,FALSE)</f>
        <v>DLT-Based Cloud File Sharing System</v>
      </c>
      <c r="E139" s="4" t="str">
        <f>_xlfn.XLOOKUP(A139,ArticlesDomains[Article ID],ArticlesDomains[High-level theme])</f>
        <v>Cross-Domain Cybersecurity &amp; Computing</v>
      </c>
      <c r="F139" s="4" t="str">
        <f>_xlfn.XLOOKUP(A139,ArticlesSubDomains[Article ID],ArticlesSubDomains[High-level theme])</f>
        <v>Cloud computing</v>
      </c>
      <c r="G139" s="4" t="str">
        <f>_xlfn.XLOOKUP(A139,ArticlesPurposes[Article ID],ArticlesPurposes[High-level theme])</f>
        <v>Digital Object Lifecycle Management, Cybersecurity Risk Mitigation, Data Traceability, Secure Data Sharing</v>
      </c>
      <c r="H139" s="4" t="str">
        <f>_xlfn.XLOOKUP(A139,ArticlesTechnologies[Article ID],ArticlesTechnologies[High-level theme])</f>
        <v>Blockchain, Smart Contracts, Distributed File System</v>
      </c>
      <c r="I139" s="63" t="str">
        <f>_xlfn.XLOOKUP(A139,ArticlesDigitalObjects[Article ID],ArticlesDigitalObjects[High-level theme])</f>
        <v>Data Files, Metadata</v>
      </c>
      <c r="J139" s="4" t="str">
        <f>_xlfn.XLOOKUP(A139,ArticlesArchitecture[[#This Row],[Article ID]],ArticlesArchitecture[[#This Row],[Theme (final decision)]])</f>
        <v>User-centered</v>
      </c>
    </row>
    <row r="140" spans="1:10" ht="37.5">
      <c r="A140" s="1" t="s">
        <v>525</v>
      </c>
      <c r="B140" s="3" t="str">
        <f>VLOOKUP(A140,'Data Extraction'!A:D,4,FALSE)</f>
        <v>P139</v>
      </c>
      <c r="C140" s="4" t="str">
        <f>VLOOKUP(A140,'Data Extraction'!A:D,2,FALSE)</f>
        <v>rayyan-172027844</v>
      </c>
      <c r="D140" s="4" t="str">
        <f>VLOOKUP(A140,'Data Extraction'!A:G,6,FALSE)</f>
        <v>Research Construction of embedded online teaching platform based on AES‑RSA encryption algorithm</v>
      </c>
      <c r="E140" s="4" t="str">
        <f>_xlfn.XLOOKUP(A140,ArticlesDomains[Article ID],ArticlesDomains[High-level theme])</f>
        <v>Education</v>
      </c>
      <c r="F140" s="4">
        <f>_xlfn.XLOOKUP(A140,ArticlesSubDomains[Article ID],ArticlesSubDomains[High-level theme])</f>
        <v>0</v>
      </c>
      <c r="G140" s="4" t="str">
        <f>_xlfn.XLOOKUP(A140,ArticlesPurposes[Article ID],ArticlesPurposes[High-level theme])</f>
        <v>Data Privacy</v>
      </c>
      <c r="H140" s="4" t="str">
        <f>_xlfn.XLOOKUP(A140,ArticlesTechnologies[Article ID],ArticlesTechnologies[High-level theme])</f>
        <v>Cryptography</v>
      </c>
      <c r="I140" s="63" t="str">
        <f>_xlfn.XLOOKUP(A140,ArticlesDigitalObjects[Article ID],ArticlesDigitalObjects[High-level theme])</f>
        <v>Structured Records, Documents</v>
      </c>
      <c r="J140" s="4" t="str">
        <f>_xlfn.XLOOKUP(A140,ArticlesArchitecture[[#This Row],[Article ID]],ArticlesArchitecture[[#This Row],[Theme (final decision)]])</f>
        <v>Server-centered</v>
      </c>
    </row>
    <row r="141" spans="1:10" ht="37.5">
      <c r="A141" s="1" t="s">
        <v>490</v>
      </c>
      <c r="B141" s="3" t="str">
        <f>VLOOKUP(A141,'Data Extraction'!A:D,4,FALSE)</f>
        <v>P140</v>
      </c>
      <c r="C141" s="4" t="str">
        <f>VLOOKUP(A141,'Data Extraction'!A:D,2,FALSE)</f>
        <v>rayyan-218685234</v>
      </c>
      <c r="D141" s="4" t="str">
        <f>VLOOKUP(A141,'Data Extraction'!A:G,6,FALSE)</f>
        <v>A Blockchain-based Functional Approach for Geriatric Electronic Health Record</v>
      </c>
      <c r="E141" s="4" t="str">
        <f>_xlfn.XLOOKUP(A141,ArticlesDomains[Article ID],ArticlesDomains[High-level theme])</f>
        <v>Healthcare &amp; Medical Informatics</v>
      </c>
      <c r="F141" s="4" t="str">
        <f>_xlfn.XLOOKUP(A141,ArticlesSubDomains[Article ID],ArticlesSubDomains[High-level theme])</f>
        <v>Geriatric's Health</v>
      </c>
      <c r="G141" s="4" t="str">
        <f>_xlfn.XLOOKUP(A141,ArticlesPurposes[Article ID],ArticlesPurposes[High-level theme])</f>
        <v>Access Control, Data Auditing, Data Privacy, Data Traceability, Healthcare Data Governance, Secure Data Sharing</v>
      </c>
      <c r="H141" s="4" t="str">
        <f>_xlfn.XLOOKUP(A141,ArticlesTechnologies[Article ID],ArticlesTechnologies[High-level theme])</f>
        <v>Cryptography, Blockchain, Smart Contracts, Distributed File System</v>
      </c>
      <c r="I141" s="63" t="str">
        <f>_xlfn.XLOOKUP(A141,ArticlesDigitalObjects[Article ID],ArticlesDigitalObjects[High-level theme])</f>
        <v>Documents, Structured Records</v>
      </c>
      <c r="J141" s="4" t="str">
        <f>_xlfn.XLOOKUP(A141,ArticlesArchitecture[[#This Row],[Article ID]],ArticlesArchitecture[[#This Row],[Theme (final decision)]])</f>
        <v>User-centered</v>
      </c>
    </row>
    <row r="142" spans="1:10" ht="50">
      <c r="A142" s="1" t="s">
        <v>459</v>
      </c>
      <c r="B142" s="3" t="str">
        <f>VLOOKUP(A142,'Data Extraction'!A:D,4,FALSE)</f>
        <v>P141</v>
      </c>
      <c r="C142" s="4" t="str">
        <f>VLOOKUP(A142,'Data Extraction'!A:D,2,FALSE)</f>
        <v>rayyan-218685256</v>
      </c>
      <c r="D142" s="4" t="str">
        <f>VLOOKUP(A142,'Data Extraction'!A:G,6,FALSE)</f>
        <v>Secure &amp; Traceable Companies File Management System Using Blockchain and IPFS</v>
      </c>
      <c r="E142" s="4" t="str">
        <f>_xlfn.XLOOKUP(A142,ArticlesDomains[Article ID],ArticlesDomains[High-level theme])</f>
        <v>Cross-Domain Cybersecurity &amp; Computing</v>
      </c>
      <c r="F142" s="4" t="str">
        <f>_xlfn.XLOOKUP(A142,ArticlesSubDomains[Article ID],ArticlesSubDomains[High-level theme])</f>
        <v>Files/Documents Management</v>
      </c>
      <c r="G142" s="4" t="str">
        <f>_xlfn.XLOOKUP(A142,ArticlesPurposes[Article ID],ArticlesPurposes[High-level theme])</f>
        <v>Access Control, Digital Object Lifecycle Management, Cybersecurity Risk Mitigation, Data Traceability, Secure Data Sharing</v>
      </c>
      <c r="H142" s="4" t="str">
        <f>_xlfn.XLOOKUP(A142,ArticlesTechnologies[Article ID],ArticlesTechnologies[High-level theme])</f>
        <v>Cryptography, Blockchain, Smart Contracts, Distributed File System</v>
      </c>
      <c r="I142" s="63" t="str">
        <f>_xlfn.XLOOKUP(A142,ArticlesDigitalObjects[Article ID],ArticlesDigitalObjects[High-level theme])</f>
        <v>Documents, Logs &amp; Audit Trails</v>
      </c>
      <c r="J142" s="4" t="str">
        <f>_xlfn.XLOOKUP(A142,ArticlesArchitecture[[#This Row],[Article ID]],ArticlesArchitecture[[#This Row],[Theme (final decision)]])</f>
        <v>User-centered</v>
      </c>
    </row>
    <row r="143" spans="1:10" ht="50">
      <c r="A143" s="1" t="s">
        <v>426</v>
      </c>
      <c r="B143" s="3" t="str">
        <f>VLOOKUP(A143,'Data Extraction'!A:D,4,FALSE)</f>
        <v>P142</v>
      </c>
      <c r="C143" s="4" t="str">
        <f>VLOOKUP(A143,'Data Extraction'!A:D,2,FALSE)</f>
        <v>rayyan-218685292</v>
      </c>
      <c r="D143" s="4" t="str">
        <f>VLOOKUP(A143,'Data Extraction'!A:G,6,FALSE)</f>
        <v>Technological model for the prevention of leaks of medical records based on blockchain technology in the Peruvian health sector</v>
      </c>
      <c r="E143" s="4" t="str">
        <f>_xlfn.XLOOKUP(A143,ArticlesDomains[Article ID],ArticlesDomains[High-level theme])</f>
        <v>Healthcare &amp; Medical Informatics</v>
      </c>
      <c r="F143" s="4" t="str">
        <f>_xlfn.XLOOKUP(A143,ArticlesSubDomains[Article ID],ArticlesSubDomains[High-level theme])</f>
        <v>Public Health</v>
      </c>
      <c r="G143" s="4" t="str">
        <f>_xlfn.XLOOKUP(A143,ArticlesPurposes[Article ID],ArticlesPurposes[High-level theme])</f>
        <v>Access Control, Data Privacy, Cybersecurity Risk Mitigation, Healthcare Data Governance, Secure Data Sharing</v>
      </c>
      <c r="H143" s="4" t="str">
        <f>_xlfn.XLOOKUP(A143,ArticlesTechnologies[Article ID],ArticlesTechnologies[High-level theme])</f>
        <v>Cryptography, Blockchain, Smart Contracts, Distributed File System, Knowledge Representation &amp; Analytics</v>
      </c>
      <c r="I143" s="63" t="str">
        <f>_xlfn.XLOOKUP(A143,ArticlesDigitalObjects[Article ID],ArticlesDigitalObjects[High-level theme])</f>
        <v>Documents, Structured Records</v>
      </c>
      <c r="J143" s="4" t="str">
        <f>_xlfn.XLOOKUP(A143,ArticlesArchitecture[[#This Row],[Article ID]],ArticlesArchitecture[[#This Row],[Theme (final decision)]])</f>
        <v>User-centered</v>
      </c>
    </row>
    <row r="144" spans="1:10" ht="37.5">
      <c r="A144" s="1" t="s">
        <v>392</v>
      </c>
      <c r="B144" s="3" t="str">
        <f>VLOOKUP(A144,'Data Extraction'!A:D,4,FALSE)</f>
        <v>P143</v>
      </c>
      <c r="C144" s="4" t="str">
        <f>VLOOKUP(A144,'Data Extraction'!A:D,2,FALSE)</f>
        <v>rayyan-218685236</v>
      </c>
      <c r="D144" s="4" t="str">
        <f>VLOOKUP(A144,'Data Extraction'!A:G,6,FALSE)</f>
        <v>EMRChain: Electronic Medical Records Management System using Blockchain</v>
      </c>
      <c r="E144" s="4" t="str">
        <f>_xlfn.XLOOKUP(A144,ArticlesDomains[Article ID],ArticlesDomains[High-level theme])</f>
        <v>Healthcare &amp; Medical Informatics</v>
      </c>
      <c r="F144" s="4" t="str">
        <f>_xlfn.XLOOKUP(A144,ArticlesSubDomains[Article ID],ArticlesSubDomains[High-level theme])</f>
        <v>Electronic Health Record Management</v>
      </c>
      <c r="G144" s="4" t="str">
        <f>_xlfn.XLOOKUP(A144,ArticlesPurposes[Article ID],ArticlesPurposes[High-level theme])</f>
        <v>Access Control, Data Auditing, Data Confidentiality, Data Privacy, Healthcare Data Governance</v>
      </c>
      <c r="H144" s="4" t="str">
        <f>_xlfn.XLOOKUP(A144,ArticlesTechnologies[Article ID],ArticlesTechnologies[High-level theme])</f>
        <v>Cryptography, Blockchain, Smart Contracts, Distributed File System</v>
      </c>
      <c r="I144" s="63" t="str">
        <f>_xlfn.XLOOKUP(A144,ArticlesDigitalObjects[Article ID],ArticlesDigitalObjects[High-level theme])</f>
        <v>Structured Records, Metadata</v>
      </c>
      <c r="J144" s="4" t="str">
        <f>_xlfn.XLOOKUP(A144,ArticlesArchitecture[[#This Row],[Article ID]],ArticlesArchitecture[[#This Row],[Theme (final decision)]])</f>
        <v>User-centered</v>
      </c>
    </row>
    <row r="145" spans="1:10" ht="25">
      <c r="A145" s="1" t="s">
        <v>358</v>
      </c>
      <c r="B145" s="3" t="str">
        <f>VLOOKUP(A145,'Data Extraction'!A:D,4,FALSE)</f>
        <v>P144</v>
      </c>
      <c r="C145" s="4" t="str">
        <f>VLOOKUP(A145,'Data Extraction'!A:D,2,FALSE)</f>
        <v>rayyan-218685245</v>
      </c>
      <c r="D145" s="4" t="str">
        <f>VLOOKUP(A145,'Data Extraction'!A:G,6,FALSE)</f>
        <v>Blockchain Framework for Secure Patient Data Management</v>
      </c>
      <c r="E145" s="4" t="str">
        <f>_xlfn.XLOOKUP(A145,ArticlesDomains[Article ID],ArticlesDomains[High-level theme])</f>
        <v>Healthcare &amp; Medical Informatics</v>
      </c>
      <c r="F145" s="4" t="str">
        <f>_xlfn.XLOOKUP(A145,ArticlesSubDomains[Article ID],ArticlesSubDomains[High-level theme])</f>
        <v>Electronic Health Record Management</v>
      </c>
      <c r="G145" s="4" t="str">
        <f>_xlfn.XLOOKUP(A145,ArticlesPurposes[Article ID],ArticlesPurposes[High-level theme])</f>
        <v>Data Privacy, Data Traceability, Healthcare Data Governance</v>
      </c>
      <c r="H145" s="4" t="str">
        <f>_xlfn.XLOOKUP(A145,ArticlesTechnologies[Article ID],ArticlesTechnologies[High-level theme])</f>
        <v>Cryptography, Blockchain, Smart Contracts, Distributed File System</v>
      </c>
      <c r="I145" s="63" t="str">
        <f>_xlfn.XLOOKUP(A145,ArticlesDigitalObjects[Article ID],ArticlesDigitalObjects[High-level theme])</f>
        <v>Data Files, Structured Records</v>
      </c>
      <c r="J145" s="4" t="str">
        <f>_xlfn.XLOOKUP(A145,ArticlesArchitecture[[#This Row],[Article ID]],ArticlesArchitecture[[#This Row],[Theme (final decision)]])</f>
        <v>User-centered</v>
      </c>
    </row>
    <row r="146" spans="1:10" ht="50">
      <c r="A146" s="1" t="s">
        <v>321</v>
      </c>
      <c r="B146" s="3" t="str">
        <f>VLOOKUP(A146,'Data Extraction'!A:D,4,FALSE)</f>
        <v>P145</v>
      </c>
      <c r="C146" s="4" t="str">
        <f>VLOOKUP(A146,'Data Extraction'!A:D,2,FALSE)</f>
        <v>rayyan-218685225</v>
      </c>
      <c r="D146" s="4" t="str">
        <f>VLOOKUP(A146,'Data Extraction'!A:G,6,FALSE)</f>
        <v>A Patient-Centric Blockchain Framework for Transparent and Secure Medical Data Sharing using Modified AES</v>
      </c>
      <c r="E146" s="4" t="str">
        <f>_xlfn.XLOOKUP(A146,ArticlesDomains[Article ID],ArticlesDomains[High-level theme])</f>
        <v>Healthcare &amp; Medical Informatics</v>
      </c>
      <c r="F146" s="4" t="str">
        <f>_xlfn.XLOOKUP(A146,ArticlesSubDomains[Article ID],ArticlesSubDomains[High-level theme])</f>
        <v>Electronic Health Record Management</v>
      </c>
      <c r="G146" s="4" t="str">
        <f>_xlfn.XLOOKUP(A146,ArticlesPurposes[Article ID],ArticlesPurposes[High-level theme])</f>
        <v>Access Control, Data Privacy, Data Traceability, Healthcare Data Governance, Secure Data Sharing</v>
      </c>
      <c r="H146" s="4" t="str">
        <f>_xlfn.XLOOKUP(A146,ArticlesTechnologies[Article ID],ArticlesTechnologies[High-level theme])</f>
        <v>Cryptography, Blockchain, Smart Contracts</v>
      </c>
      <c r="I146" s="63" t="str">
        <f>_xlfn.XLOOKUP(A146,ArticlesDigitalObjects[Article ID],ArticlesDigitalObjects[High-level theme])</f>
        <v>Structured Records</v>
      </c>
      <c r="J146" s="4" t="str">
        <f>_xlfn.XLOOKUP(A146,ArticlesArchitecture[[#This Row],[Article ID]],ArticlesArchitecture[[#This Row],[Theme (final decision)]])</f>
        <v>User-centered</v>
      </c>
    </row>
    <row r="147" spans="1:10" ht="50">
      <c r="A147" s="1" t="s">
        <v>287</v>
      </c>
      <c r="B147" s="3" t="str">
        <f>VLOOKUP(A147,'Data Extraction'!A:D,4,FALSE)</f>
        <v>P146</v>
      </c>
      <c r="C147" s="4" t="str">
        <f>VLOOKUP(A147,'Data Extraction'!A:D,2,FALSE)</f>
        <v>rayyan-172027829</v>
      </c>
      <c r="D147" s="4" t="str">
        <f>VLOOKUP(A147,'Data Extraction'!A:G,6,FALSE)</f>
        <v>A Blockchain and Self-Sovereign Identity-based Platform for Electronic Health Records Management Under GDPR</v>
      </c>
      <c r="E147" s="4" t="str">
        <f>_xlfn.XLOOKUP(A147,ArticlesDomains[Article ID],ArticlesDomains[High-level theme])</f>
        <v>Legal, Compliance &amp; Digital Forensics, Healthcare &amp; Medical Informatics</v>
      </c>
      <c r="F147" s="4" t="str">
        <f>_xlfn.XLOOKUP(A147,ArticlesSubDomains[Article ID],ArticlesSubDomains[High-level theme])</f>
        <v>Electronic Health Record Management</v>
      </c>
      <c r="G147" s="4" t="str">
        <f>_xlfn.XLOOKUP(A147,ArticlesPurposes[Article ID],ArticlesPurposes[High-level theme])</f>
        <v>Access Control, Data Privacy, Data Traceability, Healthcare Data Governance</v>
      </c>
      <c r="H147" s="4" t="str">
        <f>_xlfn.XLOOKUP(A147,ArticlesTechnologies[Article ID],ArticlesTechnologies[High-level theme])</f>
        <v>Cryptography, Blockchain, Smart Contracts, Distributed File System</v>
      </c>
      <c r="I147" s="63" t="str">
        <f>_xlfn.XLOOKUP(A147,ArticlesDigitalObjects[Article ID],ArticlesDigitalObjects[High-level theme])</f>
        <v>Data Files, Structured Records, Metadata</v>
      </c>
      <c r="J147" s="4" t="str">
        <f>_xlfn.XLOOKUP(A147,ArticlesArchitecture[[#This Row],[Article ID]],ArticlesArchitecture[[#This Row],[Theme (final decision)]])</f>
        <v>User-centered</v>
      </c>
    </row>
    <row r="148" spans="1:10" ht="37.5">
      <c r="A148" s="1" t="s">
        <v>254</v>
      </c>
      <c r="B148" s="3" t="str">
        <f>VLOOKUP(A148,'Data Extraction'!A:D,4,FALSE)</f>
        <v>P147</v>
      </c>
      <c r="C148" s="4" t="str">
        <f>VLOOKUP(A148,'Data Extraction'!A:D,2,FALSE)</f>
        <v>rayyan-218685195</v>
      </c>
      <c r="D148" s="4" t="str">
        <f>VLOOKUP(A148,'Data Extraction'!A:G,6,FALSE)</f>
        <v>Secure Medical Data Sharing Featuring Traceable Data Usage and Automatic Audit Mechanism</v>
      </c>
      <c r="E148" s="4" t="str">
        <f>_xlfn.XLOOKUP(A148,ArticlesDomains[Article ID],ArticlesDomains[High-level theme])</f>
        <v>Healthcare &amp; Medical Informatics</v>
      </c>
      <c r="F148" s="4" t="str">
        <f>_xlfn.XLOOKUP(A148,ArticlesSubDomains[Article ID],ArticlesSubDomains[High-level theme])</f>
        <v>Electronic Health Record Management</v>
      </c>
      <c r="G148" s="4" t="str">
        <f>_xlfn.XLOOKUP(A148,ArticlesPurposes[Article ID],ArticlesPurposes[High-level theme])</f>
        <v>Data Privacy, Data Traceability, Healthcare Data Governance, Secure Data Sharing</v>
      </c>
      <c r="H148" s="4" t="str">
        <f>_xlfn.XLOOKUP(A148,ArticlesTechnologies[Article ID],ArticlesTechnologies[High-level theme])</f>
        <v>Cryptography, Blockchain, Smart Contracts, Distributed File System</v>
      </c>
      <c r="I148" s="63" t="str">
        <f>_xlfn.XLOOKUP(A148,ArticlesDigitalObjects[Article ID],ArticlesDigitalObjects[High-level theme])</f>
        <v>Structured Records</v>
      </c>
      <c r="J148" s="4" t="str">
        <f>_xlfn.XLOOKUP(A148,ArticlesArchitecture[[#This Row],[Article ID]],ArticlesArchitecture[[#This Row],[Theme (final decision)]])</f>
        <v>Server-centered</v>
      </c>
    </row>
    <row r="149" spans="1:10" ht="37.5">
      <c r="A149" s="1" t="s">
        <v>234</v>
      </c>
      <c r="B149" s="3" t="str">
        <f>VLOOKUP(A149,'Data Extraction'!A:D,4,FALSE)</f>
        <v>P148</v>
      </c>
      <c r="C149" s="4" t="str">
        <f>VLOOKUP(A149,'Data Extraction'!A:D,2,FALSE)</f>
        <v>rayyan-218685005</v>
      </c>
      <c r="D149" s="4" t="str">
        <f>VLOOKUP(A149,'Data Extraction'!A:G,6,FALSE)</f>
        <v>TreatChain: A patient-centric treatment cycle blockchain using proof-of-upload consensus</v>
      </c>
      <c r="E149" s="4" t="str">
        <f>_xlfn.XLOOKUP(A149,ArticlesDomains[Article ID],ArticlesDomains[High-level theme])</f>
        <v>Healthcare &amp; Medical Informatics</v>
      </c>
      <c r="F149" s="4" t="str">
        <f>_xlfn.XLOOKUP(A149,ArticlesSubDomains[Article ID],ArticlesSubDomains[High-level theme])</f>
        <v>Electronic Health Record Management</v>
      </c>
      <c r="G149" s="4" t="str">
        <f>_xlfn.XLOOKUP(A149,ArticlesPurposes[Article ID],ArticlesPurposes[High-level theme])</f>
        <v>Data Privacy, Cybersecurity Risk Mitigation, Secure Data Retention</v>
      </c>
      <c r="H149" s="4" t="str">
        <f>_xlfn.XLOOKUP(A149,ArticlesTechnologies[Article ID],ArticlesTechnologies[High-level theme])</f>
        <v>Blockchain, Cryptography, Distributed File System</v>
      </c>
      <c r="I149" s="63" t="str">
        <f>_xlfn.XLOOKUP(A149,ArticlesDigitalObjects[Article ID],ArticlesDigitalObjects[High-level theme])</f>
        <v>Documents, Structured Records</v>
      </c>
      <c r="J149" s="4" t="str">
        <f>_xlfn.XLOOKUP(A149,ArticlesArchitecture[[#This Row],[Article ID]],ArticlesArchitecture[[#This Row],[Theme (final decision)]])</f>
        <v>Hybrid (user-centered and server-centered)</v>
      </c>
    </row>
    <row r="150" spans="1:10" ht="37.5">
      <c r="A150" s="1" t="s">
        <v>198</v>
      </c>
      <c r="B150" s="3" t="str">
        <f>VLOOKUP(A150,'Data Extraction'!A:D,4,FALSE)</f>
        <v>P149</v>
      </c>
      <c r="C150" s="4" t="str">
        <f>VLOOKUP(A150,'Data Extraction'!A:D,2,FALSE)</f>
        <v>rayyan-172028235</v>
      </c>
      <c r="D150" s="4" t="str">
        <f>VLOOKUP(A150,'Data Extraction'!A:G,6,FALSE)</f>
        <v>A Consortium Blockchain-Enabled Evidence Sharing System for Public Interest Litigation</v>
      </c>
      <c r="E150" s="4" t="str">
        <f>_xlfn.XLOOKUP(A150,ArticlesDomains[Article ID],ArticlesDomains[High-level theme])</f>
        <v>Legal, Compliance &amp; Digital Forensics</v>
      </c>
      <c r="F150" s="4">
        <f>_xlfn.XLOOKUP(A150,ArticlesSubDomains[Article ID],ArticlesSubDomains[High-level theme])</f>
        <v>0</v>
      </c>
      <c r="G150" s="4" t="str">
        <f>_xlfn.XLOOKUP(A150,ArticlesPurposes[Article ID],ArticlesPurposes[High-level theme])</f>
        <v>Data Privacy, Data Traceability, Secure Data Sharing</v>
      </c>
      <c r="H150" s="4" t="str">
        <f>_xlfn.XLOOKUP(A150,ArticlesTechnologies[Article ID],ArticlesTechnologies[High-level theme])</f>
        <v>Cryptography, Blockchain, Smart Contracts, Distributed File System</v>
      </c>
      <c r="I150" s="63" t="str">
        <f>_xlfn.XLOOKUP(A150,ArticlesDigitalObjects[Article ID],ArticlesDigitalObjects[High-level theme])</f>
        <v>Media Files, Documents</v>
      </c>
      <c r="J150" s="4" t="str">
        <f>_xlfn.XLOOKUP(A150,ArticlesArchitecture[[#This Row],[Article ID]],ArticlesArchitecture[[#This Row],[Theme (final decision)]])</f>
        <v>Server-centered</v>
      </c>
    </row>
    <row r="151" spans="1:10" ht="37.5">
      <c r="A151" s="1" t="s">
        <v>164</v>
      </c>
      <c r="B151" s="3" t="str">
        <f>VLOOKUP(A151,'Data Extraction'!A:D,4,FALSE)</f>
        <v>P150</v>
      </c>
      <c r="C151" s="4" t="str">
        <f>VLOOKUP(A151,'Data Extraction'!A:D,2,FALSE)</f>
        <v>rayyan-218685334</v>
      </c>
      <c r="D151" s="4" t="str">
        <f>VLOOKUP(A151,'Data Extraction'!A:G,6,FALSE)</f>
        <v>Smart contract and blockchain-based secured approach for storing and sharing electronic health records</v>
      </c>
      <c r="E151" s="4" t="str">
        <f>_xlfn.XLOOKUP(A151,ArticlesDomains[Article ID],ArticlesDomains[High-level theme])</f>
        <v>Healthcare &amp; Medical Informatics</v>
      </c>
      <c r="F151" s="4" t="str">
        <f>_xlfn.XLOOKUP(A151,ArticlesSubDomains[Article ID],ArticlesSubDomains[High-level theme])</f>
        <v>Electronic Health Record Management</v>
      </c>
      <c r="G151" s="4" t="str">
        <f>_xlfn.XLOOKUP(A151,ArticlesPurposes[Article ID],ArticlesPurposes[High-level theme])</f>
        <v>Access Control, Data Traceability, Healthcare Data Governance, Secure Data Sharing, Secure Data Retention</v>
      </c>
      <c r="H151" s="4" t="str">
        <f>_xlfn.XLOOKUP(A151,ArticlesTechnologies[Article ID],ArticlesTechnologies[High-level theme])</f>
        <v>Cryptography, Blockchain, Smart Contracts, Distributed File System</v>
      </c>
      <c r="I151" s="63" t="str">
        <f>_xlfn.XLOOKUP(A151,ArticlesDigitalObjects[Article ID],ArticlesDigitalObjects[High-level theme])</f>
        <v>Documents, Structured Records</v>
      </c>
      <c r="J151" s="4" t="str">
        <f>_xlfn.XLOOKUP(A151,ArticlesArchitecture[[#This Row],[Article ID]],ArticlesArchitecture[[#This Row],[Theme (final decision)]])</f>
        <v>User-centered</v>
      </c>
    </row>
    <row r="152" spans="1:10" ht="37.5">
      <c r="A152" s="1" t="s">
        <v>128</v>
      </c>
      <c r="B152" s="3" t="str">
        <f>VLOOKUP(A152,'Data Extraction'!A:D,4,FALSE)</f>
        <v>P151</v>
      </c>
      <c r="C152" s="4" t="str">
        <f>VLOOKUP(A152,'Data Extraction'!A:D,2,FALSE)</f>
        <v>rayyan-218685039</v>
      </c>
      <c r="D152" s="4" t="str">
        <f>VLOOKUP(A152,'Data Extraction'!A:G,6,FALSE)</f>
        <v>Blockchain-Based Electronic Health Record System</v>
      </c>
      <c r="E152" s="4" t="str">
        <f>_xlfn.XLOOKUP(A152,ArticlesDomains[Article ID],ArticlesDomains[High-level theme])</f>
        <v>Healthcare &amp; Medical Informatics</v>
      </c>
      <c r="F152" s="4" t="str">
        <f>_xlfn.XLOOKUP(A152,ArticlesSubDomains[Article ID],ArticlesSubDomains[High-level theme])</f>
        <v>Electronic Health Record Interoperability</v>
      </c>
      <c r="G152" s="4" t="str">
        <f>_xlfn.XLOOKUP(A152,ArticlesPurposes[Article ID],ArticlesPurposes[High-level theme])</f>
        <v>Access Control, Cybersecurity Risk Mitigation, Data Traceability, Secure Data Sharing</v>
      </c>
      <c r="H152" s="4" t="str">
        <f>_xlfn.XLOOKUP(A152,ArticlesTechnologies[Article ID],ArticlesTechnologies[High-level theme])</f>
        <v>Blockchain, Smart Contracts, Containerization &amp; Orchestration</v>
      </c>
      <c r="I152" s="63" t="str">
        <f>_xlfn.XLOOKUP(A152,ArticlesDigitalObjects[Article ID],ArticlesDigitalObjects[High-level theme])</f>
        <v>Structured Records</v>
      </c>
      <c r="J152" s="4" t="str">
        <f>_xlfn.XLOOKUP(A152,ArticlesArchitecture[[#This Row],[Article ID]],ArticlesArchitecture[[#This Row],[Theme (final decision)]])</f>
        <v>User-centered</v>
      </c>
    </row>
    <row r="153" spans="1:10" ht="37.5">
      <c r="A153" s="1" t="s">
        <v>91</v>
      </c>
      <c r="B153" s="3" t="str">
        <f>VLOOKUP(A153,'Data Extraction'!A:D,4,FALSE)</f>
        <v>P152</v>
      </c>
      <c r="C153" s="4" t="str">
        <f>VLOOKUP(A153,'Data Extraction'!A:D,2,FALSE)</f>
        <v>rayyan-218685020</v>
      </c>
      <c r="D153" s="4" t="str">
        <f>VLOOKUP(A153,'Data Extraction'!A:G,6,FALSE)</f>
        <v>RBHAP-HLB framework with high data privacy for secured EHR storage</v>
      </c>
      <c r="E153" s="4" t="str">
        <f>_xlfn.XLOOKUP(A153,ArticlesDomains[Article ID],ArticlesDomains[High-level theme])</f>
        <v>Healthcare &amp; Medical Informatics</v>
      </c>
      <c r="F153" s="4" t="str">
        <f>_xlfn.XLOOKUP(A153,ArticlesSubDomains[Article ID],ArticlesSubDomains[High-level theme])</f>
        <v>Women's health</v>
      </c>
      <c r="G153" s="4" t="str">
        <f>_xlfn.XLOOKUP(A153,ArticlesPurposes[Article ID],ArticlesPurposes[High-level theme])</f>
        <v>Access Control, Data Traceability, Healthcare Data Governance, Secure Data Retention</v>
      </c>
      <c r="H153" s="4" t="str">
        <f>_xlfn.XLOOKUP(A153,ArticlesTechnologies[Article ID],ArticlesTechnologies[High-level theme])</f>
        <v>Cryptography, Blockchain, Smart Contracts, Distributed File System, Machine Learning &amp; AI</v>
      </c>
      <c r="I153" s="63" t="str">
        <f>_xlfn.XLOOKUP(A153,ArticlesDigitalObjects[Article ID],ArticlesDigitalObjects[High-level theme])</f>
        <v>Data Files, Structured Records</v>
      </c>
      <c r="J153" s="4" t="str">
        <f>_xlfn.XLOOKUP(A153,ArticlesArchitecture[[#This Row],[Article ID]],ArticlesArchitecture[[#This Row],[Theme (final decision)]])</f>
        <v>Hybrid (user-centered and server-centered)</v>
      </c>
    </row>
    <row r="154" spans="1:10" ht="37.5">
      <c r="A154" s="1" t="s">
        <v>52</v>
      </c>
      <c r="B154" s="3" t="str">
        <f>VLOOKUP(A154,'Data Extraction'!A:D,4,FALSE)</f>
        <v>P153</v>
      </c>
      <c r="C154" s="4" t="str">
        <f>VLOOKUP(A154,'Data Extraction'!A:D,2,FALSE)</f>
        <v>rayyan-218688103</v>
      </c>
      <c r="D154" s="4" t="str">
        <f>VLOOKUP(A154,'Data Extraction'!A:G,6,FALSE)</f>
        <v>Leveraging Fine-grained Access Control in Blockchain-based Healthcare System</v>
      </c>
      <c r="E154" s="4" t="str">
        <f>_xlfn.XLOOKUP(A154,ArticlesDomains[Article ID],ArticlesDomains[High-level theme])</f>
        <v>Healthcare &amp; Medical Informatics</v>
      </c>
      <c r="F154" s="4" t="str">
        <f>_xlfn.XLOOKUP(A154,ArticlesSubDomains[Article ID],ArticlesSubDomains[High-level theme])</f>
        <v>Electronic Health Record Management</v>
      </c>
      <c r="G154" s="4" t="str">
        <f>_xlfn.XLOOKUP(A154,ArticlesPurposes[Article ID],ArticlesPurposes[High-level theme])</f>
        <v>Access Control, Data Traceability, Data Privacy, Healthcare Data Governance, Secure Data Sharing</v>
      </c>
      <c r="H154" s="4" t="str">
        <f>_xlfn.XLOOKUP(A154,ArticlesTechnologies[Article ID],ArticlesTechnologies[High-level theme])</f>
        <v>Cryptography, Blockchain, Smart Contracts, Distributed File System</v>
      </c>
      <c r="I154" s="63" t="str">
        <f>_xlfn.XLOOKUP(A154,ArticlesDigitalObjects[Article ID],ArticlesDigitalObjects[High-level theme])</f>
        <v>Documents, Structured Records</v>
      </c>
      <c r="J154" s="4" t="str">
        <f>_xlfn.XLOOKUP(A154,ArticlesArchitecture[[#This Row],[Article ID]],ArticlesArchitecture[[#This Row],[Theme (final decision)]])</f>
        <v>Server-centered</v>
      </c>
    </row>
  </sheetData>
  <sheetProtection autoFilter="0" pivotTables="0"/>
  <dataValidations count="5">
    <dataValidation type="list" allowBlank="1" sqref="F2:F154" xr:uid="{00000000-0002-0000-0100-000001000000}">
      <formula1>"Electronic Health Record Management,Electronic Health Record Interoperability,Public Health,Women's health,Geriatric's Health,Multimedia Plataforms,Medical imaging and remote monitoring,Specialized Disease Data,Telesurgery ,Internet of Medical Things,Clou"&amp;"d computing,Files/Documents Management,Internet of Things,Blockchain,Data sharing,Data auditing,Data management,Satelite data"</formula1>
    </dataValidation>
    <dataValidation type="list" allowBlank="1" sqref="J2:J154" xr:uid="{00000000-0002-0000-0100-000003000000}">
      <formula1>"Server-centered,User-centered,Hybrid (user-centered and server-centered)"</formula1>
    </dataValidation>
    <dataValidation type="list" allowBlank="1" sqref="G2:G154" xr:uid="{00000000-0002-0000-0100-000004000000}">
      <formula1>" Access Control,Copyrights Protection,Data Analyzing,Data Auditing,Data Confidentiality,Data Integrity,Data Management,Data Privacy,Data Security,Data Traceability,Detecting Confidential or Sensitive Data,EHR Management,Legal Document Management,Mitigate "&amp;"Cybersecurity Risks,Secure Data Transactions,Secure Data Sharing,Secure Data Storage,Sensitive Data Protection,Support forensic investigations"</formula1>
    </dataValidation>
    <dataValidation type="list" allowBlank="1" sqref="H2:H154" xr:uid="{00000000-0002-0000-0100-000005000000}">
      <formula1>"Conceptual Model Only,Cryptography,Steganography,Distributed File System,Blockchain,Smart contracts,Trusted Platform Module,Honey Files,Non-Generativa Neural Network,Virutal File System,Semantic Web,Infosec,OAuth 2.0,GPS,Biometric authentication,Container"&amp;"ization and orchestration,Data Analytics,Machine Learning,NFT,Registry Comparison,Digital Twin,OCR"</formula1>
    </dataValidation>
    <dataValidation type="list" allowBlank="1" sqref="I2:I154" xr:uid="{00000000-0002-0000-0100-000002000000}">
      <formula1>"Medical Data Files,Heath Data,Health Data Files,Medical Data,Logs,Medical Files,Health Data,Data Files,Sensitive Data Files,Images,Personal Data,Digital Objects,Data Files Chunks,Medicine Data Files,IoT Data Files,Legal Data Files,Pesonal Data,Data,IoT Da"&amp;"ta,Video,Image,Insurance Data,XML Documents,Helth Data,Digital Information Objects,Data File,Metadata,Sensitive Data,Copyrights Data,Engineering Supervision Records Files,Confidencial Data Fiiles,CAD Files,Audios,Police Data,Videos,Insurance Data Files,Fi"&amp;"les,JSON Files,Supply Chain Data,SourceCoude Files,Binary Files,Financial Data,Plain Text"</formula1>
    </dataValidation>
  </dataValidations>
  <printOptions horizontalCentered="1" gridLines="1"/>
  <pageMargins left="0.7" right="0.7" top="0.75" bottom="0.75" header="0" footer="0"/>
  <pageSetup paperSize="8" pageOrder="overThenDown" orientation="portrait" cellComments="atEnd"/>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196FB-99BB-4EC2-A3DA-1C1DDF2F868A}">
  <dimension ref="A1:I10"/>
  <sheetViews>
    <sheetView workbookViewId="0">
      <selection activeCell="L8" sqref="L8"/>
    </sheetView>
  </sheetViews>
  <sheetFormatPr defaultColWidth="8.7265625" defaultRowHeight="25.5" customHeight="1"/>
  <cols>
    <col min="1" max="1" width="20.90625" style="52" customWidth="1"/>
    <col min="2" max="2" width="13.08984375" style="40" customWidth="1"/>
    <col min="3" max="3" width="19.1796875" style="41" customWidth="1"/>
    <col min="4" max="4" width="22.81640625" style="43" hidden="1" customWidth="1"/>
    <col min="5" max="5" width="35.90625" style="43" hidden="1" customWidth="1"/>
    <col min="6" max="6" width="46.36328125" style="43" hidden="1" customWidth="1"/>
    <col min="7" max="7" width="8.7265625" style="43"/>
    <col min="8" max="8" width="23.54296875" style="43" customWidth="1"/>
    <col min="9" max="9" width="20.81640625" style="43" customWidth="1"/>
    <col min="10" max="16384" width="8.7265625" style="43"/>
  </cols>
  <sheetData>
    <row r="1" spans="1:9" s="57" customFormat="1" ht="25.5" customHeight="1">
      <c r="A1" s="60" t="s">
        <v>5003</v>
      </c>
      <c r="B1" s="59" t="s">
        <v>5004</v>
      </c>
      <c r="C1" s="58" t="s">
        <v>5005</v>
      </c>
      <c r="D1" s="57" t="s">
        <v>5006</v>
      </c>
      <c r="E1" s="57" t="s">
        <v>5007</v>
      </c>
      <c r="F1" s="57" t="s">
        <v>5008</v>
      </c>
      <c r="H1" s="57" t="s">
        <v>5009</v>
      </c>
    </row>
    <row r="2" spans="1:9" ht="22.5" customHeight="1">
      <c r="A2" s="52" t="s">
        <v>8</v>
      </c>
      <c r="B2" s="40" cm="1">
        <f t="array" ref="B2">SUM(--ISNUMBER(SEARCH(","&amp;DigitalObjectsSummary[[#This Row],[Digital Objects]]&amp;",",","&amp;SUBSTITUTE(ThematicAnalysis[Digital objects],", ",",")&amp;",")))</f>
        <v>89</v>
      </c>
      <c r="C2" s="41">
        <f>IFERROR(DigitalObjectsSummary[[#This Row],[No. Of studies]]/COUNTA(ThematicAnalysis[Rayyan ID]),0)</f>
        <v>0.5816993464052288</v>
      </c>
      <c r="D2" s="62" t="str" cm="1">
        <f t="array" ref="D2">_xlfn.TEXTJOIN(", ",TRUE,_xlfn._xlws.SORT(_xlfn._xlws.FILTER(ThematicAnalysis[Rayyan ID],ISNUMBER(SEARCH(","&amp;DigitalObjectsSummary[[#This Row],[Digital Objects]]&amp;",",","&amp;SUBSTITUTE(ThematicAnalysis[Digital objects],", ",",")&amp;",")),"")))</f>
        <v>rayyan-172027818, rayyan-172027829, rayyan-172027834, rayyan-172027844, rayyan-172027849, rayyan-172027866, rayyan-172027868, rayyan-172027888, rayyan-172027927, rayyan-172027928, rayyan-172027935, rayyan-172027943, rayyan-172027981, rayyan-172028018, rayyan-172028050, rayyan-172028055, rayyan-172028095, rayyan-172028127, rayyan-172028165, rayyan-172028182, rayyan-172028200, rayyan-172028233, rayyan-172028249, rayyan-172028274, rayyan-172028383, rayyan-172028402, rayyan-172028473, rayyan-172028480, rayyan-172028518, rayyan-172028579, rayyan-172028646, rayyan-172028743, rayyan-172028771, rayyan-172029208, rayyan-218685005,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rayyan-218687470, rayyan-218687484, rayyan-218687541, rayyan-218687555, rayyan-218687675, rayyan-218687743, rayyan-218687745, rayyan-218687761, rayyan-218687860, rayyan-218687992, rayyan-218688039, rayyan-218688103, rayyan-218688112, rayyan-218688137, rayyan-218688149, rayyan-218688162, rayyan-218688172, rayyan-218688174, rayyan-218688176, rayyan-218688212, rayyan-218688262, rayyan-218688278, rayyan-218688318, rayyan-218688371, rayyan-218688425, rayyan-218688443, rayyan-218688549, rayyan-218688578, rayyan-218688759, rayyan-218688824</v>
      </c>
      <c r="E2"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f>
        <v>Structured Records &amp; $89$ &amp; $58{.}17\%$ \\</v>
      </c>
      <c r="F2"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f>
        <v>Structured Records &amp; $89$ &amp; $58{.}17\%$ \cite{rayyan-172027818, rayyan-172027829, rayyan-172027834, rayyan-172027844, rayyan-172027849, rayyan-172027866, rayyan-172027868, rayyan-172027888, rayyan-172027927, rayyan-172027928, rayyan-172027935, rayyan-172027943, rayyan-172027981, rayyan-172028018, rayyan-172028050, rayyan-172028055, rayyan-172028095, rayyan-172028127, rayyan-172028165, rayyan-172028182, rayyan-172028200, rayyan-172028233, rayyan-172028249, rayyan-172028274, rayyan-172028383, rayyan-172028402, rayyan-172028473, rayyan-172028480, rayyan-172028518, rayyan-172028579, rayyan-172028646, rayyan-172028743, rayyan-172028771, rayyan-172029208, rayyan-218685005,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rayyan-218687470, rayyan-218687484, rayyan-218687541, rayyan-218687555, rayyan-218687675, rayyan-218687743, rayyan-218687745, rayyan-218687761, rayyan-218687860, rayyan-218687992, rayyan-218688039, rayyan-218688103, rayyan-218688112, rayyan-218688137, rayyan-218688149, rayyan-218688162, rayyan-218688172, rayyan-218688174, rayyan-218688176, rayyan-218688212, rayyan-218688262, rayyan-218688278, rayyan-218688318, rayyan-218688371, rayyan-218688425, rayyan-218688443, rayyan-218688549, rayyan-218688578, rayyan-218688759, rayyan-218688824} \\</v>
      </c>
      <c r="H2" s="77" t="s">
        <v>5010</v>
      </c>
      <c r="I2" s="78">
        <f>COUNTA(ThematicAnalysis[Rayyan ID])</f>
        <v>153</v>
      </c>
    </row>
    <row r="3" spans="1:9" ht="25.5" customHeight="1">
      <c r="A3" s="52" t="s">
        <v>23</v>
      </c>
      <c r="B3" s="40" cm="1">
        <f t="array" ref="B3">SUM(--ISNUMBER(SEARCH(","&amp;DigitalObjectsSummary[[#This Row],[Digital Objects]]&amp;",",","&amp;SUBSTITUTE(ThematicAnalysis[Digital objects],", ",",")&amp;",")))</f>
        <v>49</v>
      </c>
      <c r="C3" s="41">
        <f>IFERROR(DigitalObjectsSummary[[#This Row],[No. Of studies]]/COUNTA(ThematicAnalysis[Rayyan ID]),0)</f>
        <v>0.3202614379084967</v>
      </c>
      <c r="D3" s="62" t="str" cm="1">
        <f t="array" ref="D3">_xlfn.TEXTJOIN(", ",TRUE,_xlfn._xlws.SORT(_xlfn._xlws.FILTER(ThematicAnalysis[Rayyan ID],ISNUMBER(SEARCH(","&amp;DigitalObjectsSummary[[#This Row],[Digital Objects]]&amp;",",","&amp;SUBSTITUTE(ThematicAnalysis[Digital objects],", ",",")&amp;",")),"")))</f>
        <v>rayyan-172027813, rayyan-172027824, rayyan-172027829, rayyan-172027847, rayyan-172027866, rayyan-172027882, rayyan-172027886, rayyan-172027888, rayyan-172027891, rayyan-172027922, rayyan-172027938, rayyan-172027958, rayyan-172027982, rayyan-172028007, rayyan-172028082, rayyan-172028105, rayyan-172028161, rayyan-172028165, rayyan-172028182, rayyan-172028200, rayyan-172028264, rayyan-172028394, rayyan-172028433, rayyan-172028518, rayyan-172028643, rayyan-172028646, rayyan-172028976, rayyan-172029046, rayyan-218685020, rayyan-218685239, rayyan-218685245, rayyan-218685264, rayyan-218685318, rayyan-218685380, rayyan-218685441, rayyan-218686026, rayyan-218687108, rayyan-218687203, rayyan-218687255, rayyan-218687416, rayyan-218687541, rayyan-218687559, rayyan-218687675, rayyan-218688112, rayyan-218688162, rayyan-218688174, rayyan-218688375, rayyan-218688565, rayyan-218688840</v>
      </c>
      <c r="E3"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f>
        <v>Data Files &amp; $49$ &amp; $32{.}03\%$ \\</v>
      </c>
      <c r="F3"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f>
        <v>Data Files &amp; $49$ &amp; $32{.}03\%$ \cite{rayyan-172027813, rayyan-172027824, rayyan-172027829, rayyan-172027847, rayyan-172027866, rayyan-172027882, rayyan-172027886, rayyan-172027888, rayyan-172027891, rayyan-172027922, rayyan-172027938, rayyan-172027958, rayyan-172027982, rayyan-172028007, rayyan-172028082, rayyan-172028105, rayyan-172028161, rayyan-172028165, rayyan-172028182, rayyan-172028200, rayyan-172028264, rayyan-172028394, rayyan-172028433, rayyan-172028518, rayyan-172028643, rayyan-172028646, rayyan-172028976, rayyan-172029046, rayyan-218685020, rayyan-218685239, rayyan-218685245, rayyan-218685264, rayyan-218685318, rayyan-218685380, rayyan-218685441, rayyan-218686026, rayyan-218687108, rayyan-218687203, rayyan-218687255, rayyan-218687416, rayyan-218687541, rayyan-218687559, rayyan-218687675, rayyan-218688112, rayyan-218688162, rayyan-218688174, rayyan-218688375, rayyan-218688565, rayyan-218688840} \\</v>
      </c>
      <c r="H3" s="77" t="s">
        <v>5011</v>
      </c>
      <c r="I3" s="78">
        <f>SUM(DigitalObjectsSummary[No. Of studies])</f>
        <v>291</v>
      </c>
    </row>
    <row r="4" spans="1:9" ht="25.5" customHeight="1">
      <c r="A4" s="52" t="s">
        <v>24</v>
      </c>
      <c r="B4" s="40" cm="1">
        <f t="array" ref="B4">SUM(--ISNUMBER(SEARCH(","&amp;DigitalObjectsSummary[[#This Row],[Digital Objects]]&amp;",",","&amp;SUBSTITUTE(ThematicAnalysis[Digital objects],", ",",")&amp;",")))</f>
        <v>41</v>
      </c>
      <c r="C4" s="41">
        <f>IFERROR(DigitalObjectsSummary[[#This Row],[No. Of studies]]/COUNTA(ThematicAnalysis[Rayyan ID]),0)</f>
        <v>0.26797385620915032</v>
      </c>
      <c r="D4" s="62" t="str" cm="1">
        <f t="array" ref="D4">_xlfn.TEXTJOIN(", ",TRUE,_xlfn._xlws.SORT(_xlfn._xlws.FILTER(ThematicAnalysis[Rayyan ID],ISNUMBER(SEARCH(","&amp;DigitalObjectsSummary[[#This Row],[Digital Objects]]&amp;",",","&amp;SUBSTITUTE(ThematicAnalysis[Digital objects],", ",",")&amp;",")),"")))</f>
        <v>rayyan-172027813, rayyan-172027819, rayyan-172027824, rayyan-172027826, rayyan-172027829, rayyan-172027847, rayyan-172027848, rayyan-172027868, rayyan-172027882, rayyan-172027886, rayyan-172027888, rayyan-172027891, rayyan-172027911, rayyan-172027927, rayyan-172027964, rayyan-172027976, rayyan-172028007, rayyan-172028028, rayyan-172028035, rayyan-172028095, rayyan-172028100, rayyan-172028104, rayyan-172028127, rayyan-172028135, rayyan-172028249, rayyan-172028264, rayyan-172028433, rayyan-172029208, rayyan-218685194, rayyan-218685236, rayyan-218685239, rayyan-218685318, rayyan-218685477, rayyan-218685496, rayyan-218687107, rayyan-218687130, rayyan-218687386, rayyan-218687743, rayyan-218687992, rayyan-218688039, rayyan-218688318</v>
      </c>
      <c r="E4"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f>
        <v>Metadata &amp; $41$ &amp; $26{.}80\%$ \\</v>
      </c>
      <c r="F4"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f>
        <v>Metadata &amp; $41$ &amp; $26{.}80\%$ \cite{rayyan-172027813, rayyan-172027819, rayyan-172027824, rayyan-172027826, rayyan-172027829, rayyan-172027847, rayyan-172027848, rayyan-172027868, rayyan-172027882, rayyan-172027886, rayyan-172027888, rayyan-172027891, rayyan-172027911, rayyan-172027927, rayyan-172027964, rayyan-172027976, rayyan-172028007, rayyan-172028028, rayyan-172028035, rayyan-172028095, rayyan-172028100, rayyan-172028104, rayyan-172028127, rayyan-172028135, rayyan-172028249, rayyan-172028264, rayyan-172028433, rayyan-172029208, rayyan-218685194, rayyan-218685236, rayyan-218685239, rayyan-218685318, rayyan-218685477, rayyan-218685496, rayyan-218687107, rayyan-218687130, rayyan-218687386, rayyan-218687743, rayyan-218687992, rayyan-218688039, rayyan-218688318} \\</v>
      </c>
      <c r="H4" s="77" t="s">
        <v>5012</v>
      </c>
      <c r="I4" s="79">
        <f>IFERROR(I3/I2,0)</f>
        <v>1.9019607843137254</v>
      </c>
    </row>
    <row r="5" spans="1:9" ht="25.5" customHeight="1">
      <c r="A5" s="52" t="s">
        <v>21</v>
      </c>
      <c r="B5" s="40" cm="1">
        <f t="array" ref="B5">SUM(--ISNUMBER(SEARCH(","&amp;DigitalObjectsSummary[[#This Row],[Digital Objects]]&amp;",",","&amp;SUBSTITUTE(ThematicAnalysis[Digital objects],", ",",")&amp;",")))</f>
        <v>38</v>
      </c>
      <c r="C5" s="41">
        <f>IFERROR(DigitalObjectsSummary[[#This Row],[No. Of studies]]/COUNTA(ThematicAnalysis[Rayyan ID]),0)</f>
        <v>0.24836601307189543</v>
      </c>
      <c r="D5" s="62" t="str" cm="1">
        <f t="array" ref="D5">_xlfn.TEXTJOIN(", ",TRUE,_xlfn._xlws.SORT(_xlfn._xlws.FILTER(ThematicAnalysis[Rayyan ID],ISNUMBER(SEARCH(","&amp;DigitalObjectsSummary[[#This Row],[Digital Objects]]&amp;",",","&amp;SUBSTITUTE(ThematicAnalysis[Digital objects],", ",",")&amp;",")),"")))</f>
        <v>rayyan-172027844, rayyan-172027847, rayyan-172027866, rayyan-172027890, rayyan-172027935, rayyan-172027943, rayyan-172027955, rayyan-172027982, rayyan-172028017, rayyan-172028055, rayyan-172028165, rayyan-172028235, rayyan-172028246, rayyan-172028394, rayyan-172028473, rayyan-172028480, rayyan-172028518, rayyan-172028646, rayyan-172028983, rayyan-172029019, rayyan-172029046, rayyan-172029208, rayyan-172029219, rayyan-218685005, rayyan-218685234, rayyan-218685256, rayyan-218685292, rayyan-218685334, rayyan-218685391, rayyan-218685546, rayyan-218686268, rayyan-218687255, rayyan-218687555, rayyan-218687675, rayyan-218688059, rayyan-218688103, rayyan-218688149, rayyan-218688375</v>
      </c>
      <c r="E5"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f>
        <v>Documents &amp; $38$ &amp; $24{.}84\%$ \\</v>
      </c>
      <c r="F5"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f>
        <v>Documents &amp; $38$ &amp; $24{.}84\%$ \cite{rayyan-172027844, rayyan-172027847, rayyan-172027866, rayyan-172027890, rayyan-172027935, rayyan-172027943, rayyan-172027955, rayyan-172027982, rayyan-172028017, rayyan-172028055, rayyan-172028165, rayyan-172028235, rayyan-172028246, rayyan-172028394, rayyan-172028473, rayyan-172028480, rayyan-172028518, rayyan-172028646, rayyan-172028983, rayyan-172029019, rayyan-172029046, rayyan-172029208, rayyan-172029219, rayyan-218685005, rayyan-218685234, rayyan-218685256, rayyan-218685292, rayyan-218685334, rayyan-218685391, rayyan-218685546, rayyan-218686268, rayyan-218687255, rayyan-218687555, rayyan-218687675, rayyan-218688059, rayyan-218688103, rayyan-218688149, rayyan-218688375} \\</v>
      </c>
      <c r="H5" s="77" t="s">
        <v>5013</v>
      </c>
      <c r="I5" s="78" cm="1">
        <f t="array" ref="I5">SUM(--(_xlfn.LET(_xlpm.x,ThematicAnalysis[Digital objects],IF(TRIM(_xlpm.x)="",0,LEN(_xlpm.x)-LEN(SUBSTITUTE(_xlpm.x,",",""))+1))&gt;=2))</f>
        <v>108</v>
      </c>
    </row>
    <row r="6" spans="1:9" ht="25.5" customHeight="1">
      <c r="A6" s="52" t="s">
        <v>18</v>
      </c>
      <c r="B6" s="40" cm="1">
        <f t="array" ref="B6">SUM(--ISNUMBER(SEARCH(","&amp;DigitalObjectsSummary[[#This Row],[Digital Objects]]&amp;",",","&amp;SUBSTITUTE(ThematicAnalysis[Digital objects],", ",",")&amp;",")))</f>
        <v>28</v>
      </c>
      <c r="C6" s="41">
        <f>IFERROR(DigitalObjectsSummary[[#This Row],[No. Of studies]]/COUNTA(ThematicAnalysis[Rayyan ID]),0)</f>
        <v>0.18300653594771241</v>
      </c>
      <c r="D6" s="62" t="str" cm="1">
        <f t="array" ref="D6">_xlfn.TEXTJOIN(", ",TRUE,_xlfn._xlws.SORT(_xlfn._xlws.FILTER(ThematicAnalysis[Rayyan ID],ISNUMBER(SEARCH(","&amp;DigitalObjectsSummary[[#This Row],[Digital Objects]]&amp;",",","&amp;SUBSTITUTE(ThematicAnalysis[Digital objects],", ",",")&amp;",")),"")))</f>
        <v>rayyan-172027826, rayyan-172027846, rayyan-172027848, rayyan-172027886, rayyan-172027888, rayyan-172027964, rayyan-172027976, rayyan-172027981, rayyan-172027982, rayyan-172027997, rayyan-172028028, rayyan-172028082, rayyan-172028104, rayyan-172028135, rayyan-172028161, rayyan-172028165, rayyan-172028200, rayyan-172028235, rayyan-172028394, rayyan-172028473, rayyan-172028480, rayyan-172028518, rayyan-218685546, rayyan-218685609, rayyan-218687108, rayyan-218687203, rayyan-218687456, rayyan-218687675</v>
      </c>
      <c r="E6"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f>
        <v>Media Files &amp; $28$ &amp; $18{.}30\%$ \\</v>
      </c>
      <c r="F6"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f>
        <v>Media Files &amp; $28$ &amp; $18{.}30\%$ \cite{rayyan-172027826, rayyan-172027846, rayyan-172027848, rayyan-172027886, rayyan-172027888, rayyan-172027964, rayyan-172027976, rayyan-172027981, rayyan-172027982, rayyan-172027997, rayyan-172028028, rayyan-172028082, rayyan-172028104, rayyan-172028135, rayyan-172028161, rayyan-172028165, rayyan-172028200, rayyan-172028235, rayyan-172028394, rayyan-172028473, rayyan-172028480, rayyan-172028518, rayyan-218685546, rayyan-218685609, rayyan-218687108, rayyan-218687203, rayyan-218687456, rayyan-218687675} \\</v>
      </c>
      <c r="H6" s="77" t="s">
        <v>5014</v>
      </c>
      <c r="I6" s="80">
        <f>IFERROR(I5/I2,0)</f>
        <v>0.70588235294117652</v>
      </c>
    </row>
    <row r="7" spans="1:9" ht="25.5" customHeight="1">
      <c r="A7" s="52" t="s">
        <v>5015</v>
      </c>
      <c r="B7" s="40" cm="1">
        <f t="array" ref="B7">SUM(--ISNUMBER(SEARCH(","&amp;DigitalObjectsSummary[[#This Row],[Digital Objects]]&amp;",",","&amp;SUBSTITUTE(ThematicAnalysis[Digital objects],", ",",")&amp;",")))</f>
        <v>23</v>
      </c>
      <c r="C7" s="41">
        <f>IFERROR(DigitalObjectsSummary[[#This Row],[No. Of studies]]/COUNTA(ThematicAnalysis[Rayyan ID]),0)</f>
        <v>0.15032679738562091</v>
      </c>
      <c r="D7" s="62" t="str" cm="1">
        <f t="array" ref="D7">_xlfn.TEXTJOIN(", ",TRUE,_xlfn._xlws.SORT(_xlfn._xlws.FILTER(ThematicAnalysis[Rayyan ID],ISNUMBER(SEARCH(","&amp;DigitalObjectsSummary[[#This Row],[Digital Objects]]&amp;",",","&amp;SUBSTITUTE(ThematicAnalysis[Digital objects],", ",",")&amp;",")),"")))</f>
        <v>rayyan-172027818, rayyan-172027819, rayyan-172027834, rayyan-172027890, rayyan-172027922, rayyan-172027928, rayyan-172028050, rayyan-172028100, rayyan-172028274, rayyan-172028383, rayyan-218685441, rayyan-218685477, rayyan-218685713, rayyan-218685725, rayyan-218687130, rayyan-218687262, rayyan-218687456, rayyan-218687484, rayyan-218687604, rayyan-218687745, rayyan-218687761, rayyan-218688549, rayyan-218688759</v>
      </c>
      <c r="E7"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f>
        <v>IoT Data Streams &amp; $23$ &amp; $15{.}03\%$ \\</v>
      </c>
      <c r="F7"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f>
        <v>IoT Data Streams &amp; $23$ &amp; $15{.}03\%$ \cite{rayyan-172027818, rayyan-172027819, rayyan-172027834, rayyan-172027890, rayyan-172027922, rayyan-172027928, rayyan-172028050, rayyan-172028100, rayyan-172028274, rayyan-172028383, rayyan-218685441, rayyan-218685477, rayyan-218685713, rayyan-218685725, rayyan-218687130, rayyan-218687262, rayyan-218687456, rayyan-218687484, rayyan-218687604, rayyan-218687745, rayyan-218687761, rayyan-218688549, rayyan-218688759} \\</v>
      </c>
      <c r="H7" s="77" t="s">
        <v>5016</v>
      </c>
      <c r="I7" s="78" cm="1">
        <f t="array" ref="I7">SUM(--(_xlfn.LET(_xlpm.x,ThematicAnalysis[Digital objects],IF(TRIM(_xlpm.x)="",0,LEN(_xlpm.x)-LEN(SUBSTITUTE(_xlpm.x,",",""))+1))&gt;=3))</f>
        <v>23</v>
      </c>
    </row>
    <row r="8" spans="1:9" ht="25.5" customHeight="1">
      <c r="A8" s="52" t="s">
        <v>5017</v>
      </c>
      <c r="B8" s="40" cm="1">
        <f t="array" ref="B8">SUM(--ISNUMBER(SEARCH(","&amp;DigitalObjectsSummary[[#This Row],[Digital Objects]]&amp;",",","&amp;SUBSTITUTE(ThematicAnalysis[Digital objects],", ",",")&amp;",")))</f>
        <v>22</v>
      </c>
      <c r="C8" s="41">
        <f>IFERROR(DigitalObjectsSummary[[#This Row],[No. Of studies]]/COUNTA(ThematicAnalysis[Rayyan ID]),0)</f>
        <v>0.1437908496732026</v>
      </c>
      <c r="D8" s="62" t="str" cm="1">
        <f t="array" ref="D8">_xlfn.TEXTJOIN(", ",TRUE,_xlfn._xlws.SORT(_xlfn._xlws.FILTER(ThematicAnalysis[Rayyan ID],ISNUMBER(SEARCH(","&amp;DigitalObjectsSummary[[#This Row],[Digital Objects]]&amp;",",","&amp;SUBSTITUTE(ThematicAnalysis[Digital objects],", ",",")&amp;",")),"")))</f>
        <v>rayyan-172027832, rayyan-172027849, rayyan-172027893, rayyan-172027908, rayyan-172027927, rayyan-172028095, rayyan-172028127, rayyan-172028200, rayyan-172028246, rayyan-172028249, rayyan-172028383, rayyan-172028743, rayyan-172029208, rayyan-218685128, rayyan-218685256, rayyan-218685532, rayyan-218685546, rayyan-218687470, rayyan-218688059, rayyan-218688143, rayyan-218688371, rayyan-218688425</v>
      </c>
      <c r="E8"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f>
        <v>Logs \&amp; Audit Trails &amp; $22$ &amp; $14{.}38\%$ \\</v>
      </c>
      <c r="F8"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f>
        <v>Logs \&amp; Audit Trails &amp; $22$ &amp; $14{.}38\%$ \cite{rayyan-172027832, rayyan-172027849, rayyan-172027893, rayyan-172027908, rayyan-172027927, rayyan-172028095, rayyan-172028127, rayyan-172028200, rayyan-172028246, rayyan-172028249, rayyan-172028383, rayyan-172028743, rayyan-172029208, rayyan-218685128, rayyan-218685256, rayyan-218685532, rayyan-218685546, rayyan-218687470, rayyan-218688059, rayyan-218688143, rayyan-218688371, rayyan-218688425} \\</v>
      </c>
      <c r="H8" s="77" t="s">
        <v>5018</v>
      </c>
      <c r="I8" s="80">
        <f>IFERROR(I7/I2,0)</f>
        <v>0.15032679738562091</v>
      </c>
    </row>
    <row r="9" spans="1:9" ht="25.5" customHeight="1">
      <c r="A9" s="52" t="s">
        <v>5019</v>
      </c>
      <c r="B9" s="40" cm="1">
        <f t="array" ref="B9">SUM(--ISNUMBER(SEARCH(","&amp;DigitalObjectsSummary[[#This Row],[Digital Objects]]&amp;",",","&amp;SUBSTITUTE(ThematicAnalysis[Digital objects],", ",",")&amp;",")))</f>
        <v>1</v>
      </c>
      <c r="C9" s="41">
        <f>IFERROR(DigitalObjectsSummary[[#This Row],[No. Of studies]]/COUNTA(ThematicAnalysis[Rayyan ID]),0)</f>
        <v>6.5359477124183009E-3</v>
      </c>
      <c r="D9" s="62" t="str" cm="1">
        <f t="array" ref="D9">_xlfn.TEXTJOIN(", ",TRUE,_xlfn._xlws.SORT(_xlfn._xlws.FILTER(ThematicAnalysis[Rayyan ID],ISNUMBER(SEARCH(","&amp;DigitalObjectsSummary[[#This Row],[Digital Objects]]&amp;",",","&amp;SUBSTITUTE(ThematicAnalysis[Digital objects],", ",",")&amp;",")),"")))</f>
        <v>rayyan-172028105</v>
      </c>
      <c r="E9"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f>
        <v>Source Code \&amp; CAD &amp; $1$ &amp; $0{.}65\%$ \\</v>
      </c>
      <c r="F9" s="43" t="str">
        <f>_xlfn.LET(_xlpm.nm,SUBSTITUTE(DigitalObjectsSummary[[#This Row],[Digital Objects]],"&amp;","\&amp;"),_xlpm.n,DigitalObjectsSummary[[#This Row],[No. Of studies]],_xlpm.p,DigitalObjectsSummary[[#This Row],[% of occurrence]],_xlpm.ns,"$"&amp;SUBSTITUTE(SUBSTITUTE(_xlpm.n&amp;"",",","."),".","{.}")&amp;"$",_xlpm.ps,"$"&amp;IF(ISNUMBER(_xlpm.p),SUBSTITUTE(SUBSTITUTE(FIXED(_xlpm.p*100,2,TRUE),",","."),".","{.}"),SUBSTITUTE(SUBSTITUTE(SUBSTITUTE(TRIM(_xlpm.p),"%",""),",","."),".","{.}"))&amp;"\%$",_xlpm.nm&amp;" &amp; "&amp;_xlpm.ns&amp;" &amp; "&amp;_xlpm.ps&amp;" \cite{"&amp;DigitalObjectsSummary[[#This Row],[References]]&amp;"} \\")</f>
        <v>Source Code \&amp; CAD &amp; $1$ &amp; $0{.}65\%$ \cite{rayyan-172028105} \\</v>
      </c>
      <c r="H9" s="77" t="s">
        <v>5021</v>
      </c>
      <c r="I9" s="78" cm="1">
        <f t="array" ref="I9">MEDIAN(_xlfn.LET(_xlpm.x,ThematicAnalysis[Digital objects],IF(TRIM(_xlpm.x)="",0,LEN(_xlpm.x)-LEN(SUBSTITUTE(_xlpm.x,",",""))+1)))</f>
        <v>2</v>
      </c>
    </row>
    <row r="10" spans="1:9" ht="25.5" customHeight="1">
      <c r="H10" s="77" t="s">
        <v>38845</v>
      </c>
      <c r="I10" s="78" t="str" cm="1">
        <f t="array" ref="I10">_xlfn.LET(_xlpm.u,_xlfn.UNIQUE(TRIM(_xlfn.TEXTSPLIT(_xlfn.TEXTJOIN(",",TRUE,ThematicAnalysis[Digital objects]),,","))),_xlpm.f,_xlfn._xlws.FILTER(_xlpm.u,ISNA(MATCH(_xlpm.u,DigitalObjectsSummary[Digital Objects],0)),""),_xlpm.r,_xlfn.TEXTJOIN(", ",TRUE,_xlpm.f),IF(_xlpm.r="","None",_xlpm.r))</f>
        <v>None</v>
      </c>
    </row>
  </sheetData>
  <sheetProtection sort="0" autoFilter="0"/>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31590-9938-4141-96AA-AE6B9BF0BF5B}">
  <dimension ref="A1:I13"/>
  <sheetViews>
    <sheetView workbookViewId="0">
      <selection activeCell="B19" sqref="B19"/>
    </sheetView>
  </sheetViews>
  <sheetFormatPr defaultColWidth="40" defaultRowHeight="17" customHeight="1"/>
  <cols>
    <col min="1" max="1" width="34" style="52" customWidth="1"/>
    <col min="2" max="2" width="11.453125" style="40" customWidth="1"/>
    <col min="3" max="3" width="16.81640625" style="41" customWidth="1"/>
    <col min="4" max="4" width="19.36328125" style="40" hidden="1" customWidth="1"/>
    <col min="5" max="5" width="28.81640625" style="40" hidden="1" customWidth="1"/>
    <col min="6" max="6" width="54.26953125" style="40" hidden="1" customWidth="1"/>
    <col min="7" max="7" width="5.453125" customWidth="1"/>
    <col min="8" max="8" width="23.54296875" customWidth="1"/>
    <col min="9" max="9" width="20.81640625" customWidth="1"/>
  </cols>
  <sheetData>
    <row r="1" spans="1:9" s="27" customFormat="1" ht="17" customHeight="1">
      <c r="A1" s="51" t="s">
        <v>5001</v>
      </c>
      <c r="B1" s="38" t="s">
        <v>5004</v>
      </c>
      <c r="C1" s="39" t="s">
        <v>5005</v>
      </c>
      <c r="D1" s="38" t="s">
        <v>5006</v>
      </c>
      <c r="E1" s="46" t="s">
        <v>5007</v>
      </c>
      <c r="F1" s="46" t="s">
        <v>5008</v>
      </c>
      <c r="H1" s="57" t="s">
        <v>5009</v>
      </c>
      <c r="I1" s="57"/>
    </row>
    <row r="2" spans="1:9" ht="17" customHeight="1">
      <c r="A2" s="36" t="s">
        <v>10</v>
      </c>
      <c r="B2" s="32" cm="1">
        <f t="array" ref="B2">SUM(--ISNUMBER(SEARCH(","&amp;TechnologiesSummary[[#This Row],[Technologies]]&amp;",",","&amp;SUBSTITUTE(ThematicAnalysis[Technologies],", ",",")&amp;",")))</f>
        <v>128</v>
      </c>
      <c r="C2" s="33">
        <f>IFERROR(TechnologiesSummary[[#This Row],[No. Of studies]]/COUNTA(ThematicAnalysis[Rayyan ID]),0)</f>
        <v>0.83660130718954251</v>
      </c>
      <c r="D2" s="44" t="str" cm="1">
        <f t="array" ref="D2">_xlfn.TEXTJOIN(", ",TRUE,_xlfn._xlws.SORT(_xlfn._xlws.FILTER(ThematicAnalysis[Rayyan ID],ISNUMBER(SEARCH(","&amp;TechnologiesSummary[[#This Row],[Technologies]]&amp;",",","&amp;SUBSTITUTE(ThematicAnalysis[Technologies],", ",",")&amp;",")),"")))</f>
        <v>rayyan-172027813, rayyan-172027818, rayyan-172027819, rayyan-172027824, rayyan-172027826, rayyan-172027829, rayyan-172027832, rayyan-172027834, rayyan-172027844, rayyan-172027847, rayyan-172027849, rayyan-172027866, rayyan-172027868, rayyan-172027882, rayyan-172027886, rayyan-172027888, rayyan-172027890, rayyan-172027891, rayyan-172027893, rayyan-172027922, rayyan-172027927, rayyan-172027928, rayyan-172027935, rayyan-172027938, rayyan-172027943, rayyan-172027955, rayyan-172027958, rayyan-172027964, rayyan-172027981, rayyan-172027982, rayyan-172028007, rayyan-172028017, rayyan-172028018, rayyan-172028028, rayyan-172028050, rayyan-172028055, rayyan-172028082, rayyan-172028095, rayyan-172028100, rayyan-172028104, rayyan-172028105, rayyan-172028127, rayyan-172028135, rayyan-172028165, rayyan-172028182, rayyan-172028200, rayyan-172028233, rayyan-172028235, rayyan-172028246, rayyan-172028249, rayyan-172028264, rayyan-172028274, rayyan-172028383, rayyan-172028402, rayyan-172028433, rayyan-172028473, rayyan-172028480, rayyan-172028518, rayyan-172028579, rayyan-172028643, rayyan-172028646, rayyan-172028743, rayyan-172028771, rayyan-172028976, rayyan-172028983, rayyan-172029019, rayyan-172029219, rayyan-218685005, rayyan-218685020, rayyan-218685128, rayyan-218685194, rayyan-218685195, rayyan-218685225, rayyan-218685234, rayyan-218685236, rayyan-218685245, rayyan-218685256, rayyan-218685264, rayyan-218685292, rayyan-218685318, rayyan-218685334, rayyan-218685391, rayyan-218685496, rayyan-218685609, rayyan-218685713, rayyan-218686268, rayyan-218687107, rayyan-218687108, rayyan-218687130, rayyan-218687203, rayyan-218687262, rayyan-218687386, rayyan-218687456, rayyan-218687470, rayyan-218687484, rayyan-218687541, rayyan-218687559, rayyan-218687604, rayyan-218687675, rayyan-218687743, rayyan-218687745, rayyan-218687860, rayyan-218687992, rayyan-218688039, rayyan-218688059, rayyan-218688103, rayyan-218688112, rayyan-218688137, rayyan-218688143, rayyan-218688149, rayyan-218688162, rayyan-218688172, rayyan-218688174, rayyan-218688176, rayyan-218688212, rayyan-218688262, rayyan-218688278, rayyan-218688318, rayyan-218688371, rayyan-218688375, rayyan-218688425, rayyan-218688443, rayyan-218688549, rayyan-218688565, rayyan-218688578, rayyan-218688759, rayyan-218688824, rayyan-218688840</v>
      </c>
      <c r="E2"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Cryptography &amp; $128$ &amp; $83{.}66\%$ \\</v>
      </c>
      <c r="F2"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Cryptography &amp; $128$ &amp; $83{.}66\%$ \cite{rayyan-172027813, rayyan-172027818, rayyan-172027819, rayyan-172027824, rayyan-172027826, rayyan-172027829, rayyan-172027832, rayyan-172027834, rayyan-172027844, rayyan-172027847, rayyan-172027849, rayyan-172027866, rayyan-172027868, rayyan-172027882, rayyan-172027886, rayyan-172027888, rayyan-172027890, rayyan-172027891, rayyan-172027893, rayyan-172027922, rayyan-172027927, rayyan-172027928, rayyan-172027935, rayyan-172027938, rayyan-172027943, rayyan-172027955, rayyan-172027958, rayyan-172027964, rayyan-172027981, rayyan-172027982, rayyan-172028007, rayyan-172028017, rayyan-172028018, rayyan-172028028, rayyan-172028050, rayyan-172028055, rayyan-172028082, rayyan-172028095, rayyan-172028100, rayyan-172028104, rayyan-172028105, rayyan-172028127, rayyan-172028135, rayyan-172028165, rayyan-172028182, rayyan-172028200, rayyan-172028233, rayyan-172028235, rayyan-172028246, rayyan-172028249, rayyan-172028264, rayyan-172028274, rayyan-172028383, rayyan-172028402, rayyan-172028433, rayyan-172028473, rayyan-172028480, rayyan-172028518, rayyan-172028579, rayyan-172028643, rayyan-172028646, rayyan-172028743, rayyan-172028771, rayyan-172028976, rayyan-172028983, rayyan-172029019, rayyan-172029219, rayyan-218685005, rayyan-218685020, rayyan-218685128, rayyan-218685194, rayyan-218685195, rayyan-218685225, rayyan-218685234, rayyan-218685236, rayyan-218685245, rayyan-218685256, rayyan-218685264, rayyan-218685292, rayyan-218685318, rayyan-218685334, rayyan-218685391, rayyan-218685496, rayyan-218685609, rayyan-218685713, rayyan-218686268, rayyan-218687107, rayyan-218687108, rayyan-218687130, rayyan-218687203, rayyan-218687262, rayyan-218687386, rayyan-218687456, rayyan-218687470, rayyan-218687484, rayyan-218687541, rayyan-218687559, rayyan-218687604, rayyan-218687675, rayyan-218687743, rayyan-218687745, rayyan-218687860, rayyan-218687992, rayyan-218688039, rayyan-218688059, rayyan-218688103, rayyan-218688112, rayyan-218688137, rayyan-218688143, rayyan-218688149, rayyan-218688162, rayyan-218688172, rayyan-218688174, rayyan-218688176, rayyan-218688212, rayyan-218688262, rayyan-218688278, rayyan-218688318, rayyan-218688371, rayyan-218688375, rayyan-218688425, rayyan-218688443, rayyan-218688549, rayyan-218688565, rayyan-218688578, rayyan-218688759, rayyan-218688824, rayyan-218688840} \\</v>
      </c>
      <c r="H2" s="77" t="s">
        <v>5010</v>
      </c>
      <c r="I2" s="78">
        <f>COUNTA(ThematicAnalysis[Rayyan ID])</f>
        <v>153</v>
      </c>
    </row>
    <row r="3" spans="1:9" ht="17" customHeight="1">
      <c r="A3" s="36" t="s">
        <v>7</v>
      </c>
      <c r="B3" s="32" cm="1">
        <f t="array" ref="B3">SUM(--ISNUMBER(SEARCH(","&amp;TechnologiesSummary[[#This Row],[Technologies]]&amp;",",","&amp;SUBSTITUTE(ThematicAnalysis[Technologies],", ",",")&amp;",")))</f>
        <v>118</v>
      </c>
      <c r="C3" s="33">
        <f>IFERROR(TechnologiesSummary[[#This Row],[No. Of studies]]/COUNTA(ThematicAnalysis[Rayyan ID]),0)</f>
        <v>0.77124183006535951</v>
      </c>
      <c r="D3" s="44" t="str" cm="1">
        <f t="array" ref="D3">_xlfn.TEXTJOIN(", ",TRUE,_xlfn._xlws.SORT(_xlfn._xlws.FILTER(ThematicAnalysis[Rayyan ID],ISNUMBER(SEARCH(","&amp;TechnologiesSummary[[#This Row],[Technologies]]&amp;",",","&amp;SUBSTITUTE(ThematicAnalysis[Technologies],", ",",")&amp;",")),"")))</f>
        <v>rayyan-172027813, rayyan-172027818, rayyan-172027819, rayyan-172027824, rayyan-172027826, rayyan-172027829, rayyan-172027847, rayyan-172027849, rayyan-172027866, rayyan-172027882, rayyan-172027886, rayyan-172027888, rayyan-172027890, rayyan-172027893, rayyan-172027922, rayyan-172027927, rayyan-172027928, rayyan-172027935, rayyan-172027943, rayyan-172027964, rayyan-172027981, rayyan-172028018, rayyan-172028028, rayyan-172028050, rayyan-172028055, rayyan-172028082, rayyan-172028095, rayyan-172028100, rayyan-172028127, rayyan-172028165, rayyan-172028182, rayyan-172028200, rayyan-172028233, rayyan-172028235, rayyan-172028249, rayyan-172028264, rayyan-172028383, rayyan-172028394, rayyan-172028402, rayyan-172028433, rayyan-172028473, rayyan-172028480, rayyan-172028518, rayyan-172028579, rayyan-172028643, rayyan-172028646, rayyan-172028743, rayyan-218685005, rayyan-218685020, rayyan-218685039, rayyan-218685128, rayyan-218685131, rayyan-218685194, rayyan-218685195, rayyan-218685225, rayyan-218685234, rayyan-218685236, rayyan-218685239, rayyan-218685245, rayyan-218685256, rayyan-218685264, rayyan-218685292, rayyan-218685318, rayyan-218685334, rayyan-218685380, rayyan-218685391, rayyan-218685441, rayyan-218685477, rayyan-218685496, rayyan-218685532, rayyan-218685546, rayyan-218685713, rayyan-218685725, rayyan-218687107, rayyan-218687108, rayyan-218687130, rayyan-218687203, rayyan-218687255, rayyan-218687262, rayyan-218687386, rayyan-218687416, rayyan-218687456, rayyan-218687470, rayyan-218687484, rayyan-218687541, rayyan-218687555, rayyan-218687559, rayyan-218687604, rayyan-218687675, rayyan-218687743, rayyan-218687745, rayyan-218687761, rayyan-218687860, rayyan-218687992, rayyan-218688039, rayyan-218688059, rayyan-218688103, rayyan-218688112, rayyan-218688137, rayyan-218688143, rayyan-218688149, rayyan-218688162, rayyan-218688172, rayyan-218688174, rayyan-218688176, rayyan-218688212, rayyan-218688262, rayyan-218688278, rayyan-218688318, rayyan-218688371, rayyan-218688375, rayyan-218688425, rayyan-218688443, rayyan-218688549, rayyan-218688565, rayyan-218688578, rayyan-218688759, rayyan-218688824</v>
      </c>
      <c r="E3"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Blockchain &amp; $118$ &amp; $77{.}12\%$ \\</v>
      </c>
      <c r="F3"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Blockchain &amp; $118$ &amp; $77{.}12\%$ \cite{rayyan-172027813, rayyan-172027818, rayyan-172027819, rayyan-172027824, rayyan-172027826, rayyan-172027829, rayyan-172027847, rayyan-172027849, rayyan-172027866, rayyan-172027882, rayyan-172027886, rayyan-172027888, rayyan-172027890, rayyan-172027893, rayyan-172027922, rayyan-172027927, rayyan-172027928, rayyan-172027935, rayyan-172027943, rayyan-172027964, rayyan-172027981, rayyan-172028018, rayyan-172028028, rayyan-172028050, rayyan-172028055, rayyan-172028082, rayyan-172028095, rayyan-172028100, rayyan-172028127, rayyan-172028165, rayyan-172028182, rayyan-172028200, rayyan-172028233, rayyan-172028235, rayyan-172028249, rayyan-172028264, rayyan-172028383, rayyan-172028394, rayyan-172028402, rayyan-172028433, rayyan-172028473, rayyan-172028480, rayyan-172028518, rayyan-172028579, rayyan-172028643, rayyan-172028646, rayyan-172028743, rayyan-218685005, rayyan-218685020, rayyan-218685039, rayyan-218685128, rayyan-218685131, rayyan-218685194, rayyan-218685195, rayyan-218685225, rayyan-218685234, rayyan-218685236, rayyan-218685239, rayyan-218685245, rayyan-218685256, rayyan-218685264, rayyan-218685292, rayyan-218685318, rayyan-218685334, rayyan-218685380, rayyan-218685391, rayyan-218685441, rayyan-218685477, rayyan-218685496, rayyan-218685532, rayyan-218685546, rayyan-218685713, rayyan-218685725, rayyan-218687107, rayyan-218687108, rayyan-218687130, rayyan-218687203, rayyan-218687255, rayyan-218687262, rayyan-218687386, rayyan-218687416, rayyan-218687456, rayyan-218687470, rayyan-218687484, rayyan-218687541, rayyan-218687555, rayyan-218687559, rayyan-218687604, rayyan-218687675, rayyan-218687743, rayyan-218687745, rayyan-218687761, rayyan-218687860, rayyan-218687992, rayyan-218688039, rayyan-218688059, rayyan-218688103, rayyan-218688112, rayyan-218688137, rayyan-218688143, rayyan-218688149, rayyan-218688162, rayyan-218688172, rayyan-218688174, rayyan-218688176, rayyan-218688212, rayyan-218688262, rayyan-218688278, rayyan-218688318, rayyan-218688371, rayyan-218688375, rayyan-218688425, rayyan-218688443, rayyan-218688549, rayyan-218688565, rayyan-218688578, rayyan-218688759, rayyan-218688824} \\</v>
      </c>
      <c r="H3" s="77" t="s">
        <v>5011</v>
      </c>
      <c r="I3" s="78">
        <f>SUM(TechnologiesSummary[No. Of studies])</f>
        <v>487</v>
      </c>
    </row>
    <row r="4" spans="1:9" ht="17" customHeight="1">
      <c r="A4" s="36" t="s">
        <v>14</v>
      </c>
      <c r="B4" s="32" cm="1">
        <f t="array" ref="B4">SUM(--ISNUMBER(SEARCH(","&amp;TechnologiesSummary[[#This Row],[Technologies]]&amp;",",","&amp;SUBSTITUTE(ThematicAnalysis[Technologies],", ",",")&amp;",")))</f>
        <v>102</v>
      </c>
      <c r="C4" s="33">
        <f>IFERROR(TechnologiesSummary[[#This Row],[No. Of studies]]/COUNTA(ThematicAnalysis[Rayyan ID]),0)</f>
        <v>0.66666666666666663</v>
      </c>
      <c r="D4" s="44" t="str" cm="1">
        <f t="array" ref="D4">_xlfn.TEXTJOIN(", ",TRUE,_xlfn._xlws.SORT(_xlfn._xlws.FILTER(ThematicAnalysis[Rayyan ID],ISNUMBER(SEARCH(","&amp;TechnologiesSummary[[#This Row],[Technologies]]&amp;",",","&amp;SUBSTITUTE(ThematicAnalysis[Technologies],", ",",")&amp;",")),"")))</f>
        <v>rayyan-172027818, rayyan-172027826, rayyan-172027829, rayyan-172027847, rayyan-172027849, rayyan-172027866, rayyan-172027882, rayyan-172027886, rayyan-172027888, rayyan-172027890, rayyan-172027893, rayyan-172027922, rayyan-172027927, rayyan-172027935, rayyan-172027943, rayyan-172027964, rayyan-172027981, rayyan-172028018, rayyan-172028028, rayyan-172028050, rayyan-172028055, rayyan-172028082, rayyan-172028095, rayyan-172028100, rayyan-172028165, rayyan-172028182, rayyan-172028200, rayyan-172028233, rayyan-172028235, rayyan-172028249, rayyan-172028264, rayyan-172028383, rayyan-172028394, rayyan-172028473, rayyan-172028480, rayyan-172028518, rayyan-172028643, rayyan-172028646, rayyan-172028743, rayyan-218685020, rayyan-218685039, rayyan-218685128, rayyan-218685131, rayyan-218685194, rayyan-218685195, rayyan-218685225, rayyan-218685234, rayyan-218685236, rayyan-218685239, rayyan-218685245, rayyan-218685256, rayyan-218685264, rayyan-218685292, rayyan-218685318, rayyan-218685334, rayyan-218685380, rayyan-218685391, rayyan-218685441, rayyan-218685477, rayyan-218685496, rayyan-218685532, rayyan-218685546, rayyan-218685713, rayyan-218687107, rayyan-218687108, rayyan-218687130, rayyan-218687203, rayyan-218687255, rayyan-218687262, rayyan-218687386, rayyan-218687416, rayyan-218687456, rayyan-218687470, rayyan-218687555, rayyan-218687604, rayyan-218687675, rayyan-218687743, rayyan-218687761, rayyan-218687860, rayyan-218687992, rayyan-218688039, rayyan-218688059, rayyan-218688103, rayyan-218688112, rayyan-218688143, rayyan-218688149, rayyan-218688162, rayyan-218688172, rayyan-218688174, rayyan-218688176, rayyan-218688212, rayyan-218688262, rayyan-218688278, rayyan-218688318, rayyan-218688371, rayyan-218688375, rayyan-218688425, rayyan-218688443, rayyan-218688549, rayyan-218688565, rayyan-218688578, rayyan-218688824</v>
      </c>
      <c r="E4"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Smart Contracts &amp; $102$ &amp; $66{.}67\%$ \\</v>
      </c>
      <c r="F4"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Smart Contracts &amp; $102$ &amp; $66{.}67\%$ \cite{rayyan-172027818, rayyan-172027826, rayyan-172027829, rayyan-172027847, rayyan-172027849, rayyan-172027866, rayyan-172027882, rayyan-172027886, rayyan-172027888, rayyan-172027890, rayyan-172027893, rayyan-172027922, rayyan-172027927, rayyan-172027935, rayyan-172027943, rayyan-172027964, rayyan-172027981, rayyan-172028018, rayyan-172028028, rayyan-172028050, rayyan-172028055, rayyan-172028082, rayyan-172028095, rayyan-172028100, rayyan-172028165, rayyan-172028182, rayyan-172028200, rayyan-172028233, rayyan-172028235, rayyan-172028249, rayyan-172028264, rayyan-172028383, rayyan-172028394, rayyan-172028473, rayyan-172028480, rayyan-172028518, rayyan-172028643, rayyan-172028646, rayyan-172028743, rayyan-218685020, rayyan-218685039, rayyan-218685128, rayyan-218685131, rayyan-218685194, rayyan-218685195, rayyan-218685225, rayyan-218685234, rayyan-218685236, rayyan-218685239, rayyan-218685245, rayyan-218685256, rayyan-218685264, rayyan-218685292, rayyan-218685318, rayyan-218685334, rayyan-218685380, rayyan-218685391, rayyan-218685441, rayyan-218685477, rayyan-218685496, rayyan-218685532, rayyan-218685546, rayyan-218685713, rayyan-218687107, rayyan-218687108, rayyan-218687130, rayyan-218687203, rayyan-218687255, rayyan-218687262, rayyan-218687386, rayyan-218687416, rayyan-218687456, rayyan-218687470, rayyan-218687555, rayyan-218687604, rayyan-218687675, rayyan-218687743, rayyan-218687761, rayyan-218687860, rayyan-218687992, rayyan-218688039, rayyan-218688059, rayyan-218688103, rayyan-218688112, rayyan-218688143, rayyan-218688149, rayyan-218688162, rayyan-218688172, rayyan-218688174, rayyan-218688176, rayyan-218688212, rayyan-218688262, rayyan-218688278, rayyan-218688318, rayyan-218688371, rayyan-218688375, rayyan-218688425, rayyan-218688443, rayyan-218688549, rayyan-218688565, rayyan-218688578, rayyan-218688824} \\</v>
      </c>
      <c r="H4" s="77" t="s">
        <v>5012</v>
      </c>
      <c r="I4" s="79">
        <f>IFERROR(I3/I2,0)</f>
        <v>3.1830065359477122</v>
      </c>
    </row>
    <row r="5" spans="1:9" ht="17" customHeight="1">
      <c r="A5" s="36" t="s">
        <v>5022</v>
      </c>
      <c r="B5" s="32" cm="1">
        <f t="array" ref="B5">SUM(--ISNUMBER(SEARCH(","&amp;TechnologiesSummary[[#This Row],[Technologies]]&amp;",",","&amp;SUBSTITUTE(ThematicAnalysis[Technologies],", ",",")&amp;",")))</f>
        <v>83</v>
      </c>
      <c r="C5" s="33">
        <f>IFERROR(TechnologiesSummary[[#This Row],[No. Of studies]]/COUNTA(ThematicAnalysis[Rayyan ID]),0)</f>
        <v>0.54248366013071891</v>
      </c>
      <c r="D5" s="44" t="str" cm="1">
        <f t="array" ref="D5">_xlfn.TEXTJOIN(", ",TRUE,_xlfn._xlws.SORT(_xlfn._xlws.FILTER(ThematicAnalysis[Rayyan ID],ISNUMBER(SEARCH(","&amp;TechnologiesSummary[[#This Row],[Technologies]]&amp;",",","&amp;SUBSTITUTE(ThematicAnalysis[Technologies],", ",",")&amp;",")),"")))</f>
        <v>rayyan-172027818, rayyan-172027829, rayyan-172027847, rayyan-172027849, rayyan-172027866, rayyan-172027882, rayyan-172027886, rayyan-172027888, rayyan-172027890, rayyan-172027891, rayyan-172027893, rayyan-172027922, rayyan-172027935, rayyan-172027943, rayyan-172027958, rayyan-172027964, rayyan-172027981, rayyan-172028028, rayyan-172028050, rayyan-172028055, rayyan-172028095, rayyan-172028100, rayyan-172028127, rayyan-172028165, rayyan-172028182, rayyan-172028200, rayyan-172028233, rayyan-172028235, rayyan-172028249, rayyan-172028264, rayyan-172028394, rayyan-172028402, rayyan-172028433, rayyan-172028473, rayyan-172028480, rayyan-172028518, rayyan-172028646, rayyan-172028743, rayyan-172029046, rayyan-172029219, rayyan-218685005, rayyan-218685020, rayyan-218685194, rayyan-218685195, rayyan-218685234, rayyan-218685236, rayyan-218685239, rayyan-218685245, rayyan-218685256, rayyan-218685264, rayyan-218685292, rayyan-218685318, rayyan-218685334, rayyan-218685380, rayyan-218685391, rayyan-218685441, rayyan-218685477, rayyan-218685713, rayyan-218687107, rayyan-218687108, rayyan-218687203, rayyan-218687255, rayyan-218687262, rayyan-218687386, rayyan-218687416, rayyan-218687456, rayyan-218687470, rayyan-218687555, rayyan-218687559, rayyan-218687675, rayyan-218687743, rayyan-218687745, rayyan-218687761, rayyan-218688103, rayyan-218688112, rayyan-218688149, rayyan-218688162, rayyan-218688172, rayyan-218688174, rayyan-218688176, rayyan-218688278, rayyan-218688549, rayyan-218688565</v>
      </c>
      <c r="E5"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Distributed File System &amp; $83$ &amp; $54{.}25\%$ \\</v>
      </c>
      <c r="F5"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Distributed File System &amp; $83$ &amp; $54{.}25\%$ \cite{rayyan-172027818, rayyan-172027829, rayyan-172027847, rayyan-172027849, rayyan-172027866, rayyan-172027882, rayyan-172027886, rayyan-172027888, rayyan-172027890, rayyan-172027891, rayyan-172027893, rayyan-172027922, rayyan-172027935, rayyan-172027943, rayyan-172027958, rayyan-172027964, rayyan-172027981, rayyan-172028028, rayyan-172028050, rayyan-172028055, rayyan-172028095, rayyan-172028100, rayyan-172028127, rayyan-172028165, rayyan-172028182, rayyan-172028200, rayyan-172028233, rayyan-172028235, rayyan-172028249, rayyan-172028264, rayyan-172028394, rayyan-172028402, rayyan-172028433, rayyan-172028473, rayyan-172028480, rayyan-172028518, rayyan-172028646, rayyan-172028743, rayyan-172029046, rayyan-172029219, rayyan-218685005, rayyan-218685020, rayyan-218685194, rayyan-218685195, rayyan-218685234, rayyan-218685236, rayyan-218685239, rayyan-218685245, rayyan-218685256, rayyan-218685264, rayyan-218685292, rayyan-218685318, rayyan-218685334, rayyan-218685380, rayyan-218685391, rayyan-218685441, rayyan-218685477, rayyan-218685713, rayyan-218687107, rayyan-218687108, rayyan-218687203, rayyan-218687255, rayyan-218687262, rayyan-218687386, rayyan-218687416, rayyan-218687456, rayyan-218687470, rayyan-218687555, rayyan-218687559, rayyan-218687675, rayyan-218687743, rayyan-218687745, rayyan-218687761, rayyan-218688103, rayyan-218688112, rayyan-218688149, rayyan-218688162, rayyan-218688172, rayyan-218688174, rayyan-218688176, rayyan-218688278, rayyan-218688549, rayyan-218688565} \\</v>
      </c>
      <c r="H5" s="77" t="s">
        <v>5013</v>
      </c>
      <c r="I5" s="78" cm="1">
        <f t="array" ref="I5">SUM(--(_xlfn.LET(_xlpm.x,ThematicAnalysis[Technologies],IF(TRIM(_xlpm.x)="",0,LEN(_xlpm.x)-LEN(SUBSTITUTE(_xlpm.x,",",""))+1))&gt;=2))</f>
        <v>133</v>
      </c>
    </row>
    <row r="6" spans="1:9" ht="17" customHeight="1">
      <c r="A6" s="36" t="s">
        <v>5023</v>
      </c>
      <c r="B6" s="32" cm="1">
        <f t="array" ref="B6">SUM(--ISNUMBER(SEARCH(","&amp;TechnologiesSummary[[#This Row],[Technologies]]&amp;",",","&amp;SUBSTITUTE(ThematicAnalysis[Technologies],", ",",")&amp;",")))</f>
        <v>14</v>
      </c>
      <c r="C6" s="33">
        <f>IFERROR(TechnologiesSummary[[#This Row],[No. Of studies]]/COUNTA(ThematicAnalysis[Rayyan ID]),0)</f>
        <v>9.1503267973856203E-2</v>
      </c>
      <c r="D6" s="44" t="str" cm="1">
        <f t="array" ref="D6">_xlfn.TEXTJOIN(", ",TRUE,_xlfn._xlws.SORT(_xlfn._xlws.FILTER(ThematicAnalysis[Rayyan ID],ISNUMBER(SEARCH(","&amp;TechnologiesSummary[[#This Row],[Technologies]]&amp;",",","&amp;SUBSTITUTE(ThematicAnalysis[Technologies],", ",",")&amp;",")),"")))</f>
        <v>rayyan-172027819, rayyan-172027834, rayyan-172027846, rayyan-172027908, rayyan-172027997, rayyan-172028017, rayyan-172028105, rayyan-172028983, rayyan-172029019, rayyan-218685020, rayyan-218685441, rayyan-218686026, rayyan-218687255, rayyan-218687555</v>
      </c>
      <c r="E6"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Machine Learning \&amp; AI &amp; $14$ &amp; $9{.}15\%$ \\</v>
      </c>
      <c r="F6"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Machine Learning \&amp; AI &amp; $14$ &amp; $9{.}15\%$ \cite{rayyan-172027819, rayyan-172027834, rayyan-172027846, rayyan-172027908, rayyan-172027997, rayyan-172028017, rayyan-172028105, rayyan-172028983, rayyan-172029019, rayyan-218685020, rayyan-218685441, rayyan-218686026, rayyan-218687255, rayyan-218687555} \\</v>
      </c>
      <c r="H6" s="77" t="s">
        <v>5014</v>
      </c>
      <c r="I6" s="80">
        <f>IFERROR(I5/I2,0)</f>
        <v>0.86928104575163401</v>
      </c>
    </row>
    <row r="7" spans="1:9" ht="17" customHeight="1">
      <c r="A7" s="36" t="s">
        <v>5024</v>
      </c>
      <c r="B7" s="32" cm="1">
        <f t="array" ref="B7">SUM(--ISNUMBER(SEARCH(","&amp;TechnologiesSummary[[#This Row],[Technologies]]&amp;",",","&amp;SUBSTITUTE(ThematicAnalysis[Technologies],", ",",")&amp;",")))</f>
        <v>16</v>
      </c>
      <c r="C7" s="33">
        <f>IFERROR(TechnologiesSummary[[#This Row],[No. Of studies]]/COUNTA(ThematicAnalysis[Rayyan ID]),0)</f>
        <v>0.10457516339869281</v>
      </c>
      <c r="D7" s="44" t="str" cm="1">
        <f t="array" ref="D7">_xlfn.TEXTJOIN(", ",TRUE,_xlfn._xlws.SORT(_xlfn._xlws.FILTER(ThematicAnalysis[Rayyan ID],ISNUMBER(SEARCH(","&amp;TechnologiesSummary[[#This Row],[Technologies]]&amp;",",","&amp;SUBSTITUTE(ThematicAnalysis[Technologies],", ",",")&amp;",")),"")))</f>
        <v>rayyan-172027826, rayyan-172027848, rayyan-172027955, rayyan-172027964, rayyan-172027976, rayyan-172027982, rayyan-172028017, rayyan-172028104, rayyan-172028105, rayyan-172028135, rayyan-172028161, rayyan-172028771, rayyan-172029219, rayyan-218685609, rayyan-218687108, rayyan-218687203</v>
      </c>
      <c r="E7"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Steganography \&amp; Digital Watermarking &amp; $16$ &amp; $10{.}46\%$ \\</v>
      </c>
      <c r="F7"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Steganography \&amp; Digital Watermarking &amp; $16$ &amp; $10{.}46\%$ \cite{rayyan-172027826, rayyan-172027848, rayyan-172027955, rayyan-172027964, rayyan-172027976, rayyan-172027982, rayyan-172028017, rayyan-172028104, rayyan-172028105, rayyan-172028135, rayyan-172028161, rayyan-172028771, rayyan-172029219, rayyan-218685609, rayyan-218687108, rayyan-218687203} \\</v>
      </c>
      <c r="H7" s="77" t="s">
        <v>5016</v>
      </c>
      <c r="I7" s="78" cm="1">
        <f t="array" ref="I7">SUM(--(_xlfn.LET(_xlpm.x,ThematicAnalysis[Technologies],IF(TRIM(_xlpm.x)="",0,LEN(_xlpm.x)-LEN(SUBSTITUTE(_xlpm.x,",",""))+1))&gt;=3))</f>
        <v>116</v>
      </c>
    </row>
    <row r="8" spans="1:9" ht="17" customHeight="1">
      <c r="A8" s="36" t="s">
        <v>5025</v>
      </c>
      <c r="B8" s="32" cm="1">
        <f t="array" ref="B8">SUM(--ISNUMBER(SEARCH(","&amp;TechnologiesSummary[[#This Row],[Technologies]]&amp;",",","&amp;SUBSTITUTE(ThematicAnalysis[Technologies],", ",",")&amp;",")))</f>
        <v>10</v>
      </c>
      <c r="C8" s="33">
        <f>IFERROR(TechnologiesSummary[[#This Row],[No. Of studies]]/COUNTA(ThematicAnalysis[Rayyan ID]),0)</f>
        <v>6.535947712418301E-2</v>
      </c>
      <c r="D8" s="44" t="str" cm="1">
        <f t="array" ref="D8">_xlfn.TEXTJOIN(", ",TRUE,_xlfn._xlws.SORT(_xlfn._xlws.FILTER(ThematicAnalysis[Rayyan ID],ISNUMBER(SEARCH(","&amp;TechnologiesSummary[[#This Row],[Technologies]]&amp;",",","&amp;SUBSTITUTE(ThematicAnalysis[Technologies],", ",",")&amp;",")),"")))</f>
        <v>rayyan-172027891, rayyan-172028394, rayyan-218685039, rayyan-218685131, rayyan-218685380, rayyan-218685477, rayyan-218685725, rayyan-218687255, rayyan-218687541, rayyan-218688143</v>
      </c>
      <c r="E8"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Containerization \&amp; Orchestration &amp; $10$ &amp; $6{.}54\%$ \\</v>
      </c>
      <c r="F8"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Containerization \&amp; Orchestration &amp; $10$ &amp; $6{.}54\%$ \cite{rayyan-172027891, rayyan-172028394, rayyan-218685039, rayyan-218685131, rayyan-218685380, rayyan-218685477, rayyan-218685725, rayyan-218687255, rayyan-218687541, rayyan-218688143} \\</v>
      </c>
      <c r="H8" s="77" t="s">
        <v>5018</v>
      </c>
      <c r="I8" s="80">
        <f>IFERROR(I7/I2,0)</f>
        <v>0.75816993464052285</v>
      </c>
    </row>
    <row r="9" spans="1:9" ht="17" customHeight="1">
      <c r="A9" s="36" t="s">
        <v>5026</v>
      </c>
      <c r="B9" s="32" cm="1">
        <f t="array" ref="B9">SUM(--ISNUMBER(SEARCH(","&amp;TechnologiesSummary[[#This Row],[Technologies]]&amp;",",","&amp;SUBSTITUTE(ThematicAnalysis[Technologies],", ",",")&amp;",")))</f>
        <v>8</v>
      </c>
      <c r="C9" s="33">
        <f>IFERROR(TechnologiesSummary[[#This Row],[No. Of studies]]/COUNTA(ThematicAnalysis[Rayyan ID]),0)</f>
        <v>5.2287581699346407E-2</v>
      </c>
      <c r="D9" s="44" t="str" cm="1">
        <f t="array" ref="D9">_xlfn.TEXTJOIN(", ",TRUE,_xlfn._xlws.SORT(_xlfn._xlws.FILTER(ThematicAnalysis[Rayyan ID],ISNUMBER(SEARCH(","&amp;TechnologiesSummary[[#This Row],[Technologies]]&amp;",",","&amp;SUBSTITUTE(ThematicAnalysis[Technologies],", ",",")&amp;",")),"")))</f>
        <v>rayyan-172028017, rayyan-172028035, rayyan-172029208, rayyan-218687484, rayyan-218687761, rayyan-218688137, rayyan-218688262, rayyan-218688549</v>
      </c>
      <c r="E9"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Interoperability \&amp; Authorization Standards &amp; $8$ &amp; $5{.}23\%$ \\</v>
      </c>
      <c r="F9"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Interoperability \&amp; Authorization Standards &amp; $8$ &amp; $5{.}23\%$ \cite{rayyan-172028017, rayyan-172028035, rayyan-172029208, rayyan-218687484, rayyan-218687761, rayyan-218688137, rayyan-218688262, rayyan-218688549} \\</v>
      </c>
      <c r="H9" s="77" t="s">
        <v>5021</v>
      </c>
      <c r="I9" s="78" cm="1">
        <f t="array" ref="I9">MEDIAN(_xlfn.LET(_xlpm.x,ThematicAnalysis[Technologies],IF(TRIM(_xlpm.x)="",0,LEN(_xlpm.x)-LEN(SUBSTITUTE(_xlpm.x,",",""))+1)))</f>
        <v>4</v>
      </c>
    </row>
    <row r="10" spans="1:9" ht="17" customHeight="1">
      <c r="A10" s="36" t="s">
        <v>5027</v>
      </c>
      <c r="B10" s="32" cm="1">
        <f t="array" ref="B10">SUM(--ISNUMBER(SEARCH(","&amp;TechnologiesSummary[[#This Row],[Technologies]]&amp;",",","&amp;SUBSTITUTE(ThematicAnalysis[Technologies],", ",",")&amp;",")))</f>
        <v>4</v>
      </c>
      <c r="C10" s="33">
        <f>IFERROR(TechnologiesSummary[[#This Row],[No. Of studies]]/COUNTA(ThematicAnalysis[Rayyan ID]),0)</f>
        <v>2.6143790849673203E-2</v>
      </c>
      <c r="D10" s="44" t="str" cm="1">
        <f t="array" ref="D10">_xlfn.TEXTJOIN(", ",TRUE,_xlfn._xlws.SORT(_xlfn._xlws.FILTER(ThematicAnalysis[Rayyan ID],ISNUMBER(SEARCH(","&amp;TechnologiesSummary[[#This Row],[Technologies]]&amp;",",","&amp;SUBSTITUTE(ThematicAnalysis[Technologies],", ",",")&amp;",")),"")))</f>
        <v>rayyan-172028018, rayyan-172028643, rayyan-218685292, rayyan-218687262</v>
      </c>
      <c r="E10"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Knowledge Representation \&amp; Analytics &amp; $4$ &amp; $2{.}61\%$ \\</v>
      </c>
      <c r="F10"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Knowledge Representation \&amp; Analytics &amp; $4$ &amp; $2{.}61\%$ \cite{rayyan-172028018, rayyan-172028643, rayyan-218685292, rayyan-218687262} \\</v>
      </c>
      <c r="H10" s="77" t="s">
        <v>38845</v>
      </c>
      <c r="I10" s="78" t="str" cm="1">
        <f t="array" ref="I10">_xlfn.LET(_xlpm.u,_xlfn.UNIQUE(TRIM(_xlfn.TEXTSPLIT(_xlfn.TEXTJOIN(",",TRUE,ThematicAnalysis[Technologies]),,","))),_xlpm.f,_xlfn._xlws.FILTER(_xlpm.u,ISNA(MATCH(_xlpm.u,TechnologiesSummary[Technologies],0)),""),_xlpm.r,_xlfn.TEXTJOIN(", ",TRUE,_xlpm.f),IF(_xlpm.r="","None",_xlpm.r))</f>
        <v>None</v>
      </c>
    </row>
    <row r="11" spans="1:9" ht="17" customHeight="1">
      <c r="A11" s="36" t="s">
        <v>5028</v>
      </c>
      <c r="B11" s="32" cm="1">
        <f t="array" ref="B11">SUM(--ISNUMBER(SEARCH(","&amp;TechnologiesSummary[[#This Row],[Technologies]]&amp;",",","&amp;SUBSTITUTE(ThematicAnalysis[Technologies],", ",",")&amp;",")))</f>
        <v>2</v>
      </c>
      <c r="C11" s="33">
        <f>IFERROR(TechnologiesSummary[[#This Row],[No. Of studies]]/COUNTA(ThematicAnalysis[Rayyan ID]),0)</f>
        <v>1.3071895424836602E-2</v>
      </c>
      <c r="D11" s="44" t="str" cm="1">
        <f t="array" ref="D11">_xlfn.TEXTJOIN(", ",TRUE,_xlfn._xlws.SORT(_xlfn._xlws.FILTER(ThematicAnalysis[Rayyan ID],ISNUMBER(SEARCH(","&amp;TechnologiesSummary[[#This Row],[Technologies]]&amp;",",","&amp;SUBSTITUTE(ThematicAnalysis[Technologies],", ",",")&amp;",")),"")))</f>
        <v>rayyan-172028983, rayyan-172029019</v>
      </c>
      <c r="E11"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Honey Files &amp; $2$ &amp; $1{.}31\%$ \\</v>
      </c>
      <c r="F11"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Honey Files &amp; $2$ &amp; $1{.}31\%$ \cite{rayyan-172028983, rayyan-172029019} \\</v>
      </c>
    </row>
    <row r="12" spans="1:9" ht="17" customHeight="1">
      <c r="A12" s="36" t="s">
        <v>5029</v>
      </c>
      <c r="B12" s="32" cm="1">
        <f t="array" ref="B12">SUM(--ISNUMBER(SEARCH(","&amp;TechnologiesSummary[[#This Row],[Technologies]]&amp;",",","&amp;SUBSTITUTE(ThematicAnalysis[Technologies],", ",",")&amp;",")))</f>
        <v>1</v>
      </c>
      <c r="C12" s="33">
        <f>IFERROR(TechnologiesSummary[[#This Row],[No. Of studies]]/COUNTA(ThematicAnalysis[Rayyan ID]),0)</f>
        <v>6.5359477124183009E-3</v>
      </c>
      <c r="D12" s="44" t="str" cm="1">
        <f t="array" ref="D12">_xlfn.TEXTJOIN(", ",TRUE,_xlfn._xlws.SORT(_xlfn._xlws.FILTER(ThematicAnalysis[Rayyan ID],ISNUMBER(SEARCH(","&amp;TechnologiesSummary[[#This Row],[Technologies]]&amp;",",","&amp;SUBSTITUTE(ThematicAnalysis[Technologies],", ",",")&amp;",")),"")))</f>
        <v>rayyan-172027832</v>
      </c>
      <c r="E12"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Digital Forensics Techniques &amp; $1$ &amp; $0{.}65\%$ \\</v>
      </c>
      <c r="F12"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Digital Forensics Techniques &amp; $1$ &amp; $0{.}65\%$ \cite{rayyan-172027832} \\</v>
      </c>
    </row>
    <row r="13" spans="1:9" ht="17" customHeight="1">
      <c r="A13" s="36" t="s">
        <v>5031</v>
      </c>
      <c r="B13" s="32" cm="1">
        <f t="array" ref="B13">SUM(--ISNUMBER(SEARCH(","&amp;TechnologiesSummary[[#This Row],[Technologies]]&amp;",",","&amp;SUBSTITUTE(ThematicAnalysis[Technologies],", ",",")&amp;",")))</f>
        <v>1</v>
      </c>
      <c r="C13" s="33">
        <f>IFERROR(TechnologiesSummary[[#This Row],[No. Of studies]]/COUNTA(ThematicAnalysis[Rayyan ID]),0)</f>
        <v>6.5359477124183009E-3</v>
      </c>
      <c r="D13" s="44" t="str" cm="1">
        <f t="array" ref="D13">_xlfn.TEXTJOIN(", ",TRUE,_xlfn._xlws.SORT(_xlfn._xlws.FILTER(ThematicAnalysis[Rayyan ID],ISNUMBER(SEARCH(","&amp;TechnologiesSummary[[#This Row],[Technologies]]&amp;",",","&amp;SUBSTITUTE(ThematicAnalysis[Technologies],", ",",")&amp;",")),"")))</f>
        <v>rayyan-172027911</v>
      </c>
      <c r="E13"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f>
        <v>Digital Twin &amp; $1$ &amp; $0{.}65\%$ \\</v>
      </c>
      <c r="F13" s="47" t="str">
        <f>_xlfn.LET(_xlpm.nm,SUBSTITUTE(TechnologiesSummary[[#This Row],[Technologies]],"&amp;","\&amp;"),_xlpm.n,TechnologiesSummary[[#This Row],[No. Of studies]],_xlpm.p,TechnologiesSummary[[#This Row],[% of occurrence]],_xlpm.ns,"$"&amp;SUBSTITUTE(SUBSTITUTE(_xlpm.n&amp;"",",","."),".","{.}")&amp;"$",_xlpm.ps,"$"&amp;IF(ISNUMBER(_xlpm.p),SUBSTITUTE(SUBSTITUTE(FIXED(_xlpm.p*100,2,TRUE),",","."),".","{.}"),SUBSTITUTE(SUBSTITUTE(SUBSTITUTE(TRIM(_xlpm.p),"%",""),",","."),".","{.}"))&amp;"\%$",_xlpm.nm&amp;" &amp; "&amp;_xlpm.ns&amp;" &amp; "&amp;_xlpm.ps&amp;" \cite{"&amp;TechnologiesSummary[[#This Row],[References]]&amp;"} \\")</f>
        <v>Digital Twin &amp; $1$ &amp; $0{.}65\%$ \cite{rayyan-172027911} \\</v>
      </c>
    </row>
  </sheetData>
  <sheetProtection sort="0" autoFilter="0"/>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BD01-C2BE-44ED-8F9A-72D963E466B0}">
  <dimension ref="A1:I15"/>
  <sheetViews>
    <sheetView workbookViewId="0">
      <selection activeCell="F3" sqref="F3"/>
    </sheetView>
  </sheetViews>
  <sheetFormatPr defaultColWidth="8.7265625" defaultRowHeight="19.5" customHeight="1"/>
  <cols>
    <col min="1" max="1" width="32.81640625" style="43" bestFit="1" customWidth="1"/>
    <col min="2" max="2" width="11.7265625" style="40" customWidth="1"/>
    <col min="3" max="3" width="20.26953125" style="41" customWidth="1"/>
    <col min="4" max="4" width="20.26953125" style="43" hidden="1" customWidth="1"/>
    <col min="5" max="5" width="24.36328125" style="43" hidden="1" customWidth="1"/>
    <col min="6" max="6" width="25.36328125" style="43" customWidth="1"/>
    <col min="7" max="7" width="8.7265625" style="42" customWidth="1"/>
    <col min="8" max="8" width="23.54296875" style="42" customWidth="1"/>
    <col min="9" max="9" width="20.81640625" style="42" customWidth="1"/>
    <col min="10" max="16384" width="8.7265625" style="42"/>
  </cols>
  <sheetData>
    <row r="1" spans="1:9" s="49" customFormat="1" ht="29.15" customHeight="1">
      <c r="A1" s="48" t="s">
        <v>5000</v>
      </c>
      <c r="B1" s="20" t="s">
        <v>5004</v>
      </c>
      <c r="C1" s="50" t="s">
        <v>5005</v>
      </c>
      <c r="D1" s="48" t="s">
        <v>5006</v>
      </c>
      <c r="E1" s="48" t="s">
        <v>5007</v>
      </c>
      <c r="F1" s="48" t="s">
        <v>5008</v>
      </c>
      <c r="H1" s="57" t="s">
        <v>5009</v>
      </c>
      <c r="I1" s="57"/>
    </row>
    <row r="2" spans="1:9" ht="25.5" customHeight="1">
      <c r="A2" s="43" t="s">
        <v>2</v>
      </c>
      <c r="B2" s="40" cm="1">
        <f t="array" ref="B2">SUM(--ISNUMBER(SEARCH(","&amp;PurposeSummary[[#This Row],[Purposes]]&amp;",",","&amp;SUBSTITUTE(ThematicAnalysis[Purposes],", ",",")&amp;",")))</f>
        <v>104</v>
      </c>
      <c r="C2" s="41">
        <f>IFERROR(PurposeSummary[[#This Row],[No. Of studies]]/COUNTA(ThematicAnalysis[Rayyan ID]),0)</f>
        <v>0.6797385620915033</v>
      </c>
      <c r="D2" s="62" t="str" cm="1">
        <f t="array" ref="D2">_xlfn.TEXTJOIN(", ",TRUE,_xlfn._xlws.SORT(_xlfn._xlws.FILTER(ThematicAnalysis[Rayyan ID],ISNUMBER(SEARCH(","&amp;PurposeSummary[[#This Row],[Purposes]]&amp;",",","&amp;SUBSTITUTE(ThematicAnalysis[Purposes],", ",",")&amp;",")),"")))</f>
        <v>rayyan-172027813, rayyan-172027818, rayyan-172027819, rayyan-172027824, rayyan-172027826, rayyan-172027829, rayyan-172027832, rayyan-172027847, rayyan-172027848, rayyan-172027849, rayyan-172027868, rayyan-172027882, rayyan-172027886, rayyan-172027888, rayyan-172027890, rayyan-172027891, rayyan-172027893, rayyan-172027908, rayyan-172027911, rayyan-172027922, rayyan-172027927, rayyan-172027935, rayyan-172027938, rayyan-172027955, rayyan-172027958, rayyan-172027964, rayyan-172027982, rayyan-172027997, rayyan-172028017, rayyan-172028018, rayyan-172028028, rayyan-172028035, rayyan-172028050, rayyan-172028055, rayyan-172028082, rayyan-172028105, rayyan-172028127, rayyan-172028165, rayyan-172028233, rayyan-172028235, rayyan-172028246, rayyan-172028264, rayyan-172028274, rayyan-172028383, rayyan-172028394, rayyan-172028402, rayyan-172028433, rayyan-172028473, rayyan-172028480, rayyan-172028518, rayyan-172028579, rayyan-172028646, rayyan-172028743, rayyan-172028771, rayyan-172028976, rayyan-172029019, rayyan-172029046, rayyan-172029208, rayyan-172029219, rayyan-218685020, rayyan-218685039, rayyan-218685194, rayyan-218685195, rayyan-218685225, rayyan-218685234, rayyan-218685239, rayyan-218685245, rayyan-218685256, rayyan-218685334, rayyan-218685380, rayyan-218685391, rayyan-218685496, rayyan-218685532, rayyan-218685546, rayyan-218685609, rayyan-218685713, rayyan-218685725, rayyan-218687108, rayyan-218687130, rayyan-218687203, rayyan-218687255, rayyan-218687262, rayyan-218687386, rayyan-218687456, rayyan-218687470, rayyan-218687555, rayyan-218687559, rayyan-218687604, rayyan-218687675, rayyan-218687743, rayyan-218687745, rayyan-218687761, rayyan-218687992, rayyan-218688103, rayyan-218688137, rayyan-218688162, rayyan-218688176, rayyan-218688318, rayyan-218688371, rayyan-218688375, rayyan-218688443, rayyan-218688578, rayyan-218688759, rayyan-218688824</v>
      </c>
      <c r="E2"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Data Traceability &amp; $104$ &amp; $67{.}97\%$ \\</v>
      </c>
      <c r="F2"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Data Traceability &amp; $104$ &amp; $67{.}97\%$ &amp; \cite{rayyan-172027813, rayyan-172027818, rayyan-172027819, rayyan-172027824, rayyan-172027826, rayyan-172027829, rayyan-172027832, rayyan-172027847, rayyan-172027848, rayyan-172027849, rayyan-172027868, rayyan-172027882, rayyan-172027886, rayyan-172027888, rayyan-172027890, rayyan-172027891, rayyan-172027893, rayyan-172027908, rayyan-172027911, rayyan-172027922, rayyan-172027927, rayyan-172027935, rayyan-172027938, rayyan-172027955, rayyan-172027958, rayyan-172027964, rayyan-172027982, rayyan-172027997, rayyan-172028017, rayyan-172028018, rayyan-172028028, rayyan-172028035, rayyan-172028050, rayyan-172028055, rayyan-172028082, rayyan-172028105, rayyan-172028127, rayyan-172028165, rayyan-172028233, rayyan-172028235, rayyan-172028246, rayyan-172028264, rayyan-172028274, rayyan-172028383, rayyan-172028394, rayyan-172028402, rayyan-172028433, rayyan-172028473, rayyan-172028480, rayyan-172028518, rayyan-172028579, rayyan-172028646, rayyan-172028743, rayyan-172028771, rayyan-172028976, rayyan-172029019, rayyan-172029046, rayyan-172029208, rayyan-172029219, rayyan-218685020, rayyan-218685039, rayyan-218685194, rayyan-218685195, rayyan-218685225, rayyan-218685234, rayyan-218685239, rayyan-218685245, rayyan-218685256, rayyan-218685334, rayyan-218685380, rayyan-218685391, rayyan-218685496, rayyan-218685532, rayyan-218685546, rayyan-218685609, rayyan-218685713, rayyan-218685725, rayyan-218687108, rayyan-218687130, rayyan-218687203, rayyan-218687255, rayyan-218687262, rayyan-218687386, rayyan-218687456, rayyan-218687470, rayyan-218687555, rayyan-218687559, rayyan-218687604, rayyan-218687675, rayyan-218687743, rayyan-218687745, rayyan-218687761, rayyan-218687992, rayyan-218688103, rayyan-218688137, rayyan-218688162, rayyan-218688176, rayyan-218688318, rayyan-218688371, rayyan-218688375, rayyan-218688443, rayyan-218688578, rayyan-218688759, rayyan-218688824} \\</v>
      </c>
      <c r="H2" s="77" t="s">
        <v>5010</v>
      </c>
      <c r="I2" s="78">
        <f>COUNTA(ThematicAnalysis[Rayyan ID])</f>
        <v>153</v>
      </c>
    </row>
    <row r="3" spans="1:9" ht="19.5" customHeight="1">
      <c r="A3" s="43" t="s">
        <v>9</v>
      </c>
      <c r="B3" s="40" cm="1">
        <f t="array" ref="B3">SUM(--ISNUMBER(SEARCH(","&amp;PurposeSummary[[#This Row],[Purposes]]&amp;",",","&amp;SUBSTITUTE(ThematicAnalysis[Purposes],", ",",")&amp;",")))</f>
        <v>96</v>
      </c>
      <c r="C3" s="41">
        <f>IFERROR(PurposeSummary[[#This Row],[No. Of studies]]/COUNTA(ThematicAnalysis[Rayyan ID]),0)</f>
        <v>0.62745098039215685</v>
      </c>
      <c r="D3" s="62" t="str" cm="1">
        <f t="array" ref="D3">_xlfn.TEXTJOIN(", ",TRUE,_xlfn._xlws.SORT(_xlfn._xlws.FILTER(ThematicAnalysis[Rayyan ID],ISNUMBER(SEARCH(","&amp;PurposeSummary[[#This Row],[Purposes]]&amp;",",","&amp;SUBSTITUTE(ThematicAnalysis[Purposes],", ",",")&amp;",")),"")))</f>
        <v>rayyan-172027824, rayyan-172027829, rayyan-172027834, rayyan-172027844, rayyan-172027846, rayyan-172027847, rayyan-172027849, rayyan-172027866, rayyan-172027868, rayyan-172027886, rayyan-172027888, rayyan-172027890, rayyan-172027893, rayyan-172027908, rayyan-172027928, rayyan-172027935, rayyan-172027943, rayyan-172027982, rayyan-172027997, rayyan-172028018, rayyan-172028028, rayyan-172028050, rayyan-172028055, rayyan-172028095, rayyan-172028100, rayyan-172028104, rayyan-172028127, rayyan-172028165, rayyan-172028182, rayyan-172028200, rayyan-172028235, rayyan-172028249, rayyan-172028274, rayyan-172028383, rayyan-172028394, rayyan-172028402, rayyan-172028473, rayyan-172028480, rayyan-172028518, rayyan-172028579, rayyan-172028643, rayyan-172028646, rayyan-172028743, rayyan-172028771, rayyan-172028983, rayyan-172029208, rayyan-218685005, rayyan-218685131, rayyan-218685194, rayyan-218685195, rayyan-218685225, rayyan-218685234, rayyan-218685236, rayyan-218685245, rayyan-218685264, rayyan-218685292, rayyan-218685318, rayyan-218685380, rayyan-218685391, rayyan-218685441, rayyan-218685496, rayyan-218685532, rayyan-218685713, rayyan-218685725, rayyan-218686268, rayyan-218687130, rayyan-218687255, rayyan-218687262, rayyan-218687386, rayyan-218687456, rayyan-218687470, rayyan-218687484, rayyan-218687541, rayyan-218687555, rayyan-218687604, rayyan-218687675, rayyan-218687745, rayyan-218687761, rayyan-218687860, rayyan-218688039, rayyan-218688103, rayyan-218688112, rayyan-218688137, rayyan-218688143, rayyan-218688172, rayyan-218688174, rayyan-218688176, rayyan-218688212, rayyan-218688318, rayyan-218688371, rayyan-218688375, rayyan-218688443, rayyan-218688549, rayyan-218688565, rayyan-218688578, rayyan-218688759</v>
      </c>
      <c r="E3"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Data Privacy &amp; $96$ &amp; $62{.}75\%$ \\</v>
      </c>
      <c r="F3"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Data Privacy &amp; $96$ &amp; $62{.}75\%$ &amp; \cite{rayyan-172027824, rayyan-172027829, rayyan-172027834, rayyan-172027844, rayyan-172027846, rayyan-172027847, rayyan-172027849, rayyan-172027866, rayyan-172027868, rayyan-172027886, rayyan-172027888, rayyan-172027890, rayyan-172027893, rayyan-172027908, rayyan-172027928, rayyan-172027935, rayyan-172027943, rayyan-172027982, rayyan-172027997, rayyan-172028018, rayyan-172028028, rayyan-172028050, rayyan-172028055, rayyan-172028095, rayyan-172028100, rayyan-172028104, rayyan-172028127, rayyan-172028165, rayyan-172028182, rayyan-172028200, rayyan-172028235, rayyan-172028249, rayyan-172028274, rayyan-172028383, rayyan-172028394, rayyan-172028402, rayyan-172028473, rayyan-172028480, rayyan-172028518, rayyan-172028579, rayyan-172028643, rayyan-172028646, rayyan-172028743, rayyan-172028771, rayyan-172028983, rayyan-172029208, rayyan-218685005, rayyan-218685131, rayyan-218685194, rayyan-218685195, rayyan-218685225, rayyan-218685234, rayyan-218685236, rayyan-218685245, rayyan-218685264, rayyan-218685292, rayyan-218685318, rayyan-218685380, rayyan-218685391, rayyan-218685441, rayyan-218685496, rayyan-218685532, rayyan-218685713, rayyan-218685725, rayyan-218686268, rayyan-218687130, rayyan-218687255, rayyan-218687262, rayyan-218687386, rayyan-218687456, rayyan-218687470, rayyan-218687484, rayyan-218687541, rayyan-218687555, rayyan-218687604, rayyan-218687675, rayyan-218687745, rayyan-218687761, rayyan-218687860, rayyan-218688039, rayyan-218688103, rayyan-218688112, rayyan-218688137, rayyan-218688143, rayyan-218688172, rayyan-218688174, rayyan-218688176, rayyan-218688212, rayyan-218688318, rayyan-218688371, rayyan-218688375, rayyan-218688443, rayyan-218688549, rayyan-218688565, rayyan-218688578, rayyan-218688759} \\</v>
      </c>
      <c r="H3" s="77" t="s">
        <v>5011</v>
      </c>
      <c r="I3" s="78">
        <f>SUM(PurposeSummary[No. Of studies])</f>
        <v>594</v>
      </c>
    </row>
    <row r="4" spans="1:9" ht="19.5" customHeight="1">
      <c r="A4" s="43" t="s">
        <v>12</v>
      </c>
      <c r="B4" s="40" cm="1">
        <f t="array" ref="B4">SUM(--ISNUMBER(SEARCH(","&amp;PurposeSummary[[#This Row],[Purposes]]&amp;",",","&amp;SUBSTITUTE(ThematicAnalysis[Purposes],", ",",")&amp;",")))</f>
        <v>91</v>
      </c>
      <c r="C4" s="41">
        <f>IFERROR(PurposeSummary[[#This Row],[No. Of studies]]/COUNTA(ThematicAnalysis[Rayyan ID]),0)</f>
        <v>0.59477124183006536</v>
      </c>
      <c r="D4" s="62" t="str" cm="1">
        <f t="array" ref="D4">_xlfn.TEXTJOIN(", ",TRUE,_xlfn._xlws.SORT(_xlfn._xlws.FILTER(ThematicAnalysis[Rayyan ID],ISNUMBER(SEARCH(","&amp;PurposeSummary[[#This Row],[Purposes]]&amp;",",","&amp;SUBSTITUTE(ThematicAnalysis[Purposes],", ",",")&amp;",")),"")))</f>
        <v>rayyan-172027826, rayyan-172027829, rayyan-172027834, rayyan-172027849, rayyan-172027866, rayyan-172027868, rayyan-172027882, rayyan-172027888, rayyan-172027893, rayyan-172027928, rayyan-172027935, rayyan-172027943, rayyan-172027982, rayyan-172028050, rayyan-172028055, rayyan-172028082, rayyan-172028095, rayyan-172028100, rayyan-172028105, rayyan-172028127, rayyan-172028182, rayyan-172028200, rayyan-172028233, rayyan-172028249, rayyan-172028274, rayyan-172028383, rayyan-172028433, rayyan-172028473, rayyan-172028480, rayyan-172028518, rayyan-172028579, rayyan-172028643, rayyan-172028646, rayyan-172028743, rayyan-172028983, rayyan-172029019, rayyan-172029219, rayyan-218685020, rayyan-218685039, rayyan-218685128, rayyan-218685131, rayyan-218685194, rayyan-218685225, rayyan-218685234, rayyan-218685236, rayyan-218685256, rayyan-218685292, rayyan-218685318, rayyan-218685334, rayyan-218685380, rayyan-218685441, rayyan-218685477, rayyan-218685496, rayyan-218685532, rayyan-218685546, rayyan-218685609, rayyan-218685713, rayyan-218686268, rayyan-218687107, rayyan-218687108, rayyan-218687130, rayyan-218687255, rayyan-218687262, rayyan-218687416, rayyan-218687456, rayyan-218687470, rayyan-218687541, rayyan-218687555, rayyan-218687604, rayyan-218687675, rayyan-218687743, rayyan-218687745, rayyan-218687761, rayyan-218687992, rayyan-218688039, rayyan-218688059, rayyan-218688103, rayyan-218688112, rayyan-218688143, rayyan-218688162, rayyan-218688172, rayyan-218688174, rayyan-218688176, rayyan-218688318, rayyan-218688371, rayyan-218688425, rayyan-218688549, rayyan-218688565, rayyan-218688578, rayyan-218688824, rayyan-218688840</v>
      </c>
      <c r="E4"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Access Control &amp; $91$ &amp; $59{.}48\%$ \\</v>
      </c>
      <c r="F4"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Access Control &amp; $91$ &amp; $59{.}48\%$ &amp; \cite{rayyan-172027826, rayyan-172027829, rayyan-172027834, rayyan-172027849, rayyan-172027866, rayyan-172027868, rayyan-172027882, rayyan-172027888, rayyan-172027893, rayyan-172027928, rayyan-172027935, rayyan-172027943, rayyan-172027982, rayyan-172028050, rayyan-172028055, rayyan-172028082, rayyan-172028095, rayyan-172028100, rayyan-172028105, rayyan-172028127, rayyan-172028182, rayyan-172028200, rayyan-172028233, rayyan-172028249, rayyan-172028274, rayyan-172028383, rayyan-172028433, rayyan-172028473, rayyan-172028480, rayyan-172028518, rayyan-172028579, rayyan-172028643, rayyan-172028646, rayyan-172028743, rayyan-172028983, rayyan-172029019, rayyan-172029219, rayyan-218685020, rayyan-218685039, rayyan-218685128, rayyan-218685131, rayyan-218685194, rayyan-218685225, rayyan-218685234, rayyan-218685236, rayyan-218685256, rayyan-218685292, rayyan-218685318, rayyan-218685334, rayyan-218685380, rayyan-218685441, rayyan-218685477, rayyan-218685496, rayyan-218685532, rayyan-218685546, rayyan-218685609, rayyan-218685713, rayyan-218686268, rayyan-218687107, rayyan-218687108, rayyan-218687130, rayyan-218687255, rayyan-218687262, rayyan-218687416, rayyan-218687456, rayyan-218687470, rayyan-218687541, rayyan-218687555, rayyan-218687604, rayyan-218687675, rayyan-218687743, rayyan-218687745, rayyan-218687761, rayyan-218687992, rayyan-218688039, rayyan-218688059, rayyan-218688103, rayyan-218688112, rayyan-218688143, rayyan-218688162, rayyan-218688172, rayyan-218688174, rayyan-218688176, rayyan-218688318, rayyan-218688371, rayyan-218688425, rayyan-218688549, rayyan-218688565, rayyan-218688578, rayyan-218688824, rayyan-218688840} \\</v>
      </c>
      <c r="H4" s="77" t="s">
        <v>5012</v>
      </c>
      <c r="I4" s="79">
        <f>IFERROR(I3/I2,0)</f>
        <v>3.8823529411764706</v>
      </c>
    </row>
    <row r="5" spans="1:9" ht="19.5" customHeight="1">
      <c r="A5" s="43" t="s">
        <v>5033</v>
      </c>
      <c r="B5" s="40" cm="1">
        <f t="array" ref="B5">SUM(--ISNUMBER(SEARCH(","&amp;PurposeSummary[[#This Row],[Purposes]]&amp;",",","&amp;SUBSTITUTE(ThematicAnalysis[Purposes],", ",",")&amp;",")))</f>
        <v>89</v>
      </c>
      <c r="C5" s="41">
        <f>IFERROR(PurposeSummary[[#This Row],[No. Of studies]]/COUNTA(ThematicAnalysis[Rayyan ID]),0)</f>
        <v>0.5816993464052288</v>
      </c>
      <c r="D5" s="62" t="str" cm="1">
        <f t="array" ref="D5">_xlfn.TEXTJOIN(", ",TRUE,_xlfn._xlws.SORT(_xlfn._xlws.FILTER(ThematicAnalysis[Rayyan ID],ISNUMBER(SEARCH(","&amp;PurposeSummary[[#This Row],[Purposes]]&amp;",",","&amp;SUBSTITUTE(ThematicAnalysis[Purposes],", ",",")&amp;",")),"")))</f>
        <v>rayyan-172027813, rayyan-172027818, rayyan-172027834, rayyan-172027847, rayyan-172027849, rayyan-172027868, rayyan-172027882, rayyan-172027888, rayyan-172027890, rayyan-172027893, rayyan-172027911, rayyan-172027935, rayyan-172027976, rayyan-172027981, rayyan-172027982, rayyan-172028017, rayyan-172028050, rayyan-172028055, rayyan-172028082, rayyan-172028095, rayyan-172028100, rayyan-172028127, rayyan-172028135, rayyan-172028161, rayyan-172028165, rayyan-172028182, rayyan-172028233, rayyan-172028235, rayyan-172028249, rayyan-172028264, rayyan-172028274, rayyan-172028394, rayyan-172028433, rayyan-172028473, rayyan-172028518, rayyan-172028579, rayyan-172028646, rayyan-172028743, rayyan-172028771, rayyan-218685039, rayyan-218685195, rayyan-218685225, rayyan-218685234, rayyan-218685239, rayyan-218685256, rayyan-218685264, rayyan-218685292, rayyan-218685318, rayyan-218685334, rayyan-218685380, rayyan-218685391, rayyan-218685441, rayyan-218685496, rayyan-218685546, rayyan-218685609, rayyan-218685713, rayyan-218686268, rayyan-218687108, rayyan-218687203, rayyan-218687262, rayyan-218687386, rayyan-218687416, rayyan-218687456, rayyan-218687470, rayyan-218687484, rayyan-218687541, rayyan-218687559, rayyan-218687604, rayyan-218687675, rayyan-218687761, rayyan-218687860, rayyan-218687992, rayyan-218688039, rayyan-218688059, rayyan-218688103, rayyan-218688112, rayyan-218688137, rayyan-218688143, rayyan-218688162, rayyan-218688212, rayyan-218688318, rayyan-218688375, rayyan-218688425, rayyan-218688443, rayyan-218688549, rayyan-218688578, rayyan-218688759, rayyan-218688824, rayyan-218688840</v>
      </c>
      <c r="E5"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Secure Data Sharing &amp; $89$ &amp; $58{.}17\%$ \\</v>
      </c>
      <c r="F5"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Secure Data Sharing &amp; $89$ &amp; $58{.}17\%$ &amp; \cite{rayyan-172027813, rayyan-172027818, rayyan-172027834, rayyan-172027847, rayyan-172027849, rayyan-172027868, rayyan-172027882, rayyan-172027888, rayyan-172027890, rayyan-172027893, rayyan-172027911, rayyan-172027935, rayyan-172027976, rayyan-172027981, rayyan-172027982, rayyan-172028017, rayyan-172028050, rayyan-172028055, rayyan-172028082, rayyan-172028095, rayyan-172028100, rayyan-172028127, rayyan-172028135, rayyan-172028161, rayyan-172028165, rayyan-172028182, rayyan-172028233, rayyan-172028235, rayyan-172028249, rayyan-172028264, rayyan-172028274, rayyan-172028394, rayyan-172028433, rayyan-172028473, rayyan-172028518, rayyan-172028579, rayyan-172028646, rayyan-172028743, rayyan-172028771, rayyan-218685039, rayyan-218685195, rayyan-218685225, rayyan-218685234, rayyan-218685239, rayyan-218685256, rayyan-218685264, rayyan-218685292, rayyan-218685318, rayyan-218685334, rayyan-218685380, rayyan-218685391, rayyan-218685441, rayyan-218685496, rayyan-218685546, rayyan-218685609, rayyan-218685713, rayyan-218686268, rayyan-218687108, rayyan-218687203, rayyan-218687262, rayyan-218687386, rayyan-218687416, rayyan-218687456, rayyan-218687470, rayyan-218687484, rayyan-218687541, rayyan-218687559, rayyan-218687604, rayyan-218687675, rayyan-218687761, rayyan-218687860, rayyan-218687992, rayyan-218688039, rayyan-218688059, rayyan-218688103, rayyan-218688112, rayyan-218688137, rayyan-218688143, rayyan-218688162, rayyan-218688212, rayyan-218688318, rayyan-218688375, rayyan-218688425, rayyan-218688443, rayyan-218688549, rayyan-218688578, rayyan-218688759, rayyan-218688824, rayyan-218688840} \\</v>
      </c>
      <c r="H5" s="77" t="s">
        <v>5013</v>
      </c>
      <c r="I5" s="78" cm="1">
        <f t="array" ref="I5">SUM(--(_xlfn.LET(_xlpm.x,ThematicAnalysis[Purposes],IF(TRIM(_xlpm.x)="",0,LEN(_xlpm.x)-LEN(SUBSTITUTE(_xlpm.x,",",""))+1))&gt;=2))</f>
        <v>148</v>
      </c>
    </row>
    <row r="6" spans="1:9" ht="19.5" customHeight="1">
      <c r="A6" s="43" t="s">
        <v>5034</v>
      </c>
      <c r="B6" s="40" cm="1">
        <f t="array" ref="B6">SUM(--ISNUMBER(SEARCH(","&amp;PurposeSummary[[#This Row],[Purposes]]&amp;",",","&amp;SUBSTITUTE(ThematicAnalysis[Purposes],", ",",")&amp;",")))</f>
        <v>70</v>
      </c>
      <c r="C6" s="41">
        <f>IFERROR(PurposeSummary[[#This Row],[No. Of studies]]/COUNTA(ThematicAnalysis[Rayyan ID]),0)</f>
        <v>0.45751633986928103</v>
      </c>
      <c r="D6" s="62" t="str" cm="1">
        <f t="array" ref="D6">_xlfn.TEXTJOIN(", ",TRUE,_xlfn._xlws.SORT(_xlfn._xlws.FILTER(ThematicAnalysis[Rayyan ID],ISNUMBER(SEARCH(","&amp;PurposeSummary[[#This Row],[Purposes]]&amp;",",","&amp;SUBSTITUTE(ThematicAnalysis[Purposes],", ",",")&amp;",")),"")))</f>
        <v>rayyan-172027818, rayyan-172027829, rayyan-172027834, rayyan-172027849, rayyan-172027868, rayyan-172027888, rayyan-172027908,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rayyan-218687456, rayyan-218687484, rayyan-218687555, rayyan-218687675, rayyan-218687745, rayyan-218687761, rayyan-218687860, rayyan-218687992, rayyan-218688039, rayyan-218688103, rayyan-218688112, rayyan-218688143, rayyan-218688149, rayyan-218688172, rayyan-218688174, rayyan-218688176, rayyan-218688212, rayyan-218688262, rayyan-218688278, rayyan-218688318, rayyan-218688371, rayyan-218688425, rayyan-218688759, rayyan-218688824</v>
      </c>
      <c r="E6"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Healthcare Data Governance &amp; $70$ &amp; $45{.}75\%$ \\</v>
      </c>
      <c r="F6"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Healthcare Data Governance &amp; $70$ &amp; $45{.}75\%$ &amp; \cite{rayyan-172027818, rayyan-172027829, rayyan-172027834, rayyan-172027849, rayyan-172027868, rayyan-172027888, rayyan-172027908,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rayyan-218687456, rayyan-218687484, rayyan-218687555, rayyan-218687675, rayyan-218687745, rayyan-218687761, rayyan-218687860, rayyan-218687992, rayyan-218688039, rayyan-218688103, rayyan-218688112, rayyan-218688143, rayyan-218688149, rayyan-218688172, rayyan-218688174, rayyan-218688176, rayyan-218688212, rayyan-218688262, rayyan-218688278, rayyan-218688318, rayyan-218688371, rayyan-218688425, rayyan-218688759, rayyan-218688824} \\</v>
      </c>
      <c r="H6" s="77" t="s">
        <v>5014</v>
      </c>
      <c r="I6" s="80">
        <f>IFERROR(I5/I2,0)</f>
        <v>0.9673202614379085</v>
      </c>
    </row>
    <row r="7" spans="1:9" ht="19.5" customHeight="1">
      <c r="A7" s="43" t="s">
        <v>5035</v>
      </c>
      <c r="B7" s="40" cm="1">
        <f t="array" ref="B7">SUM(--ISNUMBER(SEARCH(","&amp;PurposeSummary[[#This Row],[Purposes]]&amp;",",","&amp;SUBSTITUTE(ThematicAnalysis[Purposes],", ",",")&amp;",")))</f>
        <v>54</v>
      </c>
      <c r="C7" s="41">
        <f>IFERROR(PurposeSummary[[#This Row],[No. Of studies]]/COUNTA(ThematicAnalysis[Rayyan ID]),0)</f>
        <v>0.35294117647058826</v>
      </c>
      <c r="D7" s="62" t="str" cm="1">
        <f t="array" ref="D7">_xlfn.TEXTJOIN(", ",TRUE,_xlfn._xlws.SORT(_xlfn._xlws.FILTER(ThematicAnalysis[Rayyan ID],ISNUMBER(SEARCH(","&amp;PurposeSummary[[#This Row],[Purposes]]&amp;",",","&amp;SUBSTITUTE(ThematicAnalysis[Purposes],", ",",")&amp;",")),"")))</f>
        <v>rayyan-172027819, rayyan-172027826, rayyan-172027848, rayyan-172027886, rayyan-172027888, rayyan-172027891, rayyan-172027908, rayyan-172027911, rayyan-172027927, rayyan-172027955, rayyan-172027981, rayyan-172028007, rayyan-172028018, rayyan-172028028, rayyan-172028100, rayyan-172028104, rayyan-172028105, rayyan-172028127, rayyan-172028135, rayyan-172028200, rayyan-172028233, rayyan-172028246, rayyan-172028249, rayyan-172028402, rayyan-172028433, rayyan-172028518, rayyan-172028976, rayyan-172028983, rayyan-172029019, rayyan-218685005, rayyan-218685039, rayyan-218685128, rayyan-218685194, rayyan-218685239, rayyan-218685256, rayyan-218685292, rayyan-218685318, rayyan-218685477, rayyan-218685546, rayyan-218686026, rayyan-218686268, rayyan-218687107, rayyan-218687255, rayyan-218687386, rayyan-218687416, rayyan-218687675, rayyan-218687743, rayyan-218687860, rayyan-218687992, rayyan-218688059, rayyan-218688149, rayyan-218688174, rayyan-218688278, rayyan-218688840</v>
      </c>
      <c r="E7"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Cybersecurity Risk Mitigation &amp; $54$ &amp; $35{.}29\%$ \\</v>
      </c>
      <c r="F7"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Cybersecurity Risk Mitigation &amp; $54$ &amp; $35{.}29\%$ &amp; \cite{rayyan-172027819, rayyan-172027826, rayyan-172027848, rayyan-172027886, rayyan-172027888, rayyan-172027891, rayyan-172027908, rayyan-172027911, rayyan-172027927, rayyan-172027955, rayyan-172027981, rayyan-172028007, rayyan-172028018, rayyan-172028028, rayyan-172028100, rayyan-172028104, rayyan-172028105, rayyan-172028127, rayyan-172028135, rayyan-172028200, rayyan-172028233, rayyan-172028246, rayyan-172028249, rayyan-172028402, rayyan-172028433, rayyan-172028518, rayyan-172028976, rayyan-172028983, rayyan-172029019, rayyan-218685005, rayyan-218685039, rayyan-218685128, rayyan-218685194, rayyan-218685239, rayyan-218685256, rayyan-218685292, rayyan-218685318, rayyan-218685477, rayyan-218685546, rayyan-218686026, rayyan-218686268, rayyan-218687107, rayyan-218687255, rayyan-218687386, rayyan-218687416, rayyan-218687675, rayyan-218687743, rayyan-218687860, rayyan-218687992, rayyan-218688059, rayyan-218688149, rayyan-218688174, rayyan-218688278, rayyan-218688840} \\</v>
      </c>
      <c r="H7" s="77" t="s">
        <v>5016</v>
      </c>
      <c r="I7" s="78" cm="1">
        <f t="array" ref="I7">SUM(--(_xlfn.LET(_xlpm.x,ThematicAnalysis[Purposes],IF(TRIM(_xlpm.x)="",0,LEN(_xlpm.x)-LEN(SUBSTITUTE(_xlpm.x,",",""))+1))&gt;=3))</f>
        <v>132</v>
      </c>
    </row>
    <row r="8" spans="1:9" ht="19.5" customHeight="1">
      <c r="A8" s="43" t="s">
        <v>5036</v>
      </c>
      <c r="B8" s="40" cm="1">
        <f t="array" ref="B8">SUM(--ISNUMBER(SEARCH(","&amp;PurposeSummary[[#This Row],[Purposes]]&amp;",",","&amp;SUBSTITUTE(ThematicAnalysis[Purposes],", ",",")&amp;",")))</f>
        <v>28</v>
      </c>
      <c r="C8" s="41">
        <f>IFERROR(PurposeSummary[[#This Row],[No. Of studies]]/COUNTA(ThematicAnalysis[Rayyan ID]),0)</f>
        <v>0.18300653594771241</v>
      </c>
      <c r="D8" s="62" t="str" cm="1">
        <f t="array" ref="D8">_xlfn.TEXTJOIN(", ",TRUE,_xlfn._xlws.SORT(_xlfn._xlws.FILTER(ThematicAnalysis[Rayyan ID],ISNUMBER(SEARCH(","&amp;PurposeSummary[[#This Row],[Purposes]]&amp;",",","&amp;SUBSTITUTE(ThematicAnalysis[Purposes],", ",",")&amp;",")),"")))</f>
        <v>rayyan-172027813, rayyan-172027818, rayyan-172027824, rayyan-172027849, rayyan-172027882, rayyan-172027893, rayyan-172027922, rayyan-172027938, rayyan-172028007, rayyan-172028246, rayyan-172028433, rayyan-218685128, rayyan-218685194, rayyan-218685234, rayyan-218685236, rayyan-218685380, rayyan-218685725, rayyan-218687130, rayyan-218687416, rayyan-218687604, rayyan-218687745, rayyan-218687992, rayyan-218688039, rayyan-218688112, rayyan-218688143, rayyan-218688172, rayyan-218688212, rayyan-218688425</v>
      </c>
      <c r="E8"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Data Auditing &amp; $28$ &amp; $18{.}30\%$ \\</v>
      </c>
      <c r="F8"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Data Auditing &amp; $28$ &amp; $18{.}30\%$ &amp; \cite{rayyan-172027813, rayyan-172027818, rayyan-172027824, rayyan-172027849, rayyan-172027882, rayyan-172027893, rayyan-172027922, rayyan-172027938, rayyan-172028007, rayyan-172028246, rayyan-172028433, rayyan-218685128, rayyan-218685194, rayyan-218685234, rayyan-218685236, rayyan-218685380, rayyan-218685725, rayyan-218687130, rayyan-218687416, rayyan-218687604, rayyan-218687745, rayyan-218687992, rayyan-218688039, rayyan-218688112, rayyan-218688143, rayyan-218688172, rayyan-218688212, rayyan-218688425} \\</v>
      </c>
      <c r="H8" s="77" t="s">
        <v>5018</v>
      </c>
      <c r="I8" s="80">
        <f>IFERROR(I7/I2,0)</f>
        <v>0.86274509803921573</v>
      </c>
    </row>
    <row r="9" spans="1:9" ht="19.5" customHeight="1">
      <c r="A9" s="43" t="s">
        <v>5037</v>
      </c>
      <c r="B9" s="40" cm="1">
        <f t="array" ref="B9">SUM(--ISNUMBER(SEARCH(","&amp;PurposeSummary[[#This Row],[Purposes]]&amp;",",","&amp;SUBSTITUTE(ThematicAnalysis[Purposes],", ",",")&amp;",")))</f>
        <v>18</v>
      </c>
      <c r="C9" s="41">
        <f>IFERROR(PurposeSummary[[#This Row],[No. Of studies]]/COUNTA(ThematicAnalysis[Rayyan ID]),0)</f>
        <v>0.11764705882352941</v>
      </c>
      <c r="D9" s="62" t="str" cm="1">
        <f t="array" ref="D9">_xlfn.TEXTJOIN(", ",TRUE,_xlfn._xlws.SORT(_xlfn._xlws.FILTER(ThematicAnalysis[Rayyan ID],ISNUMBER(SEARCH(","&amp;PurposeSummary[[#This Row],[Purposes]]&amp;",",","&amp;SUBSTITUTE(ThematicAnalysis[Purposes],", ",",")&amp;",")),"")))</f>
        <v>rayyan-172027832, rayyan-172027848, rayyan-172027893, rayyan-172027922, rayyan-172027955, rayyan-172027997, rayyan-172028017, rayyan-172028028, rayyan-172028035, rayyan-172028104, rayyan-172028771, rayyan-218685128, rayyan-218685609, rayyan-218686026, rayyan-218687203, rayyan-218688143, rayyan-218688278, rayyan-218688759</v>
      </c>
      <c r="E9"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Forensic Attribution \&amp; Post-Incident Investigation &amp; $18$ &amp; $11{.}76\%$ \\</v>
      </c>
      <c r="F9"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Forensic Attribution \&amp; Post-Incident Investigation &amp; $18$ &amp; $11{.}76\%$ &amp; \cite{rayyan-172027832, rayyan-172027848, rayyan-172027893, rayyan-172027922, rayyan-172027955, rayyan-172027997, rayyan-172028017, rayyan-172028028, rayyan-172028035, rayyan-172028104, rayyan-172028771, rayyan-218685128, rayyan-218685609, rayyan-218686026, rayyan-218687203, rayyan-218688143, rayyan-218688278, rayyan-218688759} \\</v>
      </c>
      <c r="H9" s="77" t="s">
        <v>5021</v>
      </c>
      <c r="I9" s="78" cm="1">
        <f t="array" ref="I9">MEDIAN(_xlfn.LET(_xlpm.x,ThematicAnalysis[Purposes],IF(TRIM(_xlpm.x)="",0,LEN(_xlpm.x)-LEN(SUBSTITUTE(_xlpm.x,",",""))+1)))</f>
        <v>4</v>
      </c>
    </row>
    <row r="10" spans="1:9" ht="19.5" customHeight="1">
      <c r="A10" s="43" t="s">
        <v>5038</v>
      </c>
      <c r="B10" s="40" cm="1">
        <f t="array" ref="B10">SUM(--ISNUMBER(SEARCH(","&amp;PurposeSummary[[#This Row],[Purposes]]&amp;",",","&amp;SUBSTITUTE(ThematicAnalysis[Purposes],", ",",")&amp;",")))</f>
        <v>11</v>
      </c>
      <c r="C10" s="41">
        <f>IFERROR(PurposeSummary[[#This Row],[No. Of studies]]/COUNTA(ThematicAnalysis[Rayyan ID]),0)</f>
        <v>7.1895424836601302E-2</v>
      </c>
      <c r="D10" s="62" t="str" cm="1">
        <f t="array" ref="D10">_xlfn.TEXTJOIN(", ",TRUE,_xlfn._xlws.SORT(_xlfn._xlws.FILTER(ThematicAnalysis[Rayyan ID],ISNUMBER(SEARCH(","&amp;PurposeSummary[[#This Row],[Purposes]]&amp;",",","&amp;SUBSTITUTE(ThematicAnalysis[Purposes],", ",",")&amp;",")),"")))</f>
        <v>rayyan-172027818, rayyan-172027958, rayyan-172028246, rayyan-172028264, rayyan-218685194, rayyan-218685236, rayyan-218685477, rayyan-218687386, rayyan-218687456, rayyan-218687743, rayyan-218688375</v>
      </c>
      <c r="E10"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Data Confidentiality &amp; $11$ &amp; $7{.}19\%$ \\</v>
      </c>
      <c r="F10"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Data Confidentiality &amp; $11$ &amp; $7{.}19\%$ &amp; \cite{rayyan-172027818, rayyan-172027958, rayyan-172028246, rayyan-172028264, rayyan-218685194, rayyan-218685236, rayyan-218685477, rayyan-218687386, rayyan-218687456, rayyan-218687743, rayyan-218688375} \\</v>
      </c>
      <c r="H10" s="77" t="s">
        <v>38845</v>
      </c>
      <c r="I10" s="78" t="str" cm="1">
        <f t="array" ref="I10">_xlfn.LET(_xlpm.u,_xlfn.UNIQUE(TRIM(_xlfn.TEXTSPLIT(_xlfn.TEXTJOIN(",",TRUE,ThematicAnalysis[Purposes]),,","))),_xlpm.f,_xlfn._xlws.FILTER(_xlpm.u,ISNA(MATCH(_xlpm.u,PurposeSummary[Purposes],0)),""),_xlpm.r,_xlfn.TEXTJOIN(", ",TRUE,_xlpm.f),IF(_xlpm.r="","None",_xlpm.r))</f>
        <v>None</v>
      </c>
    </row>
    <row r="11" spans="1:9" ht="19.5" customHeight="1">
      <c r="A11" s="43" t="s">
        <v>5040</v>
      </c>
      <c r="B11" s="40" cm="1">
        <f t="array" ref="B11">SUM(--ISNUMBER(SEARCH(","&amp;PurposeSummary[[#This Row],[Purposes]]&amp;",",","&amp;SUBSTITUTE(ThematicAnalysis[Purposes],", ",",")&amp;",")))</f>
        <v>11</v>
      </c>
      <c r="C11" s="41">
        <f>IFERROR(PurposeSummary[[#This Row],[No. Of studies]]/COUNTA(ThematicAnalysis[Rayyan ID]),0)</f>
        <v>7.1895424836601302E-2</v>
      </c>
      <c r="D11" s="62" t="str" cm="1">
        <f t="array" ref="D11">_xlfn.TEXTJOIN(", ",TRUE,_xlfn._xlws.SORT(_xlfn._xlws.FILTER(ThematicAnalysis[Rayyan ID],ISNUMBER(SEARCH(","&amp;PurposeSummary[[#This Row],[Purposes]]&amp;",",","&amp;SUBSTITUTE(ThematicAnalysis[Purposes],", ",",")&amp;",")),"")))</f>
        <v>rayyan-172027927, rayyan-172028018, rayyan-172028383, rayyan-172028976, rayyan-218685239, rayyan-218685256, rayyan-218685318, rayyan-218688162, rayyan-218688375, rayyan-218688443, rayyan-218688549</v>
      </c>
      <c r="E11"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Digital Object Lifecycle Management &amp; $11$ &amp; $7{.}19\%$ \\</v>
      </c>
      <c r="F11"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Digital Object Lifecycle Management &amp; $11$ &amp; $7{.}19\%$ &amp; \cite{rayyan-172027927, rayyan-172028018, rayyan-172028383, rayyan-172028976, rayyan-218685239, rayyan-218685256, rayyan-218685318, rayyan-218688162, rayyan-218688375, rayyan-218688443, rayyan-218688549} \\</v>
      </c>
    </row>
    <row r="12" spans="1:9" ht="19.5" customHeight="1">
      <c r="A12" s="43" t="s">
        <v>5041</v>
      </c>
      <c r="B12" s="40" cm="1">
        <f t="array" ref="B12">SUM(--ISNUMBER(SEARCH(","&amp;PurposeSummary[[#This Row],[Purposes]]&amp;",",","&amp;SUBSTITUTE(ThematicAnalysis[Purposes],", ",",")&amp;",")))</f>
        <v>9</v>
      </c>
      <c r="C12" s="41">
        <f>IFERROR(PurposeSummary[[#This Row],[No. Of studies]]/COUNTA(ThematicAnalysis[Rayyan ID]),0)</f>
        <v>5.8823529411764705E-2</v>
      </c>
      <c r="D12" s="62" t="str" cm="1">
        <f t="array" ref="D12">_xlfn.TEXTJOIN(", ",TRUE,_xlfn._xlws.SORT(_xlfn._xlws.FILTER(ThematicAnalysis[Rayyan ID],ISNUMBER(SEARCH(","&amp;PurposeSummary[[#This Row],[Purposes]]&amp;",",","&amp;SUBSTITUTE(ThematicAnalysis[Purposes],", ",",")&amp;",")),"")))</f>
        <v>rayyan-172027866, rayyan-172027927, rayyan-172027943, rayyan-172028007, rayyan-172028643, rayyan-218685005, rayyan-218685020, rayyan-218685334, rayyan-218688174</v>
      </c>
      <c r="E12"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Secure Data Retention &amp; $9$ &amp; $5{.}88\%$ \\</v>
      </c>
      <c r="F12"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Secure Data Retention &amp; $9$ &amp; $5{.}88\%$ &amp; \cite{rayyan-172027866, rayyan-172027927, rayyan-172027943, rayyan-172028007, rayyan-172028643, rayyan-218685005, rayyan-218685020, rayyan-218685334, rayyan-218688174} \\</v>
      </c>
    </row>
    <row r="13" spans="1:9" ht="19.5" customHeight="1">
      <c r="A13" s="43" t="s">
        <v>20</v>
      </c>
      <c r="B13" s="40" cm="1">
        <f t="array" ref="B13">SUM(--ISNUMBER(SEARCH(","&amp;PurposeSummary[[#This Row],[Purposes]]&amp;",",","&amp;SUBSTITUTE(ThematicAnalysis[Purposes],", ",",")&amp;",")))</f>
        <v>8</v>
      </c>
      <c r="C13" s="41">
        <f>IFERROR(PurposeSummary[[#This Row],[No. Of studies]]/COUNTA(ThematicAnalysis[Rayyan ID]),0)</f>
        <v>5.2287581699346407E-2</v>
      </c>
      <c r="D13" s="62" t="str" cm="1">
        <f t="array" ref="D13">_xlfn.TEXTJOIN(", ",TRUE,_xlfn._xlws.SORT(_xlfn._xlws.FILTER(ThematicAnalysis[Rayyan ID],ISNUMBER(SEARCH(","&amp;PurposeSummary[[#This Row],[Purposes]]&amp;",",","&amp;SUBSTITUTE(ThematicAnalysis[Purposes],", ",",")&amp;",")),"")))</f>
        <v>rayyan-172027826, rayyan-172027886, rayyan-172027955, rayyan-172027964, rayyan-172027982, rayyan-172028104, rayyan-218687108, rayyan-218687203</v>
      </c>
      <c r="E13"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Copyright Protection &amp; $8$ &amp; $5{.}23\%$ \\</v>
      </c>
      <c r="F13"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Copyright Protection &amp; $8$ &amp; $5{.}23\%$ &amp; \cite{rayyan-172027826, rayyan-172027886, rayyan-172027955, rayyan-172027964, rayyan-172027982, rayyan-172028104, rayyan-218687108, rayyan-218687203} \\</v>
      </c>
    </row>
    <row r="14" spans="1:9" ht="19.5" customHeight="1">
      <c r="A14" s="43" t="s">
        <v>5042</v>
      </c>
      <c r="B14" s="40" cm="1">
        <f t="array" ref="B14">SUM(--ISNUMBER(SEARCH(","&amp;PurposeSummary[[#This Row],[Purposes]]&amp;",",","&amp;SUBSTITUTE(ThematicAnalysis[Purposes],", ",",")&amp;",")))</f>
        <v>4</v>
      </c>
      <c r="C14" s="41">
        <f>IFERROR(PurposeSummary[[#This Row],[No. Of studies]]/COUNTA(ThematicAnalysis[Rayyan ID]),0)</f>
        <v>2.6143790849673203E-2</v>
      </c>
      <c r="D14" s="62" t="str" cm="1">
        <f t="array" ref="D14">_xlfn.TEXTJOIN(", ",TRUE,_xlfn._xlws.SORT(_xlfn._xlws.FILTER(ThematicAnalysis[Rayyan ID],ISNUMBER(SEARCH(","&amp;PurposeSummary[[#This Row],[Purposes]]&amp;",",","&amp;SUBSTITUTE(ThematicAnalysis[Purposes],", ",",")&amp;",")),"")))</f>
        <v>rayyan-172027846, rayyan-172027908, rayyan-172027997, rayyan-218685441</v>
      </c>
      <c r="E14"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Automated Sensitive Data Detection &amp; $4$ &amp; $2{.}61\%$ \\</v>
      </c>
      <c r="F14"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Automated Sensitive Data Detection &amp; $4$ &amp; $2{.}61\%$ &amp; \cite{rayyan-172027846, rayyan-172027908, rayyan-172027997, rayyan-218685441} \\</v>
      </c>
    </row>
    <row r="15" spans="1:9" ht="19.5" customHeight="1">
      <c r="A15" s="43" t="s">
        <v>5043</v>
      </c>
      <c r="B15" s="40" cm="1">
        <f t="array" ref="B15">SUM(--ISNUMBER(SEARCH(","&amp;PurposeSummary[[#This Row],[Purposes]]&amp;",",","&amp;SUBSTITUTE(ThematicAnalysis[Purposes],", ",",")&amp;",")))</f>
        <v>1</v>
      </c>
      <c r="C15" s="41">
        <f>IFERROR(PurposeSummary[[#This Row],[No. Of studies]]/COUNTA(ThematicAnalysis[Rayyan ID]),0)</f>
        <v>6.5359477124183009E-3</v>
      </c>
      <c r="D15" s="62" t="str" cm="1">
        <f t="array" ref="D15">_xlfn.TEXTJOIN(", ",TRUE,_xlfn._xlws.SORT(_xlfn._xlws.FILTER(ThematicAnalysis[Rayyan ID],ISNUMBER(SEARCH(","&amp;PurposeSummary[[#This Row],[Purposes]]&amp;",",","&amp;SUBSTITUTE(ThematicAnalysis[Purposes],", ",",")&amp;",")),"")))</f>
        <v>rayyan-172027908</v>
      </c>
      <c r="E15"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f>
        <v>Security-Oriented Data Analytics &amp; $1$ &amp; $0{.}65\%$ \\</v>
      </c>
      <c r="F15" s="43" t="str">
        <f>_xlfn.LET(_xlpm.nm,SUBSTITUTE(PurposeSummary[[#This Row],[Purposes]],"&amp;","\&amp;"),_xlpm.n,PurposeSummary[[#This Row],[No. Of studies]],_xlpm.p,PurposeSummary[[#This Row],[% of occurrence]],_xlpm.ns,"$"&amp;SUBSTITUTE(SUBSTITUTE(_xlpm.n&amp;"",",","."),".","{.}")&amp;"$",_xlpm.ps,"$"&amp;IF(ISNUMBER(_xlpm.p),SUBSTITUTE(SUBSTITUTE(FIXED(_xlpm.p*100,2,TRUE),",","."),".","{.}"),SUBSTITUTE(SUBSTITUTE(SUBSTITUTE(TRIM(_xlpm.p),"%",""),",","."),".","{.}"))&amp;"\%$",_xlpm.nm&amp;" &amp; "&amp;_xlpm.ns&amp;" &amp; "&amp;_xlpm.ps&amp;" &amp; \cite{"&amp;PurposeSummary[[#This Row],[References]]&amp;"} \\")</f>
        <v>Security-Oriented Data Analytics &amp; $1$ &amp; $0{.}65\%$ &amp; \cite{rayyan-172027908} \\</v>
      </c>
    </row>
  </sheetData>
  <sheetProtection sort="0" autoFilter="0"/>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7D225-2B44-4F6F-A3A5-773186F25FBE}">
  <dimension ref="A1:I12"/>
  <sheetViews>
    <sheetView workbookViewId="0">
      <selection activeCell="A3" sqref="A3"/>
    </sheetView>
  </sheetViews>
  <sheetFormatPr defaultColWidth="8.7265625" defaultRowHeight="27.5" customHeight="1"/>
  <cols>
    <col min="1" max="1" width="39.81640625" style="34" customWidth="1"/>
    <col min="2" max="2" width="12" style="34" customWidth="1"/>
    <col min="3" max="3" width="20.453125" style="35" customWidth="1"/>
    <col min="4" max="6" width="20.453125" style="31" hidden="1" customWidth="1"/>
    <col min="7" max="7" width="9.36328125" style="31" customWidth="1"/>
    <col min="8" max="8" width="23.54296875" style="31" customWidth="1"/>
    <col min="9" max="9" width="15.453125" style="31" customWidth="1"/>
    <col min="10" max="16384" width="8.7265625" style="31"/>
  </cols>
  <sheetData>
    <row r="1" spans="1:9" s="48" customFormat="1" ht="27.5" customHeight="1">
      <c r="A1" s="48" t="s">
        <v>4998</v>
      </c>
      <c r="B1" s="20" t="s">
        <v>5004</v>
      </c>
      <c r="C1" s="50" t="s">
        <v>5005</v>
      </c>
      <c r="D1" s="38" t="s">
        <v>5006</v>
      </c>
      <c r="E1" s="61" t="s">
        <v>5007</v>
      </c>
      <c r="F1" s="61" t="s">
        <v>5008</v>
      </c>
      <c r="H1" s="57" t="s">
        <v>5009</v>
      </c>
      <c r="I1" s="57"/>
    </row>
    <row r="2" spans="1:9" ht="27.5" customHeight="1">
      <c r="A2" s="43" t="s">
        <v>5045</v>
      </c>
      <c r="B2" s="40" cm="1">
        <f t="array" ref="B2">SUM(--ISNUMBER(SEARCH(", "&amp;DomainsSummary[[#This Row],[Domains]]&amp;", ",", "&amp;ThematicAnalysis[Domains]&amp;", ")))</f>
        <v>87</v>
      </c>
      <c r="C2" s="41">
        <f>IFERROR(DomainsSummary[[#This Row],[No. Of studies]]/COUNTA(ThematicAnalysis[Rayyan ID]),0)</f>
        <v>0.56862745098039214</v>
      </c>
      <c r="D2" s="37" t="str" cm="1">
        <f t="array" ref="D2">_xlfn.TEXTJOIN(", ",TRUE,_xlfn._xlws.SORT(_xlfn._xlws.FILTER(ThematicAnalysis[Rayyan ID],ISNUMBER(SEARCH(", "&amp;DomainsSummary[[#This Row],[Domains]]&amp;", ",", "&amp;ThematicAnalysis[Domains]&amp;", ")),"")))</f>
        <v>rayyan-172027818, rayyan-172027829, rayyan-172027834, rayyan-172027847, rayyan-172027849, rayyan-172027866, rayyan-172027868, rayyan-172027888, rayyan-172027928, rayyan-172027935, rayyan-172027943, rayyan-172027981, rayyan-172028050, rayyan-172028055, rayyan-172028095, rayyan-172028127, rayyan-172028165, rayyan-172028182, rayyan-172028200, rayyan-172028233, rayyan-172028249, rayyan-172028274, rayyan-172028402, rayyan-172028433, rayyan-172028473, rayyan-172028480, rayyan-172028518, rayyan-172028579, rayyan-172028646, rayyan-172028743, rayyan-172029208, rayyan-218685005,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rayyan-218687456, rayyan-218687470, rayyan-218687484, rayyan-218687541, rayyan-218687555, rayyan-218687675, rayyan-218687743, rayyan-218687745, rayyan-218687761, rayyan-218687860, rayyan-218687992, rayyan-218688039, rayyan-218688103, rayyan-218688112, rayyan-218688143, rayyan-218688149, rayyan-218688162, rayyan-218688172, rayyan-218688174, rayyan-218688176, rayyan-218688212, rayyan-218688262, rayyan-218688278, rayyan-218688318, rayyan-218688371, rayyan-218688375, rayyan-218688425, rayyan-218688443, rayyan-218688578, rayyan-218688759, rayyan-218688824</v>
      </c>
      <c r="E2"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Healthcare \&amp; Medical Informatics &amp; $87$ &amp; $56{.}86\%$ \\</v>
      </c>
      <c r="F2"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Healthcare \&amp; Medical Informatics &amp; $87$ &amp; $56{.}86\%$ &amp; \cite{rayyan-172027818, rayyan-172027829, rayyan-172027834, rayyan-172027847, rayyan-172027849, rayyan-172027866, rayyan-172027868, rayyan-172027888, rayyan-172027928, rayyan-172027935, rayyan-172027943, rayyan-172027981, rayyan-172028050, rayyan-172028055, rayyan-172028095, rayyan-172028127, rayyan-172028165, rayyan-172028182, rayyan-172028200, rayyan-172028233, rayyan-172028249, rayyan-172028274, rayyan-172028402, rayyan-172028433, rayyan-172028473, rayyan-172028480, rayyan-172028518, rayyan-172028579, rayyan-172028646, rayyan-172028743, rayyan-172029208, rayyan-218685005,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rayyan-218687456, rayyan-218687470, rayyan-218687484, rayyan-218687541, rayyan-218687555, rayyan-218687675, rayyan-218687743, rayyan-218687745, rayyan-218687761, rayyan-218687860, rayyan-218687992, rayyan-218688039, rayyan-218688103, rayyan-218688112, rayyan-218688143, rayyan-218688149, rayyan-218688162, rayyan-218688172, rayyan-218688174, rayyan-218688176, rayyan-218688212, rayyan-218688262, rayyan-218688278, rayyan-218688318, rayyan-218688371, rayyan-218688375, rayyan-218688425, rayyan-218688443, rayyan-218688578, rayyan-218688759, rayyan-218688824} \\</v>
      </c>
      <c r="H2" s="77" t="s">
        <v>5010</v>
      </c>
      <c r="I2" s="78">
        <f>COUNTA(ThematicAnalysis[Rayyan ID])</f>
        <v>153</v>
      </c>
    </row>
    <row r="3" spans="1:9" ht="27.5" customHeight="1">
      <c r="A3" s="43" t="s">
        <v>5046</v>
      </c>
      <c r="B3" s="40" cm="1">
        <f t="array" ref="B3">SUM(--ISNUMBER(SEARCH(", "&amp;DomainsSummary[[#This Row],[Domains]]&amp;", ",", "&amp;ThematicAnalysis[Domains]&amp;", ")))</f>
        <v>29</v>
      </c>
      <c r="C3" s="41">
        <f>IFERROR(DomainsSummary[[#This Row],[No. Of studies]]/COUNTA(ThematicAnalysis[Rayyan ID]),0)</f>
        <v>0.18954248366013071</v>
      </c>
      <c r="D3" s="37" t="str" cm="1">
        <f t="array" ref="D3">_xlfn.TEXTJOIN(", ",TRUE,_xlfn._xlws.SORT(_xlfn._xlws.FILTER(ThematicAnalysis[Rayyan ID],ISNUMBER(SEARCH(", "&amp;DomainsSummary[[#This Row],[Domains]]&amp;", ",", "&amp;ThematicAnalysis[Domains]&amp;", ")),"")))</f>
        <v>rayyan-172027813, rayyan-172027824, rayyan-172027882, rayyan-172027891, rayyan-172027893, rayyan-172027927, rayyan-172027938, rayyan-172027955, rayyan-172027958, rayyan-172028007, rayyan-172028028, rayyan-172028135, rayyan-172028264, rayyan-172028394, rayyan-172028643, rayyan-172028771, rayyan-172028983, rayyan-172029019, rayyan-172029046, rayyan-218685239, rayyan-218685256, rayyan-218685318, rayyan-218685477, rayyan-218686026, rayyan-218687416, rayyan-218687559, rayyan-218688059, rayyan-218688549, rayyan-218688840</v>
      </c>
      <c r="E3"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Cross-Domain Cybersecurity \&amp; Computing &amp; $29$ &amp; $18{.}95\%$ \\</v>
      </c>
      <c r="F3"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Cross-Domain Cybersecurity \&amp; Computing &amp; $29$ &amp; $18{.}95\%$ &amp; \cite{rayyan-172027813, rayyan-172027824, rayyan-172027882, rayyan-172027891, rayyan-172027893, rayyan-172027927, rayyan-172027938, rayyan-172027955, rayyan-172027958, rayyan-172028007, rayyan-172028028, rayyan-172028135, rayyan-172028264, rayyan-172028394, rayyan-172028643, rayyan-172028771, rayyan-172028983, rayyan-172029019, rayyan-172029046, rayyan-218685239, rayyan-218685256, rayyan-218685318, rayyan-218685477, rayyan-218686026, rayyan-218687416, rayyan-218687559, rayyan-218688059, rayyan-218688549, rayyan-218688840} \\</v>
      </c>
      <c r="H3" s="77" t="s">
        <v>5011</v>
      </c>
      <c r="I3" s="78">
        <f>SUM(DomainsSummary[No. Of studies])</f>
        <v>174</v>
      </c>
    </row>
    <row r="4" spans="1:9" ht="27.5" customHeight="1">
      <c r="A4" s="81" t="s">
        <v>5047</v>
      </c>
      <c r="B4" s="40" cm="1">
        <f t="array" ref="B4">SUM(--ISNUMBER(SEARCH(", "&amp;DomainsSummary[[#This Row],[Domains]]&amp;", ",", "&amp;ThematicAnalysis[Domains]&amp;", ")))</f>
        <v>19</v>
      </c>
      <c r="C4" s="41">
        <f>IFERROR(DomainsSummary[[#This Row],[No. Of studies]]/COUNTA(ThematicAnalysis[Rayyan ID]),0)</f>
        <v>0.12418300653594772</v>
      </c>
      <c r="D4" s="37" t="str" cm="1">
        <f t="array" ref="D4">_xlfn.TEXTJOIN(", ",TRUE,_xlfn._xlws.SORT(_xlfn._xlws.FILTER(ThematicAnalysis[Rayyan ID],ISNUMBER(SEARCH(", "&amp;DomainsSummary[[#This Row],[Domains]]&amp;", ",", "&amp;ThematicAnalysis[Domains]&amp;", ")),"")))</f>
        <v>rayyan-172027826, rayyan-172027829, rayyan-172027832, rayyan-172027846, rayyan-172027848, rayyan-172027911, rayyan-172027922, rayyan-172027976, rayyan-172027982, rayyan-172027997, rayyan-172028018, rayyan-172028035, rayyan-172028104, rayyan-172028165, rayyan-172028235, rayyan-172028246, rayyan-172029208, rayyan-218687761, rayyan-218688375</v>
      </c>
      <c r="E4"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Legal, Compliance \&amp; Digital Forensics &amp; $19$ &amp; $12{.}42\%$ \\</v>
      </c>
      <c r="F4"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Legal, Compliance \&amp; Digital Forensics &amp; $19$ &amp; $12{.}42\%$ &amp; \cite{rayyan-172027826, rayyan-172027829, rayyan-172027832, rayyan-172027846, rayyan-172027848, rayyan-172027911, rayyan-172027922, rayyan-172027976, rayyan-172027982, rayyan-172027997, rayyan-172028018, rayyan-172028035, rayyan-172028104, rayyan-172028165, rayyan-172028235, rayyan-172028246, rayyan-172029208, rayyan-218687761, rayyan-218688375} \\</v>
      </c>
      <c r="H4" s="77" t="s">
        <v>5012</v>
      </c>
      <c r="I4" s="79">
        <f>IFERROR(I3/I2,0)</f>
        <v>1.1372549019607843</v>
      </c>
    </row>
    <row r="5" spans="1:9" ht="27.5" customHeight="1">
      <c r="A5" s="43" t="s">
        <v>5048</v>
      </c>
      <c r="B5" s="40" cm="1">
        <f t="array" ref="B5">SUM(--ISNUMBER(SEARCH(", "&amp;DomainsSummary[[#This Row],[Domains]]&amp;", ",", "&amp;ThematicAnalysis[Domains]&amp;", ")))</f>
        <v>16</v>
      </c>
      <c r="C5" s="41">
        <f>IFERROR(DomainsSummary[[#This Row],[No. Of studies]]/COUNTA(ThematicAnalysis[Rayyan ID]),0)</f>
        <v>0.10457516339869281</v>
      </c>
      <c r="D5" s="37" t="str" cm="1">
        <f t="array" ref="D5">_xlfn.TEXTJOIN(", ",TRUE,_xlfn._xlws.SORT(_xlfn._xlws.FILTER(ThematicAnalysis[Rayyan ID],ISNUMBER(SEARCH(", "&amp;DomainsSummary[[#This Row],[Domains]]&amp;", ",", "&amp;ThematicAnalysis[Domains]&amp;", ")),"")))</f>
        <v>rayyan-172027826, rayyan-172027848, rayyan-172027886, rayyan-172027964, rayyan-172027976, rayyan-172027997, rayyan-172028104, rayyan-172028161, rayyan-172028383, rayyan-172029208, rayyan-218685609, rayyan-218687108, rayyan-218687203, rayyan-218687456, rayyan-218687470, rayyan-218688565</v>
      </c>
      <c r="E5"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Digital Media &amp; $16$ &amp; $10{.}46\%$ \\</v>
      </c>
      <c r="F5"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Digital Media &amp; $16$ &amp; $10{.}46\%$ &amp; \cite{rayyan-172027826, rayyan-172027848, rayyan-172027886, rayyan-172027964, rayyan-172027976, rayyan-172027997, rayyan-172028104, rayyan-172028161, rayyan-172028383, rayyan-172029208, rayyan-218685609, rayyan-218687108, rayyan-218687203, rayyan-218687456, rayyan-218687470, rayyan-218688565} \\</v>
      </c>
      <c r="H5" s="77" t="s">
        <v>5013</v>
      </c>
      <c r="I5" s="78" cm="1">
        <f t="array" ref="I5">SUM(--(_xlfn.LET(_xlpm.x,ThematicAnalysis[Domains],_xlpm.cats,DomainsSummary[Domains],_xlpm.mt,MMULT(--ISNUMBER(SEARCH(", "&amp;TRANSPOSE(_xlpm.cats)&amp;", ",", "&amp;_xlpm.x&amp;", ")),_xlfn.SEQUENCE(ROWS(_xlpm.cats),1,1,0)),_xlpm.rs,_xlfn.REDUCE(", "&amp;_xlpm.x&amp;", ",_xlpm.cats,_xlfn.LAMBDA(_xlpm.a,_xlpm.c,SUBSTITUTE(_xlpm.a,", "&amp;_xlpm.c&amp;", ",", "))),_xlpm.cr,IF(LEN(_xlpm.rs)&lt;=4,"",MID(_xlpm.rs,3,LEN(_xlpm.rs)-4)),_xlpm.un,IF(TRIM(_xlpm.cr)="",0,LEN(_xlpm.cr)-LEN(SUBSTITUTE(_xlpm.cr,",",""))+1),_xlpm.mt+_xlpm.un)&gt;=2))</f>
        <v>19</v>
      </c>
    </row>
    <row r="6" spans="1:9" ht="27.5" customHeight="1">
      <c r="A6" s="43" t="s">
        <v>5050</v>
      </c>
      <c r="B6" s="40" cm="1">
        <f t="array" ref="B6">SUM(--ISNUMBER(SEARCH(", "&amp;DomainsSummary[[#This Row],[Domains]]&amp;", ",", "&amp;ThematicAnalysis[Domains]&amp;", ")))</f>
        <v>6</v>
      </c>
      <c r="C6" s="41">
        <f>IFERROR(DomainsSummary[[#This Row],[No. Of studies]]/COUNTA(ThematicAnalysis[Rayyan ID]),0)</f>
        <v>3.9215686274509803E-2</v>
      </c>
      <c r="D6" s="37" t="str" cm="1">
        <f t="array" ref="D6">_xlfn.TEXTJOIN(", ",TRUE,_xlfn._xlws.SORT(_xlfn._xlws.FILTER(ThematicAnalysis[Rayyan ID],ISNUMBER(SEARCH(", "&amp;DomainsSummary[[#This Row],[Domains]]&amp;", ",", "&amp;ThematicAnalysis[Domains]&amp;", ")),"")))</f>
        <v>rayyan-172027819, rayyan-172027866, rayyan-172027890, rayyan-172028105, rayyan-218685441, rayyan-218685725</v>
      </c>
      <c r="E6"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Industry \&amp; Supply Chain &amp; $6$ &amp; $3{.}92\%$ \\</v>
      </c>
      <c r="F6"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Industry \&amp; Supply Chain &amp; $6$ &amp; $3{.}92\%$ &amp; \cite{rayyan-172027819, rayyan-172027866, rayyan-172027890, rayyan-172028105, rayyan-218685441, rayyan-218685725} \\</v>
      </c>
      <c r="H6" s="77" t="s">
        <v>5014</v>
      </c>
      <c r="I6" s="80">
        <f>IFERROR(I5/I2,0)</f>
        <v>0.12418300653594772</v>
      </c>
    </row>
    <row r="7" spans="1:9" ht="27.5" customHeight="1">
      <c r="A7" s="43" t="s">
        <v>5052</v>
      </c>
      <c r="B7" s="40" cm="1">
        <f t="array" ref="B7">SUM(--ISNUMBER(SEARCH(", "&amp;DomainsSummary[[#This Row],[Domains]]&amp;", ",", "&amp;ThematicAnalysis[Domains]&amp;", ")))</f>
        <v>5</v>
      </c>
      <c r="C7" s="41">
        <f>IFERROR(DomainsSummary[[#This Row],[No. Of studies]]/COUNTA(ThematicAnalysis[Rayyan ID]),0)</f>
        <v>3.2679738562091505E-2</v>
      </c>
      <c r="D7" s="37" t="str" cm="1">
        <f t="array" ref="D7">_xlfn.TEXTJOIN(", ",TRUE,_xlfn._xlws.SORT(_xlfn._xlws.FILTER(ThematicAnalysis[Rayyan ID],ISNUMBER(SEARCH(", "&amp;DomainsSummary[[#This Row],[Domains]]&amp;", ",", "&amp;ThematicAnalysis[Domains]&amp;", ")),"")))</f>
        <v>rayyan-172027911, rayyan-172028018, rayyan-172028976, rayyan-218686268, rayyan-218688137</v>
      </c>
      <c r="E7"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Government \&amp; Public Sector &amp; $5$ &amp; $3{.}27\%$ \\</v>
      </c>
      <c r="F7"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Government \&amp; Public Sector &amp; $5$ &amp; $3{.}27\%$ &amp; \cite{rayyan-172027911, rayyan-172028018, rayyan-172028976, rayyan-218686268, rayyan-218688137} \\</v>
      </c>
      <c r="H7" s="77" t="s">
        <v>5016</v>
      </c>
      <c r="I7" s="78" cm="1">
        <f t="array" ref="I7">SUM(--(_xlfn.LET(_xlpm.x,ThematicAnalysis[Domains],_xlpm.cats,DomainsSummary[Domains],_xlpm.mt,MMULT(--ISNUMBER(SEARCH(", "&amp;TRANSPOSE(_xlpm.cats)&amp;", ",", "&amp;_xlpm.x&amp;", ")),_xlfn.SEQUENCE(ROWS(_xlpm.cats),1,1,0)),_xlpm.rs,_xlfn.REDUCE(", "&amp;_xlpm.x&amp;", ",_xlpm.cats,_xlfn.LAMBDA(_xlpm.a,_xlpm.c,SUBSTITUTE(_xlpm.a,", "&amp;_xlpm.c&amp;", ",", "))),_xlpm.cr,IF(LEN(_xlpm.rs)&lt;=4,"",MID(_xlpm.rs,3,LEN(_xlpm.rs)-4)),_xlpm.un,IF(TRIM(_xlpm.cr)="",0,LEN(_xlpm.cr)-LEN(SUBSTITUTE(_xlpm.cr,",",""))+1),_xlpm.mt+_xlpm.un)&gt;=3))</f>
        <v>2</v>
      </c>
    </row>
    <row r="8" spans="1:9" ht="27.5" customHeight="1">
      <c r="A8" s="43" t="s">
        <v>5053</v>
      </c>
      <c r="B8" s="40" cm="1">
        <f t="array" ref="B8">SUM(--ISNUMBER(SEARCH(", "&amp;DomainsSummary[[#This Row],[Domains]]&amp;", ",", "&amp;ThematicAnalysis[Domains]&amp;", ")))</f>
        <v>4</v>
      </c>
      <c r="C8" s="41">
        <f>IFERROR(DomainsSummary[[#This Row],[No. Of studies]]/COUNTA(ThematicAnalysis[Rayyan ID]),0)</f>
        <v>2.6143790849673203E-2</v>
      </c>
      <c r="D8" s="37" t="str" cm="1">
        <f t="array" ref="D8">_xlfn.TEXTJOIN(", ",TRUE,_xlfn._xlws.SORT(_xlfn._xlws.FILTER(ThematicAnalysis[Rayyan ID],ISNUMBER(SEARCH(", "&amp;DomainsSummary[[#This Row],[Domains]]&amp;", ",", "&amp;ThematicAnalysis[Domains]&amp;", ")),"")))</f>
        <v>rayyan-172028017, rayyan-172028246, rayyan-172029219, rayyan-218688375</v>
      </c>
      <c r="E8"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Financial Services \&amp; Banking &amp; $4$ &amp; $2{.}61\%$ \\</v>
      </c>
      <c r="F8"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Financial Services \&amp; Banking &amp; $4$ &amp; $2{.}61\%$ &amp; \cite{rayyan-172028017, rayyan-172028246, rayyan-172029219, rayyan-218688375} \\</v>
      </c>
      <c r="H8" s="77" t="s">
        <v>5018</v>
      </c>
      <c r="I8" s="80">
        <f>IFERROR(I7/I2,0)</f>
        <v>1.3071895424836602E-2</v>
      </c>
    </row>
    <row r="9" spans="1:9" ht="27.5" customHeight="1">
      <c r="A9" s="43" t="s">
        <v>5054</v>
      </c>
      <c r="B9" s="40" cm="1">
        <f t="array" ref="B9">SUM(--ISNUMBER(SEARCH(", "&amp;DomainsSummary[[#This Row],[Domains]]&amp;", ",", "&amp;ThematicAnalysis[Domains]&amp;", ")))</f>
        <v>2</v>
      </c>
      <c r="C9" s="41">
        <f>IFERROR(DomainsSummary[[#This Row],[No. Of studies]]/COUNTA(ThematicAnalysis[Rayyan ID]),0)</f>
        <v>1.3071895424836602E-2</v>
      </c>
      <c r="D9" s="37" t="str" cm="1">
        <f t="array" ref="D9">_xlfn.TEXTJOIN(", ",TRUE,_xlfn._xlws.SORT(_xlfn._xlws.FILTER(ThematicAnalysis[Rayyan ID],ISNUMBER(SEARCH(", "&amp;DomainsSummary[[#This Row],[Domains]]&amp;", ",", "&amp;ThematicAnalysis[Domains]&amp;", ")),"")))</f>
        <v>rayyan-172028082, rayyan-218685725</v>
      </c>
      <c r="E9"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Automotive \&amp; Intelligent Transportation &amp; $2$ &amp; $1{.}31\%$ \\</v>
      </c>
      <c r="F9"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Automotive \&amp; Intelligent Transportation &amp; $2$ &amp; $1{.}31\%$ &amp; \cite{rayyan-172028082, rayyan-218685725} \\</v>
      </c>
      <c r="H9" s="77" t="s">
        <v>5021</v>
      </c>
      <c r="I9" s="78" cm="1">
        <f t="array" ref="I9">MEDIAN(_xlfn.LET(_xlpm.x,ThematicAnalysis[Domains],_xlpm.cats,DomainsSummary[Domains],_xlpm.mt,MMULT(--ISNUMBER(SEARCH(", "&amp;TRANSPOSE(_xlpm.cats)&amp;", ",", "&amp;_xlpm.x&amp;", ")),_xlfn.SEQUENCE(ROWS(_xlpm.cats),1,1,0)),_xlpm.rs,_xlfn.REDUCE(", "&amp;_xlpm.x&amp;", ",_xlpm.cats,_xlfn.LAMBDA(_xlpm.a,_xlpm.c,SUBSTITUTE(_xlpm.a,", "&amp;_xlpm.c&amp;", ",", "))),_xlpm.cr,IF(LEN(_xlpm.rs)&lt;=4,"",MID(_xlpm.rs,3,LEN(_xlpm.rs)-4)),_xlpm.un,IF(TRIM(_xlpm.cr)="",0,LEN(_xlpm.cr)-LEN(SUBSTITUTE(_xlpm.cr,",",""))+1),_xlpm.mt+_xlpm.un))</f>
        <v>1</v>
      </c>
    </row>
    <row r="10" spans="1:9" ht="27.5" customHeight="1">
      <c r="A10" s="43" t="s">
        <v>5055</v>
      </c>
      <c r="B10" s="40" cm="1">
        <f t="array" ref="B10">SUM(--ISNUMBER(SEARCH(", "&amp;DomainsSummary[[#This Row],[Domains]]&amp;", ",", "&amp;ThematicAnalysis[Domains]&amp;", ")))</f>
        <v>2</v>
      </c>
      <c r="C10" s="41">
        <f>IFERROR(DomainsSummary[[#This Row],[No. Of studies]]/COUNTA(ThematicAnalysis[Rayyan ID]),0)</f>
        <v>1.3071895424836602E-2</v>
      </c>
      <c r="D10" s="37" t="str" cm="1">
        <f t="array" ref="D10">_xlfn.TEXTJOIN(", ",TRUE,_xlfn._xlws.SORT(_xlfn._xlws.FILTER(ThematicAnalysis[Rayyan ID],ISNUMBER(SEARCH(", "&amp;DomainsSummary[[#This Row],[Domains]]&amp;", ",", "&amp;ThematicAnalysis[Domains]&amp;", ")),"")))</f>
        <v>rayyan-172027844, rayyan-172027908</v>
      </c>
      <c r="E10"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Education &amp; $2$ &amp; $1{.}31\%$ \\</v>
      </c>
      <c r="F10"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Education &amp; $2$ &amp; $1{.}31\%$ &amp; \cite{rayyan-172027844, rayyan-172027908} \\</v>
      </c>
      <c r="H10" s="77" t="s">
        <v>38845</v>
      </c>
      <c r="I10" s="78" t="str" cm="1">
        <f t="array" ref="I10">_xlfn.LET(_xlpm.cats,DomainsSummary[Domains],_xlpm.rs,_xlfn.REDUCE(", "&amp;ThematicAnalysis[Domains]&amp;", ",_xlpm.cats,_xlfn.LAMBDA(_xlpm.a,_xlpm.c,SUBSTITUTE(_xlpm.a,", "&amp;_xlpm.c&amp;", ",", "))),_xlpm.u,_xlfn.UNIQUE(TRIM(_xlfn.TEXTSPLIT(_xlfn.TEXTJOIN(",",TRUE,_xlpm.rs),,",",TRUE))),_xlpm.f,_xlfn._xlws.FILTER(_xlpm.u,_xlpm.u&lt;&gt;"",""),_xlpm.r,_xlfn.TEXTJOIN(", ",TRUE,_xlpm.f),IF(_xlpm.r="","None",_xlpm.r))</f>
        <v>None</v>
      </c>
    </row>
    <row r="11" spans="1:9" ht="27.5" customHeight="1">
      <c r="A11" s="43" t="s">
        <v>5056</v>
      </c>
      <c r="B11" s="40" cm="1">
        <f t="array" ref="B11">SUM(--ISNUMBER(SEARCH(", "&amp;DomainsSummary[[#This Row],[Domains]]&amp;", ",", "&amp;ThematicAnalysis[Domains]&amp;", ")))</f>
        <v>2</v>
      </c>
      <c r="C11" s="41">
        <f>IFERROR(DomainsSummary[[#This Row],[No. Of studies]]/COUNTA(ThematicAnalysis[Rayyan ID]),0)</f>
        <v>1.3071895424836602E-2</v>
      </c>
      <c r="D11" s="37" t="str" cm="1">
        <f t="array" ref="D11">_xlfn.TEXTJOIN(", ",TRUE,_xlfn._xlws.SORT(_xlfn._xlws.FILTER(ThematicAnalysis[Rayyan ID],ISNUMBER(SEARCH(", "&amp;DomainsSummary[[#This Row],[Domains]]&amp;", ",", "&amp;ThematicAnalysis[Domains]&amp;", ")),"")))</f>
        <v>rayyan-172028100, rayyan-218687604</v>
      </c>
      <c r="E11"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Energy \&amp; Smart Grid &amp; $2$ &amp; $1{.}31\%$ \\</v>
      </c>
      <c r="F11"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Energy \&amp; Smart Grid &amp; $2$ &amp; $1{.}31\%$ &amp; \cite{rayyan-172028100, rayyan-218687604} \\</v>
      </c>
    </row>
    <row r="12" spans="1:9" ht="27.5" customHeight="1">
      <c r="A12" s="43" t="s">
        <v>5057</v>
      </c>
      <c r="B12" s="40" cm="1">
        <f t="array" ref="B12">SUM(--ISNUMBER(SEARCH(", "&amp;DomainsSummary[[#This Row],[Domains]]&amp;", ",", "&amp;ThematicAnalysis[Domains]&amp;", ")))</f>
        <v>2</v>
      </c>
      <c r="C12" s="41">
        <f>IFERROR(DomainsSummary[[#This Row],[No. Of studies]]/COUNTA(ThematicAnalysis[Rayyan ID]),0)</f>
        <v>1.3071895424836602E-2</v>
      </c>
      <c r="D12" s="37" t="str" cm="1">
        <f t="array" ref="D12">_xlfn.TEXTJOIN(", ",TRUE,_xlfn._xlws.SORT(_xlfn._xlws.FILTER(ThematicAnalysis[Rayyan ID],ISNUMBER(SEARCH(", "&amp;DomainsSummary[[#This Row],[Domains]]&amp;", ",", "&amp;ThematicAnalysis[Domains]&amp;", ")),"")))</f>
        <v>rayyan-172027846, rayyan-172028383</v>
      </c>
      <c r="E12"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f>
        <v>Social Platforms &amp; $2$ &amp; $1{.}31\%$ \\</v>
      </c>
      <c r="F12" s="31" t="str">
        <f>_xlfn.LET(_xlpm.nm,SUBSTITUTE(DomainsSummary[[#This Row],[Domains]],"&amp;","\&amp;"),_xlpm.n,DomainsSummary[[#This Row],[No. Of studies]],_xlpm.p,DomainsSummary[[#This Row],[% of occurrence]],_xlpm.ns,"$"&amp;SUBSTITUTE(SUBSTITUTE(_xlpm.n&amp;"",",","."),".","{.}")&amp;"$",_xlpm.ps,"$"&amp;IF(ISNUMBER(_xlpm.p),SUBSTITUTE(SUBSTITUTE(FIXED(_xlpm.p*100,2,TRUE),",","."),".","{.}"),SUBSTITUTE(SUBSTITUTE(SUBSTITUTE(TRIM(_xlpm.p),"%",""),",","."),".","{.}"))&amp;"\%$",_xlpm.nm&amp;" &amp; "&amp;_xlpm.ns&amp;" &amp; "&amp;_xlpm.ps&amp;" &amp; \cite{"&amp;DomainsSummary[[#This Row],[References]]&amp;"} \\")</f>
        <v>Social Platforms &amp; $2$ &amp; $1{.}31\%$ &amp; \cite{rayyan-172027846, rayyan-172028383} \\</v>
      </c>
    </row>
  </sheetData>
  <sheetProtection sort="0" autoFilter="0"/>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0B94E-0D6B-455D-B544-694288678689}">
  <dimension ref="A1:G20"/>
  <sheetViews>
    <sheetView workbookViewId="0">
      <pane ySplit="1" topLeftCell="A18" activePane="bottomLeft" state="frozen"/>
      <selection pane="bottomLeft" activeCell="B9" sqref="B9"/>
    </sheetView>
  </sheetViews>
  <sheetFormatPr defaultRowHeight="12.5"/>
  <cols>
    <col min="1" max="1" width="11.1796875" customWidth="1"/>
    <col min="2" max="2" width="27.81640625" customWidth="1"/>
    <col min="3" max="3" width="9" customWidth="1"/>
    <col min="4" max="4" width="14" customWidth="1"/>
    <col min="5" max="5" width="255.54296875" customWidth="1"/>
    <col min="6" max="6" width="20.453125" customWidth="1"/>
    <col min="7" max="7" width="255.54296875" customWidth="1"/>
  </cols>
  <sheetData>
    <row r="1" spans="1:7" s="40" customFormat="1" ht="26">
      <c r="A1" s="82" t="s">
        <v>26</v>
      </c>
      <c r="B1" s="82" t="s">
        <v>5058</v>
      </c>
      <c r="C1" s="82" t="s">
        <v>5004</v>
      </c>
      <c r="D1" s="82" t="s">
        <v>5005</v>
      </c>
      <c r="E1" s="70" t="s">
        <v>5006</v>
      </c>
      <c r="F1" s="70" t="s">
        <v>5007</v>
      </c>
      <c r="G1" s="70" t="s">
        <v>5008</v>
      </c>
    </row>
    <row r="2" spans="1:7" s="40" customFormat="1" ht="100">
      <c r="A2" s="40" t="s">
        <v>11</v>
      </c>
      <c r="B2" s="40" t="s">
        <v>5059</v>
      </c>
      <c r="C2" s="83">
        <v>115</v>
      </c>
      <c r="D2" s="84" t="s">
        <v>5060</v>
      </c>
      <c r="E2" s="40" t="s">
        <v>5061</v>
      </c>
      <c r="F2"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f>
        <v>AC-2 &amp; $115$ &amp; $75{.}16\%$ \\</v>
      </c>
      <c r="G2"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f>
        <v>AC-2 &amp; $115$ &amp; $75{.}16\%$ \cite{rayyan-172028235, rayyan-172028105, rayyan-172027958, rayyan-172027886, rayyan-218688840, rayyan-218688565, rayyan-172027824, rayyan-218685195, rayyan-172028976, rayyan-172027890, rayyan-172028643, rayyan-172027938, rayyan-172028007, rayyan-218688174, rayyan-218685245, rayyan-172028200, rayyan-172028165, rayyan-218687675, rayyan-172028473, rayyan-172028518, rayyan-172028480, rayyan-218688149, rayyan-218685292, rayyan-218685234, rayyan-172027935, rayyan-172028055, rayyan-172027943, rayyan-218685391, rayyan-218685264, rayyan-218688103, rayyan-172028646, rayyan-218687541, rayyan-172028182, rayyan-172027866, rayyan-172027844, rayyan-172027982, rayyan-172027888, rayyan-218688112, rayyan-172028579, rayyan-218685256, rayyan-218688059, rayyan-218688212, rayyan-172027829, rayyan-218685005, rayyan-172028246, rayyan-172027882, rayyan-218685318, rayyan-172027847, rayyan-218686268, rayyan-172027813, rayyan-172028264, rayyan-172028433, rayyan-218688375, rayyan-172029019, rayyan-172028983, rayyan-172027955, rayyan-172028274, rayyan-172027819, rayyan-218688137, rayyan-218688172, rayyan-172027922, rayyan-218688176, rayyan-172028233, rayyan-218688278, rayyan-218688578, rayyan-172029046, rayyan-218687860, rayyan-172028771, rayyan-172027928, rayyan-218688759, rayyan-218687262, rayyan-172027981, rayyan-172027834, rayyan-218687745, rayyan-218685713, rayyan-172028050, rayyan-218687484, rayyan-172027818, rayyan-218688549, rayyan-172027849, rayyan-172028743, rayyan-218687470, rayyan-218685128, rayyan-218688425, rayyan-218688371, rayyan-172028249, rayyan-172028095, rayyan-172028402, rayyan-218685225, rayyan-218685236, rayyan-218687107, rayyan-218688039, rayyan-218688318, rayyan-218685496, rayyan-172027868, rayyan-218685194, rayyan-172027826, rayyan-172028028, rayyan-172028135, rayyan-218687992, rayyan-218687130, rayyan-172028100, rayyan-218687604, rayyan-218687456, rayyan-172027927, rayyan-218688143, rayyan-172028127, rayyan-172027893, rayyan-218687386, rayyan-218687743, rayyan-172028104, rayyan-172027891, rayyan-172028018, rayyan-172028383, rayyan-218688443} \\</v>
      </c>
    </row>
    <row r="3" spans="1:7" s="40" customFormat="1" ht="75">
      <c r="A3" s="40" t="s">
        <v>16</v>
      </c>
      <c r="B3" s="40" t="s">
        <v>5062</v>
      </c>
      <c r="C3" s="83">
        <v>78</v>
      </c>
      <c r="D3" s="84" t="s">
        <v>5063</v>
      </c>
      <c r="E3" s="40" t="s">
        <v>5064</v>
      </c>
      <c r="F3"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f>
        <v>AC-7 &amp; $78$ &amp; $50{.}98\%$ \\</v>
      </c>
      <c r="G3"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f>
        <v>AC-7 &amp; $78$ &amp; $50{.}98\%$ \cite{rayyan-172028235, rayyan-172028394, rayyan-172027886, rayyan-218688565, rayyan-218685195, rayyan-172027890, rayyan-218687559, rayyan-218687416, rayyan-218685020, rayyan-218688174, rayyan-218685245, rayyan-172028200, rayyan-172028165, rayyan-218687675, rayyan-172028473, rayyan-172028518, rayyan-172028480, rayyan-218687255, rayyan-218685380, rayyan-218688162, rayyan-218688149, rayyan-218685292, rayyan-218685234, rayyan-172027935, rayyan-172028055, rayyan-172027943, rayyan-218685334, rayyan-218685391, rayyan-218685264, rayyan-218688103, rayyan-172028646, rayyan-218687555, rayyan-172028182, rayyan-172027866, rayyan-218687203, rayyan-172027888, rayyan-218687108, rayyan-218688112, rayyan-218685441, rayyan-218685256, rayyan-172027829, rayyan-172027882, rayyan-218685318, rayyan-172027847, rayyan-218685239, rayyan-172028264, rayyan-172028433, rayyan-218688172, rayyan-172027922, rayyan-218688176, rayyan-172028233, rayyan-218688278, rayyan-218687262, rayyan-172027981, rayyan-218687745, rayyan-218685713, rayyan-172028050, rayyan-218687761, rayyan-172027818, rayyan-218688549, rayyan-172027849, rayyan-172028743, rayyan-218687470, rayyan-172028249, rayyan-172028095, rayyan-172028402, rayyan-218685236, rayyan-218687107, rayyan-218685194, rayyan-172027826, rayyan-172027964, rayyan-172028028, rayyan-218685477, rayyan-172028100, rayyan-218687456, rayyan-172028127, rayyan-172027893, rayyan-218687386} \\</v>
      </c>
    </row>
    <row r="4" spans="1:7" s="40" customFormat="1" ht="75">
      <c r="A4" s="40" t="s">
        <v>13</v>
      </c>
      <c r="B4" s="40" t="s">
        <v>5065</v>
      </c>
      <c r="C4" s="83">
        <v>74</v>
      </c>
      <c r="D4" s="84" t="s">
        <v>5066</v>
      </c>
      <c r="E4" s="40" t="s">
        <v>5067</v>
      </c>
      <c r="F4"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f>
        <v>AC-1 &amp; $74$ &amp; $48{.}37\%$ \\</v>
      </c>
      <c r="G4"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f>
        <v>AC-1 &amp; $74$ &amp; $48{.}37\%$ \cite{rayyan-218688565, rayyan-172028643, rayyan-218687416, rayyan-218685020, rayyan-218688174, rayyan-172028200, rayyan-218685546, rayyan-218687675, rayyan-172028473, rayyan-172028518, rayyan-172028480, rayyan-218687255, rayyan-218685380, rayyan-218688162, rayyan-218685292, rayyan-218685234, rayyan-172027935, rayyan-172028055, rayyan-172027943, rayyan-218685334, rayyan-218688103, rayyan-172028646, rayyan-218687555, rayyan-172028182, rayyan-172027866, rayyan-172027888, rayyan-218687108, rayyan-218688112, rayyan-218685441, rayyan-218685256, rayyan-218688059, rayyan-172027829, rayyan-172027882, rayyan-218685318, rayyan-172028082, rayyan-218688172, rayyan-218688176, rayyan-172028233, rayyan-218688262, rayyan-218688578, rayyan-218687262, rayyan-218685713, rayyan-172028050, rayyan-218687761, rayyan-218688549, rayyan-172027849, rayyan-172028743, rayyan-218687470, rayyan-218685128, rayyan-218688425, rayyan-218688371, rayyan-218685532, rayyan-172028249, rayyan-172028095, rayyan-218685131, rayyan-218685225, rayyan-218685039, rayyan-218685236, rayyan-218687107, rayyan-218688039, rayyan-218688318, rayyan-218685496, rayyan-218685194, rayyan-172027826, rayyan-218687992, rayyan-218687130, rayyan-218685477, rayyan-172028100, rayyan-218687604, rayyan-218687456, rayyan-218688143, rayyan-172027893, rayyan-218688824, rayyan-172028383} \\</v>
      </c>
    </row>
    <row r="5" spans="1:7" s="40" customFormat="1" ht="25">
      <c r="A5" s="40" t="s">
        <v>5068</v>
      </c>
      <c r="B5" s="40" t="s">
        <v>5069</v>
      </c>
      <c r="C5" s="83">
        <v>23</v>
      </c>
      <c r="D5" s="84" t="s">
        <v>5070</v>
      </c>
      <c r="E5" s="40" t="s">
        <v>5071</v>
      </c>
      <c r="F5"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f>
        <v>AC-6 &amp; $23$ &amp; $15{.}03\%$ \\</v>
      </c>
      <c r="G5"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f>
        <v>AC-6 &amp; $23$ &amp; $15{.}03\%$ \cite{rayyan-172027890, rayyan-218685441, rayyan-172028274, rayyan-172027819, rayyan-172027922, rayyan-172027928, rayyan-218688759, rayyan-218687262, rayyan-172027834, rayyan-218687745, rayyan-218685713, rayyan-172028050, rayyan-218687484, rayyan-218687761, rayyan-172027818, rayyan-218688549, rayyan-218687130, rayyan-218685477, rayyan-172028100, rayyan-218685725, rayyan-218687604, rayyan-218687456, rayyan-172028383} \\</v>
      </c>
    </row>
    <row r="6" spans="1:7" s="40" customFormat="1" ht="25">
      <c r="A6" s="40" t="s">
        <v>25</v>
      </c>
      <c r="B6" s="40" t="s">
        <v>5072</v>
      </c>
      <c r="C6" s="83">
        <v>16</v>
      </c>
      <c r="D6" s="84" t="s">
        <v>5049</v>
      </c>
      <c r="E6" s="40" t="s">
        <v>5073</v>
      </c>
      <c r="F6"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f>
        <v>AC-8 &amp; $16$ &amp; $10{.}46\%$ \\</v>
      </c>
      <c r="G6"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f>
        <v>AC-8 &amp; $16$ &amp; $10{.}46\%$ \cite{rayyan-172028976, rayyan-172029208, rayyan-218688162, rayyan-218685256, rayyan-218688212, rayyan-218685318, rayyan-218685239, rayyan-218688375, rayyan-172028035, rayyan-218688549, rayyan-218685532, rayyan-172027911, rayyan-172027927, rayyan-172028018, rayyan-172028383, rayyan-218688443} \\</v>
      </c>
    </row>
    <row r="7" spans="1:7" s="40" customFormat="1" ht="25">
      <c r="A7" s="40" t="s">
        <v>19</v>
      </c>
      <c r="B7" s="40" t="s">
        <v>5074</v>
      </c>
      <c r="C7" s="83">
        <v>14</v>
      </c>
      <c r="D7" s="84" t="s">
        <v>5075</v>
      </c>
      <c r="E7" s="40" t="s">
        <v>5076</v>
      </c>
      <c r="F7"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f>
        <v>AC-3 &amp; $14$ &amp; $9{.}15\%$ \\</v>
      </c>
      <c r="G7"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f>
        <v>AC-3 &amp; $14$ &amp; $9{.}15\%$ \cite{rayyan-172028105, rayyan-172029219, rayyan-218687203, rayyan-172027982, rayyan-218687108, rayyan-172027955, rayyan-172027832, rayyan-172028771, rayyan-218685609, rayyan-172028161, rayyan-172028135, rayyan-172027976, rayyan-172027848, rayyan-172028104} \\</v>
      </c>
    </row>
    <row r="8" spans="1:7" s="40" customFormat="1" ht="25">
      <c r="A8" s="40" t="s">
        <v>22</v>
      </c>
      <c r="B8" s="40" t="s">
        <v>5077</v>
      </c>
      <c r="C8" s="83">
        <v>11</v>
      </c>
      <c r="D8" s="84" t="s">
        <v>5039</v>
      </c>
      <c r="E8" s="40" t="s">
        <v>5078</v>
      </c>
      <c r="F8"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f>
        <v>AC-4 &amp; $11$ &amp; $7{.}19\%$ \\</v>
      </c>
      <c r="G8"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f>
        <v>AC-4 &amp; $11$ &amp; $7{.}19\%$ \cite{rayyan-172028105, rayyan-218686026, rayyan-218687255, rayyan-218685441, rayyan-172029019, rayyan-172028983, rayyan-172027819, rayyan-172027997, rayyan-172027846, rayyan-172027908, rayyan-172028017} \\</v>
      </c>
    </row>
    <row r="9" spans="1:7" s="40" customFormat="1" ht="25">
      <c r="A9" s="40" t="s">
        <v>29</v>
      </c>
      <c r="B9" s="40" t="s">
        <v>5079</v>
      </c>
      <c r="C9" s="83">
        <v>6</v>
      </c>
      <c r="D9" s="84" t="s">
        <v>5051</v>
      </c>
      <c r="E9" s="40" t="s">
        <v>5080</v>
      </c>
      <c r="F9"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f>
        <v>AC-5 &amp; $6$ &amp; $3{.}92\%$ \\</v>
      </c>
      <c r="G9" s="40" t="str">
        <f>_xlfn.LET(_xlpm.nm,SUBSTITUTE(ApproachesSummary[[#This Row],[Approach Cluster]],"&amp;","\&amp;"),_xlpm.n,ApproachesSummary[[#This Row],[No. Of studies]],_xlpm.p,ApproachesSummary[[#This Row],[% of occurrence]],_xlpm.ns,"$"&amp;SUBSTITUTE(SUBSTITUTE(_xlpm.n&amp;"",",","."),".","{.}")&amp;"$",_xlpm.ps,"$"&amp;IF(ISNUMBER(_xlpm.p),SUBSTITUTE(SUBSTITUTE(FIXED(_xlpm.p*100,2,TRUE),",","."),".","{.}"),SUBSTITUTE(SUBSTITUTE(SUBSTITUTE(TRIM(_xlpm.p),"%",""),",","."),".","{.}"))&amp;"\%$",_xlpm.nm&amp;" &amp; "&amp;_xlpm.ns&amp;" &amp; "&amp;_xlpm.ps&amp;" \cite{"&amp;ApproachesSummary[[#This Row],[References]]&amp;"} \\")</f>
        <v>AC-5 &amp; $6$ &amp; $3{.}92\%$ \cite{rayyan-172028235, rayyan-218687541, rayyan-218688112, rayyan-172027829, rayyan-218687107, rayyan-218685194} \\</v>
      </c>
    </row>
    <row r="11" spans="1:7" ht="15.65" customHeight="1">
      <c r="A11" s="128" t="s">
        <v>5081</v>
      </c>
      <c r="B11" s="128"/>
      <c r="C11" s="71"/>
      <c r="D11" s="71"/>
      <c r="E11" s="71"/>
      <c r="F11" s="71"/>
      <c r="G11" s="71"/>
    </row>
    <row r="12" spans="1:7" ht="13">
      <c r="A12" s="89" t="s">
        <v>30</v>
      </c>
      <c r="B12" s="90" t="s">
        <v>31</v>
      </c>
      <c r="C12" s="30"/>
      <c r="D12" s="30"/>
      <c r="E12" s="30"/>
      <c r="F12" s="30"/>
      <c r="G12" s="30"/>
    </row>
    <row r="13" spans="1:7" ht="25">
      <c r="A13" s="85" t="s">
        <v>5082</v>
      </c>
      <c r="B13" s="86">
        <v>153</v>
      </c>
      <c r="C13" s="30"/>
      <c r="D13" s="30"/>
      <c r="E13" s="30"/>
      <c r="F13" s="30"/>
      <c r="G13" s="30"/>
    </row>
    <row r="14" spans="1:7" ht="25">
      <c r="A14" s="85" t="s">
        <v>5083</v>
      </c>
      <c r="B14" s="86">
        <f>SUM(C2:C9)</f>
        <v>337</v>
      </c>
      <c r="C14" s="30"/>
      <c r="D14" s="30"/>
      <c r="E14" s="30"/>
      <c r="F14" s="30"/>
      <c r="G14" s="30"/>
    </row>
    <row r="15" spans="1:7" ht="37.5">
      <c r="A15" s="85" t="s">
        <v>5084</v>
      </c>
      <c r="B15" s="86">
        <f>ROUND(B14/B13,2)</f>
        <v>2.2000000000000002</v>
      </c>
      <c r="C15" s="30"/>
      <c r="D15" s="30"/>
      <c r="E15" s="30"/>
      <c r="F15" s="30"/>
      <c r="G15" s="30"/>
    </row>
    <row r="16" spans="1:7" ht="25">
      <c r="A16" s="85" t="s">
        <v>5085</v>
      </c>
      <c r="B16" s="86">
        <v>112</v>
      </c>
      <c r="C16" s="30"/>
      <c r="D16" s="30"/>
      <c r="E16" s="30"/>
      <c r="F16" s="30"/>
      <c r="G16" s="30"/>
    </row>
    <row r="17" spans="1:7" ht="25">
      <c r="A17" s="85" t="s">
        <v>5086</v>
      </c>
      <c r="B17" s="86">
        <v>41</v>
      </c>
      <c r="C17" s="30"/>
      <c r="D17" s="30"/>
      <c r="E17" s="30"/>
      <c r="F17" s="30"/>
      <c r="G17" s="30"/>
    </row>
    <row r="18" spans="1:7" ht="37.5">
      <c r="A18" s="85" t="s">
        <v>5087</v>
      </c>
      <c r="B18" s="86" t="str">
        <f>INDEX(A2:A9,MATCH(MAX(C2:C9),C2:C9,0))</f>
        <v>AC-2</v>
      </c>
      <c r="C18" s="30"/>
      <c r="D18" s="30"/>
      <c r="E18" s="30"/>
      <c r="F18" s="30"/>
      <c r="G18" s="30"/>
    </row>
    <row r="19" spans="1:7" ht="37.5">
      <c r="A19" s="85" t="s">
        <v>5088</v>
      </c>
      <c r="B19" s="86" t="str">
        <f>INDEX(A2:A9,MATCH(MIN(C2:C9),C2:C9,0))</f>
        <v>AC-5</v>
      </c>
      <c r="C19" s="30"/>
      <c r="D19" s="30"/>
      <c r="E19" s="30"/>
      <c r="F19" s="30"/>
      <c r="G19" s="30"/>
    </row>
    <row r="20" spans="1:7" ht="25">
      <c r="A20" s="87" t="s">
        <v>5089</v>
      </c>
      <c r="B20" s="88">
        <v>0</v>
      </c>
      <c r="C20" s="30"/>
      <c r="D20" s="30"/>
      <c r="E20" s="30"/>
      <c r="F20" s="30"/>
      <c r="G20" s="30"/>
    </row>
  </sheetData>
  <mergeCells count="1">
    <mergeCell ref="A11:B11"/>
  </mergeCells>
  <pageMargins left="0.511811024" right="0.511811024" top="0.78740157499999996" bottom="0.78740157499999996" header="0.31496062000000002" footer="0.31496062000000002"/>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EA7E0-61A3-4456-A775-C77E4A32CB2C}">
  <dimension ref="A1:F8"/>
  <sheetViews>
    <sheetView workbookViewId="0">
      <selection activeCell="I6" sqref="I6"/>
    </sheetView>
  </sheetViews>
  <sheetFormatPr defaultRowHeight="35.5" customHeight="1"/>
  <cols>
    <col min="1" max="1" width="17.1796875" style="30" customWidth="1"/>
    <col min="2" max="2" width="8.81640625" style="30" customWidth="1"/>
    <col min="3" max="3" width="10" style="30" customWidth="1"/>
    <col min="4" max="4" width="120.54296875" style="68" hidden="1" customWidth="1"/>
    <col min="5" max="5" width="10" style="30" customWidth="1"/>
    <col min="6" max="6" width="29.26953125" hidden="1" customWidth="1"/>
  </cols>
  <sheetData>
    <row r="1" spans="1:6" ht="35.5" customHeight="1" thickBot="1">
      <c r="A1" s="126" t="s">
        <v>5117</v>
      </c>
      <c r="B1" s="126" t="s">
        <v>5118</v>
      </c>
      <c r="C1" s="126" t="s">
        <v>5119</v>
      </c>
      <c r="D1" s="127" t="s">
        <v>5120</v>
      </c>
      <c r="E1" s="126" t="s">
        <v>5121</v>
      </c>
      <c r="F1" s="126" t="s">
        <v>38846</v>
      </c>
    </row>
    <row r="2" spans="1:6" ht="35.5" customHeight="1">
      <c r="A2" s="40" t="s">
        <v>5122</v>
      </c>
      <c r="B2" s="40">
        <f>IF(TRIM(PredominantDomainsIntersection[[#This Row],[Papers]])="",0,LEN(PredominantDomainsIntersection[[#This Row],[Papers]])-LEN(SUBSTITUTE(PredominantDomainsIntersection[[#This Row],[Papers]],",",""))+1)</f>
        <v>5</v>
      </c>
      <c r="C2" s="125">
        <f>IFERROR(PredominantDomainsIntersection[[#This Row],[n. of Studies]]/COUNTA(ThematicAnalysis[Rayyan ID]),0)</f>
        <v>3.2679738562091505E-2</v>
      </c>
      <c r="D2" s="52" t="str" cm="1">
        <f t="array" ref="D2">_xlfn.LET(_xlpm.ref,_xlfn.LAMBDA(_xlpm.d,IFERROR(_xlfn.TEXTSPLIT(_xlfn.XLOOKUP(_xlpm.d,DomainsSummary[Domains],DomainsSummary[References],""),,", ",TRUE),"")),_xlpm.H,_xlpm.ref("Healthcare &amp; Medical Informatics"),_xlpm.L,_xlpm.ref("Legal, Compliance &amp; Digital Forensics"),_xlpm.D,_xlpm.ref("Digital Media"),_xlpm.u,_xlfn.UNIQUE(_xlfn._xlws.FILTER(_xlfn.VSTACK(_xlpm.H,_xlpm.L,_xlpm.D),_xlfn.VSTACK(_xlpm.H,_xlpm.L,_xlpm.D)&lt;&gt;"")),_xlpm.nt,PredominantDomainsIntersection[[#This Row],[Notation]],_xlpm.cut,IFERROR(FIND(_xlfn.UNICHAR(8722),_xlpm.nt),LEN(_xlpm.nt)+1),_xlpm.inc,_xlfn.LAMBDA(_xlpm.x,--(IFERROR(FIND(_xlpm.x,_xlpm.nt),LEN(_xlpm.nt)+1)&lt;_xlpm.cut)),_xlpm.m,_xlfn.LAMBDA(_xlpm.s,--ISNUMBER(_xlfn.XMATCH(_xlpm.u,_xlpm.s))),_xlpm.f,_xlfn._xlws.FILTER(_xlpm.u,(_xlpm.m(_xlpm.H)=_xlpm.inc("H"))*(_xlpm.m(_xlpm.L)=_xlpm.inc("L"))*(_xlpm.m(_xlpm.D)=_xlpm.inc("D")),""),_xlfn.TEXTJOIN(", ",TRUE,_xlfn._xlws.SORT(_xlpm.f)))</f>
        <v>rayyan-172027826, rayyan-172027848, rayyan-172027976, rayyan-172027997, rayyan-172028104</v>
      </c>
      <c r="E2" s="40" t="s">
        <v>5123</v>
      </c>
      <c r="F2" s="40" t="str">
        <f>IF(PredominantDomainsIntersection[[#This Row],[Papers]]="","","\cite{"&amp;PredominantDomainsIntersection[[#This Row],[Papers]]&amp;"}")</f>
        <v>\cite{rayyan-172027826, rayyan-172027848, rayyan-172027976, rayyan-172027997, rayyan-172028104}</v>
      </c>
    </row>
    <row r="3" spans="1:6" ht="35.5" customHeight="1">
      <c r="A3" s="40" t="s">
        <v>5124</v>
      </c>
      <c r="B3" s="40">
        <f>IF(TRIM(PredominantDomainsIntersection[[#This Row],[Papers]])="",0,LEN(PredominantDomainsIntersection[[#This Row],[Papers]])-LEN(SUBSTITUTE(PredominantDomainsIntersection[[#This Row],[Papers]],",",""))+1)</f>
        <v>4</v>
      </c>
      <c r="C3" s="125">
        <f>IFERROR(PredominantDomainsIntersection[[#This Row],[n. of Studies]]/COUNTA(ThematicAnalysis[Rayyan ID]),0)</f>
        <v>2.6143790849673203E-2</v>
      </c>
      <c r="D3" s="52" t="str" cm="1">
        <f t="array" ref="D3">_xlfn.LET(_xlpm.ref,_xlfn.LAMBDA(_xlpm.d,IFERROR(_xlfn.TEXTSPLIT(_xlfn.XLOOKUP(_xlpm.d,DomainsSummary[Domains],DomainsSummary[References],""),,", ",TRUE),"")),_xlpm.H,_xlpm.ref("Healthcare &amp; Medical Informatics"),_xlpm.L,_xlpm.ref("Legal, Compliance &amp; Digital Forensics"),_xlpm.D,_xlpm.ref("Digital Media"),_xlpm.u,_xlfn.UNIQUE(_xlfn._xlws.FILTER(_xlfn.VSTACK(_xlpm.H,_xlpm.L,_xlpm.D),_xlfn.VSTACK(_xlpm.H,_xlpm.L,_xlpm.D)&lt;&gt;"")),_xlpm.nt,PredominantDomainsIntersection[[#This Row],[Notation]],_xlpm.cut,IFERROR(FIND(_xlfn.UNICHAR(8722),_xlpm.nt),LEN(_xlpm.nt)+1),_xlpm.inc,_xlfn.LAMBDA(_xlpm.x,--(IFERROR(FIND(_xlpm.x,_xlpm.nt),LEN(_xlpm.nt)+1)&lt;_xlpm.cut)),_xlpm.m,_xlfn.LAMBDA(_xlpm.s,--ISNUMBER(_xlfn.XMATCH(_xlpm.u,_xlpm.s))),_xlpm.f,_xlfn._xlws.FILTER(_xlpm.u,(_xlpm.m(_xlpm.H)=_xlpm.inc("H"))*(_xlpm.m(_xlpm.L)=_xlpm.inc("L"))*(_xlpm.m(_xlpm.D)=_xlpm.inc("D")),""),_xlfn.TEXTJOIN(", ",TRUE,_xlfn._xlws.SORT(_xlpm.f)))</f>
        <v>rayyan-172027829, rayyan-172028165, rayyan-218687761, rayyan-218688375</v>
      </c>
      <c r="E3" s="40" t="s">
        <v>5125</v>
      </c>
      <c r="F3" s="40" t="str">
        <f>IF(PredominantDomainsIntersection[[#This Row],[Papers]]="","","\cite{"&amp;PredominantDomainsIntersection[[#This Row],[Papers]]&amp;"}")</f>
        <v>\cite{rayyan-172027829, rayyan-172028165, rayyan-218687761, rayyan-218688375}</v>
      </c>
    </row>
    <row r="4" spans="1:6" ht="35.5" customHeight="1">
      <c r="A4" s="40" t="s">
        <v>5126</v>
      </c>
      <c r="B4" s="40">
        <f>IF(TRIM(PredominantDomainsIntersection[[#This Row],[Papers]])="",0,LEN(PredominantDomainsIntersection[[#This Row],[Papers]])-LEN(SUBSTITUTE(PredominantDomainsIntersection[[#This Row],[Papers]],",",""))+1)</f>
        <v>2</v>
      </c>
      <c r="C4" s="125">
        <f>IFERROR(PredominantDomainsIntersection[[#This Row],[n. of Studies]]/COUNTA(ThematicAnalysis[Rayyan ID]),0)</f>
        <v>1.3071895424836602E-2</v>
      </c>
      <c r="D4" s="52" t="str" cm="1">
        <f t="array" ref="D4">_xlfn.LET(_xlpm.ref,_xlfn.LAMBDA(_xlpm.d,IFERROR(_xlfn.TEXTSPLIT(_xlfn.XLOOKUP(_xlpm.d,DomainsSummary[Domains],DomainsSummary[References],""),,", ",TRUE),"")),_xlpm.H,_xlpm.ref("Healthcare &amp; Medical Informatics"),_xlpm.L,_xlpm.ref("Legal, Compliance &amp; Digital Forensics"),_xlpm.D,_xlpm.ref("Digital Media"),_xlpm.u,_xlfn.UNIQUE(_xlfn._xlws.FILTER(_xlfn.VSTACK(_xlpm.H,_xlpm.L,_xlpm.D),_xlfn.VSTACK(_xlpm.H,_xlpm.L,_xlpm.D)&lt;&gt;"")),_xlpm.nt,PredominantDomainsIntersection[[#This Row],[Notation]],_xlpm.cut,IFERROR(FIND(_xlfn.UNICHAR(8722),_xlpm.nt),LEN(_xlpm.nt)+1),_xlpm.inc,_xlfn.LAMBDA(_xlpm.x,--(IFERROR(FIND(_xlpm.x,_xlpm.nt),LEN(_xlpm.nt)+1)&lt;_xlpm.cut)),_xlpm.m,_xlfn.LAMBDA(_xlpm.s,--ISNUMBER(_xlfn.XMATCH(_xlpm.u,_xlpm.s))),_xlpm.f,_xlfn._xlws.FILTER(_xlpm.u,(_xlpm.m(_xlpm.H)=_xlpm.inc("H"))*(_xlpm.m(_xlpm.L)=_xlpm.inc("L"))*(_xlpm.m(_xlpm.D)=_xlpm.inc("D")),""),_xlfn.TEXTJOIN(", ",TRUE,_xlfn._xlws.SORT(_xlpm.f)))</f>
        <v>rayyan-218687456, rayyan-218687470</v>
      </c>
      <c r="E4" s="40" t="s">
        <v>5127</v>
      </c>
      <c r="F4" s="40" t="str">
        <f>IF(PredominantDomainsIntersection[[#This Row],[Papers]]="","","\cite{"&amp;PredominantDomainsIntersection[[#This Row],[Papers]]&amp;"}")</f>
        <v>\cite{rayyan-218687456, rayyan-218687470}</v>
      </c>
    </row>
    <row r="5" spans="1:6" ht="35.5" customHeight="1">
      <c r="A5" s="40" t="s">
        <v>5128</v>
      </c>
      <c r="B5" s="40">
        <f>IF(TRIM(PredominantDomainsIntersection[[#This Row],[Papers]])="",0,LEN(PredominantDomainsIntersection[[#This Row],[Papers]])-LEN(SUBSTITUTE(PredominantDomainsIntersection[[#This Row],[Papers]],",",""))+1)</f>
        <v>80</v>
      </c>
      <c r="C5" s="125">
        <f>IFERROR(PredominantDomainsIntersection[[#This Row],[n. of Studies]]/COUNTA(ThematicAnalysis[Rayyan ID]),0)</f>
        <v>0.52287581699346408</v>
      </c>
      <c r="D5" s="52" t="str" cm="1">
        <f t="array" ref="D5">_xlfn.LET(_xlpm.ref,_xlfn.LAMBDA(_xlpm.d,IFERROR(_xlfn.TEXTSPLIT(_xlfn.XLOOKUP(_xlpm.d,DomainsSummary[Domains],DomainsSummary[References],""),,", ",TRUE),"")),_xlpm.H,_xlpm.ref("Healthcare &amp; Medical Informatics"),_xlpm.L,_xlpm.ref("Legal, Compliance &amp; Digital Forensics"),_xlpm.D,_xlpm.ref("Digital Media"),_xlpm.u,_xlfn.UNIQUE(_xlfn._xlws.FILTER(_xlfn.VSTACK(_xlpm.H,_xlpm.L,_xlpm.D),_xlfn.VSTACK(_xlpm.H,_xlpm.L,_xlpm.D)&lt;&gt;"")),_xlpm.nt,PredominantDomainsIntersection[[#This Row],[Notation]],_xlpm.cut,IFERROR(FIND(_xlfn.UNICHAR(8722),_xlpm.nt),LEN(_xlpm.nt)+1),_xlpm.inc,_xlfn.LAMBDA(_xlpm.x,--(IFERROR(FIND(_xlpm.x,_xlpm.nt),LEN(_xlpm.nt)+1)&lt;_xlpm.cut)),_xlpm.m,_xlfn.LAMBDA(_xlpm.s,--ISNUMBER(_xlfn.XMATCH(_xlpm.u,_xlpm.s))),_xlpm.f,_xlfn._xlws.FILTER(_xlpm.u,(_xlpm.m(_xlpm.H)=_xlpm.inc("H"))*(_xlpm.m(_xlpm.L)=_xlpm.inc("L"))*(_xlpm.m(_xlpm.D)=_xlpm.inc("D")),""),_xlfn.TEXTJOIN(", ",TRUE,_xlfn._xlws.SORT(_xlpm.f)))</f>
        <v>rayyan-172027818, rayyan-172027834, rayyan-172027847, rayyan-172027849, rayyan-172027866, rayyan-172027868, rayyan-172027888, rayyan-172027928, rayyan-172027935, rayyan-172027943, rayyan-172027981, rayyan-172028050, rayyan-172028055, rayyan-172028095, rayyan-172028127, rayyan-172028182, rayyan-172028200, rayyan-172028233, rayyan-172028249, rayyan-172028274, rayyan-172028402, rayyan-172028433, rayyan-172028473, rayyan-172028480, rayyan-172028518, rayyan-172028579, rayyan-172028646, rayyan-172028743, rayyan-218685005,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rayyan-218687484, rayyan-218687541, rayyan-218687555, rayyan-218687675, rayyan-218687743, rayyan-218687745, rayyan-218687860, rayyan-218687992, rayyan-218688039, rayyan-218688103, rayyan-218688112, rayyan-218688143, rayyan-218688149, rayyan-218688162, rayyan-218688172, rayyan-218688174, rayyan-218688176, rayyan-218688212, rayyan-218688262, rayyan-218688278, rayyan-218688318, rayyan-218688371, rayyan-218688425, rayyan-218688443, rayyan-218688578, rayyan-218688759, rayyan-218688824</v>
      </c>
      <c r="E5" s="40" t="s">
        <v>5129</v>
      </c>
      <c r="F5" s="40" t="str">
        <f>IF(PredominantDomainsIntersection[[#This Row],[Papers]]="","","\cite{"&amp;PredominantDomainsIntersection[[#This Row],[Papers]]&amp;"}")</f>
        <v>\cite{rayyan-172027818, rayyan-172027834, rayyan-172027847, rayyan-172027849, rayyan-172027866, rayyan-172027868, rayyan-172027888, rayyan-172027928, rayyan-172027935, rayyan-172027943, rayyan-172027981, rayyan-172028050, rayyan-172028055, rayyan-172028095, rayyan-172028127, rayyan-172028182, rayyan-172028200, rayyan-172028233, rayyan-172028249, rayyan-172028274, rayyan-172028402, rayyan-172028433, rayyan-172028473, rayyan-172028480, rayyan-172028518, rayyan-172028579, rayyan-172028646, rayyan-172028743, rayyan-218685005,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rayyan-218687484, rayyan-218687541, rayyan-218687555, rayyan-218687675, rayyan-218687743, rayyan-218687745, rayyan-218687860, rayyan-218687992, rayyan-218688039, rayyan-218688103, rayyan-218688112, rayyan-218688143, rayyan-218688149, rayyan-218688162, rayyan-218688172, rayyan-218688174, rayyan-218688176, rayyan-218688212, rayyan-218688262, rayyan-218688278, rayyan-218688318, rayyan-218688371, rayyan-218688425, rayyan-218688443, rayyan-218688578, rayyan-218688759, rayyan-218688824}</v>
      </c>
    </row>
    <row r="6" spans="1:6" ht="35.5" customHeight="1">
      <c r="A6" s="40" t="s">
        <v>5048</v>
      </c>
      <c r="B6" s="40">
        <f>IF(TRIM(PredominantDomainsIntersection[[#This Row],[Papers]])="",0,LEN(PredominantDomainsIntersection[[#This Row],[Papers]])-LEN(SUBSTITUTE(PredominantDomainsIntersection[[#This Row],[Papers]],",",""))+1)</f>
        <v>8</v>
      </c>
      <c r="C6" s="125">
        <f>IFERROR(PredominantDomainsIntersection[[#This Row],[n. of Studies]]/COUNTA(ThematicAnalysis[Rayyan ID]),0)</f>
        <v>5.2287581699346407E-2</v>
      </c>
      <c r="D6" s="52" t="str" cm="1">
        <f t="array" ref="D6">_xlfn.LET(_xlpm.ref,_xlfn.LAMBDA(_xlpm.d,IFERROR(_xlfn.TEXTSPLIT(_xlfn.XLOOKUP(_xlpm.d,DomainsSummary[Domains],DomainsSummary[References],""),,", ",TRUE),"")),_xlpm.H,_xlpm.ref("Healthcare &amp; Medical Informatics"),_xlpm.L,_xlpm.ref("Legal, Compliance &amp; Digital Forensics"),_xlpm.D,_xlpm.ref("Digital Media"),_xlpm.u,_xlfn.UNIQUE(_xlfn._xlws.FILTER(_xlfn.VSTACK(_xlpm.H,_xlpm.L,_xlpm.D),_xlfn.VSTACK(_xlpm.H,_xlpm.L,_xlpm.D)&lt;&gt;"")),_xlpm.nt,PredominantDomainsIntersection[[#This Row],[Notation]],_xlpm.cut,IFERROR(FIND(_xlfn.UNICHAR(8722),_xlpm.nt),LEN(_xlpm.nt)+1),_xlpm.inc,_xlfn.LAMBDA(_xlpm.x,--(IFERROR(FIND(_xlpm.x,_xlpm.nt),LEN(_xlpm.nt)+1)&lt;_xlpm.cut)),_xlpm.m,_xlfn.LAMBDA(_xlpm.s,--ISNUMBER(_xlfn.XMATCH(_xlpm.u,_xlpm.s))),_xlpm.f,_xlfn._xlws.FILTER(_xlpm.u,(_xlpm.m(_xlpm.H)=_xlpm.inc("H"))*(_xlpm.m(_xlpm.L)=_xlpm.inc("L"))*(_xlpm.m(_xlpm.D)=_xlpm.inc("D")),""),_xlfn.TEXTJOIN(", ",TRUE,_xlfn._xlws.SORT(_xlpm.f)))</f>
        <v>rayyan-172027886, rayyan-172027964, rayyan-172028161, rayyan-172028383, rayyan-218685609, rayyan-218687108, rayyan-218687203, rayyan-218688565</v>
      </c>
      <c r="E6" s="40" t="s">
        <v>5130</v>
      </c>
      <c r="F6" s="40" t="str">
        <f>IF(PredominantDomainsIntersection[[#This Row],[Papers]]="","","\cite{"&amp;PredominantDomainsIntersection[[#This Row],[Papers]]&amp;"}")</f>
        <v>\cite{rayyan-172027886, rayyan-172027964, rayyan-172028161, rayyan-172028383, rayyan-218685609, rayyan-218687108, rayyan-218687203, rayyan-218688565}</v>
      </c>
    </row>
    <row r="7" spans="1:6" ht="35.5" customHeight="1">
      <c r="A7" s="40" t="s">
        <v>5131</v>
      </c>
      <c r="B7" s="40">
        <f>IF(TRIM(PredominantDomainsIntersection[[#This Row],[Papers]])="",0,LEN(PredominantDomainsIntersection[[#This Row],[Papers]])-LEN(SUBSTITUTE(PredominantDomainsIntersection[[#This Row],[Papers]],",",""))+1)</f>
        <v>9</v>
      </c>
      <c r="C7" s="125">
        <f>IFERROR(PredominantDomainsIntersection[[#This Row],[n. of Studies]]/COUNTA(ThematicAnalysis[Rayyan ID]),0)</f>
        <v>5.8823529411764705E-2</v>
      </c>
      <c r="D7" s="52" t="str" cm="1">
        <f t="array" ref="D7">_xlfn.LET(_xlpm.ref,_xlfn.LAMBDA(_xlpm.d,IFERROR(_xlfn.TEXTSPLIT(_xlfn.XLOOKUP(_xlpm.d,DomainsSummary[Domains],DomainsSummary[References],""),,", ",TRUE),"")),_xlpm.H,_xlpm.ref("Healthcare &amp; Medical Informatics"),_xlpm.L,_xlpm.ref("Legal, Compliance &amp; Digital Forensics"),_xlpm.D,_xlpm.ref("Digital Media"),_xlpm.u,_xlfn.UNIQUE(_xlfn._xlws.FILTER(_xlfn.VSTACK(_xlpm.H,_xlpm.L,_xlpm.D),_xlfn.VSTACK(_xlpm.H,_xlpm.L,_xlpm.D)&lt;&gt;"")),_xlpm.nt,PredominantDomainsIntersection[[#This Row],[Notation]],_xlpm.cut,IFERROR(FIND(_xlfn.UNICHAR(8722),_xlpm.nt),LEN(_xlpm.nt)+1),_xlpm.inc,_xlfn.LAMBDA(_xlpm.x,--(IFERROR(FIND(_xlpm.x,_xlpm.nt),LEN(_xlpm.nt)+1)&lt;_xlpm.cut)),_xlpm.m,_xlfn.LAMBDA(_xlpm.s,--ISNUMBER(_xlfn.XMATCH(_xlpm.u,_xlpm.s))),_xlpm.f,_xlfn._xlws.FILTER(_xlpm.u,(_xlpm.m(_xlpm.H)=_xlpm.inc("H"))*(_xlpm.m(_xlpm.L)=_xlpm.inc("L"))*(_xlpm.m(_xlpm.D)=_xlpm.inc("D")),""),_xlfn.TEXTJOIN(", ",TRUE,_xlfn._xlws.SORT(_xlpm.f)))</f>
        <v>rayyan-172027832, rayyan-172027846, rayyan-172027911, rayyan-172027922, rayyan-172027982, rayyan-172028018, rayyan-172028035, rayyan-172028235, rayyan-172028246</v>
      </c>
      <c r="E7" s="40" t="s">
        <v>5132</v>
      </c>
      <c r="F7" s="40" t="str">
        <f>IF(PredominantDomainsIntersection[[#This Row],[Papers]]="","","\cite{"&amp;PredominantDomainsIntersection[[#This Row],[Papers]]&amp;"}")</f>
        <v>\cite{rayyan-172027832, rayyan-172027846, rayyan-172027911, rayyan-172027922, rayyan-172027982, rayyan-172028018, rayyan-172028035, rayyan-172028235, rayyan-172028246}</v>
      </c>
    </row>
    <row r="8" spans="1:6" ht="35.5" customHeight="1">
      <c r="A8" s="40" t="s">
        <v>5133</v>
      </c>
      <c r="B8" s="40">
        <f>IF(TRIM(PredominantDomainsIntersection[[#This Row],[Papers]])="",0,LEN(PredominantDomainsIntersection[[#This Row],[Papers]])-LEN(SUBSTITUTE(PredominantDomainsIntersection[[#This Row],[Papers]],",",""))+1)</f>
        <v>1</v>
      </c>
      <c r="C8" s="125">
        <f>IFERROR(PredominantDomainsIntersection[[#This Row],[n. of Studies]]/COUNTA(ThematicAnalysis[Rayyan ID]),0)</f>
        <v>6.5359477124183009E-3</v>
      </c>
      <c r="D8" s="52" t="str" cm="1">
        <f t="array" ref="D8">_xlfn.LET(_xlpm.ref,_xlfn.LAMBDA(_xlpm.d,IFERROR(_xlfn.TEXTSPLIT(_xlfn.XLOOKUP(_xlpm.d,DomainsSummary[Domains],DomainsSummary[References],""),,", ",TRUE),"")),_xlpm.H,_xlpm.ref("Healthcare &amp; Medical Informatics"),_xlpm.L,_xlpm.ref("Legal, Compliance &amp; Digital Forensics"),_xlpm.D,_xlpm.ref("Digital Media"),_xlpm.u,_xlfn.UNIQUE(_xlfn._xlws.FILTER(_xlfn.VSTACK(_xlpm.H,_xlpm.L,_xlpm.D),_xlfn.VSTACK(_xlpm.H,_xlpm.L,_xlpm.D)&lt;&gt;"")),_xlpm.nt,PredominantDomainsIntersection[[#This Row],[Notation]],_xlpm.cut,IFERROR(FIND(_xlfn.UNICHAR(8722),_xlpm.nt),LEN(_xlpm.nt)+1),_xlpm.inc,_xlfn.LAMBDA(_xlpm.x,--(IFERROR(FIND(_xlpm.x,_xlpm.nt),LEN(_xlpm.nt)+1)&lt;_xlpm.cut)),_xlpm.m,_xlfn.LAMBDA(_xlpm.s,--ISNUMBER(_xlfn.XMATCH(_xlpm.u,_xlpm.s))),_xlpm.f,_xlfn._xlws.FILTER(_xlpm.u,(_xlpm.m(_xlpm.H)=_xlpm.inc("H"))*(_xlpm.m(_xlpm.L)=_xlpm.inc("L"))*(_xlpm.m(_xlpm.D)=_xlpm.inc("D")),""),_xlfn.TEXTJOIN(", ",TRUE,_xlfn._xlws.SORT(_xlpm.f)))</f>
        <v>rayyan-172029208</v>
      </c>
      <c r="E8" s="40" t="s">
        <v>5135</v>
      </c>
      <c r="F8" s="40" t="str">
        <f>IF(PredominantDomainsIntersection[[#This Row],[Papers]]="","","\cite{"&amp;PredominantDomainsIntersection[[#This Row],[Papers]]&amp;"}")</f>
        <v>\cite{rayyan-172029208}</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42E5B-0E73-487F-9F57-8B02F12840CE}">
  <dimension ref="A1:CD366"/>
  <sheetViews>
    <sheetView topLeftCell="A15" workbookViewId="0">
      <selection activeCell="B3" sqref="B3"/>
    </sheetView>
  </sheetViews>
  <sheetFormatPr defaultRowHeight="12.5"/>
  <cols>
    <col min="1" max="1" width="30" style="91" customWidth="1"/>
    <col min="2" max="3" width="25.453125" style="19" customWidth="1"/>
    <col min="4" max="4" width="32.7265625" style="19" customWidth="1"/>
    <col min="5" max="5" width="21.81640625" style="19" customWidth="1"/>
    <col min="6" max="6" width="21.81640625" customWidth="1"/>
    <col min="7" max="7" width="18.1796875" customWidth="1"/>
    <col min="9" max="9" width="47.26953125" customWidth="1"/>
    <col min="10" max="10" width="14.54296875" customWidth="1"/>
  </cols>
  <sheetData>
    <row r="1" spans="1:82" ht="13.5" thickBot="1">
      <c r="A1" s="130" t="s">
        <v>5090</v>
      </c>
      <c r="B1" s="130"/>
      <c r="AA1" s="179" t="s">
        <v>38865</v>
      </c>
      <c r="AE1" s="178" t="s">
        <v>38869</v>
      </c>
      <c r="AI1" s="178" t="s">
        <v>38870</v>
      </c>
      <c r="AN1" s="178" t="s">
        <v>38871</v>
      </c>
      <c r="AR1" s="178" t="s">
        <v>38868</v>
      </c>
      <c r="BQ1" s="178" t="s">
        <v>38867</v>
      </c>
    </row>
    <row r="2" spans="1:82" ht="13">
      <c r="A2" s="95" t="s">
        <v>5091</v>
      </c>
      <c r="B2" s="96" t="s">
        <v>5092</v>
      </c>
      <c r="C2" s="73"/>
      <c r="D2" s="73"/>
      <c r="AA2" s="177" t="s">
        <v>4</v>
      </c>
      <c r="AB2" s="177" t="s">
        <v>5102</v>
      </c>
      <c r="AC2" s="177" t="s">
        <v>38866</v>
      </c>
      <c r="AE2" s="177" t="s">
        <v>5100</v>
      </c>
      <c r="AF2" s="177" t="s">
        <v>5101</v>
      </c>
      <c r="AG2" s="177" t="s">
        <v>5102</v>
      </c>
      <c r="AI2" s="177" t="s">
        <v>5100</v>
      </c>
      <c r="AJ2" s="177" t="s">
        <v>5101</v>
      </c>
      <c r="AK2" s="177" t="s">
        <v>5105</v>
      </c>
      <c r="AL2" s="177" t="s">
        <v>5102</v>
      </c>
      <c r="AN2" s="177" t="s">
        <v>27</v>
      </c>
      <c r="AO2" s="177" t="s">
        <v>5102</v>
      </c>
      <c r="AP2" s="177" t="s">
        <v>5111</v>
      </c>
      <c r="AQ2" s="177" t="s">
        <v>5112</v>
      </c>
      <c r="AS2" t="str" cm="1">
        <f t="array" ref="AS2:BF2">_xlfn.TOROW(_xlfn.ANCHORARRAY(AA3))</f>
        <v>Access Control</v>
      </c>
      <c r="AT2" t="str">
        <v>Automated Sensitive Data Detection</v>
      </c>
      <c r="AU2" t="str">
        <v>Copyright Protection</v>
      </c>
      <c r="AV2" t="str">
        <v>Cybersecurity Risk Mitigation</v>
      </c>
      <c r="AW2" t="str">
        <v>Data Auditing</v>
      </c>
      <c r="AX2" t="str">
        <v>Data Confidentiality</v>
      </c>
      <c r="AY2" t="str">
        <v>Data Privacy</v>
      </c>
      <c r="AZ2" t="str">
        <v>Data Traceability</v>
      </c>
      <c r="BA2" t="str">
        <v>Digital Object Lifecycle Management</v>
      </c>
      <c r="BB2" t="str">
        <v>Forensic Attribution &amp; Post-Incident Investigation</v>
      </c>
      <c r="BC2" t="str">
        <v>Healthcare Data Governance</v>
      </c>
      <c r="BD2" t="str">
        <v>Secure Data Retention</v>
      </c>
      <c r="BE2" t="str">
        <v>Secure Data Sharing</v>
      </c>
      <c r="BF2" t="str">
        <v>Security-Oriented Data Analytics</v>
      </c>
      <c r="BQ2" t="str" cm="1">
        <f t="array" ref="BQ2:CD2">_xlfn.TOROW(_xlfn.ANCHORARRAY(AA3))</f>
        <v>Access Control</v>
      </c>
      <c r="BR2" t="str">
        <v>Automated Sensitive Data Detection</v>
      </c>
      <c r="BS2" t="str">
        <v>Copyright Protection</v>
      </c>
      <c r="BT2" t="str">
        <v>Cybersecurity Risk Mitigation</v>
      </c>
      <c r="BU2" t="str">
        <v>Data Auditing</v>
      </c>
      <c r="BV2" t="str">
        <v>Data Confidentiality</v>
      </c>
      <c r="BW2" t="str">
        <v>Data Privacy</v>
      </c>
      <c r="BX2" t="str">
        <v>Data Traceability</v>
      </c>
      <c r="BY2" t="str">
        <v>Digital Object Lifecycle Management</v>
      </c>
      <c r="BZ2" t="str">
        <v>Forensic Attribution &amp; Post-Incident Investigation</v>
      </c>
      <c r="CA2" t="str">
        <v>Healthcare Data Governance</v>
      </c>
      <c r="CB2" t="str">
        <v>Secure Data Retention</v>
      </c>
      <c r="CC2" t="str">
        <v>Secure Data Sharing</v>
      </c>
      <c r="CD2" t="str">
        <v>Security-Oriented Data Analytics</v>
      </c>
    </row>
    <row r="3" spans="1:82" ht="13">
      <c r="A3" s="93" t="s">
        <v>5010</v>
      </c>
      <c r="B3" s="175" cm="1">
        <f t="array" ref="B3">_xlfn.LET(_xlpm.i,ROW()-ROW(Tabela43[#Headers]),_xlpm.np,_xlfn.ANCHORARRAY($AC$3),CHOOSE(_xlpm.i,COUNTA(ThematicAnalysis[Rayyan ID]),SUM(--(_xlpm.np&gt;=2)),SUM(--(_xlpm.np&gt;=3)),SUM(--(_xlpm.np&gt;=5)),AVERAGE(_xlpm.np),SUM(--(_xlpm.np=1))))</f>
        <v>153</v>
      </c>
      <c r="C3" s="74"/>
      <c r="D3" s="74"/>
      <c r="AA3" t="str" cm="1">
        <f t="array" ref="AA3:AA16">_xlfn._xlws.SORT(_xlfn.UNIQUE(TRIM(_xlfn.TEXTSPLIT(_xlfn.TEXTJOIN(",",TRUE,ThematicAnalysis[Purposes]),,","))))</f>
        <v>Access Control</v>
      </c>
      <c r="AB3" s="180" cm="1">
        <f t="array" ref="AB3:AB16">MMULT(TRANSPOSE(_xlfn.ANCHORARRAY(BQ3)),_xlfn.SEQUENCE(ROWS(_xlfn.ANCHORARRAY(BQ3)),,1,0))</f>
        <v>91</v>
      </c>
      <c r="AC3" cm="1">
        <f t="array" ref="AC3:AC155">MMULT(_xlfn.ANCHORARRAY(BQ3),_xlfn.SEQUENCE(COLUMNS(_xlfn.ANCHORARRAY(BQ3)),,1,0))</f>
        <v>2</v>
      </c>
      <c r="AE3" t="str" cm="1">
        <f t="array" ref="AE3:AG93">_xlfn.LET(_xlpm.p,_xlfn.ANCHORARRAY(AA3),_xlpm.n,ROWS(_xlpm.p),_xlpm.c,_xlfn.ANCHORARRAY(AS3),_xlpm.i,_xlfn.SEQUENCE(_xlpm.n*_xlpm.n,,0),_xlpm.r,INT(_xlpm.i/_xlpm.n)+1,_xlpm.k,MOD(_xlpm.i,_xlpm.n)+1,_xlpm.f,_xlfn._xlws.FILTER(_xlfn.HSTACK(INDEX(_xlpm.p,_xlpm.r),INDEX(_xlpm.p,_xlpm.k),INDEX(_xlpm.c,_xlpm.r,_xlpm.k)),_xlpm.r&lt;_xlpm.k),_xlfn.SORTBY(_xlpm.f,_xlfn.CHOOSECOLS(_xlpm.f,3),-1,_xlfn.CHOOSECOLS(_xlpm.f,1),1,_xlfn.CHOOSECOLS(_xlpm.f,2),1))</f>
        <v>Access Control</v>
      </c>
      <c r="AF3" t="str">
        <v>Data Privacy</v>
      </c>
      <c r="AG3">
        <v>65</v>
      </c>
      <c r="AI3" t="str" cm="1">
        <f t="array" ref="AI3:AL366">_xlfn.LET(_xlpm.p,_xlfn.ANCHORARRAY(AA3),_xlpm.m,_xlfn.ANCHORARRAY(BQ3),_xlpm.n,ROWS(_xlpm.p),_xlpm.s,_xlfn.SEQUENCE(ROWS(_xlpm.m)),_xlpm.i,_xlfn.SEQUENCE(_xlpm.n*_xlpm.n,,0),_xlpm.ra,INT(_xlpm.i/_xlpm.n)+1,_xlpm.rb,MOD(_xlpm.i,_xlpm.n)+1,_xlpm.pa,_xlfn._xlws.FILTER(_xlpm.ra,_xlpm.ra&lt;_xlpm.rb),_xlpm.pb,_xlfn._xlws.FILTER(_xlpm.rb,_xlpm.ra&lt;_xlpm.rb),_xlpm.x,INDEX(_xlpm.m,_xlpm.s,_xlfn.TOROW(_xlpm.pa))*INDEX(_xlpm.m,_xlpm.s,_xlfn.TOROW(_xlpm.pb)),_xlpm.t,MMULT(TRANSPOSE(_xlpm.x),_xlpm.m),_xlpm.kk,_xlfn.SEQUENCE(1,_xlpm.n),_xlpm.A,_xlfn.TOCOL(_xlpm.pa+0*_xlpm.t),_xlpm.B,_xlfn.TOCOL(_xlpm.pb+0*_xlpm.t),_xlpm.K,_xlfn.TOCOL(_xlpm.kk+0*_xlpm.t),_xlpm.V,_xlfn.TOCOL(_xlpm.t),_xlpm.f,_xlfn._xlws.FILTER(_xlfn.HSTACK(INDEX(_xlpm.p,_xlpm.A),INDEX(_xlpm.p,_xlpm.B),INDEX(_xlpm.p,_xlpm.K),_xlpm.V),_xlpm.K&gt;_xlpm.B),_xlfn.SORTBY(_xlpm.f,_xlfn.CHOOSECOLS(_xlpm.f,4),-1,_xlfn.CHOOSECOLS(_xlpm.f,1),1,_xlfn.CHOOSECOLS(_xlpm.f,2),1,_xlfn.CHOOSECOLS(_xlpm.f,3),1))</f>
        <v>Access Control</v>
      </c>
      <c r="AJ3" t="str">
        <v>Data Privacy</v>
      </c>
      <c r="AK3" t="str">
        <v>Healthcare Data Governance</v>
      </c>
      <c r="AL3">
        <v>44</v>
      </c>
      <c r="AN3" t="str" cm="1">
        <f t="array" ref="AN3:AQ13">_xlfn.LET(_xlpm.dl,DomainsSummary[Domains],_xlpm.txt,", "&amp;ThematicAnalysis[Domains]&amp;", ",_xlpm.np,_xlfn.ANCHORARRAY(AC3),_xlpm.m,_xlfn.ANCHORARRAY(BQ3),_xlpm.p,_xlfn.ANCHORARRAY(AA3),_xlpm.dm,--ISNUMBER(SEARCH(", "&amp;_xlfn.TOROW(_xlpm.dl)&amp;", ",_xlpm.txt)),_xlpm.cnt,_xlfn.TOCOL(MMULT(_xlfn.TOROW(_xlfn.SEQUENCE(ROWS(_xlpm.txt),,1,0)),_xlpm.dm)),_xlpm.avg,IFERROR(_xlfn.TOCOL(MMULT(_xlfn.TOROW(_xlpm.np),_xlpm.dm))/_xlpm.cnt,0),_xlpm.pm,MMULT(TRANSPOSE(_xlpm.dm),_xlpm.m),_xlpm.mx,_xlfn.BYROW(_xlpm.pm,_xlfn.LAMBDA(_xlpm.r,MAX(_xlpm.r))),_xlpm.top,_xlfn.BYROW(_xlpm.pm,_xlfn.LAMBDA(_xlpm.r,INDEX(_xlpm.p,_xlfn.XMATCH(MAX(_xlpm.r),_xlpm.r)))),_xlpm.lbl,_xlpm.top&amp;" ("&amp;IFERROR(ROUND(_xlpm.mx/_xlpm.cnt*100,1),0)&amp;"%)",_xlpm.f,_xlfn._xlws.FILTER(_xlfn.HSTACK(_xlpm.dl,_xlpm.cnt,_xlpm.avg,_xlpm.lbl),_xlpm.cnt&gt;0),_xlfn.SORTBY(_xlpm.f,_xlfn.CHOOSECOLS(_xlpm.f,2),-1))</f>
        <v>Healthcare &amp; Medical Informatics</v>
      </c>
      <c r="AO3">
        <v>87</v>
      </c>
      <c r="AP3" s="181">
        <v>4.3908045977011492</v>
      </c>
      <c r="AQ3" t="str">
        <v>Data Privacy (79,3%)</v>
      </c>
      <c r="AR3" t="str" cm="1">
        <f t="array" ref="AR3:AR16">_xlfn.ANCHORARRAY(AA3)</f>
        <v>Access Control</v>
      </c>
      <c r="AS3" cm="1">
        <f t="array" ref="AS3:BF16">MMULT(TRANSPOSE(_xlfn.ANCHORARRAY(BQ3)),_xlfn.ANCHORARRAY(BQ3))</f>
        <v>91</v>
      </c>
      <c r="AT3">
        <v>1</v>
      </c>
      <c r="AU3">
        <v>3</v>
      </c>
      <c r="AV3">
        <v>30</v>
      </c>
      <c r="AW3">
        <v>19</v>
      </c>
      <c r="AX3">
        <v>5</v>
      </c>
      <c r="AY3">
        <v>65</v>
      </c>
      <c r="AZ3">
        <v>59</v>
      </c>
      <c r="BA3">
        <v>5</v>
      </c>
      <c r="BB3">
        <v>4</v>
      </c>
      <c r="BC3">
        <v>53</v>
      </c>
      <c r="BD3">
        <v>6</v>
      </c>
      <c r="BE3">
        <v>60</v>
      </c>
      <c r="BF3">
        <v>0</v>
      </c>
      <c r="BQ3" cm="1">
        <f t="array" ref="BQ3:CD155">--ISNUMBER(SEARCH(","&amp;_xlfn.TOROW(_xlfn.ANCHORARRAY(AA3))&amp;",",","&amp;SUBSTITUTE(ThematicAnalysis[Purposes],", ",",")&amp;","))</f>
        <v>1</v>
      </c>
      <c r="BR3">
        <v>0</v>
      </c>
      <c r="BS3">
        <v>0</v>
      </c>
      <c r="BT3">
        <v>0</v>
      </c>
      <c r="BU3">
        <v>0</v>
      </c>
      <c r="BV3">
        <v>0</v>
      </c>
      <c r="BW3">
        <v>0</v>
      </c>
      <c r="BX3">
        <v>1</v>
      </c>
      <c r="BY3">
        <v>0</v>
      </c>
      <c r="BZ3">
        <v>0</v>
      </c>
      <c r="CA3">
        <v>0</v>
      </c>
      <c r="CB3">
        <v>0</v>
      </c>
      <c r="CC3">
        <v>0</v>
      </c>
      <c r="CD3">
        <v>0</v>
      </c>
    </row>
    <row r="4" spans="1:82" ht="13">
      <c r="A4" s="93" t="s">
        <v>5093</v>
      </c>
      <c r="B4" s="175" cm="1">
        <f t="array" ref="B4">_xlfn.LET(_xlpm.i,ROW()-ROW(Tabela43[#Headers]),_xlpm.np,_xlfn.ANCHORARRAY($AC$3),CHOOSE(_xlpm.i,COUNTA(ThematicAnalysis[Rayyan ID]),SUM(--(_xlpm.np&gt;=2)),SUM(--(_xlpm.np&gt;=3)),SUM(--(_xlpm.np&gt;=5)),AVERAGE(_xlpm.np),SUM(--(_xlpm.np=1))))</f>
        <v>148</v>
      </c>
      <c r="C4" s="75">
        <f>B4/B$3</f>
        <v>0.9673202614379085</v>
      </c>
      <c r="D4" s="75"/>
      <c r="AA4" t="str">
        <v>Automated Sensitive Data Detection</v>
      </c>
      <c r="AB4" s="180">
        <v>4</v>
      </c>
      <c r="AC4">
        <v>2</v>
      </c>
      <c r="AE4" t="str">
        <v>Data Privacy</v>
      </c>
      <c r="AF4" t="str">
        <v>Data Traceability</v>
      </c>
      <c r="AG4">
        <v>63</v>
      </c>
      <c r="AI4" t="str">
        <v>Access Control</v>
      </c>
      <c r="AJ4" t="str">
        <v>Data Privacy</v>
      </c>
      <c r="AK4" t="str">
        <v>Secure Data Sharing</v>
      </c>
      <c r="AL4">
        <v>43</v>
      </c>
      <c r="AN4" t="str">
        <v>Cross-Domain Cybersecurity &amp; Computing</v>
      </c>
      <c r="AO4">
        <v>29</v>
      </c>
      <c r="AP4" s="181">
        <v>3.2413793103448274</v>
      </c>
      <c r="AQ4" t="str">
        <v>Data Traceability (62,1%)</v>
      </c>
      <c r="AR4" t="str">
        <v>Automated Sensitive Data Detection</v>
      </c>
      <c r="AS4">
        <v>1</v>
      </c>
      <c r="AT4">
        <v>4</v>
      </c>
      <c r="AU4">
        <v>0</v>
      </c>
      <c r="AV4">
        <v>1</v>
      </c>
      <c r="AW4">
        <v>0</v>
      </c>
      <c r="AX4">
        <v>0</v>
      </c>
      <c r="AY4">
        <v>4</v>
      </c>
      <c r="AZ4">
        <v>2</v>
      </c>
      <c r="BA4">
        <v>0</v>
      </c>
      <c r="BB4">
        <v>1</v>
      </c>
      <c r="BC4">
        <v>1</v>
      </c>
      <c r="BD4">
        <v>0</v>
      </c>
      <c r="BE4">
        <v>1</v>
      </c>
      <c r="BF4">
        <v>1</v>
      </c>
      <c r="BQ4">
        <v>0</v>
      </c>
      <c r="BR4">
        <v>0</v>
      </c>
      <c r="BS4">
        <v>0</v>
      </c>
      <c r="BT4">
        <v>0</v>
      </c>
      <c r="BU4">
        <v>0</v>
      </c>
      <c r="BV4">
        <v>0</v>
      </c>
      <c r="BW4">
        <v>1</v>
      </c>
      <c r="BX4">
        <v>1</v>
      </c>
      <c r="BY4">
        <v>0</v>
      </c>
      <c r="BZ4">
        <v>0</v>
      </c>
      <c r="CA4">
        <v>0</v>
      </c>
      <c r="CB4">
        <v>0</v>
      </c>
      <c r="CC4">
        <v>0</v>
      </c>
      <c r="CD4">
        <v>0</v>
      </c>
    </row>
    <row r="5" spans="1:82" ht="13">
      <c r="A5" s="93" t="s">
        <v>5094</v>
      </c>
      <c r="B5" s="175" cm="1">
        <f t="array" ref="B5">_xlfn.LET(_xlpm.i,ROW()-ROW(Tabela43[#Headers]),_xlpm.np,_xlfn.ANCHORARRAY($AC$3),CHOOSE(_xlpm.i,COUNTA(ThematicAnalysis[Rayyan ID]),SUM(--(_xlpm.np&gt;=2)),SUM(--(_xlpm.np&gt;=3)),SUM(--(_xlpm.np&gt;=5)),AVERAGE(_xlpm.np),SUM(--(_xlpm.np=1))))</f>
        <v>132</v>
      </c>
      <c r="C5" s="75">
        <f>B5/B$3</f>
        <v>0.86274509803921573</v>
      </c>
      <c r="D5" s="74"/>
      <c r="AA5" t="str">
        <v>Copyright Protection</v>
      </c>
      <c r="AB5" s="180">
        <v>8</v>
      </c>
      <c r="AC5">
        <v>4</v>
      </c>
      <c r="AE5" t="str">
        <v>Data Traceability</v>
      </c>
      <c r="AF5" t="str">
        <v>Secure Data Sharing</v>
      </c>
      <c r="AG5">
        <v>63</v>
      </c>
      <c r="AI5" t="str">
        <v>Access Control</v>
      </c>
      <c r="AJ5" t="str">
        <v>Data Traceability</v>
      </c>
      <c r="AK5" t="str">
        <v>Secure Data Sharing</v>
      </c>
      <c r="AL5">
        <v>42</v>
      </c>
      <c r="AN5" t="str">
        <v>Legal, Compliance &amp; Digital Forensics</v>
      </c>
      <c r="AO5">
        <v>19</v>
      </c>
      <c r="AP5" s="181">
        <v>3.3684210526315788</v>
      </c>
      <c r="AQ5" t="str">
        <v>Data Traceability (84,2%)</v>
      </c>
      <c r="AR5" t="str">
        <v>Copyright Protection</v>
      </c>
      <c r="AS5">
        <v>3</v>
      </c>
      <c r="AT5">
        <v>0</v>
      </c>
      <c r="AU5">
        <v>8</v>
      </c>
      <c r="AV5">
        <v>4</v>
      </c>
      <c r="AW5">
        <v>0</v>
      </c>
      <c r="AX5">
        <v>0</v>
      </c>
      <c r="AY5">
        <v>3</v>
      </c>
      <c r="AZ5">
        <v>7</v>
      </c>
      <c r="BA5">
        <v>0</v>
      </c>
      <c r="BB5">
        <v>3</v>
      </c>
      <c r="BC5">
        <v>0</v>
      </c>
      <c r="BD5">
        <v>0</v>
      </c>
      <c r="BE5">
        <v>3</v>
      </c>
      <c r="BF5">
        <v>0</v>
      </c>
      <c r="BQ5">
        <v>1</v>
      </c>
      <c r="BR5">
        <v>0</v>
      </c>
      <c r="BS5">
        <v>0</v>
      </c>
      <c r="BT5">
        <v>1</v>
      </c>
      <c r="BU5">
        <v>0</v>
      </c>
      <c r="BV5">
        <v>0</v>
      </c>
      <c r="BW5">
        <v>1</v>
      </c>
      <c r="BX5">
        <v>0</v>
      </c>
      <c r="BY5">
        <v>0</v>
      </c>
      <c r="BZ5">
        <v>0</v>
      </c>
      <c r="CA5">
        <v>0</v>
      </c>
      <c r="CB5">
        <v>0</v>
      </c>
      <c r="CC5">
        <v>1</v>
      </c>
      <c r="CD5">
        <v>0</v>
      </c>
    </row>
    <row r="6" spans="1:82" ht="13">
      <c r="A6" s="93" t="s">
        <v>5095</v>
      </c>
      <c r="B6" s="175" cm="1">
        <f t="array" ref="B6">_xlfn.LET(_xlpm.i,ROW()-ROW(Tabela43[#Headers]),_xlpm.np,_xlfn.ANCHORARRAY($AC$3),CHOOSE(_xlpm.i,COUNTA(ThematicAnalysis[Rayyan ID]),SUM(--(_xlpm.np&gt;=2)),SUM(--(_xlpm.np&gt;=3)),SUM(--(_xlpm.np&gt;=5)),AVERAGE(_xlpm.np),SUM(--(_xlpm.np=1))))</f>
        <v>49</v>
      </c>
      <c r="C6" s="75">
        <f>B6/B$3</f>
        <v>0.3202614379084967</v>
      </c>
      <c r="D6" s="74"/>
      <c r="AA6" t="str">
        <v>Cybersecurity Risk Mitigation</v>
      </c>
      <c r="AB6" s="180">
        <v>54</v>
      </c>
      <c r="AC6">
        <v>3</v>
      </c>
      <c r="AE6" t="str">
        <v>Access Control</v>
      </c>
      <c r="AF6" t="str">
        <v>Secure Data Sharing</v>
      </c>
      <c r="AG6">
        <v>60</v>
      </c>
      <c r="AI6" t="str">
        <v>Data Privacy</v>
      </c>
      <c r="AJ6" t="str">
        <v>Data Traceability</v>
      </c>
      <c r="AK6" t="str">
        <v>Secure Data Sharing</v>
      </c>
      <c r="AL6">
        <v>42</v>
      </c>
      <c r="AN6" t="str">
        <v>Digital Media</v>
      </c>
      <c r="AO6">
        <v>16</v>
      </c>
      <c r="AP6" s="181">
        <v>3.3125</v>
      </c>
      <c r="AQ6" t="str">
        <v>Data Traceability (75%)</v>
      </c>
      <c r="AR6" t="str">
        <v>Cybersecurity Risk Mitigation</v>
      </c>
      <c r="AS6">
        <v>30</v>
      </c>
      <c r="AT6">
        <v>1</v>
      </c>
      <c r="AU6">
        <v>4</v>
      </c>
      <c r="AV6">
        <v>54</v>
      </c>
      <c r="AW6">
        <v>7</v>
      </c>
      <c r="AX6">
        <v>5</v>
      </c>
      <c r="AY6">
        <v>23</v>
      </c>
      <c r="AZ6">
        <v>31</v>
      </c>
      <c r="BA6">
        <v>6</v>
      </c>
      <c r="BB6">
        <v>7</v>
      </c>
      <c r="BC6">
        <v>20</v>
      </c>
      <c r="BD6">
        <v>4</v>
      </c>
      <c r="BE6">
        <v>24</v>
      </c>
      <c r="BF6">
        <v>1</v>
      </c>
      <c r="BQ6">
        <v>1</v>
      </c>
      <c r="BR6">
        <v>0</v>
      </c>
      <c r="BS6">
        <v>0</v>
      </c>
      <c r="BT6">
        <v>1</v>
      </c>
      <c r="BU6">
        <v>0</v>
      </c>
      <c r="BV6">
        <v>0</v>
      </c>
      <c r="BW6">
        <v>0</v>
      </c>
      <c r="BX6">
        <v>1</v>
      </c>
      <c r="BY6">
        <v>0</v>
      </c>
      <c r="BZ6">
        <v>0</v>
      </c>
      <c r="CA6">
        <v>0</v>
      </c>
      <c r="CB6">
        <v>0</v>
      </c>
      <c r="CC6">
        <v>0</v>
      </c>
      <c r="CD6">
        <v>0</v>
      </c>
    </row>
    <row r="7" spans="1:82" ht="13">
      <c r="A7" s="93" t="s">
        <v>5096</v>
      </c>
      <c r="B7" s="160" cm="1">
        <f t="array" ref="B7">_xlfn.LET(_xlpm.i,ROW()-ROW(Tabela43[#Headers]),_xlpm.np,_xlfn.ANCHORARRAY($AC$3),CHOOSE(_xlpm.i,COUNTA(ThematicAnalysis[Rayyan ID]),SUM(--(_xlpm.np&gt;=2)),SUM(--(_xlpm.np&gt;=3)),SUM(--(_xlpm.np&gt;=5)),AVERAGE(_xlpm.np),SUM(--(_xlpm.np=1))))</f>
        <v>3.8823529411764706</v>
      </c>
      <c r="C7" s="74"/>
      <c r="D7" s="74"/>
      <c r="AA7" t="str">
        <v>Data Auditing</v>
      </c>
      <c r="AB7" s="180">
        <v>28</v>
      </c>
      <c r="AC7">
        <v>1</v>
      </c>
      <c r="AE7" t="str">
        <v>Data Privacy</v>
      </c>
      <c r="AF7" t="str">
        <v>Secure Data Sharing</v>
      </c>
      <c r="AG7">
        <v>60</v>
      </c>
      <c r="AI7" t="str">
        <v>Access Control</v>
      </c>
      <c r="AJ7" t="str">
        <v>Data Privacy</v>
      </c>
      <c r="AK7" t="str">
        <v>Data Traceability</v>
      </c>
      <c r="AL7">
        <v>40</v>
      </c>
      <c r="AN7" t="str">
        <v>Industry &amp; Supply Chain</v>
      </c>
      <c r="AO7">
        <v>6</v>
      </c>
      <c r="AP7" s="181">
        <v>3</v>
      </c>
      <c r="AQ7" t="str">
        <v>Data Privacy (66,7%)</v>
      </c>
      <c r="AR7" t="str">
        <v>Data Auditing</v>
      </c>
      <c r="AS7">
        <v>19</v>
      </c>
      <c r="AT7">
        <v>0</v>
      </c>
      <c r="AU7">
        <v>0</v>
      </c>
      <c r="AV7">
        <v>7</v>
      </c>
      <c r="AW7">
        <v>28</v>
      </c>
      <c r="AX7">
        <v>4</v>
      </c>
      <c r="AY7">
        <v>16</v>
      </c>
      <c r="AZ7">
        <v>18</v>
      </c>
      <c r="BA7">
        <v>0</v>
      </c>
      <c r="BB7">
        <v>4</v>
      </c>
      <c r="BC7">
        <v>14</v>
      </c>
      <c r="BD7">
        <v>1</v>
      </c>
      <c r="BE7">
        <v>16</v>
      </c>
      <c r="BF7">
        <v>0</v>
      </c>
      <c r="BQ7">
        <v>0</v>
      </c>
      <c r="BR7">
        <v>0</v>
      </c>
      <c r="BS7">
        <v>0</v>
      </c>
      <c r="BT7">
        <v>0</v>
      </c>
      <c r="BU7">
        <v>0</v>
      </c>
      <c r="BV7">
        <v>0</v>
      </c>
      <c r="BW7">
        <v>0</v>
      </c>
      <c r="BX7">
        <v>1</v>
      </c>
      <c r="BY7">
        <v>0</v>
      </c>
      <c r="BZ7">
        <v>0</v>
      </c>
      <c r="CA7">
        <v>0</v>
      </c>
      <c r="CB7">
        <v>0</v>
      </c>
      <c r="CC7">
        <v>0</v>
      </c>
      <c r="CD7">
        <v>0</v>
      </c>
    </row>
    <row r="8" spans="1:82" ht="13">
      <c r="A8" s="94" t="s">
        <v>5097</v>
      </c>
      <c r="B8" s="176" cm="1">
        <f t="array" ref="B8">_xlfn.LET(_xlpm.i,ROW()-ROW(Tabela43[#Headers]),_xlpm.np,_xlfn.ANCHORARRAY($AC$3),CHOOSE(_xlpm.i,COUNTA(ThematicAnalysis[Rayyan ID]),SUM(--(_xlpm.np&gt;=2)),SUM(--(_xlpm.np&gt;=3)),SUM(--(_xlpm.np&gt;=5)),AVERAGE(_xlpm.np),SUM(--(_xlpm.np=1))))</f>
        <v>5</v>
      </c>
      <c r="C8" s="75">
        <f>B8/B$3</f>
        <v>3.2679738562091505E-2</v>
      </c>
      <c r="D8" s="74"/>
      <c r="AA8" t="str">
        <v>Data Confidentiality</v>
      </c>
      <c r="AB8" s="180">
        <v>11</v>
      </c>
      <c r="AC8">
        <v>3</v>
      </c>
      <c r="AE8" t="str">
        <v>Access Control</v>
      </c>
      <c r="AF8" t="str">
        <v>Data Traceability</v>
      </c>
      <c r="AG8">
        <v>59</v>
      </c>
      <c r="AI8" t="str">
        <v>Data Privacy</v>
      </c>
      <c r="AJ8" t="str">
        <v>Healthcare Data Governance</v>
      </c>
      <c r="AK8" t="str">
        <v>Secure Data Sharing</v>
      </c>
      <c r="AL8">
        <v>39</v>
      </c>
      <c r="AN8" t="str">
        <v>Government &amp; Public Sector</v>
      </c>
      <c r="AO8">
        <v>5</v>
      </c>
      <c r="AP8" s="181">
        <v>3.4</v>
      </c>
      <c r="AQ8" t="str">
        <v>Cybersecurity Risk Mitigation (80%)</v>
      </c>
      <c r="AR8" t="str">
        <v>Data Confidentiality</v>
      </c>
      <c r="AS8">
        <v>5</v>
      </c>
      <c r="AT8">
        <v>0</v>
      </c>
      <c r="AU8">
        <v>0</v>
      </c>
      <c r="AV8">
        <v>5</v>
      </c>
      <c r="AW8">
        <v>4</v>
      </c>
      <c r="AX8">
        <v>11</v>
      </c>
      <c r="AY8">
        <v>5</v>
      </c>
      <c r="AZ8">
        <v>9</v>
      </c>
      <c r="BA8">
        <v>1</v>
      </c>
      <c r="BB8">
        <v>0</v>
      </c>
      <c r="BC8">
        <v>4</v>
      </c>
      <c r="BD8">
        <v>0</v>
      </c>
      <c r="BE8">
        <v>5</v>
      </c>
      <c r="BF8">
        <v>0</v>
      </c>
      <c r="BQ8">
        <v>1</v>
      </c>
      <c r="BR8">
        <v>0</v>
      </c>
      <c r="BS8">
        <v>0</v>
      </c>
      <c r="BT8">
        <v>1</v>
      </c>
      <c r="BU8">
        <v>0</v>
      </c>
      <c r="BV8">
        <v>0</v>
      </c>
      <c r="BW8">
        <v>0</v>
      </c>
      <c r="BX8">
        <v>0</v>
      </c>
      <c r="BY8">
        <v>0</v>
      </c>
      <c r="BZ8">
        <v>0</v>
      </c>
      <c r="CA8">
        <v>0</v>
      </c>
      <c r="CB8">
        <v>0</v>
      </c>
      <c r="CC8">
        <v>1</v>
      </c>
      <c r="CD8">
        <v>0</v>
      </c>
    </row>
    <row r="9" spans="1:82">
      <c r="B9" s="92"/>
      <c r="C9" s="92"/>
      <c r="D9" s="92"/>
      <c r="AA9" t="str">
        <v>Data Privacy</v>
      </c>
      <c r="AB9" s="180">
        <v>96</v>
      </c>
      <c r="AC9">
        <v>3</v>
      </c>
      <c r="AE9" t="str">
        <v>Data Privacy</v>
      </c>
      <c r="AF9" t="str">
        <v>Healthcare Data Governance</v>
      </c>
      <c r="AG9">
        <v>56</v>
      </c>
      <c r="AI9" t="str">
        <v>Data Privacy</v>
      </c>
      <c r="AJ9" t="str">
        <v>Data Traceability</v>
      </c>
      <c r="AK9" t="str">
        <v>Healthcare Data Governance</v>
      </c>
      <c r="AL9">
        <v>38</v>
      </c>
      <c r="AN9" t="str">
        <v>Financial Services &amp; Banking</v>
      </c>
      <c r="AO9">
        <v>4</v>
      </c>
      <c r="AP9" s="181">
        <v>3.5</v>
      </c>
      <c r="AQ9" t="str">
        <v>Data Traceability (100%)</v>
      </c>
      <c r="AR9" t="str">
        <v>Data Privacy</v>
      </c>
      <c r="AS9">
        <v>65</v>
      </c>
      <c r="AT9">
        <v>4</v>
      </c>
      <c r="AU9">
        <v>3</v>
      </c>
      <c r="AV9">
        <v>23</v>
      </c>
      <c r="AW9">
        <v>16</v>
      </c>
      <c r="AX9">
        <v>5</v>
      </c>
      <c r="AY9">
        <v>96</v>
      </c>
      <c r="AZ9">
        <v>63</v>
      </c>
      <c r="BA9">
        <v>6</v>
      </c>
      <c r="BB9">
        <v>7</v>
      </c>
      <c r="BC9">
        <v>56</v>
      </c>
      <c r="BD9">
        <v>5</v>
      </c>
      <c r="BE9">
        <v>60</v>
      </c>
      <c r="BF9">
        <v>1</v>
      </c>
      <c r="BQ9">
        <v>1</v>
      </c>
      <c r="BR9">
        <v>0</v>
      </c>
      <c r="BS9">
        <v>0</v>
      </c>
      <c r="BT9">
        <v>1</v>
      </c>
      <c r="BU9">
        <v>0</v>
      </c>
      <c r="BV9">
        <v>0</v>
      </c>
      <c r="BW9">
        <v>1</v>
      </c>
      <c r="BX9">
        <v>0</v>
      </c>
      <c r="BY9">
        <v>0</v>
      </c>
      <c r="BZ9">
        <v>0</v>
      </c>
      <c r="CA9">
        <v>0</v>
      </c>
      <c r="CB9">
        <v>0</v>
      </c>
      <c r="CC9">
        <v>0</v>
      </c>
      <c r="CD9">
        <v>0</v>
      </c>
    </row>
    <row r="10" spans="1:82" ht="13.5" thickBot="1">
      <c r="A10" s="130" t="s">
        <v>5098</v>
      </c>
      <c r="B10" s="130"/>
      <c r="C10" s="130"/>
      <c r="D10" s="130"/>
      <c r="E10" s="97"/>
      <c r="I10" s="66" t="s">
        <v>5099</v>
      </c>
      <c r="AA10" t="str">
        <v>Data Traceability</v>
      </c>
      <c r="AB10" s="180">
        <v>104</v>
      </c>
      <c r="AC10">
        <v>4</v>
      </c>
      <c r="AE10" t="str">
        <v>Access Control</v>
      </c>
      <c r="AF10" t="str">
        <v>Healthcare Data Governance</v>
      </c>
      <c r="AG10">
        <v>53</v>
      </c>
      <c r="AI10" t="str">
        <v>Access Control</v>
      </c>
      <c r="AJ10" t="str">
        <v>Data Traceability</v>
      </c>
      <c r="AK10" t="str">
        <v>Healthcare Data Governance</v>
      </c>
      <c r="AL10">
        <v>36</v>
      </c>
      <c r="AN10" t="str">
        <v>Automotive &amp; Intelligent Transportation</v>
      </c>
      <c r="AO10">
        <v>2</v>
      </c>
      <c r="AP10" s="181">
        <v>3</v>
      </c>
      <c r="AQ10" t="str">
        <v>Data Traceability (100%)</v>
      </c>
      <c r="AR10" t="str">
        <v>Data Traceability</v>
      </c>
      <c r="AS10">
        <v>59</v>
      </c>
      <c r="AT10">
        <v>2</v>
      </c>
      <c r="AU10">
        <v>7</v>
      </c>
      <c r="AV10">
        <v>31</v>
      </c>
      <c r="AW10">
        <v>18</v>
      </c>
      <c r="AX10">
        <v>9</v>
      </c>
      <c r="AY10">
        <v>63</v>
      </c>
      <c r="AZ10">
        <v>104</v>
      </c>
      <c r="BA10">
        <v>9</v>
      </c>
      <c r="BB10">
        <v>13</v>
      </c>
      <c r="BC10">
        <v>45</v>
      </c>
      <c r="BD10">
        <v>3</v>
      </c>
      <c r="BE10">
        <v>63</v>
      </c>
      <c r="BF10">
        <v>1</v>
      </c>
      <c r="BQ10">
        <v>1</v>
      </c>
      <c r="BR10">
        <v>0</v>
      </c>
      <c r="BS10">
        <v>0</v>
      </c>
      <c r="BT10">
        <v>0</v>
      </c>
      <c r="BU10">
        <v>0</v>
      </c>
      <c r="BV10">
        <v>0</v>
      </c>
      <c r="BW10">
        <v>0</v>
      </c>
      <c r="BX10">
        <v>1</v>
      </c>
      <c r="BY10">
        <v>0</v>
      </c>
      <c r="BZ10">
        <v>0</v>
      </c>
      <c r="CA10">
        <v>1</v>
      </c>
      <c r="CB10">
        <v>0</v>
      </c>
      <c r="CC10">
        <v>1</v>
      </c>
      <c r="CD10">
        <v>0</v>
      </c>
    </row>
    <row r="11" spans="1:82" ht="13">
      <c r="A11" s="103" t="s">
        <v>3</v>
      </c>
      <c r="B11" s="103" t="s">
        <v>5100</v>
      </c>
      <c r="C11" s="103" t="s">
        <v>5101</v>
      </c>
      <c r="D11" s="103" t="s">
        <v>5102</v>
      </c>
      <c r="E11" s="103" t="s">
        <v>38872</v>
      </c>
      <c r="I11" t="s">
        <v>5103</v>
      </c>
      <c r="J11" t="s">
        <v>5102</v>
      </c>
      <c r="AA11" t="str">
        <v>Digital Object Lifecycle Management</v>
      </c>
      <c r="AB11" s="180">
        <v>11</v>
      </c>
      <c r="AC11">
        <v>3</v>
      </c>
      <c r="AE11" t="str">
        <v>Healthcare Data Governance</v>
      </c>
      <c r="AF11" t="str">
        <v>Secure Data Sharing</v>
      </c>
      <c r="AG11">
        <v>47</v>
      </c>
      <c r="AI11" t="str">
        <v>Access Control</v>
      </c>
      <c r="AJ11" t="str">
        <v>Healthcare Data Governance</v>
      </c>
      <c r="AK11" t="str">
        <v>Secure Data Sharing</v>
      </c>
      <c r="AL11">
        <v>36</v>
      </c>
      <c r="AN11" t="str">
        <v>Education</v>
      </c>
      <c r="AO11">
        <v>2</v>
      </c>
      <c r="AP11" s="181">
        <v>3.5</v>
      </c>
      <c r="AQ11" t="str">
        <v>Data Privacy (100%)</v>
      </c>
      <c r="AR11" t="str">
        <v>Digital Object Lifecycle Management</v>
      </c>
      <c r="AS11">
        <v>5</v>
      </c>
      <c r="AT11">
        <v>0</v>
      </c>
      <c r="AU11">
        <v>0</v>
      </c>
      <c r="AV11">
        <v>6</v>
      </c>
      <c r="AW11">
        <v>0</v>
      </c>
      <c r="AX11">
        <v>1</v>
      </c>
      <c r="AY11">
        <v>6</v>
      </c>
      <c r="AZ11">
        <v>9</v>
      </c>
      <c r="BA11">
        <v>11</v>
      </c>
      <c r="BB11">
        <v>0</v>
      </c>
      <c r="BC11">
        <v>0</v>
      </c>
      <c r="BD11">
        <v>1</v>
      </c>
      <c r="BE11">
        <v>7</v>
      </c>
      <c r="BF11">
        <v>0</v>
      </c>
      <c r="BQ11">
        <v>0</v>
      </c>
      <c r="BR11">
        <v>0</v>
      </c>
      <c r="BS11">
        <v>0</v>
      </c>
      <c r="BT11">
        <v>1</v>
      </c>
      <c r="BU11">
        <v>0</v>
      </c>
      <c r="BV11">
        <v>0</v>
      </c>
      <c r="BW11">
        <v>0</v>
      </c>
      <c r="BX11">
        <v>1</v>
      </c>
      <c r="BY11">
        <v>1</v>
      </c>
      <c r="BZ11">
        <v>0</v>
      </c>
      <c r="CA11">
        <v>0</v>
      </c>
      <c r="CB11">
        <v>0</v>
      </c>
      <c r="CC11">
        <v>0</v>
      </c>
      <c r="CD11">
        <v>0</v>
      </c>
    </row>
    <row r="12" spans="1:82">
      <c r="A12" s="100">
        <v>1</v>
      </c>
      <c r="B12" s="100" t="str" cm="1">
        <f t="array" ref="B12">IFERROR(INDEX(_xlfn.ANCHORARRAY($AE$3),$A12,1),"")</f>
        <v>Access Control</v>
      </c>
      <c r="C12" s="100" t="str" cm="1">
        <f t="array" ref="C12">IFERROR(INDEX(_xlfn.ANCHORARRAY($AE$3),$A12,2),"")</f>
        <v>Data Privacy</v>
      </c>
      <c r="D12" s="100" cm="1">
        <f t="array" ref="D12">IFERROR(INDEX(_xlfn.ANCHORARRAY($AE$3),$A12,3),0)</f>
        <v>65</v>
      </c>
      <c r="E12" s="104">
        <f>IFERROR(D12/$B$3,0)</f>
        <v>0.42483660130718953</v>
      </c>
      <c r="I12" t="str">
        <f>B12&amp;" + "&amp;C12</f>
        <v>Access Control + Data Privacy</v>
      </c>
      <c r="J12">
        <f>D12</f>
        <v>65</v>
      </c>
      <c r="AA12" t="str">
        <v>Forensic Attribution &amp; Post-Incident Investigation</v>
      </c>
      <c r="AB12" s="180">
        <v>18</v>
      </c>
      <c r="AC12">
        <v>2</v>
      </c>
      <c r="AE12" t="str">
        <v>Data Traceability</v>
      </c>
      <c r="AF12" t="str">
        <v>Healthcare Data Governance</v>
      </c>
      <c r="AG12">
        <v>45</v>
      </c>
      <c r="AI12" t="str">
        <v>Data Traceability</v>
      </c>
      <c r="AJ12" t="str">
        <v>Healthcare Data Governance</v>
      </c>
      <c r="AK12" t="str">
        <v>Secure Data Sharing</v>
      </c>
      <c r="AL12">
        <v>33</v>
      </c>
      <c r="AN12" t="str">
        <v>Energy &amp; Smart Grid</v>
      </c>
      <c r="AO12">
        <v>2</v>
      </c>
      <c r="AP12" s="181">
        <v>4.5</v>
      </c>
      <c r="AQ12" t="str">
        <v>Access Control (100%)</v>
      </c>
      <c r="AR12" t="str">
        <v>Forensic Attribution &amp; Post-Incident Investigation</v>
      </c>
      <c r="AS12">
        <v>4</v>
      </c>
      <c r="AT12">
        <v>1</v>
      </c>
      <c r="AU12">
        <v>3</v>
      </c>
      <c r="AV12">
        <v>7</v>
      </c>
      <c r="AW12">
        <v>4</v>
      </c>
      <c r="AX12">
        <v>0</v>
      </c>
      <c r="AY12">
        <v>7</v>
      </c>
      <c r="AZ12">
        <v>13</v>
      </c>
      <c r="BA12">
        <v>0</v>
      </c>
      <c r="BB12">
        <v>18</v>
      </c>
      <c r="BC12">
        <v>4</v>
      </c>
      <c r="BD12">
        <v>0</v>
      </c>
      <c r="BE12">
        <v>7</v>
      </c>
      <c r="BF12">
        <v>0</v>
      </c>
      <c r="BQ12">
        <v>0</v>
      </c>
      <c r="BR12">
        <v>0</v>
      </c>
      <c r="BS12">
        <v>0</v>
      </c>
      <c r="BT12">
        <v>1</v>
      </c>
      <c r="BU12">
        <v>0</v>
      </c>
      <c r="BV12">
        <v>0</v>
      </c>
      <c r="BW12">
        <v>0</v>
      </c>
      <c r="BX12">
        <v>0</v>
      </c>
      <c r="BY12">
        <v>0</v>
      </c>
      <c r="BZ12">
        <v>1</v>
      </c>
      <c r="CA12">
        <v>0</v>
      </c>
      <c r="CB12">
        <v>0</v>
      </c>
      <c r="CC12">
        <v>0</v>
      </c>
      <c r="CD12">
        <v>0</v>
      </c>
    </row>
    <row r="13" spans="1:82">
      <c r="A13" s="100">
        <v>2</v>
      </c>
      <c r="B13" s="100" t="str" cm="1">
        <f t="array" ref="B13">IFERROR(INDEX(_xlfn.ANCHORARRAY($AE$3),$A13,1),"")</f>
        <v>Data Privacy</v>
      </c>
      <c r="C13" s="100" t="str" cm="1">
        <f t="array" ref="C13">IFERROR(INDEX(_xlfn.ANCHORARRAY($AE$3),$A13,2),"")</f>
        <v>Data Traceability</v>
      </c>
      <c r="D13" s="100" cm="1">
        <f t="array" ref="D13">IFERROR(INDEX(_xlfn.ANCHORARRAY($AE$3),$A13,3),0)</f>
        <v>63</v>
      </c>
      <c r="E13" s="104">
        <f>IFERROR(D13/$B$3,0)</f>
        <v>0.41176470588235292</v>
      </c>
      <c r="I13" t="str">
        <f>B13&amp;" + "&amp;C13</f>
        <v>Data Privacy + Data Traceability</v>
      </c>
      <c r="J13">
        <f>D13</f>
        <v>63</v>
      </c>
      <c r="AA13" t="str">
        <v>Healthcare Data Governance</v>
      </c>
      <c r="AB13" s="180">
        <v>70</v>
      </c>
      <c r="AC13">
        <v>4</v>
      </c>
      <c r="AE13" t="str">
        <v>Cybersecurity Risk Mitigation</v>
      </c>
      <c r="AF13" t="str">
        <v>Data Traceability</v>
      </c>
      <c r="AG13">
        <v>31</v>
      </c>
      <c r="AI13" t="str">
        <v>Access Control</v>
      </c>
      <c r="AJ13" t="str">
        <v>Cybersecurity Risk Mitigation</v>
      </c>
      <c r="AK13" t="str">
        <v>Secure Data Sharing</v>
      </c>
      <c r="AL13">
        <v>18</v>
      </c>
      <c r="AN13" t="str">
        <v>Social Platforms</v>
      </c>
      <c r="AO13">
        <v>2</v>
      </c>
      <c r="AP13" s="181">
        <v>3</v>
      </c>
      <c r="AQ13" t="str">
        <v>Data Privacy (100%)</v>
      </c>
      <c r="AR13" t="str">
        <v>Healthcare Data Governance</v>
      </c>
      <c r="AS13">
        <v>53</v>
      </c>
      <c r="AT13">
        <v>1</v>
      </c>
      <c r="AU13">
        <v>0</v>
      </c>
      <c r="AV13">
        <v>20</v>
      </c>
      <c r="AW13">
        <v>14</v>
      </c>
      <c r="AX13">
        <v>4</v>
      </c>
      <c r="AY13">
        <v>56</v>
      </c>
      <c r="AZ13">
        <v>45</v>
      </c>
      <c r="BA13">
        <v>0</v>
      </c>
      <c r="BB13">
        <v>4</v>
      </c>
      <c r="BC13">
        <v>70</v>
      </c>
      <c r="BD13">
        <v>4</v>
      </c>
      <c r="BE13">
        <v>47</v>
      </c>
      <c r="BF13">
        <v>1</v>
      </c>
      <c r="BQ13">
        <v>1</v>
      </c>
      <c r="BR13">
        <v>0</v>
      </c>
      <c r="BS13">
        <v>0</v>
      </c>
      <c r="BT13">
        <v>0</v>
      </c>
      <c r="BU13">
        <v>0</v>
      </c>
      <c r="BV13">
        <v>0</v>
      </c>
      <c r="BW13">
        <v>1</v>
      </c>
      <c r="BX13">
        <v>1</v>
      </c>
      <c r="BY13">
        <v>0</v>
      </c>
      <c r="BZ13">
        <v>0</v>
      </c>
      <c r="CA13">
        <v>0</v>
      </c>
      <c r="CB13">
        <v>0</v>
      </c>
      <c r="CC13">
        <v>1</v>
      </c>
      <c r="CD13">
        <v>0</v>
      </c>
    </row>
    <row r="14" spans="1:82">
      <c r="A14" s="100">
        <v>3</v>
      </c>
      <c r="B14" s="100" t="str" cm="1">
        <f t="array" ref="B14">IFERROR(INDEX(_xlfn.ANCHORARRAY($AE$3),$A14,1),"")</f>
        <v>Data Traceability</v>
      </c>
      <c r="C14" s="100" t="str" cm="1">
        <f t="array" ref="C14">IFERROR(INDEX(_xlfn.ANCHORARRAY($AE$3),$A14,2),"")</f>
        <v>Secure Data Sharing</v>
      </c>
      <c r="D14" s="100" cm="1">
        <f t="array" ref="D14">IFERROR(INDEX(_xlfn.ANCHORARRAY($AE$3),$A14,3),0)</f>
        <v>63</v>
      </c>
      <c r="E14" s="104">
        <f>IFERROR(D14/$B$3,0)</f>
        <v>0.41176470588235292</v>
      </c>
      <c r="I14" t="str">
        <f>B14&amp;" + "&amp;C14</f>
        <v>Data Traceability + Secure Data Sharing</v>
      </c>
      <c r="J14">
        <f>D14</f>
        <v>63</v>
      </c>
      <c r="AA14" t="str">
        <v>Secure Data Retention</v>
      </c>
      <c r="AB14" s="180">
        <v>9</v>
      </c>
      <c r="AC14">
        <v>5</v>
      </c>
      <c r="AE14" t="str">
        <v>Access Control</v>
      </c>
      <c r="AF14" t="str">
        <v>Cybersecurity Risk Mitigation</v>
      </c>
      <c r="AG14">
        <v>30</v>
      </c>
      <c r="AI14" t="str">
        <v>Access Control</v>
      </c>
      <c r="AJ14" t="str">
        <v>Cybersecurity Risk Mitigation</v>
      </c>
      <c r="AK14" t="str">
        <v>Data Traceability</v>
      </c>
      <c r="AL14">
        <v>16</v>
      </c>
      <c r="AP14" s="181"/>
      <c r="AR14" t="str">
        <v>Secure Data Retention</v>
      </c>
      <c r="AS14">
        <v>6</v>
      </c>
      <c r="AT14">
        <v>0</v>
      </c>
      <c r="AU14">
        <v>0</v>
      </c>
      <c r="AV14">
        <v>4</v>
      </c>
      <c r="AW14">
        <v>1</v>
      </c>
      <c r="AX14">
        <v>0</v>
      </c>
      <c r="AY14">
        <v>5</v>
      </c>
      <c r="AZ14">
        <v>3</v>
      </c>
      <c r="BA14">
        <v>1</v>
      </c>
      <c r="BB14">
        <v>0</v>
      </c>
      <c r="BC14">
        <v>4</v>
      </c>
      <c r="BD14">
        <v>9</v>
      </c>
      <c r="BE14">
        <v>1</v>
      </c>
      <c r="BF14">
        <v>0</v>
      </c>
      <c r="BQ14">
        <v>0</v>
      </c>
      <c r="BR14">
        <v>0</v>
      </c>
      <c r="BS14">
        <v>0</v>
      </c>
      <c r="BT14">
        <v>0</v>
      </c>
      <c r="BU14">
        <v>0</v>
      </c>
      <c r="BV14">
        <v>0</v>
      </c>
      <c r="BW14">
        <v>1</v>
      </c>
      <c r="BX14">
        <v>1</v>
      </c>
      <c r="BY14">
        <v>0</v>
      </c>
      <c r="BZ14">
        <v>1</v>
      </c>
      <c r="CA14">
        <v>1</v>
      </c>
      <c r="CB14">
        <v>0</v>
      </c>
      <c r="CC14">
        <v>1</v>
      </c>
      <c r="CD14">
        <v>0</v>
      </c>
    </row>
    <row r="15" spans="1:82">
      <c r="A15" s="100">
        <v>4</v>
      </c>
      <c r="B15" s="100" t="str" cm="1">
        <f t="array" ref="B15">IFERROR(INDEX(_xlfn.ANCHORARRAY($AE$3),$A15,1),"")</f>
        <v>Access Control</v>
      </c>
      <c r="C15" s="100" t="str" cm="1">
        <f t="array" ref="C15">IFERROR(INDEX(_xlfn.ANCHORARRAY($AE$3),$A15,2),"")</f>
        <v>Secure Data Sharing</v>
      </c>
      <c r="D15" s="100" cm="1">
        <f t="array" ref="D15">IFERROR(INDEX(_xlfn.ANCHORARRAY($AE$3),$A15,3),0)</f>
        <v>60</v>
      </c>
      <c r="E15" s="104">
        <f>IFERROR(D15/$B$3,0)</f>
        <v>0.39215686274509803</v>
      </c>
      <c r="I15" t="str">
        <f>B15&amp;" + "&amp;C15</f>
        <v>Access Control + Secure Data Sharing</v>
      </c>
      <c r="J15">
        <f>D15</f>
        <v>60</v>
      </c>
      <c r="AA15" t="str">
        <v>Secure Data Sharing</v>
      </c>
      <c r="AB15" s="180">
        <v>89</v>
      </c>
      <c r="AC15">
        <v>4</v>
      </c>
      <c r="AE15" t="str">
        <v>Cybersecurity Risk Mitigation</v>
      </c>
      <c r="AF15" t="str">
        <v>Secure Data Sharing</v>
      </c>
      <c r="AG15">
        <v>24</v>
      </c>
      <c r="AI15" t="str">
        <v>Access Control</v>
      </c>
      <c r="AJ15" t="str">
        <v>Cybersecurity Risk Mitigation</v>
      </c>
      <c r="AK15" t="str">
        <v>Data Privacy</v>
      </c>
      <c r="AL15">
        <v>14</v>
      </c>
      <c r="AP15" s="181"/>
      <c r="AR15" t="str">
        <v>Secure Data Sharing</v>
      </c>
      <c r="AS15">
        <v>60</v>
      </c>
      <c r="AT15">
        <v>1</v>
      </c>
      <c r="AU15">
        <v>3</v>
      </c>
      <c r="AV15">
        <v>24</v>
      </c>
      <c r="AW15">
        <v>16</v>
      </c>
      <c r="AX15">
        <v>5</v>
      </c>
      <c r="AY15">
        <v>60</v>
      </c>
      <c r="AZ15">
        <v>63</v>
      </c>
      <c r="BA15">
        <v>7</v>
      </c>
      <c r="BB15">
        <v>7</v>
      </c>
      <c r="BC15">
        <v>47</v>
      </c>
      <c r="BD15">
        <v>1</v>
      </c>
      <c r="BE15">
        <v>89</v>
      </c>
      <c r="BF15">
        <v>0</v>
      </c>
      <c r="BQ15">
        <v>1</v>
      </c>
      <c r="BR15">
        <v>0</v>
      </c>
      <c r="BS15">
        <v>0</v>
      </c>
      <c r="BT15">
        <v>0</v>
      </c>
      <c r="BU15">
        <v>0</v>
      </c>
      <c r="BV15">
        <v>0</v>
      </c>
      <c r="BW15">
        <v>1</v>
      </c>
      <c r="BX15">
        <v>0</v>
      </c>
      <c r="BY15">
        <v>1</v>
      </c>
      <c r="BZ15">
        <v>0</v>
      </c>
      <c r="CA15">
        <v>0</v>
      </c>
      <c r="CB15">
        <v>0</v>
      </c>
      <c r="CC15">
        <v>1</v>
      </c>
      <c r="CD15">
        <v>0</v>
      </c>
    </row>
    <row r="16" spans="1:82">
      <c r="A16" s="100">
        <v>5</v>
      </c>
      <c r="B16" s="100" t="str" cm="1">
        <f t="array" ref="B16">IFERROR(INDEX(_xlfn.ANCHORARRAY($AE$3),$A16,1),"")</f>
        <v>Data Privacy</v>
      </c>
      <c r="C16" s="100" t="str" cm="1">
        <f t="array" ref="C16">IFERROR(INDEX(_xlfn.ANCHORARRAY($AE$3),$A16,2),"")</f>
        <v>Secure Data Sharing</v>
      </c>
      <c r="D16" s="100" cm="1">
        <f t="array" ref="D16">IFERROR(INDEX(_xlfn.ANCHORARRAY($AE$3),$A16,3),0)</f>
        <v>60</v>
      </c>
      <c r="E16" s="104">
        <f>IFERROR(D16/$B$3,0)</f>
        <v>0.39215686274509803</v>
      </c>
      <c r="I16" t="str">
        <f>B16&amp;" + "&amp;C16</f>
        <v>Data Privacy + Secure Data Sharing</v>
      </c>
      <c r="J16">
        <f>D16</f>
        <v>60</v>
      </c>
      <c r="AA16" t="str">
        <v>Security-Oriented Data Analytics</v>
      </c>
      <c r="AB16" s="180">
        <v>1</v>
      </c>
      <c r="AC16">
        <v>4</v>
      </c>
      <c r="AE16" t="str">
        <v>Cybersecurity Risk Mitigation</v>
      </c>
      <c r="AF16" t="str">
        <v>Data Privacy</v>
      </c>
      <c r="AG16">
        <v>23</v>
      </c>
      <c r="AI16" t="str">
        <v>Access Control</v>
      </c>
      <c r="AJ16" t="str">
        <v>Cybersecurity Risk Mitigation</v>
      </c>
      <c r="AK16" t="str">
        <v>Healthcare Data Governance</v>
      </c>
      <c r="AL16">
        <v>13</v>
      </c>
      <c r="AP16" s="181"/>
      <c r="AR16" t="str">
        <v>Security-Oriented Data Analytics</v>
      </c>
      <c r="AS16">
        <v>0</v>
      </c>
      <c r="AT16">
        <v>1</v>
      </c>
      <c r="AU16">
        <v>0</v>
      </c>
      <c r="AV16">
        <v>1</v>
      </c>
      <c r="AW16">
        <v>0</v>
      </c>
      <c r="AX16">
        <v>0</v>
      </c>
      <c r="AY16">
        <v>1</v>
      </c>
      <c r="AZ16">
        <v>1</v>
      </c>
      <c r="BA16">
        <v>0</v>
      </c>
      <c r="BB16">
        <v>0</v>
      </c>
      <c r="BC16">
        <v>1</v>
      </c>
      <c r="BD16">
        <v>0</v>
      </c>
      <c r="BE16">
        <v>0</v>
      </c>
      <c r="BF16">
        <v>1</v>
      </c>
      <c r="BQ16">
        <v>0</v>
      </c>
      <c r="BR16">
        <v>0</v>
      </c>
      <c r="BS16">
        <v>0</v>
      </c>
      <c r="BT16">
        <v>0</v>
      </c>
      <c r="BU16">
        <v>0</v>
      </c>
      <c r="BV16">
        <v>0</v>
      </c>
      <c r="BW16">
        <v>1</v>
      </c>
      <c r="BX16">
        <v>1</v>
      </c>
      <c r="BY16">
        <v>1</v>
      </c>
      <c r="BZ16">
        <v>0</v>
      </c>
      <c r="CA16">
        <v>0</v>
      </c>
      <c r="CB16">
        <v>0</v>
      </c>
      <c r="CC16">
        <v>1</v>
      </c>
      <c r="CD16">
        <v>0</v>
      </c>
    </row>
    <row r="17" spans="1:82">
      <c r="A17" s="100">
        <v>6</v>
      </c>
      <c r="B17" s="100" t="str" cm="1">
        <f t="array" ref="B17">IFERROR(INDEX(_xlfn.ANCHORARRAY($AE$3),$A17,1),"")</f>
        <v>Access Control</v>
      </c>
      <c r="C17" s="100" t="str" cm="1">
        <f t="array" ref="C17">IFERROR(INDEX(_xlfn.ANCHORARRAY($AE$3),$A17,2),"")</f>
        <v>Data Traceability</v>
      </c>
      <c r="D17" s="100" cm="1">
        <f t="array" ref="D17">IFERROR(INDEX(_xlfn.ANCHORARRAY($AE$3),$A17,3),0)</f>
        <v>59</v>
      </c>
      <c r="E17" s="104">
        <f>IFERROR(D17/$B$3,0)</f>
        <v>0.38562091503267976</v>
      </c>
      <c r="I17" t="str">
        <f>B17&amp;" + "&amp;C17</f>
        <v>Access Control + Data Traceability</v>
      </c>
      <c r="J17">
        <f>D17</f>
        <v>59</v>
      </c>
      <c r="AB17" s="180"/>
      <c r="AC17">
        <v>2</v>
      </c>
      <c r="AE17" t="str">
        <v>Cybersecurity Risk Mitigation</v>
      </c>
      <c r="AF17" t="str">
        <v>Healthcare Data Governance</v>
      </c>
      <c r="AG17">
        <v>20</v>
      </c>
      <c r="AI17" t="str">
        <v>Access Control</v>
      </c>
      <c r="AJ17" t="str">
        <v>Data Auditing</v>
      </c>
      <c r="AK17" t="str">
        <v>Data Privacy</v>
      </c>
      <c r="AL17">
        <v>13</v>
      </c>
      <c r="AP17" s="181"/>
      <c r="BQ17">
        <v>1</v>
      </c>
      <c r="BR17">
        <v>0</v>
      </c>
      <c r="BS17">
        <v>0</v>
      </c>
      <c r="BT17">
        <v>0</v>
      </c>
      <c r="BU17">
        <v>0</v>
      </c>
      <c r="BV17">
        <v>0</v>
      </c>
      <c r="BW17">
        <v>1</v>
      </c>
      <c r="BX17">
        <v>0</v>
      </c>
      <c r="BY17">
        <v>0</v>
      </c>
      <c r="BZ17">
        <v>0</v>
      </c>
      <c r="CA17">
        <v>0</v>
      </c>
      <c r="CB17">
        <v>0</v>
      </c>
      <c r="CC17">
        <v>0</v>
      </c>
      <c r="CD17">
        <v>0</v>
      </c>
    </row>
    <row r="18" spans="1:82">
      <c r="A18" s="100">
        <v>7</v>
      </c>
      <c r="B18" s="100" t="str" cm="1">
        <f t="array" ref="B18">IFERROR(INDEX(_xlfn.ANCHORARRAY($AE$3),$A18,1),"")</f>
        <v>Data Privacy</v>
      </c>
      <c r="C18" s="100" t="str" cm="1">
        <f t="array" ref="C18">IFERROR(INDEX(_xlfn.ANCHORARRAY($AE$3),$A18,2),"")</f>
        <v>Healthcare Data Governance</v>
      </c>
      <c r="D18" s="100" cm="1">
        <f t="array" ref="D18">IFERROR(INDEX(_xlfn.ANCHORARRAY($AE$3),$A18,3),0)</f>
        <v>56</v>
      </c>
      <c r="E18" s="104">
        <f>IFERROR(D18/$B$3,0)</f>
        <v>0.36601307189542481</v>
      </c>
      <c r="I18" t="str">
        <f>B18&amp;" + "&amp;C18</f>
        <v>Data Privacy + Healthcare Data Governance</v>
      </c>
      <c r="J18">
        <f>D18</f>
        <v>56</v>
      </c>
      <c r="AB18" s="180"/>
      <c r="AC18">
        <v>3</v>
      </c>
      <c r="AE18" t="str">
        <v>Access Control</v>
      </c>
      <c r="AF18" t="str">
        <v>Data Auditing</v>
      </c>
      <c r="AG18">
        <v>19</v>
      </c>
      <c r="AI18" t="str">
        <v>Access Control</v>
      </c>
      <c r="AJ18" t="str">
        <v>Data Auditing</v>
      </c>
      <c r="AK18" t="str">
        <v>Secure Data Sharing</v>
      </c>
      <c r="AL18">
        <v>13</v>
      </c>
      <c r="AP18" s="181"/>
      <c r="BQ18">
        <v>0</v>
      </c>
      <c r="BR18">
        <v>0</v>
      </c>
      <c r="BS18">
        <v>0</v>
      </c>
      <c r="BT18">
        <v>1</v>
      </c>
      <c r="BU18">
        <v>0</v>
      </c>
      <c r="BV18">
        <v>0</v>
      </c>
      <c r="BW18">
        <v>0</v>
      </c>
      <c r="BX18">
        <v>0</v>
      </c>
      <c r="BY18">
        <v>0</v>
      </c>
      <c r="BZ18">
        <v>1</v>
      </c>
      <c r="CA18">
        <v>1</v>
      </c>
      <c r="CB18">
        <v>0</v>
      </c>
      <c r="CC18">
        <v>0</v>
      </c>
      <c r="CD18">
        <v>0</v>
      </c>
    </row>
    <row r="19" spans="1:82">
      <c r="A19" s="100">
        <v>8</v>
      </c>
      <c r="B19" s="100" t="str" cm="1">
        <f t="array" ref="B19">IFERROR(INDEX(_xlfn.ANCHORARRAY($AE$3),$A19,1),"")</f>
        <v>Access Control</v>
      </c>
      <c r="C19" s="100" t="str" cm="1">
        <f t="array" ref="C19">IFERROR(INDEX(_xlfn.ANCHORARRAY($AE$3),$A19,2),"")</f>
        <v>Healthcare Data Governance</v>
      </c>
      <c r="D19" s="100" cm="1">
        <f t="array" ref="D19">IFERROR(INDEX(_xlfn.ANCHORARRAY($AE$3),$A19,3),0)</f>
        <v>53</v>
      </c>
      <c r="E19" s="104">
        <f>IFERROR(D19/$B$3,0)</f>
        <v>0.34640522875816993</v>
      </c>
      <c r="I19" t="str">
        <f>B19&amp;" + "&amp;C19</f>
        <v>Access Control + Healthcare Data Governance</v>
      </c>
      <c r="J19">
        <f>D19</f>
        <v>53</v>
      </c>
      <c r="AB19" s="180"/>
      <c r="AC19">
        <v>4</v>
      </c>
      <c r="AE19" t="str">
        <v>Data Auditing</v>
      </c>
      <c r="AF19" t="str">
        <v>Data Traceability</v>
      </c>
      <c r="AG19">
        <v>18</v>
      </c>
      <c r="AI19" t="str">
        <v>Cybersecurity Risk Mitigation</v>
      </c>
      <c r="AJ19" t="str">
        <v>Data Traceability</v>
      </c>
      <c r="AK19" t="str">
        <v>Secure Data Sharing</v>
      </c>
      <c r="AL19">
        <v>13</v>
      </c>
      <c r="AP19" s="181"/>
      <c r="BQ19">
        <v>1</v>
      </c>
      <c r="BR19">
        <v>0</v>
      </c>
      <c r="BS19">
        <v>0</v>
      </c>
      <c r="BT19">
        <v>0</v>
      </c>
      <c r="BU19">
        <v>0</v>
      </c>
      <c r="BV19">
        <v>0</v>
      </c>
      <c r="BW19">
        <v>1</v>
      </c>
      <c r="BX19">
        <v>1</v>
      </c>
      <c r="BY19">
        <v>0</v>
      </c>
      <c r="BZ19">
        <v>0</v>
      </c>
      <c r="CA19">
        <v>1</v>
      </c>
      <c r="CB19">
        <v>0</v>
      </c>
      <c r="CC19">
        <v>0</v>
      </c>
      <c r="CD19">
        <v>0</v>
      </c>
    </row>
    <row r="20" spans="1:82">
      <c r="A20" s="100">
        <v>9</v>
      </c>
      <c r="B20" s="100" t="str" cm="1">
        <f t="array" ref="B20">IFERROR(INDEX(_xlfn.ANCHORARRAY($AE$3),$A20,1),"")</f>
        <v>Healthcare Data Governance</v>
      </c>
      <c r="C20" s="100" t="str" cm="1">
        <f t="array" ref="C20">IFERROR(INDEX(_xlfn.ANCHORARRAY($AE$3),$A20,2),"")</f>
        <v>Secure Data Sharing</v>
      </c>
      <c r="D20" s="100" cm="1">
        <f t="array" ref="D20">IFERROR(INDEX(_xlfn.ANCHORARRAY($AE$3),$A20,3),0)</f>
        <v>47</v>
      </c>
      <c r="E20" s="104">
        <f>IFERROR(D20/$B$3,0)</f>
        <v>0.30718954248366015</v>
      </c>
      <c r="I20" t="str">
        <f>B20&amp;" + "&amp;C20</f>
        <v>Healthcare Data Governance + Secure Data Sharing</v>
      </c>
      <c r="J20">
        <f>D20</f>
        <v>47</v>
      </c>
      <c r="AB20" s="180"/>
      <c r="AC20">
        <v>4</v>
      </c>
      <c r="AE20" t="str">
        <v>Data Auditing</v>
      </c>
      <c r="AF20" t="str">
        <v>Data Privacy</v>
      </c>
      <c r="AG20">
        <v>16</v>
      </c>
      <c r="AI20" t="str">
        <v>Access Control</v>
      </c>
      <c r="AJ20" t="str">
        <v>Data Auditing</v>
      </c>
      <c r="AK20" t="str">
        <v>Healthcare Data Governance</v>
      </c>
      <c r="AL20">
        <v>12</v>
      </c>
      <c r="AP20" s="181"/>
      <c r="BQ20">
        <v>0</v>
      </c>
      <c r="BR20">
        <v>0</v>
      </c>
      <c r="BS20">
        <v>0</v>
      </c>
      <c r="BT20">
        <v>0</v>
      </c>
      <c r="BU20">
        <v>0</v>
      </c>
      <c r="BV20">
        <v>0</v>
      </c>
      <c r="BW20">
        <v>1</v>
      </c>
      <c r="BX20">
        <v>1</v>
      </c>
      <c r="BY20">
        <v>0</v>
      </c>
      <c r="BZ20">
        <v>1</v>
      </c>
      <c r="CA20">
        <v>0</v>
      </c>
      <c r="CB20">
        <v>0</v>
      </c>
      <c r="CC20">
        <v>1</v>
      </c>
      <c r="CD20">
        <v>0</v>
      </c>
    </row>
    <row r="21" spans="1:82">
      <c r="A21" s="100">
        <v>10</v>
      </c>
      <c r="B21" s="100" t="str" cm="1">
        <f t="array" ref="B21">IFERROR(INDEX(_xlfn.ANCHORARRAY($AE$3),$A21,1),"")</f>
        <v>Data Traceability</v>
      </c>
      <c r="C21" s="100" t="str" cm="1">
        <f t="array" ref="C21">IFERROR(INDEX(_xlfn.ANCHORARRAY($AE$3),$A21,2),"")</f>
        <v>Healthcare Data Governance</v>
      </c>
      <c r="D21" s="100" cm="1">
        <f t="array" ref="D21">IFERROR(INDEX(_xlfn.ANCHORARRAY($AE$3),$A21,3),0)</f>
        <v>45</v>
      </c>
      <c r="E21" s="104">
        <f>IFERROR(D21/$B$3,0)</f>
        <v>0.29411764705882354</v>
      </c>
      <c r="I21" t="str">
        <f>B21&amp;" + "&amp;C21</f>
        <v>Data Traceability + Healthcare Data Governance</v>
      </c>
      <c r="J21">
        <f>D21</f>
        <v>45</v>
      </c>
      <c r="AB21" s="180"/>
      <c r="AC21">
        <v>1</v>
      </c>
      <c r="AE21" t="str">
        <v>Data Auditing</v>
      </c>
      <c r="AF21" t="str">
        <v>Secure Data Sharing</v>
      </c>
      <c r="AG21">
        <v>16</v>
      </c>
      <c r="AI21" t="str">
        <v>Cybersecurity Risk Mitigation</v>
      </c>
      <c r="AJ21" t="str">
        <v>Data Privacy</v>
      </c>
      <c r="AK21" t="str">
        <v>Data Traceability</v>
      </c>
      <c r="AL21">
        <v>12</v>
      </c>
      <c r="AP21" s="181"/>
      <c r="BQ21">
        <v>0</v>
      </c>
      <c r="BR21">
        <v>0</v>
      </c>
      <c r="BS21">
        <v>0</v>
      </c>
      <c r="BT21">
        <v>0</v>
      </c>
      <c r="BU21">
        <v>0</v>
      </c>
      <c r="BV21">
        <v>0</v>
      </c>
      <c r="BW21">
        <v>0</v>
      </c>
      <c r="BX21">
        <v>0</v>
      </c>
      <c r="BY21">
        <v>0</v>
      </c>
      <c r="BZ21">
        <v>0</v>
      </c>
      <c r="CA21">
        <v>1</v>
      </c>
      <c r="CB21">
        <v>0</v>
      </c>
      <c r="CC21">
        <v>0</v>
      </c>
      <c r="CD21">
        <v>0</v>
      </c>
    </row>
    <row r="22" spans="1:82">
      <c r="A22" s="100">
        <v>11</v>
      </c>
      <c r="B22" s="100" t="str" cm="1">
        <f t="array" ref="B22">IFERROR(INDEX(_xlfn.ANCHORARRAY($AE$3),$A22,1),"")</f>
        <v>Cybersecurity Risk Mitigation</v>
      </c>
      <c r="C22" s="100" t="str" cm="1">
        <f t="array" ref="C22">IFERROR(INDEX(_xlfn.ANCHORARRAY($AE$3),$A22,2),"")</f>
        <v>Data Traceability</v>
      </c>
      <c r="D22" s="100" cm="1">
        <f t="array" ref="D22">IFERROR(INDEX(_xlfn.ANCHORARRAY($AE$3),$A22,3),0)</f>
        <v>31</v>
      </c>
      <c r="E22" s="104">
        <f>IFERROR(D22/$B$3,0)</f>
        <v>0.20261437908496732</v>
      </c>
      <c r="AB22" s="180"/>
      <c r="AC22">
        <v>4</v>
      </c>
      <c r="AE22" t="str">
        <v>Data Auditing</v>
      </c>
      <c r="AF22" t="str">
        <v>Healthcare Data Governance</v>
      </c>
      <c r="AG22">
        <v>14</v>
      </c>
      <c r="AI22" t="str">
        <v>Cybersecurity Risk Mitigation</v>
      </c>
      <c r="AJ22" t="str">
        <v>Data Privacy</v>
      </c>
      <c r="AK22" t="str">
        <v>Healthcare Data Governance</v>
      </c>
      <c r="AL22">
        <v>12</v>
      </c>
      <c r="AP22" s="181"/>
      <c r="BQ22">
        <v>0</v>
      </c>
      <c r="BR22">
        <v>0</v>
      </c>
      <c r="BS22">
        <v>0</v>
      </c>
      <c r="BT22">
        <v>0</v>
      </c>
      <c r="BU22">
        <v>1</v>
      </c>
      <c r="BV22">
        <v>0</v>
      </c>
      <c r="BW22">
        <v>1</v>
      </c>
      <c r="BX22">
        <v>0</v>
      </c>
      <c r="BY22">
        <v>0</v>
      </c>
      <c r="BZ22">
        <v>0</v>
      </c>
      <c r="CA22">
        <v>1</v>
      </c>
      <c r="CB22">
        <v>0</v>
      </c>
      <c r="CC22">
        <v>1</v>
      </c>
      <c r="CD22">
        <v>0</v>
      </c>
    </row>
    <row r="23" spans="1:82">
      <c r="A23" s="100">
        <v>12</v>
      </c>
      <c r="B23" s="100" t="str" cm="1">
        <f t="array" ref="B23">IFERROR(INDEX(_xlfn.ANCHORARRAY($AE$3),$A23,1),"")</f>
        <v>Access Control</v>
      </c>
      <c r="C23" s="100" t="str" cm="1">
        <f t="array" ref="C23">IFERROR(INDEX(_xlfn.ANCHORARRAY($AE$3),$A23,2),"")</f>
        <v>Cybersecurity Risk Mitigation</v>
      </c>
      <c r="D23" s="100" cm="1">
        <f t="array" ref="D23">IFERROR(INDEX(_xlfn.ANCHORARRAY($AE$3),$A23,3),0)</f>
        <v>30</v>
      </c>
      <c r="E23" s="104">
        <f>IFERROR(D23/$B$3,0)</f>
        <v>0.19607843137254902</v>
      </c>
      <c r="AB23" s="180"/>
      <c r="AC23">
        <v>4</v>
      </c>
      <c r="AE23" t="str">
        <v>Data Traceability</v>
      </c>
      <c r="AF23" t="str">
        <v>Forensic Attribution &amp; Post-Incident Investigation</v>
      </c>
      <c r="AG23">
        <v>13</v>
      </c>
      <c r="AI23" t="str">
        <v>Access Control</v>
      </c>
      <c r="AJ23" t="str">
        <v>Data Auditing</v>
      </c>
      <c r="AK23" t="str">
        <v>Data Traceability</v>
      </c>
      <c r="AL23">
        <v>11</v>
      </c>
      <c r="AP23" s="181"/>
      <c r="BQ23">
        <v>1</v>
      </c>
      <c r="BR23">
        <v>0</v>
      </c>
      <c r="BS23">
        <v>0</v>
      </c>
      <c r="BT23">
        <v>0</v>
      </c>
      <c r="BU23">
        <v>1</v>
      </c>
      <c r="BV23">
        <v>0</v>
      </c>
      <c r="BW23">
        <v>0</v>
      </c>
      <c r="BX23">
        <v>0</v>
      </c>
      <c r="BY23">
        <v>0</v>
      </c>
      <c r="BZ23">
        <v>0</v>
      </c>
      <c r="CA23">
        <v>1</v>
      </c>
      <c r="CB23">
        <v>0</v>
      </c>
      <c r="CC23">
        <v>1</v>
      </c>
      <c r="CD23">
        <v>0</v>
      </c>
    </row>
    <row r="24" spans="1:82" ht="13">
      <c r="A24" s="100">
        <v>13</v>
      </c>
      <c r="B24" s="100" t="str" cm="1">
        <f t="array" ref="B24">IFERROR(INDEX(_xlfn.ANCHORARRAY($AE$3),$A24,1),"")</f>
        <v>Cybersecurity Risk Mitigation</v>
      </c>
      <c r="C24" s="100" t="str" cm="1">
        <f t="array" ref="C24">IFERROR(INDEX(_xlfn.ANCHORARRAY($AE$3),$A24,2),"")</f>
        <v>Secure Data Sharing</v>
      </c>
      <c r="D24" s="100" cm="1">
        <f t="array" ref="D24">IFERROR(INDEX(_xlfn.ANCHORARRAY($AE$3),$A24,3),0)</f>
        <v>24</v>
      </c>
      <c r="E24" s="104">
        <f>IFERROR(D24/$B$3,0)</f>
        <v>0.15686274509803921</v>
      </c>
      <c r="I24" s="66" t="s">
        <v>38873</v>
      </c>
      <c r="AB24" s="180"/>
      <c r="AC24">
        <v>5</v>
      </c>
      <c r="AE24" t="str">
        <v>Data Confidentiality</v>
      </c>
      <c r="AF24" t="str">
        <v>Data Traceability</v>
      </c>
      <c r="AG24">
        <v>9</v>
      </c>
      <c r="AI24" t="str">
        <v>Cybersecurity Risk Mitigation</v>
      </c>
      <c r="AJ24" t="str">
        <v>Data Privacy</v>
      </c>
      <c r="AK24" t="str">
        <v>Secure Data Sharing</v>
      </c>
      <c r="AL24">
        <v>11</v>
      </c>
      <c r="AP24" s="181"/>
      <c r="BQ24">
        <v>0</v>
      </c>
      <c r="BR24">
        <v>0</v>
      </c>
      <c r="BS24">
        <v>0</v>
      </c>
      <c r="BT24">
        <v>0</v>
      </c>
      <c r="BU24">
        <v>0</v>
      </c>
      <c r="BV24">
        <v>1</v>
      </c>
      <c r="BW24">
        <v>1</v>
      </c>
      <c r="BX24">
        <v>1</v>
      </c>
      <c r="BY24">
        <v>1</v>
      </c>
      <c r="BZ24">
        <v>0</v>
      </c>
      <c r="CA24">
        <v>0</v>
      </c>
      <c r="CB24">
        <v>0</v>
      </c>
      <c r="CC24">
        <v>1</v>
      </c>
      <c r="CD24">
        <v>0</v>
      </c>
    </row>
    <row r="25" spans="1:82">
      <c r="A25" s="100">
        <v>14</v>
      </c>
      <c r="B25" s="100" t="str" cm="1">
        <f t="array" ref="B25">IFERROR(INDEX(_xlfn.ANCHORARRAY($AE$3),$A25,1),"")</f>
        <v>Cybersecurity Risk Mitigation</v>
      </c>
      <c r="C25" s="100" t="str" cm="1">
        <f t="array" ref="C25">IFERROR(INDEX(_xlfn.ANCHORARRAY($AE$3),$A25,2),"")</f>
        <v>Data Privacy</v>
      </c>
      <c r="D25" s="100" cm="1">
        <f t="array" ref="D25">IFERROR(INDEX(_xlfn.ANCHORARRAY($AE$3),$A25,3),0)</f>
        <v>23</v>
      </c>
      <c r="E25" s="104">
        <f>IFERROR(D25/$B$3,0)</f>
        <v>0.15032679738562091</v>
      </c>
      <c r="I25" t="s">
        <v>38874</v>
      </c>
      <c r="J25" t="s">
        <v>5102</v>
      </c>
      <c r="AB25" s="180"/>
      <c r="AC25">
        <v>5</v>
      </c>
      <c r="AE25" t="str">
        <v>Data Traceability</v>
      </c>
      <c r="AF25" t="str">
        <v>Digital Object Lifecycle Management</v>
      </c>
      <c r="AG25">
        <v>9</v>
      </c>
      <c r="AI25" t="str">
        <v>Cybersecurity Risk Mitigation</v>
      </c>
      <c r="AJ25" t="str">
        <v>Healthcare Data Governance</v>
      </c>
      <c r="AK25" t="str">
        <v>Secure Data Sharing</v>
      </c>
      <c r="AL25">
        <v>11</v>
      </c>
      <c r="AP25" s="181"/>
      <c r="BQ25">
        <v>1</v>
      </c>
      <c r="BR25">
        <v>0</v>
      </c>
      <c r="BS25">
        <v>0</v>
      </c>
      <c r="BT25">
        <v>0</v>
      </c>
      <c r="BU25">
        <v>0</v>
      </c>
      <c r="BV25">
        <v>0</v>
      </c>
      <c r="BW25">
        <v>1</v>
      </c>
      <c r="BX25">
        <v>1</v>
      </c>
      <c r="BY25">
        <v>0</v>
      </c>
      <c r="BZ25">
        <v>0</v>
      </c>
      <c r="CA25">
        <v>1</v>
      </c>
      <c r="CB25">
        <v>0</v>
      </c>
      <c r="CC25">
        <v>1</v>
      </c>
      <c r="CD25">
        <v>0</v>
      </c>
    </row>
    <row r="26" spans="1:82">
      <c r="A26" s="100">
        <v>15</v>
      </c>
      <c r="B26" s="100" t="str" cm="1">
        <f t="array" ref="B26">IFERROR(INDEX(_xlfn.ANCHORARRAY($AE$3),$A26,1),"")</f>
        <v>Cybersecurity Risk Mitigation</v>
      </c>
      <c r="C26" s="100" t="str" cm="1">
        <f t="array" ref="C26">IFERROR(INDEX(_xlfn.ANCHORARRAY($AE$3),$A26,2),"")</f>
        <v>Healthcare Data Governance</v>
      </c>
      <c r="D26" s="100" cm="1">
        <f t="array" ref="D26">IFERROR(INDEX(_xlfn.ANCHORARRAY($AE$3),$A26,3),0)</f>
        <v>20</v>
      </c>
      <c r="E26" s="104">
        <f>IFERROR(D26/$B$3,0)</f>
        <v>0.13071895424836602</v>
      </c>
      <c r="I26" t="str">
        <f>B30&amp;" + "&amp;C30&amp;" + "&amp;D30</f>
        <v>Access Control + Data Privacy + Healthcare Data Governance</v>
      </c>
      <c r="J26">
        <f>E30</f>
        <v>44</v>
      </c>
      <c r="AB26" s="180"/>
      <c r="AC26">
        <v>4</v>
      </c>
      <c r="AE26" t="str">
        <v>Copyright Protection</v>
      </c>
      <c r="AF26" t="str">
        <v>Data Traceability</v>
      </c>
      <c r="AG26">
        <v>7</v>
      </c>
      <c r="AI26" t="str">
        <v>Cybersecurity Risk Mitigation</v>
      </c>
      <c r="AJ26" t="str">
        <v>Data Traceability</v>
      </c>
      <c r="AK26" t="str">
        <v>Healthcare Data Governance</v>
      </c>
      <c r="AL26">
        <v>10</v>
      </c>
      <c r="AP26" s="181"/>
      <c r="BQ26">
        <v>1</v>
      </c>
      <c r="BR26">
        <v>0</v>
      </c>
      <c r="BS26">
        <v>0</v>
      </c>
      <c r="BT26">
        <v>0</v>
      </c>
      <c r="BU26">
        <v>1</v>
      </c>
      <c r="BV26">
        <v>0</v>
      </c>
      <c r="BW26">
        <v>1</v>
      </c>
      <c r="BX26">
        <v>0</v>
      </c>
      <c r="BY26">
        <v>0</v>
      </c>
      <c r="BZ26">
        <v>0</v>
      </c>
      <c r="CA26">
        <v>1</v>
      </c>
      <c r="CB26">
        <v>0</v>
      </c>
      <c r="CC26">
        <v>0</v>
      </c>
      <c r="CD26">
        <v>0</v>
      </c>
    </row>
    <row r="27" spans="1:82">
      <c r="I27" t="str">
        <f>B31&amp;" + "&amp;C31&amp;" + "&amp;D31</f>
        <v>Access Control + Data Privacy + Secure Data Sharing</v>
      </c>
      <c r="J27">
        <f>E31</f>
        <v>43</v>
      </c>
      <c r="AB27" s="180"/>
      <c r="AC27">
        <v>3</v>
      </c>
      <c r="AE27" t="str">
        <v>Cybersecurity Risk Mitigation</v>
      </c>
      <c r="AF27" t="str">
        <v>Data Auditing</v>
      </c>
      <c r="AG27">
        <v>7</v>
      </c>
      <c r="AI27" t="str">
        <v>Data Auditing</v>
      </c>
      <c r="AJ27" t="str">
        <v>Data Privacy</v>
      </c>
      <c r="AK27" t="str">
        <v>Data Traceability</v>
      </c>
      <c r="AL27">
        <v>10</v>
      </c>
      <c r="AP27" s="181"/>
      <c r="BQ27">
        <v>0</v>
      </c>
      <c r="BR27">
        <v>0</v>
      </c>
      <c r="BS27">
        <v>0</v>
      </c>
      <c r="BT27">
        <v>0</v>
      </c>
      <c r="BU27">
        <v>0</v>
      </c>
      <c r="BV27">
        <v>0</v>
      </c>
      <c r="BW27">
        <v>1</v>
      </c>
      <c r="BX27">
        <v>1</v>
      </c>
      <c r="BY27">
        <v>0</v>
      </c>
      <c r="BZ27">
        <v>0</v>
      </c>
      <c r="CA27">
        <v>0</v>
      </c>
      <c r="CB27">
        <v>0</v>
      </c>
      <c r="CC27">
        <v>1</v>
      </c>
      <c r="CD27">
        <v>0</v>
      </c>
    </row>
    <row r="28" spans="1:82" ht="13.5" thickBot="1">
      <c r="A28" s="129" t="s">
        <v>5104</v>
      </c>
      <c r="B28" s="129"/>
      <c r="C28" s="129"/>
      <c r="D28" s="129"/>
      <c r="E28" s="129"/>
      <c r="F28" s="129"/>
      <c r="I28" t="str">
        <f>B32&amp;" + "&amp;C32&amp;" + "&amp;D32</f>
        <v>Access Control + Data Traceability + Secure Data Sharing</v>
      </c>
      <c r="J28">
        <f>E32</f>
        <v>42</v>
      </c>
      <c r="AB28" s="180"/>
      <c r="AC28">
        <v>5</v>
      </c>
      <c r="AE28" t="str">
        <v>Cybersecurity Risk Mitigation</v>
      </c>
      <c r="AF28" t="str">
        <v>Forensic Attribution &amp; Post-Incident Investigation</v>
      </c>
      <c r="AG28">
        <v>7</v>
      </c>
      <c r="AI28" t="str">
        <v>Data Auditing</v>
      </c>
      <c r="AJ28" t="str">
        <v>Data Privacy</v>
      </c>
      <c r="AK28" t="str">
        <v>Healthcare Data Governance</v>
      </c>
      <c r="AL28">
        <v>10</v>
      </c>
      <c r="AP28" s="181"/>
      <c r="BQ28">
        <v>1</v>
      </c>
      <c r="BR28">
        <v>0</v>
      </c>
      <c r="BS28">
        <v>0</v>
      </c>
      <c r="BT28">
        <v>1</v>
      </c>
      <c r="BU28">
        <v>0</v>
      </c>
      <c r="BV28">
        <v>0</v>
      </c>
      <c r="BW28">
        <v>1</v>
      </c>
      <c r="BX28">
        <v>0</v>
      </c>
      <c r="BY28">
        <v>0</v>
      </c>
      <c r="BZ28">
        <v>0</v>
      </c>
      <c r="CA28">
        <v>1</v>
      </c>
      <c r="CB28">
        <v>1</v>
      </c>
      <c r="CC28">
        <v>0</v>
      </c>
      <c r="CD28">
        <v>0</v>
      </c>
    </row>
    <row r="29" spans="1:82" ht="13">
      <c r="A29" s="102" t="s">
        <v>3</v>
      </c>
      <c r="B29" s="102" t="s">
        <v>5100</v>
      </c>
      <c r="C29" s="102" t="s">
        <v>5101</v>
      </c>
      <c r="D29" s="102" t="s">
        <v>5105</v>
      </c>
      <c r="E29" s="103" t="s">
        <v>5102</v>
      </c>
      <c r="F29" s="103" t="s">
        <v>38872</v>
      </c>
      <c r="I29" t="str">
        <f>B33&amp;" + "&amp;C33&amp;" + "&amp;D33</f>
        <v>Data Privacy + Data Traceability + Secure Data Sharing</v>
      </c>
      <c r="J29">
        <f>E33</f>
        <v>42</v>
      </c>
      <c r="AB29" s="180"/>
      <c r="AC29">
        <v>3</v>
      </c>
      <c r="AE29" t="str">
        <v>Data Privacy</v>
      </c>
      <c r="AF29" t="str">
        <v>Forensic Attribution &amp; Post-Incident Investigation</v>
      </c>
      <c r="AG29">
        <v>7</v>
      </c>
      <c r="AI29" t="str">
        <v>Data Auditing</v>
      </c>
      <c r="AJ29" t="str">
        <v>Data Traceability</v>
      </c>
      <c r="AK29" t="str">
        <v>Secure Data Sharing</v>
      </c>
      <c r="AL29">
        <v>10</v>
      </c>
      <c r="AP29" s="181"/>
      <c r="BQ29">
        <v>1</v>
      </c>
      <c r="BR29">
        <v>0</v>
      </c>
      <c r="BS29">
        <v>0</v>
      </c>
      <c r="BT29">
        <v>0</v>
      </c>
      <c r="BU29">
        <v>0</v>
      </c>
      <c r="BV29">
        <v>0</v>
      </c>
      <c r="BW29">
        <v>1</v>
      </c>
      <c r="BX29">
        <v>0</v>
      </c>
      <c r="BY29">
        <v>0</v>
      </c>
      <c r="BZ29">
        <v>0</v>
      </c>
      <c r="CA29">
        <v>0</v>
      </c>
      <c r="CB29">
        <v>1</v>
      </c>
      <c r="CC29">
        <v>0</v>
      </c>
      <c r="CD29">
        <v>0</v>
      </c>
    </row>
    <row r="30" spans="1:82">
      <c r="A30" s="99">
        <v>1</v>
      </c>
      <c r="B30" s="99" t="str" cm="1">
        <f t="array" ref="B30">IFERROR(INDEX(_xlfn.ANCHORARRAY($AI$3),$A30,1),"")</f>
        <v>Access Control</v>
      </c>
      <c r="C30" s="99" t="str" cm="1">
        <f t="array" ref="C30">IFERROR(INDEX(_xlfn.ANCHORARRAY($AI$3),$A30,2),"")</f>
        <v>Data Privacy</v>
      </c>
      <c r="D30" s="99" t="str" cm="1">
        <f t="array" ref="D30">IFERROR(INDEX(_xlfn.ANCHORARRAY($AI$3),$A30,3),"")</f>
        <v>Healthcare Data Governance</v>
      </c>
      <c r="E30" s="100" cm="1">
        <f t="array" ref="E30">IFERROR(INDEX(_xlfn.ANCHORARRAY($AI$3),$A30,4),0)</f>
        <v>44</v>
      </c>
      <c r="F30" s="101">
        <f>IFERROR(E30/$B$3,0)</f>
        <v>0.28758169934640521</v>
      </c>
      <c r="I30" t="str">
        <f>B34&amp;" + "&amp;C34&amp;" + "&amp;D34</f>
        <v>Access Control + Data Privacy + Data Traceability</v>
      </c>
      <c r="J30">
        <f>E34</f>
        <v>40</v>
      </c>
      <c r="AB30" s="180"/>
      <c r="AC30">
        <v>5</v>
      </c>
      <c r="AE30" t="str">
        <v>Digital Object Lifecycle Management</v>
      </c>
      <c r="AF30" t="str">
        <v>Secure Data Sharing</v>
      </c>
      <c r="AG30">
        <v>7</v>
      </c>
      <c r="AI30" t="str">
        <v>Data Auditing</v>
      </c>
      <c r="AJ30" t="str">
        <v>Healthcare Data Governance</v>
      </c>
      <c r="AK30" t="str">
        <v>Secure Data Sharing</v>
      </c>
      <c r="AL30">
        <v>10</v>
      </c>
      <c r="AP30" s="181"/>
      <c r="BQ30">
        <v>1</v>
      </c>
      <c r="BR30">
        <v>0</v>
      </c>
      <c r="BS30">
        <v>0</v>
      </c>
      <c r="BT30">
        <v>0</v>
      </c>
      <c r="BU30">
        <v>1</v>
      </c>
      <c r="BV30">
        <v>0</v>
      </c>
      <c r="BW30">
        <v>1</v>
      </c>
      <c r="BX30">
        <v>0</v>
      </c>
      <c r="BY30">
        <v>0</v>
      </c>
      <c r="BZ30">
        <v>0</v>
      </c>
      <c r="CA30">
        <v>1</v>
      </c>
      <c r="CB30">
        <v>0</v>
      </c>
      <c r="CC30">
        <v>1</v>
      </c>
      <c r="CD30">
        <v>0</v>
      </c>
    </row>
    <row r="31" spans="1:82">
      <c r="A31" s="99">
        <v>2</v>
      </c>
      <c r="B31" s="99" t="str" cm="1">
        <f t="array" ref="B31">IFERROR(INDEX(_xlfn.ANCHORARRAY($AI$3),$A31,1),"")</f>
        <v>Access Control</v>
      </c>
      <c r="C31" s="99" t="str" cm="1">
        <f t="array" ref="C31">IFERROR(INDEX(_xlfn.ANCHORARRAY($AI$3),$A31,2),"")</f>
        <v>Data Privacy</v>
      </c>
      <c r="D31" s="99" t="str" cm="1">
        <f t="array" ref="D31">IFERROR(INDEX(_xlfn.ANCHORARRAY($AI$3),$A31,3),"")</f>
        <v>Secure Data Sharing</v>
      </c>
      <c r="E31" s="100" cm="1">
        <f t="array" ref="E31">IFERROR(INDEX(_xlfn.ANCHORARRAY($AI$3),$A31,4),0)</f>
        <v>43</v>
      </c>
      <c r="F31" s="101">
        <f>IFERROR(E31/$B$3,0)</f>
        <v>0.28104575163398693</v>
      </c>
      <c r="I31" t="str">
        <f>B35&amp;" + "&amp;C35&amp;" + "&amp;D35</f>
        <v>Data Privacy + Healthcare Data Governance + Secure Data Sharing</v>
      </c>
      <c r="J31">
        <f>E35</f>
        <v>39</v>
      </c>
      <c r="AC31">
        <v>5</v>
      </c>
      <c r="AE31" t="str">
        <v>Forensic Attribution &amp; Post-Incident Investigation</v>
      </c>
      <c r="AF31" t="str">
        <v>Secure Data Sharing</v>
      </c>
      <c r="AG31">
        <v>7</v>
      </c>
      <c r="AI31" t="str">
        <v>Data Auditing</v>
      </c>
      <c r="AJ31" t="str">
        <v>Data Privacy</v>
      </c>
      <c r="AK31" t="str">
        <v>Secure Data Sharing</v>
      </c>
      <c r="AL31">
        <v>9</v>
      </c>
      <c r="BQ31">
        <v>1</v>
      </c>
      <c r="BR31">
        <v>0</v>
      </c>
      <c r="BS31">
        <v>0</v>
      </c>
      <c r="BT31">
        <v>0</v>
      </c>
      <c r="BU31">
        <v>0</v>
      </c>
      <c r="BV31">
        <v>0</v>
      </c>
      <c r="BW31">
        <v>1</v>
      </c>
      <c r="BX31">
        <v>1</v>
      </c>
      <c r="BY31">
        <v>0</v>
      </c>
      <c r="BZ31">
        <v>0</v>
      </c>
      <c r="CA31">
        <v>1</v>
      </c>
      <c r="CB31">
        <v>0</v>
      </c>
      <c r="CC31">
        <v>1</v>
      </c>
      <c r="CD31">
        <v>0</v>
      </c>
    </row>
    <row r="32" spans="1:82">
      <c r="A32" s="99">
        <v>3</v>
      </c>
      <c r="B32" s="99" t="str" cm="1">
        <f t="array" ref="B32">IFERROR(INDEX(_xlfn.ANCHORARRAY($AI$3),$A32,1),"")</f>
        <v>Access Control</v>
      </c>
      <c r="C32" s="99" t="str" cm="1">
        <f t="array" ref="C32">IFERROR(INDEX(_xlfn.ANCHORARRAY($AI$3),$A32,2),"")</f>
        <v>Data Traceability</v>
      </c>
      <c r="D32" s="99" t="str" cm="1">
        <f t="array" ref="D32">IFERROR(INDEX(_xlfn.ANCHORARRAY($AI$3),$A32,3),"")</f>
        <v>Secure Data Sharing</v>
      </c>
      <c r="E32" s="100" cm="1">
        <f t="array" ref="E32">IFERROR(INDEX(_xlfn.ANCHORARRAY($AI$3),$A32,4),0)</f>
        <v>42</v>
      </c>
      <c r="F32" s="101">
        <f>IFERROR(E32/$B$3,0)</f>
        <v>0.27450980392156865</v>
      </c>
      <c r="I32" t="str">
        <f>B36&amp;" + "&amp;C36&amp;" + "&amp;D36</f>
        <v>Data Privacy + Data Traceability + Healthcare Data Governance</v>
      </c>
      <c r="J32">
        <f>E36</f>
        <v>38</v>
      </c>
      <c r="AC32">
        <v>5</v>
      </c>
      <c r="AE32" t="str">
        <v>Access Control</v>
      </c>
      <c r="AF32" t="str">
        <v>Secure Data Retention</v>
      </c>
      <c r="AG32">
        <v>6</v>
      </c>
      <c r="AI32" t="str">
        <v>Data Auditing</v>
      </c>
      <c r="AJ32" t="str">
        <v>Data Traceability</v>
      </c>
      <c r="AK32" t="str">
        <v>Healthcare Data Governance</v>
      </c>
      <c r="AL32">
        <v>6</v>
      </c>
      <c r="BQ32">
        <v>1</v>
      </c>
      <c r="BR32">
        <v>0</v>
      </c>
      <c r="BS32">
        <v>0</v>
      </c>
      <c r="BT32">
        <v>0</v>
      </c>
      <c r="BU32">
        <v>0</v>
      </c>
      <c r="BV32">
        <v>0</v>
      </c>
      <c r="BW32">
        <v>1</v>
      </c>
      <c r="BX32">
        <v>1</v>
      </c>
      <c r="BY32">
        <v>0</v>
      </c>
      <c r="BZ32">
        <v>0</v>
      </c>
      <c r="CA32">
        <v>1</v>
      </c>
      <c r="CB32">
        <v>0</v>
      </c>
      <c r="CC32">
        <v>1</v>
      </c>
      <c r="CD32">
        <v>0</v>
      </c>
    </row>
    <row r="33" spans="1:82">
      <c r="A33" s="99">
        <v>4</v>
      </c>
      <c r="B33" s="99" t="str" cm="1">
        <f t="array" ref="B33">IFERROR(INDEX(_xlfn.ANCHORARRAY($AI$3),$A33,1),"")</f>
        <v>Data Privacy</v>
      </c>
      <c r="C33" s="99" t="str" cm="1">
        <f t="array" ref="C33">IFERROR(INDEX(_xlfn.ANCHORARRAY($AI$3),$A33,2),"")</f>
        <v>Data Traceability</v>
      </c>
      <c r="D33" s="99" t="str" cm="1">
        <f t="array" ref="D33">IFERROR(INDEX(_xlfn.ANCHORARRAY($AI$3),$A33,3),"")</f>
        <v>Secure Data Sharing</v>
      </c>
      <c r="E33" s="100" cm="1">
        <f t="array" ref="E33">IFERROR(INDEX(_xlfn.ANCHORARRAY($AI$3),$A33,4),0)</f>
        <v>42</v>
      </c>
      <c r="F33" s="101">
        <f>IFERROR(E33/$B$3,0)</f>
        <v>0.27450980392156865</v>
      </c>
      <c r="I33" t="str">
        <f>B37&amp;" + "&amp;C37&amp;" + "&amp;D37</f>
        <v>Access Control + Data Traceability + Healthcare Data Governance</v>
      </c>
      <c r="J33">
        <f>E37</f>
        <v>36</v>
      </c>
      <c r="AC33">
        <v>3</v>
      </c>
      <c r="AE33" t="str">
        <v>Cybersecurity Risk Mitigation</v>
      </c>
      <c r="AF33" t="str">
        <v>Digital Object Lifecycle Management</v>
      </c>
      <c r="AG33">
        <v>6</v>
      </c>
      <c r="AI33" t="str">
        <v>Data Traceability</v>
      </c>
      <c r="AJ33" t="str">
        <v>Forensic Attribution &amp; Post-Incident Investigation</v>
      </c>
      <c r="AK33" t="str">
        <v>Secure Data Sharing</v>
      </c>
      <c r="AL33">
        <v>6</v>
      </c>
      <c r="BQ33">
        <v>1</v>
      </c>
      <c r="BR33">
        <v>0</v>
      </c>
      <c r="BS33">
        <v>0</v>
      </c>
      <c r="BT33">
        <v>1</v>
      </c>
      <c r="BU33">
        <v>0</v>
      </c>
      <c r="BV33">
        <v>0</v>
      </c>
      <c r="BW33">
        <v>0</v>
      </c>
      <c r="BX33">
        <v>0</v>
      </c>
      <c r="BY33">
        <v>0</v>
      </c>
      <c r="BZ33">
        <v>0</v>
      </c>
      <c r="CA33">
        <v>0</v>
      </c>
      <c r="CB33">
        <v>0</v>
      </c>
      <c r="CC33">
        <v>1</v>
      </c>
      <c r="CD33">
        <v>0</v>
      </c>
    </row>
    <row r="34" spans="1:82">
      <c r="A34" s="99">
        <v>5</v>
      </c>
      <c r="B34" s="99" t="str" cm="1">
        <f t="array" ref="B34">IFERROR(INDEX(_xlfn.ANCHORARRAY($AI$3),$A34,1),"")</f>
        <v>Access Control</v>
      </c>
      <c r="C34" s="99" t="str" cm="1">
        <f t="array" ref="C34">IFERROR(INDEX(_xlfn.ANCHORARRAY($AI$3),$A34,2),"")</f>
        <v>Data Privacy</v>
      </c>
      <c r="D34" s="99" t="str" cm="1">
        <f t="array" ref="D34">IFERROR(INDEX(_xlfn.ANCHORARRAY($AI$3),$A34,3),"")</f>
        <v>Data Traceability</v>
      </c>
      <c r="E34" s="100" cm="1">
        <f t="array" ref="E34">IFERROR(INDEX(_xlfn.ANCHORARRAY($AI$3),$A34,4),0)</f>
        <v>40</v>
      </c>
      <c r="F34" s="101">
        <f>IFERROR(E34/$B$3,0)</f>
        <v>0.26143790849673204</v>
      </c>
      <c r="I34" t="str">
        <f>B38&amp;" + "&amp;C38&amp;" + "&amp;D38</f>
        <v>Access Control + Healthcare Data Governance + Secure Data Sharing</v>
      </c>
      <c r="J34">
        <f>E38</f>
        <v>36</v>
      </c>
      <c r="AC34">
        <v>5</v>
      </c>
      <c r="AE34" t="str">
        <v>Data Privacy</v>
      </c>
      <c r="AF34" t="str">
        <v>Digital Object Lifecycle Management</v>
      </c>
      <c r="AG34">
        <v>6</v>
      </c>
      <c r="AI34" t="str">
        <v>Access Control</v>
      </c>
      <c r="AJ34" t="str">
        <v>Cybersecurity Risk Mitigation</v>
      </c>
      <c r="AK34" t="str">
        <v>Data Auditing</v>
      </c>
      <c r="AL34">
        <v>5</v>
      </c>
      <c r="BQ34">
        <v>1</v>
      </c>
      <c r="BR34">
        <v>0</v>
      </c>
      <c r="BS34">
        <v>0</v>
      </c>
      <c r="BT34">
        <v>0</v>
      </c>
      <c r="BU34">
        <v>1</v>
      </c>
      <c r="BV34">
        <v>0</v>
      </c>
      <c r="BW34">
        <v>1</v>
      </c>
      <c r="BX34">
        <v>0</v>
      </c>
      <c r="BY34">
        <v>0</v>
      </c>
      <c r="BZ34">
        <v>0</v>
      </c>
      <c r="CA34">
        <v>1</v>
      </c>
      <c r="CB34">
        <v>0</v>
      </c>
      <c r="CC34">
        <v>1</v>
      </c>
      <c r="CD34">
        <v>0</v>
      </c>
    </row>
    <row r="35" spans="1:82">
      <c r="A35" s="99">
        <v>6</v>
      </c>
      <c r="B35" s="99" t="str" cm="1">
        <f t="array" ref="B35">IFERROR(INDEX(_xlfn.ANCHORARRAY($AI$3),$A35,1),"")</f>
        <v>Data Privacy</v>
      </c>
      <c r="C35" s="99" t="str" cm="1">
        <f t="array" ref="C35">IFERROR(INDEX(_xlfn.ANCHORARRAY($AI$3),$A35,2),"")</f>
        <v>Healthcare Data Governance</v>
      </c>
      <c r="D35" s="99" t="str" cm="1">
        <f t="array" ref="D35">IFERROR(INDEX(_xlfn.ANCHORARRAY($AI$3),$A35,3),"")</f>
        <v>Secure Data Sharing</v>
      </c>
      <c r="E35" s="100" cm="1">
        <f t="array" ref="E35">IFERROR(INDEX(_xlfn.ANCHORARRAY($AI$3),$A35,4),0)</f>
        <v>39</v>
      </c>
      <c r="F35" s="101">
        <f>IFERROR(E35/$B$3,0)</f>
        <v>0.25490196078431371</v>
      </c>
      <c r="I35" t="str">
        <f>B39&amp;" + "&amp;C39&amp;" + "&amp;D39</f>
        <v>Data Traceability + Healthcare Data Governance + Secure Data Sharing</v>
      </c>
      <c r="J35">
        <f>E39</f>
        <v>33</v>
      </c>
      <c r="AC35">
        <v>6</v>
      </c>
      <c r="AE35" t="str">
        <v>Access Control</v>
      </c>
      <c r="AF35" t="str">
        <v>Data Confidentiality</v>
      </c>
      <c r="AG35">
        <v>5</v>
      </c>
      <c r="AI35" t="str">
        <v>Cybersecurity Risk Mitigation</v>
      </c>
      <c r="AJ35" t="str">
        <v>Data Traceability</v>
      </c>
      <c r="AK35" t="str">
        <v>Digital Object Lifecycle Management</v>
      </c>
      <c r="AL35">
        <v>5</v>
      </c>
      <c r="BQ35">
        <v>1</v>
      </c>
      <c r="BR35">
        <v>0</v>
      </c>
      <c r="BS35">
        <v>0</v>
      </c>
      <c r="BT35">
        <v>0</v>
      </c>
      <c r="BU35">
        <v>1</v>
      </c>
      <c r="BV35">
        <v>0</v>
      </c>
      <c r="BW35">
        <v>1</v>
      </c>
      <c r="BX35">
        <v>0</v>
      </c>
      <c r="BY35">
        <v>0</v>
      </c>
      <c r="BZ35">
        <v>1</v>
      </c>
      <c r="CA35">
        <v>1</v>
      </c>
      <c r="CB35">
        <v>0</v>
      </c>
      <c r="CC35">
        <v>1</v>
      </c>
      <c r="CD35">
        <v>0</v>
      </c>
    </row>
    <row r="36" spans="1:82">
      <c r="A36" s="99">
        <v>7</v>
      </c>
      <c r="B36" s="99" t="str" cm="1">
        <f t="array" ref="B36">IFERROR(INDEX(_xlfn.ANCHORARRAY($AI$3),$A36,1),"")</f>
        <v>Data Privacy</v>
      </c>
      <c r="C36" s="99" t="str" cm="1">
        <f t="array" ref="C36">IFERROR(INDEX(_xlfn.ANCHORARRAY($AI$3),$A36,2),"")</f>
        <v>Data Traceability</v>
      </c>
      <c r="D36" s="99" t="str" cm="1">
        <f t="array" ref="D36">IFERROR(INDEX(_xlfn.ANCHORARRAY($AI$3),$A36,3),"")</f>
        <v>Healthcare Data Governance</v>
      </c>
      <c r="E36" s="100" cm="1">
        <f t="array" ref="E36">IFERROR(INDEX(_xlfn.ANCHORARRAY($AI$3),$A36,4),0)</f>
        <v>38</v>
      </c>
      <c r="F36" s="101">
        <f>IFERROR(E36/$B$3,0)</f>
        <v>0.24836601307189543</v>
      </c>
      <c r="AC36">
        <v>6</v>
      </c>
      <c r="AE36" t="str">
        <v>Access Control</v>
      </c>
      <c r="AF36" t="str">
        <v>Digital Object Lifecycle Management</v>
      </c>
      <c r="AG36">
        <v>5</v>
      </c>
      <c r="AI36" t="str">
        <v>Data Confidentiality</v>
      </c>
      <c r="AJ36" t="str">
        <v>Data Traceability</v>
      </c>
      <c r="AK36" t="str">
        <v>Secure Data Sharing</v>
      </c>
      <c r="AL36">
        <v>5</v>
      </c>
      <c r="BQ36">
        <v>1</v>
      </c>
      <c r="BR36">
        <v>0</v>
      </c>
      <c r="BS36">
        <v>0</v>
      </c>
      <c r="BT36">
        <v>1</v>
      </c>
      <c r="BU36">
        <v>1</v>
      </c>
      <c r="BV36">
        <v>0</v>
      </c>
      <c r="BW36">
        <v>0</v>
      </c>
      <c r="BX36">
        <v>1</v>
      </c>
      <c r="BY36">
        <v>0</v>
      </c>
      <c r="BZ36">
        <v>0</v>
      </c>
      <c r="CA36">
        <v>1</v>
      </c>
      <c r="CB36">
        <v>0</v>
      </c>
      <c r="CC36">
        <v>1</v>
      </c>
      <c r="CD36">
        <v>0</v>
      </c>
    </row>
    <row r="37" spans="1:82">
      <c r="A37" s="99">
        <v>8</v>
      </c>
      <c r="B37" s="99" t="str" cm="1">
        <f t="array" ref="B37">IFERROR(INDEX(_xlfn.ANCHORARRAY($AI$3),$A37,1),"")</f>
        <v>Access Control</v>
      </c>
      <c r="C37" s="99" t="str" cm="1">
        <f t="array" ref="C37">IFERROR(INDEX(_xlfn.ANCHORARRAY($AI$3),$A37,2),"")</f>
        <v>Data Traceability</v>
      </c>
      <c r="D37" s="99" t="str" cm="1">
        <f t="array" ref="D37">IFERROR(INDEX(_xlfn.ANCHORARRAY($AI$3),$A37,3),"")</f>
        <v>Healthcare Data Governance</v>
      </c>
      <c r="E37" s="100" cm="1">
        <f t="array" ref="E37">IFERROR(INDEX(_xlfn.ANCHORARRAY($AI$3),$A37,4),0)</f>
        <v>36</v>
      </c>
      <c r="F37" s="101">
        <f>IFERROR(E37/$B$3,0)</f>
        <v>0.23529411764705882</v>
      </c>
      <c r="AC37">
        <v>2</v>
      </c>
      <c r="AE37" t="str">
        <v>Cybersecurity Risk Mitigation</v>
      </c>
      <c r="AF37" t="str">
        <v>Data Confidentiality</v>
      </c>
      <c r="AG37">
        <v>5</v>
      </c>
      <c r="AI37" t="str">
        <v>Data Privacy</v>
      </c>
      <c r="AJ37" t="str">
        <v>Data Traceability</v>
      </c>
      <c r="AK37" t="str">
        <v>Forensic Attribution &amp; Post-Incident Investigation</v>
      </c>
      <c r="AL37">
        <v>5</v>
      </c>
      <c r="BQ37">
        <v>0</v>
      </c>
      <c r="BR37">
        <v>0</v>
      </c>
      <c r="BS37">
        <v>0</v>
      </c>
      <c r="BT37">
        <v>1</v>
      </c>
      <c r="BU37">
        <v>0</v>
      </c>
      <c r="BV37">
        <v>0</v>
      </c>
      <c r="BW37">
        <v>0</v>
      </c>
      <c r="BX37">
        <v>0</v>
      </c>
      <c r="BY37">
        <v>0</v>
      </c>
      <c r="BZ37">
        <v>0</v>
      </c>
      <c r="CA37">
        <v>1</v>
      </c>
      <c r="CB37">
        <v>0</v>
      </c>
      <c r="CC37">
        <v>0</v>
      </c>
      <c r="CD37">
        <v>0</v>
      </c>
    </row>
    <row r="38" spans="1:82">
      <c r="A38" s="99">
        <v>9</v>
      </c>
      <c r="B38" s="99" t="str" cm="1">
        <f t="array" ref="B38">IFERROR(INDEX(_xlfn.ANCHORARRAY($AI$3),$A38,1),"")</f>
        <v>Access Control</v>
      </c>
      <c r="C38" s="99" t="str" cm="1">
        <f t="array" ref="C38">IFERROR(INDEX(_xlfn.ANCHORARRAY($AI$3),$A38,2),"")</f>
        <v>Healthcare Data Governance</v>
      </c>
      <c r="D38" s="99" t="str" cm="1">
        <f t="array" ref="D38">IFERROR(INDEX(_xlfn.ANCHORARRAY($AI$3),$A38,3),"")</f>
        <v>Secure Data Sharing</v>
      </c>
      <c r="E38" s="100" cm="1">
        <f t="array" ref="E38">IFERROR(INDEX(_xlfn.ANCHORARRAY($AI$3),$A38,4),0)</f>
        <v>36</v>
      </c>
      <c r="F38" s="101">
        <f>IFERROR(E38/$B$3,0)</f>
        <v>0.23529411764705882</v>
      </c>
      <c r="AC38">
        <v>4</v>
      </c>
      <c r="AE38" t="str">
        <v>Data Confidentiality</v>
      </c>
      <c r="AF38" t="str">
        <v>Data Privacy</v>
      </c>
      <c r="AG38">
        <v>5</v>
      </c>
      <c r="AI38" t="str">
        <v>Data Traceability</v>
      </c>
      <c r="AJ38" t="str">
        <v>Digital Object Lifecycle Management</v>
      </c>
      <c r="AK38" t="str">
        <v>Secure Data Sharing</v>
      </c>
      <c r="AL38">
        <v>5</v>
      </c>
      <c r="BQ38">
        <v>1</v>
      </c>
      <c r="BR38">
        <v>0</v>
      </c>
      <c r="BS38">
        <v>0</v>
      </c>
      <c r="BT38">
        <v>0</v>
      </c>
      <c r="BU38">
        <v>0</v>
      </c>
      <c r="BV38">
        <v>0</v>
      </c>
      <c r="BW38">
        <v>0</v>
      </c>
      <c r="BX38">
        <v>1</v>
      </c>
      <c r="BY38">
        <v>1</v>
      </c>
      <c r="BZ38">
        <v>0</v>
      </c>
      <c r="CA38">
        <v>0</v>
      </c>
      <c r="CB38">
        <v>0</v>
      </c>
      <c r="CC38">
        <v>1</v>
      </c>
      <c r="CD38">
        <v>0</v>
      </c>
    </row>
    <row r="39" spans="1:82">
      <c r="A39" s="99">
        <v>10</v>
      </c>
      <c r="B39" s="99" t="str" cm="1">
        <f t="array" ref="B39">IFERROR(INDEX(_xlfn.ANCHORARRAY($AI$3),$A39,1),"")</f>
        <v>Data Traceability</v>
      </c>
      <c r="C39" s="99" t="str" cm="1">
        <f t="array" ref="C39">IFERROR(INDEX(_xlfn.ANCHORARRAY($AI$3),$A39,2),"")</f>
        <v>Healthcare Data Governance</v>
      </c>
      <c r="D39" s="99" t="str" cm="1">
        <f t="array" ref="D39">IFERROR(INDEX(_xlfn.ANCHORARRAY($AI$3),$A39,3),"")</f>
        <v>Secure Data Sharing</v>
      </c>
      <c r="E39" s="100" cm="1">
        <f t="array" ref="E39">IFERROR(INDEX(_xlfn.ANCHORARRAY($AI$3),$A39,4),0)</f>
        <v>33</v>
      </c>
      <c r="F39" s="101">
        <f>IFERROR(E39/$B$3,0)</f>
        <v>0.21568627450980393</v>
      </c>
      <c r="AC39">
        <v>3</v>
      </c>
      <c r="AE39" t="str">
        <v>Data Confidentiality</v>
      </c>
      <c r="AF39" t="str">
        <v>Secure Data Sharing</v>
      </c>
      <c r="AG39">
        <v>5</v>
      </c>
      <c r="AI39" t="str">
        <v>Access Control</v>
      </c>
      <c r="AJ39" t="str">
        <v>Data Privacy</v>
      </c>
      <c r="AK39" t="str">
        <v>Secure Data Retention</v>
      </c>
      <c r="AL39">
        <v>4</v>
      </c>
      <c r="BQ39">
        <v>0</v>
      </c>
      <c r="BR39">
        <v>0</v>
      </c>
      <c r="BS39">
        <v>0</v>
      </c>
      <c r="BT39">
        <v>0</v>
      </c>
      <c r="BU39">
        <v>1</v>
      </c>
      <c r="BV39">
        <v>0</v>
      </c>
      <c r="BW39">
        <v>1</v>
      </c>
      <c r="BX39">
        <v>1</v>
      </c>
      <c r="BY39">
        <v>0</v>
      </c>
      <c r="BZ39">
        <v>0</v>
      </c>
      <c r="CA39">
        <v>0</v>
      </c>
      <c r="CB39">
        <v>0</v>
      </c>
      <c r="CC39">
        <v>0</v>
      </c>
      <c r="CD39">
        <v>0</v>
      </c>
    </row>
    <row r="40" spans="1:82">
      <c r="AC40">
        <v>5</v>
      </c>
      <c r="AE40" t="str">
        <v>Data Privacy</v>
      </c>
      <c r="AF40" t="str">
        <v>Secure Data Retention</v>
      </c>
      <c r="AG40">
        <v>5</v>
      </c>
      <c r="AI40" t="str">
        <v>Access Control</v>
      </c>
      <c r="AJ40" t="str">
        <v>Digital Object Lifecycle Management</v>
      </c>
      <c r="AK40" t="str">
        <v>Secure Data Sharing</v>
      </c>
      <c r="AL40">
        <v>4</v>
      </c>
      <c r="BQ40">
        <v>1</v>
      </c>
      <c r="BR40">
        <v>0</v>
      </c>
      <c r="BS40">
        <v>0</v>
      </c>
      <c r="BT40">
        <v>0</v>
      </c>
      <c r="BU40">
        <v>0</v>
      </c>
      <c r="BV40">
        <v>0</v>
      </c>
      <c r="BW40">
        <v>1</v>
      </c>
      <c r="BX40">
        <v>1</v>
      </c>
      <c r="BY40">
        <v>0</v>
      </c>
      <c r="BZ40">
        <v>0</v>
      </c>
      <c r="CA40">
        <v>1</v>
      </c>
      <c r="CB40">
        <v>0</v>
      </c>
      <c r="CC40">
        <v>1</v>
      </c>
      <c r="CD40">
        <v>0</v>
      </c>
    </row>
    <row r="41" spans="1:82" ht="13.5" thickBot="1">
      <c r="A41" s="129" t="s">
        <v>5106</v>
      </c>
      <c r="B41" s="129"/>
      <c r="C41" s="129"/>
      <c r="D41" s="129"/>
      <c r="E41" s="129"/>
      <c r="F41" s="129"/>
      <c r="G41" s="98"/>
      <c r="AC41">
        <v>5</v>
      </c>
      <c r="AE41" t="str">
        <v>Access Control</v>
      </c>
      <c r="AF41" t="str">
        <v>Forensic Attribution &amp; Post-Incident Investigation</v>
      </c>
      <c r="AG41">
        <v>4</v>
      </c>
      <c r="AI41" t="str">
        <v>Access Control</v>
      </c>
      <c r="AJ41" t="str">
        <v>Healthcare Data Governance</v>
      </c>
      <c r="AK41" t="str">
        <v>Secure Data Retention</v>
      </c>
      <c r="AL41">
        <v>4</v>
      </c>
      <c r="BQ41">
        <v>1</v>
      </c>
      <c r="BR41">
        <v>0</v>
      </c>
      <c r="BS41">
        <v>0</v>
      </c>
      <c r="BT41">
        <v>0</v>
      </c>
      <c r="BU41">
        <v>1</v>
      </c>
      <c r="BV41">
        <v>0</v>
      </c>
      <c r="BW41">
        <v>1</v>
      </c>
      <c r="BX41">
        <v>1</v>
      </c>
      <c r="BY41">
        <v>0</v>
      </c>
      <c r="BZ41">
        <v>0</v>
      </c>
      <c r="CA41">
        <v>0</v>
      </c>
      <c r="CB41">
        <v>0</v>
      </c>
      <c r="CC41">
        <v>1</v>
      </c>
      <c r="CD41">
        <v>0</v>
      </c>
    </row>
    <row r="42" spans="1:82" ht="26">
      <c r="A42" s="161" t="s">
        <v>4</v>
      </c>
      <c r="B42" s="194" t="str" cm="1">
        <f t="array" ref="B42:G42">TRANSPOSE(_xlfn.ANCHORARRAY(A43))</f>
        <v>Data Traceability</v>
      </c>
      <c r="C42" s="194" t="str">
        <v>Data Privacy</v>
      </c>
      <c r="D42" s="194" t="str">
        <v>Access Control</v>
      </c>
      <c r="E42" s="194" t="str">
        <v>Secure Data Sharing</v>
      </c>
      <c r="F42" s="194" t="str">
        <v>Healthcare Data Governance</v>
      </c>
      <c r="G42" s="195" t="str">
        <v>Cybersecurity Risk Mitigation</v>
      </c>
      <c r="AC42">
        <v>4</v>
      </c>
      <c r="AE42" t="str">
        <v>Automated Sensitive Data Detection</v>
      </c>
      <c r="AF42" t="str">
        <v>Data Privacy</v>
      </c>
      <c r="AG42">
        <v>4</v>
      </c>
      <c r="AI42" t="str">
        <v>Cybersecurity Risk Mitigation</v>
      </c>
      <c r="AJ42" t="str">
        <v>Data Auditing</v>
      </c>
      <c r="AK42" t="str">
        <v>Data Traceability</v>
      </c>
      <c r="AL42">
        <v>4</v>
      </c>
      <c r="BQ42">
        <v>1</v>
      </c>
      <c r="BR42">
        <v>0</v>
      </c>
      <c r="BS42">
        <v>0</v>
      </c>
      <c r="BT42">
        <v>0</v>
      </c>
      <c r="BU42">
        <v>0</v>
      </c>
      <c r="BV42">
        <v>0</v>
      </c>
      <c r="BW42">
        <v>1</v>
      </c>
      <c r="BX42">
        <v>1</v>
      </c>
      <c r="BY42">
        <v>0</v>
      </c>
      <c r="BZ42">
        <v>0</v>
      </c>
      <c r="CA42">
        <v>1</v>
      </c>
      <c r="CB42">
        <v>0</v>
      </c>
      <c r="CC42">
        <v>0</v>
      </c>
      <c r="CD42">
        <v>0</v>
      </c>
    </row>
    <row r="43" spans="1:82" ht="13">
      <c r="A43" s="162" t="str" cm="1">
        <f t="array" ref="A43:A48">_xlfn.TAKE(_xlfn.SORTBY(_xlfn.ANCHORARRAY(AA3),_xlfn.ANCHORARRAY(AB3),-1),6)</f>
        <v>Data Traceability</v>
      </c>
      <c r="B43" s="182" t="str" cm="1">
        <f t="array" ref="B43:G48">_xlfn.LET(_xlpm.rw,_xlfn.ANCHORARRAY(A43),_xlpm.cl,_xlfn.ANCHORARRAY(B42),_xlpm.v,INDEX(_xlfn.ANCHORARRAY(AS3),_xlfn.XMATCH(_xlpm.rw,_xlfn.ANCHORARRAY(AA3)),_xlfn.XMATCH(_xlpm.cl,_xlfn.ANCHORARRAY(AA3))),IF(_xlpm.rw=_xlpm.cl,"",_xlpm.v))</f>
        <v/>
      </c>
      <c r="C43" s="183">
        <v>63</v>
      </c>
      <c r="D43" s="183">
        <v>59</v>
      </c>
      <c r="E43" s="183">
        <v>63</v>
      </c>
      <c r="F43" s="184">
        <v>45</v>
      </c>
      <c r="G43" s="185">
        <v>31</v>
      </c>
      <c r="AC43">
        <v>4</v>
      </c>
      <c r="AE43" t="str">
        <v>Copyright Protection</v>
      </c>
      <c r="AF43" t="str">
        <v>Cybersecurity Risk Mitigation</v>
      </c>
      <c r="AG43">
        <v>4</v>
      </c>
      <c r="AI43" t="str">
        <v>Cybersecurity Risk Mitigation</v>
      </c>
      <c r="AJ43" t="str">
        <v>Data Confidentiality</v>
      </c>
      <c r="AK43" t="str">
        <v>Data Traceability</v>
      </c>
      <c r="AL43">
        <v>4</v>
      </c>
      <c r="BQ43">
        <v>1</v>
      </c>
      <c r="BR43">
        <v>0</v>
      </c>
      <c r="BS43">
        <v>0</v>
      </c>
      <c r="BT43">
        <v>1</v>
      </c>
      <c r="BU43">
        <v>0</v>
      </c>
      <c r="BV43">
        <v>1</v>
      </c>
      <c r="BW43">
        <v>0</v>
      </c>
      <c r="BX43">
        <v>1</v>
      </c>
      <c r="BY43">
        <v>0</v>
      </c>
      <c r="BZ43">
        <v>0</v>
      </c>
      <c r="CA43">
        <v>0</v>
      </c>
      <c r="CB43">
        <v>0</v>
      </c>
      <c r="CC43">
        <v>0</v>
      </c>
      <c r="CD43">
        <v>0</v>
      </c>
    </row>
    <row r="44" spans="1:82" ht="13">
      <c r="A44" s="163" t="str">
        <v>Data Privacy</v>
      </c>
      <c r="B44" s="186">
        <v>63</v>
      </c>
      <c r="C44" s="187" t="str">
        <v/>
      </c>
      <c r="D44" s="186">
        <v>65</v>
      </c>
      <c r="E44" s="186">
        <v>60</v>
      </c>
      <c r="F44" s="188">
        <v>56</v>
      </c>
      <c r="G44" s="189">
        <v>23</v>
      </c>
      <c r="AC44">
        <v>5</v>
      </c>
      <c r="AE44" t="str">
        <v>Cybersecurity Risk Mitigation</v>
      </c>
      <c r="AF44" t="str">
        <v>Secure Data Retention</v>
      </c>
      <c r="AG44">
        <v>4</v>
      </c>
      <c r="AI44" t="str">
        <v>Data Confidentiality</v>
      </c>
      <c r="AJ44" t="str">
        <v>Data Privacy</v>
      </c>
      <c r="AK44" t="str">
        <v>Data Traceability</v>
      </c>
      <c r="AL44">
        <v>4</v>
      </c>
      <c r="BQ44">
        <v>1</v>
      </c>
      <c r="BR44">
        <v>0</v>
      </c>
      <c r="BS44">
        <v>0</v>
      </c>
      <c r="BT44">
        <v>0</v>
      </c>
      <c r="BU44">
        <v>0</v>
      </c>
      <c r="BV44">
        <v>0</v>
      </c>
      <c r="BW44">
        <v>1</v>
      </c>
      <c r="BX44">
        <v>1</v>
      </c>
      <c r="BY44">
        <v>0</v>
      </c>
      <c r="BZ44">
        <v>0</v>
      </c>
      <c r="CA44">
        <v>1</v>
      </c>
      <c r="CB44">
        <v>0</v>
      </c>
      <c r="CC44">
        <v>1</v>
      </c>
      <c r="CD44">
        <v>0</v>
      </c>
    </row>
    <row r="45" spans="1:82" ht="13">
      <c r="A45" s="162" t="str">
        <v>Access Control</v>
      </c>
      <c r="B45" s="183">
        <v>59</v>
      </c>
      <c r="C45" s="183">
        <v>65</v>
      </c>
      <c r="D45" s="182" t="str">
        <v/>
      </c>
      <c r="E45" s="183">
        <v>60</v>
      </c>
      <c r="F45" s="184">
        <v>53</v>
      </c>
      <c r="G45" s="185">
        <v>30</v>
      </c>
      <c r="AC45">
        <v>4</v>
      </c>
      <c r="AE45" t="str">
        <v>Data Auditing</v>
      </c>
      <c r="AF45" t="str">
        <v>Data Confidentiality</v>
      </c>
      <c r="AG45">
        <v>4</v>
      </c>
      <c r="AI45" t="str">
        <v>Data Privacy</v>
      </c>
      <c r="AJ45" t="str">
        <v>Data Traceability</v>
      </c>
      <c r="AK45" t="str">
        <v>Digital Object Lifecycle Management</v>
      </c>
      <c r="AL45">
        <v>4</v>
      </c>
      <c r="BQ45">
        <v>1</v>
      </c>
      <c r="BR45">
        <v>0</v>
      </c>
      <c r="BS45">
        <v>0</v>
      </c>
      <c r="BT45">
        <v>0</v>
      </c>
      <c r="BU45">
        <v>0</v>
      </c>
      <c r="BV45">
        <v>0</v>
      </c>
      <c r="BW45">
        <v>1</v>
      </c>
      <c r="BX45">
        <v>1</v>
      </c>
      <c r="BY45">
        <v>0</v>
      </c>
      <c r="BZ45">
        <v>0</v>
      </c>
      <c r="CA45">
        <v>1</v>
      </c>
      <c r="CB45">
        <v>0</v>
      </c>
      <c r="CC45">
        <v>0</v>
      </c>
      <c r="CD45">
        <v>0</v>
      </c>
    </row>
    <row r="46" spans="1:82" ht="13">
      <c r="A46" s="163" t="str">
        <v>Secure Data Sharing</v>
      </c>
      <c r="B46" s="186">
        <v>63</v>
      </c>
      <c r="C46" s="186">
        <v>60</v>
      </c>
      <c r="D46" s="186">
        <v>60</v>
      </c>
      <c r="E46" s="187" t="str">
        <v/>
      </c>
      <c r="F46" s="188">
        <v>47</v>
      </c>
      <c r="G46" s="189">
        <v>24</v>
      </c>
      <c r="AC46">
        <v>4</v>
      </c>
      <c r="AE46" t="str">
        <v>Data Auditing</v>
      </c>
      <c r="AF46" t="str">
        <v>Forensic Attribution &amp; Post-Incident Investigation</v>
      </c>
      <c r="AG46">
        <v>4</v>
      </c>
      <c r="AI46" t="str">
        <v>Data Privacy</v>
      </c>
      <c r="AJ46" t="str">
        <v>Digital Object Lifecycle Management</v>
      </c>
      <c r="AK46" t="str">
        <v>Secure Data Sharing</v>
      </c>
      <c r="AL46">
        <v>4</v>
      </c>
      <c r="BQ46">
        <v>0</v>
      </c>
      <c r="BR46">
        <v>0</v>
      </c>
      <c r="BS46">
        <v>0</v>
      </c>
      <c r="BT46">
        <v>1</v>
      </c>
      <c r="BU46">
        <v>0</v>
      </c>
      <c r="BV46">
        <v>0</v>
      </c>
      <c r="BW46">
        <v>1</v>
      </c>
      <c r="BX46">
        <v>0</v>
      </c>
      <c r="BY46">
        <v>0</v>
      </c>
      <c r="BZ46">
        <v>0</v>
      </c>
      <c r="CA46">
        <v>1</v>
      </c>
      <c r="CB46">
        <v>0</v>
      </c>
      <c r="CC46">
        <v>1</v>
      </c>
      <c r="CD46">
        <v>0</v>
      </c>
    </row>
    <row r="47" spans="1:82" ht="13">
      <c r="A47" s="162" t="str">
        <v>Healthcare Data Governance</v>
      </c>
      <c r="B47" s="183">
        <v>45</v>
      </c>
      <c r="C47" s="183">
        <v>56</v>
      </c>
      <c r="D47" s="183">
        <v>53</v>
      </c>
      <c r="E47" s="183">
        <v>47</v>
      </c>
      <c r="F47" s="190" t="str">
        <v/>
      </c>
      <c r="G47" s="185">
        <v>20</v>
      </c>
      <c r="AC47">
        <v>6</v>
      </c>
      <c r="AE47" t="str">
        <v>Data Confidentiality</v>
      </c>
      <c r="AF47" t="str">
        <v>Healthcare Data Governance</v>
      </c>
      <c r="AG47">
        <v>4</v>
      </c>
      <c r="AI47" t="str">
        <v>Data Privacy</v>
      </c>
      <c r="AJ47" t="str">
        <v>Forensic Attribution &amp; Post-Incident Investigation</v>
      </c>
      <c r="AK47" t="str">
        <v>Secure Data Sharing</v>
      </c>
      <c r="AL47">
        <v>4</v>
      </c>
      <c r="BQ47">
        <v>1</v>
      </c>
      <c r="BR47">
        <v>0</v>
      </c>
      <c r="BS47">
        <v>0</v>
      </c>
      <c r="BT47">
        <v>1</v>
      </c>
      <c r="BU47">
        <v>0</v>
      </c>
      <c r="BV47">
        <v>0</v>
      </c>
      <c r="BW47">
        <v>1</v>
      </c>
      <c r="BX47">
        <v>1</v>
      </c>
      <c r="BY47">
        <v>0</v>
      </c>
      <c r="BZ47">
        <v>0</v>
      </c>
      <c r="CA47">
        <v>1</v>
      </c>
      <c r="CB47">
        <v>0</v>
      </c>
      <c r="CC47">
        <v>1</v>
      </c>
      <c r="CD47">
        <v>0</v>
      </c>
    </row>
    <row r="48" spans="1:82" ht="13">
      <c r="A48" s="164" t="str">
        <v>Cybersecurity Risk Mitigation</v>
      </c>
      <c r="B48" s="191">
        <v>31</v>
      </c>
      <c r="C48" s="191">
        <v>23</v>
      </c>
      <c r="D48" s="191">
        <v>30</v>
      </c>
      <c r="E48" s="191">
        <v>24</v>
      </c>
      <c r="F48" s="192">
        <v>20</v>
      </c>
      <c r="G48" s="193" t="str">
        <v/>
      </c>
      <c r="AC48">
        <v>5</v>
      </c>
      <c r="AE48" t="str">
        <v>Forensic Attribution &amp; Post-Incident Investigation</v>
      </c>
      <c r="AF48" t="str">
        <v>Healthcare Data Governance</v>
      </c>
      <c r="AG48">
        <v>4</v>
      </c>
      <c r="AI48" t="str">
        <v>Access Control</v>
      </c>
      <c r="AJ48" t="str">
        <v>Copyright Protection</v>
      </c>
      <c r="AK48" t="str">
        <v>Data Traceability</v>
      </c>
      <c r="AL48">
        <v>3</v>
      </c>
      <c r="BQ48">
        <v>1</v>
      </c>
      <c r="BR48">
        <v>0</v>
      </c>
      <c r="BS48">
        <v>0</v>
      </c>
      <c r="BT48">
        <v>0</v>
      </c>
      <c r="BU48">
        <v>1</v>
      </c>
      <c r="BV48">
        <v>0</v>
      </c>
      <c r="BW48">
        <v>1</v>
      </c>
      <c r="BX48">
        <v>1</v>
      </c>
      <c r="BY48">
        <v>0</v>
      </c>
      <c r="BZ48">
        <v>0</v>
      </c>
      <c r="CA48">
        <v>1</v>
      </c>
      <c r="CB48">
        <v>0</v>
      </c>
      <c r="CC48">
        <v>0</v>
      </c>
      <c r="CD48">
        <v>0</v>
      </c>
    </row>
    <row r="49" spans="1:82" ht="13">
      <c r="A49" s="76"/>
      <c r="AC49">
        <v>5</v>
      </c>
      <c r="AE49" t="str">
        <v>Healthcare Data Governance</v>
      </c>
      <c r="AF49" t="str">
        <v>Secure Data Retention</v>
      </c>
      <c r="AG49">
        <v>4</v>
      </c>
      <c r="AI49" t="str">
        <v>Access Control</v>
      </c>
      <c r="AJ49" t="str">
        <v>Cybersecurity Risk Mitigation</v>
      </c>
      <c r="AK49" t="str">
        <v>Data Confidentiality</v>
      </c>
      <c r="AL49">
        <v>3</v>
      </c>
      <c r="BQ49">
        <v>1</v>
      </c>
      <c r="BR49">
        <v>0</v>
      </c>
      <c r="BS49">
        <v>0</v>
      </c>
      <c r="BT49">
        <v>0</v>
      </c>
      <c r="BU49">
        <v>0</v>
      </c>
      <c r="BV49">
        <v>0</v>
      </c>
      <c r="BW49">
        <v>1</v>
      </c>
      <c r="BX49">
        <v>1</v>
      </c>
      <c r="BY49">
        <v>0</v>
      </c>
      <c r="BZ49">
        <v>0</v>
      </c>
      <c r="CA49">
        <v>1</v>
      </c>
      <c r="CB49">
        <v>0</v>
      </c>
      <c r="CC49">
        <v>1</v>
      </c>
      <c r="CD49">
        <v>0</v>
      </c>
    </row>
    <row r="50" spans="1:82" ht="13">
      <c r="A50" s="110" t="s">
        <v>5107</v>
      </c>
      <c r="B50" s="111" t="s">
        <v>5108</v>
      </c>
      <c r="C50" s="112" t="s">
        <v>5109</v>
      </c>
      <c r="D50" s="96" t="s">
        <v>5110</v>
      </c>
      <c r="AC50">
        <v>6</v>
      </c>
      <c r="AE50" t="str">
        <v>Access Control</v>
      </c>
      <c r="AF50" t="str">
        <v>Copyright Protection</v>
      </c>
      <c r="AG50">
        <v>3</v>
      </c>
      <c r="AI50" t="str">
        <v>Access Control</v>
      </c>
      <c r="AJ50" t="str">
        <v>Data Auditing</v>
      </c>
      <c r="AK50" t="str">
        <v>Forensic Attribution &amp; Post-Incident Investigation</v>
      </c>
      <c r="AL50">
        <v>3</v>
      </c>
      <c r="BQ50">
        <v>1</v>
      </c>
      <c r="BR50">
        <v>0</v>
      </c>
      <c r="BS50">
        <v>0</v>
      </c>
      <c r="BT50">
        <v>1</v>
      </c>
      <c r="BU50">
        <v>0</v>
      </c>
      <c r="BV50">
        <v>0</v>
      </c>
      <c r="BW50">
        <v>1</v>
      </c>
      <c r="BX50">
        <v>1</v>
      </c>
      <c r="BY50">
        <v>0</v>
      </c>
      <c r="BZ50">
        <v>0</v>
      </c>
      <c r="CA50">
        <v>1</v>
      </c>
      <c r="CB50">
        <v>0</v>
      </c>
      <c r="CC50">
        <v>1</v>
      </c>
      <c r="CD50">
        <v>0</v>
      </c>
    </row>
    <row r="51" spans="1:82">
      <c r="A51" s="108" t="str" cm="1">
        <f t="array" ref="A51">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Data Traceability (n=104)</v>
      </c>
      <c r="B51" s="106" t="s">
        <v>9</v>
      </c>
      <c r="C51" s="107" cm="1">
        <f t="array" ref="C51">IFERROR(INDEX(_xlfn.ANCHORARRAY($AS$3),_xlfn.XMATCH(_xlfn.TEXTBEFORE(A51," (n="),_xlfn.ANCHORARRAY($AA$3)),_xlfn.XMATCH(B51,_xlfn.ANCHORARRAY($AA$3))),0)</f>
        <v>63</v>
      </c>
      <c r="D51" s="109" cm="1">
        <f t="array" ref="D51">IFERROR(C51/_xlfn.XLOOKUP(_xlfn.TEXTBEFORE(A51," (n="),_xlfn.ANCHORARRAY($AA$3),_xlfn.ANCHORARRAY($AB$3)),0)</f>
        <v>0.60576923076923073</v>
      </c>
      <c r="AC51">
        <v>3</v>
      </c>
      <c r="AE51" t="str">
        <v>Copyright Protection</v>
      </c>
      <c r="AF51" t="str">
        <v>Data Privacy</v>
      </c>
      <c r="AG51">
        <v>3</v>
      </c>
      <c r="AI51" t="str">
        <v>Access Control</v>
      </c>
      <c r="AJ51" t="str">
        <v>Data Confidentiality</v>
      </c>
      <c r="AK51" t="str">
        <v>Data Privacy</v>
      </c>
      <c r="AL51">
        <v>3</v>
      </c>
      <c r="BQ51">
        <v>0</v>
      </c>
      <c r="BR51">
        <v>0</v>
      </c>
      <c r="BS51">
        <v>0</v>
      </c>
      <c r="BT51">
        <v>0</v>
      </c>
      <c r="BU51">
        <v>0</v>
      </c>
      <c r="BV51">
        <v>0</v>
      </c>
      <c r="BW51">
        <v>1</v>
      </c>
      <c r="BX51">
        <v>0</v>
      </c>
      <c r="BY51">
        <v>0</v>
      </c>
      <c r="BZ51">
        <v>0</v>
      </c>
      <c r="CA51">
        <v>1</v>
      </c>
      <c r="CB51">
        <v>0</v>
      </c>
      <c r="CC51">
        <v>1</v>
      </c>
      <c r="CD51">
        <v>0</v>
      </c>
    </row>
    <row r="52" spans="1:82">
      <c r="A52" s="108" t="str" cm="1">
        <f t="array" ref="A52">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Data Traceability (n=104)</v>
      </c>
      <c r="B52" s="106" t="s">
        <v>12</v>
      </c>
      <c r="C52" s="107" cm="1">
        <f t="array" ref="C52">IFERROR(INDEX(_xlfn.ANCHORARRAY($AS$3),_xlfn.XMATCH(_xlfn.TEXTBEFORE(A52," (n="),_xlfn.ANCHORARRAY($AA$3)),_xlfn.XMATCH(B52,_xlfn.ANCHORARRAY($AA$3))),0)</f>
        <v>59</v>
      </c>
      <c r="D52" s="109" cm="1">
        <f t="array" ref="D52">IFERROR(C52/_xlfn.XLOOKUP(_xlfn.TEXTBEFORE(A52," (n="),_xlfn.ANCHORARRAY($AA$3),_xlfn.ANCHORARRAY($AB$3)),0)</f>
        <v>0.56730769230769229</v>
      </c>
      <c r="AC52">
        <v>4</v>
      </c>
      <c r="AE52" t="str">
        <v>Copyright Protection</v>
      </c>
      <c r="AF52" t="str">
        <v>Forensic Attribution &amp; Post-Incident Investigation</v>
      </c>
      <c r="AG52">
        <v>3</v>
      </c>
      <c r="AI52" t="str">
        <v>Access Control</v>
      </c>
      <c r="AJ52" t="str">
        <v>Data Confidentiality</v>
      </c>
      <c r="AK52" t="str">
        <v>Data Traceability</v>
      </c>
      <c r="AL52">
        <v>3</v>
      </c>
      <c r="BQ52">
        <v>1</v>
      </c>
      <c r="BR52">
        <v>0</v>
      </c>
      <c r="BS52">
        <v>0</v>
      </c>
      <c r="BT52">
        <v>0</v>
      </c>
      <c r="BU52">
        <v>0</v>
      </c>
      <c r="BV52">
        <v>0</v>
      </c>
      <c r="BW52">
        <v>0</v>
      </c>
      <c r="BX52">
        <v>1</v>
      </c>
      <c r="BY52">
        <v>0</v>
      </c>
      <c r="BZ52">
        <v>1</v>
      </c>
      <c r="CA52">
        <v>0</v>
      </c>
      <c r="CB52">
        <v>0</v>
      </c>
      <c r="CC52">
        <v>1</v>
      </c>
      <c r="CD52">
        <v>0</v>
      </c>
    </row>
    <row r="53" spans="1:82">
      <c r="A53" s="108" t="str" cm="1">
        <f t="array" ref="A53">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Data Traceability (n=104)</v>
      </c>
      <c r="B53" s="106" t="s">
        <v>5033</v>
      </c>
      <c r="C53" s="107" cm="1">
        <f t="array" ref="C53">IFERROR(INDEX(_xlfn.ANCHORARRAY($AS$3),_xlfn.XMATCH(_xlfn.TEXTBEFORE(A53," (n="),_xlfn.ANCHORARRAY($AA$3)),_xlfn.XMATCH(B53,_xlfn.ANCHORARRAY($AA$3))),0)</f>
        <v>63</v>
      </c>
      <c r="D53" s="109" cm="1">
        <f t="array" ref="D53">IFERROR(C53/_xlfn.XLOOKUP(_xlfn.TEXTBEFORE(A53," (n="),_xlfn.ANCHORARRAY($AA$3),_xlfn.ANCHORARRAY($AB$3)),0)</f>
        <v>0.60576923076923073</v>
      </c>
      <c r="AC53">
        <v>5</v>
      </c>
      <c r="AE53" t="str">
        <v>Copyright Protection</v>
      </c>
      <c r="AF53" t="str">
        <v>Secure Data Sharing</v>
      </c>
      <c r="AG53">
        <v>3</v>
      </c>
      <c r="AI53" t="str">
        <v>Access Control</v>
      </c>
      <c r="AJ53" t="str">
        <v>Data Privacy</v>
      </c>
      <c r="AK53" t="str">
        <v>Digital Object Lifecycle Management</v>
      </c>
      <c r="AL53">
        <v>3</v>
      </c>
      <c r="BQ53">
        <v>1</v>
      </c>
      <c r="BR53">
        <v>0</v>
      </c>
      <c r="BS53">
        <v>0</v>
      </c>
      <c r="BT53">
        <v>0</v>
      </c>
      <c r="BU53">
        <v>0</v>
      </c>
      <c r="BV53">
        <v>0</v>
      </c>
      <c r="BW53">
        <v>1</v>
      </c>
      <c r="BX53">
        <v>1</v>
      </c>
      <c r="BY53">
        <v>0</v>
      </c>
      <c r="BZ53">
        <v>0</v>
      </c>
      <c r="CA53">
        <v>1</v>
      </c>
      <c r="CB53">
        <v>0</v>
      </c>
      <c r="CC53">
        <v>1</v>
      </c>
      <c r="CD53">
        <v>0</v>
      </c>
    </row>
    <row r="54" spans="1:82">
      <c r="A54" s="108" t="str" cm="1">
        <f t="array" ref="A54">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Access Control (n=91)</v>
      </c>
      <c r="B54" s="106" t="s">
        <v>9</v>
      </c>
      <c r="C54" s="107" cm="1">
        <f t="array" ref="C54">IFERROR(INDEX(_xlfn.ANCHORARRAY($AS$3),_xlfn.XMATCH(_xlfn.TEXTBEFORE(A54," (n="),_xlfn.ANCHORARRAY($AA$3)),_xlfn.XMATCH(B54,_xlfn.ANCHORARRAY($AA$3))),0)</f>
        <v>65</v>
      </c>
      <c r="D54" s="109" cm="1">
        <f t="array" ref="D54">IFERROR(C54/_xlfn.XLOOKUP(_xlfn.TEXTBEFORE(A54," (n="),_xlfn.ANCHORARRAY($AA$3),_xlfn.ANCHORARRAY($AB$3)),0)</f>
        <v>0.7142857142857143</v>
      </c>
      <c r="AC54">
        <v>6</v>
      </c>
      <c r="AE54" t="str">
        <v>Data Traceability</v>
      </c>
      <c r="AF54" t="str">
        <v>Secure Data Retention</v>
      </c>
      <c r="AG54">
        <v>3</v>
      </c>
      <c r="AI54" t="str">
        <v>Access Control</v>
      </c>
      <c r="AJ54" t="str">
        <v>Data Traceability</v>
      </c>
      <c r="AK54" t="str">
        <v>Digital Object Lifecycle Management</v>
      </c>
      <c r="AL54">
        <v>3</v>
      </c>
      <c r="BQ54">
        <v>1</v>
      </c>
      <c r="BR54">
        <v>0</v>
      </c>
      <c r="BS54">
        <v>0</v>
      </c>
      <c r="BT54">
        <v>0</v>
      </c>
      <c r="BU54">
        <v>0</v>
      </c>
      <c r="BV54">
        <v>1</v>
      </c>
      <c r="BW54">
        <v>1</v>
      </c>
      <c r="BX54">
        <v>1</v>
      </c>
      <c r="BY54">
        <v>0</v>
      </c>
      <c r="BZ54">
        <v>0</v>
      </c>
      <c r="CA54">
        <v>1</v>
      </c>
      <c r="CB54">
        <v>0</v>
      </c>
      <c r="CC54">
        <v>1</v>
      </c>
      <c r="CD54">
        <v>0</v>
      </c>
    </row>
    <row r="55" spans="1:82">
      <c r="A55" s="108" t="str" cm="1">
        <f t="array" ref="A55">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Access Control (n=91)</v>
      </c>
      <c r="B55" s="106" t="s">
        <v>5033</v>
      </c>
      <c r="C55" s="107" cm="1">
        <f t="array" ref="C55">IFERROR(INDEX(_xlfn.ANCHORARRAY($AS$3),_xlfn.XMATCH(_xlfn.TEXTBEFORE(A55," (n="),_xlfn.ANCHORARRAY($AA$3)),_xlfn.XMATCH(B55,_xlfn.ANCHORARRAY($AA$3))),0)</f>
        <v>60</v>
      </c>
      <c r="D55" s="109" cm="1">
        <f t="array" ref="D55">IFERROR(C55/_xlfn.XLOOKUP(_xlfn.TEXTBEFORE(A55," (n="),_xlfn.ANCHORARRAY($AA$3),_xlfn.ANCHORARRAY($AB$3)),0)</f>
        <v>0.65934065934065933</v>
      </c>
      <c r="AC55">
        <v>5</v>
      </c>
      <c r="AE55" t="str">
        <v>Automated Sensitive Data Detection</v>
      </c>
      <c r="AF55" t="str">
        <v>Data Traceability</v>
      </c>
      <c r="AG55">
        <v>2</v>
      </c>
      <c r="AI55" t="str">
        <v>Access Control</v>
      </c>
      <c r="AJ55" t="str">
        <v>Forensic Attribution &amp; Post-Incident Investigation</v>
      </c>
      <c r="AK55" t="str">
        <v>Secure Data Sharing</v>
      </c>
      <c r="AL55">
        <v>3</v>
      </c>
      <c r="BQ55">
        <v>1</v>
      </c>
      <c r="BR55">
        <v>0</v>
      </c>
      <c r="BS55">
        <v>0</v>
      </c>
      <c r="BT55">
        <v>1</v>
      </c>
      <c r="BU55">
        <v>1</v>
      </c>
      <c r="BV55">
        <v>0</v>
      </c>
      <c r="BW55">
        <v>0</v>
      </c>
      <c r="BX55">
        <v>1</v>
      </c>
      <c r="BY55">
        <v>0</v>
      </c>
      <c r="BZ55">
        <v>0</v>
      </c>
      <c r="CA55">
        <v>0</v>
      </c>
      <c r="CB55">
        <v>0</v>
      </c>
      <c r="CC55">
        <v>1</v>
      </c>
      <c r="CD55">
        <v>0</v>
      </c>
    </row>
    <row r="56" spans="1:82">
      <c r="A56" s="108" t="str" cm="1">
        <f t="array" ref="A56">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Data Privacy (n=96)</v>
      </c>
      <c r="B56" s="106" t="s">
        <v>5034</v>
      </c>
      <c r="C56" s="107" cm="1">
        <f t="array" ref="C56">IFERROR(INDEX(_xlfn.ANCHORARRAY($AS$3),_xlfn.XMATCH(_xlfn.TEXTBEFORE(A56," (n="),_xlfn.ANCHORARRAY($AA$3)),_xlfn.XMATCH(B56,_xlfn.ANCHORARRAY($AA$3))),0)</f>
        <v>56</v>
      </c>
      <c r="D56" s="109" cm="1">
        <f t="array" ref="D56">IFERROR(C56/_xlfn.XLOOKUP(_xlfn.TEXTBEFORE(A56," (n="),_xlfn.ANCHORARRAY($AA$3),_xlfn.ANCHORARRAY($AB$3)),0)</f>
        <v>0.58333333333333337</v>
      </c>
      <c r="AC56">
        <v>4</v>
      </c>
      <c r="AE56" t="str">
        <v>Access Control</v>
      </c>
      <c r="AF56" t="str">
        <v>Automated Sensitive Data Detection</v>
      </c>
      <c r="AG56">
        <v>1</v>
      </c>
      <c r="AI56" t="str">
        <v>Copyright Protection</v>
      </c>
      <c r="AJ56" t="str">
        <v>Cybersecurity Risk Mitigation</v>
      </c>
      <c r="AK56" t="str">
        <v>Data Traceability</v>
      </c>
      <c r="AL56">
        <v>3</v>
      </c>
      <c r="BQ56">
        <v>1</v>
      </c>
      <c r="BR56">
        <v>0</v>
      </c>
      <c r="BS56">
        <v>0</v>
      </c>
      <c r="BT56">
        <v>0</v>
      </c>
      <c r="BU56">
        <v>0</v>
      </c>
      <c r="BV56">
        <v>0</v>
      </c>
      <c r="BW56">
        <v>1</v>
      </c>
      <c r="BX56">
        <v>1</v>
      </c>
      <c r="BY56">
        <v>0</v>
      </c>
      <c r="BZ56">
        <v>0</v>
      </c>
      <c r="CA56">
        <v>1</v>
      </c>
      <c r="CB56">
        <v>0</v>
      </c>
      <c r="CC56">
        <v>0</v>
      </c>
      <c r="CD56">
        <v>0</v>
      </c>
    </row>
    <row r="57" spans="1:82">
      <c r="A57" s="108" t="str" cm="1">
        <f t="array" ref="A57">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Data Privacy (n=96)</v>
      </c>
      <c r="B57" s="106" t="s">
        <v>12</v>
      </c>
      <c r="C57" s="107" cm="1">
        <f t="array" ref="C57">IFERROR(INDEX(_xlfn.ANCHORARRAY($AS$3),_xlfn.XMATCH(_xlfn.TEXTBEFORE(A57," (n="),_xlfn.ANCHORARRAY($AA$3)),_xlfn.XMATCH(B57,_xlfn.ANCHORARRAY($AA$3))),0)</f>
        <v>65</v>
      </c>
      <c r="D57" s="109" cm="1">
        <f t="array" ref="D57">IFERROR(C57/_xlfn.XLOOKUP(_xlfn.TEXTBEFORE(A57," (n="),_xlfn.ANCHORARRAY($AA$3),_xlfn.ANCHORARRAY($AB$3)),0)</f>
        <v>0.67708333333333337</v>
      </c>
      <c r="AC57">
        <v>2</v>
      </c>
      <c r="AE57" t="str">
        <v>Automated Sensitive Data Detection</v>
      </c>
      <c r="AF57" t="str">
        <v>Cybersecurity Risk Mitigation</v>
      </c>
      <c r="AG57">
        <v>1</v>
      </c>
      <c r="AI57" t="str">
        <v>Copyright Protection</v>
      </c>
      <c r="AJ57" t="str">
        <v>Data Traceability</v>
      </c>
      <c r="AK57" t="str">
        <v>Secure Data Sharing</v>
      </c>
      <c r="AL57">
        <v>3</v>
      </c>
      <c r="BQ57">
        <v>0</v>
      </c>
      <c r="BR57">
        <v>0</v>
      </c>
      <c r="BS57">
        <v>0</v>
      </c>
      <c r="BT57">
        <v>0</v>
      </c>
      <c r="BU57">
        <v>0</v>
      </c>
      <c r="BV57">
        <v>0</v>
      </c>
      <c r="BW57">
        <v>0</v>
      </c>
      <c r="BX57">
        <v>1</v>
      </c>
      <c r="BY57">
        <v>0</v>
      </c>
      <c r="BZ57">
        <v>0</v>
      </c>
      <c r="CA57">
        <v>0</v>
      </c>
      <c r="CB57">
        <v>0</v>
      </c>
      <c r="CC57">
        <v>1</v>
      </c>
      <c r="CD57">
        <v>0</v>
      </c>
    </row>
    <row r="58" spans="1:82">
      <c r="A58" s="108" t="str" cm="1">
        <f t="array" ref="A58">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Healthcare Data Governance (n=70)</v>
      </c>
      <c r="B58" s="106" t="s">
        <v>9</v>
      </c>
      <c r="C58" s="107" cm="1">
        <f t="array" ref="C58">IFERROR(INDEX(_xlfn.ANCHORARRAY($AS$3),_xlfn.XMATCH(_xlfn.TEXTBEFORE(A58," (n="),_xlfn.ANCHORARRAY($AA$3)),_xlfn.XMATCH(B58,_xlfn.ANCHORARRAY($AA$3))),0)</f>
        <v>56</v>
      </c>
      <c r="D58" s="109" cm="1">
        <f t="array" ref="D58">IFERROR(C58/_xlfn.XLOOKUP(_xlfn.TEXTBEFORE(A58," (n="),_xlfn.ANCHORARRAY($AA$3),_xlfn.ANCHORARRAY($AB$3)),0)</f>
        <v>0.8</v>
      </c>
      <c r="AC58">
        <v>4</v>
      </c>
      <c r="AE58" t="str">
        <v>Automated Sensitive Data Detection</v>
      </c>
      <c r="AF58" t="str">
        <v>Forensic Attribution &amp; Post-Incident Investigation</v>
      </c>
      <c r="AG58">
        <v>1</v>
      </c>
      <c r="AI58" t="str">
        <v>Cybersecurity Risk Mitigation</v>
      </c>
      <c r="AJ58" t="str">
        <v>Data Auditing</v>
      </c>
      <c r="AK58" t="str">
        <v>Secure Data Sharing</v>
      </c>
      <c r="AL58">
        <v>3</v>
      </c>
      <c r="BQ58">
        <v>1</v>
      </c>
      <c r="BR58">
        <v>0</v>
      </c>
      <c r="BS58">
        <v>0</v>
      </c>
      <c r="BT58">
        <v>0</v>
      </c>
      <c r="BU58">
        <v>0</v>
      </c>
      <c r="BV58">
        <v>0</v>
      </c>
      <c r="BW58">
        <v>1</v>
      </c>
      <c r="BX58">
        <v>1</v>
      </c>
      <c r="BY58">
        <v>0</v>
      </c>
      <c r="BZ58">
        <v>0</v>
      </c>
      <c r="CA58">
        <v>0</v>
      </c>
      <c r="CB58">
        <v>0</v>
      </c>
      <c r="CC58">
        <v>1</v>
      </c>
      <c r="CD58">
        <v>0</v>
      </c>
    </row>
    <row r="59" spans="1:82">
      <c r="A59" s="113" t="str" cm="1">
        <f t="array" ref="A59">_xlfn.LET(_xlpm.i,ROW()-ROW(Tabela44[#Headers]),_xlpm.p,INDEX({"Data Traceability";"Data Traceability";"Data Traceability";"Access Control";"Access Control";"Data Privacy";"Data Privacy";"Healthcare Data Governance";"Healthcare Data Governance"},_xlpm.i),_xlpm.p&amp;" (n="&amp;_xlfn.XLOOKUP(_xlpm.p,_xlfn.ANCHORARRAY($AA$3),_xlfn.ANCHORARRAY($AB$3),0)&amp;")")</f>
        <v>Healthcare Data Governance (n=70)</v>
      </c>
      <c r="B59" s="114" t="s">
        <v>12</v>
      </c>
      <c r="C59" s="115" cm="1">
        <f t="array" ref="C59">IFERROR(INDEX(_xlfn.ANCHORARRAY($AS$3),_xlfn.XMATCH(_xlfn.TEXTBEFORE(A59," (n="),_xlfn.ANCHORARRAY($AA$3)),_xlfn.XMATCH(B59,_xlfn.ANCHORARRAY($AA$3))),0)</f>
        <v>53</v>
      </c>
      <c r="D59" s="116" cm="1">
        <f t="array" ref="D59">IFERROR(C59/_xlfn.XLOOKUP(_xlfn.TEXTBEFORE(A59," (n="),_xlfn.ANCHORARRAY($AA$3),_xlfn.ANCHORARRAY($AB$3)),0)</f>
        <v>0.75714285714285712</v>
      </c>
      <c r="AC59">
        <v>4</v>
      </c>
      <c r="AE59" t="str">
        <v>Automated Sensitive Data Detection</v>
      </c>
      <c r="AF59" t="str">
        <v>Healthcare Data Governance</v>
      </c>
      <c r="AG59">
        <v>1</v>
      </c>
      <c r="AI59" t="str">
        <v>Cybersecurity Risk Mitigation</v>
      </c>
      <c r="AJ59" t="str">
        <v>Data Traceability</v>
      </c>
      <c r="AK59" t="str">
        <v>Forensic Attribution &amp; Post-Incident Investigation</v>
      </c>
      <c r="AL59">
        <v>3</v>
      </c>
      <c r="BQ59">
        <v>1</v>
      </c>
      <c r="BR59">
        <v>0</v>
      </c>
      <c r="BS59">
        <v>0</v>
      </c>
      <c r="BT59">
        <v>1</v>
      </c>
      <c r="BU59">
        <v>1</v>
      </c>
      <c r="BV59">
        <v>0</v>
      </c>
      <c r="BW59">
        <v>0</v>
      </c>
      <c r="BX59">
        <v>0</v>
      </c>
      <c r="BY59">
        <v>0</v>
      </c>
      <c r="BZ59">
        <v>0</v>
      </c>
      <c r="CA59">
        <v>0</v>
      </c>
      <c r="CB59">
        <v>0</v>
      </c>
      <c r="CC59">
        <v>1</v>
      </c>
      <c r="CD59">
        <v>0</v>
      </c>
    </row>
    <row r="60" spans="1:82">
      <c r="AC60">
        <v>6</v>
      </c>
      <c r="AE60" t="str">
        <v>Automated Sensitive Data Detection</v>
      </c>
      <c r="AF60" t="str">
        <v>Secure Data Sharing</v>
      </c>
      <c r="AG60">
        <v>1</v>
      </c>
      <c r="AI60" t="str">
        <v>Cybersecurity Risk Mitigation</v>
      </c>
      <c r="AJ60" t="str">
        <v>Digital Object Lifecycle Management</v>
      </c>
      <c r="AK60" t="str">
        <v>Secure Data Sharing</v>
      </c>
      <c r="AL60">
        <v>3</v>
      </c>
      <c r="BQ60">
        <v>0</v>
      </c>
      <c r="BR60">
        <v>0</v>
      </c>
      <c r="BS60">
        <v>0</v>
      </c>
      <c r="BT60">
        <v>1</v>
      </c>
      <c r="BU60">
        <v>0</v>
      </c>
      <c r="BV60">
        <v>1</v>
      </c>
      <c r="BW60">
        <v>1</v>
      </c>
      <c r="BX60">
        <v>1</v>
      </c>
      <c r="BY60">
        <v>0</v>
      </c>
      <c r="BZ60">
        <v>0</v>
      </c>
      <c r="CA60">
        <v>1</v>
      </c>
      <c r="CB60">
        <v>0</v>
      </c>
      <c r="CC60">
        <v>1</v>
      </c>
      <c r="CD60">
        <v>0</v>
      </c>
    </row>
    <row r="61" spans="1:82">
      <c r="AC61">
        <v>4</v>
      </c>
      <c r="AE61" t="str">
        <v>Automated Sensitive Data Detection</v>
      </c>
      <c r="AF61" t="str">
        <v>Security-Oriented Data Analytics</v>
      </c>
      <c r="AG61">
        <v>1</v>
      </c>
      <c r="AI61" t="str">
        <v>Data Auditing</v>
      </c>
      <c r="AJ61" t="str">
        <v>Data Confidentiality</v>
      </c>
      <c r="AK61" t="str">
        <v>Data Traceability</v>
      </c>
      <c r="AL61">
        <v>3</v>
      </c>
      <c r="BQ61">
        <v>0</v>
      </c>
      <c r="BR61">
        <v>0</v>
      </c>
      <c r="BS61">
        <v>0</v>
      </c>
      <c r="BT61">
        <v>1</v>
      </c>
      <c r="BU61">
        <v>0</v>
      </c>
      <c r="BV61">
        <v>0</v>
      </c>
      <c r="BW61">
        <v>1</v>
      </c>
      <c r="BX61">
        <v>1</v>
      </c>
      <c r="BY61">
        <v>0</v>
      </c>
      <c r="BZ61">
        <v>0</v>
      </c>
      <c r="CA61">
        <v>1</v>
      </c>
      <c r="CB61">
        <v>0</v>
      </c>
      <c r="CC61">
        <v>0</v>
      </c>
      <c r="CD61">
        <v>0</v>
      </c>
    </row>
    <row r="62" spans="1:82" ht="13">
      <c r="A62" s="95" t="s">
        <v>27</v>
      </c>
      <c r="B62" s="121" t="s">
        <v>5102</v>
      </c>
      <c r="C62" s="121" t="s">
        <v>5111</v>
      </c>
      <c r="D62" s="122" t="s">
        <v>5112</v>
      </c>
      <c r="AC62">
        <v>3</v>
      </c>
      <c r="AE62" t="str">
        <v>Cybersecurity Risk Mitigation</v>
      </c>
      <c r="AF62" t="str">
        <v>Security-Oriented Data Analytics</v>
      </c>
      <c r="AG62">
        <v>1</v>
      </c>
      <c r="AI62" t="str">
        <v>Data Confidentiality</v>
      </c>
      <c r="AJ62" t="str">
        <v>Data Privacy</v>
      </c>
      <c r="AK62" t="str">
        <v>Healthcare Data Governance</v>
      </c>
      <c r="AL62">
        <v>3</v>
      </c>
      <c r="BQ62">
        <v>1</v>
      </c>
      <c r="BR62">
        <v>0</v>
      </c>
      <c r="BS62">
        <v>0</v>
      </c>
      <c r="BT62">
        <v>0</v>
      </c>
      <c r="BU62">
        <v>0</v>
      </c>
      <c r="BV62">
        <v>0</v>
      </c>
      <c r="BW62">
        <v>1</v>
      </c>
      <c r="BX62">
        <v>0</v>
      </c>
      <c r="BY62">
        <v>0</v>
      </c>
      <c r="BZ62">
        <v>0</v>
      </c>
      <c r="CA62">
        <v>0</v>
      </c>
      <c r="CB62">
        <v>0</v>
      </c>
      <c r="CC62">
        <v>1</v>
      </c>
      <c r="CD62">
        <v>0</v>
      </c>
    </row>
    <row r="63" spans="1:82">
      <c r="A63" s="123" t="str" cm="1">
        <f t="array" ref="A63">IFERROR(INDEX(_xlfn.ANCHORARRAY($AN$3),ROW()-ROW(Tabela42[#Headers]),1),"")</f>
        <v>Healthcare &amp; Medical Informatics</v>
      </c>
      <c r="B63" s="117" cm="1">
        <f t="array" ref="B63">IFERROR(INDEX(_xlfn.ANCHORARRAY($AN$3),ROW()-ROW(Tabela42[#Headers]),2),"")</f>
        <v>87</v>
      </c>
      <c r="C63" s="171" cm="1">
        <f t="array" ref="C63">IFERROR(INDEX(_xlfn.ANCHORARRAY($AN$3),ROW()-ROW(Tabela42[#Headers]),3),"")</f>
        <v>4.3908045977011492</v>
      </c>
      <c r="D63" s="118" t="str" cm="1">
        <f t="array" ref="D63">IFERROR(INDEX(_xlfn.ANCHORARRAY($AN$3),ROW()-ROW(Tabela42[#Headers]),4),"")</f>
        <v>Data Privacy (79,3%)</v>
      </c>
      <c r="AC63">
        <v>5</v>
      </c>
      <c r="AE63" t="str">
        <v>Data Auditing</v>
      </c>
      <c r="AF63" t="str">
        <v>Secure Data Retention</v>
      </c>
      <c r="AG63">
        <v>1</v>
      </c>
      <c r="AI63" t="str">
        <v>Data Confidentiality</v>
      </c>
      <c r="AJ63" t="str">
        <v>Data Privacy</v>
      </c>
      <c r="AK63" t="str">
        <v>Secure Data Sharing</v>
      </c>
      <c r="AL63">
        <v>3</v>
      </c>
      <c r="BQ63">
        <v>1</v>
      </c>
      <c r="BR63">
        <v>0</v>
      </c>
      <c r="BS63">
        <v>0</v>
      </c>
      <c r="BT63">
        <v>1</v>
      </c>
      <c r="BU63">
        <v>0</v>
      </c>
      <c r="BV63">
        <v>0</v>
      </c>
      <c r="BW63">
        <v>0</v>
      </c>
      <c r="BX63">
        <v>1</v>
      </c>
      <c r="BY63">
        <v>0</v>
      </c>
      <c r="BZ63">
        <v>0</v>
      </c>
      <c r="CA63">
        <v>1</v>
      </c>
      <c r="CB63">
        <v>0</v>
      </c>
      <c r="CC63">
        <v>1</v>
      </c>
      <c r="CD63">
        <v>0</v>
      </c>
    </row>
    <row r="64" spans="1:82">
      <c r="A64" s="123" t="str" cm="1">
        <f t="array" ref="A64">IFERROR(INDEX(_xlfn.ANCHORARRAY($AN$3),ROW()-ROW(Tabela42[#Headers]),1),"")</f>
        <v>Cross-Domain Cybersecurity &amp; Computing</v>
      </c>
      <c r="B64" s="117" cm="1">
        <f t="array" ref="B64">IFERROR(INDEX(_xlfn.ANCHORARRAY($AN$3),ROW()-ROW(Tabela42[#Headers]),2),"")</f>
        <v>29</v>
      </c>
      <c r="C64" s="171" cm="1">
        <f t="array" ref="C64">IFERROR(INDEX(_xlfn.ANCHORARRAY($AN$3),ROW()-ROW(Tabela42[#Headers]),3),"")</f>
        <v>3.2413793103448274</v>
      </c>
      <c r="D64" s="118" t="str" cm="1">
        <f t="array" ref="D64">IFERROR(INDEX(_xlfn.ANCHORARRAY($AN$3),ROW()-ROW(Tabela42[#Headers]),4),"")</f>
        <v>Data Traceability (62,1%)</v>
      </c>
      <c r="AC64">
        <v>5</v>
      </c>
      <c r="AE64" t="str">
        <v>Data Confidentiality</v>
      </c>
      <c r="AF64" t="str">
        <v>Digital Object Lifecycle Management</v>
      </c>
      <c r="AG64">
        <v>1</v>
      </c>
      <c r="AI64" t="str">
        <v>Data Confidentiality</v>
      </c>
      <c r="AJ64" t="str">
        <v>Data Traceability</v>
      </c>
      <c r="AK64" t="str">
        <v>Healthcare Data Governance</v>
      </c>
      <c r="AL64">
        <v>3</v>
      </c>
      <c r="BQ64">
        <v>1</v>
      </c>
      <c r="BR64">
        <v>0</v>
      </c>
      <c r="BS64">
        <v>0</v>
      </c>
      <c r="BT64">
        <v>1</v>
      </c>
      <c r="BU64">
        <v>0</v>
      </c>
      <c r="BV64">
        <v>0</v>
      </c>
      <c r="BW64">
        <v>0</v>
      </c>
      <c r="BX64">
        <v>1</v>
      </c>
      <c r="BY64">
        <v>0</v>
      </c>
      <c r="BZ64">
        <v>0</v>
      </c>
      <c r="CA64">
        <v>1</v>
      </c>
      <c r="CB64">
        <v>0</v>
      </c>
      <c r="CC64">
        <v>1</v>
      </c>
      <c r="CD64">
        <v>0</v>
      </c>
    </row>
    <row r="65" spans="1:82">
      <c r="A65" s="123" t="str" cm="1">
        <f t="array" ref="A65">IFERROR(INDEX(_xlfn.ANCHORARRAY($AN$3),ROW()-ROW(Tabela42[#Headers]),1),"")</f>
        <v>Legal, Compliance &amp; Digital Forensics</v>
      </c>
      <c r="B65" s="117" cm="1">
        <f t="array" ref="B65">IFERROR(INDEX(_xlfn.ANCHORARRAY($AN$3),ROW()-ROW(Tabela42[#Headers]),2),"")</f>
        <v>19</v>
      </c>
      <c r="C65" s="171" cm="1">
        <f t="array" ref="C65">IFERROR(INDEX(_xlfn.ANCHORARRAY($AN$3),ROW()-ROW(Tabela42[#Headers]),3),"")</f>
        <v>3.3684210526315788</v>
      </c>
      <c r="D65" s="118" t="str" cm="1">
        <f t="array" ref="D65">IFERROR(INDEX(_xlfn.ANCHORARRAY($AN$3),ROW()-ROW(Tabela42[#Headers]),4),"")</f>
        <v>Data Traceability (84,2%)</v>
      </c>
      <c r="AC65">
        <v>3</v>
      </c>
      <c r="AE65" t="str">
        <v>Data Privacy</v>
      </c>
      <c r="AF65" t="str">
        <v>Security-Oriented Data Analytics</v>
      </c>
      <c r="AG65">
        <v>1</v>
      </c>
      <c r="AI65" t="str">
        <v>Data Confidentiality</v>
      </c>
      <c r="AJ65" t="str">
        <v>Healthcare Data Governance</v>
      </c>
      <c r="AK65" t="str">
        <v>Secure Data Sharing</v>
      </c>
      <c r="AL65">
        <v>3</v>
      </c>
      <c r="BQ65">
        <v>0</v>
      </c>
      <c r="BR65">
        <v>0</v>
      </c>
      <c r="BS65">
        <v>0</v>
      </c>
      <c r="BT65">
        <v>0</v>
      </c>
      <c r="BU65">
        <v>0</v>
      </c>
      <c r="BV65">
        <v>0</v>
      </c>
      <c r="BW65">
        <v>1</v>
      </c>
      <c r="BX65">
        <v>1</v>
      </c>
      <c r="BY65">
        <v>0</v>
      </c>
      <c r="BZ65">
        <v>0</v>
      </c>
      <c r="CA65">
        <v>0</v>
      </c>
      <c r="CB65">
        <v>0</v>
      </c>
      <c r="CC65">
        <v>1</v>
      </c>
      <c r="CD65">
        <v>0</v>
      </c>
    </row>
    <row r="66" spans="1:82">
      <c r="A66" s="123" t="str" cm="1">
        <f t="array" ref="A66">IFERROR(INDEX(_xlfn.ANCHORARRAY($AN$3),ROW()-ROW(Tabela42[#Headers]),1),"")</f>
        <v>Digital Media</v>
      </c>
      <c r="B66" s="117" cm="1">
        <f t="array" ref="B66">IFERROR(INDEX(_xlfn.ANCHORARRAY($AN$3),ROW()-ROW(Tabela42[#Headers]),2),"")</f>
        <v>16</v>
      </c>
      <c r="C66" s="171" cm="1">
        <f t="array" ref="C66">IFERROR(INDEX(_xlfn.ANCHORARRAY($AN$3),ROW()-ROW(Tabela42[#Headers]),3),"")</f>
        <v>3.3125</v>
      </c>
      <c r="D66" s="118" t="str" cm="1">
        <f t="array" ref="D66">IFERROR(INDEX(_xlfn.ANCHORARRAY($AN$3),ROW()-ROW(Tabela42[#Headers]),4),"")</f>
        <v>Data Traceability (75%)</v>
      </c>
      <c r="AC66">
        <v>4</v>
      </c>
      <c r="AE66" t="str">
        <v>Data Traceability</v>
      </c>
      <c r="AF66" t="str">
        <v>Security-Oriented Data Analytics</v>
      </c>
      <c r="AG66">
        <v>1</v>
      </c>
      <c r="AI66" t="str">
        <v>Access Control</v>
      </c>
      <c r="AJ66" t="str">
        <v>Copyright Protection</v>
      </c>
      <c r="AK66" t="str">
        <v>Secure Data Sharing</v>
      </c>
      <c r="AL66">
        <v>2</v>
      </c>
      <c r="BQ66">
        <v>1</v>
      </c>
      <c r="BR66">
        <v>0</v>
      </c>
      <c r="BS66">
        <v>0</v>
      </c>
      <c r="BT66">
        <v>0</v>
      </c>
      <c r="BU66">
        <v>0</v>
      </c>
      <c r="BV66">
        <v>0</v>
      </c>
      <c r="BW66">
        <v>1</v>
      </c>
      <c r="BX66">
        <v>1</v>
      </c>
      <c r="BY66">
        <v>1</v>
      </c>
      <c r="BZ66">
        <v>0</v>
      </c>
      <c r="CA66">
        <v>0</v>
      </c>
      <c r="CB66">
        <v>0</v>
      </c>
      <c r="CC66">
        <v>0</v>
      </c>
      <c r="CD66">
        <v>0</v>
      </c>
    </row>
    <row r="67" spans="1:82">
      <c r="A67" s="123" t="str" cm="1">
        <f t="array" ref="A67">IFERROR(INDEX(_xlfn.ANCHORARRAY($AN$3),ROW()-ROW(Tabela42[#Headers]),1),"")</f>
        <v>Industry &amp; Supply Chain</v>
      </c>
      <c r="B67" s="117" cm="1">
        <f t="array" ref="B67">IFERROR(INDEX(_xlfn.ANCHORARRAY($AN$3),ROW()-ROW(Tabela42[#Headers]),2),"")</f>
        <v>6</v>
      </c>
      <c r="C67" s="171" cm="1">
        <f t="array" ref="C67">IFERROR(INDEX(_xlfn.ANCHORARRAY($AN$3),ROW()-ROW(Tabela42[#Headers]),3),"")</f>
        <v>3</v>
      </c>
      <c r="D67" s="118" t="str" cm="1">
        <f t="array" ref="D67">IFERROR(INDEX(_xlfn.ANCHORARRAY($AN$3),ROW()-ROW(Tabela42[#Headers]),4),"")</f>
        <v>Data Privacy (66,7%)</v>
      </c>
      <c r="AC67">
        <v>5</v>
      </c>
      <c r="AE67" t="str">
        <v>Digital Object Lifecycle Management</v>
      </c>
      <c r="AF67" t="str">
        <v>Secure Data Retention</v>
      </c>
      <c r="AG67">
        <v>1</v>
      </c>
      <c r="AI67" t="str">
        <v>Access Control</v>
      </c>
      <c r="AJ67" t="str">
        <v>Cybersecurity Risk Mitigation</v>
      </c>
      <c r="AK67" t="str">
        <v>Digital Object Lifecycle Management</v>
      </c>
      <c r="AL67">
        <v>2</v>
      </c>
      <c r="BQ67">
        <v>1</v>
      </c>
      <c r="BR67">
        <v>0</v>
      </c>
      <c r="BS67">
        <v>0</v>
      </c>
      <c r="BT67">
        <v>0</v>
      </c>
      <c r="BU67">
        <v>0</v>
      </c>
      <c r="BV67">
        <v>0</v>
      </c>
      <c r="BW67">
        <v>1</v>
      </c>
      <c r="BX67">
        <v>1</v>
      </c>
      <c r="BY67">
        <v>0</v>
      </c>
      <c r="BZ67">
        <v>0</v>
      </c>
      <c r="CA67">
        <v>1</v>
      </c>
      <c r="CB67">
        <v>0</v>
      </c>
      <c r="CC67">
        <v>1</v>
      </c>
      <c r="CD67">
        <v>0</v>
      </c>
    </row>
    <row r="68" spans="1:82">
      <c r="A68" s="123" t="str" cm="1">
        <f t="array" ref="A68">IFERROR(INDEX(_xlfn.ANCHORARRAY($AN$3),ROW()-ROW(Tabela42[#Headers]),1),"")</f>
        <v>Government &amp; Public Sector</v>
      </c>
      <c r="B68" s="117" cm="1">
        <f t="array" ref="B68">IFERROR(INDEX(_xlfn.ANCHORARRAY($AN$3),ROW()-ROW(Tabela42[#Headers]),2),"")</f>
        <v>5</v>
      </c>
      <c r="C68" s="171" cm="1">
        <f t="array" ref="C68">IFERROR(INDEX(_xlfn.ANCHORARRAY($AN$3),ROW()-ROW(Tabela42[#Headers]),3),"")</f>
        <v>3.4</v>
      </c>
      <c r="D68" s="118" t="str" cm="1">
        <f t="array" ref="D68">IFERROR(INDEX(_xlfn.ANCHORARRAY($AN$3),ROW()-ROW(Tabela42[#Headers]),4),"")</f>
        <v>Cybersecurity Risk Mitigation (80%)</v>
      </c>
      <c r="AC68">
        <v>5</v>
      </c>
      <c r="AE68" t="str">
        <v>Healthcare Data Governance</v>
      </c>
      <c r="AF68" t="str">
        <v>Security-Oriented Data Analytics</v>
      </c>
      <c r="AG68">
        <v>1</v>
      </c>
      <c r="AI68" t="str">
        <v>Access Control</v>
      </c>
      <c r="AJ68" t="str">
        <v>Data Auditing</v>
      </c>
      <c r="AK68" t="str">
        <v>Data Confidentiality</v>
      </c>
      <c r="AL68">
        <v>2</v>
      </c>
      <c r="BQ68">
        <v>1</v>
      </c>
      <c r="BR68">
        <v>0</v>
      </c>
      <c r="BS68">
        <v>0</v>
      </c>
      <c r="BT68">
        <v>0</v>
      </c>
      <c r="BU68">
        <v>0</v>
      </c>
      <c r="BV68">
        <v>0</v>
      </c>
      <c r="BW68">
        <v>1</v>
      </c>
      <c r="BX68">
        <v>1</v>
      </c>
      <c r="BY68">
        <v>0</v>
      </c>
      <c r="BZ68">
        <v>0</v>
      </c>
      <c r="CA68">
        <v>1</v>
      </c>
      <c r="CB68">
        <v>0</v>
      </c>
      <c r="CC68">
        <v>1</v>
      </c>
      <c r="CD68">
        <v>0</v>
      </c>
    </row>
    <row r="69" spans="1:82">
      <c r="A69" s="123" t="str" cm="1">
        <f t="array" ref="A69">IFERROR(INDEX(_xlfn.ANCHORARRAY($AN$3),ROW()-ROW(Tabela42[#Headers]),1),"")</f>
        <v>Financial Services &amp; Banking</v>
      </c>
      <c r="B69" s="117" cm="1">
        <f t="array" ref="B69">IFERROR(INDEX(_xlfn.ANCHORARRAY($AN$3),ROW()-ROW(Tabela42[#Headers]),2),"")</f>
        <v>4</v>
      </c>
      <c r="C69" s="171" cm="1">
        <f t="array" ref="C69">IFERROR(INDEX(_xlfn.ANCHORARRAY($AN$3),ROW()-ROW(Tabela42[#Headers]),3),"")</f>
        <v>3.5</v>
      </c>
      <c r="D69" s="118" t="str" cm="1">
        <f t="array" ref="D69">IFERROR(INDEX(_xlfn.ANCHORARRAY($AN$3),ROW()-ROW(Tabela42[#Headers]),4),"")</f>
        <v>Data Traceability (100%)</v>
      </c>
      <c r="AC69">
        <v>4</v>
      </c>
      <c r="AE69" t="str">
        <v>Secure Data Retention</v>
      </c>
      <c r="AF69" t="str">
        <v>Secure Data Sharing</v>
      </c>
      <c r="AG69">
        <v>1</v>
      </c>
      <c r="AI69" t="str">
        <v>Access Control</v>
      </c>
      <c r="AJ69" t="str">
        <v>Data Confidentiality</v>
      </c>
      <c r="AK69" t="str">
        <v>Healthcare Data Governance</v>
      </c>
      <c r="AL69">
        <v>2</v>
      </c>
      <c r="BQ69">
        <v>1</v>
      </c>
      <c r="BR69">
        <v>0</v>
      </c>
      <c r="BS69">
        <v>0</v>
      </c>
      <c r="BT69">
        <v>0</v>
      </c>
      <c r="BU69">
        <v>0</v>
      </c>
      <c r="BV69">
        <v>0</v>
      </c>
      <c r="BW69">
        <v>1</v>
      </c>
      <c r="BX69">
        <v>1</v>
      </c>
      <c r="BY69">
        <v>0</v>
      </c>
      <c r="BZ69">
        <v>0</v>
      </c>
      <c r="CA69">
        <v>1</v>
      </c>
      <c r="CB69">
        <v>0</v>
      </c>
      <c r="CC69">
        <v>0</v>
      </c>
      <c r="CD69">
        <v>0</v>
      </c>
    </row>
    <row r="70" spans="1:82">
      <c r="A70" s="124" t="str" cm="1">
        <f t="array" ref="A70">IFERROR(INDEX(_xlfn.ANCHORARRAY($AN$3),ROW()-ROW(Tabela42[#Headers]),1),"")</f>
        <v>Automotive &amp; Intelligent Transportation</v>
      </c>
      <c r="B70" s="119" cm="1">
        <f t="array" ref="B70">IFERROR(INDEX(_xlfn.ANCHORARRAY($AN$3),ROW()-ROW(Tabela42[#Headers]),2),"")</f>
        <v>2</v>
      </c>
      <c r="C70" s="172" cm="1">
        <f t="array" ref="C70">IFERROR(INDEX(_xlfn.ANCHORARRAY($AN$3),ROW()-ROW(Tabela42[#Headers]),3),"")</f>
        <v>3</v>
      </c>
      <c r="D70" s="120" t="str" cm="1">
        <f t="array" ref="D70">IFERROR(INDEX(_xlfn.ANCHORARRAY($AN$3),ROW()-ROW(Tabela42[#Headers]),4),"")</f>
        <v>Data Traceability (100%)</v>
      </c>
      <c r="AC70">
        <v>4</v>
      </c>
      <c r="AE70" t="str">
        <v>Access Control</v>
      </c>
      <c r="AF70" t="str">
        <v>Security-Oriented Data Analytics</v>
      </c>
      <c r="AG70">
        <v>0</v>
      </c>
      <c r="AI70" t="str">
        <v>Access Control</v>
      </c>
      <c r="AJ70" t="str">
        <v>Data Privacy</v>
      </c>
      <c r="AK70" t="str">
        <v>Forensic Attribution &amp; Post-Incident Investigation</v>
      </c>
      <c r="AL70">
        <v>2</v>
      </c>
      <c r="BQ70">
        <v>1</v>
      </c>
      <c r="BR70">
        <v>0</v>
      </c>
      <c r="BS70">
        <v>0</v>
      </c>
      <c r="BT70">
        <v>1</v>
      </c>
      <c r="BU70">
        <v>0</v>
      </c>
      <c r="BV70">
        <v>0</v>
      </c>
      <c r="BW70">
        <v>1</v>
      </c>
      <c r="BX70">
        <v>0</v>
      </c>
      <c r="BY70">
        <v>0</v>
      </c>
      <c r="BZ70">
        <v>0</v>
      </c>
      <c r="CA70">
        <v>1</v>
      </c>
      <c r="CB70">
        <v>0</v>
      </c>
      <c r="CC70">
        <v>0</v>
      </c>
      <c r="CD70">
        <v>0</v>
      </c>
    </row>
    <row r="71" spans="1:82">
      <c r="A71" s="165" t="str" cm="1">
        <f t="array" ref="A71">IFERROR(INDEX(_xlfn.ANCHORARRAY($AN$3),ROW()-ROW(Tabela42[#Headers]),1),"")</f>
        <v>Education</v>
      </c>
      <c r="B71" s="166" cm="1">
        <f t="array" ref="B71">IFERROR(INDEX(_xlfn.ANCHORARRAY($AN$3),ROW()-ROW(Tabela42[#Headers]),2),"")</f>
        <v>2</v>
      </c>
      <c r="C71" s="173" cm="1">
        <f t="array" ref="C71">IFERROR(INDEX(_xlfn.ANCHORARRAY($AN$3),ROW()-ROW(Tabela42[#Headers]),3),"")</f>
        <v>3.5</v>
      </c>
      <c r="D71" s="167" t="str" cm="1">
        <f t="array" ref="D71">IFERROR(INDEX(_xlfn.ANCHORARRAY($AN$3),ROW()-ROW(Tabela42[#Headers]),4),"")</f>
        <v>Data Privacy (100%)</v>
      </c>
      <c r="AC71">
        <v>3</v>
      </c>
      <c r="AE71" t="str">
        <v>Automated Sensitive Data Detection</v>
      </c>
      <c r="AF71" t="str">
        <v>Copyright Protection</v>
      </c>
      <c r="AG71">
        <v>0</v>
      </c>
      <c r="AI71" t="str">
        <v>Access Control</v>
      </c>
      <c r="AJ71" t="str">
        <v>Data Traceability</v>
      </c>
      <c r="AK71" t="str">
        <v>Forensic Attribution &amp; Post-Incident Investigation</v>
      </c>
      <c r="AL71">
        <v>2</v>
      </c>
      <c r="BQ71">
        <v>1</v>
      </c>
      <c r="BR71">
        <v>0</v>
      </c>
      <c r="BS71">
        <v>0</v>
      </c>
      <c r="BT71">
        <v>1</v>
      </c>
      <c r="BU71">
        <v>0</v>
      </c>
      <c r="BV71">
        <v>1</v>
      </c>
      <c r="BW71">
        <v>0</v>
      </c>
      <c r="BX71">
        <v>0</v>
      </c>
      <c r="BY71">
        <v>0</v>
      </c>
      <c r="BZ71">
        <v>0</v>
      </c>
      <c r="CA71">
        <v>0</v>
      </c>
      <c r="CB71">
        <v>0</v>
      </c>
      <c r="CC71">
        <v>0</v>
      </c>
      <c r="CD71">
        <v>0</v>
      </c>
    </row>
    <row r="72" spans="1:82">
      <c r="A72" s="165" t="str" cm="1">
        <f t="array" ref="A72">IFERROR(INDEX(_xlfn.ANCHORARRAY($AN$3),ROW()-ROW(Tabela42[#Headers]),1),"")</f>
        <v>Energy &amp; Smart Grid</v>
      </c>
      <c r="B72" s="166" cm="1">
        <f t="array" ref="B72">IFERROR(INDEX(_xlfn.ANCHORARRAY($AN$3),ROW()-ROW(Tabela42[#Headers]),2),"")</f>
        <v>2</v>
      </c>
      <c r="C72" s="173" cm="1">
        <f t="array" ref="C72">IFERROR(INDEX(_xlfn.ANCHORARRAY($AN$3),ROW()-ROW(Tabela42[#Headers]),3),"")</f>
        <v>4.5</v>
      </c>
      <c r="D72" s="167" t="str" cm="1">
        <f t="array" ref="D72">IFERROR(INDEX(_xlfn.ANCHORARRAY($AN$3),ROW()-ROW(Tabela42[#Headers]),4),"")</f>
        <v>Access Control (100%)</v>
      </c>
      <c r="AC72">
        <v>5</v>
      </c>
      <c r="AE72" t="str">
        <v>Automated Sensitive Data Detection</v>
      </c>
      <c r="AF72" t="str">
        <v>Data Auditing</v>
      </c>
      <c r="AG72">
        <v>0</v>
      </c>
      <c r="AI72" t="str">
        <v>Access Control</v>
      </c>
      <c r="AJ72" t="str">
        <v>Data Traceability</v>
      </c>
      <c r="AK72" t="str">
        <v>Secure Data Retention</v>
      </c>
      <c r="AL72">
        <v>2</v>
      </c>
      <c r="BQ72">
        <v>1</v>
      </c>
      <c r="BR72">
        <v>0</v>
      </c>
      <c r="BS72">
        <v>0</v>
      </c>
      <c r="BT72">
        <v>1</v>
      </c>
      <c r="BU72">
        <v>0</v>
      </c>
      <c r="BV72">
        <v>0</v>
      </c>
      <c r="BW72">
        <v>1</v>
      </c>
      <c r="BX72">
        <v>1</v>
      </c>
      <c r="BY72">
        <v>0</v>
      </c>
      <c r="BZ72">
        <v>0</v>
      </c>
      <c r="CA72">
        <v>1</v>
      </c>
      <c r="CB72">
        <v>0</v>
      </c>
      <c r="CC72">
        <v>0</v>
      </c>
      <c r="CD72">
        <v>0</v>
      </c>
    </row>
    <row r="73" spans="1:82">
      <c r="A73" s="168" t="str" cm="1">
        <f t="array" ref="A73">IFERROR(INDEX(_xlfn.ANCHORARRAY($AN$3),ROW()-ROW(Tabela42[#Headers]),1),"")</f>
        <v>Social Platforms</v>
      </c>
      <c r="B73" s="169" cm="1">
        <f t="array" ref="B73">IFERROR(INDEX(_xlfn.ANCHORARRAY($AN$3),ROW()-ROW(Tabela42[#Headers]),2),"")</f>
        <v>2</v>
      </c>
      <c r="C73" s="174" cm="1">
        <f t="array" ref="C73">IFERROR(INDEX(_xlfn.ANCHORARRAY($AN$3),ROW()-ROW(Tabela42[#Headers]),3),"")</f>
        <v>3</v>
      </c>
      <c r="D73" s="170" t="str" cm="1">
        <f t="array" ref="D73">IFERROR(INDEX(_xlfn.ANCHORARRAY($AN$3),ROW()-ROW(Tabela42[#Headers]),4),"")</f>
        <v>Data Privacy (100%)</v>
      </c>
      <c r="AC73">
        <v>4</v>
      </c>
      <c r="AE73" t="str">
        <v>Automated Sensitive Data Detection</v>
      </c>
      <c r="AF73" t="str">
        <v>Data Confidentiality</v>
      </c>
      <c r="AG73">
        <v>0</v>
      </c>
      <c r="AI73" t="str">
        <v>Access Control</v>
      </c>
      <c r="AJ73" t="str">
        <v>Forensic Attribution &amp; Post-Incident Investigation</v>
      </c>
      <c r="AK73" t="str">
        <v>Healthcare Data Governance</v>
      </c>
      <c r="AL73">
        <v>2</v>
      </c>
      <c r="BQ73">
        <v>0</v>
      </c>
      <c r="BR73">
        <v>0</v>
      </c>
      <c r="BS73">
        <v>0</v>
      </c>
      <c r="BT73">
        <v>0</v>
      </c>
      <c r="BU73">
        <v>0</v>
      </c>
      <c r="BV73">
        <v>0</v>
      </c>
      <c r="BW73">
        <v>1</v>
      </c>
      <c r="BX73">
        <v>1</v>
      </c>
      <c r="BY73">
        <v>0</v>
      </c>
      <c r="BZ73">
        <v>0</v>
      </c>
      <c r="CA73">
        <v>1</v>
      </c>
      <c r="CB73">
        <v>0</v>
      </c>
      <c r="CC73">
        <v>1</v>
      </c>
      <c r="CD73">
        <v>0</v>
      </c>
    </row>
    <row r="74" spans="1:82">
      <c r="AC74">
        <v>3</v>
      </c>
      <c r="AE74" t="str">
        <v>Automated Sensitive Data Detection</v>
      </c>
      <c r="AF74" t="str">
        <v>Digital Object Lifecycle Management</v>
      </c>
      <c r="AG74">
        <v>0</v>
      </c>
      <c r="AI74" t="str">
        <v>Automated Sensitive Data Detection</v>
      </c>
      <c r="AJ74" t="str">
        <v>Data Privacy</v>
      </c>
      <c r="AK74" t="str">
        <v>Data Traceability</v>
      </c>
      <c r="AL74">
        <v>2</v>
      </c>
      <c r="BQ74">
        <v>0</v>
      </c>
      <c r="BR74">
        <v>0</v>
      </c>
      <c r="BS74">
        <v>0</v>
      </c>
      <c r="BT74">
        <v>0</v>
      </c>
      <c r="BU74">
        <v>0</v>
      </c>
      <c r="BV74">
        <v>1</v>
      </c>
      <c r="BW74">
        <v>0</v>
      </c>
      <c r="BX74">
        <v>1</v>
      </c>
      <c r="BY74">
        <v>0</v>
      </c>
      <c r="BZ74">
        <v>0</v>
      </c>
      <c r="CA74">
        <v>0</v>
      </c>
      <c r="CB74">
        <v>0</v>
      </c>
      <c r="CC74">
        <v>1</v>
      </c>
      <c r="CD74">
        <v>0</v>
      </c>
    </row>
    <row r="75" spans="1:82">
      <c r="AC75">
        <v>3</v>
      </c>
      <c r="AE75" t="str">
        <v>Automated Sensitive Data Detection</v>
      </c>
      <c r="AF75" t="str">
        <v>Secure Data Retention</v>
      </c>
      <c r="AG75">
        <v>0</v>
      </c>
      <c r="AI75" t="str">
        <v>Copyright Protection</v>
      </c>
      <c r="AJ75" t="str">
        <v>Cybersecurity Risk Mitigation</v>
      </c>
      <c r="AK75" t="str">
        <v>Data Privacy</v>
      </c>
      <c r="AL75">
        <v>2</v>
      </c>
      <c r="BQ75">
        <v>1</v>
      </c>
      <c r="BR75">
        <v>0</v>
      </c>
      <c r="BS75">
        <v>0</v>
      </c>
      <c r="BT75">
        <v>0</v>
      </c>
      <c r="BU75">
        <v>0</v>
      </c>
      <c r="BV75">
        <v>0</v>
      </c>
      <c r="BW75">
        <v>0</v>
      </c>
      <c r="BX75">
        <v>1</v>
      </c>
      <c r="BY75">
        <v>0</v>
      </c>
      <c r="BZ75">
        <v>0</v>
      </c>
      <c r="CA75">
        <v>0</v>
      </c>
      <c r="CB75">
        <v>0</v>
      </c>
      <c r="CC75">
        <v>1</v>
      </c>
      <c r="CD75">
        <v>0</v>
      </c>
    </row>
    <row r="76" spans="1:82">
      <c r="AC76">
        <v>5</v>
      </c>
      <c r="AE76" t="str">
        <v>Copyright Protection</v>
      </c>
      <c r="AF76" t="str">
        <v>Data Auditing</v>
      </c>
      <c r="AG76">
        <v>0</v>
      </c>
      <c r="AI76" t="str">
        <v>Copyright Protection</v>
      </c>
      <c r="AJ76" t="str">
        <v>Cybersecurity Risk Mitigation</v>
      </c>
      <c r="AK76" t="str">
        <v>Forensic Attribution &amp; Post-Incident Investigation</v>
      </c>
      <c r="AL76">
        <v>2</v>
      </c>
      <c r="BQ76">
        <v>1</v>
      </c>
      <c r="BR76">
        <v>0</v>
      </c>
      <c r="BS76">
        <v>0</v>
      </c>
      <c r="BT76">
        <v>0</v>
      </c>
      <c r="BU76">
        <v>0</v>
      </c>
      <c r="BV76">
        <v>0</v>
      </c>
      <c r="BW76">
        <v>1</v>
      </c>
      <c r="BX76">
        <v>1</v>
      </c>
      <c r="BY76">
        <v>0</v>
      </c>
      <c r="BZ76">
        <v>0</v>
      </c>
      <c r="CA76">
        <v>1</v>
      </c>
      <c r="CB76">
        <v>0</v>
      </c>
      <c r="CC76">
        <v>1</v>
      </c>
      <c r="CD76">
        <v>0</v>
      </c>
    </row>
    <row r="77" spans="1:82">
      <c r="AC77">
        <v>4</v>
      </c>
      <c r="AE77" t="str">
        <v>Copyright Protection</v>
      </c>
      <c r="AF77" t="str">
        <v>Data Confidentiality</v>
      </c>
      <c r="AG77">
        <v>0</v>
      </c>
      <c r="AI77" t="str">
        <v>Copyright Protection</v>
      </c>
      <c r="AJ77" t="str">
        <v>Data Privacy</v>
      </c>
      <c r="AK77" t="str">
        <v>Data Traceability</v>
      </c>
      <c r="AL77">
        <v>2</v>
      </c>
      <c r="BQ77">
        <v>0</v>
      </c>
      <c r="BR77">
        <v>0</v>
      </c>
      <c r="BS77">
        <v>1</v>
      </c>
      <c r="BT77">
        <v>0</v>
      </c>
      <c r="BU77">
        <v>0</v>
      </c>
      <c r="BV77">
        <v>0</v>
      </c>
      <c r="BW77">
        <v>0</v>
      </c>
      <c r="BX77">
        <v>1</v>
      </c>
      <c r="BY77">
        <v>0</v>
      </c>
      <c r="BZ77">
        <v>1</v>
      </c>
      <c r="CA77">
        <v>0</v>
      </c>
      <c r="CB77">
        <v>0</v>
      </c>
      <c r="CC77">
        <v>1</v>
      </c>
      <c r="CD77">
        <v>0</v>
      </c>
    </row>
    <row r="78" spans="1:82">
      <c r="AC78">
        <v>4</v>
      </c>
      <c r="AE78" t="str">
        <v>Copyright Protection</v>
      </c>
      <c r="AF78" t="str">
        <v>Digital Object Lifecycle Management</v>
      </c>
      <c r="AG78">
        <v>0</v>
      </c>
      <c r="AI78" t="str">
        <v>Copyright Protection</v>
      </c>
      <c r="AJ78" t="str">
        <v>Data Traceability</v>
      </c>
      <c r="AK78" t="str">
        <v>Forensic Attribution &amp; Post-Incident Investigation</v>
      </c>
      <c r="AL78">
        <v>2</v>
      </c>
      <c r="BQ78">
        <v>1</v>
      </c>
      <c r="BR78">
        <v>0</v>
      </c>
      <c r="BS78">
        <v>1</v>
      </c>
      <c r="BT78">
        <v>0</v>
      </c>
      <c r="BU78">
        <v>0</v>
      </c>
      <c r="BV78">
        <v>0</v>
      </c>
      <c r="BW78">
        <v>0</v>
      </c>
      <c r="BX78">
        <v>1</v>
      </c>
      <c r="BY78">
        <v>0</v>
      </c>
      <c r="BZ78">
        <v>0</v>
      </c>
      <c r="CA78">
        <v>0</v>
      </c>
      <c r="CB78">
        <v>0</v>
      </c>
      <c r="CC78">
        <v>1</v>
      </c>
      <c r="CD78">
        <v>0</v>
      </c>
    </row>
    <row r="79" spans="1:82">
      <c r="AC79">
        <v>5</v>
      </c>
      <c r="AE79" t="str">
        <v>Copyright Protection</v>
      </c>
      <c r="AF79" t="str">
        <v>Healthcare Data Governance</v>
      </c>
      <c r="AG79">
        <v>0</v>
      </c>
      <c r="AI79" t="str">
        <v>Cybersecurity Risk Mitigation</v>
      </c>
      <c r="AJ79" t="str">
        <v>Data Auditing</v>
      </c>
      <c r="AK79" t="str">
        <v>Data Confidentiality</v>
      </c>
      <c r="AL79">
        <v>2</v>
      </c>
      <c r="BQ79">
        <v>1</v>
      </c>
      <c r="BR79">
        <v>0</v>
      </c>
      <c r="BS79">
        <v>0</v>
      </c>
      <c r="BT79">
        <v>1</v>
      </c>
      <c r="BU79">
        <v>0</v>
      </c>
      <c r="BV79">
        <v>0</v>
      </c>
      <c r="BW79">
        <v>1</v>
      </c>
      <c r="BX79">
        <v>0</v>
      </c>
      <c r="BY79">
        <v>0</v>
      </c>
      <c r="BZ79">
        <v>0</v>
      </c>
      <c r="CA79">
        <v>1</v>
      </c>
      <c r="CB79">
        <v>0</v>
      </c>
      <c r="CC79">
        <v>1</v>
      </c>
      <c r="CD79">
        <v>0</v>
      </c>
    </row>
    <row r="80" spans="1:82">
      <c r="AC80">
        <v>4</v>
      </c>
      <c r="AE80" t="str">
        <v>Copyright Protection</v>
      </c>
      <c r="AF80" t="str">
        <v>Secure Data Retention</v>
      </c>
      <c r="AG80">
        <v>0</v>
      </c>
      <c r="AI80" t="str">
        <v>Cybersecurity Risk Mitigation</v>
      </c>
      <c r="AJ80" t="str">
        <v>Data Auditing</v>
      </c>
      <c r="AK80" t="str">
        <v>Healthcare Data Governance</v>
      </c>
      <c r="AL80">
        <v>2</v>
      </c>
      <c r="BQ80">
        <v>1</v>
      </c>
      <c r="BR80">
        <v>0</v>
      </c>
      <c r="BS80">
        <v>0</v>
      </c>
      <c r="BT80">
        <v>0</v>
      </c>
      <c r="BU80">
        <v>0</v>
      </c>
      <c r="BV80">
        <v>0</v>
      </c>
      <c r="BW80">
        <v>1</v>
      </c>
      <c r="BX80">
        <v>1</v>
      </c>
      <c r="BY80">
        <v>0</v>
      </c>
      <c r="BZ80">
        <v>0</v>
      </c>
      <c r="CA80">
        <v>0</v>
      </c>
      <c r="CB80">
        <v>0</v>
      </c>
      <c r="CC80">
        <v>1</v>
      </c>
      <c r="CD80">
        <v>0</v>
      </c>
    </row>
    <row r="81" spans="29:82">
      <c r="AC81">
        <v>4</v>
      </c>
      <c r="AE81" t="str">
        <v>Copyright Protection</v>
      </c>
      <c r="AF81" t="str">
        <v>Security-Oriented Data Analytics</v>
      </c>
      <c r="AG81">
        <v>0</v>
      </c>
      <c r="AI81" t="str">
        <v>Cybersecurity Risk Mitigation</v>
      </c>
      <c r="AJ81" t="str">
        <v>Data Confidentiality</v>
      </c>
      <c r="AK81" t="str">
        <v>Data Privacy</v>
      </c>
      <c r="AL81">
        <v>2</v>
      </c>
      <c r="BQ81">
        <v>0</v>
      </c>
      <c r="BR81">
        <v>0</v>
      </c>
      <c r="BS81">
        <v>0</v>
      </c>
      <c r="BT81">
        <v>1</v>
      </c>
      <c r="BU81">
        <v>1</v>
      </c>
      <c r="BV81">
        <v>1</v>
      </c>
      <c r="BW81">
        <v>0</v>
      </c>
      <c r="BX81">
        <v>1</v>
      </c>
      <c r="BY81">
        <v>0</v>
      </c>
      <c r="BZ81">
        <v>0</v>
      </c>
      <c r="CA81">
        <v>0</v>
      </c>
      <c r="CB81">
        <v>0</v>
      </c>
      <c r="CC81">
        <v>0</v>
      </c>
      <c r="CD81">
        <v>0</v>
      </c>
    </row>
    <row r="82" spans="29:82">
      <c r="AC82">
        <v>4</v>
      </c>
      <c r="AE82" t="str">
        <v>Data Auditing</v>
      </c>
      <c r="AF82" t="str">
        <v>Digital Object Lifecycle Management</v>
      </c>
      <c r="AG82">
        <v>0</v>
      </c>
      <c r="AI82" t="str">
        <v>Cybersecurity Risk Mitigation</v>
      </c>
      <c r="AJ82" t="str">
        <v>Data Privacy</v>
      </c>
      <c r="AK82" t="str">
        <v>Digital Object Lifecycle Management</v>
      </c>
      <c r="AL82">
        <v>2</v>
      </c>
      <c r="BQ82">
        <v>0</v>
      </c>
      <c r="BR82">
        <v>0</v>
      </c>
      <c r="BS82">
        <v>0</v>
      </c>
      <c r="BT82">
        <v>1</v>
      </c>
      <c r="BU82">
        <v>0</v>
      </c>
      <c r="BV82">
        <v>0</v>
      </c>
      <c r="BW82">
        <v>1</v>
      </c>
      <c r="BX82">
        <v>1</v>
      </c>
      <c r="BY82">
        <v>0</v>
      </c>
      <c r="BZ82">
        <v>1</v>
      </c>
      <c r="CA82">
        <v>0</v>
      </c>
      <c r="CB82">
        <v>0</v>
      </c>
      <c r="CC82">
        <v>0</v>
      </c>
      <c r="CD82">
        <v>0</v>
      </c>
    </row>
    <row r="83" spans="29:82">
      <c r="AC83">
        <v>4</v>
      </c>
      <c r="AE83" t="str">
        <v>Data Auditing</v>
      </c>
      <c r="AF83" t="str">
        <v>Security-Oriented Data Analytics</v>
      </c>
      <c r="AG83">
        <v>0</v>
      </c>
      <c r="AI83" t="str">
        <v>Cybersecurity Risk Mitigation</v>
      </c>
      <c r="AJ83" t="str">
        <v>Data Privacy</v>
      </c>
      <c r="AK83" t="str">
        <v>Forensic Attribution &amp; Post-Incident Investigation</v>
      </c>
      <c r="AL83">
        <v>2</v>
      </c>
      <c r="BQ83">
        <v>0</v>
      </c>
      <c r="BR83">
        <v>0</v>
      </c>
      <c r="BS83">
        <v>0</v>
      </c>
      <c r="BT83">
        <v>1</v>
      </c>
      <c r="BU83">
        <v>0</v>
      </c>
      <c r="BV83">
        <v>0</v>
      </c>
      <c r="BW83">
        <v>1</v>
      </c>
      <c r="BX83">
        <v>1</v>
      </c>
      <c r="BY83">
        <v>1</v>
      </c>
      <c r="BZ83">
        <v>0</v>
      </c>
      <c r="CA83">
        <v>0</v>
      </c>
      <c r="CB83">
        <v>0</v>
      </c>
      <c r="CC83">
        <v>0</v>
      </c>
      <c r="CD83">
        <v>0</v>
      </c>
    </row>
    <row r="84" spans="29:82">
      <c r="AC84">
        <v>3</v>
      </c>
      <c r="AE84" t="str">
        <v>Data Confidentiality</v>
      </c>
      <c r="AF84" t="str">
        <v>Forensic Attribution &amp; Post-Incident Investigation</v>
      </c>
      <c r="AG84">
        <v>0</v>
      </c>
      <c r="AI84" t="str">
        <v>Cybersecurity Risk Mitigation</v>
      </c>
      <c r="AJ84" t="str">
        <v>Data Privacy</v>
      </c>
      <c r="AK84" t="str">
        <v>Secure Data Retention</v>
      </c>
      <c r="AL84">
        <v>2</v>
      </c>
      <c r="BQ84">
        <v>0</v>
      </c>
      <c r="BR84">
        <v>0</v>
      </c>
      <c r="BS84">
        <v>0</v>
      </c>
      <c r="BT84">
        <v>0</v>
      </c>
      <c r="BU84">
        <v>0</v>
      </c>
      <c r="BV84">
        <v>0</v>
      </c>
      <c r="BW84">
        <v>0</v>
      </c>
      <c r="BX84">
        <v>1</v>
      </c>
      <c r="BY84">
        <v>0</v>
      </c>
      <c r="BZ84">
        <v>1</v>
      </c>
      <c r="CA84">
        <v>0</v>
      </c>
      <c r="CB84">
        <v>0</v>
      </c>
      <c r="CC84">
        <v>1</v>
      </c>
      <c r="CD84">
        <v>0</v>
      </c>
    </row>
    <row r="85" spans="29:82">
      <c r="AC85">
        <v>4</v>
      </c>
      <c r="AE85" t="str">
        <v>Data Confidentiality</v>
      </c>
      <c r="AF85" t="str">
        <v>Secure Data Retention</v>
      </c>
      <c r="AG85">
        <v>0</v>
      </c>
      <c r="AI85" t="str">
        <v>Cybersecurity Risk Mitigation</v>
      </c>
      <c r="AJ85" t="str">
        <v>Forensic Attribution &amp; Post-Incident Investigation</v>
      </c>
      <c r="AK85" t="str">
        <v>Healthcare Data Governance</v>
      </c>
      <c r="AL85">
        <v>2</v>
      </c>
      <c r="BQ85">
        <v>1</v>
      </c>
      <c r="BR85">
        <v>0</v>
      </c>
      <c r="BS85">
        <v>0</v>
      </c>
      <c r="BT85">
        <v>1</v>
      </c>
      <c r="BU85">
        <v>0</v>
      </c>
      <c r="BV85">
        <v>0</v>
      </c>
      <c r="BW85">
        <v>1</v>
      </c>
      <c r="BX85">
        <v>0</v>
      </c>
      <c r="BY85">
        <v>0</v>
      </c>
      <c r="BZ85">
        <v>0</v>
      </c>
      <c r="CA85">
        <v>0</v>
      </c>
      <c r="CB85">
        <v>0</v>
      </c>
      <c r="CC85">
        <v>1</v>
      </c>
      <c r="CD85">
        <v>0</v>
      </c>
    </row>
    <row r="86" spans="29:82">
      <c r="AC86">
        <v>4</v>
      </c>
      <c r="AE86" t="str">
        <v>Data Confidentiality</v>
      </c>
      <c r="AF86" t="str">
        <v>Security-Oriented Data Analytics</v>
      </c>
      <c r="AG86">
        <v>0</v>
      </c>
      <c r="AI86" t="str">
        <v>Data Auditing</v>
      </c>
      <c r="AJ86" t="str">
        <v>Data Confidentiality</v>
      </c>
      <c r="AK86" t="str">
        <v>Data Privacy</v>
      </c>
      <c r="AL86">
        <v>2</v>
      </c>
      <c r="BQ86">
        <v>1</v>
      </c>
      <c r="BR86">
        <v>1</v>
      </c>
      <c r="BS86">
        <v>0</v>
      </c>
      <c r="BT86">
        <v>0</v>
      </c>
      <c r="BU86">
        <v>0</v>
      </c>
      <c r="BV86">
        <v>0</v>
      </c>
      <c r="BW86">
        <v>1</v>
      </c>
      <c r="BX86">
        <v>0</v>
      </c>
      <c r="BY86">
        <v>0</v>
      </c>
      <c r="BZ86">
        <v>0</v>
      </c>
      <c r="CA86">
        <v>0</v>
      </c>
      <c r="CB86">
        <v>0</v>
      </c>
      <c r="CC86">
        <v>1</v>
      </c>
      <c r="CD86">
        <v>0</v>
      </c>
    </row>
    <row r="87" spans="29:82">
      <c r="AC87">
        <v>2</v>
      </c>
      <c r="AE87" t="str">
        <v>Digital Object Lifecycle Management</v>
      </c>
      <c r="AF87" t="str">
        <v>Forensic Attribution &amp; Post-Incident Investigation</v>
      </c>
      <c r="AG87">
        <v>0</v>
      </c>
      <c r="AI87" t="str">
        <v>Data Auditing</v>
      </c>
      <c r="AJ87" t="str">
        <v>Data Confidentiality</v>
      </c>
      <c r="AK87" t="str">
        <v>Healthcare Data Governance</v>
      </c>
      <c r="AL87">
        <v>2</v>
      </c>
      <c r="BQ87">
        <v>0</v>
      </c>
      <c r="BR87">
        <v>0</v>
      </c>
      <c r="BS87">
        <v>0</v>
      </c>
      <c r="BT87">
        <v>0</v>
      </c>
      <c r="BU87">
        <v>0</v>
      </c>
      <c r="BV87">
        <v>0</v>
      </c>
      <c r="BW87">
        <v>0</v>
      </c>
      <c r="BX87">
        <v>1</v>
      </c>
      <c r="BY87">
        <v>0</v>
      </c>
      <c r="BZ87">
        <v>1</v>
      </c>
      <c r="CA87">
        <v>0</v>
      </c>
      <c r="CB87">
        <v>0</v>
      </c>
      <c r="CC87">
        <v>0</v>
      </c>
      <c r="CD87">
        <v>0</v>
      </c>
    </row>
    <row r="88" spans="29:82">
      <c r="AC88">
        <v>4</v>
      </c>
      <c r="AE88" t="str">
        <v>Digital Object Lifecycle Management</v>
      </c>
      <c r="AF88" t="str">
        <v>Healthcare Data Governance</v>
      </c>
      <c r="AG88">
        <v>0</v>
      </c>
      <c r="AI88" t="str">
        <v>Data Auditing</v>
      </c>
      <c r="AJ88" t="str">
        <v>Data Privacy</v>
      </c>
      <c r="AK88" t="str">
        <v>Forensic Attribution &amp; Post-Incident Investigation</v>
      </c>
      <c r="AL88">
        <v>2</v>
      </c>
      <c r="BQ88">
        <v>1</v>
      </c>
      <c r="BR88">
        <v>0</v>
      </c>
      <c r="BS88">
        <v>0</v>
      </c>
      <c r="BT88">
        <v>0</v>
      </c>
      <c r="BU88">
        <v>0</v>
      </c>
      <c r="BV88">
        <v>0</v>
      </c>
      <c r="BW88">
        <v>1</v>
      </c>
      <c r="BX88">
        <v>0</v>
      </c>
      <c r="BY88">
        <v>0</v>
      </c>
      <c r="BZ88">
        <v>0</v>
      </c>
      <c r="CA88">
        <v>1</v>
      </c>
      <c r="CB88">
        <v>0</v>
      </c>
      <c r="CC88">
        <v>1</v>
      </c>
      <c r="CD88">
        <v>0</v>
      </c>
    </row>
    <row r="89" spans="29:82">
      <c r="AC89">
        <v>5</v>
      </c>
      <c r="AE89" t="str">
        <v>Digital Object Lifecycle Management</v>
      </c>
      <c r="AF89" t="str">
        <v>Security-Oriented Data Analytics</v>
      </c>
      <c r="AG89">
        <v>0</v>
      </c>
      <c r="AI89" t="str">
        <v>Data Auditing</v>
      </c>
      <c r="AJ89" t="str">
        <v>Data Traceability</v>
      </c>
      <c r="AK89" t="str">
        <v>Forensic Attribution &amp; Post-Incident Investigation</v>
      </c>
      <c r="AL89">
        <v>2</v>
      </c>
      <c r="BQ89">
        <v>1</v>
      </c>
      <c r="BR89">
        <v>0</v>
      </c>
      <c r="BS89">
        <v>0</v>
      </c>
      <c r="BT89">
        <v>1</v>
      </c>
      <c r="BU89">
        <v>0</v>
      </c>
      <c r="BV89">
        <v>0</v>
      </c>
      <c r="BW89">
        <v>1</v>
      </c>
      <c r="BX89">
        <v>1</v>
      </c>
      <c r="BY89">
        <v>0</v>
      </c>
      <c r="BZ89">
        <v>0</v>
      </c>
      <c r="CA89">
        <v>0</v>
      </c>
      <c r="CB89">
        <v>0</v>
      </c>
      <c r="CC89">
        <v>1</v>
      </c>
      <c r="CD89">
        <v>0</v>
      </c>
    </row>
    <row r="90" spans="29:82">
      <c r="AC90">
        <v>2</v>
      </c>
      <c r="AE90" t="str">
        <v>Forensic Attribution &amp; Post-Incident Investigation</v>
      </c>
      <c r="AF90" t="str">
        <v>Secure Data Retention</v>
      </c>
      <c r="AG90">
        <v>0</v>
      </c>
      <c r="AI90" t="str">
        <v>Data Auditing</v>
      </c>
      <c r="AJ90" t="str">
        <v>Forensic Attribution &amp; Post-Incident Investigation</v>
      </c>
      <c r="AK90" t="str">
        <v>Healthcare Data Governance</v>
      </c>
      <c r="AL90">
        <v>2</v>
      </c>
      <c r="BQ90">
        <v>0</v>
      </c>
      <c r="BR90">
        <v>0</v>
      </c>
      <c r="BS90">
        <v>0</v>
      </c>
      <c r="BT90">
        <v>1</v>
      </c>
      <c r="BU90">
        <v>0</v>
      </c>
      <c r="BV90">
        <v>0</v>
      </c>
      <c r="BW90">
        <v>0</v>
      </c>
      <c r="BX90">
        <v>0</v>
      </c>
      <c r="BY90">
        <v>0</v>
      </c>
      <c r="BZ90">
        <v>0</v>
      </c>
      <c r="CA90">
        <v>0</v>
      </c>
      <c r="CB90">
        <v>0</v>
      </c>
      <c r="CC90">
        <v>1</v>
      </c>
      <c r="CD90">
        <v>0</v>
      </c>
    </row>
    <row r="91" spans="29:82">
      <c r="AC91">
        <v>1</v>
      </c>
      <c r="AE91" t="str">
        <v>Forensic Attribution &amp; Post-Incident Investigation</v>
      </c>
      <c r="AF91" t="str">
        <v>Security-Oriented Data Analytics</v>
      </c>
      <c r="AG91">
        <v>0</v>
      </c>
      <c r="AI91" t="str">
        <v>Data Auditing</v>
      </c>
      <c r="AJ91" t="str">
        <v>Forensic Attribution &amp; Post-Incident Investigation</v>
      </c>
      <c r="AK91" t="str">
        <v>Secure Data Sharing</v>
      </c>
      <c r="AL91">
        <v>2</v>
      </c>
      <c r="BQ91">
        <v>0</v>
      </c>
      <c r="BR91">
        <v>0</v>
      </c>
      <c r="BS91">
        <v>0</v>
      </c>
      <c r="BT91">
        <v>0</v>
      </c>
      <c r="BU91">
        <v>0</v>
      </c>
      <c r="BV91">
        <v>0</v>
      </c>
      <c r="BW91">
        <v>0</v>
      </c>
      <c r="BX91">
        <v>0</v>
      </c>
      <c r="BY91">
        <v>0</v>
      </c>
      <c r="BZ91">
        <v>0</v>
      </c>
      <c r="CA91">
        <v>0</v>
      </c>
      <c r="CB91">
        <v>0</v>
      </c>
      <c r="CC91">
        <v>1</v>
      </c>
      <c r="CD91">
        <v>0</v>
      </c>
    </row>
    <row r="92" spans="29:82">
      <c r="AC92">
        <v>4</v>
      </c>
      <c r="AE92" t="str">
        <v>Secure Data Retention</v>
      </c>
      <c r="AF92" t="str">
        <v>Security-Oriented Data Analytics</v>
      </c>
      <c r="AG92">
        <v>0</v>
      </c>
      <c r="AI92" t="str">
        <v>Data Privacy</v>
      </c>
      <c r="AJ92" t="str">
        <v>Forensic Attribution &amp; Post-Incident Investigation</v>
      </c>
      <c r="AK92" t="str">
        <v>Healthcare Data Governance</v>
      </c>
      <c r="AL92">
        <v>2</v>
      </c>
      <c r="BQ92">
        <v>0</v>
      </c>
      <c r="BR92">
        <v>0</v>
      </c>
      <c r="BS92">
        <v>1</v>
      </c>
      <c r="BT92">
        <v>1</v>
      </c>
      <c r="BU92">
        <v>0</v>
      </c>
      <c r="BV92">
        <v>0</v>
      </c>
      <c r="BW92">
        <v>1</v>
      </c>
      <c r="BX92">
        <v>0</v>
      </c>
      <c r="BY92">
        <v>0</v>
      </c>
      <c r="BZ92">
        <v>1</v>
      </c>
      <c r="CA92">
        <v>0</v>
      </c>
      <c r="CB92">
        <v>0</v>
      </c>
      <c r="CC92">
        <v>0</v>
      </c>
      <c r="CD92">
        <v>0</v>
      </c>
    </row>
    <row r="93" spans="29:82">
      <c r="AC93">
        <v>4</v>
      </c>
      <c r="AE93" t="str">
        <v>Secure Data Sharing</v>
      </c>
      <c r="AF93" t="str">
        <v>Security-Oriented Data Analytics</v>
      </c>
      <c r="AG93">
        <v>0</v>
      </c>
      <c r="AI93" t="str">
        <v>Data Privacy</v>
      </c>
      <c r="AJ93" t="str">
        <v>Healthcare Data Governance</v>
      </c>
      <c r="AK93" t="str">
        <v>Secure Data Retention</v>
      </c>
      <c r="AL93">
        <v>2</v>
      </c>
      <c r="BQ93">
        <v>1</v>
      </c>
      <c r="BR93">
        <v>0</v>
      </c>
      <c r="BS93">
        <v>0</v>
      </c>
      <c r="BT93">
        <v>0</v>
      </c>
      <c r="BU93">
        <v>0</v>
      </c>
      <c r="BV93">
        <v>0</v>
      </c>
      <c r="BW93">
        <v>1</v>
      </c>
      <c r="BX93">
        <v>0</v>
      </c>
      <c r="BY93">
        <v>0</v>
      </c>
      <c r="BZ93">
        <v>0</v>
      </c>
      <c r="CA93">
        <v>1</v>
      </c>
      <c r="CB93">
        <v>0</v>
      </c>
      <c r="CC93">
        <v>1</v>
      </c>
      <c r="CD93">
        <v>0</v>
      </c>
    </row>
    <row r="94" spans="29:82">
      <c r="AC94">
        <v>3</v>
      </c>
      <c r="AI94" t="str">
        <v>Data Traceability</v>
      </c>
      <c r="AJ94" t="str">
        <v>Healthcare Data Governance</v>
      </c>
      <c r="AK94" t="str">
        <v>Secure Data Retention</v>
      </c>
      <c r="AL94">
        <v>2</v>
      </c>
      <c r="BQ94">
        <v>0</v>
      </c>
      <c r="BR94">
        <v>0</v>
      </c>
      <c r="BS94">
        <v>0</v>
      </c>
      <c r="BT94">
        <v>0</v>
      </c>
      <c r="BU94">
        <v>1</v>
      </c>
      <c r="BV94">
        <v>0</v>
      </c>
      <c r="BW94">
        <v>0</v>
      </c>
      <c r="BX94">
        <v>1</v>
      </c>
      <c r="BY94">
        <v>0</v>
      </c>
      <c r="BZ94">
        <v>0</v>
      </c>
      <c r="CA94">
        <v>0</v>
      </c>
      <c r="CB94">
        <v>0</v>
      </c>
      <c r="CC94">
        <v>1</v>
      </c>
      <c r="CD94">
        <v>0</v>
      </c>
    </row>
    <row r="95" spans="29:82">
      <c r="AC95">
        <v>5</v>
      </c>
      <c r="AI95" t="str">
        <v>Forensic Attribution &amp; Post-Incident Investigation</v>
      </c>
      <c r="AJ95" t="str">
        <v>Healthcare Data Governance</v>
      </c>
      <c r="AK95" t="str">
        <v>Secure Data Sharing</v>
      </c>
      <c r="AL95">
        <v>2</v>
      </c>
      <c r="BQ95">
        <v>0</v>
      </c>
      <c r="BR95">
        <v>0</v>
      </c>
      <c r="BS95">
        <v>0</v>
      </c>
      <c r="BT95">
        <v>0</v>
      </c>
      <c r="BU95">
        <v>1</v>
      </c>
      <c r="BV95">
        <v>1</v>
      </c>
      <c r="BW95">
        <v>0</v>
      </c>
      <c r="BX95">
        <v>1</v>
      </c>
      <c r="BY95">
        <v>0</v>
      </c>
      <c r="BZ95">
        <v>0</v>
      </c>
      <c r="CA95">
        <v>1</v>
      </c>
      <c r="CB95">
        <v>0</v>
      </c>
      <c r="CC95">
        <v>1</v>
      </c>
      <c r="CD95">
        <v>0</v>
      </c>
    </row>
    <row r="96" spans="29:82">
      <c r="AC96">
        <v>3</v>
      </c>
      <c r="AI96" t="str">
        <v>Access Control</v>
      </c>
      <c r="AJ96" t="str">
        <v>Automated Sensitive Data Detection</v>
      </c>
      <c r="AK96" t="str">
        <v>Data Privacy</v>
      </c>
      <c r="AL96">
        <v>1</v>
      </c>
      <c r="BQ96">
        <v>1</v>
      </c>
      <c r="BR96">
        <v>0</v>
      </c>
      <c r="BS96">
        <v>0</v>
      </c>
      <c r="BT96">
        <v>1</v>
      </c>
      <c r="BU96">
        <v>0</v>
      </c>
      <c r="BV96">
        <v>0</v>
      </c>
      <c r="BW96">
        <v>0</v>
      </c>
      <c r="BX96">
        <v>0</v>
      </c>
      <c r="BY96">
        <v>0</v>
      </c>
      <c r="BZ96">
        <v>0</v>
      </c>
      <c r="CA96">
        <v>1</v>
      </c>
      <c r="CB96">
        <v>0</v>
      </c>
      <c r="CC96">
        <v>0</v>
      </c>
      <c r="CD96">
        <v>0</v>
      </c>
    </row>
    <row r="97" spans="29:82">
      <c r="AC97">
        <v>3</v>
      </c>
      <c r="AI97" t="str">
        <v>Access Control</v>
      </c>
      <c r="AJ97" t="str">
        <v>Automated Sensitive Data Detection</v>
      </c>
      <c r="AK97" t="str">
        <v>Secure Data Sharing</v>
      </c>
      <c r="AL97">
        <v>1</v>
      </c>
      <c r="BQ97">
        <v>0</v>
      </c>
      <c r="BR97">
        <v>0</v>
      </c>
      <c r="BS97">
        <v>0</v>
      </c>
      <c r="BT97">
        <v>0</v>
      </c>
      <c r="BU97">
        <v>1</v>
      </c>
      <c r="BV97">
        <v>0</v>
      </c>
      <c r="BW97">
        <v>1</v>
      </c>
      <c r="BX97">
        <v>1</v>
      </c>
      <c r="BY97">
        <v>0</v>
      </c>
      <c r="BZ97">
        <v>0</v>
      </c>
      <c r="CA97">
        <v>0</v>
      </c>
      <c r="CB97">
        <v>0</v>
      </c>
      <c r="CC97">
        <v>0</v>
      </c>
      <c r="CD97">
        <v>0</v>
      </c>
    </row>
    <row r="98" spans="29:82">
      <c r="AC98">
        <v>2</v>
      </c>
      <c r="AI98" t="str">
        <v>Access Control</v>
      </c>
      <c r="AJ98" t="str">
        <v>Copyright Protection</v>
      </c>
      <c r="AK98" t="str">
        <v>Cybersecurity Risk Mitigation</v>
      </c>
      <c r="AL98">
        <v>1</v>
      </c>
      <c r="BQ98">
        <v>0</v>
      </c>
      <c r="BR98">
        <v>0</v>
      </c>
      <c r="BS98">
        <v>0</v>
      </c>
      <c r="BT98">
        <v>1</v>
      </c>
      <c r="BU98">
        <v>0</v>
      </c>
      <c r="BV98">
        <v>0</v>
      </c>
      <c r="BW98">
        <v>0</v>
      </c>
      <c r="BX98">
        <v>1</v>
      </c>
      <c r="BY98">
        <v>0</v>
      </c>
      <c r="BZ98">
        <v>0</v>
      </c>
      <c r="CA98">
        <v>0</v>
      </c>
      <c r="CB98">
        <v>0</v>
      </c>
      <c r="CC98">
        <v>0</v>
      </c>
      <c r="CD98">
        <v>0</v>
      </c>
    </row>
    <row r="99" spans="29:82">
      <c r="AC99">
        <v>5</v>
      </c>
      <c r="AI99" t="str">
        <v>Access Control</v>
      </c>
      <c r="AJ99" t="str">
        <v>Copyright Protection</v>
      </c>
      <c r="AK99" t="str">
        <v>Data Privacy</v>
      </c>
      <c r="AL99">
        <v>1</v>
      </c>
      <c r="BQ99">
        <v>1</v>
      </c>
      <c r="BR99">
        <v>0</v>
      </c>
      <c r="BS99">
        <v>0</v>
      </c>
      <c r="BT99">
        <v>1</v>
      </c>
      <c r="BU99">
        <v>0</v>
      </c>
      <c r="BV99">
        <v>0</v>
      </c>
      <c r="BW99">
        <v>1</v>
      </c>
      <c r="BX99">
        <v>0</v>
      </c>
      <c r="BY99">
        <v>1</v>
      </c>
      <c r="BZ99">
        <v>0</v>
      </c>
      <c r="CA99">
        <v>0</v>
      </c>
      <c r="CB99">
        <v>0</v>
      </c>
      <c r="CC99">
        <v>1</v>
      </c>
      <c r="CD99">
        <v>0</v>
      </c>
    </row>
    <row r="100" spans="29:82">
      <c r="AC100">
        <v>3</v>
      </c>
      <c r="AI100" t="str">
        <v>Access Control</v>
      </c>
      <c r="AJ100" t="str">
        <v>Cybersecurity Risk Mitigation</v>
      </c>
      <c r="AK100" t="str">
        <v>Forensic Attribution &amp; Post-Incident Investigation</v>
      </c>
      <c r="AL100">
        <v>1</v>
      </c>
      <c r="BQ100">
        <v>0</v>
      </c>
      <c r="BR100">
        <v>0</v>
      </c>
      <c r="BS100">
        <v>0</v>
      </c>
      <c r="BT100">
        <v>0</v>
      </c>
      <c r="BU100">
        <v>0</v>
      </c>
      <c r="BV100">
        <v>0</v>
      </c>
      <c r="BW100">
        <v>1</v>
      </c>
      <c r="BX100">
        <v>0</v>
      </c>
      <c r="BY100">
        <v>0</v>
      </c>
      <c r="BZ100">
        <v>0</v>
      </c>
      <c r="CA100">
        <v>1</v>
      </c>
      <c r="CB100">
        <v>0</v>
      </c>
      <c r="CC100">
        <v>1</v>
      </c>
      <c r="CD100">
        <v>0</v>
      </c>
    </row>
    <row r="101" spans="29:82">
      <c r="AC101">
        <v>6</v>
      </c>
      <c r="AI101" t="str">
        <v>Access Control</v>
      </c>
      <c r="AJ101" t="str">
        <v>Cybersecurity Risk Mitigation</v>
      </c>
      <c r="AK101" t="str">
        <v>Secure Data Retention</v>
      </c>
      <c r="AL101">
        <v>1</v>
      </c>
      <c r="BQ101">
        <v>1</v>
      </c>
      <c r="BR101">
        <v>0</v>
      </c>
      <c r="BS101">
        <v>0</v>
      </c>
      <c r="BT101">
        <v>1</v>
      </c>
      <c r="BU101">
        <v>0</v>
      </c>
      <c r="BV101">
        <v>0</v>
      </c>
      <c r="BW101">
        <v>1</v>
      </c>
      <c r="BX101">
        <v>1</v>
      </c>
      <c r="BY101">
        <v>0</v>
      </c>
      <c r="BZ101">
        <v>0</v>
      </c>
      <c r="CA101">
        <v>1</v>
      </c>
      <c r="CB101">
        <v>0</v>
      </c>
      <c r="CC101">
        <v>1</v>
      </c>
      <c r="CD101">
        <v>0</v>
      </c>
    </row>
    <row r="102" spans="29:82">
      <c r="AC102">
        <v>4</v>
      </c>
      <c r="AI102" t="str">
        <v>Access Control</v>
      </c>
      <c r="AJ102" t="str">
        <v>Data Confidentiality</v>
      </c>
      <c r="AK102" t="str">
        <v>Secure Data Sharing</v>
      </c>
      <c r="AL102">
        <v>1</v>
      </c>
      <c r="BQ102">
        <v>1</v>
      </c>
      <c r="BR102">
        <v>0</v>
      </c>
      <c r="BS102">
        <v>0</v>
      </c>
      <c r="BT102">
        <v>0</v>
      </c>
      <c r="BU102">
        <v>1</v>
      </c>
      <c r="BV102">
        <v>0</v>
      </c>
      <c r="BW102">
        <v>0</v>
      </c>
      <c r="BX102">
        <v>1</v>
      </c>
      <c r="BY102">
        <v>0</v>
      </c>
      <c r="BZ102">
        <v>0</v>
      </c>
      <c r="CA102">
        <v>0</v>
      </c>
      <c r="CB102">
        <v>0</v>
      </c>
      <c r="CC102">
        <v>1</v>
      </c>
      <c r="CD102">
        <v>0</v>
      </c>
    </row>
    <row r="103" spans="29:82">
      <c r="AC103">
        <v>4</v>
      </c>
      <c r="AI103" t="str">
        <v>Access Control</v>
      </c>
      <c r="AJ103" t="str">
        <v>Secure Data Retention</v>
      </c>
      <c r="AK103" t="str">
        <v>Secure Data Sharing</v>
      </c>
      <c r="AL103">
        <v>1</v>
      </c>
      <c r="BQ103">
        <v>1</v>
      </c>
      <c r="BR103">
        <v>0</v>
      </c>
      <c r="BS103">
        <v>0</v>
      </c>
      <c r="BT103">
        <v>0</v>
      </c>
      <c r="BU103">
        <v>0</v>
      </c>
      <c r="BV103">
        <v>0</v>
      </c>
      <c r="BW103">
        <v>1</v>
      </c>
      <c r="BX103">
        <v>0</v>
      </c>
      <c r="BY103">
        <v>0</v>
      </c>
      <c r="BZ103">
        <v>0</v>
      </c>
      <c r="CA103">
        <v>1</v>
      </c>
      <c r="CB103">
        <v>0</v>
      </c>
      <c r="CC103">
        <v>1</v>
      </c>
      <c r="CD103">
        <v>0</v>
      </c>
    </row>
    <row r="104" spans="29:82">
      <c r="AC104">
        <v>5</v>
      </c>
      <c r="AI104" t="str">
        <v>Automated Sensitive Data Detection</v>
      </c>
      <c r="AJ104" t="str">
        <v>Cybersecurity Risk Mitigation</v>
      </c>
      <c r="AK104" t="str">
        <v>Data Privacy</v>
      </c>
      <c r="AL104">
        <v>1</v>
      </c>
      <c r="BQ104">
        <v>1</v>
      </c>
      <c r="BR104">
        <v>0</v>
      </c>
      <c r="BS104">
        <v>0</v>
      </c>
      <c r="BT104">
        <v>0</v>
      </c>
      <c r="BU104">
        <v>0</v>
      </c>
      <c r="BV104">
        <v>0</v>
      </c>
      <c r="BW104">
        <v>1</v>
      </c>
      <c r="BX104">
        <v>1</v>
      </c>
      <c r="BY104">
        <v>0</v>
      </c>
      <c r="BZ104">
        <v>0</v>
      </c>
      <c r="CA104">
        <v>1</v>
      </c>
      <c r="CB104">
        <v>0</v>
      </c>
      <c r="CC104">
        <v>1</v>
      </c>
      <c r="CD104">
        <v>0</v>
      </c>
    </row>
    <row r="105" spans="29:82">
      <c r="AC105">
        <v>4</v>
      </c>
      <c r="AI105" t="str">
        <v>Automated Sensitive Data Detection</v>
      </c>
      <c r="AJ105" t="str">
        <v>Cybersecurity Risk Mitigation</v>
      </c>
      <c r="AK105" t="str">
        <v>Data Traceability</v>
      </c>
      <c r="AL105">
        <v>1</v>
      </c>
      <c r="BQ105">
        <v>1</v>
      </c>
      <c r="BR105">
        <v>0</v>
      </c>
      <c r="BS105">
        <v>0</v>
      </c>
      <c r="BT105">
        <v>0</v>
      </c>
      <c r="BU105">
        <v>1</v>
      </c>
      <c r="BV105">
        <v>0</v>
      </c>
      <c r="BW105">
        <v>1</v>
      </c>
      <c r="BX105">
        <v>1</v>
      </c>
      <c r="BY105">
        <v>0</v>
      </c>
      <c r="BZ105">
        <v>0</v>
      </c>
      <c r="CA105">
        <v>0</v>
      </c>
      <c r="CB105">
        <v>0</v>
      </c>
      <c r="CC105">
        <v>0</v>
      </c>
      <c r="CD105">
        <v>0</v>
      </c>
    </row>
    <row r="106" spans="29:82">
      <c r="AC106">
        <v>3</v>
      </c>
      <c r="AI106" t="str">
        <v>Automated Sensitive Data Detection</v>
      </c>
      <c r="AJ106" t="str">
        <v>Cybersecurity Risk Mitigation</v>
      </c>
      <c r="AK106" t="str">
        <v>Healthcare Data Governance</v>
      </c>
      <c r="AL106">
        <v>1</v>
      </c>
      <c r="BQ106">
        <v>1</v>
      </c>
      <c r="BR106">
        <v>0</v>
      </c>
      <c r="BS106">
        <v>0</v>
      </c>
      <c r="BT106">
        <v>1</v>
      </c>
      <c r="BU106">
        <v>0</v>
      </c>
      <c r="BV106">
        <v>0</v>
      </c>
      <c r="BW106">
        <v>0</v>
      </c>
      <c r="BX106">
        <v>1</v>
      </c>
      <c r="BY106">
        <v>0</v>
      </c>
      <c r="BZ106">
        <v>0</v>
      </c>
      <c r="CA106">
        <v>0</v>
      </c>
      <c r="CB106">
        <v>0</v>
      </c>
      <c r="CC106">
        <v>0</v>
      </c>
      <c r="CD106">
        <v>0</v>
      </c>
    </row>
    <row r="107" spans="29:82">
      <c r="AC107">
        <v>5</v>
      </c>
      <c r="AI107" t="str">
        <v>Automated Sensitive Data Detection</v>
      </c>
      <c r="AJ107" t="str">
        <v>Cybersecurity Risk Mitigation</v>
      </c>
      <c r="AK107" t="str">
        <v>Security-Oriented Data Analytics</v>
      </c>
      <c r="AL107">
        <v>1</v>
      </c>
      <c r="BQ107">
        <v>1</v>
      </c>
      <c r="BR107">
        <v>0</v>
      </c>
      <c r="BS107">
        <v>0</v>
      </c>
      <c r="BT107">
        <v>0</v>
      </c>
      <c r="BU107">
        <v>0</v>
      </c>
      <c r="BV107">
        <v>0</v>
      </c>
      <c r="BW107">
        <v>1</v>
      </c>
      <c r="BX107">
        <v>1</v>
      </c>
      <c r="BY107">
        <v>0</v>
      </c>
      <c r="BZ107">
        <v>0</v>
      </c>
      <c r="CA107">
        <v>1</v>
      </c>
      <c r="CB107">
        <v>0</v>
      </c>
      <c r="CC107">
        <v>1</v>
      </c>
      <c r="CD107">
        <v>0</v>
      </c>
    </row>
    <row r="108" spans="29:82">
      <c r="AC108">
        <v>2</v>
      </c>
      <c r="AI108" t="str">
        <v>Automated Sensitive Data Detection</v>
      </c>
      <c r="AJ108" t="str">
        <v>Data Privacy</v>
      </c>
      <c r="AK108" t="str">
        <v>Forensic Attribution &amp; Post-Incident Investigation</v>
      </c>
      <c r="AL108">
        <v>1</v>
      </c>
      <c r="BQ108">
        <v>0</v>
      </c>
      <c r="BR108">
        <v>0</v>
      </c>
      <c r="BS108">
        <v>0</v>
      </c>
      <c r="BT108">
        <v>1</v>
      </c>
      <c r="BU108">
        <v>0</v>
      </c>
      <c r="BV108">
        <v>0</v>
      </c>
      <c r="BW108">
        <v>0</v>
      </c>
      <c r="BX108">
        <v>1</v>
      </c>
      <c r="BY108">
        <v>0</v>
      </c>
      <c r="BZ108">
        <v>0</v>
      </c>
      <c r="CA108">
        <v>0</v>
      </c>
      <c r="CB108">
        <v>0</v>
      </c>
      <c r="CC108">
        <v>0</v>
      </c>
      <c r="CD108">
        <v>0</v>
      </c>
    </row>
    <row r="109" spans="29:82">
      <c r="AC109">
        <v>6</v>
      </c>
      <c r="AI109" t="str">
        <v>Automated Sensitive Data Detection</v>
      </c>
      <c r="AJ109" t="str">
        <v>Data Privacy</v>
      </c>
      <c r="AK109" t="str">
        <v>Healthcare Data Governance</v>
      </c>
      <c r="AL109">
        <v>1</v>
      </c>
      <c r="BQ109">
        <v>1</v>
      </c>
      <c r="BR109">
        <v>0</v>
      </c>
      <c r="BS109">
        <v>0</v>
      </c>
      <c r="BT109">
        <v>0</v>
      </c>
      <c r="BU109">
        <v>1</v>
      </c>
      <c r="BV109">
        <v>0</v>
      </c>
      <c r="BW109">
        <v>1</v>
      </c>
      <c r="BX109">
        <v>1</v>
      </c>
      <c r="BY109">
        <v>0</v>
      </c>
      <c r="BZ109">
        <v>0</v>
      </c>
      <c r="CA109">
        <v>1</v>
      </c>
      <c r="CB109">
        <v>0</v>
      </c>
      <c r="CC109">
        <v>1</v>
      </c>
      <c r="CD109">
        <v>0</v>
      </c>
    </row>
    <row r="110" spans="29:82">
      <c r="AC110">
        <v>5</v>
      </c>
      <c r="AI110" t="str">
        <v>Automated Sensitive Data Detection</v>
      </c>
      <c r="AJ110" t="str">
        <v>Data Privacy</v>
      </c>
      <c r="AK110" t="str">
        <v>Secure Data Sharing</v>
      </c>
      <c r="AL110">
        <v>1</v>
      </c>
      <c r="BQ110">
        <v>1</v>
      </c>
      <c r="BR110">
        <v>0</v>
      </c>
      <c r="BS110">
        <v>0</v>
      </c>
      <c r="BT110">
        <v>0</v>
      </c>
      <c r="BU110">
        <v>0</v>
      </c>
      <c r="BV110">
        <v>0</v>
      </c>
      <c r="BW110">
        <v>1</v>
      </c>
      <c r="BX110">
        <v>1</v>
      </c>
      <c r="BY110">
        <v>0</v>
      </c>
      <c r="BZ110">
        <v>0</v>
      </c>
      <c r="CA110">
        <v>1</v>
      </c>
      <c r="CB110">
        <v>0</v>
      </c>
      <c r="CC110">
        <v>1</v>
      </c>
      <c r="CD110">
        <v>0</v>
      </c>
    </row>
    <row r="111" spans="29:82">
      <c r="AC111">
        <v>3</v>
      </c>
      <c r="AI111" t="str">
        <v>Automated Sensitive Data Detection</v>
      </c>
      <c r="AJ111" t="str">
        <v>Data Privacy</v>
      </c>
      <c r="AK111" t="str">
        <v>Security-Oriented Data Analytics</v>
      </c>
      <c r="AL111">
        <v>1</v>
      </c>
      <c r="BQ111">
        <v>0</v>
      </c>
      <c r="BR111">
        <v>0</v>
      </c>
      <c r="BS111">
        <v>0</v>
      </c>
      <c r="BT111">
        <v>1</v>
      </c>
      <c r="BU111">
        <v>0</v>
      </c>
      <c r="BV111">
        <v>0</v>
      </c>
      <c r="BW111">
        <v>0</v>
      </c>
      <c r="BX111">
        <v>1</v>
      </c>
      <c r="BY111">
        <v>0</v>
      </c>
      <c r="BZ111">
        <v>1</v>
      </c>
      <c r="CA111">
        <v>0</v>
      </c>
      <c r="CB111">
        <v>0</v>
      </c>
      <c r="CC111">
        <v>0</v>
      </c>
      <c r="CD111">
        <v>0</v>
      </c>
    </row>
    <row r="112" spans="29:82">
      <c r="AC112">
        <v>2</v>
      </c>
      <c r="AI112" t="str">
        <v>Automated Sensitive Data Detection</v>
      </c>
      <c r="AJ112" t="str">
        <v>Data Traceability</v>
      </c>
      <c r="AK112" t="str">
        <v>Forensic Attribution &amp; Post-Incident Investigation</v>
      </c>
      <c r="AL112">
        <v>1</v>
      </c>
      <c r="BQ112">
        <v>0</v>
      </c>
      <c r="BR112">
        <v>0</v>
      </c>
      <c r="BS112">
        <v>0</v>
      </c>
      <c r="BT112">
        <v>0</v>
      </c>
      <c r="BU112">
        <v>0</v>
      </c>
      <c r="BV112">
        <v>0</v>
      </c>
      <c r="BW112">
        <v>0</v>
      </c>
      <c r="BX112">
        <v>1</v>
      </c>
      <c r="BY112">
        <v>0</v>
      </c>
      <c r="BZ112">
        <v>1</v>
      </c>
      <c r="CA112">
        <v>0</v>
      </c>
      <c r="CB112">
        <v>0</v>
      </c>
      <c r="CC112">
        <v>0</v>
      </c>
      <c r="CD112">
        <v>0</v>
      </c>
    </row>
    <row r="113" spans="29:82">
      <c r="AC113">
        <v>6</v>
      </c>
      <c r="AI113" t="str">
        <v>Automated Sensitive Data Detection</v>
      </c>
      <c r="AJ113" t="str">
        <v>Data Traceability</v>
      </c>
      <c r="AK113" t="str">
        <v>Healthcare Data Governance</v>
      </c>
      <c r="AL113">
        <v>1</v>
      </c>
      <c r="BQ113">
        <v>0</v>
      </c>
      <c r="BR113">
        <v>1</v>
      </c>
      <c r="BS113">
        <v>0</v>
      </c>
      <c r="BT113">
        <v>1</v>
      </c>
      <c r="BU113">
        <v>0</v>
      </c>
      <c r="BV113">
        <v>0</v>
      </c>
      <c r="BW113">
        <v>1</v>
      </c>
      <c r="BX113">
        <v>1</v>
      </c>
      <c r="BY113">
        <v>0</v>
      </c>
      <c r="BZ113">
        <v>0</v>
      </c>
      <c r="CA113">
        <v>1</v>
      </c>
      <c r="CB113">
        <v>0</v>
      </c>
      <c r="CC113">
        <v>0</v>
      </c>
      <c r="CD113">
        <v>1</v>
      </c>
    </row>
    <row r="114" spans="29:82">
      <c r="AC114">
        <v>2</v>
      </c>
      <c r="AI114" t="str">
        <v>Automated Sensitive Data Detection</v>
      </c>
      <c r="AJ114" t="str">
        <v>Data Traceability</v>
      </c>
      <c r="AK114" t="str">
        <v>Security-Oriented Data Analytics</v>
      </c>
      <c r="AL114">
        <v>1</v>
      </c>
      <c r="BQ114">
        <v>1</v>
      </c>
      <c r="BR114">
        <v>0</v>
      </c>
      <c r="BS114">
        <v>0</v>
      </c>
      <c r="BT114">
        <v>0</v>
      </c>
      <c r="BU114">
        <v>0</v>
      </c>
      <c r="BV114">
        <v>0</v>
      </c>
      <c r="BW114">
        <v>1</v>
      </c>
      <c r="BX114">
        <v>0</v>
      </c>
      <c r="BY114">
        <v>0</v>
      </c>
      <c r="BZ114">
        <v>0</v>
      </c>
      <c r="CA114">
        <v>0</v>
      </c>
      <c r="CB114">
        <v>0</v>
      </c>
      <c r="CC114">
        <v>0</v>
      </c>
      <c r="CD114">
        <v>0</v>
      </c>
    </row>
    <row r="115" spans="29:82">
      <c r="AC115">
        <v>4</v>
      </c>
      <c r="AI115" t="str">
        <v>Automated Sensitive Data Detection</v>
      </c>
      <c r="AJ115" t="str">
        <v>Healthcare Data Governance</v>
      </c>
      <c r="AK115" t="str">
        <v>Security-Oriented Data Analytics</v>
      </c>
      <c r="AL115">
        <v>1</v>
      </c>
      <c r="BQ115">
        <v>0</v>
      </c>
      <c r="BR115">
        <v>0</v>
      </c>
      <c r="BS115">
        <v>0</v>
      </c>
      <c r="BT115">
        <v>1</v>
      </c>
      <c r="BU115">
        <v>0</v>
      </c>
      <c r="BV115">
        <v>0</v>
      </c>
      <c r="BW115">
        <v>0</v>
      </c>
      <c r="BX115">
        <v>1</v>
      </c>
      <c r="BY115">
        <v>1</v>
      </c>
      <c r="BZ115">
        <v>0</v>
      </c>
      <c r="CA115">
        <v>0</v>
      </c>
      <c r="CB115">
        <v>1</v>
      </c>
      <c r="CC115">
        <v>0</v>
      </c>
      <c r="CD115">
        <v>0</v>
      </c>
    </row>
    <row r="116" spans="29:82">
      <c r="AC116">
        <v>6</v>
      </c>
      <c r="AI116" t="str">
        <v>Copyright Protection</v>
      </c>
      <c r="AJ116" t="str">
        <v>Data Privacy</v>
      </c>
      <c r="AK116" t="str">
        <v>Forensic Attribution &amp; Post-Incident Investigation</v>
      </c>
      <c r="AL116">
        <v>1</v>
      </c>
      <c r="BQ116">
        <v>1</v>
      </c>
      <c r="BR116">
        <v>0</v>
      </c>
      <c r="BS116">
        <v>0</v>
      </c>
      <c r="BT116">
        <v>0</v>
      </c>
      <c r="BU116">
        <v>1</v>
      </c>
      <c r="BV116">
        <v>0</v>
      </c>
      <c r="BW116">
        <v>1</v>
      </c>
      <c r="BX116">
        <v>1</v>
      </c>
      <c r="BY116">
        <v>0</v>
      </c>
      <c r="BZ116">
        <v>1</v>
      </c>
      <c r="CA116">
        <v>0</v>
      </c>
      <c r="CB116">
        <v>0</v>
      </c>
      <c r="CC116">
        <v>1</v>
      </c>
      <c r="CD116">
        <v>0</v>
      </c>
    </row>
    <row r="117" spans="29:82">
      <c r="AC117">
        <v>3</v>
      </c>
      <c r="AI117" t="str">
        <v>Copyright Protection</v>
      </c>
      <c r="AJ117" t="str">
        <v>Data Privacy</v>
      </c>
      <c r="AK117" t="str">
        <v>Secure Data Sharing</v>
      </c>
      <c r="AL117">
        <v>1</v>
      </c>
      <c r="BQ117">
        <v>0</v>
      </c>
      <c r="BR117">
        <v>0</v>
      </c>
      <c r="BS117">
        <v>0</v>
      </c>
      <c r="BT117">
        <v>0</v>
      </c>
      <c r="BU117">
        <v>1</v>
      </c>
      <c r="BV117">
        <v>0</v>
      </c>
      <c r="BW117">
        <v>0</v>
      </c>
      <c r="BX117">
        <v>1</v>
      </c>
      <c r="BY117">
        <v>0</v>
      </c>
      <c r="BZ117">
        <v>1</v>
      </c>
      <c r="CA117">
        <v>0</v>
      </c>
      <c r="CB117">
        <v>0</v>
      </c>
      <c r="CC117">
        <v>0</v>
      </c>
      <c r="CD117">
        <v>0</v>
      </c>
    </row>
    <row r="118" spans="29:82">
      <c r="AC118">
        <v>2</v>
      </c>
      <c r="AI118" t="str">
        <v>Copyright Protection</v>
      </c>
      <c r="AJ118" t="str">
        <v>Forensic Attribution &amp; Post-Incident Investigation</v>
      </c>
      <c r="AK118" t="str">
        <v>Secure Data Sharing</v>
      </c>
      <c r="AL118">
        <v>1</v>
      </c>
      <c r="BQ118">
        <v>0</v>
      </c>
      <c r="BR118">
        <v>0</v>
      </c>
      <c r="BS118">
        <v>0</v>
      </c>
      <c r="BT118">
        <v>0</v>
      </c>
      <c r="BU118">
        <v>0</v>
      </c>
      <c r="BV118">
        <v>1</v>
      </c>
      <c r="BW118">
        <v>0</v>
      </c>
      <c r="BX118">
        <v>1</v>
      </c>
      <c r="BY118">
        <v>0</v>
      </c>
      <c r="BZ118">
        <v>0</v>
      </c>
      <c r="CA118">
        <v>0</v>
      </c>
      <c r="CB118">
        <v>0</v>
      </c>
      <c r="CC118">
        <v>0</v>
      </c>
      <c r="CD118">
        <v>0</v>
      </c>
    </row>
    <row r="119" spans="29:82">
      <c r="AC119">
        <v>3</v>
      </c>
      <c r="AI119" t="str">
        <v>Cybersecurity Risk Mitigation</v>
      </c>
      <c r="AJ119" t="str">
        <v>Data Auditing</v>
      </c>
      <c r="AK119" t="str">
        <v>Data Privacy</v>
      </c>
      <c r="AL119">
        <v>1</v>
      </c>
      <c r="BQ119">
        <v>1</v>
      </c>
      <c r="BR119">
        <v>0</v>
      </c>
      <c r="BS119">
        <v>0</v>
      </c>
      <c r="BT119">
        <v>0</v>
      </c>
      <c r="BU119">
        <v>0</v>
      </c>
      <c r="BV119">
        <v>0</v>
      </c>
      <c r="BW119">
        <v>1</v>
      </c>
      <c r="BX119">
        <v>0</v>
      </c>
      <c r="BY119">
        <v>0</v>
      </c>
      <c r="BZ119">
        <v>0</v>
      </c>
      <c r="CA119">
        <v>0</v>
      </c>
      <c r="CB119">
        <v>1</v>
      </c>
      <c r="CC119">
        <v>0</v>
      </c>
      <c r="CD119">
        <v>0</v>
      </c>
    </row>
    <row r="120" spans="29:82">
      <c r="AC120">
        <v>6</v>
      </c>
      <c r="AI120" t="str">
        <v>Cybersecurity Risk Mitigation</v>
      </c>
      <c r="AJ120" t="str">
        <v>Data Auditing</v>
      </c>
      <c r="AK120" t="str">
        <v>Forensic Attribution &amp; Post-Incident Investigation</v>
      </c>
      <c r="AL120">
        <v>1</v>
      </c>
      <c r="BQ120">
        <v>1</v>
      </c>
      <c r="BR120">
        <v>0</v>
      </c>
      <c r="BS120">
        <v>0</v>
      </c>
      <c r="BT120">
        <v>1</v>
      </c>
      <c r="BU120">
        <v>1</v>
      </c>
      <c r="BV120">
        <v>1</v>
      </c>
      <c r="BW120">
        <v>1</v>
      </c>
      <c r="BX120">
        <v>1</v>
      </c>
      <c r="BY120">
        <v>0</v>
      </c>
      <c r="BZ120">
        <v>0</v>
      </c>
      <c r="CA120">
        <v>0</v>
      </c>
      <c r="CB120">
        <v>0</v>
      </c>
      <c r="CC120">
        <v>0</v>
      </c>
      <c r="CD120">
        <v>0</v>
      </c>
    </row>
    <row r="121" spans="29:82">
      <c r="AC121">
        <v>5</v>
      </c>
      <c r="AI121" t="str">
        <v>Cybersecurity Risk Mitigation</v>
      </c>
      <c r="AJ121" t="str">
        <v>Data Auditing</v>
      </c>
      <c r="AK121" t="str">
        <v>Secure Data Retention</v>
      </c>
      <c r="AL121">
        <v>1</v>
      </c>
      <c r="BQ121">
        <v>1</v>
      </c>
      <c r="BR121">
        <v>0</v>
      </c>
      <c r="BS121">
        <v>0</v>
      </c>
      <c r="BT121">
        <v>1</v>
      </c>
      <c r="BU121">
        <v>1</v>
      </c>
      <c r="BV121">
        <v>0</v>
      </c>
      <c r="BW121">
        <v>0</v>
      </c>
      <c r="BX121">
        <v>0</v>
      </c>
      <c r="BY121">
        <v>0</v>
      </c>
      <c r="BZ121">
        <v>1</v>
      </c>
      <c r="CA121">
        <v>1</v>
      </c>
      <c r="CB121">
        <v>0</v>
      </c>
      <c r="CC121">
        <v>0</v>
      </c>
      <c r="CD121">
        <v>0</v>
      </c>
    </row>
    <row r="122" spans="29:82">
      <c r="AC122">
        <v>5</v>
      </c>
      <c r="AI122" t="str">
        <v>Cybersecurity Risk Mitigation</v>
      </c>
      <c r="AJ122" t="str">
        <v>Data Confidentiality</v>
      </c>
      <c r="AK122" t="str">
        <v>Healthcare Data Governance</v>
      </c>
      <c r="AL122">
        <v>1</v>
      </c>
      <c r="BQ122">
        <v>1</v>
      </c>
      <c r="BR122">
        <v>0</v>
      </c>
      <c r="BS122">
        <v>1</v>
      </c>
      <c r="BT122">
        <v>0</v>
      </c>
      <c r="BU122">
        <v>0</v>
      </c>
      <c r="BV122">
        <v>0</v>
      </c>
      <c r="BW122">
        <v>1</v>
      </c>
      <c r="BX122">
        <v>1</v>
      </c>
      <c r="BY122">
        <v>0</v>
      </c>
      <c r="BZ122">
        <v>0</v>
      </c>
      <c r="CA122">
        <v>0</v>
      </c>
      <c r="CB122">
        <v>0</v>
      </c>
      <c r="CC122">
        <v>1</v>
      </c>
      <c r="CD122">
        <v>0</v>
      </c>
    </row>
    <row r="123" spans="29:82">
      <c r="AC123">
        <v>3</v>
      </c>
      <c r="AI123" t="str">
        <v>Cybersecurity Risk Mitigation</v>
      </c>
      <c r="AJ123" t="str">
        <v>Data Confidentiality</v>
      </c>
      <c r="AK123" t="str">
        <v>Secure Data Sharing</v>
      </c>
      <c r="AL123">
        <v>1</v>
      </c>
      <c r="BQ123">
        <v>0</v>
      </c>
      <c r="BR123">
        <v>0</v>
      </c>
      <c r="BS123">
        <v>0</v>
      </c>
      <c r="BT123">
        <v>0</v>
      </c>
      <c r="BU123">
        <v>0</v>
      </c>
      <c r="BV123">
        <v>0</v>
      </c>
      <c r="BW123">
        <v>1</v>
      </c>
      <c r="BX123">
        <v>1</v>
      </c>
      <c r="BY123">
        <v>0</v>
      </c>
      <c r="BZ123">
        <v>0</v>
      </c>
      <c r="CA123">
        <v>0</v>
      </c>
      <c r="CB123">
        <v>0</v>
      </c>
      <c r="CC123">
        <v>1</v>
      </c>
      <c r="CD123">
        <v>0</v>
      </c>
    </row>
    <row r="124" spans="29:82">
      <c r="AC124">
        <v>3</v>
      </c>
      <c r="AI124" t="str">
        <v>Cybersecurity Risk Mitigation</v>
      </c>
      <c r="AJ124" t="str">
        <v>Data Privacy</v>
      </c>
      <c r="AK124" t="str">
        <v>Security-Oriented Data Analytics</v>
      </c>
      <c r="AL124">
        <v>1</v>
      </c>
      <c r="BQ124">
        <v>0</v>
      </c>
      <c r="BR124">
        <v>0</v>
      </c>
      <c r="BS124">
        <v>0</v>
      </c>
      <c r="BT124">
        <v>1</v>
      </c>
      <c r="BU124">
        <v>0</v>
      </c>
      <c r="BV124">
        <v>0</v>
      </c>
      <c r="BW124">
        <v>0</v>
      </c>
      <c r="BX124">
        <v>1</v>
      </c>
      <c r="BY124">
        <v>0</v>
      </c>
      <c r="BZ124">
        <v>0</v>
      </c>
      <c r="CA124">
        <v>0</v>
      </c>
      <c r="CB124">
        <v>0</v>
      </c>
      <c r="CC124">
        <v>1</v>
      </c>
      <c r="CD124">
        <v>0</v>
      </c>
    </row>
    <row r="125" spans="29:82">
      <c r="AC125">
        <v>4</v>
      </c>
      <c r="AI125" t="str">
        <v>Cybersecurity Risk Mitigation</v>
      </c>
      <c r="AJ125" t="str">
        <v>Data Traceability</v>
      </c>
      <c r="AK125" t="str">
        <v>Secure Data Retention</v>
      </c>
      <c r="AL125">
        <v>1</v>
      </c>
      <c r="BQ125">
        <v>0</v>
      </c>
      <c r="BR125">
        <v>0</v>
      </c>
      <c r="BS125">
        <v>1</v>
      </c>
      <c r="BT125">
        <v>1</v>
      </c>
      <c r="BU125">
        <v>0</v>
      </c>
      <c r="BV125">
        <v>0</v>
      </c>
      <c r="BW125">
        <v>0</v>
      </c>
      <c r="BX125">
        <v>1</v>
      </c>
      <c r="BY125">
        <v>0</v>
      </c>
      <c r="BZ125">
        <v>1</v>
      </c>
      <c r="CA125">
        <v>0</v>
      </c>
      <c r="CB125">
        <v>0</v>
      </c>
      <c r="CC125">
        <v>0</v>
      </c>
      <c r="CD125">
        <v>0</v>
      </c>
    </row>
    <row r="126" spans="29:82">
      <c r="AC126">
        <v>2</v>
      </c>
      <c r="AI126" t="str">
        <v>Cybersecurity Risk Mitigation</v>
      </c>
      <c r="AJ126" t="str">
        <v>Data Traceability</v>
      </c>
      <c r="AK126" t="str">
        <v>Security-Oriented Data Analytics</v>
      </c>
      <c r="AL126">
        <v>1</v>
      </c>
      <c r="BQ126">
        <v>0</v>
      </c>
      <c r="BR126">
        <v>1</v>
      </c>
      <c r="BS126">
        <v>0</v>
      </c>
      <c r="BT126">
        <v>0</v>
      </c>
      <c r="BU126">
        <v>0</v>
      </c>
      <c r="BV126">
        <v>0</v>
      </c>
      <c r="BW126">
        <v>1</v>
      </c>
      <c r="BX126">
        <v>0</v>
      </c>
      <c r="BY126">
        <v>0</v>
      </c>
      <c r="BZ126">
        <v>0</v>
      </c>
      <c r="CA126">
        <v>0</v>
      </c>
      <c r="CB126">
        <v>0</v>
      </c>
      <c r="CC126">
        <v>0</v>
      </c>
      <c r="CD126">
        <v>0</v>
      </c>
    </row>
    <row r="127" spans="29:82">
      <c r="AC127">
        <v>3</v>
      </c>
      <c r="AI127" t="str">
        <v>Cybersecurity Risk Mitigation</v>
      </c>
      <c r="AJ127" t="str">
        <v>Digital Object Lifecycle Management</v>
      </c>
      <c r="AK127" t="str">
        <v>Secure Data Retention</v>
      </c>
      <c r="AL127">
        <v>1</v>
      </c>
      <c r="BQ127">
        <v>0</v>
      </c>
      <c r="BR127">
        <v>0</v>
      </c>
      <c r="BS127">
        <v>0</v>
      </c>
      <c r="BT127">
        <v>1</v>
      </c>
      <c r="BU127">
        <v>1</v>
      </c>
      <c r="BV127">
        <v>0</v>
      </c>
      <c r="BW127">
        <v>0</v>
      </c>
      <c r="BX127">
        <v>0</v>
      </c>
      <c r="BY127">
        <v>0</v>
      </c>
      <c r="BZ127">
        <v>0</v>
      </c>
      <c r="CA127">
        <v>0</v>
      </c>
      <c r="CB127">
        <v>1</v>
      </c>
      <c r="CC127">
        <v>0</v>
      </c>
      <c r="CD127">
        <v>0</v>
      </c>
    </row>
    <row r="128" spans="29:82">
      <c r="AC128">
        <v>3</v>
      </c>
      <c r="AI128" t="str">
        <v>Cybersecurity Risk Mitigation</v>
      </c>
      <c r="AJ128" t="str">
        <v>Healthcare Data Governance</v>
      </c>
      <c r="AK128" t="str">
        <v>Secure Data Retention</v>
      </c>
      <c r="AL128">
        <v>1</v>
      </c>
      <c r="BQ128">
        <v>0</v>
      </c>
      <c r="BR128">
        <v>0</v>
      </c>
      <c r="BS128">
        <v>0</v>
      </c>
      <c r="BT128">
        <v>0</v>
      </c>
      <c r="BU128">
        <v>0</v>
      </c>
      <c r="BV128">
        <v>0</v>
      </c>
      <c r="BW128">
        <v>1</v>
      </c>
      <c r="BX128">
        <v>1</v>
      </c>
      <c r="BY128">
        <v>0</v>
      </c>
      <c r="BZ128">
        <v>0</v>
      </c>
      <c r="CA128">
        <v>0</v>
      </c>
      <c r="CB128">
        <v>0</v>
      </c>
      <c r="CC128">
        <v>1</v>
      </c>
      <c r="CD128">
        <v>0</v>
      </c>
    </row>
    <row r="129" spans="29:82">
      <c r="AC129">
        <v>4</v>
      </c>
      <c r="AI129" t="str">
        <v>Cybersecurity Risk Mitigation</v>
      </c>
      <c r="AJ129" t="str">
        <v>Healthcare Data Governance</v>
      </c>
      <c r="AK129" t="str">
        <v>Security-Oriented Data Analytics</v>
      </c>
      <c r="AL129">
        <v>1</v>
      </c>
      <c r="BQ129">
        <v>0</v>
      </c>
      <c r="BR129">
        <v>0</v>
      </c>
      <c r="BS129">
        <v>1</v>
      </c>
      <c r="BT129">
        <v>1</v>
      </c>
      <c r="BU129">
        <v>0</v>
      </c>
      <c r="BV129">
        <v>0</v>
      </c>
      <c r="BW129">
        <v>1</v>
      </c>
      <c r="BX129">
        <v>1</v>
      </c>
      <c r="BY129">
        <v>0</v>
      </c>
      <c r="BZ129">
        <v>0</v>
      </c>
      <c r="CA129">
        <v>0</v>
      </c>
      <c r="CB129">
        <v>0</v>
      </c>
      <c r="CC129">
        <v>0</v>
      </c>
      <c r="CD129">
        <v>0</v>
      </c>
    </row>
    <row r="130" spans="29:82">
      <c r="AC130">
        <v>2</v>
      </c>
      <c r="AI130" t="str">
        <v>Data Auditing</v>
      </c>
      <c r="AJ130" t="str">
        <v>Data Confidentiality</v>
      </c>
      <c r="AK130" t="str">
        <v>Secure Data Sharing</v>
      </c>
      <c r="AL130">
        <v>1</v>
      </c>
      <c r="BQ130">
        <v>0</v>
      </c>
      <c r="BR130">
        <v>0</v>
      </c>
      <c r="BS130">
        <v>1</v>
      </c>
      <c r="BT130">
        <v>0</v>
      </c>
      <c r="BU130">
        <v>0</v>
      </c>
      <c r="BV130">
        <v>0</v>
      </c>
      <c r="BW130">
        <v>0</v>
      </c>
      <c r="BX130">
        <v>1</v>
      </c>
      <c r="BY130">
        <v>0</v>
      </c>
      <c r="BZ130">
        <v>0</v>
      </c>
      <c r="CA130">
        <v>0</v>
      </c>
      <c r="CB130">
        <v>0</v>
      </c>
      <c r="CC130">
        <v>0</v>
      </c>
      <c r="CD130">
        <v>0</v>
      </c>
    </row>
    <row r="131" spans="29:82">
      <c r="AC131">
        <v>4</v>
      </c>
      <c r="AI131" t="str">
        <v>Data Confidentiality</v>
      </c>
      <c r="AJ131" t="str">
        <v>Data Privacy</v>
      </c>
      <c r="AK131" t="str">
        <v>Digital Object Lifecycle Management</v>
      </c>
      <c r="AL131">
        <v>1</v>
      </c>
      <c r="BQ131">
        <v>0</v>
      </c>
      <c r="BR131">
        <v>0</v>
      </c>
      <c r="BS131">
        <v>0</v>
      </c>
      <c r="BT131">
        <v>0</v>
      </c>
      <c r="BU131">
        <v>0</v>
      </c>
      <c r="BV131">
        <v>0</v>
      </c>
      <c r="BW131">
        <v>1</v>
      </c>
      <c r="BX131">
        <v>1</v>
      </c>
      <c r="BY131">
        <v>0</v>
      </c>
      <c r="BZ131">
        <v>0</v>
      </c>
      <c r="CA131">
        <v>1</v>
      </c>
      <c r="CB131">
        <v>0</v>
      </c>
      <c r="CC131">
        <v>1</v>
      </c>
      <c r="CD131">
        <v>0</v>
      </c>
    </row>
    <row r="132" spans="29:82">
      <c r="AC132">
        <v>4</v>
      </c>
      <c r="AI132" t="str">
        <v>Data Confidentiality</v>
      </c>
      <c r="AJ132" t="str">
        <v>Data Traceability</v>
      </c>
      <c r="AK132" t="str">
        <v>Digital Object Lifecycle Management</v>
      </c>
      <c r="AL132">
        <v>1</v>
      </c>
      <c r="BQ132">
        <v>1</v>
      </c>
      <c r="BR132">
        <v>0</v>
      </c>
      <c r="BS132">
        <v>0</v>
      </c>
      <c r="BT132">
        <v>0</v>
      </c>
      <c r="BU132">
        <v>0</v>
      </c>
      <c r="BV132">
        <v>0</v>
      </c>
      <c r="BW132">
        <v>1</v>
      </c>
      <c r="BX132">
        <v>0</v>
      </c>
      <c r="BY132">
        <v>0</v>
      </c>
      <c r="BZ132">
        <v>0</v>
      </c>
      <c r="CA132">
        <v>1</v>
      </c>
      <c r="CB132">
        <v>1</v>
      </c>
      <c r="CC132">
        <v>0</v>
      </c>
      <c r="CD132">
        <v>0</v>
      </c>
    </row>
    <row r="133" spans="29:82">
      <c r="AC133">
        <v>4</v>
      </c>
      <c r="AI133" t="str">
        <v>Data Confidentiality</v>
      </c>
      <c r="AJ133" t="str">
        <v>Digital Object Lifecycle Management</v>
      </c>
      <c r="AK133" t="str">
        <v>Secure Data Sharing</v>
      </c>
      <c r="AL133">
        <v>1</v>
      </c>
      <c r="BQ133">
        <v>0</v>
      </c>
      <c r="BR133">
        <v>1</v>
      </c>
      <c r="BS133">
        <v>0</v>
      </c>
      <c r="BT133">
        <v>0</v>
      </c>
      <c r="BU133">
        <v>0</v>
      </c>
      <c r="BV133">
        <v>0</v>
      </c>
      <c r="BW133">
        <v>1</v>
      </c>
      <c r="BX133">
        <v>1</v>
      </c>
      <c r="BY133">
        <v>0</v>
      </c>
      <c r="BZ133">
        <v>1</v>
      </c>
      <c r="CA133">
        <v>0</v>
      </c>
      <c r="CB133">
        <v>0</v>
      </c>
      <c r="CC133">
        <v>0</v>
      </c>
      <c r="CD133">
        <v>0</v>
      </c>
    </row>
    <row r="134" spans="29:82">
      <c r="AC134">
        <v>1</v>
      </c>
      <c r="AI134" t="str">
        <v>Data Privacy</v>
      </c>
      <c r="AJ134" t="str">
        <v>Data Traceability</v>
      </c>
      <c r="AK134" t="str">
        <v>Security-Oriented Data Analytics</v>
      </c>
      <c r="AL134">
        <v>1</v>
      </c>
      <c r="BQ134">
        <v>0</v>
      </c>
      <c r="BR134">
        <v>0</v>
      </c>
      <c r="BS134">
        <v>0</v>
      </c>
      <c r="BT134">
        <v>0</v>
      </c>
      <c r="BU134">
        <v>0</v>
      </c>
      <c r="BV134">
        <v>0</v>
      </c>
      <c r="BW134">
        <v>0</v>
      </c>
      <c r="BX134">
        <v>0</v>
      </c>
      <c r="BY134">
        <v>0</v>
      </c>
      <c r="BZ134">
        <v>0</v>
      </c>
      <c r="CA134">
        <v>0</v>
      </c>
      <c r="CB134">
        <v>0</v>
      </c>
      <c r="CC134">
        <v>1</v>
      </c>
      <c r="CD134">
        <v>0</v>
      </c>
    </row>
    <row r="135" spans="29:82">
      <c r="AC135">
        <v>3</v>
      </c>
      <c r="AI135" t="str">
        <v>Data Privacy</v>
      </c>
      <c r="AJ135" t="str">
        <v>Healthcare Data Governance</v>
      </c>
      <c r="AK135" t="str">
        <v>Security-Oriented Data Analytics</v>
      </c>
      <c r="AL135">
        <v>1</v>
      </c>
      <c r="BQ135">
        <v>0</v>
      </c>
      <c r="BR135">
        <v>0</v>
      </c>
      <c r="BS135">
        <v>0</v>
      </c>
      <c r="BT135">
        <v>1</v>
      </c>
      <c r="BU135">
        <v>0</v>
      </c>
      <c r="BV135">
        <v>0</v>
      </c>
      <c r="BW135">
        <v>0</v>
      </c>
      <c r="BX135">
        <v>0</v>
      </c>
      <c r="BY135">
        <v>0</v>
      </c>
      <c r="BZ135">
        <v>0</v>
      </c>
      <c r="CA135">
        <v>1</v>
      </c>
      <c r="CB135">
        <v>0</v>
      </c>
      <c r="CC135">
        <v>1</v>
      </c>
      <c r="CD135">
        <v>0</v>
      </c>
    </row>
    <row r="136" spans="29:82">
      <c r="AC136">
        <v>4</v>
      </c>
      <c r="AI136" t="str">
        <v>Data Traceability</v>
      </c>
      <c r="AJ136" t="str">
        <v>Digital Object Lifecycle Management</v>
      </c>
      <c r="AK136" t="str">
        <v>Secure Data Retention</v>
      </c>
      <c r="AL136">
        <v>1</v>
      </c>
      <c r="BQ136">
        <v>1</v>
      </c>
      <c r="BR136">
        <v>0</v>
      </c>
      <c r="BS136">
        <v>1</v>
      </c>
      <c r="BT136">
        <v>1</v>
      </c>
      <c r="BU136">
        <v>0</v>
      </c>
      <c r="BV136">
        <v>0</v>
      </c>
      <c r="BW136">
        <v>0</v>
      </c>
      <c r="BX136">
        <v>1</v>
      </c>
      <c r="BY136">
        <v>0</v>
      </c>
      <c r="BZ136">
        <v>0</v>
      </c>
      <c r="CA136">
        <v>0</v>
      </c>
      <c r="CB136">
        <v>0</v>
      </c>
      <c r="CC136">
        <v>0</v>
      </c>
      <c r="CD136">
        <v>0</v>
      </c>
    </row>
    <row r="137" spans="29:82">
      <c r="AC137">
        <v>6</v>
      </c>
      <c r="AI137" t="str">
        <v>Data Traceability</v>
      </c>
      <c r="AJ137" t="str">
        <v>Forensic Attribution &amp; Post-Incident Investigation</v>
      </c>
      <c r="AK137" t="str">
        <v>Healthcare Data Governance</v>
      </c>
      <c r="AL137">
        <v>1</v>
      </c>
      <c r="BQ137">
        <v>1</v>
      </c>
      <c r="BR137">
        <v>0</v>
      </c>
      <c r="BS137">
        <v>0</v>
      </c>
      <c r="BT137">
        <v>0</v>
      </c>
      <c r="BU137">
        <v>1</v>
      </c>
      <c r="BV137">
        <v>0</v>
      </c>
      <c r="BW137">
        <v>1</v>
      </c>
      <c r="BX137">
        <v>1</v>
      </c>
      <c r="BY137">
        <v>0</v>
      </c>
      <c r="BZ137">
        <v>0</v>
      </c>
      <c r="CA137">
        <v>1</v>
      </c>
      <c r="CB137">
        <v>0</v>
      </c>
      <c r="CC137">
        <v>1</v>
      </c>
      <c r="CD137">
        <v>0</v>
      </c>
    </row>
    <row r="138" spans="29:82">
      <c r="AC138">
        <v>3</v>
      </c>
      <c r="AI138" t="str">
        <v>Data Traceability</v>
      </c>
      <c r="AJ138" t="str">
        <v>Healthcare Data Governance</v>
      </c>
      <c r="AK138" t="str">
        <v>Security-Oriented Data Analytics</v>
      </c>
      <c r="AL138">
        <v>1</v>
      </c>
      <c r="BQ138">
        <v>1</v>
      </c>
      <c r="BR138">
        <v>0</v>
      </c>
      <c r="BS138">
        <v>0</v>
      </c>
      <c r="BT138">
        <v>0</v>
      </c>
      <c r="BU138">
        <v>0</v>
      </c>
      <c r="BV138">
        <v>0</v>
      </c>
      <c r="BW138">
        <v>1</v>
      </c>
      <c r="BX138">
        <v>0</v>
      </c>
      <c r="BY138">
        <v>0</v>
      </c>
      <c r="BZ138">
        <v>0</v>
      </c>
      <c r="CA138">
        <v>1</v>
      </c>
      <c r="CB138">
        <v>0</v>
      </c>
      <c r="CC138">
        <v>0</v>
      </c>
      <c r="CD138">
        <v>0</v>
      </c>
    </row>
    <row r="139" spans="29:82">
      <c r="AC139">
        <v>2</v>
      </c>
      <c r="AI139" t="str">
        <v>Data Traceability</v>
      </c>
      <c r="AJ139" t="str">
        <v>Secure Data Retention</v>
      </c>
      <c r="AK139" t="str">
        <v>Secure Data Sharing</v>
      </c>
      <c r="AL139">
        <v>1</v>
      </c>
      <c r="BQ139">
        <v>0</v>
      </c>
      <c r="BR139">
        <v>0</v>
      </c>
      <c r="BS139">
        <v>0</v>
      </c>
      <c r="BT139">
        <v>0</v>
      </c>
      <c r="BU139">
        <v>1</v>
      </c>
      <c r="BV139">
        <v>0</v>
      </c>
      <c r="BW139">
        <v>0</v>
      </c>
      <c r="BX139">
        <v>1</v>
      </c>
      <c r="BY139">
        <v>0</v>
      </c>
      <c r="BZ139">
        <v>0</v>
      </c>
      <c r="CA139">
        <v>0</v>
      </c>
      <c r="CB139">
        <v>0</v>
      </c>
      <c r="CC139">
        <v>0</v>
      </c>
      <c r="CD139">
        <v>0</v>
      </c>
    </row>
    <row r="140" spans="29:82">
      <c r="AC140">
        <v>4</v>
      </c>
      <c r="AI140" t="str">
        <v>Healthcare Data Governance</v>
      </c>
      <c r="AJ140" t="str">
        <v>Secure Data Retention</v>
      </c>
      <c r="AK140" t="str">
        <v>Secure Data Sharing</v>
      </c>
      <c r="AL140">
        <v>1</v>
      </c>
      <c r="BQ140">
        <v>0</v>
      </c>
      <c r="BR140">
        <v>0</v>
      </c>
      <c r="BS140">
        <v>0</v>
      </c>
      <c r="BT140">
        <v>1</v>
      </c>
      <c r="BU140">
        <v>0</v>
      </c>
      <c r="BV140">
        <v>0</v>
      </c>
      <c r="BW140">
        <v>0</v>
      </c>
      <c r="BX140">
        <v>1</v>
      </c>
      <c r="BY140">
        <v>1</v>
      </c>
      <c r="BZ140">
        <v>0</v>
      </c>
      <c r="CA140">
        <v>0</v>
      </c>
      <c r="CB140">
        <v>0</v>
      </c>
      <c r="CC140">
        <v>1</v>
      </c>
      <c r="CD140">
        <v>0</v>
      </c>
    </row>
    <row r="141" spans="29:82">
      <c r="AC141">
        <v>1</v>
      </c>
      <c r="AI141" t="str">
        <v>Access Control</v>
      </c>
      <c r="AJ141" t="str">
        <v>Automated Sensitive Data Detection</v>
      </c>
      <c r="AK141" t="str">
        <v>Copyright Protection</v>
      </c>
      <c r="AL141">
        <v>0</v>
      </c>
      <c r="BQ141">
        <v>0</v>
      </c>
      <c r="BR141">
        <v>0</v>
      </c>
      <c r="BS141">
        <v>0</v>
      </c>
      <c r="BT141">
        <v>0</v>
      </c>
      <c r="BU141">
        <v>0</v>
      </c>
      <c r="BV141">
        <v>0</v>
      </c>
      <c r="BW141">
        <v>1</v>
      </c>
      <c r="BX141">
        <v>0</v>
      </c>
      <c r="BY141">
        <v>0</v>
      </c>
      <c r="BZ141">
        <v>0</v>
      </c>
      <c r="CA141">
        <v>0</v>
      </c>
      <c r="CB141">
        <v>0</v>
      </c>
      <c r="CC141">
        <v>0</v>
      </c>
      <c r="CD141">
        <v>0</v>
      </c>
    </row>
    <row r="142" spans="29:82">
      <c r="AC142">
        <v>6</v>
      </c>
      <c r="AI142" t="str">
        <v>Access Control</v>
      </c>
      <c r="AJ142" t="str">
        <v>Automated Sensitive Data Detection</v>
      </c>
      <c r="AK142" t="str">
        <v>Cybersecurity Risk Mitigation</v>
      </c>
      <c r="AL142">
        <v>0</v>
      </c>
      <c r="BQ142">
        <v>1</v>
      </c>
      <c r="BR142">
        <v>0</v>
      </c>
      <c r="BS142">
        <v>0</v>
      </c>
      <c r="BT142">
        <v>0</v>
      </c>
      <c r="BU142">
        <v>1</v>
      </c>
      <c r="BV142">
        <v>0</v>
      </c>
      <c r="BW142">
        <v>1</v>
      </c>
      <c r="BX142">
        <v>1</v>
      </c>
      <c r="BY142">
        <v>0</v>
      </c>
      <c r="BZ142">
        <v>0</v>
      </c>
      <c r="CA142">
        <v>1</v>
      </c>
      <c r="CB142">
        <v>0</v>
      </c>
      <c r="CC142">
        <v>1</v>
      </c>
      <c r="CD142">
        <v>0</v>
      </c>
    </row>
    <row r="143" spans="29:82">
      <c r="AC143">
        <v>5</v>
      </c>
      <c r="AI143" t="str">
        <v>Access Control</v>
      </c>
      <c r="AJ143" t="str">
        <v>Automated Sensitive Data Detection</v>
      </c>
      <c r="AK143" t="str">
        <v>Data Auditing</v>
      </c>
      <c r="AL143">
        <v>0</v>
      </c>
      <c r="BQ143">
        <v>1</v>
      </c>
      <c r="BR143">
        <v>0</v>
      </c>
      <c r="BS143">
        <v>0</v>
      </c>
      <c r="BT143">
        <v>1</v>
      </c>
      <c r="BU143">
        <v>0</v>
      </c>
      <c r="BV143">
        <v>0</v>
      </c>
      <c r="BW143">
        <v>0</v>
      </c>
      <c r="BX143">
        <v>1</v>
      </c>
      <c r="BY143">
        <v>1</v>
      </c>
      <c r="BZ143">
        <v>0</v>
      </c>
      <c r="CA143">
        <v>0</v>
      </c>
      <c r="CB143">
        <v>0</v>
      </c>
      <c r="CC143">
        <v>1</v>
      </c>
      <c r="CD143">
        <v>0</v>
      </c>
    </row>
    <row r="144" spans="29:82">
      <c r="AC144">
        <v>5</v>
      </c>
      <c r="AI144" t="str">
        <v>Access Control</v>
      </c>
      <c r="AJ144" t="str">
        <v>Automated Sensitive Data Detection</v>
      </c>
      <c r="AK144" t="str">
        <v>Data Confidentiality</v>
      </c>
      <c r="AL144">
        <v>0</v>
      </c>
      <c r="BQ144">
        <v>1</v>
      </c>
      <c r="BR144">
        <v>0</v>
      </c>
      <c r="BS144">
        <v>0</v>
      </c>
      <c r="BT144">
        <v>1</v>
      </c>
      <c r="BU144">
        <v>0</v>
      </c>
      <c r="BV144">
        <v>0</v>
      </c>
      <c r="BW144">
        <v>1</v>
      </c>
      <c r="BX144">
        <v>0</v>
      </c>
      <c r="BY144">
        <v>0</v>
      </c>
      <c r="BZ144">
        <v>0</v>
      </c>
      <c r="CA144">
        <v>1</v>
      </c>
      <c r="CB144">
        <v>0</v>
      </c>
      <c r="CC144">
        <v>1</v>
      </c>
      <c r="CD144">
        <v>0</v>
      </c>
    </row>
    <row r="145" spans="29:82">
      <c r="AC145">
        <v>5</v>
      </c>
      <c r="AI145" t="str">
        <v>Access Control</v>
      </c>
      <c r="AJ145" t="str">
        <v>Automated Sensitive Data Detection</v>
      </c>
      <c r="AK145" t="str">
        <v>Data Traceability</v>
      </c>
      <c r="AL145">
        <v>0</v>
      </c>
      <c r="BQ145">
        <v>1</v>
      </c>
      <c r="BR145">
        <v>0</v>
      </c>
      <c r="BS145">
        <v>0</v>
      </c>
      <c r="BT145">
        <v>0</v>
      </c>
      <c r="BU145">
        <v>1</v>
      </c>
      <c r="BV145">
        <v>1</v>
      </c>
      <c r="BW145">
        <v>1</v>
      </c>
      <c r="BX145">
        <v>0</v>
      </c>
      <c r="BY145">
        <v>0</v>
      </c>
      <c r="BZ145">
        <v>0</v>
      </c>
      <c r="CA145">
        <v>1</v>
      </c>
      <c r="CB145">
        <v>0</v>
      </c>
      <c r="CC145">
        <v>0</v>
      </c>
      <c r="CD145">
        <v>0</v>
      </c>
    </row>
    <row r="146" spans="29:82">
      <c r="AC146">
        <v>3</v>
      </c>
      <c r="AI146" t="str">
        <v>Access Control</v>
      </c>
      <c r="AJ146" t="str">
        <v>Automated Sensitive Data Detection</v>
      </c>
      <c r="AK146" t="str">
        <v>Digital Object Lifecycle Management</v>
      </c>
      <c r="AL146">
        <v>0</v>
      </c>
      <c r="BQ146">
        <v>0</v>
      </c>
      <c r="BR146">
        <v>0</v>
      </c>
      <c r="BS146">
        <v>0</v>
      </c>
      <c r="BT146">
        <v>0</v>
      </c>
      <c r="BU146">
        <v>0</v>
      </c>
      <c r="BV146">
        <v>0</v>
      </c>
      <c r="BW146">
        <v>1</v>
      </c>
      <c r="BX146">
        <v>1</v>
      </c>
      <c r="BY146">
        <v>0</v>
      </c>
      <c r="BZ146">
        <v>0</v>
      </c>
      <c r="CA146">
        <v>1</v>
      </c>
      <c r="CB146">
        <v>0</v>
      </c>
      <c r="CC146">
        <v>0</v>
      </c>
      <c r="CD146">
        <v>0</v>
      </c>
    </row>
    <row r="147" spans="29:82">
      <c r="AC147">
        <v>5</v>
      </c>
      <c r="AI147" t="str">
        <v>Access Control</v>
      </c>
      <c r="AJ147" t="str">
        <v>Automated Sensitive Data Detection</v>
      </c>
      <c r="AK147" t="str">
        <v>Forensic Attribution &amp; Post-Incident Investigation</v>
      </c>
      <c r="AL147">
        <v>0</v>
      </c>
      <c r="BQ147">
        <v>1</v>
      </c>
      <c r="BR147">
        <v>0</v>
      </c>
      <c r="BS147">
        <v>0</v>
      </c>
      <c r="BT147">
        <v>0</v>
      </c>
      <c r="BU147">
        <v>0</v>
      </c>
      <c r="BV147">
        <v>0</v>
      </c>
      <c r="BW147">
        <v>1</v>
      </c>
      <c r="BX147">
        <v>1</v>
      </c>
      <c r="BY147">
        <v>0</v>
      </c>
      <c r="BZ147">
        <v>0</v>
      </c>
      <c r="CA147">
        <v>1</v>
      </c>
      <c r="CB147">
        <v>0</v>
      </c>
      <c r="CC147">
        <v>1</v>
      </c>
      <c r="CD147">
        <v>0</v>
      </c>
    </row>
    <row r="148" spans="29:82">
      <c r="AC148">
        <v>4</v>
      </c>
      <c r="AI148" t="str">
        <v>Access Control</v>
      </c>
      <c r="AJ148" t="str">
        <v>Automated Sensitive Data Detection</v>
      </c>
      <c r="AK148" t="str">
        <v>Healthcare Data Governance</v>
      </c>
      <c r="AL148">
        <v>0</v>
      </c>
      <c r="BQ148">
        <v>1</v>
      </c>
      <c r="BR148">
        <v>0</v>
      </c>
      <c r="BS148">
        <v>0</v>
      </c>
      <c r="BT148">
        <v>0</v>
      </c>
      <c r="BU148">
        <v>0</v>
      </c>
      <c r="BV148">
        <v>0</v>
      </c>
      <c r="BW148">
        <v>1</v>
      </c>
      <c r="BX148">
        <v>1</v>
      </c>
      <c r="BY148">
        <v>0</v>
      </c>
      <c r="BZ148">
        <v>0</v>
      </c>
      <c r="CA148">
        <v>1</v>
      </c>
      <c r="CB148">
        <v>0</v>
      </c>
      <c r="CC148">
        <v>0</v>
      </c>
      <c r="CD148">
        <v>0</v>
      </c>
    </row>
    <row r="149" spans="29:82">
      <c r="AC149">
        <v>4</v>
      </c>
      <c r="AI149" t="str">
        <v>Access Control</v>
      </c>
      <c r="AJ149" t="str">
        <v>Automated Sensitive Data Detection</v>
      </c>
      <c r="AK149" t="str">
        <v>Secure Data Retention</v>
      </c>
      <c r="AL149">
        <v>0</v>
      </c>
      <c r="BQ149">
        <v>0</v>
      </c>
      <c r="BR149">
        <v>0</v>
      </c>
      <c r="BS149">
        <v>0</v>
      </c>
      <c r="BT149">
        <v>0</v>
      </c>
      <c r="BU149">
        <v>0</v>
      </c>
      <c r="BV149">
        <v>0</v>
      </c>
      <c r="BW149">
        <v>1</v>
      </c>
      <c r="BX149">
        <v>1</v>
      </c>
      <c r="BY149">
        <v>0</v>
      </c>
      <c r="BZ149">
        <v>0</v>
      </c>
      <c r="CA149">
        <v>1</v>
      </c>
      <c r="CB149">
        <v>0</v>
      </c>
      <c r="CC149">
        <v>1</v>
      </c>
      <c r="CD149">
        <v>0</v>
      </c>
    </row>
    <row r="150" spans="29:82">
      <c r="AC150">
        <v>3</v>
      </c>
      <c r="AI150" t="str">
        <v>Access Control</v>
      </c>
      <c r="AJ150" t="str">
        <v>Automated Sensitive Data Detection</v>
      </c>
      <c r="AK150" t="str">
        <v>Security-Oriented Data Analytics</v>
      </c>
      <c r="AL150">
        <v>0</v>
      </c>
      <c r="BQ150">
        <v>0</v>
      </c>
      <c r="BR150">
        <v>0</v>
      </c>
      <c r="BS150">
        <v>0</v>
      </c>
      <c r="BT150">
        <v>1</v>
      </c>
      <c r="BU150">
        <v>0</v>
      </c>
      <c r="BV150">
        <v>0</v>
      </c>
      <c r="BW150">
        <v>1</v>
      </c>
      <c r="BX150">
        <v>0</v>
      </c>
      <c r="BY150">
        <v>0</v>
      </c>
      <c r="BZ150">
        <v>0</v>
      </c>
      <c r="CA150">
        <v>0</v>
      </c>
      <c r="CB150">
        <v>1</v>
      </c>
      <c r="CC150">
        <v>0</v>
      </c>
      <c r="CD150">
        <v>0</v>
      </c>
    </row>
    <row r="151" spans="29:82">
      <c r="AC151">
        <v>3</v>
      </c>
      <c r="AI151" t="str">
        <v>Access Control</v>
      </c>
      <c r="AJ151" t="str">
        <v>Copyright Protection</v>
      </c>
      <c r="AK151" t="str">
        <v>Data Auditing</v>
      </c>
      <c r="AL151">
        <v>0</v>
      </c>
      <c r="BQ151">
        <v>0</v>
      </c>
      <c r="BR151">
        <v>0</v>
      </c>
      <c r="BS151">
        <v>0</v>
      </c>
      <c r="BT151">
        <v>0</v>
      </c>
      <c r="BU151">
        <v>0</v>
      </c>
      <c r="BV151">
        <v>0</v>
      </c>
      <c r="BW151">
        <v>1</v>
      </c>
      <c r="BX151">
        <v>1</v>
      </c>
      <c r="BY151">
        <v>0</v>
      </c>
      <c r="BZ151">
        <v>0</v>
      </c>
      <c r="CA151">
        <v>0</v>
      </c>
      <c r="CB151">
        <v>0</v>
      </c>
      <c r="CC151">
        <v>1</v>
      </c>
      <c r="CD151">
        <v>0</v>
      </c>
    </row>
    <row r="152" spans="29:82">
      <c r="AC152">
        <v>5</v>
      </c>
      <c r="AI152" t="str">
        <v>Access Control</v>
      </c>
      <c r="AJ152" t="str">
        <v>Copyright Protection</v>
      </c>
      <c r="AK152" t="str">
        <v>Data Confidentiality</v>
      </c>
      <c r="AL152">
        <v>0</v>
      </c>
      <c r="BQ152">
        <v>1</v>
      </c>
      <c r="BR152">
        <v>0</v>
      </c>
      <c r="BS152">
        <v>0</v>
      </c>
      <c r="BT152">
        <v>0</v>
      </c>
      <c r="BU152">
        <v>0</v>
      </c>
      <c r="BV152">
        <v>0</v>
      </c>
      <c r="BW152">
        <v>0</v>
      </c>
      <c r="BX152">
        <v>1</v>
      </c>
      <c r="BY152">
        <v>0</v>
      </c>
      <c r="BZ152">
        <v>0</v>
      </c>
      <c r="CA152">
        <v>1</v>
      </c>
      <c r="CB152">
        <v>1</v>
      </c>
      <c r="CC152">
        <v>1</v>
      </c>
      <c r="CD152">
        <v>0</v>
      </c>
    </row>
    <row r="153" spans="29:82">
      <c r="AC153">
        <v>4</v>
      </c>
      <c r="AI153" t="str">
        <v>Access Control</v>
      </c>
      <c r="AJ153" t="str">
        <v>Copyright Protection</v>
      </c>
      <c r="AK153" t="str">
        <v>Digital Object Lifecycle Management</v>
      </c>
      <c r="AL153">
        <v>0</v>
      </c>
      <c r="BQ153">
        <v>1</v>
      </c>
      <c r="BR153">
        <v>0</v>
      </c>
      <c r="BS153">
        <v>0</v>
      </c>
      <c r="BT153">
        <v>1</v>
      </c>
      <c r="BU153">
        <v>0</v>
      </c>
      <c r="BV153">
        <v>0</v>
      </c>
      <c r="BW153">
        <v>0</v>
      </c>
      <c r="BX153">
        <v>1</v>
      </c>
      <c r="BY153">
        <v>0</v>
      </c>
      <c r="BZ153">
        <v>0</v>
      </c>
      <c r="CA153">
        <v>0</v>
      </c>
      <c r="CB153">
        <v>0</v>
      </c>
      <c r="CC153">
        <v>1</v>
      </c>
      <c r="CD153">
        <v>0</v>
      </c>
    </row>
    <row r="154" spans="29:82">
      <c r="AC154">
        <v>4</v>
      </c>
      <c r="AI154" t="str">
        <v>Access Control</v>
      </c>
      <c r="AJ154" t="str">
        <v>Copyright Protection</v>
      </c>
      <c r="AK154" t="str">
        <v>Forensic Attribution &amp; Post-Incident Investigation</v>
      </c>
      <c r="AL154">
        <v>0</v>
      </c>
      <c r="BQ154">
        <v>1</v>
      </c>
      <c r="BR154">
        <v>0</v>
      </c>
      <c r="BS154">
        <v>0</v>
      </c>
      <c r="BT154">
        <v>0</v>
      </c>
      <c r="BU154">
        <v>0</v>
      </c>
      <c r="BV154">
        <v>0</v>
      </c>
      <c r="BW154">
        <v>0</v>
      </c>
      <c r="BX154">
        <v>1</v>
      </c>
      <c r="BY154">
        <v>0</v>
      </c>
      <c r="BZ154">
        <v>0</v>
      </c>
      <c r="CA154">
        <v>1</v>
      </c>
      <c r="CB154">
        <v>1</v>
      </c>
      <c r="CC154">
        <v>0</v>
      </c>
      <c r="CD154">
        <v>0</v>
      </c>
    </row>
    <row r="155" spans="29:82">
      <c r="AC155">
        <v>5</v>
      </c>
      <c r="AI155" t="str">
        <v>Access Control</v>
      </c>
      <c r="AJ155" t="str">
        <v>Copyright Protection</v>
      </c>
      <c r="AK155" t="str">
        <v>Healthcare Data Governance</v>
      </c>
      <c r="AL155">
        <v>0</v>
      </c>
      <c r="BQ155">
        <v>1</v>
      </c>
      <c r="BR155">
        <v>0</v>
      </c>
      <c r="BS155">
        <v>0</v>
      </c>
      <c r="BT155">
        <v>0</v>
      </c>
      <c r="BU155">
        <v>0</v>
      </c>
      <c r="BV155">
        <v>0</v>
      </c>
      <c r="BW155">
        <v>1</v>
      </c>
      <c r="BX155">
        <v>1</v>
      </c>
      <c r="BY155">
        <v>0</v>
      </c>
      <c r="BZ155">
        <v>0</v>
      </c>
      <c r="CA155">
        <v>1</v>
      </c>
      <c r="CB155">
        <v>0</v>
      </c>
      <c r="CC155">
        <v>1</v>
      </c>
      <c r="CD155">
        <v>0</v>
      </c>
    </row>
    <row r="156" spans="29:82">
      <c r="AI156" t="str">
        <v>Access Control</v>
      </c>
      <c r="AJ156" t="str">
        <v>Copyright Protection</v>
      </c>
      <c r="AK156" t="str">
        <v>Secure Data Retention</v>
      </c>
      <c r="AL156">
        <v>0</v>
      </c>
    </row>
    <row r="157" spans="29:82">
      <c r="AI157" t="str">
        <v>Access Control</v>
      </c>
      <c r="AJ157" t="str">
        <v>Copyright Protection</v>
      </c>
      <c r="AK157" t="str">
        <v>Security-Oriented Data Analytics</v>
      </c>
      <c r="AL157">
        <v>0</v>
      </c>
    </row>
    <row r="158" spans="29:82">
      <c r="AI158" t="str">
        <v>Access Control</v>
      </c>
      <c r="AJ158" t="str">
        <v>Cybersecurity Risk Mitigation</v>
      </c>
      <c r="AK158" t="str">
        <v>Security-Oriented Data Analytics</v>
      </c>
      <c r="AL158">
        <v>0</v>
      </c>
    </row>
    <row r="159" spans="29:82">
      <c r="AI159" t="str">
        <v>Access Control</v>
      </c>
      <c r="AJ159" t="str">
        <v>Data Auditing</v>
      </c>
      <c r="AK159" t="str">
        <v>Digital Object Lifecycle Management</v>
      </c>
      <c r="AL159">
        <v>0</v>
      </c>
    </row>
    <row r="160" spans="29:82">
      <c r="AI160" t="str">
        <v>Access Control</v>
      </c>
      <c r="AJ160" t="str">
        <v>Data Auditing</v>
      </c>
      <c r="AK160" t="str">
        <v>Secure Data Retention</v>
      </c>
      <c r="AL160">
        <v>0</v>
      </c>
    </row>
    <row r="161" spans="35:38">
      <c r="AI161" t="str">
        <v>Access Control</v>
      </c>
      <c r="AJ161" t="str">
        <v>Data Auditing</v>
      </c>
      <c r="AK161" t="str">
        <v>Security-Oriented Data Analytics</v>
      </c>
      <c r="AL161">
        <v>0</v>
      </c>
    </row>
    <row r="162" spans="35:38">
      <c r="AI162" t="str">
        <v>Access Control</v>
      </c>
      <c r="AJ162" t="str">
        <v>Data Confidentiality</v>
      </c>
      <c r="AK162" t="str">
        <v>Digital Object Lifecycle Management</v>
      </c>
      <c r="AL162">
        <v>0</v>
      </c>
    </row>
    <row r="163" spans="35:38">
      <c r="AI163" t="str">
        <v>Access Control</v>
      </c>
      <c r="AJ163" t="str">
        <v>Data Confidentiality</v>
      </c>
      <c r="AK163" t="str">
        <v>Forensic Attribution &amp; Post-Incident Investigation</v>
      </c>
      <c r="AL163">
        <v>0</v>
      </c>
    </row>
    <row r="164" spans="35:38">
      <c r="AI164" t="str">
        <v>Access Control</v>
      </c>
      <c r="AJ164" t="str">
        <v>Data Confidentiality</v>
      </c>
      <c r="AK164" t="str">
        <v>Secure Data Retention</v>
      </c>
      <c r="AL164">
        <v>0</v>
      </c>
    </row>
    <row r="165" spans="35:38">
      <c r="AI165" t="str">
        <v>Access Control</v>
      </c>
      <c r="AJ165" t="str">
        <v>Data Confidentiality</v>
      </c>
      <c r="AK165" t="str">
        <v>Security-Oriented Data Analytics</v>
      </c>
      <c r="AL165">
        <v>0</v>
      </c>
    </row>
    <row r="166" spans="35:38">
      <c r="AI166" t="str">
        <v>Access Control</v>
      </c>
      <c r="AJ166" t="str">
        <v>Data Privacy</v>
      </c>
      <c r="AK166" t="str">
        <v>Security-Oriented Data Analytics</v>
      </c>
      <c r="AL166">
        <v>0</v>
      </c>
    </row>
    <row r="167" spans="35:38">
      <c r="AI167" t="str">
        <v>Access Control</v>
      </c>
      <c r="AJ167" t="str">
        <v>Data Traceability</v>
      </c>
      <c r="AK167" t="str">
        <v>Security-Oriented Data Analytics</v>
      </c>
      <c r="AL167">
        <v>0</v>
      </c>
    </row>
    <row r="168" spans="35:38">
      <c r="AI168" t="str">
        <v>Access Control</v>
      </c>
      <c r="AJ168" t="str">
        <v>Digital Object Lifecycle Management</v>
      </c>
      <c r="AK168" t="str">
        <v>Forensic Attribution &amp; Post-Incident Investigation</v>
      </c>
      <c r="AL168">
        <v>0</v>
      </c>
    </row>
    <row r="169" spans="35:38">
      <c r="AI169" t="str">
        <v>Access Control</v>
      </c>
      <c r="AJ169" t="str">
        <v>Digital Object Lifecycle Management</v>
      </c>
      <c r="AK169" t="str">
        <v>Healthcare Data Governance</v>
      </c>
      <c r="AL169">
        <v>0</v>
      </c>
    </row>
    <row r="170" spans="35:38">
      <c r="AI170" t="str">
        <v>Access Control</v>
      </c>
      <c r="AJ170" t="str">
        <v>Digital Object Lifecycle Management</v>
      </c>
      <c r="AK170" t="str">
        <v>Secure Data Retention</v>
      </c>
      <c r="AL170">
        <v>0</v>
      </c>
    </row>
    <row r="171" spans="35:38">
      <c r="AI171" t="str">
        <v>Access Control</v>
      </c>
      <c r="AJ171" t="str">
        <v>Digital Object Lifecycle Management</v>
      </c>
      <c r="AK171" t="str">
        <v>Security-Oriented Data Analytics</v>
      </c>
      <c r="AL171">
        <v>0</v>
      </c>
    </row>
    <row r="172" spans="35:38">
      <c r="AI172" t="str">
        <v>Access Control</v>
      </c>
      <c r="AJ172" t="str">
        <v>Forensic Attribution &amp; Post-Incident Investigation</v>
      </c>
      <c r="AK172" t="str">
        <v>Secure Data Retention</v>
      </c>
      <c r="AL172">
        <v>0</v>
      </c>
    </row>
    <row r="173" spans="35:38">
      <c r="AI173" t="str">
        <v>Access Control</v>
      </c>
      <c r="AJ173" t="str">
        <v>Forensic Attribution &amp; Post-Incident Investigation</v>
      </c>
      <c r="AK173" t="str">
        <v>Security-Oriented Data Analytics</v>
      </c>
      <c r="AL173">
        <v>0</v>
      </c>
    </row>
    <row r="174" spans="35:38">
      <c r="AI174" t="str">
        <v>Access Control</v>
      </c>
      <c r="AJ174" t="str">
        <v>Healthcare Data Governance</v>
      </c>
      <c r="AK174" t="str">
        <v>Security-Oriented Data Analytics</v>
      </c>
      <c r="AL174">
        <v>0</v>
      </c>
    </row>
    <row r="175" spans="35:38">
      <c r="AI175" t="str">
        <v>Access Control</v>
      </c>
      <c r="AJ175" t="str">
        <v>Secure Data Retention</v>
      </c>
      <c r="AK175" t="str">
        <v>Security-Oriented Data Analytics</v>
      </c>
      <c r="AL175">
        <v>0</v>
      </c>
    </row>
    <row r="176" spans="35:38">
      <c r="AI176" t="str">
        <v>Access Control</v>
      </c>
      <c r="AJ176" t="str">
        <v>Secure Data Sharing</v>
      </c>
      <c r="AK176" t="str">
        <v>Security-Oriented Data Analytics</v>
      </c>
      <c r="AL176">
        <v>0</v>
      </c>
    </row>
    <row r="177" spans="35:38">
      <c r="AI177" t="str">
        <v>Automated Sensitive Data Detection</v>
      </c>
      <c r="AJ177" t="str">
        <v>Copyright Protection</v>
      </c>
      <c r="AK177" t="str">
        <v>Cybersecurity Risk Mitigation</v>
      </c>
      <c r="AL177">
        <v>0</v>
      </c>
    </row>
    <row r="178" spans="35:38">
      <c r="AI178" t="str">
        <v>Automated Sensitive Data Detection</v>
      </c>
      <c r="AJ178" t="str">
        <v>Copyright Protection</v>
      </c>
      <c r="AK178" t="str">
        <v>Data Auditing</v>
      </c>
      <c r="AL178">
        <v>0</v>
      </c>
    </row>
    <row r="179" spans="35:38">
      <c r="AI179" t="str">
        <v>Automated Sensitive Data Detection</v>
      </c>
      <c r="AJ179" t="str">
        <v>Copyright Protection</v>
      </c>
      <c r="AK179" t="str">
        <v>Data Confidentiality</v>
      </c>
      <c r="AL179">
        <v>0</v>
      </c>
    </row>
    <row r="180" spans="35:38">
      <c r="AI180" t="str">
        <v>Automated Sensitive Data Detection</v>
      </c>
      <c r="AJ180" t="str">
        <v>Copyright Protection</v>
      </c>
      <c r="AK180" t="str">
        <v>Data Privacy</v>
      </c>
      <c r="AL180">
        <v>0</v>
      </c>
    </row>
    <row r="181" spans="35:38">
      <c r="AI181" t="str">
        <v>Automated Sensitive Data Detection</v>
      </c>
      <c r="AJ181" t="str">
        <v>Copyright Protection</v>
      </c>
      <c r="AK181" t="str">
        <v>Data Traceability</v>
      </c>
      <c r="AL181">
        <v>0</v>
      </c>
    </row>
    <row r="182" spans="35:38">
      <c r="AI182" t="str">
        <v>Automated Sensitive Data Detection</v>
      </c>
      <c r="AJ182" t="str">
        <v>Copyright Protection</v>
      </c>
      <c r="AK182" t="str">
        <v>Digital Object Lifecycle Management</v>
      </c>
      <c r="AL182">
        <v>0</v>
      </c>
    </row>
    <row r="183" spans="35:38">
      <c r="AI183" t="str">
        <v>Automated Sensitive Data Detection</v>
      </c>
      <c r="AJ183" t="str">
        <v>Copyright Protection</v>
      </c>
      <c r="AK183" t="str">
        <v>Forensic Attribution &amp; Post-Incident Investigation</v>
      </c>
      <c r="AL183">
        <v>0</v>
      </c>
    </row>
    <row r="184" spans="35:38">
      <c r="AI184" t="str">
        <v>Automated Sensitive Data Detection</v>
      </c>
      <c r="AJ184" t="str">
        <v>Copyright Protection</v>
      </c>
      <c r="AK184" t="str">
        <v>Healthcare Data Governance</v>
      </c>
      <c r="AL184">
        <v>0</v>
      </c>
    </row>
    <row r="185" spans="35:38">
      <c r="AI185" t="str">
        <v>Automated Sensitive Data Detection</v>
      </c>
      <c r="AJ185" t="str">
        <v>Copyright Protection</v>
      </c>
      <c r="AK185" t="str">
        <v>Secure Data Retention</v>
      </c>
      <c r="AL185">
        <v>0</v>
      </c>
    </row>
    <row r="186" spans="35:38">
      <c r="AI186" t="str">
        <v>Automated Sensitive Data Detection</v>
      </c>
      <c r="AJ186" t="str">
        <v>Copyright Protection</v>
      </c>
      <c r="AK186" t="str">
        <v>Secure Data Sharing</v>
      </c>
      <c r="AL186">
        <v>0</v>
      </c>
    </row>
    <row r="187" spans="35:38">
      <c r="AI187" t="str">
        <v>Automated Sensitive Data Detection</v>
      </c>
      <c r="AJ187" t="str">
        <v>Copyright Protection</v>
      </c>
      <c r="AK187" t="str">
        <v>Security-Oriented Data Analytics</v>
      </c>
      <c r="AL187">
        <v>0</v>
      </c>
    </row>
    <row r="188" spans="35:38">
      <c r="AI188" t="str">
        <v>Automated Sensitive Data Detection</v>
      </c>
      <c r="AJ188" t="str">
        <v>Cybersecurity Risk Mitigation</v>
      </c>
      <c r="AK188" t="str">
        <v>Data Auditing</v>
      </c>
      <c r="AL188">
        <v>0</v>
      </c>
    </row>
    <row r="189" spans="35:38">
      <c r="AI189" t="str">
        <v>Automated Sensitive Data Detection</v>
      </c>
      <c r="AJ189" t="str">
        <v>Cybersecurity Risk Mitigation</v>
      </c>
      <c r="AK189" t="str">
        <v>Data Confidentiality</v>
      </c>
      <c r="AL189">
        <v>0</v>
      </c>
    </row>
    <row r="190" spans="35:38">
      <c r="AI190" t="str">
        <v>Automated Sensitive Data Detection</v>
      </c>
      <c r="AJ190" t="str">
        <v>Cybersecurity Risk Mitigation</v>
      </c>
      <c r="AK190" t="str">
        <v>Digital Object Lifecycle Management</v>
      </c>
      <c r="AL190">
        <v>0</v>
      </c>
    </row>
    <row r="191" spans="35:38">
      <c r="AI191" t="str">
        <v>Automated Sensitive Data Detection</v>
      </c>
      <c r="AJ191" t="str">
        <v>Cybersecurity Risk Mitigation</v>
      </c>
      <c r="AK191" t="str">
        <v>Forensic Attribution &amp; Post-Incident Investigation</v>
      </c>
      <c r="AL191">
        <v>0</v>
      </c>
    </row>
    <row r="192" spans="35:38">
      <c r="AI192" t="str">
        <v>Automated Sensitive Data Detection</v>
      </c>
      <c r="AJ192" t="str">
        <v>Cybersecurity Risk Mitigation</v>
      </c>
      <c r="AK192" t="str">
        <v>Secure Data Retention</v>
      </c>
      <c r="AL192">
        <v>0</v>
      </c>
    </row>
    <row r="193" spans="35:38">
      <c r="AI193" t="str">
        <v>Automated Sensitive Data Detection</v>
      </c>
      <c r="AJ193" t="str">
        <v>Cybersecurity Risk Mitigation</v>
      </c>
      <c r="AK193" t="str">
        <v>Secure Data Sharing</v>
      </c>
      <c r="AL193">
        <v>0</v>
      </c>
    </row>
    <row r="194" spans="35:38">
      <c r="AI194" t="str">
        <v>Automated Sensitive Data Detection</v>
      </c>
      <c r="AJ194" t="str">
        <v>Data Auditing</v>
      </c>
      <c r="AK194" t="str">
        <v>Data Confidentiality</v>
      </c>
      <c r="AL194">
        <v>0</v>
      </c>
    </row>
    <row r="195" spans="35:38">
      <c r="AI195" t="str">
        <v>Automated Sensitive Data Detection</v>
      </c>
      <c r="AJ195" t="str">
        <v>Data Auditing</v>
      </c>
      <c r="AK195" t="str">
        <v>Data Privacy</v>
      </c>
      <c r="AL195">
        <v>0</v>
      </c>
    </row>
    <row r="196" spans="35:38">
      <c r="AI196" t="str">
        <v>Automated Sensitive Data Detection</v>
      </c>
      <c r="AJ196" t="str">
        <v>Data Auditing</v>
      </c>
      <c r="AK196" t="str">
        <v>Data Traceability</v>
      </c>
      <c r="AL196">
        <v>0</v>
      </c>
    </row>
    <row r="197" spans="35:38">
      <c r="AI197" t="str">
        <v>Automated Sensitive Data Detection</v>
      </c>
      <c r="AJ197" t="str">
        <v>Data Auditing</v>
      </c>
      <c r="AK197" t="str">
        <v>Digital Object Lifecycle Management</v>
      </c>
      <c r="AL197">
        <v>0</v>
      </c>
    </row>
    <row r="198" spans="35:38">
      <c r="AI198" t="str">
        <v>Automated Sensitive Data Detection</v>
      </c>
      <c r="AJ198" t="str">
        <v>Data Auditing</v>
      </c>
      <c r="AK198" t="str">
        <v>Forensic Attribution &amp; Post-Incident Investigation</v>
      </c>
      <c r="AL198">
        <v>0</v>
      </c>
    </row>
    <row r="199" spans="35:38">
      <c r="AI199" t="str">
        <v>Automated Sensitive Data Detection</v>
      </c>
      <c r="AJ199" t="str">
        <v>Data Auditing</v>
      </c>
      <c r="AK199" t="str">
        <v>Healthcare Data Governance</v>
      </c>
      <c r="AL199">
        <v>0</v>
      </c>
    </row>
    <row r="200" spans="35:38">
      <c r="AI200" t="str">
        <v>Automated Sensitive Data Detection</v>
      </c>
      <c r="AJ200" t="str">
        <v>Data Auditing</v>
      </c>
      <c r="AK200" t="str">
        <v>Secure Data Retention</v>
      </c>
      <c r="AL200">
        <v>0</v>
      </c>
    </row>
    <row r="201" spans="35:38">
      <c r="AI201" t="str">
        <v>Automated Sensitive Data Detection</v>
      </c>
      <c r="AJ201" t="str">
        <v>Data Auditing</v>
      </c>
      <c r="AK201" t="str">
        <v>Secure Data Sharing</v>
      </c>
      <c r="AL201">
        <v>0</v>
      </c>
    </row>
    <row r="202" spans="35:38">
      <c r="AI202" t="str">
        <v>Automated Sensitive Data Detection</v>
      </c>
      <c r="AJ202" t="str">
        <v>Data Auditing</v>
      </c>
      <c r="AK202" t="str">
        <v>Security-Oriented Data Analytics</v>
      </c>
      <c r="AL202">
        <v>0</v>
      </c>
    </row>
    <row r="203" spans="35:38">
      <c r="AI203" t="str">
        <v>Automated Sensitive Data Detection</v>
      </c>
      <c r="AJ203" t="str">
        <v>Data Confidentiality</v>
      </c>
      <c r="AK203" t="str">
        <v>Data Privacy</v>
      </c>
      <c r="AL203">
        <v>0</v>
      </c>
    </row>
    <row r="204" spans="35:38">
      <c r="AI204" t="str">
        <v>Automated Sensitive Data Detection</v>
      </c>
      <c r="AJ204" t="str">
        <v>Data Confidentiality</v>
      </c>
      <c r="AK204" t="str">
        <v>Data Traceability</v>
      </c>
      <c r="AL204">
        <v>0</v>
      </c>
    </row>
    <row r="205" spans="35:38">
      <c r="AI205" t="str">
        <v>Automated Sensitive Data Detection</v>
      </c>
      <c r="AJ205" t="str">
        <v>Data Confidentiality</v>
      </c>
      <c r="AK205" t="str">
        <v>Digital Object Lifecycle Management</v>
      </c>
      <c r="AL205">
        <v>0</v>
      </c>
    </row>
    <row r="206" spans="35:38">
      <c r="AI206" t="str">
        <v>Automated Sensitive Data Detection</v>
      </c>
      <c r="AJ206" t="str">
        <v>Data Confidentiality</v>
      </c>
      <c r="AK206" t="str">
        <v>Forensic Attribution &amp; Post-Incident Investigation</v>
      </c>
      <c r="AL206">
        <v>0</v>
      </c>
    </row>
    <row r="207" spans="35:38">
      <c r="AI207" t="str">
        <v>Automated Sensitive Data Detection</v>
      </c>
      <c r="AJ207" t="str">
        <v>Data Confidentiality</v>
      </c>
      <c r="AK207" t="str">
        <v>Healthcare Data Governance</v>
      </c>
      <c r="AL207">
        <v>0</v>
      </c>
    </row>
    <row r="208" spans="35:38">
      <c r="AI208" t="str">
        <v>Automated Sensitive Data Detection</v>
      </c>
      <c r="AJ208" t="str">
        <v>Data Confidentiality</v>
      </c>
      <c r="AK208" t="str">
        <v>Secure Data Retention</v>
      </c>
      <c r="AL208">
        <v>0</v>
      </c>
    </row>
    <row r="209" spans="35:38">
      <c r="AI209" t="str">
        <v>Automated Sensitive Data Detection</v>
      </c>
      <c r="AJ209" t="str">
        <v>Data Confidentiality</v>
      </c>
      <c r="AK209" t="str">
        <v>Secure Data Sharing</v>
      </c>
      <c r="AL209">
        <v>0</v>
      </c>
    </row>
    <row r="210" spans="35:38">
      <c r="AI210" t="str">
        <v>Automated Sensitive Data Detection</v>
      </c>
      <c r="AJ210" t="str">
        <v>Data Confidentiality</v>
      </c>
      <c r="AK210" t="str">
        <v>Security-Oriented Data Analytics</v>
      </c>
      <c r="AL210">
        <v>0</v>
      </c>
    </row>
    <row r="211" spans="35:38">
      <c r="AI211" t="str">
        <v>Automated Sensitive Data Detection</v>
      </c>
      <c r="AJ211" t="str">
        <v>Data Privacy</v>
      </c>
      <c r="AK211" t="str">
        <v>Digital Object Lifecycle Management</v>
      </c>
      <c r="AL211">
        <v>0</v>
      </c>
    </row>
    <row r="212" spans="35:38">
      <c r="AI212" t="str">
        <v>Automated Sensitive Data Detection</v>
      </c>
      <c r="AJ212" t="str">
        <v>Data Privacy</v>
      </c>
      <c r="AK212" t="str">
        <v>Secure Data Retention</v>
      </c>
      <c r="AL212">
        <v>0</v>
      </c>
    </row>
    <row r="213" spans="35:38">
      <c r="AI213" t="str">
        <v>Automated Sensitive Data Detection</v>
      </c>
      <c r="AJ213" t="str">
        <v>Data Traceability</v>
      </c>
      <c r="AK213" t="str">
        <v>Digital Object Lifecycle Management</v>
      </c>
      <c r="AL213">
        <v>0</v>
      </c>
    </row>
    <row r="214" spans="35:38">
      <c r="AI214" t="str">
        <v>Automated Sensitive Data Detection</v>
      </c>
      <c r="AJ214" t="str">
        <v>Data Traceability</v>
      </c>
      <c r="AK214" t="str">
        <v>Secure Data Retention</v>
      </c>
      <c r="AL214">
        <v>0</v>
      </c>
    </row>
    <row r="215" spans="35:38">
      <c r="AI215" t="str">
        <v>Automated Sensitive Data Detection</v>
      </c>
      <c r="AJ215" t="str">
        <v>Data Traceability</v>
      </c>
      <c r="AK215" t="str">
        <v>Secure Data Sharing</v>
      </c>
      <c r="AL215">
        <v>0</v>
      </c>
    </row>
    <row r="216" spans="35:38">
      <c r="AI216" t="str">
        <v>Automated Sensitive Data Detection</v>
      </c>
      <c r="AJ216" t="str">
        <v>Digital Object Lifecycle Management</v>
      </c>
      <c r="AK216" t="str">
        <v>Forensic Attribution &amp; Post-Incident Investigation</v>
      </c>
      <c r="AL216">
        <v>0</v>
      </c>
    </row>
    <row r="217" spans="35:38">
      <c r="AI217" t="str">
        <v>Automated Sensitive Data Detection</v>
      </c>
      <c r="AJ217" t="str">
        <v>Digital Object Lifecycle Management</v>
      </c>
      <c r="AK217" t="str">
        <v>Healthcare Data Governance</v>
      </c>
      <c r="AL217">
        <v>0</v>
      </c>
    </row>
    <row r="218" spans="35:38">
      <c r="AI218" t="str">
        <v>Automated Sensitive Data Detection</v>
      </c>
      <c r="AJ218" t="str">
        <v>Digital Object Lifecycle Management</v>
      </c>
      <c r="AK218" t="str">
        <v>Secure Data Retention</v>
      </c>
      <c r="AL218">
        <v>0</v>
      </c>
    </row>
    <row r="219" spans="35:38">
      <c r="AI219" t="str">
        <v>Automated Sensitive Data Detection</v>
      </c>
      <c r="AJ219" t="str">
        <v>Digital Object Lifecycle Management</v>
      </c>
      <c r="AK219" t="str">
        <v>Secure Data Sharing</v>
      </c>
      <c r="AL219">
        <v>0</v>
      </c>
    </row>
    <row r="220" spans="35:38">
      <c r="AI220" t="str">
        <v>Automated Sensitive Data Detection</v>
      </c>
      <c r="AJ220" t="str">
        <v>Digital Object Lifecycle Management</v>
      </c>
      <c r="AK220" t="str">
        <v>Security-Oriented Data Analytics</v>
      </c>
      <c r="AL220">
        <v>0</v>
      </c>
    </row>
    <row r="221" spans="35:38">
      <c r="AI221" t="str">
        <v>Automated Sensitive Data Detection</v>
      </c>
      <c r="AJ221" t="str">
        <v>Forensic Attribution &amp; Post-Incident Investigation</v>
      </c>
      <c r="AK221" t="str">
        <v>Healthcare Data Governance</v>
      </c>
      <c r="AL221">
        <v>0</v>
      </c>
    </row>
    <row r="222" spans="35:38">
      <c r="AI222" t="str">
        <v>Automated Sensitive Data Detection</v>
      </c>
      <c r="AJ222" t="str">
        <v>Forensic Attribution &amp; Post-Incident Investigation</v>
      </c>
      <c r="AK222" t="str">
        <v>Secure Data Retention</v>
      </c>
      <c r="AL222">
        <v>0</v>
      </c>
    </row>
    <row r="223" spans="35:38">
      <c r="AI223" t="str">
        <v>Automated Sensitive Data Detection</v>
      </c>
      <c r="AJ223" t="str">
        <v>Forensic Attribution &amp; Post-Incident Investigation</v>
      </c>
      <c r="AK223" t="str">
        <v>Secure Data Sharing</v>
      </c>
      <c r="AL223">
        <v>0</v>
      </c>
    </row>
    <row r="224" spans="35:38">
      <c r="AI224" t="str">
        <v>Automated Sensitive Data Detection</v>
      </c>
      <c r="AJ224" t="str">
        <v>Forensic Attribution &amp; Post-Incident Investigation</v>
      </c>
      <c r="AK224" t="str">
        <v>Security-Oriented Data Analytics</v>
      </c>
      <c r="AL224">
        <v>0</v>
      </c>
    </row>
    <row r="225" spans="35:38">
      <c r="AI225" t="str">
        <v>Automated Sensitive Data Detection</v>
      </c>
      <c r="AJ225" t="str">
        <v>Healthcare Data Governance</v>
      </c>
      <c r="AK225" t="str">
        <v>Secure Data Retention</v>
      </c>
      <c r="AL225">
        <v>0</v>
      </c>
    </row>
    <row r="226" spans="35:38">
      <c r="AI226" t="str">
        <v>Automated Sensitive Data Detection</v>
      </c>
      <c r="AJ226" t="str">
        <v>Healthcare Data Governance</v>
      </c>
      <c r="AK226" t="str">
        <v>Secure Data Sharing</v>
      </c>
      <c r="AL226">
        <v>0</v>
      </c>
    </row>
    <row r="227" spans="35:38">
      <c r="AI227" t="str">
        <v>Automated Sensitive Data Detection</v>
      </c>
      <c r="AJ227" t="str">
        <v>Secure Data Retention</v>
      </c>
      <c r="AK227" t="str">
        <v>Secure Data Sharing</v>
      </c>
      <c r="AL227">
        <v>0</v>
      </c>
    </row>
    <row r="228" spans="35:38">
      <c r="AI228" t="str">
        <v>Automated Sensitive Data Detection</v>
      </c>
      <c r="AJ228" t="str">
        <v>Secure Data Retention</v>
      </c>
      <c r="AK228" t="str">
        <v>Security-Oriented Data Analytics</v>
      </c>
      <c r="AL228">
        <v>0</v>
      </c>
    </row>
    <row r="229" spans="35:38">
      <c r="AI229" t="str">
        <v>Automated Sensitive Data Detection</v>
      </c>
      <c r="AJ229" t="str">
        <v>Secure Data Sharing</v>
      </c>
      <c r="AK229" t="str">
        <v>Security-Oriented Data Analytics</v>
      </c>
      <c r="AL229">
        <v>0</v>
      </c>
    </row>
    <row r="230" spans="35:38">
      <c r="AI230" t="str">
        <v>Copyright Protection</v>
      </c>
      <c r="AJ230" t="str">
        <v>Cybersecurity Risk Mitigation</v>
      </c>
      <c r="AK230" t="str">
        <v>Data Auditing</v>
      </c>
      <c r="AL230">
        <v>0</v>
      </c>
    </row>
    <row r="231" spans="35:38">
      <c r="AI231" t="str">
        <v>Copyright Protection</v>
      </c>
      <c r="AJ231" t="str">
        <v>Cybersecurity Risk Mitigation</v>
      </c>
      <c r="AK231" t="str">
        <v>Data Confidentiality</v>
      </c>
      <c r="AL231">
        <v>0</v>
      </c>
    </row>
    <row r="232" spans="35:38">
      <c r="AI232" t="str">
        <v>Copyright Protection</v>
      </c>
      <c r="AJ232" t="str">
        <v>Cybersecurity Risk Mitigation</v>
      </c>
      <c r="AK232" t="str">
        <v>Digital Object Lifecycle Management</v>
      </c>
      <c r="AL232">
        <v>0</v>
      </c>
    </row>
    <row r="233" spans="35:38">
      <c r="AI233" t="str">
        <v>Copyright Protection</v>
      </c>
      <c r="AJ233" t="str">
        <v>Cybersecurity Risk Mitigation</v>
      </c>
      <c r="AK233" t="str">
        <v>Healthcare Data Governance</v>
      </c>
      <c r="AL233">
        <v>0</v>
      </c>
    </row>
    <row r="234" spans="35:38">
      <c r="AI234" t="str">
        <v>Copyright Protection</v>
      </c>
      <c r="AJ234" t="str">
        <v>Cybersecurity Risk Mitigation</v>
      </c>
      <c r="AK234" t="str">
        <v>Secure Data Retention</v>
      </c>
      <c r="AL234">
        <v>0</v>
      </c>
    </row>
    <row r="235" spans="35:38">
      <c r="AI235" t="str">
        <v>Copyright Protection</v>
      </c>
      <c r="AJ235" t="str">
        <v>Cybersecurity Risk Mitigation</v>
      </c>
      <c r="AK235" t="str">
        <v>Secure Data Sharing</v>
      </c>
      <c r="AL235">
        <v>0</v>
      </c>
    </row>
    <row r="236" spans="35:38">
      <c r="AI236" t="str">
        <v>Copyright Protection</v>
      </c>
      <c r="AJ236" t="str">
        <v>Cybersecurity Risk Mitigation</v>
      </c>
      <c r="AK236" t="str">
        <v>Security-Oriented Data Analytics</v>
      </c>
      <c r="AL236">
        <v>0</v>
      </c>
    </row>
    <row r="237" spans="35:38">
      <c r="AI237" t="str">
        <v>Copyright Protection</v>
      </c>
      <c r="AJ237" t="str">
        <v>Data Auditing</v>
      </c>
      <c r="AK237" t="str">
        <v>Data Confidentiality</v>
      </c>
      <c r="AL237">
        <v>0</v>
      </c>
    </row>
    <row r="238" spans="35:38">
      <c r="AI238" t="str">
        <v>Copyright Protection</v>
      </c>
      <c r="AJ238" t="str">
        <v>Data Auditing</v>
      </c>
      <c r="AK238" t="str">
        <v>Data Privacy</v>
      </c>
      <c r="AL238">
        <v>0</v>
      </c>
    </row>
    <row r="239" spans="35:38">
      <c r="AI239" t="str">
        <v>Copyright Protection</v>
      </c>
      <c r="AJ239" t="str">
        <v>Data Auditing</v>
      </c>
      <c r="AK239" t="str">
        <v>Data Traceability</v>
      </c>
      <c r="AL239">
        <v>0</v>
      </c>
    </row>
    <row r="240" spans="35:38">
      <c r="AI240" t="str">
        <v>Copyright Protection</v>
      </c>
      <c r="AJ240" t="str">
        <v>Data Auditing</v>
      </c>
      <c r="AK240" t="str">
        <v>Digital Object Lifecycle Management</v>
      </c>
      <c r="AL240">
        <v>0</v>
      </c>
    </row>
    <row r="241" spans="35:38">
      <c r="AI241" t="str">
        <v>Copyright Protection</v>
      </c>
      <c r="AJ241" t="str">
        <v>Data Auditing</v>
      </c>
      <c r="AK241" t="str">
        <v>Forensic Attribution &amp; Post-Incident Investigation</v>
      </c>
      <c r="AL241">
        <v>0</v>
      </c>
    </row>
    <row r="242" spans="35:38">
      <c r="AI242" t="str">
        <v>Copyright Protection</v>
      </c>
      <c r="AJ242" t="str">
        <v>Data Auditing</v>
      </c>
      <c r="AK242" t="str">
        <v>Healthcare Data Governance</v>
      </c>
      <c r="AL242">
        <v>0</v>
      </c>
    </row>
    <row r="243" spans="35:38">
      <c r="AI243" t="str">
        <v>Copyright Protection</v>
      </c>
      <c r="AJ243" t="str">
        <v>Data Auditing</v>
      </c>
      <c r="AK243" t="str">
        <v>Secure Data Retention</v>
      </c>
      <c r="AL243">
        <v>0</v>
      </c>
    </row>
    <row r="244" spans="35:38">
      <c r="AI244" t="str">
        <v>Copyright Protection</v>
      </c>
      <c r="AJ244" t="str">
        <v>Data Auditing</v>
      </c>
      <c r="AK244" t="str">
        <v>Secure Data Sharing</v>
      </c>
      <c r="AL244">
        <v>0</v>
      </c>
    </row>
    <row r="245" spans="35:38">
      <c r="AI245" t="str">
        <v>Copyright Protection</v>
      </c>
      <c r="AJ245" t="str">
        <v>Data Auditing</v>
      </c>
      <c r="AK245" t="str">
        <v>Security-Oriented Data Analytics</v>
      </c>
      <c r="AL245">
        <v>0</v>
      </c>
    </row>
    <row r="246" spans="35:38">
      <c r="AI246" t="str">
        <v>Copyright Protection</v>
      </c>
      <c r="AJ246" t="str">
        <v>Data Confidentiality</v>
      </c>
      <c r="AK246" t="str">
        <v>Data Privacy</v>
      </c>
      <c r="AL246">
        <v>0</v>
      </c>
    </row>
    <row r="247" spans="35:38">
      <c r="AI247" t="str">
        <v>Copyright Protection</v>
      </c>
      <c r="AJ247" t="str">
        <v>Data Confidentiality</v>
      </c>
      <c r="AK247" t="str">
        <v>Data Traceability</v>
      </c>
      <c r="AL247">
        <v>0</v>
      </c>
    </row>
    <row r="248" spans="35:38">
      <c r="AI248" t="str">
        <v>Copyright Protection</v>
      </c>
      <c r="AJ248" t="str">
        <v>Data Confidentiality</v>
      </c>
      <c r="AK248" t="str">
        <v>Digital Object Lifecycle Management</v>
      </c>
      <c r="AL248">
        <v>0</v>
      </c>
    </row>
    <row r="249" spans="35:38">
      <c r="AI249" t="str">
        <v>Copyright Protection</v>
      </c>
      <c r="AJ249" t="str">
        <v>Data Confidentiality</v>
      </c>
      <c r="AK249" t="str">
        <v>Forensic Attribution &amp; Post-Incident Investigation</v>
      </c>
      <c r="AL249">
        <v>0</v>
      </c>
    </row>
    <row r="250" spans="35:38">
      <c r="AI250" t="str">
        <v>Copyright Protection</v>
      </c>
      <c r="AJ250" t="str">
        <v>Data Confidentiality</v>
      </c>
      <c r="AK250" t="str">
        <v>Healthcare Data Governance</v>
      </c>
      <c r="AL250">
        <v>0</v>
      </c>
    </row>
    <row r="251" spans="35:38">
      <c r="AI251" t="str">
        <v>Copyright Protection</v>
      </c>
      <c r="AJ251" t="str">
        <v>Data Confidentiality</v>
      </c>
      <c r="AK251" t="str">
        <v>Secure Data Retention</v>
      </c>
      <c r="AL251">
        <v>0</v>
      </c>
    </row>
    <row r="252" spans="35:38">
      <c r="AI252" t="str">
        <v>Copyright Protection</v>
      </c>
      <c r="AJ252" t="str">
        <v>Data Confidentiality</v>
      </c>
      <c r="AK252" t="str">
        <v>Secure Data Sharing</v>
      </c>
      <c r="AL252">
        <v>0</v>
      </c>
    </row>
    <row r="253" spans="35:38">
      <c r="AI253" t="str">
        <v>Copyright Protection</v>
      </c>
      <c r="AJ253" t="str">
        <v>Data Confidentiality</v>
      </c>
      <c r="AK253" t="str">
        <v>Security-Oriented Data Analytics</v>
      </c>
      <c r="AL253">
        <v>0</v>
      </c>
    </row>
    <row r="254" spans="35:38">
      <c r="AI254" t="str">
        <v>Copyright Protection</v>
      </c>
      <c r="AJ254" t="str">
        <v>Data Privacy</v>
      </c>
      <c r="AK254" t="str">
        <v>Digital Object Lifecycle Management</v>
      </c>
      <c r="AL254">
        <v>0</v>
      </c>
    </row>
    <row r="255" spans="35:38">
      <c r="AI255" t="str">
        <v>Copyright Protection</v>
      </c>
      <c r="AJ255" t="str">
        <v>Data Privacy</v>
      </c>
      <c r="AK255" t="str">
        <v>Healthcare Data Governance</v>
      </c>
      <c r="AL255">
        <v>0</v>
      </c>
    </row>
    <row r="256" spans="35:38">
      <c r="AI256" t="str">
        <v>Copyright Protection</v>
      </c>
      <c r="AJ256" t="str">
        <v>Data Privacy</v>
      </c>
      <c r="AK256" t="str">
        <v>Secure Data Retention</v>
      </c>
      <c r="AL256">
        <v>0</v>
      </c>
    </row>
    <row r="257" spans="35:38">
      <c r="AI257" t="str">
        <v>Copyright Protection</v>
      </c>
      <c r="AJ257" t="str">
        <v>Data Privacy</v>
      </c>
      <c r="AK257" t="str">
        <v>Security-Oriented Data Analytics</v>
      </c>
      <c r="AL257">
        <v>0</v>
      </c>
    </row>
    <row r="258" spans="35:38">
      <c r="AI258" t="str">
        <v>Copyright Protection</v>
      </c>
      <c r="AJ258" t="str">
        <v>Data Traceability</v>
      </c>
      <c r="AK258" t="str">
        <v>Digital Object Lifecycle Management</v>
      </c>
      <c r="AL258">
        <v>0</v>
      </c>
    </row>
    <row r="259" spans="35:38">
      <c r="AI259" t="str">
        <v>Copyright Protection</v>
      </c>
      <c r="AJ259" t="str">
        <v>Data Traceability</v>
      </c>
      <c r="AK259" t="str">
        <v>Healthcare Data Governance</v>
      </c>
      <c r="AL259">
        <v>0</v>
      </c>
    </row>
    <row r="260" spans="35:38">
      <c r="AI260" t="str">
        <v>Copyright Protection</v>
      </c>
      <c r="AJ260" t="str">
        <v>Data Traceability</v>
      </c>
      <c r="AK260" t="str">
        <v>Secure Data Retention</v>
      </c>
      <c r="AL260">
        <v>0</v>
      </c>
    </row>
    <row r="261" spans="35:38">
      <c r="AI261" t="str">
        <v>Copyright Protection</v>
      </c>
      <c r="AJ261" t="str">
        <v>Data Traceability</v>
      </c>
      <c r="AK261" t="str">
        <v>Security-Oriented Data Analytics</v>
      </c>
      <c r="AL261">
        <v>0</v>
      </c>
    </row>
    <row r="262" spans="35:38">
      <c r="AI262" t="str">
        <v>Copyright Protection</v>
      </c>
      <c r="AJ262" t="str">
        <v>Digital Object Lifecycle Management</v>
      </c>
      <c r="AK262" t="str">
        <v>Forensic Attribution &amp; Post-Incident Investigation</v>
      </c>
      <c r="AL262">
        <v>0</v>
      </c>
    </row>
    <row r="263" spans="35:38">
      <c r="AI263" t="str">
        <v>Copyright Protection</v>
      </c>
      <c r="AJ263" t="str">
        <v>Digital Object Lifecycle Management</v>
      </c>
      <c r="AK263" t="str">
        <v>Healthcare Data Governance</v>
      </c>
      <c r="AL263">
        <v>0</v>
      </c>
    </row>
    <row r="264" spans="35:38">
      <c r="AI264" t="str">
        <v>Copyright Protection</v>
      </c>
      <c r="AJ264" t="str">
        <v>Digital Object Lifecycle Management</v>
      </c>
      <c r="AK264" t="str">
        <v>Secure Data Retention</v>
      </c>
      <c r="AL264">
        <v>0</v>
      </c>
    </row>
    <row r="265" spans="35:38">
      <c r="AI265" t="str">
        <v>Copyright Protection</v>
      </c>
      <c r="AJ265" t="str">
        <v>Digital Object Lifecycle Management</v>
      </c>
      <c r="AK265" t="str">
        <v>Secure Data Sharing</v>
      </c>
      <c r="AL265">
        <v>0</v>
      </c>
    </row>
    <row r="266" spans="35:38">
      <c r="AI266" t="str">
        <v>Copyright Protection</v>
      </c>
      <c r="AJ266" t="str">
        <v>Digital Object Lifecycle Management</v>
      </c>
      <c r="AK266" t="str">
        <v>Security-Oriented Data Analytics</v>
      </c>
      <c r="AL266">
        <v>0</v>
      </c>
    </row>
    <row r="267" spans="35:38">
      <c r="AI267" t="str">
        <v>Copyright Protection</v>
      </c>
      <c r="AJ267" t="str">
        <v>Forensic Attribution &amp; Post-Incident Investigation</v>
      </c>
      <c r="AK267" t="str">
        <v>Healthcare Data Governance</v>
      </c>
      <c r="AL267">
        <v>0</v>
      </c>
    </row>
    <row r="268" spans="35:38">
      <c r="AI268" t="str">
        <v>Copyright Protection</v>
      </c>
      <c r="AJ268" t="str">
        <v>Forensic Attribution &amp; Post-Incident Investigation</v>
      </c>
      <c r="AK268" t="str">
        <v>Secure Data Retention</v>
      </c>
      <c r="AL268">
        <v>0</v>
      </c>
    </row>
    <row r="269" spans="35:38">
      <c r="AI269" t="str">
        <v>Copyright Protection</v>
      </c>
      <c r="AJ269" t="str">
        <v>Forensic Attribution &amp; Post-Incident Investigation</v>
      </c>
      <c r="AK269" t="str">
        <v>Security-Oriented Data Analytics</v>
      </c>
      <c r="AL269">
        <v>0</v>
      </c>
    </row>
    <row r="270" spans="35:38">
      <c r="AI270" t="str">
        <v>Copyright Protection</v>
      </c>
      <c r="AJ270" t="str">
        <v>Healthcare Data Governance</v>
      </c>
      <c r="AK270" t="str">
        <v>Secure Data Retention</v>
      </c>
      <c r="AL270">
        <v>0</v>
      </c>
    </row>
    <row r="271" spans="35:38">
      <c r="AI271" t="str">
        <v>Copyright Protection</v>
      </c>
      <c r="AJ271" t="str">
        <v>Healthcare Data Governance</v>
      </c>
      <c r="AK271" t="str">
        <v>Secure Data Sharing</v>
      </c>
      <c r="AL271">
        <v>0</v>
      </c>
    </row>
    <row r="272" spans="35:38">
      <c r="AI272" t="str">
        <v>Copyright Protection</v>
      </c>
      <c r="AJ272" t="str">
        <v>Healthcare Data Governance</v>
      </c>
      <c r="AK272" t="str">
        <v>Security-Oriented Data Analytics</v>
      </c>
      <c r="AL272">
        <v>0</v>
      </c>
    </row>
    <row r="273" spans="35:38">
      <c r="AI273" t="str">
        <v>Copyright Protection</v>
      </c>
      <c r="AJ273" t="str">
        <v>Secure Data Retention</v>
      </c>
      <c r="AK273" t="str">
        <v>Secure Data Sharing</v>
      </c>
      <c r="AL273">
        <v>0</v>
      </c>
    </row>
    <row r="274" spans="35:38">
      <c r="AI274" t="str">
        <v>Copyright Protection</v>
      </c>
      <c r="AJ274" t="str">
        <v>Secure Data Retention</v>
      </c>
      <c r="AK274" t="str">
        <v>Security-Oriented Data Analytics</v>
      </c>
      <c r="AL274">
        <v>0</v>
      </c>
    </row>
    <row r="275" spans="35:38">
      <c r="AI275" t="str">
        <v>Copyright Protection</v>
      </c>
      <c r="AJ275" t="str">
        <v>Secure Data Sharing</v>
      </c>
      <c r="AK275" t="str">
        <v>Security-Oriented Data Analytics</v>
      </c>
      <c r="AL275">
        <v>0</v>
      </c>
    </row>
    <row r="276" spans="35:38">
      <c r="AI276" t="str">
        <v>Cybersecurity Risk Mitigation</v>
      </c>
      <c r="AJ276" t="str">
        <v>Data Auditing</v>
      </c>
      <c r="AK276" t="str">
        <v>Digital Object Lifecycle Management</v>
      </c>
      <c r="AL276">
        <v>0</v>
      </c>
    </row>
    <row r="277" spans="35:38">
      <c r="AI277" t="str">
        <v>Cybersecurity Risk Mitigation</v>
      </c>
      <c r="AJ277" t="str">
        <v>Data Auditing</v>
      </c>
      <c r="AK277" t="str">
        <v>Security-Oriented Data Analytics</v>
      </c>
      <c r="AL277">
        <v>0</v>
      </c>
    </row>
    <row r="278" spans="35:38">
      <c r="AI278" t="str">
        <v>Cybersecurity Risk Mitigation</v>
      </c>
      <c r="AJ278" t="str">
        <v>Data Confidentiality</v>
      </c>
      <c r="AK278" t="str">
        <v>Digital Object Lifecycle Management</v>
      </c>
      <c r="AL278">
        <v>0</v>
      </c>
    </row>
    <row r="279" spans="35:38">
      <c r="AI279" t="str">
        <v>Cybersecurity Risk Mitigation</v>
      </c>
      <c r="AJ279" t="str">
        <v>Data Confidentiality</v>
      </c>
      <c r="AK279" t="str">
        <v>Forensic Attribution &amp; Post-Incident Investigation</v>
      </c>
      <c r="AL279">
        <v>0</v>
      </c>
    </row>
    <row r="280" spans="35:38">
      <c r="AI280" t="str">
        <v>Cybersecurity Risk Mitigation</v>
      </c>
      <c r="AJ280" t="str">
        <v>Data Confidentiality</v>
      </c>
      <c r="AK280" t="str">
        <v>Secure Data Retention</v>
      </c>
      <c r="AL280">
        <v>0</v>
      </c>
    </row>
    <row r="281" spans="35:38">
      <c r="AI281" t="str">
        <v>Cybersecurity Risk Mitigation</v>
      </c>
      <c r="AJ281" t="str">
        <v>Data Confidentiality</v>
      </c>
      <c r="AK281" t="str">
        <v>Security-Oriented Data Analytics</v>
      </c>
      <c r="AL281">
        <v>0</v>
      </c>
    </row>
    <row r="282" spans="35:38">
      <c r="AI282" t="str">
        <v>Cybersecurity Risk Mitigation</v>
      </c>
      <c r="AJ282" t="str">
        <v>Digital Object Lifecycle Management</v>
      </c>
      <c r="AK282" t="str">
        <v>Forensic Attribution &amp; Post-Incident Investigation</v>
      </c>
      <c r="AL282">
        <v>0</v>
      </c>
    </row>
    <row r="283" spans="35:38">
      <c r="AI283" t="str">
        <v>Cybersecurity Risk Mitigation</v>
      </c>
      <c r="AJ283" t="str">
        <v>Digital Object Lifecycle Management</v>
      </c>
      <c r="AK283" t="str">
        <v>Healthcare Data Governance</v>
      </c>
      <c r="AL283">
        <v>0</v>
      </c>
    </row>
    <row r="284" spans="35:38">
      <c r="AI284" t="str">
        <v>Cybersecurity Risk Mitigation</v>
      </c>
      <c r="AJ284" t="str">
        <v>Digital Object Lifecycle Management</v>
      </c>
      <c r="AK284" t="str">
        <v>Security-Oriented Data Analytics</v>
      </c>
      <c r="AL284">
        <v>0</v>
      </c>
    </row>
    <row r="285" spans="35:38">
      <c r="AI285" t="str">
        <v>Cybersecurity Risk Mitigation</v>
      </c>
      <c r="AJ285" t="str">
        <v>Forensic Attribution &amp; Post-Incident Investigation</v>
      </c>
      <c r="AK285" t="str">
        <v>Secure Data Retention</v>
      </c>
      <c r="AL285">
        <v>0</v>
      </c>
    </row>
    <row r="286" spans="35:38">
      <c r="AI286" t="str">
        <v>Cybersecurity Risk Mitigation</v>
      </c>
      <c r="AJ286" t="str">
        <v>Forensic Attribution &amp; Post-Incident Investigation</v>
      </c>
      <c r="AK286" t="str">
        <v>Secure Data Sharing</v>
      </c>
      <c r="AL286">
        <v>0</v>
      </c>
    </row>
    <row r="287" spans="35:38">
      <c r="AI287" t="str">
        <v>Cybersecurity Risk Mitigation</v>
      </c>
      <c r="AJ287" t="str">
        <v>Forensic Attribution &amp; Post-Incident Investigation</v>
      </c>
      <c r="AK287" t="str">
        <v>Security-Oriented Data Analytics</v>
      </c>
      <c r="AL287">
        <v>0</v>
      </c>
    </row>
    <row r="288" spans="35:38">
      <c r="AI288" t="str">
        <v>Cybersecurity Risk Mitigation</v>
      </c>
      <c r="AJ288" t="str">
        <v>Secure Data Retention</v>
      </c>
      <c r="AK288" t="str">
        <v>Secure Data Sharing</v>
      </c>
      <c r="AL288">
        <v>0</v>
      </c>
    </row>
    <row r="289" spans="35:38">
      <c r="AI289" t="str">
        <v>Cybersecurity Risk Mitigation</v>
      </c>
      <c r="AJ289" t="str">
        <v>Secure Data Retention</v>
      </c>
      <c r="AK289" t="str">
        <v>Security-Oriented Data Analytics</v>
      </c>
      <c r="AL289">
        <v>0</v>
      </c>
    </row>
    <row r="290" spans="35:38">
      <c r="AI290" t="str">
        <v>Cybersecurity Risk Mitigation</v>
      </c>
      <c r="AJ290" t="str">
        <v>Secure Data Sharing</v>
      </c>
      <c r="AK290" t="str">
        <v>Security-Oriented Data Analytics</v>
      </c>
      <c r="AL290">
        <v>0</v>
      </c>
    </row>
    <row r="291" spans="35:38">
      <c r="AI291" t="str">
        <v>Data Auditing</v>
      </c>
      <c r="AJ291" t="str">
        <v>Data Confidentiality</v>
      </c>
      <c r="AK291" t="str">
        <v>Digital Object Lifecycle Management</v>
      </c>
      <c r="AL291">
        <v>0</v>
      </c>
    </row>
    <row r="292" spans="35:38">
      <c r="AI292" t="str">
        <v>Data Auditing</v>
      </c>
      <c r="AJ292" t="str">
        <v>Data Confidentiality</v>
      </c>
      <c r="AK292" t="str">
        <v>Forensic Attribution &amp; Post-Incident Investigation</v>
      </c>
      <c r="AL292">
        <v>0</v>
      </c>
    </row>
    <row r="293" spans="35:38">
      <c r="AI293" t="str">
        <v>Data Auditing</v>
      </c>
      <c r="AJ293" t="str">
        <v>Data Confidentiality</v>
      </c>
      <c r="AK293" t="str">
        <v>Secure Data Retention</v>
      </c>
      <c r="AL293">
        <v>0</v>
      </c>
    </row>
    <row r="294" spans="35:38">
      <c r="AI294" t="str">
        <v>Data Auditing</v>
      </c>
      <c r="AJ294" t="str">
        <v>Data Confidentiality</v>
      </c>
      <c r="AK294" t="str">
        <v>Security-Oriented Data Analytics</v>
      </c>
      <c r="AL294">
        <v>0</v>
      </c>
    </row>
    <row r="295" spans="35:38">
      <c r="AI295" t="str">
        <v>Data Auditing</v>
      </c>
      <c r="AJ295" t="str">
        <v>Data Privacy</v>
      </c>
      <c r="AK295" t="str">
        <v>Digital Object Lifecycle Management</v>
      </c>
      <c r="AL295">
        <v>0</v>
      </c>
    </row>
    <row r="296" spans="35:38">
      <c r="AI296" t="str">
        <v>Data Auditing</v>
      </c>
      <c r="AJ296" t="str">
        <v>Data Privacy</v>
      </c>
      <c r="AK296" t="str">
        <v>Secure Data Retention</v>
      </c>
      <c r="AL296">
        <v>0</v>
      </c>
    </row>
    <row r="297" spans="35:38">
      <c r="AI297" t="str">
        <v>Data Auditing</v>
      </c>
      <c r="AJ297" t="str">
        <v>Data Privacy</v>
      </c>
      <c r="AK297" t="str">
        <v>Security-Oriented Data Analytics</v>
      </c>
      <c r="AL297">
        <v>0</v>
      </c>
    </row>
    <row r="298" spans="35:38">
      <c r="AI298" t="str">
        <v>Data Auditing</v>
      </c>
      <c r="AJ298" t="str">
        <v>Data Traceability</v>
      </c>
      <c r="AK298" t="str">
        <v>Digital Object Lifecycle Management</v>
      </c>
      <c r="AL298">
        <v>0</v>
      </c>
    </row>
    <row r="299" spans="35:38">
      <c r="AI299" t="str">
        <v>Data Auditing</v>
      </c>
      <c r="AJ299" t="str">
        <v>Data Traceability</v>
      </c>
      <c r="AK299" t="str">
        <v>Secure Data Retention</v>
      </c>
      <c r="AL299">
        <v>0</v>
      </c>
    </row>
    <row r="300" spans="35:38">
      <c r="AI300" t="str">
        <v>Data Auditing</v>
      </c>
      <c r="AJ300" t="str">
        <v>Data Traceability</v>
      </c>
      <c r="AK300" t="str">
        <v>Security-Oriented Data Analytics</v>
      </c>
      <c r="AL300">
        <v>0</v>
      </c>
    </row>
    <row r="301" spans="35:38">
      <c r="AI301" t="str">
        <v>Data Auditing</v>
      </c>
      <c r="AJ301" t="str">
        <v>Digital Object Lifecycle Management</v>
      </c>
      <c r="AK301" t="str">
        <v>Forensic Attribution &amp; Post-Incident Investigation</v>
      </c>
      <c r="AL301">
        <v>0</v>
      </c>
    </row>
    <row r="302" spans="35:38">
      <c r="AI302" t="str">
        <v>Data Auditing</v>
      </c>
      <c r="AJ302" t="str">
        <v>Digital Object Lifecycle Management</v>
      </c>
      <c r="AK302" t="str">
        <v>Healthcare Data Governance</v>
      </c>
      <c r="AL302">
        <v>0</v>
      </c>
    </row>
    <row r="303" spans="35:38">
      <c r="AI303" t="str">
        <v>Data Auditing</v>
      </c>
      <c r="AJ303" t="str">
        <v>Digital Object Lifecycle Management</v>
      </c>
      <c r="AK303" t="str">
        <v>Secure Data Retention</v>
      </c>
      <c r="AL303">
        <v>0</v>
      </c>
    </row>
    <row r="304" spans="35:38">
      <c r="AI304" t="str">
        <v>Data Auditing</v>
      </c>
      <c r="AJ304" t="str">
        <v>Digital Object Lifecycle Management</v>
      </c>
      <c r="AK304" t="str">
        <v>Secure Data Sharing</v>
      </c>
      <c r="AL304">
        <v>0</v>
      </c>
    </row>
    <row r="305" spans="35:38">
      <c r="AI305" t="str">
        <v>Data Auditing</v>
      </c>
      <c r="AJ305" t="str">
        <v>Digital Object Lifecycle Management</v>
      </c>
      <c r="AK305" t="str">
        <v>Security-Oriented Data Analytics</v>
      </c>
      <c r="AL305">
        <v>0</v>
      </c>
    </row>
    <row r="306" spans="35:38">
      <c r="AI306" t="str">
        <v>Data Auditing</v>
      </c>
      <c r="AJ306" t="str">
        <v>Forensic Attribution &amp; Post-Incident Investigation</v>
      </c>
      <c r="AK306" t="str">
        <v>Secure Data Retention</v>
      </c>
      <c r="AL306">
        <v>0</v>
      </c>
    </row>
    <row r="307" spans="35:38">
      <c r="AI307" t="str">
        <v>Data Auditing</v>
      </c>
      <c r="AJ307" t="str">
        <v>Forensic Attribution &amp; Post-Incident Investigation</v>
      </c>
      <c r="AK307" t="str">
        <v>Security-Oriented Data Analytics</v>
      </c>
      <c r="AL307">
        <v>0</v>
      </c>
    </row>
    <row r="308" spans="35:38">
      <c r="AI308" t="str">
        <v>Data Auditing</v>
      </c>
      <c r="AJ308" t="str">
        <v>Healthcare Data Governance</v>
      </c>
      <c r="AK308" t="str">
        <v>Secure Data Retention</v>
      </c>
      <c r="AL308">
        <v>0</v>
      </c>
    </row>
    <row r="309" spans="35:38">
      <c r="AI309" t="str">
        <v>Data Auditing</v>
      </c>
      <c r="AJ309" t="str">
        <v>Healthcare Data Governance</v>
      </c>
      <c r="AK309" t="str">
        <v>Security-Oriented Data Analytics</v>
      </c>
      <c r="AL309">
        <v>0</v>
      </c>
    </row>
    <row r="310" spans="35:38">
      <c r="AI310" t="str">
        <v>Data Auditing</v>
      </c>
      <c r="AJ310" t="str">
        <v>Secure Data Retention</v>
      </c>
      <c r="AK310" t="str">
        <v>Secure Data Sharing</v>
      </c>
      <c r="AL310">
        <v>0</v>
      </c>
    </row>
    <row r="311" spans="35:38">
      <c r="AI311" t="str">
        <v>Data Auditing</v>
      </c>
      <c r="AJ311" t="str">
        <v>Secure Data Retention</v>
      </c>
      <c r="AK311" t="str">
        <v>Security-Oriented Data Analytics</v>
      </c>
      <c r="AL311">
        <v>0</v>
      </c>
    </row>
    <row r="312" spans="35:38">
      <c r="AI312" t="str">
        <v>Data Auditing</v>
      </c>
      <c r="AJ312" t="str">
        <v>Secure Data Sharing</v>
      </c>
      <c r="AK312" t="str">
        <v>Security-Oriented Data Analytics</v>
      </c>
      <c r="AL312">
        <v>0</v>
      </c>
    </row>
    <row r="313" spans="35:38">
      <c r="AI313" t="str">
        <v>Data Confidentiality</v>
      </c>
      <c r="AJ313" t="str">
        <v>Data Privacy</v>
      </c>
      <c r="AK313" t="str">
        <v>Forensic Attribution &amp; Post-Incident Investigation</v>
      </c>
      <c r="AL313">
        <v>0</v>
      </c>
    </row>
    <row r="314" spans="35:38">
      <c r="AI314" t="str">
        <v>Data Confidentiality</v>
      </c>
      <c r="AJ314" t="str">
        <v>Data Privacy</v>
      </c>
      <c r="AK314" t="str">
        <v>Secure Data Retention</v>
      </c>
      <c r="AL314">
        <v>0</v>
      </c>
    </row>
    <row r="315" spans="35:38">
      <c r="AI315" t="str">
        <v>Data Confidentiality</v>
      </c>
      <c r="AJ315" t="str">
        <v>Data Privacy</v>
      </c>
      <c r="AK315" t="str">
        <v>Security-Oriented Data Analytics</v>
      </c>
      <c r="AL315">
        <v>0</v>
      </c>
    </row>
    <row r="316" spans="35:38">
      <c r="AI316" t="str">
        <v>Data Confidentiality</v>
      </c>
      <c r="AJ316" t="str">
        <v>Data Traceability</v>
      </c>
      <c r="AK316" t="str">
        <v>Forensic Attribution &amp; Post-Incident Investigation</v>
      </c>
      <c r="AL316">
        <v>0</v>
      </c>
    </row>
    <row r="317" spans="35:38">
      <c r="AI317" t="str">
        <v>Data Confidentiality</v>
      </c>
      <c r="AJ317" t="str">
        <v>Data Traceability</v>
      </c>
      <c r="AK317" t="str">
        <v>Secure Data Retention</v>
      </c>
      <c r="AL317">
        <v>0</v>
      </c>
    </row>
    <row r="318" spans="35:38">
      <c r="AI318" t="str">
        <v>Data Confidentiality</v>
      </c>
      <c r="AJ318" t="str">
        <v>Data Traceability</v>
      </c>
      <c r="AK318" t="str">
        <v>Security-Oriented Data Analytics</v>
      </c>
      <c r="AL318">
        <v>0</v>
      </c>
    </row>
    <row r="319" spans="35:38">
      <c r="AI319" t="str">
        <v>Data Confidentiality</v>
      </c>
      <c r="AJ319" t="str">
        <v>Digital Object Lifecycle Management</v>
      </c>
      <c r="AK319" t="str">
        <v>Forensic Attribution &amp; Post-Incident Investigation</v>
      </c>
      <c r="AL319">
        <v>0</v>
      </c>
    </row>
    <row r="320" spans="35:38">
      <c r="AI320" t="str">
        <v>Data Confidentiality</v>
      </c>
      <c r="AJ320" t="str">
        <v>Digital Object Lifecycle Management</v>
      </c>
      <c r="AK320" t="str">
        <v>Healthcare Data Governance</v>
      </c>
      <c r="AL320">
        <v>0</v>
      </c>
    </row>
    <row r="321" spans="35:38">
      <c r="AI321" t="str">
        <v>Data Confidentiality</v>
      </c>
      <c r="AJ321" t="str">
        <v>Digital Object Lifecycle Management</v>
      </c>
      <c r="AK321" t="str">
        <v>Secure Data Retention</v>
      </c>
      <c r="AL321">
        <v>0</v>
      </c>
    </row>
    <row r="322" spans="35:38">
      <c r="AI322" t="str">
        <v>Data Confidentiality</v>
      </c>
      <c r="AJ322" t="str">
        <v>Digital Object Lifecycle Management</v>
      </c>
      <c r="AK322" t="str">
        <v>Security-Oriented Data Analytics</v>
      </c>
      <c r="AL322">
        <v>0</v>
      </c>
    </row>
    <row r="323" spans="35:38">
      <c r="AI323" t="str">
        <v>Data Confidentiality</v>
      </c>
      <c r="AJ323" t="str">
        <v>Forensic Attribution &amp; Post-Incident Investigation</v>
      </c>
      <c r="AK323" t="str">
        <v>Healthcare Data Governance</v>
      </c>
      <c r="AL323">
        <v>0</v>
      </c>
    </row>
    <row r="324" spans="35:38">
      <c r="AI324" t="str">
        <v>Data Confidentiality</v>
      </c>
      <c r="AJ324" t="str">
        <v>Forensic Attribution &amp; Post-Incident Investigation</v>
      </c>
      <c r="AK324" t="str">
        <v>Secure Data Retention</v>
      </c>
      <c r="AL324">
        <v>0</v>
      </c>
    </row>
    <row r="325" spans="35:38">
      <c r="AI325" t="str">
        <v>Data Confidentiality</v>
      </c>
      <c r="AJ325" t="str">
        <v>Forensic Attribution &amp; Post-Incident Investigation</v>
      </c>
      <c r="AK325" t="str">
        <v>Secure Data Sharing</v>
      </c>
      <c r="AL325">
        <v>0</v>
      </c>
    </row>
    <row r="326" spans="35:38">
      <c r="AI326" t="str">
        <v>Data Confidentiality</v>
      </c>
      <c r="AJ326" t="str">
        <v>Forensic Attribution &amp; Post-Incident Investigation</v>
      </c>
      <c r="AK326" t="str">
        <v>Security-Oriented Data Analytics</v>
      </c>
      <c r="AL326">
        <v>0</v>
      </c>
    </row>
    <row r="327" spans="35:38">
      <c r="AI327" t="str">
        <v>Data Confidentiality</v>
      </c>
      <c r="AJ327" t="str">
        <v>Healthcare Data Governance</v>
      </c>
      <c r="AK327" t="str">
        <v>Secure Data Retention</v>
      </c>
      <c r="AL327">
        <v>0</v>
      </c>
    </row>
    <row r="328" spans="35:38">
      <c r="AI328" t="str">
        <v>Data Confidentiality</v>
      </c>
      <c r="AJ328" t="str">
        <v>Healthcare Data Governance</v>
      </c>
      <c r="AK328" t="str">
        <v>Security-Oriented Data Analytics</v>
      </c>
      <c r="AL328">
        <v>0</v>
      </c>
    </row>
    <row r="329" spans="35:38">
      <c r="AI329" t="str">
        <v>Data Confidentiality</v>
      </c>
      <c r="AJ329" t="str">
        <v>Secure Data Retention</v>
      </c>
      <c r="AK329" t="str">
        <v>Secure Data Sharing</v>
      </c>
      <c r="AL329">
        <v>0</v>
      </c>
    </row>
    <row r="330" spans="35:38">
      <c r="AI330" t="str">
        <v>Data Confidentiality</v>
      </c>
      <c r="AJ330" t="str">
        <v>Secure Data Retention</v>
      </c>
      <c r="AK330" t="str">
        <v>Security-Oriented Data Analytics</v>
      </c>
      <c r="AL330">
        <v>0</v>
      </c>
    </row>
    <row r="331" spans="35:38">
      <c r="AI331" t="str">
        <v>Data Confidentiality</v>
      </c>
      <c r="AJ331" t="str">
        <v>Secure Data Sharing</v>
      </c>
      <c r="AK331" t="str">
        <v>Security-Oriented Data Analytics</v>
      </c>
      <c r="AL331">
        <v>0</v>
      </c>
    </row>
    <row r="332" spans="35:38">
      <c r="AI332" t="str">
        <v>Data Privacy</v>
      </c>
      <c r="AJ332" t="str">
        <v>Data Traceability</v>
      </c>
      <c r="AK332" t="str">
        <v>Secure Data Retention</v>
      </c>
      <c r="AL332">
        <v>0</v>
      </c>
    </row>
    <row r="333" spans="35:38">
      <c r="AI333" t="str">
        <v>Data Privacy</v>
      </c>
      <c r="AJ333" t="str">
        <v>Digital Object Lifecycle Management</v>
      </c>
      <c r="AK333" t="str">
        <v>Forensic Attribution &amp; Post-Incident Investigation</v>
      </c>
      <c r="AL333">
        <v>0</v>
      </c>
    </row>
    <row r="334" spans="35:38">
      <c r="AI334" t="str">
        <v>Data Privacy</v>
      </c>
      <c r="AJ334" t="str">
        <v>Digital Object Lifecycle Management</v>
      </c>
      <c r="AK334" t="str">
        <v>Healthcare Data Governance</v>
      </c>
      <c r="AL334">
        <v>0</v>
      </c>
    </row>
    <row r="335" spans="35:38">
      <c r="AI335" t="str">
        <v>Data Privacy</v>
      </c>
      <c r="AJ335" t="str">
        <v>Digital Object Lifecycle Management</v>
      </c>
      <c r="AK335" t="str">
        <v>Secure Data Retention</v>
      </c>
      <c r="AL335">
        <v>0</v>
      </c>
    </row>
    <row r="336" spans="35:38">
      <c r="AI336" t="str">
        <v>Data Privacy</v>
      </c>
      <c r="AJ336" t="str">
        <v>Digital Object Lifecycle Management</v>
      </c>
      <c r="AK336" t="str">
        <v>Security-Oriented Data Analytics</v>
      </c>
      <c r="AL336">
        <v>0</v>
      </c>
    </row>
    <row r="337" spans="35:38">
      <c r="AI337" t="str">
        <v>Data Privacy</v>
      </c>
      <c r="AJ337" t="str">
        <v>Forensic Attribution &amp; Post-Incident Investigation</v>
      </c>
      <c r="AK337" t="str">
        <v>Secure Data Retention</v>
      </c>
      <c r="AL337">
        <v>0</v>
      </c>
    </row>
    <row r="338" spans="35:38">
      <c r="AI338" t="str">
        <v>Data Privacy</v>
      </c>
      <c r="AJ338" t="str">
        <v>Forensic Attribution &amp; Post-Incident Investigation</v>
      </c>
      <c r="AK338" t="str">
        <v>Security-Oriented Data Analytics</v>
      </c>
      <c r="AL338">
        <v>0</v>
      </c>
    </row>
    <row r="339" spans="35:38">
      <c r="AI339" t="str">
        <v>Data Privacy</v>
      </c>
      <c r="AJ339" t="str">
        <v>Secure Data Retention</v>
      </c>
      <c r="AK339" t="str">
        <v>Secure Data Sharing</v>
      </c>
      <c r="AL339">
        <v>0</v>
      </c>
    </row>
    <row r="340" spans="35:38">
      <c r="AI340" t="str">
        <v>Data Privacy</v>
      </c>
      <c r="AJ340" t="str">
        <v>Secure Data Retention</v>
      </c>
      <c r="AK340" t="str">
        <v>Security-Oriented Data Analytics</v>
      </c>
      <c r="AL340">
        <v>0</v>
      </c>
    </row>
    <row r="341" spans="35:38">
      <c r="AI341" t="str">
        <v>Data Privacy</v>
      </c>
      <c r="AJ341" t="str">
        <v>Secure Data Sharing</v>
      </c>
      <c r="AK341" t="str">
        <v>Security-Oriented Data Analytics</v>
      </c>
      <c r="AL341">
        <v>0</v>
      </c>
    </row>
    <row r="342" spans="35:38">
      <c r="AI342" t="str">
        <v>Data Traceability</v>
      </c>
      <c r="AJ342" t="str">
        <v>Digital Object Lifecycle Management</v>
      </c>
      <c r="AK342" t="str">
        <v>Forensic Attribution &amp; Post-Incident Investigation</v>
      </c>
      <c r="AL342">
        <v>0</v>
      </c>
    </row>
    <row r="343" spans="35:38">
      <c r="AI343" t="str">
        <v>Data Traceability</v>
      </c>
      <c r="AJ343" t="str">
        <v>Digital Object Lifecycle Management</v>
      </c>
      <c r="AK343" t="str">
        <v>Healthcare Data Governance</v>
      </c>
      <c r="AL343">
        <v>0</v>
      </c>
    </row>
    <row r="344" spans="35:38">
      <c r="AI344" t="str">
        <v>Data Traceability</v>
      </c>
      <c r="AJ344" t="str">
        <v>Digital Object Lifecycle Management</v>
      </c>
      <c r="AK344" t="str">
        <v>Security-Oriented Data Analytics</v>
      </c>
      <c r="AL344">
        <v>0</v>
      </c>
    </row>
    <row r="345" spans="35:38">
      <c r="AI345" t="str">
        <v>Data Traceability</v>
      </c>
      <c r="AJ345" t="str">
        <v>Forensic Attribution &amp; Post-Incident Investigation</v>
      </c>
      <c r="AK345" t="str">
        <v>Secure Data Retention</v>
      </c>
      <c r="AL345">
        <v>0</v>
      </c>
    </row>
    <row r="346" spans="35:38">
      <c r="AI346" t="str">
        <v>Data Traceability</v>
      </c>
      <c r="AJ346" t="str">
        <v>Forensic Attribution &amp; Post-Incident Investigation</v>
      </c>
      <c r="AK346" t="str">
        <v>Security-Oriented Data Analytics</v>
      </c>
      <c r="AL346">
        <v>0</v>
      </c>
    </row>
    <row r="347" spans="35:38">
      <c r="AI347" t="str">
        <v>Data Traceability</v>
      </c>
      <c r="AJ347" t="str">
        <v>Secure Data Retention</v>
      </c>
      <c r="AK347" t="str">
        <v>Security-Oriented Data Analytics</v>
      </c>
      <c r="AL347">
        <v>0</v>
      </c>
    </row>
    <row r="348" spans="35:38">
      <c r="AI348" t="str">
        <v>Data Traceability</v>
      </c>
      <c r="AJ348" t="str">
        <v>Secure Data Sharing</v>
      </c>
      <c r="AK348" t="str">
        <v>Security-Oriented Data Analytics</v>
      </c>
      <c r="AL348">
        <v>0</v>
      </c>
    </row>
    <row r="349" spans="35:38">
      <c r="AI349" t="str">
        <v>Digital Object Lifecycle Management</v>
      </c>
      <c r="AJ349" t="str">
        <v>Forensic Attribution &amp; Post-Incident Investigation</v>
      </c>
      <c r="AK349" t="str">
        <v>Healthcare Data Governance</v>
      </c>
      <c r="AL349">
        <v>0</v>
      </c>
    </row>
    <row r="350" spans="35:38">
      <c r="AI350" t="str">
        <v>Digital Object Lifecycle Management</v>
      </c>
      <c r="AJ350" t="str">
        <v>Forensic Attribution &amp; Post-Incident Investigation</v>
      </c>
      <c r="AK350" t="str">
        <v>Secure Data Retention</v>
      </c>
      <c r="AL350">
        <v>0</v>
      </c>
    </row>
    <row r="351" spans="35:38">
      <c r="AI351" t="str">
        <v>Digital Object Lifecycle Management</v>
      </c>
      <c r="AJ351" t="str">
        <v>Forensic Attribution &amp; Post-Incident Investigation</v>
      </c>
      <c r="AK351" t="str">
        <v>Secure Data Sharing</v>
      </c>
      <c r="AL351">
        <v>0</v>
      </c>
    </row>
    <row r="352" spans="35:38">
      <c r="AI352" t="str">
        <v>Digital Object Lifecycle Management</v>
      </c>
      <c r="AJ352" t="str">
        <v>Forensic Attribution &amp; Post-Incident Investigation</v>
      </c>
      <c r="AK352" t="str">
        <v>Security-Oriented Data Analytics</v>
      </c>
      <c r="AL352">
        <v>0</v>
      </c>
    </row>
    <row r="353" spans="35:38">
      <c r="AI353" t="str">
        <v>Digital Object Lifecycle Management</v>
      </c>
      <c r="AJ353" t="str">
        <v>Healthcare Data Governance</v>
      </c>
      <c r="AK353" t="str">
        <v>Secure Data Retention</v>
      </c>
      <c r="AL353">
        <v>0</v>
      </c>
    </row>
    <row r="354" spans="35:38">
      <c r="AI354" t="str">
        <v>Digital Object Lifecycle Management</v>
      </c>
      <c r="AJ354" t="str">
        <v>Healthcare Data Governance</v>
      </c>
      <c r="AK354" t="str">
        <v>Secure Data Sharing</v>
      </c>
      <c r="AL354">
        <v>0</v>
      </c>
    </row>
    <row r="355" spans="35:38">
      <c r="AI355" t="str">
        <v>Digital Object Lifecycle Management</v>
      </c>
      <c r="AJ355" t="str">
        <v>Healthcare Data Governance</v>
      </c>
      <c r="AK355" t="str">
        <v>Security-Oriented Data Analytics</v>
      </c>
      <c r="AL355">
        <v>0</v>
      </c>
    </row>
    <row r="356" spans="35:38">
      <c r="AI356" t="str">
        <v>Digital Object Lifecycle Management</v>
      </c>
      <c r="AJ356" t="str">
        <v>Secure Data Retention</v>
      </c>
      <c r="AK356" t="str">
        <v>Secure Data Sharing</v>
      </c>
      <c r="AL356">
        <v>0</v>
      </c>
    </row>
    <row r="357" spans="35:38">
      <c r="AI357" t="str">
        <v>Digital Object Lifecycle Management</v>
      </c>
      <c r="AJ357" t="str">
        <v>Secure Data Retention</v>
      </c>
      <c r="AK357" t="str">
        <v>Security-Oriented Data Analytics</v>
      </c>
      <c r="AL357">
        <v>0</v>
      </c>
    </row>
    <row r="358" spans="35:38">
      <c r="AI358" t="str">
        <v>Digital Object Lifecycle Management</v>
      </c>
      <c r="AJ358" t="str">
        <v>Secure Data Sharing</v>
      </c>
      <c r="AK358" t="str">
        <v>Security-Oriented Data Analytics</v>
      </c>
      <c r="AL358">
        <v>0</v>
      </c>
    </row>
    <row r="359" spans="35:38">
      <c r="AI359" t="str">
        <v>Forensic Attribution &amp; Post-Incident Investigation</v>
      </c>
      <c r="AJ359" t="str">
        <v>Healthcare Data Governance</v>
      </c>
      <c r="AK359" t="str">
        <v>Secure Data Retention</v>
      </c>
      <c r="AL359">
        <v>0</v>
      </c>
    </row>
    <row r="360" spans="35:38">
      <c r="AI360" t="str">
        <v>Forensic Attribution &amp; Post-Incident Investigation</v>
      </c>
      <c r="AJ360" t="str">
        <v>Healthcare Data Governance</v>
      </c>
      <c r="AK360" t="str">
        <v>Security-Oriented Data Analytics</v>
      </c>
      <c r="AL360">
        <v>0</v>
      </c>
    </row>
    <row r="361" spans="35:38">
      <c r="AI361" t="str">
        <v>Forensic Attribution &amp; Post-Incident Investigation</v>
      </c>
      <c r="AJ361" t="str">
        <v>Secure Data Retention</v>
      </c>
      <c r="AK361" t="str">
        <v>Secure Data Sharing</v>
      </c>
      <c r="AL361">
        <v>0</v>
      </c>
    </row>
    <row r="362" spans="35:38">
      <c r="AI362" t="str">
        <v>Forensic Attribution &amp; Post-Incident Investigation</v>
      </c>
      <c r="AJ362" t="str">
        <v>Secure Data Retention</v>
      </c>
      <c r="AK362" t="str">
        <v>Security-Oriented Data Analytics</v>
      </c>
      <c r="AL362">
        <v>0</v>
      </c>
    </row>
    <row r="363" spans="35:38">
      <c r="AI363" t="str">
        <v>Forensic Attribution &amp; Post-Incident Investigation</v>
      </c>
      <c r="AJ363" t="str">
        <v>Secure Data Sharing</v>
      </c>
      <c r="AK363" t="str">
        <v>Security-Oriented Data Analytics</v>
      </c>
      <c r="AL363">
        <v>0</v>
      </c>
    </row>
    <row r="364" spans="35:38">
      <c r="AI364" t="str">
        <v>Healthcare Data Governance</v>
      </c>
      <c r="AJ364" t="str">
        <v>Secure Data Retention</v>
      </c>
      <c r="AK364" t="str">
        <v>Security-Oriented Data Analytics</v>
      </c>
      <c r="AL364">
        <v>0</v>
      </c>
    </row>
    <row r="365" spans="35:38">
      <c r="AI365" t="str">
        <v>Healthcare Data Governance</v>
      </c>
      <c r="AJ365" t="str">
        <v>Secure Data Sharing</v>
      </c>
      <c r="AK365" t="str">
        <v>Security-Oriented Data Analytics</v>
      </c>
      <c r="AL365">
        <v>0</v>
      </c>
    </row>
    <row r="366" spans="35:38">
      <c r="AI366" t="str">
        <v>Secure Data Retention</v>
      </c>
      <c r="AJ366" t="str">
        <v>Secure Data Sharing</v>
      </c>
      <c r="AK366" t="str">
        <v>Security-Oriented Data Analytics</v>
      </c>
      <c r="AL366">
        <v>0</v>
      </c>
    </row>
  </sheetData>
  <mergeCells count="5">
    <mergeCell ref="A41:F41"/>
    <mergeCell ref="A28:F28"/>
    <mergeCell ref="A1:B1"/>
    <mergeCell ref="A10:B10"/>
    <mergeCell ref="C10:D10"/>
  </mergeCells>
  <conditionalFormatting sqref="B43:G48">
    <cfRule type="colorScale" priority="1">
      <colorScale>
        <cfvo type="min"/>
        <cfvo type="percentile" val="50"/>
        <cfvo type="max"/>
        <color rgb="FFFFFFFF"/>
        <color rgb="FF9DC3E6"/>
        <color rgb="FF1F4E79"/>
      </colorScale>
    </cfRule>
  </conditionalFormatting>
  <pageMargins left="0.511811024" right="0.511811024" top="0.78740157499999996" bottom="0.78740157499999996" header="0.31496062000000002" footer="0.31496062000000002"/>
  <drawing r:id="rId1"/>
  <tableParts count="5">
    <tablePart r:id="rId2"/>
    <tablePart r:id="rId3"/>
    <tablePart r:id="rId4"/>
    <tablePart r:id="rId5"/>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X154"/>
  <sheetViews>
    <sheetView workbookViewId="0">
      <pane ySplit="1" topLeftCell="A2" activePane="bottomLeft" state="frozen"/>
      <selection pane="bottomLeft" activeCell="N2" sqref="N2"/>
    </sheetView>
  </sheetViews>
  <sheetFormatPr defaultColWidth="12.54296875" defaultRowHeight="12.5"/>
  <cols>
    <col min="1" max="1" width="21.81640625" customWidth="1"/>
    <col min="2" max="3" width="16.7265625" customWidth="1"/>
    <col min="4" max="4" width="43.7265625" customWidth="1"/>
    <col min="5" max="6" width="45.453125" customWidth="1"/>
    <col min="7" max="10" width="20.453125" customWidth="1"/>
    <col min="11" max="12" width="36" customWidth="1"/>
    <col min="13" max="13" width="25" bestFit="1" customWidth="1"/>
    <col min="14" max="14" width="26.453125" customWidth="1"/>
    <col min="15" max="15" width="72.7265625" customWidth="1"/>
    <col min="16" max="16" width="14.54296875" customWidth="1"/>
  </cols>
  <sheetData>
    <row r="1" spans="1:24" s="23" customFormat="1" ht="13" customHeight="1">
      <c r="A1" s="20" t="s">
        <v>32</v>
      </c>
      <c r="B1" s="21" t="s">
        <v>4995</v>
      </c>
      <c r="C1" s="21" t="s">
        <v>4996</v>
      </c>
      <c r="D1" s="22" t="s">
        <v>5876</v>
      </c>
      <c r="E1" s="22" t="s">
        <v>37394</v>
      </c>
      <c r="F1" s="22" t="s">
        <v>37397</v>
      </c>
      <c r="G1" s="22" t="s">
        <v>5877</v>
      </c>
      <c r="H1" s="22" t="s">
        <v>37395</v>
      </c>
      <c r="I1" s="22" t="s">
        <v>37398</v>
      </c>
      <c r="J1" s="20" t="s">
        <v>5878</v>
      </c>
      <c r="K1" s="20" t="s">
        <v>37396</v>
      </c>
      <c r="L1" s="20" t="s">
        <v>37399</v>
      </c>
      <c r="M1" s="20" t="s">
        <v>5167</v>
      </c>
      <c r="N1" s="20" t="s">
        <v>5168</v>
      </c>
    </row>
    <row r="2" spans="1:24" ht="75">
      <c r="A2" s="1" t="s">
        <v>4959</v>
      </c>
      <c r="B2" s="1" t="str">
        <f>VLOOKUP(A2,'Data Extraction'!A:D,4,FALSE)</f>
        <v>P001</v>
      </c>
      <c r="C2" s="1" t="str">
        <f>VLOOKUP(A2,'Data Extraction'!A:D,2,FALSE)</f>
        <v>rayyan-172029219</v>
      </c>
      <c r="D2" s="2" t="s">
        <v>4964</v>
      </c>
      <c r="E2" s="2" t="s">
        <v>5169</v>
      </c>
      <c r="F2" s="2" t="s">
        <v>38612</v>
      </c>
      <c r="G2" s="2" t="s">
        <v>5171</v>
      </c>
      <c r="H2" s="2" t="s">
        <v>5170</v>
      </c>
      <c r="I2" s="2" t="s">
        <v>37402</v>
      </c>
      <c r="J2" s="4" t="s">
        <v>5115</v>
      </c>
      <c r="K2" s="4" t="s">
        <v>5115</v>
      </c>
      <c r="L2" s="4" t="s">
        <v>5115</v>
      </c>
      <c r="M2" s="4" t="s">
        <v>5115</v>
      </c>
      <c r="N2" s="4" t="s">
        <v>5053</v>
      </c>
      <c r="O2" s="23"/>
      <c r="P2" s="23"/>
      <c r="Q2" s="23"/>
      <c r="R2" s="23"/>
      <c r="S2" s="23"/>
      <c r="T2" s="23"/>
      <c r="U2" s="23"/>
      <c r="V2" s="23"/>
      <c r="W2" s="23"/>
      <c r="X2" s="23"/>
    </row>
    <row r="3" spans="1:24" ht="112.5">
      <c r="A3" s="1" t="s">
        <v>4924</v>
      </c>
      <c r="B3" s="1" t="str">
        <f>VLOOKUP(A3,'Data Extraction'!A:D,4,FALSE)</f>
        <v>P002</v>
      </c>
      <c r="C3" s="1" t="str">
        <f>VLOOKUP(A3,'Data Extraction'!A:D,2,FALSE)</f>
        <v>rayyan-172029208</v>
      </c>
      <c r="D3" s="2" t="s">
        <v>5173</v>
      </c>
      <c r="E3" s="2" t="s">
        <v>5172</v>
      </c>
      <c r="F3" s="2" t="s">
        <v>38613</v>
      </c>
      <c r="G3" s="2" t="s">
        <v>5174</v>
      </c>
      <c r="H3" s="2" t="s">
        <v>5170</v>
      </c>
      <c r="I3" s="2" t="s">
        <v>37403</v>
      </c>
      <c r="J3" s="4" t="s">
        <v>5175</v>
      </c>
      <c r="K3" s="4" t="s">
        <v>5</v>
      </c>
      <c r="L3" s="4" t="s">
        <v>37528</v>
      </c>
      <c r="M3" s="4" t="s">
        <v>5176</v>
      </c>
      <c r="N3" s="4" t="s">
        <v>5177</v>
      </c>
      <c r="O3" s="23"/>
      <c r="P3" s="23"/>
      <c r="Q3" s="23"/>
      <c r="R3" s="23"/>
      <c r="S3" s="23"/>
      <c r="T3" s="23"/>
      <c r="U3" s="23"/>
      <c r="V3" s="23"/>
      <c r="W3" s="23"/>
      <c r="X3" s="23"/>
    </row>
    <row r="4" spans="1:24" ht="87.5">
      <c r="A4" s="1" t="s">
        <v>4894</v>
      </c>
      <c r="B4" s="1" t="str">
        <f>VLOOKUP(A4,'Data Extraction'!A:D,4,FALSE)</f>
        <v>P003</v>
      </c>
      <c r="C4" s="1" t="str">
        <f>VLOOKUP(A4,'Data Extraction'!A:D,2,FALSE)</f>
        <v>rayyan-218686268</v>
      </c>
      <c r="D4" s="2" t="s">
        <v>5179</v>
      </c>
      <c r="E4" s="2" t="s">
        <v>5178</v>
      </c>
      <c r="F4" s="2" t="s">
        <v>38614</v>
      </c>
      <c r="G4" s="2" t="s">
        <v>5181</v>
      </c>
      <c r="H4" s="2" t="s">
        <v>5180</v>
      </c>
      <c r="I4" s="2" t="s">
        <v>37404</v>
      </c>
      <c r="J4" s="4" t="s">
        <v>5113</v>
      </c>
      <c r="K4" s="4" t="s">
        <v>5113</v>
      </c>
      <c r="L4" s="4" t="s">
        <v>5113</v>
      </c>
      <c r="M4" s="4" t="s">
        <v>5113</v>
      </c>
      <c r="N4" s="4" t="s">
        <v>5052</v>
      </c>
      <c r="P4" s="67"/>
      <c r="Q4" s="67"/>
      <c r="R4" s="67"/>
      <c r="S4" s="67"/>
      <c r="T4" s="67"/>
      <c r="U4" s="67"/>
    </row>
    <row r="5" spans="1:24" ht="87.5">
      <c r="A5" s="1" t="s">
        <v>4860</v>
      </c>
      <c r="B5" s="1" t="str">
        <f>VLOOKUP(A5,'Data Extraction'!A:D,4,FALSE)</f>
        <v>P004</v>
      </c>
      <c r="C5" s="1" t="str">
        <f>VLOOKUP(A5,'Data Extraction'!A:D,2,FALSE)</f>
        <v>rayyan-172029019</v>
      </c>
      <c r="D5" s="2" t="s">
        <v>4865</v>
      </c>
      <c r="E5" s="2" t="s">
        <v>5182</v>
      </c>
      <c r="F5" s="2" t="s">
        <v>38615</v>
      </c>
      <c r="G5" s="2" t="s">
        <v>5184</v>
      </c>
      <c r="H5" s="2" t="s">
        <v>5183</v>
      </c>
      <c r="I5" s="2" t="s">
        <v>37405</v>
      </c>
      <c r="J5" s="4" t="s">
        <v>5</v>
      </c>
      <c r="K5" s="4" t="s">
        <v>5</v>
      </c>
      <c r="L5" s="4" t="s">
        <v>5</v>
      </c>
      <c r="M5" s="4" t="s">
        <v>5</v>
      </c>
      <c r="N5" s="4" t="s">
        <v>5046</v>
      </c>
      <c r="P5" s="64"/>
      <c r="R5" s="64"/>
      <c r="S5" s="65"/>
      <c r="T5" s="30"/>
      <c r="U5" s="64"/>
    </row>
    <row r="6" spans="1:24" ht="50">
      <c r="A6" s="1" t="s">
        <v>4828</v>
      </c>
      <c r="B6" s="1" t="str">
        <f>VLOOKUP(A6,'Data Extraction'!A:D,4,FALSE)</f>
        <v>P005</v>
      </c>
      <c r="C6" s="1" t="str">
        <f>VLOOKUP(A6,'Data Extraction'!A:D,2,FALSE)</f>
        <v>rayyan-172029046</v>
      </c>
      <c r="D6" s="2" t="s">
        <v>4833</v>
      </c>
      <c r="E6" s="2" t="s">
        <v>5185</v>
      </c>
      <c r="F6" s="2" t="s">
        <v>38616</v>
      </c>
      <c r="G6" s="2" t="s">
        <v>5187</v>
      </c>
      <c r="H6" s="2" t="s">
        <v>5186</v>
      </c>
      <c r="I6" s="2" t="s">
        <v>37406</v>
      </c>
      <c r="J6" s="4" t="s">
        <v>5</v>
      </c>
      <c r="K6" s="4" t="s">
        <v>5</v>
      </c>
      <c r="L6" s="4" t="s">
        <v>5</v>
      </c>
      <c r="M6" s="4" t="s">
        <v>5</v>
      </c>
      <c r="N6" s="4" t="s">
        <v>5046</v>
      </c>
      <c r="P6" s="64"/>
      <c r="R6" s="64"/>
      <c r="S6" s="65"/>
      <c r="T6" s="30"/>
      <c r="U6" s="64"/>
    </row>
    <row r="7" spans="1:24" ht="37.5">
      <c r="A7" s="1" t="s">
        <v>4795</v>
      </c>
      <c r="B7" s="1" t="str">
        <f>VLOOKUP(A7,'Data Extraction'!A:D,4,FALSE)</f>
        <v>P006</v>
      </c>
      <c r="C7" s="1" t="str">
        <f>VLOOKUP(A7,'Data Extraction'!A:D,2,FALSE)</f>
        <v>rayyan-218688840</v>
      </c>
      <c r="D7" s="2" t="s">
        <v>4800</v>
      </c>
      <c r="E7" s="2" t="s">
        <v>5188</v>
      </c>
      <c r="F7" s="2" t="s">
        <v>5188</v>
      </c>
      <c r="G7" s="2" t="s">
        <v>5190</v>
      </c>
      <c r="H7" s="2" t="s">
        <v>5189</v>
      </c>
      <c r="I7" s="2" t="s">
        <v>5189</v>
      </c>
      <c r="J7" s="4" t="s">
        <v>5</v>
      </c>
      <c r="K7" s="4" t="s">
        <v>5</v>
      </c>
      <c r="L7" s="4" t="s">
        <v>5</v>
      </c>
      <c r="M7" s="4" t="s">
        <v>5</v>
      </c>
      <c r="N7" s="4" t="s">
        <v>5046</v>
      </c>
      <c r="P7" s="64"/>
      <c r="R7" s="64"/>
      <c r="S7" s="65"/>
      <c r="T7" s="30"/>
      <c r="U7" s="64"/>
    </row>
    <row r="8" spans="1:24" ht="50">
      <c r="A8" s="1" t="s">
        <v>4762</v>
      </c>
      <c r="B8" s="1" t="str">
        <f>VLOOKUP(A8,'Data Extraction'!A:D,4,FALSE)</f>
        <v>P007</v>
      </c>
      <c r="C8" s="1" t="str">
        <f>VLOOKUP(A8,'Data Extraction'!A:D,2,FALSE)</f>
        <v>rayyan-172028983</v>
      </c>
      <c r="D8" s="2" t="s">
        <v>4767</v>
      </c>
      <c r="E8" s="2" t="s">
        <v>5182</v>
      </c>
      <c r="F8" s="2" t="s">
        <v>5182</v>
      </c>
      <c r="G8" s="2" t="s">
        <v>5192</v>
      </c>
      <c r="H8" s="2" t="s">
        <v>5191</v>
      </c>
      <c r="I8" s="2" t="s">
        <v>37407</v>
      </c>
      <c r="J8" s="4" t="s">
        <v>5</v>
      </c>
      <c r="K8" s="4" t="s">
        <v>5</v>
      </c>
      <c r="L8" s="4" t="s">
        <v>5</v>
      </c>
      <c r="M8" s="4" t="s">
        <v>5</v>
      </c>
      <c r="N8" s="4" t="s">
        <v>5046</v>
      </c>
      <c r="P8" s="64"/>
      <c r="R8" s="64"/>
      <c r="S8" s="65"/>
      <c r="T8" s="30"/>
      <c r="U8" s="64"/>
    </row>
    <row r="9" spans="1:24" ht="37.5">
      <c r="A9" s="1" t="s">
        <v>4730</v>
      </c>
      <c r="B9" s="1" t="str">
        <f>VLOOKUP(A9,'Data Extraction'!A:D,4,FALSE)</f>
        <v>P008</v>
      </c>
      <c r="C9" s="1" t="str">
        <f>VLOOKUP(A9,'Data Extraction'!A:D,2,FALSE)</f>
        <v>rayyan-218688824</v>
      </c>
      <c r="D9" s="2" t="s">
        <v>4735</v>
      </c>
      <c r="E9" s="2" t="s">
        <v>5193</v>
      </c>
      <c r="F9" s="2" t="s">
        <v>5193</v>
      </c>
      <c r="G9" s="2" t="s">
        <v>5195</v>
      </c>
      <c r="H9" s="2" t="s">
        <v>5194</v>
      </c>
      <c r="I9" s="2" t="s">
        <v>37408</v>
      </c>
      <c r="J9" s="4" t="s">
        <v>5196</v>
      </c>
      <c r="K9" s="4" t="s">
        <v>5196</v>
      </c>
      <c r="L9" s="4" t="s">
        <v>5196</v>
      </c>
      <c r="M9" s="4" t="s">
        <v>5196</v>
      </c>
      <c r="N9" s="4" t="s">
        <v>5045</v>
      </c>
      <c r="P9" s="64"/>
      <c r="R9" s="64"/>
      <c r="S9" s="65"/>
      <c r="T9" s="30"/>
      <c r="U9" s="64"/>
    </row>
    <row r="10" spans="1:24" ht="125">
      <c r="A10" s="1" t="s">
        <v>4696</v>
      </c>
      <c r="B10" s="1" t="str">
        <f>VLOOKUP(A10,'Data Extraction'!A:D,4,FALSE)</f>
        <v>P009</v>
      </c>
      <c r="C10" s="1" t="str">
        <f>VLOOKUP(A10,'Data Extraction'!A:D,2,FALSE)</f>
        <v>rayyan-172028976</v>
      </c>
      <c r="D10" s="2" t="s">
        <v>4700</v>
      </c>
      <c r="E10" s="2" t="s">
        <v>5197</v>
      </c>
      <c r="F10" s="2" t="s">
        <v>38617</v>
      </c>
      <c r="G10" s="2" t="s">
        <v>5199</v>
      </c>
      <c r="H10" s="2" t="s">
        <v>5198</v>
      </c>
      <c r="I10" s="2" t="s">
        <v>37409</v>
      </c>
      <c r="J10" s="4" t="s">
        <v>5113</v>
      </c>
      <c r="K10" s="4" t="s">
        <v>5113</v>
      </c>
      <c r="L10" s="4" t="s">
        <v>5113</v>
      </c>
      <c r="M10" s="4" t="s">
        <v>5113</v>
      </c>
      <c r="N10" s="4" t="s">
        <v>5052</v>
      </c>
      <c r="P10" s="64"/>
      <c r="R10" s="64"/>
      <c r="S10" s="65"/>
      <c r="T10" s="30"/>
      <c r="U10" s="64"/>
    </row>
    <row r="11" spans="1:24" ht="37.5">
      <c r="A11" s="1" t="s">
        <v>4678</v>
      </c>
      <c r="B11" s="1" t="str">
        <f>VLOOKUP(A11,'Data Extraction'!A:D,4,FALSE)</f>
        <v>P010</v>
      </c>
      <c r="C11" s="1" t="str">
        <f>VLOOKUP(A11,'Data Extraction'!A:D,2,FALSE)</f>
        <v>rayyan-218686026</v>
      </c>
      <c r="D11" s="2" t="s">
        <v>5200</v>
      </c>
      <c r="E11" s="2" t="s">
        <v>5200</v>
      </c>
      <c r="F11" s="2" t="s">
        <v>5200</v>
      </c>
      <c r="G11" s="2" t="s">
        <v>5201</v>
      </c>
      <c r="H11" s="2" t="s">
        <v>5201</v>
      </c>
      <c r="I11" s="2" t="s">
        <v>5201</v>
      </c>
      <c r="J11" s="4" t="s">
        <v>5</v>
      </c>
      <c r="K11" s="4" t="s">
        <v>5</v>
      </c>
      <c r="L11" s="4" t="s">
        <v>5</v>
      </c>
      <c r="M11" s="4" t="s">
        <v>5</v>
      </c>
      <c r="N11" s="4" t="s">
        <v>5046</v>
      </c>
      <c r="P11" s="64"/>
      <c r="R11" s="64"/>
      <c r="S11" s="65"/>
      <c r="T11" s="30"/>
      <c r="U11" s="64"/>
    </row>
    <row r="12" spans="1:24" ht="100">
      <c r="A12" s="1" t="s">
        <v>4648</v>
      </c>
      <c r="B12" s="1" t="str">
        <f>VLOOKUP(A12,'Data Extraction'!A:D,4,FALSE)</f>
        <v>P011</v>
      </c>
      <c r="C12" s="1" t="str">
        <f>VLOOKUP(A12,'Data Extraction'!A:D,2,FALSE)</f>
        <v>rayyan-218688578</v>
      </c>
      <c r="D12" s="2" t="s">
        <v>4653</v>
      </c>
      <c r="E12" s="2" t="s">
        <v>5202</v>
      </c>
      <c r="F12" s="2" t="s">
        <v>38618</v>
      </c>
      <c r="G12" s="2" t="s">
        <v>5204</v>
      </c>
      <c r="H12" s="2" t="s">
        <v>5203</v>
      </c>
      <c r="I12" s="2" t="s">
        <v>37410</v>
      </c>
      <c r="J12" s="4" t="s">
        <v>5196</v>
      </c>
      <c r="K12" s="4" t="s">
        <v>5196</v>
      </c>
      <c r="L12" s="4" t="s">
        <v>5196</v>
      </c>
      <c r="M12" s="4" t="s">
        <v>5196</v>
      </c>
      <c r="N12" s="4" t="s">
        <v>5045</v>
      </c>
    </row>
    <row r="13" spans="1:24" ht="87.5">
      <c r="A13" s="1" t="s">
        <v>4615</v>
      </c>
      <c r="B13" s="1" t="str">
        <f>VLOOKUP(A13,'Data Extraction'!A:D,4,FALSE)</f>
        <v>P012</v>
      </c>
      <c r="C13" s="1" t="str">
        <f>VLOOKUP(A13,'Data Extraction'!A:D,2,FALSE)</f>
        <v>rayyan-218688759</v>
      </c>
      <c r="D13" s="2" t="s">
        <v>4620</v>
      </c>
      <c r="E13" s="2" t="s">
        <v>5205</v>
      </c>
      <c r="F13" s="2" t="s">
        <v>38619</v>
      </c>
      <c r="G13" s="2" t="s">
        <v>5207</v>
      </c>
      <c r="H13" s="2" t="s">
        <v>5206</v>
      </c>
      <c r="I13" s="2" t="s">
        <v>37411</v>
      </c>
      <c r="J13" s="4" t="s">
        <v>5196</v>
      </c>
      <c r="K13" s="4" t="s">
        <v>5196</v>
      </c>
      <c r="L13" s="4" t="s">
        <v>5196</v>
      </c>
      <c r="M13" s="4" t="s">
        <v>5196</v>
      </c>
      <c r="N13" s="4" t="s">
        <v>5045</v>
      </c>
      <c r="P13" s="131"/>
      <c r="Q13" s="132"/>
      <c r="R13" s="132"/>
      <c r="S13" s="132"/>
      <c r="T13" s="132"/>
      <c r="U13" s="132"/>
    </row>
    <row r="14" spans="1:24" ht="62.5">
      <c r="A14" s="1" t="s">
        <v>4586</v>
      </c>
      <c r="B14" s="1" t="str">
        <f>VLOOKUP(A14,'Data Extraction'!A:D,4,FALSE)</f>
        <v>P013</v>
      </c>
      <c r="C14" s="1" t="str">
        <f>VLOOKUP(A14,'Data Extraction'!A:D,2,FALSE)</f>
        <v>rayyan-218688549</v>
      </c>
      <c r="D14" s="2" t="s">
        <v>4590</v>
      </c>
      <c r="E14" s="2" t="s">
        <v>5208</v>
      </c>
      <c r="F14" s="2" t="s">
        <v>38620</v>
      </c>
      <c r="G14" s="2" t="s">
        <v>5210</v>
      </c>
      <c r="H14" s="2" t="s">
        <v>5209</v>
      </c>
      <c r="I14" s="2" t="s">
        <v>37412</v>
      </c>
      <c r="J14" s="4" t="s">
        <v>5</v>
      </c>
      <c r="K14" s="4" t="s">
        <v>5</v>
      </c>
      <c r="L14" s="4" t="s">
        <v>5</v>
      </c>
      <c r="M14" s="4" t="s">
        <v>5</v>
      </c>
      <c r="N14" s="4" t="s">
        <v>5046</v>
      </c>
      <c r="P14" s="66"/>
      <c r="Q14" s="66"/>
      <c r="R14" s="66"/>
      <c r="S14" s="66"/>
    </row>
    <row r="15" spans="1:24" ht="62.5">
      <c r="A15" s="1" t="s">
        <v>4556</v>
      </c>
      <c r="B15" s="1" t="str">
        <f>VLOOKUP(A15,'Data Extraction'!A:D,4,FALSE)</f>
        <v>P014</v>
      </c>
      <c r="C15" s="1" t="str">
        <f>VLOOKUP(A15,'Data Extraction'!A:D,2,FALSE)</f>
        <v>rayyan-218688443</v>
      </c>
      <c r="D15" s="2" t="s">
        <v>4561</v>
      </c>
      <c r="E15" s="2" t="s">
        <v>5211</v>
      </c>
      <c r="F15" s="2" t="s">
        <v>38621</v>
      </c>
      <c r="G15" s="2" t="s">
        <v>5213</v>
      </c>
      <c r="H15" s="2" t="s">
        <v>5212</v>
      </c>
      <c r="I15" s="2" t="s">
        <v>37413</v>
      </c>
      <c r="J15" s="4" t="s">
        <v>5196</v>
      </c>
      <c r="K15" s="4" t="s">
        <v>5196</v>
      </c>
      <c r="L15" s="4" t="s">
        <v>5196</v>
      </c>
      <c r="M15" s="4" t="s">
        <v>5196</v>
      </c>
      <c r="N15" s="4" t="s">
        <v>5045</v>
      </c>
    </row>
    <row r="16" spans="1:24" ht="50">
      <c r="A16" s="1" t="s">
        <v>4525</v>
      </c>
      <c r="B16" s="1" t="str">
        <f>VLOOKUP(A16,'Data Extraction'!A:D,4,FALSE)</f>
        <v>P015</v>
      </c>
      <c r="C16" s="1" t="str">
        <f>VLOOKUP(A16,'Data Extraction'!A:D,2,FALSE)</f>
        <v>rayyan-218688565</v>
      </c>
      <c r="D16" s="2" t="s">
        <v>4530</v>
      </c>
      <c r="E16" s="2" t="s">
        <v>5214</v>
      </c>
      <c r="F16" s="2" t="s">
        <v>38622</v>
      </c>
      <c r="G16" s="2" t="s">
        <v>5216</v>
      </c>
      <c r="H16" s="2" t="s">
        <v>5215</v>
      </c>
      <c r="I16" s="2" t="s">
        <v>37414</v>
      </c>
      <c r="J16" s="4" t="s">
        <v>5048</v>
      </c>
      <c r="K16" s="4" t="s">
        <v>5217</v>
      </c>
      <c r="L16" s="4" t="s">
        <v>5048</v>
      </c>
      <c r="M16" s="4" t="s">
        <v>5048</v>
      </c>
      <c r="N16" s="4" t="s">
        <v>5048</v>
      </c>
    </row>
    <row r="17" spans="1:16" ht="37.5">
      <c r="A17" s="1" t="s">
        <v>4496</v>
      </c>
      <c r="B17" s="1" t="str">
        <f>VLOOKUP(A17,'Data Extraction'!A:D,4,FALSE)</f>
        <v>P016</v>
      </c>
      <c r="C17" s="1" t="str">
        <f>VLOOKUP(A17,'Data Extraction'!A:D,2,FALSE)</f>
        <v>rayyan-218688278</v>
      </c>
      <c r="D17" s="2" t="s">
        <v>4501</v>
      </c>
      <c r="E17" s="2" t="s">
        <v>5218</v>
      </c>
      <c r="F17" s="2" t="s">
        <v>38623</v>
      </c>
      <c r="G17" s="2" t="s">
        <v>5220</v>
      </c>
      <c r="H17" s="2" t="s">
        <v>5194</v>
      </c>
      <c r="I17" s="2" t="s">
        <v>37415</v>
      </c>
      <c r="J17" s="4" t="s">
        <v>5196</v>
      </c>
      <c r="K17" s="4" t="s">
        <v>5196</v>
      </c>
      <c r="L17" s="4" t="s">
        <v>5196</v>
      </c>
      <c r="M17" s="4" t="s">
        <v>5196</v>
      </c>
      <c r="N17" s="4" t="s">
        <v>5045</v>
      </c>
    </row>
    <row r="18" spans="1:16" ht="87.5">
      <c r="A18" s="1" t="s">
        <v>4465</v>
      </c>
      <c r="B18" s="1" t="str">
        <f>VLOOKUP(A18,'Data Extraction'!A:D,4,FALSE)</f>
        <v>P017</v>
      </c>
      <c r="C18" s="1" t="str">
        <f>VLOOKUP(A18,'Data Extraction'!A:D,2,FALSE)</f>
        <v>rayyan-218688371</v>
      </c>
      <c r="D18" s="2" t="s">
        <v>4470</v>
      </c>
      <c r="E18" s="2" t="s">
        <v>5221</v>
      </c>
      <c r="F18" s="2" t="s">
        <v>38624</v>
      </c>
      <c r="G18" s="2" t="s">
        <v>5220</v>
      </c>
      <c r="H18" s="2" t="s">
        <v>5222</v>
      </c>
      <c r="I18" s="2" t="s">
        <v>37416</v>
      </c>
      <c r="J18" s="4" t="s">
        <v>5196</v>
      </c>
      <c r="K18" s="4" t="s">
        <v>5196</v>
      </c>
      <c r="L18" s="4" t="s">
        <v>5196</v>
      </c>
      <c r="M18" s="4" t="s">
        <v>5196</v>
      </c>
      <c r="N18" s="4" t="s">
        <v>5045</v>
      </c>
    </row>
    <row r="19" spans="1:16" ht="100">
      <c r="A19" s="1" t="s">
        <v>4434</v>
      </c>
      <c r="B19" s="1" t="str">
        <f>VLOOKUP(A19,'Data Extraction'!A:D,4,FALSE)</f>
        <v>P018</v>
      </c>
      <c r="C19" s="1" t="str">
        <f>VLOOKUP(A19,'Data Extraction'!A:D,2,FALSE)</f>
        <v>rayyan-172028771</v>
      </c>
      <c r="D19" s="2" t="s">
        <v>4439</v>
      </c>
      <c r="E19" s="2" t="s">
        <v>5223</v>
      </c>
      <c r="F19" s="2" t="s">
        <v>38625</v>
      </c>
      <c r="G19" s="2" t="s">
        <v>5225</v>
      </c>
      <c r="H19" s="2" t="s">
        <v>5224</v>
      </c>
      <c r="I19" s="2" t="s">
        <v>37417</v>
      </c>
      <c r="J19" s="4" t="s">
        <v>5</v>
      </c>
      <c r="K19" s="4" t="s">
        <v>5</v>
      </c>
      <c r="L19" s="4" t="s">
        <v>5</v>
      </c>
      <c r="M19" s="4" t="s">
        <v>5</v>
      </c>
      <c r="N19" s="4" t="s">
        <v>5046</v>
      </c>
      <c r="P19" s="66"/>
    </row>
    <row r="20" spans="1:16" ht="62.5">
      <c r="A20" s="1" t="s">
        <v>4403</v>
      </c>
      <c r="B20" s="1" t="str">
        <f>VLOOKUP(A20,'Data Extraction'!A:D,4,FALSE)</f>
        <v>P019</v>
      </c>
      <c r="C20" s="1" t="str">
        <f>VLOOKUP(A20,'Data Extraction'!A:D,2,FALSE)</f>
        <v>rayyan-218688262</v>
      </c>
      <c r="D20" s="2" t="s">
        <v>4408</v>
      </c>
      <c r="E20" s="2" t="s">
        <v>5226</v>
      </c>
      <c r="F20" s="2" t="s">
        <v>38626</v>
      </c>
      <c r="G20" s="2" t="s">
        <v>5220</v>
      </c>
      <c r="H20" s="2" t="s">
        <v>5257</v>
      </c>
      <c r="I20" s="2" t="s">
        <v>37418</v>
      </c>
      <c r="J20" s="4" t="s">
        <v>5196</v>
      </c>
      <c r="K20" s="4" t="s">
        <v>5196</v>
      </c>
      <c r="L20" s="4" t="s">
        <v>5196</v>
      </c>
      <c r="M20" s="4" t="s">
        <v>5196</v>
      </c>
      <c r="N20" s="4" t="s">
        <v>5045</v>
      </c>
    </row>
    <row r="21" spans="1:16" ht="100">
      <c r="A21" s="1" t="s">
        <v>4374</v>
      </c>
      <c r="B21" s="1" t="str">
        <f>VLOOKUP(A21,'Data Extraction'!A:D,4,FALSE)</f>
        <v>P020</v>
      </c>
      <c r="C21" s="1" t="str">
        <f>VLOOKUP(A21,'Data Extraction'!A:D,2,FALSE)</f>
        <v>rayyan-218688212</v>
      </c>
      <c r="D21" s="2" t="s">
        <v>4379</v>
      </c>
      <c r="E21" s="2" t="s">
        <v>5227</v>
      </c>
      <c r="F21" s="2" t="s">
        <v>38627</v>
      </c>
      <c r="G21" s="2" t="s">
        <v>5220</v>
      </c>
      <c r="H21" s="2" t="s">
        <v>5228</v>
      </c>
      <c r="I21" s="2" t="s">
        <v>37419</v>
      </c>
      <c r="J21" s="4" t="s">
        <v>5196</v>
      </c>
      <c r="K21" s="4" t="s">
        <v>5196</v>
      </c>
      <c r="L21" s="4" t="s">
        <v>5196</v>
      </c>
      <c r="M21" s="4" t="s">
        <v>5196</v>
      </c>
      <c r="N21" s="4" t="s">
        <v>5045</v>
      </c>
    </row>
    <row r="22" spans="1:16" ht="50">
      <c r="A22" s="1" t="s">
        <v>4342</v>
      </c>
      <c r="B22" s="1" t="str">
        <f>VLOOKUP(A22,'Data Extraction'!A:D,4,FALSE)</f>
        <v>P021</v>
      </c>
      <c r="C22" s="1" t="str">
        <f>VLOOKUP(A22,'Data Extraction'!A:D,2,FALSE)</f>
        <v>rayyan-218688425</v>
      </c>
      <c r="D22" s="2" t="s">
        <v>4347</v>
      </c>
      <c r="E22" s="2" t="s">
        <v>5229</v>
      </c>
      <c r="F22" s="2" t="s">
        <v>5229</v>
      </c>
      <c r="G22" s="2" t="s">
        <v>5231</v>
      </c>
      <c r="H22" s="2" t="s">
        <v>5230</v>
      </c>
      <c r="I22" s="2" t="s">
        <v>37420</v>
      </c>
      <c r="J22" s="4" t="s">
        <v>5196</v>
      </c>
      <c r="K22" s="4" t="s">
        <v>5196</v>
      </c>
      <c r="L22" s="4" t="s">
        <v>5196</v>
      </c>
      <c r="M22" s="4" t="s">
        <v>5196</v>
      </c>
      <c r="N22" s="4" t="s">
        <v>5045</v>
      </c>
    </row>
    <row r="23" spans="1:16" ht="50">
      <c r="A23" s="1" t="s">
        <v>4311</v>
      </c>
      <c r="B23" s="1" t="str">
        <f>VLOOKUP(A23,'Data Extraction'!A:D,4,FALSE)</f>
        <v>P022</v>
      </c>
      <c r="C23" s="1" t="str">
        <f>VLOOKUP(A23,'Data Extraction'!A:D,2,FALSE)</f>
        <v>rayyan-218688375</v>
      </c>
      <c r="D23" s="2" t="s">
        <v>4316</v>
      </c>
      <c r="E23" s="2" t="s">
        <v>5232</v>
      </c>
      <c r="F23" s="2" t="s">
        <v>38628</v>
      </c>
      <c r="G23" s="2" t="s">
        <v>5234</v>
      </c>
      <c r="H23" s="2" t="s">
        <v>5233</v>
      </c>
      <c r="I23" s="2" t="s">
        <v>5233</v>
      </c>
      <c r="J23" s="4" t="s">
        <v>5236</v>
      </c>
      <c r="K23" s="4" t="s">
        <v>5235</v>
      </c>
      <c r="L23" s="4" t="s">
        <v>5236</v>
      </c>
      <c r="M23" s="4" t="s">
        <v>5236</v>
      </c>
      <c r="N23" s="4" t="s">
        <v>5237</v>
      </c>
    </row>
    <row r="24" spans="1:16" ht="75">
      <c r="A24" s="1" t="s">
        <v>4276</v>
      </c>
      <c r="B24" s="1" t="str">
        <f>VLOOKUP(A24,'Data Extraction'!A:D,4,FALSE)</f>
        <v>P023</v>
      </c>
      <c r="C24" s="1" t="str">
        <f>VLOOKUP(A24,'Data Extraction'!A:D,2,FALSE)</f>
        <v>rayyan-218688318</v>
      </c>
      <c r="D24" s="2" t="s">
        <v>4281</v>
      </c>
      <c r="E24" s="2" t="s">
        <v>5238</v>
      </c>
      <c r="F24" s="2" t="s">
        <v>38629</v>
      </c>
      <c r="G24" s="2" t="s">
        <v>5220</v>
      </c>
      <c r="H24" s="2" t="s">
        <v>5239</v>
      </c>
      <c r="I24" s="2" t="s">
        <v>37421</v>
      </c>
      <c r="J24" s="4" t="s">
        <v>5196</v>
      </c>
      <c r="K24" s="4" t="s">
        <v>5196</v>
      </c>
      <c r="L24" s="4" t="s">
        <v>5196</v>
      </c>
      <c r="M24" s="4" t="s">
        <v>5196</v>
      </c>
      <c r="N24" s="4" t="s">
        <v>5045</v>
      </c>
    </row>
    <row r="25" spans="1:16" ht="75">
      <c r="A25" s="1" t="s">
        <v>4246</v>
      </c>
      <c r="B25" s="1" t="str">
        <f>VLOOKUP(A25,'Data Extraction'!A:D,4,FALSE)</f>
        <v>P024</v>
      </c>
      <c r="C25" s="1" t="str">
        <f>VLOOKUP(A25,'Data Extraction'!A:D,2,FALSE)</f>
        <v>rayyan-218688172</v>
      </c>
      <c r="D25" s="2" t="s">
        <v>4251</v>
      </c>
      <c r="E25" s="2" t="s">
        <v>5240</v>
      </c>
      <c r="F25" s="2" t="s">
        <v>38630</v>
      </c>
      <c r="G25" s="2" t="s">
        <v>5242</v>
      </c>
      <c r="H25" s="2" t="s">
        <v>5241</v>
      </c>
      <c r="I25" s="2" t="s">
        <v>37422</v>
      </c>
      <c r="J25" s="4" t="s">
        <v>5196</v>
      </c>
      <c r="K25" s="4" t="s">
        <v>5196</v>
      </c>
      <c r="L25" s="4" t="s">
        <v>5196</v>
      </c>
      <c r="M25" s="4" t="s">
        <v>5196</v>
      </c>
      <c r="N25" s="4" t="s">
        <v>5045</v>
      </c>
    </row>
    <row r="26" spans="1:16" ht="37.5">
      <c r="A26" s="1" t="s">
        <v>4228</v>
      </c>
      <c r="B26" s="1" t="str">
        <f>VLOOKUP(A26,'Data Extraction'!A:D,4,FALSE)</f>
        <v>P025</v>
      </c>
      <c r="C26" s="1" t="str">
        <f>VLOOKUP(A26,'Data Extraction'!A:D,2,FALSE)</f>
        <v>rayyan-218688137</v>
      </c>
      <c r="D26" s="2" t="s">
        <v>5244</v>
      </c>
      <c r="E26" s="2" t="s">
        <v>5243</v>
      </c>
      <c r="F26" s="2" t="s">
        <v>38631</v>
      </c>
      <c r="G26" s="2" t="s">
        <v>5245</v>
      </c>
      <c r="H26" s="2" t="s">
        <v>5245</v>
      </c>
      <c r="I26" s="2" t="s">
        <v>5245</v>
      </c>
      <c r="J26" s="4" t="s">
        <v>5113</v>
      </c>
      <c r="K26" s="4" t="s">
        <v>5113</v>
      </c>
      <c r="L26" s="4" t="s">
        <v>5113</v>
      </c>
      <c r="M26" s="4" t="s">
        <v>5113</v>
      </c>
      <c r="N26" s="4" t="s">
        <v>5052</v>
      </c>
    </row>
    <row r="27" spans="1:16" ht="62.5">
      <c r="A27" s="1" t="s">
        <v>4199</v>
      </c>
      <c r="B27" s="1" t="str">
        <f>VLOOKUP(A27,'Data Extraction'!A:D,4,FALSE)</f>
        <v>P026</v>
      </c>
      <c r="C27" s="1" t="str">
        <f>VLOOKUP(A27,'Data Extraction'!A:D,2,FALSE)</f>
        <v>rayyan-218688174</v>
      </c>
      <c r="D27" s="2" t="s">
        <v>4204</v>
      </c>
      <c r="E27" s="2" t="s">
        <v>5246</v>
      </c>
      <c r="F27" s="2" t="s">
        <v>38632</v>
      </c>
      <c r="G27" s="2" t="s">
        <v>5247</v>
      </c>
      <c r="H27" s="2" t="s">
        <v>5257</v>
      </c>
      <c r="I27" s="2" t="s">
        <v>37423</v>
      </c>
      <c r="J27" s="4" t="s">
        <v>5196</v>
      </c>
      <c r="K27" s="4" t="s">
        <v>5196</v>
      </c>
      <c r="L27" s="4" t="s">
        <v>5196</v>
      </c>
      <c r="M27" s="4" t="s">
        <v>5196</v>
      </c>
      <c r="N27" s="4" t="s">
        <v>5045</v>
      </c>
    </row>
    <row r="28" spans="1:16" ht="75">
      <c r="A28" s="1" t="s">
        <v>4166</v>
      </c>
      <c r="B28" s="1" t="str">
        <f>VLOOKUP(A28,'Data Extraction'!A:D,4,FALSE)</f>
        <v>P027</v>
      </c>
      <c r="C28" s="1" t="str">
        <f>VLOOKUP(A28,'Data Extraction'!A:D,2,FALSE)</f>
        <v>rayyan-172028643</v>
      </c>
      <c r="D28" s="2" t="s">
        <v>4171</v>
      </c>
      <c r="E28" s="2" t="s">
        <v>5248</v>
      </c>
      <c r="F28" s="2" t="s">
        <v>38633</v>
      </c>
      <c r="G28" s="2" t="s">
        <v>5250</v>
      </c>
      <c r="H28" s="2" t="s">
        <v>5249</v>
      </c>
      <c r="I28" s="2" t="s">
        <v>37424</v>
      </c>
      <c r="J28" s="4" t="s">
        <v>5</v>
      </c>
      <c r="K28" s="4" t="s">
        <v>5</v>
      </c>
      <c r="L28" s="4" t="s">
        <v>5</v>
      </c>
      <c r="M28" s="4" t="s">
        <v>5</v>
      </c>
      <c r="N28" s="4" t="s">
        <v>5046</v>
      </c>
    </row>
    <row r="29" spans="1:16" ht="112.5">
      <c r="A29" s="1" t="s">
        <v>4137</v>
      </c>
      <c r="B29" s="1" t="str">
        <f>VLOOKUP(A29,'Data Extraction'!A:D,4,FALSE)</f>
        <v>P028</v>
      </c>
      <c r="C29" s="1" t="str">
        <f>VLOOKUP(A29,'Data Extraction'!A:D,2,FALSE)</f>
        <v>rayyan-218688112</v>
      </c>
      <c r="D29" s="2" t="s">
        <v>4142</v>
      </c>
      <c r="E29" s="2" t="s">
        <v>5251</v>
      </c>
      <c r="F29" s="2" t="s">
        <v>38634</v>
      </c>
      <c r="G29" s="2" t="s">
        <v>5253</v>
      </c>
      <c r="H29" s="2" t="s">
        <v>5252</v>
      </c>
      <c r="I29" s="2" t="s">
        <v>37425</v>
      </c>
      <c r="J29" s="4" t="s">
        <v>5196</v>
      </c>
      <c r="K29" s="4" t="s">
        <v>5196</v>
      </c>
      <c r="L29" s="4" t="s">
        <v>5196</v>
      </c>
      <c r="M29" s="4" t="s">
        <v>5196</v>
      </c>
      <c r="N29" s="4" t="s">
        <v>5045</v>
      </c>
    </row>
    <row r="30" spans="1:16" ht="62.5">
      <c r="A30" s="1" t="s">
        <v>4103</v>
      </c>
      <c r="B30" s="1" t="str">
        <f>VLOOKUP(A30,'Data Extraction'!A:D,4,FALSE)</f>
        <v>P029</v>
      </c>
      <c r="C30" s="1" t="str">
        <f>VLOOKUP(A30,'Data Extraction'!A:D,2,FALSE)</f>
        <v>rayyan-172028743</v>
      </c>
      <c r="D30" s="2" t="s">
        <v>4108</v>
      </c>
      <c r="E30" s="2" t="s">
        <v>5254</v>
      </c>
      <c r="F30" s="2" t="s">
        <v>38635</v>
      </c>
      <c r="G30" s="2" t="s">
        <v>5255</v>
      </c>
      <c r="H30" s="2" t="s">
        <v>5203</v>
      </c>
      <c r="I30" s="2" t="s">
        <v>37426</v>
      </c>
      <c r="J30" s="4" t="s">
        <v>5196</v>
      </c>
      <c r="K30" s="4" t="s">
        <v>5196</v>
      </c>
      <c r="L30" s="4" t="s">
        <v>5196</v>
      </c>
      <c r="M30" s="4" t="s">
        <v>5196</v>
      </c>
      <c r="N30" s="4" t="s">
        <v>5045</v>
      </c>
    </row>
    <row r="31" spans="1:16" ht="87.5">
      <c r="A31" s="1" t="s">
        <v>4071</v>
      </c>
      <c r="B31" s="1" t="str">
        <f>VLOOKUP(A31,'Data Extraction'!A:D,4,FALSE)</f>
        <v>P030</v>
      </c>
      <c r="C31" s="1" t="str">
        <f>VLOOKUP(A31,'Data Extraction'!A:D,2,FALSE)</f>
        <v>rayyan-172028646</v>
      </c>
      <c r="D31" s="2" t="s">
        <v>4076</v>
      </c>
      <c r="E31" s="2" t="s">
        <v>5256</v>
      </c>
      <c r="F31" s="2" t="s">
        <v>38636</v>
      </c>
      <c r="G31" s="2" t="s">
        <v>5258</v>
      </c>
      <c r="H31" s="2" t="s">
        <v>5257</v>
      </c>
      <c r="I31" s="2" t="s">
        <v>37427</v>
      </c>
      <c r="J31" s="4" t="s">
        <v>5196</v>
      </c>
      <c r="K31" s="4" t="s">
        <v>5196</v>
      </c>
      <c r="L31" s="4" t="s">
        <v>5196</v>
      </c>
      <c r="M31" s="4" t="s">
        <v>5196</v>
      </c>
      <c r="N31" s="4" t="s">
        <v>5045</v>
      </c>
    </row>
    <row r="32" spans="1:16" ht="75">
      <c r="A32" s="1" t="s">
        <v>4036</v>
      </c>
      <c r="B32" s="1" t="str">
        <f>VLOOKUP(A32,'Data Extraction'!A:D,4,FALSE)</f>
        <v>P031</v>
      </c>
      <c r="C32" s="1" t="str">
        <f>VLOOKUP(A32,'Data Extraction'!A:D,2,FALSE)</f>
        <v>rayyan-218688059</v>
      </c>
      <c r="D32" s="2" t="s">
        <v>4041</v>
      </c>
      <c r="E32" s="2" t="s">
        <v>5259</v>
      </c>
      <c r="F32" s="2" t="s">
        <v>38637</v>
      </c>
      <c r="G32" s="2" t="s">
        <v>5261</v>
      </c>
      <c r="H32" s="2" t="s">
        <v>5260</v>
      </c>
      <c r="I32" s="2" t="s">
        <v>37428</v>
      </c>
      <c r="J32" s="4" t="s">
        <v>5</v>
      </c>
      <c r="K32" s="4" t="s">
        <v>5</v>
      </c>
      <c r="L32" s="4" t="s">
        <v>5</v>
      </c>
      <c r="M32" s="4" t="s">
        <v>5</v>
      </c>
      <c r="N32" s="4" t="s">
        <v>5046</v>
      </c>
    </row>
    <row r="33" spans="1:14" ht="100">
      <c r="A33" s="1" t="s">
        <v>4007</v>
      </c>
      <c r="B33" s="1" t="str">
        <f>VLOOKUP(A33,'Data Extraction'!A:D,4,FALSE)</f>
        <v>P032</v>
      </c>
      <c r="C33" s="1" t="str">
        <f>VLOOKUP(A33,'Data Extraction'!A:D,2,FALSE)</f>
        <v>rayyan-218688039</v>
      </c>
      <c r="D33" s="2" t="s">
        <v>4012</v>
      </c>
      <c r="E33" s="2" t="s">
        <v>5262</v>
      </c>
      <c r="F33" s="2" t="s">
        <v>38638</v>
      </c>
      <c r="G33" s="2" t="s">
        <v>5263</v>
      </c>
      <c r="H33" s="2" t="s">
        <v>5257</v>
      </c>
      <c r="I33" s="2" t="s">
        <v>37429</v>
      </c>
      <c r="J33" s="4" t="s">
        <v>5196</v>
      </c>
      <c r="K33" s="4" t="s">
        <v>5196</v>
      </c>
      <c r="L33" s="4" t="s">
        <v>5196</v>
      </c>
      <c r="M33" s="4" t="s">
        <v>5196</v>
      </c>
      <c r="N33" s="4" t="s">
        <v>5045</v>
      </c>
    </row>
    <row r="34" spans="1:14" ht="100">
      <c r="A34" s="1" t="s">
        <v>3977</v>
      </c>
      <c r="B34" s="1" t="str">
        <f>VLOOKUP(A34,'Data Extraction'!A:D,4,FALSE)</f>
        <v>P033</v>
      </c>
      <c r="C34" s="1" t="str">
        <f>VLOOKUP(A34,'Data Extraction'!A:D,2,FALSE)</f>
        <v>rayyan-218688143</v>
      </c>
      <c r="D34" s="2" t="s">
        <v>3982</v>
      </c>
      <c r="E34" s="2" t="s">
        <v>5264</v>
      </c>
      <c r="F34" s="2" t="s">
        <v>38639</v>
      </c>
      <c r="G34" s="2" t="s">
        <v>5242</v>
      </c>
      <c r="H34" s="2" t="s">
        <v>5265</v>
      </c>
      <c r="I34" s="2" t="s">
        <v>37430</v>
      </c>
      <c r="J34" s="4" t="s">
        <v>5196</v>
      </c>
      <c r="K34" s="4" t="s">
        <v>5196</v>
      </c>
      <c r="L34" s="4" t="s">
        <v>5196</v>
      </c>
      <c r="M34" s="4" t="s">
        <v>5196</v>
      </c>
      <c r="N34" s="4" t="s">
        <v>5045</v>
      </c>
    </row>
    <row r="35" spans="1:14" ht="87.5">
      <c r="A35" s="1" t="s">
        <v>3947</v>
      </c>
      <c r="B35" s="1" t="str">
        <f>VLOOKUP(A35,'Data Extraction'!A:D,4,FALSE)</f>
        <v>P034</v>
      </c>
      <c r="C35" s="1" t="str">
        <f>VLOOKUP(A35,'Data Extraction'!A:D,2,FALSE)</f>
        <v>rayyan-218687992</v>
      </c>
      <c r="D35" s="2" t="s">
        <v>3952</v>
      </c>
      <c r="E35" s="2" t="s">
        <v>5266</v>
      </c>
      <c r="F35" s="2" t="s">
        <v>38640</v>
      </c>
      <c r="G35" s="2" t="s">
        <v>5268</v>
      </c>
      <c r="H35" s="2" t="s">
        <v>5267</v>
      </c>
      <c r="I35" s="2" t="s">
        <v>37431</v>
      </c>
      <c r="J35" s="4" t="s">
        <v>5196</v>
      </c>
      <c r="K35" s="4" t="s">
        <v>5196</v>
      </c>
      <c r="L35" s="4" t="s">
        <v>5196</v>
      </c>
      <c r="M35" s="4" t="s">
        <v>5196</v>
      </c>
      <c r="N35" s="4" t="s">
        <v>5045</v>
      </c>
    </row>
    <row r="36" spans="1:14" ht="75">
      <c r="A36" s="1" t="s">
        <v>3920</v>
      </c>
      <c r="B36" s="1" t="str">
        <f>VLOOKUP(A36,'Data Extraction'!A:D,4,FALSE)</f>
        <v>P035</v>
      </c>
      <c r="C36" s="1" t="str">
        <f>VLOOKUP(A36,'Data Extraction'!A:D,2,FALSE)</f>
        <v>rayyan-218688149</v>
      </c>
      <c r="D36" s="2" t="s">
        <v>3925</v>
      </c>
      <c r="E36" s="2" t="s">
        <v>3923</v>
      </c>
      <c r="F36" s="2" t="s">
        <v>38641</v>
      </c>
      <c r="G36" s="2" t="s">
        <v>5242</v>
      </c>
      <c r="H36" s="2" t="s">
        <v>5257</v>
      </c>
      <c r="I36" s="2" t="s">
        <v>37432</v>
      </c>
      <c r="J36" s="4" t="s">
        <v>5196</v>
      </c>
      <c r="K36" s="4" t="s">
        <v>5196</v>
      </c>
      <c r="L36" s="4" t="s">
        <v>5196</v>
      </c>
      <c r="M36" s="4" t="s">
        <v>5196</v>
      </c>
      <c r="N36" s="4" t="s">
        <v>5045</v>
      </c>
    </row>
    <row r="37" spans="1:14" ht="125">
      <c r="A37" s="1" t="s">
        <v>3887</v>
      </c>
      <c r="B37" s="1" t="str">
        <f>VLOOKUP(A37,'Data Extraction'!A:D,4,FALSE)</f>
        <v>P036</v>
      </c>
      <c r="C37" s="1" t="str">
        <f>VLOOKUP(A37,'Data Extraction'!A:D,2,FALSE)</f>
        <v>rayyan-218688162</v>
      </c>
      <c r="D37" s="2" t="s">
        <v>3892</v>
      </c>
      <c r="E37" s="2" t="s">
        <v>5269</v>
      </c>
      <c r="F37" s="2" t="s">
        <v>38642</v>
      </c>
      <c r="G37" s="2" t="s">
        <v>5242</v>
      </c>
      <c r="H37" s="2" t="s">
        <v>5270</v>
      </c>
      <c r="I37" s="2" t="s">
        <v>37433</v>
      </c>
      <c r="J37" s="4" t="s">
        <v>5196</v>
      </c>
      <c r="K37" s="4" t="s">
        <v>5196</v>
      </c>
      <c r="L37" s="4" t="s">
        <v>5196</v>
      </c>
      <c r="M37" s="4" t="s">
        <v>5196</v>
      </c>
      <c r="N37" s="4" t="s">
        <v>5045</v>
      </c>
    </row>
    <row r="38" spans="1:14" ht="75">
      <c r="A38" s="1" t="s">
        <v>3869</v>
      </c>
      <c r="B38" s="1" t="str">
        <f>VLOOKUP(A38,'Data Extraction'!A:D,4,FALSE)</f>
        <v>P037</v>
      </c>
      <c r="C38" s="1" t="str">
        <f>VLOOKUP(A38,'Data Extraction'!A:D,2,FALSE)</f>
        <v>rayyan-218685725</v>
      </c>
      <c r="D38" s="2" t="s">
        <v>5272</v>
      </c>
      <c r="E38" s="2" t="s">
        <v>5271</v>
      </c>
      <c r="F38" s="2" t="s">
        <v>38643</v>
      </c>
      <c r="G38" s="2" t="s">
        <v>5274</v>
      </c>
      <c r="H38" s="2" t="s">
        <v>5273</v>
      </c>
      <c r="I38" s="2" t="s">
        <v>37434</v>
      </c>
      <c r="J38" s="4" t="s">
        <v>5275</v>
      </c>
      <c r="K38" s="4" t="s">
        <v>5136</v>
      </c>
      <c r="L38" s="4" t="s">
        <v>5275</v>
      </c>
      <c r="M38" s="4" t="s">
        <v>5275</v>
      </c>
      <c r="N38" s="4" t="s">
        <v>5276</v>
      </c>
    </row>
    <row r="39" spans="1:14" ht="75">
      <c r="A39" s="1" t="s">
        <v>3837</v>
      </c>
      <c r="B39" s="1" t="str">
        <f>VLOOKUP(A39,'Data Extraction'!A:D,4,FALSE)</f>
        <v>P038</v>
      </c>
      <c r="C39" s="1" t="str">
        <f>VLOOKUP(A39,'Data Extraction'!A:D,2,FALSE)</f>
        <v>rayyan-172028579</v>
      </c>
      <c r="D39" s="2" t="s">
        <v>3842</v>
      </c>
      <c r="E39" s="2" t="s">
        <v>5277</v>
      </c>
      <c r="F39" s="2" t="s">
        <v>38644</v>
      </c>
      <c r="G39" s="2" t="s">
        <v>5278</v>
      </c>
      <c r="H39" s="2" t="s">
        <v>5257</v>
      </c>
      <c r="I39" s="2" t="s">
        <v>37435</v>
      </c>
      <c r="J39" s="4" t="s">
        <v>5196</v>
      </c>
      <c r="K39" s="4" t="s">
        <v>5196</v>
      </c>
      <c r="L39" s="4" t="s">
        <v>5196</v>
      </c>
      <c r="M39" s="4" t="s">
        <v>5196</v>
      </c>
      <c r="N39" s="4" t="s">
        <v>5045</v>
      </c>
    </row>
    <row r="40" spans="1:14" ht="75">
      <c r="A40" s="1" t="s">
        <v>3806</v>
      </c>
      <c r="B40" s="1" t="str">
        <f>VLOOKUP(A40,'Data Extraction'!A:D,4,FALSE)</f>
        <v>P039</v>
      </c>
      <c r="C40" s="1" t="str">
        <f>VLOOKUP(A40,'Data Extraction'!A:D,2,FALSE)</f>
        <v>rayyan-218687604</v>
      </c>
      <c r="D40" s="2" t="s">
        <v>3811</v>
      </c>
      <c r="E40" s="2" t="s">
        <v>5279</v>
      </c>
      <c r="F40" s="2" t="s">
        <v>38645</v>
      </c>
      <c r="G40" s="2" t="s">
        <v>5281</v>
      </c>
      <c r="H40" s="2" t="s">
        <v>5280</v>
      </c>
      <c r="I40" s="2" t="s">
        <v>37436</v>
      </c>
      <c r="J40" s="4" t="s">
        <v>5116</v>
      </c>
      <c r="K40" s="4" t="s">
        <v>5116</v>
      </c>
      <c r="L40" s="4" t="s">
        <v>5116</v>
      </c>
      <c r="M40" s="4" t="s">
        <v>5116</v>
      </c>
      <c r="N40" s="4" t="s">
        <v>5056</v>
      </c>
    </row>
    <row r="41" spans="1:14" ht="125">
      <c r="A41" s="1" t="s">
        <v>3774</v>
      </c>
      <c r="B41" s="1" t="str">
        <f>VLOOKUP(A41,'Data Extraction'!A:D,4,FALSE)</f>
        <v>P040</v>
      </c>
      <c r="C41" s="1" t="str">
        <f>VLOOKUP(A41,'Data Extraction'!A:D,2,FALSE)</f>
        <v>rayyan-218688176</v>
      </c>
      <c r="D41" s="2" t="s">
        <v>3779</v>
      </c>
      <c r="E41" s="2" t="s">
        <v>5282</v>
      </c>
      <c r="F41" s="2" t="s">
        <v>38646</v>
      </c>
      <c r="G41" s="2" t="s">
        <v>5283</v>
      </c>
      <c r="H41" s="2" t="s">
        <v>5252</v>
      </c>
      <c r="I41" s="2" t="s">
        <v>37437</v>
      </c>
      <c r="J41" s="4" t="s">
        <v>5196</v>
      </c>
      <c r="K41" s="4" t="s">
        <v>5196</v>
      </c>
      <c r="L41" s="4" t="s">
        <v>5196</v>
      </c>
      <c r="M41" s="4" t="s">
        <v>5196</v>
      </c>
      <c r="N41" s="4" t="s">
        <v>5045</v>
      </c>
    </row>
    <row r="42" spans="1:14" ht="50">
      <c r="A42" s="1" t="s">
        <v>3757</v>
      </c>
      <c r="B42" s="1" t="str">
        <f>VLOOKUP(A42,'Data Extraction'!A:D,4,FALSE)</f>
        <v>P041</v>
      </c>
      <c r="C42" s="1" t="str">
        <f>VLOOKUP(A42,'Data Extraction'!A:D,2,FALSE)</f>
        <v>rayyan-218687743</v>
      </c>
      <c r="D42" s="2" t="s">
        <v>5252</v>
      </c>
      <c r="E42" s="2" t="s">
        <v>5284</v>
      </c>
      <c r="F42" s="2" t="s">
        <v>38647</v>
      </c>
      <c r="G42" s="2" t="s">
        <v>5252</v>
      </c>
      <c r="H42" s="2" t="s">
        <v>5252</v>
      </c>
      <c r="I42" s="2" t="s">
        <v>37438</v>
      </c>
      <c r="J42" s="4" t="s">
        <v>5196</v>
      </c>
      <c r="K42" s="4" t="s">
        <v>5196</v>
      </c>
      <c r="L42" s="4" t="s">
        <v>5196</v>
      </c>
      <c r="M42" s="4" t="s">
        <v>5196</v>
      </c>
      <c r="N42" s="4" t="s">
        <v>5045</v>
      </c>
    </row>
    <row r="43" spans="1:14" ht="62.5">
      <c r="A43" s="1" t="s">
        <v>3728</v>
      </c>
      <c r="B43" s="1" t="str">
        <f>VLOOKUP(A43,'Data Extraction'!A:D,4,FALSE)</f>
        <v>P042</v>
      </c>
      <c r="C43" s="1" t="str">
        <f>VLOOKUP(A43,'Data Extraction'!A:D,2,FALSE)</f>
        <v>rayyan-218687761</v>
      </c>
      <c r="D43" s="2" t="s">
        <v>3733</v>
      </c>
      <c r="E43" s="2" t="s">
        <v>5285</v>
      </c>
      <c r="F43" s="2" t="s">
        <v>38648</v>
      </c>
      <c r="G43" s="2" t="s">
        <v>5287</v>
      </c>
      <c r="H43" s="2" t="s">
        <v>5286</v>
      </c>
      <c r="I43" s="2" t="s">
        <v>37439</v>
      </c>
      <c r="J43" s="4" t="s">
        <v>5288</v>
      </c>
      <c r="K43" s="4" t="s">
        <v>5196</v>
      </c>
      <c r="L43" s="4" t="s">
        <v>5288</v>
      </c>
      <c r="M43" s="4" t="s">
        <v>5289</v>
      </c>
      <c r="N43" s="4" t="s">
        <v>5290</v>
      </c>
    </row>
    <row r="44" spans="1:14" ht="150">
      <c r="A44" s="1" t="s">
        <v>3697</v>
      </c>
      <c r="B44" s="1" t="str">
        <f>VLOOKUP(A44,'Data Extraction'!A:D,4,FALSE)</f>
        <v>P043</v>
      </c>
      <c r="C44" s="1" t="str">
        <f>VLOOKUP(A44,'Data Extraction'!A:D,2,FALSE)</f>
        <v>rayyan-172028480</v>
      </c>
      <c r="D44" s="2" t="s">
        <v>3702</v>
      </c>
      <c r="E44" s="2" t="s">
        <v>5291</v>
      </c>
      <c r="F44" s="2" t="s">
        <v>38649</v>
      </c>
      <c r="G44" s="2" t="s">
        <v>5293</v>
      </c>
      <c r="H44" s="2" t="s">
        <v>5292</v>
      </c>
      <c r="I44" s="2" t="s">
        <v>37440</v>
      </c>
      <c r="J44" s="4" t="s">
        <v>5196</v>
      </c>
      <c r="K44" s="4" t="s">
        <v>5196</v>
      </c>
      <c r="L44" s="4" t="s">
        <v>5196</v>
      </c>
      <c r="M44" s="4" t="s">
        <v>5196</v>
      </c>
      <c r="N44" s="4" t="s">
        <v>5045</v>
      </c>
    </row>
    <row r="45" spans="1:14" ht="75">
      <c r="A45" s="1" t="s">
        <v>3664</v>
      </c>
      <c r="B45" s="1" t="str">
        <f>VLOOKUP(A45,'Data Extraction'!A:D,4,FALSE)</f>
        <v>P044</v>
      </c>
      <c r="C45" s="1" t="str">
        <f>VLOOKUP(A45,'Data Extraction'!A:D,2,FALSE)</f>
        <v>rayyan-218687860</v>
      </c>
      <c r="D45" s="2" t="s">
        <v>3669</v>
      </c>
      <c r="E45" s="2" t="s">
        <v>5294</v>
      </c>
      <c r="F45" s="2" t="s">
        <v>38650</v>
      </c>
      <c r="G45" s="2" t="s">
        <v>5295</v>
      </c>
      <c r="H45" s="2" t="s">
        <v>5203</v>
      </c>
      <c r="I45" s="2" t="s">
        <v>37441</v>
      </c>
      <c r="J45" s="4" t="s">
        <v>5196</v>
      </c>
      <c r="K45" s="4" t="s">
        <v>5196</v>
      </c>
      <c r="L45" s="4" t="s">
        <v>5196</v>
      </c>
      <c r="M45" s="4" t="s">
        <v>5196</v>
      </c>
      <c r="N45" s="4" t="s">
        <v>5045</v>
      </c>
    </row>
    <row r="46" spans="1:14" ht="112.5">
      <c r="A46" s="1" t="s">
        <v>3630</v>
      </c>
      <c r="B46" s="1" t="str">
        <f>VLOOKUP(A46,'Data Extraction'!A:D,4,FALSE)</f>
        <v>P045</v>
      </c>
      <c r="C46" s="1" t="str">
        <f>VLOOKUP(A46,'Data Extraction'!A:D,2,FALSE)</f>
        <v>rayyan-172028518</v>
      </c>
      <c r="D46" s="2" t="s">
        <v>3635</v>
      </c>
      <c r="E46" s="2" t="s">
        <v>5296</v>
      </c>
      <c r="F46" s="2" t="s">
        <v>38651</v>
      </c>
      <c r="G46" s="2" t="s">
        <v>5297</v>
      </c>
      <c r="H46" s="2" t="s">
        <v>5257</v>
      </c>
      <c r="I46" s="2" t="s">
        <v>37442</v>
      </c>
      <c r="J46" s="4" t="s">
        <v>5196</v>
      </c>
      <c r="K46" s="4" t="s">
        <v>5196</v>
      </c>
      <c r="L46" s="4" t="s">
        <v>5196</v>
      </c>
      <c r="M46" s="4" t="s">
        <v>5196</v>
      </c>
      <c r="N46" s="4" t="s">
        <v>5045</v>
      </c>
    </row>
    <row r="47" spans="1:14" ht="62.5">
      <c r="A47" s="1" t="s">
        <v>3599</v>
      </c>
      <c r="B47" s="1" t="str">
        <f>VLOOKUP(A47,'Data Extraction'!A:D,4,FALSE)</f>
        <v>P046</v>
      </c>
      <c r="C47" s="1" t="str">
        <f>VLOOKUP(A47,'Data Extraction'!A:D,2,FALSE)</f>
        <v>rayyan-218687745</v>
      </c>
      <c r="D47" s="2" t="s">
        <v>3604</v>
      </c>
      <c r="E47" s="2" t="s">
        <v>5298</v>
      </c>
      <c r="F47" s="2" t="s">
        <v>38652</v>
      </c>
      <c r="G47" s="2" t="s">
        <v>5300</v>
      </c>
      <c r="H47" s="2" t="s">
        <v>5299</v>
      </c>
      <c r="I47" s="2" t="s">
        <v>37443</v>
      </c>
      <c r="J47" s="4" t="s">
        <v>5196</v>
      </c>
      <c r="K47" s="4" t="s">
        <v>5196</v>
      </c>
      <c r="L47" s="4" t="s">
        <v>5196</v>
      </c>
      <c r="M47" s="4" t="s">
        <v>5196</v>
      </c>
      <c r="N47" s="4" t="s">
        <v>5045</v>
      </c>
    </row>
    <row r="48" spans="1:14" ht="75">
      <c r="A48" s="1" t="s">
        <v>3566</v>
      </c>
      <c r="B48" s="1" t="str">
        <f>VLOOKUP(A48,'Data Extraction'!A:D,4,FALSE)</f>
        <v>P047</v>
      </c>
      <c r="C48" s="1" t="str">
        <f>VLOOKUP(A48,'Data Extraction'!A:D,2,FALSE)</f>
        <v>rayyan-218685713</v>
      </c>
      <c r="D48" s="2" t="s">
        <v>3571</v>
      </c>
      <c r="E48" s="2" t="s">
        <v>5301</v>
      </c>
      <c r="F48" s="2" t="s">
        <v>38653</v>
      </c>
      <c r="G48" s="2" t="s">
        <v>5303</v>
      </c>
      <c r="H48" s="2" t="s">
        <v>5302</v>
      </c>
      <c r="I48" s="2" t="s">
        <v>37444</v>
      </c>
      <c r="J48" s="4" t="s">
        <v>5196</v>
      </c>
      <c r="K48" s="4" t="s">
        <v>5196</v>
      </c>
      <c r="L48" s="4" t="s">
        <v>5196</v>
      </c>
      <c r="M48" s="4" t="s">
        <v>5196</v>
      </c>
      <c r="N48" s="4" t="s">
        <v>5045</v>
      </c>
    </row>
    <row r="49" spans="1:14" ht="50">
      <c r="A49" s="1" t="s">
        <v>3537</v>
      </c>
      <c r="B49" s="1" t="str">
        <f>VLOOKUP(A49,'Data Extraction'!A:D,4,FALSE)</f>
        <v>P048</v>
      </c>
      <c r="C49" s="1" t="str">
        <f>VLOOKUP(A49,'Data Extraction'!A:D,2,FALSE)</f>
        <v>rayyan-218687675</v>
      </c>
      <c r="D49" s="2" t="s">
        <v>3542</v>
      </c>
      <c r="E49" s="2" t="s">
        <v>5304</v>
      </c>
      <c r="F49" s="2" t="s">
        <v>38654</v>
      </c>
      <c r="G49" s="2" t="s">
        <v>5306</v>
      </c>
      <c r="H49" s="2" t="s">
        <v>5305</v>
      </c>
      <c r="I49" s="2" t="s">
        <v>37445</v>
      </c>
      <c r="J49" s="4" t="s">
        <v>5196</v>
      </c>
      <c r="K49" s="4" t="s">
        <v>5196</v>
      </c>
      <c r="L49" s="4" t="s">
        <v>5196</v>
      </c>
      <c r="M49" s="4" t="s">
        <v>5196</v>
      </c>
      <c r="N49" s="4" t="s">
        <v>5045</v>
      </c>
    </row>
    <row r="50" spans="1:14" ht="62.5">
      <c r="A50" s="1" t="s">
        <v>3506</v>
      </c>
      <c r="B50" s="1" t="str">
        <f>VLOOKUP(A50,'Data Extraction'!A:D,4,FALSE)</f>
        <v>P049</v>
      </c>
      <c r="C50" s="1" t="str">
        <f>VLOOKUP(A50,'Data Extraction'!A:D,2,FALSE)</f>
        <v>rayyan-218687484</v>
      </c>
      <c r="D50" s="2" t="s">
        <v>3511</v>
      </c>
      <c r="E50" s="2" t="s">
        <v>5307</v>
      </c>
      <c r="F50" s="2" t="s">
        <v>38655</v>
      </c>
      <c r="G50" s="2" t="s">
        <v>5207</v>
      </c>
      <c r="H50" s="2" t="s">
        <v>5230</v>
      </c>
      <c r="I50" s="2" t="s">
        <v>37446</v>
      </c>
      <c r="J50" s="4" t="s">
        <v>5196</v>
      </c>
      <c r="K50" s="4" t="s">
        <v>5196</v>
      </c>
      <c r="L50" s="4" t="s">
        <v>5196</v>
      </c>
      <c r="M50" s="4" t="s">
        <v>5196</v>
      </c>
      <c r="N50" s="4" t="s">
        <v>5045</v>
      </c>
    </row>
    <row r="51" spans="1:14" ht="75">
      <c r="A51" s="1" t="s">
        <v>3472</v>
      </c>
      <c r="B51" s="1" t="str">
        <f>VLOOKUP(A51,'Data Extraction'!A:D,4,FALSE)</f>
        <v>P050</v>
      </c>
      <c r="C51" s="1" t="str">
        <f>VLOOKUP(A51,'Data Extraction'!A:D,2,FALSE)</f>
        <v>rayyan-218685609</v>
      </c>
      <c r="D51" s="2" t="s">
        <v>3477</v>
      </c>
      <c r="E51" s="2" t="s">
        <v>5308</v>
      </c>
      <c r="F51" s="2" t="s">
        <v>38656</v>
      </c>
      <c r="G51" s="2" t="s">
        <v>5310</v>
      </c>
      <c r="H51" s="2" t="s">
        <v>5309</v>
      </c>
      <c r="I51" s="2" t="s">
        <v>37447</v>
      </c>
      <c r="J51" s="4" t="s">
        <v>5048</v>
      </c>
      <c r="K51" s="4" t="s">
        <v>5048</v>
      </c>
      <c r="L51" s="4" t="s">
        <v>5048</v>
      </c>
      <c r="M51" s="4" t="s">
        <v>5048</v>
      </c>
      <c r="N51" s="4" t="s">
        <v>5048</v>
      </c>
    </row>
    <row r="52" spans="1:14" ht="87.5">
      <c r="A52" s="1" t="s">
        <v>3440</v>
      </c>
      <c r="B52" s="1" t="str">
        <f>VLOOKUP(A52,'Data Extraction'!A:D,4,FALSE)</f>
        <v>P051</v>
      </c>
      <c r="C52" s="1" t="str">
        <f>VLOOKUP(A52,'Data Extraction'!A:D,2,FALSE)</f>
        <v>rayyan-172028473</v>
      </c>
      <c r="D52" s="2" t="s">
        <v>3445</v>
      </c>
      <c r="E52" s="2" t="s">
        <v>5311</v>
      </c>
      <c r="F52" s="2" t="s">
        <v>38657</v>
      </c>
      <c r="G52" s="2" t="s">
        <v>5312</v>
      </c>
      <c r="H52" s="2" t="s">
        <v>5257</v>
      </c>
      <c r="I52" s="2" t="s">
        <v>37448</v>
      </c>
      <c r="J52" s="4" t="s">
        <v>5196</v>
      </c>
      <c r="K52" s="4" t="s">
        <v>5196</v>
      </c>
      <c r="L52" s="4" t="s">
        <v>5196</v>
      </c>
      <c r="M52" s="4" t="s">
        <v>5196</v>
      </c>
      <c r="N52" s="4" t="s">
        <v>5045</v>
      </c>
    </row>
    <row r="53" spans="1:14" ht="62.5">
      <c r="A53" s="1" t="s">
        <v>3410</v>
      </c>
      <c r="B53" s="1" t="str">
        <f>VLOOKUP(A53,'Data Extraction'!A:D,4,FALSE)</f>
        <v>P052</v>
      </c>
      <c r="C53" s="1" t="str">
        <f>VLOOKUP(A53,'Data Extraction'!A:D,2,FALSE)</f>
        <v>rayyan-218687456</v>
      </c>
      <c r="D53" s="2" t="s">
        <v>3415</v>
      </c>
      <c r="E53" s="2" t="s">
        <v>5313</v>
      </c>
      <c r="F53" s="2" t="s">
        <v>38658</v>
      </c>
      <c r="G53" s="2" t="s">
        <v>5207</v>
      </c>
      <c r="H53" s="2" t="s">
        <v>5314</v>
      </c>
      <c r="I53" s="2" t="s">
        <v>37449</v>
      </c>
      <c r="J53" s="4" t="s">
        <v>5315</v>
      </c>
      <c r="K53" s="4" t="s">
        <v>5048</v>
      </c>
      <c r="L53" s="4" t="s">
        <v>5048</v>
      </c>
      <c r="M53" s="4" t="s">
        <v>5315</v>
      </c>
      <c r="N53" s="4" t="s">
        <v>5316</v>
      </c>
    </row>
    <row r="54" spans="1:14" ht="62.5">
      <c r="A54" s="1" t="s">
        <v>3376</v>
      </c>
      <c r="B54" s="1" t="str">
        <f>VLOOKUP(A54,'Data Extraction'!A:D,4,FALSE)</f>
        <v>P053</v>
      </c>
      <c r="C54" s="1" t="str">
        <f>VLOOKUP(A54,'Data Extraction'!A:D,2,FALSE)</f>
        <v>rayyan-172028433</v>
      </c>
      <c r="D54" s="2" t="s">
        <v>5318</v>
      </c>
      <c r="E54" s="2" t="s">
        <v>5317</v>
      </c>
      <c r="F54" s="2" t="s">
        <v>5318</v>
      </c>
      <c r="G54" s="2" t="s">
        <v>5320</v>
      </c>
      <c r="H54" s="2" t="s">
        <v>5319</v>
      </c>
      <c r="I54" s="2" t="s">
        <v>5319</v>
      </c>
      <c r="J54" s="4" t="s">
        <v>5196</v>
      </c>
      <c r="K54" s="4" t="s">
        <v>5</v>
      </c>
      <c r="L54" s="4" t="s">
        <v>5196</v>
      </c>
      <c r="M54" s="4" t="s">
        <v>5196</v>
      </c>
      <c r="N54" s="4" t="s">
        <v>5045</v>
      </c>
    </row>
    <row r="55" spans="1:14" ht="62.5">
      <c r="A55" s="1" t="s">
        <v>3341</v>
      </c>
      <c r="B55" s="1" t="str">
        <f>VLOOKUP(A55,'Data Extraction'!A:D,4,FALSE)</f>
        <v>P054</v>
      </c>
      <c r="C55" s="1" t="str">
        <f>VLOOKUP(A55,'Data Extraction'!A:D,2,FALSE)</f>
        <v>rayyan-218687555</v>
      </c>
      <c r="D55" s="2" t="s">
        <v>3346</v>
      </c>
      <c r="E55" s="2" t="s">
        <v>5321</v>
      </c>
      <c r="F55" s="2" t="s">
        <v>38659</v>
      </c>
      <c r="G55" s="2" t="s">
        <v>5323</v>
      </c>
      <c r="H55" s="2" t="s">
        <v>5322</v>
      </c>
      <c r="I55" s="2" t="s">
        <v>37450</v>
      </c>
      <c r="J55" s="4" t="s">
        <v>5196</v>
      </c>
      <c r="K55" s="4" t="s">
        <v>5196</v>
      </c>
      <c r="L55" s="4" t="s">
        <v>5196</v>
      </c>
      <c r="M55" s="4" t="s">
        <v>5196</v>
      </c>
      <c r="N55" s="4" t="s">
        <v>5045</v>
      </c>
    </row>
    <row r="56" spans="1:14" ht="112.5">
      <c r="A56" s="1" t="s">
        <v>3307</v>
      </c>
      <c r="B56" s="1" t="str">
        <f>VLOOKUP(A56,'Data Extraction'!A:D,4,FALSE)</f>
        <v>P055</v>
      </c>
      <c r="C56" s="1" t="str">
        <f>VLOOKUP(A56,'Data Extraction'!A:D,2,FALSE)</f>
        <v>rayyan-218687559</v>
      </c>
      <c r="D56" s="2" t="s">
        <v>3312</v>
      </c>
      <c r="E56" s="2" t="s">
        <v>5324</v>
      </c>
      <c r="F56" s="2" t="s">
        <v>38660</v>
      </c>
      <c r="G56" s="2" t="s">
        <v>5325</v>
      </c>
      <c r="H56" s="2" t="s">
        <v>5224</v>
      </c>
      <c r="I56" s="2" t="s">
        <v>37451</v>
      </c>
      <c r="J56" s="4" t="s">
        <v>5</v>
      </c>
      <c r="K56" s="4" t="s">
        <v>5</v>
      </c>
      <c r="L56" s="4" t="s">
        <v>5</v>
      </c>
      <c r="M56" s="4" t="s">
        <v>5</v>
      </c>
      <c r="N56" s="4" t="s">
        <v>5046</v>
      </c>
    </row>
    <row r="57" spans="1:14" ht="50">
      <c r="A57" s="1" t="s">
        <v>3275</v>
      </c>
      <c r="B57" s="1" t="str">
        <f>VLOOKUP(A57,'Data Extraction'!A:D,4,FALSE)</f>
        <v>P056</v>
      </c>
      <c r="C57" s="1" t="str">
        <f>VLOOKUP(A57,'Data Extraction'!A:D,2,FALSE)</f>
        <v>rayyan-218687470</v>
      </c>
      <c r="D57" s="2" t="s">
        <v>3280</v>
      </c>
      <c r="E57" s="2" t="s">
        <v>5326</v>
      </c>
      <c r="F57" s="2" t="s">
        <v>38661</v>
      </c>
      <c r="G57" s="2" t="s">
        <v>5327</v>
      </c>
      <c r="H57" s="2" t="s">
        <v>5257</v>
      </c>
      <c r="I57" s="2" t="s">
        <v>37452</v>
      </c>
      <c r="J57" s="4" t="s">
        <v>5315</v>
      </c>
      <c r="K57" s="4" t="s">
        <v>5196</v>
      </c>
      <c r="L57" s="4" t="s">
        <v>5196</v>
      </c>
      <c r="M57" s="4" t="s">
        <v>5315</v>
      </c>
      <c r="N57" s="4" t="s">
        <v>5316</v>
      </c>
    </row>
    <row r="58" spans="1:14" ht="62.5">
      <c r="A58" s="1" t="s">
        <v>3246</v>
      </c>
      <c r="B58" s="1" t="str">
        <f>VLOOKUP(A58,'Data Extraction'!A:D,4,FALSE)</f>
        <v>P057</v>
      </c>
      <c r="C58" s="1" t="str">
        <f>VLOOKUP(A58,'Data Extraction'!A:D,2,FALSE)</f>
        <v>rayyan-218687416</v>
      </c>
      <c r="D58" s="2" t="s">
        <v>3251</v>
      </c>
      <c r="E58" s="2" t="s">
        <v>5328</v>
      </c>
      <c r="F58" s="2" t="s">
        <v>38662</v>
      </c>
      <c r="G58" s="2" t="s">
        <v>5330</v>
      </c>
      <c r="H58" s="2" t="s">
        <v>5329</v>
      </c>
      <c r="I58" s="2" t="s">
        <v>37453</v>
      </c>
      <c r="J58" s="4" t="s">
        <v>5</v>
      </c>
      <c r="K58" s="4" t="s">
        <v>5</v>
      </c>
      <c r="L58" s="4" t="s">
        <v>5</v>
      </c>
      <c r="M58" s="4" t="s">
        <v>5</v>
      </c>
      <c r="N58" s="4" t="s">
        <v>5046</v>
      </c>
    </row>
    <row r="59" spans="1:14" ht="100">
      <c r="A59" s="1" t="s">
        <v>3216</v>
      </c>
      <c r="B59" s="1" t="str">
        <f>VLOOKUP(A59,'Data Extraction'!A:D,4,FALSE)</f>
        <v>P058</v>
      </c>
      <c r="C59" s="1" t="str">
        <f>VLOOKUP(A59,'Data Extraction'!A:D,2,FALSE)</f>
        <v>rayyan-218687386</v>
      </c>
      <c r="D59" s="2" t="s">
        <v>3221</v>
      </c>
      <c r="E59" s="2" t="s">
        <v>5331</v>
      </c>
      <c r="F59" s="2" t="s">
        <v>38663</v>
      </c>
      <c r="G59" s="2" t="s">
        <v>5220</v>
      </c>
      <c r="H59" s="2" t="s">
        <v>5257</v>
      </c>
      <c r="I59" s="2" t="s">
        <v>37454</v>
      </c>
      <c r="J59" s="4" t="s">
        <v>5196</v>
      </c>
      <c r="K59" s="4" t="s">
        <v>5196</v>
      </c>
      <c r="L59" s="4" t="s">
        <v>5196</v>
      </c>
      <c r="M59" s="4" t="s">
        <v>5196</v>
      </c>
      <c r="N59" s="4" t="s">
        <v>5045</v>
      </c>
    </row>
    <row r="60" spans="1:14" ht="62.5">
      <c r="A60" s="1" t="s">
        <v>3181</v>
      </c>
      <c r="B60" s="1" t="str">
        <f>VLOOKUP(A60,'Data Extraction'!A:D,4,FALSE)</f>
        <v>P059</v>
      </c>
      <c r="C60" s="1" t="str">
        <f>VLOOKUP(A60,'Data Extraction'!A:D,2,FALSE)</f>
        <v>rayyan-172028402</v>
      </c>
      <c r="D60" s="2" t="s">
        <v>3186</v>
      </c>
      <c r="E60" s="2" t="s">
        <v>5332</v>
      </c>
      <c r="F60" s="2" t="s">
        <v>38664</v>
      </c>
      <c r="G60" s="2" t="s">
        <v>5333</v>
      </c>
      <c r="H60" s="2" t="s">
        <v>5257</v>
      </c>
      <c r="I60" s="2" t="s">
        <v>37455</v>
      </c>
      <c r="J60" s="4" t="s">
        <v>5196</v>
      </c>
      <c r="K60" s="4" t="s">
        <v>5196</v>
      </c>
      <c r="L60" s="4" t="s">
        <v>5196</v>
      </c>
      <c r="M60" s="4" t="s">
        <v>5196</v>
      </c>
      <c r="N60" s="4" t="s">
        <v>5045</v>
      </c>
    </row>
    <row r="61" spans="1:14" ht="75">
      <c r="A61" s="1" t="s">
        <v>3163</v>
      </c>
      <c r="B61" s="1" t="str">
        <f>VLOOKUP(A61,'Data Extraction'!A:D,4,FALSE)</f>
        <v>P060</v>
      </c>
      <c r="C61" s="1" t="str">
        <f>VLOOKUP(A61,'Data Extraction'!A:D,2,FALSE)</f>
        <v>rayyan-218687541</v>
      </c>
      <c r="D61" s="2" t="s">
        <v>5334</v>
      </c>
      <c r="E61" s="2" t="s">
        <v>5334</v>
      </c>
      <c r="F61" s="2" t="s">
        <v>38665</v>
      </c>
      <c r="G61" s="2" t="s">
        <v>5257</v>
      </c>
      <c r="H61" s="2" t="s">
        <v>5257</v>
      </c>
      <c r="I61" s="2" t="s">
        <v>37456</v>
      </c>
      <c r="J61" s="4" t="s">
        <v>5196</v>
      </c>
      <c r="K61" s="4" t="s">
        <v>5196</v>
      </c>
      <c r="L61" s="4" t="s">
        <v>5196</v>
      </c>
      <c r="M61" s="4" t="s">
        <v>5196</v>
      </c>
      <c r="N61" s="4" t="s">
        <v>5045</v>
      </c>
    </row>
    <row r="62" spans="1:14" ht="62.5">
      <c r="A62" s="1" t="s">
        <v>3131</v>
      </c>
      <c r="B62" s="1" t="str">
        <f>VLOOKUP(A62,'Data Extraction'!A:D,4,FALSE)</f>
        <v>P061</v>
      </c>
      <c r="C62" s="1" t="str">
        <f>VLOOKUP(A62,'Data Extraction'!A:D,2,FALSE)</f>
        <v>rayyan-172028233</v>
      </c>
      <c r="D62" s="2" t="s">
        <v>3136</v>
      </c>
      <c r="E62" s="2" t="s">
        <v>5335</v>
      </c>
      <c r="F62" s="2" t="s">
        <v>38666</v>
      </c>
      <c r="G62" s="2" t="s">
        <v>5337</v>
      </c>
      <c r="H62" s="2" t="s">
        <v>5336</v>
      </c>
      <c r="I62" s="2" t="s">
        <v>37457</v>
      </c>
      <c r="J62" s="4" t="s">
        <v>5196</v>
      </c>
      <c r="K62" s="4" t="s">
        <v>5196</v>
      </c>
      <c r="L62" s="4" t="s">
        <v>5196</v>
      </c>
      <c r="M62" s="4" t="s">
        <v>5196</v>
      </c>
      <c r="N62" s="4" t="s">
        <v>5045</v>
      </c>
    </row>
    <row r="63" spans="1:14" ht="75">
      <c r="A63" s="1" t="s">
        <v>3097</v>
      </c>
      <c r="B63" s="1" t="str">
        <f>VLOOKUP(A63,'Data Extraction'!A:D,4,FALSE)</f>
        <v>P062</v>
      </c>
      <c r="C63" s="1" t="str">
        <f>VLOOKUP(A63,'Data Extraction'!A:D,2,FALSE)</f>
        <v>rayyan-218685546</v>
      </c>
      <c r="D63" s="2" t="s">
        <v>3102</v>
      </c>
      <c r="E63" s="2" t="s">
        <v>5338</v>
      </c>
      <c r="F63" s="2" t="s">
        <v>38667</v>
      </c>
      <c r="G63" s="2" t="s">
        <v>5220</v>
      </c>
      <c r="H63" s="2" t="s">
        <v>5285</v>
      </c>
      <c r="I63" s="2" t="s">
        <v>37458</v>
      </c>
      <c r="J63" s="4" t="s">
        <v>5196</v>
      </c>
      <c r="K63" s="4" t="s">
        <v>5196</v>
      </c>
      <c r="L63" s="4" t="s">
        <v>5196</v>
      </c>
      <c r="M63" s="4" t="s">
        <v>5196</v>
      </c>
      <c r="N63" s="4" t="s">
        <v>5045</v>
      </c>
    </row>
    <row r="64" spans="1:14" ht="87.5">
      <c r="A64" s="1" t="s">
        <v>3064</v>
      </c>
      <c r="B64" s="1" t="str">
        <f>VLOOKUP(A64,'Data Extraction'!A:D,4,FALSE)</f>
        <v>P063</v>
      </c>
      <c r="C64" s="1" t="str">
        <f>VLOOKUP(A64,'Data Extraction'!A:D,2,FALSE)</f>
        <v>rayyan-172028394</v>
      </c>
      <c r="D64" s="2" t="s">
        <v>3069</v>
      </c>
      <c r="E64" s="2" t="s">
        <v>5339</v>
      </c>
      <c r="F64" s="2" t="s">
        <v>38668</v>
      </c>
      <c r="G64" s="2" t="s">
        <v>5340</v>
      </c>
      <c r="H64" s="2" t="s">
        <v>5339</v>
      </c>
      <c r="I64" s="2" t="s">
        <v>37459</v>
      </c>
      <c r="J64" s="4" t="s">
        <v>5</v>
      </c>
      <c r="K64" s="4" t="s">
        <v>5</v>
      </c>
      <c r="L64" s="4" t="s">
        <v>5</v>
      </c>
      <c r="M64" s="4" t="s">
        <v>5</v>
      </c>
      <c r="N64" s="4" t="s">
        <v>5046</v>
      </c>
    </row>
    <row r="65" spans="1:14" ht="75">
      <c r="A65" s="1" t="s">
        <v>3031</v>
      </c>
      <c r="B65" s="1" t="str">
        <f>VLOOKUP(A65,'Data Extraction'!A:D,4,FALSE)</f>
        <v>P064</v>
      </c>
      <c r="C65" s="1" t="str">
        <f>VLOOKUP(A65,'Data Extraction'!A:D,2,FALSE)</f>
        <v>rayyan-172028383</v>
      </c>
      <c r="D65" s="2" t="s">
        <v>3036</v>
      </c>
      <c r="E65" s="2" t="s">
        <v>5341</v>
      </c>
      <c r="F65" s="2" t="s">
        <v>38669</v>
      </c>
      <c r="G65" s="2" t="s">
        <v>5343</v>
      </c>
      <c r="H65" s="2" t="s">
        <v>5342</v>
      </c>
      <c r="I65" s="2" t="s">
        <v>37460</v>
      </c>
      <c r="J65" s="4" t="s">
        <v>5344</v>
      </c>
      <c r="K65" s="4" t="s">
        <v>5344</v>
      </c>
      <c r="L65" s="4" t="s">
        <v>5345</v>
      </c>
      <c r="M65" s="4" t="s">
        <v>5344</v>
      </c>
      <c r="N65" s="4" t="s">
        <v>5345</v>
      </c>
    </row>
    <row r="66" spans="1:14" ht="50">
      <c r="A66" s="1" t="s">
        <v>2999</v>
      </c>
      <c r="B66" s="1" t="str">
        <f>VLOOKUP(A66,'Data Extraction'!A:D,4,FALSE)</f>
        <v>P065</v>
      </c>
      <c r="C66" s="1" t="str">
        <f>VLOOKUP(A66,'Data Extraction'!A:D,2,FALSE)</f>
        <v>rayyan-218687262</v>
      </c>
      <c r="D66" s="2" t="s">
        <v>3004</v>
      </c>
      <c r="E66" s="2" t="s">
        <v>5346</v>
      </c>
      <c r="F66" s="2" t="s">
        <v>5346</v>
      </c>
      <c r="G66" s="2" t="s">
        <v>5348</v>
      </c>
      <c r="H66" s="2" t="s">
        <v>5347</v>
      </c>
      <c r="I66" s="2" t="s">
        <v>5347</v>
      </c>
      <c r="J66" s="4" t="s">
        <v>5196</v>
      </c>
      <c r="K66" s="4" t="s">
        <v>5196</v>
      </c>
      <c r="L66" s="4" t="s">
        <v>5196</v>
      </c>
      <c r="M66" s="4" t="s">
        <v>5196</v>
      </c>
      <c r="N66" s="4" t="s">
        <v>5045</v>
      </c>
    </row>
    <row r="67" spans="1:14" ht="87.5">
      <c r="A67" s="1" t="s">
        <v>2966</v>
      </c>
      <c r="B67" s="1" t="str">
        <f>VLOOKUP(A67,'Data Extraction'!A:D,4,FALSE)</f>
        <v>P066</v>
      </c>
      <c r="C67" s="1" t="str">
        <f>VLOOKUP(A67,'Data Extraction'!A:D,2,FALSE)</f>
        <v>rayyan-172028050</v>
      </c>
      <c r="D67" s="2" t="s">
        <v>2971</v>
      </c>
      <c r="E67" s="2" t="s">
        <v>5349</v>
      </c>
      <c r="F67" s="2" t="s">
        <v>38670</v>
      </c>
      <c r="G67" s="2" t="s">
        <v>5220</v>
      </c>
      <c r="H67" s="2" t="s">
        <v>5285</v>
      </c>
      <c r="I67" s="2" t="s">
        <v>37461</v>
      </c>
      <c r="J67" s="4" t="s">
        <v>5196</v>
      </c>
      <c r="K67" s="4" t="s">
        <v>5196</v>
      </c>
      <c r="L67" s="4" t="s">
        <v>5196</v>
      </c>
      <c r="M67" s="4" t="s">
        <v>5196</v>
      </c>
      <c r="N67" s="4" t="s">
        <v>5045</v>
      </c>
    </row>
    <row r="68" spans="1:14" ht="62.5">
      <c r="A68" s="1" t="s">
        <v>2932</v>
      </c>
      <c r="B68" s="1" t="str">
        <f>VLOOKUP(A68,'Data Extraction'!A:D,4,FALSE)</f>
        <v>P067</v>
      </c>
      <c r="C68" s="1" t="str">
        <f>VLOOKUP(A68,'Data Extraction'!A:D,2,FALSE)</f>
        <v>rayyan-218685532</v>
      </c>
      <c r="D68" s="2" t="s">
        <v>2937</v>
      </c>
      <c r="E68" s="2" t="s">
        <v>5350</v>
      </c>
      <c r="F68" s="2" t="s">
        <v>38671</v>
      </c>
      <c r="G68" s="2" t="s">
        <v>5352</v>
      </c>
      <c r="H68" s="2" t="s">
        <v>5351</v>
      </c>
      <c r="I68" s="2" t="s">
        <v>37462</v>
      </c>
      <c r="J68" s="4" t="s">
        <v>5196</v>
      </c>
      <c r="K68" s="4" t="s">
        <v>5196</v>
      </c>
      <c r="L68" s="4" t="s">
        <v>5196</v>
      </c>
      <c r="M68" s="4" t="s">
        <v>5196</v>
      </c>
      <c r="N68" s="4" t="s">
        <v>5045</v>
      </c>
    </row>
    <row r="69" spans="1:14" ht="87.5">
      <c r="A69" s="1" t="s">
        <v>2897</v>
      </c>
      <c r="B69" s="1" t="str">
        <f>VLOOKUP(A69,'Data Extraction'!A:D,4,FALSE)</f>
        <v>P068</v>
      </c>
      <c r="C69" s="1" t="str">
        <f>VLOOKUP(A69,'Data Extraction'!A:D,2,FALSE)</f>
        <v>rayyan-172028200</v>
      </c>
      <c r="D69" s="2" t="s">
        <v>2902</v>
      </c>
      <c r="E69" s="2" t="s">
        <v>5353</v>
      </c>
      <c r="F69" s="2" t="s">
        <v>5353</v>
      </c>
      <c r="G69" s="2" t="s">
        <v>5355</v>
      </c>
      <c r="H69" s="2" t="s">
        <v>5354</v>
      </c>
      <c r="I69" s="2" t="s">
        <v>37463</v>
      </c>
      <c r="J69" s="4" t="s">
        <v>5196</v>
      </c>
      <c r="K69" s="4" t="s">
        <v>5196</v>
      </c>
      <c r="L69" s="4" t="s">
        <v>5196</v>
      </c>
      <c r="M69" s="4" t="s">
        <v>5196</v>
      </c>
      <c r="N69" s="4" t="s">
        <v>5045</v>
      </c>
    </row>
    <row r="70" spans="1:14" ht="112.5">
      <c r="A70" s="1" t="s">
        <v>2864</v>
      </c>
      <c r="B70" s="1" t="str">
        <f>VLOOKUP(A70,'Data Extraction'!A:D,4,FALSE)</f>
        <v>P069</v>
      </c>
      <c r="C70" s="1" t="str">
        <f>VLOOKUP(A70,'Data Extraction'!A:D,2,FALSE)</f>
        <v>rayyan-218685477</v>
      </c>
      <c r="D70" s="2" t="s">
        <v>2869</v>
      </c>
      <c r="E70" s="2" t="s">
        <v>5356</v>
      </c>
      <c r="F70" s="2" t="s">
        <v>38672</v>
      </c>
      <c r="G70" s="2" t="s">
        <v>5358</v>
      </c>
      <c r="H70" s="2" t="s">
        <v>5357</v>
      </c>
      <c r="I70" s="2" t="s">
        <v>37464</v>
      </c>
      <c r="J70" s="4" t="s">
        <v>5</v>
      </c>
      <c r="K70" s="4" t="s">
        <v>5</v>
      </c>
      <c r="L70" s="4" t="s">
        <v>5</v>
      </c>
      <c r="M70" s="4" t="s">
        <v>5</v>
      </c>
      <c r="N70" s="4" t="s">
        <v>5046</v>
      </c>
    </row>
    <row r="71" spans="1:14" ht="75">
      <c r="A71" s="1" t="s">
        <v>2833</v>
      </c>
      <c r="B71" s="1" t="str">
        <f>VLOOKUP(A71,'Data Extraction'!A:D,4,FALSE)</f>
        <v>P070</v>
      </c>
      <c r="C71" s="1" t="str">
        <f>VLOOKUP(A71,'Data Extraction'!A:D,2,FALSE)</f>
        <v>rayyan-218687255</v>
      </c>
      <c r="D71" s="2" t="s">
        <v>2838</v>
      </c>
      <c r="E71" s="2" t="s">
        <v>5359</v>
      </c>
      <c r="F71" s="2" t="s">
        <v>38673</v>
      </c>
      <c r="G71" s="2" t="s">
        <v>5207</v>
      </c>
      <c r="H71" s="2" t="s">
        <v>5360</v>
      </c>
      <c r="I71" s="2" t="s">
        <v>5360</v>
      </c>
      <c r="J71" s="4" t="s">
        <v>5196</v>
      </c>
      <c r="K71" s="4" t="s">
        <v>5196</v>
      </c>
      <c r="L71" s="4" t="s">
        <v>5196</v>
      </c>
      <c r="M71" s="4" t="s">
        <v>5196</v>
      </c>
      <c r="N71" s="4" t="s">
        <v>5045</v>
      </c>
    </row>
    <row r="72" spans="1:14" ht="75">
      <c r="A72" s="1" t="s">
        <v>2799</v>
      </c>
      <c r="B72" s="1" t="str">
        <f>VLOOKUP(A72,'Data Extraction'!A:D,4,FALSE)</f>
        <v>P071</v>
      </c>
      <c r="C72" s="1" t="str">
        <f>VLOOKUP(A72,'Data Extraction'!A:D,2,FALSE)</f>
        <v>rayyan-172028165</v>
      </c>
      <c r="D72" s="2" t="s">
        <v>2804</v>
      </c>
      <c r="E72" s="2" t="s">
        <v>5361</v>
      </c>
      <c r="F72" s="2" t="s">
        <v>38674</v>
      </c>
      <c r="G72" s="2" t="s">
        <v>5362</v>
      </c>
      <c r="H72" s="2" t="s">
        <v>5257</v>
      </c>
      <c r="I72" s="2" t="s">
        <v>5362</v>
      </c>
      <c r="J72" s="4" t="s">
        <v>5288</v>
      </c>
      <c r="K72" s="4" t="s">
        <v>5196</v>
      </c>
      <c r="L72" s="4" t="s">
        <v>5288</v>
      </c>
      <c r="M72" s="4" t="s">
        <v>5289</v>
      </c>
      <c r="N72" s="4" t="s">
        <v>5290</v>
      </c>
    </row>
    <row r="73" spans="1:14" ht="137.5">
      <c r="A73" s="1" t="s">
        <v>2767</v>
      </c>
      <c r="B73" s="1" t="str">
        <f>VLOOKUP(A73,'Data Extraction'!A:D,4,FALSE)</f>
        <v>P072</v>
      </c>
      <c r="C73" s="1" t="str">
        <f>VLOOKUP(A73,'Data Extraction'!A:D,2,FALSE)</f>
        <v>rayyan-172028264</v>
      </c>
      <c r="D73" s="2" t="s">
        <v>2772</v>
      </c>
      <c r="E73" s="2" t="s">
        <v>5363</v>
      </c>
      <c r="F73" s="2" t="s">
        <v>5363</v>
      </c>
      <c r="G73" s="2" t="s">
        <v>5365</v>
      </c>
      <c r="H73" s="2" t="s">
        <v>5364</v>
      </c>
      <c r="I73" s="2" t="s">
        <v>5364</v>
      </c>
      <c r="J73" s="4" t="s">
        <v>5</v>
      </c>
      <c r="K73" s="4" t="s">
        <v>5</v>
      </c>
      <c r="L73" s="4" t="s">
        <v>5</v>
      </c>
      <c r="M73" s="4" t="s">
        <v>5</v>
      </c>
      <c r="N73" s="4" t="s">
        <v>5046</v>
      </c>
    </row>
    <row r="74" spans="1:14" ht="62.5">
      <c r="A74" s="1" t="s">
        <v>2737</v>
      </c>
      <c r="B74" s="1" t="str">
        <f>VLOOKUP(A74,'Data Extraction'!A:D,4,FALSE)</f>
        <v>P073</v>
      </c>
      <c r="C74" s="1" t="str">
        <f>VLOOKUP(A74,'Data Extraction'!A:D,2,FALSE)</f>
        <v>rayyan-172028082</v>
      </c>
      <c r="D74" s="2" t="s">
        <v>2742</v>
      </c>
      <c r="E74" s="2" t="s">
        <v>5366</v>
      </c>
      <c r="F74" s="2" t="s">
        <v>38675</v>
      </c>
      <c r="G74" s="2" t="s">
        <v>5368</v>
      </c>
      <c r="H74" s="2" t="s">
        <v>5367</v>
      </c>
      <c r="I74" s="2" t="s">
        <v>37465</v>
      </c>
      <c r="J74" s="4" t="s">
        <v>5136</v>
      </c>
      <c r="K74" s="4" t="s">
        <v>5</v>
      </c>
      <c r="L74" s="4" t="s">
        <v>5136</v>
      </c>
      <c r="M74" s="4" t="s">
        <v>5136</v>
      </c>
      <c r="N74" s="4" t="s">
        <v>5054</v>
      </c>
    </row>
    <row r="75" spans="1:14" ht="50">
      <c r="A75" s="1" t="s">
        <v>2704</v>
      </c>
      <c r="B75" s="1" t="str">
        <f>VLOOKUP(A75,'Data Extraction'!A:D,4,FALSE)</f>
        <v>P074</v>
      </c>
      <c r="C75" s="1" t="str">
        <f>VLOOKUP(A75,'Data Extraction'!A:D,2,FALSE)</f>
        <v>rayyan-218685496</v>
      </c>
      <c r="D75" s="2" t="s">
        <v>2709</v>
      </c>
      <c r="E75" s="2" t="s">
        <v>5369</v>
      </c>
      <c r="F75" s="2" t="s">
        <v>38676</v>
      </c>
      <c r="G75" s="2" t="s">
        <v>5371</v>
      </c>
      <c r="H75" s="2" t="s">
        <v>5370</v>
      </c>
      <c r="I75" s="2" t="s">
        <v>37466</v>
      </c>
      <c r="J75" s="4" t="s">
        <v>5196</v>
      </c>
      <c r="K75" s="4" t="s">
        <v>5196</v>
      </c>
      <c r="L75" s="4" t="s">
        <v>5196</v>
      </c>
      <c r="M75" s="4" t="s">
        <v>5196</v>
      </c>
      <c r="N75" s="4" t="s">
        <v>5045</v>
      </c>
    </row>
    <row r="76" spans="1:14" ht="50">
      <c r="A76" s="1" t="s">
        <v>2674</v>
      </c>
      <c r="B76" s="1" t="str">
        <f>VLOOKUP(A76,'Data Extraction'!A:D,4,FALSE)</f>
        <v>P075</v>
      </c>
      <c r="C76" s="1" t="str">
        <f>VLOOKUP(A76,'Data Extraction'!A:D,2,FALSE)</f>
        <v>rayyan-218687203</v>
      </c>
      <c r="D76" s="2" t="s">
        <v>2679</v>
      </c>
      <c r="E76" s="2" t="s">
        <v>5372</v>
      </c>
      <c r="F76" s="2" t="s">
        <v>38677</v>
      </c>
      <c r="G76" s="2" t="s">
        <v>5374</v>
      </c>
      <c r="H76" s="2" t="s">
        <v>5373</v>
      </c>
      <c r="I76" s="2" t="s">
        <v>37467</v>
      </c>
      <c r="J76" s="4" t="s">
        <v>5048</v>
      </c>
      <c r="K76" s="4" t="s">
        <v>5</v>
      </c>
      <c r="L76" s="4" t="s">
        <v>5048</v>
      </c>
      <c r="M76" s="4" t="s">
        <v>5048</v>
      </c>
      <c r="N76" s="4" t="s">
        <v>5048</v>
      </c>
    </row>
    <row r="77" spans="1:14" ht="37.5">
      <c r="A77" s="1" t="s">
        <v>2644</v>
      </c>
      <c r="B77" s="1" t="str">
        <f>VLOOKUP(A77,'Data Extraction'!A:D,4,FALSE)</f>
        <v>P076</v>
      </c>
      <c r="C77" s="1" t="str">
        <f>VLOOKUP(A77,'Data Extraction'!A:D,2,FALSE)</f>
        <v>rayyan-218687108</v>
      </c>
      <c r="D77" s="2" t="s">
        <v>2649</v>
      </c>
      <c r="E77" s="2" t="s">
        <v>5375</v>
      </c>
      <c r="F77" s="2" t="s">
        <v>5375</v>
      </c>
      <c r="G77" s="2" t="s">
        <v>5374</v>
      </c>
      <c r="H77" s="2" t="s">
        <v>5376</v>
      </c>
      <c r="I77" s="2" t="s">
        <v>37468</v>
      </c>
      <c r="J77" s="4" t="s">
        <v>5048</v>
      </c>
      <c r="K77" s="4" t="s">
        <v>5048</v>
      </c>
      <c r="L77" s="4" t="s">
        <v>5048</v>
      </c>
      <c r="M77" s="4" t="s">
        <v>5048</v>
      </c>
      <c r="N77" s="4" t="s">
        <v>5048</v>
      </c>
    </row>
    <row r="78" spans="1:14" ht="100">
      <c r="A78" s="1" t="s">
        <v>2610</v>
      </c>
      <c r="B78" s="1" t="str">
        <f>VLOOKUP(A78,'Data Extraction'!A:D,4,FALSE)</f>
        <v>P077</v>
      </c>
      <c r="C78" s="1" t="str">
        <f>VLOOKUP(A78,'Data Extraction'!A:D,2,FALSE)</f>
        <v>rayyan-172028249</v>
      </c>
      <c r="D78" s="2" t="s">
        <v>2615</v>
      </c>
      <c r="E78" s="2" t="s">
        <v>5377</v>
      </c>
      <c r="F78" s="2" t="s">
        <v>38678</v>
      </c>
      <c r="G78" s="2" t="s">
        <v>5378</v>
      </c>
      <c r="H78" s="2" t="s">
        <v>5230</v>
      </c>
      <c r="I78" s="2" t="s">
        <v>37469</v>
      </c>
      <c r="J78" s="4" t="s">
        <v>5196</v>
      </c>
      <c r="K78" s="4" t="s">
        <v>5196</v>
      </c>
      <c r="L78" s="4" t="s">
        <v>5196</v>
      </c>
      <c r="M78" s="4" t="s">
        <v>5196</v>
      </c>
      <c r="N78" s="4" t="s">
        <v>5045</v>
      </c>
    </row>
    <row r="79" spans="1:14" ht="62.5">
      <c r="A79" s="1" t="s">
        <v>2576</v>
      </c>
      <c r="B79" s="1" t="str">
        <f>VLOOKUP(A79,'Data Extraction'!A:D,4,FALSE)</f>
        <v>P078</v>
      </c>
      <c r="C79" s="1" t="str">
        <f>VLOOKUP(A79,'Data Extraction'!A:D,2,FALSE)</f>
        <v>rayyan-172028274</v>
      </c>
      <c r="D79" s="2" t="s">
        <v>2581</v>
      </c>
      <c r="E79" s="2" t="s">
        <v>5379</v>
      </c>
      <c r="F79" s="2" t="s">
        <v>38679</v>
      </c>
      <c r="G79" s="2" t="s">
        <v>5381</v>
      </c>
      <c r="H79" s="2" t="s">
        <v>5380</v>
      </c>
      <c r="I79" s="2" t="s">
        <v>37470</v>
      </c>
      <c r="J79" s="4" t="s">
        <v>5196</v>
      </c>
      <c r="K79" s="4" t="s">
        <v>5196</v>
      </c>
      <c r="L79" s="4" t="s">
        <v>5196</v>
      </c>
      <c r="M79" s="4" t="s">
        <v>5196</v>
      </c>
      <c r="N79" s="4" t="s">
        <v>5045</v>
      </c>
    </row>
    <row r="80" spans="1:14" ht="87.5">
      <c r="A80" s="1" t="s">
        <v>2544</v>
      </c>
      <c r="B80" s="1" t="str">
        <f>VLOOKUP(A80,'Data Extraction'!A:D,4,FALSE)</f>
        <v>P079</v>
      </c>
      <c r="C80" s="1" t="str">
        <f>VLOOKUP(A80,'Data Extraction'!A:D,2,FALSE)</f>
        <v>rayyan-172028246</v>
      </c>
      <c r="D80" s="2" t="s">
        <v>2549</v>
      </c>
      <c r="E80" s="2" t="s">
        <v>5382</v>
      </c>
      <c r="F80" s="2" t="s">
        <v>38680</v>
      </c>
      <c r="G80" s="2" t="s">
        <v>5384</v>
      </c>
      <c r="H80" s="2" t="s">
        <v>5383</v>
      </c>
      <c r="I80" s="2" t="s">
        <v>37471</v>
      </c>
      <c r="J80" s="4" t="s">
        <v>5385</v>
      </c>
      <c r="K80" s="4" t="s">
        <v>5217</v>
      </c>
      <c r="L80" s="4" t="s">
        <v>37529</v>
      </c>
      <c r="M80" s="4" t="s">
        <v>5386</v>
      </c>
      <c r="N80" s="4" t="s">
        <v>5387</v>
      </c>
    </row>
    <row r="81" spans="1:14" ht="87.5">
      <c r="A81" s="1" t="s">
        <v>2509</v>
      </c>
      <c r="B81" s="1" t="str">
        <f>VLOOKUP(A81,'Data Extraction'!A:D,4,FALSE)</f>
        <v>P080</v>
      </c>
      <c r="C81" s="1" t="str">
        <f>VLOOKUP(A81,'Data Extraction'!A:D,2,FALSE)</f>
        <v>rayyan-172028028</v>
      </c>
      <c r="D81" s="2" t="s">
        <v>2514</v>
      </c>
      <c r="E81" s="2" t="s">
        <v>5388</v>
      </c>
      <c r="F81" s="2" t="s">
        <v>38681</v>
      </c>
      <c r="G81" s="2" t="s">
        <v>5390</v>
      </c>
      <c r="H81" s="2" t="s">
        <v>5389</v>
      </c>
      <c r="I81" s="2" t="s">
        <v>37472</v>
      </c>
      <c r="J81" s="4" t="s">
        <v>5</v>
      </c>
      <c r="K81" s="4" t="s">
        <v>5</v>
      </c>
      <c r="L81" s="4" t="s">
        <v>5</v>
      </c>
      <c r="M81" s="4" t="s">
        <v>5</v>
      </c>
      <c r="N81" s="4" t="s">
        <v>5046</v>
      </c>
    </row>
    <row r="82" spans="1:14" ht="87.5">
      <c r="A82" s="1" t="s">
        <v>2474</v>
      </c>
      <c r="B82" s="1" t="str">
        <f>VLOOKUP(A82,'Data Extraction'!A:D,4,FALSE)</f>
        <v>P081</v>
      </c>
      <c r="C82" s="1" t="str">
        <f>VLOOKUP(A82,'Data Extraction'!A:D,2,FALSE)</f>
        <v>rayyan-172028018</v>
      </c>
      <c r="D82" s="2" t="s">
        <v>2479</v>
      </c>
      <c r="E82" s="2" t="s">
        <v>5391</v>
      </c>
      <c r="F82" s="2" t="s">
        <v>38682</v>
      </c>
      <c r="G82" s="2" t="s">
        <v>5393</v>
      </c>
      <c r="H82" s="2" t="s">
        <v>5392</v>
      </c>
      <c r="I82" s="2" t="s">
        <v>37473</v>
      </c>
      <c r="J82" s="4" t="s">
        <v>5394</v>
      </c>
      <c r="K82" s="4" t="s">
        <v>5394</v>
      </c>
      <c r="L82" s="4" t="s">
        <v>5394</v>
      </c>
      <c r="M82" s="4" t="s">
        <v>5395</v>
      </c>
      <c r="N82" s="4" t="s">
        <v>5396</v>
      </c>
    </row>
    <row r="83" spans="1:14" ht="100">
      <c r="A83" s="1" t="s">
        <v>2440</v>
      </c>
      <c r="B83" s="1" t="str">
        <f>VLOOKUP(A83,'Data Extraction'!A:D,4,FALSE)</f>
        <v>P082</v>
      </c>
      <c r="C83" s="1" t="str">
        <f>VLOOKUP(A83,'Data Extraction'!A:D,2,FALSE)</f>
        <v>rayyan-172028017</v>
      </c>
      <c r="D83" s="2" t="s">
        <v>2445</v>
      </c>
      <c r="E83" s="2" t="s">
        <v>5397</v>
      </c>
      <c r="F83" s="2" t="s">
        <v>38683</v>
      </c>
      <c r="G83" s="2" t="s">
        <v>5399</v>
      </c>
      <c r="H83" s="2" t="s">
        <v>5398</v>
      </c>
      <c r="I83" s="2" t="s">
        <v>37474</v>
      </c>
      <c r="J83" s="4" t="s">
        <v>5115</v>
      </c>
      <c r="K83" s="4" t="s">
        <v>5113</v>
      </c>
      <c r="L83" s="4" t="s">
        <v>5115</v>
      </c>
      <c r="M83" s="4" t="s">
        <v>5115</v>
      </c>
      <c r="N83" s="4" t="s">
        <v>5053</v>
      </c>
    </row>
    <row r="84" spans="1:14" ht="87.5">
      <c r="A84" s="1" t="s">
        <v>2406</v>
      </c>
      <c r="B84" s="1" t="str">
        <f>VLOOKUP(A84,'Data Extraction'!A:D,4,FALSE)</f>
        <v>P083</v>
      </c>
      <c r="C84" s="1" t="str">
        <f>VLOOKUP(A84,'Data Extraction'!A:D,2,FALSE)</f>
        <v>rayyan-172028100</v>
      </c>
      <c r="D84" s="2" t="s">
        <v>2411</v>
      </c>
      <c r="E84" s="2" t="s">
        <v>5400</v>
      </c>
      <c r="F84" s="2" t="s">
        <v>38684</v>
      </c>
      <c r="G84" s="2" t="s">
        <v>5402</v>
      </c>
      <c r="H84" s="2" t="s">
        <v>5401</v>
      </c>
      <c r="I84" s="2" t="s">
        <v>37475</v>
      </c>
      <c r="J84" s="4" t="s">
        <v>5116</v>
      </c>
      <c r="K84" s="4" t="s">
        <v>5114</v>
      </c>
      <c r="L84" s="4" t="s">
        <v>5116</v>
      </c>
      <c r="M84" s="4" t="s">
        <v>5116</v>
      </c>
      <c r="N84" s="4" t="s">
        <v>5056</v>
      </c>
    </row>
    <row r="85" spans="1:14" ht="125">
      <c r="A85" s="1" t="s">
        <v>2374</v>
      </c>
      <c r="B85" s="1" t="str">
        <f>VLOOKUP(A85,'Data Extraction'!A:D,4,FALSE)</f>
        <v>P084</v>
      </c>
      <c r="C85" s="1" t="str">
        <f>VLOOKUP(A85,'Data Extraction'!A:D,2,FALSE)</f>
        <v>rayyan-218685441</v>
      </c>
      <c r="D85" s="2" t="s">
        <v>2379</v>
      </c>
      <c r="E85" s="2" t="s">
        <v>5403</v>
      </c>
      <c r="F85" s="2" t="s">
        <v>38685</v>
      </c>
      <c r="G85" s="2" t="s">
        <v>5405</v>
      </c>
      <c r="H85" s="2" t="s">
        <v>5404</v>
      </c>
      <c r="I85" s="2" t="s">
        <v>37476</v>
      </c>
      <c r="J85" s="4" t="s">
        <v>5137</v>
      </c>
      <c r="K85" s="4" t="s">
        <v>5</v>
      </c>
      <c r="L85" s="4" t="s">
        <v>5137</v>
      </c>
      <c r="M85" s="4" t="s">
        <v>5137</v>
      </c>
      <c r="N85" s="4" t="s">
        <v>5050</v>
      </c>
    </row>
    <row r="86" spans="1:14" ht="62.5">
      <c r="A86" s="1" t="s">
        <v>2340</v>
      </c>
      <c r="B86" s="1" t="str">
        <f>VLOOKUP(A86,'Data Extraction'!A:D,4,FALSE)</f>
        <v>P085</v>
      </c>
      <c r="C86" s="1" t="str">
        <f>VLOOKUP(A86,'Data Extraction'!A:D,2,FALSE)</f>
        <v>rayyan-172028035</v>
      </c>
      <c r="D86" s="2" t="s">
        <v>2345</v>
      </c>
      <c r="E86" s="2" t="s">
        <v>5406</v>
      </c>
      <c r="F86" s="2" t="s">
        <v>38686</v>
      </c>
      <c r="G86" s="2" t="s">
        <v>5408</v>
      </c>
      <c r="H86" s="2" t="s">
        <v>5407</v>
      </c>
      <c r="I86" s="2" t="s">
        <v>37477</v>
      </c>
      <c r="J86" s="4" t="s">
        <v>5217</v>
      </c>
      <c r="K86" s="4" t="s">
        <v>5217</v>
      </c>
      <c r="L86" s="4" t="s">
        <v>5217</v>
      </c>
      <c r="M86" s="4" t="s">
        <v>5217</v>
      </c>
      <c r="N86" s="4" t="s">
        <v>5047</v>
      </c>
    </row>
    <row r="87" spans="1:14" ht="87.5">
      <c r="A87" s="1" t="s">
        <v>2305</v>
      </c>
      <c r="B87" s="1" t="str">
        <f>VLOOKUP(A87,'Data Extraction'!A:D,4,FALSE)</f>
        <v>P086</v>
      </c>
      <c r="C87" s="1" t="str">
        <f>VLOOKUP(A87,'Data Extraction'!A:D,2,FALSE)</f>
        <v>rayyan-172028182</v>
      </c>
      <c r="D87" s="2" t="s">
        <v>2310</v>
      </c>
      <c r="E87" s="2" t="s">
        <v>5409</v>
      </c>
      <c r="F87" s="2" t="s">
        <v>38687</v>
      </c>
      <c r="G87" s="2" t="s">
        <v>5411</v>
      </c>
      <c r="H87" s="2" t="s">
        <v>5410</v>
      </c>
      <c r="I87" s="2" t="s">
        <v>37478</v>
      </c>
      <c r="J87" s="4" t="s">
        <v>5196</v>
      </c>
      <c r="K87" s="4" t="s">
        <v>5196</v>
      </c>
      <c r="L87" s="4" t="s">
        <v>5196</v>
      </c>
      <c r="M87" s="4" t="s">
        <v>5196</v>
      </c>
      <c r="N87" s="4" t="s">
        <v>5045</v>
      </c>
    </row>
    <row r="88" spans="1:14" ht="62.5">
      <c r="A88" s="1" t="s">
        <v>2269</v>
      </c>
      <c r="B88" s="1" t="str">
        <f>VLOOKUP(A88,'Data Extraction'!A:D,4,FALSE)</f>
        <v>P087</v>
      </c>
      <c r="C88" s="1" t="str">
        <f>VLOOKUP(A88,'Data Extraction'!A:D,2,FALSE)</f>
        <v>rayyan-172028127</v>
      </c>
      <c r="D88" s="2" t="s">
        <v>2274</v>
      </c>
      <c r="E88" s="2" t="s">
        <v>5412</v>
      </c>
      <c r="F88" s="2" t="s">
        <v>38688</v>
      </c>
      <c r="G88" s="2" t="s">
        <v>5413</v>
      </c>
      <c r="H88" s="2" t="s">
        <v>5230</v>
      </c>
      <c r="I88" s="2" t="s">
        <v>37479</v>
      </c>
      <c r="J88" s="4" t="s">
        <v>5196</v>
      </c>
      <c r="K88" s="4" t="s">
        <v>5196</v>
      </c>
      <c r="L88" s="4" t="s">
        <v>5196</v>
      </c>
      <c r="M88" s="4" t="s">
        <v>5196</v>
      </c>
      <c r="N88" s="4" t="s">
        <v>5045</v>
      </c>
    </row>
    <row r="89" spans="1:14" ht="62.5">
      <c r="A89" s="1" t="s">
        <v>2236</v>
      </c>
      <c r="B89" s="1" t="str">
        <f>VLOOKUP(A89,'Data Extraction'!A:D,4,FALSE)</f>
        <v>P088</v>
      </c>
      <c r="C89" s="1" t="str">
        <f>VLOOKUP(A89,'Data Extraction'!A:D,2,FALSE)</f>
        <v>rayyan-172028135</v>
      </c>
      <c r="D89" s="2" t="s">
        <v>2241</v>
      </c>
      <c r="E89" s="2" t="s">
        <v>5414</v>
      </c>
      <c r="F89" s="2" t="s">
        <v>5414</v>
      </c>
      <c r="G89" s="2" t="s">
        <v>5416</v>
      </c>
      <c r="H89" s="2" t="s">
        <v>5415</v>
      </c>
      <c r="I89" s="2" t="s">
        <v>5415</v>
      </c>
      <c r="J89" s="4" t="s">
        <v>5</v>
      </c>
      <c r="K89" s="4" t="s">
        <v>5</v>
      </c>
      <c r="L89" s="4" t="s">
        <v>5</v>
      </c>
      <c r="M89" s="4" t="s">
        <v>5</v>
      </c>
      <c r="N89" s="4" t="s">
        <v>5046</v>
      </c>
    </row>
    <row r="90" spans="1:14" ht="62.5">
      <c r="A90" s="1" t="s">
        <v>2202</v>
      </c>
      <c r="B90" s="1" t="str">
        <f>VLOOKUP(A90,'Data Extraction'!A:D,4,FALSE)</f>
        <v>P089</v>
      </c>
      <c r="C90" s="1" t="str">
        <f>VLOOKUP(A90,'Data Extraction'!A:D,2,FALSE)</f>
        <v>rayyan-172028161</v>
      </c>
      <c r="D90" s="2" t="s">
        <v>2207</v>
      </c>
      <c r="E90" s="2" t="s">
        <v>5417</v>
      </c>
      <c r="F90" s="2" t="s">
        <v>38689</v>
      </c>
      <c r="G90" s="2" t="s">
        <v>5419</v>
      </c>
      <c r="H90" s="2" t="s">
        <v>5418</v>
      </c>
      <c r="I90" s="2" t="s">
        <v>37480</v>
      </c>
      <c r="J90" s="4" t="s">
        <v>5048</v>
      </c>
      <c r="K90" s="4" t="s">
        <v>5</v>
      </c>
      <c r="L90" s="4" t="s">
        <v>5048</v>
      </c>
      <c r="M90" s="4" t="s">
        <v>5048</v>
      </c>
      <c r="N90" s="4" t="s">
        <v>5048</v>
      </c>
    </row>
    <row r="91" spans="1:14" ht="50">
      <c r="A91" s="1" t="s">
        <v>2169</v>
      </c>
      <c r="B91" s="1" t="str">
        <f>VLOOKUP(A91,'Data Extraction'!A:D,4,FALSE)</f>
        <v>P090</v>
      </c>
      <c r="C91" s="1" t="str">
        <f>VLOOKUP(A91,'Data Extraction'!A:D,2,FALSE)</f>
        <v>rayyan-172028104</v>
      </c>
      <c r="D91" s="2" t="s">
        <v>2174</v>
      </c>
      <c r="E91" s="2" t="s">
        <v>5420</v>
      </c>
      <c r="F91" s="2" t="s">
        <v>5420</v>
      </c>
      <c r="G91" s="2" t="s">
        <v>5422</v>
      </c>
      <c r="H91" s="2" t="s">
        <v>5421</v>
      </c>
      <c r="I91" s="2" t="s">
        <v>5421</v>
      </c>
      <c r="J91" s="4" t="s">
        <v>5423</v>
      </c>
      <c r="K91" s="4" t="s">
        <v>5423</v>
      </c>
      <c r="L91" s="4" t="s">
        <v>5423</v>
      </c>
      <c r="M91" s="4" t="s">
        <v>5424</v>
      </c>
      <c r="N91" s="4" t="s">
        <v>5425</v>
      </c>
    </row>
    <row r="92" spans="1:14" ht="62.5">
      <c r="A92" s="1" t="s">
        <v>2136</v>
      </c>
      <c r="B92" s="1" t="str">
        <f>VLOOKUP(A92,'Data Extraction'!A:D,4,FALSE)</f>
        <v>P091</v>
      </c>
      <c r="C92" s="1" t="str">
        <f>VLOOKUP(A92,'Data Extraction'!A:D,2,FALSE)</f>
        <v>rayyan-172027834</v>
      </c>
      <c r="D92" s="2" t="s">
        <v>2141</v>
      </c>
      <c r="E92" s="2" t="s">
        <v>5426</v>
      </c>
      <c r="F92" s="2" t="s">
        <v>38690</v>
      </c>
      <c r="G92" s="2" t="s">
        <v>5428</v>
      </c>
      <c r="H92" s="2" t="s">
        <v>5427</v>
      </c>
      <c r="I92" s="2" t="s">
        <v>37481</v>
      </c>
      <c r="J92" s="4" t="s">
        <v>5196</v>
      </c>
      <c r="K92" s="4" t="s">
        <v>5196</v>
      </c>
      <c r="L92" s="4" t="s">
        <v>5196</v>
      </c>
      <c r="M92" s="4" t="s">
        <v>5196</v>
      </c>
      <c r="N92" s="4" t="s">
        <v>5045</v>
      </c>
    </row>
    <row r="93" spans="1:14" ht="62.5">
      <c r="A93" s="1" t="s">
        <v>2102</v>
      </c>
      <c r="B93" s="1" t="str">
        <f>VLOOKUP(A93,'Data Extraction'!A:D,4,FALSE)</f>
        <v>P092</v>
      </c>
      <c r="C93" s="1" t="str">
        <f>VLOOKUP(A93,'Data Extraction'!A:D,2,FALSE)</f>
        <v>rayyan-172027813</v>
      </c>
      <c r="D93" s="2" t="s">
        <v>2107</v>
      </c>
      <c r="E93" s="2" t="s">
        <v>5429</v>
      </c>
      <c r="F93" s="2" t="s">
        <v>38691</v>
      </c>
      <c r="G93" s="2" t="s">
        <v>5431</v>
      </c>
      <c r="H93" s="2" t="s">
        <v>5430</v>
      </c>
      <c r="I93" s="2" t="s">
        <v>5430</v>
      </c>
      <c r="J93" s="4" t="s">
        <v>5</v>
      </c>
      <c r="K93" s="4" t="s">
        <v>5</v>
      </c>
      <c r="L93" s="4" t="s">
        <v>5</v>
      </c>
      <c r="M93" s="4" t="s">
        <v>5</v>
      </c>
      <c r="N93" s="4" t="s">
        <v>5046</v>
      </c>
    </row>
    <row r="94" spans="1:14" ht="75">
      <c r="A94" s="1" t="s">
        <v>2069</v>
      </c>
      <c r="B94" s="1" t="str">
        <f>VLOOKUP(A94,'Data Extraction'!A:D,4,FALSE)</f>
        <v>P093</v>
      </c>
      <c r="C94" s="1" t="str">
        <f>VLOOKUP(A94,'Data Extraction'!A:D,2,FALSE)</f>
        <v>rayyan-172027818</v>
      </c>
      <c r="D94" s="2" t="s">
        <v>2074</v>
      </c>
      <c r="E94" s="2" t="s">
        <v>5432</v>
      </c>
      <c r="F94" s="2" t="s">
        <v>38692</v>
      </c>
      <c r="G94" s="2" t="s">
        <v>5434</v>
      </c>
      <c r="H94" s="2" t="s">
        <v>5433</v>
      </c>
      <c r="I94" s="2" t="s">
        <v>5433</v>
      </c>
      <c r="J94" s="4" t="s">
        <v>5196</v>
      </c>
      <c r="K94" s="4" t="s">
        <v>5196</v>
      </c>
      <c r="L94" s="4" t="s">
        <v>5196</v>
      </c>
      <c r="M94" s="4" t="s">
        <v>5196</v>
      </c>
      <c r="N94" s="4" t="s">
        <v>5045</v>
      </c>
    </row>
    <row r="95" spans="1:14" ht="62.5">
      <c r="A95" s="1" t="s">
        <v>2040</v>
      </c>
      <c r="B95" s="1" t="str">
        <f>VLOOKUP(A95,'Data Extraction'!A:D,4,FALSE)</f>
        <v>P094</v>
      </c>
      <c r="C95" s="1" t="str">
        <f>VLOOKUP(A95,'Data Extraction'!A:D,2,FALSE)</f>
        <v>rayyan-218687107</v>
      </c>
      <c r="D95" s="2" t="s">
        <v>2045</v>
      </c>
      <c r="E95" s="2" t="s">
        <v>5435</v>
      </c>
      <c r="F95" s="2" t="s">
        <v>38693</v>
      </c>
      <c r="G95" s="2" t="s">
        <v>5437</v>
      </c>
      <c r="H95" s="2" t="s">
        <v>5436</v>
      </c>
      <c r="I95" s="2" t="s">
        <v>37482</v>
      </c>
      <c r="J95" s="4" t="s">
        <v>5196</v>
      </c>
      <c r="K95" s="4" t="s">
        <v>5196</v>
      </c>
      <c r="L95" s="4" t="s">
        <v>5196</v>
      </c>
      <c r="M95" s="4" t="s">
        <v>5196</v>
      </c>
      <c r="N95" s="4" t="s">
        <v>5045</v>
      </c>
    </row>
    <row r="96" spans="1:14" ht="112.5">
      <c r="A96" s="1" t="s">
        <v>2008</v>
      </c>
      <c r="B96" s="1" t="str">
        <f>VLOOKUP(A96,'Data Extraction'!A:D,4,FALSE)</f>
        <v>P095</v>
      </c>
      <c r="C96" s="1" t="str">
        <f>VLOOKUP(A96,'Data Extraction'!A:D,2,FALSE)</f>
        <v>rayyan-172027824</v>
      </c>
      <c r="D96" s="2" t="s">
        <v>2013</v>
      </c>
      <c r="E96" s="2" t="s">
        <v>5438</v>
      </c>
      <c r="F96" s="2" t="s">
        <v>38694</v>
      </c>
      <c r="G96" s="2" t="s">
        <v>5439</v>
      </c>
      <c r="H96" s="2" t="s">
        <v>5189</v>
      </c>
      <c r="I96" s="2" t="s">
        <v>37483</v>
      </c>
      <c r="J96" s="4" t="s">
        <v>5</v>
      </c>
      <c r="K96" s="4" t="s">
        <v>5</v>
      </c>
      <c r="L96" s="4" t="s">
        <v>5</v>
      </c>
      <c r="M96" s="4" t="s">
        <v>5</v>
      </c>
      <c r="N96" s="4" t="s">
        <v>5046</v>
      </c>
    </row>
    <row r="97" spans="1:14" ht="75">
      <c r="A97" s="1" t="s">
        <v>1973</v>
      </c>
      <c r="B97" s="1" t="str">
        <f>VLOOKUP(A97,'Data Extraction'!A:D,4,FALSE)</f>
        <v>P096</v>
      </c>
      <c r="C97" s="1" t="str">
        <f>VLOOKUP(A97,'Data Extraction'!A:D,2,FALSE)</f>
        <v>rayyan-172027819</v>
      </c>
      <c r="D97" s="2" t="s">
        <v>1978</v>
      </c>
      <c r="E97" s="2" t="s">
        <v>5440</v>
      </c>
      <c r="F97" s="2" t="s">
        <v>5440</v>
      </c>
      <c r="G97" s="2" t="s">
        <v>5442</v>
      </c>
      <c r="H97" s="2" t="s">
        <v>5441</v>
      </c>
      <c r="I97" s="2" t="s">
        <v>37484</v>
      </c>
      <c r="J97" s="4" t="s">
        <v>5114</v>
      </c>
      <c r="K97" s="4" t="s">
        <v>5</v>
      </c>
      <c r="L97" s="4" t="s">
        <v>5114</v>
      </c>
      <c r="M97" s="4" t="s">
        <v>5114</v>
      </c>
      <c r="N97" s="4" t="s">
        <v>5050</v>
      </c>
    </row>
    <row r="98" spans="1:14" ht="75">
      <c r="A98" s="1" t="s">
        <v>1942</v>
      </c>
      <c r="B98" s="1" t="str">
        <f>VLOOKUP(A98,'Data Extraction'!A:D,4,FALSE)</f>
        <v>P097</v>
      </c>
      <c r="C98" s="1" t="str">
        <f>VLOOKUP(A98,'Data Extraction'!A:D,2,FALSE)</f>
        <v>rayyan-218685318</v>
      </c>
      <c r="D98" s="2" t="s">
        <v>1947</v>
      </c>
      <c r="E98" s="2" t="s">
        <v>5443</v>
      </c>
      <c r="F98" s="2" t="s">
        <v>38695</v>
      </c>
      <c r="G98" s="2" t="s">
        <v>5445</v>
      </c>
      <c r="H98" s="2" t="s">
        <v>5444</v>
      </c>
      <c r="I98" s="2" t="s">
        <v>37485</v>
      </c>
      <c r="J98" s="4" t="s">
        <v>5</v>
      </c>
      <c r="K98" s="4" t="s">
        <v>5</v>
      </c>
      <c r="L98" s="4" t="s">
        <v>5</v>
      </c>
      <c r="M98" s="4" t="s">
        <v>5</v>
      </c>
      <c r="N98" s="4" t="s">
        <v>5046</v>
      </c>
    </row>
    <row r="99" spans="1:14" ht="62.5">
      <c r="A99" s="1" t="s">
        <v>1912</v>
      </c>
      <c r="B99" s="1" t="str">
        <f>VLOOKUP(A99,'Data Extraction'!A:D,4,FALSE)</f>
        <v>P098</v>
      </c>
      <c r="C99" s="1" t="str">
        <f>VLOOKUP(A99,'Data Extraction'!A:D,2,FALSE)</f>
        <v>rayyan-218685264</v>
      </c>
      <c r="D99" s="2" t="s">
        <v>1917</v>
      </c>
      <c r="E99" s="2" t="s">
        <v>5446</v>
      </c>
      <c r="F99" s="2" t="s">
        <v>38696</v>
      </c>
      <c r="G99" s="2" t="s">
        <v>5207</v>
      </c>
      <c r="H99" s="2" t="s">
        <v>5447</v>
      </c>
      <c r="I99" s="2" t="s">
        <v>37486</v>
      </c>
      <c r="J99" s="4" t="s">
        <v>5196</v>
      </c>
      <c r="K99" s="4" t="s">
        <v>5196</v>
      </c>
      <c r="L99" s="4" t="s">
        <v>5196</v>
      </c>
      <c r="M99" s="4" t="s">
        <v>5196</v>
      </c>
      <c r="N99" s="4" t="s">
        <v>5045</v>
      </c>
    </row>
    <row r="100" spans="1:14" ht="87.5">
      <c r="A100" s="1" t="s">
        <v>1878</v>
      </c>
      <c r="B100" s="1" t="str">
        <f>VLOOKUP(A100,'Data Extraction'!A:D,4,FALSE)</f>
        <v>P099</v>
      </c>
      <c r="C100" s="1" t="str">
        <f>VLOOKUP(A100,'Data Extraction'!A:D,2,FALSE)</f>
        <v>rayyan-172027888</v>
      </c>
      <c r="D100" s="2" t="s">
        <v>1883</v>
      </c>
      <c r="E100" s="2" t="s">
        <v>5448</v>
      </c>
      <c r="F100" s="2" t="s">
        <v>38697</v>
      </c>
      <c r="G100" s="2" t="s">
        <v>5450</v>
      </c>
      <c r="H100" s="2" t="s">
        <v>5449</v>
      </c>
      <c r="I100" s="2" t="s">
        <v>37487</v>
      </c>
      <c r="J100" s="4" t="s">
        <v>5196</v>
      </c>
      <c r="K100" s="4" t="s">
        <v>5196</v>
      </c>
      <c r="L100" s="4" t="s">
        <v>5196</v>
      </c>
      <c r="M100" s="4" t="s">
        <v>5196</v>
      </c>
      <c r="N100" s="4" t="s">
        <v>5045</v>
      </c>
    </row>
    <row r="101" spans="1:14" ht="112.5">
      <c r="A101" s="1" t="s">
        <v>1845</v>
      </c>
      <c r="B101" s="1" t="str">
        <f>VLOOKUP(A101,'Data Extraction'!A:D,4,FALSE)</f>
        <v>P100</v>
      </c>
      <c r="C101" s="1" t="str">
        <f>VLOOKUP(A101,'Data Extraction'!A:D,2,FALSE)</f>
        <v>rayyan-172027882</v>
      </c>
      <c r="D101" s="2" t="s">
        <v>1850</v>
      </c>
      <c r="E101" s="2" t="s">
        <v>5451</v>
      </c>
      <c r="F101" s="2" t="s">
        <v>38698</v>
      </c>
      <c r="G101" s="2" t="s">
        <v>5453</v>
      </c>
      <c r="H101" s="2" t="s">
        <v>5452</v>
      </c>
      <c r="I101" s="2" t="s">
        <v>5452</v>
      </c>
      <c r="J101" s="4" t="s">
        <v>5</v>
      </c>
      <c r="K101" s="4" t="s">
        <v>5</v>
      </c>
      <c r="L101" s="4" t="s">
        <v>5</v>
      </c>
      <c r="M101" s="4" t="s">
        <v>5</v>
      </c>
      <c r="N101" s="4" t="s">
        <v>5046</v>
      </c>
    </row>
    <row r="102" spans="1:14" ht="62.5">
      <c r="A102" s="1" t="s">
        <v>1810</v>
      </c>
      <c r="B102" s="1" t="str">
        <f>VLOOKUP(A102,'Data Extraction'!A:D,4,FALSE)</f>
        <v>P101</v>
      </c>
      <c r="C102" s="1" t="str">
        <f>VLOOKUP(A102,'Data Extraction'!A:D,2,FALSE)</f>
        <v>rayyan-172028095</v>
      </c>
      <c r="D102" s="2" t="s">
        <v>1815</v>
      </c>
      <c r="E102" s="2" t="s">
        <v>5454</v>
      </c>
      <c r="F102" s="2" t="s">
        <v>5454</v>
      </c>
      <c r="G102" s="2" t="s">
        <v>5456</v>
      </c>
      <c r="H102" s="2" t="s">
        <v>5455</v>
      </c>
      <c r="I102" s="2" t="s">
        <v>37488</v>
      </c>
      <c r="J102" s="4" t="s">
        <v>5196</v>
      </c>
      <c r="K102" s="4" t="s">
        <v>5196</v>
      </c>
      <c r="L102" s="4" t="s">
        <v>5196</v>
      </c>
      <c r="M102" s="4" t="s">
        <v>5196</v>
      </c>
      <c r="N102" s="4" t="s">
        <v>5045</v>
      </c>
    </row>
    <row r="103" spans="1:14" ht="137.5">
      <c r="A103" s="1" t="s">
        <v>1775</v>
      </c>
      <c r="B103" s="1" t="str">
        <f>VLOOKUP(A103,'Data Extraction'!A:D,4,FALSE)</f>
        <v>P102</v>
      </c>
      <c r="C103" s="1" t="str">
        <f>VLOOKUP(A103,'Data Extraction'!A:D,2,FALSE)</f>
        <v>rayyan-172028055</v>
      </c>
      <c r="D103" s="2" t="s">
        <v>1780</v>
      </c>
      <c r="E103" s="2" t="s">
        <v>5457</v>
      </c>
      <c r="F103" s="2" t="s">
        <v>5457</v>
      </c>
      <c r="G103" s="2" t="s">
        <v>5459</v>
      </c>
      <c r="H103" s="2" t="s">
        <v>5458</v>
      </c>
      <c r="I103" s="2" t="s">
        <v>5458</v>
      </c>
      <c r="J103" s="4" t="s">
        <v>5196</v>
      </c>
      <c r="K103" s="4" t="s">
        <v>5196</v>
      </c>
      <c r="L103" s="4" t="s">
        <v>5196</v>
      </c>
      <c r="M103" s="4" t="s">
        <v>5196</v>
      </c>
      <c r="N103" s="4" t="s">
        <v>5045</v>
      </c>
    </row>
    <row r="104" spans="1:14" ht="37.5">
      <c r="A104" s="1" t="s">
        <v>1742</v>
      </c>
      <c r="B104" s="1" t="str">
        <f>VLOOKUP(A104,'Data Extraction'!A:D,4,FALSE)</f>
        <v>P103</v>
      </c>
      <c r="C104" s="1" t="str">
        <f>VLOOKUP(A104,'Data Extraction'!A:D,2,FALSE)</f>
        <v>rayyan-218687130</v>
      </c>
      <c r="D104" s="2" t="s">
        <v>1747</v>
      </c>
      <c r="E104" s="2" t="s">
        <v>5460</v>
      </c>
      <c r="F104" s="2" t="s">
        <v>38699</v>
      </c>
      <c r="G104" s="2" t="s">
        <v>5437</v>
      </c>
      <c r="H104" s="2" t="s">
        <v>5461</v>
      </c>
      <c r="I104" s="2" t="s">
        <v>37489</v>
      </c>
      <c r="J104" s="4" t="s">
        <v>5196</v>
      </c>
      <c r="K104" s="4" t="s">
        <v>5196</v>
      </c>
      <c r="L104" s="4" t="s">
        <v>5196</v>
      </c>
      <c r="M104" s="4" t="s">
        <v>5196</v>
      </c>
      <c r="N104" s="4" t="s">
        <v>5045</v>
      </c>
    </row>
    <row r="105" spans="1:14" ht="100">
      <c r="A105" s="1" t="s">
        <v>1707</v>
      </c>
      <c r="B105" s="1" t="str">
        <f>VLOOKUP(A105,'Data Extraction'!A:D,4,FALSE)</f>
        <v>P104</v>
      </c>
      <c r="C105" s="1" t="str">
        <f>VLOOKUP(A105,'Data Extraction'!A:D,2,FALSE)</f>
        <v>rayyan-172028105</v>
      </c>
      <c r="D105" s="2" t="s">
        <v>1712</v>
      </c>
      <c r="E105" s="2" t="s">
        <v>5462</v>
      </c>
      <c r="F105" s="2" t="s">
        <v>38700</v>
      </c>
      <c r="G105" s="2" t="s">
        <v>5464</v>
      </c>
      <c r="H105" s="2" t="s">
        <v>5463</v>
      </c>
      <c r="I105" s="2" t="s">
        <v>37490</v>
      </c>
      <c r="J105" s="4" t="s">
        <v>5114</v>
      </c>
      <c r="K105" s="4" t="s">
        <v>5114</v>
      </c>
      <c r="L105" s="4" t="s">
        <v>5114</v>
      </c>
      <c r="M105" s="4" t="s">
        <v>5114</v>
      </c>
      <c r="N105" s="4" t="s">
        <v>5050</v>
      </c>
    </row>
    <row r="106" spans="1:14" ht="62.5">
      <c r="A106" s="1" t="s">
        <v>1671</v>
      </c>
      <c r="B106" s="1" t="str">
        <f>VLOOKUP(A106,'Data Extraction'!A:D,4,FALSE)</f>
        <v>P105</v>
      </c>
      <c r="C106" s="1" t="str">
        <f>VLOOKUP(A106,'Data Extraction'!A:D,2,FALSE)</f>
        <v>rayyan-172027868</v>
      </c>
      <c r="D106" s="2" t="s">
        <v>1676</v>
      </c>
      <c r="E106" s="2" t="s">
        <v>5465</v>
      </c>
      <c r="F106" s="2" t="s">
        <v>5465</v>
      </c>
      <c r="G106" s="2" t="s">
        <v>5467</v>
      </c>
      <c r="H106" s="2" t="s">
        <v>5466</v>
      </c>
      <c r="I106" s="2" t="s">
        <v>5466</v>
      </c>
      <c r="J106" s="4" t="s">
        <v>5196</v>
      </c>
      <c r="K106" s="4" t="s">
        <v>5196</v>
      </c>
      <c r="L106" s="4" t="s">
        <v>5196</v>
      </c>
      <c r="M106" s="4" t="s">
        <v>5196</v>
      </c>
      <c r="N106" s="4" t="s">
        <v>5045</v>
      </c>
    </row>
    <row r="107" spans="1:14" ht="87.5">
      <c r="A107" s="1" t="s">
        <v>1637</v>
      </c>
      <c r="B107" s="1" t="str">
        <f>VLOOKUP(A107,'Data Extraction'!A:D,4,FALSE)</f>
        <v>P106</v>
      </c>
      <c r="C107" s="1" t="str">
        <f>VLOOKUP(A107,'Data Extraction'!A:D,2,FALSE)</f>
        <v>rayyan-172027891</v>
      </c>
      <c r="D107" s="2" t="s">
        <v>1642</v>
      </c>
      <c r="E107" s="2" t="s">
        <v>5468</v>
      </c>
      <c r="F107" s="2" t="s">
        <v>38701</v>
      </c>
      <c r="G107" s="2" t="s">
        <v>5470</v>
      </c>
      <c r="H107" s="2" t="s">
        <v>5469</v>
      </c>
      <c r="I107" s="2" t="s">
        <v>37491</v>
      </c>
      <c r="J107" s="4" t="s">
        <v>5</v>
      </c>
      <c r="K107" s="4" t="s">
        <v>5</v>
      </c>
      <c r="L107" s="4" t="s">
        <v>5</v>
      </c>
      <c r="M107" s="4" t="s">
        <v>5</v>
      </c>
      <c r="N107" s="4" t="s">
        <v>5046</v>
      </c>
    </row>
    <row r="108" spans="1:14" ht="125">
      <c r="A108" s="1" t="s">
        <v>1607</v>
      </c>
      <c r="B108" s="1" t="str">
        <f>VLOOKUP(A108,'Data Extraction'!A:D,4,FALSE)</f>
        <v>P107</v>
      </c>
      <c r="C108" s="1" t="str">
        <f>VLOOKUP(A108,'Data Extraction'!A:D,2,FALSE)</f>
        <v>rayyan-218685380</v>
      </c>
      <c r="D108" s="2" t="s">
        <v>1612</v>
      </c>
      <c r="E108" s="2" t="s">
        <v>5471</v>
      </c>
      <c r="F108" s="2" t="s">
        <v>38702</v>
      </c>
      <c r="G108" s="2" t="s">
        <v>5472</v>
      </c>
      <c r="H108" s="2" t="s">
        <v>5257</v>
      </c>
      <c r="I108" s="2" t="s">
        <v>37492</v>
      </c>
      <c r="J108" s="4" t="s">
        <v>5196</v>
      </c>
      <c r="K108" s="4" t="s">
        <v>5196</v>
      </c>
      <c r="L108" s="4" t="s">
        <v>5196</v>
      </c>
      <c r="M108" s="4" t="s">
        <v>5196</v>
      </c>
      <c r="N108" s="4" t="s">
        <v>5045</v>
      </c>
    </row>
    <row r="109" spans="1:14" ht="75">
      <c r="A109" s="1" t="s">
        <v>1574</v>
      </c>
      <c r="B109" s="1" t="str">
        <f>VLOOKUP(A109,'Data Extraction'!A:D,4,FALSE)</f>
        <v>P108</v>
      </c>
      <c r="C109" s="1" t="str">
        <f>VLOOKUP(A109,'Data Extraction'!A:D,2,FALSE)</f>
        <v>rayyan-172027935</v>
      </c>
      <c r="D109" s="2" t="s">
        <v>1579</v>
      </c>
      <c r="E109" s="2" t="s">
        <v>5473</v>
      </c>
      <c r="F109" s="2" t="s">
        <v>38703</v>
      </c>
      <c r="G109" s="2" t="s">
        <v>5475</v>
      </c>
      <c r="H109" s="2" t="s">
        <v>5474</v>
      </c>
      <c r="I109" s="2" t="s">
        <v>5474</v>
      </c>
      <c r="J109" s="4" t="s">
        <v>5196</v>
      </c>
      <c r="K109" s="4" t="s">
        <v>5196</v>
      </c>
      <c r="L109" s="4" t="s">
        <v>5196</v>
      </c>
      <c r="M109" s="4" t="s">
        <v>5196</v>
      </c>
      <c r="N109" s="4" t="s">
        <v>5045</v>
      </c>
    </row>
    <row r="110" spans="1:14" ht="100">
      <c r="A110" s="1" t="s">
        <v>1540</v>
      </c>
      <c r="B110" s="1" t="str">
        <f>VLOOKUP(A110,'Data Extraction'!A:D,4,FALSE)</f>
        <v>P109</v>
      </c>
      <c r="C110" s="1" t="str">
        <f>VLOOKUP(A110,'Data Extraction'!A:D,2,FALSE)</f>
        <v>rayyan-172027848</v>
      </c>
      <c r="D110" s="2" t="s">
        <v>1545</v>
      </c>
      <c r="E110" s="2" t="s">
        <v>5476</v>
      </c>
      <c r="F110" s="2" t="s">
        <v>38704</v>
      </c>
      <c r="G110" s="2" t="s">
        <v>5478</v>
      </c>
      <c r="H110" s="2" t="s">
        <v>5477</v>
      </c>
      <c r="I110" s="2" t="s">
        <v>37493</v>
      </c>
      <c r="J110" s="4" t="s">
        <v>5424</v>
      </c>
      <c r="K110" s="4" t="s">
        <v>5217</v>
      </c>
      <c r="L110" s="4" t="s">
        <v>5424</v>
      </c>
      <c r="M110" s="4" t="s">
        <v>5424</v>
      </c>
      <c r="N110" s="4" t="s">
        <v>5425</v>
      </c>
    </row>
    <row r="111" spans="1:14" ht="62.5">
      <c r="A111" s="1" t="s">
        <v>1507</v>
      </c>
      <c r="B111" s="1" t="str">
        <f>VLOOKUP(A111,'Data Extraction'!A:D,4,FALSE)</f>
        <v>P110</v>
      </c>
      <c r="C111" s="1" t="str">
        <f>VLOOKUP(A111,'Data Extraction'!A:D,2,FALSE)</f>
        <v>rayyan-172027832</v>
      </c>
      <c r="D111" s="2" t="s">
        <v>1512</v>
      </c>
      <c r="E111" s="2" t="s">
        <v>5479</v>
      </c>
      <c r="F111" s="2" t="s">
        <v>38705</v>
      </c>
      <c r="G111" s="2" t="s">
        <v>5481</v>
      </c>
      <c r="H111" s="2" t="s">
        <v>5480</v>
      </c>
      <c r="I111" s="2" t="s">
        <v>5481</v>
      </c>
      <c r="J111" s="4" t="s">
        <v>5217</v>
      </c>
      <c r="K111" s="4" t="s">
        <v>5217</v>
      </c>
      <c r="L111" s="4" t="s">
        <v>5217</v>
      </c>
      <c r="M111" s="4" t="s">
        <v>5217</v>
      </c>
      <c r="N111" s="4" t="s">
        <v>5047</v>
      </c>
    </row>
    <row r="112" spans="1:14" ht="100">
      <c r="A112" s="1" t="s">
        <v>1472</v>
      </c>
      <c r="B112" s="1" t="str">
        <f>VLOOKUP(A112,'Data Extraction'!A:D,4,FALSE)</f>
        <v>P111</v>
      </c>
      <c r="C112" s="1" t="str">
        <f>VLOOKUP(A112,'Data Extraction'!A:D,2,FALSE)</f>
        <v>rayyan-172027908</v>
      </c>
      <c r="D112" s="2" t="s">
        <v>1477</v>
      </c>
      <c r="E112" s="2" t="s">
        <v>5482</v>
      </c>
      <c r="F112" s="2" t="s">
        <v>38706</v>
      </c>
      <c r="G112" s="2" t="s">
        <v>5484</v>
      </c>
      <c r="H112" s="2" t="s">
        <v>5483</v>
      </c>
      <c r="I112" s="2" t="s">
        <v>37494</v>
      </c>
      <c r="J112" s="4" t="s">
        <v>5055</v>
      </c>
      <c r="K112" s="4" t="s">
        <v>5055</v>
      </c>
      <c r="L112" s="4" t="s">
        <v>5055</v>
      </c>
      <c r="M112" s="4" t="s">
        <v>5055</v>
      </c>
      <c r="N112" s="4" t="s">
        <v>5055</v>
      </c>
    </row>
    <row r="113" spans="1:14" ht="112.5">
      <c r="A113" s="1" t="s">
        <v>1454</v>
      </c>
      <c r="B113" s="1" t="str">
        <f>VLOOKUP(A113,'Data Extraction'!A:D,4,FALSE)</f>
        <v>P112</v>
      </c>
      <c r="C113" s="1" t="str">
        <f>VLOOKUP(A113,'Data Extraction'!A:D,2,FALSE)</f>
        <v>rayyan-172027928</v>
      </c>
      <c r="D113" s="2" t="s">
        <v>5485</v>
      </c>
      <c r="E113" s="2" t="s">
        <v>5485</v>
      </c>
      <c r="F113" s="2" t="s">
        <v>38707</v>
      </c>
      <c r="G113" s="2" t="s">
        <v>5486</v>
      </c>
      <c r="H113" s="2" t="s">
        <v>5486</v>
      </c>
      <c r="I113" s="2" t="s">
        <v>5486</v>
      </c>
      <c r="J113" s="4" t="s">
        <v>5196</v>
      </c>
      <c r="K113" s="4" t="s">
        <v>5196</v>
      </c>
      <c r="L113" s="4" t="s">
        <v>5196</v>
      </c>
      <c r="M113" s="4" t="s">
        <v>5196</v>
      </c>
      <c r="N113" s="4" t="s">
        <v>5045</v>
      </c>
    </row>
    <row r="114" spans="1:14" ht="87.5">
      <c r="A114" s="1" t="s">
        <v>1420</v>
      </c>
      <c r="B114" s="1" t="str">
        <f>VLOOKUP(A114,'Data Extraction'!A:D,4,FALSE)</f>
        <v>P113</v>
      </c>
      <c r="C114" s="1" t="str">
        <f>VLOOKUP(A114,'Data Extraction'!A:D,2,FALSE)</f>
        <v>rayyan-172027927</v>
      </c>
      <c r="D114" s="2" t="s">
        <v>1425</v>
      </c>
      <c r="E114" s="2" t="s">
        <v>5487</v>
      </c>
      <c r="F114" s="2" t="s">
        <v>38708</v>
      </c>
      <c r="G114" s="2" t="s">
        <v>5489</v>
      </c>
      <c r="H114" s="2" t="s">
        <v>5488</v>
      </c>
      <c r="I114" s="2" t="s">
        <v>37495</v>
      </c>
      <c r="J114" s="4" t="s">
        <v>5</v>
      </c>
      <c r="K114" s="4" t="s">
        <v>5217</v>
      </c>
      <c r="L114" s="4" t="s">
        <v>5217</v>
      </c>
      <c r="M114" s="4" t="s">
        <v>5</v>
      </c>
      <c r="N114" s="4" t="s">
        <v>5046</v>
      </c>
    </row>
    <row r="115" spans="1:14" ht="75">
      <c r="A115" s="1" t="s">
        <v>1387</v>
      </c>
      <c r="B115" s="1" t="str">
        <f>VLOOKUP(A115,'Data Extraction'!A:D,4,FALSE)</f>
        <v>P114</v>
      </c>
      <c r="C115" s="1" t="str">
        <f>VLOOKUP(A115,'Data Extraction'!A:D,2,FALSE)</f>
        <v>rayyan-172027893</v>
      </c>
      <c r="D115" s="2" t="s">
        <v>1392</v>
      </c>
      <c r="E115" s="2" t="s">
        <v>5490</v>
      </c>
      <c r="F115" s="2" t="s">
        <v>38709</v>
      </c>
      <c r="G115" s="2" t="s">
        <v>5492</v>
      </c>
      <c r="H115" s="2" t="s">
        <v>5491</v>
      </c>
      <c r="I115" s="2" t="s">
        <v>5602</v>
      </c>
      <c r="J115" s="4" t="s">
        <v>5055</v>
      </c>
      <c r="K115" s="4" t="s">
        <v>5</v>
      </c>
      <c r="L115" s="4" t="s">
        <v>5</v>
      </c>
      <c r="M115" s="4" t="s">
        <v>5</v>
      </c>
      <c r="N115" s="4" t="s">
        <v>5046</v>
      </c>
    </row>
    <row r="116" spans="1:14" ht="62.5">
      <c r="A116" s="1" t="s">
        <v>1351</v>
      </c>
      <c r="B116" s="1" t="str">
        <f>VLOOKUP(A116,'Data Extraction'!A:D,4,FALSE)</f>
        <v>P115</v>
      </c>
      <c r="C116" s="1" t="str">
        <f>VLOOKUP(A116,'Data Extraction'!A:D,2,FALSE)</f>
        <v>rayyan-172027922</v>
      </c>
      <c r="D116" s="2" t="s">
        <v>1356</v>
      </c>
      <c r="E116" s="2" t="s">
        <v>5493</v>
      </c>
      <c r="F116" s="2" t="s">
        <v>38710</v>
      </c>
      <c r="G116" s="2" t="s">
        <v>5495</v>
      </c>
      <c r="H116" s="2" t="s">
        <v>5494</v>
      </c>
      <c r="I116" s="2" t="s">
        <v>5494</v>
      </c>
      <c r="J116" s="4" t="s">
        <v>5217</v>
      </c>
      <c r="K116" s="4" t="s">
        <v>5217</v>
      </c>
      <c r="L116" s="4" t="s">
        <v>5217</v>
      </c>
      <c r="M116" s="4" t="s">
        <v>5217</v>
      </c>
      <c r="N116" s="4" t="s">
        <v>5047</v>
      </c>
    </row>
    <row r="117" spans="1:14" ht="75">
      <c r="A117" s="1" t="s">
        <v>1317</v>
      </c>
      <c r="B117" s="1" t="str">
        <f>VLOOKUP(A117,'Data Extraction'!A:D,4,FALSE)</f>
        <v>P116</v>
      </c>
      <c r="C117" s="1" t="str">
        <f>VLOOKUP(A117,'Data Extraction'!A:D,2,FALSE)</f>
        <v>rayyan-172027958</v>
      </c>
      <c r="D117" s="2" t="s">
        <v>1322</v>
      </c>
      <c r="E117" s="2" t="s">
        <v>5496</v>
      </c>
      <c r="F117" s="2" t="s">
        <v>38711</v>
      </c>
      <c r="G117" s="2" t="s">
        <v>5498</v>
      </c>
      <c r="H117" s="2" t="s">
        <v>5497</v>
      </c>
      <c r="I117" s="2" t="s">
        <v>37496</v>
      </c>
      <c r="J117" s="4" t="s">
        <v>5</v>
      </c>
      <c r="K117" s="4" t="s">
        <v>5</v>
      </c>
      <c r="L117" s="4" t="s">
        <v>37530</v>
      </c>
      <c r="M117" s="4" t="s">
        <v>5</v>
      </c>
      <c r="N117" s="4" t="s">
        <v>5046</v>
      </c>
    </row>
    <row r="118" spans="1:14" ht="62.5">
      <c r="A118" s="1" t="s">
        <v>1284</v>
      </c>
      <c r="B118" s="1" t="str">
        <f>VLOOKUP(A118,'Data Extraction'!A:D,4,FALSE)</f>
        <v>P117</v>
      </c>
      <c r="C118" s="1" t="str">
        <f>VLOOKUP(A118,'Data Extraction'!A:D,2,FALSE)</f>
        <v>rayyan-172027866</v>
      </c>
      <c r="D118" s="2" t="s">
        <v>1289</v>
      </c>
      <c r="E118" s="2" t="s">
        <v>5499</v>
      </c>
      <c r="F118" s="2" t="s">
        <v>38712</v>
      </c>
      <c r="G118" s="2" t="s">
        <v>5501</v>
      </c>
      <c r="H118" s="2" t="s">
        <v>5500</v>
      </c>
      <c r="I118" s="2" t="s">
        <v>37497</v>
      </c>
      <c r="J118" s="4" t="s">
        <v>5502</v>
      </c>
      <c r="K118" s="4" t="s">
        <v>5196</v>
      </c>
      <c r="L118" s="4" t="s">
        <v>5502</v>
      </c>
      <c r="M118" s="4" t="s">
        <v>5502</v>
      </c>
      <c r="N118" s="4" t="s">
        <v>5503</v>
      </c>
    </row>
    <row r="119" spans="1:14" ht="87.5">
      <c r="A119" s="1" t="s">
        <v>1249</v>
      </c>
      <c r="B119" s="1" t="str">
        <f>VLOOKUP(A119,'Data Extraction'!A:D,4,FALSE)</f>
        <v>P118</v>
      </c>
      <c r="C119" s="1" t="str">
        <f>VLOOKUP(A119,'Data Extraction'!A:D,2,FALSE)</f>
        <v>rayyan-218685194</v>
      </c>
      <c r="D119" s="2" t="s">
        <v>1254</v>
      </c>
      <c r="E119" s="2" t="s">
        <v>5504</v>
      </c>
      <c r="F119" s="2" t="s">
        <v>38713</v>
      </c>
      <c r="G119" s="2" t="s">
        <v>5506</v>
      </c>
      <c r="H119" s="2" t="s">
        <v>5505</v>
      </c>
      <c r="I119" s="2" t="s">
        <v>37498</v>
      </c>
      <c r="J119" s="4" t="s">
        <v>5196</v>
      </c>
      <c r="K119" s="4" t="s">
        <v>5196</v>
      </c>
      <c r="L119" s="4" t="s">
        <v>5196</v>
      </c>
      <c r="M119" s="4" t="s">
        <v>5196</v>
      </c>
      <c r="N119" s="4" t="s">
        <v>5045</v>
      </c>
    </row>
    <row r="120" spans="1:14" ht="62.5">
      <c r="A120" s="1" t="s">
        <v>1214</v>
      </c>
      <c r="B120" s="1" t="str">
        <f>VLOOKUP(A120,'Data Extraction'!A:D,4,FALSE)</f>
        <v>P119</v>
      </c>
      <c r="C120" s="1" t="str">
        <f>VLOOKUP(A120,'Data Extraction'!A:D,2,FALSE)</f>
        <v>rayyan-218685128</v>
      </c>
      <c r="D120" s="2" t="s">
        <v>1219</v>
      </c>
      <c r="E120" s="2" t="s">
        <v>5507</v>
      </c>
      <c r="F120" s="2" t="s">
        <v>38714</v>
      </c>
      <c r="G120" s="2" t="s">
        <v>5508</v>
      </c>
      <c r="H120" s="2" t="s">
        <v>5257</v>
      </c>
      <c r="I120" s="2" t="s">
        <v>37499</v>
      </c>
      <c r="J120" s="4" t="s">
        <v>5196</v>
      </c>
      <c r="K120" s="4" t="s">
        <v>5196</v>
      </c>
      <c r="L120" s="4" t="s">
        <v>5196</v>
      </c>
      <c r="M120" s="4" t="s">
        <v>5196</v>
      </c>
      <c r="N120" s="4" t="s">
        <v>5045</v>
      </c>
    </row>
    <row r="121" spans="1:14" ht="75">
      <c r="A121" s="1" t="s">
        <v>1179</v>
      </c>
      <c r="B121" s="1" t="str">
        <f>VLOOKUP(A121,'Data Extraction'!A:D,4,FALSE)</f>
        <v>P120</v>
      </c>
      <c r="C121" s="1" t="str">
        <f>VLOOKUP(A121,'Data Extraction'!A:D,2,FALSE)</f>
        <v>rayyan-172027982</v>
      </c>
      <c r="D121" s="2" t="s">
        <v>1184</v>
      </c>
      <c r="E121" s="2" t="s">
        <v>5509</v>
      </c>
      <c r="F121" s="2" t="s">
        <v>38715</v>
      </c>
      <c r="G121" s="2" t="s">
        <v>5511</v>
      </c>
      <c r="H121" s="2" t="s">
        <v>5510</v>
      </c>
      <c r="I121" s="2" t="s">
        <v>37500</v>
      </c>
      <c r="J121" s="4" t="s">
        <v>5217</v>
      </c>
      <c r="K121" s="4" t="s">
        <v>5217</v>
      </c>
      <c r="L121" s="4" t="s">
        <v>5217</v>
      </c>
      <c r="M121" s="4" t="s">
        <v>5217</v>
      </c>
      <c r="N121" s="4" t="s">
        <v>5047</v>
      </c>
    </row>
    <row r="122" spans="1:14" ht="112.5">
      <c r="A122" s="1" t="s">
        <v>1143</v>
      </c>
      <c r="B122" s="1" t="str">
        <f>VLOOKUP(A122,'Data Extraction'!A:D,4,FALSE)</f>
        <v>P121</v>
      </c>
      <c r="C122" s="1" t="str">
        <f>VLOOKUP(A122,'Data Extraction'!A:D,2,FALSE)</f>
        <v>rayyan-172027890</v>
      </c>
      <c r="D122" s="2" t="s">
        <v>1148</v>
      </c>
      <c r="E122" s="2" t="s">
        <v>5512</v>
      </c>
      <c r="F122" s="2" t="s">
        <v>38716</v>
      </c>
      <c r="G122" s="2" t="s">
        <v>5514</v>
      </c>
      <c r="H122" s="2" t="s">
        <v>5513</v>
      </c>
      <c r="I122" s="2" t="s">
        <v>37501</v>
      </c>
      <c r="J122" s="4" t="s">
        <v>5114</v>
      </c>
      <c r="K122" s="4" t="s">
        <v>5114</v>
      </c>
      <c r="L122" s="4" t="s">
        <v>5114</v>
      </c>
      <c r="M122" s="4" t="s">
        <v>5515</v>
      </c>
      <c r="N122" s="4" t="s">
        <v>5050</v>
      </c>
    </row>
    <row r="123" spans="1:14" ht="112.5">
      <c r="A123" s="1" t="s">
        <v>1108</v>
      </c>
      <c r="B123" s="1" t="str">
        <f>VLOOKUP(A123,'Data Extraction'!A:D,4,FALSE)</f>
        <v>P122</v>
      </c>
      <c r="C123" s="1" t="str">
        <f>VLOOKUP(A123,'Data Extraction'!A:D,2,FALSE)</f>
        <v>rayyan-172027911</v>
      </c>
      <c r="D123" s="2" t="s">
        <v>1113</v>
      </c>
      <c r="E123" s="2" t="s">
        <v>5516</v>
      </c>
      <c r="F123" s="2" t="s">
        <v>38717</v>
      </c>
      <c r="G123" s="2" t="s">
        <v>5518</v>
      </c>
      <c r="H123" s="2" t="s">
        <v>5517</v>
      </c>
      <c r="I123" s="2" t="s">
        <v>37502</v>
      </c>
      <c r="J123" s="4" t="s">
        <v>5394</v>
      </c>
      <c r="K123" s="4" t="s">
        <v>5394</v>
      </c>
      <c r="L123" s="4" t="s">
        <v>5394</v>
      </c>
      <c r="M123" s="4" t="s">
        <v>5395</v>
      </c>
      <c r="N123" s="4" t="s">
        <v>5396</v>
      </c>
    </row>
    <row r="124" spans="1:14" ht="87.5">
      <c r="A124" s="1" t="s">
        <v>1074</v>
      </c>
      <c r="B124" s="1" t="str">
        <f>VLOOKUP(A124,'Data Extraction'!A:D,4,FALSE)</f>
        <v>P123</v>
      </c>
      <c r="C124" s="1" t="str">
        <f>VLOOKUP(A124,'Data Extraction'!A:D,2,FALSE)</f>
        <v>rayyan-172027955</v>
      </c>
      <c r="D124" s="2" t="s">
        <v>1079</v>
      </c>
      <c r="E124" s="2" t="s">
        <v>5519</v>
      </c>
      <c r="F124" s="2" t="s">
        <v>38718</v>
      </c>
      <c r="G124" s="2" t="s">
        <v>5521</v>
      </c>
      <c r="H124" s="2" t="s">
        <v>5520</v>
      </c>
      <c r="I124" s="2" t="s">
        <v>37503</v>
      </c>
      <c r="J124" s="4" t="s">
        <v>5</v>
      </c>
      <c r="K124" s="4" t="s">
        <v>5</v>
      </c>
      <c r="L124" s="4" t="s">
        <v>5</v>
      </c>
      <c r="M124" s="4" t="s">
        <v>5</v>
      </c>
      <c r="N124" s="4" t="s">
        <v>5046</v>
      </c>
    </row>
    <row r="125" spans="1:14" ht="50">
      <c r="A125" s="1" t="s">
        <v>1040</v>
      </c>
      <c r="B125" s="1" t="str">
        <f>VLOOKUP(A125,'Data Extraction'!A:D,4,FALSE)</f>
        <v>P124</v>
      </c>
      <c r="C125" s="1" t="str">
        <f>VLOOKUP(A125,'Data Extraction'!A:D,2,FALSE)</f>
        <v>rayyan-172027846</v>
      </c>
      <c r="D125" s="2" t="s">
        <v>1045</v>
      </c>
      <c r="E125" s="2" t="s">
        <v>5522</v>
      </c>
      <c r="F125" s="2" t="s">
        <v>5522</v>
      </c>
      <c r="G125" s="2" t="s">
        <v>5524</v>
      </c>
      <c r="H125" s="2" t="s">
        <v>5523</v>
      </c>
      <c r="I125" s="2" t="s">
        <v>37504</v>
      </c>
      <c r="J125" s="4" t="s">
        <v>5525</v>
      </c>
      <c r="K125" s="4" t="s">
        <v>5525</v>
      </c>
      <c r="L125" s="4" t="s">
        <v>5525</v>
      </c>
      <c r="M125" s="4" t="s">
        <v>5525</v>
      </c>
      <c r="N125" s="4" t="s">
        <v>5526</v>
      </c>
    </row>
    <row r="126" spans="1:14" ht="87.5">
      <c r="A126" s="1" t="s">
        <v>1005</v>
      </c>
      <c r="B126" s="1" t="str">
        <f>VLOOKUP(A126,'Data Extraction'!A:D,4,FALSE)</f>
        <v>P125</v>
      </c>
      <c r="C126" s="1" t="str">
        <f>VLOOKUP(A126,'Data Extraction'!A:D,2,FALSE)</f>
        <v>rayyan-172028007</v>
      </c>
      <c r="D126" s="2" t="s">
        <v>1010</v>
      </c>
      <c r="E126" s="2" t="s">
        <v>5527</v>
      </c>
      <c r="F126" s="2" t="s">
        <v>38719</v>
      </c>
      <c r="G126" s="2" t="s">
        <v>5528</v>
      </c>
      <c r="H126" s="2" t="s">
        <v>5189</v>
      </c>
      <c r="I126" s="2" t="s">
        <v>37505</v>
      </c>
      <c r="J126" s="4" t="s">
        <v>5</v>
      </c>
      <c r="K126" s="4" t="s">
        <v>5</v>
      </c>
      <c r="L126" s="4" t="s">
        <v>5</v>
      </c>
      <c r="M126" s="4" t="s">
        <v>5</v>
      </c>
      <c r="N126" s="4" t="s">
        <v>5046</v>
      </c>
    </row>
    <row r="127" spans="1:14" ht="50">
      <c r="A127" s="1" t="s">
        <v>972</v>
      </c>
      <c r="B127" s="1" t="str">
        <f>VLOOKUP(A127,'Data Extraction'!A:D,4,FALSE)</f>
        <v>P126</v>
      </c>
      <c r="C127" s="1" t="str">
        <f>VLOOKUP(A127,'Data Extraction'!A:D,2,FALSE)</f>
        <v>rayyan-172027847</v>
      </c>
      <c r="D127" s="2" t="s">
        <v>977</v>
      </c>
      <c r="E127" s="2" t="s">
        <v>5529</v>
      </c>
      <c r="F127" s="2" t="s">
        <v>38720</v>
      </c>
      <c r="G127" s="2" t="s">
        <v>5530</v>
      </c>
      <c r="H127" s="2" t="s">
        <v>1</v>
      </c>
      <c r="I127" s="2" t="s">
        <v>5257</v>
      </c>
      <c r="J127" s="4" t="s">
        <v>5196</v>
      </c>
      <c r="K127" s="4" t="s">
        <v>5196</v>
      </c>
      <c r="L127" s="4" t="s">
        <v>5196</v>
      </c>
      <c r="M127" s="4" t="s">
        <v>5196</v>
      </c>
      <c r="N127" s="4" t="s">
        <v>5045</v>
      </c>
    </row>
    <row r="128" spans="1:14" ht="87.5">
      <c r="A128" s="1" t="s">
        <v>937</v>
      </c>
      <c r="B128" s="1" t="str">
        <f>VLOOKUP(A128,'Data Extraction'!A:D,4,FALSE)</f>
        <v>P127</v>
      </c>
      <c r="C128" s="1" t="str">
        <f>VLOOKUP(A128,'Data Extraction'!A:D,2,FALSE)</f>
        <v>rayyan-172027886</v>
      </c>
      <c r="D128" s="2" t="s">
        <v>942</v>
      </c>
      <c r="E128" s="2" t="s">
        <v>5531</v>
      </c>
      <c r="F128" s="2" t="s">
        <v>38721</v>
      </c>
      <c r="G128" s="2" t="s">
        <v>5533</v>
      </c>
      <c r="H128" s="2" t="s">
        <v>5532</v>
      </c>
      <c r="I128" s="2" t="s">
        <v>5532</v>
      </c>
      <c r="J128" s="4" t="s">
        <v>5048</v>
      </c>
      <c r="K128" s="4" t="s">
        <v>5048</v>
      </c>
      <c r="L128" s="4" t="s">
        <v>5048</v>
      </c>
      <c r="M128" s="4" t="s">
        <v>5048</v>
      </c>
      <c r="N128" s="4" t="s">
        <v>5048</v>
      </c>
    </row>
    <row r="129" spans="1:14" ht="87.5">
      <c r="A129" s="1" t="s">
        <v>903</v>
      </c>
      <c r="B129" s="1" t="str">
        <f>VLOOKUP(A129,'Data Extraction'!A:D,4,FALSE)</f>
        <v>P128</v>
      </c>
      <c r="C129" s="1" t="str">
        <f>VLOOKUP(A129,'Data Extraction'!A:D,2,FALSE)</f>
        <v>rayyan-172027964</v>
      </c>
      <c r="D129" s="2" t="s">
        <v>908</v>
      </c>
      <c r="E129" s="2" t="s">
        <v>5534</v>
      </c>
      <c r="F129" s="2" t="s">
        <v>38722</v>
      </c>
      <c r="G129" s="2" t="s">
        <v>5536</v>
      </c>
      <c r="H129" s="2" t="s">
        <v>5535</v>
      </c>
      <c r="I129" s="2" t="s">
        <v>37506</v>
      </c>
      <c r="J129" s="4" t="s">
        <v>5048</v>
      </c>
      <c r="K129" s="4" t="s">
        <v>5048</v>
      </c>
      <c r="L129" s="4" t="s">
        <v>5048</v>
      </c>
      <c r="M129" s="4" t="s">
        <v>5048</v>
      </c>
      <c r="N129" s="4" t="s">
        <v>5048</v>
      </c>
    </row>
    <row r="130" spans="1:14" ht="62.5">
      <c r="A130" s="1" t="s">
        <v>873</v>
      </c>
      <c r="B130" s="1" t="str">
        <f>VLOOKUP(A130,'Data Extraction'!A:D,4,FALSE)</f>
        <v>P129</v>
      </c>
      <c r="C130" s="1" t="str">
        <f>VLOOKUP(A130,'Data Extraction'!A:D,2,FALSE)</f>
        <v>rayyan-218685391</v>
      </c>
      <c r="D130" s="2" t="s">
        <v>878</v>
      </c>
      <c r="E130" s="2" t="s">
        <v>5537</v>
      </c>
      <c r="F130" s="2" t="s">
        <v>38723</v>
      </c>
      <c r="G130" s="2" t="s">
        <v>5472</v>
      </c>
      <c r="H130" s="2" t="s">
        <v>5538</v>
      </c>
      <c r="I130" s="2" t="s">
        <v>37507</v>
      </c>
      <c r="J130" s="4" t="s">
        <v>5196</v>
      </c>
      <c r="K130" s="4" t="s">
        <v>5196</v>
      </c>
      <c r="L130" s="4" t="s">
        <v>5196</v>
      </c>
      <c r="M130" s="4" t="s">
        <v>5196</v>
      </c>
      <c r="N130" s="4" t="s">
        <v>5045</v>
      </c>
    </row>
    <row r="131" spans="1:14" ht="100">
      <c r="A131" s="1" t="s">
        <v>839</v>
      </c>
      <c r="B131" s="1" t="str">
        <f>VLOOKUP(A131,'Data Extraction'!A:D,4,FALSE)</f>
        <v>P130</v>
      </c>
      <c r="C131" s="1" t="str">
        <f>VLOOKUP(A131,'Data Extraction'!A:D,2,FALSE)</f>
        <v>rayyan-172027943</v>
      </c>
      <c r="D131" s="2" t="s">
        <v>844</v>
      </c>
      <c r="E131" s="2" t="s">
        <v>5539</v>
      </c>
      <c r="F131" s="2" t="s">
        <v>38724</v>
      </c>
      <c r="G131" s="2" t="s">
        <v>5540</v>
      </c>
      <c r="H131" s="2" t="s">
        <v>5257</v>
      </c>
      <c r="I131" s="2" t="s">
        <v>37423</v>
      </c>
      <c r="J131" s="4" t="s">
        <v>5196</v>
      </c>
      <c r="K131" s="4" t="s">
        <v>5196</v>
      </c>
      <c r="L131" s="4" t="s">
        <v>5196</v>
      </c>
      <c r="M131" s="4" t="s">
        <v>5196</v>
      </c>
      <c r="N131" s="4" t="s">
        <v>5045</v>
      </c>
    </row>
    <row r="132" spans="1:14" ht="50">
      <c r="A132" s="1" t="s">
        <v>806</v>
      </c>
      <c r="B132" s="1" t="str">
        <f>VLOOKUP(A132,'Data Extraction'!A:D,4,FALSE)</f>
        <v>P131</v>
      </c>
      <c r="C132" s="1" t="str">
        <f>VLOOKUP(A132,'Data Extraction'!A:D,2,FALSE)</f>
        <v>rayyan-172027997</v>
      </c>
      <c r="D132" s="2" t="s">
        <v>811</v>
      </c>
      <c r="E132" s="2" t="s">
        <v>5541</v>
      </c>
      <c r="F132" s="2" t="s">
        <v>38725</v>
      </c>
      <c r="G132" s="2" t="s">
        <v>5543</v>
      </c>
      <c r="H132" s="2" t="s">
        <v>5542</v>
      </c>
      <c r="I132" s="2" t="s">
        <v>5542</v>
      </c>
      <c r="J132" s="4" t="s">
        <v>5424</v>
      </c>
      <c r="K132" s="4" t="s">
        <v>5424</v>
      </c>
      <c r="L132" s="4" t="s">
        <v>5424</v>
      </c>
      <c r="M132" s="4" t="s">
        <v>5424</v>
      </c>
      <c r="N132" s="4" t="s">
        <v>5425</v>
      </c>
    </row>
    <row r="133" spans="1:14" ht="50">
      <c r="A133" s="1" t="s">
        <v>772</v>
      </c>
      <c r="B133" s="1" t="str">
        <f>VLOOKUP(A133,'Data Extraction'!A:D,4,FALSE)</f>
        <v>P132</v>
      </c>
      <c r="C133" s="1" t="str">
        <f>VLOOKUP(A133,'Data Extraction'!A:D,2,FALSE)</f>
        <v>rayyan-172027976</v>
      </c>
      <c r="D133" s="2" t="s">
        <v>777</v>
      </c>
      <c r="E133" s="2" t="s">
        <v>5544</v>
      </c>
      <c r="F133" s="2" t="s">
        <v>5544</v>
      </c>
      <c r="G133" s="2" t="s">
        <v>5546</v>
      </c>
      <c r="H133" s="2" t="s">
        <v>5545</v>
      </c>
      <c r="I133" s="2" t="s">
        <v>5545</v>
      </c>
      <c r="J133" s="4" t="s">
        <v>5424</v>
      </c>
      <c r="K133" s="4" t="s">
        <v>5</v>
      </c>
      <c r="L133" s="4" t="s">
        <v>5424</v>
      </c>
      <c r="M133" s="4" t="s">
        <v>5424</v>
      </c>
      <c r="N133" s="4" t="s">
        <v>5425</v>
      </c>
    </row>
    <row r="134" spans="1:14" ht="112.5">
      <c r="A134" s="1" t="s">
        <v>737</v>
      </c>
      <c r="B134" s="1" t="str">
        <f>VLOOKUP(A134,'Data Extraction'!A:D,4,FALSE)</f>
        <v>P133</v>
      </c>
      <c r="C134" s="1" t="str">
        <f>VLOOKUP(A134,'Data Extraction'!A:D,2,FALSE)</f>
        <v>rayyan-172027981</v>
      </c>
      <c r="D134" s="2" t="s">
        <v>742</v>
      </c>
      <c r="E134" s="2" t="s">
        <v>5547</v>
      </c>
      <c r="F134" s="2" t="s">
        <v>38726</v>
      </c>
      <c r="G134" s="2" t="s">
        <v>5548</v>
      </c>
      <c r="H134" s="2" t="s">
        <v>5230</v>
      </c>
      <c r="I134" s="2" t="s">
        <v>37508</v>
      </c>
      <c r="J134" s="4" t="s">
        <v>5196</v>
      </c>
      <c r="K134" s="4" t="s">
        <v>5196</v>
      </c>
      <c r="L134" s="4" t="s">
        <v>5196</v>
      </c>
      <c r="M134" s="4" t="s">
        <v>5196</v>
      </c>
      <c r="N134" s="4" t="s">
        <v>5045</v>
      </c>
    </row>
    <row r="135" spans="1:14" ht="75">
      <c r="A135" s="1" t="s">
        <v>703</v>
      </c>
      <c r="B135" s="1" t="str">
        <f>VLOOKUP(A135,'Data Extraction'!A:D,4,FALSE)</f>
        <v>P134</v>
      </c>
      <c r="C135" s="1" t="str">
        <f>VLOOKUP(A135,'Data Extraction'!A:D,2,FALSE)</f>
        <v>rayyan-172027826</v>
      </c>
      <c r="D135" s="2" t="s">
        <v>708</v>
      </c>
      <c r="E135" s="2" t="s">
        <v>5549</v>
      </c>
      <c r="F135" s="2" t="s">
        <v>38727</v>
      </c>
      <c r="G135" s="2" t="s">
        <v>5551</v>
      </c>
      <c r="H135" s="2" t="s">
        <v>5550</v>
      </c>
      <c r="I135" s="2" t="s">
        <v>37509</v>
      </c>
      <c r="J135" s="4" t="s">
        <v>5424</v>
      </c>
      <c r="K135" s="4" t="s">
        <v>5217</v>
      </c>
      <c r="L135" s="4" t="s">
        <v>5424</v>
      </c>
      <c r="M135" s="4" t="s">
        <v>5424</v>
      </c>
      <c r="N135" s="4" t="s">
        <v>5425</v>
      </c>
    </row>
    <row r="136" spans="1:14" ht="87.5">
      <c r="A136" s="1" t="s">
        <v>668</v>
      </c>
      <c r="B136" s="1" t="str">
        <f>VLOOKUP(A136,'Data Extraction'!A:D,4,FALSE)</f>
        <v>P135</v>
      </c>
      <c r="C136" s="1" t="str">
        <f>VLOOKUP(A136,'Data Extraction'!A:D,2,FALSE)</f>
        <v>rayyan-172027849</v>
      </c>
      <c r="D136" s="2" t="s">
        <v>673</v>
      </c>
      <c r="E136" s="2" t="s">
        <v>671</v>
      </c>
      <c r="F136" s="2" t="s">
        <v>38728</v>
      </c>
      <c r="G136" s="2" t="s">
        <v>5552</v>
      </c>
      <c r="H136" s="2" t="s">
        <v>5257</v>
      </c>
      <c r="I136" s="2" t="s">
        <v>37510</v>
      </c>
      <c r="J136" s="4" t="s">
        <v>5196</v>
      </c>
      <c r="K136" s="4" t="s">
        <v>5196</v>
      </c>
      <c r="L136" s="4" t="s">
        <v>5196</v>
      </c>
      <c r="M136" s="4" t="s">
        <v>5196</v>
      </c>
      <c r="N136" s="4" t="s">
        <v>5045</v>
      </c>
    </row>
    <row r="137" spans="1:14" ht="100">
      <c r="A137" s="1" t="s">
        <v>633</v>
      </c>
      <c r="B137" s="1" t="str">
        <f>VLOOKUP(A137,'Data Extraction'!A:D,4,FALSE)</f>
        <v>P136</v>
      </c>
      <c r="C137" s="1" t="str">
        <f>VLOOKUP(A137,'Data Extraction'!A:D,2,FALSE)</f>
        <v>rayyan-218685131</v>
      </c>
      <c r="D137" s="2" t="s">
        <v>638</v>
      </c>
      <c r="E137" s="2" t="s">
        <v>5553</v>
      </c>
      <c r="F137" s="2" t="s">
        <v>38729</v>
      </c>
      <c r="G137" s="2" t="s">
        <v>5506</v>
      </c>
      <c r="H137" s="2" t="s">
        <v>5257</v>
      </c>
      <c r="I137" s="2" t="s">
        <v>37511</v>
      </c>
      <c r="J137" s="4" t="s">
        <v>5196</v>
      </c>
      <c r="K137" s="4" t="s">
        <v>5196</v>
      </c>
      <c r="L137" s="4" t="s">
        <v>5196</v>
      </c>
      <c r="M137" s="4" t="s">
        <v>5196</v>
      </c>
      <c r="N137" s="4" t="s">
        <v>5045</v>
      </c>
    </row>
    <row r="138" spans="1:14" ht="62.5">
      <c r="A138" s="1" t="s">
        <v>597</v>
      </c>
      <c r="B138" s="1" t="str">
        <f>VLOOKUP(A138,'Data Extraction'!A:D,4,FALSE)</f>
        <v>P137</v>
      </c>
      <c r="C138" s="1" t="str">
        <f>VLOOKUP(A138,'Data Extraction'!A:D,2,FALSE)</f>
        <v>rayyan-172027938</v>
      </c>
      <c r="D138" s="2" t="s">
        <v>602</v>
      </c>
      <c r="E138" s="2" t="s">
        <v>5554</v>
      </c>
      <c r="F138" s="2" t="s">
        <v>38730</v>
      </c>
      <c r="G138" s="2" t="s">
        <v>5555</v>
      </c>
      <c r="H138" s="2" t="s">
        <v>5189</v>
      </c>
      <c r="I138" s="2" t="s">
        <v>37512</v>
      </c>
      <c r="J138" s="4" t="s">
        <v>5</v>
      </c>
      <c r="K138" s="4" t="s">
        <v>5</v>
      </c>
      <c r="L138" s="4" t="s">
        <v>5</v>
      </c>
      <c r="M138" s="4" t="s">
        <v>5</v>
      </c>
      <c r="N138" s="4" t="s">
        <v>5046</v>
      </c>
    </row>
    <row r="139" spans="1:14" ht="87.5">
      <c r="A139" s="1" t="s">
        <v>560</v>
      </c>
      <c r="B139" s="1" t="str">
        <f>VLOOKUP(A139,'Data Extraction'!A:D,4,FALSE)</f>
        <v>P138</v>
      </c>
      <c r="C139" s="1" t="str">
        <f>VLOOKUP(A139,'Data Extraction'!A:D,2,FALSE)</f>
        <v>rayyan-218685239</v>
      </c>
      <c r="D139" s="2" t="s">
        <v>565</v>
      </c>
      <c r="E139" s="2" t="s">
        <v>5556</v>
      </c>
      <c r="F139" s="2" t="s">
        <v>38731</v>
      </c>
      <c r="G139" s="2" t="s">
        <v>5558</v>
      </c>
      <c r="H139" s="2" t="s">
        <v>5557</v>
      </c>
      <c r="I139" s="2" t="s">
        <v>37513</v>
      </c>
      <c r="J139" s="4" t="s">
        <v>5</v>
      </c>
      <c r="K139" s="4" t="s">
        <v>5</v>
      </c>
      <c r="L139" s="4" t="s">
        <v>5</v>
      </c>
      <c r="M139" s="4" t="s">
        <v>5</v>
      </c>
      <c r="N139" s="4" t="s">
        <v>5046</v>
      </c>
    </row>
    <row r="140" spans="1:14" ht="37.5">
      <c r="A140" s="1" t="s">
        <v>525</v>
      </c>
      <c r="B140" s="1" t="str">
        <f>VLOOKUP(A140,'Data Extraction'!A:D,4,FALSE)</f>
        <v>P139</v>
      </c>
      <c r="C140" s="1" t="str">
        <f>VLOOKUP(A140,'Data Extraction'!A:D,2,FALSE)</f>
        <v>rayyan-172027844</v>
      </c>
      <c r="D140" s="2" t="s">
        <v>530</v>
      </c>
      <c r="E140" s="2" t="s">
        <v>5559</v>
      </c>
      <c r="F140" s="2" t="s">
        <v>38732</v>
      </c>
      <c r="G140" s="2" t="s">
        <v>5561</v>
      </c>
      <c r="H140" s="2" t="s">
        <v>5560</v>
      </c>
      <c r="I140" s="2" t="s">
        <v>37514</v>
      </c>
      <c r="J140" s="4" t="s">
        <v>5055</v>
      </c>
      <c r="K140" s="4" t="s">
        <v>5055</v>
      </c>
      <c r="L140" s="4" t="s">
        <v>5055</v>
      </c>
      <c r="M140" s="4" t="s">
        <v>5055</v>
      </c>
      <c r="N140" s="4" t="s">
        <v>5055</v>
      </c>
    </row>
    <row r="141" spans="1:14" ht="87.5">
      <c r="A141" s="1" t="s">
        <v>490</v>
      </c>
      <c r="B141" s="1" t="str">
        <f>VLOOKUP(A141,'Data Extraction'!A:D,4,FALSE)</f>
        <v>P140</v>
      </c>
      <c r="C141" s="1" t="str">
        <f>VLOOKUP(A141,'Data Extraction'!A:D,2,FALSE)</f>
        <v>rayyan-218685234</v>
      </c>
      <c r="D141" s="2" t="s">
        <v>495</v>
      </c>
      <c r="E141" s="2" t="s">
        <v>5562</v>
      </c>
      <c r="F141" s="2" t="s">
        <v>38733</v>
      </c>
      <c r="G141" s="2" t="s">
        <v>5563</v>
      </c>
      <c r="H141" s="2" t="s">
        <v>5252</v>
      </c>
      <c r="I141" s="2" t="s">
        <v>37515</v>
      </c>
      <c r="J141" s="4" t="s">
        <v>5196</v>
      </c>
      <c r="K141" s="4" t="s">
        <v>5196</v>
      </c>
      <c r="L141" s="4" t="s">
        <v>5196</v>
      </c>
      <c r="M141" s="4" t="s">
        <v>5196</v>
      </c>
      <c r="N141" s="4" t="s">
        <v>5045</v>
      </c>
    </row>
    <row r="142" spans="1:14" ht="50">
      <c r="A142" s="1" t="s">
        <v>459</v>
      </c>
      <c r="B142" s="1" t="str">
        <f>VLOOKUP(A142,'Data Extraction'!A:D,4,FALSE)</f>
        <v>P141</v>
      </c>
      <c r="C142" s="1" t="str">
        <f>VLOOKUP(A142,'Data Extraction'!A:D,2,FALSE)</f>
        <v>rayyan-218685256</v>
      </c>
      <c r="D142" s="2" t="s">
        <v>464</v>
      </c>
      <c r="E142" s="2" t="s">
        <v>5564</v>
      </c>
      <c r="F142" s="2" t="s">
        <v>38734</v>
      </c>
      <c r="G142" s="2" t="s">
        <v>5566</v>
      </c>
      <c r="H142" s="2" t="s">
        <v>5565</v>
      </c>
      <c r="I142" s="2" t="s">
        <v>37516</v>
      </c>
      <c r="J142" s="4" t="s">
        <v>5</v>
      </c>
      <c r="K142" s="4" t="s">
        <v>5</v>
      </c>
      <c r="L142" s="4" t="s">
        <v>5</v>
      </c>
      <c r="M142" s="4" t="s">
        <v>5</v>
      </c>
      <c r="N142" s="4" t="s">
        <v>5046</v>
      </c>
    </row>
    <row r="143" spans="1:14" ht="87.5">
      <c r="A143" s="1" t="s">
        <v>426</v>
      </c>
      <c r="B143" s="1" t="str">
        <f>VLOOKUP(A143,'Data Extraction'!A:D,4,FALSE)</f>
        <v>P142</v>
      </c>
      <c r="C143" s="1" t="str">
        <f>VLOOKUP(A143,'Data Extraction'!A:D,2,FALSE)</f>
        <v>rayyan-218685292</v>
      </c>
      <c r="D143" s="2" t="s">
        <v>431</v>
      </c>
      <c r="E143" s="2" t="s">
        <v>5567</v>
      </c>
      <c r="F143" s="2" t="s">
        <v>38735</v>
      </c>
      <c r="G143" s="2" t="s">
        <v>5569</v>
      </c>
      <c r="H143" s="2" t="s">
        <v>5568</v>
      </c>
      <c r="I143" s="2" t="s">
        <v>37517</v>
      </c>
      <c r="J143" s="4" t="s">
        <v>5196</v>
      </c>
      <c r="K143" s="4" t="s">
        <v>5196</v>
      </c>
      <c r="L143" s="4" t="s">
        <v>5196</v>
      </c>
      <c r="M143" s="4" t="s">
        <v>5196</v>
      </c>
      <c r="N143" s="4" t="s">
        <v>5045</v>
      </c>
    </row>
    <row r="144" spans="1:14" ht="62.5">
      <c r="A144" s="1" t="s">
        <v>392</v>
      </c>
      <c r="B144" s="1" t="str">
        <f>VLOOKUP(A144,'Data Extraction'!A:D,4,FALSE)</f>
        <v>P143</v>
      </c>
      <c r="C144" s="1" t="str">
        <f>VLOOKUP(A144,'Data Extraction'!A:D,2,FALSE)</f>
        <v>rayyan-218685236</v>
      </c>
      <c r="D144" s="2" t="s">
        <v>397</v>
      </c>
      <c r="E144" s="2" t="s">
        <v>5570</v>
      </c>
      <c r="F144" s="2" t="s">
        <v>5570</v>
      </c>
      <c r="G144" s="2" t="s">
        <v>5506</v>
      </c>
      <c r="H144" s="2" t="s">
        <v>5230</v>
      </c>
      <c r="I144" s="2" t="s">
        <v>37518</v>
      </c>
      <c r="J144" s="4" t="s">
        <v>5196</v>
      </c>
      <c r="K144" s="4" t="s">
        <v>5196</v>
      </c>
      <c r="L144" s="4" t="s">
        <v>5196</v>
      </c>
      <c r="M144" s="4" t="s">
        <v>5196</v>
      </c>
      <c r="N144" s="4" t="s">
        <v>5045</v>
      </c>
    </row>
    <row r="145" spans="1:14" ht="50">
      <c r="A145" s="1" t="s">
        <v>358</v>
      </c>
      <c r="B145" s="1" t="str">
        <f>VLOOKUP(A145,'Data Extraction'!A:D,4,FALSE)</f>
        <v>P144</v>
      </c>
      <c r="C145" s="1" t="str">
        <f>VLOOKUP(A145,'Data Extraction'!A:D,2,FALSE)</f>
        <v>rayyan-218685245</v>
      </c>
      <c r="D145" s="2" t="s">
        <v>363</v>
      </c>
      <c r="E145" s="2" t="s">
        <v>5571</v>
      </c>
      <c r="F145" s="2" t="s">
        <v>5571</v>
      </c>
      <c r="G145" s="2" t="s">
        <v>5207</v>
      </c>
      <c r="H145" s="2" t="s">
        <v>5257</v>
      </c>
      <c r="I145" s="2" t="s">
        <v>37519</v>
      </c>
      <c r="J145" s="4" t="s">
        <v>5196</v>
      </c>
      <c r="K145" s="4" t="s">
        <v>5196</v>
      </c>
      <c r="L145" s="4" t="s">
        <v>5196</v>
      </c>
      <c r="M145" s="4" t="s">
        <v>5196</v>
      </c>
      <c r="N145" s="4" t="s">
        <v>5045</v>
      </c>
    </row>
    <row r="146" spans="1:14" ht="100">
      <c r="A146" s="1" t="s">
        <v>321</v>
      </c>
      <c r="B146" s="1" t="str">
        <f>VLOOKUP(A146,'Data Extraction'!A:D,4,FALSE)</f>
        <v>P145</v>
      </c>
      <c r="C146" s="1" t="str">
        <f>VLOOKUP(A146,'Data Extraction'!A:D,2,FALSE)</f>
        <v>rayyan-218685225</v>
      </c>
      <c r="D146" s="2" t="s">
        <v>326</v>
      </c>
      <c r="E146" s="2" t="s">
        <v>5572</v>
      </c>
      <c r="F146" s="2" t="s">
        <v>38736</v>
      </c>
      <c r="G146" s="2" t="s">
        <v>5573</v>
      </c>
      <c r="H146" s="2" t="s">
        <v>5252</v>
      </c>
      <c r="I146" s="2" t="s">
        <v>37520</v>
      </c>
      <c r="J146" s="4" t="s">
        <v>5196</v>
      </c>
      <c r="K146" s="4" t="s">
        <v>5196</v>
      </c>
      <c r="L146" s="4" t="s">
        <v>5196</v>
      </c>
      <c r="M146" s="4" t="s">
        <v>5196</v>
      </c>
      <c r="N146" s="4" t="s">
        <v>5045</v>
      </c>
    </row>
    <row r="147" spans="1:14" ht="175">
      <c r="A147" s="1" t="s">
        <v>287</v>
      </c>
      <c r="B147" s="1" t="str">
        <f>VLOOKUP(A147,'Data Extraction'!A:D,4,FALSE)</f>
        <v>P146</v>
      </c>
      <c r="C147" s="1" t="str">
        <f>VLOOKUP(A147,'Data Extraction'!A:D,2,FALSE)</f>
        <v>rayyan-172027829</v>
      </c>
      <c r="D147" s="2" t="s">
        <v>292</v>
      </c>
      <c r="E147" s="2" t="s">
        <v>5574</v>
      </c>
      <c r="F147" s="2" t="s">
        <v>38737</v>
      </c>
      <c r="G147" s="2" t="s">
        <v>5576</v>
      </c>
      <c r="H147" s="2" t="s">
        <v>5575</v>
      </c>
      <c r="I147" s="2" t="s">
        <v>37521</v>
      </c>
      <c r="J147" s="4" t="s">
        <v>5288</v>
      </c>
      <c r="K147" s="4" t="s">
        <v>5196</v>
      </c>
      <c r="L147" s="4" t="s">
        <v>5288</v>
      </c>
      <c r="M147" s="4" t="s">
        <v>5289</v>
      </c>
      <c r="N147" s="4" t="s">
        <v>5290</v>
      </c>
    </row>
    <row r="148" spans="1:14" ht="87.5">
      <c r="A148" s="1" t="s">
        <v>254</v>
      </c>
      <c r="B148" s="1" t="str">
        <f>VLOOKUP(A148,'Data Extraction'!A:D,4,FALSE)</f>
        <v>P147</v>
      </c>
      <c r="C148" s="1" t="str">
        <f>VLOOKUP(A148,'Data Extraction'!A:D,2,FALSE)</f>
        <v>rayyan-218685195</v>
      </c>
      <c r="D148" s="2" t="s">
        <v>259</v>
      </c>
      <c r="E148" s="2" t="s">
        <v>5577</v>
      </c>
      <c r="F148" s="2" t="s">
        <v>38738</v>
      </c>
      <c r="G148" s="2" t="s">
        <v>5578</v>
      </c>
      <c r="H148" s="2" t="s">
        <v>5447</v>
      </c>
      <c r="I148" s="2" t="s">
        <v>37522</v>
      </c>
      <c r="J148" s="4" t="s">
        <v>5196</v>
      </c>
      <c r="K148" s="4" t="s">
        <v>5196</v>
      </c>
      <c r="L148" s="4" t="s">
        <v>5196</v>
      </c>
      <c r="M148" s="4" t="s">
        <v>5196</v>
      </c>
      <c r="N148" s="4" t="s">
        <v>5045</v>
      </c>
    </row>
    <row r="149" spans="1:14" ht="37.5">
      <c r="A149" s="1" t="s">
        <v>234</v>
      </c>
      <c r="B149" s="1" t="str">
        <f>VLOOKUP(A149,'Data Extraction'!A:D,4,FALSE)</f>
        <v>P148</v>
      </c>
      <c r="C149" s="1" t="str">
        <f>VLOOKUP(A149,'Data Extraction'!A:D,2,FALSE)</f>
        <v>rayyan-218685005</v>
      </c>
      <c r="D149" s="2" t="s">
        <v>5579</v>
      </c>
      <c r="E149" s="2" t="s">
        <v>5579</v>
      </c>
      <c r="F149" s="2" t="s">
        <v>5579</v>
      </c>
      <c r="G149" s="2" t="s">
        <v>5257</v>
      </c>
      <c r="H149" s="2" t="s">
        <v>5257</v>
      </c>
      <c r="I149" s="2" t="s">
        <v>5257</v>
      </c>
      <c r="J149" s="4" t="s">
        <v>5196</v>
      </c>
      <c r="K149" s="4" t="s">
        <v>5196</v>
      </c>
      <c r="L149" s="4" t="s">
        <v>5196</v>
      </c>
      <c r="M149" s="4" t="s">
        <v>5196</v>
      </c>
      <c r="N149" s="4" t="s">
        <v>5045</v>
      </c>
    </row>
    <row r="150" spans="1:14" ht="125">
      <c r="A150" s="1" t="s">
        <v>198</v>
      </c>
      <c r="B150" s="1" t="str">
        <f>VLOOKUP(A150,'Data Extraction'!A:D,4,FALSE)</f>
        <v>P149</v>
      </c>
      <c r="C150" s="1" t="str">
        <f>VLOOKUP(A150,'Data Extraction'!A:D,2,FALSE)</f>
        <v>rayyan-172028235</v>
      </c>
      <c r="D150" s="2" t="s">
        <v>203</v>
      </c>
      <c r="E150" s="2" t="s">
        <v>5580</v>
      </c>
      <c r="F150" s="2" t="s">
        <v>38739</v>
      </c>
      <c r="G150" s="2" t="s">
        <v>5582</v>
      </c>
      <c r="H150" s="2" t="s">
        <v>5581</v>
      </c>
      <c r="I150" s="2" t="s">
        <v>37523</v>
      </c>
      <c r="J150" s="4" t="s">
        <v>5217</v>
      </c>
      <c r="K150" s="4" t="s">
        <v>5217</v>
      </c>
      <c r="L150" s="4" t="s">
        <v>5217</v>
      </c>
      <c r="M150" s="4" t="s">
        <v>5217</v>
      </c>
      <c r="N150" s="4" t="s">
        <v>5047</v>
      </c>
    </row>
    <row r="151" spans="1:14" ht="87.5">
      <c r="A151" s="1" t="s">
        <v>164</v>
      </c>
      <c r="B151" s="1" t="str">
        <f>VLOOKUP(A151,'Data Extraction'!A:D,4,FALSE)</f>
        <v>P150</v>
      </c>
      <c r="C151" s="1" t="str">
        <f>VLOOKUP(A151,'Data Extraction'!A:D,2,FALSE)</f>
        <v>rayyan-218685334</v>
      </c>
      <c r="D151" s="2" t="s">
        <v>169</v>
      </c>
      <c r="E151" s="2" t="s">
        <v>5583</v>
      </c>
      <c r="F151" s="2" t="s">
        <v>38740</v>
      </c>
      <c r="G151" s="2" t="s">
        <v>5472</v>
      </c>
      <c r="H151" s="2" t="s">
        <v>5194</v>
      </c>
      <c r="I151" s="2" t="s">
        <v>37524</v>
      </c>
      <c r="J151" s="4" t="s">
        <v>5196</v>
      </c>
      <c r="K151" s="4" t="s">
        <v>5196</v>
      </c>
      <c r="L151" s="4" t="s">
        <v>5196</v>
      </c>
      <c r="M151" s="4" t="s">
        <v>5196</v>
      </c>
      <c r="N151" s="4" t="s">
        <v>5045</v>
      </c>
    </row>
    <row r="152" spans="1:14" ht="50">
      <c r="A152" s="1" t="s">
        <v>128</v>
      </c>
      <c r="B152" s="1" t="str">
        <f>VLOOKUP(A152,'Data Extraction'!A:D,4,FALSE)</f>
        <v>P151</v>
      </c>
      <c r="C152" s="1" t="str">
        <f>VLOOKUP(A152,'Data Extraction'!A:D,2,FALSE)</f>
        <v>rayyan-218685039</v>
      </c>
      <c r="D152" s="2" t="s">
        <v>133</v>
      </c>
      <c r="E152" s="2" t="s">
        <v>5584</v>
      </c>
      <c r="F152" s="2" t="s">
        <v>38741</v>
      </c>
      <c r="G152" s="2" t="s">
        <v>5207</v>
      </c>
      <c r="H152" s="2" t="s">
        <v>5585</v>
      </c>
      <c r="I152" s="2" t="s">
        <v>37525</v>
      </c>
      <c r="J152" s="4" t="s">
        <v>5196</v>
      </c>
      <c r="K152" s="4" t="s">
        <v>5196</v>
      </c>
      <c r="L152" s="4" t="s">
        <v>5196</v>
      </c>
      <c r="M152" s="4" t="s">
        <v>5196</v>
      </c>
      <c r="N152" s="4" t="s">
        <v>5045</v>
      </c>
    </row>
    <row r="153" spans="1:14" ht="87.5">
      <c r="A153" s="1" t="s">
        <v>91</v>
      </c>
      <c r="B153" s="1" t="str">
        <f>VLOOKUP(A153,'Data Extraction'!A:D,4,FALSE)</f>
        <v>P152</v>
      </c>
      <c r="C153" s="1" t="str">
        <f>VLOOKUP(A153,'Data Extraction'!A:D,2,FALSE)</f>
        <v>rayyan-218685020</v>
      </c>
      <c r="D153" s="2" t="s">
        <v>96</v>
      </c>
      <c r="E153" s="2" t="s">
        <v>5586</v>
      </c>
      <c r="F153" s="2" t="s">
        <v>38742</v>
      </c>
      <c r="G153" s="2" t="s">
        <v>5506</v>
      </c>
      <c r="H153" s="2" t="s">
        <v>5587</v>
      </c>
      <c r="I153" s="2" t="s">
        <v>37526</v>
      </c>
      <c r="J153" s="4" t="s">
        <v>5196</v>
      </c>
      <c r="K153" s="4" t="s">
        <v>5196</v>
      </c>
      <c r="L153" s="4" t="s">
        <v>5196</v>
      </c>
      <c r="M153" s="4" t="s">
        <v>5196</v>
      </c>
      <c r="N153" s="4" t="s">
        <v>5045</v>
      </c>
    </row>
    <row r="154" spans="1:14" ht="37.5">
      <c r="A154" s="1" t="s">
        <v>52</v>
      </c>
      <c r="B154" s="1" t="str">
        <f>VLOOKUP(A154,'Data Extraction'!A:D,4,FALSE)</f>
        <v>P153</v>
      </c>
      <c r="C154" s="1" t="str">
        <f>VLOOKUP(A154,'Data Extraction'!A:D,2,FALSE)</f>
        <v>rayyan-218688103</v>
      </c>
      <c r="D154" s="2" t="s">
        <v>57</v>
      </c>
      <c r="E154" s="2" t="s">
        <v>5588</v>
      </c>
      <c r="F154" s="2" t="s">
        <v>5588</v>
      </c>
      <c r="G154" s="2" t="s">
        <v>5589</v>
      </c>
      <c r="H154" s="2" t="s">
        <v>5331</v>
      </c>
      <c r="I154" s="2" t="s">
        <v>37527</v>
      </c>
      <c r="J154" s="4" t="s">
        <v>5196</v>
      </c>
      <c r="K154" s="4" t="s">
        <v>5196</v>
      </c>
      <c r="L154" s="4" t="s">
        <v>5196</v>
      </c>
      <c r="M154" s="4" t="s">
        <v>5196</v>
      </c>
      <c r="N154" s="4" t="s">
        <v>5045</v>
      </c>
    </row>
  </sheetData>
  <sheetProtection sort="0" autoFilter="0"/>
  <customSheetViews>
    <customSheetView guid="{41C39D2D-8133-4A07-856B-4395BD7201CD}" filter="1" showAutoFilter="1">
      <pageMargins left="0" right="0" top="0" bottom="0" header="0" footer="0"/>
      <autoFilter ref="A1:J154" xr:uid="{407968CF-7A07-4B95-BDCF-4F6A3CEB5B28}"/>
    </customSheetView>
    <customSheetView guid="{1D96E015-8FFB-476C-B65F-B3D9C3731CB6}" filter="1" showAutoFilter="1">
      <pageMargins left="0" right="0" top="0" bottom="0" header="0" footer="0"/>
      <autoFilter ref="A1:J154" xr:uid="{FEF9CF0A-CA87-4CBC-A8A8-553F23517A50}"/>
    </customSheetView>
    <customSheetView guid="{93BEE11B-192E-410C-8201-2EFDBEDF62DD}" filter="1" showAutoFilter="1">
      <pageMargins left="0" right="0" top="0" bottom="0" header="0" footer="0"/>
      <autoFilter ref="A1:J154" xr:uid="{FA095117-1E84-48C5-8930-AEAF523A8654}"/>
    </customSheetView>
  </customSheetViews>
  <mergeCells count="1">
    <mergeCell ref="P13:U13"/>
  </mergeCells>
  <dataValidations count="1">
    <dataValidation type="list" allowBlank="1" sqref="J2:N154" xr:uid="{00000000-0002-0000-0200-000000000000}">
      <formula1>"Technology,Healthcare and Medical Informatics,Public Administration,Legal, Compliance and Digital Forensics,Energy,Automotive,Digital Media,Supply Chain &amp; Logistics,Education,Financial,Social plataforms,Industry"</formula1>
    </dataValidation>
  </dataValidations>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54"/>
  <sheetViews>
    <sheetView topLeftCell="G1" workbookViewId="0">
      <pane ySplit="1" topLeftCell="A2" activePane="bottomLeft" state="frozen"/>
      <selection pane="bottomLeft" activeCell="L1" sqref="L1:L1048576"/>
    </sheetView>
  </sheetViews>
  <sheetFormatPr defaultColWidth="12.54296875" defaultRowHeight="12.5"/>
  <cols>
    <col min="1" max="1" width="21.1796875" customWidth="1"/>
    <col min="2" max="2" width="11.81640625" customWidth="1"/>
    <col min="3" max="3" width="17" customWidth="1"/>
    <col min="4" max="6" width="29.81640625" customWidth="1"/>
    <col min="7" max="7" width="37.26953125" customWidth="1"/>
    <col min="8" max="8" width="16.36328125" bestFit="1" customWidth="1"/>
    <col min="9" max="9" width="16.6328125" bestFit="1" customWidth="1"/>
    <col min="10" max="10" width="14.26953125" bestFit="1" customWidth="1"/>
    <col min="11" max="11" width="14.36328125" bestFit="1" customWidth="1"/>
  </cols>
  <sheetData>
    <row r="1" spans="1:11" s="23" customFormat="1" ht="39">
      <c r="A1" s="20" t="s">
        <v>32</v>
      </c>
      <c r="B1" s="21" t="s">
        <v>4995</v>
      </c>
      <c r="C1" s="21" t="s">
        <v>4996</v>
      </c>
      <c r="D1" s="22" t="s">
        <v>5876</v>
      </c>
      <c r="E1" s="22" t="s">
        <v>37394</v>
      </c>
      <c r="F1" s="22" t="s">
        <v>37397</v>
      </c>
      <c r="G1" s="21" t="s">
        <v>27</v>
      </c>
      <c r="H1" s="20" t="s">
        <v>5877</v>
      </c>
      <c r="I1" s="20" t="s">
        <v>37395</v>
      </c>
      <c r="J1" s="20" t="s">
        <v>37398</v>
      </c>
      <c r="K1" s="20" t="s">
        <v>5168</v>
      </c>
    </row>
    <row r="2" spans="1:11" ht="37.5">
      <c r="A2" s="1" t="s">
        <v>4959</v>
      </c>
      <c r="B2" s="1" t="str">
        <f>VLOOKUP(A2,'Data Extraction'!A:D,4,FALSE)</f>
        <v>P001</v>
      </c>
      <c r="C2" s="1" t="str">
        <f>VLOOKUP(A2,'Data Extraction'!A:D,2,FALSE)</f>
        <v>rayyan-172029219</v>
      </c>
      <c r="D2" s="2" t="s">
        <v>5590</v>
      </c>
      <c r="E2" s="2" t="s">
        <v>5590</v>
      </c>
      <c r="F2" s="2" t="s">
        <v>37543</v>
      </c>
      <c r="G2" s="1" t="str">
        <f>_xlfn.XLOOKUP(A2,ArticlesDomains[Article ID],ArticlesDomains[Theme (Researcher 1)])</f>
        <v>Financial</v>
      </c>
      <c r="H2" s="1" t="s">
        <v>5591</v>
      </c>
      <c r="I2" s="1" t="s">
        <v>5591</v>
      </c>
      <c r="J2" s="1" t="s">
        <v>5591</v>
      </c>
      <c r="K2" s="4"/>
    </row>
    <row r="3" spans="1:11" ht="75">
      <c r="A3" s="1" t="s">
        <v>4924</v>
      </c>
      <c r="B3" s="1" t="str">
        <f>VLOOKUP(A3,'Data Extraction'!A:D,4,FALSE)</f>
        <v>P002</v>
      </c>
      <c r="C3" s="1" t="str">
        <f>VLOOKUP(A3,'Data Extraction'!A:D,2,FALSE)</f>
        <v>rayyan-172029208</v>
      </c>
      <c r="D3" s="2" t="s">
        <v>5173</v>
      </c>
      <c r="E3" s="2" t="s">
        <v>37531</v>
      </c>
      <c r="F3" s="2" t="s">
        <v>37544</v>
      </c>
      <c r="G3" s="1" t="str">
        <f>_xlfn.XLOOKUP(A3,ArticlesDomains[Article ID],ArticlesDomains[Theme (Researcher 1)])</f>
        <v>Digital Media, "Legal, Compliance and Digital Forensics", Healthcare and Medical Informatics</v>
      </c>
      <c r="H3" s="1" t="s">
        <v>5592</v>
      </c>
      <c r="I3" s="1" t="s">
        <v>5592</v>
      </c>
      <c r="J3" s="1" t="s">
        <v>5592</v>
      </c>
      <c r="K3" s="4" t="s">
        <v>5593</v>
      </c>
    </row>
    <row r="4" spans="1:11" ht="125">
      <c r="A4" s="1" t="s">
        <v>4894</v>
      </c>
      <c r="B4" s="1" t="str">
        <f>VLOOKUP(A4,'Data Extraction'!A:D,4,FALSE)</f>
        <v>P003</v>
      </c>
      <c r="C4" s="1" t="str">
        <f>VLOOKUP(A4,'Data Extraction'!A:D,2,FALSE)</f>
        <v>rayyan-218686268</v>
      </c>
      <c r="D4" s="2" t="s">
        <v>5594</v>
      </c>
      <c r="E4" s="2" t="s">
        <v>5594</v>
      </c>
      <c r="F4" s="2" t="s">
        <v>37545</v>
      </c>
      <c r="G4" s="1" t="str">
        <f>_xlfn.XLOOKUP(A4,ArticlesDomains[Article ID],ArticlesDomains[Theme (Researcher 1)])</f>
        <v>Public Administration</v>
      </c>
      <c r="H4" s="1" t="s">
        <v>5595</v>
      </c>
      <c r="I4" s="1" t="s">
        <v>5595</v>
      </c>
      <c r="J4" s="1" t="s">
        <v>5595</v>
      </c>
      <c r="K4" s="4"/>
    </row>
    <row r="5" spans="1:11" ht="100">
      <c r="A5" s="1" t="s">
        <v>4860</v>
      </c>
      <c r="B5" s="1" t="str">
        <f>VLOOKUP(A5,'Data Extraction'!A:D,4,FALSE)</f>
        <v>P004</v>
      </c>
      <c r="C5" s="1" t="str">
        <f>VLOOKUP(A5,'Data Extraction'!A:D,2,FALSE)</f>
        <v>rayyan-172029019</v>
      </c>
      <c r="D5" s="2" t="s">
        <v>5596</v>
      </c>
      <c r="E5" s="2" t="s">
        <v>5596</v>
      </c>
      <c r="F5" s="2" t="s">
        <v>37546</v>
      </c>
      <c r="G5" s="1" t="str">
        <f>_xlfn.XLOOKUP(A5,ArticlesDomains[Article ID],ArticlesDomains[Theme (Researcher 1)])</f>
        <v>Technology</v>
      </c>
      <c r="H5" s="1" t="s">
        <v>5597</v>
      </c>
      <c r="I5" s="1" t="s">
        <v>5597</v>
      </c>
      <c r="J5" s="1" t="s">
        <v>5597</v>
      </c>
      <c r="K5" s="4" t="s">
        <v>5598</v>
      </c>
    </row>
    <row r="6" spans="1:11" ht="87.5">
      <c r="A6" s="1" t="s">
        <v>4828</v>
      </c>
      <c r="B6" s="1" t="str">
        <f>VLOOKUP(A6,'Data Extraction'!A:D,4,FALSE)</f>
        <v>P005</v>
      </c>
      <c r="C6" s="1" t="str">
        <f>VLOOKUP(A6,'Data Extraction'!A:D,2,FALSE)</f>
        <v>rayyan-172029046</v>
      </c>
      <c r="D6" s="2" t="s">
        <v>5599</v>
      </c>
      <c r="E6" s="2" t="s">
        <v>5599</v>
      </c>
      <c r="F6" s="2" t="s">
        <v>37547</v>
      </c>
      <c r="G6" s="1" t="str">
        <f>_xlfn.XLOOKUP(A6,ArticlesDomains[Article ID],ArticlesDomains[Theme (Researcher 1)])</f>
        <v>Technology</v>
      </c>
      <c r="H6" s="1" t="s">
        <v>5600</v>
      </c>
      <c r="I6" s="1" t="s">
        <v>5600</v>
      </c>
      <c r="J6" s="1" t="s">
        <v>5600</v>
      </c>
      <c r="K6" s="4" t="s">
        <v>5598</v>
      </c>
    </row>
    <row r="7" spans="1:11" ht="25">
      <c r="A7" s="1" t="s">
        <v>4795</v>
      </c>
      <c r="B7" s="1" t="str">
        <f>VLOOKUP(A7,'Data Extraction'!A:D,4,FALSE)</f>
        <v>P006</v>
      </c>
      <c r="C7" s="1" t="str">
        <f>VLOOKUP(A7,'Data Extraction'!A:D,2,FALSE)</f>
        <v>rayyan-218688840</v>
      </c>
      <c r="D7" s="2" t="s">
        <v>5601</v>
      </c>
      <c r="E7" s="2" t="s">
        <v>5601</v>
      </c>
      <c r="F7" s="2" t="s">
        <v>37548</v>
      </c>
      <c r="G7" s="1" t="str">
        <f>_xlfn.XLOOKUP(A7,ArticlesDomains[Article ID],ArticlesDomains[Theme (Researcher 1)])</f>
        <v>Technology</v>
      </c>
      <c r="H7" s="1" t="s">
        <v>5602</v>
      </c>
      <c r="I7" s="1" t="s">
        <v>5602</v>
      </c>
      <c r="J7" s="1" t="s">
        <v>5602</v>
      </c>
      <c r="K7" s="4" t="s">
        <v>5598</v>
      </c>
    </row>
    <row r="8" spans="1:11" ht="25">
      <c r="A8" s="1" t="s">
        <v>4762</v>
      </c>
      <c r="B8" s="1" t="str">
        <f>VLOOKUP(A8,'Data Extraction'!A:D,4,FALSE)</f>
        <v>P007</v>
      </c>
      <c r="C8" s="1" t="str">
        <f>VLOOKUP(A8,'Data Extraction'!A:D,2,FALSE)</f>
        <v>rayyan-172028983</v>
      </c>
      <c r="D8" s="2" t="s">
        <v>5603</v>
      </c>
      <c r="E8" s="2" t="s">
        <v>37532</v>
      </c>
      <c r="F8" s="2" t="s">
        <v>5603</v>
      </c>
      <c r="G8" s="1" t="str">
        <f>_xlfn.XLOOKUP(A8,ArticlesDomains[Article ID],ArticlesDomains[Theme (Researcher 1)])</f>
        <v>Technology</v>
      </c>
      <c r="H8" s="1" t="s">
        <v>5604</v>
      </c>
      <c r="I8" s="1" t="s">
        <v>5604</v>
      </c>
      <c r="J8" s="1" t="s">
        <v>5604</v>
      </c>
      <c r="K8" s="4" t="s">
        <v>5598</v>
      </c>
    </row>
    <row r="9" spans="1:11" ht="75">
      <c r="A9" s="1" t="s">
        <v>4730</v>
      </c>
      <c r="B9" s="1" t="str">
        <f>VLOOKUP(A9,'Data Extraction'!A:D,4,FALSE)</f>
        <v>P008</v>
      </c>
      <c r="C9" s="1" t="str">
        <f>VLOOKUP(A9,'Data Extraction'!A:D,2,FALSE)</f>
        <v>rayyan-218688824</v>
      </c>
      <c r="D9" s="2" t="s">
        <v>5605</v>
      </c>
      <c r="E9" s="2" t="s">
        <v>5605</v>
      </c>
      <c r="F9" s="2" t="s">
        <v>37549</v>
      </c>
      <c r="G9" s="1" t="str">
        <f>_xlfn.XLOOKUP(A9,ArticlesDomains[Article ID],ArticlesDomains[Theme (Researcher 1)])</f>
        <v>Healthcare and Medical Informatics</v>
      </c>
      <c r="H9" s="1" t="s">
        <v>5606</v>
      </c>
      <c r="I9" s="1" t="s">
        <v>5606</v>
      </c>
      <c r="J9" s="1" t="s">
        <v>5606</v>
      </c>
      <c r="K9" s="4" t="s">
        <v>5607</v>
      </c>
    </row>
    <row r="10" spans="1:11" ht="62.5">
      <c r="A10" s="1" t="s">
        <v>4696</v>
      </c>
      <c r="B10" s="1" t="str">
        <f>VLOOKUP(A10,'Data Extraction'!A:D,4,FALSE)</f>
        <v>P009</v>
      </c>
      <c r="C10" s="1" t="str">
        <f>VLOOKUP(A10,'Data Extraction'!A:D,2,FALSE)</f>
        <v>rayyan-172028976</v>
      </c>
      <c r="D10" s="2" t="s">
        <v>5608</v>
      </c>
      <c r="E10" s="2" t="s">
        <v>5608</v>
      </c>
      <c r="F10" s="2" t="s">
        <v>37550</v>
      </c>
      <c r="G10" s="1" t="str">
        <f>_xlfn.XLOOKUP(A10,ArticlesDomains[Article ID],ArticlesDomains[Theme (Researcher 1)])</f>
        <v>Public Administration</v>
      </c>
      <c r="H10" s="1" t="s">
        <v>5609</v>
      </c>
      <c r="I10" s="1" t="s">
        <v>5609</v>
      </c>
      <c r="J10" s="1" t="s">
        <v>5609</v>
      </c>
      <c r="K10" s="4"/>
    </row>
    <row r="11" spans="1:11" ht="37.5">
      <c r="A11" s="1" t="s">
        <v>4678</v>
      </c>
      <c r="B11" s="1" t="str">
        <f>VLOOKUP(A11,'Data Extraction'!A:D,4,FALSE)</f>
        <v>P010</v>
      </c>
      <c r="C11" s="1" t="str">
        <f>VLOOKUP(A11,'Data Extraction'!A:D,2,FALSE)</f>
        <v>rayyan-218686026</v>
      </c>
      <c r="D11" s="2" t="s">
        <v>5610</v>
      </c>
      <c r="E11" s="2" t="s">
        <v>5610</v>
      </c>
      <c r="F11" s="2" t="s">
        <v>37551</v>
      </c>
      <c r="G11" s="1" t="str">
        <f>_xlfn.XLOOKUP(A11,ArticlesDomains[Article ID],ArticlesDomains[Theme (Researcher 1)])</f>
        <v>Technology</v>
      </c>
      <c r="H11" s="1" t="s">
        <v>5611</v>
      </c>
      <c r="I11" s="1" t="s">
        <v>5611</v>
      </c>
      <c r="J11" s="1" t="s">
        <v>5611</v>
      </c>
      <c r="K11" s="4" t="s">
        <v>5598</v>
      </c>
    </row>
    <row r="12" spans="1:11" ht="87.5">
      <c r="A12" s="1" t="s">
        <v>4648</v>
      </c>
      <c r="B12" s="1" t="str">
        <f>VLOOKUP(A12,'Data Extraction'!A:D,4,FALSE)</f>
        <v>P011</v>
      </c>
      <c r="C12" s="1" t="str">
        <f>VLOOKUP(A12,'Data Extraction'!A:D,2,FALSE)</f>
        <v>rayyan-218688578</v>
      </c>
      <c r="D12" s="2" t="s">
        <v>5219</v>
      </c>
      <c r="E12" s="2" t="s">
        <v>5219</v>
      </c>
      <c r="F12" s="2" t="s">
        <v>37552</v>
      </c>
      <c r="G12" s="1" t="str">
        <f>_xlfn.XLOOKUP(A12,ArticlesDomains[Article ID],ArticlesDomains[Theme (Researcher 1)])</f>
        <v>Healthcare and Medical Informatics</v>
      </c>
      <c r="H12" s="1" t="s">
        <v>5219</v>
      </c>
      <c r="I12" s="1" t="s">
        <v>5219</v>
      </c>
      <c r="J12" s="1" t="s">
        <v>5219</v>
      </c>
      <c r="K12" s="4" t="s">
        <v>5593</v>
      </c>
    </row>
    <row r="13" spans="1:11" ht="87.5">
      <c r="A13" s="1" t="s">
        <v>4615</v>
      </c>
      <c r="B13" s="1" t="str">
        <f>VLOOKUP(A13,'Data Extraction'!A:D,4,FALSE)</f>
        <v>P012</v>
      </c>
      <c r="C13" s="1" t="str">
        <f>VLOOKUP(A13,'Data Extraction'!A:D,2,FALSE)</f>
        <v>rayyan-218688759</v>
      </c>
      <c r="D13" s="2" t="s">
        <v>5612</v>
      </c>
      <c r="E13" s="2" t="s">
        <v>5612</v>
      </c>
      <c r="F13" s="2" t="s">
        <v>37553</v>
      </c>
      <c r="G13" s="1" t="str">
        <f>_xlfn.XLOOKUP(A13,ArticlesDomains[Article ID],ArticlesDomains[Theme (Researcher 1)])</f>
        <v>Healthcare and Medical Informatics</v>
      </c>
      <c r="H13" s="1" t="s">
        <v>5613</v>
      </c>
      <c r="I13" s="1" t="s">
        <v>5613</v>
      </c>
      <c r="J13" s="1" t="s">
        <v>5613</v>
      </c>
      <c r="K13" s="4" t="s">
        <v>5593</v>
      </c>
    </row>
    <row r="14" spans="1:11" ht="37.5">
      <c r="A14" s="1" t="s">
        <v>4586</v>
      </c>
      <c r="B14" s="1" t="str">
        <f>VLOOKUP(A14,'Data Extraction'!A:D,4,FALSE)</f>
        <v>P013</v>
      </c>
      <c r="C14" s="1" t="str">
        <f>VLOOKUP(A14,'Data Extraction'!A:D,2,FALSE)</f>
        <v>rayyan-218688549</v>
      </c>
      <c r="D14" s="2" t="s">
        <v>5614</v>
      </c>
      <c r="E14" s="2" t="s">
        <v>5614</v>
      </c>
      <c r="F14" s="2" t="s">
        <v>37554</v>
      </c>
      <c r="G14" s="1" t="str">
        <f>_xlfn.XLOOKUP(A14,ArticlesDomains[Article ID],ArticlesDomains[Theme (Researcher 1)])</f>
        <v>Technology</v>
      </c>
      <c r="H14" s="1" t="s">
        <v>5615</v>
      </c>
      <c r="I14" s="1" t="s">
        <v>5615</v>
      </c>
      <c r="J14" s="1" t="s">
        <v>5615</v>
      </c>
      <c r="K14" s="4" t="s">
        <v>5616</v>
      </c>
    </row>
    <row r="15" spans="1:11" ht="75">
      <c r="A15" s="1" t="s">
        <v>4556</v>
      </c>
      <c r="B15" s="1" t="str">
        <f>VLOOKUP(A15,'Data Extraction'!A:D,4,FALSE)</f>
        <v>P014</v>
      </c>
      <c r="C15" s="1" t="str">
        <f>VLOOKUP(A15,'Data Extraction'!A:D,2,FALSE)</f>
        <v>rayyan-218688443</v>
      </c>
      <c r="D15" s="2" t="s">
        <v>5617</v>
      </c>
      <c r="E15" s="2" t="s">
        <v>5617</v>
      </c>
      <c r="F15" s="2" t="s">
        <v>37555</v>
      </c>
      <c r="G15" s="1" t="str">
        <f>_xlfn.XLOOKUP(A15,ArticlesDomains[Article ID],ArticlesDomains[Theme (Researcher 1)])</f>
        <v>Healthcare and Medical Informatics</v>
      </c>
      <c r="H15" s="1" t="s">
        <v>5618</v>
      </c>
      <c r="I15" s="1" t="s">
        <v>5618</v>
      </c>
      <c r="J15" s="1" t="s">
        <v>5618</v>
      </c>
      <c r="K15" s="4" t="s">
        <v>5607</v>
      </c>
    </row>
    <row r="16" spans="1:11" ht="37.5">
      <c r="A16" s="1" t="s">
        <v>4525</v>
      </c>
      <c r="B16" s="1" t="str">
        <f>VLOOKUP(A16,'Data Extraction'!A:D,4,FALSE)</f>
        <v>P015</v>
      </c>
      <c r="C16" s="1" t="str">
        <f>VLOOKUP(A16,'Data Extraction'!A:D,2,FALSE)</f>
        <v>rayyan-218688565</v>
      </c>
      <c r="D16" s="2" t="s">
        <v>5619</v>
      </c>
      <c r="E16" s="2" t="s">
        <v>5619</v>
      </c>
      <c r="F16" s="2" t="s">
        <v>5619</v>
      </c>
      <c r="G16" s="1" t="str">
        <f>_xlfn.XLOOKUP(A16,ArticlesDomains[Article ID],ArticlesDomains[Theme (Researcher 1)])</f>
        <v>Digital Media</v>
      </c>
      <c r="H16" s="1" t="s">
        <v>5620</v>
      </c>
      <c r="I16" s="1" t="s">
        <v>5620</v>
      </c>
      <c r="J16" s="1" t="s">
        <v>5620</v>
      </c>
      <c r="K16" s="4"/>
    </row>
    <row r="17" spans="1:11" ht="87.5">
      <c r="A17" s="1" t="s">
        <v>4496</v>
      </c>
      <c r="B17" s="1" t="str">
        <f>VLOOKUP(A17,'Data Extraction'!A:D,4,FALSE)</f>
        <v>P016</v>
      </c>
      <c r="C17" s="1" t="str">
        <f>VLOOKUP(A17,'Data Extraction'!A:D,2,FALSE)</f>
        <v>rayyan-218688278</v>
      </c>
      <c r="D17" s="2" t="s">
        <v>5621</v>
      </c>
      <c r="E17" s="2" t="s">
        <v>5621</v>
      </c>
      <c r="F17" s="2" t="s">
        <v>37556</v>
      </c>
      <c r="G17" s="1" t="str">
        <f>_xlfn.XLOOKUP(A17,ArticlesDomains[Article ID],ArticlesDomains[Theme (Researcher 1)])</f>
        <v>Healthcare and Medical Informatics</v>
      </c>
      <c r="H17" s="1" t="s">
        <v>5622</v>
      </c>
      <c r="I17" s="1" t="s">
        <v>5622</v>
      </c>
      <c r="J17" s="1" t="s">
        <v>5622</v>
      </c>
      <c r="K17" s="4" t="s">
        <v>5607</v>
      </c>
    </row>
    <row r="18" spans="1:11" ht="112.5">
      <c r="A18" s="1" t="s">
        <v>4465</v>
      </c>
      <c r="B18" s="1" t="str">
        <f>VLOOKUP(A18,'Data Extraction'!A:D,4,FALSE)</f>
        <v>P017</v>
      </c>
      <c r="C18" s="1" t="str">
        <f>VLOOKUP(A18,'Data Extraction'!A:D,2,FALSE)</f>
        <v>rayyan-218688371</v>
      </c>
      <c r="D18" s="2" t="s">
        <v>5623</v>
      </c>
      <c r="E18" s="2" t="s">
        <v>5623</v>
      </c>
      <c r="F18" s="2" t="s">
        <v>37557</v>
      </c>
      <c r="G18" s="1" t="str">
        <f>_xlfn.XLOOKUP(A18,ArticlesDomains[Article ID],ArticlesDomains[Theme (Researcher 1)])</f>
        <v>Healthcare and Medical Informatics</v>
      </c>
      <c r="H18" s="1" t="s">
        <v>5624</v>
      </c>
      <c r="I18" s="1" t="s">
        <v>5624</v>
      </c>
      <c r="J18" s="1" t="s">
        <v>5624</v>
      </c>
      <c r="K18" s="4" t="s">
        <v>5593</v>
      </c>
    </row>
    <row r="19" spans="1:11" ht="125">
      <c r="A19" s="1" t="s">
        <v>4434</v>
      </c>
      <c r="B19" s="1" t="str">
        <f>VLOOKUP(A19,'Data Extraction'!A:D,4,FALSE)</f>
        <v>P018</v>
      </c>
      <c r="C19" s="1" t="str">
        <f>VLOOKUP(A19,'Data Extraction'!A:D,2,FALSE)</f>
        <v>rayyan-172028771</v>
      </c>
      <c r="D19" s="2" t="s">
        <v>5625</v>
      </c>
      <c r="E19" s="2" t="s">
        <v>5625</v>
      </c>
      <c r="F19" s="2" t="s">
        <v>37558</v>
      </c>
      <c r="G19" s="1" t="str">
        <f>_xlfn.XLOOKUP(A19,ArticlesDomains[Article ID],ArticlesDomains[Theme (Researcher 1)])</f>
        <v>Technology</v>
      </c>
      <c r="H19" s="1" t="s">
        <v>5626</v>
      </c>
      <c r="I19" s="1" t="s">
        <v>5626</v>
      </c>
      <c r="J19" s="1" t="s">
        <v>5626</v>
      </c>
      <c r="K19" s="4" t="s">
        <v>5598</v>
      </c>
    </row>
    <row r="20" spans="1:11" ht="62.5">
      <c r="A20" s="1" t="s">
        <v>4403</v>
      </c>
      <c r="B20" s="1" t="str">
        <f>VLOOKUP(A20,'Data Extraction'!A:D,4,FALSE)</f>
        <v>P019</v>
      </c>
      <c r="C20" s="1" t="str">
        <f>VLOOKUP(A20,'Data Extraction'!A:D,2,FALSE)</f>
        <v>rayyan-218688262</v>
      </c>
      <c r="D20" s="2" t="s">
        <v>5627</v>
      </c>
      <c r="E20" s="2" t="s">
        <v>5627</v>
      </c>
      <c r="F20" s="2" t="s">
        <v>37559</v>
      </c>
      <c r="G20" s="1" t="str">
        <f>_xlfn.XLOOKUP(A20,ArticlesDomains[Article ID],ArticlesDomains[Theme (Researcher 1)])</f>
        <v>Healthcare and Medical Informatics</v>
      </c>
      <c r="H20" s="1" t="s">
        <v>5628</v>
      </c>
      <c r="I20" s="1" t="s">
        <v>5628</v>
      </c>
      <c r="J20" s="1" t="s">
        <v>5628</v>
      </c>
      <c r="K20" s="4" t="s">
        <v>5593</v>
      </c>
    </row>
    <row r="21" spans="1:11" ht="87.5">
      <c r="A21" s="1" t="s">
        <v>4374</v>
      </c>
      <c r="B21" s="1" t="str">
        <f>VLOOKUP(A21,'Data Extraction'!A:D,4,FALSE)</f>
        <v>P020</v>
      </c>
      <c r="C21" s="1" t="str">
        <f>VLOOKUP(A21,'Data Extraction'!A:D,2,FALSE)</f>
        <v>rayyan-218688212</v>
      </c>
      <c r="D21" s="2" t="s">
        <v>5629</v>
      </c>
      <c r="E21" s="2" t="s">
        <v>5629</v>
      </c>
      <c r="F21" s="2" t="s">
        <v>37560</v>
      </c>
      <c r="G21" s="1" t="str">
        <f>_xlfn.XLOOKUP(A21,ArticlesDomains[Article ID],ArticlesDomains[Theme (Researcher 1)])</f>
        <v>Healthcare and Medical Informatics</v>
      </c>
      <c r="H21" s="1" t="s">
        <v>5630</v>
      </c>
      <c r="I21" s="1" t="s">
        <v>5630</v>
      </c>
      <c r="J21" s="1" t="s">
        <v>5630</v>
      </c>
      <c r="K21" s="4" t="s">
        <v>5631</v>
      </c>
    </row>
    <row r="22" spans="1:11" ht="50">
      <c r="A22" s="1" t="s">
        <v>4342</v>
      </c>
      <c r="B22" s="1" t="str">
        <f>VLOOKUP(A22,'Data Extraction'!A:D,4,FALSE)</f>
        <v>P021</v>
      </c>
      <c r="C22" s="1" t="str">
        <f>VLOOKUP(A22,'Data Extraction'!A:D,2,FALSE)</f>
        <v>rayyan-218688425</v>
      </c>
      <c r="D22" s="2" t="s">
        <v>5632</v>
      </c>
      <c r="E22" s="2" t="s">
        <v>5632</v>
      </c>
      <c r="F22" s="2" t="s">
        <v>37561</v>
      </c>
      <c r="G22" s="1" t="str">
        <f>_xlfn.XLOOKUP(A22,ArticlesDomains[Article ID],ArticlesDomains[Theme (Researcher 1)])</f>
        <v>Healthcare and Medical Informatics</v>
      </c>
      <c r="H22" s="1" t="s">
        <v>5624</v>
      </c>
      <c r="I22" s="1" t="s">
        <v>5624</v>
      </c>
      <c r="J22" s="1" t="s">
        <v>5624</v>
      </c>
      <c r="K22" s="4" t="s">
        <v>5593</v>
      </c>
    </row>
    <row r="23" spans="1:11" ht="75">
      <c r="A23" s="1" t="s">
        <v>4311</v>
      </c>
      <c r="B23" s="1" t="str">
        <f>VLOOKUP(A23,'Data Extraction'!A:D,4,FALSE)</f>
        <v>P022</v>
      </c>
      <c r="C23" s="1" t="str">
        <f>VLOOKUP(A23,'Data Extraction'!A:D,2,FALSE)</f>
        <v>rayyan-218688375</v>
      </c>
      <c r="D23" s="2" t="s">
        <v>5633</v>
      </c>
      <c r="E23" s="2" t="s">
        <v>5633</v>
      </c>
      <c r="F23" s="2" t="s">
        <v>37562</v>
      </c>
      <c r="G23" s="1" t="str">
        <f>_xlfn.XLOOKUP(A23,ArticlesDomains[Article ID],ArticlesDomains[Theme (Researcher 1)])</f>
        <v>"Legal, Compliance and Digital Forensics", Financial, Healthcare and Medical Informatics</v>
      </c>
      <c r="H23" s="1" t="s">
        <v>5634</v>
      </c>
      <c r="I23" s="1" t="s">
        <v>5634</v>
      </c>
      <c r="J23" s="1" t="s">
        <v>5634</v>
      </c>
      <c r="K23" s="4" t="s">
        <v>5593</v>
      </c>
    </row>
    <row r="24" spans="1:11" ht="100">
      <c r="A24" s="1" t="s">
        <v>4276</v>
      </c>
      <c r="B24" s="1" t="str">
        <f>VLOOKUP(A24,'Data Extraction'!A:D,4,FALSE)</f>
        <v>P023</v>
      </c>
      <c r="C24" s="1" t="str">
        <f>VLOOKUP(A24,'Data Extraction'!A:D,2,FALSE)</f>
        <v>rayyan-218688318</v>
      </c>
      <c r="D24" s="2" t="s">
        <v>5635</v>
      </c>
      <c r="E24" s="2" t="s">
        <v>5635</v>
      </c>
      <c r="F24" s="2" t="s">
        <v>37563</v>
      </c>
      <c r="G24" s="1" t="str">
        <f>_xlfn.XLOOKUP(A24,ArticlesDomains[Article ID],ArticlesDomains[Theme (Researcher 1)])</f>
        <v>Healthcare and Medical Informatics</v>
      </c>
      <c r="H24" s="1" t="s">
        <v>5219</v>
      </c>
      <c r="I24" s="1" t="s">
        <v>5219</v>
      </c>
      <c r="J24" s="1" t="s">
        <v>5219</v>
      </c>
      <c r="K24" s="4" t="s">
        <v>5593</v>
      </c>
    </row>
    <row r="25" spans="1:11" ht="75">
      <c r="A25" s="1" t="s">
        <v>4246</v>
      </c>
      <c r="B25" s="1" t="str">
        <f>VLOOKUP(A25,'Data Extraction'!A:D,4,FALSE)</f>
        <v>P024</v>
      </c>
      <c r="C25" s="1" t="str">
        <f>VLOOKUP(A25,'Data Extraction'!A:D,2,FALSE)</f>
        <v>rayyan-218688172</v>
      </c>
      <c r="D25" s="2" t="s">
        <v>5636</v>
      </c>
      <c r="E25" s="2" t="s">
        <v>5636</v>
      </c>
      <c r="F25" s="2" t="s">
        <v>37564</v>
      </c>
      <c r="G25" s="1" t="str">
        <f>_xlfn.XLOOKUP(A25,ArticlesDomains[Article ID],ArticlesDomains[Theme (Researcher 1)])</f>
        <v>Healthcare and Medical Informatics</v>
      </c>
      <c r="H25" s="1" t="s">
        <v>5637</v>
      </c>
      <c r="I25" s="1" t="s">
        <v>37679</v>
      </c>
      <c r="J25" s="1" t="s">
        <v>37679</v>
      </c>
      <c r="K25" s="4" t="s">
        <v>5593</v>
      </c>
    </row>
    <row r="26" spans="1:11" ht="62.5">
      <c r="A26" s="1" t="s">
        <v>4228</v>
      </c>
      <c r="B26" s="1" t="str">
        <f>VLOOKUP(A26,'Data Extraction'!A:D,4,FALSE)</f>
        <v>P025</v>
      </c>
      <c r="C26" s="1" t="str">
        <f>VLOOKUP(A26,'Data Extraction'!A:D,2,FALSE)</f>
        <v>rayyan-218688137</v>
      </c>
      <c r="D26" s="2" t="s">
        <v>5638</v>
      </c>
      <c r="E26" s="2" t="s">
        <v>5638</v>
      </c>
      <c r="F26" s="2" t="s">
        <v>37565</v>
      </c>
      <c r="G26" s="1" t="str">
        <f>_xlfn.XLOOKUP(A26,ArticlesDomains[Article ID],ArticlesDomains[Theme (Researcher 1)])</f>
        <v>Public Administration</v>
      </c>
      <c r="H26" s="1" t="s">
        <v>5639</v>
      </c>
      <c r="I26" s="1" t="s">
        <v>5639</v>
      </c>
      <c r="J26" s="1" t="s">
        <v>5639</v>
      </c>
      <c r="K26" s="4"/>
    </row>
    <row r="27" spans="1:11" ht="50">
      <c r="A27" s="1" t="s">
        <v>4199</v>
      </c>
      <c r="B27" s="1" t="str">
        <f>VLOOKUP(A27,'Data Extraction'!A:D,4,FALSE)</f>
        <v>P026</v>
      </c>
      <c r="C27" s="1" t="str">
        <f>VLOOKUP(A27,'Data Extraction'!A:D,2,FALSE)</f>
        <v>rayyan-218688174</v>
      </c>
      <c r="D27" s="2" t="s">
        <v>5640</v>
      </c>
      <c r="E27" s="2" t="s">
        <v>37533</v>
      </c>
      <c r="F27" s="2" t="s">
        <v>5640</v>
      </c>
      <c r="G27" s="1" t="str">
        <f>_xlfn.XLOOKUP(A27,ArticlesDomains[Article ID],ArticlesDomains[Theme (Researcher 1)])</f>
        <v>Healthcare and Medical Informatics</v>
      </c>
      <c r="H27" s="1" t="s">
        <v>5219</v>
      </c>
      <c r="I27" s="1" t="s">
        <v>5219</v>
      </c>
      <c r="J27" s="1" t="s">
        <v>5219</v>
      </c>
      <c r="K27" s="4" t="s">
        <v>5593</v>
      </c>
    </row>
    <row r="28" spans="1:11" ht="87.5">
      <c r="A28" s="1" t="s">
        <v>4166</v>
      </c>
      <c r="B28" s="1" t="str">
        <f>VLOOKUP(A28,'Data Extraction'!A:D,4,FALSE)</f>
        <v>P027</v>
      </c>
      <c r="C28" s="1" t="str">
        <f>VLOOKUP(A28,'Data Extraction'!A:D,2,FALSE)</f>
        <v>rayyan-172028643</v>
      </c>
      <c r="D28" s="2" t="s">
        <v>5641</v>
      </c>
      <c r="E28" s="2" t="s">
        <v>5641</v>
      </c>
      <c r="F28" s="2" t="s">
        <v>37566</v>
      </c>
      <c r="G28" s="1" t="str">
        <f>_xlfn.XLOOKUP(A28,ArticlesDomains[Article ID],ArticlesDomains[Theme (Researcher 1)])</f>
        <v>Technology</v>
      </c>
      <c r="H28" s="1" t="s">
        <v>5642</v>
      </c>
      <c r="I28" s="1" t="s">
        <v>5642</v>
      </c>
      <c r="J28" s="1" t="s">
        <v>5642</v>
      </c>
      <c r="K28" s="4" t="s">
        <v>5598</v>
      </c>
    </row>
    <row r="29" spans="1:11" ht="150">
      <c r="A29" s="1" t="s">
        <v>4137</v>
      </c>
      <c r="B29" s="1" t="str">
        <f>VLOOKUP(A29,'Data Extraction'!A:D,4,FALSE)</f>
        <v>P028</v>
      </c>
      <c r="C29" s="1" t="str">
        <f>VLOOKUP(A29,'Data Extraction'!A:D,2,FALSE)</f>
        <v>rayyan-218688112</v>
      </c>
      <c r="D29" s="2" t="s">
        <v>5643</v>
      </c>
      <c r="E29" s="2" t="s">
        <v>5643</v>
      </c>
      <c r="F29" s="2" t="s">
        <v>37567</v>
      </c>
      <c r="G29" s="1" t="str">
        <f>_xlfn.XLOOKUP(A29,ArticlesDomains[Article ID],ArticlesDomains[Theme (Researcher 1)])</f>
        <v>Healthcare and Medical Informatics</v>
      </c>
      <c r="H29" s="1" t="s">
        <v>5644</v>
      </c>
      <c r="I29" s="1" t="s">
        <v>5644</v>
      </c>
      <c r="J29" s="1" t="s">
        <v>5644</v>
      </c>
      <c r="K29" s="4" t="s">
        <v>5631</v>
      </c>
    </row>
    <row r="30" spans="1:11" ht="75">
      <c r="A30" s="1" t="s">
        <v>4103</v>
      </c>
      <c r="B30" s="1" t="str">
        <f>VLOOKUP(A30,'Data Extraction'!A:D,4,FALSE)</f>
        <v>P029</v>
      </c>
      <c r="C30" s="1" t="str">
        <f>VLOOKUP(A30,'Data Extraction'!A:D,2,FALSE)</f>
        <v>rayyan-172028743</v>
      </c>
      <c r="D30" s="2" t="s">
        <v>5645</v>
      </c>
      <c r="E30" s="2" t="s">
        <v>5645</v>
      </c>
      <c r="F30" s="2" t="s">
        <v>37568</v>
      </c>
      <c r="G30" s="1" t="str">
        <f>_xlfn.XLOOKUP(A30,ArticlesDomains[Article ID],ArticlesDomains[Theme (Researcher 1)])</f>
        <v>Healthcare and Medical Informatics</v>
      </c>
      <c r="H30" s="1" t="s">
        <v>5646</v>
      </c>
      <c r="I30" s="1" t="s">
        <v>5646</v>
      </c>
      <c r="J30" s="1" t="s">
        <v>5646</v>
      </c>
      <c r="K30" s="4" t="s">
        <v>5607</v>
      </c>
    </row>
    <row r="31" spans="1:11" ht="125">
      <c r="A31" s="1" t="s">
        <v>4071</v>
      </c>
      <c r="B31" s="1" t="str">
        <f>VLOOKUP(A31,'Data Extraction'!A:D,4,FALSE)</f>
        <v>P030</v>
      </c>
      <c r="C31" s="1" t="str">
        <f>VLOOKUP(A31,'Data Extraction'!A:D,2,FALSE)</f>
        <v>rayyan-172028646</v>
      </c>
      <c r="D31" s="2" t="s">
        <v>5647</v>
      </c>
      <c r="E31" s="2" t="s">
        <v>37534</v>
      </c>
      <c r="F31" s="2" t="s">
        <v>37569</v>
      </c>
      <c r="G31" s="1" t="str">
        <f>_xlfn.XLOOKUP(A31,ArticlesDomains[Article ID],ArticlesDomains[Theme (Researcher 1)])</f>
        <v>Healthcare and Medical Informatics</v>
      </c>
      <c r="H31" s="1" t="s">
        <v>5648</v>
      </c>
      <c r="I31" s="1" t="s">
        <v>5648</v>
      </c>
      <c r="J31" s="1" t="s">
        <v>5648</v>
      </c>
      <c r="K31" s="4" t="s">
        <v>5607</v>
      </c>
    </row>
    <row r="32" spans="1:11" ht="150">
      <c r="A32" s="1" t="s">
        <v>4036</v>
      </c>
      <c r="B32" s="1" t="str">
        <f>VLOOKUP(A32,'Data Extraction'!A:D,4,FALSE)</f>
        <v>P031</v>
      </c>
      <c r="C32" s="1" t="str">
        <f>VLOOKUP(A32,'Data Extraction'!A:D,2,FALSE)</f>
        <v>rayyan-218688059</v>
      </c>
      <c r="D32" s="2" t="s">
        <v>5649</v>
      </c>
      <c r="E32" s="2" t="s">
        <v>5649</v>
      </c>
      <c r="F32" s="2" t="s">
        <v>37570</v>
      </c>
      <c r="G32" s="1" t="str">
        <f>_xlfn.XLOOKUP(A32,ArticlesDomains[Article ID],ArticlesDomains[Theme (Researcher 1)])</f>
        <v>Technology</v>
      </c>
      <c r="H32" s="1" t="s">
        <v>5650</v>
      </c>
      <c r="I32" s="1" t="s">
        <v>5650</v>
      </c>
      <c r="J32" s="1" t="s">
        <v>5650</v>
      </c>
      <c r="K32" s="4" t="s">
        <v>5651</v>
      </c>
    </row>
    <row r="33" spans="1:11" ht="187.5">
      <c r="A33" s="1" t="s">
        <v>4007</v>
      </c>
      <c r="B33" s="1" t="str">
        <f>VLOOKUP(A33,'Data Extraction'!A:D,4,FALSE)</f>
        <v>P032</v>
      </c>
      <c r="C33" s="1" t="str">
        <f>VLOOKUP(A33,'Data Extraction'!A:D,2,FALSE)</f>
        <v>rayyan-218688039</v>
      </c>
      <c r="D33" s="2" t="s">
        <v>5652</v>
      </c>
      <c r="E33" s="2" t="s">
        <v>5652</v>
      </c>
      <c r="F33" s="2" t="s">
        <v>37571</v>
      </c>
      <c r="G33" s="1" t="str">
        <f>_xlfn.XLOOKUP(A33,ArticlesDomains[Article ID],ArticlesDomains[Theme (Researcher 1)])</f>
        <v>Healthcare and Medical Informatics</v>
      </c>
      <c r="H33" s="1" t="s">
        <v>5322</v>
      </c>
      <c r="I33" s="1" t="s">
        <v>5322</v>
      </c>
      <c r="J33" s="1" t="s">
        <v>5322</v>
      </c>
      <c r="K33" s="4" t="s">
        <v>5607</v>
      </c>
    </row>
    <row r="34" spans="1:11" ht="162.5">
      <c r="A34" s="1" t="s">
        <v>3977</v>
      </c>
      <c r="B34" s="1" t="str">
        <f>VLOOKUP(A34,'Data Extraction'!A:D,4,FALSE)</f>
        <v>P033</v>
      </c>
      <c r="C34" s="1" t="str">
        <f>VLOOKUP(A34,'Data Extraction'!A:D,2,FALSE)</f>
        <v>rayyan-218688143</v>
      </c>
      <c r="D34" s="2" t="s">
        <v>5653</v>
      </c>
      <c r="E34" s="2" t="s">
        <v>5653</v>
      </c>
      <c r="F34" s="2" t="s">
        <v>37572</v>
      </c>
      <c r="G34" s="1" t="str">
        <f>_xlfn.XLOOKUP(A34,ArticlesDomains[Article ID],ArticlesDomains[Theme (Researcher 1)])</f>
        <v>Healthcare and Medical Informatics</v>
      </c>
      <c r="H34" s="1" t="s">
        <v>5654</v>
      </c>
      <c r="I34" s="1" t="s">
        <v>5654</v>
      </c>
      <c r="J34" s="1" t="s">
        <v>5654</v>
      </c>
      <c r="K34" s="4" t="s">
        <v>5607</v>
      </c>
    </row>
    <row r="35" spans="1:11" ht="150">
      <c r="A35" s="1" t="s">
        <v>3947</v>
      </c>
      <c r="B35" s="1" t="str">
        <f>VLOOKUP(A35,'Data Extraction'!A:D,4,FALSE)</f>
        <v>P034</v>
      </c>
      <c r="C35" s="1" t="str">
        <f>VLOOKUP(A35,'Data Extraction'!A:D,2,FALSE)</f>
        <v>rayyan-218687992</v>
      </c>
      <c r="D35" s="2" t="s">
        <v>5655</v>
      </c>
      <c r="E35" s="2" t="s">
        <v>5655</v>
      </c>
      <c r="F35" s="2" t="s">
        <v>37573</v>
      </c>
      <c r="G35" s="1" t="str">
        <f>_xlfn.XLOOKUP(A35,ArticlesDomains[Article ID],ArticlesDomains[Theme (Researcher 1)])</f>
        <v>Healthcare and Medical Informatics</v>
      </c>
      <c r="H35" s="1" t="s">
        <v>5656</v>
      </c>
      <c r="I35" s="1" t="s">
        <v>5656</v>
      </c>
      <c r="J35" s="1" t="s">
        <v>5656</v>
      </c>
      <c r="K35" s="4" t="s">
        <v>5657</v>
      </c>
    </row>
    <row r="36" spans="1:11" ht="100">
      <c r="A36" s="1" t="s">
        <v>3920</v>
      </c>
      <c r="B36" s="1" t="str">
        <f>VLOOKUP(A36,'Data Extraction'!A:D,4,FALSE)</f>
        <v>P035</v>
      </c>
      <c r="C36" s="1" t="str">
        <f>VLOOKUP(A36,'Data Extraction'!A:D,2,FALSE)</f>
        <v>rayyan-218688149</v>
      </c>
      <c r="D36" s="2" t="s">
        <v>5658</v>
      </c>
      <c r="E36" s="2" t="s">
        <v>37535</v>
      </c>
      <c r="F36" s="2" t="s">
        <v>37574</v>
      </c>
      <c r="G36" s="1" t="str">
        <f>_xlfn.XLOOKUP(A36,ArticlesDomains[Article ID],ArticlesDomains[Theme (Researcher 1)])</f>
        <v>Healthcare and Medical Informatics</v>
      </c>
      <c r="H36" s="1" t="s">
        <v>5659</v>
      </c>
      <c r="I36" s="1" t="s">
        <v>5659</v>
      </c>
      <c r="J36" s="1" t="s">
        <v>5659</v>
      </c>
      <c r="K36" s="4" t="s">
        <v>5593</v>
      </c>
    </row>
    <row r="37" spans="1:11" ht="175">
      <c r="A37" s="1" t="s">
        <v>3887</v>
      </c>
      <c r="B37" s="1" t="str">
        <f>VLOOKUP(A37,'Data Extraction'!A:D,4,FALSE)</f>
        <v>P036</v>
      </c>
      <c r="C37" s="1" t="str">
        <f>VLOOKUP(A37,'Data Extraction'!A:D,2,FALSE)</f>
        <v>rayyan-218688162</v>
      </c>
      <c r="D37" s="2" t="s">
        <v>5660</v>
      </c>
      <c r="E37" s="2" t="s">
        <v>5660</v>
      </c>
      <c r="F37" s="2" t="s">
        <v>37575</v>
      </c>
      <c r="G37" s="1" t="str">
        <f>_xlfn.XLOOKUP(A37,ArticlesDomains[Article ID],ArticlesDomains[Theme (Researcher 1)])</f>
        <v>Healthcare and Medical Informatics</v>
      </c>
      <c r="H37" s="1" t="s">
        <v>5661</v>
      </c>
      <c r="I37" s="1" t="s">
        <v>5661</v>
      </c>
      <c r="J37" s="1" t="s">
        <v>5661</v>
      </c>
      <c r="K37" s="4" t="s">
        <v>5593</v>
      </c>
    </row>
    <row r="38" spans="1:11" ht="37.5">
      <c r="A38" s="1" t="s">
        <v>3869</v>
      </c>
      <c r="B38" s="1" t="str">
        <f>VLOOKUP(A38,'Data Extraction'!A:D,4,FALSE)</f>
        <v>P037</v>
      </c>
      <c r="C38" s="1" t="str">
        <f>VLOOKUP(A38,'Data Extraction'!A:D,2,FALSE)</f>
        <v>rayyan-218685725</v>
      </c>
      <c r="D38" s="2" t="s">
        <v>5662</v>
      </c>
      <c r="E38" s="2" t="s">
        <v>5662</v>
      </c>
      <c r="F38" s="2" t="s">
        <v>5662</v>
      </c>
      <c r="G38" s="1" t="str">
        <f>_xlfn.XLOOKUP(A38,ArticlesDomains[Article ID],ArticlesDomains[Theme (Researcher 1)])</f>
        <v>Automotive, Supply Chain &amp; Logistics</v>
      </c>
      <c r="H38" s="1" t="s">
        <v>5663</v>
      </c>
      <c r="I38" s="1" t="s">
        <v>5663</v>
      </c>
      <c r="J38" s="1" t="s">
        <v>5663</v>
      </c>
      <c r="K38" s="4"/>
    </row>
    <row r="39" spans="1:11" ht="50">
      <c r="A39" s="1" t="s">
        <v>3837</v>
      </c>
      <c r="B39" s="1" t="str">
        <f>VLOOKUP(A39,'Data Extraction'!A:D,4,FALSE)</f>
        <v>P038</v>
      </c>
      <c r="C39" s="1" t="str">
        <f>VLOOKUP(A39,'Data Extraction'!A:D,2,FALSE)</f>
        <v>rayyan-172028579</v>
      </c>
      <c r="D39" s="2" t="s">
        <v>5219</v>
      </c>
      <c r="E39" s="2" t="s">
        <v>5219</v>
      </c>
      <c r="F39" s="2" t="s">
        <v>37576</v>
      </c>
      <c r="G39" s="1" t="str">
        <f>_xlfn.XLOOKUP(A39,ArticlesDomains[Article ID],ArticlesDomains[Theme (Researcher 1)])</f>
        <v>Healthcare and Medical Informatics</v>
      </c>
      <c r="H39" s="1" t="s">
        <v>5664</v>
      </c>
      <c r="I39" s="1" t="s">
        <v>5664</v>
      </c>
      <c r="J39" s="1" t="s">
        <v>5664</v>
      </c>
      <c r="K39" s="4" t="s">
        <v>5593</v>
      </c>
    </row>
    <row r="40" spans="1:11" ht="75">
      <c r="A40" s="1" t="s">
        <v>3806</v>
      </c>
      <c r="B40" s="1" t="str">
        <f>VLOOKUP(A40,'Data Extraction'!A:D,4,FALSE)</f>
        <v>P039</v>
      </c>
      <c r="C40" s="1" t="str">
        <f>VLOOKUP(A40,'Data Extraction'!A:D,2,FALSE)</f>
        <v>rayyan-218687604</v>
      </c>
      <c r="D40" s="2" t="s">
        <v>5665</v>
      </c>
      <c r="E40" s="2" t="s">
        <v>5665</v>
      </c>
      <c r="F40" s="2" t="s">
        <v>37577</v>
      </c>
      <c r="G40" s="1" t="str">
        <f>_xlfn.XLOOKUP(A40,ArticlesDomains[Article ID],ArticlesDomains[Theme (Researcher 1)])</f>
        <v>Energy</v>
      </c>
      <c r="H40" s="1" t="s">
        <v>5666</v>
      </c>
      <c r="I40" s="1" t="s">
        <v>5666</v>
      </c>
      <c r="J40" s="1" t="s">
        <v>5666</v>
      </c>
      <c r="K40" s="4"/>
    </row>
    <row r="41" spans="1:11" ht="50">
      <c r="A41" s="1" t="s">
        <v>3774</v>
      </c>
      <c r="B41" s="1" t="str">
        <f>VLOOKUP(A41,'Data Extraction'!A:D,4,FALSE)</f>
        <v>P040</v>
      </c>
      <c r="C41" s="1" t="str">
        <f>VLOOKUP(A41,'Data Extraction'!A:D,2,FALSE)</f>
        <v>rayyan-218688176</v>
      </c>
      <c r="D41" s="2" t="s">
        <v>5667</v>
      </c>
      <c r="E41" s="2" t="s">
        <v>5667</v>
      </c>
      <c r="F41" s="2" t="s">
        <v>37578</v>
      </c>
      <c r="G41" s="1" t="str">
        <f>_xlfn.XLOOKUP(A41,ArticlesDomains[Article ID],ArticlesDomains[Theme (Researcher 1)])</f>
        <v>Healthcare and Medical Informatics</v>
      </c>
      <c r="H41" s="1" t="s">
        <v>5219</v>
      </c>
      <c r="I41" s="1" t="s">
        <v>5219</v>
      </c>
      <c r="J41" s="1" t="s">
        <v>5219</v>
      </c>
      <c r="K41" s="4" t="s">
        <v>5593</v>
      </c>
    </row>
    <row r="42" spans="1:11" ht="62.5">
      <c r="A42" s="1" t="s">
        <v>3757</v>
      </c>
      <c r="B42" s="1" t="str">
        <f>VLOOKUP(A42,'Data Extraction'!A:D,4,FALSE)</f>
        <v>P041</v>
      </c>
      <c r="C42" s="1" t="str">
        <f>VLOOKUP(A42,'Data Extraction'!A:D,2,FALSE)</f>
        <v>rayyan-218687743</v>
      </c>
      <c r="D42" s="2" t="s">
        <v>5668</v>
      </c>
      <c r="E42" s="2" t="s">
        <v>5668</v>
      </c>
      <c r="F42" s="2" t="s">
        <v>37579</v>
      </c>
      <c r="G42" s="1" t="str">
        <f>_xlfn.XLOOKUP(A42,ArticlesDomains[Article ID],ArticlesDomains[Theme (Researcher 1)])</f>
        <v>Healthcare and Medical Informatics</v>
      </c>
      <c r="H42" s="1" t="s">
        <v>5661</v>
      </c>
      <c r="I42" s="1" t="s">
        <v>5661</v>
      </c>
      <c r="J42" s="1" t="s">
        <v>5661</v>
      </c>
      <c r="K42" s="4" t="s">
        <v>5593</v>
      </c>
    </row>
    <row r="43" spans="1:11" ht="37.5">
      <c r="A43" s="1" t="s">
        <v>3728</v>
      </c>
      <c r="B43" s="1" t="str">
        <f>VLOOKUP(A43,'Data Extraction'!A:D,4,FALSE)</f>
        <v>P042</v>
      </c>
      <c r="C43" s="1" t="str">
        <f>VLOOKUP(A43,'Data Extraction'!A:D,2,FALSE)</f>
        <v>rayyan-218687761</v>
      </c>
      <c r="D43" s="2" t="s">
        <v>5661</v>
      </c>
      <c r="E43" s="2" t="s">
        <v>5661</v>
      </c>
      <c r="F43" s="2" t="s">
        <v>5661</v>
      </c>
      <c r="G43" s="1" t="str">
        <f>_xlfn.XLOOKUP(A43,ArticlesDomains[Article ID],ArticlesDomains[Theme (Researcher 1)])</f>
        <v>Healthcare and Medical Informatics, "Legal, Compliance and Digital Forensics"</v>
      </c>
      <c r="H43" s="1" t="s">
        <v>5669</v>
      </c>
      <c r="I43" s="1" t="s">
        <v>5669</v>
      </c>
      <c r="J43" s="1" t="s">
        <v>5669</v>
      </c>
      <c r="K43" s="4" t="s">
        <v>5593</v>
      </c>
    </row>
    <row r="44" spans="1:11" ht="112.5">
      <c r="A44" s="1" t="s">
        <v>3697</v>
      </c>
      <c r="B44" s="1" t="str">
        <f>VLOOKUP(A44,'Data Extraction'!A:D,4,FALSE)</f>
        <v>P043</v>
      </c>
      <c r="C44" s="1" t="str">
        <f>VLOOKUP(A44,'Data Extraction'!A:D,2,FALSE)</f>
        <v>rayyan-172028480</v>
      </c>
      <c r="D44" s="2" t="s">
        <v>5670</v>
      </c>
      <c r="E44" s="2" t="s">
        <v>5670</v>
      </c>
      <c r="F44" s="2" t="s">
        <v>37580</v>
      </c>
      <c r="G44" s="1" t="str">
        <f>_xlfn.XLOOKUP(A44,ArticlesDomains[Article ID],ArticlesDomains[Theme (Researcher 1)])</f>
        <v>Healthcare and Medical Informatics</v>
      </c>
      <c r="H44" s="1" t="s">
        <v>5671</v>
      </c>
      <c r="I44" s="1" t="s">
        <v>5671</v>
      </c>
      <c r="J44" s="1" t="s">
        <v>5671</v>
      </c>
      <c r="K44" s="4" t="s">
        <v>5593</v>
      </c>
    </row>
    <row r="45" spans="1:11" ht="100">
      <c r="A45" s="1" t="s">
        <v>3664</v>
      </c>
      <c r="B45" s="1" t="str">
        <f>VLOOKUP(A45,'Data Extraction'!A:D,4,FALSE)</f>
        <v>P044</v>
      </c>
      <c r="C45" s="1" t="str">
        <f>VLOOKUP(A45,'Data Extraction'!A:D,2,FALSE)</f>
        <v>rayyan-218687860</v>
      </c>
      <c r="D45" s="2" t="s">
        <v>5672</v>
      </c>
      <c r="E45" s="2" t="s">
        <v>5672</v>
      </c>
      <c r="F45" s="2" t="s">
        <v>37581</v>
      </c>
      <c r="G45" s="1" t="str">
        <f>_xlfn.XLOOKUP(A45,ArticlesDomains[Article ID],ArticlesDomains[Theme (Researcher 1)])</f>
        <v>Healthcare and Medical Informatics</v>
      </c>
      <c r="H45" s="1" t="s">
        <v>5673</v>
      </c>
      <c r="I45" s="1" t="s">
        <v>5673</v>
      </c>
      <c r="J45" s="1" t="s">
        <v>5673</v>
      </c>
      <c r="K45" s="4" t="s">
        <v>5631</v>
      </c>
    </row>
    <row r="46" spans="1:11" ht="87.5">
      <c r="A46" s="1" t="s">
        <v>3630</v>
      </c>
      <c r="B46" s="1" t="str">
        <f>VLOOKUP(A46,'Data Extraction'!A:D,4,FALSE)</f>
        <v>P045</v>
      </c>
      <c r="C46" s="1" t="str">
        <f>VLOOKUP(A46,'Data Extraction'!A:D,2,FALSE)</f>
        <v>rayyan-172028518</v>
      </c>
      <c r="D46" s="2" t="s">
        <v>5674</v>
      </c>
      <c r="E46" s="2" t="s">
        <v>5674</v>
      </c>
      <c r="F46" s="2" t="s">
        <v>37582</v>
      </c>
      <c r="G46" s="1" t="str">
        <f>_xlfn.XLOOKUP(A46,ArticlesDomains[Article ID],ArticlesDomains[Theme (Researcher 1)])</f>
        <v>Healthcare and Medical Informatics</v>
      </c>
      <c r="H46" s="1" t="s">
        <v>5219</v>
      </c>
      <c r="I46" s="1" t="s">
        <v>5219</v>
      </c>
      <c r="J46" s="1" t="s">
        <v>5219</v>
      </c>
      <c r="K46" s="4" t="s">
        <v>5593</v>
      </c>
    </row>
    <row r="47" spans="1:11" ht="87.5">
      <c r="A47" s="1" t="s">
        <v>3599</v>
      </c>
      <c r="B47" s="1" t="str">
        <f>VLOOKUP(A47,'Data Extraction'!A:D,4,FALSE)</f>
        <v>P046</v>
      </c>
      <c r="C47" s="1" t="str">
        <f>VLOOKUP(A47,'Data Extraction'!A:D,2,FALSE)</f>
        <v>rayyan-218687745</v>
      </c>
      <c r="D47" s="2" t="s">
        <v>5675</v>
      </c>
      <c r="E47" s="2" t="s">
        <v>5675</v>
      </c>
      <c r="F47" s="2" t="s">
        <v>37583</v>
      </c>
      <c r="G47" s="1" t="str">
        <f>_xlfn.XLOOKUP(A47,ArticlesDomains[Article ID],ArticlesDomains[Theme (Researcher 1)])</f>
        <v>Healthcare and Medical Informatics</v>
      </c>
      <c r="H47" s="1" t="s">
        <v>5676</v>
      </c>
      <c r="I47" s="1" t="s">
        <v>5676</v>
      </c>
      <c r="J47" s="1" t="s">
        <v>5676</v>
      </c>
      <c r="K47" s="4" t="s">
        <v>5677</v>
      </c>
    </row>
    <row r="48" spans="1:11" ht="137.5">
      <c r="A48" s="1" t="s">
        <v>3566</v>
      </c>
      <c r="B48" s="1" t="str">
        <f>VLOOKUP(A48,'Data Extraction'!A:D,4,FALSE)</f>
        <v>P047</v>
      </c>
      <c r="C48" s="1" t="str">
        <f>VLOOKUP(A48,'Data Extraction'!A:D,2,FALSE)</f>
        <v>rayyan-218685713</v>
      </c>
      <c r="D48" s="2" t="s">
        <v>5678</v>
      </c>
      <c r="E48" s="2" t="s">
        <v>5678</v>
      </c>
      <c r="F48" s="2" t="s">
        <v>37584</v>
      </c>
      <c r="G48" s="1" t="str">
        <f>_xlfn.XLOOKUP(A48,ArticlesDomains[Article ID],ArticlesDomains[Theme (Researcher 1)])</f>
        <v>Healthcare and Medical Informatics</v>
      </c>
      <c r="H48" s="1" t="s">
        <v>5679</v>
      </c>
      <c r="I48" s="1" t="s">
        <v>5679</v>
      </c>
      <c r="J48" s="1" t="s">
        <v>5679</v>
      </c>
      <c r="K48" s="4" t="s">
        <v>5680</v>
      </c>
    </row>
    <row r="49" spans="1:11" ht="125">
      <c r="A49" s="1" t="s">
        <v>3537</v>
      </c>
      <c r="B49" s="1" t="str">
        <f>VLOOKUP(A49,'Data Extraction'!A:D,4,FALSE)</f>
        <v>P048</v>
      </c>
      <c r="C49" s="1" t="str">
        <f>VLOOKUP(A49,'Data Extraction'!A:D,2,FALSE)</f>
        <v>rayyan-218687675</v>
      </c>
      <c r="D49" s="2" t="s">
        <v>5681</v>
      </c>
      <c r="E49" s="2" t="s">
        <v>5681</v>
      </c>
      <c r="F49" s="2" t="s">
        <v>37585</v>
      </c>
      <c r="G49" s="1" t="str">
        <f>_xlfn.XLOOKUP(A49,ArticlesDomains[Article ID],ArticlesDomains[Theme (Researcher 1)])</f>
        <v>Healthcare and Medical Informatics</v>
      </c>
      <c r="H49" s="1" t="s">
        <v>5682</v>
      </c>
      <c r="I49" s="1" t="s">
        <v>5682</v>
      </c>
      <c r="J49" s="1" t="s">
        <v>5682</v>
      </c>
      <c r="K49" s="4" t="s">
        <v>5593</v>
      </c>
    </row>
    <row r="50" spans="1:11" ht="75">
      <c r="A50" s="1" t="s">
        <v>3506</v>
      </c>
      <c r="B50" s="1" t="str">
        <f>VLOOKUP(A50,'Data Extraction'!A:D,4,FALSE)</f>
        <v>P049</v>
      </c>
      <c r="C50" s="1" t="str">
        <f>VLOOKUP(A50,'Data Extraction'!A:D,2,FALSE)</f>
        <v>rayyan-218687484</v>
      </c>
      <c r="D50" s="2" t="s">
        <v>5683</v>
      </c>
      <c r="E50" s="2" t="s">
        <v>5683</v>
      </c>
      <c r="F50" s="2" t="s">
        <v>37586</v>
      </c>
      <c r="G50" s="1" t="str">
        <f>_xlfn.XLOOKUP(A50,ArticlesDomains[Article ID],ArticlesDomains[Theme (Researcher 1)])</f>
        <v>Healthcare and Medical Informatics</v>
      </c>
      <c r="H50" s="1" t="s">
        <v>5684</v>
      </c>
      <c r="I50" s="1" t="s">
        <v>5684</v>
      </c>
      <c r="J50" s="1" t="s">
        <v>5684</v>
      </c>
      <c r="K50" s="4" t="s">
        <v>5677</v>
      </c>
    </row>
    <row r="51" spans="1:11" ht="37.5">
      <c r="A51" s="1" t="s">
        <v>3472</v>
      </c>
      <c r="B51" s="1" t="str">
        <f>VLOOKUP(A51,'Data Extraction'!A:D,4,FALSE)</f>
        <v>P050</v>
      </c>
      <c r="C51" s="1" t="str">
        <f>VLOOKUP(A51,'Data Extraction'!A:D,2,FALSE)</f>
        <v>rayyan-218685609</v>
      </c>
      <c r="D51" s="2" t="s">
        <v>5685</v>
      </c>
      <c r="E51" s="2" t="s">
        <v>5685</v>
      </c>
      <c r="F51" s="2" t="s">
        <v>5685</v>
      </c>
      <c r="G51" s="1" t="str">
        <f>_xlfn.XLOOKUP(A51,ArticlesDomains[Article ID],ArticlesDomains[Theme (Researcher 1)])</f>
        <v>Digital Media</v>
      </c>
      <c r="H51" s="1" t="s">
        <v>5686</v>
      </c>
      <c r="I51" s="1" t="s">
        <v>5686</v>
      </c>
      <c r="J51" s="1" t="s">
        <v>5686</v>
      </c>
      <c r="K51" s="4"/>
    </row>
    <row r="52" spans="1:11" ht="87.5">
      <c r="A52" s="1" t="s">
        <v>3440</v>
      </c>
      <c r="B52" s="1" t="str">
        <f>VLOOKUP(A52,'Data Extraction'!A:D,4,FALSE)</f>
        <v>P051</v>
      </c>
      <c r="C52" s="1" t="str">
        <f>VLOOKUP(A52,'Data Extraction'!A:D,2,FALSE)</f>
        <v>rayyan-172028473</v>
      </c>
      <c r="D52" s="2" t="s">
        <v>5687</v>
      </c>
      <c r="E52" s="2" t="s">
        <v>5687</v>
      </c>
      <c r="F52" s="2" t="s">
        <v>37587</v>
      </c>
      <c r="G52" s="1" t="str">
        <f>_xlfn.XLOOKUP(A52,ArticlesDomains[Article ID],ArticlesDomains[Theme (Researcher 1)])</f>
        <v>Healthcare and Medical Informatics</v>
      </c>
      <c r="H52" s="1" t="s">
        <v>5219</v>
      </c>
      <c r="I52" s="1" t="s">
        <v>5219</v>
      </c>
      <c r="J52" s="1" t="s">
        <v>5219</v>
      </c>
      <c r="K52" s="4" t="s">
        <v>5593</v>
      </c>
    </row>
    <row r="53" spans="1:11" ht="50">
      <c r="A53" s="1" t="s">
        <v>3410</v>
      </c>
      <c r="B53" s="1" t="str">
        <f>VLOOKUP(A53,'Data Extraction'!A:D,4,FALSE)</f>
        <v>P052</v>
      </c>
      <c r="C53" s="1" t="str">
        <f>VLOOKUP(A53,'Data Extraction'!A:D,2,FALSE)</f>
        <v>rayyan-218687456</v>
      </c>
      <c r="D53" s="2" t="s">
        <v>5688</v>
      </c>
      <c r="E53" s="2" t="s">
        <v>5688</v>
      </c>
      <c r="F53" s="2" t="s">
        <v>37588</v>
      </c>
      <c r="G53" s="1" t="str">
        <f>_xlfn.XLOOKUP(A53,ArticlesDomains[Article ID],ArticlesDomains[Theme (Researcher 1)])</f>
        <v>Digital Media, Healthcare and Medical Informatics</v>
      </c>
      <c r="H53" s="1" t="s">
        <v>5689</v>
      </c>
      <c r="I53" s="1" t="s">
        <v>5689</v>
      </c>
      <c r="J53" s="1" t="s">
        <v>5689</v>
      </c>
      <c r="K53" s="4" t="s">
        <v>5690</v>
      </c>
    </row>
    <row r="54" spans="1:11" ht="162.5">
      <c r="A54" s="1" t="s">
        <v>3376</v>
      </c>
      <c r="B54" s="1" t="str">
        <f>VLOOKUP(A54,'Data Extraction'!A:D,4,FALSE)</f>
        <v>P053</v>
      </c>
      <c r="C54" s="1" t="str">
        <f>VLOOKUP(A54,'Data Extraction'!A:D,2,FALSE)</f>
        <v>rayyan-172028433</v>
      </c>
      <c r="D54" s="2" t="s">
        <v>5318</v>
      </c>
      <c r="E54" s="2" t="s">
        <v>5318</v>
      </c>
      <c r="F54" s="2" t="s">
        <v>37589</v>
      </c>
      <c r="G54" s="1" t="str">
        <f>_xlfn.XLOOKUP(A54,ArticlesDomains[Article ID],ArticlesDomains[Theme (Researcher 1)])</f>
        <v>Healthcare and Medical Informatics</v>
      </c>
      <c r="H54" s="1" t="s">
        <v>5691</v>
      </c>
      <c r="I54" s="1" t="s">
        <v>5691</v>
      </c>
      <c r="J54" s="1" t="s">
        <v>5691</v>
      </c>
      <c r="K54" s="4" t="s">
        <v>5692</v>
      </c>
    </row>
    <row r="55" spans="1:11" ht="50">
      <c r="A55" s="1" t="s">
        <v>3341</v>
      </c>
      <c r="B55" s="1" t="str">
        <f>VLOOKUP(A55,'Data Extraction'!A:D,4,FALSE)</f>
        <v>P054</v>
      </c>
      <c r="C55" s="1" t="str">
        <f>VLOOKUP(A55,'Data Extraction'!A:D,2,FALSE)</f>
        <v>rayyan-218687555</v>
      </c>
      <c r="D55" s="2" t="s">
        <v>5693</v>
      </c>
      <c r="E55" s="2" t="s">
        <v>5693</v>
      </c>
      <c r="F55" s="2" t="s">
        <v>37590</v>
      </c>
      <c r="G55" s="1" t="str">
        <f>_xlfn.XLOOKUP(A55,ArticlesDomains[Article ID],ArticlesDomains[Theme (Researcher 1)])</f>
        <v>Healthcare and Medical Informatics</v>
      </c>
      <c r="H55" s="1" t="s">
        <v>5694</v>
      </c>
      <c r="I55" s="1" t="s">
        <v>5694</v>
      </c>
      <c r="J55" s="1" t="s">
        <v>5694</v>
      </c>
      <c r="K55" s="4" t="s">
        <v>5593</v>
      </c>
    </row>
    <row r="56" spans="1:11" ht="150">
      <c r="A56" s="1" t="s">
        <v>3307</v>
      </c>
      <c r="B56" s="1" t="str">
        <f>VLOOKUP(A56,'Data Extraction'!A:D,4,FALSE)</f>
        <v>P055</v>
      </c>
      <c r="C56" s="1" t="str">
        <f>VLOOKUP(A56,'Data Extraction'!A:D,2,FALSE)</f>
        <v>rayyan-218687559</v>
      </c>
      <c r="D56" s="2" t="s">
        <v>5695</v>
      </c>
      <c r="E56" s="2" t="s">
        <v>5695</v>
      </c>
      <c r="F56" s="2" t="s">
        <v>37591</v>
      </c>
      <c r="G56" s="1" t="str">
        <f>_xlfn.XLOOKUP(A56,ArticlesDomains[Article ID],ArticlesDomains[Theme (Researcher 1)])</f>
        <v>Technology</v>
      </c>
      <c r="H56" s="1" t="s">
        <v>5696</v>
      </c>
      <c r="I56" s="1" t="s">
        <v>5696</v>
      </c>
      <c r="J56" s="1" t="s">
        <v>5696</v>
      </c>
      <c r="K56" s="4" t="s">
        <v>5598</v>
      </c>
    </row>
    <row r="57" spans="1:11" ht="87.5">
      <c r="A57" s="1" t="s">
        <v>3275</v>
      </c>
      <c r="B57" s="1" t="str">
        <f>VLOOKUP(A57,'Data Extraction'!A:D,4,FALSE)</f>
        <v>P056</v>
      </c>
      <c r="C57" s="1" t="str">
        <f>VLOOKUP(A57,'Data Extraction'!A:D,2,FALSE)</f>
        <v>rayyan-218687470</v>
      </c>
      <c r="D57" s="2" t="s">
        <v>5697</v>
      </c>
      <c r="E57" s="2" t="s">
        <v>37536</v>
      </c>
      <c r="F57" s="2" t="s">
        <v>37592</v>
      </c>
      <c r="G57" s="1" t="str">
        <f>_xlfn.XLOOKUP(A57,ArticlesDomains[Article ID],ArticlesDomains[Theme (Researcher 1)])</f>
        <v>Digital Media, Healthcare and Medical Informatics</v>
      </c>
      <c r="H57" s="1" t="s">
        <v>5219</v>
      </c>
      <c r="I57" s="1" t="s">
        <v>5219</v>
      </c>
      <c r="J57" s="1" t="s">
        <v>5219</v>
      </c>
      <c r="K57" s="4" t="s">
        <v>5593</v>
      </c>
    </row>
    <row r="58" spans="1:11" ht="50">
      <c r="A58" s="1" t="s">
        <v>3246</v>
      </c>
      <c r="B58" s="1" t="str">
        <f>VLOOKUP(A58,'Data Extraction'!A:D,4,FALSE)</f>
        <v>P057</v>
      </c>
      <c r="C58" s="1" t="str">
        <f>VLOOKUP(A58,'Data Extraction'!A:D,2,FALSE)</f>
        <v>rayyan-218687416</v>
      </c>
      <c r="D58" s="2" t="s">
        <v>5698</v>
      </c>
      <c r="E58" s="2" t="s">
        <v>5698</v>
      </c>
      <c r="F58" s="2" t="s">
        <v>5698</v>
      </c>
      <c r="G58" s="1" t="str">
        <f>_xlfn.XLOOKUP(A58,ArticlesDomains[Article ID],ArticlesDomains[Theme (Researcher 1)])</f>
        <v>Technology</v>
      </c>
      <c r="H58" s="1" t="s">
        <v>5699</v>
      </c>
      <c r="I58" s="1" t="s">
        <v>5699</v>
      </c>
      <c r="J58" s="1" t="s">
        <v>5699</v>
      </c>
      <c r="K58" s="4" t="s">
        <v>5651</v>
      </c>
    </row>
    <row r="59" spans="1:11" ht="175">
      <c r="A59" s="1" t="s">
        <v>3216</v>
      </c>
      <c r="B59" s="1" t="str">
        <f>VLOOKUP(A59,'Data Extraction'!A:D,4,FALSE)</f>
        <v>P058</v>
      </c>
      <c r="C59" s="1" t="str">
        <f>VLOOKUP(A59,'Data Extraction'!A:D,2,FALSE)</f>
        <v>rayyan-218687386</v>
      </c>
      <c r="D59" s="2" t="s">
        <v>5700</v>
      </c>
      <c r="E59" s="2" t="s">
        <v>5700</v>
      </c>
      <c r="F59" s="2" t="s">
        <v>37593</v>
      </c>
      <c r="G59" s="1" t="str">
        <f>_xlfn.XLOOKUP(A59,ArticlesDomains[Article ID],ArticlesDomains[Theme (Researcher 1)])</f>
        <v>Healthcare and Medical Informatics</v>
      </c>
      <c r="H59" s="1" t="s">
        <v>5701</v>
      </c>
      <c r="I59" s="1" t="s">
        <v>5701</v>
      </c>
      <c r="J59" s="1" t="s">
        <v>5701</v>
      </c>
      <c r="K59" s="4" t="s">
        <v>5607</v>
      </c>
    </row>
    <row r="60" spans="1:11" ht="100">
      <c r="A60" s="1" t="s">
        <v>3181</v>
      </c>
      <c r="B60" s="1" t="str">
        <f>VLOOKUP(A60,'Data Extraction'!A:D,4,FALSE)</f>
        <v>P059</v>
      </c>
      <c r="C60" s="1" t="str">
        <f>VLOOKUP(A60,'Data Extraction'!A:D,2,FALSE)</f>
        <v>rayyan-172028402</v>
      </c>
      <c r="D60" s="2" t="s">
        <v>5702</v>
      </c>
      <c r="E60" s="2" t="s">
        <v>5702</v>
      </c>
      <c r="F60" s="2" t="s">
        <v>37594</v>
      </c>
      <c r="G60" s="1" t="str">
        <f>_xlfn.XLOOKUP(A60,ArticlesDomains[Article ID],ArticlesDomains[Theme (Researcher 1)])</f>
        <v>Healthcare and Medical Informatics</v>
      </c>
      <c r="H60" s="1" t="s">
        <v>5219</v>
      </c>
      <c r="I60" s="1" t="s">
        <v>5219</v>
      </c>
      <c r="J60" s="1" t="s">
        <v>5219</v>
      </c>
      <c r="K60" s="4" t="s">
        <v>5593</v>
      </c>
    </row>
    <row r="61" spans="1:11" ht="137.5">
      <c r="A61" s="1" t="s">
        <v>3163</v>
      </c>
      <c r="B61" s="1" t="str">
        <f>VLOOKUP(A61,'Data Extraction'!A:D,4,FALSE)</f>
        <v>P060</v>
      </c>
      <c r="C61" s="1" t="str">
        <f>VLOOKUP(A61,'Data Extraction'!A:D,2,FALSE)</f>
        <v>rayyan-218687541</v>
      </c>
      <c r="D61" s="2" t="s">
        <v>5703</v>
      </c>
      <c r="E61" s="2" t="s">
        <v>5703</v>
      </c>
      <c r="F61" s="2" t="s">
        <v>37595</v>
      </c>
      <c r="G61" s="1" t="str">
        <f>_xlfn.XLOOKUP(A61,ArticlesDomains[Article ID],ArticlesDomains[Theme (Researcher 1)])</f>
        <v>Healthcare and Medical Informatics</v>
      </c>
      <c r="H61" s="1" t="s">
        <v>5704</v>
      </c>
      <c r="I61" s="1" t="s">
        <v>5704</v>
      </c>
      <c r="J61" s="1" t="s">
        <v>5704</v>
      </c>
      <c r="K61" s="4" t="s">
        <v>5677</v>
      </c>
    </row>
    <row r="62" spans="1:11" ht="62.5">
      <c r="A62" s="1" t="s">
        <v>3131</v>
      </c>
      <c r="B62" s="1" t="str">
        <f>VLOOKUP(A62,'Data Extraction'!A:D,4,FALSE)</f>
        <v>P061</v>
      </c>
      <c r="C62" s="1" t="str">
        <f>VLOOKUP(A62,'Data Extraction'!A:D,2,FALSE)</f>
        <v>rayyan-172028233</v>
      </c>
      <c r="D62" s="2" t="s">
        <v>5705</v>
      </c>
      <c r="E62" s="2" t="s">
        <v>5705</v>
      </c>
      <c r="F62" s="2" t="s">
        <v>37596</v>
      </c>
      <c r="G62" s="1" t="str">
        <f>_xlfn.XLOOKUP(A62,ArticlesDomains[Article ID],ArticlesDomains[Theme (Researcher 1)])</f>
        <v>Healthcare and Medical Informatics</v>
      </c>
      <c r="H62" s="1" t="s">
        <v>5706</v>
      </c>
      <c r="I62" s="1" t="s">
        <v>5706</v>
      </c>
      <c r="J62" s="1" t="s">
        <v>5706</v>
      </c>
      <c r="K62" s="4" t="s">
        <v>5593</v>
      </c>
    </row>
    <row r="63" spans="1:11" ht="175">
      <c r="A63" s="1" t="s">
        <v>3097</v>
      </c>
      <c r="B63" s="1" t="str">
        <f>VLOOKUP(A63,'Data Extraction'!A:D,4,FALSE)</f>
        <v>P062</v>
      </c>
      <c r="C63" s="1" t="str">
        <f>VLOOKUP(A63,'Data Extraction'!A:D,2,FALSE)</f>
        <v>rayyan-218685546</v>
      </c>
      <c r="D63" s="2" t="s">
        <v>5707</v>
      </c>
      <c r="E63" s="2" t="s">
        <v>5707</v>
      </c>
      <c r="F63" s="2" t="s">
        <v>37597</v>
      </c>
      <c r="G63" s="1" t="str">
        <f>_xlfn.XLOOKUP(A63,ArticlesDomains[Article ID],ArticlesDomains[Theme (Researcher 1)])</f>
        <v>Healthcare and Medical Informatics</v>
      </c>
      <c r="H63" s="1" t="s">
        <v>5624</v>
      </c>
      <c r="I63" s="1" t="s">
        <v>5624</v>
      </c>
      <c r="J63" s="1" t="s">
        <v>5624</v>
      </c>
      <c r="K63" s="4" t="s">
        <v>5593</v>
      </c>
    </row>
    <row r="64" spans="1:11" ht="75">
      <c r="A64" s="1" t="s">
        <v>3064</v>
      </c>
      <c r="B64" s="1" t="str">
        <f>VLOOKUP(A64,'Data Extraction'!A:D,4,FALSE)</f>
        <v>P063</v>
      </c>
      <c r="C64" s="1" t="str">
        <f>VLOOKUP(A64,'Data Extraction'!A:D,2,FALSE)</f>
        <v>rayyan-172028394</v>
      </c>
      <c r="D64" s="2" t="s">
        <v>5708</v>
      </c>
      <c r="E64" s="2" t="s">
        <v>5708</v>
      </c>
      <c r="F64" s="2" t="s">
        <v>37598</v>
      </c>
      <c r="G64" s="1" t="str">
        <f>_xlfn.XLOOKUP(A64,ArticlesDomains[Article ID],ArticlesDomains[Theme (Researcher 1)])</f>
        <v>Technology</v>
      </c>
      <c r="H64" s="1" t="s">
        <v>5708</v>
      </c>
      <c r="I64" s="1" t="s">
        <v>5708</v>
      </c>
      <c r="J64" s="1" t="s">
        <v>5708</v>
      </c>
      <c r="K64" s="4" t="s">
        <v>5709</v>
      </c>
    </row>
    <row r="65" spans="1:11" ht="37.5">
      <c r="A65" s="1" t="s">
        <v>3031</v>
      </c>
      <c r="B65" s="1" t="str">
        <f>VLOOKUP(A65,'Data Extraction'!A:D,4,FALSE)</f>
        <v>P064</v>
      </c>
      <c r="C65" s="1" t="str">
        <f>VLOOKUP(A65,'Data Extraction'!A:D,2,FALSE)</f>
        <v>rayyan-172028383</v>
      </c>
      <c r="D65" s="2" t="s">
        <v>5710</v>
      </c>
      <c r="E65" s="2" t="s">
        <v>5710</v>
      </c>
      <c r="F65" s="2" t="s">
        <v>37599</v>
      </c>
      <c r="G65" s="1" t="str">
        <f>_xlfn.XLOOKUP(A65,ArticlesDomains[Article ID],ArticlesDomains[Theme (Researcher 1)])</f>
        <v>Digital Media, Social plataforms</v>
      </c>
      <c r="H65" s="1" t="s">
        <v>5711</v>
      </c>
      <c r="I65" s="1" t="s">
        <v>5711</v>
      </c>
      <c r="J65" s="1" t="s">
        <v>5711</v>
      </c>
      <c r="K65" s="4"/>
    </row>
    <row r="66" spans="1:11" ht="62.5">
      <c r="A66" s="1" t="s">
        <v>2999</v>
      </c>
      <c r="B66" s="1" t="str">
        <f>VLOOKUP(A66,'Data Extraction'!A:D,4,FALSE)</f>
        <v>P065</v>
      </c>
      <c r="C66" s="1" t="str">
        <f>VLOOKUP(A66,'Data Extraction'!A:D,2,FALSE)</f>
        <v>rayyan-218687262</v>
      </c>
      <c r="D66" s="2" t="s">
        <v>5712</v>
      </c>
      <c r="E66" s="2" t="s">
        <v>5712</v>
      </c>
      <c r="F66" s="2" t="s">
        <v>37600</v>
      </c>
      <c r="G66" s="1" t="str">
        <f>_xlfn.XLOOKUP(A66,ArticlesDomains[Article ID],ArticlesDomains[Theme (Researcher 1)])</f>
        <v>Healthcare and Medical Informatics</v>
      </c>
      <c r="H66" s="1" t="s">
        <v>5624</v>
      </c>
      <c r="I66" s="1" t="s">
        <v>5624</v>
      </c>
      <c r="J66" s="1" t="s">
        <v>5624</v>
      </c>
      <c r="K66" s="4" t="s">
        <v>5593</v>
      </c>
    </row>
    <row r="67" spans="1:11" ht="100">
      <c r="A67" s="1" t="s">
        <v>2966</v>
      </c>
      <c r="B67" s="1" t="str">
        <f>VLOOKUP(A67,'Data Extraction'!A:D,4,FALSE)</f>
        <v>P066</v>
      </c>
      <c r="C67" s="1" t="str">
        <f>VLOOKUP(A67,'Data Extraction'!A:D,2,FALSE)</f>
        <v>rayyan-172028050</v>
      </c>
      <c r="D67" s="2" t="s">
        <v>5713</v>
      </c>
      <c r="E67" s="2" t="s">
        <v>5713</v>
      </c>
      <c r="F67" s="2" t="s">
        <v>37601</v>
      </c>
      <c r="G67" s="1" t="str">
        <f>_xlfn.XLOOKUP(A67,ArticlesDomains[Article ID],ArticlesDomains[Theme (Researcher 1)])</f>
        <v>Healthcare and Medical Informatics</v>
      </c>
      <c r="H67" s="1" t="s">
        <v>5714</v>
      </c>
      <c r="I67" s="1" t="s">
        <v>5714</v>
      </c>
      <c r="J67" s="1" t="s">
        <v>5714</v>
      </c>
      <c r="K67" s="4" t="s">
        <v>5657</v>
      </c>
    </row>
    <row r="68" spans="1:11" ht="50">
      <c r="A68" s="1" t="s">
        <v>2932</v>
      </c>
      <c r="B68" s="1" t="str">
        <f>VLOOKUP(A68,'Data Extraction'!A:D,4,FALSE)</f>
        <v>P067</v>
      </c>
      <c r="C68" s="1" t="str">
        <f>VLOOKUP(A68,'Data Extraction'!A:D,2,FALSE)</f>
        <v>rayyan-218685532</v>
      </c>
      <c r="D68" s="2" t="s">
        <v>5715</v>
      </c>
      <c r="E68" s="2" t="s">
        <v>37537</v>
      </c>
      <c r="F68" s="2" t="s">
        <v>37602</v>
      </c>
      <c r="G68" s="1" t="str">
        <f>_xlfn.XLOOKUP(A68,ArticlesDomains[Article ID],ArticlesDomains[Theme (Researcher 1)])</f>
        <v>Healthcare and Medical Informatics</v>
      </c>
      <c r="H68" s="1" t="s">
        <v>5716</v>
      </c>
      <c r="I68" s="1" t="s">
        <v>5716</v>
      </c>
      <c r="J68" s="1" t="s">
        <v>5716</v>
      </c>
      <c r="K68" s="4" t="s">
        <v>5593</v>
      </c>
    </row>
    <row r="69" spans="1:11" ht="87.5">
      <c r="A69" s="1" t="s">
        <v>2897</v>
      </c>
      <c r="B69" s="1" t="str">
        <f>VLOOKUP(A69,'Data Extraction'!A:D,4,FALSE)</f>
        <v>P068</v>
      </c>
      <c r="C69" s="1" t="str">
        <f>VLOOKUP(A69,'Data Extraction'!A:D,2,FALSE)</f>
        <v>rayyan-172028200</v>
      </c>
      <c r="D69" s="2" t="s">
        <v>5717</v>
      </c>
      <c r="E69" s="2" t="s">
        <v>5717</v>
      </c>
      <c r="F69" s="2" t="s">
        <v>37603</v>
      </c>
      <c r="G69" s="1" t="str">
        <f>_xlfn.XLOOKUP(A69,ArticlesDomains[Article ID],ArticlesDomains[Theme (Researcher 1)])</f>
        <v>Healthcare and Medical Informatics</v>
      </c>
      <c r="H69" s="1" t="s">
        <v>5718</v>
      </c>
      <c r="I69" s="1" t="s">
        <v>37680</v>
      </c>
      <c r="J69" s="1" t="s">
        <v>37680</v>
      </c>
      <c r="K69" s="4" t="s">
        <v>5593</v>
      </c>
    </row>
    <row r="70" spans="1:11" ht="212.5">
      <c r="A70" s="1" t="s">
        <v>2864</v>
      </c>
      <c r="B70" s="1" t="str">
        <f>VLOOKUP(A70,'Data Extraction'!A:D,4,FALSE)</f>
        <v>P069</v>
      </c>
      <c r="C70" s="1" t="str">
        <f>VLOOKUP(A70,'Data Extraction'!A:D,2,FALSE)</f>
        <v>rayyan-218685477</v>
      </c>
      <c r="D70" s="2" t="s">
        <v>5719</v>
      </c>
      <c r="E70" s="2" t="s">
        <v>5719</v>
      </c>
      <c r="F70" s="2" t="s">
        <v>37604</v>
      </c>
      <c r="G70" s="1" t="str">
        <f>_xlfn.XLOOKUP(A70,ArticlesDomains[Article ID],ArticlesDomains[Theme (Researcher 1)])</f>
        <v>Technology</v>
      </c>
      <c r="H70" s="1" t="s">
        <v>5720</v>
      </c>
      <c r="I70" s="1" t="s">
        <v>5720</v>
      </c>
      <c r="J70" s="1" t="s">
        <v>5720</v>
      </c>
      <c r="K70" s="4" t="s">
        <v>5616</v>
      </c>
    </row>
    <row r="71" spans="1:11" ht="112.5">
      <c r="A71" s="1" t="s">
        <v>2833</v>
      </c>
      <c r="B71" s="1" t="str">
        <f>VLOOKUP(A71,'Data Extraction'!A:D,4,FALSE)</f>
        <v>P070</v>
      </c>
      <c r="C71" s="1" t="str">
        <f>VLOOKUP(A71,'Data Extraction'!A:D,2,FALSE)</f>
        <v>rayyan-218687255</v>
      </c>
      <c r="D71" s="2" t="s">
        <v>5721</v>
      </c>
      <c r="E71" s="2" t="s">
        <v>5721</v>
      </c>
      <c r="F71" s="2" t="s">
        <v>37605</v>
      </c>
      <c r="G71" s="1" t="str">
        <f>_xlfn.XLOOKUP(A71,ArticlesDomains[Article ID],ArticlesDomains[Theme (Researcher 1)])</f>
        <v>Healthcare and Medical Informatics</v>
      </c>
      <c r="H71" s="1" t="s">
        <v>5722</v>
      </c>
      <c r="I71" s="1" t="s">
        <v>5722</v>
      </c>
      <c r="J71" s="1" t="s">
        <v>5722</v>
      </c>
      <c r="K71" s="4" t="s">
        <v>5657</v>
      </c>
    </row>
    <row r="72" spans="1:11" ht="75">
      <c r="A72" s="1" t="s">
        <v>2799</v>
      </c>
      <c r="B72" s="1" t="str">
        <f>VLOOKUP(A72,'Data Extraction'!A:D,4,FALSE)</f>
        <v>P071</v>
      </c>
      <c r="C72" s="1" t="str">
        <f>VLOOKUP(A72,'Data Extraction'!A:D,2,FALSE)</f>
        <v>rayyan-172028165</v>
      </c>
      <c r="D72" s="2" t="s">
        <v>5723</v>
      </c>
      <c r="E72" s="2" t="s">
        <v>5723</v>
      </c>
      <c r="F72" s="2" t="s">
        <v>37606</v>
      </c>
      <c r="G72" s="1" t="str">
        <f>_xlfn.XLOOKUP(A72,ArticlesDomains[Article ID],ArticlesDomains[Theme (Researcher 1)])</f>
        <v>Healthcare and Medical Informatics, "Legal, Compliance and Digital Forensics"</v>
      </c>
      <c r="H72" s="1" t="s">
        <v>5624</v>
      </c>
      <c r="I72" s="1" t="s">
        <v>5624</v>
      </c>
      <c r="J72" s="1" t="s">
        <v>5624</v>
      </c>
      <c r="K72" s="4" t="s">
        <v>5593</v>
      </c>
    </row>
    <row r="73" spans="1:11" ht="37.5">
      <c r="A73" s="1" t="s">
        <v>2767</v>
      </c>
      <c r="B73" s="1" t="str">
        <f>VLOOKUP(A73,'Data Extraction'!A:D,4,FALSE)</f>
        <v>P072</v>
      </c>
      <c r="C73" s="1" t="str">
        <f>VLOOKUP(A73,'Data Extraction'!A:D,2,FALSE)</f>
        <v>rayyan-172028264</v>
      </c>
      <c r="D73" s="2" t="s">
        <v>5724</v>
      </c>
      <c r="E73" s="2" t="s">
        <v>5724</v>
      </c>
      <c r="F73" s="2" t="s">
        <v>37607</v>
      </c>
      <c r="G73" s="1" t="str">
        <f>_xlfn.XLOOKUP(A73,ArticlesDomains[Article ID],ArticlesDomains[Theme (Researcher 1)])</f>
        <v>Technology</v>
      </c>
      <c r="H73" s="1" t="s">
        <v>5725</v>
      </c>
      <c r="I73" s="1" t="s">
        <v>5725</v>
      </c>
      <c r="J73" s="1" t="s">
        <v>5725</v>
      </c>
      <c r="K73" s="4" t="s">
        <v>5651</v>
      </c>
    </row>
    <row r="74" spans="1:11" ht="100">
      <c r="A74" s="1" t="s">
        <v>2737</v>
      </c>
      <c r="B74" s="1" t="str">
        <f>VLOOKUP(A74,'Data Extraction'!A:D,4,FALSE)</f>
        <v>P073</v>
      </c>
      <c r="C74" s="1" t="str">
        <f>VLOOKUP(A74,'Data Extraction'!A:D,2,FALSE)</f>
        <v>rayyan-172028082</v>
      </c>
      <c r="D74" s="2" t="s">
        <v>5726</v>
      </c>
      <c r="E74" s="2" t="s">
        <v>5726</v>
      </c>
      <c r="F74" s="2" t="s">
        <v>37608</v>
      </c>
      <c r="G74" s="1" t="str">
        <f>_xlfn.XLOOKUP(A74,ArticlesDomains[Article ID],ArticlesDomains[Theme (Researcher 1)])</f>
        <v>Automotive</v>
      </c>
      <c r="H74" s="1" t="s">
        <v>5727</v>
      </c>
      <c r="I74" s="1" t="s">
        <v>5727</v>
      </c>
      <c r="J74" s="1" t="s">
        <v>5727</v>
      </c>
      <c r="K74" s="4"/>
    </row>
    <row r="75" spans="1:11" ht="37.5">
      <c r="A75" s="1" t="s">
        <v>2704</v>
      </c>
      <c r="B75" s="1" t="str">
        <f>VLOOKUP(A75,'Data Extraction'!A:D,4,FALSE)</f>
        <v>P074</v>
      </c>
      <c r="C75" s="1" t="str">
        <f>VLOOKUP(A75,'Data Extraction'!A:D,2,FALSE)</f>
        <v>rayyan-218685496</v>
      </c>
      <c r="D75" s="2" t="s">
        <v>5728</v>
      </c>
      <c r="E75" s="2" t="s">
        <v>5728</v>
      </c>
      <c r="F75" s="2" t="s">
        <v>37609</v>
      </c>
      <c r="G75" s="1" t="str">
        <f>_xlfn.XLOOKUP(A75,ArticlesDomains[Article ID],ArticlesDomains[Theme (Researcher 1)])</f>
        <v>Healthcare and Medical Informatics</v>
      </c>
      <c r="H75" s="1" t="s">
        <v>5729</v>
      </c>
      <c r="I75" s="1" t="s">
        <v>5729</v>
      </c>
      <c r="J75" s="1" t="s">
        <v>5729</v>
      </c>
      <c r="K75" s="4" t="s">
        <v>5607</v>
      </c>
    </row>
    <row r="76" spans="1:11" ht="37.5">
      <c r="A76" s="1" t="s">
        <v>2674</v>
      </c>
      <c r="B76" s="1" t="str">
        <f>VLOOKUP(A76,'Data Extraction'!A:D,4,FALSE)</f>
        <v>P075</v>
      </c>
      <c r="C76" s="1" t="str">
        <f>VLOOKUP(A76,'Data Extraction'!A:D,2,FALSE)</f>
        <v>rayyan-218687203</v>
      </c>
      <c r="D76" s="2" t="s">
        <v>5730</v>
      </c>
      <c r="E76" s="2" t="s">
        <v>5730</v>
      </c>
      <c r="F76" s="2" t="s">
        <v>37610</v>
      </c>
      <c r="G76" s="1" t="str">
        <f>_xlfn.XLOOKUP(A76,ArticlesDomains[Article ID],ArticlesDomains[Theme (Researcher 1)])</f>
        <v>Digital Media</v>
      </c>
      <c r="H76" s="1" t="s">
        <v>5731</v>
      </c>
      <c r="I76" s="1" t="s">
        <v>5731</v>
      </c>
      <c r="J76" s="1" t="s">
        <v>5731</v>
      </c>
      <c r="K76" s="4"/>
    </row>
    <row r="77" spans="1:11" ht="37.5">
      <c r="A77" s="1" t="s">
        <v>2644</v>
      </c>
      <c r="B77" s="1" t="str">
        <f>VLOOKUP(A77,'Data Extraction'!A:D,4,FALSE)</f>
        <v>P076</v>
      </c>
      <c r="C77" s="1" t="str">
        <f>VLOOKUP(A77,'Data Extraction'!A:D,2,FALSE)</f>
        <v>rayyan-218687108</v>
      </c>
      <c r="D77" s="2" t="s">
        <v>5732</v>
      </c>
      <c r="E77" s="2" t="s">
        <v>5732</v>
      </c>
      <c r="F77" s="2" t="s">
        <v>37611</v>
      </c>
      <c r="G77" s="1" t="str">
        <f>_xlfn.XLOOKUP(A77,ArticlesDomains[Article ID],ArticlesDomains[Theme (Researcher 1)])</f>
        <v>Digital Media</v>
      </c>
      <c r="H77" s="1" t="s">
        <v>5732</v>
      </c>
      <c r="I77" s="1" t="s">
        <v>5732</v>
      </c>
      <c r="J77" s="1" t="s">
        <v>5732</v>
      </c>
      <c r="K77" s="4"/>
    </row>
    <row r="78" spans="1:11" ht="112.5">
      <c r="A78" s="1" t="s">
        <v>2610</v>
      </c>
      <c r="B78" s="1" t="str">
        <f>VLOOKUP(A78,'Data Extraction'!A:D,4,FALSE)</f>
        <v>P077</v>
      </c>
      <c r="C78" s="1" t="str">
        <f>VLOOKUP(A78,'Data Extraction'!A:D,2,FALSE)</f>
        <v>rayyan-172028249</v>
      </c>
      <c r="D78" s="2" t="s">
        <v>5733</v>
      </c>
      <c r="E78" s="2" t="s">
        <v>5667</v>
      </c>
      <c r="F78" s="2" t="s">
        <v>37612</v>
      </c>
      <c r="G78" s="1" t="str">
        <f>_xlfn.XLOOKUP(A78,ArticlesDomains[Article ID],ArticlesDomains[Theme (Researcher 1)])</f>
        <v>Healthcare and Medical Informatics</v>
      </c>
      <c r="H78" s="1" t="s">
        <v>5219</v>
      </c>
      <c r="I78" s="1" t="s">
        <v>5219</v>
      </c>
      <c r="J78" s="1" t="s">
        <v>5219</v>
      </c>
      <c r="K78" s="4" t="s">
        <v>5593</v>
      </c>
    </row>
    <row r="79" spans="1:11">
      <c r="A79" s="1" t="s">
        <v>2576</v>
      </c>
      <c r="B79" s="1" t="str">
        <f>VLOOKUP(A79,'Data Extraction'!A:D,4,FALSE)</f>
        <v>P078</v>
      </c>
      <c r="C79" s="1" t="str">
        <f>VLOOKUP(A79,'Data Extraction'!A:D,2,FALSE)</f>
        <v>rayyan-172028274</v>
      </c>
      <c r="D79" s="2" t="s">
        <v>5734</v>
      </c>
      <c r="E79" s="2" t="s">
        <v>5734</v>
      </c>
      <c r="F79" s="2" t="s">
        <v>37613</v>
      </c>
      <c r="G79" s="1" t="str">
        <f>_xlfn.XLOOKUP(A79,ArticlesDomains[Article ID],ArticlesDomains[Theme (Researcher 1)])</f>
        <v>Healthcare and Medical Informatics</v>
      </c>
      <c r="H79" s="1" t="s">
        <v>5735</v>
      </c>
      <c r="I79" s="1" t="s">
        <v>5735</v>
      </c>
      <c r="J79" s="1" t="s">
        <v>5735</v>
      </c>
      <c r="K79" s="4" t="s">
        <v>5631</v>
      </c>
    </row>
    <row r="80" spans="1:11" ht="100">
      <c r="A80" s="1" t="s">
        <v>2544</v>
      </c>
      <c r="B80" s="1" t="str">
        <f>VLOOKUP(A80,'Data Extraction'!A:D,4,FALSE)</f>
        <v>P079</v>
      </c>
      <c r="C80" s="1" t="str">
        <f>VLOOKUP(A80,'Data Extraction'!A:D,2,FALSE)</f>
        <v>rayyan-172028246</v>
      </c>
      <c r="D80" s="2" t="s">
        <v>5736</v>
      </c>
      <c r="E80" s="2" t="s">
        <v>5736</v>
      </c>
      <c r="F80" s="2" t="s">
        <v>37614</v>
      </c>
      <c r="G80" s="1" t="str">
        <f>_xlfn.XLOOKUP(A80,ArticlesDomains[Article ID],ArticlesDomains[Theme (Researcher 1)])</f>
        <v>Financial, "Legal, Compliance and Digital Forensics"</v>
      </c>
      <c r="H80" s="1" t="s">
        <v>5737</v>
      </c>
      <c r="I80" s="1" t="s">
        <v>5737</v>
      </c>
      <c r="J80" s="1" t="s">
        <v>5737</v>
      </c>
      <c r="K80" s="4"/>
    </row>
    <row r="81" spans="1:11" ht="62.5">
      <c r="A81" s="1" t="s">
        <v>2509</v>
      </c>
      <c r="B81" s="1" t="str">
        <f>VLOOKUP(A81,'Data Extraction'!A:D,4,FALSE)</f>
        <v>P080</v>
      </c>
      <c r="C81" s="1" t="str">
        <f>VLOOKUP(A81,'Data Extraction'!A:D,2,FALSE)</f>
        <v>rayyan-172028028</v>
      </c>
      <c r="D81" s="2" t="s">
        <v>5738</v>
      </c>
      <c r="E81" s="2" t="s">
        <v>5738</v>
      </c>
      <c r="F81" s="2" t="s">
        <v>37615</v>
      </c>
      <c r="G81" s="1" t="str">
        <f>_xlfn.XLOOKUP(A81,ArticlesDomains[Article ID],ArticlesDomains[Theme (Researcher 1)])</f>
        <v>Technology</v>
      </c>
      <c r="H81" s="1" t="s">
        <v>5739</v>
      </c>
      <c r="I81" s="1" t="s">
        <v>5739</v>
      </c>
      <c r="J81" s="1" t="s">
        <v>5739</v>
      </c>
      <c r="K81" s="4" t="s">
        <v>5740</v>
      </c>
    </row>
    <row r="82" spans="1:11" ht="62.5">
      <c r="A82" s="1" t="s">
        <v>2474</v>
      </c>
      <c r="B82" s="1" t="str">
        <f>VLOOKUP(A82,'Data Extraction'!A:D,4,FALSE)</f>
        <v>P081</v>
      </c>
      <c r="C82" s="1" t="str">
        <f>VLOOKUP(A82,'Data Extraction'!A:D,2,FALSE)</f>
        <v>rayyan-172028018</v>
      </c>
      <c r="D82" s="2" t="s">
        <v>5741</v>
      </c>
      <c r="E82" s="2" t="s">
        <v>5741</v>
      </c>
      <c r="F82" s="2" t="s">
        <v>37616</v>
      </c>
      <c r="G82" s="1" t="str">
        <f>_xlfn.XLOOKUP(A82,ArticlesDomains[Article ID],ArticlesDomains[Theme (Researcher 1)])</f>
        <v>Public Administration, "Legal, Compliance and Digital Forensics"</v>
      </c>
      <c r="H82" s="1" t="s">
        <v>5742</v>
      </c>
      <c r="I82" s="1" t="s">
        <v>5742</v>
      </c>
      <c r="J82" s="1" t="s">
        <v>5742</v>
      </c>
      <c r="K82" s="4"/>
    </row>
    <row r="83" spans="1:11" ht="100">
      <c r="A83" s="1" t="s">
        <v>2440</v>
      </c>
      <c r="B83" s="1" t="str">
        <f>VLOOKUP(A83,'Data Extraction'!A:D,4,FALSE)</f>
        <v>P082</v>
      </c>
      <c r="C83" s="1" t="str">
        <f>VLOOKUP(A83,'Data Extraction'!A:D,2,FALSE)</f>
        <v>rayyan-172028017</v>
      </c>
      <c r="D83" s="2" t="s">
        <v>5743</v>
      </c>
      <c r="E83" s="2" t="s">
        <v>5743</v>
      </c>
      <c r="F83" s="2" t="s">
        <v>37617</v>
      </c>
      <c r="G83" s="1" t="str">
        <f>_xlfn.XLOOKUP(A83,ArticlesDomains[Article ID],ArticlesDomains[Theme (Researcher 1)])</f>
        <v>Financial</v>
      </c>
      <c r="H83" s="1" t="s">
        <v>5744</v>
      </c>
      <c r="I83" s="1" t="s">
        <v>5744</v>
      </c>
      <c r="J83" s="1" t="s">
        <v>5744</v>
      </c>
      <c r="K83" s="4"/>
    </row>
    <row r="84" spans="1:11" ht="75">
      <c r="A84" s="1" t="s">
        <v>2406</v>
      </c>
      <c r="B84" s="1" t="str">
        <f>VLOOKUP(A84,'Data Extraction'!A:D,4,FALSE)</f>
        <v>P083</v>
      </c>
      <c r="C84" s="1" t="str">
        <f>VLOOKUP(A84,'Data Extraction'!A:D,2,FALSE)</f>
        <v>rayyan-172028100</v>
      </c>
      <c r="D84" s="2" t="s">
        <v>5745</v>
      </c>
      <c r="E84" s="2" t="s">
        <v>5745</v>
      </c>
      <c r="F84" s="2" t="s">
        <v>37618</v>
      </c>
      <c r="G84" s="1" t="str">
        <f>_xlfn.XLOOKUP(A84,ArticlesDomains[Article ID],ArticlesDomains[Theme (Researcher 1)])</f>
        <v>Energy</v>
      </c>
      <c r="H84" s="1" t="s">
        <v>5746</v>
      </c>
      <c r="I84" s="1" t="s">
        <v>5746</v>
      </c>
      <c r="J84" s="1" t="s">
        <v>5746</v>
      </c>
      <c r="K84" s="4"/>
    </row>
    <row r="85" spans="1:11" ht="75">
      <c r="A85" s="1" t="s">
        <v>2374</v>
      </c>
      <c r="B85" s="1" t="str">
        <f>VLOOKUP(A85,'Data Extraction'!A:D,4,FALSE)</f>
        <v>P084</v>
      </c>
      <c r="C85" s="1" t="str">
        <f>VLOOKUP(A85,'Data Extraction'!A:D,2,FALSE)</f>
        <v>rayyan-218685441</v>
      </c>
      <c r="D85" s="2" t="s">
        <v>5747</v>
      </c>
      <c r="E85" s="2" t="s">
        <v>5747</v>
      </c>
      <c r="F85" s="2" t="s">
        <v>37619</v>
      </c>
      <c r="G85" s="1" t="str">
        <f>_xlfn.XLOOKUP(A85,ArticlesDomains[Article ID],ArticlesDomains[Theme (Researcher 1)])</f>
        <v>Industry</v>
      </c>
      <c r="H85" s="1" t="s">
        <v>5748</v>
      </c>
      <c r="I85" s="1" t="s">
        <v>5748</v>
      </c>
      <c r="J85" s="1" t="s">
        <v>5748</v>
      </c>
      <c r="K85" s="4"/>
    </row>
    <row r="86" spans="1:11" ht="75">
      <c r="A86" s="1" t="s">
        <v>2340</v>
      </c>
      <c r="B86" s="1" t="str">
        <f>VLOOKUP(A86,'Data Extraction'!A:D,4,FALSE)</f>
        <v>P085</v>
      </c>
      <c r="C86" s="1" t="str">
        <f>VLOOKUP(A86,'Data Extraction'!A:D,2,FALSE)</f>
        <v>rayyan-172028035</v>
      </c>
      <c r="D86" s="2" t="s">
        <v>5749</v>
      </c>
      <c r="E86" s="2" t="s">
        <v>5749</v>
      </c>
      <c r="F86" s="2" t="s">
        <v>37620</v>
      </c>
      <c r="G86" s="1" t="str">
        <f>_xlfn.XLOOKUP(A86,ArticlesDomains[Article ID],ArticlesDomains[Theme (Researcher 1)])</f>
        <v>"Legal, Compliance and Digital Forensics"</v>
      </c>
      <c r="H86" s="1" t="s">
        <v>5750</v>
      </c>
      <c r="I86" s="1" t="s">
        <v>5750</v>
      </c>
      <c r="J86" s="1" t="s">
        <v>5750</v>
      </c>
      <c r="K86" s="4"/>
    </row>
    <row r="87" spans="1:11" ht="112.5">
      <c r="A87" s="1" t="s">
        <v>2305</v>
      </c>
      <c r="B87" s="1" t="str">
        <f>VLOOKUP(A87,'Data Extraction'!A:D,4,FALSE)</f>
        <v>P086</v>
      </c>
      <c r="C87" s="1" t="str">
        <f>VLOOKUP(A87,'Data Extraction'!A:D,2,FALSE)</f>
        <v>rayyan-172028182</v>
      </c>
      <c r="D87" s="2" t="s">
        <v>5751</v>
      </c>
      <c r="E87" s="2" t="s">
        <v>5751</v>
      </c>
      <c r="F87" s="2" t="s">
        <v>37621</v>
      </c>
      <c r="G87" s="1" t="str">
        <f>_xlfn.XLOOKUP(A87,ArticlesDomains[Article ID],ArticlesDomains[Theme (Researcher 1)])</f>
        <v>Healthcare and Medical Informatics</v>
      </c>
      <c r="H87" s="1" t="s">
        <v>5219</v>
      </c>
      <c r="I87" s="1" t="s">
        <v>5219</v>
      </c>
      <c r="J87" s="1" t="s">
        <v>5219</v>
      </c>
      <c r="K87" s="4" t="s">
        <v>5593</v>
      </c>
    </row>
    <row r="88" spans="1:11" ht="87.5">
      <c r="A88" s="1" t="s">
        <v>2269</v>
      </c>
      <c r="B88" s="1" t="str">
        <f>VLOOKUP(A88,'Data Extraction'!A:D,4,FALSE)</f>
        <v>P087</v>
      </c>
      <c r="C88" s="1" t="str">
        <f>VLOOKUP(A88,'Data Extraction'!A:D,2,FALSE)</f>
        <v>rayyan-172028127</v>
      </c>
      <c r="D88" s="2" t="s">
        <v>5752</v>
      </c>
      <c r="E88" s="2" t="s">
        <v>5752</v>
      </c>
      <c r="F88" s="2" t="s">
        <v>37622</v>
      </c>
      <c r="G88" s="1" t="str">
        <f>_xlfn.XLOOKUP(A88,ArticlesDomains[Article ID],ArticlesDomains[Theme (Researcher 1)])</f>
        <v>Healthcare and Medical Informatics</v>
      </c>
      <c r="H88" s="1" t="s">
        <v>5753</v>
      </c>
      <c r="I88" s="1" t="s">
        <v>5753</v>
      </c>
      <c r="J88" s="1" t="s">
        <v>5753</v>
      </c>
      <c r="K88" s="4" t="s">
        <v>5631</v>
      </c>
    </row>
    <row r="89" spans="1:11" ht="87.5">
      <c r="A89" s="1" t="s">
        <v>2236</v>
      </c>
      <c r="B89" s="1" t="str">
        <f>VLOOKUP(A89,'Data Extraction'!A:D,4,FALSE)</f>
        <v>P088</v>
      </c>
      <c r="C89" s="1" t="str">
        <f>VLOOKUP(A89,'Data Extraction'!A:D,2,FALSE)</f>
        <v>rayyan-172028135</v>
      </c>
      <c r="D89" s="2" t="s">
        <v>5754</v>
      </c>
      <c r="E89" s="2" t="s">
        <v>5754</v>
      </c>
      <c r="F89" s="2" t="s">
        <v>5754</v>
      </c>
      <c r="G89" s="1" t="str">
        <f>_xlfn.XLOOKUP(A89,ArticlesDomains[Article ID],ArticlesDomains[Theme (Researcher 1)])</f>
        <v>Technology</v>
      </c>
      <c r="H89" s="1" t="s">
        <v>5755</v>
      </c>
      <c r="I89" s="1" t="s">
        <v>5755</v>
      </c>
      <c r="J89" s="1" t="s">
        <v>5755</v>
      </c>
      <c r="K89" s="4" t="s">
        <v>5651</v>
      </c>
    </row>
    <row r="90" spans="1:11" ht="37.5">
      <c r="A90" s="1" t="s">
        <v>2202</v>
      </c>
      <c r="B90" s="1" t="str">
        <f>VLOOKUP(A90,'Data Extraction'!A:D,4,FALSE)</f>
        <v>P089</v>
      </c>
      <c r="C90" s="1" t="str">
        <f>VLOOKUP(A90,'Data Extraction'!A:D,2,FALSE)</f>
        <v>rayyan-172028161</v>
      </c>
      <c r="D90" s="2" t="s">
        <v>5756</v>
      </c>
      <c r="E90" s="2" t="s">
        <v>5756</v>
      </c>
      <c r="F90" s="2" t="s">
        <v>5756</v>
      </c>
      <c r="G90" s="1" t="str">
        <f>_xlfn.XLOOKUP(A90,ArticlesDomains[Article ID],ArticlesDomains[Theme (Researcher 1)])</f>
        <v>Digital Media</v>
      </c>
      <c r="H90" s="1" t="s">
        <v>5757</v>
      </c>
      <c r="I90" s="1" t="s">
        <v>5757</v>
      </c>
      <c r="J90" s="1" t="s">
        <v>5757</v>
      </c>
      <c r="K90" s="4"/>
    </row>
    <row r="91" spans="1:11" ht="50">
      <c r="A91" s="1" t="s">
        <v>2169</v>
      </c>
      <c r="B91" s="1" t="str">
        <f>VLOOKUP(A91,'Data Extraction'!A:D,4,FALSE)</f>
        <v>P090</v>
      </c>
      <c r="C91" s="1" t="str">
        <f>VLOOKUP(A91,'Data Extraction'!A:D,2,FALSE)</f>
        <v>rayyan-172028104</v>
      </c>
      <c r="D91" s="2" t="s">
        <v>5758</v>
      </c>
      <c r="E91" s="2" t="s">
        <v>5758</v>
      </c>
      <c r="F91" s="2" t="s">
        <v>37623</v>
      </c>
      <c r="G91" s="1" t="str">
        <f>_xlfn.XLOOKUP(A91,ArticlesDomains[Article ID],ArticlesDomains[Theme (Researcher 1)])</f>
        <v>Digital Media, "Legal, Compliance and Digital Forensics"</v>
      </c>
      <c r="H91" s="1" t="s">
        <v>5759</v>
      </c>
      <c r="I91" s="1" t="s">
        <v>5759</v>
      </c>
      <c r="J91" s="1" t="s">
        <v>5759</v>
      </c>
      <c r="K91" s="4"/>
    </row>
    <row r="92" spans="1:11" ht="75">
      <c r="A92" s="1" t="s">
        <v>2136</v>
      </c>
      <c r="B92" s="1" t="str">
        <f>VLOOKUP(A92,'Data Extraction'!A:D,4,FALSE)</f>
        <v>P091</v>
      </c>
      <c r="C92" s="1" t="str">
        <f>VLOOKUP(A92,'Data Extraction'!A:D,2,FALSE)</f>
        <v>rayyan-172027834</v>
      </c>
      <c r="D92" s="2" t="s">
        <v>5760</v>
      </c>
      <c r="E92" s="2" t="s">
        <v>5760</v>
      </c>
      <c r="F92" s="2" t="s">
        <v>37624</v>
      </c>
      <c r="G92" s="1" t="str">
        <f>_xlfn.XLOOKUP(A92,ArticlesDomains[Article ID],ArticlesDomains[Theme (Researcher 1)])</f>
        <v>Healthcare and Medical Informatics</v>
      </c>
      <c r="H92" s="1" t="s">
        <v>5684</v>
      </c>
      <c r="I92" s="1" t="s">
        <v>5684</v>
      </c>
      <c r="J92" s="1" t="s">
        <v>5684</v>
      </c>
      <c r="K92" s="4" t="s">
        <v>5677</v>
      </c>
    </row>
    <row r="93" spans="1:11" ht="37.5">
      <c r="A93" s="1" t="s">
        <v>2102</v>
      </c>
      <c r="B93" s="1" t="str">
        <f>VLOOKUP(A93,'Data Extraction'!A:D,4,FALSE)</f>
        <v>P092</v>
      </c>
      <c r="C93" s="1" t="str">
        <f>VLOOKUP(A93,'Data Extraction'!A:D,2,FALSE)</f>
        <v>rayyan-172027813</v>
      </c>
      <c r="D93" s="2" t="s">
        <v>5429</v>
      </c>
      <c r="E93" s="2" t="s">
        <v>5429</v>
      </c>
      <c r="F93" s="2" t="s">
        <v>5429</v>
      </c>
      <c r="G93" s="1" t="str">
        <f>_xlfn.XLOOKUP(A93,ArticlesDomains[Article ID],ArticlesDomains[Theme (Researcher 1)])</f>
        <v>Technology</v>
      </c>
      <c r="H93" s="1" t="s">
        <v>5761</v>
      </c>
      <c r="I93" s="1" t="s">
        <v>5761</v>
      </c>
      <c r="J93" s="1" t="s">
        <v>5761</v>
      </c>
      <c r="K93" s="4" t="s">
        <v>5598</v>
      </c>
    </row>
    <row r="94" spans="1:11" ht="100">
      <c r="A94" s="1" t="s">
        <v>2069</v>
      </c>
      <c r="B94" s="1" t="str">
        <f>VLOOKUP(A94,'Data Extraction'!A:D,4,FALSE)</f>
        <v>P093</v>
      </c>
      <c r="C94" s="1" t="str">
        <f>VLOOKUP(A94,'Data Extraction'!A:D,2,FALSE)</f>
        <v>rayyan-172027818</v>
      </c>
      <c r="D94" s="2" t="s">
        <v>5762</v>
      </c>
      <c r="E94" s="2" t="s">
        <v>5762</v>
      </c>
      <c r="F94" s="2" t="s">
        <v>37625</v>
      </c>
      <c r="G94" s="1" t="str">
        <f>_xlfn.XLOOKUP(A94,ArticlesDomains[Article ID],ArticlesDomains[Theme (Researcher 1)])</f>
        <v>Healthcare and Medical Informatics</v>
      </c>
      <c r="H94" s="1" t="s">
        <v>5763</v>
      </c>
      <c r="I94" s="1" t="s">
        <v>5763</v>
      </c>
      <c r="J94" s="1" t="s">
        <v>5763</v>
      </c>
      <c r="K94" s="4" t="s">
        <v>5680</v>
      </c>
    </row>
    <row r="95" spans="1:11" ht="100">
      <c r="A95" s="1" t="s">
        <v>2040</v>
      </c>
      <c r="B95" s="1" t="str">
        <f>VLOOKUP(A95,'Data Extraction'!A:D,4,FALSE)</f>
        <v>P094</v>
      </c>
      <c r="C95" s="1" t="str">
        <f>VLOOKUP(A95,'Data Extraction'!A:D,2,FALSE)</f>
        <v>rayyan-218687107</v>
      </c>
      <c r="D95" s="2" t="s">
        <v>5764</v>
      </c>
      <c r="E95" s="2" t="s">
        <v>37538</v>
      </c>
      <c r="F95" s="2" t="s">
        <v>37626</v>
      </c>
      <c r="G95" s="1" t="str">
        <f>_xlfn.XLOOKUP(A95,ArticlesDomains[Article ID],ArticlesDomains[Theme (Researcher 1)])</f>
        <v>Healthcare and Medical Informatics</v>
      </c>
      <c r="H95" s="1" t="s">
        <v>5765</v>
      </c>
      <c r="I95" s="1" t="s">
        <v>5765</v>
      </c>
      <c r="J95" s="1" t="s">
        <v>5765</v>
      </c>
      <c r="K95" s="4" t="s">
        <v>5677</v>
      </c>
    </row>
    <row r="96" spans="1:11" ht="100">
      <c r="A96" s="1" t="s">
        <v>2008</v>
      </c>
      <c r="B96" s="1" t="str">
        <f>VLOOKUP(A96,'Data Extraction'!A:D,4,FALSE)</f>
        <v>P095</v>
      </c>
      <c r="C96" s="1" t="str">
        <f>VLOOKUP(A96,'Data Extraction'!A:D,2,FALSE)</f>
        <v>rayyan-172027824</v>
      </c>
      <c r="D96" s="2" t="s">
        <v>5766</v>
      </c>
      <c r="E96" s="2" t="s">
        <v>5766</v>
      </c>
      <c r="F96" s="2" t="s">
        <v>37627</v>
      </c>
      <c r="G96" s="1" t="str">
        <f>_xlfn.XLOOKUP(A96,ArticlesDomains[Article ID],ArticlesDomains[Theme (Researcher 1)])</f>
        <v>Technology</v>
      </c>
      <c r="H96" s="1" t="s">
        <v>5767</v>
      </c>
      <c r="I96" s="1" t="s">
        <v>5767</v>
      </c>
      <c r="J96" s="1" t="s">
        <v>5767</v>
      </c>
      <c r="K96" s="4" t="s">
        <v>5768</v>
      </c>
    </row>
    <row r="97" spans="1:11" ht="87.5">
      <c r="A97" s="1" t="s">
        <v>1973</v>
      </c>
      <c r="B97" s="1" t="str">
        <f>VLOOKUP(A97,'Data Extraction'!A:D,4,FALSE)</f>
        <v>P096</v>
      </c>
      <c r="C97" s="1" t="str">
        <f>VLOOKUP(A97,'Data Extraction'!A:D,2,FALSE)</f>
        <v>rayyan-172027819</v>
      </c>
      <c r="D97" s="2" t="s">
        <v>5769</v>
      </c>
      <c r="E97" s="2" t="s">
        <v>37539</v>
      </c>
      <c r="F97" s="2" t="s">
        <v>37628</v>
      </c>
      <c r="G97" s="1" t="str">
        <f>_xlfn.XLOOKUP(A97,ArticlesDomains[Article ID],ArticlesDomains[Theme (Researcher 1)])</f>
        <v>Supply Chain &amp; Logistics</v>
      </c>
      <c r="H97" s="1" t="s">
        <v>5770</v>
      </c>
      <c r="I97" s="1" t="s">
        <v>5770</v>
      </c>
      <c r="J97" s="1" t="s">
        <v>5770</v>
      </c>
      <c r="K97" s="4"/>
    </row>
    <row r="98" spans="1:11" ht="75">
      <c r="A98" s="1" t="s">
        <v>1942</v>
      </c>
      <c r="B98" s="1" t="str">
        <f>VLOOKUP(A98,'Data Extraction'!A:D,4,FALSE)</f>
        <v>P097</v>
      </c>
      <c r="C98" s="1" t="str">
        <f>VLOOKUP(A98,'Data Extraction'!A:D,2,FALSE)</f>
        <v>rayyan-218685318</v>
      </c>
      <c r="D98" s="2" t="s">
        <v>5771</v>
      </c>
      <c r="E98" s="2" t="s">
        <v>5771</v>
      </c>
      <c r="F98" s="2" t="s">
        <v>37629</v>
      </c>
      <c r="G98" s="1" t="str">
        <f>_xlfn.XLOOKUP(A98,ArticlesDomains[Article ID],ArticlesDomains[Theme (Researcher 1)])</f>
        <v>Technology</v>
      </c>
      <c r="H98" s="1" t="s">
        <v>5772</v>
      </c>
      <c r="I98" s="1" t="s">
        <v>5772</v>
      </c>
      <c r="J98" s="1" t="s">
        <v>5772</v>
      </c>
      <c r="K98" s="4" t="s">
        <v>5598</v>
      </c>
    </row>
    <row r="99" spans="1:11" ht="87.5">
      <c r="A99" s="1" t="s">
        <v>1912</v>
      </c>
      <c r="B99" s="1" t="str">
        <f>VLOOKUP(A99,'Data Extraction'!A:D,4,FALSE)</f>
        <v>P098</v>
      </c>
      <c r="C99" s="1" t="str">
        <f>VLOOKUP(A99,'Data Extraction'!A:D,2,FALSE)</f>
        <v>rayyan-218685264</v>
      </c>
      <c r="D99" s="2" t="s">
        <v>5773</v>
      </c>
      <c r="E99" s="2" t="s">
        <v>5773</v>
      </c>
      <c r="F99" s="2" t="s">
        <v>37630</v>
      </c>
      <c r="G99" s="1" t="str">
        <f>_xlfn.XLOOKUP(A99,ArticlesDomains[Article ID],ArticlesDomains[Theme (Researcher 1)])</f>
        <v>Healthcare and Medical Informatics</v>
      </c>
      <c r="H99" s="1" t="s">
        <v>5219</v>
      </c>
      <c r="I99" s="1" t="s">
        <v>5219</v>
      </c>
      <c r="J99" s="1" t="s">
        <v>5219</v>
      </c>
      <c r="K99" s="4" t="s">
        <v>5593</v>
      </c>
    </row>
    <row r="100" spans="1:11" ht="112.5">
      <c r="A100" s="1" t="s">
        <v>1878</v>
      </c>
      <c r="B100" s="1" t="str">
        <f>VLOOKUP(A100,'Data Extraction'!A:D,4,FALSE)</f>
        <v>P099</v>
      </c>
      <c r="C100" s="1" t="str">
        <f>VLOOKUP(A100,'Data Extraction'!A:D,2,FALSE)</f>
        <v>rayyan-172027888</v>
      </c>
      <c r="D100" s="2" t="s">
        <v>5774</v>
      </c>
      <c r="E100" s="2" t="s">
        <v>5774</v>
      </c>
      <c r="F100" s="2" t="s">
        <v>37631</v>
      </c>
      <c r="G100" s="1" t="str">
        <f>_xlfn.XLOOKUP(A100,ArticlesDomains[Article ID],ArticlesDomains[Theme (Researcher 1)])</f>
        <v>Healthcare and Medical Informatics</v>
      </c>
      <c r="H100" s="1" t="s">
        <v>5775</v>
      </c>
      <c r="I100" s="1" t="s">
        <v>5775</v>
      </c>
      <c r="J100" s="1" t="s">
        <v>5775</v>
      </c>
      <c r="K100" s="4" t="s">
        <v>5680</v>
      </c>
    </row>
    <row r="101" spans="1:11" ht="62.5">
      <c r="A101" s="1" t="s">
        <v>1845</v>
      </c>
      <c r="B101" s="1" t="str">
        <f>VLOOKUP(A101,'Data Extraction'!A:D,4,FALSE)</f>
        <v>P100</v>
      </c>
      <c r="C101" s="1" t="str">
        <f>VLOOKUP(A101,'Data Extraction'!A:D,2,FALSE)</f>
        <v>rayyan-172027882</v>
      </c>
      <c r="D101" s="2" t="s">
        <v>5776</v>
      </c>
      <c r="E101" s="2" t="s">
        <v>5776</v>
      </c>
      <c r="F101" s="2" t="s">
        <v>37632</v>
      </c>
      <c r="G101" s="1" t="str">
        <f>_xlfn.XLOOKUP(A101,ArticlesDomains[Article ID],ArticlesDomains[Theme (Researcher 1)])</f>
        <v>Technology</v>
      </c>
      <c r="H101" s="1" t="s">
        <v>5777</v>
      </c>
      <c r="I101" s="1" t="s">
        <v>5777</v>
      </c>
      <c r="J101" s="1" t="s">
        <v>5777</v>
      </c>
      <c r="K101" s="4" t="s">
        <v>5616</v>
      </c>
    </row>
    <row r="102" spans="1:11" ht="75">
      <c r="A102" s="1" t="s">
        <v>1810</v>
      </c>
      <c r="B102" s="1" t="str">
        <f>VLOOKUP(A102,'Data Extraction'!A:D,4,FALSE)</f>
        <v>P101</v>
      </c>
      <c r="C102" s="1" t="str">
        <f>VLOOKUP(A102,'Data Extraction'!A:D,2,FALSE)</f>
        <v>rayyan-172028095</v>
      </c>
      <c r="D102" s="2" t="s">
        <v>5778</v>
      </c>
      <c r="E102" s="2" t="s">
        <v>5778</v>
      </c>
      <c r="F102" s="2" t="s">
        <v>37633</v>
      </c>
      <c r="G102" s="1" t="str">
        <f>_xlfn.XLOOKUP(A102,ArticlesDomains[Article ID],ArticlesDomains[Theme (Researcher 1)])</f>
        <v>Healthcare and Medical Informatics</v>
      </c>
      <c r="H102" s="1" t="s">
        <v>5779</v>
      </c>
      <c r="I102" s="1" t="s">
        <v>5779</v>
      </c>
      <c r="J102" s="1" t="s">
        <v>5779</v>
      </c>
      <c r="K102" s="4" t="s">
        <v>5631</v>
      </c>
    </row>
    <row r="103" spans="1:11" ht="75">
      <c r="A103" s="1" t="s">
        <v>1775</v>
      </c>
      <c r="B103" s="1" t="str">
        <f>VLOOKUP(A103,'Data Extraction'!A:D,4,FALSE)</f>
        <v>P102</v>
      </c>
      <c r="C103" s="1" t="str">
        <f>VLOOKUP(A103,'Data Extraction'!A:D,2,FALSE)</f>
        <v>rayyan-172028055</v>
      </c>
      <c r="D103" s="2" t="s">
        <v>5780</v>
      </c>
      <c r="E103" s="2" t="s">
        <v>5780</v>
      </c>
      <c r="F103" s="2" t="s">
        <v>37634</v>
      </c>
      <c r="G103" s="1" t="str">
        <f>_xlfn.XLOOKUP(A103,ArticlesDomains[Article ID],ArticlesDomains[Theme (Researcher 1)])</f>
        <v>Healthcare and Medical Informatics</v>
      </c>
      <c r="H103" s="1" t="s">
        <v>5781</v>
      </c>
      <c r="I103" s="1" t="s">
        <v>5781</v>
      </c>
      <c r="J103" s="1" t="s">
        <v>5781</v>
      </c>
      <c r="K103" s="4" t="s">
        <v>5593</v>
      </c>
    </row>
    <row r="104" spans="1:11" ht="75">
      <c r="A104" s="1" t="s">
        <v>1742</v>
      </c>
      <c r="B104" s="1" t="str">
        <f>VLOOKUP(A104,'Data Extraction'!A:D,4,FALSE)</f>
        <v>P103</v>
      </c>
      <c r="C104" s="1" t="str">
        <f>VLOOKUP(A104,'Data Extraction'!A:D,2,FALSE)</f>
        <v>rayyan-218687130</v>
      </c>
      <c r="D104" s="2" t="s">
        <v>5782</v>
      </c>
      <c r="E104" s="2" t="s">
        <v>5782</v>
      </c>
      <c r="F104" s="2" t="s">
        <v>37635</v>
      </c>
      <c r="G104" s="1" t="str">
        <f>_xlfn.XLOOKUP(A104,ArticlesDomains[Article ID],ArticlesDomains[Theme (Researcher 1)])</f>
        <v>Healthcare and Medical Informatics</v>
      </c>
      <c r="H104" s="1" t="s">
        <v>5783</v>
      </c>
      <c r="I104" s="1" t="s">
        <v>37681</v>
      </c>
      <c r="J104" s="1" t="s">
        <v>37681</v>
      </c>
      <c r="K104" s="4" t="s">
        <v>5677</v>
      </c>
    </row>
    <row r="105" spans="1:11" ht="50">
      <c r="A105" s="1" t="s">
        <v>1707</v>
      </c>
      <c r="B105" s="1" t="str">
        <f>VLOOKUP(A105,'Data Extraction'!A:D,4,FALSE)</f>
        <v>P104</v>
      </c>
      <c r="C105" s="1" t="str">
        <f>VLOOKUP(A105,'Data Extraction'!A:D,2,FALSE)</f>
        <v>rayyan-172028105</v>
      </c>
      <c r="D105" s="2" t="s">
        <v>5784</v>
      </c>
      <c r="E105" s="2" t="s">
        <v>5784</v>
      </c>
      <c r="F105" s="2" t="s">
        <v>5784</v>
      </c>
      <c r="G105" s="1" t="str">
        <f>_xlfn.XLOOKUP(A105,ArticlesDomains[Article ID],ArticlesDomains[Theme (Researcher 1)])</f>
        <v>Supply Chain &amp; Logistics</v>
      </c>
      <c r="H105" s="1" t="s">
        <v>5785</v>
      </c>
      <c r="I105" s="1" t="s">
        <v>5785</v>
      </c>
      <c r="J105" s="1" t="s">
        <v>5785</v>
      </c>
      <c r="K105" s="4"/>
    </row>
    <row r="106" spans="1:11" ht="37.5">
      <c r="A106" s="1" t="s">
        <v>1671</v>
      </c>
      <c r="B106" s="1" t="str">
        <f>VLOOKUP(A106,'Data Extraction'!A:D,4,FALSE)</f>
        <v>P105</v>
      </c>
      <c r="C106" s="1" t="str">
        <f>VLOOKUP(A106,'Data Extraction'!A:D,2,FALSE)</f>
        <v>rayyan-172027868</v>
      </c>
      <c r="D106" s="2" t="s">
        <v>5786</v>
      </c>
      <c r="E106" s="2" t="s">
        <v>37540</v>
      </c>
      <c r="F106" s="2" t="s">
        <v>37636</v>
      </c>
      <c r="G106" s="1" t="str">
        <f>_xlfn.XLOOKUP(A106,ArticlesDomains[Article ID],ArticlesDomains[Theme (Researcher 1)])</f>
        <v>Healthcare and Medical Informatics</v>
      </c>
      <c r="H106" s="1" t="s">
        <v>5219</v>
      </c>
      <c r="I106" s="1" t="s">
        <v>5219</v>
      </c>
      <c r="J106" s="1" t="s">
        <v>5219</v>
      </c>
      <c r="K106" s="4" t="s">
        <v>5593</v>
      </c>
    </row>
    <row r="107" spans="1:11" ht="50">
      <c r="A107" s="1" t="s">
        <v>1637</v>
      </c>
      <c r="B107" s="1" t="str">
        <f>VLOOKUP(A107,'Data Extraction'!A:D,4,FALSE)</f>
        <v>P106</v>
      </c>
      <c r="C107" s="1" t="str">
        <f>VLOOKUP(A107,'Data Extraction'!A:D,2,FALSE)</f>
        <v>rayyan-172027891</v>
      </c>
      <c r="D107" s="2" t="s">
        <v>5787</v>
      </c>
      <c r="E107" s="2" t="s">
        <v>5787</v>
      </c>
      <c r="F107" s="2" t="s">
        <v>37637</v>
      </c>
      <c r="G107" s="1" t="str">
        <f>_xlfn.XLOOKUP(A107,ArticlesDomains[Article ID],ArticlesDomains[Theme (Researcher 1)])</f>
        <v>Technology</v>
      </c>
      <c r="H107" s="1" t="s">
        <v>5788</v>
      </c>
      <c r="I107" s="1" t="s">
        <v>5788</v>
      </c>
      <c r="J107" s="1" t="s">
        <v>5788</v>
      </c>
      <c r="K107" s="4" t="s">
        <v>5789</v>
      </c>
    </row>
    <row r="108" spans="1:11" ht="112.5">
      <c r="A108" s="1" t="s">
        <v>1607</v>
      </c>
      <c r="B108" s="1" t="str">
        <f>VLOOKUP(A108,'Data Extraction'!A:D,4,FALSE)</f>
        <v>P107</v>
      </c>
      <c r="C108" s="1" t="str">
        <f>VLOOKUP(A108,'Data Extraction'!A:D,2,FALSE)</f>
        <v>rayyan-218685380</v>
      </c>
      <c r="D108" s="2" t="s">
        <v>5790</v>
      </c>
      <c r="E108" s="2" t="s">
        <v>5790</v>
      </c>
      <c r="F108" s="2" t="s">
        <v>37638</v>
      </c>
      <c r="G108" s="1" t="str">
        <f>_xlfn.XLOOKUP(A108,ArticlesDomains[Article ID],ArticlesDomains[Theme (Researcher 1)])</f>
        <v>Healthcare and Medical Informatics</v>
      </c>
      <c r="H108" s="1" t="s">
        <v>5219</v>
      </c>
      <c r="I108" s="1" t="s">
        <v>5219</v>
      </c>
      <c r="J108" s="1" t="s">
        <v>5219</v>
      </c>
      <c r="K108" s="4" t="s">
        <v>5593</v>
      </c>
    </row>
    <row r="109" spans="1:11" ht="25">
      <c r="A109" s="1" t="s">
        <v>1574</v>
      </c>
      <c r="B109" s="1" t="str">
        <f>VLOOKUP(A109,'Data Extraction'!A:D,4,FALSE)</f>
        <v>P108</v>
      </c>
      <c r="C109" s="1" t="str">
        <f>VLOOKUP(A109,'Data Extraction'!A:D,2,FALSE)</f>
        <v>rayyan-172027935</v>
      </c>
      <c r="D109" s="2" t="s">
        <v>5791</v>
      </c>
      <c r="E109" s="2" t="s">
        <v>5791</v>
      </c>
      <c r="F109" s="2" t="s">
        <v>37639</v>
      </c>
      <c r="G109" s="1" t="str">
        <f>_xlfn.XLOOKUP(A109,ArticlesDomains[Article ID],ArticlesDomains[Theme (Researcher 1)])</f>
        <v>Healthcare and Medical Informatics</v>
      </c>
      <c r="H109" s="1" t="s">
        <v>5792</v>
      </c>
      <c r="I109" s="1" t="s">
        <v>5792</v>
      </c>
      <c r="J109" s="1" t="s">
        <v>5792</v>
      </c>
      <c r="K109" s="4" t="s">
        <v>5793</v>
      </c>
    </row>
    <row r="110" spans="1:11" ht="50">
      <c r="A110" s="1" t="s">
        <v>1540</v>
      </c>
      <c r="B110" s="1" t="str">
        <f>VLOOKUP(A110,'Data Extraction'!A:D,4,FALSE)</f>
        <v>P109</v>
      </c>
      <c r="C110" s="1" t="str">
        <f>VLOOKUP(A110,'Data Extraction'!A:D,2,FALSE)</f>
        <v>rayyan-172027848</v>
      </c>
      <c r="D110" s="2" t="s">
        <v>5794</v>
      </c>
      <c r="E110" s="2" t="s">
        <v>5794</v>
      </c>
      <c r="F110" s="2" t="s">
        <v>37640</v>
      </c>
      <c r="G110" s="1" t="str">
        <f>_xlfn.XLOOKUP(A110,ArticlesDomains[Article ID],ArticlesDomains[Theme (Researcher 1)])</f>
        <v>"Legal, Compliance and Digital Forensics", Digital Media</v>
      </c>
      <c r="H110" s="1" t="s">
        <v>5795</v>
      </c>
      <c r="I110" s="1" t="s">
        <v>37682</v>
      </c>
      <c r="J110" s="1" t="s">
        <v>37682</v>
      </c>
      <c r="K110" s="4"/>
    </row>
    <row r="111" spans="1:11" ht="37.5">
      <c r="A111" s="1" t="s">
        <v>1507</v>
      </c>
      <c r="B111" s="1" t="str">
        <f>VLOOKUP(A111,'Data Extraction'!A:D,4,FALSE)</f>
        <v>P110</v>
      </c>
      <c r="C111" s="1" t="str">
        <f>VLOOKUP(A111,'Data Extraction'!A:D,2,FALSE)</f>
        <v>rayyan-172027832</v>
      </c>
      <c r="D111" s="2" t="s">
        <v>5796</v>
      </c>
      <c r="E111" s="2" t="s">
        <v>5796</v>
      </c>
      <c r="F111" s="2" t="s">
        <v>5796</v>
      </c>
      <c r="G111" s="1" t="str">
        <f>_xlfn.XLOOKUP(A111,ArticlesDomains[Article ID],ArticlesDomains[Theme (Researcher 1)])</f>
        <v>"Legal, Compliance and Digital Forensics"</v>
      </c>
      <c r="H111" s="1" t="s">
        <v>5797</v>
      </c>
      <c r="I111" s="1" t="s">
        <v>5797</v>
      </c>
      <c r="J111" s="1" t="s">
        <v>5797</v>
      </c>
      <c r="K111" s="4"/>
    </row>
    <row r="112" spans="1:11" ht="100">
      <c r="A112" s="1" t="s">
        <v>1472</v>
      </c>
      <c r="B112" s="1" t="str">
        <f>VLOOKUP(A112,'Data Extraction'!A:D,4,FALSE)</f>
        <v>P111</v>
      </c>
      <c r="C112" s="1" t="str">
        <f>VLOOKUP(A112,'Data Extraction'!A:D,2,FALSE)</f>
        <v>rayyan-172027908</v>
      </c>
      <c r="D112" s="2" t="s">
        <v>5798</v>
      </c>
      <c r="E112" s="2" t="s">
        <v>5798</v>
      </c>
      <c r="F112" s="2" t="s">
        <v>37641</v>
      </c>
      <c r="G112" s="1" t="str">
        <f>_xlfn.XLOOKUP(A112,ArticlesDomains[Article ID],ArticlesDomains[Theme (Researcher 1)])</f>
        <v>Education</v>
      </c>
      <c r="H112" s="1" t="s">
        <v>5799</v>
      </c>
      <c r="I112" s="1" t="s">
        <v>5799</v>
      </c>
      <c r="J112" s="1" t="s">
        <v>5799</v>
      </c>
      <c r="K112" s="4"/>
    </row>
    <row r="113" spans="1:11" ht="112.5">
      <c r="A113" s="1" t="s">
        <v>1454</v>
      </c>
      <c r="B113" s="1" t="str">
        <f>VLOOKUP(A113,'Data Extraction'!A:D,4,FALSE)</f>
        <v>P112</v>
      </c>
      <c r="C113" s="1" t="str">
        <f>VLOOKUP(A113,'Data Extraction'!A:D,2,FALSE)</f>
        <v>rayyan-172027928</v>
      </c>
      <c r="D113" s="2" t="s">
        <v>5800</v>
      </c>
      <c r="E113" s="2" t="s">
        <v>5800</v>
      </c>
      <c r="F113" s="2" t="s">
        <v>37642</v>
      </c>
      <c r="G113" s="1" t="str">
        <f>_xlfn.XLOOKUP(A113,ArticlesDomains[Article ID],ArticlesDomains[Theme (Researcher 1)])</f>
        <v>Healthcare and Medical Informatics</v>
      </c>
      <c r="H113" s="1" t="s">
        <v>5801</v>
      </c>
      <c r="I113" s="1" t="s">
        <v>5801</v>
      </c>
      <c r="J113" s="1" t="s">
        <v>5801</v>
      </c>
      <c r="K113" s="4" t="s">
        <v>5680</v>
      </c>
    </row>
    <row r="114" spans="1:11" ht="87.5">
      <c r="A114" s="1" t="s">
        <v>1420</v>
      </c>
      <c r="B114" s="1" t="str">
        <f>VLOOKUP(A114,'Data Extraction'!A:D,4,FALSE)</f>
        <v>P113</v>
      </c>
      <c r="C114" s="1" t="str">
        <f>VLOOKUP(A114,'Data Extraction'!A:D,2,FALSE)</f>
        <v>rayyan-172027927</v>
      </c>
      <c r="D114" s="2" t="s">
        <v>5802</v>
      </c>
      <c r="E114" s="2" t="s">
        <v>5802</v>
      </c>
      <c r="F114" s="2" t="s">
        <v>37643</v>
      </c>
      <c r="G114" s="1" t="str">
        <f>_xlfn.XLOOKUP(A114,ArticlesDomains[Article ID],ArticlesDomains[Theme (Researcher 1)])</f>
        <v>Technology</v>
      </c>
      <c r="H114" s="1" t="s">
        <v>5803</v>
      </c>
      <c r="I114" s="1" t="s">
        <v>5803</v>
      </c>
      <c r="J114" s="1" t="s">
        <v>5803</v>
      </c>
      <c r="K114" s="4" t="s">
        <v>5789</v>
      </c>
    </row>
    <row r="115" spans="1:11" ht="112.5">
      <c r="A115" s="1" t="s">
        <v>1387</v>
      </c>
      <c r="B115" s="1" t="str">
        <f>VLOOKUP(A115,'Data Extraction'!A:D,4,FALSE)</f>
        <v>P114</v>
      </c>
      <c r="C115" s="1" t="str">
        <f>VLOOKUP(A115,'Data Extraction'!A:D,2,FALSE)</f>
        <v>rayyan-172027893</v>
      </c>
      <c r="D115" s="2" t="s">
        <v>5804</v>
      </c>
      <c r="E115" s="2" t="s">
        <v>5804</v>
      </c>
      <c r="F115" s="2" t="s">
        <v>37644</v>
      </c>
      <c r="G115" s="1" t="str">
        <f>_xlfn.XLOOKUP(A115,ArticlesDomains[Article ID],ArticlesDomains[Theme (Researcher 1)])</f>
        <v>Education</v>
      </c>
      <c r="H115" s="1" t="s">
        <v>5805</v>
      </c>
      <c r="I115" s="1" t="s">
        <v>5805</v>
      </c>
      <c r="J115" s="1" t="s">
        <v>5805</v>
      </c>
      <c r="K115" s="4" t="s">
        <v>5806</v>
      </c>
    </row>
    <row r="116" spans="1:11" ht="50">
      <c r="A116" s="1" t="s">
        <v>1351</v>
      </c>
      <c r="B116" s="1" t="str">
        <f>VLOOKUP(A116,'Data Extraction'!A:D,4,FALSE)</f>
        <v>P115</v>
      </c>
      <c r="C116" s="1" t="str">
        <f>VLOOKUP(A116,'Data Extraction'!A:D,2,FALSE)</f>
        <v>rayyan-172027922</v>
      </c>
      <c r="D116" s="2" t="s">
        <v>5807</v>
      </c>
      <c r="E116" s="2" t="s">
        <v>5807</v>
      </c>
      <c r="F116" s="2" t="s">
        <v>37645</v>
      </c>
      <c r="G116" s="1" t="str">
        <f>_xlfn.XLOOKUP(A116,ArticlesDomains[Article ID],ArticlesDomains[Theme (Researcher 1)])</f>
        <v>"Legal, Compliance and Digital Forensics"</v>
      </c>
      <c r="H116" s="1" t="s">
        <v>5808</v>
      </c>
      <c r="I116" s="1" t="s">
        <v>5808</v>
      </c>
      <c r="J116" s="1" t="s">
        <v>5808</v>
      </c>
      <c r="K116" s="4"/>
    </row>
    <row r="117" spans="1:11" ht="125">
      <c r="A117" s="1" t="s">
        <v>1317</v>
      </c>
      <c r="B117" s="1" t="str">
        <f>VLOOKUP(A117,'Data Extraction'!A:D,4,FALSE)</f>
        <v>P116</v>
      </c>
      <c r="C117" s="1" t="str">
        <f>VLOOKUP(A117,'Data Extraction'!A:D,2,FALSE)</f>
        <v>rayyan-172027958</v>
      </c>
      <c r="D117" s="2" t="s">
        <v>5809</v>
      </c>
      <c r="E117" s="2" t="s">
        <v>5809</v>
      </c>
      <c r="F117" s="2" t="s">
        <v>37646</v>
      </c>
      <c r="G117" s="1" t="str">
        <f>_xlfn.XLOOKUP(A117,ArticlesDomains[Article ID],ArticlesDomains[Theme (Researcher 1)])</f>
        <v>Technology</v>
      </c>
      <c r="H117" s="1" t="s">
        <v>5810</v>
      </c>
      <c r="I117" s="1" t="s">
        <v>5810</v>
      </c>
      <c r="J117" s="1" t="s">
        <v>5810</v>
      </c>
      <c r="K117" s="4" t="s">
        <v>5598</v>
      </c>
    </row>
    <row r="118" spans="1:11" ht="112.5">
      <c r="A118" s="1" t="s">
        <v>1284</v>
      </c>
      <c r="B118" s="1" t="str">
        <f>VLOOKUP(A118,'Data Extraction'!A:D,4,FALSE)</f>
        <v>P117</v>
      </c>
      <c r="C118" s="1" t="str">
        <f>VLOOKUP(A118,'Data Extraction'!A:D,2,FALSE)</f>
        <v>rayyan-172027866</v>
      </c>
      <c r="D118" s="2" t="s">
        <v>5811</v>
      </c>
      <c r="E118" s="2" t="s">
        <v>5811</v>
      </c>
      <c r="F118" s="2" t="s">
        <v>37647</v>
      </c>
      <c r="G118" s="1" t="str">
        <f>_xlfn.XLOOKUP(A118,ArticlesDomains[Article ID],ArticlesDomains[Theme (Researcher 1)])</f>
        <v>Healthcare and Medical Informatics, Supply Chain &amp; Logistics</v>
      </c>
      <c r="H118" s="1" t="s">
        <v>5812</v>
      </c>
      <c r="I118" s="1" t="s">
        <v>5812</v>
      </c>
      <c r="J118" s="1" t="s">
        <v>5812</v>
      </c>
      <c r="K118" s="4" t="s">
        <v>5593</v>
      </c>
    </row>
    <row r="119" spans="1:11" ht="125">
      <c r="A119" s="1" t="s">
        <v>1249</v>
      </c>
      <c r="B119" s="1" t="str">
        <f>VLOOKUP(A119,'Data Extraction'!A:D,4,FALSE)</f>
        <v>P118</v>
      </c>
      <c r="C119" s="1" t="str">
        <f>VLOOKUP(A119,'Data Extraction'!A:D,2,FALSE)</f>
        <v>rayyan-218685194</v>
      </c>
      <c r="D119" s="2" t="s">
        <v>5813</v>
      </c>
      <c r="E119" s="2" t="s">
        <v>5813</v>
      </c>
      <c r="F119" s="2" t="s">
        <v>37648</v>
      </c>
      <c r="G119" s="1" t="str">
        <f>_xlfn.XLOOKUP(A119,ArticlesDomains[Article ID],ArticlesDomains[Theme (Researcher 1)])</f>
        <v>Healthcare and Medical Informatics</v>
      </c>
      <c r="H119" s="1" t="s">
        <v>5447</v>
      </c>
      <c r="I119" s="1" t="s">
        <v>5447</v>
      </c>
      <c r="J119" s="1" t="s">
        <v>5447</v>
      </c>
      <c r="K119" s="4" t="s">
        <v>5607</v>
      </c>
    </row>
    <row r="120" spans="1:11" ht="75">
      <c r="A120" s="1" t="s">
        <v>1214</v>
      </c>
      <c r="B120" s="1" t="str">
        <f>VLOOKUP(A120,'Data Extraction'!A:D,4,FALSE)</f>
        <v>P119</v>
      </c>
      <c r="C120" s="1" t="str">
        <f>VLOOKUP(A120,'Data Extraction'!A:D,2,FALSE)</f>
        <v>rayyan-218685128</v>
      </c>
      <c r="D120" s="2" t="s">
        <v>5814</v>
      </c>
      <c r="E120" s="2" t="s">
        <v>5814</v>
      </c>
      <c r="F120" s="2" t="s">
        <v>37649</v>
      </c>
      <c r="G120" s="1" t="str">
        <f>_xlfn.XLOOKUP(A120,ArticlesDomains[Article ID],ArticlesDomains[Theme (Researcher 1)])</f>
        <v>Healthcare and Medical Informatics</v>
      </c>
      <c r="H120" s="1" t="s">
        <v>5815</v>
      </c>
      <c r="I120" s="1" t="s">
        <v>5815</v>
      </c>
      <c r="J120" s="1" t="s">
        <v>5815</v>
      </c>
      <c r="K120" s="4" t="s">
        <v>5593</v>
      </c>
    </row>
    <row r="121" spans="1:11" ht="112.5">
      <c r="A121" s="1" t="s">
        <v>1179</v>
      </c>
      <c r="B121" s="1" t="str">
        <f>VLOOKUP(A121,'Data Extraction'!A:D,4,FALSE)</f>
        <v>P120</v>
      </c>
      <c r="C121" s="1" t="str">
        <f>VLOOKUP(A121,'Data Extraction'!A:D,2,FALSE)</f>
        <v>rayyan-172027982</v>
      </c>
      <c r="D121" s="2" t="s">
        <v>5816</v>
      </c>
      <c r="E121" s="2" t="s">
        <v>5816</v>
      </c>
      <c r="F121" s="2" t="s">
        <v>37650</v>
      </c>
      <c r="G121" s="1" t="str">
        <f>_xlfn.XLOOKUP(A121,ArticlesDomains[Article ID],ArticlesDomains[Theme (Researcher 1)])</f>
        <v>"Legal, Compliance and Digital Forensics"</v>
      </c>
      <c r="H121" s="1" t="s">
        <v>5817</v>
      </c>
      <c r="I121" s="1" t="s">
        <v>5817</v>
      </c>
      <c r="J121" s="1" t="s">
        <v>5817</v>
      </c>
      <c r="K121" s="4"/>
    </row>
    <row r="122" spans="1:11" ht="112.5">
      <c r="A122" s="1" t="s">
        <v>1143</v>
      </c>
      <c r="B122" s="1" t="str">
        <f>VLOOKUP(A122,'Data Extraction'!A:D,4,FALSE)</f>
        <v>P121</v>
      </c>
      <c r="C122" s="1" t="str">
        <f>VLOOKUP(A122,'Data Extraction'!A:D,2,FALSE)</f>
        <v>rayyan-172027890</v>
      </c>
      <c r="D122" s="2" t="s">
        <v>5818</v>
      </c>
      <c r="E122" s="2" t="s">
        <v>5818</v>
      </c>
      <c r="F122" s="2" t="s">
        <v>37651</v>
      </c>
      <c r="G122" s="1" t="str">
        <f>_xlfn.XLOOKUP(A122,ArticlesDomains[Article ID],ArticlesDomains[Theme (Researcher 1)])</f>
        <v>Supply Chain &amp; Logistics</v>
      </c>
      <c r="H122" s="1" t="s">
        <v>5819</v>
      </c>
      <c r="I122" s="1" t="s">
        <v>5819</v>
      </c>
      <c r="J122" s="1" t="s">
        <v>5819</v>
      </c>
      <c r="K122" s="4"/>
    </row>
    <row r="123" spans="1:11" ht="125">
      <c r="A123" s="1" t="s">
        <v>1108</v>
      </c>
      <c r="B123" s="1" t="str">
        <f>VLOOKUP(A123,'Data Extraction'!A:D,4,FALSE)</f>
        <v>P122</v>
      </c>
      <c r="C123" s="1" t="str">
        <f>VLOOKUP(A123,'Data Extraction'!A:D,2,FALSE)</f>
        <v>rayyan-172027911</v>
      </c>
      <c r="D123" s="2" t="s">
        <v>5820</v>
      </c>
      <c r="E123" s="2" t="s">
        <v>5820</v>
      </c>
      <c r="F123" s="2" t="s">
        <v>37652</v>
      </c>
      <c r="G123" s="1" t="str">
        <f>_xlfn.XLOOKUP(A123,ArticlesDomains[Article ID],ArticlesDomains[Theme (Researcher 1)])</f>
        <v>Public Administration, "Legal, Compliance and Digital Forensics"</v>
      </c>
      <c r="H123" s="1" t="s">
        <v>5821</v>
      </c>
      <c r="I123" s="1" t="s">
        <v>5821</v>
      </c>
      <c r="J123" s="1" t="s">
        <v>5821</v>
      </c>
      <c r="K123" s="4"/>
    </row>
    <row r="124" spans="1:11" ht="75">
      <c r="A124" s="1" t="s">
        <v>1074</v>
      </c>
      <c r="B124" s="1" t="str">
        <f>VLOOKUP(A124,'Data Extraction'!A:D,4,FALSE)</f>
        <v>P123</v>
      </c>
      <c r="C124" s="1" t="str">
        <f>VLOOKUP(A124,'Data Extraction'!A:D,2,FALSE)</f>
        <v>rayyan-172027955</v>
      </c>
      <c r="D124" s="2" t="s">
        <v>5822</v>
      </c>
      <c r="E124" s="2" t="s">
        <v>5822</v>
      </c>
      <c r="F124" s="2" t="s">
        <v>37653</v>
      </c>
      <c r="G124" s="1" t="str">
        <f>_xlfn.XLOOKUP(A124,ArticlesDomains[Article ID],ArticlesDomains[Theme (Researcher 1)])</f>
        <v>Technology</v>
      </c>
      <c r="H124" s="1" t="s">
        <v>5823</v>
      </c>
      <c r="I124" s="1" t="s">
        <v>5823</v>
      </c>
      <c r="J124" s="1" t="s">
        <v>5823</v>
      </c>
      <c r="K124" s="4" t="s">
        <v>5789</v>
      </c>
    </row>
    <row r="125" spans="1:11" ht="50">
      <c r="A125" s="1" t="s">
        <v>1040</v>
      </c>
      <c r="B125" s="1" t="str">
        <f>VLOOKUP(A125,'Data Extraction'!A:D,4,FALSE)</f>
        <v>P124</v>
      </c>
      <c r="C125" s="1" t="str">
        <f>VLOOKUP(A125,'Data Extraction'!A:D,2,FALSE)</f>
        <v>rayyan-172027846</v>
      </c>
      <c r="D125" s="2" t="s">
        <v>5824</v>
      </c>
      <c r="E125" s="2" t="s">
        <v>5824</v>
      </c>
      <c r="F125" s="2" t="s">
        <v>5824</v>
      </c>
      <c r="G125" s="1" t="str">
        <f>_xlfn.XLOOKUP(A125,ArticlesDomains[Article ID],ArticlesDomains[Theme (Researcher 1)])</f>
        <v>"Legal, Compliance and Digital Forensics", Social plataforms</v>
      </c>
      <c r="H125" s="1" t="s">
        <v>5825</v>
      </c>
      <c r="I125" s="1" t="s">
        <v>5825</v>
      </c>
      <c r="J125" s="1" t="s">
        <v>5825</v>
      </c>
      <c r="K125" s="4"/>
    </row>
    <row r="126" spans="1:11" ht="75">
      <c r="A126" s="1" t="s">
        <v>1005</v>
      </c>
      <c r="B126" s="1" t="str">
        <f>VLOOKUP(A126,'Data Extraction'!A:D,4,FALSE)</f>
        <v>P125</v>
      </c>
      <c r="C126" s="1" t="str">
        <f>VLOOKUP(A126,'Data Extraction'!A:D,2,FALSE)</f>
        <v>rayyan-172028007</v>
      </c>
      <c r="D126" s="2" t="s">
        <v>5826</v>
      </c>
      <c r="E126" s="2" t="s">
        <v>5826</v>
      </c>
      <c r="F126" s="2" t="s">
        <v>37654</v>
      </c>
      <c r="G126" s="1" t="str">
        <f>_xlfn.XLOOKUP(A126,ArticlesDomains[Article ID],ArticlesDomains[Theme (Researcher 1)])</f>
        <v>Technology</v>
      </c>
      <c r="H126" s="1" t="s">
        <v>5827</v>
      </c>
      <c r="I126" s="1" t="s">
        <v>5827</v>
      </c>
      <c r="J126" s="1" t="s">
        <v>5827</v>
      </c>
      <c r="K126" s="4" t="s">
        <v>5598</v>
      </c>
    </row>
    <row r="127" spans="1:11" ht="62.5">
      <c r="A127" s="1" t="s">
        <v>972</v>
      </c>
      <c r="B127" s="1" t="str">
        <f>VLOOKUP(A127,'Data Extraction'!A:D,4,FALSE)</f>
        <v>P126</v>
      </c>
      <c r="C127" s="1" t="str">
        <f>VLOOKUP(A127,'Data Extraction'!A:D,2,FALSE)</f>
        <v>rayyan-172027847</v>
      </c>
      <c r="D127" s="2" t="s">
        <v>5828</v>
      </c>
      <c r="E127" s="2" t="s">
        <v>5828</v>
      </c>
      <c r="F127" s="2" t="s">
        <v>37655</v>
      </c>
      <c r="G127" s="1" t="str">
        <f>_xlfn.XLOOKUP(A127,ArticlesDomains[Article ID],ArticlesDomains[Theme (Researcher 1)])</f>
        <v>Healthcare and Medical Informatics</v>
      </c>
      <c r="H127" s="1" t="s">
        <v>5829</v>
      </c>
      <c r="I127" s="1" t="s">
        <v>5829</v>
      </c>
      <c r="J127" s="1" t="s">
        <v>5829</v>
      </c>
      <c r="K127" s="4" t="s">
        <v>5657</v>
      </c>
    </row>
    <row r="128" spans="1:11" ht="75">
      <c r="A128" s="1" t="s">
        <v>937</v>
      </c>
      <c r="B128" s="1" t="str">
        <f>VLOOKUP(A128,'Data Extraction'!A:D,4,FALSE)</f>
        <v>P127</v>
      </c>
      <c r="C128" s="1" t="str">
        <f>VLOOKUP(A128,'Data Extraction'!A:D,2,FALSE)</f>
        <v>rayyan-172027886</v>
      </c>
      <c r="D128" s="2" t="s">
        <v>5830</v>
      </c>
      <c r="E128" s="2" t="s">
        <v>5830</v>
      </c>
      <c r="F128" s="2" t="s">
        <v>37656</v>
      </c>
      <c r="G128" s="1" t="str">
        <f>_xlfn.XLOOKUP(A128,ArticlesDomains[Article ID],ArticlesDomains[Theme (Researcher 1)])</f>
        <v>Digital Media</v>
      </c>
      <c r="H128" s="1" t="s">
        <v>5831</v>
      </c>
      <c r="I128" s="1" t="s">
        <v>5831</v>
      </c>
      <c r="J128" s="1" t="s">
        <v>5831</v>
      </c>
      <c r="K128" s="4"/>
    </row>
    <row r="129" spans="1:11" ht="75">
      <c r="A129" s="1" t="s">
        <v>903</v>
      </c>
      <c r="B129" s="1" t="str">
        <f>VLOOKUP(A129,'Data Extraction'!A:D,4,FALSE)</f>
        <v>P128</v>
      </c>
      <c r="C129" s="1" t="str">
        <f>VLOOKUP(A129,'Data Extraction'!A:D,2,FALSE)</f>
        <v>rayyan-172027964</v>
      </c>
      <c r="D129" s="2" t="s">
        <v>5832</v>
      </c>
      <c r="E129" s="2" t="s">
        <v>5832</v>
      </c>
      <c r="F129" s="2" t="s">
        <v>37657</v>
      </c>
      <c r="G129" s="1" t="str">
        <f>_xlfn.XLOOKUP(A129,ArticlesDomains[Article ID],ArticlesDomains[Theme (Researcher 1)])</f>
        <v>Digital Media</v>
      </c>
      <c r="H129" s="1" t="s">
        <v>5833</v>
      </c>
      <c r="I129" s="1" t="s">
        <v>5833</v>
      </c>
      <c r="J129" s="1" t="s">
        <v>5833</v>
      </c>
      <c r="K129" s="4"/>
    </row>
    <row r="130" spans="1:11" ht="125">
      <c r="A130" s="1" t="s">
        <v>873</v>
      </c>
      <c r="B130" s="1" t="str">
        <f>VLOOKUP(A130,'Data Extraction'!A:D,4,FALSE)</f>
        <v>P129</v>
      </c>
      <c r="C130" s="1" t="str">
        <f>VLOOKUP(A130,'Data Extraction'!A:D,2,FALSE)</f>
        <v>rayyan-218685391</v>
      </c>
      <c r="D130" s="2" t="s">
        <v>5834</v>
      </c>
      <c r="E130" s="2" t="s">
        <v>37541</v>
      </c>
      <c r="F130" s="2" t="s">
        <v>37658</v>
      </c>
      <c r="G130" s="1" t="str">
        <f>_xlfn.XLOOKUP(A130,ArticlesDomains[Article ID],ArticlesDomains[Theme (Researcher 1)])</f>
        <v>Healthcare and Medical Informatics</v>
      </c>
      <c r="H130" s="1" t="s">
        <v>5219</v>
      </c>
      <c r="I130" s="1" t="s">
        <v>5219</v>
      </c>
      <c r="J130" s="1" t="s">
        <v>5219</v>
      </c>
      <c r="K130" s="4" t="s">
        <v>5593</v>
      </c>
    </row>
    <row r="131" spans="1:11" ht="112.5">
      <c r="A131" s="1" t="s">
        <v>839</v>
      </c>
      <c r="B131" s="1" t="str">
        <f>VLOOKUP(A131,'Data Extraction'!A:D,4,FALSE)</f>
        <v>P130</v>
      </c>
      <c r="C131" s="1" t="str">
        <f>VLOOKUP(A131,'Data Extraction'!A:D,2,FALSE)</f>
        <v>rayyan-172027943</v>
      </c>
      <c r="D131" s="2" t="s">
        <v>5835</v>
      </c>
      <c r="E131" s="2" t="s">
        <v>5835</v>
      </c>
      <c r="F131" s="2" t="s">
        <v>37659</v>
      </c>
      <c r="G131" s="1" t="str">
        <f>_xlfn.XLOOKUP(A131,ArticlesDomains[Article ID],ArticlesDomains[Theme (Researcher 1)])</f>
        <v>Healthcare and Medical Informatics</v>
      </c>
      <c r="H131" s="1" t="s">
        <v>5219</v>
      </c>
      <c r="I131" s="1" t="s">
        <v>5219</v>
      </c>
      <c r="J131" s="1" t="s">
        <v>5219</v>
      </c>
      <c r="K131" s="4" t="s">
        <v>5593</v>
      </c>
    </row>
    <row r="132" spans="1:11" ht="37.5">
      <c r="A132" s="1" t="s">
        <v>806</v>
      </c>
      <c r="B132" s="1" t="str">
        <f>VLOOKUP(A132,'Data Extraction'!A:D,4,FALSE)</f>
        <v>P131</v>
      </c>
      <c r="C132" s="1" t="str">
        <f>VLOOKUP(A132,'Data Extraction'!A:D,2,FALSE)</f>
        <v>rayyan-172027997</v>
      </c>
      <c r="D132" s="2" t="s">
        <v>5836</v>
      </c>
      <c r="E132" s="2" t="s">
        <v>5836</v>
      </c>
      <c r="F132" s="2" t="s">
        <v>37660</v>
      </c>
      <c r="G132" s="1" t="str">
        <f>_xlfn.XLOOKUP(A132,ArticlesDomains[Article ID],ArticlesDomains[Theme (Researcher 1)])</f>
        <v>"Legal, Compliance and Digital Forensics", Digital Media</v>
      </c>
      <c r="H132" s="1" t="s">
        <v>5837</v>
      </c>
      <c r="I132" s="1" t="s">
        <v>5837</v>
      </c>
      <c r="J132" s="1" t="s">
        <v>5837</v>
      </c>
      <c r="K132" s="4"/>
    </row>
    <row r="133" spans="1:11" ht="37.5">
      <c r="A133" s="1" t="s">
        <v>772</v>
      </c>
      <c r="B133" s="1" t="str">
        <f>VLOOKUP(A133,'Data Extraction'!A:D,4,FALSE)</f>
        <v>P132</v>
      </c>
      <c r="C133" s="1" t="str">
        <f>VLOOKUP(A133,'Data Extraction'!A:D,2,FALSE)</f>
        <v>rayyan-172027976</v>
      </c>
      <c r="D133" s="2" t="s">
        <v>5838</v>
      </c>
      <c r="E133" s="2" t="s">
        <v>5838</v>
      </c>
      <c r="F133" s="2" t="s">
        <v>5838</v>
      </c>
      <c r="G133" s="1" t="str">
        <f>_xlfn.XLOOKUP(A133,ArticlesDomains[Article ID],ArticlesDomains[Theme (Researcher 1)])</f>
        <v>"Legal, Compliance and Digital Forensics", Digital Media</v>
      </c>
      <c r="H133" s="1" t="s">
        <v>5839</v>
      </c>
      <c r="I133" s="1" t="s">
        <v>5839</v>
      </c>
      <c r="J133" s="1" t="s">
        <v>5839</v>
      </c>
      <c r="K133" s="4"/>
    </row>
    <row r="134" spans="1:11" ht="87.5">
      <c r="A134" s="1" t="s">
        <v>737</v>
      </c>
      <c r="B134" s="1" t="str">
        <f>VLOOKUP(A134,'Data Extraction'!A:D,4,FALSE)</f>
        <v>P133</v>
      </c>
      <c r="C134" s="1" t="str">
        <f>VLOOKUP(A134,'Data Extraction'!A:D,2,FALSE)</f>
        <v>rayyan-172027981</v>
      </c>
      <c r="D134" s="2" t="s">
        <v>5840</v>
      </c>
      <c r="E134" s="2" t="s">
        <v>5840</v>
      </c>
      <c r="F134" s="2" t="s">
        <v>37661</v>
      </c>
      <c r="G134" s="1" t="str">
        <f>_xlfn.XLOOKUP(A134,ArticlesDomains[Article ID],ArticlesDomains[Theme (Researcher 1)])</f>
        <v>Healthcare and Medical Informatics</v>
      </c>
      <c r="H134" s="1" t="s">
        <v>5841</v>
      </c>
      <c r="I134" s="1" t="s">
        <v>5841</v>
      </c>
      <c r="J134" s="1" t="s">
        <v>5841</v>
      </c>
      <c r="K134" s="4" t="s">
        <v>5680</v>
      </c>
    </row>
    <row r="135" spans="1:11" ht="75">
      <c r="A135" s="1" t="s">
        <v>703</v>
      </c>
      <c r="B135" s="1" t="str">
        <f>VLOOKUP(A135,'Data Extraction'!A:D,4,FALSE)</f>
        <v>P134</v>
      </c>
      <c r="C135" s="1" t="str">
        <f>VLOOKUP(A135,'Data Extraction'!A:D,2,FALSE)</f>
        <v>rayyan-172027826</v>
      </c>
      <c r="D135" s="2" t="s">
        <v>5842</v>
      </c>
      <c r="E135" s="2" t="s">
        <v>5842</v>
      </c>
      <c r="F135" s="2" t="s">
        <v>37662</v>
      </c>
      <c r="G135" s="1" t="str">
        <f>_xlfn.XLOOKUP(A135,ArticlesDomains[Article ID],ArticlesDomains[Theme (Researcher 1)])</f>
        <v>"Legal, Compliance and Digital Forensics", Digital Media</v>
      </c>
      <c r="H135" s="1" t="s">
        <v>5843</v>
      </c>
      <c r="I135" s="1" t="s">
        <v>5843</v>
      </c>
      <c r="J135" s="1" t="s">
        <v>5843</v>
      </c>
      <c r="K135" s="4"/>
    </row>
    <row r="136" spans="1:11" ht="112.5">
      <c r="A136" s="1" t="s">
        <v>668</v>
      </c>
      <c r="B136" s="1" t="str">
        <f>VLOOKUP(A136,'Data Extraction'!A:D,4,FALSE)</f>
        <v>P135</v>
      </c>
      <c r="C136" s="1" t="str">
        <f>VLOOKUP(A136,'Data Extraction'!A:D,2,FALSE)</f>
        <v>rayyan-172027849</v>
      </c>
      <c r="D136" s="2" t="s">
        <v>5844</v>
      </c>
      <c r="E136" s="2" t="s">
        <v>5844</v>
      </c>
      <c r="F136" s="2" t="s">
        <v>37663</v>
      </c>
      <c r="G136" s="1" t="str">
        <f>_xlfn.XLOOKUP(A136,ArticlesDomains[Article ID],ArticlesDomains[Theme (Researcher 1)])</f>
        <v>Healthcare and Medical Informatics</v>
      </c>
      <c r="H136" s="1" t="s">
        <v>5845</v>
      </c>
      <c r="I136" s="1" t="s">
        <v>5845</v>
      </c>
      <c r="J136" s="1" t="s">
        <v>5845</v>
      </c>
      <c r="K136" s="4" t="s">
        <v>5607</v>
      </c>
    </row>
    <row r="137" spans="1:11" ht="112.5">
      <c r="A137" s="1" t="s">
        <v>633</v>
      </c>
      <c r="B137" s="1" t="str">
        <f>VLOOKUP(A137,'Data Extraction'!A:D,4,FALSE)</f>
        <v>P136</v>
      </c>
      <c r="C137" s="1" t="str">
        <f>VLOOKUP(A137,'Data Extraction'!A:D,2,FALSE)</f>
        <v>rayyan-218685131</v>
      </c>
      <c r="D137" s="2" t="s">
        <v>5846</v>
      </c>
      <c r="E137" s="2" t="s">
        <v>5846</v>
      </c>
      <c r="F137" s="2" t="s">
        <v>37664</v>
      </c>
      <c r="G137" s="1" t="str">
        <f>_xlfn.XLOOKUP(A137,ArticlesDomains[Article ID],ArticlesDomains[Theme (Researcher 1)])</f>
        <v>Healthcare and Medical Informatics</v>
      </c>
      <c r="H137" s="1" t="s">
        <v>5847</v>
      </c>
      <c r="I137" s="1" t="s">
        <v>5847</v>
      </c>
      <c r="J137" s="1" t="s">
        <v>5847</v>
      </c>
      <c r="K137" s="4" t="s">
        <v>5593</v>
      </c>
    </row>
    <row r="138" spans="1:11" ht="50">
      <c r="A138" s="1" t="s">
        <v>597</v>
      </c>
      <c r="B138" s="1" t="str">
        <f>VLOOKUP(A138,'Data Extraction'!A:D,4,FALSE)</f>
        <v>P137</v>
      </c>
      <c r="C138" s="1" t="str">
        <f>VLOOKUP(A138,'Data Extraction'!A:D,2,FALSE)</f>
        <v>rayyan-172027938</v>
      </c>
      <c r="D138" s="2" t="s">
        <v>5848</v>
      </c>
      <c r="E138" s="2" t="s">
        <v>5848</v>
      </c>
      <c r="F138" s="2" t="s">
        <v>37665</v>
      </c>
      <c r="G138" s="1" t="str">
        <f>_xlfn.XLOOKUP(A138,ArticlesDomains[Article ID],ArticlesDomains[Theme (Researcher 1)])</f>
        <v>Technology</v>
      </c>
      <c r="H138" s="1" t="s">
        <v>5849</v>
      </c>
      <c r="I138" s="1" t="s">
        <v>5849</v>
      </c>
      <c r="J138" s="1" t="s">
        <v>5849</v>
      </c>
      <c r="K138" s="4" t="s">
        <v>5598</v>
      </c>
    </row>
    <row r="139" spans="1:11" ht="112.5">
      <c r="A139" s="1" t="s">
        <v>560</v>
      </c>
      <c r="B139" s="1" t="str">
        <f>VLOOKUP(A139,'Data Extraction'!A:D,4,FALSE)</f>
        <v>P138</v>
      </c>
      <c r="C139" s="1" t="str">
        <f>VLOOKUP(A139,'Data Extraction'!A:D,2,FALSE)</f>
        <v>rayyan-218685239</v>
      </c>
      <c r="D139" s="2" t="s">
        <v>5850</v>
      </c>
      <c r="E139" s="2" t="s">
        <v>5850</v>
      </c>
      <c r="F139" s="2" t="s">
        <v>37666</v>
      </c>
      <c r="G139" s="1" t="str">
        <f>_xlfn.XLOOKUP(A139,ArticlesDomains[Article ID],ArticlesDomains[Theme (Researcher 1)])</f>
        <v>Technology</v>
      </c>
      <c r="H139" s="1" t="s">
        <v>5851</v>
      </c>
      <c r="I139" s="1" t="s">
        <v>5851</v>
      </c>
      <c r="J139" s="1" t="s">
        <v>5851</v>
      </c>
      <c r="K139" s="4" t="s">
        <v>5598</v>
      </c>
    </row>
    <row r="140" spans="1:11" ht="62.5">
      <c r="A140" s="1" t="s">
        <v>525</v>
      </c>
      <c r="B140" s="1" t="str">
        <f>VLOOKUP(A140,'Data Extraction'!A:D,4,FALSE)</f>
        <v>P139</v>
      </c>
      <c r="C140" s="1" t="str">
        <f>VLOOKUP(A140,'Data Extraction'!A:D,2,FALSE)</f>
        <v>rayyan-172027844</v>
      </c>
      <c r="D140" s="2" t="s">
        <v>5852</v>
      </c>
      <c r="E140" s="2" t="s">
        <v>5852</v>
      </c>
      <c r="F140" s="2" t="s">
        <v>37667</v>
      </c>
      <c r="G140" s="1" t="str">
        <f>_xlfn.XLOOKUP(A140,ArticlesDomains[Article ID],ArticlesDomains[Theme (Researcher 1)])</f>
        <v>Education</v>
      </c>
      <c r="H140" s="1" t="s">
        <v>5853</v>
      </c>
      <c r="I140" s="1" t="s">
        <v>5853</v>
      </c>
      <c r="J140" s="1" t="s">
        <v>5853</v>
      </c>
      <c r="K140" s="4"/>
    </row>
    <row r="141" spans="1:11" ht="62.5">
      <c r="A141" s="1" t="s">
        <v>490</v>
      </c>
      <c r="B141" s="1" t="str">
        <f>VLOOKUP(A141,'Data Extraction'!A:D,4,FALSE)</f>
        <v>P140</v>
      </c>
      <c r="C141" s="1" t="str">
        <f>VLOOKUP(A141,'Data Extraction'!A:D,2,FALSE)</f>
        <v>rayyan-218685234</v>
      </c>
      <c r="D141" s="2" t="s">
        <v>5854</v>
      </c>
      <c r="E141" s="2" t="s">
        <v>5854</v>
      </c>
      <c r="F141" s="2" t="s">
        <v>37668</v>
      </c>
      <c r="G141" s="1" t="str">
        <f>_xlfn.XLOOKUP(A141,ArticlesDomains[Article ID],ArticlesDomains[Theme (Researcher 1)])</f>
        <v>Healthcare and Medical Informatics</v>
      </c>
      <c r="H141" s="1" t="s">
        <v>5855</v>
      </c>
      <c r="I141" s="1" t="s">
        <v>5855</v>
      </c>
      <c r="J141" s="1" t="s">
        <v>5855</v>
      </c>
      <c r="K141" s="4" t="s">
        <v>5856</v>
      </c>
    </row>
    <row r="142" spans="1:11" ht="50">
      <c r="A142" s="1" t="s">
        <v>459</v>
      </c>
      <c r="B142" s="1" t="str">
        <f>VLOOKUP(A142,'Data Extraction'!A:D,4,FALSE)</f>
        <v>P141</v>
      </c>
      <c r="C142" s="1" t="str">
        <f>VLOOKUP(A142,'Data Extraction'!A:D,2,FALSE)</f>
        <v>rayyan-218685256</v>
      </c>
      <c r="D142" s="2" t="s">
        <v>5564</v>
      </c>
      <c r="E142" s="2" t="s">
        <v>5564</v>
      </c>
      <c r="F142" s="2" t="s">
        <v>5564</v>
      </c>
      <c r="G142" s="1" t="str">
        <f>_xlfn.XLOOKUP(A142,ArticlesDomains[Article ID],ArticlesDomains[Theme (Researcher 1)])</f>
        <v>Technology</v>
      </c>
      <c r="H142" s="1" t="s">
        <v>5857</v>
      </c>
      <c r="I142" s="1" t="s">
        <v>5857</v>
      </c>
      <c r="J142" s="1" t="s">
        <v>5857</v>
      </c>
      <c r="K142" s="4" t="s">
        <v>5789</v>
      </c>
    </row>
    <row r="143" spans="1:11" ht="162.5">
      <c r="A143" s="1" t="s">
        <v>426</v>
      </c>
      <c r="B143" s="1" t="str">
        <f>VLOOKUP(A143,'Data Extraction'!A:D,4,FALSE)</f>
        <v>P142</v>
      </c>
      <c r="C143" s="1" t="str">
        <f>VLOOKUP(A143,'Data Extraction'!A:D,2,FALSE)</f>
        <v>rayyan-218685292</v>
      </c>
      <c r="D143" s="2" t="s">
        <v>5858</v>
      </c>
      <c r="E143" s="2" t="s">
        <v>5858</v>
      </c>
      <c r="F143" s="2" t="s">
        <v>37669</v>
      </c>
      <c r="G143" s="1" t="str">
        <f>_xlfn.XLOOKUP(A143,ArticlesDomains[Article ID],ArticlesDomains[Theme (Researcher 1)])</f>
        <v>Healthcare and Medical Informatics</v>
      </c>
      <c r="H143" s="1" t="s">
        <v>5859</v>
      </c>
      <c r="I143" s="1" t="s">
        <v>5859</v>
      </c>
      <c r="J143" s="1" t="s">
        <v>5859</v>
      </c>
      <c r="K143" s="4" t="s">
        <v>5631</v>
      </c>
    </row>
    <row r="144" spans="1:11" ht="37.5">
      <c r="A144" s="1" t="s">
        <v>392</v>
      </c>
      <c r="B144" s="1" t="str">
        <f>VLOOKUP(A144,'Data Extraction'!A:D,4,FALSE)</f>
        <v>P143</v>
      </c>
      <c r="C144" s="1" t="str">
        <f>VLOOKUP(A144,'Data Extraction'!A:D,2,FALSE)</f>
        <v>rayyan-218685236</v>
      </c>
      <c r="D144" s="2" t="s">
        <v>5860</v>
      </c>
      <c r="E144" s="2" t="s">
        <v>5860</v>
      </c>
      <c r="F144" s="2" t="s">
        <v>5860</v>
      </c>
      <c r="G144" s="1" t="str">
        <f>_xlfn.XLOOKUP(A144,ArticlesDomains[Article ID],ArticlesDomains[Theme (Researcher 1)])</f>
        <v>Healthcare and Medical Informatics</v>
      </c>
      <c r="H144" s="1" t="s">
        <v>5861</v>
      </c>
      <c r="I144" s="1" t="s">
        <v>5861</v>
      </c>
      <c r="J144" s="1" t="s">
        <v>5861</v>
      </c>
      <c r="K144" s="4" t="s">
        <v>5593</v>
      </c>
    </row>
    <row r="145" spans="1:11" ht="87.5">
      <c r="A145" s="1" t="s">
        <v>358</v>
      </c>
      <c r="B145" s="1" t="str">
        <f>VLOOKUP(A145,'Data Extraction'!A:D,4,FALSE)</f>
        <v>P144</v>
      </c>
      <c r="C145" s="1" t="str">
        <f>VLOOKUP(A145,'Data Extraction'!A:D,2,FALSE)</f>
        <v>rayyan-218685245</v>
      </c>
      <c r="D145" s="2" t="s">
        <v>5862</v>
      </c>
      <c r="E145" s="2" t="s">
        <v>5862</v>
      </c>
      <c r="F145" s="2" t="s">
        <v>37670</v>
      </c>
      <c r="G145" s="1" t="str">
        <f>_xlfn.XLOOKUP(A145,ArticlesDomains[Article ID],ArticlesDomains[Theme (Researcher 1)])</f>
        <v>Healthcare and Medical Informatics</v>
      </c>
      <c r="H145" s="1" t="s">
        <v>5219</v>
      </c>
      <c r="I145" s="1" t="s">
        <v>5219</v>
      </c>
      <c r="J145" s="1" t="s">
        <v>5219</v>
      </c>
      <c r="K145" s="4" t="s">
        <v>5593</v>
      </c>
    </row>
    <row r="146" spans="1:11" ht="100">
      <c r="A146" s="1" t="s">
        <v>321</v>
      </c>
      <c r="B146" s="1" t="str">
        <f>VLOOKUP(A146,'Data Extraction'!A:D,4,FALSE)</f>
        <v>P145</v>
      </c>
      <c r="C146" s="1" t="str">
        <f>VLOOKUP(A146,'Data Extraction'!A:D,2,FALSE)</f>
        <v>rayyan-218685225</v>
      </c>
      <c r="D146" s="2" t="s">
        <v>5863</v>
      </c>
      <c r="E146" s="2" t="s">
        <v>5863</v>
      </c>
      <c r="F146" s="2" t="s">
        <v>37671</v>
      </c>
      <c r="G146" s="1" t="str">
        <f>_xlfn.XLOOKUP(A146,ArticlesDomains[Article ID],ArticlesDomains[Theme (Researcher 1)])</f>
        <v>Healthcare and Medical Informatics</v>
      </c>
      <c r="H146" s="1" t="s">
        <v>5219</v>
      </c>
      <c r="I146" s="1" t="s">
        <v>5219</v>
      </c>
      <c r="J146" s="1" t="s">
        <v>5219</v>
      </c>
      <c r="K146" s="4" t="s">
        <v>5593</v>
      </c>
    </row>
    <row r="147" spans="1:11" ht="212.5">
      <c r="A147" s="1" t="s">
        <v>287</v>
      </c>
      <c r="B147" s="1" t="str">
        <f>VLOOKUP(A147,'Data Extraction'!A:D,4,FALSE)</f>
        <v>P146</v>
      </c>
      <c r="C147" s="1" t="str">
        <f>VLOOKUP(A147,'Data Extraction'!A:D,2,FALSE)</f>
        <v>rayyan-172027829</v>
      </c>
      <c r="D147" s="2" t="s">
        <v>5864</v>
      </c>
      <c r="E147" s="2" t="s">
        <v>5864</v>
      </c>
      <c r="F147" s="2" t="s">
        <v>37672</v>
      </c>
      <c r="G147" s="1" t="str">
        <f>_xlfn.XLOOKUP(A147,ArticlesDomains[Article ID],ArticlesDomains[Theme (Researcher 1)])</f>
        <v>Healthcare and Medical Informatics, "Legal, Compliance and Digital Forensics"</v>
      </c>
      <c r="H147" s="1" t="s">
        <v>5624</v>
      </c>
      <c r="I147" s="1" t="s">
        <v>5624</v>
      </c>
      <c r="J147" s="1" t="s">
        <v>5624</v>
      </c>
      <c r="K147" s="4" t="s">
        <v>5593</v>
      </c>
    </row>
    <row r="148" spans="1:11" ht="137.5">
      <c r="A148" s="1" t="s">
        <v>254</v>
      </c>
      <c r="B148" s="1" t="str">
        <f>VLOOKUP(A148,'Data Extraction'!A:D,4,FALSE)</f>
        <v>P147</v>
      </c>
      <c r="C148" s="1" t="str">
        <f>VLOOKUP(A148,'Data Extraction'!A:D,2,FALSE)</f>
        <v>rayyan-218685195</v>
      </c>
      <c r="D148" s="2" t="s">
        <v>5865</v>
      </c>
      <c r="E148" s="2" t="s">
        <v>5865</v>
      </c>
      <c r="F148" s="2" t="s">
        <v>37673</v>
      </c>
      <c r="G148" s="1" t="str">
        <f>_xlfn.XLOOKUP(A148,ArticlesDomains[Article ID],ArticlesDomains[Theme (Researcher 1)])</f>
        <v>Healthcare and Medical Informatics</v>
      </c>
      <c r="H148" s="1" t="s">
        <v>5336</v>
      </c>
      <c r="I148" s="1" t="s">
        <v>5336</v>
      </c>
      <c r="J148" s="1" t="s">
        <v>5336</v>
      </c>
      <c r="K148" s="4" t="s">
        <v>5593</v>
      </c>
    </row>
    <row r="149" spans="1:11" ht="37.5">
      <c r="A149" s="1" t="s">
        <v>234</v>
      </c>
      <c r="B149" s="1" t="str">
        <f>VLOOKUP(A149,'Data Extraction'!A:D,4,FALSE)</f>
        <v>P148</v>
      </c>
      <c r="C149" s="1" t="str">
        <f>VLOOKUP(A149,'Data Extraction'!A:D,2,FALSE)</f>
        <v>rayyan-218685005</v>
      </c>
      <c r="D149" s="2" t="s">
        <v>5866</v>
      </c>
      <c r="E149" s="2" t="s">
        <v>5866</v>
      </c>
      <c r="F149" s="2" t="s">
        <v>5866</v>
      </c>
      <c r="G149" s="1" t="str">
        <f>_xlfn.XLOOKUP(A149,ArticlesDomains[Article ID],ArticlesDomains[Theme (Researcher 1)])</f>
        <v>Healthcare and Medical Informatics</v>
      </c>
      <c r="H149" s="1" t="s">
        <v>5219</v>
      </c>
      <c r="I149" s="1" t="s">
        <v>5219</v>
      </c>
      <c r="J149" s="1" t="s">
        <v>5219</v>
      </c>
      <c r="K149" s="4" t="s">
        <v>5593</v>
      </c>
    </row>
    <row r="150" spans="1:11" ht="175">
      <c r="A150" s="1" t="s">
        <v>198</v>
      </c>
      <c r="B150" s="1" t="str">
        <f>VLOOKUP(A150,'Data Extraction'!A:D,4,FALSE)</f>
        <v>P149</v>
      </c>
      <c r="C150" s="1" t="str">
        <f>VLOOKUP(A150,'Data Extraction'!A:D,2,FALSE)</f>
        <v>rayyan-172028235</v>
      </c>
      <c r="D150" s="2" t="s">
        <v>5867</v>
      </c>
      <c r="E150" s="2" t="s">
        <v>5867</v>
      </c>
      <c r="F150" s="2" t="s">
        <v>37674</v>
      </c>
      <c r="G150" s="1" t="str">
        <f>_xlfn.XLOOKUP(A150,ArticlesDomains[Article ID],ArticlesDomains[Theme (Researcher 1)])</f>
        <v>"Legal, Compliance and Digital Forensics"</v>
      </c>
      <c r="H150" s="1" t="s">
        <v>5868</v>
      </c>
      <c r="I150" s="1" t="s">
        <v>5868</v>
      </c>
      <c r="J150" s="1" t="s">
        <v>5868</v>
      </c>
      <c r="K150" s="4"/>
    </row>
    <row r="151" spans="1:11" ht="150">
      <c r="A151" s="1" t="s">
        <v>164</v>
      </c>
      <c r="B151" s="1" t="str">
        <f>VLOOKUP(A151,'Data Extraction'!A:D,4,FALSE)</f>
        <v>P150</v>
      </c>
      <c r="C151" s="1" t="str">
        <f>VLOOKUP(A151,'Data Extraction'!A:D,2,FALSE)</f>
        <v>rayyan-218685334</v>
      </c>
      <c r="D151" s="2" t="s">
        <v>5869</v>
      </c>
      <c r="E151" s="2" t="s">
        <v>5869</v>
      </c>
      <c r="F151" s="2" t="s">
        <v>37675</v>
      </c>
      <c r="G151" s="1" t="str">
        <f>_xlfn.XLOOKUP(A151,ArticlesDomains[Article ID],ArticlesDomains[Theme (Researcher 1)])</f>
        <v>Healthcare and Medical Informatics</v>
      </c>
      <c r="H151" s="1" t="s">
        <v>5664</v>
      </c>
      <c r="I151" s="1" t="s">
        <v>5664</v>
      </c>
      <c r="J151" s="1" t="s">
        <v>5664</v>
      </c>
      <c r="K151" s="4" t="s">
        <v>5593</v>
      </c>
    </row>
    <row r="152" spans="1:11" ht="100">
      <c r="A152" s="1" t="s">
        <v>128</v>
      </c>
      <c r="B152" s="1" t="str">
        <f>VLOOKUP(A152,'Data Extraction'!A:D,4,FALSE)</f>
        <v>P151</v>
      </c>
      <c r="C152" s="1" t="str">
        <f>VLOOKUP(A152,'Data Extraction'!A:D,2,FALSE)</f>
        <v>rayyan-218685039</v>
      </c>
      <c r="D152" s="2" t="s">
        <v>5870</v>
      </c>
      <c r="E152" s="2" t="s">
        <v>5870</v>
      </c>
      <c r="F152" s="2" t="s">
        <v>37676</v>
      </c>
      <c r="G152" s="1" t="str">
        <f>_xlfn.XLOOKUP(A152,ArticlesDomains[Article ID],ArticlesDomains[Theme (Researcher 1)])</f>
        <v>Healthcare and Medical Informatics</v>
      </c>
      <c r="H152" s="1" t="s">
        <v>5871</v>
      </c>
      <c r="I152" s="1" t="s">
        <v>5871</v>
      </c>
      <c r="J152" s="1" t="s">
        <v>5871</v>
      </c>
      <c r="K152" s="4" t="s">
        <v>5607</v>
      </c>
    </row>
    <row r="153" spans="1:11" ht="100">
      <c r="A153" s="1" t="s">
        <v>91</v>
      </c>
      <c r="B153" s="1" t="str">
        <f>VLOOKUP(A153,'Data Extraction'!A:D,4,FALSE)</f>
        <v>P152</v>
      </c>
      <c r="C153" s="1" t="str">
        <f>VLOOKUP(A153,'Data Extraction'!A:D,2,FALSE)</f>
        <v>rayyan-218685020</v>
      </c>
      <c r="D153" s="2" t="s">
        <v>5872</v>
      </c>
      <c r="E153" s="2" t="s">
        <v>5872</v>
      </c>
      <c r="F153" s="2" t="s">
        <v>37677</v>
      </c>
      <c r="G153" s="1" t="str">
        <f>_xlfn.XLOOKUP(A153,ArticlesDomains[Article ID],ArticlesDomains[Theme (Researcher 1)])</f>
        <v>Healthcare and Medical Informatics</v>
      </c>
      <c r="H153" s="1" t="s">
        <v>5873</v>
      </c>
      <c r="I153" s="1" t="s">
        <v>5873</v>
      </c>
      <c r="J153" s="1" t="s">
        <v>5873</v>
      </c>
      <c r="K153" s="4" t="s">
        <v>5874</v>
      </c>
    </row>
    <row r="154" spans="1:11" ht="62.5">
      <c r="A154" s="1" t="s">
        <v>52</v>
      </c>
      <c r="B154" s="1" t="str">
        <f>VLOOKUP(A154,'Data Extraction'!A:D,4,FALSE)</f>
        <v>P153</v>
      </c>
      <c r="C154" s="1" t="str">
        <f>VLOOKUP(A154,'Data Extraction'!A:D,2,FALSE)</f>
        <v>rayyan-218688103</v>
      </c>
      <c r="D154" s="2" t="s">
        <v>5875</v>
      </c>
      <c r="E154" s="2" t="s">
        <v>37542</v>
      </c>
      <c r="F154" s="2" t="s">
        <v>37678</v>
      </c>
      <c r="G154" s="1" t="str">
        <f>_xlfn.XLOOKUP(A154,ArticlesDomains[Article ID],ArticlesDomains[Theme (Researcher 1)])</f>
        <v>Healthcare and Medical Informatics</v>
      </c>
      <c r="H154" s="1" t="s">
        <v>5219</v>
      </c>
      <c r="I154" s="1" t="s">
        <v>5219</v>
      </c>
      <c r="J154" s="1" t="s">
        <v>5219</v>
      </c>
      <c r="K154" s="4" t="s">
        <v>5593</v>
      </c>
    </row>
  </sheetData>
  <sheetProtection sort="0" autoFilter="0"/>
  <customSheetViews>
    <customSheetView guid="{93BEE11B-192E-410C-8201-2EFDBEDF62DD}" filter="1" showAutoFilter="1">
      <pageMargins left="0" right="0" top="0" bottom="0" header="0" footer="0"/>
      <autoFilter ref="A1:G154" xr:uid="{04383756-F7C8-45C5-AE3B-A56F8979A411}"/>
    </customSheetView>
  </customSheetViews>
  <dataValidations count="1">
    <dataValidation type="list" allowBlank="1" sqref="K2:K154" xr:uid="{00000000-0002-0000-0300-000000000000}">
      <formula1>"Electronic Health Record Management,Electronic Health Record Interoperability,Public Health,Women's health,Geriatric's Health,Multimedia Plataforms,Medical imaging and remote monitoring,Specialized Disease Data,Telesurgery ,Internet of Medical Things,Clou"&amp;"d computing,Files/Documents Management,Internet of Things,Blockchain,Data sharing,Data auditing,Data management,Satelite data"</formula1>
    </dataValidation>
  </dataValidations>
  <pageMargins left="0.511811024" right="0.511811024" top="0.78740157499999996" bottom="0.78740157499999996" header="0.31496062000000002" footer="0.3149606200000000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54"/>
  <sheetViews>
    <sheetView topLeftCell="L1" workbookViewId="0">
      <pane ySplit="1" topLeftCell="A2" activePane="bottomLeft" state="frozen"/>
      <selection pane="bottomLeft" activeCell="N1" sqref="N1:N1048576"/>
    </sheetView>
  </sheetViews>
  <sheetFormatPr defaultColWidth="12.54296875" defaultRowHeight="12.5"/>
  <cols>
    <col min="1" max="1" width="20" customWidth="1"/>
    <col min="2" max="2" width="13.54296875" customWidth="1"/>
    <col min="3" max="3" width="16.7265625" customWidth="1"/>
    <col min="4" max="4" width="43.7265625" customWidth="1"/>
    <col min="5" max="6" width="42.453125" customWidth="1"/>
    <col min="7" max="7" width="18.453125" customWidth="1"/>
    <col min="8" max="9" width="23" customWidth="1"/>
    <col min="10" max="10" width="41.1796875" customWidth="1"/>
    <col min="11" max="12" width="42.453125" customWidth="1"/>
  </cols>
  <sheetData>
    <row r="1" spans="1:14" s="23" customFormat="1" ht="26">
      <c r="A1" s="20" t="s">
        <v>32</v>
      </c>
      <c r="B1" s="21" t="s">
        <v>4995</v>
      </c>
      <c r="C1" s="21" t="s">
        <v>4996</v>
      </c>
      <c r="D1" s="22" t="s">
        <v>5876</v>
      </c>
      <c r="E1" s="22" t="s">
        <v>37394</v>
      </c>
      <c r="F1" s="22" t="s">
        <v>37397</v>
      </c>
      <c r="G1" s="22" t="s">
        <v>5877</v>
      </c>
      <c r="H1" s="22" t="s">
        <v>37395</v>
      </c>
      <c r="I1" s="22" t="s">
        <v>37398</v>
      </c>
      <c r="J1" s="20" t="s">
        <v>5878</v>
      </c>
      <c r="K1" s="20" t="s">
        <v>37396</v>
      </c>
      <c r="L1" s="20" t="s">
        <v>37399</v>
      </c>
      <c r="M1" s="20" t="s">
        <v>5879</v>
      </c>
      <c r="N1" s="20" t="s">
        <v>5168</v>
      </c>
    </row>
    <row r="2" spans="1:14" ht="137.5">
      <c r="A2" s="1" t="s">
        <v>52</v>
      </c>
      <c r="B2" s="1" t="str">
        <f>VLOOKUP(A2,'Data Extraction'!A:D,4,FALSE)</f>
        <v>P153</v>
      </c>
      <c r="C2" s="1" t="str">
        <f>VLOOKUP(A2,'Data Extraction'!A:D,2,FALSE)</f>
        <v>rayyan-218688103</v>
      </c>
      <c r="D2" s="2" t="s">
        <v>60</v>
      </c>
      <c r="E2" s="2" t="s">
        <v>5880</v>
      </c>
      <c r="F2" s="2" t="s">
        <v>37683</v>
      </c>
      <c r="G2" s="2" t="s">
        <v>5589</v>
      </c>
      <c r="H2" s="2" t="s">
        <v>5881</v>
      </c>
      <c r="I2" s="2" t="s">
        <v>37828</v>
      </c>
      <c r="J2" s="4" t="s">
        <v>5882</v>
      </c>
      <c r="K2" s="4" t="s">
        <v>5882</v>
      </c>
      <c r="L2" s="4" t="s">
        <v>37958</v>
      </c>
      <c r="M2" s="53" t="s">
        <v>5883</v>
      </c>
      <c r="N2" s="53" t="s">
        <v>5884</v>
      </c>
    </row>
    <row r="3" spans="1:14" ht="125">
      <c r="A3" s="1" t="s">
        <v>1179</v>
      </c>
      <c r="B3" s="1" t="str">
        <f>VLOOKUP(A3,'Data Extraction'!A:D,4,FALSE)</f>
        <v>P120</v>
      </c>
      <c r="C3" s="1" t="str">
        <f>VLOOKUP(A3,'Data Extraction'!A:D,2,FALSE)</f>
        <v>rayyan-172027982</v>
      </c>
      <c r="D3" s="2" t="s">
        <v>1187</v>
      </c>
      <c r="E3" s="2" t="s">
        <v>5885</v>
      </c>
      <c r="F3" s="2" t="s">
        <v>37684</v>
      </c>
      <c r="G3" s="2" t="s">
        <v>5511</v>
      </c>
      <c r="H3" s="2" t="s">
        <v>5886</v>
      </c>
      <c r="I3" s="2" t="s">
        <v>37829</v>
      </c>
      <c r="J3" s="4" t="s">
        <v>5887</v>
      </c>
      <c r="K3" s="4" t="s">
        <v>5887</v>
      </c>
      <c r="L3" s="4" t="s">
        <v>37959</v>
      </c>
      <c r="M3" s="53" t="s">
        <v>5888</v>
      </c>
      <c r="N3" s="53" t="s">
        <v>5889</v>
      </c>
    </row>
    <row r="4" spans="1:14" ht="150">
      <c r="A4" s="1" t="s">
        <v>703</v>
      </c>
      <c r="B4" s="1" t="str">
        <f>VLOOKUP(A4,'Data Extraction'!A:D,4,FALSE)</f>
        <v>P134</v>
      </c>
      <c r="C4" s="1" t="str">
        <f>VLOOKUP(A4,'Data Extraction'!A:D,2,FALSE)</f>
        <v>rayyan-172027826</v>
      </c>
      <c r="D4" s="2" t="s">
        <v>711</v>
      </c>
      <c r="E4" s="2" t="s">
        <v>5890</v>
      </c>
      <c r="F4" s="2" t="s">
        <v>37685</v>
      </c>
      <c r="G4" s="2" t="s">
        <v>5551</v>
      </c>
      <c r="H4" s="2" t="s">
        <v>5891</v>
      </c>
      <c r="I4" s="2" t="s">
        <v>37830</v>
      </c>
      <c r="J4" s="4" t="s">
        <v>5892</v>
      </c>
      <c r="K4" s="4" t="s">
        <v>5892</v>
      </c>
      <c r="L4" s="4" t="s">
        <v>37960</v>
      </c>
      <c r="M4" s="53" t="s">
        <v>5893</v>
      </c>
      <c r="N4" s="53" t="s">
        <v>5894</v>
      </c>
    </row>
    <row r="5" spans="1:14" ht="100">
      <c r="A5" s="1" t="s">
        <v>2644</v>
      </c>
      <c r="B5" s="1" t="str">
        <f>VLOOKUP(A5,'Data Extraction'!A:D,4,FALSE)</f>
        <v>P076</v>
      </c>
      <c r="C5" s="1" t="str">
        <f>VLOOKUP(A5,'Data Extraction'!A:D,2,FALSE)</f>
        <v>rayyan-218687108</v>
      </c>
      <c r="D5" s="2" t="s">
        <v>2652</v>
      </c>
      <c r="E5" s="2" t="s">
        <v>5895</v>
      </c>
      <c r="F5" s="2" t="s">
        <v>37686</v>
      </c>
      <c r="G5" s="2" t="s">
        <v>5374</v>
      </c>
      <c r="H5" s="2" t="s">
        <v>5896</v>
      </c>
      <c r="I5" s="2" t="s">
        <v>37831</v>
      </c>
      <c r="J5" s="4" t="s">
        <v>5897</v>
      </c>
      <c r="K5" s="4" t="s">
        <v>5897</v>
      </c>
      <c r="L5" s="4" t="s">
        <v>37961</v>
      </c>
      <c r="M5" s="53" t="s">
        <v>5898</v>
      </c>
      <c r="N5" s="53" t="s">
        <v>5899</v>
      </c>
    </row>
    <row r="6" spans="1:14" ht="200">
      <c r="A6" s="1" t="s">
        <v>1249</v>
      </c>
      <c r="B6" s="1" t="str">
        <f>VLOOKUP(A6,'Data Extraction'!A:D,4,FALSE)</f>
        <v>P118</v>
      </c>
      <c r="C6" s="1" t="str">
        <f>VLOOKUP(A6,'Data Extraction'!A:D,2,FALSE)</f>
        <v>rayyan-218685194</v>
      </c>
      <c r="D6" s="2" t="s">
        <v>1257</v>
      </c>
      <c r="E6" s="2" t="s">
        <v>5900</v>
      </c>
      <c r="F6" s="2" t="s">
        <v>37687</v>
      </c>
      <c r="G6" s="2" t="s">
        <v>5506</v>
      </c>
      <c r="H6" s="2" t="s">
        <v>5901</v>
      </c>
      <c r="I6" s="2" t="s">
        <v>5901</v>
      </c>
      <c r="J6" s="4" t="s">
        <v>5902</v>
      </c>
      <c r="K6" s="4" t="s">
        <v>5902</v>
      </c>
      <c r="L6" s="4" t="s">
        <v>37962</v>
      </c>
      <c r="M6" s="53" t="s">
        <v>5903</v>
      </c>
      <c r="N6" s="53" t="s">
        <v>5904</v>
      </c>
    </row>
    <row r="7" spans="1:14" ht="100">
      <c r="A7" s="1" t="s">
        <v>3599</v>
      </c>
      <c r="B7" s="1" t="str">
        <f>VLOOKUP(A7,'Data Extraction'!A:D,4,FALSE)</f>
        <v>P046</v>
      </c>
      <c r="C7" s="1" t="str">
        <f>VLOOKUP(A7,'Data Extraction'!A:D,2,FALSE)</f>
        <v>rayyan-218687745</v>
      </c>
      <c r="D7" s="2" t="s">
        <v>3607</v>
      </c>
      <c r="E7" s="2" t="s">
        <v>5905</v>
      </c>
      <c r="F7" s="2" t="s">
        <v>37688</v>
      </c>
      <c r="G7" s="2" t="s">
        <v>5300</v>
      </c>
      <c r="H7" s="2" t="s">
        <v>5906</v>
      </c>
      <c r="I7" s="2" t="s">
        <v>37832</v>
      </c>
      <c r="J7" s="4" t="s">
        <v>5907</v>
      </c>
      <c r="K7" s="4" t="s">
        <v>5907</v>
      </c>
      <c r="L7" s="4" t="s">
        <v>5908</v>
      </c>
      <c r="M7" s="53" t="s">
        <v>5908</v>
      </c>
      <c r="N7" s="53" t="s">
        <v>5909</v>
      </c>
    </row>
    <row r="8" spans="1:14" ht="150">
      <c r="A8" s="1" t="s">
        <v>1607</v>
      </c>
      <c r="B8" s="1" t="str">
        <f>VLOOKUP(A8,'Data Extraction'!A:D,4,FALSE)</f>
        <v>P107</v>
      </c>
      <c r="C8" s="1" t="str">
        <f>VLOOKUP(A8,'Data Extraction'!A:D,2,FALSE)</f>
        <v>rayyan-218685380</v>
      </c>
      <c r="D8" s="2" t="s">
        <v>1615</v>
      </c>
      <c r="E8" s="2" t="s">
        <v>5910</v>
      </c>
      <c r="F8" s="2" t="s">
        <v>37689</v>
      </c>
      <c r="G8" s="2" t="s">
        <v>5472</v>
      </c>
      <c r="H8" s="2" t="s">
        <v>5911</v>
      </c>
      <c r="I8" s="2" t="s">
        <v>37833</v>
      </c>
      <c r="J8" s="4" t="s">
        <v>5912</v>
      </c>
      <c r="K8" s="4" t="s">
        <v>5912</v>
      </c>
      <c r="L8" s="4" t="s">
        <v>37963</v>
      </c>
      <c r="M8" s="53" t="s">
        <v>5913</v>
      </c>
      <c r="N8" s="53" t="s">
        <v>5914</v>
      </c>
    </row>
    <row r="9" spans="1:14" ht="125">
      <c r="A9" s="1" t="s">
        <v>490</v>
      </c>
      <c r="B9" s="1" t="str">
        <f>VLOOKUP(A9,'Data Extraction'!A:D,4,FALSE)</f>
        <v>P140</v>
      </c>
      <c r="C9" s="1" t="str">
        <f>VLOOKUP(A9,'Data Extraction'!A:D,2,FALSE)</f>
        <v>rayyan-218685234</v>
      </c>
      <c r="D9" s="2" t="s">
        <v>498</v>
      </c>
      <c r="E9" s="2" t="s">
        <v>5915</v>
      </c>
      <c r="F9" s="2" t="s">
        <v>37690</v>
      </c>
      <c r="G9" s="5" t="s">
        <v>5563</v>
      </c>
      <c r="H9" s="2" t="s">
        <v>5916</v>
      </c>
      <c r="I9" s="2" t="s">
        <v>37834</v>
      </c>
      <c r="J9" s="4" t="s">
        <v>5917</v>
      </c>
      <c r="K9" s="4" t="s">
        <v>5917</v>
      </c>
      <c r="L9" s="4" t="s">
        <v>37964</v>
      </c>
      <c r="M9" s="53" t="s">
        <v>5913</v>
      </c>
      <c r="N9" s="53" t="s">
        <v>5914</v>
      </c>
    </row>
    <row r="10" spans="1:14" ht="112.5">
      <c r="A10" s="1" t="s">
        <v>3806</v>
      </c>
      <c r="B10" s="1" t="str">
        <f>VLOOKUP(A10,'Data Extraction'!A:D,4,FALSE)</f>
        <v>P039</v>
      </c>
      <c r="C10" s="1" t="str">
        <f>VLOOKUP(A10,'Data Extraction'!A:D,2,FALSE)</f>
        <v>rayyan-218687604</v>
      </c>
      <c r="D10" s="2" t="s">
        <v>3814</v>
      </c>
      <c r="E10" s="2" t="s">
        <v>5918</v>
      </c>
      <c r="F10" s="2" t="s">
        <v>37691</v>
      </c>
      <c r="G10" s="2" t="s">
        <v>5281</v>
      </c>
      <c r="H10" s="2" t="s">
        <v>5919</v>
      </c>
      <c r="I10" s="2" t="s">
        <v>37835</v>
      </c>
      <c r="J10" s="4" t="s">
        <v>5920</v>
      </c>
      <c r="K10" s="4" t="s">
        <v>5920</v>
      </c>
      <c r="L10" s="4" t="s">
        <v>37965</v>
      </c>
      <c r="M10" s="53" t="s">
        <v>5921</v>
      </c>
      <c r="N10" s="53" t="s">
        <v>5921</v>
      </c>
    </row>
    <row r="11" spans="1:14" ht="100">
      <c r="A11" s="1" t="s">
        <v>4246</v>
      </c>
      <c r="B11" s="1" t="str">
        <f>VLOOKUP(A11,'Data Extraction'!A:D,4,FALSE)</f>
        <v>P024</v>
      </c>
      <c r="C11" s="1" t="str">
        <f>VLOOKUP(A11,'Data Extraction'!A:D,2,FALSE)</f>
        <v>rayyan-218688172</v>
      </c>
      <c r="D11" s="2" t="s">
        <v>4254</v>
      </c>
      <c r="E11" s="2" t="s">
        <v>5922</v>
      </c>
      <c r="F11" s="2" t="s">
        <v>37692</v>
      </c>
      <c r="G11" s="2" t="s">
        <v>5242</v>
      </c>
      <c r="H11" s="2" t="s">
        <v>5923</v>
      </c>
      <c r="I11" s="2" t="s">
        <v>37836</v>
      </c>
      <c r="J11" s="4" t="s">
        <v>5924</v>
      </c>
      <c r="K11" s="4" t="s">
        <v>5924</v>
      </c>
      <c r="L11" s="4" t="s">
        <v>37966</v>
      </c>
      <c r="M11" s="53" t="s">
        <v>5925</v>
      </c>
      <c r="N11" s="53" t="s">
        <v>5926</v>
      </c>
    </row>
    <row r="12" spans="1:14" ht="187.5">
      <c r="A12" s="1" t="s">
        <v>4137</v>
      </c>
      <c r="B12" s="1" t="str">
        <f>VLOOKUP(A12,'Data Extraction'!A:D,4,FALSE)</f>
        <v>P028</v>
      </c>
      <c r="C12" s="1" t="str">
        <f>VLOOKUP(A12,'Data Extraction'!A:D,2,FALSE)</f>
        <v>rayyan-218688112</v>
      </c>
      <c r="D12" s="2" t="s">
        <v>4145</v>
      </c>
      <c r="E12" s="2" t="s">
        <v>5927</v>
      </c>
      <c r="F12" s="2" t="s">
        <v>37693</v>
      </c>
      <c r="G12" s="2" t="s">
        <v>5253</v>
      </c>
      <c r="H12" s="2" t="s">
        <v>5928</v>
      </c>
      <c r="I12" s="2" t="s">
        <v>37837</v>
      </c>
      <c r="J12" s="4" t="s">
        <v>5929</v>
      </c>
      <c r="K12" s="4" t="s">
        <v>5929</v>
      </c>
      <c r="L12" s="4" t="s">
        <v>37967</v>
      </c>
      <c r="M12" s="53" t="s">
        <v>5930</v>
      </c>
      <c r="N12" s="53" t="s">
        <v>5931</v>
      </c>
    </row>
    <row r="13" spans="1:14" ht="200">
      <c r="A13" s="1" t="s">
        <v>4007</v>
      </c>
      <c r="B13" s="1" t="str">
        <f>VLOOKUP(A13,'Data Extraction'!A:D,4,FALSE)</f>
        <v>P032</v>
      </c>
      <c r="C13" s="1" t="str">
        <f>VLOOKUP(A13,'Data Extraction'!A:D,2,FALSE)</f>
        <v>rayyan-218688039</v>
      </c>
      <c r="D13" s="2" t="s">
        <v>4015</v>
      </c>
      <c r="E13" s="2" t="s">
        <v>5932</v>
      </c>
      <c r="F13" s="2" t="s">
        <v>37694</v>
      </c>
      <c r="G13" s="2" t="s">
        <v>5263</v>
      </c>
      <c r="H13" s="2" t="s">
        <v>5933</v>
      </c>
      <c r="I13" s="2" t="s">
        <v>37838</v>
      </c>
      <c r="J13" s="4" t="s">
        <v>5929</v>
      </c>
      <c r="K13" s="4" t="s">
        <v>5929</v>
      </c>
      <c r="L13" s="4" t="s">
        <v>37967</v>
      </c>
      <c r="M13" s="53" t="s">
        <v>5930</v>
      </c>
      <c r="N13" s="53" t="s">
        <v>5931</v>
      </c>
    </row>
    <row r="14" spans="1:14" ht="262.5">
      <c r="A14" s="1" t="s">
        <v>3977</v>
      </c>
      <c r="B14" s="1" t="str">
        <f>VLOOKUP(A14,'Data Extraction'!A:D,4,FALSE)</f>
        <v>P033</v>
      </c>
      <c r="C14" s="1" t="str">
        <f>VLOOKUP(A14,'Data Extraction'!A:D,2,FALSE)</f>
        <v>rayyan-218688143</v>
      </c>
      <c r="D14" s="2" t="s">
        <v>3985</v>
      </c>
      <c r="E14" s="2" t="s">
        <v>5934</v>
      </c>
      <c r="F14" s="2" t="s">
        <v>37695</v>
      </c>
      <c r="G14" s="2" t="s">
        <v>5242</v>
      </c>
      <c r="H14" s="2" t="s">
        <v>5935</v>
      </c>
      <c r="I14" s="2" t="s">
        <v>37839</v>
      </c>
      <c r="J14" s="4" t="s">
        <v>5936</v>
      </c>
      <c r="K14" s="4" t="s">
        <v>5936</v>
      </c>
      <c r="L14" s="4" t="s">
        <v>37968</v>
      </c>
      <c r="M14" s="53" t="s">
        <v>5937</v>
      </c>
      <c r="N14" s="53" t="s">
        <v>5938</v>
      </c>
    </row>
    <row r="15" spans="1:14" ht="250">
      <c r="A15" s="1" t="s">
        <v>3947</v>
      </c>
      <c r="B15" s="1" t="str">
        <f>VLOOKUP(A15,'Data Extraction'!A:D,4,FALSE)</f>
        <v>P034</v>
      </c>
      <c r="C15" s="1" t="str">
        <f>VLOOKUP(A15,'Data Extraction'!A:D,2,FALSE)</f>
        <v>rayyan-218687992</v>
      </c>
      <c r="D15" s="2" t="s">
        <v>3955</v>
      </c>
      <c r="E15" s="2" t="s">
        <v>5939</v>
      </c>
      <c r="F15" s="2" t="s">
        <v>37696</v>
      </c>
      <c r="G15" s="2" t="s">
        <v>5268</v>
      </c>
      <c r="H15" s="2" t="s">
        <v>5940</v>
      </c>
      <c r="I15" s="2" t="s">
        <v>37840</v>
      </c>
      <c r="J15" s="4" t="s">
        <v>5941</v>
      </c>
      <c r="K15" s="4" t="s">
        <v>5941</v>
      </c>
      <c r="L15" s="4" t="s">
        <v>37969</v>
      </c>
      <c r="M15" s="53" t="s">
        <v>5942</v>
      </c>
      <c r="N15" s="53" t="s">
        <v>5943</v>
      </c>
    </row>
    <row r="16" spans="1:14" ht="125">
      <c r="A16" s="1" t="s">
        <v>3376</v>
      </c>
      <c r="B16" s="1" t="str">
        <f>VLOOKUP(A16,'Data Extraction'!A:D,4,FALSE)</f>
        <v>P053</v>
      </c>
      <c r="C16" s="1" t="str">
        <f>VLOOKUP(A16,'Data Extraction'!A:D,2,FALSE)</f>
        <v>rayyan-172028433</v>
      </c>
      <c r="D16" s="2" t="s">
        <v>3384</v>
      </c>
      <c r="E16" s="2" t="s">
        <v>5944</v>
      </c>
      <c r="F16" s="2" t="s">
        <v>37697</v>
      </c>
      <c r="G16" s="2" t="s">
        <v>5320</v>
      </c>
      <c r="H16" s="2" t="s">
        <v>5945</v>
      </c>
      <c r="I16" s="2" t="s">
        <v>5945</v>
      </c>
      <c r="J16" s="4" t="s">
        <v>5946</v>
      </c>
      <c r="K16" s="4" t="s">
        <v>5946</v>
      </c>
      <c r="L16" s="4" t="s">
        <v>37970</v>
      </c>
      <c r="M16" s="53" t="s">
        <v>5947</v>
      </c>
      <c r="N16" s="53" t="s">
        <v>5948</v>
      </c>
    </row>
    <row r="17" spans="1:14" ht="162.5">
      <c r="A17" s="1" t="s">
        <v>1214</v>
      </c>
      <c r="B17" s="1" t="str">
        <f>VLOOKUP(A17,'Data Extraction'!A:D,4,FALSE)</f>
        <v>P119</v>
      </c>
      <c r="C17" s="1" t="str">
        <f>VLOOKUP(A17,'Data Extraction'!A:D,2,FALSE)</f>
        <v>rayyan-218685128</v>
      </c>
      <c r="D17" s="2" t="s">
        <v>1222</v>
      </c>
      <c r="E17" s="2" t="s">
        <v>5949</v>
      </c>
      <c r="F17" s="2" t="s">
        <v>37698</v>
      </c>
      <c r="G17" s="2" t="s">
        <v>5508</v>
      </c>
      <c r="H17" s="2" t="s">
        <v>5950</v>
      </c>
      <c r="I17" s="2" t="s">
        <v>37841</v>
      </c>
      <c r="J17" s="4" t="s">
        <v>5951</v>
      </c>
      <c r="K17" s="4" t="s">
        <v>5951</v>
      </c>
      <c r="L17" s="4" t="s">
        <v>5953</v>
      </c>
      <c r="M17" s="53" t="s">
        <v>5952</v>
      </c>
      <c r="N17" s="53" t="s">
        <v>5953</v>
      </c>
    </row>
    <row r="18" spans="1:14" ht="100">
      <c r="A18" s="1" t="s">
        <v>3246</v>
      </c>
      <c r="B18" s="1" t="str">
        <f>VLOOKUP(A18,'Data Extraction'!A:D,4,FALSE)</f>
        <v>P057</v>
      </c>
      <c r="C18" s="1" t="str">
        <f>VLOOKUP(A18,'Data Extraction'!A:D,2,FALSE)</f>
        <v>rayyan-218687416</v>
      </c>
      <c r="D18" s="2" t="s">
        <v>3254</v>
      </c>
      <c r="E18" s="2" t="s">
        <v>5954</v>
      </c>
      <c r="F18" s="2" t="s">
        <v>37699</v>
      </c>
      <c r="G18" s="2" t="s">
        <v>5330</v>
      </c>
      <c r="H18" s="2" t="s">
        <v>5955</v>
      </c>
      <c r="I18" s="2" t="s">
        <v>37842</v>
      </c>
      <c r="J18" s="4" t="s">
        <v>5956</v>
      </c>
      <c r="K18" s="4" t="s">
        <v>5956</v>
      </c>
      <c r="L18" s="4" t="s">
        <v>37971</v>
      </c>
      <c r="M18" s="53" t="s">
        <v>5957</v>
      </c>
      <c r="N18" s="53" t="s">
        <v>5958</v>
      </c>
    </row>
    <row r="19" spans="1:14" ht="137.5">
      <c r="A19" s="1" t="s">
        <v>4342</v>
      </c>
      <c r="B19" s="1" t="str">
        <f>VLOOKUP(A19,'Data Extraction'!A:D,4,FALSE)</f>
        <v>P021</v>
      </c>
      <c r="C19" s="1" t="str">
        <f>VLOOKUP(A19,'Data Extraction'!A:D,2,FALSE)</f>
        <v>rayyan-218688425</v>
      </c>
      <c r="D19" s="2" t="s">
        <v>4350</v>
      </c>
      <c r="E19" s="2" t="s">
        <v>5959</v>
      </c>
      <c r="F19" s="2" t="s">
        <v>37700</v>
      </c>
      <c r="G19" s="2" t="s">
        <v>5231</v>
      </c>
      <c r="H19" s="2" t="s">
        <v>5960</v>
      </c>
      <c r="I19" s="2" t="s">
        <v>37843</v>
      </c>
      <c r="J19" s="4" t="s">
        <v>5961</v>
      </c>
      <c r="K19" s="4" t="s">
        <v>5961</v>
      </c>
      <c r="L19" s="4" t="s">
        <v>5962</v>
      </c>
      <c r="M19" s="53" t="s">
        <v>5962</v>
      </c>
      <c r="N19" s="53" t="s">
        <v>5963</v>
      </c>
    </row>
    <row r="20" spans="1:14" ht="137.5">
      <c r="A20" s="1" t="s">
        <v>3410</v>
      </c>
      <c r="B20" s="1" t="str">
        <f>VLOOKUP(A20,'Data Extraction'!A:D,4,FALSE)</f>
        <v>P052</v>
      </c>
      <c r="C20" s="1" t="str">
        <f>VLOOKUP(A20,'Data Extraction'!A:D,2,FALSE)</f>
        <v>rayyan-218687456</v>
      </c>
      <c r="D20" s="2" t="s">
        <v>3418</v>
      </c>
      <c r="E20" s="2" t="s">
        <v>5964</v>
      </c>
      <c r="F20" s="2" t="s">
        <v>37701</v>
      </c>
      <c r="G20" s="2" t="s">
        <v>5207</v>
      </c>
      <c r="H20" s="2" t="s">
        <v>5965</v>
      </c>
      <c r="I20" s="2" t="s">
        <v>37844</v>
      </c>
      <c r="J20" s="4" t="s">
        <v>5966</v>
      </c>
      <c r="K20" s="4" t="s">
        <v>5966</v>
      </c>
      <c r="L20" s="4" t="s">
        <v>37972</v>
      </c>
      <c r="M20" s="53" t="s">
        <v>5967</v>
      </c>
      <c r="N20" s="53" t="s">
        <v>5968</v>
      </c>
    </row>
    <row r="21" spans="1:14" ht="100">
      <c r="A21" s="1" t="s">
        <v>3757</v>
      </c>
      <c r="B21" s="1" t="str">
        <f>VLOOKUP(A21,'Data Extraction'!A:D,4,FALSE)</f>
        <v>P041</v>
      </c>
      <c r="C21" s="1" t="str">
        <f>VLOOKUP(A21,'Data Extraction'!A:D,2,FALSE)</f>
        <v>rayyan-218687743</v>
      </c>
      <c r="D21" s="2" t="s">
        <v>5970</v>
      </c>
      <c r="E21" s="2" t="s">
        <v>5969</v>
      </c>
      <c r="F21" s="2" t="s">
        <v>37702</v>
      </c>
      <c r="G21" s="2" t="s">
        <v>5972</v>
      </c>
      <c r="H21" s="2" t="s">
        <v>5971</v>
      </c>
      <c r="I21" s="2" t="s">
        <v>37845</v>
      </c>
      <c r="J21" s="4" t="s">
        <v>5973</v>
      </c>
      <c r="K21" s="4" t="s">
        <v>5973</v>
      </c>
      <c r="L21" s="4" t="s">
        <v>5974</v>
      </c>
      <c r="M21" s="53" t="s">
        <v>5974</v>
      </c>
      <c r="N21" s="53" t="s">
        <v>5975</v>
      </c>
    </row>
    <row r="22" spans="1:14" ht="175">
      <c r="A22" s="1" t="s">
        <v>2864</v>
      </c>
      <c r="B22" s="1" t="str">
        <f>VLOOKUP(A22,'Data Extraction'!A:D,4,FALSE)</f>
        <v>P069</v>
      </c>
      <c r="C22" s="1" t="str">
        <f>VLOOKUP(A22,'Data Extraction'!A:D,2,FALSE)</f>
        <v>rayyan-218685477</v>
      </c>
      <c r="D22" s="2" t="s">
        <v>2872</v>
      </c>
      <c r="E22" s="2" t="s">
        <v>5976</v>
      </c>
      <c r="F22" s="2" t="s">
        <v>37703</v>
      </c>
      <c r="G22" s="2" t="s">
        <v>5358</v>
      </c>
      <c r="H22" s="2" t="s">
        <v>5977</v>
      </c>
      <c r="I22" s="2" t="s">
        <v>37846</v>
      </c>
      <c r="J22" s="4" t="s">
        <v>5978</v>
      </c>
      <c r="K22" s="4" t="s">
        <v>5978</v>
      </c>
      <c r="L22" s="4" t="s">
        <v>37973</v>
      </c>
      <c r="M22" s="53" t="s">
        <v>5979</v>
      </c>
      <c r="N22" s="53" t="s">
        <v>5980</v>
      </c>
    </row>
    <row r="23" spans="1:14" ht="137.5">
      <c r="A23" s="1" t="s">
        <v>1942</v>
      </c>
      <c r="B23" s="1" t="str">
        <f>VLOOKUP(A23,'Data Extraction'!A:D,4,FALSE)</f>
        <v>P097</v>
      </c>
      <c r="C23" s="1" t="str">
        <f>VLOOKUP(A23,'Data Extraction'!A:D,2,FALSE)</f>
        <v>rayyan-218685318</v>
      </c>
      <c r="D23" s="2" t="s">
        <v>1950</v>
      </c>
      <c r="E23" s="2" t="s">
        <v>5981</v>
      </c>
      <c r="F23" s="2" t="s">
        <v>37704</v>
      </c>
      <c r="G23" s="2" t="s">
        <v>5445</v>
      </c>
      <c r="H23" s="2" t="s">
        <v>5982</v>
      </c>
      <c r="I23" s="2" t="s">
        <v>37847</v>
      </c>
      <c r="J23" s="4" t="s">
        <v>5983</v>
      </c>
      <c r="K23" s="4" t="s">
        <v>5983</v>
      </c>
      <c r="L23" s="4" t="s">
        <v>37974</v>
      </c>
      <c r="M23" s="53" t="s">
        <v>5984</v>
      </c>
      <c r="N23" s="53" t="s">
        <v>5985</v>
      </c>
    </row>
    <row r="24" spans="1:14" ht="112.5">
      <c r="A24" s="1" t="s">
        <v>3031</v>
      </c>
      <c r="B24" s="1" t="str">
        <f>VLOOKUP(A24,'Data Extraction'!A:D,4,FALSE)</f>
        <v>P064</v>
      </c>
      <c r="C24" s="1" t="str">
        <f>VLOOKUP(A24,'Data Extraction'!A:D,2,FALSE)</f>
        <v>rayyan-172028383</v>
      </c>
      <c r="D24" s="2" t="s">
        <v>3039</v>
      </c>
      <c r="E24" s="2" t="s">
        <v>5986</v>
      </c>
      <c r="F24" s="2" t="s">
        <v>37705</v>
      </c>
      <c r="G24" s="2" t="s">
        <v>5343</v>
      </c>
      <c r="H24" s="2" t="s">
        <v>5987</v>
      </c>
      <c r="I24" s="2" t="s">
        <v>37848</v>
      </c>
      <c r="J24" s="4" t="s">
        <v>5988</v>
      </c>
      <c r="K24" s="4" t="s">
        <v>5988</v>
      </c>
      <c r="L24" s="4" t="s">
        <v>37975</v>
      </c>
      <c r="M24" s="53" t="s">
        <v>5989</v>
      </c>
      <c r="N24" s="53" t="s">
        <v>5990</v>
      </c>
    </row>
    <row r="25" spans="1:14" ht="100">
      <c r="A25" s="1" t="s">
        <v>4586</v>
      </c>
      <c r="B25" s="1" t="str">
        <f>VLOOKUP(A25,'Data Extraction'!A:D,4,FALSE)</f>
        <v>P013</v>
      </c>
      <c r="C25" s="1" t="str">
        <f>VLOOKUP(A25,'Data Extraction'!A:D,2,FALSE)</f>
        <v>rayyan-218688549</v>
      </c>
      <c r="D25" s="2" t="s">
        <v>4593</v>
      </c>
      <c r="E25" s="2" t="s">
        <v>5991</v>
      </c>
      <c r="F25" s="2" t="s">
        <v>37706</v>
      </c>
      <c r="G25" s="2" t="s">
        <v>5210</v>
      </c>
      <c r="H25" s="2" t="s">
        <v>5992</v>
      </c>
      <c r="I25" s="2" t="s">
        <v>37849</v>
      </c>
      <c r="J25" s="4" t="s">
        <v>5993</v>
      </c>
      <c r="K25" s="4" t="s">
        <v>5993</v>
      </c>
      <c r="L25" s="4" t="s">
        <v>37976</v>
      </c>
      <c r="M25" s="53" t="s">
        <v>5994</v>
      </c>
      <c r="N25" s="53" t="s">
        <v>5995</v>
      </c>
    </row>
    <row r="26" spans="1:14" ht="187.5">
      <c r="A26" s="1" t="s">
        <v>3887</v>
      </c>
      <c r="B26" s="1" t="str">
        <f>VLOOKUP(A26,'Data Extraction'!A:D,4,FALSE)</f>
        <v>P036</v>
      </c>
      <c r="C26" s="1" t="str">
        <f>VLOOKUP(A26,'Data Extraction'!A:D,2,FALSE)</f>
        <v>rayyan-218688162</v>
      </c>
      <c r="D26" s="2" t="s">
        <v>3895</v>
      </c>
      <c r="E26" s="2" t="s">
        <v>5996</v>
      </c>
      <c r="F26" s="2" t="s">
        <v>37707</v>
      </c>
      <c r="G26" s="2" t="s">
        <v>5242</v>
      </c>
      <c r="H26" s="2" t="s">
        <v>5997</v>
      </c>
      <c r="I26" s="2" t="s">
        <v>37850</v>
      </c>
      <c r="J26" s="4" t="s">
        <v>5998</v>
      </c>
      <c r="K26" s="4" t="s">
        <v>5998</v>
      </c>
      <c r="L26" s="4" t="s">
        <v>37977</v>
      </c>
      <c r="M26" s="53" t="s">
        <v>5999</v>
      </c>
      <c r="N26" s="53" t="s">
        <v>6000</v>
      </c>
    </row>
    <row r="27" spans="1:14" ht="162.5">
      <c r="A27" s="1" t="s">
        <v>2833</v>
      </c>
      <c r="B27" s="1" t="str">
        <f>VLOOKUP(A27,'Data Extraction'!A:D,4,FALSE)</f>
        <v>P070</v>
      </c>
      <c r="C27" s="1" t="str">
        <f>VLOOKUP(A27,'Data Extraction'!A:D,2,FALSE)</f>
        <v>rayyan-218687255</v>
      </c>
      <c r="D27" s="2" t="s">
        <v>2841</v>
      </c>
      <c r="E27" s="2" t="s">
        <v>6001</v>
      </c>
      <c r="F27" s="2" t="s">
        <v>37708</v>
      </c>
      <c r="G27" s="2" t="s">
        <v>5207</v>
      </c>
      <c r="H27" s="2" t="s">
        <v>6002</v>
      </c>
      <c r="I27" s="2" t="s">
        <v>6002</v>
      </c>
      <c r="J27" s="4" t="s">
        <v>6003</v>
      </c>
      <c r="K27" s="4" t="s">
        <v>6003</v>
      </c>
      <c r="L27" s="4" t="s">
        <v>37978</v>
      </c>
      <c r="M27" s="53" t="s">
        <v>6004</v>
      </c>
      <c r="N27" s="53" t="s">
        <v>6005</v>
      </c>
    </row>
    <row r="28" spans="1:14" ht="237.5">
      <c r="A28" s="1" t="s">
        <v>3630</v>
      </c>
      <c r="B28" s="1" t="str">
        <f>VLOOKUP(A28,'Data Extraction'!A:D,4,FALSE)</f>
        <v>P045</v>
      </c>
      <c r="C28" s="1" t="str">
        <f>VLOOKUP(A28,'Data Extraction'!A:D,2,FALSE)</f>
        <v>rayyan-172028518</v>
      </c>
      <c r="D28" s="2" t="s">
        <v>3638</v>
      </c>
      <c r="E28" s="2" t="s">
        <v>6006</v>
      </c>
      <c r="F28" s="2" t="s">
        <v>37709</v>
      </c>
      <c r="G28" s="2" t="s">
        <v>5297</v>
      </c>
      <c r="H28" s="2" t="s">
        <v>6007</v>
      </c>
      <c r="I28" s="2" t="s">
        <v>37851</v>
      </c>
      <c r="J28" s="4" t="s">
        <v>6008</v>
      </c>
      <c r="K28" s="4" t="s">
        <v>6008</v>
      </c>
      <c r="L28" s="4" t="s">
        <v>37979</v>
      </c>
      <c r="M28" s="53" t="s">
        <v>6009</v>
      </c>
      <c r="N28" s="53" t="s">
        <v>6010</v>
      </c>
    </row>
    <row r="29" spans="1:14" ht="162.5">
      <c r="A29" s="1" t="s">
        <v>3537</v>
      </c>
      <c r="B29" s="1" t="str">
        <f>VLOOKUP(A29,'Data Extraction'!A:D,4,FALSE)</f>
        <v>P048</v>
      </c>
      <c r="C29" s="1" t="str">
        <f>VLOOKUP(A29,'Data Extraction'!A:D,2,FALSE)</f>
        <v>rayyan-218687675</v>
      </c>
      <c r="D29" s="2" t="s">
        <v>3545</v>
      </c>
      <c r="E29" s="2" t="s">
        <v>6011</v>
      </c>
      <c r="F29" s="2" t="s">
        <v>37710</v>
      </c>
      <c r="G29" s="2" t="s">
        <v>5306</v>
      </c>
      <c r="H29" s="2" t="s">
        <v>6012</v>
      </c>
      <c r="I29" s="2" t="s">
        <v>6012</v>
      </c>
      <c r="J29" s="4" t="s">
        <v>6013</v>
      </c>
      <c r="K29" s="4" t="s">
        <v>6013</v>
      </c>
      <c r="L29" s="4" t="s">
        <v>37980</v>
      </c>
      <c r="M29" s="53" t="s">
        <v>6009</v>
      </c>
      <c r="N29" s="53" t="s">
        <v>6010</v>
      </c>
    </row>
    <row r="30" spans="1:14" ht="162.5">
      <c r="A30" s="1" t="s">
        <v>1878</v>
      </c>
      <c r="B30" s="1" t="str">
        <f>VLOOKUP(A30,'Data Extraction'!A:D,4,FALSE)</f>
        <v>P099</v>
      </c>
      <c r="C30" s="1" t="str">
        <f>VLOOKUP(A30,'Data Extraction'!A:D,2,FALSE)</f>
        <v>rayyan-172027888</v>
      </c>
      <c r="D30" s="2" t="s">
        <v>1886</v>
      </c>
      <c r="E30" s="2" t="s">
        <v>6014</v>
      </c>
      <c r="F30" s="2" t="s">
        <v>37711</v>
      </c>
      <c r="G30" s="2" t="s">
        <v>5450</v>
      </c>
      <c r="H30" s="2" t="s">
        <v>6015</v>
      </c>
      <c r="I30" s="2" t="s">
        <v>37852</v>
      </c>
      <c r="J30" s="4" t="s">
        <v>6016</v>
      </c>
      <c r="K30" s="4" t="s">
        <v>6016</v>
      </c>
      <c r="L30" s="4" t="s">
        <v>6010</v>
      </c>
      <c r="M30" s="53" t="s">
        <v>6009</v>
      </c>
      <c r="N30" s="53" t="s">
        <v>6010</v>
      </c>
    </row>
    <row r="31" spans="1:14" ht="150">
      <c r="A31" s="1" t="s">
        <v>2269</v>
      </c>
      <c r="B31" s="1" t="str">
        <f>VLOOKUP(A31,'Data Extraction'!A:D,4,FALSE)</f>
        <v>P087</v>
      </c>
      <c r="C31" s="1" t="str">
        <f>VLOOKUP(A31,'Data Extraction'!A:D,2,FALSE)</f>
        <v>rayyan-172028127</v>
      </c>
      <c r="D31" s="2" t="s">
        <v>2277</v>
      </c>
      <c r="E31" s="2" t="s">
        <v>6017</v>
      </c>
      <c r="F31" s="2" t="s">
        <v>37712</v>
      </c>
      <c r="G31" s="2" t="s">
        <v>5413</v>
      </c>
      <c r="H31" s="2" t="s">
        <v>6018</v>
      </c>
      <c r="I31" s="2" t="s">
        <v>37853</v>
      </c>
      <c r="J31" s="4" t="s">
        <v>6019</v>
      </c>
      <c r="K31" s="4" t="s">
        <v>6019</v>
      </c>
      <c r="L31" s="4" t="s">
        <v>37981</v>
      </c>
      <c r="M31" s="53" t="s">
        <v>6020</v>
      </c>
      <c r="N31" s="53" t="s">
        <v>6021</v>
      </c>
    </row>
    <row r="32" spans="1:14" ht="137.5">
      <c r="A32" s="1" t="s">
        <v>2610</v>
      </c>
      <c r="B32" s="1" t="str">
        <f>VLOOKUP(A32,'Data Extraction'!A:D,4,FALSE)</f>
        <v>P077</v>
      </c>
      <c r="C32" s="1" t="str">
        <f>VLOOKUP(A32,'Data Extraction'!A:D,2,FALSE)</f>
        <v>rayyan-172028249</v>
      </c>
      <c r="D32" s="2" t="s">
        <v>2618</v>
      </c>
      <c r="E32" s="2" t="s">
        <v>6022</v>
      </c>
      <c r="F32" s="2" t="s">
        <v>37713</v>
      </c>
      <c r="G32" s="2" t="s">
        <v>5378</v>
      </c>
      <c r="H32" s="2" t="s">
        <v>6023</v>
      </c>
      <c r="I32" s="2" t="s">
        <v>37854</v>
      </c>
      <c r="J32" s="4" t="s">
        <v>6024</v>
      </c>
      <c r="K32" s="4" t="s">
        <v>6024</v>
      </c>
      <c r="L32" s="4" t="s">
        <v>37982</v>
      </c>
      <c r="M32" s="53" t="s">
        <v>6025</v>
      </c>
      <c r="N32" s="53" t="s">
        <v>6026</v>
      </c>
    </row>
    <row r="33" spans="1:14" ht="137.5">
      <c r="A33" s="1" t="s">
        <v>426</v>
      </c>
      <c r="B33" s="1" t="str">
        <f>VLOOKUP(A33,'Data Extraction'!A:D,4,FALSE)</f>
        <v>P142</v>
      </c>
      <c r="C33" s="1" t="str">
        <f>VLOOKUP(A33,'Data Extraction'!A:D,2,FALSE)</f>
        <v>rayyan-218685292</v>
      </c>
      <c r="D33" s="2" t="s">
        <v>434</v>
      </c>
      <c r="E33" s="2" t="s">
        <v>6027</v>
      </c>
      <c r="F33" s="2" t="s">
        <v>37714</v>
      </c>
      <c r="G33" s="2" t="s">
        <v>5569</v>
      </c>
      <c r="H33" s="2" t="s">
        <v>6028</v>
      </c>
      <c r="I33" s="2" t="s">
        <v>6028</v>
      </c>
      <c r="J33" s="4" t="s">
        <v>6029</v>
      </c>
      <c r="K33" s="4" t="s">
        <v>6029</v>
      </c>
      <c r="L33" s="4" t="s">
        <v>37983</v>
      </c>
      <c r="M33" s="53" t="s">
        <v>6030</v>
      </c>
      <c r="N33" s="53" t="s">
        <v>6026</v>
      </c>
    </row>
    <row r="34" spans="1:14" ht="87.5">
      <c r="A34" s="1" t="s">
        <v>2932</v>
      </c>
      <c r="B34" s="1" t="str">
        <f>VLOOKUP(A34,'Data Extraction'!A:D,4,FALSE)</f>
        <v>P067</v>
      </c>
      <c r="C34" s="1" t="str">
        <f>VLOOKUP(A34,'Data Extraction'!A:D,2,FALSE)</f>
        <v>rayyan-218685532</v>
      </c>
      <c r="D34" s="2" t="s">
        <v>2940</v>
      </c>
      <c r="E34" s="2" t="s">
        <v>6031</v>
      </c>
      <c r="F34" s="2" t="s">
        <v>37715</v>
      </c>
      <c r="G34" s="2" t="s">
        <v>5352</v>
      </c>
      <c r="H34" s="2" t="s">
        <v>6032</v>
      </c>
      <c r="I34" s="2" t="s">
        <v>37855</v>
      </c>
      <c r="J34" s="4" t="s">
        <v>6033</v>
      </c>
      <c r="K34" s="4" t="s">
        <v>6033</v>
      </c>
      <c r="L34" s="4" t="s">
        <v>37984</v>
      </c>
      <c r="M34" s="53" t="s">
        <v>6034</v>
      </c>
      <c r="N34" s="53" t="s">
        <v>6035</v>
      </c>
    </row>
    <row r="35" spans="1:14" ht="112.5">
      <c r="A35" s="1" t="s">
        <v>4276</v>
      </c>
      <c r="B35" s="1" t="str">
        <f>VLOOKUP(A35,'Data Extraction'!A:D,4,FALSE)</f>
        <v>P023</v>
      </c>
      <c r="C35" s="1" t="str">
        <f>VLOOKUP(A35,'Data Extraction'!A:D,2,FALSE)</f>
        <v>rayyan-218688318</v>
      </c>
      <c r="D35" s="2" t="s">
        <v>4284</v>
      </c>
      <c r="E35" s="2" t="s">
        <v>6036</v>
      </c>
      <c r="F35" s="2" t="s">
        <v>37716</v>
      </c>
      <c r="G35" s="2" t="s">
        <v>5220</v>
      </c>
      <c r="H35" s="2" t="s">
        <v>6037</v>
      </c>
      <c r="I35" s="2" t="s">
        <v>37856</v>
      </c>
      <c r="J35" s="4" t="s">
        <v>6038</v>
      </c>
      <c r="K35" s="4" t="s">
        <v>6038</v>
      </c>
      <c r="L35" s="4" t="s">
        <v>37985</v>
      </c>
      <c r="M35" s="53" t="s">
        <v>6039</v>
      </c>
      <c r="N35" s="53" t="s">
        <v>6040</v>
      </c>
    </row>
    <row r="36" spans="1:14" ht="112.5">
      <c r="A36" s="1" t="s">
        <v>4103</v>
      </c>
      <c r="B36" s="1" t="str">
        <f>VLOOKUP(A36,'Data Extraction'!A:D,4,FALSE)</f>
        <v>P029</v>
      </c>
      <c r="C36" s="1" t="str">
        <f>VLOOKUP(A36,'Data Extraction'!A:D,2,FALSE)</f>
        <v>rayyan-172028743</v>
      </c>
      <c r="D36" s="2" t="s">
        <v>4111</v>
      </c>
      <c r="E36" s="2" t="s">
        <v>6041</v>
      </c>
      <c r="F36" s="2" t="s">
        <v>37717</v>
      </c>
      <c r="G36" s="2" t="s">
        <v>5255</v>
      </c>
      <c r="H36" s="2" t="s">
        <v>6042</v>
      </c>
      <c r="I36" s="2" t="s">
        <v>37857</v>
      </c>
      <c r="J36" s="4" t="s">
        <v>6043</v>
      </c>
      <c r="K36" s="4" t="s">
        <v>6043</v>
      </c>
      <c r="L36" s="4" t="s">
        <v>37986</v>
      </c>
      <c r="M36" s="53" t="s">
        <v>6039</v>
      </c>
      <c r="N36" s="53" t="s">
        <v>6040</v>
      </c>
    </row>
    <row r="37" spans="1:14" ht="150">
      <c r="A37" s="1" t="s">
        <v>4071</v>
      </c>
      <c r="B37" s="1" t="str">
        <f>VLOOKUP(A37,'Data Extraction'!A:D,4,FALSE)</f>
        <v>P030</v>
      </c>
      <c r="C37" s="1" t="str">
        <f>VLOOKUP(A37,'Data Extraction'!A:D,2,FALSE)</f>
        <v>rayyan-172028646</v>
      </c>
      <c r="D37" s="2" t="s">
        <v>4079</v>
      </c>
      <c r="E37" s="2" t="s">
        <v>6044</v>
      </c>
      <c r="F37" s="2" t="s">
        <v>37718</v>
      </c>
      <c r="G37" s="2" t="s">
        <v>5258</v>
      </c>
      <c r="H37" s="2" t="s">
        <v>6045</v>
      </c>
      <c r="I37" s="2" t="s">
        <v>37858</v>
      </c>
      <c r="J37" s="4" t="s">
        <v>6046</v>
      </c>
      <c r="K37" s="4" t="s">
        <v>6046</v>
      </c>
      <c r="L37" s="4" t="s">
        <v>37987</v>
      </c>
      <c r="M37" s="53" t="s">
        <v>6039</v>
      </c>
      <c r="N37" s="53" t="s">
        <v>6040</v>
      </c>
    </row>
    <row r="38" spans="1:14" ht="112.5">
      <c r="A38" s="1" t="s">
        <v>3837</v>
      </c>
      <c r="B38" s="1" t="str">
        <f>VLOOKUP(A38,'Data Extraction'!A:D,4,FALSE)</f>
        <v>P038</v>
      </c>
      <c r="C38" s="1" t="str">
        <f>VLOOKUP(A38,'Data Extraction'!A:D,2,FALSE)</f>
        <v>rayyan-172028579</v>
      </c>
      <c r="D38" s="2" t="s">
        <v>3845</v>
      </c>
      <c r="E38" s="2" t="s">
        <v>6047</v>
      </c>
      <c r="F38" s="2" t="s">
        <v>37719</v>
      </c>
      <c r="G38" s="2" t="s">
        <v>5278</v>
      </c>
      <c r="H38" s="2" t="s">
        <v>6048</v>
      </c>
      <c r="I38" s="2" t="s">
        <v>37859</v>
      </c>
      <c r="J38" s="4" t="s">
        <v>6049</v>
      </c>
      <c r="K38" s="4" t="s">
        <v>6049</v>
      </c>
      <c r="L38" s="4" t="s">
        <v>37988</v>
      </c>
      <c r="M38" s="53" t="s">
        <v>6039</v>
      </c>
      <c r="N38" s="53" t="s">
        <v>6040</v>
      </c>
    </row>
    <row r="39" spans="1:14" ht="112.5">
      <c r="A39" s="1" t="s">
        <v>3728</v>
      </c>
      <c r="B39" s="1" t="str">
        <f>VLOOKUP(A39,'Data Extraction'!A:D,4,FALSE)</f>
        <v>P042</v>
      </c>
      <c r="C39" s="1" t="str">
        <f>VLOOKUP(A39,'Data Extraction'!A:D,2,FALSE)</f>
        <v>rayyan-218687761</v>
      </c>
      <c r="D39" s="2" t="s">
        <v>3736</v>
      </c>
      <c r="E39" s="2" t="s">
        <v>6050</v>
      </c>
      <c r="F39" s="2" t="s">
        <v>37720</v>
      </c>
      <c r="G39" s="2" t="s">
        <v>5287</v>
      </c>
      <c r="H39" s="2" t="s">
        <v>6051</v>
      </c>
      <c r="I39" s="2" t="s">
        <v>37860</v>
      </c>
      <c r="J39" s="4" t="s">
        <v>6052</v>
      </c>
      <c r="K39" s="4" t="s">
        <v>6052</v>
      </c>
      <c r="L39" s="4" t="s">
        <v>37989</v>
      </c>
      <c r="M39" s="53" t="s">
        <v>6039</v>
      </c>
      <c r="N39" s="53" t="s">
        <v>6040</v>
      </c>
    </row>
    <row r="40" spans="1:14" ht="137.5">
      <c r="A40" s="1" t="s">
        <v>3566</v>
      </c>
      <c r="B40" s="1" t="str">
        <f>VLOOKUP(A40,'Data Extraction'!A:D,4,FALSE)</f>
        <v>P047</v>
      </c>
      <c r="C40" s="1" t="str">
        <f>VLOOKUP(A40,'Data Extraction'!A:D,2,FALSE)</f>
        <v>rayyan-218685713</v>
      </c>
      <c r="D40" s="2" t="s">
        <v>3574</v>
      </c>
      <c r="E40" s="2" t="s">
        <v>6053</v>
      </c>
      <c r="F40" s="2" t="s">
        <v>37721</v>
      </c>
      <c r="G40" s="2" t="s">
        <v>5303</v>
      </c>
      <c r="H40" s="2" t="s">
        <v>6054</v>
      </c>
      <c r="I40" s="2" t="s">
        <v>37861</v>
      </c>
      <c r="J40" s="4" t="s">
        <v>6055</v>
      </c>
      <c r="K40" s="4" t="s">
        <v>6055</v>
      </c>
      <c r="L40" s="4" t="s">
        <v>37990</v>
      </c>
      <c r="M40" s="53" t="s">
        <v>6039</v>
      </c>
      <c r="N40" s="53" t="s">
        <v>6040</v>
      </c>
    </row>
    <row r="41" spans="1:14" ht="187.5">
      <c r="A41" s="1" t="s">
        <v>3440</v>
      </c>
      <c r="B41" s="1" t="str">
        <f>VLOOKUP(A41,'Data Extraction'!A:D,4,FALSE)</f>
        <v>P051</v>
      </c>
      <c r="C41" s="1" t="str">
        <f>VLOOKUP(A41,'Data Extraction'!A:D,2,FALSE)</f>
        <v>rayyan-172028473</v>
      </c>
      <c r="D41" s="2" t="s">
        <v>3448</v>
      </c>
      <c r="E41" s="2" t="s">
        <v>6056</v>
      </c>
      <c r="F41" s="2" t="s">
        <v>37722</v>
      </c>
      <c r="G41" s="2" t="s">
        <v>5312</v>
      </c>
      <c r="H41" s="2" t="s">
        <v>6057</v>
      </c>
      <c r="I41" s="2" t="s">
        <v>37862</v>
      </c>
      <c r="J41" s="4" t="s">
        <v>6058</v>
      </c>
      <c r="K41" s="4" t="s">
        <v>6058</v>
      </c>
      <c r="L41" s="4" t="s">
        <v>37991</v>
      </c>
      <c r="M41" s="53" t="s">
        <v>6039</v>
      </c>
      <c r="N41" s="53" t="s">
        <v>6040</v>
      </c>
    </row>
    <row r="42" spans="1:14" ht="137.5">
      <c r="A42" s="1" t="s">
        <v>2999</v>
      </c>
      <c r="B42" s="1" t="str">
        <f>VLOOKUP(A42,'Data Extraction'!A:D,4,FALSE)</f>
        <v>P065</v>
      </c>
      <c r="C42" s="1" t="str">
        <f>VLOOKUP(A42,'Data Extraction'!A:D,2,FALSE)</f>
        <v>rayyan-218687262</v>
      </c>
      <c r="D42" s="2" t="s">
        <v>3007</v>
      </c>
      <c r="E42" s="2" t="s">
        <v>6059</v>
      </c>
      <c r="F42" s="2" t="s">
        <v>37723</v>
      </c>
      <c r="G42" s="2" t="s">
        <v>5348</v>
      </c>
      <c r="H42" s="2" t="s">
        <v>6060</v>
      </c>
      <c r="I42" s="2" t="s">
        <v>37863</v>
      </c>
      <c r="J42" s="4" t="s">
        <v>6061</v>
      </c>
      <c r="K42" s="4" t="s">
        <v>6061</v>
      </c>
      <c r="L42" s="4" t="s">
        <v>37992</v>
      </c>
      <c r="M42" s="53" t="s">
        <v>6039</v>
      </c>
      <c r="N42" s="53" t="s">
        <v>6040</v>
      </c>
    </row>
    <row r="43" spans="1:14" ht="112.5">
      <c r="A43" s="1" t="s">
        <v>2966</v>
      </c>
      <c r="B43" s="1" t="str">
        <f>VLOOKUP(A43,'Data Extraction'!A:D,4,FALSE)</f>
        <v>P066</v>
      </c>
      <c r="C43" s="1" t="str">
        <f>VLOOKUP(A43,'Data Extraction'!A:D,2,FALSE)</f>
        <v>rayyan-172028050</v>
      </c>
      <c r="D43" s="2" t="s">
        <v>2974</v>
      </c>
      <c r="E43" s="2" t="s">
        <v>6062</v>
      </c>
      <c r="F43" s="2" t="s">
        <v>37724</v>
      </c>
      <c r="G43" s="2" t="s">
        <v>5220</v>
      </c>
      <c r="H43" s="2" t="s">
        <v>6063</v>
      </c>
      <c r="I43" s="2" t="s">
        <v>37864</v>
      </c>
      <c r="J43" s="4" t="s">
        <v>6064</v>
      </c>
      <c r="K43" s="4" t="s">
        <v>6064</v>
      </c>
      <c r="L43" s="4" t="s">
        <v>37993</v>
      </c>
      <c r="M43" s="53" t="s">
        <v>6039</v>
      </c>
      <c r="N43" s="53" t="s">
        <v>6040</v>
      </c>
    </row>
    <row r="44" spans="1:14" ht="112.5">
      <c r="A44" s="1" t="s">
        <v>2704</v>
      </c>
      <c r="B44" s="1" t="str">
        <f>VLOOKUP(A44,'Data Extraction'!A:D,4,FALSE)</f>
        <v>P074</v>
      </c>
      <c r="C44" s="1" t="str">
        <f>VLOOKUP(A44,'Data Extraction'!A:D,2,FALSE)</f>
        <v>rayyan-218685496</v>
      </c>
      <c r="D44" s="2" t="s">
        <v>2712</v>
      </c>
      <c r="E44" s="2" t="s">
        <v>6065</v>
      </c>
      <c r="F44" s="2" t="s">
        <v>37725</v>
      </c>
      <c r="G44" s="2" t="s">
        <v>5371</v>
      </c>
      <c r="H44" s="2" t="s">
        <v>6066</v>
      </c>
      <c r="I44" s="2" t="s">
        <v>37865</v>
      </c>
      <c r="J44" s="4" t="s">
        <v>6067</v>
      </c>
      <c r="K44" s="4" t="s">
        <v>6067</v>
      </c>
      <c r="L44" s="4" t="s">
        <v>37994</v>
      </c>
      <c r="M44" s="53" t="s">
        <v>6039</v>
      </c>
      <c r="N44" s="53" t="s">
        <v>6040</v>
      </c>
    </row>
    <row r="45" spans="1:14" ht="112.5">
      <c r="A45" s="1" t="s">
        <v>1671</v>
      </c>
      <c r="B45" s="1" t="str">
        <f>VLOOKUP(A45,'Data Extraction'!A:D,4,FALSE)</f>
        <v>P105</v>
      </c>
      <c r="C45" s="1" t="str">
        <f>VLOOKUP(A45,'Data Extraction'!A:D,2,FALSE)</f>
        <v>rayyan-172027868</v>
      </c>
      <c r="D45" s="2" t="s">
        <v>1679</v>
      </c>
      <c r="E45" s="2" t="s">
        <v>6068</v>
      </c>
      <c r="F45" s="2" t="s">
        <v>37726</v>
      </c>
      <c r="G45" s="2" t="s">
        <v>5467</v>
      </c>
      <c r="H45" s="2" t="s">
        <v>6069</v>
      </c>
      <c r="I45" s="2" t="s">
        <v>37866</v>
      </c>
      <c r="J45" s="4" t="s">
        <v>6052</v>
      </c>
      <c r="K45" s="4" t="s">
        <v>6052</v>
      </c>
      <c r="L45" s="4" t="s">
        <v>37989</v>
      </c>
      <c r="M45" s="53" t="s">
        <v>6039</v>
      </c>
      <c r="N45" s="53" t="s">
        <v>6040</v>
      </c>
    </row>
    <row r="46" spans="1:14" ht="112.5">
      <c r="A46" s="1" t="s">
        <v>1574</v>
      </c>
      <c r="B46" s="1" t="str">
        <f>VLOOKUP(A46,'Data Extraction'!A:D,4,FALSE)</f>
        <v>P108</v>
      </c>
      <c r="C46" s="1" t="str">
        <f>VLOOKUP(A46,'Data Extraction'!A:D,2,FALSE)</f>
        <v>rayyan-172027935</v>
      </c>
      <c r="D46" s="2" t="s">
        <v>1582</v>
      </c>
      <c r="E46" s="2" t="s">
        <v>6070</v>
      </c>
      <c r="F46" s="2" t="s">
        <v>37727</v>
      </c>
      <c r="G46" s="2" t="s">
        <v>5475</v>
      </c>
      <c r="H46" s="2" t="s">
        <v>6071</v>
      </c>
      <c r="I46" s="2" t="s">
        <v>6071</v>
      </c>
      <c r="J46" s="4" t="s">
        <v>6067</v>
      </c>
      <c r="K46" s="4" t="s">
        <v>6067</v>
      </c>
      <c r="L46" s="4" t="s">
        <v>37995</v>
      </c>
      <c r="M46" s="53" t="s">
        <v>6039</v>
      </c>
      <c r="N46" s="53" t="s">
        <v>6040</v>
      </c>
    </row>
    <row r="47" spans="1:14" ht="175">
      <c r="A47" s="1" t="s">
        <v>1775</v>
      </c>
      <c r="B47" s="1" t="str">
        <f>VLOOKUP(A47,'Data Extraction'!A:D,4,FALSE)</f>
        <v>P102</v>
      </c>
      <c r="C47" s="1" t="str">
        <f>VLOOKUP(A47,'Data Extraction'!A:D,2,FALSE)</f>
        <v>rayyan-172028055</v>
      </c>
      <c r="D47" s="2" t="s">
        <v>1783</v>
      </c>
      <c r="E47" s="2" t="s">
        <v>6072</v>
      </c>
      <c r="F47" s="2" t="s">
        <v>37728</v>
      </c>
      <c r="G47" s="2" t="s">
        <v>5459</v>
      </c>
      <c r="H47" s="2" t="s">
        <v>6073</v>
      </c>
      <c r="I47" s="2" t="s">
        <v>6073</v>
      </c>
      <c r="J47" s="4" t="s">
        <v>6074</v>
      </c>
      <c r="K47" s="4" t="s">
        <v>6074</v>
      </c>
      <c r="L47" s="4" t="s">
        <v>37996</v>
      </c>
      <c r="M47" s="53" t="s">
        <v>6075</v>
      </c>
      <c r="N47" s="53" t="s">
        <v>6040</v>
      </c>
    </row>
    <row r="48" spans="1:14" ht="112.5">
      <c r="A48" s="1" t="s">
        <v>4465</v>
      </c>
      <c r="B48" s="1" t="str">
        <f>VLOOKUP(A48,'Data Extraction'!A:D,4,FALSE)</f>
        <v>P017</v>
      </c>
      <c r="C48" s="1" t="str">
        <f>VLOOKUP(A48,'Data Extraction'!A:D,2,FALSE)</f>
        <v>rayyan-218688371</v>
      </c>
      <c r="D48" s="2" t="s">
        <v>4473</v>
      </c>
      <c r="E48" s="2" t="s">
        <v>6076</v>
      </c>
      <c r="F48" s="2" t="s">
        <v>37729</v>
      </c>
      <c r="G48" s="2" t="s">
        <v>5220</v>
      </c>
      <c r="H48" s="2" t="s">
        <v>6077</v>
      </c>
      <c r="I48" s="2" t="s">
        <v>37867</v>
      </c>
      <c r="J48" s="4" t="s">
        <v>6078</v>
      </c>
      <c r="K48" s="4" t="s">
        <v>6078</v>
      </c>
      <c r="L48" s="4" t="s">
        <v>6079</v>
      </c>
      <c r="M48" s="53" t="s">
        <v>6079</v>
      </c>
      <c r="N48" s="53" t="s">
        <v>6035</v>
      </c>
    </row>
    <row r="49" spans="1:14" ht="175">
      <c r="A49" s="1" t="s">
        <v>3697</v>
      </c>
      <c r="B49" s="1" t="str">
        <f>VLOOKUP(A49,'Data Extraction'!A:D,4,FALSE)</f>
        <v>P043</v>
      </c>
      <c r="C49" s="1" t="str">
        <f>VLOOKUP(A49,'Data Extraction'!A:D,2,FALSE)</f>
        <v>rayyan-172028480</v>
      </c>
      <c r="D49" s="2" t="s">
        <v>3705</v>
      </c>
      <c r="E49" s="2" t="s">
        <v>6080</v>
      </c>
      <c r="F49" s="2" t="s">
        <v>37730</v>
      </c>
      <c r="G49" s="2" t="s">
        <v>5293</v>
      </c>
      <c r="H49" s="2" t="s">
        <v>6081</v>
      </c>
      <c r="I49" s="2" t="s">
        <v>37868</v>
      </c>
      <c r="J49" s="4" t="s">
        <v>6082</v>
      </c>
      <c r="K49" s="4" t="s">
        <v>6082</v>
      </c>
      <c r="L49" s="4" t="s">
        <v>37997</v>
      </c>
      <c r="M49" s="53" t="s">
        <v>6079</v>
      </c>
      <c r="N49" s="53" t="s">
        <v>6035</v>
      </c>
    </row>
    <row r="50" spans="1:14" ht="162.5">
      <c r="A50" s="1" t="s">
        <v>4648</v>
      </c>
      <c r="B50" s="1" t="str">
        <f>VLOOKUP(A50,'Data Extraction'!A:D,4,FALSE)</f>
        <v>P011</v>
      </c>
      <c r="C50" s="1" t="str">
        <f>VLOOKUP(A50,'Data Extraction'!A:D,2,FALSE)</f>
        <v>rayyan-218688578</v>
      </c>
      <c r="D50" s="2" t="s">
        <v>4656</v>
      </c>
      <c r="E50" s="2" t="s">
        <v>6083</v>
      </c>
      <c r="F50" s="2" t="s">
        <v>37731</v>
      </c>
      <c r="G50" s="2" t="s">
        <v>5204</v>
      </c>
      <c r="H50" s="2" t="s">
        <v>6084</v>
      </c>
      <c r="I50" s="2" t="s">
        <v>37869</v>
      </c>
      <c r="J50" s="4" t="s">
        <v>6085</v>
      </c>
      <c r="K50" s="4" t="s">
        <v>6085</v>
      </c>
      <c r="L50" s="4" t="s">
        <v>37998</v>
      </c>
      <c r="M50" s="53" t="s">
        <v>6086</v>
      </c>
      <c r="N50" s="53" t="s">
        <v>6086</v>
      </c>
    </row>
    <row r="51" spans="1:14" ht="112.5">
      <c r="A51" s="1" t="s">
        <v>3275</v>
      </c>
      <c r="B51" s="1" t="str">
        <f>VLOOKUP(A51,'Data Extraction'!A:D,4,FALSE)</f>
        <v>P056</v>
      </c>
      <c r="C51" s="1" t="str">
        <f>VLOOKUP(A51,'Data Extraction'!A:D,2,FALSE)</f>
        <v>rayyan-218687470</v>
      </c>
      <c r="D51" s="2" t="s">
        <v>3283</v>
      </c>
      <c r="E51" s="2" t="s">
        <v>6087</v>
      </c>
      <c r="F51" s="2" t="s">
        <v>37732</v>
      </c>
      <c r="G51" s="2" t="s">
        <v>5327</v>
      </c>
      <c r="H51" s="2" t="s">
        <v>6088</v>
      </c>
      <c r="I51" s="2" t="s">
        <v>37870</v>
      </c>
      <c r="J51" s="4" t="s">
        <v>6089</v>
      </c>
      <c r="K51" s="4" t="s">
        <v>6089</v>
      </c>
      <c r="L51" s="4" t="s">
        <v>37999</v>
      </c>
      <c r="M51" s="53" t="s">
        <v>6086</v>
      </c>
      <c r="N51" s="53" t="s">
        <v>6086</v>
      </c>
    </row>
    <row r="52" spans="1:14" ht="100">
      <c r="A52" s="1" t="s">
        <v>2576</v>
      </c>
      <c r="B52" s="1" t="str">
        <f>VLOOKUP(A52,'Data Extraction'!A:D,4,FALSE)</f>
        <v>P078</v>
      </c>
      <c r="C52" s="1" t="str">
        <f>VLOOKUP(A52,'Data Extraction'!A:D,2,FALSE)</f>
        <v>rayyan-172028274</v>
      </c>
      <c r="D52" s="2" t="s">
        <v>2584</v>
      </c>
      <c r="E52" s="2" t="s">
        <v>6090</v>
      </c>
      <c r="F52" s="2" t="s">
        <v>37733</v>
      </c>
      <c r="G52" s="2" t="s">
        <v>5381</v>
      </c>
      <c r="H52" s="2" t="s">
        <v>6091</v>
      </c>
      <c r="I52" s="2" t="s">
        <v>37871</v>
      </c>
      <c r="J52" s="4" t="s">
        <v>6092</v>
      </c>
      <c r="K52" s="4" t="s">
        <v>6092</v>
      </c>
      <c r="L52" s="4" t="s">
        <v>38000</v>
      </c>
      <c r="M52" s="53" t="s">
        <v>6093</v>
      </c>
      <c r="N52" s="53" t="s">
        <v>6086</v>
      </c>
    </row>
    <row r="53" spans="1:14" ht="150">
      <c r="A53" s="1" t="s">
        <v>4199</v>
      </c>
      <c r="B53" s="1" t="str">
        <f>VLOOKUP(A53,'Data Extraction'!A:D,4,FALSE)</f>
        <v>P026</v>
      </c>
      <c r="C53" s="1" t="str">
        <f>VLOOKUP(A53,'Data Extraction'!A:D,2,FALSE)</f>
        <v>rayyan-218688174</v>
      </c>
      <c r="D53" s="2" t="s">
        <v>4207</v>
      </c>
      <c r="E53" s="2" t="s">
        <v>6094</v>
      </c>
      <c r="F53" s="2" t="s">
        <v>37734</v>
      </c>
      <c r="G53" s="2" t="s">
        <v>5247</v>
      </c>
      <c r="H53" s="2" t="s">
        <v>6095</v>
      </c>
      <c r="I53" s="2" t="s">
        <v>37872</v>
      </c>
      <c r="J53" s="4" t="s">
        <v>6096</v>
      </c>
      <c r="K53" s="4" t="s">
        <v>6096</v>
      </c>
      <c r="L53" s="4" t="s">
        <v>38001</v>
      </c>
      <c r="M53" s="53" t="s">
        <v>6097</v>
      </c>
      <c r="N53" s="53" t="s">
        <v>6098</v>
      </c>
    </row>
    <row r="54" spans="1:14" ht="162.5">
      <c r="A54" s="1" t="s">
        <v>2305</v>
      </c>
      <c r="B54" s="1" t="str">
        <f>VLOOKUP(A54,'Data Extraction'!A:D,4,FALSE)</f>
        <v>P086</v>
      </c>
      <c r="C54" s="1" t="str">
        <f>VLOOKUP(A54,'Data Extraction'!A:D,2,FALSE)</f>
        <v>rayyan-172028182</v>
      </c>
      <c r="D54" s="2" t="s">
        <v>2313</v>
      </c>
      <c r="E54" s="2" t="s">
        <v>6099</v>
      </c>
      <c r="F54" s="2" t="s">
        <v>37735</v>
      </c>
      <c r="G54" s="2" t="s">
        <v>5411</v>
      </c>
      <c r="H54" s="2" t="s">
        <v>6100</v>
      </c>
      <c r="I54" s="2" t="s">
        <v>37873</v>
      </c>
      <c r="J54" s="4" t="s">
        <v>6101</v>
      </c>
      <c r="K54" s="4" t="s">
        <v>6101</v>
      </c>
      <c r="L54" s="4" t="s">
        <v>38002</v>
      </c>
      <c r="M54" s="53" t="s">
        <v>6102</v>
      </c>
      <c r="N54" s="53" t="s">
        <v>6103</v>
      </c>
    </row>
    <row r="55" spans="1:14" ht="100">
      <c r="A55" s="1" t="s">
        <v>2136</v>
      </c>
      <c r="B55" s="1" t="str">
        <f>VLOOKUP(A55,'Data Extraction'!A:D,4,FALSE)</f>
        <v>P091</v>
      </c>
      <c r="C55" s="1" t="str">
        <f>VLOOKUP(A55,'Data Extraction'!A:D,2,FALSE)</f>
        <v>rayyan-172027834</v>
      </c>
      <c r="D55" s="2" t="s">
        <v>2144</v>
      </c>
      <c r="E55" s="2" t="s">
        <v>6104</v>
      </c>
      <c r="F55" s="2" t="s">
        <v>37736</v>
      </c>
      <c r="G55" s="2" t="s">
        <v>5428</v>
      </c>
      <c r="H55" s="2" t="s">
        <v>6105</v>
      </c>
      <c r="I55" s="2" t="s">
        <v>37874</v>
      </c>
      <c r="J55" s="4" t="s">
        <v>6106</v>
      </c>
      <c r="K55" s="4" t="s">
        <v>6106</v>
      </c>
      <c r="L55" s="4" t="s">
        <v>38003</v>
      </c>
      <c r="M55" s="53" t="s">
        <v>6102</v>
      </c>
      <c r="N55" s="53" t="s">
        <v>6103</v>
      </c>
    </row>
    <row r="56" spans="1:14" ht="100">
      <c r="A56" s="1" t="s">
        <v>1810</v>
      </c>
      <c r="B56" s="1" t="str">
        <f>VLOOKUP(A56,'Data Extraction'!A:D,4,FALSE)</f>
        <v>P101</v>
      </c>
      <c r="C56" s="1" t="str">
        <f>VLOOKUP(A56,'Data Extraction'!A:D,2,FALSE)</f>
        <v>rayyan-172028095</v>
      </c>
      <c r="D56" s="2" t="s">
        <v>1818</v>
      </c>
      <c r="E56" s="2" t="s">
        <v>6107</v>
      </c>
      <c r="F56" s="2" t="s">
        <v>37737</v>
      </c>
      <c r="G56" s="2" t="s">
        <v>5456</v>
      </c>
      <c r="H56" s="2" t="s">
        <v>6108</v>
      </c>
      <c r="I56" s="2" t="s">
        <v>37875</v>
      </c>
      <c r="J56" s="4" t="s">
        <v>6101</v>
      </c>
      <c r="K56" s="4" t="s">
        <v>6101</v>
      </c>
      <c r="L56" s="4" t="s">
        <v>38002</v>
      </c>
      <c r="M56" s="53" t="s">
        <v>6102</v>
      </c>
      <c r="N56" s="53" t="s">
        <v>6103</v>
      </c>
    </row>
    <row r="57" spans="1:14" ht="112.5">
      <c r="A57" s="1" t="s">
        <v>839</v>
      </c>
      <c r="B57" s="1" t="str">
        <f>VLOOKUP(A57,'Data Extraction'!A:D,4,FALSE)</f>
        <v>P130</v>
      </c>
      <c r="C57" s="1" t="str">
        <f>VLOOKUP(A57,'Data Extraction'!A:D,2,FALSE)</f>
        <v>rayyan-172027943</v>
      </c>
      <c r="D57" s="2" t="s">
        <v>847</v>
      </c>
      <c r="E57" s="2" t="s">
        <v>6109</v>
      </c>
      <c r="F57" s="2" t="s">
        <v>37738</v>
      </c>
      <c r="G57" s="2" t="s">
        <v>5540</v>
      </c>
      <c r="H57" s="2" t="s">
        <v>6110</v>
      </c>
      <c r="I57" s="2" t="s">
        <v>37876</v>
      </c>
      <c r="J57" s="4" t="s">
        <v>6111</v>
      </c>
      <c r="K57" s="4" t="s">
        <v>6111</v>
      </c>
      <c r="L57" s="4" t="s">
        <v>6113</v>
      </c>
      <c r="M57" s="53" t="s">
        <v>6112</v>
      </c>
      <c r="N57" s="53" t="s">
        <v>6113</v>
      </c>
    </row>
    <row r="58" spans="1:14" ht="137.5">
      <c r="A58" s="1" t="s">
        <v>2406</v>
      </c>
      <c r="B58" s="1" t="str">
        <f>VLOOKUP(A58,'Data Extraction'!A:D,4,FALSE)</f>
        <v>P083</v>
      </c>
      <c r="C58" s="1" t="str">
        <f>VLOOKUP(A58,'Data Extraction'!A:D,2,FALSE)</f>
        <v>rayyan-172028100</v>
      </c>
      <c r="D58" s="2" t="s">
        <v>2414</v>
      </c>
      <c r="E58" s="2" t="s">
        <v>6114</v>
      </c>
      <c r="F58" s="2" t="s">
        <v>37739</v>
      </c>
      <c r="G58" s="2" t="s">
        <v>5402</v>
      </c>
      <c r="H58" s="2" t="s">
        <v>6115</v>
      </c>
      <c r="I58" s="2" t="s">
        <v>6115</v>
      </c>
      <c r="J58" s="4" t="s">
        <v>6116</v>
      </c>
      <c r="K58" s="4" t="s">
        <v>6116</v>
      </c>
      <c r="L58" s="4" t="s">
        <v>38004</v>
      </c>
      <c r="M58" s="53" t="s">
        <v>6117</v>
      </c>
      <c r="N58" s="53" t="s">
        <v>6118</v>
      </c>
    </row>
    <row r="59" spans="1:14" ht="100">
      <c r="A59" s="1" t="s">
        <v>3163</v>
      </c>
      <c r="B59" s="1" t="str">
        <f>VLOOKUP(A59,'Data Extraction'!A:D,4,FALSE)</f>
        <v>P060</v>
      </c>
      <c r="C59" s="1" t="str">
        <f>VLOOKUP(A59,'Data Extraction'!A:D,2,FALSE)</f>
        <v>rayyan-218687541</v>
      </c>
      <c r="D59" s="2" t="s">
        <v>6120</v>
      </c>
      <c r="E59" s="2" t="s">
        <v>6119</v>
      </c>
      <c r="F59" s="2" t="s">
        <v>37740</v>
      </c>
      <c r="G59" s="2" t="s">
        <v>6122</v>
      </c>
      <c r="H59" s="2" t="s">
        <v>6121</v>
      </c>
      <c r="I59" s="2" t="s">
        <v>37877</v>
      </c>
      <c r="J59" s="4" t="s">
        <v>6123</v>
      </c>
      <c r="K59" s="4" t="s">
        <v>6123</v>
      </c>
      <c r="L59" s="4" t="s">
        <v>6124</v>
      </c>
      <c r="M59" s="53" t="s">
        <v>6124</v>
      </c>
      <c r="N59" s="53" t="s">
        <v>6124</v>
      </c>
    </row>
    <row r="60" spans="1:14" ht="125">
      <c r="A60" s="1" t="s">
        <v>1284</v>
      </c>
      <c r="B60" s="1" t="str">
        <f>VLOOKUP(A60,'Data Extraction'!A:D,4,FALSE)</f>
        <v>P117</v>
      </c>
      <c r="C60" s="1" t="str">
        <f>VLOOKUP(A60,'Data Extraction'!A:D,2,FALSE)</f>
        <v>rayyan-172027866</v>
      </c>
      <c r="D60" s="2" t="s">
        <v>1292</v>
      </c>
      <c r="E60" s="2" t="s">
        <v>6125</v>
      </c>
      <c r="F60" s="2" t="s">
        <v>37741</v>
      </c>
      <c r="G60" s="2" t="s">
        <v>5501</v>
      </c>
      <c r="H60" s="2" t="s">
        <v>6126</v>
      </c>
      <c r="I60" s="2" t="s">
        <v>37878</v>
      </c>
      <c r="J60" s="4" t="s">
        <v>6127</v>
      </c>
      <c r="K60" s="4" t="s">
        <v>6127</v>
      </c>
      <c r="L60" s="4" t="s">
        <v>38005</v>
      </c>
      <c r="M60" s="53" t="s">
        <v>6128</v>
      </c>
      <c r="N60" s="53" t="s">
        <v>6129</v>
      </c>
    </row>
    <row r="61" spans="1:14" ht="100">
      <c r="A61" s="1" t="s">
        <v>4525</v>
      </c>
      <c r="B61" s="1" t="str">
        <f>VLOOKUP(A61,'Data Extraction'!A:D,4,FALSE)</f>
        <v>P015</v>
      </c>
      <c r="C61" s="1" t="str">
        <f>VLOOKUP(A61,'Data Extraction'!A:D,2,FALSE)</f>
        <v>rayyan-218688565</v>
      </c>
      <c r="D61" s="2" t="s">
        <v>4533</v>
      </c>
      <c r="E61" s="2" t="s">
        <v>6130</v>
      </c>
      <c r="F61" s="2" t="s">
        <v>6130</v>
      </c>
      <c r="G61" s="2" t="s">
        <v>5216</v>
      </c>
      <c r="H61" s="2" t="s">
        <v>6131</v>
      </c>
      <c r="I61" s="2" t="s">
        <v>37879</v>
      </c>
      <c r="J61" s="4" t="s">
        <v>6132</v>
      </c>
      <c r="K61" s="4" t="s">
        <v>6132</v>
      </c>
      <c r="L61" s="4" t="s">
        <v>38006</v>
      </c>
      <c r="M61" s="53" t="s">
        <v>6133</v>
      </c>
      <c r="N61" s="53" t="s">
        <v>6134</v>
      </c>
    </row>
    <row r="62" spans="1:14" ht="150">
      <c r="A62" s="1" t="s">
        <v>3131</v>
      </c>
      <c r="B62" s="1" t="str">
        <f>VLOOKUP(A62,'Data Extraction'!A:D,4,FALSE)</f>
        <v>P061</v>
      </c>
      <c r="C62" s="1" t="str">
        <f>VLOOKUP(A62,'Data Extraction'!A:D,2,FALSE)</f>
        <v>rayyan-172028233</v>
      </c>
      <c r="D62" s="2" t="s">
        <v>3139</v>
      </c>
      <c r="E62" s="2" t="s">
        <v>6135</v>
      </c>
      <c r="F62" s="2" t="s">
        <v>37742</v>
      </c>
      <c r="G62" s="2" t="s">
        <v>5337</v>
      </c>
      <c r="H62" s="2" t="s">
        <v>6136</v>
      </c>
      <c r="I62" s="2" t="s">
        <v>37880</v>
      </c>
      <c r="J62" s="4" t="s">
        <v>6137</v>
      </c>
      <c r="K62" s="4" t="s">
        <v>6137</v>
      </c>
      <c r="L62" s="4" t="s">
        <v>6139</v>
      </c>
      <c r="M62" s="53" t="s">
        <v>6138</v>
      </c>
      <c r="N62" s="53" t="s">
        <v>6139</v>
      </c>
    </row>
    <row r="63" spans="1:14" ht="150">
      <c r="A63" s="1" t="s">
        <v>3097</v>
      </c>
      <c r="B63" s="1" t="str">
        <f>VLOOKUP(A63,'Data Extraction'!A:D,4,FALSE)</f>
        <v>P062</v>
      </c>
      <c r="C63" s="1" t="str">
        <f>VLOOKUP(A63,'Data Extraction'!A:D,2,FALSE)</f>
        <v>rayyan-218685546</v>
      </c>
      <c r="D63" s="2" t="s">
        <v>3105</v>
      </c>
      <c r="E63" s="2" t="s">
        <v>6140</v>
      </c>
      <c r="F63" s="2" t="s">
        <v>37743</v>
      </c>
      <c r="G63" s="2" t="s">
        <v>5220</v>
      </c>
      <c r="H63" s="2" t="s">
        <v>6141</v>
      </c>
      <c r="I63" s="2" t="s">
        <v>37881</v>
      </c>
      <c r="J63" s="4" t="s">
        <v>6142</v>
      </c>
      <c r="K63" s="4" t="s">
        <v>6142</v>
      </c>
      <c r="L63" s="4" t="s">
        <v>38007</v>
      </c>
      <c r="M63" s="53" t="s">
        <v>6138</v>
      </c>
      <c r="N63" s="53" t="s">
        <v>6139</v>
      </c>
    </row>
    <row r="64" spans="1:14" ht="125">
      <c r="A64" s="1" t="s">
        <v>4860</v>
      </c>
      <c r="B64" s="1" t="str">
        <f>VLOOKUP(A64,'Data Extraction'!A:D,4,FALSE)</f>
        <v>P004</v>
      </c>
      <c r="C64" s="1" t="str">
        <f>VLOOKUP(A64,'Data Extraction'!A:D,2,FALSE)</f>
        <v>rayyan-172029019</v>
      </c>
      <c r="D64" s="2" t="s">
        <v>4868</v>
      </c>
      <c r="E64" s="2" t="s">
        <v>6143</v>
      </c>
      <c r="F64" s="2" t="s">
        <v>37744</v>
      </c>
      <c r="G64" s="2" t="s">
        <v>5184</v>
      </c>
      <c r="H64" s="2" t="s">
        <v>6144</v>
      </c>
      <c r="I64" s="2" t="s">
        <v>37882</v>
      </c>
      <c r="J64" s="4" t="s">
        <v>6145</v>
      </c>
      <c r="K64" s="4" t="s">
        <v>6145</v>
      </c>
      <c r="L64" s="4" t="s">
        <v>38008</v>
      </c>
      <c r="M64" s="53" t="s">
        <v>6146</v>
      </c>
      <c r="N64" s="53" t="s">
        <v>6147</v>
      </c>
    </row>
    <row r="65" spans="1:14" ht="125">
      <c r="A65" s="1" t="s">
        <v>1707</v>
      </c>
      <c r="B65" s="1" t="str">
        <f>VLOOKUP(A65,'Data Extraction'!A:D,4,FALSE)</f>
        <v>P104</v>
      </c>
      <c r="C65" s="1" t="str">
        <f>VLOOKUP(A65,'Data Extraction'!A:D,2,FALSE)</f>
        <v>rayyan-172028105</v>
      </c>
      <c r="D65" s="2" t="s">
        <v>1715</v>
      </c>
      <c r="E65" s="2" t="s">
        <v>6148</v>
      </c>
      <c r="F65" s="2" t="s">
        <v>6148</v>
      </c>
      <c r="G65" s="2" t="s">
        <v>5464</v>
      </c>
      <c r="H65" s="2" t="s">
        <v>6149</v>
      </c>
      <c r="I65" s="2" t="s">
        <v>37883</v>
      </c>
      <c r="J65" s="4" t="s">
        <v>6150</v>
      </c>
      <c r="K65" s="4" t="s">
        <v>6150</v>
      </c>
      <c r="L65" s="4" t="s">
        <v>38009</v>
      </c>
      <c r="M65" s="53" t="s">
        <v>6146</v>
      </c>
      <c r="N65" s="53" t="s">
        <v>6147</v>
      </c>
    </row>
    <row r="66" spans="1:14" ht="112.5">
      <c r="A66" s="1" t="s">
        <v>2040</v>
      </c>
      <c r="B66" s="1" t="str">
        <f>VLOOKUP(A66,'Data Extraction'!A:D,4,FALSE)</f>
        <v>P094</v>
      </c>
      <c r="C66" s="1" t="str">
        <f>VLOOKUP(A66,'Data Extraction'!A:D,2,FALSE)</f>
        <v>rayyan-218687107</v>
      </c>
      <c r="D66" s="2" t="s">
        <v>2048</v>
      </c>
      <c r="E66" s="2" t="s">
        <v>6151</v>
      </c>
      <c r="F66" s="2" t="s">
        <v>37745</v>
      </c>
      <c r="G66" s="2" t="s">
        <v>5437</v>
      </c>
      <c r="H66" s="2" t="s">
        <v>6152</v>
      </c>
      <c r="I66" s="2" t="s">
        <v>37884</v>
      </c>
      <c r="J66" s="4" t="s">
        <v>6153</v>
      </c>
      <c r="K66" s="4" t="s">
        <v>6153</v>
      </c>
      <c r="L66" s="4" t="s">
        <v>6154</v>
      </c>
      <c r="M66" s="53" t="s">
        <v>6154</v>
      </c>
      <c r="N66" s="53" t="s">
        <v>6155</v>
      </c>
    </row>
    <row r="67" spans="1:14" ht="125">
      <c r="A67" s="1" t="s">
        <v>2897</v>
      </c>
      <c r="B67" s="1" t="str">
        <f>VLOOKUP(A67,'Data Extraction'!A:D,4,FALSE)</f>
        <v>P068</v>
      </c>
      <c r="C67" s="1" t="str">
        <f>VLOOKUP(A67,'Data Extraction'!A:D,2,FALSE)</f>
        <v>rayyan-172028200</v>
      </c>
      <c r="D67" s="2" t="s">
        <v>2905</v>
      </c>
      <c r="E67" s="2" t="s">
        <v>6156</v>
      </c>
      <c r="F67" s="2" t="s">
        <v>37746</v>
      </c>
      <c r="G67" s="2" t="s">
        <v>5355</v>
      </c>
      <c r="H67" s="2" t="s">
        <v>6157</v>
      </c>
      <c r="I67" s="2" t="s">
        <v>37885</v>
      </c>
      <c r="J67" s="4" t="s">
        <v>6158</v>
      </c>
      <c r="K67" s="4" t="s">
        <v>6158</v>
      </c>
      <c r="L67" s="4" t="s">
        <v>38010</v>
      </c>
      <c r="M67" s="53" t="s">
        <v>6159</v>
      </c>
      <c r="N67" s="53" t="s">
        <v>6160</v>
      </c>
    </row>
    <row r="68" spans="1:14" ht="100">
      <c r="A68" s="1" t="s">
        <v>4762</v>
      </c>
      <c r="B68" s="1" t="str">
        <f>VLOOKUP(A68,'Data Extraction'!A:D,4,FALSE)</f>
        <v>P007</v>
      </c>
      <c r="C68" s="1" t="str">
        <f>VLOOKUP(A68,'Data Extraction'!A:D,2,FALSE)</f>
        <v>rayyan-172028983</v>
      </c>
      <c r="D68" s="2" t="s">
        <v>4770</v>
      </c>
      <c r="E68" s="2" t="s">
        <v>6161</v>
      </c>
      <c r="F68" s="2" t="s">
        <v>6161</v>
      </c>
      <c r="G68" s="2" t="s">
        <v>5192</v>
      </c>
      <c r="H68" s="2" t="s">
        <v>6162</v>
      </c>
      <c r="I68" s="2" t="s">
        <v>37886</v>
      </c>
      <c r="J68" s="4" t="s">
        <v>6163</v>
      </c>
      <c r="K68" s="4" t="s">
        <v>6163</v>
      </c>
      <c r="L68" s="4" t="s">
        <v>38011</v>
      </c>
      <c r="M68" s="53" t="s">
        <v>6164</v>
      </c>
      <c r="N68" s="53" t="s">
        <v>6165</v>
      </c>
    </row>
    <row r="69" spans="1:14" ht="87.5">
      <c r="A69" s="1" t="s">
        <v>4795</v>
      </c>
      <c r="B69" s="1" t="str">
        <f>VLOOKUP(A69,'Data Extraction'!A:D,4,FALSE)</f>
        <v>P006</v>
      </c>
      <c r="C69" s="1" t="str">
        <f>VLOOKUP(A69,'Data Extraction'!A:D,2,FALSE)</f>
        <v>rayyan-218688840</v>
      </c>
      <c r="D69" s="2" t="s">
        <v>4803</v>
      </c>
      <c r="E69" s="2" t="s">
        <v>6166</v>
      </c>
      <c r="F69" s="2" t="s">
        <v>37747</v>
      </c>
      <c r="G69" s="2" t="s">
        <v>5190</v>
      </c>
      <c r="H69" s="2" t="s">
        <v>6167</v>
      </c>
      <c r="I69" s="2" t="s">
        <v>37887</v>
      </c>
      <c r="J69" s="4" t="s">
        <v>6168</v>
      </c>
      <c r="K69" s="4" t="s">
        <v>6168</v>
      </c>
      <c r="L69" s="4" t="s">
        <v>38012</v>
      </c>
      <c r="M69" s="53" t="s">
        <v>6169</v>
      </c>
      <c r="N69" s="53" t="s">
        <v>6170</v>
      </c>
    </row>
    <row r="70" spans="1:14" ht="162.5">
      <c r="A70" s="1" t="s">
        <v>4036</v>
      </c>
      <c r="B70" s="1" t="str">
        <f>VLOOKUP(A70,'Data Extraction'!A:D,4,FALSE)</f>
        <v>P031</v>
      </c>
      <c r="C70" s="1" t="str">
        <f>VLOOKUP(A70,'Data Extraction'!A:D,2,FALSE)</f>
        <v>rayyan-218688059</v>
      </c>
      <c r="D70" s="2" t="s">
        <v>4044</v>
      </c>
      <c r="E70" s="2" t="s">
        <v>6171</v>
      </c>
      <c r="F70" s="2" t="s">
        <v>37748</v>
      </c>
      <c r="G70" s="2" t="s">
        <v>5261</v>
      </c>
      <c r="H70" s="2" t="s">
        <v>6172</v>
      </c>
      <c r="I70" s="2" t="s">
        <v>37888</v>
      </c>
      <c r="J70" s="4" t="s">
        <v>6173</v>
      </c>
      <c r="K70" s="4" t="s">
        <v>6173</v>
      </c>
      <c r="L70" s="4" t="s">
        <v>6169</v>
      </c>
      <c r="M70" s="53" t="s">
        <v>6169</v>
      </c>
      <c r="N70" s="53" t="s">
        <v>6170</v>
      </c>
    </row>
    <row r="71" spans="1:14" ht="100">
      <c r="A71" s="1" t="s">
        <v>4894</v>
      </c>
      <c r="B71" s="1" t="str">
        <f>VLOOKUP(A71,'Data Extraction'!A:D,4,FALSE)</f>
        <v>P003</v>
      </c>
      <c r="C71" s="1" t="str">
        <f>VLOOKUP(A71,'Data Extraction'!A:D,2,FALSE)</f>
        <v>rayyan-218686268</v>
      </c>
      <c r="D71" s="2" t="s">
        <v>4902</v>
      </c>
      <c r="E71" s="2" t="s">
        <v>6174</v>
      </c>
      <c r="F71" s="2" t="s">
        <v>37749</v>
      </c>
      <c r="G71" s="2" t="s">
        <v>5181</v>
      </c>
      <c r="H71" s="2" t="s">
        <v>6175</v>
      </c>
      <c r="I71" s="2" t="s">
        <v>37889</v>
      </c>
      <c r="J71" s="4" t="s">
        <v>6176</v>
      </c>
      <c r="K71" s="4" t="s">
        <v>6176</v>
      </c>
      <c r="L71" s="4" t="s">
        <v>38013</v>
      </c>
      <c r="M71" s="53" t="s">
        <v>6177</v>
      </c>
      <c r="N71" s="53" t="s">
        <v>6178</v>
      </c>
    </row>
    <row r="72" spans="1:14" ht="112.5">
      <c r="A72" s="1" t="s">
        <v>4959</v>
      </c>
      <c r="B72" s="1" t="str">
        <f>VLOOKUP(A72,'Data Extraction'!A:D,4,FALSE)</f>
        <v>P001</v>
      </c>
      <c r="C72" s="1" t="str">
        <f>VLOOKUP(A72,'Data Extraction'!A:D,2,FALSE)</f>
        <v>rayyan-172029219</v>
      </c>
      <c r="D72" s="2" t="s">
        <v>4967</v>
      </c>
      <c r="E72" s="2" t="s">
        <v>6179</v>
      </c>
      <c r="F72" s="2" t="s">
        <v>37750</v>
      </c>
      <c r="G72" s="2" t="s">
        <v>5171</v>
      </c>
      <c r="H72" s="2" t="s">
        <v>6180</v>
      </c>
      <c r="I72" s="2" t="s">
        <v>37890</v>
      </c>
      <c r="J72" s="4" t="s">
        <v>6181</v>
      </c>
      <c r="K72" s="4" t="s">
        <v>6181</v>
      </c>
      <c r="L72" s="4" t="s">
        <v>6182</v>
      </c>
      <c r="M72" s="53" t="s">
        <v>6182</v>
      </c>
      <c r="N72" s="53" t="s">
        <v>6182</v>
      </c>
    </row>
    <row r="73" spans="1:14" ht="100">
      <c r="A73" s="1" t="s">
        <v>4730</v>
      </c>
      <c r="B73" s="1" t="str">
        <f>VLOOKUP(A73,'Data Extraction'!A:D,4,FALSE)</f>
        <v>P008</v>
      </c>
      <c r="C73" s="1" t="str">
        <f>VLOOKUP(A73,'Data Extraction'!A:D,2,FALSE)</f>
        <v>rayyan-218688824</v>
      </c>
      <c r="D73" s="2" t="s">
        <v>4738</v>
      </c>
      <c r="E73" s="2" t="s">
        <v>6183</v>
      </c>
      <c r="F73" s="2" t="s">
        <v>37751</v>
      </c>
      <c r="G73" s="2" t="s">
        <v>5195</v>
      </c>
      <c r="H73" s="2" t="s">
        <v>6184</v>
      </c>
      <c r="I73" s="2" t="s">
        <v>37891</v>
      </c>
      <c r="J73" s="4" t="s">
        <v>6185</v>
      </c>
      <c r="K73" s="4" t="s">
        <v>6185</v>
      </c>
      <c r="L73" s="4" t="s">
        <v>38014</v>
      </c>
      <c r="M73" s="53" t="s">
        <v>6186</v>
      </c>
      <c r="N73" s="53" t="s">
        <v>6187</v>
      </c>
    </row>
    <row r="74" spans="1:14" ht="125">
      <c r="A74" s="1" t="s">
        <v>164</v>
      </c>
      <c r="B74" s="1" t="str">
        <f>VLOOKUP(A74,'Data Extraction'!A:D,4,FALSE)</f>
        <v>P150</v>
      </c>
      <c r="C74" s="1" t="str">
        <f>VLOOKUP(A74,'Data Extraction'!A:D,2,FALSE)</f>
        <v>rayyan-218685334</v>
      </c>
      <c r="D74" s="2" t="s">
        <v>172</v>
      </c>
      <c r="E74" s="2" t="s">
        <v>6188</v>
      </c>
      <c r="F74" s="2" t="s">
        <v>37752</v>
      </c>
      <c r="G74" s="2" t="s">
        <v>5472</v>
      </c>
      <c r="H74" s="2" t="s">
        <v>6189</v>
      </c>
      <c r="I74" s="2" t="s">
        <v>37892</v>
      </c>
      <c r="J74" s="4" t="s">
        <v>6190</v>
      </c>
      <c r="K74" s="4" t="s">
        <v>6190</v>
      </c>
      <c r="L74" s="4" t="s">
        <v>38015</v>
      </c>
      <c r="M74" s="53" t="s">
        <v>6191</v>
      </c>
      <c r="N74" s="53" t="s">
        <v>6192</v>
      </c>
    </row>
    <row r="75" spans="1:14" ht="137.5">
      <c r="A75" s="1" t="s">
        <v>91</v>
      </c>
      <c r="B75" s="1" t="str">
        <f>VLOOKUP(A75,'Data Extraction'!A:D,4,FALSE)</f>
        <v>P152</v>
      </c>
      <c r="C75" s="1" t="str">
        <f>VLOOKUP(A75,'Data Extraction'!A:D,2,FALSE)</f>
        <v>rayyan-218685020</v>
      </c>
      <c r="D75" s="2" t="s">
        <v>99</v>
      </c>
      <c r="E75" s="2" t="s">
        <v>6193</v>
      </c>
      <c r="F75" s="2" t="s">
        <v>37753</v>
      </c>
      <c r="G75" s="2" t="s">
        <v>5506</v>
      </c>
      <c r="H75" s="2" t="s">
        <v>6194</v>
      </c>
      <c r="I75" s="2" t="s">
        <v>37893</v>
      </c>
      <c r="J75" s="4" t="s">
        <v>6195</v>
      </c>
      <c r="K75" s="4" t="s">
        <v>6195</v>
      </c>
      <c r="L75" s="4" t="s">
        <v>38016</v>
      </c>
      <c r="M75" s="53" t="s">
        <v>6196</v>
      </c>
      <c r="N75" s="53" t="s">
        <v>6197</v>
      </c>
    </row>
    <row r="76" spans="1:14" ht="125">
      <c r="A76" s="1" t="s">
        <v>2374</v>
      </c>
      <c r="B76" s="1" t="str">
        <f>VLOOKUP(A76,'Data Extraction'!A:D,4,FALSE)</f>
        <v>P084</v>
      </c>
      <c r="C76" s="1" t="str">
        <f>VLOOKUP(A76,'Data Extraction'!A:D,2,FALSE)</f>
        <v>rayyan-218685441</v>
      </c>
      <c r="D76" s="2" t="s">
        <v>2382</v>
      </c>
      <c r="E76" s="2" t="s">
        <v>6198</v>
      </c>
      <c r="F76" s="2" t="s">
        <v>37754</v>
      </c>
      <c r="G76" s="2" t="s">
        <v>5405</v>
      </c>
      <c r="H76" s="2" t="s">
        <v>6199</v>
      </c>
      <c r="I76" s="2" t="s">
        <v>37894</v>
      </c>
      <c r="J76" s="4" t="s">
        <v>6200</v>
      </c>
      <c r="K76" s="4" t="s">
        <v>6200</v>
      </c>
      <c r="L76" s="4" t="s">
        <v>38017</v>
      </c>
      <c r="M76" s="53" t="s">
        <v>6201</v>
      </c>
      <c r="N76" s="53" t="s">
        <v>6202</v>
      </c>
    </row>
    <row r="77" spans="1:14" ht="87.5">
      <c r="A77" s="1" t="s">
        <v>1454</v>
      </c>
      <c r="B77" s="1" t="str">
        <f>VLOOKUP(A77,'Data Extraction'!A:D,4,FALSE)</f>
        <v>P112</v>
      </c>
      <c r="C77" s="1" t="str">
        <f>VLOOKUP(A77,'Data Extraction'!A:D,2,FALSE)</f>
        <v>rayyan-172027928</v>
      </c>
      <c r="D77" s="2" t="s">
        <v>6204</v>
      </c>
      <c r="E77" s="2" t="s">
        <v>6203</v>
      </c>
      <c r="F77" s="2" t="s">
        <v>37755</v>
      </c>
      <c r="G77" s="2" t="s">
        <v>6206</v>
      </c>
      <c r="H77" s="2" t="s">
        <v>6205</v>
      </c>
      <c r="I77" s="2" t="s">
        <v>37895</v>
      </c>
      <c r="J77" s="4" t="s">
        <v>6207</v>
      </c>
      <c r="K77" s="4" t="s">
        <v>6207</v>
      </c>
      <c r="L77" s="4" t="s">
        <v>38018</v>
      </c>
      <c r="M77" s="53" t="s">
        <v>6208</v>
      </c>
      <c r="N77" s="53" t="s">
        <v>6134</v>
      </c>
    </row>
    <row r="78" spans="1:14" ht="137.5">
      <c r="A78" s="1" t="s">
        <v>1074</v>
      </c>
      <c r="B78" s="1" t="str">
        <f>VLOOKUP(A78,'Data Extraction'!A:D,4,FALSE)</f>
        <v>P123</v>
      </c>
      <c r="C78" s="1" t="str">
        <f>VLOOKUP(A78,'Data Extraction'!A:D,2,FALSE)</f>
        <v>rayyan-172027955</v>
      </c>
      <c r="D78" s="2" t="s">
        <v>1082</v>
      </c>
      <c r="E78" s="2" t="s">
        <v>6209</v>
      </c>
      <c r="F78" s="2" t="s">
        <v>37756</v>
      </c>
      <c r="G78" s="2" t="s">
        <v>5521</v>
      </c>
      <c r="H78" s="2" t="s">
        <v>6210</v>
      </c>
      <c r="I78" s="2" t="s">
        <v>37896</v>
      </c>
      <c r="J78" s="4" t="s">
        <v>6211</v>
      </c>
      <c r="K78" s="4" t="s">
        <v>6211</v>
      </c>
      <c r="L78" s="4" t="s">
        <v>6213</v>
      </c>
      <c r="M78" s="53" t="s">
        <v>6212</v>
      </c>
      <c r="N78" s="53" t="s">
        <v>6213</v>
      </c>
    </row>
    <row r="79" spans="1:14" ht="125">
      <c r="A79" s="1" t="s">
        <v>392</v>
      </c>
      <c r="B79" s="1" t="str">
        <f>VLOOKUP(A79,'Data Extraction'!A:D,4,FALSE)</f>
        <v>P143</v>
      </c>
      <c r="C79" s="1" t="str">
        <f>VLOOKUP(A79,'Data Extraction'!A:D,2,FALSE)</f>
        <v>rayyan-218685236</v>
      </c>
      <c r="D79" s="2" t="s">
        <v>400</v>
      </c>
      <c r="E79" s="2" t="s">
        <v>6214</v>
      </c>
      <c r="F79" s="2" t="s">
        <v>6214</v>
      </c>
      <c r="G79" s="2" t="s">
        <v>5506</v>
      </c>
      <c r="H79" s="2" t="s">
        <v>6215</v>
      </c>
      <c r="I79" s="2" t="s">
        <v>37897</v>
      </c>
      <c r="J79" s="4" t="s">
        <v>6216</v>
      </c>
      <c r="K79" s="4" t="s">
        <v>6216</v>
      </c>
      <c r="L79" s="4" t="s">
        <v>6216</v>
      </c>
      <c r="M79" s="53" t="s">
        <v>6217</v>
      </c>
      <c r="N79" s="53" t="s">
        <v>6218</v>
      </c>
    </row>
    <row r="80" spans="1:14" ht="87.5">
      <c r="A80" s="1" t="s">
        <v>1742</v>
      </c>
      <c r="B80" s="1" t="str">
        <f>VLOOKUP(A80,'Data Extraction'!A:D,4,FALSE)</f>
        <v>P103</v>
      </c>
      <c r="C80" s="1" t="str">
        <f>VLOOKUP(A80,'Data Extraction'!A:D,2,FALSE)</f>
        <v>rayyan-218687130</v>
      </c>
      <c r="D80" s="2" t="s">
        <v>1750</v>
      </c>
      <c r="E80" s="2" t="s">
        <v>6219</v>
      </c>
      <c r="F80" s="2" t="s">
        <v>37757</v>
      </c>
      <c r="G80" s="2" t="s">
        <v>5437</v>
      </c>
      <c r="H80" s="2" t="s">
        <v>6220</v>
      </c>
      <c r="I80" s="2" t="s">
        <v>37898</v>
      </c>
      <c r="J80" s="4" t="s">
        <v>6221</v>
      </c>
      <c r="K80" s="4" t="s">
        <v>6221</v>
      </c>
      <c r="L80" s="4" t="s">
        <v>6221</v>
      </c>
      <c r="M80" s="53" t="s">
        <v>6222</v>
      </c>
      <c r="N80" s="53" t="s">
        <v>6222</v>
      </c>
    </row>
    <row r="81" spans="1:14" ht="187.5">
      <c r="A81" s="1" t="s">
        <v>668</v>
      </c>
      <c r="B81" s="1" t="str">
        <f>VLOOKUP(A81,'Data Extraction'!A:D,4,FALSE)</f>
        <v>P135</v>
      </c>
      <c r="C81" s="1" t="str">
        <f>VLOOKUP(A81,'Data Extraction'!A:D,2,FALSE)</f>
        <v>rayyan-172027849</v>
      </c>
      <c r="D81" s="2" t="s">
        <v>676</v>
      </c>
      <c r="E81" s="2" t="s">
        <v>6223</v>
      </c>
      <c r="F81" s="2" t="s">
        <v>37758</v>
      </c>
      <c r="G81" s="2" t="s">
        <v>5552</v>
      </c>
      <c r="H81" s="2" t="s">
        <v>6224</v>
      </c>
      <c r="I81" s="2" t="s">
        <v>37899</v>
      </c>
      <c r="J81" s="4" t="s">
        <v>6225</v>
      </c>
      <c r="K81" s="4" t="s">
        <v>6225</v>
      </c>
      <c r="L81" s="4" t="s">
        <v>6225</v>
      </c>
      <c r="M81" s="53" t="s">
        <v>5913</v>
      </c>
      <c r="N81" s="53" t="s">
        <v>5914</v>
      </c>
    </row>
    <row r="82" spans="1:14" ht="187.5">
      <c r="A82" s="1" t="s">
        <v>1387</v>
      </c>
      <c r="B82" s="1" t="str">
        <f>VLOOKUP(A82,'Data Extraction'!A:D,4,FALSE)</f>
        <v>P114</v>
      </c>
      <c r="C82" s="1" t="str">
        <f>VLOOKUP(A82,'Data Extraction'!A:D,2,FALSE)</f>
        <v>rayyan-172027893</v>
      </c>
      <c r="D82" s="2" t="s">
        <v>1395</v>
      </c>
      <c r="E82" s="2" t="s">
        <v>6226</v>
      </c>
      <c r="F82" s="2" t="s">
        <v>37759</v>
      </c>
      <c r="G82" s="2" t="s">
        <v>5492</v>
      </c>
      <c r="H82" s="2" t="s">
        <v>6227</v>
      </c>
      <c r="I82" s="2" t="s">
        <v>37900</v>
      </c>
      <c r="J82" s="4" t="s">
        <v>6228</v>
      </c>
      <c r="K82" s="4" t="s">
        <v>6228</v>
      </c>
      <c r="L82" s="4" t="s">
        <v>6228</v>
      </c>
      <c r="M82" s="53" t="s">
        <v>6229</v>
      </c>
      <c r="N82" s="53" t="s">
        <v>6230</v>
      </c>
    </row>
    <row r="83" spans="1:14" ht="112.5">
      <c r="A83" s="1" t="s">
        <v>1845</v>
      </c>
      <c r="B83" s="1" t="str">
        <f>VLOOKUP(A83,'Data Extraction'!A:D,4,FALSE)</f>
        <v>P100</v>
      </c>
      <c r="C83" s="1" t="str">
        <f>VLOOKUP(A83,'Data Extraction'!A:D,2,FALSE)</f>
        <v>rayyan-172027882</v>
      </c>
      <c r="D83" s="2" t="s">
        <v>1853</v>
      </c>
      <c r="E83" s="2" t="s">
        <v>6231</v>
      </c>
      <c r="F83" s="2" t="s">
        <v>37760</v>
      </c>
      <c r="G83" s="2" t="s">
        <v>5453</v>
      </c>
      <c r="H83" s="2" t="s">
        <v>6232</v>
      </c>
      <c r="I83" s="2" t="s">
        <v>6232</v>
      </c>
      <c r="J83" s="4" t="s">
        <v>6233</v>
      </c>
      <c r="K83" s="4" t="s">
        <v>6233</v>
      </c>
      <c r="L83" s="4" t="s">
        <v>6233</v>
      </c>
      <c r="M83" s="53" t="s">
        <v>6234</v>
      </c>
      <c r="N83" s="53" t="s">
        <v>6234</v>
      </c>
    </row>
    <row r="84" spans="1:14" ht="150">
      <c r="A84" s="1" t="s">
        <v>459</v>
      </c>
      <c r="B84" s="1" t="str">
        <f>VLOOKUP(A84,'Data Extraction'!A:D,4,FALSE)</f>
        <v>P141</v>
      </c>
      <c r="C84" s="1" t="str">
        <f>VLOOKUP(A84,'Data Extraction'!A:D,2,FALSE)</f>
        <v>rayyan-218685256</v>
      </c>
      <c r="D84" s="2" t="s">
        <v>467</v>
      </c>
      <c r="E84" s="2" t="s">
        <v>6235</v>
      </c>
      <c r="F84" s="2" t="s">
        <v>37761</v>
      </c>
      <c r="G84" s="2" t="s">
        <v>5566</v>
      </c>
      <c r="H84" s="2" t="s">
        <v>6236</v>
      </c>
      <c r="I84" s="2" t="s">
        <v>37901</v>
      </c>
      <c r="J84" s="4" t="s">
        <v>6237</v>
      </c>
      <c r="K84" s="4" t="s">
        <v>6237</v>
      </c>
      <c r="L84" s="4" t="s">
        <v>38019</v>
      </c>
      <c r="M84" s="4" t="s">
        <v>6238</v>
      </c>
      <c r="N84" s="4" t="s">
        <v>6239</v>
      </c>
    </row>
    <row r="85" spans="1:14" ht="200">
      <c r="A85" s="1" t="s">
        <v>3774</v>
      </c>
      <c r="B85" s="1" t="str">
        <f>VLOOKUP(A85,'Data Extraction'!A:D,4,FALSE)</f>
        <v>P040</v>
      </c>
      <c r="C85" s="1" t="str">
        <f>VLOOKUP(A85,'Data Extraction'!A:D,2,FALSE)</f>
        <v>rayyan-218688176</v>
      </c>
      <c r="D85" s="2" t="s">
        <v>3782</v>
      </c>
      <c r="E85" s="2" t="s">
        <v>6240</v>
      </c>
      <c r="F85" s="2" t="s">
        <v>37762</v>
      </c>
      <c r="G85" s="2" t="s">
        <v>5283</v>
      </c>
      <c r="H85" s="2" t="s">
        <v>6241</v>
      </c>
      <c r="I85" s="2" t="s">
        <v>37902</v>
      </c>
      <c r="J85" s="4" t="s">
        <v>6034</v>
      </c>
      <c r="K85" s="4" t="s">
        <v>6034</v>
      </c>
      <c r="L85" s="4" t="s">
        <v>6034</v>
      </c>
      <c r="M85" s="4" t="s">
        <v>6034</v>
      </c>
      <c r="N85" s="4" t="s">
        <v>6035</v>
      </c>
    </row>
    <row r="86" spans="1:14" ht="125">
      <c r="A86" s="1" t="s">
        <v>3341</v>
      </c>
      <c r="B86" s="1" t="str">
        <f>VLOOKUP(A86,'Data Extraction'!A:D,4,FALSE)</f>
        <v>P054</v>
      </c>
      <c r="C86" s="1" t="str">
        <f>VLOOKUP(A86,'Data Extraction'!A:D,2,FALSE)</f>
        <v>rayyan-218687555</v>
      </c>
      <c r="D86" s="2" t="s">
        <v>3349</v>
      </c>
      <c r="E86" s="2" t="s">
        <v>6242</v>
      </c>
      <c r="F86" s="2" t="s">
        <v>37763</v>
      </c>
      <c r="G86" s="2" t="s">
        <v>5323</v>
      </c>
      <c r="H86" s="2" t="s">
        <v>6243</v>
      </c>
      <c r="I86" s="2" t="s">
        <v>37903</v>
      </c>
      <c r="J86" s="4" t="s">
        <v>6244</v>
      </c>
      <c r="K86" s="4" t="s">
        <v>6244</v>
      </c>
      <c r="L86" s="4" t="s">
        <v>6244</v>
      </c>
      <c r="M86" s="4" t="s">
        <v>6034</v>
      </c>
      <c r="N86" s="4" t="s">
        <v>6035</v>
      </c>
    </row>
    <row r="87" spans="1:14" ht="187.5">
      <c r="A87" s="1" t="s">
        <v>287</v>
      </c>
      <c r="B87" s="1" t="str">
        <f>VLOOKUP(A87,'Data Extraction'!A:D,4,FALSE)</f>
        <v>P146</v>
      </c>
      <c r="C87" s="1" t="str">
        <f>VLOOKUP(A87,'Data Extraction'!A:D,2,FALSE)</f>
        <v>rayyan-172027829</v>
      </c>
      <c r="D87" s="2" t="s">
        <v>295</v>
      </c>
      <c r="E87" s="2" t="s">
        <v>6245</v>
      </c>
      <c r="F87" s="2" t="s">
        <v>37764</v>
      </c>
      <c r="G87" s="2" t="s">
        <v>5576</v>
      </c>
      <c r="H87" s="2" t="s">
        <v>6246</v>
      </c>
      <c r="I87" s="2" t="s">
        <v>37904</v>
      </c>
      <c r="J87" s="4" t="s">
        <v>6247</v>
      </c>
      <c r="K87" s="4" t="s">
        <v>6247</v>
      </c>
      <c r="L87" s="4" t="s">
        <v>6247</v>
      </c>
      <c r="M87" s="4" t="s">
        <v>6034</v>
      </c>
      <c r="N87" s="4" t="s">
        <v>6035</v>
      </c>
    </row>
    <row r="88" spans="1:14" ht="137.5">
      <c r="A88" s="1" t="s">
        <v>321</v>
      </c>
      <c r="B88" s="1" t="str">
        <f>VLOOKUP(A88,'Data Extraction'!A:D,4,FALSE)</f>
        <v>P145</v>
      </c>
      <c r="C88" s="1" t="str">
        <f>VLOOKUP(A88,'Data Extraction'!A:D,2,FALSE)</f>
        <v>rayyan-218685225</v>
      </c>
      <c r="D88" s="2" t="s">
        <v>329</v>
      </c>
      <c r="E88" s="2" t="s">
        <v>6248</v>
      </c>
      <c r="F88" s="2" t="s">
        <v>37765</v>
      </c>
      <c r="G88" s="2" t="s">
        <v>5573</v>
      </c>
      <c r="H88" s="2" t="s">
        <v>6249</v>
      </c>
      <c r="I88" s="2" t="s">
        <v>37905</v>
      </c>
      <c r="J88" s="4" t="s">
        <v>6250</v>
      </c>
      <c r="K88" s="4" t="s">
        <v>6250</v>
      </c>
      <c r="L88" s="4" t="s">
        <v>6250</v>
      </c>
      <c r="M88" s="4" t="s">
        <v>6039</v>
      </c>
      <c r="N88" s="4" t="s">
        <v>6040</v>
      </c>
    </row>
    <row r="89" spans="1:14" ht="175">
      <c r="A89" s="1" t="s">
        <v>633</v>
      </c>
      <c r="B89" s="1" t="str">
        <f>VLOOKUP(A89,'Data Extraction'!A:D,4,FALSE)</f>
        <v>P136</v>
      </c>
      <c r="C89" s="1" t="str">
        <f>VLOOKUP(A89,'Data Extraction'!A:D,2,FALSE)</f>
        <v>rayyan-218685131</v>
      </c>
      <c r="D89" s="2" t="s">
        <v>641</v>
      </c>
      <c r="E89" s="2" t="s">
        <v>6251</v>
      </c>
      <c r="F89" s="2" t="s">
        <v>37766</v>
      </c>
      <c r="G89" s="2" t="s">
        <v>5506</v>
      </c>
      <c r="H89" s="2" t="s">
        <v>6252</v>
      </c>
      <c r="I89" s="2" t="s">
        <v>37906</v>
      </c>
      <c r="J89" s="4" t="s">
        <v>6253</v>
      </c>
      <c r="K89" s="4" t="s">
        <v>6253</v>
      </c>
      <c r="L89" s="4" t="s">
        <v>6253</v>
      </c>
      <c r="M89" s="4" t="s">
        <v>6253</v>
      </c>
      <c r="N89" s="4" t="s">
        <v>6254</v>
      </c>
    </row>
    <row r="90" spans="1:14" ht="112.5">
      <c r="A90" s="1" t="s">
        <v>4166</v>
      </c>
      <c r="B90" s="1" t="str">
        <f>VLOOKUP(A90,'Data Extraction'!A:D,4,FALSE)</f>
        <v>P027</v>
      </c>
      <c r="C90" s="1" t="str">
        <f>VLOOKUP(A90,'Data Extraction'!A:D,2,FALSE)</f>
        <v>rayyan-172028643</v>
      </c>
      <c r="D90" s="2" t="s">
        <v>4174</v>
      </c>
      <c r="E90" s="2" t="s">
        <v>6255</v>
      </c>
      <c r="F90" s="2" t="s">
        <v>37767</v>
      </c>
      <c r="G90" s="2" t="s">
        <v>5250</v>
      </c>
      <c r="H90" s="2" t="s">
        <v>6256</v>
      </c>
      <c r="I90" s="2" t="s">
        <v>37907</v>
      </c>
      <c r="J90" s="4" t="s">
        <v>6257</v>
      </c>
      <c r="K90" s="4" t="s">
        <v>6257</v>
      </c>
      <c r="L90" s="4" t="s">
        <v>6257</v>
      </c>
      <c r="M90" s="4" t="s">
        <v>6128</v>
      </c>
      <c r="N90" s="4" t="s">
        <v>6129</v>
      </c>
    </row>
    <row r="91" spans="1:14" ht="112.5">
      <c r="A91" s="1" t="s">
        <v>128</v>
      </c>
      <c r="B91" s="1" t="str">
        <f>VLOOKUP(A91,'Data Extraction'!A:D,4,FALSE)</f>
        <v>P151</v>
      </c>
      <c r="C91" s="1" t="str">
        <f>VLOOKUP(A91,'Data Extraction'!A:D,2,FALSE)</f>
        <v>rayyan-218685039</v>
      </c>
      <c r="D91" s="2" t="s">
        <v>136</v>
      </c>
      <c r="E91" s="2" t="s">
        <v>6258</v>
      </c>
      <c r="F91" s="2" t="s">
        <v>37768</v>
      </c>
      <c r="G91" s="2" t="s">
        <v>5207</v>
      </c>
      <c r="H91" s="2" t="s">
        <v>6259</v>
      </c>
      <c r="I91" s="2" t="s">
        <v>37908</v>
      </c>
      <c r="J91" s="4" t="s">
        <v>6260</v>
      </c>
      <c r="K91" s="4" t="s">
        <v>6260</v>
      </c>
      <c r="L91" s="4" t="s">
        <v>6262</v>
      </c>
      <c r="M91" s="4" t="s">
        <v>6261</v>
      </c>
      <c r="N91" s="4" t="s">
        <v>6262</v>
      </c>
    </row>
    <row r="92" spans="1:14" ht="87.5">
      <c r="A92" s="1" t="s">
        <v>2737</v>
      </c>
      <c r="B92" s="1" t="str">
        <f>VLOOKUP(A92,'Data Extraction'!A:D,4,FALSE)</f>
        <v>P073</v>
      </c>
      <c r="C92" s="1" t="str">
        <f>VLOOKUP(A92,'Data Extraction'!A:D,2,FALSE)</f>
        <v>rayyan-172028082</v>
      </c>
      <c r="D92" s="2" t="s">
        <v>2745</v>
      </c>
      <c r="E92" s="2" t="s">
        <v>6263</v>
      </c>
      <c r="F92" s="2" t="s">
        <v>37769</v>
      </c>
      <c r="G92" s="2" t="s">
        <v>5368</v>
      </c>
      <c r="H92" s="2" t="s">
        <v>6264</v>
      </c>
      <c r="I92" s="2" t="s">
        <v>37909</v>
      </c>
      <c r="J92" s="4" t="s">
        <v>6265</v>
      </c>
      <c r="K92" s="4" t="s">
        <v>6265</v>
      </c>
      <c r="L92" s="4" t="s">
        <v>6265</v>
      </c>
      <c r="M92" s="4" t="s">
        <v>6266</v>
      </c>
      <c r="N92" s="4" t="s">
        <v>6266</v>
      </c>
    </row>
    <row r="93" spans="1:14" ht="112.5">
      <c r="A93" s="1" t="s">
        <v>3472</v>
      </c>
      <c r="B93" s="1" t="str">
        <f>VLOOKUP(A93,'Data Extraction'!A:D,4,FALSE)</f>
        <v>P050</v>
      </c>
      <c r="C93" s="1" t="str">
        <f>VLOOKUP(A93,'Data Extraction'!A:D,2,FALSE)</f>
        <v>rayyan-218685609</v>
      </c>
      <c r="D93" s="2" t="s">
        <v>3480</v>
      </c>
      <c r="E93" s="2" t="s">
        <v>6267</v>
      </c>
      <c r="F93" s="2" t="s">
        <v>37770</v>
      </c>
      <c r="G93" s="2" t="s">
        <v>5310</v>
      </c>
      <c r="H93" s="2" t="s">
        <v>6268</v>
      </c>
      <c r="I93" s="2" t="s">
        <v>6268</v>
      </c>
      <c r="J93" s="4" t="s">
        <v>6269</v>
      </c>
      <c r="K93" s="4" t="s">
        <v>6269</v>
      </c>
      <c r="L93" s="4" t="s">
        <v>6269</v>
      </c>
      <c r="M93" s="4" t="s">
        <v>6270</v>
      </c>
      <c r="N93" s="4" t="s">
        <v>6271</v>
      </c>
    </row>
    <row r="94" spans="1:14" ht="175">
      <c r="A94" s="1" t="s">
        <v>937</v>
      </c>
      <c r="B94" s="1" t="str">
        <f>VLOOKUP(A94,'Data Extraction'!A:D,4,FALSE)</f>
        <v>P127</v>
      </c>
      <c r="C94" s="1" t="str">
        <f>VLOOKUP(A94,'Data Extraction'!A:D,2,FALSE)</f>
        <v>rayyan-172027886</v>
      </c>
      <c r="D94" s="2" t="s">
        <v>945</v>
      </c>
      <c r="E94" s="2" t="s">
        <v>6272</v>
      </c>
      <c r="F94" s="2" t="s">
        <v>37771</v>
      </c>
      <c r="G94" s="2" t="s">
        <v>5533</v>
      </c>
      <c r="H94" s="2" t="s">
        <v>6273</v>
      </c>
      <c r="I94" s="2" t="s">
        <v>37910</v>
      </c>
      <c r="J94" s="4" t="s">
        <v>6274</v>
      </c>
      <c r="K94" s="4" t="s">
        <v>6274</v>
      </c>
      <c r="L94" s="4" t="s">
        <v>6274</v>
      </c>
      <c r="M94" s="4" t="s">
        <v>6275</v>
      </c>
      <c r="N94" s="4" t="s">
        <v>6276</v>
      </c>
    </row>
    <row r="95" spans="1:14" ht="137.5">
      <c r="A95" s="1" t="s">
        <v>2169</v>
      </c>
      <c r="B95" s="1" t="str">
        <f>VLOOKUP(A95,'Data Extraction'!A:D,4,FALSE)</f>
        <v>P090</v>
      </c>
      <c r="C95" s="1" t="str">
        <f>VLOOKUP(A95,'Data Extraction'!A:D,2,FALSE)</f>
        <v>rayyan-172028104</v>
      </c>
      <c r="D95" s="2" t="s">
        <v>2177</v>
      </c>
      <c r="E95" s="2" t="s">
        <v>6277</v>
      </c>
      <c r="F95" s="2" t="s">
        <v>37772</v>
      </c>
      <c r="G95" s="2" t="s">
        <v>5422</v>
      </c>
      <c r="H95" s="2" t="s">
        <v>6278</v>
      </c>
      <c r="I95" s="2" t="s">
        <v>37911</v>
      </c>
      <c r="J95" s="4" t="s">
        <v>6279</v>
      </c>
      <c r="K95" s="4" t="s">
        <v>6279</v>
      </c>
      <c r="L95" s="4" t="s">
        <v>6279</v>
      </c>
      <c r="M95" s="4" t="s">
        <v>6280</v>
      </c>
      <c r="N95" s="4" t="s">
        <v>6281</v>
      </c>
    </row>
    <row r="96" spans="1:14" ht="112.5">
      <c r="A96" s="1" t="s">
        <v>903</v>
      </c>
      <c r="B96" s="1" t="str">
        <f>VLOOKUP(A96,'Data Extraction'!A:D,4,FALSE)</f>
        <v>P128</v>
      </c>
      <c r="C96" s="1" t="str">
        <f>VLOOKUP(A96,'Data Extraction'!A:D,2,FALSE)</f>
        <v>rayyan-172027964</v>
      </c>
      <c r="D96" s="2" t="s">
        <v>911</v>
      </c>
      <c r="E96" s="2" t="s">
        <v>6282</v>
      </c>
      <c r="F96" s="2" t="s">
        <v>37773</v>
      </c>
      <c r="G96" s="2" t="s">
        <v>5536</v>
      </c>
      <c r="H96" s="2" t="s">
        <v>6283</v>
      </c>
      <c r="I96" s="2" t="s">
        <v>37912</v>
      </c>
      <c r="J96" s="4" t="s">
        <v>6284</v>
      </c>
      <c r="K96" s="4" t="s">
        <v>6284</v>
      </c>
      <c r="L96" s="4" t="s">
        <v>6284</v>
      </c>
      <c r="M96" s="4" t="s">
        <v>6284</v>
      </c>
      <c r="N96" s="4" t="s">
        <v>6285</v>
      </c>
    </row>
    <row r="97" spans="1:14" ht="125">
      <c r="A97" s="1" t="s">
        <v>2674</v>
      </c>
      <c r="B97" s="1" t="str">
        <f>VLOOKUP(A97,'Data Extraction'!A:D,4,FALSE)</f>
        <v>P075</v>
      </c>
      <c r="C97" s="1" t="str">
        <f>VLOOKUP(A97,'Data Extraction'!A:D,2,FALSE)</f>
        <v>rayyan-218687203</v>
      </c>
      <c r="D97" s="2" t="s">
        <v>2682</v>
      </c>
      <c r="E97" s="2" t="s">
        <v>6286</v>
      </c>
      <c r="F97" s="2" t="s">
        <v>6286</v>
      </c>
      <c r="G97" s="2" t="s">
        <v>5374</v>
      </c>
      <c r="H97" s="2" t="s">
        <v>6287</v>
      </c>
      <c r="I97" s="2" t="s">
        <v>37913</v>
      </c>
      <c r="J97" s="4" t="s">
        <v>6288</v>
      </c>
      <c r="K97" s="4" t="s">
        <v>6288</v>
      </c>
      <c r="L97" s="4" t="s">
        <v>6288</v>
      </c>
      <c r="M97" s="4" t="s">
        <v>6289</v>
      </c>
      <c r="N97" s="4" t="s">
        <v>6290</v>
      </c>
    </row>
    <row r="98" spans="1:14" ht="187.5">
      <c r="A98" s="1" t="s">
        <v>1472</v>
      </c>
      <c r="B98" s="1" t="str">
        <f>VLOOKUP(A98,'Data Extraction'!A:D,4,FALSE)</f>
        <v>P111</v>
      </c>
      <c r="C98" s="1" t="str">
        <f>VLOOKUP(A98,'Data Extraction'!A:D,2,FALSE)</f>
        <v>rayyan-172027908</v>
      </c>
      <c r="D98" s="2" t="s">
        <v>1480</v>
      </c>
      <c r="E98" s="2" t="s">
        <v>6291</v>
      </c>
      <c r="F98" s="2" t="s">
        <v>37774</v>
      </c>
      <c r="G98" s="2" t="s">
        <v>5484</v>
      </c>
      <c r="H98" s="2" t="s">
        <v>6292</v>
      </c>
      <c r="I98" s="2" t="s">
        <v>37914</v>
      </c>
      <c r="J98" s="4" t="s">
        <v>6293</v>
      </c>
      <c r="K98" s="4" t="s">
        <v>6293</v>
      </c>
      <c r="L98" s="4" t="s">
        <v>6293</v>
      </c>
      <c r="M98" s="4" t="s">
        <v>6294</v>
      </c>
      <c r="N98" s="4" t="s">
        <v>6295</v>
      </c>
    </row>
    <row r="99" spans="1:14" ht="175">
      <c r="A99" s="1" t="s">
        <v>2069</v>
      </c>
      <c r="B99" s="1" t="str">
        <f>VLOOKUP(A99,'Data Extraction'!A:D,4,FALSE)</f>
        <v>P093</v>
      </c>
      <c r="C99" s="1" t="str">
        <f>VLOOKUP(A99,'Data Extraction'!A:D,2,FALSE)</f>
        <v>rayyan-172027818</v>
      </c>
      <c r="D99" s="2" t="s">
        <v>2077</v>
      </c>
      <c r="E99" s="2" t="s">
        <v>6296</v>
      </c>
      <c r="F99" s="2" t="s">
        <v>37775</v>
      </c>
      <c r="G99" s="2" t="s">
        <v>5434</v>
      </c>
      <c r="H99" s="2" t="s">
        <v>6297</v>
      </c>
      <c r="I99" s="2" t="s">
        <v>6297</v>
      </c>
      <c r="J99" s="4" t="s">
        <v>6298</v>
      </c>
      <c r="K99" s="4" t="s">
        <v>6298</v>
      </c>
      <c r="L99" s="4" t="s">
        <v>6298</v>
      </c>
      <c r="M99" s="4" t="s">
        <v>6299</v>
      </c>
      <c r="N99" s="4" t="s">
        <v>6300</v>
      </c>
    </row>
    <row r="100" spans="1:14" ht="112.5">
      <c r="A100" s="1" t="s">
        <v>2544</v>
      </c>
      <c r="B100" s="1" t="str">
        <f>VLOOKUP(A100,'Data Extraction'!A:D,4,FALSE)</f>
        <v>P079</v>
      </c>
      <c r="C100" s="1" t="str">
        <f>VLOOKUP(A100,'Data Extraction'!A:D,2,FALSE)</f>
        <v>rayyan-172028246</v>
      </c>
      <c r="D100" s="2" t="s">
        <v>2552</v>
      </c>
      <c r="E100" s="2" t="s">
        <v>6301</v>
      </c>
      <c r="F100" s="2" t="s">
        <v>37776</v>
      </c>
      <c r="G100" s="2" t="s">
        <v>5384</v>
      </c>
      <c r="H100" s="2" t="s">
        <v>6302</v>
      </c>
      <c r="I100" s="2" t="s">
        <v>37915</v>
      </c>
      <c r="J100" s="4" t="s">
        <v>6303</v>
      </c>
      <c r="K100" s="4" t="s">
        <v>6303</v>
      </c>
      <c r="L100" s="4" t="s">
        <v>6304</v>
      </c>
      <c r="M100" s="4" t="s">
        <v>6304</v>
      </c>
      <c r="N100" s="4" t="s">
        <v>6305</v>
      </c>
    </row>
    <row r="101" spans="1:14" ht="100">
      <c r="A101" s="1" t="s">
        <v>597</v>
      </c>
      <c r="B101" s="1" t="str">
        <f>VLOOKUP(A101,'Data Extraction'!A:D,4,FALSE)</f>
        <v>P137</v>
      </c>
      <c r="C101" s="1" t="str">
        <f>VLOOKUP(A101,'Data Extraction'!A:D,2,FALSE)</f>
        <v>rayyan-172027938</v>
      </c>
      <c r="D101" s="2" t="s">
        <v>605</v>
      </c>
      <c r="E101" s="2" t="s">
        <v>6306</v>
      </c>
      <c r="F101" s="2" t="s">
        <v>37777</v>
      </c>
      <c r="G101" s="2" t="s">
        <v>5555</v>
      </c>
      <c r="H101" s="2" t="s">
        <v>6307</v>
      </c>
      <c r="I101" s="2" t="s">
        <v>37916</v>
      </c>
      <c r="J101" s="4" t="s">
        <v>6308</v>
      </c>
      <c r="K101" s="4" t="s">
        <v>6308</v>
      </c>
      <c r="L101" s="4" t="s">
        <v>6308</v>
      </c>
      <c r="M101" s="4" t="s">
        <v>6309</v>
      </c>
      <c r="N101" s="4" t="s">
        <v>6310</v>
      </c>
    </row>
    <row r="102" spans="1:14" ht="87.5">
      <c r="A102" s="1" t="s">
        <v>3869</v>
      </c>
      <c r="B102" s="1" t="str">
        <f>VLOOKUP(A102,'Data Extraction'!A:D,4,FALSE)</f>
        <v>P037</v>
      </c>
      <c r="C102" s="1" t="str">
        <f>VLOOKUP(A102,'Data Extraction'!A:D,2,FALSE)</f>
        <v>rayyan-218685725</v>
      </c>
      <c r="D102" s="2" t="s">
        <v>6312</v>
      </c>
      <c r="E102" s="2" t="s">
        <v>6311</v>
      </c>
      <c r="F102" s="2" t="s">
        <v>37778</v>
      </c>
      <c r="G102" s="1" t="s">
        <v>5036</v>
      </c>
      <c r="H102" s="2" t="s">
        <v>6313</v>
      </c>
      <c r="I102" s="2" t="s">
        <v>37917</v>
      </c>
      <c r="J102" s="4" t="s">
        <v>6314</v>
      </c>
      <c r="K102" s="4" t="s">
        <v>6314</v>
      </c>
      <c r="L102" s="4" t="s">
        <v>6314</v>
      </c>
      <c r="M102" s="4" t="s">
        <v>6315</v>
      </c>
      <c r="N102" s="4" t="s">
        <v>6315</v>
      </c>
    </row>
    <row r="103" spans="1:14" ht="112.5">
      <c r="A103" s="1" t="s">
        <v>2008</v>
      </c>
      <c r="B103" s="1" t="str">
        <f>VLOOKUP(A103,'Data Extraction'!A:D,4,FALSE)</f>
        <v>P095</v>
      </c>
      <c r="C103" s="1" t="str">
        <f>VLOOKUP(A103,'Data Extraction'!A:D,2,FALSE)</f>
        <v>rayyan-172027824</v>
      </c>
      <c r="D103" s="2" t="s">
        <v>2016</v>
      </c>
      <c r="E103" s="2" t="s">
        <v>6316</v>
      </c>
      <c r="F103" s="2" t="s">
        <v>37779</v>
      </c>
      <c r="G103" s="2" t="s">
        <v>5439</v>
      </c>
      <c r="H103" s="2" t="s">
        <v>6317</v>
      </c>
      <c r="I103" s="2" t="s">
        <v>37918</v>
      </c>
      <c r="J103" s="4" t="s">
        <v>6318</v>
      </c>
      <c r="K103" s="4" t="s">
        <v>6318</v>
      </c>
      <c r="L103" s="4" t="s">
        <v>6318</v>
      </c>
      <c r="M103" s="53" t="s">
        <v>6315</v>
      </c>
      <c r="N103" s="53" t="s">
        <v>6315</v>
      </c>
    </row>
    <row r="104" spans="1:14" ht="100">
      <c r="A104" s="1" t="s">
        <v>4374</v>
      </c>
      <c r="B104" s="1" t="str">
        <f>VLOOKUP(A104,'Data Extraction'!A:D,4,FALSE)</f>
        <v>P020</v>
      </c>
      <c r="C104" s="1" t="str">
        <f>VLOOKUP(A104,'Data Extraction'!A:D,2,FALSE)</f>
        <v>rayyan-218688212</v>
      </c>
      <c r="D104" s="2" t="s">
        <v>4382</v>
      </c>
      <c r="E104" s="2" t="s">
        <v>6319</v>
      </c>
      <c r="F104" s="2" t="s">
        <v>37780</v>
      </c>
      <c r="G104" s="2" t="s">
        <v>5220</v>
      </c>
      <c r="H104" s="2" t="s">
        <v>6320</v>
      </c>
      <c r="I104" s="2" t="s">
        <v>37919</v>
      </c>
      <c r="J104" s="4" t="s">
        <v>6321</v>
      </c>
      <c r="K104" s="4" t="s">
        <v>6321</v>
      </c>
      <c r="L104" s="4" t="s">
        <v>6321</v>
      </c>
      <c r="M104" s="4" t="s">
        <v>6322</v>
      </c>
      <c r="N104" s="4" t="s">
        <v>6323</v>
      </c>
    </row>
    <row r="105" spans="1:14" ht="100">
      <c r="A105" s="1" t="s">
        <v>1005</v>
      </c>
      <c r="B105" s="1" t="str">
        <f>VLOOKUP(A105,'Data Extraction'!A:D,4,FALSE)</f>
        <v>P125</v>
      </c>
      <c r="C105" s="1" t="str">
        <f>VLOOKUP(A105,'Data Extraction'!A:D,2,FALSE)</f>
        <v>rayyan-172028007</v>
      </c>
      <c r="D105" s="2" t="s">
        <v>1013</v>
      </c>
      <c r="E105" s="2" t="s">
        <v>6324</v>
      </c>
      <c r="F105" s="2" t="s">
        <v>37781</v>
      </c>
      <c r="G105" s="2" t="s">
        <v>5528</v>
      </c>
      <c r="H105" s="2" t="s">
        <v>6325</v>
      </c>
      <c r="I105" s="2" t="s">
        <v>37920</v>
      </c>
      <c r="J105" s="4" t="s">
        <v>6326</v>
      </c>
      <c r="K105" s="4" t="s">
        <v>6326</v>
      </c>
      <c r="L105" s="4" t="s">
        <v>6326</v>
      </c>
      <c r="M105" s="4" t="s">
        <v>6327</v>
      </c>
      <c r="N105" s="4" t="s">
        <v>6328</v>
      </c>
    </row>
    <row r="106" spans="1:14" ht="87.5">
      <c r="A106" s="1" t="s">
        <v>2102</v>
      </c>
      <c r="B106" s="1" t="str">
        <f>VLOOKUP(A106,'Data Extraction'!A:D,4,FALSE)</f>
        <v>P092</v>
      </c>
      <c r="C106" s="1" t="str">
        <f>VLOOKUP(A106,'Data Extraction'!A:D,2,FALSE)</f>
        <v>rayyan-172027813</v>
      </c>
      <c r="D106" s="2" t="s">
        <v>2110</v>
      </c>
      <c r="E106" s="2" t="s">
        <v>6329</v>
      </c>
      <c r="F106" s="2" t="s">
        <v>37782</v>
      </c>
      <c r="G106" s="2" t="s">
        <v>5431</v>
      </c>
      <c r="H106" s="2" t="s">
        <v>6330</v>
      </c>
      <c r="I106" s="2" t="s">
        <v>37921</v>
      </c>
      <c r="J106" s="4" t="s">
        <v>6331</v>
      </c>
      <c r="K106" s="4" t="s">
        <v>6331</v>
      </c>
      <c r="L106" s="4" t="s">
        <v>6332</v>
      </c>
      <c r="M106" s="4" t="s">
        <v>6331</v>
      </c>
      <c r="N106" s="4" t="s">
        <v>6332</v>
      </c>
    </row>
    <row r="107" spans="1:14" ht="100">
      <c r="A107" s="1" t="s">
        <v>1351</v>
      </c>
      <c r="B107" s="1" t="str">
        <f>VLOOKUP(A107,'Data Extraction'!A:D,4,FALSE)</f>
        <v>P115</v>
      </c>
      <c r="C107" s="1" t="str">
        <f>VLOOKUP(A107,'Data Extraction'!A:D,2,FALSE)</f>
        <v>rayyan-172027922</v>
      </c>
      <c r="D107" s="2" t="s">
        <v>1359</v>
      </c>
      <c r="E107" s="2" t="s">
        <v>6333</v>
      </c>
      <c r="F107" s="2" t="s">
        <v>37783</v>
      </c>
      <c r="G107" s="2" t="s">
        <v>5495</v>
      </c>
      <c r="H107" s="2" t="s">
        <v>6334</v>
      </c>
      <c r="I107" s="2" t="s">
        <v>6334</v>
      </c>
      <c r="J107" s="4" t="s">
        <v>6335</v>
      </c>
      <c r="K107" s="4" t="s">
        <v>6335</v>
      </c>
      <c r="L107" s="4" t="s">
        <v>6335</v>
      </c>
      <c r="M107" s="4" t="s">
        <v>6335</v>
      </c>
      <c r="N107" s="4" t="s">
        <v>6336</v>
      </c>
    </row>
    <row r="108" spans="1:14" ht="137.5">
      <c r="A108" s="1" t="s">
        <v>4311</v>
      </c>
      <c r="B108" s="1" t="str">
        <f>VLOOKUP(A108,'Data Extraction'!A:D,4,FALSE)</f>
        <v>P022</v>
      </c>
      <c r="C108" s="1" t="str">
        <f>VLOOKUP(A108,'Data Extraction'!A:D,2,FALSE)</f>
        <v>rayyan-218688375</v>
      </c>
      <c r="D108" s="2" t="s">
        <v>4319</v>
      </c>
      <c r="E108" s="2" t="s">
        <v>6337</v>
      </c>
      <c r="F108" s="2" t="s">
        <v>37784</v>
      </c>
      <c r="G108" s="2" t="s">
        <v>5234</v>
      </c>
      <c r="H108" s="2" t="s">
        <v>6338</v>
      </c>
      <c r="I108" s="2" t="s">
        <v>6338</v>
      </c>
      <c r="J108" s="4" t="s">
        <v>6339</v>
      </c>
      <c r="K108" s="4" t="s">
        <v>6339</v>
      </c>
      <c r="L108" s="4" t="s">
        <v>6339</v>
      </c>
      <c r="M108" s="4" t="s">
        <v>6340</v>
      </c>
      <c r="N108" s="4" t="s">
        <v>6341</v>
      </c>
    </row>
    <row r="109" spans="1:14" ht="162.5">
      <c r="A109" s="1" t="s">
        <v>3216</v>
      </c>
      <c r="B109" s="1" t="str">
        <f>VLOOKUP(A109,'Data Extraction'!A:D,4,FALSE)</f>
        <v>P058</v>
      </c>
      <c r="C109" s="1" t="str">
        <f>VLOOKUP(A109,'Data Extraction'!A:D,2,FALSE)</f>
        <v>rayyan-218687386</v>
      </c>
      <c r="D109" s="2" t="s">
        <v>3224</v>
      </c>
      <c r="E109" s="2" t="s">
        <v>6342</v>
      </c>
      <c r="F109" s="2" t="s">
        <v>37785</v>
      </c>
      <c r="G109" s="2" t="s">
        <v>5220</v>
      </c>
      <c r="H109" s="2" t="s">
        <v>6343</v>
      </c>
      <c r="I109" s="2" t="s">
        <v>37922</v>
      </c>
      <c r="J109" s="4" t="s">
        <v>6344</v>
      </c>
      <c r="K109" s="4" t="s">
        <v>6344</v>
      </c>
      <c r="L109" s="4" t="s">
        <v>38020</v>
      </c>
      <c r="M109" s="4" t="s">
        <v>6345</v>
      </c>
      <c r="N109" s="4" t="s">
        <v>6346</v>
      </c>
    </row>
    <row r="110" spans="1:14" ht="112.5">
      <c r="A110" s="1" t="s">
        <v>1317</v>
      </c>
      <c r="B110" s="1" t="str">
        <f>VLOOKUP(A110,'Data Extraction'!A:D,4,FALSE)</f>
        <v>P116</v>
      </c>
      <c r="C110" s="1" t="str">
        <f>VLOOKUP(A110,'Data Extraction'!A:D,2,FALSE)</f>
        <v>rayyan-172027958</v>
      </c>
      <c r="D110" s="2" t="s">
        <v>1325</v>
      </c>
      <c r="E110" s="2" t="s">
        <v>6347</v>
      </c>
      <c r="F110" s="2" t="s">
        <v>37786</v>
      </c>
      <c r="G110" s="2" t="s">
        <v>5498</v>
      </c>
      <c r="H110" s="2" t="s">
        <v>6348</v>
      </c>
      <c r="I110" s="2" t="s">
        <v>37923</v>
      </c>
      <c r="J110" s="4" t="s">
        <v>6349</v>
      </c>
      <c r="K110" s="4" t="s">
        <v>6349</v>
      </c>
      <c r="L110" s="4" t="s">
        <v>6349</v>
      </c>
      <c r="M110" s="4" t="s">
        <v>6349</v>
      </c>
      <c r="N110" s="4" t="s">
        <v>6349</v>
      </c>
    </row>
    <row r="111" spans="1:14" ht="150">
      <c r="A111" s="1" t="s">
        <v>2767</v>
      </c>
      <c r="B111" s="1" t="str">
        <f>VLOOKUP(A111,'Data Extraction'!A:D,4,FALSE)</f>
        <v>P072</v>
      </c>
      <c r="C111" s="1" t="str">
        <f>VLOOKUP(A111,'Data Extraction'!A:D,2,FALSE)</f>
        <v>rayyan-172028264</v>
      </c>
      <c r="D111" s="2" t="s">
        <v>2775</v>
      </c>
      <c r="E111" s="2" t="s">
        <v>6350</v>
      </c>
      <c r="F111" s="2" t="s">
        <v>37787</v>
      </c>
      <c r="G111" s="2" t="s">
        <v>5365</v>
      </c>
      <c r="H111" s="2" t="s">
        <v>6351</v>
      </c>
      <c r="I111" s="2" t="s">
        <v>37924</v>
      </c>
      <c r="J111" s="4" t="s">
        <v>6352</v>
      </c>
      <c r="K111" s="4" t="s">
        <v>6352</v>
      </c>
      <c r="L111" s="4" t="s">
        <v>6352</v>
      </c>
      <c r="M111" s="4" t="s">
        <v>6353</v>
      </c>
      <c r="N111" s="4" t="s">
        <v>6353</v>
      </c>
    </row>
    <row r="112" spans="1:14" ht="125">
      <c r="A112" s="1" t="s">
        <v>2474</v>
      </c>
      <c r="B112" s="1" t="str">
        <f>VLOOKUP(A112,'Data Extraction'!A:D,4,FALSE)</f>
        <v>P081</v>
      </c>
      <c r="C112" s="1" t="str">
        <f>VLOOKUP(A112,'Data Extraction'!A:D,2,FALSE)</f>
        <v>rayyan-172028018</v>
      </c>
      <c r="D112" s="2" t="s">
        <v>2482</v>
      </c>
      <c r="E112" s="2" t="s">
        <v>6354</v>
      </c>
      <c r="F112" s="2" t="s">
        <v>37788</v>
      </c>
      <c r="G112" s="2" t="s">
        <v>5393</v>
      </c>
      <c r="H112" s="2" t="s">
        <v>6355</v>
      </c>
      <c r="I112" s="2" t="s">
        <v>37925</v>
      </c>
      <c r="J112" s="4" t="s">
        <v>6356</v>
      </c>
      <c r="K112" s="4" t="s">
        <v>6356</v>
      </c>
      <c r="L112" s="4" t="s">
        <v>6356</v>
      </c>
      <c r="M112" s="4" t="s">
        <v>6357</v>
      </c>
      <c r="N112" s="4" t="s">
        <v>6358</v>
      </c>
    </row>
    <row r="113" spans="1:14" ht="100">
      <c r="A113" s="1" t="s">
        <v>4556</v>
      </c>
      <c r="B113" s="1" t="str">
        <f>VLOOKUP(A113,'Data Extraction'!A:D,4,FALSE)</f>
        <v>P014</v>
      </c>
      <c r="C113" s="1" t="str">
        <f>VLOOKUP(A113,'Data Extraction'!A:D,2,FALSE)</f>
        <v>rayyan-218688443</v>
      </c>
      <c r="D113" s="2" t="s">
        <v>4564</v>
      </c>
      <c r="E113" s="2" t="s">
        <v>6359</v>
      </c>
      <c r="F113" s="2" t="s">
        <v>37789</v>
      </c>
      <c r="G113" s="2" t="s">
        <v>5213</v>
      </c>
      <c r="H113" s="2" t="s">
        <v>6360</v>
      </c>
      <c r="I113" s="2" t="s">
        <v>37926</v>
      </c>
      <c r="J113" s="4" t="s">
        <v>6361</v>
      </c>
      <c r="K113" s="4" t="s">
        <v>6361</v>
      </c>
      <c r="L113" s="4" t="s">
        <v>6361</v>
      </c>
      <c r="M113" s="4" t="s">
        <v>6362</v>
      </c>
      <c r="N113" s="4" t="s">
        <v>6363</v>
      </c>
    </row>
    <row r="114" spans="1:14" ht="175">
      <c r="A114" s="1" t="s">
        <v>560</v>
      </c>
      <c r="B114" s="1" t="str">
        <f>VLOOKUP(A114,'Data Extraction'!A:D,4,FALSE)</f>
        <v>P138</v>
      </c>
      <c r="C114" s="1" t="str">
        <f>VLOOKUP(A114,'Data Extraction'!A:D,2,FALSE)</f>
        <v>rayyan-218685239</v>
      </c>
      <c r="D114" s="2" t="s">
        <v>568</v>
      </c>
      <c r="E114" s="2" t="s">
        <v>6364</v>
      </c>
      <c r="F114" s="2" t="s">
        <v>37790</v>
      </c>
      <c r="G114" s="2" t="s">
        <v>5558</v>
      </c>
      <c r="H114" s="2" t="s">
        <v>6365</v>
      </c>
      <c r="I114" s="2" t="s">
        <v>37927</v>
      </c>
      <c r="J114" s="4" t="s">
        <v>6366</v>
      </c>
      <c r="K114" s="4" t="s">
        <v>6366</v>
      </c>
      <c r="L114" s="4" t="s">
        <v>6366</v>
      </c>
      <c r="M114" s="4" t="s">
        <v>6367</v>
      </c>
      <c r="N114" s="4" t="s">
        <v>6368</v>
      </c>
    </row>
    <row r="115" spans="1:14" ht="112.5">
      <c r="A115" s="1" t="s">
        <v>3664</v>
      </c>
      <c r="B115" s="1" t="str">
        <f>VLOOKUP(A115,'Data Extraction'!A:D,4,FALSE)</f>
        <v>P044</v>
      </c>
      <c r="C115" s="1" t="str">
        <f>VLOOKUP(A115,'Data Extraction'!A:D,2,FALSE)</f>
        <v>rayyan-218687860</v>
      </c>
      <c r="D115" s="2" t="s">
        <v>3672</v>
      </c>
      <c r="E115" s="2" t="s">
        <v>6369</v>
      </c>
      <c r="F115" s="2" t="s">
        <v>37791</v>
      </c>
      <c r="G115" s="2" t="s">
        <v>5295</v>
      </c>
      <c r="H115" s="2" t="s">
        <v>6370</v>
      </c>
      <c r="I115" s="2" t="s">
        <v>37928</v>
      </c>
      <c r="J115" s="4" t="s">
        <v>6371</v>
      </c>
      <c r="K115" s="4" t="s">
        <v>6371</v>
      </c>
      <c r="L115" s="4" t="s">
        <v>38021</v>
      </c>
      <c r="M115" s="4" t="s">
        <v>6372</v>
      </c>
      <c r="N115" s="4" t="s">
        <v>6373</v>
      </c>
    </row>
    <row r="116" spans="1:14" ht="150">
      <c r="A116" s="1" t="s">
        <v>234</v>
      </c>
      <c r="B116" s="1" t="str">
        <f>VLOOKUP(A116,'Data Extraction'!A:D,4,FALSE)</f>
        <v>P148</v>
      </c>
      <c r="C116" s="1" t="str">
        <f>VLOOKUP(A116,'Data Extraction'!A:D,2,FALSE)</f>
        <v>rayyan-218685005</v>
      </c>
      <c r="D116" s="2" t="s">
        <v>6375</v>
      </c>
      <c r="E116" s="2" t="s">
        <v>6374</v>
      </c>
      <c r="F116" s="2" t="s">
        <v>6375</v>
      </c>
      <c r="G116" s="2" t="s">
        <v>6376</v>
      </c>
      <c r="H116" s="2" t="s">
        <v>6376</v>
      </c>
      <c r="I116" s="2" t="s">
        <v>37929</v>
      </c>
      <c r="J116" s="4" t="s">
        <v>6377</v>
      </c>
      <c r="K116" s="4" t="s">
        <v>6377</v>
      </c>
      <c r="L116" s="4" t="s">
        <v>6377</v>
      </c>
      <c r="M116" s="4" t="s">
        <v>6378</v>
      </c>
      <c r="N116" s="4" t="s">
        <v>6379</v>
      </c>
    </row>
    <row r="117" spans="1:14" ht="112.5">
      <c r="A117" s="1" t="s">
        <v>4924</v>
      </c>
      <c r="B117" s="1" t="str">
        <f>VLOOKUP(A117,'Data Extraction'!A:D,4,FALSE)</f>
        <v>P002</v>
      </c>
      <c r="C117" s="1" t="str">
        <f>VLOOKUP(A117,'Data Extraction'!A:D,2,FALSE)</f>
        <v>rayyan-172029208</v>
      </c>
      <c r="D117" s="2" t="s">
        <v>4932</v>
      </c>
      <c r="E117" s="2" t="s">
        <v>6380</v>
      </c>
      <c r="F117" s="2" t="s">
        <v>37792</v>
      </c>
      <c r="G117" s="2" t="s">
        <v>5174</v>
      </c>
      <c r="H117" s="2" t="s">
        <v>6381</v>
      </c>
      <c r="I117" s="2" t="s">
        <v>37930</v>
      </c>
      <c r="J117" s="4" t="s">
        <v>6382</v>
      </c>
      <c r="K117" s="4" t="s">
        <v>6382</v>
      </c>
      <c r="L117" s="4" t="s">
        <v>38022</v>
      </c>
      <c r="M117" s="4" t="s">
        <v>6382</v>
      </c>
      <c r="N117" s="4" t="s">
        <v>6382</v>
      </c>
    </row>
    <row r="118" spans="1:14" ht="125">
      <c r="A118" s="1" t="s">
        <v>3181</v>
      </c>
      <c r="B118" s="1" t="str">
        <f>VLOOKUP(A118,'Data Extraction'!A:D,4,FALSE)</f>
        <v>P059</v>
      </c>
      <c r="C118" s="1" t="str">
        <f>VLOOKUP(A118,'Data Extraction'!A:D,2,FALSE)</f>
        <v>rayyan-172028402</v>
      </c>
      <c r="D118" s="2" t="s">
        <v>3189</v>
      </c>
      <c r="E118" s="2" t="s">
        <v>6383</v>
      </c>
      <c r="F118" s="2" t="s">
        <v>37793</v>
      </c>
      <c r="G118" s="2" t="s">
        <v>5333</v>
      </c>
      <c r="H118" s="2" t="s">
        <v>6384</v>
      </c>
      <c r="I118" s="2" t="s">
        <v>37931</v>
      </c>
      <c r="J118" s="4" t="s">
        <v>6385</v>
      </c>
      <c r="K118" s="4" t="s">
        <v>6385</v>
      </c>
      <c r="L118" s="4" t="s">
        <v>6385</v>
      </c>
      <c r="M118" s="4" t="s">
        <v>6386</v>
      </c>
      <c r="N118" s="4" t="s">
        <v>6387</v>
      </c>
    </row>
    <row r="119" spans="1:14" ht="125">
      <c r="A119" s="1" t="s">
        <v>2799</v>
      </c>
      <c r="B119" s="1" t="str">
        <f>VLOOKUP(A119,'Data Extraction'!A:D,4,FALSE)</f>
        <v>P071</v>
      </c>
      <c r="C119" s="1" t="str">
        <f>VLOOKUP(A119,'Data Extraction'!A:D,2,FALSE)</f>
        <v>rayyan-172028165</v>
      </c>
      <c r="D119" s="2" t="s">
        <v>2807</v>
      </c>
      <c r="E119" s="2" t="s">
        <v>6388</v>
      </c>
      <c r="F119" s="2" t="s">
        <v>37794</v>
      </c>
      <c r="G119" s="2" t="s">
        <v>5362</v>
      </c>
      <c r="H119" s="2" t="s">
        <v>6389</v>
      </c>
      <c r="I119" s="2" t="s">
        <v>6389</v>
      </c>
      <c r="J119" s="4" t="s">
        <v>6390</v>
      </c>
      <c r="K119" s="4" t="s">
        <v>6390</v>
      </c>
      <c r="L119" s="4" t="s">
        <v>6390</v>
      </c>
      <c r="M119" s="4" t="s">
        <v>6391</v>
      </c>
      <c r="N119" s="4" t="s">
        <v>6392</v>
      </c>
    </row>
    <row r="120" spans="1:14" ht="137.5">
      <c r="A120" s="1" t="s">
        <v>873</v>
      </c>
      <c r="B120" s="1" t="str">
        <f>VLOOKUP(A120,'Data Extraction'!A:D,4,FALSE)</f>
        <v>P129</v>
      </c>
      <c r="C120" s="1" t="str">
        <f>VLOOKUP(A120,'Data Extraction'!A:D,2,FALSE)</f>
        <v>rayyan-218685391</v>
      </c>
      <c r="D120" s="2" t="s">
        <v>881</v>
      </c>
      <c r="E120" s="2" t="s">
        <v>6393</v>
      </c>
      <c r="F120" s="2" t="s">
        <v>37795</v>
      </c>
      <c r="G120" s="2" t="s">
        <v>5472</v>
      </c>
      <c r="H120" s="2" t="s">
        <v>6394</v>
      </c>
      <c r="I120" s="2" t="s">
        <v>37932</v>
      </c>
      <c r="J120" s="4" t="s">
        <v>6395</v>
      </c>
      <c r="K120" s="4" t="s">
        <v>6395</v>
      </c>
      <c r="L120" s="4" t="s">
        <v>6395</v>
      </c>
      <c r="M120" s="4" t="s">
        <v>6391</v>
      </c>
      <c r="N120" s="4" t="s">
        <v>6392</v>
      </c>
    </row>
    <row r="121" spans="1:14" ht="125">
      <c r="A121" s="1" t="s">
        <v>254</v>
      </c>
      <c r="B121" s="1" t="str">
        <f>VLOOKUP(A121,'Data Extraction'!A:D,4,FALSE)</f>
        <v>P147</v>
      </c>
      <c r="C121" s="1" t="str">
        <f>VLOOKUP(A121,'Data Extraction'!A:D,2,FALSE)</f>
        <v>rayyan-218685195</v>
      </c>
      <c r="D121" s="2" t="s">
        <v>262</v>
      </c>
      <c r="E121" s="2" t="s">
        <v>6396</v>
      </c>
      <c r="F121" s="2" t="s">
        <v>37796</v>
      </c>
      <c r="G121" s="2" t="s">
        <v>5578</v>
      </c>
      <c r="H121" s="2" t="s">
        <v>6397</v>
      </c>
      <c r="I121" s="2" t="s">
        <v>37933</v>
      </c>
      <c r="J121" s="4" t="s">
        <v>6398</v>
      </c>
      <c r="K121" s="4" t="s">
        <v>6398</v>
      </c>
      <c r="L121" s="4" t="s">
        <v>38023</v>
      </c>
      <c r="M121" s="4" t="s">
        <v>6399</v>
      </c>
      <c r="N121" s="4" t="s">
        <v>6392</v>
      </c>
    </row>
    <row r="122" spans="1:14" ht="150">
      <c r="A122" s="1" t="s">
        <v>4615</v>
      </c>
      <c r="B122" s="1" t="str">
        <f>VLOOKUP(A122,'Data Extraction'!A:D,4,FALSE)</f>
        <v>P012</v>
      </c>
      <c r="C122" s="1" t="str">
        <f>VLOOKUP(A122,'Data Extraction'!A:D,2,FALSE)</f>
        <v>rayyan-218688759</v>
      </c>
      <c r="D122" s="2" t="s">
        <v>4623</v>
      </c>
      <c r="E122" s="2" t="s">
        <v>6400</v>
      </c>
      <c r="F122" s="2" t="s">
        <v>37797</v>
      </c>
      <c r="G122" s="2" t="s">
        <v>5207</v>
      </c>
      <c r="H122" s="2" t="s">
        <v>6401</v>
      </c>
      <c r="I122" s="2" t="s">
        <v>37934</v>
      </c>
      <c r="J122" s="4" t="s">
        <v>6402</v>
      </c>
      <c r="K122" s="4" t="s">
        <v>6402</v>
      </c>
      <c r="L122" s="4" t="s">
        <v>6402</v>
      </c>
      <c r="M122" s="4" t="s">
        <v>6403</v>
      </c>
      <c r="N122" s="4" t="s">
        <v>6404</v>
      </c>
    </row>
    <row r="123" spans="1:14" ht="125">
      <c r="A123" s="1" t="s">
        <v>358</v>
      </c>
      <c r="B123" s="1" t="str">
        <f>VLOOKUP(A123,'Data Extraction'!A:D,4,FALSE)</f>
        <v>P144</v>
      </c>
      <c r="C123" s="1" t="str">
        <f>VLOOKUP(A123,'Data Extraction'!A:D,2,FALSE)</f>
        <v>rayyan-218685245</v>
      </c>
      <c r="D123" s="2" t="s">
        <v>366</v>
      </c>
      <c r="E123" s="2" t="s">
        <v>6405</v>
      </c>
      <c r="F123" s="2" t="s">
        <v>37798</v>
      </c>
      <c r="G123" s="2" t="s">
        <v>5207</v>
      </c>
      <c r="H123" s="2" t="s">
        <v>6406</v>
      </c>
      <c r="I123" s="2" t="s">
        <v>37935</v>
      </c>
      <c r="J123" s="4" t="s">
        <v>6407</v>
      </c>
      <c r="K123" s="4" t="s">
        <v>6407</v>
      </c>
      <c r="L123" s="4" t="s">
        <v>38024</v>
      </c>
      <c r="M123" s="4" t="s">
        <v>6408</v>
      </c>
      <c r="N123" s="4" t="s">
        <v>6409</v>
      </c>
    </row>
    <row r="124" spans="1:14" ht="125">
      <c r="A124" s="1" t="s">
        <v>4228</v>
      </c>
      <c r="B124" s="1" t="str">
        <f>VLOOKUP(A124,'Data Extraction'!A:D,4,FALSE)</f>
        <v>P025</v>
      </c>
      <c r="C124" s="1" t="str">
        <f>VLOOKUP(A124,'Data Extraction'!A:D,2,FALSE)</f>
        <v>rayyan-218688137</v>
      </c>
      <c r="D124" s="2" t="s">
        <v>6411</v>
      </c>
      <c r="E124" s="2" t="s">
        <v>6410</v>
      </c>
      <c r="F124" s="2" t="s">
        <v>37799</v>
      </c>
      <c r="G124" s="6" t="s">
        <v>6413</v>
      </c>
      <c r="H124" s="2" t="s">
        <v>6412</v>
      </c>
      <c r="I124" s="2" t="s">
        <v>37936</v>
      </c>
      <c r="J124" s="4" t="s">
        <v>6414</v>
      </c>
      <c r="K124" s="4" t="s">
        <v>6414</v>
      </c>
      <c r="L124" s="4" t="s">
        <v>6414</v>
      </c>
      <c r="M124" s="4" t="s">
        <v>6415</v>
      </c>
      <c r="N124" s="4" t="s">
        <v>6415</v>
      </c>
    </row>
    <row r="125" spans="1:14" ht="125">
      <c r="A125" s="1" t="s">
        <v>1143</v>
      </c>
      <c r="B125" s="1" t="str">
        <f>VLOOKUP(A125,'Data Extraction'!A:D,4,FALSE)</f>
        <v>P121</v>
      </c>
      <c r="C125" s="1" t="str">
        <f>VLOOKUP(A125,'Data Extraction'!A:D,2,FALSE)</f>
        <v>rayyan-172027890</v>
      </c>
      <c r="D125" s="2" t="s">
        <v>1151</v>
      </c>
      <c r="E125" s="2" t="s">
        <v>6416</v>
      </c>
      <c r="F125" s="2" t="s">
        <v>37800</v>
      </c>
      <c r="G125" s="2" t="s">
        <v>5514</v>
      </c>
      <c r="H125" s="2" t="s">
        <v>6417</v>
      </c>
      <c r="I125" s="2" t="s">
        <v>6417</v>
      </c>
      <c r="J125" s="4" t="s">
        <v>6418</v>
      </c>
      <c r="K125" s="4" t="s">
        <v>6418</v>
      </c>
      <c r="L125" s="4" t="s">
        <v>6418</v>
      </c>
      <c r="M125" s="4" t="s">
        <v>6415</v>
      </c>
      <c r="N125" s="4" t="s">
        <v>6415</v>
      </c>
    </row>
    <row r="126" spans="1:14" ht="112.5">
      <c r="A126" s="1" t="s">
        <v>198</v>
      </c>
      <c r="B126" s="1" t="str">
        <f>VLOOKUP(A126,'Data Extraction'!A:D,4,FALSE)</f>
        <v>P149</v>
      </c>
      <c r="C126" s="1" t="str">
        <f>VLOOKUP(A126,'Data Extraction'!A:D,2,FALSE)</f>
        <v>rayyan-172028235</v>
      </c>
      <c r="D126" s="2" t="s">
        <v>206</v>
      </c>
      <c r="E126" s="2" t="s">
        <v>6419</v>
      </c>
      <c r="F126" s="2" t="s">
        <v>37801</v>
      </c>
      <c r="G126" s="2" t="s">
        <v>5582</v>
      </c>
      <c r="H126" s="2" t="s">
        <v>6420</v>
      </c>
      <c r="I126" s="2" t="s">
        <v>37937</v>
      </c>
      <c r="J126" s="4" t="s">
        <v>6414</v>
      </c>
      <c r="K126" s="4" t="s">
        <v>6414</v>
      </c>
      <c r="L126" s="4" t="s">
        <v>38025</v>
      </c>
      <c r="M126" s="4" t="s">
        <v>6415</v>
      </c>
      <c r="N126" s="4" t="s">
        <v>6415</v>
      </c>
    </row>
    <row r="127" spans="1:14" ht="87.5">
      <c r="A127" s="1" t="s">
        <v>972</v>
      </c>
      <c r="B127" s="1" t="str">
        <f>VLOOKUP(A127,'Data Extraction'!A:D,4,FALSE)</f>
        <v>P126</v>
      </c>
      <c r="C127" s="1" t="str">
        <f>VLOOKUP(A127,'Data Extraction'!A:D,2,FALSE)</f>
        <v>rayyan-172027847</v>
      </c>
      <c r="D127" s="2" t="s">
        <v>980</v>
      </c>
      <c r="E127" s="2" t="s">
        <v>6421</v>
      </c>
      <c r="F127" s="2" t="s">
        <v>37802</v>
      </c>
      <c r="G127" s="2" t="s">
        <v>5530</v>
      </c>
      <c r="H127" s="2" t="s">
        <v>6422</v>
      </c>
      <c r="I127" s="2" t="s">
        <v>6422</v>
      </c>
      <c r="J127" s="4" t="s">
        <v>6423</v>
      </c>
      <c r="K127" s="4" t="s">
        <v>6423</v>
      </c>
      <c r="L127" s="4" t="s">
        <v>6423</v>
      </c>
      <c r="M127" s="4" t="s">
        <v>6424</v>
      </c>
      <c r="N127" s="4" t="s">
        <v>6415</v>
      </c>
    </row>
    <row r="128" spans="1:14" ht="112.5">
      <c r="A128" s="1" t="s">
        <v>4434</v>
      </c>
      <c r="B128" s="1" t="str">
        <f>VLOOKUP(A128,'Data Extraction'!A:D,4,FALSE)</f>
        <v>P018</v>
      </c>
      <c r="C128" s="1" t="str">
        <f>VLOOKUP(A128,'Data Extraction'!A:D,2,FALSE)</f>
        <v>rayyan-172028771</v>
      </c>
      <c r="D128" s="2" t="s">
        <v>4442</v>
      </c>
      <c r="E128" s="2" t="s">
        <v>6425</v>
      </c>
      <c r="F128" s="2" t="s">
        <v>37803</v>
      </c>
      <c r="G128" s="2" t="s">
        <v>5225</v>
      </c>
      <c r="H128" s="2" t="s">
        <v>6426</v>
      </c>
      <c r="I128" s="2" t="s">
        <v>37938</v>
      </c>
      <c r="J128" s="4" t="s">
        <v>6427</v>
      </c>
      <c r="K128" s="4" t="s">
        <v>6427</v>
      </c>
      <c r="L128" s="4" t="s">
        <v>6427</v>
      </c>
      <c r="M128" s="4" t="s">
        <v>6428</v>
      </c>
      <c r="N128" s="4" t="s">
        <v>6429</v>
      </c>
    </row>
    <row r="129" spans="1:14" ht="100">
      <c r="A129" s="1" t="s">
        <v>3506</v>
      </c>
      <c r="B129" s="1" t="str">
        <f>VLOOKUP(A129,'Data Extraction'!A:D,4,FALSE)</f>
        <v>P049</v>
      </c>
      <c r="C129" s="1" t="str">
        <f>VLOOKUP(A129,'Data Extraction'!A:D,2,FALSE)</f>
        <v>rayyan-218687484</v>
      </c>
      <c r="D129" s="2" t="s">
        <v>3514</v>
      </c>
      <c r="E129" s="2" t="s">
        <v>6430</v>
      </c>
      <c r="F129" s="2" t="s">
        <v>37804</v>
      </c>
      <c r="G129" s="2" t="s">
        <v>5207</v>
      </c>
      <c r="H129" s="2" t="s">
        <v>6431</v>
      </c>
      <c r="I129" s="2" t="s">
        <v>37939</v>
      </c>
      <c r="J129" s="4" t="s">
        <v>6432</v>
      </c>
      <c r="K129" s="4" t="s">
        <v>6432</v>
      </c>
      <c r="L129" s="4" t="s">
        <v>6432</v>
      </c>
      <c r="M129" s="4" t="s">
        <v>6433</v>
      </c>
      <c r="N129" s="4" t="s">
        <v>6434</v>
      </c>
    </row>
    <row r="130" spans="1:14" ht="100">
      <c r="A130" s="1" t="s">
        <v>1912</v>
      </c>
      <c r="B130" s="1" t="str">
        <f>VLOOKUP(A130,'Data Extraction'!A:D,4,FALSE)</f>
        <v>P098</v>
      </c>
      <c r="C130" s="1" t="str">
        <f>VLOOKUP(A130,'Data Extraction'!A:D,2,FALSE)</f>
        <v>rayyan-218685264</v>
      </c>
      <c r="D130" s="2" t="s">
        <v>1920</v>
      </c>
      <c r="E130" s="2" t="s">
        <v>6435</v>
      </c>
      <c r="F130" s="2" t="s">
        <v>37805</v>
      </c>
      <c r="G130" s="2" t="s">
        <v>5207</v>
      </c>
      <c r="H130" s="2" t="s">
        <v>6436</v>
      </c>
      <c r="I130" s="2" t="s">
        <v>37940</v>
      </c>
      <c r="J130" s="4" t="s">
        <v>6432</v>
      </c>
      <c r="K130" s="4" t="s">
        <v>6432</v>
      </c>
      <c r="L130" s="4" t="s">
        <v>38026</v>
      </c>
      <c r="M130" s="4" t="s">
        <v>6433</v>
      </c>
      <c r="N130" s="4" t="s">
        <v>6434</v>
      </c>
    </row>
    <row r="131" spans="1:14" ht="100">
      <c r="A131" s="1" t="s">
        <v>525</v>
      </c>
      <c r="B131" s="1" t="str">
        <f>VLOOKUP(A131,'Data Extraction'!A:D,4,FALSE)</f>
        <v>P139</v>
      </c>
      <c r="C131" s="1" t="str">
        <f>VLOOKUP(A131,'Data Extraction'!A:D,2,FALSE)</f>
        <v>rayyan-172027844</v>
      </c>
      <c r="D131" s="2" t="s">
        <v>533</v>
      </c>
      <c r="E131" s="2" t="s">
        <v>6437</v>
      </c>
      <c r="F131" s="2" t="s">
        <v>37806</v>
      </c>
      <c r="G131" s="2" t="s">
        <v>5561</v>
      </c>
      <c r="H131" s="2" t="s">
        <v>6438</v>
      </c>
      <c r="I131" s="2" t="s">
        <v>6438</v>
      </c>
      <c r="J131" s="4" t="s">
        <v>6439</v>
      </c>
      <c r="K131" s="4" t="s">
        <v>6439</v>
      </c>
      <c r="L131" s="4" t="s">
        <v>6439</v>
      </c>
      <c r="M131" s="4" t="s">
        <v>6439</v>
      </c>
      <c r="N131" s="4" t="s">
        <v>9</v>
      </c>
    </row>
    <row r="132" spans="1:14" ht="112.5">
      <c r="A132" s="1" t="s">
        <v>4696</v>
      </c>
      <c r="B132" s="1" t="str">
        <f>VLOOKUP(A132,'Data Extraction'!A:D,4,FALSE)</f>
        <v>P009</v>
      </c>
      <c r="C132" s="1" t="str">
        <f>VLOOKUP(A132,'Data Extraction'!A:D,2,FALSE)</f>
        <v>rayyan-172028976</v>
      </c>
      <c r="D132" s="2" t="s">
        <v>4703</v>
      </c>
      <c r="E132" s="2" t="s">
        <v>6440</v>
      </c>
      <c r="F132" s="2" t="s">
        <v>37807</v>
      </c>
      <c r="G132" s="2" t="s">
        <v>5199</v>
      </c>
      <c r="H132" s="2" t="s">
        <v>6441</v>
      </c>
      <c r="I132" s="2" t="s">
        <v>6441</v>
      </c>
      <c r="J132" s="4" t="s">
        <v>6442</v>
      </c>
      <c r="K132" s="4" t="s">
        <v>6442</v>
      </c>
      <c r="L132" s="4" t="s">
        <v>6442</v>
      </c>
      <c r="M132" s="4" t="s">
        <v>6442</v>
      </c>
      <c r="N132" s="4" t="s">
        <v>6443</v>
      </c>
    </row>
    <row r="133" spans="1:14" ht="125">
      <c r="A133" s="1" t="s">
        <v>1420</v>
      </c>
      <c r="B133" s="1" t="str">
        <f>VLOOKUP(A133,'Data Extraction'!A:D,4,FALSE)</f>
        <v>P113</v>
      </c>
      <c r="C133" s="1" t="str">
        <f>VLOOKUP(A133,'Data Extraction'!A:D,2,FALSE)</f>
        <v>rayyan-172027927</v>
      </c>
      <c r="D133" s="2" t="s">
        <v>1428</v>
      </c>
      <c r="E133" s="2" t="s">
        <v>6444</v>
      </c>
      <c r="F133" s="2" t="s">
        <v>37808</v>
      </c>
      <c r="G133" s="2" t="s">
        <v>5489</v>
      </c>
      <c r="H133" s="2" t="s">
        <v>6445</v>
      </c>
      <c r="I133" s="2" t="s">
        <v>37941</v>
      </c>
      <c r="J133" s="4" t="s">
        <v>6446</v>
      </c>
      <c r="K133" s="4" t="s">
        <v>6446</v>
      </c>
      <c r="L133" s="4" t="s">
        <v>6446</v>
      </c>
      <c r="M133" s="4" t="s">
        <v>6447</v>
      </c>
      <c r="N133" s="4" t="s">
        <v>6448</v>
      </c>
    </row>
    <row r="134" spans="1:14" ht="137.5">
      <c r="A134" s="1" t="s">
        <v>1637</v>
      </c>
      <c r="B134" s="1" t="str">
        <f>VLOOKUP(A134,'Data Extraction'!A:D,4,FALSE)</f>
        <v>P106</v>
      </c>
      <c r="C134" s="1" t="str">
        <f>VLOOKUP(A134,'Data Extraction'!A:D,2,FALSE)</f>
        <v>rayyan-172027891</v>
      </c>
      <c r="D134" s="2" t="s">
        <v>1645</v>
      </c>
      <c r="E134" s="2" t="s">
        <v>6449</v>
      </c>
      <c r="F134" s="2" t="s">
        <v>37809</v>
      </c>
      <c r="G134" s="2" t="s">
        <v>5470</v>
      </c>
      <c r="H134" s="2" t="s">
        <v>6450</v>
      </c>
      <c r="I134" s="2" t="s">
        <v>37942</v>
      </c>
      <c r="J134" s="4" t="s">
        <v>6451</v>
      </c>
      <c r="K134" s="4" t="s">
        <v>6451</v>
      </c>
      <c r="L134" s="4" t="s">
        <v>6451</v>
      </c>
      <c r="M134" s="4" t="s">
        <v>6452</v>
      </c>
      <c r="N134" s="4" t="s">
        <v>6453</v>
      </c>
    </row>
    <row r="135" spans="1:14" ht="125">
      <c r="A135" s="1" t="s">
        <v>2509</v>
      </c>
      <c r="B135" s="1" t="str">
        <f>VLOOKUP(A135,'Data Extraction'!A:D,4,FALSE)</f>
        <v>P080</v>
      </c>
      <c r="C135" s="1" t="str">
        <f>VLOOKUP(A135,'Data Extraction'!A:D,2,FALSE)</f>
        <v>rayyan-172028028</v>
      </c>
      <c r="D135" s="2" t="s">
        <v>2517</v>
      </c>
      <c r="E135" s="2" t="s">
        <v>6454</v>
      </c>
      <c r="F135" s="2" t="s">
        <v>37810</v>
      </c>
      <c r="G135" s="2" t="s">
        <v>5390</v>
      </c>
      <c r="H135" s="2" t="s">
        <v>6455</v>
      </c>
      <c r="I135" s="2" t="s">
        <v>37943</v>
      </c>
      <c r="J135" s="4" t="s">
        <v>6456</v>
      </c>
      <c r="K135" s="4" t="s">
        <v>6456</v>
      </c>
      <c r="L135" s="4" t="s">
        <v>6456</v>
      </c>
      <c r="M135" s="4" t="s">
        <v>6457</v>
      </c>
      <c r="N135" s="4" t="s">
        <v>6458</v>
      </c>
    </row>
    <row r="136" spans="1:14" ht="137.5">
      <c r="A136" s="1" t="s">
        <v>737</v>
      </c>
      <c r="B136" s="1" t="str">
        <f>VLOOKUP(A136,'Data Extraction'!A:D,4,FALSE)</f>
        <v>P133</v>
      </c>
      <c r="C136" s="1" t="str">
        <f>VLOOKUP(A136,'Data Extraction'!A:D,2,FALSE)</f>
        <v>rayyan-172027981</v>
      </c>
      <c r="D136" s="2" t="s">
        <v>745</v>
      </c>
      <c r="E136" s="2" t="s">
        <v>6459</v>
      </c>
      <c r="F136" s="2" t="s">
        <v>37811</v>
      </c>
      <c r="G136" s="2" t="s">
        <v>5548</v>
      </c>
      <c r="H136" s="2" t="s">
        <v>6460</v>
      </c>
      <c r="I136" s="2" t="s">
        <v>37944</v>
      </c>
      <c r="J136" s="4" t="s">
        <v>6461</v>
      </c>
      <c r="K136" s="4" t="s">
        <v>6461</v>
      </c>
      <c r="L136" s="4" t="s">
        <v>6461</v>
      </c>
      <c r="M136" s="4" t="s">
        <v>6461</v>
      </c>
      <c r="N136" s="4" t="s">
        <v>6462</v>
      </c>
    </row>
    <row r="137" spans="1:14" ht="125">
      <c r="A137" s="1" t="s">
        <v>4496</v>
      </c>
      <c r="B137" s="1" t="str">
        <f>VLOOKUP(A137,'Data Extraction'!A:D,4,FALSE)</f>
        <v>P016</v>
      </c>
      <c r="C137" s="1" t="str">
        <f>VLOOKUP(A137,'Data Extraction'!A:D,2,FALSE)</f>
        <v>rayyan-218688278</v>
      </c>
      <c r="D137" s="2" t="s">
        <v>4504</v>
      </c>
      <c r="E137" s="2" t="s">
        <v>6463</v>
      </c>
      <c r="F137" s="2" t="s">
        <v>37812</v>
      </c>
      <c r="G137" s="2" t="s">
        <v>5220</v>
      </c>
      <c r="H137" s="2" t="s">
        <v>6464</v>
      </c>
      <c r="I137" s="2" t="s">
        <v>37945</v>
      </c>
      <c r="J137" s="4" t="s">
        <v>6465</v>
      </c>
      <c r="K137" s="4" t="s">
        <v>6465</v>
      </c>
      <c r="L137" s="4" t="s">
        <v>6465</v>
      </c>
      <c r="M137" s="4" t="s">
        <v>6466</v>
      </c>
      <c r="N137" s="4" t="s">
        <v>6467</v>
      </c>
    </row>
    <row r="138" spans="1:14" ht="100">
      <c r="A138" s="1" t="s">
        <v>2236</v>
      </c>
      <c r="B138" s="1" t="str">
        <f>VLOOKUP(A138,'Data Extraction'!A:D,4,FALSE)</f>
        <v>P088</v>
      </c>
      <c r="C138" s="1" t="str">
        <f>VLOOKUP(A138,'Data Extraction'!A:D,2,FALSE)</f>
        <v>rayyan-172028135</v>
      </c>
      <c r="D138" s="2" t="s">
        <v>2244</v>
      </c>
      <c r="E138" s="2" t="s">
        <v>6468</v>
      </c>
      <c r="F138" s="2" t="s">
        <v>37813</v>
      </c>
      <c r="G138" s="2" t="s">
        <v>5416</v>
      </c>
      <c r="H138" s="2" t="s">
        <v>6469</v>
      </c>
      <c r="I138" s="2" t="s">
        <v>6469</v>
      </c>
      <c r="J138" s="4" t="s">
        <v>6470</v>
      </c>
      <c r="K138" s="4" t="s">
        <v>6470</v>
      </c>
      <c r="L138" s="4" t="s">
        <v>6470</v>
      </c>
      <c r="M138" s="4" t="s">
        <v>6470</v>
      </c>
      <c r="N138" s="4" t="s">
        <v>6471</v>
      </c>
    </row>
    <row r="139" spans="1:14" ht="87.5">
      <c r="A139" s="1" t="s">
        <v>4678</v>
      </c>
      <c r="B139" s="1" t="str">
        <f>VLOOKUP(A139,'Data Extraction'!A:D,4,FALSE)</f>
        <v>P010</v>
      </c>
      <c r="C139" s="1" t="str">
        <f>VLOOKUP(A139,'Data Extraction'!A:D,2,FALSE)</f>
        <v>rayyan-218686026</v>
      </c>
      <c r="D139" s="2" t="s">
        <v>6473</v>
      </c>
      <c r="E139" s="2" t="s">
        <v>6472</v>
      </c>
      <c r="F139" s="2" t="s">
        <v>37814</v>
      </c>
      <c r="G139" s="2" t="s">
        <v>6475</v>
      </c>
      <c r="H139" s="2" t="s">
        <v>6474</v>
      </c>
      <c r="I139" s="2" t="s">
        <v>6474</v>
      </c>
      <c r="J139" s="4" t="s">
        <v>6476</v>
      </c>
      <c r="K139" s="4" t="s">
        <v>6476</v>
      </c>
      <c r="L139" s="4" t="s">
        <v>6476</v>
      </c>
      <c r="M139" s="4" t="s">
        <v>6476</v>
      </c>
      <c r="N139" s="4" t="s">
        <v>6477</v>
      </c>
    </row>
    <row r="140" spans="1:14" ht="75">
      <c r="A140" s="1" t="s">
        <v>4828</v>
      </c>
      <c r="B140" s="1" t="str">
        <f>VLOOKUP(A140,'Data Extraction'!A:D,4,FALSE)</f>
        <v>P005</v>
      </c>
      <c r="C140" s="1" t="str">
        <f>VLOOKUP(A140,'Data Extraction'!A:D,2,FALSE)</f>
        <v>rayyan-172029046</v>
      </c>
      <c r="D140" s="2" t="s">
        <v>4836</v>
      </c>
      <c r="E140" s="2" t="s">
        <v>6478</v>
      </c>
      <c r="F140" s="2" t="s">
        <v>37815</v>
      </c>
      <c r="G140" s="2" t="s">
        <v>5187</v>
      </c>
      <c r="H140" s="2" t="s">
        <v>6479</v>
      </c>
      <c r="I140" s="2" t="s">
        <v>37946</v>
      </c>
      <c r="J140" s="4" t="s">
        <v>2</v>
      </c>
      <c r="K140" s="4" t="s">
        <v>2</v>
      </c>
      <c r="L140" s="4" t="s">
        <v>2</v>
      </c>
      <c r="M140" s="4" t="s">
        <v>2</v>
      </c>
      <c r="N140" s="4" t="s">
        <v>2</v>
      </c>
    </row>
    <row r="141" spans="1:14" ht="137.5">
      <c r="A141" s="1" t="s">
        <v>806</v>
      </c>
      <c r="B141" s="1" t="str">
        <f>VLOOKUP(A141,'Data Extraction'!A:D,4,FALSE)</f>
        <v>P131</v>
      </c>
      <c r="C141" s="1" t="str">
        <f>VLOOKUP(A141,'Data Extraction'!A:D,2,FALSE)</f>
        <v>rayyan-172027997</v>
      </c>
      <c r="D141" s="2" t="s">
        <v>814</v>
      </c>
      <c r="E141" s="2" t="s">
        <v>6480</v>
      </c>
      <c r="F141" s="2" t="s">
        <v>37816</v>
      </c>
      <c r="G141" s="2" t="s">
        <v>5543</v>
      </c>
      <c r="H141" s="2" t="s">
        <v>6481</v>
      </c>
      <c r="I141" s="2" t="s">
        <v>6481</v>
      </c>
      <c r="J141" s="4" t="s">
        <v>6482</v>
      </c>
      <c r="K141" s="4" t="s">
        <v>6482</v>
      </c>
      <c r="L141" s="4" t="s">
        <v>6482</v>
      </c>
      <c r="M141" s="4" t="s">
        <v>6483</v>
      </c>
      <c r="N141" s="4" t="s">
        <v>6484</v>
      </c>
    </row>
    <row r="142" spans="1:14" ht="112.5">
      <c r="A142" s="1" t="s">
        <v>1973</v>
      </c>
      <c r="B142" s="1" t="str">
        <f>VLOOKUP(A142,'Data Extraction'!A:D,4,FALSE)</f>
        <v>P096</v>
      </c>
      <c r="C142" s="1" t="str">
        <f>VLOOKUP(A142,'Data Extraction'!A:D,2,FALSE)</f>
        <v>rayyan-172027819</v>
      </c>
      <c r="D142" s="2" t="s">
        <v>1981</v>
      </c>
      <c r="E142" s="2" t="s">
        <v>6485</v>
      </c>
      <c r="F142" s="2" t="s">
        <v>37817</v>
      </c>
      <c r="G142" s="2" t="s">
        <v>5442</v>
      </c>
      <c r="H142" s="2" t="s">
        <v>6486</v>
      </c>
      <c r="I142" s="2" t="s">
        <v>37947</v>
      </c>
      <c r="J142" s="4" t="s">
        <v>6487</v>
      </c>
      <c r="K142" s="4" t="s">
        <v>6487</v>
      </c>
      <c r="L142" s="4" t="s">
        <v>6487</v>
      </c>
      <c r="M142" s="4" t="s">
        <v>6488</v>
      </c>
      <c r="N142" s="4" t="s">
        <v>6489</v>
      </c>
    </row>
    <row r="143" spans="1:14" ht="137.5">
      <c r="A143" s="1" t="s">
        <v>1108</v>
      </c>
      <c r="B143" s="1" t="str">
        <f>VLOOKUP(A143,'Data Extraction'!A:D,4,FALSE)</f>
        <v>P122</v>
      </c>
      <c r="C143" s="1" t="str">
        <f>VLOOKUP(A143,'Data Extraction'!A:D,2,FALSE)</f>
        <v>rayyan-172027911</v>
      </c>
      <c r="D143" s="2" t="s">
        <v>1116</v>
      </c>
      <c r="E143" s="2" t="s">
        <v>6490</v>
      </c>
      <c r="F143" s="2" t="s">
        <v>37818</v>
      </c>
      <c r="G143" s="2" t="s">
        <v>5518</v>
      </c>
      <c r="H143" s="2" t="s">
        <v>6491</v>
      </c>
      <c r="I143" s="2" t="s">
        <v>37948</v>
      </c>
      <c r="J143" s="4" t="s">
        <v>6492</v>
      </c>
      <c r="K143" s="4" t="s">
        <v>6492</v>
      </c>
      <c r="L143" s="4" t="s">
        <v>6493</v>
      </c>
      <c r="M143" s="4" t="s">
        <v>6493</v>
      </c>
      <c r="N143" s="4" t="s">
        <v>6494</v>
      </c>
    </row>
    <row r="144" spans="1:14" ht="112.5">
      <c r="A144" s="1" t="s">
        <v>1540</v>
      </c>
      <c r="B144" s="1" t="str">
        <f>VLOOKUP(A144,'Data Extraction'!A:D,4,FALSE)</f>
        <v>P109</v>
      </c>
      <c r="C144" s="1" t="str">
        <f>VLOOKUP(A144,'Data Extraction'!A:D,2,FALSE)</f>
        <v>rayyan-172027848</v>
      </c>
      <c r="D144" s="2" t="s">
        <v>1548</v>
      </c>
      <c r="E144" s="2" t="s">
        <v>6495</v>
      </c>
      <c r="F144" s="2" t="s">
        <v>37819</v>
      </c>
      <c r="G144" s="2" t="s">
        <v>5478</v>
      </c>
      <c r="H144" s="2" t="s">
        <v>6496</v>
      </c>
      <c r="I144" s="2" t="s">
        <v>37949</v>
      </c>
      <c r="J144" s="4" t="s">
        <v>6497</v>
      </c>
      <c r="K144" s="4" t="s">
        <v>6497</v>
      </c>
      <c r="L144" s="4" t="s">
        <v>6497</v>
      </c>
      <c r="M144" s="4" t="s">
        <v>6498</v>
      </c>
      <c r="N144" s="4" t="s">
        <v>6499</v>
      </c>
    </row>
    <row r="145" spans="1:14" ht="125">
      <c r="A145" s="1" t="s">
        <v>3307</v>
      </c>
      <c r="B145" s="1" t="str">
        <f>VLOOKUP(A145,'Data Extraction'!A:D,4,FALSE)</f>
        <v>P055</v>
      </c>
      <c r="C145" s="1" t="str">
        <f>VLOOKUP(A145,'Data Extraction'!A:D,2,FALSE)</f>
        <v>rayyan-218687559</v>
      </c>
      <c r="D145" s="2" t="s">
        <v>3315</v>
      </c>
      <c r="E145" s="2" t="s">
        <v>6500</v>
      </c>
      <c r="F145" s="2" t="s">
        <v>37820</v>
      </c>
      <c r="G145" s="2" t="s">
        <v>5325</v>
      </c>
      <c r="H145" s="2" t="s">
        <v>6501</v>
      </c>
      <c r="I145" s="2" t="s">
        <v>6501</v>
      </c>
      <c r="J145" s="4" t="s">
        <v>6502</v>
      </c>
      <c r="K145" s="4" t="s">
        <v>6502</v>
      </c>
      <c r="L145" s="4" t="s">
        <v>6502</v>
      </c>
      <c r="M145" s="4" t="s">
        <v>6503</v>
      </c>
      <c r="N145" s="4" t="s">
        <v>6503</v>
      </c>
    </row>
    <row r="146" spans="1:14" ht="112.5">
      <c r="A146" s="1" t="s">
        <v>3064</v>
      </c>
      <c r="B146" s="1" t="str">
        <f>VLOOKUP(A146,'Data Extraction'!A:D,4,FALSE)</f>
        <v>P063</v>
      </c>
      <c r="C146" s="1" t="str">
        <f>VLOOKUP(A146,'Data Extraction'!A:D,2,FALSE)</f>
        <v>rayyan-172028394</v>
      </c>
      <c r="D146" s="2" t="s">
        <v>3072</v>
      </c>
      <c r="E146" s="2" t="s">
        <v>6504</v>
      </c>
      <c r="F146" s="2" t="s">
        <v>37821</v>
      </c>
      <c r="G146" s="2" t="s">
        <v>5340</v>
      </c>
      <c r="H146" s="2" t="s">
        <v>6505</v>
      </c>
      <c r="I146" s="2" t="s">
        <v>37950</v>
      </c>
      <c r="J146" s="4" t="s">
        <v>6506</v>
      </c>
      <c r="K146" s="4" t="s">
        <v>6506</v>
      </c>
      <c r="L146" s="4" t="s">
        <v>6508</v>
      </c>
      <c r="M146" s="4" t="s">
        <v>6507</v>
      </c>
      <c r="N146" s="4" t="s">
        <v>6508</v>
      </c>
    </row>
    <row r="147" spans="1:14" ht="125">
      <c r="A147" s="1" t="s">
        <v>2440</v>
      </c>
      <c r="B147" s="1" t="str">
        <f>VLOOKUP(A147,'Data Extraction'!A:D,4,FALSE)</f>
        <v>P082</v>
      </c>
      <c r="C147" s="1" t="str">
        <f>VLOOKUP(A147,'Data Extraction'!A:D,2,FALSE)</f>
        <v>rayyan-172028017</v>
      </c>
      <c r="D147" s="2" t="s">
        <v>2448</v>
      </c>
      <c r="E147" s="2" t="s">
        <v>6509</v>
      </c>
      <c r="F147" s="2" t="s">
        <v>37822</v>
      </c>
      <c r="G147" s="2" t="s">
        <v>5399</v>
      </c>
      <c r="H147" s="2" t="s">
        <v>6510</v>
      </c>
      <c r="I147" s="2" t="s">
        <v>37951</v>
      </c>
      <c r="J147" s="4" t="s">
        <v>6511</v>
      </c>
      <c r="K147" s="4" t="s">
        <v>6511</v>
      </c>
      <c r="L147" s="4" t="s">
        <v>6511</v>
      </c>
      <c r="M147" s="4" t="s">
        <v>6512</v>
      </c>
      <c r="N147" s="4" t="s">
        <v>6513</v>
      </c>
    </row>
    <row r="148" spans="1:14" ht="87.5">
      <c r="A148" s="1" t="s">
        <v>2340</v>
      </c>
      <c r="B148" s="1" t="str">
        <f>VLOOKUP(A148,'Data Extraction'!A:D,4,FALSE)</f>
        <v>P085</v>
      </c>
      <c r="C148" s="1" t="str">
        <f>VLOOKUP(A148,'Data Extraction'!A:D,2,FALSE)</f>
        <v>rayyan-172028035</v>
      </c>
      <c r="D148" s="2" t="s">
        <v>2348</v>
      </c>
      <c r="E148" s="2" t="s">
        <v>6514</v>
      </c>
      <c r="F148" s="2" t="s">
        <v>37823</v>
      </c>
      <c r="G148" s="2" t="s">
        <v>5408</v>
      </c>
      <c r="H148" s="2" t="s">
        <v>6515</v>
      </c>
      <c r="I148" s="2" t="s">
        <v>37952</v>
      </c>
      <c r="J148" s="4" t="s">
        <v>6516</v>
      </c>
      <c r="K148" s="4" t="s">
        <v>6516</v>
      </c>
      <c r="L148" s="4" t="s">
        <v>6516</v>
      </c>
      <c r="M148" s="4" t="s">
        <v>6516</v>
      </c>
      <c r="N148" s="4" t="s">
        <v>6517</v>
      </c>
    </row>
    <row r="149" spans="1:14" ht="87.5">
      <c r="A149" s="1" t="s">
        <v>1507</v>
      </c>
      <c r="B149" s="1" t="str">
        <f>VLOOKUP(A149,'Data Extraction'!A:D,4,FALSE)</f>
        <v>P110</v>
      </c>
      <c r="C149" s="1" t="str">
        <f>VLOOKUP(A149,'Data Extraction'!A:D,2,FALSE)</f>
        <v>rayyan-172027832</v>
      </c>
      <c r="D149" s="2" t="s">
        <v>1515</v>
      </c>
      <c r="E149" s="2" t="s">
        <v>6518</v>
      </c>
      <c r="F149" s="2" t="s">
        <v>37824</v>
      </c>
      <c r="G149" s="2" t="s">
        <v>5481</v>
      </c>
      <c r="H149" s="2" t="s">
        <v>6519</v>
      </c>
      <c r="I149" s="2" t="s">
        <v>37953</v>
      </c>
      <c r="J149" s="4" t="s">
        <v>6520</v>
      </c>
      <c r="K149" s="4" t="s">
        <v>6520</v>
      </c>
      <c r="L149" s="4" t="s">
        <v>6520</v>
      </c>
      <c r="M149" s="4" t="s">
        <v>6516</v>
      </c>
      <c r="N149" s="4" t="s">
        <v>6517</v>
      </c>
    </row>
    <row r="150" spans="1:14" ht="75">
      <c r="A150" s="1" t="s">
        <v>1040</v>
      </c>
      <c r="B150" s="1" t="str">
        <f>VLOOKUP(A150,'Data Extraction'!A:D,4,FALSE)</f>
        <v>P124</v>
      </c>
      <c r="C150" s="1" t="str">
        <f>VLOOKUP(A150,'Data Extraction'!A:D,2,FALSE)</f>
        <v>rayyan-172027846</v>
      </c>
      <c r="D150" s="2" t="s">
        <v>1048</v>
      </c>
      <c r="E150" s="2" t="s">
        <v>6521</v>
      </c>
      <c r="F150" s="2" t="s">
        <v>37825</v>
      </c>
      <c r="G150" s="2" t="s">
        <v>5524</v>
      </c>
      <c r="H150" s="2" t="s">
        <v>6522</v>
      </c>
      <c r="I150" s="2" t="s">
        <v>37954</v>
      </c>
      <c r="J150" s="4" t="s">
        <v>6523</v>
      </c>
      <c r="K150" s="4" t="s">
        <v>6523</v>
      </c>
      <c r="L150" s="4" t="s">
        <v>6523</v>
      </c>
      <c r="M150" s="4" t="s">
        <v>6524</v>
      </c>
      <c r="N150" s="4" t="s">
        <v>6525</v>
      </c>
    </row>
    <row r="151" spans="1:14" ht="50">
      <c r="A151" s="1" t="s">
        <v>4403</v>
      </c>
      <c r="B151" s="1" t="str">
        <f>VLOOKUP(A151,'Data Extraction'!A:D,4,FALSE)</f>
        <v>P019</v>
      </c>
      <c r="C151" s="1" t="str">
        <f>VLOOKUP(A151,'Data Extraction'!A:D,2,FALSE)</f>
        <v>rayyan-218688262</v>
      </c>
      <c r="D151" s="2" t="s">
        <v>4411</v>
      </c>
      <c r="E151" s="2" t="s">
        <v>6526</v>
      </c>
      <c r="F151" s="2" t="s">
        <v>37826</v>
      </c>
      <c r="G151" s="2" t="s">
        <v>5220</v>
      </c>
      <c r="H151" s="2" t="s">
        <v>6527</v>
      </c>
      <c r="I151" s="2" t="s">
        <v>37955</v>
      </c>
      <c r="J151" s="4" t="s">
        <v>5138</v>
      </c>
      <c r="K151" s="4" t="s">
        <v>5138</v>
      </c>
      <c r="L151" s="4" t="s">
        <v>5138</v>
      </c>
      <c r="M151" s="4" t="s">
        <v>5138</v>
      </c>
      <c r="N151" s="4" t="s">
        <v>5034</v>
      </c>
    </row>
    <row r="152" spans="1:14" ht="62.5">
      <c r="A152" s="1" t="s">
        <v>3920</v>
      </c>
      <c r="B152" s="1" t="str">
        <f>VLOOKUP(A152,'Data Extraction'!A:D,4,FALSE)</f>
        <v>P035</v>
      </c>
      <c r="C152" s="1" t="str">
        <f>VLOOKUP(A152,'Data Extraction'!A:D,2,FALSE)</f>
        <v>rayyan-218688149</v>
      </c>
      <c r="D152" s="2" t="s">
        <v>3928</v>
      </c>
      <c r="E152" s="2" t="s">
        <v>6528</v>
      </c>
      <c r="F152" s="2" t="s">
        <v>37827</v>
      </c>
      <c r="G152" s="2" t="s">
        <v>5242</v>
      </c>
      <c r="H152" s="2" t="s">
        <v>6529</v>
      </c>
      <c r="I152" s="2" t="s">
        <v>37956</v>
      </c>
      <c r="J152" s="4" t="s">
        <v>6530</v>
      </c>
      <c r="K152" s="4" t="s">
        <v>6530</v>
      </c>
      <c r="L152" s="4" t="s">
        <v>6530</v>
      </c>
      <c r="M152" s="4" t="s">
        <v>6531</v>
      </c>
      <c r="N152" s="4" t="s">
        <v>6532</v>
      </c>
    </row>
    <row r="153" spans="1:14" ht="87.5">
      <c r="A153" s="1" t="s">
        <v>772</v>
      </c>
      <c r="B153" s="1" t="str">
        <f>VLOOKUP(A153,'Data Extraction'!A:D,4,FALSE)</f>
        <v>P132</v>
      </c>
      <c r="C153" s="1" t="str">
        <f>VLOOKUP(A153,'Data Extraction'!A:D,2,FALSE)</f>
        <v>rayyan-172027976</v>
      </c>
      <c r="D153" s="2" t="s">
        <v>780</v>
      </c>
      <c r="E153" s="2" t="s">
        <v>5544</v>
      </c>
      <c r="F153" s="2" t="s">
        <v>5544</v>
      </c>
      <c r="G153" s="2" t="s">
        <v>5546</v>
      </c>
      <c r="H153" s="2" t="s">
        <v>6533</v>
      </c>
      <c r="I153" s="2" t="s">
        <v>6533</v>
      </c>
      <c r="J153" s="4" t="s">
        <v>6534</v>
      </c>
      <c r="K153" s="4" t="s">
        <v>6534</v>
      </c>
      <c r="L153" s="4" t="s">
        <v>6534</v>
      </c>
      <c r="M153" s="4" t="s">
        <v>6534</v>
      </c>
      <c r="N153" s="4" t="s">
        <v>5033</v>
      </c>
    </row>
    <row r="154" spans="1:14" ht="87.5">
      <c r="A154" s="1" t="s">
        <v>2202</v>
      </c>
      <c r="B154" s="1" t="str">
        <f>VLOOKUP(A154,'Data Extraction'!A:D,4,FALSE)</f>
        <v>P089</v>
      </c>
      <c r="C154" s="1" t="str">
        <f>VLOOKUP(A154,'Data Extraction'!A:D,2,FALSE)</f>
        <v>rayyan-172028161</v>
      </c>
      <c r="D154" s="2" t="s">
        <v>2210</v>
      </c>
      <c r="E154" s="2" t="s">
        <v>6535</v>
      </c>
      <c r="F154" s="2" t="s">
        <v>6535</v>
      </c>
      <c r="G154" s="2" t="s">
        <v>5419</v>
      </c>
      <c r="H154" s="2" t="s">
        <v>6536</v>
      </c>
      <c r="I154" s="2" t="s">
        <v>37957</v>
      </c>
      <c r="J154" s="4" t="s">
        <v>5139</v>
      </c>
      <c r="K154" s="4" t="s">
        <v>5139</v>
      </c>
      <c r="L154" s="4" t="s">
        <v>5139</v>
      </c>
      <c r="M154" s="4" t="s">
        <v>5139</v>
      </c>
      <c r="N154" s="4" t="s">
        <v>5033</v>
      </c>
    </row>
  </sheetData>
  <sheetProtection sort="0" autoFilter="0"/>
  <customSheetViews>
    <customSheetView guid="{93BEE11B-192E-410C-8201-2EFDBEDF62DD}" filter="1" showAutoFilter="1">
      <pageMargins left="0" right="0" top="0" bottom="0" header="0" footer="0"/>
      <autoFilter ref="A1:J154" xr:uid="{13E28245-5154-47D3-83F4-ED263CC545C4}"/>
    </customSheetView>
  </customSheetViews>
  <phoneticPr fontId="22" type="noConversion"/>
  <dataValidations count="1">
    <dataValidation type="list" allowBlank="1" sqref="M2:N154" xr:uid="{00000000-0002-0000-0400-000000000000}">
      <formula1>" Access Control,Copyrights Protection,Data Analyzing,Data Auditing,Data Confidentiality,Data Integrity,Data Management,Data Privacy,Data Security,Data Traceability,Detecting Confidential or Sensitive Data,EHR Management,Legal Document Management,Mitigate "&amp;"Cybersecurity Risks,Secure Data Transactions,Secure Data Sharing,Secure Data Storage,Sensitive Data Protection,Support forensic investigations"</formula1>
    </dataValidation>
  </dataValidations>
  <pageMargins left="0.511811024" right="0.511811024" top="0.78740157499999996" bottom="0.78740157499999996" header="0.31496062000000002" footer="0.31496062000000002"/>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54"/>
  <sheetViews>
    <sheetView workbookViewId="0">
      <pane ySplit="1" topLeftCell="A44" activePane="bottomLeft" state="frozen"/>
      <selection pane="bottomLeft" activeCell="N155" sqref="N155"/>
    </sheetView>
  </sheetViews>
  <sheetFormatPr defaultColWidth="12.54296875" defaultRowHeight="12.5"/>
  <cols>
    <col min="1" max="1" width="20.26953125" customWidth="1"/>
    <col min="2" max="2" width="13.81640625" customWidth="1"/>
    <col min="3" max="3" width="19.453125" customWidth="1"/>
    <col min="4" max="4" width="50.453125" customWidth="1"/>
    <col min="5" max="6" width="29.453125" customWidth="1"/>
    <col min="7" max="7" width="16.7265625" customWidth="1"/>
    <col min="8" max="9" width="18" customWidth="1"/>
    <col min="10" max="10" width="29.7265625" customWidth="1"/>
    <col min="11" max="12" width="31.453125" customWidth="1"/>
  </cols>
  <sheetData>
    <row r="1" spans="1:14" s="23" customFormat="1" ht="26">
      <c r="A1" s="20" t="s">
        <v>32</v>
      </c>
      <c r="B1" s="21" t="s">
        <v>4995</v>
      </c>
      <c r="C1" s="26" t="s">
        <v>4996</v>
      </c>
      <c r="D1" s="22" t="s">
        <v>5876</v>
      </c>
      <c r="E1" s="22" t="s">
        <v>37394</v>
      </c>
      <c r="F1" s="22" t="s">
        <v>37397</v>
      </c>
      <c r="G1" s="22" t="s">
        <v>5877</v>
      </c>
      <c r="H1" s="22" t="s">
        <v>37395</v>
      </c>
      <c r="I1" s="22" t="s">
        <v>37398</v>
      </c>
      <c r="J1" s="20" t="s">
        <v>5878</v>
      </c>
      <c r="K1" s="20" t="s">
        <v>37396</v>
      </c>
      <c r="L1" s="20" t="s">
        <v>37399</v>
      </c>
      <c r="M1" s="20" t="s">
        <v>5167</v>
      </c>
      <c r="N1" s="20" t="s">
        <v>5168</v>
      </c>
    </row>
    <row r="2" spans="1:14" ht="150">
      <c r="A2" s="1" t="s">
        <v>4924</v>
      </c>
      <c r="B2" s="1" t="str">
        <f>VLOOKUP(A2,'Data Extraction'!A:D,4,FALSE)</f>
        <v>P002</v>
      </c>
      <c r="C2" s="7" t="str">
        <f>VLOOKUP(A2,'Data Extraction'!A:D,2,FALSE)</f>
        <v>rayyan-172029208</v>
      </c>
      <c r="D2" s="2" t="s">
        <v>4936</v>
      </c>
      <c r="E2" s="2" t="s">
        <v>6537</v>
      </c>
      <c r="F2" s="2" t="s">
        <v>38027</v>
      </c>
      <c r="G2" s="2" t="s">
        <v>6538</v>
      </c>
      <c r="H2" s="2" t="s">
        <v>6538</v>
      </c>
      <c r="I2" s="2" t="s">
        <v>38173</v>
      </c>
      <c r="J2" s="1" t="s">
        <v>5142</v>
      </c>
      <c r="K2" s="1" t="s">
        <v>5142</v>
      </c>
      <c r="L2" s="1" t="s">
        <v>38281</v>
      </c>
      <c r="M2" s="4" t="s">
        <v>5142</v>
      </c>
      <c r="N2" s="4" t="s">
        <v>5026</v>
      </c>
    </row>
    <row r="3" spans="1:14" ht="250">
      <c r="A3" s="1" t="s">
        <v>254</v>
      </c>
      <c r="B3" s="1" t="str">
        <f>VLOOKUP(A3,'Data Extraction'!A:D,4,FALSE)</f>
        <v>P147</v>
      </c>
      <c r="C3" s="7" t="str">
        <f>VLOOKUP(A3,'Data Extraction'!A:D,2,FALSE)</f>
        <v>rayyan-218685195</v>
      </c>
      <c r="D3" s="2" t="s">
        <v>264</v>
      </c>
      <c r="E3" s="2" t="s">
        <v>6539</v>
      </c>
      <c r="F3" s="2" t="s">
        <v>38028</v>
      </c>
      <c r="G3" s="2" t="s">
        <v>6541</v>
      </c>
      <c r="H3" s="2" t="s">
        <v>6540</v>
      </c>
      <c r="I3" s="2" t="s">
        <v>38174</v>
      </c>
      <c r="J3" s="1" t="s">
        <v>6542</v>
      </c>
      <c r="K3" s="1" t="s">
        <v>7</v>
      </c>
      <c r="L3" s="1" t="s">
        <v>38282</v>
      </c>
      <c r="M3" s="4" t="s">
        <v>6543</v>
      </c>
      <c r="N3" s="4" t="s">
        <v>6544</v>
      </c>
    </row>
    <row r="4" spans="1:14" ht="162.5">
      <c r="A4" s="1" t="s">
        <v>234</v>
      </c>
      <c r="B4" s="1" t="str">
        <f>VLOOKUP(A4,'Data Extraction'!A:D,4,FALSE)</f>
        <v>P148</v>
      </c>
      <c r="C4" s="7" t="str">
        <f>VLOOKUP(A4,'Data Extraction'!A:D,2,FALSE)</f>
        <v>rayyan-218685005</v>
      </c>
      <c r="D4" s="2" t="s">
        <v>241</v>
      </c>
      <c r="E4" s="2" t="s">
        <v>6545</v>
      </c>
      <c r="F4" s="2" t="s">
        <v>38029</v>
      </c>
      <c r="G4" s="2" t="s">
        <v>6547</v>
      </c>
      <c r="H4" s="2" t="s">
        <v>6546</v>
      </c>
      <c r="I4" s="2" t="s">
        <v>6546</v>
      </c>
      <c r="J4" s="1" t="s">
        <v>6750</v>
      </c>
      <c r="K4" s="1" t="s">
        <v>38881</v>
      </c>
      <c r="L4" s="1" t="s">
        <v>38881</v>
      </c>
      <c r="M4" s="4" t="s">
        <v>6734</v>
      </c>
      <c r="N4" s="4" t="s">
        <v>6734</v>
      </c>
    </row>
    <row r="5" spans="1:14" ht="150">
      <c r="A5" s="1" t="s">
        <v>4894</v>
      </c>
      <c r="B5" s="1" t="str">
        <f>VLOOKUP(A5,'Data Extraction'!A:D,4,FALSE)</f>
        <v>P003</v>
      </c>
      <c r="C5" s="7" t="str">
        <f>VLOOKUP(A5,'Data Extraction'!A:D,2,FALSE)</f>
        <v>rayyan-218686268</v>
      </c>
      <c r="D5" s="2" t="s">
        <v>4905</v>
      </c>
      <c r="E5" s="2" t="s">
        <v>6549</v>
      </c>
      <c r="F5" s="2" t="s">
        <v>38030</v>
      </c>
      <c r="G5" s="2" t="s">
        <v>6551</v>
      </c>
      <c r="H5" s="2" t="s">
        <v>6550</v>
      </c>
      <c r="I5" s="2" t="s">
        <v>38175</v>
      </c>
      <c r="J5" s="1" t="s">
        <v>5148</v>
      </c>
      <c r="K5" s="1" t="s">
        <v>5148</v>
      </c>
      <c r="L5" s="1" t="s">
        <v>5148</v>
      </c>
      <c r="M5" s="4" t="s">
        <v>5148</v>
      </c>
      <c r="N5" s="4" t="s">
        <v>10</v>
      </c>
    </row>
    <row r="6" spans="1:14" ht="162.5">
      <c r="A6" s="1" t="s">
        <v>4860</v>
      </c>
      <c r="B6" s="1" t="str">
        <f>VLOOKUP(A6,'Data Extraction'!A:D,4,FALSE)</f>
        <v>P004</v>
      </c>
      <c r="C6" s="7" t="str">
        <f>VLOOKUP(A6,'Data Extraction'!A:D,2,FALSE)</f>
        <v>rayyan-172029019</v>
      </c>
      <c r="D6" s="2" t="s">
        <v>4871</v>
      </c>
      <c r="E6" s="2" t="s">
        <v>6552</v>
      </c>
      <c r="F6" s="2" t="s">
        <v>38031</v>
      </c>
      <c r="G6" s="2" t="s">
        <v>6554</v>
      </c>
      <c r="H6" s="2" t="s">
        <v>6553</v>
      </c>
      <c r="I6" s="2" t="s">
        <v>6553</v>
      </c>
      <c r="J6" s="1" t="s">
        <v>6556</v>
      </c>
      <c r="K6" s="1" t="s">
        <v>6555</v>
      </c>
      <c r="L6" s="1" t="s">
        <v>6555</v>
      </c>
      <c r="M6" s="4" t="s">
        <v>6557</v>
      </c>
      <c r="N6" s="4" t="s">
        <v>6558</v>
      </c>
    </row>
    <row r="7" spans="1:14" ht="125">
      <c r="A7" s="1" t="s">
        <v>4828</v>
      </c>
      <c r="B7" s="1" t="str">
        <f>VLOOKUP(A7,'Data Extraction'!A:D,4,FALSE)</f>
        <v>P005</v>
      </c>
      <c r="C7" s="7" t="str">
        <f>VLOOKUP(A7,'Data Extraction'!A:D,2,FALSE)</f>
        <v>rayyan-172029046</v>
      </c>
      <c r="D7" s="2" t="s">
        <v>4839</v>
      </c>
      <c r="E7" s="2" t="s">
        <v>6559</v>
      </c>
      <c r="F7" s="2" t="s">
        <v>38032</v>
      </c>
      <c r="G7" s="2" t="s">
        <v>6560</v>
      </c>
      <c r="H7" s="2" t="s">
        <v>6560</v>
      </c>
      <c r="I7" s="2" t="s">
        <v>38176</v>
      </c>
      <c r="J7" s="1" t="s">
        <v>5022</v>
      </c>
      <c r="K7" s="1" t="s">
        <v>6561</v>
      </c>
      <c r="L7" s="1" t="s">
        <v>6561</v>
      </c>
      <c r="M7" s="4" t="s">
        <v>5022</v>
      </c>
      <c r="N7" s="4" t="s">
        <v>5022</v>
      </c>
    </row>
    <row r="8" spans="1:14" ht="137.5">
      <c r="A8" s="1" t="s">
        <v>4795</v>
      </c>
      <c r="B8" s="1" t="str">
        <f>VLOOKUP(A8,'Data Extraction'!A:D,4,FALSE)</f>
        <v>P006</v>
      </c>
      <c r="C8" s="7" t="str">
        <f>VLOOKUP(A8,'Data Extraction'!A:D,2,FALSE)</f>
        <v>rayyan-218688840</v>
      </c>
      <c r="D8" s="2" t="s">
        <v>4806</v>
      </c>
      <c r="E8" s="2" t="s">
        <v>6562</v>
      </c>
      <c r="F8" s="2" t="s">
        <v>38033</v>
      </c>
      <c r="G8" s="2" t="s">
        <v>6564</v>
      </c>
      <c r="H8" s="2" t="s">
        <v>6563</v>
      </c>
      <c r="I8" s="2" t="s">
        <v>6563</v>
      </c>
      <c r="J8" s="1" t="s">
        <v>10</v>
      </c>
      <c r="K8" s="1" t="s">
        <v>10</v>
      </c>
      <c r="L8" s="1" t="s">
        <v>10</v>
      </c>
      <c r="M8" s="4" t="s">
        <v>10</v>
      </c>
      <c r="N8" s="4" t="s">
        <v>10</v>
      </c>
    </row>
    <row r="9" spans="1:14" ht="150">
      <c r="A9" s="1" t="s">
        <v>4959</v>
      </c>
      <c r="B9" s="1" t="str">
        <f>VLOOKUP(A9,'Data Extraction'!A:D,4,FALSE)</f>
        <v>P001</v>
      </c>
      <c r="C9" s="7" t="str">
        <f>VLOOKUP(A9,'Data Extraction'!A:D,2,FALSE)</f>
        <v>rayyan-172029219</v>
      </c>
      <c r="D9" s="2" t="s">
        <v>4971</v>
      </c>
      <c r="E9" s="2" t="s">
        <v>6565</v>
      </c>
      <c r="F9" s="2" t="s">
        <v>38034</v>
      </c>
      <c r="G9" s="2" t="s">
        <v>6567</v>
      </c>
      <c r="H9" s="2" t="s">
        <v>6566</v>
      </c>
      <c r="I9" s="2" t="s">
        <v>38177</v>
      </c>
      <c r="J9" s="1" t="s">
        <v>17</v>
      </c>
      <c r="K9" s="1" t="s">
        <v>6568</v>
      </c>
      <c r="L9" s="1" t="s">
        <v>38283</v>
      </c>
      <c r="M9" s="4" t="s">
        <v>6569</v>
      </c>
      <c r="N9" s="4" t="s">
        <v>6570</v>
      </c>
    </row>
    <row r="10" spans="1:14" ht="162.5">
      <c r="A10" s="1" t="s">
        <v>4762</v>
      </c>
      <c r="B10" s="1" t="str">
        <f>VLOOKUP(A10,'Data Extraction'!A:D,4,FALSE)</f>
        <v>P007</v>
      </c>
      <c r="C10" s="7" t="str">
        <f>VLOOKUP(A10,'Data Extraction'!A:D,2,FALSE)</f>
        <v>rayyan-172028983</v>
      </c>
      <c r="D10" s="2" t="s">
        <v>4773</v>
      </c>
      <c r="E10" s="2" t="s">
        <v>6571</v>
      </c>
      <c r="F10" s="2" t="s">
        <v>6571</v>
      </c>
      <c r="G10" s="2" t="s">
        <v>6572</v>
      </c>
      <c r="H10" s="2" t="s">
        <v>6572</v>
      </c>
      <c r="I10" s="2" t="s">
        <v>6572</v>
      </c>
      <c r="J10" s="1" t="s">
        <v>6556</v>
      </c>
      <c r="K10" s="1" t="s">
        <v>6573</v>
      </c>
      <c r="L10" s="1" t="s">
        <v>6557</v>
      </c>
      <c r="M10" s="4" t="s">
        <v>6557</v>
      </c>
      <c r="N10" s="4" t="s">
        <v>6558</v>
      </c>
    </row>
    <row r="11" spans="1:14" ht="150">
      <c r="A11" s="1" t="s">
        <v>4730</v>
      </c>
      <c r="B11" s="1" t="str">
        <f>VLOOKUP(A11,'Data Extraction'!A:D,4,FALSE)</f>
        <v>P008</v>
      </c>
      <c r="C11" s="7" t="str">
        <f>VLOOKUP(A11,'Data Extraction'!A:D,2,FALSE)</f>
        <v>rayyan-218688824</v>
      </c>
      <c r="D11" s="2" t="s">
        <v>4741</v>
      </c>
      <c r="E11" s="2" t="s">
        <v>6574</v>
      </c>
      <c r="F11" s="2" t="s">
        <v>38035</v>
      </c>
      <c r="G11" s="1" t="s">
        <v>6576</v>
      </c>
      <c r="H11" s="2" t="s">
        <v>6575</v>
      </c>
      <c r="I11" s="2" t="s">
        <v>38178</v>
      </c>
      <c r="J11" s="1" t="s">
        <v>6576</v>
      </c>
      <c r="K11" s="1" t="s">
        <v>6577</v>
      </c>
      <c r="L11" s="1" t="s">
        <v>6577</v>
      </c>
      <c r="M11" s="4" t="s">
        <v>6578</v>
      </c>
      <c r="N11" s="4" t="s">
        <v>6579</v>
      </c>
    </row>
    <row r="12" spans="1:14" ht="200">
      <c r="A12" s="1" t="s">
        <v>4696</v>
      </c>
      <c r="B12" s="1" t="str">
        <f>VLOOKUP(A12,'Data Extraction'!A:D,4,FALSE)</f>
        <v>P009</v>
      </c>
      <c r="C12" s="7" t="str">
        <f>VLOOKUP(A12,'Data Extraction'!A:D,2,FALSE)</f>
        <v>rayyan-172028976</v>
      </c>
      <c r="D12" s="2" t="s">
        <v>4706</v>
      </c>
      <c r="E12" s="2" t="s">
        <v>6580</v>
      </c>
      <c r="F12" s="2" t="s">
        <v>38036</v>
      </c>
      <c r="G12" s="2" t="s">
        <v>6582</v>
      </c>
      <c r="H12" s="2" t="s">
        <v>6581</v>
      </c>
      <c r="I12" s="2" t="s">
        <v>6581</v>
      </c>
      <c r="J12" s="1" t="s">
        <v>10</v>
      </c>
      <c r="K12" s="1" t="s">
        <v>10</v>
      </c>
      <c r="L12" s="1" t="s">
        <v>10</v>
      </c>
      <c r="M12" s="4" t="s">
        <v>10</v>
      </c>
      <c r="N12" s="4" t="s">
        <v>10</v>
      </c>
    </row>
    <row r="13" spans="1:14" ht="200">
      <c r="A13" s="1" t="s">
        <v>4678</v>
      </c>
      <c r="B13" s="1" t="str">
        <f>VLOOKUP(A13,'Data Extraction'!A:D,4,FALSE)</f>
        <v>P010</v>
      </c>
      <c r="C13" s="7" t="str">
        <f>VLOOKUP(A13,'Data Extraction'!A:D,2,FALSE)</f>
        <v>rayyan-218686026</v>
      </c>
      <c r="D13" s="2" t="s">
        <v>4685</v>
      </c>
      <c r="E13" s="2" t="s">
        <v>6583</v>
      </c>
      <c r="F13" s="2" t="s">
        <v>38037</v>
      </c>
      <c r="G13" s="2" t="s">
        <v>6585</v>
      </c>
      <c r="H13" s="2" t="s">
        <v>6584</v>
      </c>
      <c r="I13" s="2" t="s">
        <v>6584</v>
      </c>
      <c r="J13" s="1" t="s">
        <v>6586</v>
      </c>
      <c r="K13" s="1" t="s">
        <v>6586</v>
      </c>
      <c r="L13" s="1" t="s">
        <v>6586</v>
      </c>
      <c r="M13" s="4" t="s">
        <v>5145</v>
      </c>
      <c r="N13" s="4" t="s">
        <v>5023</v>
      </c>
    </row>
    <row r="14" spans="1:14" ht="250">
      <c r="A14" s="1" t="s">
        <v>4648</v>
      </c>
      <c r="B14" s="1" t="str">
        <f>VLOOKUP(A14,'Data Extraction'!A:D,4,FALSE)</f>
        <v>P011</v>
      </c>
      <c r="C14" s="7" t="str">
        <f>VLOOKUP(A14,'Data Extraction'!A:D,2,FALSE)</f>
        <v>rayyan-218688578</v>
      </c>
      <c r="D14" s="2" t="s">
        <v>4659</v>
      </c>
      <c r="E14" s="2" t="s">
        <v>6587</v>
      </c>
      <c r="F14" s="2" t="s">
        <v>38038</v>
      </c>
      <c r="G14" s="2" t="s">
        <v>6589</v>
      </c>
      <c r="H14" s="2" t="s">
        <v>6588</v>
      </c>
      <c r="I14" s="2" t="s">
        <v>38179</v>
      </c>
      <c r="J14" s="1" t="s">
        <v>6576</v>
      </c>
      <c r="K14" s="2" t="s">
        <v>6589</v>
      </c>
      <c r="L14" s="2" t="s">
        <v>6577</v>
      </c>
      <c r="M14" s="4" t="s">
        <v>6578</v>
      </c>
      <c r="N14" s="4" t="s">
        <v>6579</v>
      </c>
    </row>
    <row r="15" spans="1:14" ht="225">
      <c r="A15" s="1" t="s">
        <v>4615</v>
      </c>
      <c r="B15" s="1" t="str">
        <f>VLOOKUP(A15,'Data Extraction'!A:D,4,FALSE)</f>
        <v>P012</v>
      </c>
      <c r="C15" s="7" t="str">
        <f>VLOOKUP(A15,'Data Extraction'!A:D,2,FALSE)</f>
        <v>rayyan-218688759</v>
      </c>
      <c r="D15" s="2" t="s">
        <v>4626</v>
      </c>
      <c r="E15" s="2" t="s">
        <v>6590</v>
      </c>
      <c r="F15" s="2" t="s">
        <v>38039</v>
      </c>
      <c r="G15" s="2" t="s">
        <v>6591</v>
      </c>
      <c r="H15" s="2" t="s">
        <v>6591</v>
      </c>
      <c r="I15" s="2" t="s">
        <v>38180</v>
      </c>
      <c r="J15" s="1" t="s">
        <v>6592</v>
      </c>
      <c r="K15" s="1" t="s">
        <v>7</v>
      </c>
      <c r="L15" s="1" t="s">
        <v>6592</v>
      </c>
      <c r="M15" s="4" t="s">
        <v>6592</v>
      </c>
      <c r="N15" s="4" t="s">
        <v>6593</v>
      </c>
    </row>
    <row r="16" spans="1:14" ht="137.5">
      <c r="A16" s="1" t="s">
        <v>4586</v>
      </c>
      <c r="B16" s="1" t="str">
        <f>VLOOKUP(A16,'Data Extraction'!A:D,4,FALSE)</f>
        <v>P013</v>
      </c>
      <c r="C16" s="7" t="str">
        <f>VLOOKUP(A16,'Data Extraction'!A:D,2,FALSE)</f>
        <v>rayyan-218688549</v>
      </c>
      <c r="D16" s="2" t="s">
        <v>4596</v>
      </c>
      <c r="E16" s="2" t="s">
        <v>6594</v>
      </c>
      <c r="F16" s="2" t="s">
        <v>38040</v>
      </c>
      <c r="G16" s="2" t="s">
        <v>6596</v>
      </c>
      <c r="H16" s="2" t="s">
        <v>6595</v>
      </c>
      <c r="I16" s="2" t="s">
        <v>38181</v>
      </c>
      <c r="J16" s="1" t="s">
        <v>6597</v>
      </c>
      <c r="K16" s="1" t="s">
        <v>7</v>
      </c>
      <c r="L16" s="1" t="s">
        <v>6597</v>
      </c>
      <c r="M16" s="4" t="s">
        <v>6598</v>
      </c>
      <c r="N16" s="4" t="s">
        <v>6599</v>
      </c>
    </row>
    <row r="17" spans="1:14" ht="150">
      <c r="A17" s="1" t="s">
        <v>4556</v>
      </c>
      <c r="B17" s="1" t="str">
        <f>VLOOKUP(A17,'Data Extraction'!A:D,4,FALSE)</f>
        <v>P014</v>
      </c>
      <c r="C17" s="7" t="str">
        <f>VLOOKUP(A17,'Data Extraction'!A:D,2,FALSE)</f>
        <v>rayyan-218688443</v>
      </c>
      <c r="D17" s="2" t="s">
        <v>4567</v>
      </c>
      <c r="E17" s="2" t="s">
        <v>6600</v>
      </c>
      <c r="F17" s="2" t="s">
        <v>38041</v>
      </c>
      <c r="G17" s="2" t="s">
        <v>7</v>
      </c>
      <c r="H17" s="2" t="s">
        <v>6601</v>
      </c>
      <c r="I17" s="2" t="s">
        <v>38182</v>
      </c>
      <c r="J17" s="2" t="s">
        <v>6601</v>
      </c>
      <c r="K17" s="1" t="s">
        <v>6577</v>
      </c>
      <c r="L17" s="1" t="s">
        <v>6577</v>
      </c>
      <c r="M17" s="4" t="s">
        <v>6578</v>
      </c>
      <c r="N17" s="4" t="s">
        <v>6579</v>
      </c>
    </row>
    <row r="18" spans="1:14" ht="162.5">
      <c r="A18" s="1" t="s">
        <v>4496</v>
      </c>
      <c r="B18" s="1" t="str">
        <f>VLOOKUP(A18,'Data Extraction'!A:D,4,FALSE)</f>
        <v>P016</v>
      </c>
      <c r="C18" s="7" t="str">
        <f>VLOOKUP(A18,'Data Extraction'!A:D,2,FALSE)</f>
        <v>rayyan-218688278</v>
      </c>
      <c r="D18" s="2" t="s">
        <v>4507</v>
      </c>
      <c r="E18" s="2" t="s">
        <v>6602</v>
      </c>
      <c r="F18" s="2" t="s">
        <v>38042</v>
      </c>
      <c r="G18" s="2" t="s">
        <v>6604</v>
      </c>
      <c r="H18" s="2" t="s">
        <v>6603</v>
      </c>
      <c r="I18" s="2" t="s">
        <v>6603</v>
      </c>
      <c r="J18" s="1" t="s">
        <v>6592</v>
      </c>
      <c r="K18" s="1" t="s">
        <v>7</v>
      </c>
      <c r="L18" s="1" t="s">
        <v>6592</v>
      </c>
      <c r="M18" s="4" t="s">
        <v>6543</v>
      </c>
      <c r="N18" s="4" t="s">
        <v>6544</v>
      </c>
    </row>
    <row r="19" spans="1:14" ht="137.5">
      <c r="A19" s="1" t="s">
        <v>4465</v>
      </c>
      <c r="B19" s="1" t="str">
        <f>VLOOKUP(A19,'Data Extraction'!A:D,4,FALSE)</f>
        <v>P017</v>
      </c>
      <c r="C19" s="7" t="str">
        <f>VLOOKUP(A19,'Data Extraction'!A:D,2,FALSE)</f>
        <v>rayyan-218688371</v>
      </c>
      <c r="D19" s="2" t="s">
        <v>4476</v>
      </c>
      <c r="E19" s="2" t="s">
        <v>6605</v>
      </c>
      <c r="F19" s="2" t="s">
        <v>38043</v>
      </c>
      <c r="G19" s="2" t="s">
        <v>6606</v>
      </c>
      <c r="H19" s="2" t="s">
        <v>6606</v>
      </c>
      <c r="I19" s="2" t="s">
        <v>38183</v>
      </c>
      <c r="J19" s="1" t="s">
        <v>6592</v>
      </c>
      <c r="K19" s="1" t="s">
        <v>6607</v>
      </c>
      <c r="L19" s="1" t="s">
        <v>6635</v>
      </c>
      <c r="M19" s="4" t="s">
        <v>6578</v>
      </c>
      <c r="N19" s="4" t="s">
        <v>6579</v>
      </c>
    </row>
    <row r="20" spans="1:14" ht="137.5">
      <c r="A20" s="1" t="s">
        <v>4525</v>
      </c>
      <c r="B20" s="1" t="str">
        <f>VLOOKUP(A20,'Data Extraction'!A:D,4,FALSE)</f>
        <v>P015</v>
      </c>
      <c r="C20" s="7" t="str">
        <f>VLOOKUP(A20,'Data Extraction'!A:D,2,FALSE)</f>
        <v>rayyan-218688565</v>
      </c>
      <c r="D20" s="2" t="s">
        <v>4535</v>
      </c>
      <c r="E20" s="2" t="s">
        <v>6608</v>
      </c>
      <c r="F20" s="2" t="s">
        <v>6608</v>
      </c>
      <c r="G20" s="2" t="s">
        <v>6609</v>
      </c>
      <c r="H20" s="2" t="s">
        <v>6609</v>
      </c>
      <c r="I20" s="2" t="s">
        <v>38184</v>
      </c>
      <c r="J20" s="1" t="s">
        <v>6597</v>
      </c>
      <c r="K20" s="1" t="s">
        <v>6610</v>
      </c>
      <c r="L20" s="1" t="s">
        <v>37400</v>
      </c>
      <c r="M20" s="4" t="s">
        <v>6543</v>
      </c>
      <c r="N20" s="4" t="s">
        <v>6544</v>
      </c>
    </row>
    <row r="21" spans="1:14" ht="212.5">
      <c r="A21" s="1" t="s">
        <v>4434</v>
      </c>
      <c r="B21" s="1" t="str">
        <f>VLOOKUP(A21,'Data Extraction'!A:D,4,FALSE)</f>
        <v>P018</v>
      </c>
      <c r="C21" s="7" t="str">
        <f>VLOOKUP(A21,'Data Extraction'!A:D,2,FALSE)</f>
        <v>rayyan-172028771</v>
      </c>
      <c r="D21" s="2" t="s">
        <v>4445</v>
      </c>
      <c r="E21" s="2" t="s">
        <v>6611</v>
      </c>
      <c r="F21" s="2" t="s">
        <v>38044</v>
      </c>
      <c r="G21" s="2" t="s">
        <v>6613</v>
      </c>
      <c r="H21" s="2" t="s">
        <v>6612</v>
      </c>
      <c r="I21" s="2" t="s">
        <v>38185</v>
      </c>
      <c r="J21" s="1" t="s">
        <v>6615</v>
      </c>
      <c r="K21" s="1" t="s">
        <v>6614</v>
      </c>
      <c r="L21" s="1" t="s">
        <v>38284</v>
      </c>
      <c r="M21" s="4" t="s">
        <v>6616</v>
      </c>
      <c r="N21" s="4" t="s">
        <v>6617</v>
      </c>
    </row>
    <row r="22" spans="1:14" ht="350">
      <c r="A22" s="1" t="s">
        <v>4403</v>
      </c>
      <c r="B22" s="1" t="str">
        <f>VLOOKUP(A22,'Data Extraction'!A:D,4,FALSE)</f>
        <v>P019</v>
      </c>
      <c r="C22" s="7" t="str">
        <f>VLOOKUP(A22,'Data Extraction'!A:D,2,FALSE)</f>
        <v>rayyan-218688262</v>
      </c>
      <c r="D22" s="2" t="s">
        <v>4414</v>
      </c>
      <c r="E22" s="2" t="s">
        <v>6618</v>
      </c>
      <c r="F22" s="2" t="s">
        <v>38045</v>
      </c>
      <c r="G22" s="2" t="s">
        <v>6620</v>
      </c>
      <c r="H22" s="2" t="s">
        <v>6619</v>
      </c>
      <c r="I22" s="2" t="s">
        <v>6619</v>
      </c>
      <c r="J22" s="1" t="s">
        <v>10</v>
      </c>
      <c r="K22" s="1" t="s">
        <v>6621</v>
      </c>
      <c r="L22" s="1" t="s">
        <v>6621</v>
      </c>
      <c r="M22" s="4" t="s">
        <v>6622</v>
      </c>
      <c r="N22" s="4" t="s">
        <v>6623</v>
      </c>
    </row>
    <row r="23" spans="1:14" ht="162.5">
      <c r="A23" s="1" t="s">
        <v>4228</v>
      </c>
      <c r="B23" s="1" t="str">
        <f>VLOOKUP(A23,'Data Extraction'!A:D,4,FALSE)</f>
        <v>P025</v>
      </c>
      <c r="C23" s="7" t="str">
        <f>VLOOKUP(A23,'Data Extraction'!A:D,2,FALSE)</f>
        <v>rayyan-218688137</v>
      </c>
      <c r="D23" s="2" t="s">
        <v>4235</v>
      </c>
      <c r="E23" s="2" t="s">
        <v>6624</v>
      </c>
      <c r="F23" s="2" t="s">
        <v>38046</v>
      </c>
      <c r="G23" s="2" t="s">
        <v>6626</v>
      </c>
      <c r="H23" s="2" t="s">
        <v>6625</v>
      </c>
      <c r="I23" s="2" t="s">
        <v>6626</v>
      </c>
      <c r="J23" s="1" t="s">
        <v>6628</v>
      </c>
      <c r="K23" s="1" t="s">
        <v>6627</v>
      </c>
      <c r="L23" s="1" t="s">
        <v>6629</v>
      </c>
      <c r="M23" s="4" t="s">
        <v>6629</v>
      </c>
      <c r="N23" s="4" t="s">
        <v>6630</v>
      </c>
    </row>
    <row r="24" spans="1:14" ht="150">
      <c r="A24" s="1" t="s">
        <v>4374</v>
      </c>
      <c r="B24" s="1" t="str">
        <f>VLOOKUP(A24,'Data Extraction'!A:D,4,FALSE)</f>
        <v>P020</v>
      </c>
      <c r="C24" s="7" t="str">
        <f>VLOOKUP(A24,'Data Extraction'!A:D,2,FALSE)</f>
        <v>rayyan-218688212</v>
      </c>
      <c r="D24" s="2" t="s">
        <v>4385</v>
      </c>
      <c r="E24" s="2" t="s">
        <v>6631</v>
      </c>
      <c r="F24" s="2" t="s">
        <v>38047</v>
      </c>
      <c r="G24" s="2" t="s">
        <v>6633</v>
      </c>
      <c r="H24" s="2" t="s">
        <v>6632</v>
      </c>
      <c r="I24" s="2" t="s">
        <v>6633</v>
      </c>
      <c r="J24" s="1" t="s">
        <v>6635</v>
      </c>
      <c r="K24" s="1" t="s">
        <v>6634</v>
      </c>
      <c r="L24" s="1" t="s">
        <v>6635</v>
      </c>
      <c r="M24" s="4" t="s">
        <v>6578</v>
      </c>
      <c r="N24" s="4" t="s">
        <v>6579</v>
      </c>
    </row>
    <row r="25" spans="1:14" ht="150">
      <c r="A25" s="1" t="s">
        <v>4342</v>
      </c>
      <c r="B25" s="1" t="str">
        <f>VLOOKUP(A25,'Data Extraction'!A:D,4,FALSE)</f>
        <v>P021</v>
      </c>
      <c r="C25" s="7" t="str">
        <f>VLOOKUP(A25,'Data Extraction'!A:D,2,FALSE)</f>
        <v>rayyan-218688425</v>
      </c>
      <c r="D25" s="2" t="s">
        <v>4353</v>
      </c>
      <c r="E25" s="2" t="s">
        <v>6636</v>
      </c>
      <c r="F25" s="2" t="s">
        <v>38048</v>
      </c>
      <c r="G25" s="2" t="s">
        <v>6638</v>
      </c>
      <c r="H25" s="2" t="s">
        <v>6637</v>
      </c>
      <c r="I25" s="2" t="s">
        <v>38186</v>
      </c>
      <c r="J25" s="1" t="s">
        <v>7</v>
      </c>
      <c r="K25" s="1" t="s">
        <v>6607</v>
      </c>
      <c r="L25" s="1" t="s">
        <v>6635</v>
      </c>
      <c r="M25" s="4" t="s">
        <v>6578</v>
      </c>
      <c r="N25" s="4" t="s">
        <v>6579</v>
      </c>
    </row>
    <row r="26" spans="1:14" ht="200">
      <c r="A26" s="1" t="s">
        <v>4311</v>
      </c>
      <c r="B26" s="1" t="str">
        <f>VLOOKUP(A26,'Data Extraction'!A:D,4,FALSE)</f>
        <v>P022</v>
      </c>
      <c r="C26" s="7" t="str">
        <f>VLOOKUP(A26,'Data Extraction'!A:D,2,FALSE)</f>
        <v>rayyan-218688375</v>
      </c>
      <c r="D26" s="2" t="s">
        <v>4322</v>
      </c>
      <c r="E26" s="2" t="s">
        <v>6639</v>
      </c>
      <c r="F26" s="2" t="s">
        <v>38049</v>
      </c>
      <c r="G26" s="2" t="s">
        <v>6641</v>
      </c>
      <c r="H26" s="2" t="s">
        <v>6640</v>
      </c>
      <c r="I26" s="2" t="s">
        <v>6640</v>
      </c>
      <c r="J26" s="1" t="s">
        <v>6597</v>
      </c>
      <c r="K26" s="1" t="s">
        <v>6577</v>
      </c>
      <c r="L26" s="1" t="s">
        <v>6577</v>
      </c>
      <c r="M26" s="4" t="s">
        <v>6578</v>
      </c>
      <c r="N26" s="4" t="s">
        <v>6579</v>
      </c>
    </row>
    <row r="27" spans="1:14" ht="162.5">
      <c r="A27" s="1" t="s">
        <v>4199</v>
      </c>
      <c r="B27" s="1" t="str">
        <f>VLOOKUP(A27,'Data Extraction'!A:D,4,FALSE)</f>
        <v>P026</v>
      </c>
      <c r="C27" s="7" t="str">
        <f>VLOOKUP(A27,'Data Extraction'!A:D,2,FALSE)</f>
        <v>rayyan-218688174</v>
      </c>
      <c r="D27" s="2" t="s">
        <v>4209</v>
      </c>
      <c r="E27" s="2" t="s">
        <v>6642</v>
      </c>
      <c r="F27" s="2" t="s">
        <v>38050</v>
      </c>
      <c r="G27" s="2" t="s">
        <v>6644</v>
      </c>
      <c r="H27" s="2" t="s">
        <v>6643</v>
      </c>
      <c r="I27" s="2" t="s">
        <v>6643</v>
      </c>
      <c r="J27" s="1" t="s">
        <v>6646</v>
      </c>
      <c r="K27" s="1" t="s">
        <v>6645</v>
      </c>
      <c r="L27" s="1" t="s">
        <v>6645</v>
      </c>
      <c r="M27" s="4" t="s">
        <v>6543</v>
      </c>
      <c r="N27" s="4" t="s">
        <v>6544</v>
      </c>
    </row>
    <row r="28" spans="1:14" ht="212.5">
      <c r="A28" s="1" t="s">
        <v>4166</v>
      </c>
      <c r="B28" s="1" t="str">
        <f>VLOOKUP(A28,'Data Extraction'!A:D,4,FALSE)</f>
        <v>P027</v>
      </c>
      <c r="C28" s="7" t="str">
        <f>VLOOKUP(A28,'Data Extraction'!A:D,2,FALSE)</f>
        <v>rayyan-172028643</v>
      </c>
      <c r="D28" s="2" t="s">
        <v>4177</v>
      </c>
      <c r="E28" s="2" t="s">
        <v>6647</v>
      </c>
      <c r="F28" s="2" t="s">
        <v>38051</v>
      </c>
      <c r="G28" s="2" t="s">
        <v>6649</v>
      </c>
      <c r="H28" s="2" t="s">
        <v>6648</v>
      </c>
      <c r="I28" s="2" t="s">
        <v>38187</v>
      </c>
      <c r="J28" s="1" t="s">
        <v>6651</v>
      </c>
      <c r="K28" s="1" t="s">
        <v>6650</v>
      </c>
      <c r="L28" s="1" t="s">
        <v>6651</v>
      </c>
      <c r="M28" s="4" t="s">
        <v>6652</v>
      </c>
      <c r="N28" s="4" t="s">
        <v>6653</v>
      </c>
    </row>
    <row r="29" spans="1:14" ht="125">
      <c r="A29" s="1" t="s">
        <v>4276</v>
      </c>
      <c r="B29" s="1" t="str">
        <f>VLOOKUP(A29,'Data Extraction'!A:D,4,FALSE)</f>
        <v>P023</v>
      </c>
      <c r="C29" s="7" t="str">
        <f>VLOOKUP(A29,'Data Extraction'!A:D,2,FALSE)</f>
        <v>rayyan-218688318</v>
      </c>
      <c r="D29" s="2" t="s">
        <v>4287</v>
      </c>
      <c r="E29" s="2" t="s">
        <v>6654</v>
      </c>
      <c r="F29" s="2" t="s">
        <v>38052</v>
      </c>
      <c r="G29" s="2" t="s">
        <v>6656</v>
      </c>
      <c r="H29" s="2" t="s">
        <v>6655</v>
      </c>
      <c r="I29" s="2" t="s">
        <v>38188</v>
      </c>
      <c r="J29" s="1" t="s">
        <v>6592</v>
      </c>
      <c r="K29" s="1" t="s">
        <v>6634</v>
      </c>
      <c r="L29" s="1" t="s">
        <v>6635</v>
      </c>
      <c r="M29" s="4" t="s">
        <v>6578</v>
      </c>
      <c r="N29" s="4" t="s">
        <v>6579</v>
      </c>
    </row>
    <row r="30" spans="1:14" ht="312.5">
      <c r="A30" s="1" t="s">
        <v>4137</v>
      </c>
      <c r="B30" s="1" t="str">
        <f>VLOOKUP(A30,'Data Extraction'!A:D,4,FALSE)</f>
        <v>P028</v>
      </c>
      <c r="C30" s="7" t="str">
        <f>VLOOKUP(A30,'Data Extraction'!A:D,2,FALSE)</f>
        <v>rayyan-218688112</v>
      </c>
      <c r="D30" s="2" t="s">
        <v>4148</v>
      </c>
      <c r="E30" s="2" t="s">
        <v>6657</v>
      </c>
      <c r="F30" s="2" t="s">
        <v>38053</v>
      </c>
      <c r="G30" s="2" t="s">
        <v>6659</v>
      </c>
      <c r="H30" s="2" t="s">
        <v>6658</v>
      </c>
      <c r="I30" s="2" t="s">
        <v>38189</v>
      </c>
      <c r="J30" s="1" t="s">
        <v>6661</v>
      </c>
      <c r="K30" s="1" t="s">
        <v>6660</v>
      </c>
      <c r="L30" s="1" t="s">
        <v>6661</v>
      </c>
      <c r="M30" s="4" t="s">
        <v>6543</v>
      </c>
      <c r="N30" s="4" t="s">
        <v>6544</v>
      </c>
    </row>
    <row r="31" spans="1:14" ht="162.5">
      <c r="A31" s="1" t="s">
        <v>4103</v>
      </c>
      <c r="B31" s="1" t="str">
        <f>VLOOKUP(A31,'Data Extraction'!A:D,4,FALSE)</f>
        <v>P029</v>
      </c>
      <c r="C31" s="7" t="str">
        <f>VLOOKUP(A31,'Data Extraction'!A:D,2,FALSE)</f>
        <v>rayyan-172028743</v>
      </c>
      <c r="D31" s="2" t="s">
        <v>4114</v>
      </c>
      <c r="E31" s="2" t="s">
        <v>6662</v>
      </c>
      <c r="F31" s="2" t="s">
        <v>38054</v>
      </c>
      <c r="G31" s="2" t="s">
        <v>6664</v>
      </c>
      <c r="H31" s="2" t="s">
        <v>6663</v>
      </c>
      <c r="I31" s="2" t="s">
        <v>38190</v>
      </c>
      <c r="J31" s="1" t="s">
        <v>6661</v>
      </c>
      <c r="K31" s="1" t="s">
        <v>6665</v>
      </c>
      <c r="L31" s="1" t="s">
        <v>38285</v>
      </c>
      <c r="M31" s="4" t="s">
        <v>6543</v>
      </c>
      <c r="N31" s="4" t="s">
        <v>6544</v>
      </c>
    </row>
    <row r="32" spans="1:14" ht="162.5">
      <c r="A32" s="1" t="s">
        <v>52</v>
      </c>
      <c r="B32" s="1" t="str">
        <f>VLOOKUP(A32,'Data Extraction'!A:D,4,FALSE)</f>
        <v>P153</v>
      </c>
      <c r="C32" s="7" t="str">
        <f>VLOOKUP(A32,'Data Extraction'!A:D,2,FALSE)</f>
        <v>rayyan-218688103</v>
      </c>
      <c r="D32" s="2" t="s">
        <v>64</v>
      </c>
      <c r="E32" s="2" t="s">
        <v>6666</v>
      </c>
      <c r="F32" s="2" t="s">
        <v>38055</v>
      </c>
      <c r="G32" s="2" t="s">
        <v>6668</v>
      </c>
      <c r="H32" s="2" t="s">
        <v>6667</v>
      </c>
      <c r="I32" s="2" t="s">
        <v>38191</v>
      </c>
      <c r="J32" s="1" t="s">
        <v>6592</v>
      </c>
      <c r="K32" s="1" t="s">
        <v>6669</v>
      </c>
      <c r="L32" s="1" t="s">
        <v>6661</v>
      </c>
      <c r="M32" s="4" t="s">
        <v>6543</v>
      </c>
      <c r="N32" s="4" t="s">
        <v>6544</v>
      </c>
    </row>
    <row r="33" spans="1:14" ht="250">
      <c r="A33" s="1" t="s">
        <v>4246</v>
      </c>
      <c r="B33" s="1" t="str">
        <f>VLOOKUP(A33,'Data Extraction'!A:D,4,FALSE)</f>
        <v>P024</v>
      </c>
      <c r="C33" s="7" t="str">
        <f>VLOOKUP(A33,'Data Extraction'!A:D,2,FALSE)</f>
        <v>rayyan-218688172</v>
      </c>
      <c r="D33" s="2" t="s">
        <v>4256</v>
      </c>
      <c r="E33" s="2" t="s">
        <v>6670</v>
      </c>
      <c r="F33" s="2" t="s">
        <v>38056</v>
      </c>
      <c r="G33" s="2" t="s">
        <v>6672</v>
      </c>
      <c r="H33" s="2" t="s">
        <v>6671</v>
      </c>
      <c r="I33" s="2" t="s">
        <v>38192</v>
      </c>
      <c r="J33" s="1" t="s">
        <v>6661</v>
      </c>
      <c r="K33" s="1" t="s">
        <v>6673</v>
      </c>
      <c r="L33" s="1" t="s">
        <v>6661</v>
      </c>
      <c r="M33" s="4" t="s">
        <v>6674</v>
      </c>
      <c r="N33" s="4" t="s">
        <v>6544</v>
      </c>
    </row>
    <row r="34" spans="1:14" ht="200">
      <c r="A34" s="1" t="s">
        <v>4071</v>
      </c>
      <c r="B34" s="1" t="str">
        <f>VLOOKUP(A34,'Data Extraction'!A:D,4,FALSE)</f>
        <v>P030</v>
      </c>
      <c r="C34" s="7" t="str">
        <f>VLOOKUP(A34,'Data Extraction'!A:D,2,FALSE)</f>
        <v>rayyan-172028646</v>
      </c>
      <c r="D34" s="2" t="s">
        <v>4082</v>
      </c>
      <c r="E34" s="2" t="s">
        <v>6675</v>
      </c>
      <c r="F34" s="2" t="s">
        <v>38057</v>
      </c>
      <c r="G34" s="2" t="s">
        <v>6677</v>
      </c>
      <c r="H34" s="2" t="s">
        <v>6676</v>
      </c>
      <c r="I34" s="2" t="s">
        <v>38193</v>
      </c>
      <c r="J34" s="1" t="s">
        <v>6597</v>
      </c>
      <c r="K34" s="1" t="s">
        <v>6678</v>
      </c>
      <c r="L34" s="1" t="s">
        <v>37400</v>
      </c>
      <c r="M34" s="4" t="s">
        <v>6543</v>
      </c>
      <c r="N34" s="4" t="s">
        <v>6544</v>
      </c>
    </row>
    <row r="35" spans="1:14" ht="200">
      <c r="A35" s="1" t="s">
        <v>4036</v>
      </c>
      <c r="B35" s="1" t="str">
        <f>VLOOKUP(A35,'Data Extraction'!A:D,4,FALSE)</f>
        <v>P031</v>
      </c>
      <c r="C35" s="7" t="str">
        <f>VLOOKUP(A35,'Data Extraction'!A:D,2,FALSE)</f>
        <v>rayyan-218688059</v>
      </c>
      <c r="D35" s="2" t="s">
        <v>4047</v>
      </c>
      <c r="E35" s="2" t="s">
        <v>6679</v>
      </c>
      <c r="F35" s="2" t="s">
        <v>38058</v>
      </c>
      <c r="G35" s="2" t="s">
        <v>6681</v>
      </c>
      <c r="H35" s="2" t="s">
        <v>6680</v>
      </c>
      <c r="I35" s="2" t="s">
        <v>38194</v>
      </c>
      <c r="J35" s="1" t="s">
        <v>7</v>
      </c>
      <c r="K35" s="1" t="s">
        <v>6634</v>
      </c>
      <c r="L35" s="1" t="s">
        <v>6635</v>
      </c>
      <c r="M35" s="4" t="s">
        <v>6578</v>
      </c>
      <c r="N35" s="4" t="s">
        <v>6579</v>
      </c>
    </row>
    <row r="36" spans="1:14" ht="237.5">
      <c r="A36" s="1" t="s">
        <v>4007</v>
      </c>
      <c r="B36" s="1" t="str">
        <f>VLOOKUP(A36,'Data Extraction'!A:D,4,FALSE)</f>
        <v>P032</v>
      </c>
      <c r="C36" s="7" t="str">
        <f>VLOOKUP(A36,'Data Extraction'!A:D,2,FALSE)</f>
        <v>rayyan-218688039</v>
      </c>
      <c r="D36" s="2" t="s">
        <v>4017</v>
      </c>
      <c r="E36" s="2" t="s">
        <v>6682</v>
      </c>
      <c r="F36" s="2" t="s">
        <v>38059</v>
      </c>
      <c r="G36" s="2" t="s">
        <v>6683</v>
      </c>
      <c r="H36" s="2" t="s">
        <v>6588</v>
      </c>
      <c r="I36" s="2" t="s">
        <v>38195</v>
      </c>
      <c r="J36" s="1" t="s">
        <v>6577</v>
      </c>
      <c r="K36" s="1" t="s">
        <v>6684</v>
      </c>
      <c r="L36" s="1" t="s">
        <v>6577</v>
      </c>
      <c r="M36" s="4" t="s">
        <v>6578</v>
      </c>
      <c r="N36" s="4" t="s">
        <v>6579</v>
      </c>
    </row>
    <row r="37" spans="1:14" ht="212.5">
      <c r="A37" s="1" t="s">
        <v>3977</v>
      </c>
      <c r="B37" s="1" t="str">
        <f>VLOOKUP(A37,'Data Extraction'!A:D,4,FALSE)</f>
        <v>P033</v>
      </c>
      <c r="C37" s="7" t="str">
        <f>VLOOKUP(A37,'Data Extraction'!A:D,2,FALSE)</f>
        <v>rayyan-218688143</v>
      </c>
      <c r="D37" s="2" t="s">
        <v>3988</v>
      </c>
      <c r="E37" s="2" t="s">
        <v>6685</v>
      </c>
      <c r="F37" s="2" t="s">
        <v>38060</v>
      </c>
      <c r="G37" s="2" t="s">
        <v>6687</v>
      </c>
      <c r="H37" s="2" t="s">
        <v>6686</v>
      </c>
      <c r="I37" s="2" t="s">
        <v>38196</v>
      </c>
      <c r="J37" s="1" t="s">
        <v>6635</v>
      </c>
      <c r="K37" s="1" t="s">
        <v>6688</v>
      </c>
      <c r="L37" s="1" t="s">
        <v>38286</v>
      </c>
      <c r="M37" s="4" t="s">
        <v>6689</v>
      </c>
      <c r="N37" s="4" t="s">
        <v>6690</v>
      </c>
    </row>
    <row r="38" spans="1:14" ht="200">
      <c r="A38" s="1" t="s">
        <v>3947</v>
      </c>
      <c r="B38" s="1" t="str">
        <f>VLOOKUP(A38,'Data Extraction'!A:D,4,FALSE)</f>
        <v>P034</v>
      </c>
      <c r="C38" s="7" t="str">
        <f>VLOOKUP(A38,'Data Extraction'!A:D,2,FALSE)</f>
        <v>rayyan-218687992</v>
      </c>
      <c r="D38" s="2" t="s">
        <v>3958</v>
      </c>
      <c r="E38" s="2" t="s">
        <v>6691</v>
      </c>
      <c r="F38" s="2" t="s">
        <v>38061</v>
      </c>
      <c r="G38" s="2" t="s">
        <v>6693</v>
      </c>
      <c r="H38" s="2" t="s">
        <v>6692</v>
      </c>
      <c r="I38" s="2" t="s">
        <v>6692</v>
      </c>
      <c r="J38" s="1" t="s">
        <v>6592</v>
      </c>
      <c r="K38" s="1" t="s">
        <v>6634</v>
      </c>
      <c r="L38" s="1" t="s">
        <v>6635</v>
      </c>
      <c r="M38" s="4" t="s">
        <v>6578</v>
      </c>
      <c r="N38" s="4" t="s">
        <v>6579</v>
      </c>
    </row>
    <row r="39" spans="1:14" ht="187.5">
      <c r="A39" s="1" t="s">
        <v>3920</v>
      </c>
      <c r="B39" s="1" t="str">
        <f>VLOOKUP(A39,'Data Extraction'!A:D,4,FALSE)</f>
        <v>P035</v>
      </c>
      <c r="C39" s="7" t="str">
        <f>VLOOKUP(A39,'Data Extraction'!A:D,2,FALSE)</f>
        <v>rayyan-218688149</v>
      </c>
      <c r="D39" s="2" t="s">
        <v>3930</v>
      </c>
      <c r="E39" s="2" t="s">
        <v>6694</v>
      </c>
      <c r="F39" s="2" t="s">
        <v>38062</v>
      </c>
      <c r="G39" s="2" t="s">
        <v>6696</v>
      </c>
      <c r="H39" s="2" t="s">
        <v>6695</v>
      </c>
      <c r="I39" s="2" t="s">
        <v>38197</v>
      </c>
      <c r="J39" s="1" t="s">
        <v>6661</v>
      </c>
      <c r="K39" s="1" t="s">
        <v>6697</v>
      </c>
      <c r="L39" s="1" t="s">
        <v>6661</v>
      </c>
      <c r="M39" s="4" t="s">
        <v>6698</v>
      </c>
      <c r="N39" s="4" t="s">
        <v>6544</v>
      </c>
    </row>
    <row r="40" spans="1:14" ht="187.5">
      <c r="A40" s="1" t="s">
        <v>3806</v>
      </c>
      <c r="B40" s="1" t="str">
        <f>VLOOKUP(A40,'Data Extraction'!A:D,4,FALSE)</f>
        <v>P039</v>
      </c>
      <c r="C40" s="7" t="str">
        <f>VLOOKUP(A40,'Data Extraction'!A:D,2,FALSE)</f>
        <v>rayyan-218687604</v>
      </c>
      <c r="D40" s="2" t="s">
        <v>3817</v>
      </c>
      <c r="E40" s="2" t="s">
        <v>6699</v>
      </c>
      <c r="F40" s="2" t="s">
        <v>38063</v>
      </c>
      <c r="G40" s="2" t="s">
        <v>6701</v>
      </c>
      <c r="H40" s="2" t="s">
        <v>6700</v>
      </c>
      <c r="I40" s="2" t="s">
        <v>38198</v>
      </c>
      <c r="J40" s="1" t="s">
        <v>6576</v>
      </c>
      <c r="K40" s="1" t="s">
        <v>6702</v>
      </c>
      <c r="L40" s="1" t="s">
        <v>38287</v>
      </c>
      <c r="M40" s="4" t="s">
        <v>6703</v>
      </c>
      <c r="N40" s="4" t="s">
        <v>6579</v>
      </c>
    </row>
    <row r="41" spans="1:14" ht="250">
      <c r="A41" s="1" t="s">
        <v>3887</v>
      </c>
      <c r="B41" s="1" t="str">
        <f>VLOOKUP(A41,'Data Extraction'!A:D,4,FALSE)</f>
        <v>P036</v>
      </c>
      <c r="C41" s="7" t="str">
        <f>VLOOKUP(A41,'Data Extraction'!A:D,2,FALSE)</f>
        <v>rayyan-218688162</v>
      </c>
      <c r="D41" s="2" t="s">
        <v>3898</v>
      </c>
      <c r="E41" s="2" t="s">
        <v>6704</v>
      </c>
      <c r="F41" s="2" t="s">
        <v>38064</v>
      </c>
      <c r="G41" s="2" t="s">
        <v>6706</v>
      </c>
      <c r="H41" s="2" t="s">
        <v>6705</v>
      </c>
      <c r="I41" s="2" t="s">
        <v>6705</v>
      </c>
      <c r="J41" s="1" t="s">
        <v>6661</v>
      </c>
      <c r="K41" s="1" t="s">
        <v>6707</v>
      </c>
      <c r="L41" s="1" t="s">
        <v>6661</v>
      </c>
      <c r="M41" s="4" t="s">
        <v>6698</v>
      </c>
      <c r="N41" s="4" t="s">
        <v>6544</v>
      </c>
    </row>
    <row r="42" spans="1:14" ht="162.5">
      <c r="A42" s="1" t="s">
        <v>3869</v>
      </c>
      <c r="B42" s="1" t="str">
        <f>VLOOKUP(A42,'Data Extraction'!A:D,4,FALSE)</f>
        <v>P037</v>
      </c>
      <c r="C42" s="7" t="str">
        <f>VLOOKUP(A42,'Data Extraction'!A:D,2,FALSE)</f>
        <v>rayyan-218685725</v>
      </c>
      <c r="D42" s="2" t="s">
        <v>3876</v>
      </c>
      <c r="E42" s="2" t="s">
        <v>6708</v>
      </c>
      <c r="F42" s="2" t="s">
        <v>38065</v>
      </c>
      <c r="G42" s="2" t="s">
        <v>6710</v>
      </c>
      <c r="H42" s="2" t="s">
        <v>6709</v>
      </c>
      <c r="I42" s="2" t="s">
        <v>38199</v>
      </c>
      <c r="J42" s="1" t="s">
        <v>6711</v>
      </c>
      <c r="K42" s="1" t="s">
        <v>6711</v>
      </c>
      <c r="L42" s="1" t="s">
        <v>6713</v>
      </c>
      <c r="M42" s="4" t="s">
        <v>6712</v>
      </c>
      <c r="N42" s="4" t="s">
        <v>6713</v>
      </c>
    </row>
    <row r="43" spans="1:14" ht="250">
      <c r="A43" s="1" t="s">
        <v>3774</v>
      </c>
      <c r="B43" s="1" t="str">
        <f>VLOOKUP(A43,'Data Extraction'!A:D,4,FALSE)</f>
        <v>P040</v>
      </c>
      <c r="C43" s="7" t="str">
        <f>VLOOKUP(A43,'Data Extraction'!A:D,2,FALSE)</f>
        <v>rayyan-218688176</v>
      </c>
      <c r="D43" s="2" t="s">
        <v>3784</v>
      </c>
      <c r="E43" s="2" t="s">
        <v>6714</v>
      </c>
      <c r="F43" s="2" t="s">
        <v>38066</v>
      </c>
      <c r="G43" s="2" t="s">
        <v>6716</v>
      </c>
      <c r="H43" s="2" t="s">
        <v>6715</v>
      </c>
      <c r="I43" s="2" t="s">
        <v>6715</v>
      </c>
      <c r="J43" s="1" t="s">
        <v>37400</v>
      </c>
      <c r="K43" s="1" t="s">
        <v>6717</v>
      </c>
      <c r="L43" s="1" t="s">
        <v>37400</v>
      </c>
      <c r="M43" s="4" t="s">
        <v>6543</v>
      </c>
      <c r="N43" s="4" t="s">
        <v>6544</v>
      </c>
    </row>
    <row r="44" spans="1:14" ht="162.5">
      <c r="A44" s="1" t="s">
        <v>3757</v>
      </c>
      <c r="B44" s="1" t="str">
        <f>VLOOKUP(A44,'Data Extraction'!A:D,4,FALSE)</f>
        <v>P041</v>
      </c>
      <c r="C44" s="7" t="str">
        <f>VLOOKUP(A44,'Data Extraction'!A:D,2,FALSE)</f>
        <v>rayyan-218687743</v>
      </c>
      <c r="D44" s="2" t="s">
        <v>3764</v>
      </c>
      <c r="E44" s="2" t="s">
        <v>6719</v>
      </c>
      <c r="F44" s="2" t="s">
        <v>38067</v>
      </c>
      <c r="G44" s="2" t="s">
        <v>6721</v>
      </c>
      <c r="H44" s="2" t="s">
        <v>6720</v>
      </c>
      <c r="I44" s="2" t="s">
        <v>38200</v>
      </c>
      <c r="J44" s="1" t="s">
        <v>38882</v>
      </c>
      <c r="K44" s="1" t="s">
        <v>38882</v>
      </c>
      <c r="L44" s="1" t="s">
        <v>38883</v>
      </c>
      <c r="M44" s="4" t="s">
        <v>6698</v>
      </c>
      <c r="N44" s="4" t="s">
        <v>6822</v>
      </c>
    </row>
    <row r="45" spans="1:14" ht="162.5">
      <c r="A45" s="1" t="s">
        <v>3837</v>
      </c>
      <c r="B45" s="1" t="str">
        <f>VLOOKUP(A45,'Data Extraction'!A:D,4,FALSE)</f>
        <v>P038</v>
      </c>
      <c r="C45" s="7" t="str">
        <f>VLOOKUP(A45,'Data Extraction'!A:D,2,FALSE)</f>
        <v>rayyan-172028579</v>
      </c>
      <c r="D45" s="2" t="s">
        <v>3847</v>
      </c>
      <c r="E45" s="2" t="s">
        <v>6722</v>
      </c>
      <c r="F45" s="2" t="s">
        <v>38068</v>
      </c>
      <c r="G45" s="2" t="s">
        <v>6724</v>
      </c>
      <c r="H45" s="2" t="s">
        <v>6723</v>
      </c>
      <c r="I45" s="2" t="s">
        <v>38201</v>
      </c>
      <c r="J45" s="1" t="s">
        <v>7</v>
      </c>
      <c r="K45" s="1" t="s">
        <v>6589</v>
      </c>
      <c r="L45" s="1" t="s">
        <v>6592</v>
      </c>
      <c r="M45" s="4" t="s">
        <v>6592</v>
      </c>
      <c r="N45" s="4" t="s">
        <v>6593</v>
      </c>
    </row>
    <row r="46" spans="1:14" ht="125">
      <c r="A46" s="1" t="s">
        <v>3728</v>
      </c>
      <c r="B46" s="1" t="str">
        <f>VLOOKUP(A46,'Data Extraction'!A:D,4,FALSE)</f>
        <v>P042</v>
      </c>
      <c r="C46" s="7" t="str">
        <f>VLOOKUP(A46,'Data Extraction'!A:D,2,FALSE)</f>
        <v>rayyan-218687761</v>
      </c>
      <c r="D46" s="2" t="s">
        <v>3739</v>
      </c>
      <c r="E46" s="2" t="s">
        <v>6725</v>
      </c>
      <c r="F46" s="2" t="s">
        <v>38069</v>
      </c>
      <c r="G46" s="2" t="s">
        <v>6727</v>
      </c>
      <c r="H46" s="2" t="s">
        <v>6726</v>
      </c>
      <c r="I46" s="2" t="s">
        <v>6727</v>
      </c>
      <c r="J46" s="1" t="s">
        <v>6597</v>
      </c>
      <c r="K46" s="1" t="s">
        <v>6728</v>
      </c>
      <c r="L46" s="1" t="s">
        <v>6597</v>
      </c>
      <c r="M46" s="4" t="s">
        <v>6729</v>
      </c>
      <c r="N46" s="4" t="s">
        <v>6730</v>
      </c>
    </row>
    <row r="47" spans="1:14" ht="212.5">
      <c r="A47" s="1" t="s">
        <v>3697</v>
      </c>
      <c r="B47" s="1" t="str">
        <f>VLOOKUP(A47,'Data Extraction'!A:D,4,FALSE)</f>
        <v>P043</v>
      </c>
      <c r="C47" s="7" t="str">
        <f>VLOOKUP(A47,'Data Extraction'!A:D,2,FALSE)</f>
        <v>rayyan-172028480</v>
      </c>
      <c r="D47" s="2" t="s">
        <v>3708</v>
      </c>
      <c r="E47" s="2" t="s">
        <v>6731</v>
      </c>
      <c r="F47" s="2" t="s">
        <v>38070</v>
      </c>
      <c r="G47" s="2" t="s">
        <v>6733</v>
      </c>
      <c r="H47" s="2" t="s">
        <v>6732</v>
      </c>
      <c r="I47" s="2" t="s">
        <v>38202</v>
      </c>
      <c r="J47" s="1" t="s">
        <v>6734</v>
      </c>
      <c r="K47" s="1" t="s">
        <v>6634</v>
      </c>
      <c r="L47" s="1" t="s">
        <v>6822</v>
      </c>
      <c r="M47" s="4" t="s">
        <v>6543</v>
      </c>
      <c r="N47" s="4" t="s">
        <v>6544</v>
      </c>
    </row>
    <row r="48" spans="1:14" ht="162.5">
      <c r="A48" s="1" t="s">
        <v>3506</v>
      </c>
      <c r="B48" s="1" t="str">
        <f>VLOOKUP(A48,'Data Extraction'!A:D,4,FALSE)</f>
        <v>P049</v>
      </c>
      <c r="C48" s="7" t="str">
        <f>VLOOKUP(A48,'Data Extraction'!A:D,2,FALSE)</f>
        <v>rayyan-218687484</v>
      </c>
      <c r="D48" s="2" t="s">
        <v>3517</v>
      </c>
      <c r="E48" s="2" t="s">
        <v>6735</v>
      </c>
      <c r="F48" s="2" t="s">
        <v>38071</v>
      </c>
      <c r="G48" s="2" t="s">
        <v>6737</v>
      </c>
      <c r="H48" s="2" t="s">
        <v>6736</v>
      </c>
      <c r="I48" s="2" t="s">
        <v>38203</v>
      </c>
      <c r="J48" s="1" t="s">
        <v>7</v>
      </c>
      <c r="K48" s="1" t="s">
        <v>6589</v>
      </c>
      <c r="L48" s="1" t="s">
        <v>6592</v>
      </c>
      <c r="M48" s="4" t="s">
        <v>6738</v>
      </c>
      <c r="N48" s="4" t="s">
        <v>6630</v>
      </c>
    </row>
    <row r="49" spans="1:14" ht="162.5">
      <c r="A49" s="1" t="s">
        <v>3664</v>
      </c>
      <c r="B49" s="1" t="str">
        <f>VLOOKUP(A49,'Data Extraction'!A:D,4,FALSE)</f>
        <v>P044</v>
      </c>
      <c r="C49" s="7" t="str">
        <f>VLOOKUP(A49,'Data Extraction'!A:D,2,FALSE)</f>
        <v>rayyan-218687860</v>
      </c>
      <c r="D49" s="2" t="s">
        <v>3675</v>
      </c>
      <c r="E49" s="2" t="s">
        <v>6739</v>
      </c>
      <c r="F49" s="2" t="s">
        <v>38072</v>
      </c>
      <c r="G49" s="2" t="s">
        <v>6741</v>
      </c>
      <c r="H49" s="2" t="s">
        <v>6740</v>
      </c>
      <c r="I49" s="2" t="s">
        <v>38204</v>
      </c>
      <c r="J49" s="1" t="s">
        <v>6635</v>
      </c>
      <c r="K49" s="1" t="s">
        <v>6742</v>
      </c>
      <c r="L49" s="1" t="s">
        <v>6635</v>
      </c>
      <c r="M49" s="4" t="s">
        <v>6578</v>
      </c>
      <c r="N49" s="4" t="s">
        <v>6579</v>
      </c>
    </row>
    <row r="50" spans="1:14" ht="187.5">
      <c r="A50" s="1" t="s">
        <v>3630</v>
      </c>
      <c r="B50" s="1" t="str">
        <f>VLOOKUP(A50,'Data Extraction'!A:D,4,FALSE)</f>
        <v>P045</v>
      </c>
      <c r="C50" s="7" t="str">
        <f>VLOOKUP(A50,'Data Extraction'!A:D,2,FALSE)</f>
        <v>rayyan-172028518</v>
      </c>
      <c r="D50" s="2" t="s">
        <v>3641</v>
      </c>
      <c r="E50" s="2" t="s">
        <v>6743</v>
      </c>
      <c r="F50" s="2" t="s">
        <v>38073</v>
      </c>
      <c r="G50" s="2" t="s">
        <v>6745</v>
      </c>
      <c r="H50" s="2" t="s">
        <v>6744</v>
      </c>
      <c r="I50" s="2" t="s">
        <v>38205</v>
      </c>
      <c r="J50" s="1" t="s">
        <v>6734</v>
      </c>
      <c r="K50" s="1" t="s">
        <v>6669</v>
      </c>
      <c r="L50" s="1" t="s">
        <v>6764</v>
      </c>
      <c r="M50" s="4" t="s">
        <v>6543</v>
      </c>
      <c r="N50" s="4" t="s">
        <v>6544</v>
      </c>
    </row>
    <row r="51" spans="1:14" ht="175">
      <c r="A51" s="1" t="s">
        <v>3599</v>
      </c>
      <c r="B51" s="1" t="str">
        <f>VLOOKUP(A51,'Data Extraction'!A:D,4,FALSE)</f>
        <v>P046</v>
      </c>
      <c r="C51" s="7" t="str">
        <f>VLOOKUP(A51,'Data Extraction'!A:D,2,FALSE)</f>
        <v>rayyan-218687745</v>
      </c>
      <c r="D51" s="2" t="s">
        <v>3610</v>
      </c>
      <c r="E51" s="2" t="s">
        <v>6746</v>
      </c>
      <c r="F51" s="2" t="s">
        <v>38074</v>
      </c>
      <c r="G51" s="2" t="s">
        <v>6748</v>
      </c>
      <c r="H51" s="2" t="s">
        <v>6747</v>
      </c>
      <c r="I51" s="2" t="s">
        <v>38206</v>
      </c>
      <c r="J51" s="1" t="s">
        <v>6750</v>
      </c>
      <c r="K51" s="1" t="s">
        <v>6749</v>
      </c>
      <c r="L51" s="1" t="s">
        <v>6734</v>
      </c>
      <c r="M51" s="4" t="s">
        <v>6734</v>
      </c>
      <c r="N51" s="4" t="s">
        <v>6751</v>
      </c>
    </row>
    <row r="52" spans="1:14" ht="200">
      <c r="A52" s="1" t="s">
        <v>3566</v>
      </c>
      <c r="B52" s="1" t="str">
        <f>VLOOKUP(A52,'Data Extraction'!A:D,4,FALSE)</f>
        <v>P047</v>
      </c>
      <c r="C52" s="7" t="str">
        <f>VLOOKUP(A52,'Data Extraction'!A:D,2,FALSE)</f>
        <v>rayyan-218685713</v>
      </c>
      <c r="D52" s="2" t="s">
        <v>3577</v>
      </c>
      <c r="E52" s="2" t="s">
        <v>6752</v>
      </c>
      <c r="F52" s="2" t="s">
        <v>38075</v>
      </c>
      <c r="G52" s="2" t="s">
        <v>6754</v>
      </c>
      <c r="H52" s="2" t="s">
        <v>6753</v>
      </c>
      <c r="I52" s="2" t="s">
        <v>38207</v>
      </c>
      <c r="J52" s="1" t="s">
        <v>7</v>
      </c>
      <c r="K52" s="1" t="s">
        <v>6669</v>
      </c>
      <c r="L52" s="1" t="s">
        <v>6764</v>
      </c>
      <c r="M52" s="4" t="s">
        <v>6543</v>
      </c>
      <c r="N52" s="4" t="s">
        <v>6544</v>
      </c>
    </row>
    <row r="53" spans="1:14" ht="150">
      <c r="A53" s="1" t="s">
        <v>3472</v>
      </c>
      <c r="B53" s="1" t="str">
        <f>VLOOKUP(A53,'Data Extraction'!A:D,4,FALSE)</f>
        <v>P050</v>
      </c>
      <c r="C53" s="7" t="str">
        <f>VLOOKUP(A53,'Data Extraction'!A:D,2,FALSE)</f>
        <v>rayyan-218685609</v>
      </c>
      <c r="D53" s="2" t="s">
        <v>3483</v>
      </c>
      <c r="E53" s="2" t="s">
        <v>6755</v>
      </c>
      <c r="F53" s="2" t="s">
        <v>38076</v>
      </c>
      <c r="G53" s="2" t="s">
        <v>6756</v>
      </c>
      <c r="H53" s="2" t="s">
        <v>6756</v>
      </c>
      <c r="I53" s="2" t="s">
        <v>6756</v>
      </c>
      <c r="J53" s="1" t="s">
        <v>10</v>
      </c>
      <c r="K53" s="1" t="s">
        <v>6757</v>
      </c>
      <c r="L53" s="1" t="s">
        <v>10</v>
      </c>
      <c r="M53" s="4" t="s">
        <v>6616</v>
      </c>
      <c r="N53" s="4" t="s">
        <v>6617</v>
      </c>
    </row>
    <row r="54" spans="1:14" ht="175">
      <c r="A54" s="1" t="s">
        <v>3537</v>
      </c>
      <c r="B54" s="1" t="str">
        <f>VLOOKUP(A54,'Data Extraction'!A:D,4,FALSE)</f>
        <v>P048</v>
      </c>
      <c r="C54" s="7" t="str">
        <f>VLOOKUP(A54,'Data Extraction'!A:D,2,FALSE)</f>
        <v>rayyan-218687675</v>
      </c>
      <c r="D54" s="2" t="s">
        <v>3548</v>
      </c>
      <c r="E54" s="2" t="s">
        <v>6758</v>
      </c>
      <c r="F54" s="2" t="s">
        <v>38077</v>
      </c>
      <c r="G54" s="2" t="s">
        <v>6758</v>
      </c>
      <c r="H54" s="2" t="s">
        <v>6759</v>
      </c>
      <c r="I54" s="2" t="s">
        <v>38208</v>
      </c>
      <c r="J54" s="1" t="s">
        <v>6597</v>
      </c>
      <c r="K54" s="1" t="s">
        <v>6760</v>
      </c>
      <c r="L54" s="1" t="s">
        <v>37400</v>
      </c>
      <c r="M54" s="4" t="s">
        <v>6543</v>
      </c>
      <c r="N54" s="4" t="s">
        <v>6544</v>
      </c>
    </row>
    <row r="55" spans="1:14" ht="225">
      <c r="A55" s="1" t="s">
        <v>3440</v>
      </c>
      <c r="B55" s="1" t="str">
        <f>VLOOKUP(A55,'Data Extraction'!A:D,4,FALSE)</f>
        <v>P051</v>
      </c>
      <c r="C55" s="7" t="str">
        <f>VLOOKUP(A55,'Data Extraction'!A:D,2,FALSE)</f>
        <v>rayyan-172028473</v>
      </c>
      <c r="D55" s="2" t="s">
        <v>3451</v>
      </c>
      <c r="E55" s="2" t="s">
        <v>6761</v>
      </c>
      <c r="F55" s="2" t="s">
        <v>38078</v>
      </c>
      <c r="G55" s="2" t="s">
        <v>6763</v>
      </c>
      <c r="H55" s="2" t="s">
        <v>6762</v>
      </c>
      <c r="I55" s="2" t="s">
        <v>38209</v>
      </c>
      <c r="J55" s="1" t="s">
        <v>6764</v>
      </c>
      <c r="K55" s="1" t="s">
        <v>6669</v>
      </c>
      <c r="L55" s="1" t="s">
        <v>6764</v>
      </c>
      <c r="M55" s="4" t="s">
        <v>6543</v>
      </c>
      <c r="N55" s="4" t="s">
        <v>6544</v>
      </c>
    </row>
    <row r="56" spans="1:14" ht="162.5">
      <c r="A56" s="1" t="s">
        <v>3410</v>
      </c>
      <c r="B56" s="1" t="str">
        <f>VLOOKUP(A56,'Data Extraction'!A:D,4,FALSE)</f>
        <v>P052</v>
      </c>
      <c r="C56" s="7" t="str">
        <f>VLOOKUP(A56,'Data Extraction'!A:D,2,FALSE)</f>
        <v>rayyan-218687456</v>
      </c>
      <c r="D56" s="2" t="s">
        <v>3420</v>
      </c>
      <c r="E56" s="2" t="s">
        <v>6765</v>
      </c>
      <c r="F56" s="2" t="s">
        <v>38079</v>
      </c>
      <c r="G56" s="2" t="s">
        <v>6767</v>
      </c>
      <c r="H56" s="2" t="s">
        <v>6766</v>
      </c>
      <c r="I56" s="2" t="s">
        <v>6767</v>
      </c>
      <c r="J56" s="1" t="s">
        <v>6661</v>
      </c>
      <c r="K56" s="1" t="s">
        <v>6760</v>
      </c>
      <c r="L56" s="1" t="s">
        <v>6661</v>
      </c>
      <c r="M56" s="4" t="s">
        <v>6543</v>
      </c>
      <c r="N56" s="4" t="s">
        <v>6544</v>
      </c>
    </row>
    <row r="57" spans="1:14" ht="162.5">
      <c r="A57" s="1" t="s">
        <v>3376</v>
      </c>
      <c r="B57" s="1" t="str">
        <f>VLOOKUP(A57,'Data Extraction'!A:D,4,FALSE)</f>
        <v>P053</v>
      </c>
      <c r="C57" s="7" t="str">
        <f>VLOOKUP(A57,'Data Extraction'!A:D,2,FALSE)</f>
        <v>rayyan-172028433</v>
      </c>
      <c r="D57" s="2" t="s">
        <v>3387</v>
      </c>
      <c r="E57" s="2" t="s">
        <v>6768</v>
      </c>
      <c r="F57" s="2" t="s">
        <v>38080</v>
      </c>
      <c r="G57" s="2" t="s">
        <v>6770</v>
      </c>
      <c r="H57" s="2" t="s">
        <v>6769</v>
      </c>
      <c r="I57" s="2" t="s">
        <v>6770</v>
      </c>
      <c r="J57" s="1" t="s">
        <v>6734</v>
      </c>
      <c r="K57" s="1" t="s">
        <v>6771</v>
      </c>
      <c r="L57" s="1" t="s">
        <v>6734</v>
      </c>
      <c r="M57" s="4" t="s">
        <v>6734</v>
      </c>
      <c r="N57" s="4" t="s">
        <v>6751</v>
      </c>
    </row>
    <row r="58" spans="1:14" ht="237.5">
      <c r="A58" s="1" t="s">
        <v>3341</v>
      </c>
      <c r="B58" s="1" t="str">
        <f>VLOOKUP(A58,'Data Extraction'!A:D,4,FALSE)</f>
        <v>P054</v>
      </c>
      <c r="C58" s="7" t="str">
        <f>VLOOKUP(A58,'Data Extraction'!A:D,2,FALSE)</f>
        <v>rayyan-218687555</v>
      </c>
      <c r="D58" s="2" t="s">
        <v>3352</v>
      </c>
      <c r="E58" s="2" t="s">
        <v>6772</v>
      </c>
      <c r="F58" s="2" t="s">
        <v>38081</v>
      </c>
      <c r="G58" s="2" t="s">
        <v>6774</v>
      </c>
      <c r="H58" s="2" t="s">
        <v>6773</v>
      </c>
      <c r="I58" s="2" t="s">
        <v>6773</v>
      </c>
      <c r="J58" s="1" t="s">
        <v>6776</v>
      </c>
      <c r="K58" s="1" t="s">
        <v>6775</v>
      </c>
      <c r="L58" s="1" t="s">
        <v>38288</v>
      </c>
      <c r="M58" s="4" t="s">
        <v>6777</v>
      </c>
      <c r="N58" s="4" t="s">
        <v>6778</v>
      </c>
    </row>
    <row r="59" spans="1:14" ht="187.5">
      <c r="A59" s="1" t="s">
        <v>2999</v>
      </c>
      <c r="B59" s="1" t="str">
        <f>VLOOKUP(A59,'Data Extraction'!A:D,4,FALSE)</f>
        <v>P065</v>
      </c>
      <c r="C59" s="7" t="str">
        <f>VLOOKUP(A59,'Data Extraction'!A:D,2,FALSE)</f>
        <v>rayyan-218687262</v>
      </c>
      <c r="D59" s="2" t="s">
        <v>3009</v>
      </c>
      <c r="E59" s="2" t="s">
        <v>6779</v>
      </c>
      <c r="F59" s="2" t="s">
        <v>38082</v>
      </c>
      <c r="G59" s="2" t="s">
        <v>6781</v>
      </c>
      <c r="H59" s="2" t="s">
        <v>6780</v>
      </c>
      <c r="I59" s="2" t="s">
        <v>6781</v>
      </c>
      <c r="J59" s="1" t="s">
        <v>6542</v>
      </c>
      <c r="K59" s="1" t="s">
        <v>6782</v>
      </c>
      <c r="L59" s="1" t="s">
        <v>6542</v>
      </c>
      <c r="M59" s="4" t="s">
        <v>6783</v>
      </c>
      <c r="N59" s="4" t="s">
        <v>6784</v>
      </c>
    </row>
    <row r="60" spans="1:14" ht="187.5">
      <c r="A60" s="1" t="s">
        <v>3307</v>
      </c>
      <c r="B60" s="1" t="str">
        <f>VLOOKUP(A60,'Data Extraction'!A:D,4,FALSE)</f>
        <v>P055</v>
      </c>
      <c r="C60" s="7" t="str">
        <f>VLOOKUP(A60,'Data Extraction'!A:D,2,FALSE)</f>
        <v>rayyan-218687559</v>
      </c>
      <c r="D60" s="2" t="s">
        <v>3318</v>
      </c>
      <c r="E60" s="2" t="s">
        <v>6785</v>
      </c>
      <c r="F60" s="2" t="s">
        <v>38083</v>
      </c>
      <c r="G60" s="2" t="s">
        <v>6787</v>
      </c>
      <c r="H60" s="2" t="s">
        <v>6786</v>
      </c>
      <c r="I60" s="2" t="s">
        <v>6787</v>
      </c>
      <c r="J60" s="1" t="s">
        <v>6718</v>
      </c>
      <c r="K60" s="1" t="s">
        <v>6589</v>
      </c>
      <c r="L60" s="1" t="s">
        <v>6718</v>
      </c>
      <c r="M60" s="4" t="s">
        <v>6734</v>
      </c>
      <c r="N60" s="4" t="s">
        <v>6751</v>
      </c>
    </row>
    <row r="61" spans="1:14" ht="175">
      <c r="A61" s="1" t="s">
        <v>3275</v>
      </c>
      <c r="B61" s="1" t="str">
        <f>VLOOKUP(A61,'Data Extraction'!A:D,4,FALSE)</f>
        <v>P056</v>
      </c>
      <c r="C61" s="7" t="str">
        <f>VLOOKUP(A61,'Data Extraction'!A:D,2,FALSE)</f>
        <v>rayyan-218687470</v>
      </c>
      <c r="D61" s="2" t="s">
        <v>3286</v>
      </c>
      <c r="E61" s="2" t="s">
        <v>6788</v>
      </c>
      <c r="F61" s="2" t="s">
        <v>38084</v>
      </c>
      <c r="G61" s="2" t="s">
        <v>6790</v>
      </c>
      <c r="H61" s="2" t="s">
        <v>6789</v>
      </c>
      <c r="I61" s="2" t="s">
        <v>38210</v>
      </c>
      <c r="J61" s="1" t="s">
        <v>6661</v>
      </c>
      <c r="K61" s="1" t="s">
        <v>6791</v>
      </c>
      <c r="L61" s="1" t="s">
        <v>6661</v>
      </c>
      <c r="M61" s="4" t="s">
        <v>6543</v>
      </c>
      <c r="N61" s="4" t="s">
        <v>6544</v>
      </c>
    </row>
    <row r="62" spans="1:14" ht="187.5">
      <c r="A62" s="1" t="s">
        <v>3246</v>
      </c>
      <c r="B62" s="1" t="str">
        <f>VLOOKUP(A62,'Data Extraction'!A:D,4,FALSE)</f>
        <v>P057</v>
      </c>
      <c r="C62" s="7" t="str">
        <f>VLOOKUP(A62,'Data Extraction'!A:D,2,FALSE)</f>
        <v>rayyan-218687416</v>
      </c>
      <c r="D62" s="2" t="s">
        <v>3257</v>
      </c>
      <c r="E62" s="2" t="s">
        <v>6792</v>
      </c>
      <c r="F62" s="2" t="s">
        <v>6792</v>
      </c>
      <c r="G62" s="2" t="s">
        <v>6794</v>
      </c>
      <c r="H62" s="2" t="s">
        <v>6793</v>
      </c>
      <c r="I62" s="2" t="s">
        <v>6794</v>
      </c>
      <c r="J62" s="1" t="s">
        <v>6597</v>
      </c>
      <c r="K62" s="1" t="s">
        <v>6795</v>
      </c>
      <c r="L62" s="1" t="s">
        <v>6597</v>
      </c>
      <c r="M62" s="4" t="s">
        <v>6796</v>
      </c>
      <c r="N62" s="4" t="s">
        <v>6542</v>
      </c>
    </row>
    <row r="63" spans="1:14" ht="137.5">
      <c r="A63" s="1" t="s">
        <v>2136</v>
      </c>
      <c r="B63" s="1" t="str">
        <f>VLOOKUP(A63,'Data Extraction'!A:D,4,FALSE)</f>
        <v>P091</v>
      </c>
      <c r="C63" s="7" t="str">
        <f>VLOOKUP(A63,'Data Extraction'!A:D,2,FALSE)</f>
        <v>rayyan-172027834</v>
      </c>
      <c r="D63" s="2" t="s">
        <v>2147</v>
      </c>
      <c r="E63" s="2" t="s">
        <v>6797</v>
      </c>
      <c r="F63" s="2" t="s">
        <v>38085</v>
      </c>
      <c r="G63" s="2" t="s">
        <v>6799</v>
      </c>
      <c r="H63" s="2" t="s">
        <v>6798</v>
      </c>
      <c r="I63" s="2" t="s">
        <v>6799</v>
      </c>
      <c r="J63" s="1" t="s">
        <v>10</v>
      </c>
      <c r="K63" s="1" t="s">
        <v>6800</v>
      </c>
      <c r="L63" s="1" t="s">
        <v>38289</v>
      </c>
      <c r="M63" s="4" t="s">
        <v>6801</v>
      </c>
      <c r="N63" s="4" t="s">
        <v>6802</v>
      </c>
    </row>
    <row r="64" spans="1:14" ht="212.5">
      <c r="A64" s="1" t="s">
        <v>3216</v>
      </c>
      <c r="B64" s="1" t="str">
        <f>VLOOKUP(A64,'Data Extraction'!A:D,4,FALSE)</f>
        <v>P058</v>
      </c>
      <c r="C64" s="7" t="str">
        <f>VLOOKUP(A64,'Data Extraction'!A:D,2,FALSE)</f>
        <v>rayyan-218687386</v>
      </c>
      <c r="D64" s="2" t="s">
        <v>3227</v>
      </c>
      <c r="E64" s="2" t="s">
        <v>6803</v>
      </c>
      <c r="F64" s="2" t="s">
        <v>38086</v>
      </c>
      <c r="G64" s="2" t="s">
        <v>6805</v>
      </c>
      <c r="H64" s="2" t="s">
        <v>6804</v>
      </c>
      <c r="I64" s="2" t="s">
        <v>38211</v>
      </c>
      <c r="J64" s="1" t="s">
        <v>6764</v>
      </c>
      <c r="K64" s="1" t="s">
        <v>10</v>
      </c>
      <c r="L64" s="1" t="s">
        <v>38290</v>
      </c>
      <c r="M64" s="4" t="s">
        <v>6543</v>
      </c>
      <c r="N64" s="4" t="s">
        <v>6544</v>
      </c>
    </row>
    <row r="65" spans="1:14" ht="212.5">
      <c r="A65" s="1" t="s">
        <v>3181</v>
      </c>
      <c r="B65" s="1" t="str">
        <f>VLOOKUP(A65,'Data Extraction'!A:D,4,FALSE)</f>
        <v>P059</v>
      </c>
      <c r="C65" s="7" t="str">
        <f>VLOOKUP(A65,'Data Extraction'!A:D,2,FALSE)</f>
        <v>rayyan-172028402</v>
      </c>
      <c r="D65" s="2" t="s">
        <v>3192</v>
      </c>
      <c r="E65" s="2" t="s">
        <v>6806</v>
      </c>
      <c r="F65" s="2" t="s">
        <v>38087</v>
      </c>
      <c r="G65" s="2" t="s">
        <v>6808</v>
      </c>
      <c r="H65" s="2" t="s">
        <v>6807</v>
      </c>
      <c r="I65" s="2" t="s">
        <v>38212</v>
      </c>
      <c r="J65" s="1" t="s">
        <v>6734</v>
      </c>
      <c r="K65" s="1" t="s">
        <v>6809</v>
      </c>
      <c r="L65" s="1" t="s">
        <v>6734</v>
      </c>
      <c r="M65" s="4" t="s">
        <v>6734</v>
      </c>
      <c r="N65" s="4" t="s">
        <v>6751</v>
      </c>
    </row>
    <row r="66" spans="1:14" ht="262.5">
      <c r="A66" s="1" t="s">
        <v>2966</v>
      </c>
      <c r="B66" s="1" t="str">
        <f>VLOOKUP(A66,'Data Extraction'!A:D,4,FALSE)</f>
        <v>P066</v>
      </c>
      <c r="C66" s="7" t="str">
        <f>VLOOKUP(A66,'Data Extraction'!A:D,2,FALSE)</f>
        <v>rayyan-172028050</v>
      </c>
      <c r="D66" s="2" t="s">
        <v>2977</v>
      </c>
      <c r="E66" s="2" t="s">
        <v>6810</v>
      </c>
      <c r="F66" s="2" t="s">
        <v>38088</v>
      </c>
      <c r="G66" s="2" t="s">
        <v>6812</v>
      </c>
      <c r="H66" s="2" t="s">
        <v>6811</v>
      </c>
      <c r="I66" s="2" t="s">
        <v>38213</v>
      </c>
      <c r="J66" s="1" t="s">
        <v>6635</v>
      </c>
      <c r="K66" s="1" t="s">
        <v>6795</v>
      </c>
      <c r="L66" s="1" t="s">
        <v>6661</v>
      </c>
      <c r="M66" s="4" t="s">
        <v>6543</v>
      </c>
      <c r="N66" s="4" t="s">
        <v>6544</v>
      </c>
    </row>
    <row r="67" spans="1:14" ht="162.5">
      <c r="A67" s="1" t="s">
        <v>3163</v>
      </c>
      <c r="B67" s="1" t="str">
        <f>VLOOKUP(A67,'Data Extraction'!A:D,4,FALSE)</f>
        <v>P060</v>
      </c>
      <c r="C67" s="7" t="str">
        <f>VLOOKUP(A67,'Data Extraction'!A:D,2,FALSE)</f>
        <v>rayyan-218687541</v>
      </c>
      <c r="D67" s="2" t="s">
        <v>3170</v>
      </c>
      <c r="E67" s="2" t="s">
        <v>6813</v>
      </c>
      <c r="F67" s="2" t="s">
        <v>38089</v>
      </c>
      <c r="G67" s="2" t="s">
        <v>6815</v>
      </c>
      <c r="H67" s="2" t="s">
        <v>6814</v>
      </c>
      <c r="I67" s="2" t="s">
        <v>38214</v>
      </c>
      <c r="J67" s="1" t="s">
        <v>6816</v>
      </c>
      <c r="K67" s="1" t="s">
        <v>6816</v>
      </c>
      <c r="L67" s="1" t="s">
        <v>38291</v>
      </c>
      <c r="M67" s="4" t="s">
        <v>6817</v>
      </c>
      <c r="N67" s="4" t="s">
        <v>6818</v>
      </c>
    </row>
    <row r="68" spans="1:14" ht="137.5">
      <c r="A68" s="1" t="s">
        <v>3131</v>
      </c>
      <c r="B68" s="1" t="str">
        <f>VLOOKUP(A68,'Data Extraction'!A:D,4,FALSE)</f>
        <v>P061</v>
      </c>
      <c r="C68" s="7" t="str">
        <f>VLOOKUP(A68,'Data Extraction'!A:D,2,FALSE)</f>
        <v>rayyan-172028233</v>
      </c>
      <c r="D68" s="2" t="s">
        <v>3142</v>
      </c>
      <c r="E68" s="2" t="s">
        <v>6819</v>
      </c>
      <c r="F68" s="2" t="s">
        <v>38090</v>
      </c>
      <c r="G68" s="2" t="s">
        <v>6821</v>
      </c>
      <c r="H68" s="2" t="s">
        <v>6820</v>
      </c>
      <c r="I68" s="2" t="s">
        <v>38215</v>
      </c>
      <c r="J68" s="1" t="s">
        <v>6822</v>
      </c>
      <c r="K68" s="1" t="s">
        <v>6795</v>
      </c>
      <c r="L68" s="1" t="s">
        <v>6661</v>
      </c>
      <c r="M68" s="4" t="s">
        <v>6543</v>
      </c>
      <c r="N68" s="4" t="s">
        <v>6544</v>
      </c>
    </row>
    <row r="69" spans="1:14" ht="225">
      <c r="A69" s="1" t="s">
        <v>3097</v>
      </c>
      <c r="B69" s="1" t="str">
        <f>VLOOKUP(A69,'Data Extraction'!A:D,4,FALSE)</f>
        <v>P062</v>
      </c>
      <c r="C69" s="7" t="str">
        <f>VLOOKUP(A69,'Data Extraction'!A:D,2,FALSE)</f>
        <v>rayyan-218685546</v>
      </c>
      <c r="D69" s="2" t="s">
        <v>3108</v>
      </c>
      <c r="E69" s="2" t="s">
        <v>6823</v>
      </c>
      <c r="F69" s="2" t="s">
        <v>38091</v>
      </c>
      <c r="G69" s="2" t="s">
        <v>6825</v>
      </c>
      <c r="H69" s="2" t="s">
        <v>6824</v>
      </c>
      <c r="I69" s="2" t="s">
        <v>38216</v>
      </c>
      <c r="J69" s="1" t="s">
        <v>6576</v>
      </c>
      <c r="K69" s="1" t="s">
        <v>6826</v>
      </c>
      <c r="L69" s="1" t="s">
        <v>6576</v>
      </c>
      <c r="M69" s="4" t="s">
        <v>6827</v>
      </c>
      <c r="N69" s="4" t="s">
        <v>6576</v>
      </c>
    </row>
    <row r="70" spans="1:14" ht="125">
      <c r="A70" s="1" t="s">
        <v>3064</v>
      </c>
      <c r="B70" s="1" t="str">
        <f>VLOOKUP(A70,'Data Extraction'!A:D,4,FALSE)</f>
        <v>P063</v>
      </c>
      <c r="C70" s="7" t="str">
        <f>VLOOKUP(A70,'Data Extraction'!A:D,2,FALSE)</f>
        <v>rayyan-172028394</v>
      </c>
      <c r="D70" s="2" t="s">
        <v>3075</v>
      </c>
      <c r="E70" s="2" t="s">
        <v>6828</v>
      </c>
      <c r="F70" s="2" t="s">
        <v>38092</v>
      </c>
      <c r="G70" s="2" t="s">
        <v>6830</v>
      </c>
      <c r="H70" s="55" t="s">
        <v>6829</v>
      </c>
      <c r="I70" s="55" t="s">
        <v>38217</v>
      </c>
      <c r="J70" s="1" t="s">
        <v>6832</v>
      </c>
      <c r="K70" s="1" t="s">
        <v>6831</v>
      </c>
      <c r="L70" s="1" t="s">
        <v>38292</v>
      </c>
      <c r="M70" s="4" t="s">
        <v>6833</v>
      </c>
      <c r="N70" s="4" t="s">
        <v>6834</v>
      </c>
    </row>
    <row r="71" spans="1:14" ht="137.5">
      <c r="A71" s="1" t="s">
        <v>2932</v>
      </c>
      <c r="B71" s="1" t="str">
        <f>VLOOKUP(A71,'Data Extraction'!A:D,4,FALSE)</f>
        <v>P067</v>
      </c>
      <c r="C71" s="7" t="str">
        <f>VLOOKUP(A71,'Data Extraction'!A:D,2,FALSE)</f>
        <v>rayyan-218685532</v>
      </c>
      <c r="D71" s="2" t="s">
        <v>2943</v>
      </c>
      <c r="E71" s="2" t="s">
        <v>6835</v>
      </c>
      <c r="F71" s="2" t="s">
        <v>38093</v>
      </c>
      <c r="G71" s="2" t="s">
        <v>6837</v>
      </c>
      <c r="H71" s="55" t="s">
        <v>6836</v>
      </c>
      <c r="I71" s="55" t="s">
        <v>6837</v>
      </c>
      <c r="J71" s="1" t="s">
        <v>6576</v>
      </c>
      <c r="K71" s="1" t="s">
        <v>6838</v>
      </c>
      <c r="L71" s="1" t="s">
        <v>6576</v>
      </c>
      <c r="M71" s="4" t="s">
        <v>6827</v>
      </c>
      <c r="N71" s="4" t="s">
        <v>6576</v>
      </c>
    </row>
    <row r="72" spans="1:14" ht="175">
      <c r="A72" s="1" t="s">
        <v>2897</v>
      </c>
      <c r="B72" s="1" t="str">
        <f>VLOOKUP(A72,'Data Extraction'!A:D,4,FALSE)</f>
        <v>P068</v>
      </c>
      <c r="C72" s="7" t="str">
        <f>VLOOKUP(A72,'Data Extraction'!A:D,2,FALSE)</f>
        <v>rayyan-172028200</v>
      </c>
      <c r="D72" s="2" t="s">
        <v>2908</v>
      </c>
      <c r="E72" s="2" t="s">
        <v>6839</v>
      </c>
      <c r="F72" s="2" t="s">
        <v>38094</v>
      </c>
      <c r="G72" s="2" t="s">
        <v>6841</v>
      </c>
      <c r="H72" s="2" t="s">
        <v>6840</v>
      </c>
      <c r="I72" s="2" t="s">
        <v>38218</v>
      </c>
      <c r="J72" s="1" t="s">
        <v>6661</v>
      </c>
      <c r="K72" s="1" t="s">
        <v>6842</v>
      </c>
      <c r="L72" s="1" t="s">
        <v>6661</v>
      </c>
      <c r="M72" s="4" t="s">
        <v>6543</v>
      </c>
      <c r="N72" s="4" t="s">
        <v>6544</v>
      </c>
    </row>
    <row r="73" spans="1:14" ht="150">
      <c r="A73" s="1" t="s">
        <v>3031</v>
      </c>
      <c r="B73" s="1" t="str">
        <f>VLOOKUP(A73,'Data Extraction'!A:D,4,FALSE)</f>
        <v>P064</v>
      </c>
      <c r="C73" s="7" t="str">
        <f>VLOOKUP(A73,'Data Extraction'!A:D,2,FALSE)</f>
        <v>rayyan-172028383</v>
      </c>
      <c r="D73" s="2" t="s">
        <v>3042</v>
      </c>
      <c r="E73" s="2" t="s">
        <v>6843</v>
      </c>
      <c r="F73" s="2" t="s">
        <v>38095</v>
      </c>
      <c r="G73" s="2" t="s">
        <v>6845</v>
      </c>
      <c r="H73" s="2" t="s">
        <v>6844</v>
      </c>
      <c r="I73" s="2" t="s">
        <v>38219</v>
      </c>
      <c r="J73" s="1" t="s">
        <v>6577</v>
      </c>
      <c r="K73" s="1" t="s">
        <v>6844</v>
      </c>
      <c r="L73" s="1" t="s">
        <v>6577</v>
      </c>
      <c r="M73" s="4" t="s">
        <v>6578</v>
      </c>
      <c r="N73" s="4" t="s">
        <v>6579</v>
      </c>
    </row>
    <row r="74" spans="1:14" ht="275">
      <c r="A74" s="1" t="s">
        <v>2864</v>
      </c>
      <c r="B74" s="1" t="str">
        <f>VLOOKUP(A74,'Data Extraction'!A:D,4,FALSE)</f>
        <v>P069</v>
      </c>
      <c r="C74" s="7" t="str">
        <f>VLOOKUP(A74,'Data Extraction'!A:D,2,FALSE)</f>
        <v>rayyan-218685477</v>
      </c>
      <c r="D74" s="2" t="s">
        <v>2875</v>
      </c>
      <c r="E74" s="2" t="s">
        <v>6846</v>
      </c>
      <c r="F74" s="2" t="s">
        <v>38096</v>
      </c>
      <c r="G74" s="2" t="s">
        <v>6848</v>
      </c>
      <c r="H74" s="2" t="s">
        <v>6847</v>
      </c>
      <c r="I74" s="2" t="s">
        <v>38220</v>
      </c>
      <c r="J74" s="1" t="s">
        <v>6597</v>
      </c>
      <c r="K74" s="1" t="s">
        <v>6849</v>
      </c>
      <c r="L74" s="1" t="s">
        <v>6597</v>
      </c>
      <c r="M74" s="4" t="s">
        <v>6850</v>
      </c>
      <c r="N74" s="4" t="s">
        <v>6834</v>
      </c>
    </row>
    <row r="75" spans="1:14" ht="250">
      <c r="A75" s="1" t="s">
        <v>2833</v>
      </c>
      <c r="B75" s="1" t="str">
        <f>VLOOKUP(A75,'Data Extraction'!A:D,4,FALSE)</f>
        <v>P070</v>
      </c>
      <c r="C75" s="7" t="str">
        <f>VLOOKUP(A75,'Data Extraction'!A:D,2,FALSE)</f>
        <v>rayyan-218687255</v>
      </c>
      <c r="D75" s="2" t="s">
        <v>2844</v>
      </c>
      <c r="E75" s="2" t="s">
        <v>6851</v>
      </c>
      <c r="F75" s="2" t="s">
        <v>38097</v>
      </c>
      <c r="G75" s="2" t="s">
        <v>6853</v>
      </c>
      <c r="H75" s="2" t="s">
        <v>6852</v>
      </c>
      <c r="I75" s="2" t="s">
        <v>38221</v>
      </c>
      <c r="J75" s="1" t="s">
        <v>6542</v>
      </c>
      <c r="K75" s="1" t="s">
        <v>6854</v>
      </c>
      <c r="L75" s="1" t="s">
        <v>38293</v>
      </c>
      <c r="M75" s="4" t="s">
        <v>6855</v>
      </c>
      <c r="N75" s="4" t="s">
        <v>6856</v>
      </c>
    </row>
    <row r="76" spans="1:14" ht="137.5">
      <c r="A76" s="1" t="s">
        <v>2799</v>
      </c>
      <c r="B76" s="1" t="str">
        <f>VLOOKUP(A76,'Data Extraction'!A:D,4,FALSE)</f>
        <v>P071</v>
      </c>
      <c r="C76" s="7" t="str">
        <f>VLOOKUP(A76,'Data Extraction'!A:D,2,FALSE)</f>
        <v>rayyan-172028165</v>
      </c>
      <c r="D76" s="2" t="s">
        <v>2810</v>
      </c>
      <c r="E76" s="2" t="s">
        <v>6857</v>
      </c>
      <c r="F76" s="2" t="s">
        <v>38098</v>
      </c>
      <c r="G76" s="2" t="s">
        <v>6859</v>
      </c>
      <c r="H76" s="2" t="s">
        <v>6858</v>
      </c>
      <c r="I76" s="2" t="s">
        <v>6859</v>
      </c>
      <c r="J76" s="1" t="s">
        <v>6661</v>
      </c>
      <c r="K76" s="1" t="s">
        <v>6860</v>
      </c>
      <c r="L76" s="1" t="s">
        <v>6661</v>
      </c>
      <c r="M76" s="4" t="s">
        <v>6543</v>
      </c>
      <c r="N76" s="4" t="s">
        <v>6544</v>
      </c>
    </row>
    <row r="77" spans="1:14" ht="175">
      <c r="A77" s="1" t="s">
        <v>2767</v>
      </c>
      <c r="B77" s="1" t="str">
        <f>VLOOKUP(A77,'Data Extraction'!A:D,4,FALSE)</f>
        <v>P072</v>
      </c>
      <c r="C77" s="7" t="str">
        <f>VLOOKUP(A77,'Data Extraction'!A:D,2,FALSE)</f>
        <v>rayyan-172028264</v>
      </c>
      <c r="D77" s="2" t="s">
        <v>2777</v>
      </c>
      <c r="E77" s="2" t="s">
        <v>6861</v>
      </c>
      <c r="F77" s="2" t="s">
        <v>38099</v>
      </c>
      <c r="G77" s="2" t="s">
        <v>6863</v>
      </c>
      <c r="H77" s="2" t="s">
        <v>6862</v>
      </c>
      <c r="I77" s="2" t="s">
        <v>6863</v>
      </c>
      <c r="J77" s="1" t="s">
        <v>6764</v>
      </c>
      <c r="K77" s="1" t="s">
        <v>6864</v>
      </c>
      <c r="L77" s="1" t="s">
        <v>6764</v>
      </c>
      <c r="M77" s="4" t="s">
        <v>6543</v>
      </c>
      <c r="N77" s="4" t="s">
        <v>6544</v>
      </c>
    </row>
    <row r="78" spans="1:14" ht="162.5">
      <c r="A78" s="1" t="s">
        <v>2737</v>
      </c>
      <c r="B78" s="1" t="str">
        <f>VLOOKUP(A78,'Data Extraction'!A:D,4,FALSE)</f>
        <v>P073</v>
      </c>
      <c r="C78" s="7" t="str">
        <f>VLOOKUP(A78,'Data Extraction'!A:D,2,FALSE)</f>
        <v>rayyan-172028082</v>
      </c>
      <c r="D78" s="2" t="s">
        <v>2748</v>
      </c>
      <c r="E78" s="2" t="s">
        <v>6865</v>
      </c>
      <c r="F78" s="2" t="s">
        <v>38100</v>
      </c>
      <c r="G78" s="2" t="s">
        <v>6867</v>
      </c>
      <c r="H78" s="2" t="s">
        <v>6866</v>
      </c>
      <c r="I78" s="2" t="s">
        <v>38222</v>
      </c>
      <c r="J78" s="1" t="s">
        <v>6635</v>
      </c>
      <c r="K78" s="1" t="s">
        <v>6593</v>
      </c>
      <c r="L78" s="1" t="s">
        <v>6635</v>
      </c>
      <c r="M78" s="4" t="s">
        <v>6578</v>
      </c>
      <c r="N78" s="4" t="s">
        <v>6579</v>
      </c>
    </row>
    <row r="79" spans="1:14" ht="200">
      <c r="A79" s="1" t="s">
        <v>2704</v>
      </c>
      <c r="B79" s="1" t="str">
        <f>VLOOKUP(A79,'Data Extraction'!A:D,4,FALSE)</f>
        <v>P074</v>
      </c>
      <c r="C79" s="7" t="str">
        <f>VLOOKUP(A79,'Data Extraction'!A:D,2,FALSE)</f>
        <v>rayyan-218685496</v>
      </c>
      <c r="D79" s="2" t="s">
        <v>2715</v>
      </c>
      <c r="E79" s="2" t="s">
        <v>6869</v>
      </c>
      <c r="F79" s="2" t="s">
        <v>38101</v>
      </c>
      <c r="G79" s="2" t="s">
        <v>6871</v>
      </c>
      <c r="H79" s="2" t="s">
        <v>6870</v>
      </c>
      <c r="I79" s="2" t="s">
        <v>38223</v>
      </c>
      <c r="J79" s="1" t="s">
        <v>6635</v>
      </c>
      <c r="K79" s="1" t="s">
        <v>6589</v>
      </c>
      <c r="L79" s="1" t="s">
        <v>6635</v>
      </c>
      <c r="M79" s="4" t="s">
        <v>6578</v>
      </c>
      <c r="N79" s="4" t="s">
        <v>6579</v>
      </c>
    </row>
    <row r="80" spans="1:14" ht="162.5">
      <c r="A80" s="1" t="s">
        <v>2674</v>
      </c>
      <c r="B80" s="1" t="str">
        <f>VLOOKUP(A80,'Data Extraction'!A:D,4,FALSE)</f>
        <v>P075</v>
      </c>
      <c r="C80" s="7" t="str">
        <f>VLOOKUP(A80,'Data Extraction'!A:D,2,FALSE)</f>
        <v>rayyan-218687203</v>
      </c>
      <c r="D80" s="2" t="s">
        <v>2685</v>
      </c>
      <c r="E80" s="2" t="s">
        <v>6872</v>
      </c>
      <c r="F80" s="2" t="s">
        <v>6872</v>
      </c>
      <c r="G80" s="2" t="s">
        <v>6874</v>
      </c>
      <c r="H80" s="2" t="s">
        <v>6873</v>
      </c>
      <c r="I80" s="2" t="s">
        <v>38224</v>
      </c>
      <c r="J80" s="1" t="s">
        <v>6876</v>
      </c>
      <c r="K80" s="1" t="s">
        <v>6875</v>
      </c>
      <c r="L80" s="1" t="s">
        <v>38294</v>
      </c>
      <c r="M80" s="4" t="s">
        <v>6877</v>
      </c>
      <c r="N80" s="4" t="s">
        <v>6878</v>
      </c>
    </row>
    <row r="81" spans="1:14" ht="125">
      <c r="A81" s="1" t="s">
        <v>2644</v>
      </c>
      <c r="B81" s="1" t="str">
        <f>VLOOKUP(A81,'Data Extraction'!A:D,4,FALSE)</f>
        <v>P076</v>
      </c>
      <c r="C81" s="7" t="str">
        <f>VLOOKUP(A81,'Data Extraction'!A:D,2,FALSE)</f>
        <v>rayyan-218687108</v>
      </c>
      <c r="D81" s="2" t="s">
        <v>2655</v>
      </c>
      <c r="E81" s="2" t="s">
        <v>6879</v>
      </c>
      <c r="F81" s="2" t="s">
        <v>38102</v>
      </c>
      <c r="G81" s="2" t="s">
        <v>6881</v>
      </c>
      <c r="H81" s="2" t="s">
        <v>6880</v>
      </c>
      <c r="I81" s="2" t="s">
        <v>38225</v>
      </c>
      <c r="J81" s="1" t="s">
        <v>6661</v>
      </c>
      <c r="K81" s="1" t="s">
        <v>6882</v>
      </c>
      <c r="L81" s="1" t="s">
        <v>38295</v>
      </c>
      <c r="M81" s="4" t="s">
        <v>6883</v>
      </c>
      <c r="N81" s="4" t="s">
        <v>6878</v>
      </c>
    </row>
    <row r="82" spans="1:14" ht="237.5">
      <c r="A82" s="1" t="s">
        <v>2610</v>
      </c>
      <c r="B82" s="1" t="str">
        <f>VLOOKUP(A82,'Data Extraction'!A:D,4,FALSE)</f>
        <v>P077</v>
      </c>
      <c r="C82" s="7" t="str">
        <f>VLOOKUP(A82,'Data Extraction'!A:D,2,FALSE)</f>
        <v>rayyan-172028249</v>
      </c>
      <c r="D82" s="2" t="s">
        <v>2621</v>
      </c>
      <c r="E82" s="2" t="s">
        <v>6884</v>
      </c>
      <c r="F82" s="2" t="s">
        <v>38103</v>
      </c>
      <c r="G82" s="2" t="s">
        <v>6886</v>
      </c>
      <c r="H82" s="2" t="s">
        <v>6885</v>
      </c>
      <c r="I82" s="2" t="s">
        <v>38226</v>
      </c>
      <c r="J82" s="1" t="s">
        <v>6661</v>
      </c>
      <c r="K82" s="1" t="s">
        <v>6887</v>
      </c>
      <c r="L82" s="1" t="s">
        <v>6822</v>
      </c>
      <c r="M82" s="4" t="s">
        <v>6543</v>
      </c>
      <c r="N82" s="4" t="s">
        <v>6544</v>
      </c>
    </row>
    <row r="83" spans="1:14" ht="162.5">
      <c r="A83" s="1" t="s">
        <v>2102</v>
      </c>
      <c r="B83" s="1" t="str">
        <f>VLOOKUP(A83,'Data Extraction'!A:D,4,FALSE)</f>
        <v>P092</v>
      </c>
      <c r="C83" s="7" t="str">
        <f>VLOOKUP(A83,'Data Extraction'!A:D,2,FALSE)</f>
        <v>rayyan-172027813</v>
      </c>
      <c r="D83" s="2" t="s">
        <v>2113</v>
      </c>
      <c r="E83" s="2" t="s">
        <v>6888</v>
      </c>
      <c r="F83" s="2" t="s">
        <v>38104</v>
      </c>
      <c r="G83" s="2" t="s">
        <v>6890</v>
      </c>
      <c r="H83" s="2" t="s">
        <v>6889</v>
      </c>
      <c r="I83" s="2" t="s">
        <v>38227</v>
      </c>
      <c r="J83" s="1" t="s">
        <v>6592</v>
      </c>
      <c r="K83" s="1" t="s">
        <v>6891</v>
      </c>
      <c r="L83" s="1" t="s">
        <v>10</v>
      </c>
      <c r="M83" s="4" t="s">
        <v>6592</v>
      </c>
      <c r="N83" s="4" t="s">
        <v>6593</v>
      </c>
    </row>
    <row r="84" spans="1:14" ht="150">
      <c r="A84" s="1" t="s">
        <v>2576</v>
      </c>
      <c r="B84" s="1" t="str">
        <f>VLOOKUP(A84,'Data Extraction'!A:D,4,FALSE)</f>
        <v>P078</v>
      </c>
      <c r="C84" s="7" t="str">
        <f>VLOOKUP(A84,'Data Extraction'!A:D,2,FALSE)</f>
        <v>rayyan-172028274</v>
      </c>
      <c r="D84" s="2" t="s">
        <v>2586</v>
      </c>
      <c r="E84" s="2" t="s">
        <v>6892</v>
      </c>
      <c r="F84" s="2" t="s">
        <v>38105</v>
      </c>
      <c r="G84" s="2" t="s">
        <v>6894</v>
      </c>
      <c r="H84" s="2" t="s">
        <v>6893</v>
      </c>
      <c r="I84" s="2" t="s">
        <v>6894</v>
      </c>
      <c r="J84" s="1" t="s">
        <v>10</v>
      </c>
      <c r="K84" s="1" t="s">
        <v>6895</v>
      </c>
      <c r="L84" s="1" t="s">
        <v>10</v>
      </c>
      <c r="M84" s="4" t="s">
        <v>6896</v>
      </c>
      <c r="N84" s="4" t="s">
        <v>10</v>
      </c>
    </row>
    <row r="85" spans="1:14" ht="162.5">
      <c r="A85" s="1" t="s">
        <v>2544</v>
      </c>
      <c r="B85" s="1" t="str">
        <f>VLOOKUP(A85,'Data Extraction'!A:D,4,FALSE)</f>
        <v>P079</v>
      </c>
      <c r="C85" s="7" t="str">
        <f>VLOOKUP(A85,'Data Extraction'!A:D,2,FALSE)</f>
        <v>rayyan-172028246</v>
      </c>
      <c r="D85" s="2" t="s">
        <v>2555</v>
      </c>
      <c r="E85" s="2" t="s">
        <v>6897</v>
      </c>
      <c r="F85" s="2" t="s">
        <v>38106</v>
      </c>
      <c r="G85" s="2" t="s">
        <v>6899</v>
      </c>
      <c r="H85" s="2" t="s">
        <v>6898</v>
      </c>
      <c r="I85" s="2" t="s">
        <v>38228</v>
      </c>
      <c r="J85" s="1" t="s">
        <v>10</v>
      </c>
      <c r="K85" s="1" t="s">
        <v>6900</v>
      </c>
      <c r="L85" s="1" t="s">
        <v>10</v>
      </c>
      <c r="M85" s="4" t="s">
        <v>6896</v>
      </c>
      <c r="N85" s="4" t="s">
        <v>10</v>
      </c>
    </row>
    <row r="86" spans="1:14" ht="162.5">
      <c r="A86" s="1" t="s">
        <v>2509</v>
      </c>
      <c r="B86" s="1" t="str">
        <f>VLOOKUP(A86,'Data Extraction'!A:D,4,FALSE)</f>
        <v>P080</v>
      </c>
      <c r="C86" s="7" t="str">
        <f>VLOOKUP(A86,'Data Extraction'!A:D,2,FALSE)</f>
        <v>rayyan-172028028</v>
      </c>
      <c r="D86" s="2" t="s">
        <v>2520</v>
      </c>
      <c r="E86" s="2" t="s">
        <v>6901</v>
      </c>
      <c r="F86" s="2" t="s">
        <v>38107</v>
      </c>
      <c r="G86" s="2" t="s">
        <v>6903</v>
      </c>
      <c r="H86" s="2" t="s">
        <v>6902</v>
      </c>
      <c r="I86" s="2" t="s">
        <v>6903</v>
      </c>
      <c r="J86" s="1" t="s">
        <v>6597</v>
      </c>
      <c r="K86" s="1" t="s">
        <v>6589</v>
      </c>
      <c r="L86" s="1" t="s">
        <v>37400</v>
      </c>
      <c r="M86" s="4" t="s">
        <v>6543</v>
      </c>
      <c r="N86" s="4" t="s">
        <v>6544</v>
      </c>
    </row>
    <row r="87" spans="1:14" ht="187.5">
      <c r="A87" s="1" t="s">
        <v>2069</v>
      </c>
      <c r="B87" s="1" t="str">
        <f>VLOOKUP(A87,'Data Extraction'!A:D,4,FALSE)</f>
        <v>P093</v>
      </c>
      <c r="C87" s="7" t="str">
        <f>VLOOKUP(A87,'Data Extraction'!A:D,2,FALSE)</f>
        <v>rayyan-172027818</v>
      </c>
      <c r="D87" s="2" t="s">
        <v>2080</v>
      </c>
      <c r="E87" s="2" t="s">
        <v>6904</v>
      </c>
      <c r="F87" s="2" t="s">
        <v>38108</v>
      </c>
      <c r="G87" s="2" t="s">
        <v>6906</v>
      </c>
      <c r="H87" s="2" t="s">
        <v>6905</v>
      </c>
      <c r="I87" s="2" t="s">
        <v>38229</v>
      </c>
      <c r="J87" s="1" t="s">
        <v>6635</v>
      </c>
      <c r="K87" s="1" t="s">
        <v>6749</v>
      </c>
      <c r="L87" s="1" t="s">
        <v>6661</v>
      </c>
      <c r="M87" s="4" t="s">
        <v>6543</v>
      </c>
      <c r="N87" s="4" t="s">
        <v>6544</v>
      </c>
    </row>
    <row r="88" spans="1:14" ht="150">
      <c r="A88" s="1" t="s">
        <v>2474</v>
      </c>
      <c r="B88" s="1" t="str">
        <f>VLOOKUP(A88,'Data Extraction'!A:D,4,FALSE)</f>
        <v>P081</v>
      </c>
      <c r="C88" s="7" t="str">
        <f>VLOOKUP(A88,'Data Extraction'!A:D,2,FALSE)</f>
        <v>rayyan-172028018</v>
      </c>
      <c r="D88" s="2" t="s">
        <v>2485</v>
      </c>
      <c r="E88" s="2" t="s">
        <v>6907</v>
      </c>
      <c r="F88" s="2" t="s">
        <v>38109</v>
      </c>
      <c r="G88" s="2" t="s">
        <v>6909</v>
      </c>
      <c r="H88" s="2" t="s">
        <v>6908</v>
      </c>
      <c r="I88" s="2" t="s">
        <v>38230</v>
      </c>
      <c r="J88" s="1" t="s">
        <v>6635</v>
      </c>
      <c r="K88" s="1" t="s">
        <v>6910</v>
      </c>
      <c r="L88" s="1" t="s">
        <v>38296</v>
      </c>
      <c r="M88" s="4" t="s">
        <v>6911</v>
      </c>
      <c r="N88" s="4" t="s">
        <v>6653</v>
      </c>
    </row>
    <row r="89" spans="1:14" ht="200">
      <c r="A89" s="1" t="s">
        <v>2440</v>
      </c>
      <c r="B89" s="1" t="str">
        <f>VLOOKUP(A89,'Data Extraction'!A:D,4,FALSE)</f>
        <v>P082</v>
      </c>
      <c r="C89" s="7" t="str">
        <f>VLOOKUP(A89,'Data Extraction'!A:D,2,FALSE)</f>
        <v>rayyan-172028017</v>
      </c>
      <c r="D89" s="2" t="s">
        <v>2451</v>
      </c>
      <c r="E89" s="2" t="s">
        <v>6912</v>
      </c>
      <c r="F89" s="2" t="s">
        <v>38110</v>
      </c>
      <c r="G89" s="2" t="s">
        <v>6914</v>
      </c>
      <c r="H89" s="2" t="s">
        <v>6913</v>
      </c>
      <c r="I89" s="2" t="s">
        <v>38231</v>
      </c>
      <c r="J89" s="1" t="s">
        <v>38875</v>
      </c>
      <c r="K89" s="1" t="s">
        <v>6915</v>
      </c>
      <c r="L89" s="1" t="s">
        <v>6916</v>
      </c>
      <c r="M89" s="4" t="s">
        <v>38877</v>
      </c>
      <c r="N89" s="4" t="s">
        <v>38876</v>
      </c>
    </row>
    <row r="90" spans="1:14" ht="312.5">
      <c r="A90" s="1" t="s">
        <v>198</v>
      </c>
      <c r="B90" s="1" t="str">
        <f>VLOOKUP(A90,'Data Extraction'!A:D,4,FALSE)</f>
        <v>P149</v>
      </c>
      <c r="C90" s="7" t="str">
        <f>VLOOKUP(A90,'Data Extraction'!A:D,2,FALSE)</f>
        <v>rayyan-172028235</v>
      </c>
      <c r="D90" s="2" t="s">
        <v>210</v>
      </c>
      <c r="E90" s="2" t="s">
        <v>6917</v>
      </c>
      <c r="F90" s="2" t="s">
        <v>38111</v>
      </c>
      <c r="G90" s="2" t="s">
        <v>6919</v>
      </c>
      <c r="H90" s="2" t="s">
        <v>6918</v>
      </c>
      <c r="I90" s="2" t="s">
        <v>38232</v>
      </c>
      <c r="J90" s="1" t="s">
        <v>6661</v>
      </c>
      <c r="K90" s="1" t="s">
        <v>6920</v>
      </c>
      <c r="L90" s="1" t="s">
        <v>6661</v>
      </c>
      <c r="M90" s="4" t="s">
        <v>6543</v>
      </c>
      <c r="N90" s="4" t="s">
        <v>6544</v>
      </c>
    </row>
    <row r="91" spans="1:14" ht="250">
      <c r="A91" s="1" t="s">
        <v>2406</v>
      </c>
      <c r="B91" s="1" t="str">
        <f>VLOOKUP(A91,'Data Extraction'!A:D,4,FALSE)</f>
        <v>P083</v>
      </c>
      <c r="C91" s="7" t="str">
        <f>VLOOKUP(A91,'Data Extraction'!A:D,2,FALSE)</f>
        <v>rayyan-172028100</v>
      </c>
      <c r="D91" s="2" t="s">
        <v>2417</v>
      </c>
      <c r="E91" s="2" t="s">
        <v>6921</v>
      </c>
      <c r="F91" s="2" t="s">
        <v>38112</v>
      </c>
      <c r="G91" s="2" t="s">
        <v>6923</v>
      </c>
      <c r="H91" s="2" t="s">
        <v>6922</v>
      </c>
      <c r="I91" s="2" t="s">
        <v>6922</v>
      </c>
      <c r="J91" s="1" t="s">
        <v>6764</v>
      </c>
      <c r="K91" s="1" t="s">
        <v>6924</v>
      </c>
      <c r="L91" s="1" t="s">
        <v>6764</v>
      </c>
      <c r="M91" s="4" t="s">
        <v>6543</v>
      </c>
      <c r="N91" s="4" t="s">
        <v>6544</v>
      </c>
    </row>
    <row r="92" spans="1:14" ht="175">
      <c r="A92" s="1" t="s">
        <v>2040</v>
      </c>
      <c r="B92" s="1" t="str">
        <f>VLOOKUP(A92,'Data Extraction'!A:D,4,FALSE)</f>
        <v>P094</v>
      </c>
      <c r="C92" s="7" t="str">
        <f>VLOOKUP(A92,'Data Extraction'!A:D,2,FALSE)</f>
        <v>rayyan-218687107</v>
      </c>
      <c r="D92" s="2" t="s">
        <v>2051</v>
      </c>
      <c r="E92" s="2" t="s">
        <v>6925</v>
      </c>
      <c r="F92" s="2" t="s">
        <v>38113</v>
      </c>
      <c r="G92" s="2" t="s">
        <v>6927</v>
      </c>
      <c r="H92" s="2" t="s">
        <v>6926</v>
      </c>
      <c r="I92" s="2" t="s">
        <v>38233</v>
      </c>
      <c r="J92" s="1" t="s">
        <v>6661</v>
      </c>
      <c r="K92" s="1" t="s">
        <v>6928</v>
      </c>
      <c r="L92" s="1" t="s">
        <v>6661</v>
      </c>
      <c r="M92" s="4" t="s">
        <v>6543</v>
      </c>
      <c r="N92" s="4" t="s">
        <v>6544</v>
      </c>
    </row>
    <row r="93" spans="1:14" ht="212.5">
      <c r="A93" s="1" t="s">
        <v>2374</v>
      </c>
      <c r="B93" s="1" t="str">
        <f>VLOOKUP(A93,'Data Extraction'!A:D,4,FALSE)</f>
        <v>P084</v>
      </c>
      <c r="C93" s="7" t="str">
        <f>VLOOKUP(A93,'Data Extraction'!A:D,2,FALSE)</f>
        <v>rayyan-218685441</v>
      </c>
      <c r="D93" s="2" t="s">
        <v>2385</v>
      </c>
      <c r="E93" s="2" t="s">
        <v>6929</v>
      </c>
      <c r="F93" s="2" t="s">
        <v>38114</v>
      </c>
      <c r="G93" s="2" t="s">
        <v>6931</v>
      </c>
      <c r="H93" s="2" t="s">
        <v>6930</v>
      </c>
      <c r="I93" s="2" t="s">
        <v>6930</v>
      </c>
      <c r="J93" s="1" t="s">
        <v>6933</v>
      </c>
      <c r="K93" s="1" t="s">
        <v>6932</v>
      </c>
      <c r="L93" s="1" t="s">
        <v>38297</v>
      </c>
      <c r="M93" s="4" t="s">
        <v>6934</v>
      </c>
      <c r="N93" s="4" t="s">
        <v>6778</v>
      </c>
    </row>
    <row r="94" spans="1:14" ht="125">
      <c r="A94" s="1" t="s">
        <v>2340</v>
      </c>
      <c r="B94" s="1" t="str">
        <f>VLOOKUP(A94,'Data Extraction'!A:D,4,FALSE)</f>
        <v>P085</v>
      </c>
      <c r="C94" s="7" t="str">
        <f>VLOOKUP(A94,'Data Extraction'!A:D,2,FALSE)</f>
        <v>rayyan-172028035</v>
      </c>
      <c r="D94" s="2" t="s">
        <v>2351</v>
      </c>
      <c r="E94" s="2" t="s">
        <v>6935</v>
      </c>
      <c r="F94" s="2" t="s">
        <v>38115</v>
      </c>
      <c r="G94" s="2" t="s">
        <v>6937</v>
      </c>
      <c r="H94" s="2" t="s">
        <v>6936</v>
      </c>
      <c r="I94" s="2" t="s">
        <v>38234</v>
      </c>
      <c r="J94" s="1" t="s">
        <v>5147</v>
      </c>
      <c r="K94" s="1" t="s">
        <v>6938</v>
      </c>
      <c r="L94" s="1" t="s">
        <v>5147</v>
      </c>
      <c r="M94" s="4" t="s">
        <v>5147</v>
      </c>
      <c r="N94" s="4" t="s">
        <v>5026</v>
      </c>
    </row>
    <row r="95" spans="1:14" ht="250">
      <c r="A95" s="1" t="s">
        <v>2305</v>
      </c>
      <c r="B95" s="1" t="str">
        <f>VLOOKUP(A95,'Data Extraction'!A:D,4,FALSE)</f>
        <v>P086</v>
      </c>
      <c r="C95" s="7" t="str">
        <f>VLOOKUP(A95,'Data Extraction'!A:D,2,FALSE)</f>
        <v>rayyan-172028182</v>
      </c>
      <c r="D95" s="2" t="s">
        <v>2316</v>
      </c>
      <c r="E95" s="2" t="s">
        <v>6939</v>
      </c>
      <c r="F95" s="2" t="s">
        <v>38116</v>
      </c>
      <c r="G95" s="2" t="s">
        <v>6941</v>
      </c>
      <c r="H95" s="2" t="s">
        <v>6940</v>
      </c>
      <c r="I95" s="2" t="s">
        <v>38235</v>
      </c>
      <c r="J95" s="1" t="s">
        <v>6661</v>
      </c>
      <c r="K95" s="1" t="s">
        <v>6942</v>
      </c>
      <c r="L95" s="1" t="s">
        <v>38298</v>
      </c>
      <c r="M95" s="4" t="s">
        <v>6943</v>
      </c>
      <c r="N95" s="4" t="s">
        <v>6544</v>
      </c>
    </row>
    <row r="96" spans="1:14" ht="175">
      <c r="A96" s="1" t="s">
        <v>2008</v>
      </c>
      <c r="B96" s="1" t="str">
        <f>VLOOKUP(A96,'Data Extraction'!A:D,4,FALSE)</f>
        <v>P095</v>
      </c>
      <c r="C96" s="7" t="str">
        <f>VLOOKUP(A96,'Data Extraction'!A:D,2,FALSE)</f>
        <v>rayyan-172027824</v>
      </c>
      <c r="D96" s="2" t="s">
        <v>2019</v>
      </c>
      <c r="E96" s="2" t="s">
        <v>6944</v>
      </c>
      <c r="F96" s="2" t="s">
        <v>38117</v>
      </c>
      <c r="G96" s="2" t="s">
        <v>6946</v>
      </c>
      <c r="H96" s="2" t="s">
        <v>6945</v>
      </c>
      <c r="I96" s="2" t="s">
        <v>38236</v>
      </c>
      <c r="J96" s="1" t="s">
        <v>6592</v>
      </c>
      <c r="K96" s="1" t="s">
        <v>6593</v>
      </c>
      <c r="L96" s="1" t="s">
        <v>6593</v>
      </c>
      <c r="M96" s="4" t="s">
        <v>6592</v>
      </c>
      <c r="N96" s="4" t="s">
        <v>6593</v>
      </c>
    </row>
    <row r="97" spans="1:14" ht="175">
      <c r="A97" s="1" t="s">
        <v>1973</v>
      </c>
      <c r="B97" s="1" t="str">
        <f>VLOOKUP(A97,'Data Extraction'!A:D,4,FALSE)</f>
        <v>P096</v>
      </c>
      <c r="C97" s="7" t="str">
        <f>VLOOKUP(A97,'Data Extraction'!A:D,2,FALSE)</f>
        <v>rayyan-172027819</v>
      </c>
      <c r="D97" s="2" t="s">
        <v>1984</v>
      </c>
      <c r="E97" s="2" t="s">
        <v>6947</v>
      </c>
      <c r="F97" s="2" t="s">
        <v>38118</v>
      </c>
      <c r="G97" s="2" t="s">
        <v>6949</v>
      </c>
      <c r="H97" s="2" t="s">
        <v>6948</v>
      </c>
      <c r="I97" s="2" t="s">
        <v>38237</v>
      </c>
      <c r="J97" s="1" t="s">
        <v>6951</v>
      </c>
      <c r="K97" s="1" t="s">
        <v>6950</v>
      </c>
      <c r="L97" s="1" t="s">
        <v>38299</v>
      </c>
      <c r="M97" s="4" t="s">
        <v>6952</v>
      </c>
      <c r="N97" s="4" t="s">
        <v>6953</v>
      </c>
    </row>
    <row r="98" spans="1:14" ht="187.5">
      <c r="A98" s="1" t="s">
        <v>2269</v>
      </c>
      <c r="B98" s="1" t="str">
        <f>VLOOKUP(A98,'Data Extraction'!A:D,4,FALSE)</f>
        <v>P087</v>
      </c>
      <c r="C98" s="7" t="str">
        <f>VLOOKUP(A98,'Data Extraction'!A:D,2,FALSE)</f>
        <v>rayyan-172028127</v>
      </c>
      <c r="D98" s="2" t="s">
        <v>2280</v>
      </c>
      <c r="E98" s="2" t="s">
        <v>6954</v>
      </c>
      <c r="F98" s="2" t="s">
        <v>38119</v>
      </c>
      <c r="G98" s="2" t="s">
        <v>6956</v>
      </c>
      <c r="H98" s="2" t="s">
        <v>6955</v>
      </c>
      <c r="I98" s="2" t="s">
        <v>38238</v>
      </c>
      <c r="J98" s="1" t="s">
        <v>6718</v>
      </c>
      <c r="K98" s="1" t="s">
        <v>6957</v>
      </c>
      <c r="L98" s="1" t="s">
        <v>6718</v>
      </c>
      <c r="M98" s="4" t="s">
        <v>6734</v>
      </c>
      <c r="N98" s="4" t="s">
        <v>6751</v>
      </c>
    </row>
    <row r="99" spans="1:14" ht="137.5">
      <c r="A99" s="1" t="s">
        <v>2236</v>
      </c>
      <c r="B99" s="1" t="str">
        <f>VLOOKUP(A99,'Data Extraction'!A:D,4,FALSE)</f>
        <v>P088</v>
      </c>
      <c r="C99" s="7" t="str">
        <f>VLOOKUP(A99,'Data Extraction'!A:D,2,FALSE)</f>
        <v>rayyan-172028135</v>
      </c>
      <c r="D99" s="2" t="s">
        <v>2247</v>
      </c>
      <c r="E99" s="2" t="s">
        <v>6958</v>
      </c>
      <c r="F99" s="2" t="s">
        <v>38120</v>
      </c>
      <c r="G99" s="2" t="s">
        <v>6960</v>
      </c>
      <c r="H99" s="2" t="s">
        <v>6959</v>
      </c>
      <c r="I99" s="2" t="s">
        <v>6959</v>
      </c>
      <c r="J99" s="1" t="s">
        <v>10</v>
      </c>
      <c r="K99" s="1" t="s">
        <v>6961</v>
      </c>
      <c r="L99" s="1" t="s">
        <v>6961</v>
      </c>
      <c r="M99" s="4" t="s">
        <v>6616</v>
      </c>
      <c r="N99" s="4" t="s">
        <v>6617</v>
      </c>
    </row>
    <row r="100" spans="1:14" ht="137.5">
      <c r="A100" s="1" t="s">
        <v>1942</v>
      </c>
      <c r="B100" s="1" t="str">
        <f>VLOOKUP(A100,'Data Extraction'!A:D,4,FALSE)</f>
        <v>P097</v>
      </c>
      <c r="C100" s="7" t="str">
        <f>VLOOKUP(A100,'Data Extraction'!A:D,2,FALSE)</f>
        <v>rayyan-218685318</v>
      </c>
      <c r="D100" s="2" t="s">
        <v>1953</v>
      </c>
      <c r="E100" s="2" t="s">
        <v>6962</v>
      </c>
      <c r="F100" s="2" t="s">
        <v>38121</v>
      </c>
      <c r="G100" s="2" t="s">
        <v>6964</v>
      </c>
      <c r="H100" s="2" t="s">
        <v>6963</v>
      </c>
      <c r="I100" s="2" t="s">
        <v>38239</v>
      </c>
      <c r="J100" s="1" t="s">
        <v>6764</v>
      </c>
      <c r="K100" s="1" t="s">
        <v>6795</v>
      </c>
      <c r="L100" s="1" t="s">
        <v>6661</v>
      </c>
      <c r="M100" s="4" t="s">
        <v>6543</v>
      </c>
      <c r="N100" s="4" t="s">
        <v>6544</v>
      </c>
    </row>
    <row r="101" spans="1:14" ht="162.5">
      <c r="A101" s="1" t="s">
        <v>1912</v>
      </c>
      <c r="B101" s="1" t="str">
        <f>VLOOKUP(A101,'Data Extraction'!A:D,4,FALSE)</f>
        <v>P098</v>
      </c>
      <c r="C101" s="7" t="str">
        <f>VLOOKUP(A101,'Data Extraction'!A:D,2,FALSE)</f>
        <v>rayyan-218685264</v>
      </c>
      <c r="D101" s="2" t="s">
        <v>1923</v>
      </c>
      <c r="E101" s="2" t="s">
        <v>6965</v>
      </c>
      <c r="F101" s="2" t="s">
        <v>38122</v>
      </c>
      <c r="G101" s="2" t="s">
        <v>6967</v>
      </c>
      <c r="H101" s="2" t="s">
        <v>6966</v>
      </c>
      <c r="I101" s="2" t="s">
        <v>38240</v>
      </c>
      <c r="J101" s="1" t="s">
        <v>6577</v>
      </c>
      <c r="K101" s="1" t="s">
        <v>6968</v>
      </c>
      <c r="L101" s="1" t="s">
        <v>38300</v>
      </c>
      <c r="M101" s="4" t="s">
        <v>6543</v>
      </c>
      <c r="N101" s="4" t="s">
        <v>6544</v>
      </c>
    </row>
    <row r="102" spans="1:14" ht="162.5">
      <c r="A102" s="1" t="s">
        <v>2202</v>
      </c>
      <c r="B102" s="1" t="str">
        <f>VLOOKUP(A102,'Data Extraction'!A:D,4,FALSE)</f>
        <v>P089</v>
      </c>
      <c r="C102" s="7" t="str">
        <f>VLOOKUP(A102,'Data Extraction'!A:D,2,FALSE)</f>
        <v>rayyan-172028161</v>
      </c>
      <c r="D102" s="2" t="s">
        <v>2213</v>
      </c>
      <c r="E102" s="2" t="s">
        <v>6969</v>
      </c>
      <c r="F102" s="2" t="s">
        <v>6969</v>
      </c>
      <c r="G102" s="2" t="s">
        <v>6971</v>
      </c>
      <c r="H102" s="2" t="s">
        <v>6970</v>
      </c>
      <c r="I102" s="2" t="s">
        <v>38241</v>
      </c>
      <c r="J102" s="1" t="s">
        <v>17</v>
      </c>
      <c r="K102" s="1" t="s">
        <v>17</v>
      </c>
      <c r="L102" s="1" t="s">
        <v>17</v>
      </c>
      <c r="M102" s="4" t="s">
        <v>17</v>
      </c>
      <c r="N102" s="4" t="s">
        <v>5024</v>
      </c>
    </row>
    <row r="103" spans="1:14" ht="162.5">
      <c r="A103" s="1" t="s">
        <v>1878</v>
      </c>
      <c r="B103" s="1" t="str">
        <f>VLOOKUP(A103,'Data Extraction'!A:D,4,FALSE)</f>
        <v>P099</v>
      </c>
      <c r="C103" s="7" t="str">
        <f>VLOOKUP(A103,'Data Extraction'!A:D,2,FALSE)</f>
        <v>rayyan-172027888</v>
      </c>
      <c r="D103" s="2" t="s">
        <v>1889</v>
      </c>
      <c r="E103" s="2" t="s">
        <v>6972</v>
      </c>
      <c r="F103" s="2" t="s">
        <v>38123</v>
      </c>
      <c r="G103" s="2" t="s">
        <v>6974</v>
      </c>
      <c r="H103" s="2" t="s">
        <v>6973</v>
      </c>
      <c r="I103" s="2" t="s">
        <v>38242</v>
      </c>
      <c r="J103" s="1" t="s">
        <v>6661</v>
      </c>
      <c r="K103" s="1" t="s">
        <v>6589</v>
      </c>
      <c r="L103" s="1" t="s">
        <v>6661</v>
      </c>
      <c r="M103" s="4" t="s">
        <v>6543</v>
      </c>
      <c r="N103" s="4" t="s">
        <v>6544</v>
      </c>
    </row>
    <row r="104" spans="1:14" ht="300">
      <c r="A104" s="1" t="s">
        <v>1845</v>
      </c>
      <c r="B104" s="1" t="str">
        <f>VLOOKUP(A104,'Data Extraction'!A:D,4,FALSE)</f>
        <v>P100</v>
      </c>
      <c r="C104" s="7" t="str">
        <f>VLOOKUP(A104,'Data Extraction'!A:D,2,FALSE)</f>
        <v>rayyan-172027882</v>
      </c>
      <c r="D104" s="2" t="s">
        <v>1857</v>
      </c>
      <c r="E104" s="2" t="s">
        <v>1856</v>
      </c>
      <c r="F104" s="2" t="s">
        <v>38124</v>
      </c>
      <c r="G104" s="2" t="s">
        <v>6976</v>
      </c>
      <c r="H104" s="2" t="s">
        <v>6975</v>
      </c>
      <c r="I104" s="2" t="s">
        <v>38243</v>
      </c>
      <c r="J104" s="1" t="s">
        <v>6977</v>
      </c>
      <c r="K104" s="1" t="s">
        <v>6977</v>
      </c>
      <c r="L104" s="1" t="s">
        <v>38290</v>
      </c>
      <c r="M104" s="4" t="s">
        <v>6543</v>
      </c>
      <c r="N104" s="4" t="s">
        <v>6544</v>
      </c>
    </row>
    <row r="105" spans="1:14" ht="162.5">
      <c r="A105" s="1" t="s">
        <v>1810</v>
      </c>
      <c r="B105" s="1" t="str">
        <f>VLOOKUP(A105,'Data Extraction'!A:D,4,FALSE)</f>
        <v>P101</v>
      </c>
      <c r="C105" s="7" t="str">
        <f>VLOOKUP(A105,'Data Extraction'!A:D,2,FALSE)</f>
        <v>rayyan-172028095</v>
      </c>
      <c r="D105" s="2" t="s">
        <v>1821</v>
      </c>
      <c r="E105" s="2" t="s">
        <v>6978</v>
      </c>
      <c r="F105" s="2" t="s">
        <v>38125</v>
      </c>
      <c r="G105" s="2" t="s">
        <v>6980</v>
      </c>
      <c r="H105" s="2" t="s">
        <v>6979</v>
      </c>
      <c r="I105" s="2" t="s">
        <v>38244</v>
      </c>
      <c r="J105" s="1" t="s">
        <v>6661</v>
      </c>
      <c r="K105" s="1" t="s">
        <v>6981</v>
      </c>
      <c r="L105" s="1" t="s">
        <v>6661</v>
      </c>
      <c r="M105" s="4" t="s">
        <v>6543</v>
      </c>
      <c r="N105" s="4" t="s">
        <v>6544</v>
      </c>
    </row>
    <row r="106" spans="1:14" ht="300">
      <c r="A106" s="1" t="s">
        <v>1775</v>
      </c>
      <c r="B106" s="1" t="str">
        <f>VLOOKUP(A106,'Data Extraction'!A:D,4,FALSE)</f>
        <v>P102</v>
      </c>
      <c r="C106" s="7" t="str">
        <f>VLOOKUP(A106,'Data Extraction'!A:D,2,FALSE)</f>
        <v>rayyan-172028055</v>
      </c>
      <c r="D106" s="2" t="s">
        <v>1786</v>
      </c>
      <c r="E106" s="2" t="s">
        <v>6982</v>
      </c>
      <c r="F106" s="2" t="s">
        <v>38126</v>
      </c>
      <c r="G106" s="2" t="s">
        <v>6984</v>
      </c>
      <c r="H106" s="2" t="s">
        <v>6983</v>
      </c>
      <c r="I106" s="2" t="s">
        <v>38245</v>
      </c>
      <c r="J106" s="1" t="s">
        <v>6661</v>
      </c>
      <c r="K106" s="1" t="s">
        <v>6795</v>
      </c>
      <c r="L106" s="1" t="s">
        <v>6661</v>
      </c>
      <c r="M106" s="4" t="s">
        <v>6543</v>
      </c>
      <c r="N106" s="4" t="s">
        <v>6544</v>
      </c>
    </row>
    <row r="107" spans="1:14" ht="150">
      <c r="A107" s="1" t="s">
        <v>1742</v>
      </c>
      <c r="B107" s="1" t="str">
        <f>VLOOKUP(A107,'Data Extraction'!A:D,4,FALSE)</f>
        <v>P103</v>
      </c>
      <c r="C107" s="7" t="str">
        <f>VLOOKUP(A107,'Data Extraction'!A:D,2,FALSE)</f>
        <v>rayyan-218687130</v>
      </c>
      <c r="D107" s="2" t="s">
        <v>1753</v>
      </c>
      <c r="E107" s="2" t="s">
        <v>6985</v>
      </c>
      <c r="F107" s="2" t="s">
        <v>38127</v>
      </c>
      <c r="G107" s="2" t="s">
        <v>6987</v>
      </c>
      <c r="H107" s="2" t="s">
        <v>6986</v>
      </c>
      <c r="I107" s="2" t="s">
        <v>38246</v>
      </c>
      <c r="J107" s="1" t="s">
        <v>6577</v>
      </c>
      <c r="K107" s="1" t="s">
        <v>6988</v>
      </c>
      <c r="L107" s="1" t="s">
        <v>6577</v>
      </c>
      <c r="M107" s="4" t="s">
        <v>6578</v>
      </c>
      <c r="N107" s="4" t="s">
        <v>6579</v>
      </c>
    </row>
    <row r="108" spans="1:14" ht="237.5">
      <c r="A108" s="1" t="s">
        <v>1707</v>
      </c>
      <c r="B108" s="1" t="str">
        <f>VLOOKUP(A108,'Data Extraction'!A:D,4,FALSE)</f>
        <v>P104</v>
      </c>
      <c r="C108" s="7" t="str">
        <f>VLOOKUP(A108,'Data Extraction'!A:D,2,FALSE)</f>
        <v>rayyan-172028105</v>
      </c>
      <c r="D108" s="2" t="s">
        <v>1718</v>
      </c>
      <c r="E108" s="2" t="s">
        <v>6989</v>
      </c>
      <c r="F108" s="2" t="s">
        <v>38128</v>
      </c>
      <c r="G108" s="2" t="s">
        <v>6991</v>
      </c>
      <c r="H108" s="2" t="s">
        <v>6990</v>
      </c>
      <c r="I108" s="2" t="s">
        <v>38247</v>
      </c>
      <c r="J108" s="1" t="s">
        <v>6616</v>
      </c>
      <c r="K108" s="1" t="s">
        <v>6992</v>
      </c>
      <c r="L108" s="1" t="s">
        <v>38301</v>
      </c>
      <c r="M108" s="4" t="s">
        <v>6993</v>
      </c>
      <c r="N108" s="4" t="s">
        <v>6994</v>
      </c>
    </row>
    <row r="109" spans="1:14" ht="125">
      <c r="A109" s="1" t="s">
        <v>2169</v>
      </c>
      <c r="B109" s="1" t="str">
        <f>VLOOKUP(A109,'Data Extraction'!A:D,4,FALSE)</f>
        <v>P090</v>
      </c>
      <c r="C109" s="7" t="str">
        <f>VLOOKUP(A109,'Data Extraction'!A:D,2,FALSE)</f>
        <v>rayyan-172028104</v>
      </c>
      <c r="D109" s="2" t="s">
        <v>2180</v>
      </c>
      <c r="E109" s="2" t="s">
        <v>6995</v>
      </c>
      <c r="F109" s="2" t="s">
        <v>38129</v>
      </c>
      <c r="G109" s="2" t="s">
        <v>6997</v>
      </c>
      <c r="H109" s="2" t="s">
        <v>6996</v>
      </c>
      <c r="I109" s="2" t="s">
        <v>6997</v>
      </c>
      <c r="J109" s="1" t="s">
        <v>17</v>
      </c>
      <c r="K109" s="1" t="s">
        <v>6998</v>
      </c>
      <c r="L109" s="1" t="s">
        <v>38302</v>
      </c>
      <c r="M109" s="4" t="s">
        <v>6999</v>
      </c>
      <c r="N109" s="4" t="s">
        <v>6617</v>
      </c>
    </row>
    <row r="110" spans="1:14" ht="212.5">
      <c r="A110" s="1" t="s">
        <v>1671</v>
      </c>
      <c r="B110" s="1" t="str">
        <f>VLOOKUP(A110,'Data Extraction'!A:D,4,FALSE)</f>
        <v>P105</v>
      </c>
      <c r="C110" s="7" t="str">
        <f>VLOOKUP(A110,'Data Extraction'!A:D,2,FALSE)</f>
        <v>rayyan-172027868</v>
      </c>
      <c r="D110" s="2" t="s">
        <v>1682</v>
      </c>
      <c r="E110" s="2" t="s">
        <v>7000</v>
      </c>
      <c r="F110" s="2" t="s">
        <v>38130</v>
      </c>
      <c r="G110" s="2" t="s">
        <v>7002</v>
      </c>
      <c r="H110" s="2" t="s">
        <v>7001</v>
      </c>
      <c r="I110" s="2" t="s">
        <v>38248</v>
      </c>
      <c r="J110" s="1" t="s">
        <v>10</v>
      </c>
      <c r="K110" s="1" t="s">
        <v>7003</v>
      </c>
      <c r="L110" s="1" t="s">
        <v>10</v>
      </c>
      <c r="M110" s="4" t="s">
        <v>10</v>
      </c>
      <c r="N110" s="4" t="s">
        <v>10</v>
      </c>
    </row>
    <row r="111" spans="1:14" ht="175">
      <c r="A111" s="1" t="s">
        <v>1637</v>
      </c>
      <c r="B111" s="1" t="str">
        <f>VLOOKUP(A111,'Data Extraction'!A:D,4,FALSE)</f>
        <v>P106</v>
      </c>
      <c r="C111" s="7" t="str">
        <f>VLOOKUP(A111,'Data Extraction'!A:D,2,FALSE)</f>
        <v>rayyan-172027891</v>
      </c>
      <c r="D111" s="2" t="s">
        <v>1648</v>
      </c>
      <c r="E111" s="2" t="s">
        <v>7004</v>
      </c>
      <c r="F111" s="2" t="s">
        <v>38131</v>
      </c>
      <c r="G111" s="2" t="s">
        <v>7006</v>
      </c>
      <c r="H111" s="2" t="s">
        <v>7005</v>
      </c>
      <c r="I111" s="2" t="s">
        <v>38249</v>
      </c>
      <c r="J111" s="1" t="s">
        <v>7008</v>
      </c>
      <c r="K111" s="1" t="s">
        <v>7007</v>
      </c>
      <c r="L111" s="1" t="s">
        <v>7008</v>
      </c>
      <c r="M111" s="4" t="s">
        <v>7009</v>
      </c>
      <c r="N111" s="4" t="s">
        <v>7010</v>
      </c>
    </row>
    <row r="112" spans="1:14" ht="262.5">
      <c r="A112" s="1" t="s">
        <v>1607</v>
      </c>
      <c r="B112" s="1" t="str">
        <f>VLOOKUP(A112,'Data Extraction'!A:D,4,FALSE)</f>
        <v>P107</v>
      </c>
      <c r="C112" s="7" t="str">
        <f>VLOOKUP(A112,'Data Extraction'!A:D,2,FALSE)</f>
        <v>rayyan-218685380</v>
      </c>
      <c r="D112" s="2" t="s">
        <v>1617</v>
      </c>
      <c r="E112" s="2" t="s">
        <v>7011</v>
      </c>
      <c r="F112" s="2" t="s">
        <v>38132</v>
      </c>
      <c r="G112" s="2" t="s">
        <v>7013</v>
      </c>
      <c r="H112" s="2" t="s">
        <v>7012</v>
      </c>
      <c r="I112" s="2" t="s">
        <v>38250</v>
      </c>
      <c r="J112" s="1" t="s">
        <v>6750</v>
      </c>
      <c r="K112" s="1" t="s">
        <v>7014</v>
      </c>
      <c r="L112" s="1" t="s">
        <v>38303</v>
      </c>
      <c r="M112" s="4" t="s">
        <v>6850</v>
      </c>
      <c r="N112" s="4" t="s">
        <v>6834</v>
      </c>
    </row>
    <row r="113" spans="1:14" ht="187.5">
      <c r="A113" s="1" t="s">
        <v>1574</v>
      </c>
      <c r="B113" s="1" t="str">
        <f>VLOOKUP(A113,'Data Extraction'!A:D,4,FALSE)</f>
        <v>P108</v>
      </c>
      <c r="C113" s="7" t="str">
        <f>VLOOKUP(A113,'Data Extraction'!A:D,2,FALSE)</f>
        <v>rayyan-172027935</v>
      </c>
      <c r="D113" s="2" t="s">
        <v>1584</v>
      </c>
      <c r="E113" s="2" t="s">
        <v>7015</v>
      </c>
      <c r="F113" s="2" t="s">
        <v>38133</v>
      </c>
      <c r="G113" s="2" t="s">
        <v>7017</v>
      </c>
      <c r="H113" s="2" t="s">
        <v>7016</v>
      </c>
      <c r="I113" s="2" t="s">
        <v>7016</v>
      </c>
      <c r="J113" s="1" t="s">
        <v>6661</v>
      </c>
      <c r="K113" s="1" t="s">
        <v>7018</v>
      </c>
      <c r="L113" s="1" t="s">
        <v>38282</v>
      </c>
      <c r="M113" s="4" t="s">
        <v>6543</v>
      </c>
      <c r="N113" s="4" t="s">
        <v>6544</v>
      </c>
    </row>
    <row r="114" spans="1:14" ht="150">
      <c r="A114" s="1" t="s">
        <v>164</v>
      </c>
      <c r="B114" s="1" t="str">
        <f>VLOOKUP(A114,'Data Extraction'!A:D,4,FALSE)</f>
        <v>P150</v>
      </c>
      <c r="C114" s="7" t="str">
        <f>VLOOKUP(A114,'Data Extraction'!A:D,2,FALSE)</f>
        <v>rayyan-218685334</v>
      </c>
      <c r="D114" s="2" t="s">
        <v>175</v>
      </c>
      <c r="E114" s="2" t="s">
        <v>7019</v>
      </c>
      <c r="F114" s="2" t="s">
        <v>38134</v>
      </c>
      <c r="G114" s="2" t="s">
        <v>7021</v>
      </c>
      <c r="H114" s="2" t="s">
        <v>7020</v>
      </c>
      <c r="I114" s="2" t="s">
        <v>38251</v>
      </c>
      <c r="J114" s="1" t="s">
        <v>6750</v>
      </c>
      <c r="K114" s="1" t="s">
        <v>6610</v>
      </c>
      <c r="L114" s="1" t="s">
        <v>38304</v>
      </c>
      <c r="M114" s="4" t="s">
        <v>6543</v>
      </c>
      <c r="N114" s="4" t="s">
        <v>6544</v>
      </c>
    </row>
    <row r="115" spans="1:14" ht="250">
      <c r="A115" s="1" t="s">
        <v>1540</v>
      </c>
      <c r="B115" s="1" t="str">
        <f>VLOOKUP(A115,'Data Extraction'!A:D,4,FALSE)</f>
        <v>P109</v>
      </c>
      <c r="C115" s="7" t="str">
        <f>VLOOKUP(A115,'Data Extraction'!A:D,2,FALSE)</f>
        <v>rayyan-172027848</v>
      </c>
      <c r="D115" s="2" t="s">
        <v>1552</v>
      </c>
      <c r="E115" s="2" t="s">
        <v>1551</v>
      </c>
      <c r="F115" s="2" t="s">
        <v>38135</v>
      </c>
      <c r="G115" s="2" t="s">
        <v>7023</v>
      </c>
      <c r="H115" s="2" t="s">
        <v>7022</v>
      </c>
      <c r="I115" s="2" t="s">
        <v>38252</v>
      </c>
      <c r="J115" s="1" t="s">
        <v>7024</v>
      </c>
      <c r="K115" s="1" t="s">
        <v>7024</v>
      </c>
      <c r="L115" s="1" t="s">
        <v>7024</v>
      </c>
      <c r="M115" s="4" t="s">
        <v>17</v>
      </c>
      <c r="N115" s="4" t="s">
        <v>5024</v>
      </c>
    </row>
    <row r="116" spans="1:14" ht="150">
      <c r="A116" s="1" t="s">
        <v>1507</v>
      </c>
      <c r="B116" s="1" t="str">
        <f>VLOOKUP(A116,'Data Extraction'!A:D,4,FALSE)</f>
        <v>P110</v>
      </c>
      <c r="C116" s="7" t="str">
        <f>VLOOKUP(A116,'Data Extraction'!A:D,2,FALSE)</f>
        <v>rayyan-172027832</v>
      </c>
      <c r="D116" s="2" t="s">
        <v>1518</v>
      </c>
      <c r="E116" s="2" t="s">
        <v>7025</v>
      </c>
      <c r="F116" s="2" t="s">
        <v>38136</v>
      </c>
      <c r="G116" s="2" t="s">
        <v>7027</v>
      </c>
      <c r="H116" s="2" t="s">
        <v>7026</v>
      </c>
      <c r="I116" s="2" t="s">
        <v>38253</v>
      </c>
      <c r="J116" s="1" t="s">
        <v>7029</v>
      </c>
      <c r="K116" s="1" t="s">
        <v>7028</v>
      </c>
      <c r="L116" s="1" t="s">
        <v>7029</v>
      </c>
      <c r="M116" s="4" t="s">
        <v>7029</v>
      </c>
      <c r="N116" s="4" t="s">
        <v>7030</v>
      </c>
    </row>
    <row r="117" spans="1:14" ht="250">
      <c r="A117" s="1" t="s">
        <v>1472</v>
      </c>
      <c r="B117" s="1" t="str">
        <f>VLOOKUP(A117,'Data Extraction'!A:D,4,FALSE)</f>
        <v>P111</v>
      </c>
      <c r="C117" s="7" t="str">
        <f>VLOOKUP(A117,'Data Extraction'!A:D,2,FALSE)</f>
        <v>rayyan-172027908</v>
      </c>
      <c r="D117" s="2" t="s">
        <v>1483</v>
      </c>
      <c r="E117" s="2" t="s">
        <v>7031</v>
      </c>
      <c r="F117" s="2" t="s">
        <v>38137</v>
      </c>
      <c r="G117" s="2" t="s">
        <v>7033</v>
      </c>
      <c r="H117" s="2" t="s">
        <v>7032</v>
      </c>
      <c r="I117" s="2" t="s">
        <v>7033</v>
      </c>
      <c r="J117" s="1" t="s">
        <v>5144</v>
      </c>
      <c r="K117" s="1" t="s">
        <v>7034</v>
      </c>
      <c r="L117" s="1" t="s">
        <v>38305</v>
      </c>
      <c r="M117" s="4" t="s">
        <v>7035</v>
      </c>
      <c r="N117" s="4" t="s">
        <v>5023</v>
      </c>
    </row>
    <row r="118" spans="1:14" ht="150">
      <c r="A118" s="1" t="s">
        <v>1454</v>
      </c>
      <c r="B118" s="1" t="str">
        <f>VLOOKUP(A118,'Data Extraction'!A:D,4,FALSE)</f>
        <v>P112</v>
      </c>
      <c r="C118" s="7" t="str">
        <f>VLOOKUP(A118,'Data Extraction'!A:D,2,FALSE)</f>
        <v>rayyan-172027928</v>
      </c>
      <c r="D118" s="2" t="s">
        <v>1461</v>
      </c>
      <c r="E118" s="2" t="s">
        <v>7036</v>
      </c>
      <c r="F118" s="2" t="s">
        <v>38138</v>
      </c>
      <c r="G118" s="2" t="s">
        <v>7038</v>
      </c>
      <c r="H118" s="2" t="s">
        <v>7037</v>
      </c>
      <c r="I118" s="2" t="s">
        <v>38254</v>
      </c>
      <c r="J118" s="1" t="s">
        <v>6868</v>
      </c>
      <c r="K118" s="1" t="s">
        <v>7039</v>
      </c>
      <c r="L118" s="1" t="s">
        <v>6593</v>
      </c>
      <c r="M118" s="4" t="s">
        <v>6592</v>
      </c>
      <c r="N118" s="4" t="s">
        <v>6593</v>
      </c>
    </row>
    <row r="119" spans="1:14" ht="125">
      <c r="A119" s="1" t="s">
        <v>1420</v>
      </c>
      <c r="B119" s="1" t="str">
        <f>VLOOKUP(A119,'Data Extraction'!A:D,4,FALSE)</f>
        <v>P113</v>
      </c>
      <c r="C119" s="7" t="str">
        <f>VLOOKUP(A119,'Data Extraction'!A:D,2,FALSE)</f>
        <v>rayyan-172027927</v>
      </c>
      <c r="D119" s="2" t="s">
        <v>1431</v>
      </c>
      <c r="E119" s="2" t="s">
        <v>7040</v>
      </c>
      <c r="F119" s="2" t="s">
        <v>38139</v>
      </c>
      <c r="G119" s="2" t="s">
        <v>7042</v>
      </c>
      <c r="H119" s="2" t="s">
        <v>7041</v>
      </c>
      <c r="I119" s="2" t="s">
        <v>38182</v>
      </c>
      <c r="J119" s="1" t="s">
        <v>6577</v>
      </c>
      <c r="K119" s="1" t="s">
        <v>6577</v>
      </c>
      <c r="L119" s="1" t="s">
        <v>6577</v>
      </c>
      <c r="M119" s="4" t="s">
        <v>6578</v>
      </c>
      <c r="N119" s="4" t="s">
        <v>6579</v>
      </c>
    </row>
    <row r="120" spans="1:14" ht="225">
      <c r="A120" s="1" t="s">
        <v>1387</v>
      </c>
      <c r="B120" s="1" t="str">
        <f>VLOOKUP(A120,'Data Extraction'!A:D,4,FALSE)</f>
        <v>P114</v>
      </c>
      <c r="C120" s="7" t="str">
        <f>VLOOKUP(A120,'Data Extraction'!A:D,2,FALSE)</f>
        <v>rayyan-172027893</v>
      </c>
      <c r="D120" s="2" t="s">
        <v>1398</v>
      </c>
      <c r="E120" s="2" t="s">
        <v>7043</v>
      </c>
      <c r="F120" s="2" t="s">
        <v>38140</v>
      </c>
      <c r="G120" s="2" t="s">
        <v>7045</v>
      </c>
      <c r="H120" s="2" t="s">
        <v>7044</v>
      </c>
      <c r="I120" s="2" t="s">
        <v>38255</v>
      </c>
      <c r="J120" s="1" t="s">
        <v>6764</v>
      </c>
      <c r="K120" s="1" t="s">
        <v>7046</v>
      </c>
      <c r="L120" s="1" t="s">
        <v>6544</v>
      </c>
      <c r="M120" s="4" t="s">
        <v>6543</v>
      </c>
      <c r="N120" s="4" t="s">
        <v>6544</v>
      </c>
    </row>
    <row r="121" spans="1:14" ht="175">
      <c r="A121" s="1" t="s">
        <v>1351</v>
      </c>
      <c r="B121" s="1" t="str">
        <f>VLOOKUP(A121,'Data Extraction'!A:D,4,FALSE)</f>
        <v>P115</v>
      </c>
      <c r="C121" s="7" t="str">
        <f>VLOOKUP(A121,'Data Extraction'!A:D,2,FALSE)</f>
        <v>rayyan-172027922</v>
      </c>
      <c r="D121" s="2" t="s">
        <v>1362</v>
      </c>
      <c r="E121" s="2" t="s">
        <v>7047</v>
      </c>
      <c r="F121" s="2" t="s">
        <v>38141</v>
      </c>
      <c r="G121" s="2" t="s">
        <v>7049</v>
      </c>
      <c r="H121" s="2" t="s">
        <v>7048</v>
      </c>
      <c r="I121" s="2" t="s">
        <v>7048</v>
      </c>
      <c r="J121" s="1" t="s">
        <v>6764</v>
      </c>
      <c r="K121" s="1" t="s">
        <v>6669</v>
      </c>
      <c r="L121" s="1" t="s">
        <v>6764</v>
      </c>
      <c r="M121" s="4" t="s">
        <v>6543</v>
      </c>
      <c r="N121" s="4" t="s">
        <v>6544</v>
      </c>
    </row>
    <row r="122" spans="1:14" ht="162.5">
      <c r="A122" s="1" t="s">
        <v>1317</v>
      </c>
      <c r="B122" s="1" t="str">
        <f>VLOOKUP(A122,'Data Extraction'!A:D,4,FALSE)</f>
        <v>P116</v>
      </c>
      <c r="C122" s="7" t="str">
        <f>VLOOKUP(A122,'Data Extraction'!A:D,2,FALSE)</f>
        <v>rayyan-172027958</v>
      </c>
      <c r="D122" s="2" t="s">
        <v>1328</v>
      </c>
      <c r="E122" s="2" t="s">
        <v>7050</v>
      </c>
      <c r="F122" s="2" t="s">
        <v>38142</v>
      </c>
      <c r="G122" s="2" t="s">
        <v>7051</v>
      </c>
      <c r="H122" s="2" t="s">
        <v>6669</v>
      </c>
      <c r="I122" s="2" t="s">
        <v>38256</v>
      </c>
      <c r="J122" s="1" t="s">
        <v>10</v>
      </c>
      <c r="K122" s="1" t="s">
        <v>7052</v>
      </c>
      <c r="L122" s="1" t="s">
        <v>38306</v>
      </c>
      <c r="M122" s="4" t="s">
        <v>6548</v>
      </c>
      <c r="N122" s="4" t="s">
        <v>6548</v>
      </c>
    </row>
    <row r="123" spans="1:14" ht="187.5">
      <c r="A123" s="1" t="s">
        <v>1284</v>
      </c>
      <c r="B123" s="1" t="str">
        <f>VLOOKUP(A123,'Data Extraction'!A:D,4,FALSE)</f>
        <v>P117</v>
      </c>
      <c r="C123" s="7" t="str">
        <f>VLOOKUP(A123,'Data Extraction'!A:D,2,FALSE)</f>
        <v>rayyan-172027866</v>
      </c>
      <c r="D123" s="2" t="s">
        <v>1295</v>
      </c>
      <c r="E123" s="2" t="s">
        <v>7053</v>
      </c>
      <c r="F123" s="2" t="s">
        <v>38143</v>
      </c>
      <c r="G123" s="2" t="s">
        <v>7055</v>
      </c>
      <c r="H123" s="2" t="s">
        <v>7054</v>
      </c>
      <c r="I123" s="2" t="s">
        <v>7055</v>
      </c>
      <c r="J123" s="1" t="s">
        <v>6661</v>
      </c>
      <c r="K123" s="1" t="s">
        <v>7</v>
      </c>
      <c r="L123" s="1" t="s">
        <v>6661</v>
      </c>
      <c r="M123" s="4" t="s">
        <v>6543</v>
      </c>
      <c r="N123" s="4" t="s">
        <v>6544</v>
      </c>
    </row>
    <row r="124" spans="1:14" ht="275">
      <c r="A124" s="1" t="s">
        <v>1249</v>
      </c>
      <c r="B124" s="1" t="str">
        <f>VLOOKUP(A124,'Data Extraction'!A:D,4,FALSE)</f>
        <v>P118</v>
      </c>
      <c r="C124" s="7" t="str">
        <f>VLOOKUP(A124,'Data Extraction'!A:D,2,FALSE)</f>
        <v>rayyan-218685194</v>
      </c>
      <c r="D124" s="2" t="s">
        <v>1260</v>
      </c>
      <c r="E124" s="2" t="s">
        <v>7056</v>
      </c>
      <c r="F124" s="2" t="s">
        <v>38144</v>
      </c>
      <c r="G124" s="2" t="s">
        <v>7058</v>
      </c>
      <c r="H124" s="2" t="s">
        <v>7057</v>
      </c>
      <c r="I124" s="2" t="s">
        <v>38257</v>
      </c>
      <c r="J124" s="1" t="s">
        <v>6577</v>
      </c>
      <c r="K124" s="1" t="s">
        <v>6607</v>
      </c>
      <c r="L124" s="1" t="s">
        <v>6577</v>
      </c>
      <c r="M124" s="4" t="s">
        <v>6543</v>
      </c>
      <c r="N124" s="4" t="s">
        <v>6544</v>
      </c>
    </row>
    <row r="125" spans="1:14" ht="187.5">
      <c r="A125" s="1" t="s">
        <v>1214</v>
      </c>
      <c r="B125" s="1" t="str">
        <f>VLOOKUP(A125,'Data Extraction'!A:D,4,FALSE)</f>
        <v>P119</v>
      </c>
      <c r="C125" s="7" t="str">
        <f>VLOOKUP(A125,'Data Extraction'!A:D,2,FALSE)</f>
        <v>rayyan-218685128</v>
      </c>
      <c r="D125" s="2" t="s">
        <v>1225</v>
      </c>
      <c r="E125" s="2" t="s">
        <v>7059</v>
      </c>
      <c r="F125" s="2" t="s">
        <v>38145</v>
      </c>
      <c r="G125" s="2" t="s">
        <v>7061</v>
      </c>
      <c r="H125" s="2" t="s">
        <v>7060</v>
      </c>
      <c r="I125" s="2" t="s">
        <v>38258</v>
      </c>
      <c r="J125" s="1" t="s">
        <v>6576</v>
      </c>
      <c r="K125" s="1" t="s">
        <v>7062</v>
      </c>
      <c r="L125" s="1" t="s">
        <v>6577</v>
      </c>
      <c r="M125" s="4" t="s">
        <v>6578</v>
      </c>
      <c r="N125" s="4" t="s">
        <v>6579</v>
      </c>
    </row>
    <row r="126" spans="1:14" ht="187.5">
      <c r="A126" s="1" t="s">
        <v>1179</v>
      </c>
      <c r="B126" s="1" t="str">
        <f>VLOOKUP(A126,'Data Extraction'!A:D,4,FALSE)</f>
        <v>P120</v>
      </c>
      <c r="C126" s="7" t="str">
        <f>VLOOKUP(A126,'Data Extraction'!A:D,2,FALSE)</f>
        <v>rayyan-172027982</v>
      </c>
      <c r="D126" s="2" t="s">
        <v>1190</v>
      </c>
      <c r="E126" s="2" t="s">
        <v>7063</v>
      </c>
      <c r="F126" s="2" t="s">
        <v>38146</v>
      </c>
      <c r="G126" s="2" t="s">
        <v>7065</v>
      </c>
      <c r="H126" s="2" t="s">
        <v>7064</v>
      </c>
      <c r="I126" s="2" t="s">
        <v>38259</v>
      </c>
      <c r="J126" s="1" t="s">
        <v>6615</v>
      </c>
      <c r="K126" s="1" t="s">
        <v>7066</v>
      </c>
      <c r="L126" s="1" t="s">
        <v>6615</v>
      </c>
      <c r="M126" s="4" t="s">
        <v>6616</v>
      </c>
      <c r="N126" s="4" t="s">
        <v>6617</v>
      </c>
    </row>
    <row r="127" spans="1:14" ht="175">
      <c r="A127" s="1" t="s">
        <v>1143</v>
      </c>
      <c r="B127" s="1" t="str">
        <f>VLOOKUP(A127,'Data Extraction'!A:D,4,FALSE)</f>
        <v>P121</v>
      </c>
      <c r="C127" s="7" t="str">
        <f>VLOOKUP(A127,'Data Extraction'!A:D,2,FALSE)</f>
        <v>rayyan-172027890</v>
      </c>
      <c r="D127" s="2" t="s">
        <v>1154</v>
      </c>
      <c r="E127" s="2" t="s">
        <v>7067</v>
      </c>
      <c r="F127" s="2" t="s">
        <v>38147</v>
      </c>
      <c r="G127" s="2" t="s">
        <v>7069</v>
      </c>
      <c r="H127" s="2" t="s">
        <v>7068</v>
      </c>
      <c r="I127" s="2" t="s">
        <v>7068</v>
      </c>
      <c r="J127" s="1" t="s">
        <v>6661</v>
      </c>
      <c r="K127" s="1" t="s">
        <v>6981</v>
      </c>
      <c r="L127" s="1" t="s">
        <v>6661</v>
      </c>
      <c r="M127" s="4" t="s">
        <v>6543</v>
      </c>
      <c r="N127" s="4" t="s">
        <v>6544</v>
      </c>
    </row>
    <row r="128" spans="1:14" ht="212.5">
      <c r="A128" s="1" t="s">
        <v>1108</v>
      </c>
      <c r="B128" s="1" t="str">
        <f>VLOOKUP(A128,'Data Extraction'!A:D,4,FALSE)</f>
        <v>P122</v>
      </c>
      <c r="C128" s="7" t="str">
        <f>VLOOKUP(A128,'Data Extraction'!A:D,2,FALSE)</f>
        <v>rayyan-172027911</v>
      </c>
      <c r="D128" s="2" t="s">
        <v>1119</v>
      </c>
      <c r="E128" s="2" t="s">
        <v>7070</v>
      </c>
      <c r="F128" s="2" t="s">
        <v>38148</v>
      </c>
      <c r="G128" s="2" t="s">
        <v>7072</v>
      </c>
      <c r="H128" s="2" t="s">
        <v>7071</v>
      </c>
      <c r="I128" s="2" t="s">
        <v>38260</v>
      </c>
      <c r="J128" s="1" t="s">
        <v>7074</v>
      </c>
      <c r="K128" s="1" t="s">
        <v>7073</v>
      </c>
      <c r="L128" s="1" t="s">
        <v>7075</v>
      </c>
      <c r="M128" s="4" t="s">
        <v>7075</v>
      </c>
      <c r="N128" s="4" t="s">
        <v>5031</v>
      </c>
    </row>
    <row r="129" spans="1:14" ht="175">
      <c r="A129" s="1" t="s">
        <v>1074</v>
      </c>
      <c r="B129" s="1" t="str">
        <f>VLOOKUP(A129,'Data Extraction'!A:D,4,FALSE)</f>
        <v>P123</v>
      </c>
      <c r="C129" s="7" t="str">
        <f>VLOOKUP(A129,'Data Extraction'!A:D,2,FALSE)</f>
        <v>rayyan-172027955</v>
      </c>
      <c r="D129" s="2" t="s">
        <v>1085</v>
      </c>
      <c r="E129" s="2" t="s">
        <v>7076</v>
      </c>
      <c r="F129" s="2" t="s">
        <v>38149</v>
      </c>
      <c r="G129" s="2" t="s">
        <v>7078</v>
      </c>
      <c r="H129" s="2" t="s">
        <v>7077</v>
      </c>
      <c r="I129" s="2" t="s">
        <v>38261</v>
      </c>
      <c r="J129" s="1" t="s">
        <v>10</v>
      </c>
      <c r="K129" s="1" t="s">
        <v>7079</v>
      </c>
      <c r="L129" s="1" t="s">
        <v>6617</v>
      </c>
      <c r="M129" s="4" t="s">
        <v>6616</v>
      </c>
      <c r="N129" s="4" t="s">
        <v>6617</v>
      </c>
    </row>
    <row r="130" spans="1:14" ht="175">
      <c r="A130" s="1" t="s">
        <v>1040</v>
      </c>
      <c r="B130" s="1" t="str">
        <f>VLOOKUP(A130,'Data Extraction'!A:D,4,FALSE)</f>
        <v>P124</v>
      </c>
      <c r="C130" s="7" t="str">
        <f>VLOOKUP(A130,'Data Extraction'!A:D,2,FALSE)</f>
        <v>rayyan-172027846</v>
      </c>
      <c r="D130" s="2" t="s">
        <v>1051</v>
      </c>
      <c r="E130" s="2" t="s">
        <v>7080</v>
      </c>
      <c r="F130" s="2" t="s">
        <v>38150</v>
      </c>
      <c r="G130" s="2" t="s">
        <v>7082</v>
      </c>
      <c r="H130" s="2" t="s">
        <v>7081</v>
      </c>
      <c r="I130" s="2" t="s">
        <v>38262</v>
      </c>
      <c r="J130" s="1" t="s">
        <v>5144</v>
      </c>
      <c r="K130" s="1" t="s">
        <v>5144</v>
      </c>
      <c r="L130" s="1" t="s">
        <v>5144</v>
      </c>
      <c r="M130" s="4" t="s">
        <v>5144</v>
      </c>
      <c r="N130" s="4" t="s">
        <v>5023</v>
      </c>
    </row>
    <row r="131" spans="1:14" ht="175">
      <c r="A131" s="1" t="s">
        <v>1005</v>
      </c>
      <c r="B131" s="1" t="str">
        <f>VLOOKUP(A131,'Data Extraction'!A:D,4,FALSE)</f>
        <v>P125</v>
      </c>
      <c r="C131" s="7" t="str">
        <f>VLOOKUP(A131,'Data Extraction'!A:D,2,FALSE)</f>
        <v>rayyan-172028007</v>
      </c>
      <c r="D131" s="2" t="s">
        <v>1016</v>
      </c>
      <c r="E131" s="2" t="s">
        <v>7083</v>
      </c>
      <c r="F131" s="2" t="s">
        <v>38151</v>
      </c>
      <c r="G131" s="2" t="s">
        <v>7085</v>
      </c>
      <c r="H131" s="2" t="s">
        <v>7084</v>
      </c>
      <c r="I131" s="2" t="s">
        <v>38263</v>
      </c>
      <c r="J131" s="1" t="s">
        <v>10</v>
      </c>
      <c r="K131" s="1" t="s">
        <v>7086</v>
      </c>
      <c r="L131" s="1" t="s">
        <v>10</v>
      </c>
      <c r="M131" s="4" t="s">
        <v>10</v>
      </c>
      <c r="N131" s="4" t="s">
        <v>10</v>
      </c>
    </row>
    <row r="132" spans="1:14" ht="150">
      <c r="A132" s="1" t="s">
        <v>972</v>
      </c>
      <c r="B132" s="1" t="str">
        <f>VLOOKUP(A132,'Data Extraction'!A:D,4,FALSE)</f>
        <v>P126</v>
      </c>
      <c r="C132" s="7" t="str">
        <f>VLOOKUP(A132,'Data Extraction'!A:D,2,FALSE)</f>
        <v>rayyan-172027847</v>
      </c>
      <c r="D132" s="2" t="s">
        <v>983</v>
      </c>
      <c r="E132" s="2" t="s">
        <v>7087</v>
      </c>
      <c r="F132" s="2" t="s">
        <v>38152</v>
      </c>
      <c r="G132" s="2" t="s">
        <v>7089</v>
      </c>
      <c r="H132" s="2" t="s">
        <v>7088</v>
      </c>
      <c r="I132" s="2" t="s">
        <v>7088</v>
      </c>
      <c r="J132" s="1" t="s">
        <v>6764</v>
      </c>
      <c r="K132" s="1" t="s">
        <v>7090</v>
      </c>
      <c r="L132" s="1" t="s">
        <v>6764</v>
      </c>
      <c r="M132" s="4" t="s">
        <v>6543</v>
      </c>
      <c r="N132" s="4" t="s">
        <v>6544</v>
      </c>
    </row>
    <row r="133" spans="1:14" ht="200">
      <c r="A133" s="1" t="s">
        <v>937</v>
      </c>
      <c r="B133" s="1" t="str">
        <f>VLOOKUP(A133,'Data Extraction'!A:D,4,FALSE)</f>
        <v>P127</v>
      </c>
      <c r="C133" s="7" t="str">
        <f>VLOOKUP(A133,'Data Extraction'!A:D,2,FALSE)</f>
        <v>rayyan-172027886</v>
      </c>
      <c r="D133" s="2" t="s">
        <v>948</v>
      </c>
      <c r="E133" s="2" t="s">
        <v>7091</v>
      </c>
      <c r="F133" s="2" t="s">
        <v>38153</v>
      </c>
      <c r="G133" s="2" t="s">
        <v>7093</v>
      </c>
      <c r="H133" s="2" t="s">
        <v>7092</v>
      </c>
      <c r="I133" s="2" t="s">
        <v>7092</v>
      </c>
      <c r="J133" s="1" t="s">
        <v>6597</v>
      </c>
      <c r="K133" s="1" t="s">
        <v>6981</v>
      </c>
      <c r="L133" s="1" t="s">
        <v>38304</v>
      </c>
      <c r="M133" s="4" t="s">
        <v>6543</v>
      </c>
      <c r="N133" s="4" t="s">
        <v>6544</v>
      </c>
    </row>
    <row r="134" spans="1:14" ht="337.5">
      <c r="A134" s="1" t="s">
        <v>903</v>
      </c>
      <c r="B134" s="1" t="str">
        <f>VLOOKUP(A134,'Data Extraction'!A:D,4,FALSE)</f>
        <v>P128</v>
      </c>
      <c r="C134" s="7" t="str">
        <f>VLOOKUP(A134,'Data Extraction'!A:D,2,FALSE)</f>
        <v>rayyan-172027964</v>
      </c>
      <c r="D134" s="2" t="s">
        <v>914</v>
      </c>
      <c r="E134" s="2" t="s">
        <v>7094</v>
      </c>
      <c r="F134" s="2" t="s">
        <v>38154</v>
      </c>
      <c r="G134" s="2" t="s">
        <v>7096</v>
      </c>
      <c r="H134" s="2" t="s">
        <v>7095</v>
      </c>
      <c r="I134" s="2" t="s">
        <v>38264</v>
      </c>
      <c r="J134" s="1" t="s">
        <v>7098</v>
      </c>
      <c r="K134" s="1" t="s">
        <v>7097</v>
      </c>
      <c r="L134" s="1" t="s">
        <v>7098</v>
      </c>
      <c r="M134" s="4" t="s">
        <v>38880</v>
      </c>
      <c r="N134" s="4" t="s">
        <v>6878</v>
      </c>
    </row>
    <row r="135" spans="1:14" ht="162.5">
      <c r="A135" s="1" t="s">
        <v>873</v>
      </c>
      <c r="B135" s="1" t="str">
        <f>VLOOKUP(A135,'Data Extraction'!A:D,4,FALSE)</f>
        <v>P129</v>
      </c>
      <c r="C135" s="7" t="str">
        <f>VLOOKUP(A135,'Data Extraction'!A:D,2,FALSE)</f>
        <v>rayyan-218685391</v>
      </c>
      <c r="D135" s="2" t="s">
        <v>884</v>
      </c>
      <c r="E135" s="2" t="s">
        <v>7099</v>
      </c>
      <c r="F135" s="2" t="s">
        <v>38155</v>
      </c>
      <c r="G135" s="2" t="s">
        <v>7101</v>
      </c>
      <c r="H135" s="2" t="s">
        <v>7100</v>
      </c>
      <c r="I135" s="2" t="s">
        <v>38265</v>
      </c>
      <c r="J135" s="1" t="s">
        <v>6750</v>
      </c>
      <c r="K135" s="1" t="s">
        <v>7102</v>
      </c>
      <c r="L135" s="1" t="s">
        <v>38304</v>
      </c>
      <c r="M135" s="4" t="s">
        <v>6543</v>
      </c>
      <c r="N135" s="4" t="s">
        <v>6544</v>
      </c>
    </row>
    <row r="136" spans="1:14" ht="175">
      <c r="A136" s="1" t="s">
        <v>839</v>
      </c>
      <c r="B136" s="1" t="str">
        <f>VLOOKUP(A136,'Data Extraction'!A:D,4,FALSE)</f>
        <v>P130</v>
      </c>
      <c r="C136" s="7" t="str">
        <f>VLOOKUP(A136,'Data Extraction'!A:D,2,FALSE)</f>
        <v>rayyan-172027943</v>
      </c>
      <c r="D136" s="2" t="s">
        <v>850</v>
      </c>
      <c r="E136" s="2" t="s">
        <v>7103</v>
      </c>
      <c r="F136" s="2" t="s">
        <v>38156</v>
      </c>
      <c r="G136" s="2" t="s">
        <v>7105</v>
      </c>
      <c r="H136" s="2" t="s">
        <v>7104</v>
      </c>
      <c r="I136" s="2" t="s">
        <v>38266</v>
      </c>
      <c r="J136" s="1" t="s">
        <v>6597</v>
      </c>
      <c r="K136" s="1" t="s">
        <v>6610</v>
      </c>
      <c r="L136" s="1" t="s">
        <v>38304</v>
      </c>
      <c r="M136" s="4" t="s">
        <v>6543</v>
      </c>
      <c r="N136" s="4" t="s">
        <v>6544</v>
      </c>
    </row>
    <row r="137" spans="1:14" ht="187.5">
      <c r="A137" s="1" t="s">
        <v>806</v>
      </c>
      <c r="B137" s="1" t="str">
        <f>VLOOKUP(A137,'Data Extraction'!A:D,4,FALSE)</f>
        <v>P131</v>
      </c>
      <c r="C137" s="7" t="str">
        <f>VLOOKUP(A137,'Data Extraction'!A:D,2,FALSE)</f>
        <v>rayyan-172027997</v>
      </c>
      <c r="D137" s="2" t="s">
        <v>817</v>
      </c>
      <c r="E137" s="2" t="s">
        <v>7106</v>
      </c>
      <c r="F137" s="2" t="s">
        <v>38157</v>
      </c>
      <c r="G137" s="2" t="s">
        <v>7108</v>
      </c>
      <c r="H137" s="2" t="s">
        <v>7107</v>
      </c>
      <c r="I137" s="2" t="s">
        <v>38267</v>
      </c>
      <c r="J137" s="1" t="s">
        <v>5144</v>
      </c>
      <c r="K137" s="1" t="s">
        <v>7109</v>
      </c>
      <c r="L137" s="1" t="s">
        <v>5144</v>
      </c>
      <c r="M137" s="4" t="s">
        <v>5144</v>
      </c>
      <c r="N137" s="4" t="s">
        <v>5023</v>
      </c>
    </row>
    <row r="138" spans="1:14" ht="125">
      <c r="A138" s="1" t="s">
        <v>772</v>
      </c>
      <c r="B138" s="1" t="str">
        <f>VLOOKUP(A138,'Data Extraction'!A:D,4,FALSE)</f>
        <v>P132</v>
      </c>
      <c r="C138" s="7" t="str">
        <f>VLOOKUP(A138,'Data Extraction'!A:D,2,FALSE)</f>
        <v>rayyan-172027976</v>
      </c>
      <c r="D138" s="2" t="s">
        <v>783</v>
      </c>
      <c r="E138" s="2" t="s">
        <v>7110</v>
      </c>
      <c r="F138" s="2" t="s">
        <v>7110</v>
      </c>
      <c r="G138" s="2" t="s">
        <v>7112</v>
      </c>
      <c r="H138" s="2" t="s">
        <v>7111</v>
      </c>
      <c r="I138" s="2" t="s">
        <v>7112</v>
      </c>
      <c r="J138" s="1" t="s">
        <v>17</v>
      </c>
      <c r="K138" s="1" t="s">
        <v>7113</v>
      </c>
      <c r="L138" s="1" t="s">
        <v>17</v>
      </c>
      <c r="M138" s="4" t="s">
        <v>17</v>
      </c>
      <c r="N138" s="4" t="s">
        <v>5024</v>
      </c>
    </row>
    <row r="139" spans="1:14" ht="287.5">
      <c r="A139" s="1" t="s">
        <v>737</v>
      </c>
      <c r="B139" s="1" t="str">
        <f>VLOOKUP(A139,'Data Extraction'!A:D,4,FALSE)</f>
        <v>P133</v>
      </c>
      <c r="C139" s="7" t="str">
        <f>VLOOKUP(A139,'Data Extraction'!A:D,2,FALSE)</f>
        <v>rayyan-172027981</v>
      </c>
      <c r="D139" s="2" t="s">
        <v>748</v>
      </c>
      <c r="E139" s="2" t="s">
        <v>7114</v>
      </c>
      <c r="F139" s="2" t="s">
        <v>38158</v>
      </c>
      <c r="G139" s="2" t="s">
        <v>7116</v>
      </c>
      <c r="H139" s="2" t="s">
        <v>7115</v>
      </c>
      <c r="I139" s="2" t="s">
        <v>38268</v>
      </c>
      <c r="J139" s="1" t="s">
        <v>6661</v>
      </c>
      <c r="K139" s="1" t="s">
        <v>7117</v>
      </c>
      <c r="L139" s="1" t="s">
        <v>6661</v>
      </c>
      <c r="M139" s="4" t="s">
        <v>6543</v>
      </c>
      <c r="N139" s="4" t="s">
        <v>6544</v>
      </c>
    </row>
    <row r="140" spans="1:14" ht="262.5">
      <c r="A140" s="1" t="s">
        <v>703</v>
      </c>
      <c r="B140" s="1" t="str">
        <f>VLOOKUP(A140,'Data Extraction'!A:D,4,FALSE)</f>
        <v>P134</v>
      </c>
      <c r="C140" s="7" t="str">
        <f>VLOOKUP(A140,'Data Extraction'!A:D,2,FALSE)</f>
        <v>rayyan-172027826</v>
      </c>
      <c r="D140" s="2" t="s">
        <v>714</v>
      </c>
      <c r="E140" s="2" t="s">
        <v>7118</v>
      </c>
      <c r="F140" s="2" t="s">
        <v>38159</v>
      </c>
      <c r="G140" s="2" t="s">
        <v>7120</v>
      </c>
      <c r="H140" s="2" t="s">
        <v>7119</v>
      </c>
      <c r="I140" s="2" t="s">
        <v>7120</v>
      </c>
      <c r="J140" s="1" t="s">
        <v>7121</v>
      </c>
      <c r="K140" s="1" t="s">
        <v>7</v>
      </c>
      <c r="L140" s="1" t="s">
        <v>7121</v>
      </c>
      <c r="M140" s="4" t="s">
        <v>38879</v>
      </c>
      <c r="N140" s="4" t="s">
        <v>38878</v>
      </c>
    </row>
    <row r="141" spans="1:14" ht="300">
      <c r="A141" s="1" t="s">
        <v>668</v>
      </c>
      <c r="B141" s="1" t="str">
        <f>VLOOKUP(A141,'Data Extraction'!A:D,4,FALSE)</f>
        <v>P135</v>
      </c>
      <c r="C141" s="7" t="str">
        <f>VLOOKUP(A141,'Data Extraction'!A:D,2,FALSE)</f>
        <v>rayyan-172027849</v>
      </c>
      <c r="D141" s="2" t="s">
        <v>679</v>
      </c>
      <c r="E141" s="2" t="s">
        <v>7122</v>
      </c>
      <c r="F141" s="2" t="s">
        <v>38160</v>
      </c>
      <c r="G141" s="2" t="s">
        <v>7124</v>
      </c>
      <c r="H141" s="2" t="s">
        <v>7123</v>
      </c>
      <c r="I141" s="2" t="s">
        <v>38269</v>
      </c>
      <c r="J141" s="1" t="s">
        <v>6750</v>
      </c>
      <c r="K141" s="1" t="s">
        <v>7125</v>
      </c>
      <c r="L141" s="1" t="s">
        <v>6734</v>
      </c>
      <c r="M141" s="4" t="s">
        <v>6698</v>
      </c>
      <c r="N141" s="4" t="s">
        <v>6544</v>
      </c>
    </row>
    <row r="142" spans="1:14" ht="225">
      <c r="A142" s="1" t="s">
        <v>633</v>
      </c>
      <c r="B142" s="1" t="str">
        <f>VLOOKUP(A142,'Data Extraction'!A:D,4,FALSE)</f>
        <v>P136</v>
      </c>
      <c r="C142" s="7" t="str">
        <f>VLOOKUP(A142,'Data Extraction'!A:D,2,FALSE)</f>
        <v>rayyan-218685131</v>
      </c>
      <c r="D142" s="2" t="s">
        <v>644</v>
      </c>
      <c r="E142" s="2" t="s">
        <v>7126</v>
      </c>
      <c r="F142" s="2" t="s">
        <v>38161</v>
      </c>
      <c r="G142" s="2" t="s">
        <v>7128</v>
      </c>
      <c r="H142" s="2" t="s">
        <v>7127</v>
      </c>
      <c r="I142" s="2" t="s">
        <v>38270</v>
      </c>
      <c r="J142" s="1" t="s">
        <v>7129</v>
      </c>
      <c r="K142" s="1" t="s">
        <v>6684</v>
      </c>
      <c r="L142" s="1" t="s">
        <v>7129</v>
      </c>
      <c r="M142" s="4" t="s">
        <v>7130</v>
      </c>
      <c r="N142" s="4" t="s">
        <v>7131</v>
      </c>
    </row>
    <row r="143" spans="1:14" ht="125">
      <c r="A143" s="1" t="s">
        <v>597</v>
      </c>
      <c r="B143" s="1" t="str">
        <f>VLOOKUP(A143,'Data Extraction'!A:D,4,FALSE)</f>
        <v>P137</v>
      </c>
      <c r="C143" s="7" t="str">
        <f>VLOOKUP(A143,'Data Extraction'!A:D,2,FALSE)</f>
        <v>rayyan-172027938</v>
      </c>
      <c r="D143" s="2" t="s">
        <v>608</v>
      </c>
      <c r="E143" s="2" t="s">
        <v>7132</v>
      </c>
      <c r="F143" s="2" t="s">
        <v>38162</v>
      </c>
      <c r="G143" s="2" t="s">
        <v>7134</v>
      </c>
      <c r="H143" s="2" t="s">
        <v>7133</v>
      </c>
      <c r="I143" s="2" t="s">
        <v>38271</v>
      </c>
      <c r="J143" s="1" t="s">
        <v>10</v>
      </c>
      <c r="K143" s="1" t="s">
        <v>10</v>
      </c>
      <c r="L143" s="1" t="s">
        <v>10</v>
      </c>
      <c r="M143" s="4" t="s">
        <v>10</v>
      </c>
      <c r="N143" s="4" t="s">
        <v>10</v>
      </c>
    </row>
    <row r="144" spans="1:14" ht="225">
      <c r="A144" s="1" t="s">
        <v>560</v>
      </c>
      <c r="B144" s="1" t="str">
        <f>VLOOKUP(A144,'Data Extraction'!A:D,4,FALSE)</f>
        <v>P138</v>
      </c>
      <c r="C144" s="7" t="str">
        <f>VLOOKUP(A144,'Data Extraction'!A:D,2,FALSE)</f>
        <v>rayyan-218685239</v>
      </c>
      <c r="D144" s="2" t="s">
        <v>571</v>
      </c>
      <c r="E144" s="2" t="s">
        <v>7135</v>
      </c>
      <c r="F144" s="2" t="s">
        <v>38163</v>
      </c>
      <c r="G144" s="2" t="s">
        <v>7137</v>
      </c>
      <c r="H144" s="2" t="s">
        <v>7136</v>
      </c>
      <c r="I144" s="2" t="s">
        <v>7136</v>
      </c>
      <c r="J144" s="1" t="s">
        <v>6597</v>
      </c>
      <c r="K144" s="1" t="s">
        <v>6849</v>
      </c>
      <c r="L144" s="1" t="s">
        <v>6597</v>
      </c>
      <c r="M144" s="4" t="s">
        <v>6796</v>
      </c>
      <c r="N144" s="4" t="s">
        <v>6542</v>
      </c>
    </row>
    <row r="145" spans="1:14" ht="287.5">
      <c r="A145" s="1" t="s">
        <v>525</v>
      </c>
      <c r="B145" s="1" t="str">
        <f>VLOOKUP(A145,'Data Extraction'!A:D,4,FALSE)</f>
        <v>P139</v>
      </c>
      <c r="C145" s="7" t="str">
        <f>VLOOKUP(A145,'Data Extraction'!A:D,2,FALSE)</f>
        <v>rayyan-172027844</v>
      </c>
      <c r="D145" s="2" t="s">
        <v>537</v>
      </c>
      <c r="E145" s="2" t="s">
        <v>536</v>
      </c>
      <c r="F145" s="2" t="s">
        <v>38164</v>
      </c>
      <c r="G145" s="2" t="s">
        <v>7139</v>
      </c>
      <c r="H145" s="2" t="s">
        <v>7138</v>
      </c>
      <c r="I145" s="2" t="s">
        <v>7139</v>
      </c>
      <c r="J145" s="1" t="s">
        <v>10</v>
      </c>
      <c r="K145" s="1" t="s">
        <v>10</v>
      </c>
      <c r="L145" s="1" t="s">
        <v>10</v>
      </c>
      <c r="M145" s="4" t="s">
        <v>10</v>
      </c>
      <c r="N145" s="4" t="s">
        <v>10</v>
      </c>
    </row>
    <row r="146" spans="1:14" ht="237.5">
      <c r="A146" s="1" t="s">
        <v>490</v>
      </c>
      <c r="B146" s="1" t="str">
        <f>VLOOKUP(A146,'Data Extraction'!A:D,4,FALSE)</f>
        <v>P140</v>
      </c>
      <c r="C146" s="7" t="str">
        <f>VLOOKUP(A146,'Data Extraction'!A:D,2,FALSE)</f>
        <v>rayyan-218685234</v>
      </c>
      <c r="D146" s="2" t="s">
        <v>501</v>
      </c>
      <c r="E146" s="2" t="s">
        <v>7140</v>
      </c>
      <c r="F146" s="2" t="s">
        <v>38165</v>
      </c>
      <c r="G146" s="2" t="s">
        <v>7142</v>
      </c>
      <c r="H146" s="2" t="s">
        <v>7141</v>
      </c>
      <c r="I146" s="2" t="s">
        <v>38272</v>
      </c>
      <c r="J146" s="1" t="s">
        <v>7</v>
      </c>
      <c r="K146" s="1" t="s">
        <v>7143</v>
      </c>
      <c r="L146" s="1" t="s">
        <v>38282</v>
      </c>
      <c r="M146" s="4" t="s">
        <v>6543</v>
      </c>
      <c r="N146" s="4" t="s">
        <v>6544</v>
      </c>
    </row>
    <row r="147" spans="1:14" ht="262.5">
      <c r="A147" s="1" t="s">
        <v>287</v>
      </c>
      <c r="B147" s="1" t="str">
        <f>VLOOKUP(A147,'Data Extraction'!A:D,4,FALSE)</f>
        <v>P146</v>
      </c>
      <c r="C147" s="7" t="str">
        <f>VLOOKUP(A147,'Data Extraction'!A:D,2,FALSE)</f>
        <v>rayyan-172027829</v>
      </c>
      <c r="D147" s="2" t="s">
        <v>298</v>
      </c>
      <c r="E147" s="2" t="s">
        <v>7144</v>
      </c>
      <c r="F147" s="2" t="s">
        <v>38166</v>
      </c>
      <c r="G147" s="2" t="s">
        <v>7146</v>
      </c>
      <c r="H147" s="2" t="s">
        <v>7145</v>
      </c>
      <c r="I147" s="2" t="s">
        <v>38273</v>
      </c>
      <c r="J147" s="1" t="s">
        <v>6750</v>
      </c>
      <c r="K147" s="1" t="s">
        <v>7147</v>
      </c>
      <c r="L147" s="1" t="s">
        <v>38307</v>
      </c>
      <c r="M147" s="4" t="s">
        <v>6543</v>
      </c>
      <c r="N147" s="4" t="s">
        <v>6544</v>
      </c>
    </row>
    <row r="148" spans="1:14" ht="212.5">
      <c r="A148" s="1" t="s">
        <v>459</v>
      </c>
      <c r="B148" s="1" t="str">
        <f>VLOOKUP(A148,'Data Extraction'!A:D,4,FALSE)</f>
        <v>P141</v>
      </c>
      <c r="C148" s="7" t="str">
        <f>VLOOKUP(A148,'Data Extraction'!A:D,2,FALSE)</f>
        <v>rayyan-218685256</v>
      </c>
      <c r="D148" s="2" t="s">
        <v>470</v>
      </c>
      <c r="E148" s="2" t="s">
        <v>7148</v>
      </c>
      <c r="F148" s="2" t="s">
        <v>38167</v>
      </c>
      <c r="G148" s="2" t="s">
        <v>7150</v>
      </c>
      <c r="H148" s="2" t="s">
        <v>7149</v>
      </c>
      <c r="I148" s="2" t="s">
        <v>38274</v>
      </c>
      <c r="J148" s="1" t="s">
        <v>6750</v>
      </c>
      <c r="K148" s="1" t="s">
        <v>7151</v>
      </c>
      <c r="L148" s="1" t="s">
        <v>37400</v>
      </c>
      <c r="M148" s="4" t="s">
        <v>6543</v>
      </c>
      <c r="N148" s="4" t="s">
        <v>6544</v>
      </c>
    </row>
    <row r="149" spans="1:14" ht="137.5">
      <c r="A149" s="1" t="s">
        <v>128</v>
      </c>
      <c r="B149" s="1" t="str">
        <f>VLOOKUP(A149,'Data Extraction'!A:D,4,FALSE)</f>
        <v>P151</v>
      </c>
      <c r="C149" s="7" t="str">
        <f>VLOOKUP(A149,'Data Extraction'!A:D,2,FALSE)</f>
        <v>rayyan-218685039</v>
      </c>
      <c r="D149" s="2" t="s">
        <v>141</v>
      </c>
      <c r="E149" s="2" t="s">
        <v>7152</v>
      </c>
      <c r="F149" s="2" t="s">
        <v>38168</v>
      </c>
      <c r="G149" s="2" t="s">
        <v>7154</v>
      </c>
      <c r="H149" s="2" t="s">
        <v>7153</v>
      </c>
      <c r="I149" s="2" t="s">
        <v>38275</v>
      </c>
      <c r="J149" s="1" t="s">
        <v>7</v>
      </c>
      <c r="K149" s="1" t="s">
        <v>7155</v>
      </c>
      <c r="L149" s="1" t="s">
        <v>38308</v>
      </c>
      <c r="M149" s="4" t="s">
        <v>7156</v>
      </c>
      <c r="N149" s="4" t="s">
        <v>7131</v>
      </c>
    </row>
    <row r="150" spans="1:14" ht="212.5">
      <c r="A150" s="1" t="s">
        <v>426</v>
      </c>
      <c r="B150" s="1" t="str">
        <f>VLOOKUP(A150,'Data Extraction'!A:D,4,FALSE)</f>
        <v>P142</v>
      </c>
      <c r="C150" s="7" t="str">
        <f>VLOOKUP(A150,'Data Extraction'!A:D,2,FALSE)</f>
        <v>rayyan-218685292</v>
      </c>
      <c r="D150" s="2" t="s">
        <v>437</v>
      </c>
      <c r="E150" s="2" t="s">
        <v>7157</v>
      </c>
      <c r="F150" s="2" t="s">
        <v>38169</v>
      </c>
      <c r="G150" s="2" t="s">
        <v>7159</v>
      </c>
      <c r="H150" s="2" t="s">
        <v>7158</v>
      </c>
      <c r="I150" s="2" t="s">
        <v>38276</v>
      </c>
      <c r="J150" s="1" t="s">
        <v>6576</v>
      </c>
      <c r="K150" s="1" t="s">
        <v>7160</v>
      </c>
      <c r="L150" s="1" t="s">
        <v>38309</v>
      </c>
      <c r="M150" s="4" t="s">
        <v>7161</v>
      </c>
      <c r="N150" s="4" t="s">
        <v>6784</v>
      </c>
    </row>
    <row r="151" spans="1:14" ht="150">
      <c r="A151" s="1" t="s">
        <v>392</v>
      </c>
      <c r="B151" s="1" t="str">
        <f>VLOOKUP(A151,'Data Extraction'!A:D,4,FALSE)</f>
        <v>P143</v>
      </c>
      <c r="C151" s="7" t="str">
        <f>VLOOKUP(A151,'Data Extraction'!A:D,2,FALSE)</f>
        <v>rayyan-218685236</v>
      </c>
      <c r="D151" s="2" t="s">
        <v>403</v>
      </c>
      <c r="E151" s="2" t="s">
        <v>7162</v>
      </c>
      <c r="F151" s="2" t="s">
        <v>7162</v>
      </c>
      <c r="G151" s="2" t="s">
        <v>7164</v>
      </c>
      <c r="H151" s="2" t="s">
        <v>7163</v>
      </c>
      <c r="I151" s="2" t="s">
        <v>38277</v>
      </c>
      <c r="J151" s="1" t="s">
        <v>6734</v>
      </c>
      <c r="K151" s="1" t="s">
        <v>6634</v>
      </c>
      <c r="L151" s="1" t="s">
        <v>6661</v>
      </c>
      <c r="M151" s="4" t="s">
        <v>6543</v>
      </c>
      <c r="N151" s="4" t="s">
        <v>6544</v>
      </c>
    </row>
    <row r="152" spans="1:14" ht="150">
      <c r="A152" s="1" t="s">
        <v>358</v>
      </c>
      <c r="B152" s="1" t="str">
        <f>VLOOKUP(A152,'Data Extraction'!A:D,4,FALSE)</f>
        <v>P144</v>
      </c>
      <c r="C152" s="7" t="str">
        <f>VLOOKUP(A152,'Data Extraction'!A:D,2,FALSE)</f>
        <v>rayyan-218685245</v>
      </c>
      <c r="D152" s="2" t="s">
        <v>368</v>
      </c>
      <c r="E152" s="2" t="s">
        <v>7165</v>
      </c>
      <c r="F152" s="2" t="s">
        <v>38170</v>
      </c>
      <c r="G152" s="2" t="s">
        <v>7167</v>
      </c>
      <c r="H152" s="2" t="s">
        <v>7166</v>
      </c>
      <c r="I152" s="2" t="s">
        <v>38278</v>
      </c>
      <c r="J152" s="1" t="s">
        <v>6661</v>
      </c>
      <c r="K152" s="1" t="s">
        <v>6795</v>
      </c>
      <c r="L152" s="1" t="s">
        <v>6661</v>
      </c>
      <c r="M152" s="4" t="s">
        <v>6543</v>
      </c>
      <c r="N152" s="4" t="s">
        <v>6544</v>
      </c>
    </row>
    <row r="153" spans="1:14" ht="150">
      <c r="A153" s="1" t="s">
        <v>321</v>
      </c>
      <c r="B153" s="1" t="str">
        <f>VLOOKUP(A153,'Data Extraction'!A:D,4,FALSE)</f>
        <v>P145</v>
      </c>
      <c r="C153" s="54" t="str">
        <f>VLOOKUP(A153,'Data Extraction'!A:D,2,FALSE)</f>
        <v>rayyan-218685225</v>
      </c>
      <c r="D153" s="2" t="s">
        <v>332</v>
      </c>
      <c r="E153" s="2" t="s">
        <v>7168</v>
      </c>
      <c r="F153" s="2" t="s">
        <v>38171</v>
      </c>
      <c r="G153" s="2" t="s">
        <v>7170</v>
      </c>
      <c r="H153" s="2" t="s">
        <v>7169</v>
      </c>
      <c r="I153" s="2" t="s">
        <v>38279</v>
      </c>
      <c r="J153" s="1" t="s">
        <v>6577</v>
      </c>
      <c r="K153" s="1" t="s">
        <v>6634</v>
      </c>
      <c r="L153" s="1" t="s">
        <v>6635</v>
      </c>
      <c r="M153" s="4" t="s">
        <v>6578</v>
      </c>
      <c r="N153" s="4" t="s">
        <v>6579</v>
      </c>
    </row>
    <row r="154" spans="1:14" ht="225">
      <c r="A154" s="1" t="s">
        <v>91</v>
      </c>
      <c r="B154" s="1" t="str">
        <f>VLOOKUP(A154,'Data Extraction'!A:D,4,FALSE)</f>
        <v>P152</v>
      </c>
      <c r="C154" s="54" t="str">
        <f>VLOOKUP(A154,'Data Extraction'!A:D,2,FALSE)</f>
        <v>rayyan-218685020</v>
      </c>
      <c r="D154" s="2" t="s">
        <v>101</v>
      </c>
      <c r="E154" s="2" t="s">
        <v>7171</v>
      </c>
      <c r="F154" s="2" t="s">
        <v>38172</v>
      </c>
      <c r="G154" s="2" t="s">
        <v>7173</v>
      </c>
      <c r="H154" s="2" t="s">
        <v>7172</v>
      </c>
      <c r="I154" s="2" t="s">
        <v>38280</v>
      </c>
      <c r="J154" s="1" t="s">
        <v>6718</v>
      </c>
      <c r="K154" s="1" t="s">
        <v>7174</v>
      </c>
      <c r="L154" s="1" t="s">
        <v>38310</v>
      </c>
      <c r="M154" s="4" t="s">
        <v>7175</v>
      </c>
      <c r="N154" s="4" t="s">
        <v>7176</v>
      </c>
    </row>
  </sheetData>
  <sheetProtection sort="0" autoFilter="0"/>
  <customSheetViews>
    <customSheetView guid="{93BEE11B-192E-410C-8201-2EFDBEDF62DD}" filter="1" showAutoFilter="1">
      <pageMargins left="0" right="0" top="0" bottom="0" header="0" footer="0"/>
      <autoFilter ref="A1:J155" xr:uid="{0B6312AF-8072-4923-8DF2-B9A18D7EBD39}"/>
    </customSheetView>
  </customSheetViews>
  <dataValidations count="1">
    <dataValidation type="list" allowBlank="1" sqref="M2:N154" xr:uid="{00000000-0002-0000-0600-000000000000}">
      <formula1>"Conceptual Model Only,Cryptography,Steganography,Distributed File System,Blockchain,Smart contracts,Trusted Platform Module,Honey Files,Non-Generativa Neural Network,Virutal File System,Semantic Web,Infosec,OAuth 2.0,GPS,Biometric authentication,Container"&amp;"ization and orchestration,Data Analytics,Machine Learning,NFT,Registry Comparison,Digital Twin,OCR"</formula1>
    </dataValidation>
  </dataValidations>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54"/>
  <sheetViews>
    <sheetView topLeftCell="K1" workbookViewId="0">
      <selection activeCell="N1" sqref="N1:N1048576"/>
    </sheetView>
  </sheetViews>
  <sheetFormatPr defaultColWidth="12.54296875" defaultRowHeight="12.5"/>
  <cols>
    <col min="1" max="1" width="18.453125" customWidth="1"/>
    <col min="2" max="2" width="10.7265625" customWidth="1"/>
    <col min="3" max="3" width="17.54296875" customWidth="1"/>
    <col min="4" max="7" width="37.54296875" customWidth="1"/>
    <col min="8" max="9" width="21.81640625" customWidth="1"/>
    <col min="10" max="10" width="30.453125" customWidth="1"/>
    <col min="11" max="12" width="22.453125" customWidth="1"/>
  </cols>
  <sheetData>
    <row r="1" spans="1:14" s="23" customFormat="1" ht="26">
      <c r="A1" s="20" t="s">
        <v>32</v>
      </c>
      <c r="B1" s="20" t="s">
        <v>4995</v>
      </c>
      <c r="C1" s="20" t="s">
        <v>4996</v>
      </c>
      <c r="D1" s="20" t="s">
        <v>5876</v>
      </c>
      <c r="E1" s="20" t="s">
        <v>37394</v>
      </c>
      <c r="F1" s="20" t="s">
        <v>37397</v>
      </c>
      <c r="G1" s="20" t="s">
        <v>5877</v>
      </c>
      <c r="H1" s="20" t="s">
        <v>37395</v>
      </c>
      <c r="I1" s="20" t="s">
        <v>37398</v>
      </c>
      <c r="J1" s="20" t="s">
        <v>5878</v>
      </c>
      <c r="K1" s="20" t="s">
        <v>37396</v>
      </c>
      <c r="L1" s="20" t="s">
        <v>37399</v>
      </c>
      <c r="M1" s="20" t="s">
        <v>5167</v>
      </c>
      <c r="N1" s="20" t="s">
        <v>5168</v>
      </c>
    </row>
    <row r="2" spans="1:14" ht="50">
      <c r="A2" s="40" t="s">
        <v>4678</v>
      </c>
      <c r="B2" s="40" t="str">
        <f>VLOOKUP(A2,'Data Extraction'!A:D,4,FALSE)</f>
        <v>P010</v>
      </c>
      <c r="C2" s="40" t="str">
        <f>VLOOKUP(A2,'Data Extraction'!A:D,2,FALSE)</f>
        <v>rayyan-218686026</v>
      </c>
      <c r="D2" s="40" t="s">
        <v>7177</v>
      </c>
      <c r="E2" s="40" t="s">
        <v>7177</v>
      </c>
      <c r="F2" s="40" t="s">
        <v>38311</v>
      </c>
      <c r="G2" s="40" t="s">
        <v>4684</v>
      </c>
      <c r="H2" s="40" t="s">
        <v>7178</v>
      </c>
      <c r="I2" s="40" t="s">
        <v>7178</v>
      </c>
      <c r="J2" s="40" t="s">
        <v>23</v>
      </c>
      <c r="K2" s="40" t="s">
        <v>7179</v>
      </c>
      <c r="L2" s="40" t="s">
        <v>23</v>
      </c>
      <c r="M2" s="40" t="s">
        <v>5150</v>
      </c>
      <c r="N2" s="40" t="s">
        <v>23</v>
      </c>
    </row>
    <row r="3" spans="1:14" ht="112.5" hidden="1">
      <c r="A3" s="40" t="s">
        <v>1454</v>
      </c>
      <c r="B3" s="40" t="str">
        <f>VLOOKUP(A3,'Data Extraction'!A:D,4,FALSE)</f>
        <v>P112</v>
      </c>
      <c r="C3" s="40" t="str">
        <f>VLOOKUP(A3,'Data Extraction'!A:D,2,FALSE)</f>
        <v>rayyan-172027928</v>
      </c>
      <c r="D3" s="40" t="s">
        <v>7180</v>
      </c>
      <c r="E3" s="40" t="s">
        <v>7180</v>
      </c>
      <c r="F3" s="40" t="s">
        <v>38312</v>
      </c>
      <c r="G3" s="40" t="s">
        <v>1460</v>
      </c>
      <c r="H3" s="40" t="s">
        <v>7181</v>
      </c>
      <c r="I3" s="40" t="s">
        <v>38457</v>
      </c>
      <c r="J3" s="40" t="s">
        <v>7183</v>
      </c>
      <c r="K3" s="40" t="s">
        <v>7182</v>
      </c>
      <c r="L3" s="40" t="s">
        <v>7183</v>
      </c>
      <c r="M3" s="40" t="s">
        <v>7183</v>
      </c>
      <c r="N3" s="40" t="s">
        <v>7184</v>
      </c>
    </row>
    <row r="4" spans="1:14" ht="75" hidden="1">
      <c r="A4" s="40" t="s">
        <v>4228</v>
      </c>
      <c r="B4" s="40" t="str">
        <f>VLOOKUP(A4,'Data Extraction'!A:D,4,FALSE)</f>
        <v>P025</v>
      </c>
      <c r="C4" s="40" t="str">
        <f>VLOOKUP(A4,'Data Extraction'!A:D,2,FALSE)</f>
        <v>rayyan-218688137</v>
      </c>
      <c r="D4" s="40" t="s">
        <v>7185</v>
      </c>
      <c r="E4" s="40" t="s">
        <v>7185</v>
      </c>
      <c r="F4" s="40" t="s">
        <v>38313</v>
      </c>
      <c r="G4" s="40" t="s">
        <v>4234</v>
      </c>
      <c r="H4" s="40" t="s">
        <v>7186</v>
      </c>
      <c r="I4" s="40" t="s">
        <v>38458</v>
      </c>
      <c r="J4" s="40" t="s">
        <v>7188</v>
      </c>
      <c r="K4" s="40" t="s">
        <v>7187</v>
      </c>
      <c r="L4" s="40" t="s">
        <v>7188</v>
      </c>
      <c r="M4" s="40" t="s">
        <v>7189</v>
      </c>
      <c r="N4" s="40" t="s">
        <v>8</v>
      </c>
    </row>
    <row r="5" spans="1:14" ht="100">
      <c r="A5" s="40" t="s">
        <v>3163</v>
      </c>
      <c r="B5" s="40" t="str">
        <f>VLOOKUP(A5,'Data Extraction'!A:D,4,FALSE)</f>
        <v>P060</v>
      </c>
      <c r="C5" s="40" t="str">
        <f>VLOOKUP(A5,'Data Extraction'!A:D,2,FALSE)</f>
        <v>rayyan-218687541</v>
      </c>
      <c r="D5" s="40" t="s">
        <v>37401</v>
      </c>
      <c r="E5" s="40" t="s">
        <v>7190</v>
      </c>
      <c r="F5" s="40" t="s">
        <v>38314</v>
      </c>
      <c r="G5" s="40" t="s">
        <v>3169</v>
      </c>
      <c r="H5" s="40" t="s">
        <v>7191</v>
      </c>
      <c r="I5" s="40" t="s">
        <v>38459</v>
      </c>
      <c r="J5" s="40" t="s">
        <v>7193</v>
      </c>
      <c r="K5" s="40" t="s">
        <v>7192</v>
      </c>
      <c r="L5" s="40" t="s">
        <v>38582</v>
      </c>
      <c r="M5" s="40" t="s">
        <v>7194</v>
      </c>
      <c r="N5" s="40" t="s">
        <v>7195</v>
      </c>
    </row>
    <row r="6" spans="1:14" ht="62.5" hidden="1">
      <c r="A6" s="40" t="s">
        <v>3757</v>
      </c>
      <c r="B6" s="40" t="str">
        <f>VLOOKUP(A6,'Data Extraction'!A:D,4,FALSE)</f>
        <v>P041</v>
      </c>
      <c r="C6" s="40" t="str">
        <f>VLOOKUP(A6,'Data Extraction'!A:D,2,FALSE)</f>
        <v>rayyan-218687743</v>
      </c>
      <c r="D6" s="40" t="s">
        <v>7196</v>
      </c>
      <c r="E6" s="40" t="s">
        <v>7196</v>
      </c>
      <c r="F6" s="40" t="s">
        <v>38315</v>
      </c>
      <c r="G6" s="40" t="s">
        <v>3763</v>
      </c>
      <c r="H6" s="40" t="s">
        <v>7197</v>
      </c>
      <c r="I6" s="40" t="s">
        <v>38460</v>
      </c>
      <c r="J6" s="40" t="s">
        <v>7199</v>
      </c>
      <c r="K6" s="40" t="s">
        <v>7198</v>
      </c>
      <c r="L6" s="40" t="s">
        <v>7199</v>
      </c>
      <c r="M6" s="40" t="s">
        <v>7199</v>
      </c>
      <c r="N6" s="40" t="s">
        <v>7200</v>
      </c>
    </row>
    <row r="7" spans="1:14" ht="75" hidden="1">
      <c r="A7" s="40" t="s">
        <v>3869</v>
      </c>
      <c r="B7" s="40" t="str">
        <f>VLOOKUP(A7,'Data Extraction'!A:D,4,FALSE)</f>
        <v>P037</v>
      </c>
      <c r="C7" s="40" t="str">
        <f>VLOOKUP(A7,'Data Extraction'!A:D,2,FALSE)</f>
        <v>rayyan-218685725</v>
      </c>
      <c r="D7" s="40" t="s">
        <v>7201</v>
      </c>
      <c r="E7" s="40" t="s">
        <v>7201</v>
      </c>
      <c r="F7" s="40" t="s">
        <v>38316</v>
      </c>
      <c r="G7" s="40" t="s">
        <v>3875</v>
      </c>
      <c r="H7" s="40" t="s">
        <v>7202</v>
      </c>
      <c r="I7" s="40" t="s">
        <v>38461</v>
      </c>
      <c r="J7" s="40" t="s">
        <v>7204</v>
      </c>
      <c r="K7" s="40" t="s">
        <v>7203</v>
      </c>
      <c r="L7" s="40" t="s">
        <v>7205</v>
      </c>
      <c r="M7" s="40" t="s">
        <v>7205</v>
      </c>
      <c r="N7" s="40" t="s">
        <v>5015</v>
      </c>
    </row>
    <row r="8" spans="1:14" ht="250" hidden="1">
      <c r="A8" s="40" t="s">
        <v>4556</v>
      </c>
      <c r="B8" s="40" t="str">
        <f>VLOOKUP(A8,'Data Extraction'!A:D,4,FALSE)</f>
        <v>P014</v>
      </c>
      <c r="C8" s="40" t="str">
        <f>VLOOKUP(A8,'Data Extraction'!A:D,2,FALSE)</f>
        <v>rayyan-218688443</v>
      </c>
      <c r="D8" s="40" t="str">
        <f>VLOOKUP(A8,'Data Extraction'!A:N,13,FALSE)</f>
        <v>The study addresses the healthcare domain, specifically the challenge of controlling personal health data after it has been shared within Health Information Exchanges. The proposed solution is a blockchain-based architecture that integrates smart contracts and user-defined acceptable use policies to enforce data control and privacy. The system allows patients to define policies at registration, which are then enforced through smart contracts attached to data transactions. The architecture includes cryptographic key management, a query manager, processing nodes, and a smart contract center. Comparative analysis with existing systems highlights the novelty of incorporating timed smart contracts and continuous monitoring to ensure compliance with data usage policies, offering enhanced security and privacy over traditional systems.</v>
      </c>
      <c r="E8" s="40" t="s">
        <v>7206</v>
      </c>
      <c r="F8" s="40" t="s">
        <v>38317</v>
      </c>
      <c r="G8" s="40" t="s">
        <v>4565</v>
      </c>
      <c r="H8" s="40" t="s">
        <v>7207</v>
      </c>
      <c r="I8" s="40" t="s">
        <v>7207</v>
      </c>
      <c r="J8" s="40" t="s">
        <v>5149</v>
      </c>
      <c r="K8" s="40" t="s">
        <v>7208</v>
      </c>
      <c r="L8" s="40" t="s">
        <v>7208</v>
      </c>
      <c r="M8" s="40" t="s">
        <v>5149</v>
      </c>
      <c r="N8" s="40" t="s">
        <v>8</v>
      </c>
    </row>
    <row r="9" spans="1:14" ht="212.5">
      <c r="A9" s="40" t="s">
        <v>3630</v>
      </c>
      <c r="B9" s="40" t="str">
        <f>VLOOKUP(A9,'Data Extraction'!A:D,4,FALSE)</f>
        <v>P045</v>
      </c>
      <c r="C9" s="40" t="str">
        <f>VLOOKUP(A9,'Data Extraction'!A:D,2,FALSE)</f>
        <v>rayyan-172028518</v>
      </c>
      <c r="D9" s="40" t="str">
        <f>VLOOKUP(A9,'Data Extraction'!A:N,13,FALSE)</f>
        <v>The study addresses the healthcare domain, specifically the challenge of securely storing and sharing electronic medical records (EMRs) across institutions. The proposed solution integrates Hyperledger Fabric, a consortium blockchain platform, with the InterPlanetary File System (IPFS), a distributed file storage system. The system ensures secure on-chain storage of EMRs and off-chain storage of large medical files, with access control managed through smart contracts and certificate authorities. Compared to traditional systems and other blockchain-based approaches, this solution eliminates third-party dependencies, enhances data privacy, and improves efficiency and cost-effectiveness.</v>
      </c>
      <c r="E9" s="40" t="s">
        <v>7209</v>
      </c>
      <c r="F9" s="40" t="s">
        <v>38318</v>
      </c>
      <c r="G9" s="40" t="s">
        <v>3639</v>
      </c>
      <c r="H9" s="40" t="s">
        <v>7210</v>
      </c>
      <c r="I9" s="40" t="s">
        <v>38462</v>
      </c>
      <c r="J9" s="40" t="s">
        <v>7212</v>
      </c>
      <c r="K9" s="40" t="s">
        <v>7211</v>
      </c>
      <c r="L9" s="40" t="s">
        <v>38583</v>
      </c>
      <c r="M9" s="40" t="s">
        <v>7213</v>
      </c>
      <c r="N9" s="40" t="s">
        <v>7214</v>
      </c>
    </row>
    <row r="10" spans="1:14" ht="187.5" hidden="1">
      <c r="A10" s="40" t="s">
        <v>4342</v>
      </c>
      <c r="B10" s="40" t="str">
        <f>VLOOKUP(A10,'Data Extraction'!A:D,4,FALSE)</f>
        <v>P021</v>
      </c>
      <c r="C10" s="40" t="str">
        <f>VLOOKUP(A10,'Data Extraction'!A:D,2,FALSE)</f>
        <v>rayyan-218688425</v>
      </c>
      <c r="D10" s="40" t="str">
        <f>VLOOKUP(A10,'Data Extraction'!A:N,13,FALSE)</f>
        <v>The study addresses the healthcare domain, focusing on the challenge of fragmented and insecure access to electronic medical records. It proposes MedChain, a blockchain-based framework that integrates timed smart contracts, advanced encryption, and a novel incentive mechanism to manage EMRs securely and efficiently. The system is built atop existing provider databases and uses Proof of Authority consensus to ensure fairness and sustainability. Comparative analysis with traditional relational databases demonstrates MedChain’s ability to handle large datasets with low latency and improved security.</v>
      </c>
      <c r="E10" s="40" t="s">
        <v>7215</v>
      </c>
      <c r="F10" s="40" t="s">
        <v>38319</v>
      </c>
      <c r="G10" s="40" t="s">
        <v>4351</v>
      </c>
      <c r="H10" s="40" t="s">
        <v>7216</v>
      </c>
      <c r="I10" s="40" t="s">
        <v>38463</v>
      </c>
      <c r="J10" s="40" t="s">
        <v>7218</v>
      </c>
      <c r="K10" s="40" t="s">
        <v>7217</v>
      </c>
      <c r="L10" s="40" t="s">
        <v>7218</v>
      </c>
      <c r="M10" s="40" t="s">
        <v>7218</v>
      </c>
      <c r="N10" s="40" t="s">
        <v>7219</v>
      </c>
    </row>
    <row r="11" spans="1:14" ht="225" hidden="1">
      <c r="A11" s="40" t="s">
        <v>2966</v>
      </c>
      <c r="B11" s="40" t="str">
        <f>VLOOKUP(A11,'Data Extraction'!A:D,4,FALSE)</f>
        <v>P066</v>
      </c>
      <c r="C11" s="40" t="str">
        <f>VLOOKUP(A11,'Data Extraction'!A:D,2,FALSE)</f>
        <v>rayyan-172028050</v>
      </c>
      <c r="D11" s="40" t="str">
        <f>VLOOKUP(A11,'Data Extraction'!A:N,13,FALSE)</f>
        <v>The study addresses the healthcare domain, focusing on the challenge of securely managing and sharing sensitive patient data collected via Internet of Things medical devices. The proposed solution is a Blockchain-based system that ensures secure data collection, storage, and access control. It integrates smart contracts for decentralized access management, proxy re-encryption for data confidentiality, and InterPlanetary File System for scalable off-chain storage. The system is implemented using Ethereum Blockchain with a proof of authority consensus mechanism. Compared to existing centralized approaches, the proposed architecture demonstrates improved security, scalability, and processing efficiency.</v>
      </c>
      <c r="E11" s="40" t="s">
        <v>7220</v>
      </c>
      <c r="F11" s="40" t="s">
        <v>38320</v>
      </c>
      <c r="G11" s="40" t="s">
        <v>2975</v>
      </c>
      <c r="H11" s="40" t="s">
        <v>7221</v>
      </c>
      <c r="I11" s="40" t="s">
        <v>38464</v>
      </c>
      <c r="J11" s="40" t="s">
        <v>7223</v>
      </c>
      <c r="K11" s="40" t="s">
        <v>7222</v>
      </c>
      <c r="L11" s="40" t="s">
        <v>7224</v>
      </c>
      <c r="M11" s="40" t="s">
        <v>7224</v>
      </c>
      <c r="N11" s="40" t="s">
        <v>7184</v>
      </c>
    </row>
    <row r="12" spans="1:14" ht="237.5">
      <c r="A12" s="40" t="s">
        <v>459</v>
      </c>
      <c r="B12" s="40" t="str">
        <f>VLOOKUP(A12,'Data Extraction'!A:D,4,FALSE)</f>
        <v>P141</v>
      </c>
      <c r="C12" s="40" t="str">
        <f>VLOOKUP(A12,'Data Extraction'!A:D,2,FALSE)</f>
        <v>rayyan-218685256</v>
      </c>
      <c r="D12" s="40" t="str">
        <f>VLOOKUP(A12,'Data Extraction'!A:N,13,FALSE)</f>
        <v>The study addresses the business domain of corporate file management, focusing on the problem of inadequate security and traceability in existing cloud-based file-sharing platforms. The proposed solution integrates blockchain technology with IPFS to create a decentralized system that records file access logs, user permissions, and content identifiers on a private blockchain network using Hyperledger Besu. The system also incorporates an IPFS Cluster for distributed file storage and a web platform for user interaction. Comparative analysis with prior works highlights the novelty of implementing IPFS Cluster and private blockchain for corporate environments, demonstrating improved traceability and security through experimental evaluations.</v>
      </c>
      <c r="E12" s="40" t="s">
        <v>7225</v>
      </c>
      <c r="F12" s="40" t="s">
        <v>38321</v>
      </c>
      <c r="G12" s="40" t="s">
        <v>468</v>
      </c>
      <c r="H12" s="40" t="s">
        <v>7226</v>
      </c>
      <c r="I12" s="40" t="s">
        <v>38465</v>
      </c>
      <c r="J12" s="40" t="s">
        <v>7228</v>
      </c>
      <c r="K12" s="40" t="s">
        <v>7227</v>
      </c>
      <c r="L12" s="40" t="s">
        <v>7230</v>
      </c>
      <c r="M12" s="40" t="s">
        <v>7229</v>
      </c>
      <c r="N12" s="40" t="s">
        <v>7230</v>
      </c>
    </row>
    <row r="13" spans="1:14" ht="275">
      <c r="A13" s="40" t="s">
        <v>1317</v>
      </c>
      <c r="B13" s="40" t="str">
        <f>VLOOKUP(A13,'Data Extraction'!A:D,4,FALSE)</f>
        <v>P116</v>
      </c>
      <c r="C13" s="40" t="str">
        <f>VLOOKUP(A13,'Data Extraction'!A:D,2,FALSE)</f>
        <v>rayyan-172027958</v>
      </c>
      <c r="D13" s="40" t="str">
        <f>VLOOKUP(A13,'Data Extraction'!A:N,13,FALSE)</f>
        <v>In the domain of cloud computing, particularly multi-cloud environments, the study addresses the challenge of securing and tracking confidential data distributed across heterogeneous cloud platforms. The proposed solution, Improved Rivest-Shamir Adleman (IRSA), enhances traditional RSA encryption by incorporating chaotic synchronization to generate identical random prime numbers at both transmitter and receiver ends, thereby eliminating the need to transmit public keys and reducing the risk of factorization attacks. The system integrates Amazon Web Services S3 for scalable storage and AWS Identity and Access Management for secure access control. Comparative analysis against existing methods such as AES, RSA, ESKEA, HBDaSeC, TDES, and E-CP-ABE demonstrates that IRSA achieves superior encryption and decryption times, improved packet delivery ratio, and reduced latency.</v>
      </c>
      <c r="E13" s="40" t="s">
        <v>7231</v>
      </c>
      <c r="F13" s="40" t="s">
        <v>38322</v>
      </c>
      <c r="G13" s="40" t="s">
        <v>1326</v>
      </c>
      <c r="H13" s="40" t="s">
        <v>7232</v>
      </c>
      <c r="I13" s="40" t="s">
        <v>38466</v>
      </c>
      <c r="J13" s="40" t="s">
        <v>7234</v>
      </c>
      <c r="K13" s="40" t="s">
        <v>7233</v>
      </c>
      <c r="L13" s="40" t="s">
        <v>23</v>
      </c>
      <c r="M13" s="40" t="s">
        <v>7235</v>
      </c>
      <c r="N13" s="34" t="s">
        <v>23</v>
      </c>
    </row>
    <row r="14" spans="1:14" ht="237.5">
      <c r="A14" s="40" t="s">
        <v>560</v>
      </c>
      <c r="B14" s="40" t="str">
        <f>VLOOKUP(A14,'Data Extraction'!A:D,4,FALSE)</f>
        <v>P138</v>
      </c>
      <c r="C14" s="40" t="str">
        <f>VLOOKUP(A14,'Data Extraction'!A:D,2,FALSE)</f>
        <v>rayyan-218685239</v>
      </c>
      <c r="D14" s="40" t="str">
        <f>VLOOKUP(A14,'Data Extraction'!A:N,13,FALSE)</f>
        <v>The study proposes a Distributed Cloud File Sharing Technology (DCFST) that integrates Distributed Ledger Technology (DLT) with cloud computing to create a secure, decentralized file-sharing ecosystem. The system encrypts user files and distributes them across a peer-to-peer network using the Interplanetary File System (IPFS), while storing hash values on the blockchain. Smart contracts are employed for access control, ensuring user autonomy over shared content. The solution addresses the limitations of centralized systems—such as single points of failure and data breaches—by enhancing reliability, transparency, and cost-effectiveness. Comparative analysis highlights improvements in security, privacy, transparency, control, and affordability over existing systems.</v>
      </c>
      <c r="E14" s="40" t="s">
        <v>7236</v>
      </c>
      <c r="F14" s="40" t="s">
        <v>38323</v>
      </c>
      <c r="G14" s="40" t="s">
        <v>569</v>
      </c>
      <c r="H14" s="40" t="s">
        <v>7237</v>
      </c>
      <c r="I14" s="40" t="s">
        <v>38467</v>
      </c>
      <c r="J14" s="40" t="s">
        <v>7239</v>
      </c>
      <c r="K14" s="40" t="s">
        <v>7238</v>
      </c>
      <c r="L14" s="40" t="s">
        <v>7239</v>
      </c>
      <c r="M14" s="40" t="s">
        <v>7240</v>
      </c>
      <c r="N14" s="40" t="s">
        <v>7239</v>
      </c>
    </row>
    <row r="15" spans="1:14" ht="212.5" hidden="1">
      <c r="A15" s="40" t="s">
        <v>3472</v>
      </c>
      <c r="B15" s="40" t="str">
        <f>VLOOKUP(A15,'Data Extraction'!A:D,4,FALSE)</f>
        <v>P050</v>
      </c>
      <c r="C15" s="40" t="str">
        <f>VLOOKUP(A15,'Data Extraction'!A:D,2,FALSE)</f>
        <v>rayyan-218685609</v>
      </c>
      <c r="D15" s="40" t="str">
        <f>VLOOKUP(A15,'Data Extraction'!A:N,13,FALSE)</f>
        <v>The study addresses the problem of secure media data sharing in cloud computing, where data owners and requesters have conflicting privacy and access control needs. The authors propose a novel cryptographic primitive called Type-based Flexible Proxy Re-encryption with Oblivious Transfer (TFPRE-OT), which combines type-based proxy re-encryption for fine-grained access control with oblivious transfer to hide access histories. This solution enables differential access control, traitor tracing, and privacy preservation. The scheme is validated through theoretical security analysis and performance evaluations, demonstrating superior efficiency and security compared to existing methods.</v>
      </c>
      <c r="E15" s="40" t="s">
        <v>7241</v>
      </c>
      <c r="F15" s="40" t="s">
        <v>38324</v>
      </c>
      <c r="G15" s="40" t="s">
        <v>3481</v>
      </c>
      <c r="H15" s="40" t="s">
        <v>7242</v>
      </c>
      <c r="I15" s="40" t="s">
        <v>7242</v>
      </c>
      <c r="J15" s="40" t="s">
        <v>7243</v>
      </c>
      <c r="K15" s="40" t="s">
        <v>7243</v>
      </c>
      <c r="L15" s="40" t="s">
        <v>7243</v>
      </c>
      <c r="M15" s="40" t="s">
        <v>7243</v>
      </c>
      <c r="N15" s="40" t="s">
        <v>18</v>
      </c>
    </row>
    <row r="16" spans="1:14" ht="250">
      <c r="A16" s="40" t="s">
        <v>1637</v>
      </c>
      <c r="B16" s="40" t="str">
        <f>VLOOKUP(A16,'Data Extraction'!A:D,4,FALSE)</f>
        <v>P106</v>
      </c>
      <c r="C16" s="40" t="str">
        <f>VLOOKUP(A16,'Data Extraction'!A:D,2,FALSE)</f>
        <v>rayyan-172027891</v>
      </c>
      <c r="D16" s="40" t="str">
        <f>VLOOKUP(A16,'Data Extraction'!A:N,13,FALSE)</f>
        <v>The study addresses the cybersecurity challenge of insider threats within the business domain of secure data management. It introduces Securecipher, a novel encryption algorithm tailored for secure file systems, which incorporates a context-based key generation mechanism and a file marking system to enhance protection against insider attacks. The solution eliminates the need for key storage and enables instantaneous access to encrypted data. Comparative analysis demonstrates that Securecipher outperforms conventional algorithms like RC4 in insider threat scenarios, offering faster access to specific file positions and higher diffusion. The algorithm passed 87% of the NIST randomness tests and showed improved entropy characteristics, validating its robustness and efficiency.</v>
      </c>
      <c r="E16" s="40" t="s">
        <v>7244</v>
      </c>
      <c r="F16" s="40" t="s">
        <v>38325</v>
      </c>
      <c r="G16" s="40" t="s">
        <v>1646</v>
      </c>
      <c r="H16" s="40" t="s">
        <v>7245</v>
      </c>
      <c r="I16" s="40" t="s">
        <v>38468</v>
      </c>
      <c r="J16" s="40" t="s">
        <v>7239</v>
      </c>
      <c r="K16" s="40" t="s">
        <v>7246</v>
      </c>
      <c r="L16" s="40" t="s">
        <v>7239</v>
      </c>
      <c r="M16" s="40" t="s">
        <v>7240</v>
      </c>
      <c r="N16" s="40" t="s">
        <v>7239</v>
      </c>
    </row>
    <row r="17" spans="1:14" ht="262.5" hidden="1">
      <c r="A17" s="40" t="s">
        <v>737</v>
      </c>
      <c r="B17" s="40" t="str">
        <f>VLOOKUP(A17,'Data Extraction'!A:D,4,FALSE)</f>
        <v>P133</v>
      </c>
      <c r="C17" s="40" t="str">
        <f>VLOOKUP(A17,'Data Extraction'!A:D,2,FALSE)</f>
        <v>rayyan-172027981</v>
      </c>
      <c r="D17" s="40" t="str">
        <f>VLOOKUP(A17,'Data Extraction'!A:N,13,FALSE)</f>
        <v>In the healthcare domain, the study addresses the challenge of securely storing and managing medical imaging data within the Internet of Medical Things (IoMT) ecosystem. The proposed solution integrates blockchain technology with IoMT to enhance data security, patient privacy, and interoperability. The paper compares three storage techniques—Picture Archiving and Communication System (PACS), InterPlanetary File System (IPFS), and off-chain storage with hash referencing—evaluating them based on scalability, cost-effectiveness, data integrity, and security. Among these, IPFS is identified as the most effective due to its decentralized architecture, cryptographic integrity, and scalability. The study emphasizes the potential of blockchain-enabled RPM systems to improve healthcare delivery and patient engagement.</v>
      </c>
      <c r="E17" s="40" t="s">
        <v>7247</v>
      </c>
      <c r="F17" s="40" t="s">
        <v>38326</v>
      </c>
      <c r="G17" s="40" t="s">
        <v>746</v>
      </c>
      <c r="H17" s="40" t="s">
        <v>7248</v>
      </c>
      <c r="I17" s="40" t="s">
        <v>38469</v>
      </c>
      <c r="J17" s="40" t="s">
        <v>7250</v>
      </c>
      <c r="K17" s="40" t="s">
        <v>7249</v>
      </c>
      <c r="L17" s="40" t="s">
        <v>7250</v>
      </c>
      <c r="M17" s="40" t="s">
        <v>7251</v>
      </c>
      <c r="N17" s="40" t="s">
        <v>7252</v>
      </c>
    </row>
    <row r="18" spans="1:14" ht="200" hidden="1">
      <c r="A18" s="40" t="s">
        <v>3566</v>
      </c>
      <c r="B18" s="40" t="str">
        <f>VLOOKUP(A18,'Data Extraction'!A:D,4,FALSE)</f>
        <v>P047</v>
      </c>
      <c r="C18" s="40" t="str">
        <f>VLOOKUP(A18,'Data Extraction'!A:D,2,FALSE)</f>
        <v>rayyan-218685713</v>
      </c>
      <c r="D18" s="40" t="str">
        <f>VLOOKUP(A18,'Data Extraction'!A:N,13,FALSE)</f>
        <v>The study addresses the healthcare domain, focusing on the problem of centralized storage vulnerabilities in Electronic Health Records and Remote Patient Monitoring systems. The proposed solution, HealthBlock, utilizes a permissioned blockchain architecture built on Hyperledger Fabric and Composer, combined with decentralized storage using OrbitDB and Interplanetary File System. This architecture enables secure data sharing, access control, and traceability. Comparative analysis with existing systems demonstrates HealthBlock’s superiority in terms of security, privacy, scalability, and performance metrics such as throughput and latency.</v>
      </c>
      <c r="E18" s="40" t="s">
        <v>7253</v>
      </c>
      <c r="F18" s="40" t="s">
        <v>38327</v>
      </c>
      <c r="G18" s="40" t="s">
        <v>3575</v>
      </c>
      <c r="H18" s="40" t="s">
        <v>7254</v>
      </c>
      <c r="I18" s="40" t="s">
        <v>38470</v>
      </c>
      <c r="J18" s="40" t="s">
        <v>7223</v>
      </c>
      <c r="K18" s="40" t="s">
        <v>7255</v>
      </c>
      <c r="L18" s="40" t="s">
        <v>7224</v>
      </c>
      <c r="M18" s="40" t="s">
        <v>7224</v>
      </c>
      <c r="N18" s="40" t="s">
        <v>7184</v>
      </c>
    </row>
    <row r="19" spans="1:14" ht="225" hidden="1">
      <c r="A19" s="40" t="s">
        <v>2136</v>
      </c>
      <c r="B19" s="40" t="str">
        <f>VLOOKUP(A19,'Data Extraction'!A:D,4,FALSE)</f>
        <v>P091</v>
      </c>
      <c r="C19" s="40" t="str">
        <f>VLOOKUP(A19,'Data Extraction'!A:D,2,FALSE)</f>
        <v>rayyan-172027834</v>
      </c>
      <c r="D19" s="40" t="str">
        <f>VLOOKUP(A19,'Data Extraction'!A:N,13,FALSE)</f>
        <v>The study addresses the healthcare domain, focusing on the challenge of securely storing and accessing sensitive medical data in cloud environments. It proposes a hash-based ciphertext-policy attribute-based encryption with signature (hCP-ABES) scheme, which enhances traditional CP-ABE by integrating hashing, encryption, and digital signatures. This solution enables fine-grained access control, authentication, and confidentiality of medical data. The architecture includes four entities—data owner, data user, access controller, and cloud server—and employs federated learning to ensure privacy and integrity. Comparative analysis shows that hCP-ABES outperforms existing schemes (SEM-ACSIT and DAC-MACS) in encryption and decryption efficiency.</v>
      </c>
      <c r="E19" s="40" t="s">
        <v>5760</v>
      </c>
      <c r="F19" s="40" t="s">
        <v>37624</v>
      </c>
      <c r="G19" s="40" t="s">
        <v>2145</v>
      </c>
      <c r="H19" s="40" t="s">
        <v>7256</v>
      </c>
      <c r="I19" s="40" t="s">
        <v>38471</v>
      </c>
      <c r="J19" s="40" t="s">
        <v>7183</v>
      </c>
      <c r="K19" s="40" t="s">
        <v>7222</v>
      </c>
      <c r="L19" s="40" t="s">
        <v>7183</v>
      </c>
      <c r="M19" s="40" t="s">
        <v>7183</v>
      </c>
      <c r="N19" s="40" t="s">
        <v>7184</v>
      </c>
    </row>
    <row r="20" spans="1:14" ht="237.5" hidden="1">
      <c r="A20" s="40" t="s">
        <v>806</v>
      </c>
      <c r="B20" s="40" t="str">
        <f>VLOOKUP(A20,'Data Extraction'!A:D,4,FALSE)</f>
        <v>P131</v>
      </c>
      <c r="C20" s="40" t="str">
        <f>VLOOKUP(A20,'Data Extraction'!A:D,2,FALSE)</f>
        <v>rayyan-172027997</v>
      </c>
      <c r="D20" s="40" t="str">
        <f>VLOOKUP(A20,'Data Extraction'!A:N,13,FALSE)</f>
        <v>The study addresses the problem of detecting generic image manipulations, which include various tampering techniques such as splicing, copy-move, and inpainting. The proposed solution, BFFNet, is a dual-stream encoder-decoder network that integrates spatial edge features and frequency domain artifacts to enhance tampering detection. The architecture includes modules for boundary artifact search and frequency domain artifact mining, which are fused in a unified framework for joint optimization. Comparative analysis against existing methods demonstrates that BFFNet achieves superior performance across multiple datasets, particularly in terms of F1 and MCC scores, indicating its effectiveness in identifying tampered regions in diverse image manipulation scenarios.</v>
      </c>
      <c r="E20" s="40" t="s">
        <v>7257</v>
      </c>
      <c r="F20" s="40" t="s">
        <v>38328</v>
      </c>
      <c r="G20" s="40" t="s">
        <v>815</v>
      </c>
      <c r="H20" s="40" t="s">
        <v>7258</v>
      </c>
      <c r="I20" s="40" t="s">
        <v>7258</v>
      </c>
      <c r="J20" s="40" t="s">
        <v>7243</v>
      </c>
      <c r="K20" s="40" t="s">
        <v>7243</v>
      </c>
      <c r="L20" s="40" t="s">
        <v>7243</v>
      </c>
      <c r="M20" s="40" t="s">
        <v>7243</v>
      </c>
      <c r="N20" s="40" t="s">
        <v>18</v>
      </c>
    </row>
    <row r="21" spans="1:14" ht="237.5" hidden="1">
      <c r="A21" s="40" t="s">
        <v>525</v>
      </c>
      <c r="B21" s="40" t="str">
        <f>VLOOKUP(A21,'Data Extraction'!A:D,4,FALSE)</f>
        <v>P139</v>
      </c>
      <c r="C21" s="40" t="str">
        <f>VLOOKUP(A21,'Data Extraction'!A:D,2,FALSE)</f>
        <v>rayyan-172027844</v>
      </c>
      <c r="D21" s="40" t="str">
        <f>VLOOKUP(A21,'Data Extraction'!A:N,13,FALSE)</f>
        <v>In the domain of online education, the study addresses the critical issue of data leakage and insufficient protection of user information in traditional platforms. The proposed solution involves the construction of an embedded online teaching platform utilizing a hybrid encryption scheme combining Advanced Encryption Standard and Rivest–Shamir–Adleman algorithms. This integration aims to ensure secure data transmission and robust key management. Comparative analysis demonstrates that the proposed AES–RSA algorithm outperforms existing methods such as Triple Data Encryption Standard and Improved Elliptic Curve Cryptography Algorithm in terms of encryption speed, decryption speed, key generation time, scalability, and resistance to brute-force attacks.</v>
      </c>
      <c r="E21" s="40" t="s">
        <v>7259</v>
      </c>
      <c r="F21" s="40" t="s">
        <v>38329</v>
      </c>
      <c r="G21" s="40" t="s">
        <v>534</v>
      </c>
      <c r="H21" s="40" t="s">
        <v>7260</v>
      </c>
      <c r="I21" s="40" t="s">
        <v>38472</v>
      </c>
      <c r="J21" s="40" t="s">
        <v>5152</v>
      </c>
      <c r="K21" s="40" t="s">
        <v>7261</v>
      </c>
      <c r="L21" s="40" t="s">
        <v>5152</v>
      </c>
      <c r="M21" s="40" t="s">
        <v>5152</v>
      </c>
      <c r="N21" s="34" t="s">
        <v>7262</v>
      </c>
    </row>
    <row r="22" spans="1:14" ht="275" hidden="1">
      <c r="A22" s="40" t="s">
        <v>2069</v>
      </c>
      <c r="B22" s="40" t="str">
        <f>VLOOKUP(A22,'Data Extraction'!A:D,4,FALSE)</f>
        <v>P093</v>
      </c>
      <c r="C22" s="40" t="str">
        <f>VLOOKUP(A22,'Data Extraction'!A:D,2,FALSE)</f>
        <v>rayyan-172027818</v>
      </c>
      <c r="D22" s="40" t="str">
        <f>VLOOKUP(A22,'Data Extraction'!A:N,13,FALSE)</f>
        <v>In the healthcare domain, the paper tackles the problem of securing sensitive data generated by Internet of Medical Things (IoMT) devices, which are vulnerable to unauthorized access and cryptographic attacks. The proposed solution is a novel architecture that combines blockchain technology, decentralized IPFS storage, and a secret sharing algorithm (SSA) to ensure data confidentiality and integrity. The SSA fragments data into multiple pieces, which are stored across different IPFS clusters, making it difficult for attackers or malicious cloud service providers to reconstruct the original data. Blockchain smart contracts are used to manage device and patient registration, data integrity verification, and access control. A prototype was implemented and tested in a smart home health monitoring scenario, demonstrating feasibility, scalability, and performance improvements over existing solutions.</v>
      </c>
      <c r="E22" s="40" t="s">
        <v>7263</v>
      </c>
      <c r="F22" s="40" t="s">
        <v>38330</v>
      </c>
      <c r="G22" s="40" t="s">
        <v>2078</v>
      </c>
      <c r="H22" s="40" t="s">
        <v>7264</v>
      </c>
      <c r="I22" s="40" t="s">
        <v>7264</v>
      </c>
      <c r="J22" s="40" t="s">
        <v>7266</v>
      </c>
      <c r="K22" s="40" t="s">
        <v>7265</v>
      </c>
      <c r="L22" s="40" t="s">
        <v>7265</v>
      </c>
      <c r="M22" s="40" t="s">
        <v>7267</v>
      </c>
      <c r="N22" s="40" t="s">
        <v>7184</v>
      </c>
    </row>
    <row r="23" spans="1:14" ht="225">
      <c r="A23" s="40" t="s">
        <v>4525</v>
      </c>
      <c r="B23" s="40" t="str">
        <f>VLOOKUP(A23,'Data Extraction'!A:D,4,FALSE)</f>
        <v>P015</v>
      </c>
      <c r="C23" s="40" t="str">
        <f>VLOOKUP(A23,'Data Extraction'!A:D,2,FALSE)</f>
        <v>rayyan-218688565</v>
      </c>
      <c r="D23" s="40" t="str">
        <f>VLOOKUP(A23,'Data Extraction'!A:N,13,FALSE)</f>
        <v>The study addresses the inefficiency of storing large files directly on blockchains due to replication and cost constraints. It proposes a modified version of IPFS, named acl-IPFS, which integrates Ethereum smart contracts to manage access control lists. The smart contract records ownership and permissions, while the acl-IPFS software enforces these permissions during file operations. This hybrid system allows users to register files, grant or revoke access, and verify permissions using cryptographic hashes. Comparative analysis with standard IPFS demonstrates that while acl-IPFS introduces latency due to blockchain interactions, it remains viable for sensitive data sharing, particularly in regulated domains such as finance.</v>
      </c>
      <c r="E23" s="40" t="s">
        <v>7268</v>
      </c>
      <c r="F23" s="40" t="s">
        <v>7268</v>
      </c>
      <c r="G23" s="40" t="s">
        <v>4534</v>
      </c>
      <c r="H23" s="40" t="s">
        <v>7269</v>
      </c>
      <c r="I23" s="40" t="s">
        <v>38473</v>
      </c>
      <c r="J23" s="40" t="s">
        <v>7271</v>
      </c>
      <c r="K23" s="40" t="s">
        <v>7270</v>
      </c>
      <c r="L23" s="40" t="s">
        <v>7271</v>
      </c>
      <c r="M23" s="40" t="s">
        <v>7272</v>
      </c>
      <c r="N23" s="40" t="s">
        <v>23</v>
      </c>
    </row>
    <row r="24" spans="1:14" ht="187.5">
      <c r="A24" s="40" t="s">
        <v>1179</v>
      </c>
      <c r="B24" s="40" t="str">
        <f>VLOOKUP(A24,'Data Extraction'!A:D,4,FALSE)</f>
        <v>P120</v>
      </c>
      <c r="C24" s="40" t="str">
        <f>VLOOKUP(A24,'Data Extraction'!A:D,2,FALSE)</f>
        <v>rayyan-172027982</v>
      </c>
      <c r="D24" s="40" t="str">
        <f>VLOOKUP(A24,'Data Extraction'!A:N,13,FALSE)</f>
        <v>In the domain of digital economy and data security, the study addresses the problem of data leakage and unauthorized use during data element circulation transactions. The proposed solution involves the design of five distinct digital watermarking systems for image, PDF, Word, Excel, and JSON formats. These systems incorporate principles such as blind extraction, compatibility, and resistance to collusion attacks. Comparative analysis reveals that the watermarking algorithms are robust, difficult to parse, and effective in treason tracking, thereby ensuring data security and traceability.</v>
      </c>
      <c r="E24" s="40" t="s">
        <v>7273</v>
      </c>
      <c r="F24" s="40" t="s">
        <v>38331</v>
      </c>
      <c r="G24" s="40" t="s">
        <v>1188</v>
      </c>
      <c r="H24" s="40" t="s">
        <v>7274</v>
      </c>
      <c r="I24" s="40" t="s">
        <v>38474</v>
      </c>
      <c r="J24" s="40" t="s">
        <v>7276</v>
      </c>
      <c r="K24" s="40" t="s">
        <v>7275</v>
      </c>
      <c r="L24" s="40" t="s">
        <v>7276</v>
      </c>
      <c r="M24" s="40" t="s">
        <v>7277</v>
      </c>
      <c r="N24" s="40" t="s">
        <v>7278</v>
      </c>
    </row>
    <row r="25" spans="1:14" ht="200" hidden="1">
      <c r="A25" s="40" t="s">
        <v>1472</v>
      </c>
      <c r="B25" s="40" t="str">
        <f>VLOOKUP(A25,'Data Extraction'!A:D,4,FALSE)</f>
        <v>P111</v>
      </c>
      <c r="C25" s="40" t="str">
        <f>VLOOKUP(A25,'Data Extraction'!A:D,2,FALSE)</f>
        <v>rayyan-172027908</v>
      </c>
      <c r="D25" s="40" t="str">
        <f>VLOOKUP(A25,'Data Extraction'!A:N,13,FALSE)</f>
        <v>In the domain of higher education, the study addresses the challenge of analyzing vast amounts of data generated within digital educational environments. The proposed solution involves the development of algorithms and models for intelligent data analysis based on log file examination. Specifically, a recursive algorithm is introduced to construct hierarchical models of systemic processes, enabling detailed profiling of user behavior and detection of anomalies. The solution is compared with existing approaches by integrating clustering methods and platforms like Splunk to enhance the detection of information security breaches and academic misconduct.</v>
      </c>
      <c r="E25" s="40" t="s">
        <v>7279</v>
      </c>
      <c r="F25" s="40" t="s">
        <v>38332</v>
      </c>
      <c r="G25" s="40" t="s">
        <v>1481</v>
      </c>
      <c r="H25" s="40" t="s">
        <v>7280</v>
      </c>
      <c r="I25" s="40" t="s">
        <v>38475</v>
      </c>
      <c r="J25" s="40" t="s">
        <v>7282</v>
      </c>
      <c r="K25" s="40" t="s">
        <v>7281</v>
      </c>
      <c r="L25" s="40" t="s">
        <v>7282</v>
      </c>
      <c r="M25" s="40" t="s">
        <v>7283</v>
      </c>
      <c r="N25" s="40" t="s">
        <v>5017</v>
      </c>
    </row>
    <row r="26" spans="1:14" ht="275" hidden="1">
      <c r="A26" s="40" t="s">
        <v>1973</v>
      </c>
      <c r="B26" s="40" t="str">
        <f>VLOOKUP(A26,'Data Extraction'!A:D,4,FALSE)</f>
        <v>P096</v>
      </c>
      <c r="C26" s="40" t="str">
        <f>VLOOKUP(A26,'Data Extraction'!A:D,2,FALSE)</f>
        <v>rayyan-172027819</v>
      </c>
      <c r="D26" s="40" t="str">
        <f>VLOOKUP(A26,'Data Extraction'!A:N,13,FALSE)</f>
        <v>The study addresses cybersecurity risks in cloud manufacturing by proposing a hybrid solution that integrates artificial intelligence and provenance blockchain. The business domain is cloud manufacturing in Industry 4.0, where cyber-physical systems and IIoT devices are vulnerable to internal and external cyber threats. The solution involves tracking provenance data of IIoT devices using smart contracts on a CORDA blockchain framework, combined with predictive auditing through machine learning (random forest algorithm). The system monitors operational constraints such as physical boundaries and weight limits of forklifts, detects anomalies, and logs risk levels. Comparative analysis shows that the integrated approach enhances traceability, accountability, and real-time risk mitigation, outperforming traditional security mechanisms that are inadequate for low-capacity IIoT devices.</v>
      </c>
      <c r="E26" s="40" t="s">
        <v>7284</v>
      </c>
      <c r="F26" s="40" t="s">
        <v>38333</v>
      </c>
      <c r="G26" s="40" t="s">
        <v>1982</v>
      </c>
      <c r="H26" s="40" t="s">
        <v>7285</v>
      </c>
      <c r="I26" s="40" t="s">
        <v>38476</v>
      </c>
      <c r="J26" s="40" t="s">
        <v>7287</v>
      </c>
      <c r="K26" s="40" t="s">
        <v>7286</v>
      </c>
      <c r="L26" s="40" t="s">
        <v>7288</v>
      </c>
      <c r="M26" s="40" t="s">
        <v>7288</v>
      </c>
      <c r="N26" s="40" t="s">
        <v>7289</v>
      </c>
    </row>
    <row r="27" spans="1:14" ht="225" hidden="1">
      <c r="A27" s="40" t="s">
        <v>1810</v>
      </c>
      <c r="B27" s="40" t="str">
        <f>VLOOKUP(A27,'Data Extraction'!A:D,4,FALSE)</f>
        <v>P101</v>
      </c>
      <c r="C27" s="40" t="str">
        <f>VLOOKUP(A27,'Data Extraction'!A:D,2,FALSE)</f>
        <v>rayyan-172028095</v>
      </c>
      <c r="D27" s="40" t="str">
        <f>VLOOKUP(A27,'Data Extraction'!A:N,13,FALSE)</f>
        <v>In the healthcare domain, the study addresses the problem of insecure and inefficient management of Electronic Health Records (EHRs), especially in developing regions like India. The proposed solution is a private blockchain-based framework that decentralizes EHR management, ensuring secure data sharing, patient-centric access control, and compliance with privacy regulations. The framework includes features such as encrypted data storage, smart contract-based access control, automated appointment booking, and HIPAA-compliant teleconsultation. Comparative analysis with traditional centralized systems highlights improvements in data integrity, authorization management, and scalability within a simulated healthcare environment.</v>
      </c>
      <c r="E27" s="40" t="s">
        <v>7290</v>
      </c>
      <c r="F27" s="40" t="s">
        <v>38334</v>
      </c>
      <c r="G27" s="40" t="s">
        <v>1819</v>
      </c>
      <c r="H27" s="40" t="s">
        <v>7291</v>
      </c>
      <c r="I27" s="40" t="s">
        <v>38477</v>
      </c>
      <c r="J27" s="40" t="s">
        <v>7293</v>
      </c>
      <c r="K27" s="40" t="s">
        <v>7292</v>
      </c>
      <c r="L27" s="40" t="s">
        <v>7293</v>
      </c>
      <c r="M27" s="40" t="s">
        <v>7294</v>
      </c>
      <c r="N27" s="40" t="s">
        <v>7295</v>
      </c>
    </row>
    <row r="28" spans="1:14" ht="212.5">
      <c r="A28" s="40" t="s">
        <v>4166</v>
      </c>
      <c r="B28" s="40" t="str">
        <f>VLOOKUP(A28,'Data Extraction'!A:D,4,FALSE)</f>
        <v>P027</v>
      </c>
      <c r="C28" s="40" t="str">
        <f>VLOOKUP(A28,'Data Extraction'!A:D,2,FALSE)</f>
        <v>rayyan-172028643</v>
      </c>
      <c r="D28" s="40" t="str">
        <f>VLOOKUP(A28,'Data Extraction'!A:N,13,FALSE)</f>
        <v>The study addresses the cybersecurity challenges associated with offsite data storage in cloud environments, particularly the risks of data breaches and unauthorized access. It proposes a blockchain-enabled federated cloud computing framework (BFC2) that integrates block vaults, block generators, and threat monitoring systems to secure digital assets. The solution employs multi-factor authentication, split knowledge access control, and continuous monitoring using amortized analysis to ensure accountability and early breach detection. Comparative evaluation demonstrates that the proposed framework outperforms traditional approaches in terms of security, scalability, and operational efficiency.</v>
      </c>
      <c r="E28" s="40" t="s">
        <v>7296</v>
      </c>
      <c r="F28" s="40" t="s">
        <v>38335</v>
      </c>
      <c r="G28" s="40" t="s">
        <v>4175</v>
      </c>
      <c r="H28" s="40" t="s">
        <v>7297</v>
      </c>
      <c r="I28" s="40" t="s">
        <v>38478</v>
      </c>
      <c r="J28" s="40" t="s">
        <v>23</v>
      </c>
      <c r="K28" s="40" t="s">
        <v>7238</v>
      </c>
      <c r="L28" s="40" t="s">
        <v>23</v>
      </c>
      <c r="M28" s="40" t="s">
        <v>5150</v>
      </c>
      <c r="N28" s="40" t="s">
        <v>23</v>
      </c>
    </row>
    <row r="29" spans="1:14" ht="225" hidden="1">
      <c r="A29" s="40" t="s">
        <v>128</v>
      </c>
      <c r="B29" s="40" t="str">
        <f>VLOOKUP(A29,'Data Extraction'!A:D,4,FALSE)</f>
        <v>P151</v>
      </c>
      <c r="C29" s="40" t="str">
        <f>VLOOKUP(A29,'Data Extraction'!A:D,2,FALSE)</f>
        <v>rayyan-218685039</v>
      </c>
      <c r="D29" s="40" t="str">
        <f>VLOOKUP(A29,'Data Extraction'!A:N,13,FALSE)</f>
        <v>The study addresses the healthcare domain, focusing on the problem of insecure and centralized storage of electronic health records (EHRs), which compromises patient confidentiality and data integrity. The proposed solution is a blockchain-based EHR system built on Hyperledger Fabric, a permissioned blockchain framework. The system enables secure storage, access control, and sharing of medical records by leveraging smart contracts and digital identity certificates. Patients retain control over their data, granting or revoking access to doctors as needed. The solution is compared to traditional centralized systems and public blockchains like Ethereum, highlighting improvements in transaction speed, confidentiality, and access management.</v>
      </c>
      <c r="E29" s="40" t="s">
        <v>7298</v>
      </c>
      <c r="F29" s="40" t="s">
        <v>38336</v>
      </c>
      <c r="G29" s="40" t="s">
        <v>137</v>
      </c>
      <c r="H29" s="40" t="s">
        <v>7299</v>
      </c>
      <c r="I29" s="40" t="s">
        <v>38479</v>
      </c>
      <c r="J29" s="40" t="s">
        <v>7300</v>
      </c>
      <c r="K29" s="40" t="s">
        <v>7208</v>
      </c>
      <c r="L29" s="40" t="s">
        <v>8</v>
      </c>
      <c r="M29" s="40" t="s">
        <v>7301</v>
      </c>
      <c r="N29" s="40" t="s">
        <v>8</v>
      </c>
    </row>
    <row r="30" spans="1:14" ht="200">
      <c r="A30" s="40" t="s">
        <v>3064</v>
      </c>
      <c r="B30" s="40" t="str">
        <f>VLOOKUP(A30,'Data Extraction'!A:D,4,FALSE)</f>
        <v>P063</v>
      </c>
      <c r="C30" s="40" t="str">
        <f>VLOOKUP(A30,'Data Extraction'!A:D,2,FALSE)</f>
        <v>rayyan-172028394</v>
      </c>
      <c r="D30" s="40" t="str">
        <f>VLOOKUP(A30,'Data Extraction'!A:N,13,FALSE)</f>
        <v>The study addresses the challenge of secure data sharing and ownership in the context of increasing cyber threats and data breaches. It proposes a blockchain-based infrastructure using Hyperledger Fabric and IPFS to manage digital assets as NFTs. The solution includes smart contracts for ownership verification, a private IPFS network for distributed storage, and a web-based application for user interaction. The system is designed to ensure data integrity, traceability, and secure collaboration between organizations. Comparative analysis with existing centralized systems highlights the advantages of decentralization, immutability, and enhanced security.</v>
      </c>
      <c r="E30" s="40" t="s">
        <v>7302</v>
      </c>
      <c r="F30" s="40" t="s">
        <v>38337</v>
      </c>
      <c r="G30" s="40" t="s">
        <v>3073</v>
      </c>
      <c r="H30" s="40" t="s">
        <v>7303</v>
      </c>
      <c r="I30" s="40" t="s">
        <v>38480</v>
      </c>
      <c r="J30" s="40" t="s">
        <v>7305</v>
      </c>
      <c r="K30" s="40" t="s">
        <v>7304</v>
      </c>
      <c r="L30" s="40" t="s">
        <v>7307</v>
      </c>
      <c r="M30" s="40" t="s">
        <v>7306</v>
      </c>
      <c r="N30" s="40" t="s">
        <v>7307</v>
      </c>
    </row>
    <row r="31" spans="1:14" ht="225">
      <c r="A31" s="40" t="s">
        <v>2897</v>
      </c>
      <c r="B31" s="40" t="str">
        <f>VLOOKUP(A31,'Data Extraction'!A:D,4,FALSE)</f>
        <v>P068</v>
      </c>
      <c r="C31" s="40" t="str">
        <f>VLOOKUP(A31,'Data Extraction'!A:D,2,FALSE)</f>
        <v>rayyan-172028200</v>
      </c>
      <c r="D31" s="40" t="str">
        <f>VLOOKUP(A31,'Data Extraction'!A:N,13,FALSE)</f>
        <v>The study addresses the healthcare domain, focusing on the challenge of securing electronic healthcare records (EHR) in decentralized environments. It proposes a patient-centric blockchain framework that integrates pre-transaction signature verification and smart contracts to ensure secure, authenticated, and permissioned access to EHR data. The solution is built on the Ethereum platform and utilizes components such as Blockchain Manager (BCM), InterPlanetary File System (IPFS), and SHA256-based cryptographic hashing. Comparative analysis with existing models demonstrates improved flexibility, availability, decentralized access, identity management, and data security, making the framework suitable for real-time healthcare applications.</v>
      </c>
      <c r="E31" s="40" t="s">
        <v>7308</v>
      </c>
      <c r="F31" s="40" t="s">
        <v>38338</v>
      </c>
      <c r="G31" s="40" t="s">
        <v>2906</v>
      </c>
      <c r="H31" s="40" t="s">
        <v>7309</v>
      </c>
      <c r="I31" s="40" t="s">
        <v>38481</v>
      </c>
      <c r="J31" s="40" t="s">
        <v>7310</v>
      </c>
      <c r="K31" s="40" t="s">
        <v>7208</v>
      </c>
      <c r="L31" s="40" t="s">
        <v>7310</v>
      </c>
      <c r="M31" s="40" t="s">
        <v>7311</v>
      </c>
      <c r="N31" s="40" t="s">
        <v>7312</v>
      </c>
    </row>
    <row r="32" spans="1:14" ht="262.5" hidden="1">
      <c r="A32" s="40" t="s">
        <v>2509</v>
      </c>
      <c r="B32" s="40" t="str">
        <f>VLOOKUP(A32,'Data Extraction'!A:D,4,FALSE)</f>
        <v>P080</v>
      </c>
      <c r="C32" s="40" t="str">
        <f>VLOOKUP(A32,'Data Extraction'!A:D,2,FALSE)</f>
        <v>rayyan-172028028</v>
      </c>
      <c r="D32" s="40" t="str">
        <f>VLOOKUP(A32,'Data Extraction'!A:N,13,FALSE)</f>
        <v>In the domain of remote sensing, the study addresses the problem of secure data sharing and management across distributed institutions. The proposed solution introduces a multi-level blockchain architecture that integrates public and federated chains with the Interplanetary File System (IPFS) for decentralized storage. Remote sensing data are stored off-chain in IPFS, and their hash values are recorded on the Ethereum blockchain to ensure integrity and traceability. The architecture includes a Remote Sensing Open Data Chain (RSOC) and a Remote Sensing Industry Consortium Chain (RSIC), enabling secure metadata exchange and public access to validated data. Comparative analysis highlights the advantages of this hybrid approach over traditional centralized systems, particularly in terms of scalability, security, and data provenance.</v>
      </c>
      <c r="E32" s="40" t="s">
        <v>7313</v>
      </c>
      <c r="F32" s="40" t="s">
        <v>38339</v>
      </c>
      <c r="G32" s="40" t="s">
        <v>2518</v>
      </c>
      <c r="H32" s="40" t="s">
        <v>7314</v>
      </c>
      <c r="I32" s="40" t="s">
        <v>38482</v>
      </c>
      <c r="J32" s="40" t="s">
        <v>7316</v>
      </c>
      <c r="K32" s="40" t="s">
        <v>7315</v>
      </c>
      <c r="L32" s="40" t="s">
        <v>7316</v>
      </c>
      <c r="M32" s="40" t="s">
        <v>7317</v>
      </c>
      <c r="N32" s="40" t="s">
        <v>7318</v>
      </c>
    </row>
    <row r="33" spans="1:14" ht="250">
      <c r="A33" s="40" t="s">
        <v>1574</v>
      </c>
      <c r="B33" s="40" t="str">
        <f>VLOOKUP(A33,'Data Extraction'!A:D,4,FALSE)</f>
        <v>P108</v>
      </c>
      <c r="C33" s="40" t="str">
        <f>VLOOKUP(A33,'Data Extraction'!A:D,2,FALSE)</f>
        <v>rayyan-172027935</v>
      </c>
      <c r="D33" s="40" t="str">
        <f>VLOOKUP(A33,'Data Extraction'!A:N,13,FALSE)</f>
        <v>In the healthcare domain, particularly within telesurgery systems enabled by the Internet of Medical Robotics Things, the study addresses the challenge of secure and flexible sharing of electronic medical records. The proposed solution introduces a blockchain-based multi-hop permission delegation model that leverages smart contracts, proxy re-encryption, and attribute-based encryption to ensure fine-grained access control and data confidentiality. The original medical records are stored in the InterPlanetary File System (IPFS), and access permissions are managed through smart contracts deployed on the Ethereum blockchain. Comparative analysis with existing schemes demonstrates superior performance in terms of privacy preservation, collusion resistance, and delegation flexibility.</v>
      </c>
      <c r="E33" s="40" t="s">
        <v>7319</v>
      </c>
      <c r="F33" s="40" t="s">
        <v>38340</v>
      </c>
      <c r="G33" s="40" t="s">
        <v>436</v>
      </c>
      <c r="H33" s="40" t="s">
        <v>7430</v>
      </c>
      <c r="I33" s="40" t="s">
        <v>5219</v>
      </c>
      <c r="J33" s="40" t="s">
        <v>7320</v>
      </c>
      <c r="K33" s="40" t="s">
        <v>7208</v>
      </c>
      <c r="L33" s="40" t="s">
        <v>7208</v>
      </c>
      <c r="M33" s="40" t="s">
        <v>7321</v>
      </c>
      <c r="N33" s="40" t="s">
        <v>7322</v>
      </c>
    </row>
    <row r="34" spans="1:14" ht="275" hidden="1">
      <c r="A34" s="40" t="s">
        <v>1040</v>
      </c>
      <c r="B34" s="40" t="str">
        <f>VLOOKUP(A34,'Data Extraction'!A:D,4,FALSE)</f>
        <v>P124</v>
      </c>
      <c r="C34" s="40" t="str">
        <f>VLOOKUP(A34,'Data Extraction'!A:D,2,FALSE)</f>
        <v>rayyan-172027846</v>
      </c>
      <c r="D34" s="40" t="str">
        <f>VLOOKUP(A34,'Data Extraction'!A:N,13,FALSE)</f>
        <v>In the domain of organizational information security, the study addresses the problem of inadvertent data leakage through images shared on online social networks. The authors propose a novel deep learning-based solution that automatically detects and classifies context-dependent confidential objects in images. The method involves defining confidential object categories, collecting relevant social media data using organizational hashtags, and training multiple deep learning classifiers including object detection, image classification, and image captioning models. A case study using Instagram images from a large organization demonstrated the method’s effectiveness, achieving an average accuracy of 0.9454 and a macro F1-score of 0.658. Comparative analysis with existing literature highlights the uniqueness of this approach in targeting organizational privacy risks rather than individual privacy concerns.</v>
      </c>
      <c r="E34" s="40" t="s">
        <v>7323</v>
      </c>
      <c r="F34" s="40" t="s">
        <v>38341</v>
      </c>
      <c r="G34" s="40" t="s">
        <v>1049</v>
      </c>
      <c r="H34" s="40" t="s">
        <v>7324</v>
      </c>
      <c r="I34" s="40" t="s">
        <v>7324</v>
      </c>
      <c r="J34" s="40" t="s">
        <v>7243</v>
      </c>
      <c r="K34" s="40" t="s">
        <v>7243</v>
      </c>
      <c r="L34" s="40" t="s">
        <v>7243</v>
      </c>
      <c r="M34" s="40" t="s">
        <v>7243</v>
      </c>
      <c r="N34" s="40" t="s">
        <v>18</v>
      </c>
    </row>
    <row r="35" spans="1:14" ht="225">
      <c r="A35" s="40" t="s">
        <v>490</v>
      </c>
      <c r="B35" s="40" t="str">
        <f>VLOOKUP(A35,'Data Extraction'!A:D,4,FALSE)</f>
        <v>P140</v>
      </c>
      <c r="C35" s="40" t="str">
        <f>VLOOKUP(A35,'Data Extraction'!A:D,2,FALSE)</f>
        <v>rayyan-218685234</v>
      </c>
      <c r="D35" s="40" t="str">
        <f>VLOOKUP(A35,'Data Extraction'!A:N,13,FALSE)</f>
        <v>The study addresses the healthcare domain, focusing on the problem of secure and efficient management of electronic health records for elderly patients. It proposes a blockchain-based model that incorporates smart contracts to automate access control and ensure data immutability. The solution includes a layered architecture comprising blockchain, smart contract, and user application layers. The model was implemented using a suite of technologies including Solidity, Truffle, React, and Ganache, and tested through web-based forms for user and EHR management. Comparative analysis highlights improvements in data privacy, decentralization, and system resilience over conventional centralized systems.</v>
      </c>
      <c r="E35" s="40" t="s">
        <v>7325</v>
      </c>
      <c r="F35" s="40" t="s">
        <v>38342</v>
      </c>
      <c r="G35" s="40" t="s">
        <v>499</v>
      </c>
      <c r="H35" s="40" t="s">
        <v>7326</v>
      </c>
      <c r="I35" s="40" t="s">
        <v>38483</v>
      </c>
      <c r="J35" s="40" t="s">
        <v>7193</v>
      </c>
      <c r="K35" s="40" t="s">
        <v>7327</v>
      </c>
      <c r="L35" s="40" t="s">
        <v>38584</v>
      </c>
      <c r="M35" s="40" t="s">
        <v>7321</v>
      </c>
      <c r="N35" s="40" t="s">
        <v>7322</v>
      </c>
    </row>
    <row r="36" spans="1:14" ht="225" hidden="1">
      <c r="A36" s="40" t="s">
        <v>2474</v>
      </c>
      <c r="B36" s="40" t="str">
        <f>VLOOKUP(A36,'Data Extraction'!A:D,4,FALSE)</f>
        <v>P081</v>
      </c>
      <c r="C36" s="40" t="str">
        <f>VLOOKUP(A36,'Data Extraction'!A:D,2,FALSE)</f>
        <v>rayyan-172028018</v>
      </c>
      <c r="D36" s="40" t="str">
        <f>VLOOKUP(A36,'Data Extraction'!A:N,13,FALSE)</f>
        <v>The study addresses the domain of public administration, focusing on the problem of insecure and centralized police data management systems prone to tampering and breaches. The proposed solution is a hybrid police data management framework that combines blockchain and big data technologies. It utilizes both on-chain and off-chain storage mechanisms to overcome blockchain’s storage limitations while ensuring data integrity and traceability. A prototype system was developed using Hyperledger Fabric and MySQL, enabling operations such as data queries, additions, modifications, and tracking. Comparative analysis with existing schemes demonstrates superior performance in terms of security, scalability, and communication overhead.</v>
      </c>
      <c r="E36" s="40" t="s">
        <v>7328</v>
      </c>
      <c r="F36" s="40" t="s">
        <v>38343</v>
      </c>
      <c r="G36" s="40" t="s">
        <v>2483</v>
      </c>
      <c r="H36" s="40" t="s">
        <v>7329</v>
      </c>
      <c r="I36" s="40" t="s">
        <v>38484</v>
      </c>
      <c r="J36" s="40" t="s">
        <v>7331</v>
      </c>
      <c r="K36" s="40" t="s">
        <v>7330</v>
      </c>
      <c r="L36" s="40" t="s">
        <v>7332</v>
      </c>
      <c r="M36" s="40" t="s">
        <v>7332</v>
      </c>
      <c r="N36" s="40" t="s">
        <v>8</v>
      </c>
    </row>
    <row r="37" spans="1:14" ht="187.5" hidden="1">
      <c r="A37" s="40" t="s">
        <v>2236</v>
      </c>
      <c r="B37" s="40" t="str">
        <f>VLOOKUP(A37,'Data Extraction'!A:D,4,FALSE)</f>
        <v>P088</v>
      </c>
      <c r="C37" s="40" t="str">
        <f>VLOOKUP(A37,'Data Extraction'!A:D,2,FALSE)</f>
        <v>rayyan-172028135</v>
      </c>
      <c r="D37" s="40" t="str">
        <f>VLOOKUP(A37,'Data Extraction'!A:N,13,FALSE)</f>
        <v>The study addresses the challenge of secure data transmission in networking by proposing a hybrid system that combines cryptographic encryption (AES and DES) with image-based steganography. The business domain is cybersecurity, with the problem being the vulnerability of data during transmission. The solution involves encrypting messages using AES or DES and embedding the ciphertext into image pixels using steganographic techniques. A comparative analysis is conducted to evaluate the performance and security of AES versus DES, highlighting AES as the superior method due to its efficiency and resistance to brute-force attacks.</v>
      </c>
      <c r="E37" s="40" t="s">
        <v>7333</v>
      </c>
      <c r="F37" s="40" t="s">
        <v>38344</v>
      </c>
      <c r="G37" s="40" t="s">
        <v>2245</v>
      </c>
      <c r="H37" s="40" t="s">
        <v>7334</v>
      </c>
      <c r="I37" s="40" t="s">
        <v>7334</v>
      </c>
      <c r="J37" s="40" t="s">
        <v>7316</v>
      </c>
      <c r="K37" s="40" t="s">
        <v>7335</v>
      </c>
      <c r="L37" s="40" t="s">
        <v>7316</v>
      </c>
      <c r="M37" s="40" t="s">
        <v>7317</v>
      </c>
      <c r="N37" s="40" t="s">
        <v>7318</v>
      </c>
    </row>
    <row r="38" spans="1:14" ht="250" hidden="1">
      <c r="A38" s="40" t="s">
        <v>2008</v>
      </c>
      <c r="B38" s="40" t="str">
        <f>VLOOKUP(A38,'Data Extraction'!A:D,4,FALSE)</f>
        <v>P095</v>
      </c>
      <c r="C38" s="40" t="str">
        <f>VLOOKUP(A38,'Data Extraction'!A:D,2,FALSE)</f>
        <v>rayyan-172027824</v>
      </c>
      <c r="D38" s="40" t="str">
        <f>VLOOKUP(A38,'Data Extraction'!A:N,13,FALSE)</f>
        <v>In the domain of cloud computing and data security, the study addresses the challenge of verifying the integrity of user data stored remotely. The proposed solution integrates a hybrid Advanced Encryption Standard–Elliptic Curve Cryptography (AES–ECC) algorithm with Merkle Hash Trees and blockchain technology. User data is encrypted and split into blocks, each tagged using SHA-256 hashing. These tags are used to construct Merkle trees, which are stored on a private blockchain. A third-party auditor verifies the integrity of the data by comparing proofs generated by the Cloud Service Provider (CSP) with those from the user. Comparative analysis shows that the proposed method outperforms existing techniques (ECC, AES, DES, RSA) in terms of encryption time, decryption time, execution time, key generation time, and information loss.</v>
      </c>
      <c r="E38" s="40" t="s">
        <v>7336</v>
      </c>
      <c r="F38" s="40" t="s">
        <v>38345</v>
      </c>
      <c r="G38" s="40" t="s">
        <v>2017</v>
      </c>
      <c r="H38" s="40" t="s">
        <v>7337</v>
      </c>
      <c r="I38" s="40" t="s">
        <v>38485</v>
      </c>
      <c r="J38" s="40" t="s">
        <v>7338</v>
      </c>
      <c r="K38" s="40" t="s">
        <v>7246</v>
      </c>
      <c r="L38" s="40" t="s">
        <v>7239</v>
      </c>
      <c r="M38" s="40" t="s">
        <v>7338</v>
      </c>
      <c r="N38" s="40" t="s">
        <v>7239</v>
      </c>
    </row>
    <row r="39" spans="1:14" ht="250">
      <c r="A39" s="40" t="s">
        <v>426</v>
      </c>
      <c r="B39" s="40" t="str">
        <f>VLOOKUP(A39,'Data Extraction'!A:D,4,FALSE)</f>
        <v>P142</v>
      </c>
      <c r="C39" s="40" t="str">
        <f>VLOOKUP(A39,'Data Extraction'!A:D,2,FALSE)</f>
        <v>rayyan-218685292</v>
      </c>
      <c r="D39" s="40" t="str">
        <f>VLOOKUP(A39,'Data Extraction'!A:N,13,FALSE)</f>
        <v>The study addresses the increasing incidence of health data breaches in Peru and proposes a blockchain-based technological model to enhance the security and accessibility of electronic medical records. The solution integrates IPFS for decentralized storage and smart contracts for process automation, aiming to overcome limitations of existing systems such as SIHCE (e-Qhali). The model is structured in four phases: analysis, planning, design, and validation. It employs Hyperledger Fabric as the blockchain architecture due to its scalability, modular consensus, and interoperability. Comparative analysis with existing systems demonstrates improved access times, zero data leakage, and high transaction throughput, validating the model’s effectiveness and feasibility for national-scale implementation.</v>
      </c>
      <c r="E39" s="40" t="s">
        <v>7339</v>
      </c>
      <c r="F39" s="40" t="s">
        <v>38346</v>
      </c>
      <c r="G39" s="40" t="s">
        <v>435</v>
      </c>
      <c r="H39" s="40" t="s">
        <v>7340</v>
      </c>
      <c r="I39" s="40" t="s">
        <v>38486</v>
      </c>
      <c r="J39" s="40" t="s">
        <v>7342</v>
      </c>
      <c r="K39" s="40" t="s">
        <v>7341</v>
      </c>
      <c r="L39" s="40" t="s">
        <v>7342</v>
      </c>
      <c r="M39" s="40" t="s">
        <v>7321</v>
      </c>
      <c r="N39" s="40" t="s">
        <v>7322</v>
      </c>
    </row>
    <row r="40" spans="1:14" ht="262.5" hidden="1">
      <c r="A40" s="40" t="s">
        <v>1507</v>
      </c>
      <c r="B40" s="40" t="str">
        <f>VLOOKUP(A40,'Data Extraction'!A:D,4,FALSE)</f>
        <v>P110</v>
      </c>
      <c r="C40" s="40" t="str">
        <f>VLOOKUP(A40,'Data Extraction'!A:D,2,FALSE)</f>
        <v>rayyan-172027832</v>
      </c>
      <c r="D40" s="40" t="str">
        <f>VLOOKUP(A40,'Data Extraction'!A:N,13,FALSE)</f>
        <v>In the domain of digital forensics and cybersecurity, the study addresses the challenge of identifying residual data left by cloud storage applications, particularly OneDrive, on Windows 11 systems. The proposed solution involves a practical simulation that captures and analyzes registry artefacts before and after the installation, linking, unlinking, and uninstallation of the OneDrive application. A bash script was developed to automate the collection of relevant registry artefacts, including user account information, file paths, and timestamps. The study compares registry snapshots taken at different stages of OneDrive usage to identify changes and residual artefacts. This comparative analysis enables forensic investigators to trace user activity and potential data breaches, offering a systematic approach to evidence collection in cloud-based environments.</v>
      </c>
      <c r="E40" s="40" t="s">
        <v>7343</v>
      </c>
      <c r="F40" s="40" t="s">
        <v>38347</v>
      </c>
      <c r="G40" s="40" t="s">
        <v>1516</v>
      </c>
      <c r="H40" s="40" t="s">
        <v>7344</v>
      </c>
      <c r="I40" s="40" t="s">
        <v>38487</v>
      </c>
      <c r="J40" s="40" t="s">
        <v>7282</v>
      </c>
      <c r="K40" s="40" t="s">
        <v>7345</v>
      </c>
      <c r="L40" s="40" t="s">
        <v>7282</v>
      </c>
      <c r="M40" s="40" t="s">
        <v>7283</v>
      </c>
      <c r="N40" s="40" t="s">
        <v>5017</v>
      </c>
    </row>
    <row r="41" spans="1:14" ht="237.5">
      <c r="A41" s="40" t="s">
        <v>2374</v>
      </c>
      <c r="B41" s="40" t="str">
        <f>VLOOKUP(A41,'Data Extraction'!A:D,4,FALSE)</f>
        <v>P084</v>
      </c>
      <c r="C41" s="40" t="str">
        <f>VLOOKUP(A41,'Data Extraction'!A:D,2,FALSE)</f>
        <v>rayyan-218685441</v>
      </c>
      <c r="D41" s="40" t="str">
        <f>VLOOKUP(A41,'Data Extraction'!A:N,13,FALSE)</f>
        <v>The study addresses the challenge of securely storing and sharing industrial data in IIoT environments, particularly in smart factories. The authors propose a hybrid storage architecture combining blockchain and the InterPlanetary File System (IPFS), where normal data is stored off-chain in IPFS and its hash (CID) is stored on-chain. An anomaly detection module using Long Short-Term Memory (LSTM) algorithms filters out abnormal data before storage. Smart contracts are designed to manage user registration, role assignment, and permission allocation, enabling fine-grained access control. The solution is implemented on the FISCO BCOS blockchain platform and validated through experiments simulating access control scenarios, demonstrating its feasibility and efficiency.</v>
      </c>
      <c r="E41" s="40" t="s">
        <v>7346</v>
      </c>
      <c r="F41" s="40" t="s">
        <v>38348</v>
      </c>
      <c r="G41" s="40" t="s">
        <v>2383</v>
      </c>
      <c r="H41" s="40" t="s">
        <v>7347</v>
      </c>
      <c r="I41" s="40" t="s">
        <v>38488</v>
      </c>
      <c r="J41" s="40" t="s">
        <v>7349</v>
      </c>
      <c r="K41" s="40" t="s">
        <v>7348</v>
      </c>
      <c r="L41" s="40" t="s">
        <v>38585</v>
      </c>
      <c r="M41" s="40" t="s">
        <v>7350</v>
      </c>
      <c r="N41" s="40" t="s">
        <v>7351</v>
      </c>
    </row>
    <row r="42" spans="1:14" ht="262.5" hidden="1">
      <c r="A42" s="40" t="s">
        <v>2704</v>
      </c>
      <c r="B42" s="40" t="str">
        <f>VLOOKUP(A42,'Data Extraction'!A:D,4,FALSE)</f>
        <v>P074</v>
      </c>
      <c r="C42" s="40" t="str">
        <f>VLOOKUP(A42,'Data Extraction'!A:D,2,FALSE)</f>
        <v>rayyan-218685496</v>
      </c>
      <c r="D42" s="40" t="str">
        <f>VLOOKUP(A42,'Data Extraction'!A:N,13,FALSE)</f>
        <v>The study addresses the healthcare domain, focusing on the challenge of secure and efficient sharing of electronic medical records (EMRs) across hospitals. The proposed solution introduces a dual-blockchain architecture comprising a public medical blockchain (MEDchain) and a consortium supervision blockchain (SUPchain). This system enables fine-grained access control by allowing patients to authorize specific doctors to access specific EMRs using a tripartite authentication key agreement (TAKA) protocol. The MEDchain records EMR-related transactions, while SUPchain supervises MEDchain, manages doctor credentials, and facilitates emergency access. Comparative analysis with existing schemes demonstrates superior security properties, lower computational and communication overhead, and enhanced privacy protection.</v>
      </c>
      <c r="E42" s="40" t="s">
        <v>7352</v>
      </c>
      <c r="F42" s="40" t="s">
        <v>38349</v>
      </c>
      <c r="G42" s="40" t="s">
        <v>2713</v>
      </c>
      <c r="H42" s="40" t="s">
        <v>7353</v>
      </c>
      <c r="I42" s="40" t="s">
        <v>38489</v>
      </c>
      <c r="J42" s="40" t="s">
        <v>7354</v>
      </c>
      <c r="K42" s="40" t="s">
        <v>7198</v>
      </c>
      <c r="L42" s="40" t="s">
        <v>7200</v>
      </c>
      <c r="M42" s="40" t="s">
        <v>7354</v>
      </c>
      <c r="N42" s="40" t="s">
        <v>7200</v>
      </c>
    </row>
    <row r="43" spans="1:14" ht="262.5">
      <c r="A43" s="40" t="s">
        <v>1074</v>
      </c>
      <c r="B43" s="40" t="str">
        <f>VLOOKUP(A43,'Data Extraction'!A:D,4,FALSE)</f>
        <v>P123</v>
      </c>
      <c r="C43" s="40" t="str">
        <f>VLOOKUP(A43,'Data Extraction'!A:D,2,FALSE)</f>
        <v>rayyan-172027955</v>
      </c>
      <c r="D43" s="40" t="str">
        <f>VLOOKUP(A43,'Data Extraction'!A:N,13,FALSE)</f>
        <v>The study addresses the problem of data leakage in document files, which often contain sensitive information and are vulnerable to unauthorized access and distribution. In the domain of cybersecurity and data protection, the authors propose a novel digital watermarking method that embeds encrypted watermark segments into the least significant bits of the RGB values of document characters. This approach, inspired by image steganography, ensures imperceptibility and robustness. The solution integrates cryptographic encryption using Advanced Encryption Standard, chaos theory for randomized embedding, and a voting mechanism for watermark extraction. Comparative analysis with existing methods highlights improved resistance to document modifications and deletions, maintaining over 80% extraction accuracy even when 40% of characters are deleted.</v>
      </c>
      <c r="E43" s="40" t="s">
        <v>7355</v>
      </c>
      <c r="F43" s="40" t="s">
        <v>38350</v>
      </c>
      <c r="G43" s="40" t="s">
        <v>1083</v>
      </c>
      <c r="H43" s="40" t="s">
        <v>7356</v>
      </c>
      <c r="I43" s="40" t="s">
        <v>38490</v>
      </c>
      <c r="J43" s="40" t="s">
        <v>7358</v>
      </c>
      <c r="K43" s="40" t="s">
        <v>7357</v>
      </c>
      <c r="L43" s="40" t="s">
        <v>7674</v>
      </c>
      <c r="M43" s="40" t="s">
        <v>7359</v>
      </c>
      <c r="N43" s="40" t="s">
        <v>21</v>
      </c>
    </row>
    <row r="44" spans="1:14" ht="225">
      <c r="A44" s="40" t="s">
        <v>3440</v>
      </c>
      <c r="B44" s="40" t="str">
        <f>VLOOKUP(A44,'Data Extraction'!A:D,4,FALSE)</f>
        <v>P051</v>
      </c>
      <c r="C44" s="40" t="str">
        <f>VLOOKUP(A44,'Data Extraction'!A:D,2,FALSE)</f>
        <v>rayyan-172028473</v>
      </c>
      <c r="D44" s="40" t="str">
        <f>VLOOKUP(A44,'Data Extraction'!A:N,13,FALSE)</f>
        <v>The study addresses the healthcare domain, focusing on the problem of data breaches and privacy concerns in cloud-based electronic health record systems. The proposed solution integrates blockchain technology with the InterPlanetary File System (IPFS) and a lightweight encryption algorithm (ALE) to create a decentralized, secure, and immutable EHR sharing system. The architecture employs Ethereum smart contracts for access control and uses IPFS for distributed storage, ensuring data traceability, anonymity, and interoperability across healthcare organizations. Comparative analysis with existing methods demonstrates improved performance in terms of cryptographic cost and execution time.</v>
      </c>
      <c r="E44" s="40" t="s">
        <v>7360</v>
      </c>
      <c r="F44" s="40" t="s">
        <v>38351</v>
      </c>
      <c r="G44" s="40" t="s">
        <v>3449</v>
      </c>
      <c r="H44" s="40" t="s">
        <v>7309</v>
      </c>
      <c r="I44" s="40" t="s">
        <v>38491</v>
      </c>
      <c r="J44" s="40" t="s">
        <v>7361</v>
      </c>
      <c r="K44" s="40" t="s">
        <v>7208</v>
      </c>
      <c r="L44" s="40" t="s">
        <v>7208</v>
      </c>
      <c r="M44" s="40" t="s">
        <v>7362</v>
      </c>
      <c r="N44" s="40" t="s">
        <v>7363</v>
      </c>
    </row>
    <row r="45" spans="1:14" ht="250">
      <c r="A45" s="40" t="s">
        <v>873</v>
      </c>
      <c r="B45" s="40" t="str">
        <f>VLOOKUP(A45,'Data Extraction'!A:D,4,FALSE)</f>
        <v>P129</v>
      </c>
      <c r="C45" s="40" t="str">
        <f>VLOOKUP(A45,'Data Extraction'!A:D,2,FALSE)</f>
        <v>rayyan-218685391</v>
      </c>
      <c r="D45" s="40" t="str">
        <f>VLOOKUP(A45,'Data Extraction'!A:N,13,FALSE)</f>
        <v>In the healthcare domain, the study addresses the challenge of fragmented and inefficient management of electronic health records. The proposed solution is a decentralized blockchain network that utilizes smart contracts to facilitate secure and real-time sharing of patient data among hospitals, laboratories, and emergency departments. The system empowers patients by allowing controlled access to their medical history while ensuring data integrity and privacy. Compared to traditional client-server models, the blockchain-based approach offers enhanced security, faster data retrieval, and reduced administrative overhead. The architecture includes Ethereum-based smart contracts, IPFS for key storage, and MongoDB for patient data, integrated through a React.js front-end and MetaMask for user authentication.</v>
      </c>
      <c r="E45" s="40" t="s">
        <v>882</v>
      </c>
      <c r="F45" s="40" t="s">
        <v>38352</v>
      </c>
      <c r="G45" s="40" t="s">
        <v>882</v>
      </c>
      <c r="H45" s="40" t="s">
        <v>7430</v>
      </c>
      <c r="I45" s="40" t="s">
        <v>38492</v>
      </c>
      <c r="J45" s="40" t="s">
        <v>7364</v>
      </c>
      <c r="K45" s="40" t="s">
        <v>7208</v>
      </c>
      <c r="L45" s="40" t="s">
        <v>7364</v>
      </c>
      <c r="M45" s="40" t="s">
        <v>7321</v>
      </c>
      <c r="N45" s="40" t="s">
        <v>7322</v>
      </c>
    </row>
    <row r="46" spans="1:14" ht="200">
      <c r="A46" s="40" t="s">
        <v>1878</v>
      </c>
      <c r="B46" s="40" t="str">
        <f>VLOOKUP(A46,'Data Extraction'!A:D,4,FALSE)</f>
        <v>P099</v>
      </c>
      <c r="C46" s="40" t="str">
        <f>VLOOKUP(A46,'Data Extraction'!A:D,2,FALSE)</f>
        <v>rayyan-172027888</v>
      </c>
      <c r="D46" s="40" t="str">
        <f>VLOOKUP(A46,'Data Extraction'!A:N,13,FALSE)</f>
        <v>The study addresses the challenge of secure sharing and storage of Electrical Impedance Tomography data within the healthcare domain. The authors propose a consortium blockchain-based system integrated with InterPlanetary File System (IPFS) and proxy re-encryption techniques to ensure data integrity, privacy, and traceability. The solution enables anonymous data sharing while allowing conditional identity tracking of malicious users. Comparative analysis with existing schemes demonstrates improved computational efficiency in encryption and re-encryption processes, and enhanced protection against collusion attacks and unauthorized access.</v>
      </c>
      <c r="E46" s="40" t="s">
        <v>7365</v>
      </c>
      <c r="F46" s="40" t="s">
        <v>38353</v>
      </c>
      <c r="G46" s="40" t="s">
        <v>1887</v>
      </c>
      <c r="H46" s="40" t="s">
        <v>7366</v>
      </c>
      <c r="I46" s="40" t="s">
        <v>38493</v>
      </c>
      <c r="J46" s="40" t="s">
        <v>7368</v>
      </c>
      <c r="K46" s="40" t="s">
        <v>7367</v>
      </c>
      <c r="L46" s="40" t="s">
        <v>7368</v>
      </c>
      <c r="M46" s="40" t="s">
        <v>7369</v>
      </c>
      <c r="N46" s="40" t="s">
        <v>7370</v>
      </c>
    </row>
    <row r="47" spans="1:14" ht="237.5" hidden="1">
      <c r="A47" s="40" t="s">
        <v>254</v>
      </c>
      <c r="B47" s="40" t="str">
        <f>VLOOKUP(A47,'Data Extraction'!A:D,4,FALSE)</f>
        <v>P147</v>
      </c>
      <c r="C47" s="40" t="str">
        <f>VLOOKUP(A47,'Data Extraction'!A:D,2,FALSE)</f>
        <v>rayyan-218685195</v>
      </c>
      <c r="D47" s="40" t="str">
        <f>VLOOKUP(A47,'Data Extraction'!A:N,13,FALSE)</f>
        <v>The study addresses the healthcare domain, focusing on the challenge of securely sharing electronic health records (EHRs) in cloud environments while ensuring data traceability and integrity. The proposed solution is a blockchain-based framework that leverages smart contracts to verify search results, audit data integrity, and allocate service fees fairly. Unlike existing methods that lack transparency and comprehensive auditing, this approach introduces event-based logging for traceability, automated integrity audits independent of data providers, and efficient post-update validation mechanisms. Comparative analysis demonstrates significant improvements in verification efficiency and reduced computational overhead, making the solution highly suitable for dynamic medical data-sharing scenarios.</v>
      </c>
      <c r="E47" s="40" t="s">
        <v>7371</v>
      </c>
      <c r="F47" s="40" t="s">
        <v>38354</v>
      </c>
      <c r="G47" s="40" t="s">
        <v>263</v>
      </c>
      <c r="H47" s="40" t="s">
        <v>7372</v>
      </c>
      <c r="I47" s="40" t="s">
        <v>38494</v>
      </c>
      <c r="J47" s="40" t="s">
        <v>7374</v>
      </c>
      <c r="K47" s="40" t="s">
        <v>7373</v>
      </c>
      <c r="L47" s="40" t="s">
        <v>38586</v>
      </c>
      <c r="M47" s="40" t="s">
        <v>7375</v>
      </c>
      <c r="N47" s="40" t="s">
        <v>8</v>
      </c>
    </row>
    <row r="48" spans="1:14" ht="187.5" hidden="1">
      <c r="A48" s="40" t="s">
        <v>903</v>
      </c>
      <c r="B48" s="40" t="str">
        <f>VLOOKUP(A48,'Data Extraction'!A:D,4,FALSE)</f>
        <v>P128</v>
      </c>
      <c r="C48" s="40" t="str">
        <f>VLOOKUP(A48,'Data Extraction'!A:D,2,FALSE)</f>
        <v>rayyan-172027964</v>
      </c>
      <c r="D48" s="40" t="str">
        <f>VLOOKUP(A48,'Data Extraction'!A:N,13,FALSE)</f>
        <v>The study operates within the domain of digital media and copyright protection, focusing on the problem of verifying file ownership and protecting image copyrights in decentralized storage systems. The proposed solution integrates blockchain technology, digital signatures, and blind watermarking to ensure authenticity, traceability, and secure ownership of image files stored in IPFS. A dual-layer Distributed Hash Table (DHT) indexing structure is introduced to enhance file retrieval efficiency. Comparative analysis with existing methods demonstrates improved scalability, privacy protection, and retrieval performance.</v>
      </c>
      <c r="E48" s="40" t="s">
        <v>7376</v>
      </c>
      <c r="F48" s="40" t="s">
        <v>38355</v>
      </c>
      <c r="G48" s="40" t="s">
        <v>912</v>
      </c>
      <c r="H48" s="40" t="s">
        <v>7377</v>
      </c>
      <c r="I48" s="40" t="s">
        <v>38495</v>
      </c>
      <c r="J48" s="40" t="s">
        <v>7379</v>
      </c>
      <c r="K48" s="40" t="s">
        <v>7378</v>
      </c>
      <c r="L48" s="40" t="s">
        <v>7379</v>
      </c>
      <c r="M48" s="40" t="s">
        <v>7379</v>
      </c>
      <c r="N48" s="40" t="s">
        <v>7318</v>
      </c>
    </row>
    <row r="49" spans="1:14" ht="250">
      <c r="A49" s="40" t="s">
        <v>2202</v>
      </c>
      <c r="B49" s="40" t="str">
        <f>VLOOKUP(A49,'Data Extraction'!A:D,4,FALSE)</f>
        <v>P089</v>
      </c>
      <c r="C49" s="40" t="str">
        <f>VLOOKUP(A49,'Data Extraction'!A:D,2,FALSE)</f>
        <v>rayyan-172028161</v>
      </c>
      <c r="D49" s="40" t="str">
        <f>VLOOKUP(A49,'Data Extraction'!A:N,13,FALSE)</f>
        <v>The study addresses the challenge of secure data transmission in digital communication by evaluating image steganography techniques. It focuses on the problem of selecting optimal embedding algorithms and cover images to enhance data concealment and imperceptibility. The proposed solution involves a comparative analysis of four spatial domain embedding algorithms—Random Pixel Value Insertion, Saturated Random Pixel Value Insertion, Pixel Value Differencing, and Saturated Pixel Value Differencing—using performance metrics such as PSNR, MSE, RMSE, SSIM, and FSIM. The analysis reveals that Random Pixel Value Insertion and Pixel Value Differencing outperform the other methods in terms of embedding capacity and image quality, providing valuable insights for future algorithm development.</v>
      </c>
      <c r="E49" s="40" t="s">
        <v>7380</v>
      </c>
      <c r="F49" s="40" t="s">
        <v>7380</v>
      </c>
      <c r="G49" s="40" t="s">
        <v>2211</v>
      </c>
      <c r="H49" s="40" t="s">
        <v>7381</v>
      </c>
      <c r="I49" s="40" t="s">
        <v>38496</v>
      </c>
      <c r="J49" s="40" t="s">
        <v>7382</v>
      </c>
      <c r="K49" s="40" t="s">
        <v>7243</v>
      </c>
      <c r="L49" s="40" t="s">
        <v>38587</v>
      </c>
      <c r="M49" s="40" t="s">
        <v>7383</v>
      </c>
      <c r="N49" s="40" t="s">
        <v>7384</v>
      </c>
    </row>
    <row r="50" spans="1:14" ht="212.5">
      <c r="A50" s="40" t="s">
        <v>1284</v>
      </c>
      <c r="B50" s="40" t="str">
        <f>VLOOKUP(A50,'Data Extraction'!A:D,4,FALSE)</f>
        <v>P117</v>
      </c>
      <c r="C50" s="40" t="str">
        <f>VLOOKUP(A50,'Data Extraction'!A:D,2,FALSE)</f>
        <v>rayyan-172027866</v>
      </c>
      <c r="D50" s="40" t="str">
        <f>VLOOKUP(A50,'Data Extraction'!A:N,13,FALSE)</f>
        <v>The study addresses the challenges of medicine counterfeiting, data tampering, and privacy breaches in the medicine supply chain domain. It proposes a blockchain-enabled solution using Hyperledger Fabric integrated with both role-based access control (RBAC) and attribute-based access control (ABAC) to enhance granularity and dynamic access management. The system incorporates InterPlanetary File System (IPFS) for decentralized data storage and uses AES and RSA encryption algorithms to secure sensitive medicine data. Comparative analysis with existing approaches demonstrates improved scalability, privacy, and performance metrics such as latency and throughput.</v>
      </c>
      <c r="E50" s="40" t="s">
        <v>7385</v>
      </c>
      <c r="F50" s="40" t="s">
        <v>38356</v>
      </c>
      <c r="G50" s="40" t="s">
        <v>1293</v>
      </c>
      <c r="H50" s="40" t="s">
        <v>7386</v>
      </c>
      <c r="I50" s="40" t="s">
        <v>38497</v>
      </c>
      <c r="J50" s="40" t="s">
        <v>7388</v>
      </c>
      <c r="K50" s="40" t="s">
        <v>7387</v>
      </c>
      <c r="L50" s="40" t="s">
        <v>7388</v>
      </c>
      <c r="M50" s="40" t="s">
        <v>7389</v>
      </c>
      <c r="N50" s="40" t="s">
        <v>7390</v>
      </c>
    </row>
    <row r="51" spans="1:14" ht="200">
      <c r="A51" s="40" t="s">
        <v>358</v>
      </c>
      <c r="B51" s="40" t="str">
        <f>VLOOKUP(A51,'Data Extraction'!A:D,4,FALSE)</f>
        <v>P144</v>
      </c>
      <c r="C51" s="40" t="str">
        <f>VLOOKUP(A51,'Data Extraction'!A:D,2,FALSE)</f>
        <v>rayyan-218685245</v>
      </c>
      <c r="D51" s="40" t="str">
        <f>VLOOKUP(A51,'Data Extraction'!A:N,13,FALSE)</f>
        <v>The study addresses the critical issue of personal data security in the healthcare domain by proposing a blockchain-based system for managing electronic health records. The solution integrates Ethereum blockchain with hybrid Attribute-Based Encryption (ABE) and decentralized storage via Storj. This combination ensures fine-grained access control, immutability, and privacy. The system empowers patients by allowing them to control access to their data, while ensuring secure storage and transmission. Comparative analysis with existing encryption methods demonstrates superior performance in terms of encryption/decryption time and scalability.</v>
      </c>
      <c r="E51" s="40" t="s">
        <v>7391</v>
      </c>
      <c r="F51" s="40" t="s">
        <v>38357</v>
      </c>
      <c r="G51" s="40" t="s">
        <v>61</v>
      </c>
      <c r="H51" s="40" t="s">
        <v>7392</v>
      </c>
      <c r="I51" s="40" t="s">
        <v>38498</v>
      </c>
      <c r="J51" s="40" t="s">
        <v>7393</v>
      </c>
      <c r="K51" s="40" t="s">
        <v>7208</v>
      </c>
      <c r="L51" s="40" t="s">
        <v>7195</v>
      </c>
      <c r="M51" s="40" t="s">
        <v>7394</v>
      </c>
      <c r="N51" s="40" t="s">
        <v>7195</v>
      </c>
    </row>
    <row r="52" spans="1:14" ht="250" hidden="1">
      <c r="A52" s="40" t="s">
        <v>1214</v>
      </c>
      <c r="B52" s="40" t="str">
        <f>VLOOKUP(A52,'Data Extraction'!A:D,4,FALSE)</f>
        <v>P119</v>
      </c>
      <c r="C52" s="40" t="str">
        <f>VLOOKUP(A52,'Data Extraction'!A:D,2,FALSE)</f>
        <v>rayyan-218685128</v>
      </c>
      <c r="D52" s="40" t="str">
        <f>VLOOKUP(A52,'Data Extraction'!A:N,13,FALSE)</f>
        <v>In the healthcare domain, the study addresses the critical issue of inadequate auditing mechanisms for Electronic Health Records (EHR), which leads to security vulnerabilities and lack of accountability. The proposed solution introduces a blockchain-enabled auditing framework that integrates Purpose-Based Access Control (PBAC) policies and smart contracts to create immutable audit trails, verify access control policies, and generate comprehensive audit logs. The system ensures that each access to EHR is recorded with detailed metadata, including user identity, purpose, and timestamps. Comparative analysis with existing approaches demonstrates the novelty and effectiveness of the proposed solution in enhancing EHR data security, reducing unauthorized access, and improving compliance with regulatory standards.</v>
      </c>
      <c r="E52" s="40" t="s">
        <v>7395</v>
      </c>
      <c r="F52" s="40" t="s">
        <v>38358</v>
      </c>
      <c r="G52" s="40" t="s">
        <v>1223</v>
      </c>
      <c r="H52" s="40" t="s">
        <v>7396</v>
      </c>
      <c r="I52" s="40" t="s">
        <v>38499</v>
      </c>
      <c r="J52" s="40" t="s">
        <v>7218</v>
      </c>
      <c r="K52" s="40" t="s">
        <v>7397</v>
      </c>
      <c r="L52" s="40" t="s">
        <v>7219</v>
      </c>
      <c r="M52" s="40" t="s">
        <v>7218</v>
      </c>
      <c r="N52" s="40" t="s">
        <v>7219</v>
      </c>
    </row>
    <row r="53" spans="1:14" ht="237.5" hidden="1">
      <c r="A53" s="40" t="s">
        <v>3131</v>
      </c>
      <c r="B53" s="40" t="str">
        <f>VLOOKUP(A53,'Data Extraction'!A:D,4,FALSE)</f>
        <v>P061</v>
      </c>
      <c r="C53" s="40" t="str">
        <f>VLOOKUP(A53,'Data Extraction'!A:D,2,FALSE)</f>
        <v>rayyan-172028233</v>
      </c>
      <c r="D53" s="40" t="str">
        <f>VLOOKUP(A53,'Data Extraction'!A:N,13,FALSE)</f>
        <v>The study addresses the challenge of secure and flexible sharing of electronic health records in the healthcare domain. The authors propose a blockchain-based multi-hop permission delegation scheme that allows patients to delegate access rights to other users, who can further delegate these rights within a controlled depth. The solution integrates InterPlanetary File System for distributed storage, smart contracts for delegation control, and proxy re-encryption for secure data transformation. Attribute-based encryption ensures fine-grained access control. The scheme is implemented on the Ethereum test chain and demonstrates superior performance compared to existing methods in terms of security, communication overhead, and computational efficiency.</v>
      </c>
      <c r="E53" s="40" t="s">
        <v>7398</v>
      </c>
      <c r="F53" s="40" t="s">
        <v>38359</v>
      </c>
      <c r="G53" s="40" t="s">
        <v>3140</v>
      </c>
      <c r="H53" s="40" t="s">
        <v>7392</v>
      </c>
      <c r="I53" s="40" t="s">
        <v>7398</v>
      </c>
      <c r="J53" s="40" t="s">
        <v>5149</v>
      </c>
      <c r="K53" s="40" t="s">
        <v>7208</v>
      </c>
      <c r="L53" s="40" t="s">
        <v>8</v>
      </c>
      <c r="M53" s="40" t="s">
        <v>5149</v>
      </c>
      <c r="N53" s="40" t="s">
        <v>8</v>
      </c>
    </row>
    <row r="54" spans="1:14" ht="212.5" hidden="1">
      <c r="A54" s="40" t="s">
        <v>321</v>
      </c>
      <c r="B54" s="40" t="str">
        <f>VLOOKUP(A54,'Data Extraction'!A:D,4,FALSE)</f>
        <v>P145</v>
      </c>
      <c r="C54" s="40" t="str">
        <f>VLOOKUP(A54,'Data Extraction'!A:D,2,FALSE)</f>
        <v>rayyan-218685225</v>
      </c>
      <c r="D54" s="40" t="str">
        <f>VLOOKUP(A54,'Data Extraction'!A:N,13,FALSE)</f>
        <v>The study addresses the healthcare domain, focusing on the challenge of securely sharing medical data among health entities. It proposes a blockchain-based framework enhanced with a Modified Advanced Encryption Standard (MAES) to ensure data privacy, integrity, and traceability. The solution integrates smart contracts and a distributed ledger to facilitate secure and transparent data exchange. A comparative analysis demonstrates the superiority of the proposed MAES over traditional encryption methods in terms of speed, randomness, and security. The system is tested in a real-world setting involving hospitals and clinics in Portugal, showcasing its practical applicability and interoperability.</v>
      </c>
      <c r="E54" s="40" t="s">
        <v>7399</v>
      </c>
      <c r="F54" s="40" t="s">
        <v>38360</v>
      </c>
      <c r="G54" s="40" t="s">
        <v>330</v>
      </c>
      <c r="H54" s="40" t="s">
        <v>7400</v>
      </c>
      <c r="I54" s="40" t="s">
        <v>38500</v>
      </c>
      <c r="J54" s="40" t="s">
        <v>7402</v>
      </c>
      <c r="K54" s="40" t="s">
        <v>7401</v>
      </c>
      <c r="L54" s="40" t="s">
        <v>7402</v>
      </c>
      <c r="M54" s="40" t="s">
        <v>7402</v>
      </c>
      <c r="N54" s="40" t="s">
        <v>8</v>
      </c>
    </row>
    <row r="55" spans="1:14" ht="250">
      <c r="A55" s="40" t="s">
        <v>2737</v>
      </c>
      <c r="B55" s="40" t="str">
        <f>VLOOKUP(A55,'Data Extraction'!A:D,4,FALSE)</f>
        <v>P073</v>
      </c>
      <c r="C55" s="40" t="str">
        <f>VLOOKUP(A55,'Data Extraction'!A:D,2,FALSE)</f>
        <v>rayyan-172028082</v>
      </c>
      <c r="D55" s="40" t="str">
        <f>VLOOKUP(A55,'Data Extraction'!A:N,13,FALSE)</f>
        <v>The study addresses the challenge of secure and efficient video sharing in the vehicular edge computing domain, where vehicles equipped with DVRs generate large volumes of potentially sensitive video data. The proposed solution integrates a blockchain-empowered publish/subscribe (P/S) scheme with a novel attribute-based encryption algorithm (ABE-SD) that distinguishes between static and dynamic attributes. This enables fine-grained access control and efficient attribute revocation. The system leverages permissioned blockchain and smart contracts to record access policies and P/S events, ensuring traceability and tamper resistance. Comparative analysis with traditional CP-ABE methods demonstrates superior encryption and decryption performance, particularly in dynamic vehicular environments.</v>
      </c>
      <c r="E55" s="40" t="s">
        <v>7403</v>
      </c>
      <c r="F55" s="40" t="s">
        <v>38361</v>
      </c>
      <c r="G55" s="40" t="s">
        <v>2746</v>
      </c>
      <c r="H55" s="40" t="s">
        <v>7404</v>
      </c>
      <c r="I55" s="40" t="s">
        <v>38501</v>
      </c>
      <c r="J55" s="40" t="s">
        <v>7405</v>
      </c>
      <c r="K55" s="40" t="s">
        <v>7233</v>
      </c>
      <c r="L55" s="40" t="s">
        <v>38588</v>
      </c>
      <c r="M55" s="40" t="s">
        <v>7406</v>
      </c>
      <c r="N55" s="40" t="s">
        <v>7384</v>
      </c>
    </row>
    <row r="56" spans="1:14" ht="212.5" hidden="1">
      <c r="A56" s="40" t="s">
        <v>2932</v>
      </c>
      <c r="B56" s="40" t="str">
        <f>VLOOKUP(A56,'Data Extraction'!A:D,4,FALSE)</f>
        <v>P067</v>
      </c>
      <c r="C56" s="40" t="str">
        <f>VLOOKUP(A56,'Data Extraction'!A:D,2,FALSE)</f>
        <v>rayyan-218685532</v>
      </c>
      <c r="D56" s="40" t="str">
        <f>VLOOKUP(A56,'Data Extraction'!A:N,13,FALSE)</f>
        <v>The study addresses the healthcare domain, focusing on the problem of unauthorized access and lack of patient control over electronic health records. It proposes a blockchain-based framework using Hyperledger Fabric integrated with a usage control model (UCON) to enable patients to dynamically manage access permissions. The solution ensures that all access activities are recorded immutably, and unauthorized attempts are flagged. Comparative analysis of blockchain operating systems led to the selection of Hyperledger Fabric for its performance, modularity, and support for smart contracts. The framework was implemented and evaluated for performance, demonstrating its feasibility and efficiency.</v>
      </c>
      <c r="E56" s="40" t="s">
        <v>7407</v>
      </c>
      <c r="F56" s="40" t="s">
        <v>38362</v>
      </c>
      <c r="G56" s="40" t="s">
        <v>2941</v>
      </c>
      <c r="H56" s="40" t="s">
        <v>5847</v>
      </c>
      <c r="I56" s="40" t="s">
        <v>38502</v>
      </c>
      <c r="J56" s="40" t="s">
        <v>7218</v>
      </c>
      <c r="K56" s="40" t="s">
        <v>7208</v>
      </c>
      <c r="L56" s="40" t="s">
        <v>7218</v>
      </c>
      <c r="M56" s="40" t="s">
        <v>7218</v>
      </c>
      <c r="N56" s="40" t="s">
        <v>7219</v>
      </c>
    </row>
    <row r="57" spans="1:14" ht="212.5">
      <c r="A57" s="40" t="s">
        <v>1775</v>
      </c>
      <c r="B57" s="40" t="str">
        <f>VLOOKUP(A57,'Data Extraction'!A:D,4,FALSE)</f>
        <v>P102</v>
      </c>
      <c r="C57" s="40" t="str">
        <f>VLOOKUP(A57,'Data Extraction'!A:D,2,FALSE)</f>
        <v>rayyan-172028055</v>
      </c>
      <c r="D57" s="40" t="str">
        <f>VLOOKUP(A57,'Data Extraction'!A:N,13,FALSE)</f>
        <v>The study addresses the challenge of securing Electronic Health Records in cloud-based healthcare systems, which are vulnerable to internal and external attacks due to centralized architectures. It proposes a blockchain-based framework that integrates decentralized storage via the InterPlanetary File System (IPFS), hybrid cryptographic techniques (AES, ECIES, ECDSA), and smart contracts to enforce patient-centric access control. The solution enables patients to manage access to their medical data, ensuring confidentiality, integrity, and availability. Comparative analysis with existing methods demonstrates improved performance in data privacy, scalability, and optimized search efficiency.</v>
      </c>
      <c r="E57" s="40" t="s">
        <v>7408</v>
      </c>
      <c r="F57" s="40" t="s">
        <v>38363</v>
      </c>
      <c r="G57" s="40" t="s">
        <v>1784</v>
      </c>
      <c r="H57" s="40" t="s">
        <v>7409</v>
      </c>
      <c r="I57" s="40" t="s">
        <v>7409</v>
      </c>
      <c r="J57" s="40" t="s">
        <v>7364</v>
      </c>
      <c r="K57" s="40" t="s">
        <v>7410</v>
      </c>
      <c r="L57" s="40" t="s">
        <v>7410</v>
      </c>
      <c r="M57" s="40" t="s">
        <v>7321</v>
      </c>
      <c r="N57" s="40" t="s">
        <v>7322</v>
      </c>
    </row>
    <row r="58" spans="1:14" ht="212.5" hidden="1">
      <c r="A58" s="40" t="s">
        <v>1420</v>
      </c>
      <c r="B58" s="40" t="str">
        <f>VLOOKUP(A58,'Data Extraction'!A:D,4,FALSE)</f>
        <v>P113</v>
      </c>
      <c r="C58" s="40" t="str">
        <f>VLOOKUP(A58,'Data Extraction'!A:D,2,FALSE)</f>
        <v>rayyan-172027927</v>
      </c>
      <c r="D58" s="40" t="str">
        <f>VLOOKUP(A58,'Data Extraction'!A:N,13,FALSE)</f>
        <v>In the legal domain, the article addresses the challenge of securely managing legal records, which are traditionally stored in physical formats or fragmented digital systems. The proposed solution is a blockchain-based e-vault that leverages decentralized storage, cryptographic techniques, and smart contracts to ensure the immutability, traceability, and security of legal documents. The system integrates with existing legal workflows through user-friendly interfaces and interoperability standards. Compared to traditional access control methods, the blockchain-based approach demonstrates superior performance in terms of security and efficiency, as evidenced by performance analysis results.</v>
      </c>
      <c r="E58" s="40" t="s">
        <v>7411</v>
      </c>
      <c r="F58" s="40" t="s">
        <v>38364</v>
      </c>
      <c r="G58" s="40" t="s">
        <v>1429</v>
      </c>
      <c r="H58" s="40" t="s">
        <v>7412</v>
      </c>
      <c r="I58" s="40" t="s">
        <v>38503</v>
      </c>
      <c r="J58" s="40" t="s">
        <v>7413</v>
      </c>
      <c r="K58" s="40" t="s">
        <v>7412</v>
      </c>
      <c r="L58" s="40" t="s">
        <v>7413</v>
      </c>
      <c r="M58" s="40" t="s">
        <v>7414</v>
      </c>
      <c r="N58" s="40" t="s">
        <v>7295</v>
      </c>
    </row>
    <row r="59" spans="1:14" ht="225">
      <c r="A59" s="40" t="s">
        <v>1942</v>
      </c>
      <c r="B59" s="40" t="str">
        <f>VLOOKUP(A59,'Data Extraction'!A:D,4,FALSE)</f>
        <v>P097</v>
      </c>
      <c r="C59" s="40" t="str">
        <f>VLOOKUP(A59,'Data Extraction'!A:D,2,FALSE)</f>
        <v>rayyan-218685318</v>
      </c>
      <c r="D59" s="40" t="str">
        <f>VLOOKUP(A59,'Data Extraction'!A:N,13,FALSE)</f>
        <v>In the domain of cloud computing, the study addresses the problem of unauthorized access and privacy breaches in data sharing. The authors propose a blockchain-based decentralized cloud system that integrates access control and secure data sharing. The solution involves user registration, encryption, smart contracts, and the use of the Interplanetary File System (IPFS) for storage. The system ensures that only authenticated users can access encrypted data, and metadata is securely stored on the blockchain. Comparative analysis with existing models such as ABAC, BSeIn, and EACMS demonstrates improved performance, with a significant reduction in illegitimate user access and enhanced privacy metrics.</v>
      </c>
      <c r="E59" s="40" t="s">
        <v>7415</v>
      </c>
      <c r="F59" s="40" t="s">
        <v>38365</v>
      </c>
      <c r="G59" s="40" t="s">
        <v>1951</v>
      </c>
      <c r="H59" s="40" t="s">
        <v>7416</v>
      </c>
      <c r="I59" s="40" t="s">
        <v>38504</v>
      </c>
      <c r="J59" s="40" t="s">
        <v>7239</v>
      </c>
      <c r="K59" s="40" t="s">
        <v>7417</v>
      </c>
      <c r="L59" s="40" t="s">
        <v>7518</v>
      </c>
      <c r="M59" s="40" t="s">
        <v>7240</v>
      </c>
      <c r="N59" s="40" t="s">
        <v>7239</v>
      </c>
    </row>
    <row r="60" spans="1:14" ht="225" hidden="1">
      <c r="A60" s="40" t="s">
        <v>2269</v>
      </c>
      <c r="B60" s="40" t="str">
        <f>VLOOKUP(A60,'Data Extraction'!A:D,4,FALSE)</f>
        <v>P087</v>
      </c>
      <c r="C60" s="40" t="str">
        <f>VLOOKUP(A60,'Data Extraction'!A:D,2,FALSE)</f>
        <v>rayyan-172028127</v>
      </c>
      <c r="D60" s="40" t="str">
        <f>VLOOKUP(A60,'Data Extraction'!A:N,13,FALSE)</f>
        <v>The study addresses the vulnerabilities in the insurance claim process of BPJS Kesehatan, Indonesia’s national health insurance provider, particularly concerning data security, privacy, and traceability. It proposes a blockchain-based solution that empowers policyholders with access control over their data, ensures pseudonymity to protect privacy, and enables traceability of data activities. The model integrates a hybrid database system combining InterPlanetary File System (IPFS) and local databases to overcome blockchain scalability issues and maintain compatibility with existing systems. Three architectural layers—functional, logical, and physical—are developed to represent actor behaviors, data flow, and detailed data relationships, respectively.</v>
      </c>
      <c r="E60" s="40" t="s">
        <v>7418</v>
      </c>
      <c r="F60" s="40" t="s">
        <v>38366</v>
      </c>
      <c r="G60" s="40" t="s">
        <v>2278</v>
      </c>
      <c r="H60" s="40" t="s">
        <v>7419</v>
      </c>
      <c r="I60" s="40" t="s">
        <v>38505</v>
      </c>
      <c r="J60" s="40" t="s">
        <v>7421</v>
      </c>
      <c r="K60" s="40" t="s">
        <v>7420</v>
      </c>
      <c r="L60" s="40" t="s">
        <v>38589</v>
      </c>
      <c r="M60" s="40" t="s">
        <v>7422</v>
      </c>
      <c r="N60" s="40" t="s">
        <v>7423</v>
      </c>
    </row>
    <row r="61" spans="1:14" ht="250">
      <c r="A61" s="40" t="s">
        <v>164</v>
      </c>
      <c r="B61" s="40" t="str">
        <f>VLOOKUP(A61,'Data Extraction'!A:D,4,FALSE)</f>
        <v>P150</v>
      </c>
      <c r="C61" s="40" t="str">
        <f>VLOOKUP(A61,'Data Extraction'!A:D,2,FALSE)</f>
        <v>rayyan-218685334</v>
      </c>
      <c r="D61" s="40" t="str">
        <f>VLOOKUP(A61,'Data Extraction'!A:N,13,FALSE)</f>
        <v>In the healthcare domain, the study addresses the problem of securely storing and sharing electronic health records (EHRs), which are vulnerable to breaches and inefficiencies in centralized systems. The proposed solution integrates blockchain technology with smart contracts on the Ethereum platform and the Interplanetary File System (IPFS) to create a decentralized, immutable, and transparent system for managing health data. Smart contracts written in Solidity automate registration and data handling for patients, doctors, and health centers. The system is tested using Ganache and MetaMask, and performance metrics such as transaction costs and data retrieval efficiency are analyzed. Compared to existing systems, the proposed model demonstrates improved cost-effectiveness and enhanced security features.</v>
      </c>
      <c r="E61" s="40" t="s">
        <v>7424</v>
      </c>
      <c r="F61" s="40" t="s">
        <v>38367</v>
      </c>
      <c r="G61" s="40" t="s">
        <v>173</v>
      </c>
      <c r="H61" s="40" t="s">
        <v>7425</v>
      </c>
      <c r="I61" s="40" t="s">
        <v>38506</v>
      </c>
      <c r="J61" s="40" t="s">
        <v>7320</v>
      </c>
      <c r="K61" s="40" t="s">
        <v>7208</v>
      </c>
      <c r="L61" s="40" t="s">
        <v>38590</v>
      </c>
      <c r="M61" s="40" t="s">
        <v>7321</v>
      </c>
      <c r="N61" s="40" t="s">
        <v>7322</v>
      </c>
    </row>
    <row r="62" spans="1:14" ht="275" hidden="1">
      <c r="A62" s="40" t="s">
        <v>4696</v>
      </c>
      <c r="B62" s="40" t="str">
        <f>VLOOKUP(A62,'Data Extraction'!A:D,4,FALSE)</f>
        <v>P009</v>
      </c>
      <c r="C62" s="40" t="str">
        <f>VLOOKUP(A62,'Data Extraction'!A:D,2,FALSE)</f>
        <v>rayyan-172028976</v>
      </c>
      <c r="D62" s="40" t="str">
        <f>VLOOKUP(A62,'Data Extraction'!A:N,13,FALSE)</f>
        <v>The study addresses the challenges of E-Document design and secure data sharing in e-Government systems, particularly in developing countries. It introduces the Secure Multi-layer E-Application Framework (SMeAF), which structures E-Documents into three distinct layers: data, control, and security. The framework aims to reduce database size and processing time, facilitate data reuse and sharing among government agencies, and enable citizens to track their application status. The security layer incorporates XML Security Criterion Expression and E-Signature methodologies to ensure confidentiality, integrity, authenticity, non-repudiation, availability, proof of agreement, and proof of existence. A case study involving a Vietnamese citizen applying for a business license demonstrates the framework’s practical application and comparative advantages over existing models.</v>
      </c>
      <c r="E62" s="40" t="s">
        <v>7426</v>
      </c>
      <c r="F62" s="40" t="s">
        <v>38368</v>
      </c>
      <c r="G62" s="40" t="s">
        <v>4704</v>
      </c>
      <c r="H62" s="40" t="s">
        <v>7427</v>
      </c>
      <c r="I62" s="40" t="s">
        <v>7427</v>
      </c>
      <c r="J62" s="40" t="s">
        <v>7429</v>
      </c>
      <c r="K62" s="40" t="s">
        <v>7428</v>
      </c>
      <c r="L62" s="40" t="s">
        <v>7429</v>
      </c>
      <c r="M62" s="40" t="s">
        <v>5165</v>
      </c>
      <c r="N62" s="40" t="s">
        <v>23</v>
      </c>
    </row>
    <row r="63" spans="1:14" ht="262.5">
      <c r="A63" s="40" t="s">
        <v>3097</v>
      </c>
      <c r="B63" s="40" t="str">
        <f>VLOOKUP(A63,'Data Extraction'!A:D,4,FALSE)</f>
        <v>P062</v>
      </c>
      <c r="C63" s="40" t="str">
        <f>VLOOKUP(A63,'Data Extraction'!A:D,2,FALSE)</f>
        <v>rayyan-218685546</v>
      </c>
      <c r="D63" s="40" t="str">
        <f>VLOOKUP(A63,'Data Extraction'!A:N,13,FALSE)</f>
        <v>In the healthcare domain, the study addresses the challenge of securely managing and sharing electronic medical records (EMRs) among various stakeholders such as patients, doctors, and pharmacists. The proposed solution, SEMRAchain, integrates blockchain technology with smart contracts and access control mechanisms—specifically Role-Based Access Control (RBAC) and Attribute-Based Access Control (ABAC)—to enable decentralized, fine-grained, and dynamic access management. The system leverages multi-agent systems to automate interactions and ensure trust and security without human intervention. Comparative analysis with existing systems highlights SEMRAchain’s advantages in terms of security, scalability, and cost-efficiency, validated through simulation using Ethereum blockchain and smart contract deployment.</v>
      </c>
      <c r="E63" s="40" t="s">
        <v>5707</v>
      </c>
      <c r="F63" s="40" t="s">
        <v>38369</v>
      </c>
      <c r="G63" s="40" t="s">
        <v>3106</v>
      </c>
      <c r="H63" s="40" t="s">
        <v>7430</v>
      </c>
      <c r="I63" s="40" t="s">
        <v>38507</v>
      </c>
      <c r="J63" s="40" t="s">
        <v>7310</v>
      </c>
      <c r="K63" s="40" t="s">
        <v>7208</v>
      </c>
      <c r="L63" s="40" t="s">
        <v>7310</v>
      </c>
      <c r="M63" s="40" t="s">
        <v>7311</v>
      </c>
      <c r="N63" s="40" t="s">
        <v>7431</v>
      </c>
    </row>
    <row r="64" spans="1:14" ht="287.5">
      <c r="A64" s="40" t="s">
        <v>1607</v>
      </c>
      <c r="B64" s="40" t="str">
        <f>VLOOKUP(A64,'Data Extraction'!A:D,4,FALSE)</f>
        <v>P107</v>
      </c>
      <c r="C64" s="40" t="str">
        <f>VLOOKUP(A64,'Data Extraction'!A:D,2,FALSE)</f>
        <v>rayyan-218685380</v>
      </c>
      <c r="D64" s="40" t="str">
        <f>VLOOKUP(A64,'Data Extraction'!A:N,13,FALSE)</f>
        <v>In the healthcare domain, the article addresses the problem of insecure and fragmented electronic health record (EHR) management. The proposed solution, AguHyper, integrates Hyperledger Fabric and the InterPlanetary File System (IPFS) to create a permissioned blockchain framework for secure EHR storage and sharing. Hyperledger Fabric manages the blockchain network, while IPFS handles off-chain encrypted data storage, with hash values stored on-chain. The system emphasizes security, privacy, scalability, and data integrity through a decentralized architecture that eliminates single points of failure. A prototype was developed and evaluated using various datasets, comparing performance metrics such as throughput and latency against existing systems. The study demonstrates superior performance and comprehensive feature coverage, offering a novel perspective on blockchain applications in healthcare.</v>
      </c>
      <c r="E64" s="40" t="s">
        <v>7432</v>
      </c>
      <c r="F64" s="40" t="s">
        <v>38370</v>
      </c>
      <c r="G64" s="40" t="s">
        <v>1616</v>
      </c>
      <c r="H64" s="40" t="s">
        <v>7433</v>
      </c>
      <c r="I64" s="40" t="s">
        <v>38508</v>
      </c>
      <c r="J64" s="40" t="s">
        <v>7320</v>
      </c>
      <c r="K64" s="40" t="s">
        <v>7198</v>
      </c>
      <c r="L64" s="40" t="s">
        <v>38590</v>
      </c>
      <c r="M64" s="40" t="s">
        <v>7321</v>
      </c>
      <c r="N64" s="40" t="s">
        <v>7195</v>
      </c>
    </row>
    <row r="65" spans="1:14" ht="287.5">
      <c r="A65" s="40" t="s">
        <v>1005</v>
      </c>
      <c r="B65" s="40" t="str">
        <f>VLOOKUP(A65,'Data Extraction'!A:D,4,FALSE)</f>
        <v>P125</v>
      </c>
      <c r="C65" s="40" t="str">
        <f>VLOOKUP(A65,'Data Extraction'!A:D,2,FALSE)</f>
        <v>rayyan-172028007</v>
      </c>
      <c r="D65" s="40" t="str">
        <f>VLOOKUP(A65,'Data Extraction'!A:N,13,FALSE)</f>
        <v>The study addresses the domain of cloud computing and data security, focusing on the problem of securing dynamic data in cloud storage environments. It proposes a three-phase security architecture comprising secure storage, outsourcing, and proxy re-encryption. In the secure storage phase, a modified Blowfish encryption algorithm is employed, enhanced by the Kookaburra Optimization Algorithm for optimal key generation. The outsourcing phase includes auditing, proof verification, file access requests, and downloads. The final phase involves proxy re-encryption, where the encrypted key is shared securely between the data owner and user via a proxy using Kronecker product-based encoding. Comparative analysis with existing methods such as OOA, PSO, GWO, and BES demonstrates the superior performance of the proposed MBA-KOA approach in terms of attack resilience and encryption/decryption efficiency.</v>
      </c>
      <c r="E65" s="40" t="s">
        <v>7434</v>
      </c>
      <c r="F65" s="40" t="s">
        <v>38371</v>
      </c>
      <c r="G65" s="40" t="s">
        <v>1014</v>
      </c>
      <c r="H65" s="40" t="s">
        <v>7232</v>
      </c>
      <c r="I65" s="40" t="s">
        <v>38509</v>
      </c>
      <c r="J65" s="40" t="s">
        <v>7239</v>
      </c>
      <c r="K65" s="40" t="s">
        <v>7238</v>
      </c>
      <c r="L65" s="40" t="s">
        <v>7239</v>
      </c>
      <c r="M65" s="40" t="s">
        <v>7240</v>
      </c>
      <c r="N65" s="40" t="s">
        <v>7239</v>
      </c>
    </row>
    <row r="66" spans="1:14" ht="212.5" hidden="1">
      <c r="A66" s="40" t="s">
        <v>772</v>
      </c>
      <c r="B66" s="40" t="str">
        <f>VLOOKUP(A66,'Data Extraction'!A:D,4,FALSE)</f>
        <v>P132</v>
      </c>
      <c r="C66" s="40" t="str">
        <f>VLOOKUP(A66,'Data Extraction'!A:D,2,FALSE)</f>
        <v>rayyan-172027976</v>
      </c>
      <c r="D66" s="40" t="str">
        <f>VLOOKUP(A66,'Data Extraction'!A:N,13,FALSE)</f>
        <v>The study addresses the challenge of balancing image quality and data payload in steganography within the domain of digital image security. It introduces a new method based on adjacent pixel differentiation, where differences between neighboring pixels are customized to identify optimal embedding locations. This approach minimizes distortion in the stego image while maximizing data concealment capacity. Comparative analysis with existing methods, particularly one based on pixel triplets, demonstrates superior performance in terms of peak signal-to-noise ratio and structural similarity index, confirming the method's effectiveness in preserving image fidelity during data embedding.</v>
      </c>
      <c r="E66" s="40" t="s">
        <v>7435</v>
      </c>
      <c r="F66" s="40" t="s">
        <v>38372</v>
      </c>
      <c r="G66" s="40" t="s">
        <v>781</v>
      </c>
      <c r="H66" s="40" t="s">
        <v>7436</v>
      </c>
      <c r="I66" s="40" t="s">
        <v>38510</v>
      </c>
      <c r="J66" s="40" t="s">
        <v>7316</v>
      </c>
      <c r="K66" s="40" t="s">
        <v>7437</v>
      </c>
      <c r="L66" s="40" t="s">
        <v>7316</v>
      </c>
      <c r="M66" s="40" t="s">
        <v>7317</v>
      </c>
      <c r="N66" s="40" t="s">
        <v>7318</v>
      </c>
    </row>
    <row r="67" spans="1:14" ht="237.5">
      <c r="A67" s="40" t="s">
        <v>1912</v>
      </c>
      <c r="B67" s="40" t="str">
        <f>VLOOKUP(A67,'Data Extraction'!A:D,4,FALSE)</f>
        <v>P098</v>
      </c>
      <c r="C67" s="40" t="str">
        <f>VLOOKUP(A67,'Data Extraction'!A:D,2,FALSE)</f>
        <v>rayyan-218685264</v>
      </c>
      <c r="D67" s="40" t="str">
        <f>VLOOKUP(A67,'Data Extraction'!A:N,13,FALSE)</f>
        <v>The study addresses the challenges of centralized EMR sharing systems, including lack of patient control, privacy risks, and inefficiencies. It introduces a blockchain-based medical account chain that establishes personalized smart contract accounts for patients. These accounts enable decentralized control, tracking, and sharing of EMR. The solution integrates identity and data management within smart contracts, uses hybrid encryption for large medical files, and stores encrypted EMR in the InterPlanetary File System (IPFS). Proxy re-encryption is employed to reduce computational overhead and enhance security. Comparative analysis demonstrates superior performance in terms of integrity, confidentiality, retrieval efficiency, and resistance to attacks.</v>
      </c>
      <c r="E67" s="40" t="s">
        <v>7438</v>
      </c>
      <c r="F67" s="40" t="s">
        <v>38373</v>
      </c>
      <c r="G67" s="40" t="s">
        <v>1921</v>
      </c>
      <c r="H67" s="40" t="s">
        <v>7439</v>
      </c>
      <c r="I67" s="40" t="s">
        <v>38511</v>
      </c>
      <c r="J67" s="40" t="s">
        <v>7364</v>
      </c>
      <c r="K67" s="40" t="s">
        <v>7208</v>
      </c>
      <c r="L67" s="40" t="s">
        <v>7195</v>
      </c>
      <c r="M67" s="40" t="s">
        <v>7321</v>
      </c>
      <c r="N67" s="40" t="s">
        <v>7195</v>
      </c>
    </row>
    <row r="68" spans="1:14" ht="275" hidden="1">
      <c r="A68" s="40" t="s">
        <v>1540</v>
      </c>
      <c r="B68" s="40" t="str">
        <f>VLOOKUP(A68,'Data Extraction'!A:D,4,FALSE)</f>
        <v>P109</v>
      </c>
      <c r="C68" s="40" t="str">
        <f>VLOOKUP(A68,'Data Extraction'!A:D,2,FALSE)</f>
        <v>rayyan-172027848</v>
      </c>
      <c r="D68" s="40" t="str">
        <f>VLOOKUP(A68,'Data Extraction'!A:N,13,FALSE)</f>
        <v>In the domain of cybersecurity and digital forensics, the article addresses the challenge of analyzing image-based Stego-Malware, which uses steganography to conceal malicious activities such as data exfiltration and command-and-control operations. The authors propose a Forensic Image Trace Map, inspired by the Trace Map Model from general IT forensic incident handling and image forensics practices from the European Network of Forensic Science Institutes. This map structures both metadata and media data traces extracted from images using forensic tools. The solution is validated using four known stego tools (f5, steghide, jsteg, outguess) and a heterogeneous set of JPEG images. Comparative analysis shows that certain trace properties, such as file size alteration and encoding changes, are distinctive across tools and parameterizations, enhancing the discriminatory power for forensic attribution.</v>
      </c>
      <c r="E68" s="40" t="s">
        <v>7440</v>
      </c>
      <c r="F68" s="40" t="s">
        <v>38374</v>
      </c>
      <c r="G68" s="40" t="s">
        <v>1549</v>
      </c>
      <c r="H68" s="40" t="s">
        <v>7441</v>
      </c>
      <c r="I68" s="40" t="s">
        <v>38512</v>
      </c>
      <c r="J68" s="40" t="s">
        <v>7379</v>
      </c>
      <c r="K68" s="40" t="s">
        <v>7335</v>
      </c>
      <c r="L68" s="40" t="s">
        <v>7379</v>
      </c>
      <c r="M68" s="40" t="s">
        <v>7317</v>
      </c>
      <c r="N68" s="40" t="s">
        <v>7318</v>
      </c>
    </row>
    <row r="69" spans="1:14" ht="237.5">
      <c r="A69" s="40" t="s">
        <v>4762</v>
      </c>
      <c r="B69" s="40" t="str">
        <f>VLOOKUP(A69,'Data Extraction'!A:D,4,FALSE)</f>
        <v>P007</v>
      </c>
      <c r="C69" s="40" t="str">
        <f>VLOOKUP(A69,'Data Extraction'!A:D,2,FALSE)</f>
        <v>rayyan-172028983</v>
      </c>
      <c r="D69" s="40" t="str">
        <f>VLOOKUP(A69,'Data Extraction'!A:N,13,FALSE)</f>
        <v>The study addresses the problem of insider data theft in cloud computing, a critical concern for businesses outsourcing data storage and computation. The authors propose a solution based on 'Fog computing', which integrates user behavior profiling and decoy information technologies. This approach monitors data access patterns to detect anomalies and responds to suspected unauthorized access by deploying decoy documents. These decoys serve both as detection mechanisms and as a means to confuse attackers, thereby protecting real user data. Comparative experiments conducted in a local file system setting demonstrate that combining these techniques improves detection accuracy and reduces false positives, suggesting potential effectiveness in cloud environments.</v>
      </c>
      <c r="E69" s="40" t="s">
        <v>7442</v>
      </c>
      <c r="F69" s="40" t="s">
        <v>38375</v>
      </c>
      <c r="G69" s="40" t="s">
        <v>4771</v>
      </c>
      <c r="H69" s="40" t="s">
        <v>7443</v>
      </c>
      <c r="I69" s="40" t="s">
        <v>38513</v>
      </c>
      <c r="J69" s="40" t="s">
        <v>7445</v>
      </c>
      <c r="K69" s="40" t="s">
        <v>7444</v>
      </c>
      <c r="L69" s="40" t="s">
        <v>38591</v>
      </c>
      <c r="M69" s="40" t="s">
        <v>7359</v>
      </c>
      <c r="N69" s="40" t="s">
        <v>21</v>
      </c>
    </row>
    <row r="70" spans="1:14" ht="250">
      <c r="A70" s="40" t="s">
        <v>2102</v>
      </c>
      <c r="B70" s="40" t="str">
        <f>VLOOKUP(A70,'Data Extraction'!A:D,4,FALSE)</f>
        <v>P092</v>
      </c>
      <c r="C70" s="40" t="str">
        <f>VLOOKUP(A70,'Data Extraction'!A:D,2,FALSE)</f>
        <v>rayyan-172027813</v>
      </c>
      <c r="D70" s="40" t="str">
        <f>VLOOKUP(A70,'Data Extraction'!A:N,13,FALSE)</f>
        <v>The study addresses the domain of cloud computing, focusing on the problem of data integrity verification during data transfer and deduplication in cloud storage. The proposed solution introduces a secure cloud storage auditing scheme that enables efficient transformation of data signatures from the acquired company to the acquiring company, eliminating the need for recomputation. It also incorporates a deduplication mechanism that ensures only a single copy of duplicate files is stored in the cloud. Comparative analysis with existing schemes, particularly the Shacham and Waters scheme, demonstrates that the proposed method achieves similar computational overhead in signature generation and verification, while significantly reducing communication overhead and improving efficiency in data transfer.</v>
      </c>
      <c r="E70" s="40" t="s">
        <v>7446</v>
      </c>
      <c r="F70" s="40" t="s">
        <v>38376</v>
      </c>
      <c r="G70" s="40" t="s">
        <v>2111</v>
      </c>
      <c r="H70" s="40" t="s">
        <v>7447</v>
      </c>
      <c r="I70" s="40" t="s">
        <v>38514</v>
      </c>
      <c r="J70" s="40" t="s">
        <v>7239</v>
      </c>
      <c r="K70" s="40" t="s">
        <v>7233</v>
      </c>
      <c r="L70" s="40" t="s">
        <v>7239</v>
      </c>
      <c r="M70" s="40" t="s">
        <v>7240</v>
      </c>
      <c r="N70" s="40" t="s">
        <v>7239</v>
      </c>
    </row>
    <row r="71" spans="1:14" ht="212.5" hidden="1">
      <c r="A71" s="40" t="s">
        <v>2864</v>
      </c>
      <c r="B71" s="40" t="str">
        <f>VLOOKUP(A71,'Data Extraction'!A:D,4,FALSE)</f>
        <v>P069</v>
      </c>
      <c r="C71" s="40" t="str">
        <f>VLOOKUP(A71,'Data Extraction'!A:D,2,FALSE)</f>
        <v>rayyan-218685477</v>
      </c>
      <c r="D71" s="40" t="str">
        <f>VLOOKUP(A71,'Data Extraction'!A:N,13,FALSE)</f>
        <v>The study addresses the challenges of implementing blockchain in constrained Internet of Things environments, particularly the scalability and transaction throughput limitations. It proposes a decentralized access control framework using Hyperledger Fabric and InterPlanetary File System (IPFS). The solution includes smart contracts for policy definition, enforcement, identity management, and data retrieval. The system assigns trust scores to devices based on access behavior, enabling dynamic authorization. Comparative analysis shows improved performance in terms of confidentiality, availability, integrity, and resistance to denial-of-service attacks compared to existing models.</v>
      </c>
      <c r="E71" s="40" t="s">
        <v>7448</v>
      </c>
      <c r="F71" s="40" t="s">
        <v>38377</v>
      </c>
      <c r="G71" s="40" t="s">
        <v>2873</v>
      </c>
      <c r="H71" s="40" t="s">
        <v>7449</v>
      </c>
      <c r="I71" s="40" t="s">
        <v>38515</v>
      </c>
      <c r="J71" s="40" t="s">
        <v>7450</v>
      </c>
      <c r="K71" s="40" t="s">
        <v>7449</v>
      </c>
      <c r="L71" s="40" t="s">
        <v>7450</v>
      </c>
      <c r="M71" s="40" t="s">
        <v>7450</v>
      </c>
      <c r="N71" s="40" t="s">
        <v>7289</v>
      </c>
    </row>
    <row r="72" spans="1:14" ht="262.5" hidden="1">
      <c r="A72" s="40" t="s">
        <v>3031</v>
      </c>
      <c r="B72" s="40" t="str">
        <f>VLOOKUP(A72,'Data Extraction'!A:D,4,FALSE)</f>
        <v>P064</v>
      </c>
      <c r="C72" s="40" t="str">
        <f>VLOOKUP(A72,'Data Extraction'!A:D,2,FALSE)</f>
        <v>rayyan-172028383</v>
      </c>
      <c r="D72" s="40" t="str">
        <f>VLOOKUP(A72,'Data Extraction'!A:N,13,FALSE)</f>
        <v>The study addresses the domain of social media and digital privacy, focusing on the problem of unauthorized data access and surveillance by service providers. It proposes a hybrid blockchain-based framework that integrates both public and private blockchain elements to enhance user control over personal data. The solution includes mechanisms for data access, sharing, modification, and removal, aiming to satisfy privacy requirements of online social media users. The authors review and compare existing blockchain-based privacy-preserving systems such as Ushare, BPP, and decentralized OSNs, and propose enhancements to address limitations like the lack of 'right to forget'. The proposed hybrid blockchain model is positioned as an improvement over existing solutions by offering a more comprehensive set of privacy features.</v>
      </c>
      <c r="E72" s="40" t="s">
        <v>7451</v>
      </c>
      <c r="F72" s="40" t="s">
        <v>38378</v>
      </c>
      <c r="G72" s="40" t="s">
        <v>3040</v>
      </c>
      <c r="H72" s="40" t="s">
        <v>7452</v>
      </c>
      <c r="I72" s="40" t="s">
        <v>38516</v>
      </c>
      <c r="J72" s="40" t="s">
        <v>5152</v>
      </c>
      <c r="K72" s="40" t="s">
        <v>7453</v>
      </c>
      <c r="L72" s="40" t="s">
        <v>38592</v>
      </c>
      <c r="M72" s="40" t="s">
        <v>7454</v>
      </c>
      <c r="N72" s="34" t="s">
        <v>7455</v>
      </c>
    </row>
    <row r="73" spans="1:14" ht="225">
      <c r="A73" s="40" t="s">
        <v>2440</v>
      </c>
      <c r="B73" s="40" t="str">
        <f>VLOOKUP(A73,'Data Extraction'!A:D,4,FALSE)</f>
        <v>P082</v>
      </c>
      <c r="C73" s="40" t="str">
        <f>VLOOKUP(A73,'Data Extraction'!A:D,2,FALSE)</f>
        <v>rayyan-172028017</v>
      </c>
      <c r="D73" s="40" t="str">
        <f>VLOOKUP(A73,'Data Extraction'!A:N,13,FALSE)</f>
        <v>In the financial domain, particularly under open banking frameworks, the study addresses the challenge of secure data sharing using OFD files. The proposed solution, E-SAWM, is a dynamic watermarking algorithm that embeds implicit watermarks into OFD documents using semantic analysis. It generates realistic pseudostatements based on document structure and distributes them across structural files to ensure concealment and robustness. Compared to traditional annotation-based watermarking, E-SAWM offers improved resistance to tampering and deletion, minimal impact on file size, and high watermark capacity, making it suitable for edge cloud deployment in financial applications.</v>
      </c>
      <c r="E73" s="40" t="s">
        <v>7456</v>
      </c>
      <c r="F73" s="40" t="s">
        <v>38379</v>
      </c>
      <c r="G73" s="40" t="s">
        <v>2449</v>
      </c>
      <c r="H73" s="40" t="s">
        <v>7456</v>
      </c>
      <c r="I73" s="40" t="s">
        <v>38517</v>
      </c>
      <c r="J73" s="40" t="s">
        <v>23</v>
      </c>
      <c r="K73" s="40" t="s">
        <v>7233</v>
      </c>
      <c r="L73" s="40" t="s">
        <v>23</v>
      </c>
      <c r="M73" s="40" t="s">
        <v>5150</v>
      </c>
      <c r="N73" s="40" t="s">
        <v>21</v>
      </c>
    </row>
    <row r="74" spans="1:14" ht="275">
      <c r="A74" s="40" t="s">
        <v>937</v>
      </c>
      <c r="B74" s="40" t="str">
        <f>VLOOKUP(A74,'Data Extraction'!A:D,4,FALSE)</f>
        <v>P127</v>
      </c>
      <c r="C74" s="40" t="str">
        <f>VLOOKUP(A74,'Data Extraction'!A:D,2,FALSE)</f>
        <v>rayyan-172027886</v>
      </c>
      <c r="D74" s="40" t="str">
        <f>VLOOKUP(A74,'Data Extraction'!A:N,13,FALSE)</f>
        <v>The study proposes a blockchain-based convergence media ecological model (CMEM-BC) aimed at transforming the media industry by addressing issues such as poor information traceability, declining credibility, inefficient data circulation, and data security challenges. The business domain is digital media, specifically convergence media ecosystems. The solution involves a decentralized architecture that integrates blockchain with smart contracts, token economies, and distributed storage (IPFS), enabling secure, traceable, and immutable content production, dissemination, and management. The model includes mechanisms for node operation and maintenance, dynamic node management, value circulation, and data storage. Comparative analysis with existing models demonstrates CMEM-BC’s originality and suitability for convergence media applications.</v>
      </c>
      <c r="E74" s="40" t="s">
        <v>7457</v>
      </c>
      <c r="F74" s="40" t="s">
        <v>38380</v>
      </c>
      <c r="G74" s="40" t="s">
        <v>946</v>
      </c>
      <c r="H74" s="40" t="s">
        <v>7458</v>
      </c>
      <c r="I74" s="40" t="s">
        <v>38518</v>
      </c>
      <c r="J74" s="40" t="s">
        <v>7459</v>
      </c>
      <c r="K74" s="40" t="s">
        <v>7444</v>
      </c>
      <c r="L74" s="40" t="s">
        <v>38593</v>
      </c>
      <c r="M74" s="40" t="s">
        <v>7460</v>
      </c>
      <c r="N74" s="40" t="s">
        <v>7461</v>
      </c>
    </row>
    <row r="75" spans="1:14" ht="237.5" hidden="1">
      <c r="A75" s="40" t="s">
        <v>3837</v>
      </c>
      <c r="B75" s="40" t="str">
        <f>VLOOKUP(A75,'Data Extraction'!A:D,4,FALSE)</f>
        <v>P038</v>
      </c>
      <c r="C75" s="40" t="str">
        <f>VLOOKUP(A75,'Data Extraction'!A:D,2,FALSE)</f>
        <v>rayyan-172028579</v>
      </c>
      <c r="D75" s="40" t="str">
        <f>VLOOKUP(A75,'Data Extraction'!A:N,13,FALSE)</f>
        <v>The study introduces a semi-centralized distributed system for managing electronic health records in the healthcare domain. The problem addressed is the lack of secure and private mechanisms for sharing EHRs among healthcare providers, which has led to limited adoption due to privacy concerns and frequent data breaches. The proposed solution combines the decentralized data storage model with centralized authorization and authentication mechanisms. It integrates blockchain technology to ensure data integrity, enforce patient consent, and maintain a secure ledger of EHR transactions. A comparative analysis highlights the limitations of purely centralized and decentralized systems, advocating for a hybrid approach that balances security, manageability, and autonomy.</v>
      </c>
      <c r="E75" s="40" t="s">
        <v>7462</v>
      </c>
      <c r="F75" s="40" t="s">
        <v>38381</v>
      </c>
      <c r="G75" s="40" t="s">
        <v>61</v>
      </c>
      <c r="H75" s="40" t="s">
        <v>7463</v>
      </c>
      <c r="I75" s="40" t="s">
        <v>7463</v>
      </c>
      <c r="J75" s="40" t="s">
        <v>5149</v>
      </c>
      <c r="K75" s="40" t="s">
        <v>7208</v>
      </c>
      <c r="L75" s="40" t="s">
        <v>7208</v>
      </c>
      <c r="M75" s="40" t="s">
        <v>5149</v>
      </c>
      <c r="N75" s="40" t="s">
        <v>8</v>
      </c>
    </row>
    <row r="76" spans="1:14" ht="212.5">
      <c r="A76" s="40" t="s">
        <v>597</v>
      </c>
      <c r="B76" s="40" t="str">
        <f>VLOOKUP(A76,'Data Extraction'!A:D,4,FALSE)</f>
        <v>P137</v>
      </c>
      <c r="C76" s="40" t="str">
        <f>VLOOKUP(A76,'Data Extraction'!A:D,2,FALSE)</f>
        <v>rayyan-172027938</v>
      </c>
      <c r="D76" s="40" t="str">
        <f>VLOOKUP(A76,'Data Extraction'!A:N,13,FALSE)</f>
        <v>The study addresses the challenge of maintaining data integrity in public cloud environments when users are revoked from shared resource groups. The proposed solution introduces a public auditing mechanism that leverages proxy re-signatures, allowing the cloud to re-sign data blocks on behalf of revoked users. This eliminates the need for current users to manually download and re-sign data, thereby enhancing efficiency. The business domain is cloud computing, with the problem centered on secure data sharing and user revocation. The solution is compared against traditional methods, demonstrating significant improvements in auditing performance and resource utilization.</v>
      </c>
      <c r="E76" s="40" t="s">
        <v>7464</v>
      </c>
      <c r="F76" s="40" t="s">
        <v>38382</v>
      </c>
      <c r="G76" s="40" t="s">
        <v>606</v>
      </c>
      <c r="H76" s="40" t="s">
        <v>7465</v>
      </c>
      <c r="I76" s="40" t="s">
        <v>38519</v>
      </c>
      <c r="J76" s="40" t="s">
        <v>23</v>
      </c>
      <c r="K76" s="40" t="s">
        <v>7233</v>
      </c>
      <c r="L76" s="40" t="s">
        <v>23</v>
      </c>
      <c r="M76" s="40" t="s">
        <v>5150</v>
      </c>
      <c r="N76" s="40" t="s">
        <v>23</v>
      </c>
    </row>
    <row r="77" spans="1:14" ht="275" hidden="1">
      <c r="A77" s="40" t="s">
        <v>668</v>
      </c>
      <c r="B77" s="40" t="str">
        <f>VLOOKUP(A77,'Data Extraction'!A:D,4,FALSE)</f>
        <v>P135</v>
      </c>
      <c r="C77" s="40" t="str">
        <f>VLOOKUP(A77,'Data Extraction'!A:D,2,FALSE)</f>
        <v>rayyan-172027849</v>
      </c>
      <c r="D77" s="40" t="str">
        <f>VLOOKUP(A77,'Data Extraction'!A:N,13,FALSE)</f>
        <v>The study addresses the fragmented nature of electronic health records (EHRs) due to disparate systems across healthcare institutions, which impedes interoperability and poses privacy risks. It proposes a hybrid storage model combining consortium blockchain and the Interplanetary File System (IPFS) to enhance data security, privacy protection, and operational efficiency. The model integrates unidirectional multi-hop conditional proxy re-encryption based on type and identity with distributed key generation to enable fine-grained access control. A dynamic Byzantine fault-tolerant algorithm based on reputation and clustering (DRKPBFT) is introduced to improve consensus efficiency and reduce latency. Comparative analysis shows that the proposed model outperforms existing solutions in terms of communication overhead, latency, throughput, and fault tolerance.</v>
      </c>
      <c r="E77" s="40" t="s">
        <v>7466</v>
      </c>
      <c r="F77" s="40" t="s">
        <v>38383</v>
      </c>
      <c r="G77" s="40" t="s">
        <v>677</v>
      </c>
      <c r="H77" s="40" t="s">
        <v>7467</v>
      </c>
      <c r="I77" s="40" t="s">
        <v>38520</v>
      </c>
      <c r="J77" s="40" t="s">
        <v>7218</v>
      </c>
      <c r="K77" s="40" t="s">
        <v>7468</v>
      </c>
      <c r="L77" s="40" t="s">
        <v>7218</v>
      </c>
      <c r="M77" s="40" t="s">
        <v>7218</v>
      </c>
      <c r="N77" s="40" t="s">
        <v>7219</v>
      </c>
    </row>
    <row r="78" spans="1:14" ht="250" hidden="1">
      <c r="A78" s="40" t="s">
        <v>3216</v>
      </c>
      <c r="B78" s="40" t="str">
        <f>VLOOKUP(A78,'Data Extraction'!A:D,4,FALSE)</f>
        <v>P058</v>
      </c>
      <c r="C78" s="40" t="str">
        <f>VLOOKUP(A78,'Data Extraction'!A:D,2,FALSE)</f>
        <v>rayyan-218687386</v>
      </c>
      <c r="D78" s="40" t="str">
        <f>VLOOKUP(A78,'Data Extraction'!A:N,13,FALSE)</f>
        <v>The study addresses the healthcare domain, focusing on the challenge of securely sharing patient data across institutions while respecting patient consent and data sovereignty. The proposed solution integrates consortium blockchain and ciphertext-policy attribute-based encryption to create a patient-centered cross-enterprise document sharing system. The framework allows patients to control access to their medical records through dynamic consent policies and ensures secure storage and retrieval using Ethereum and IPFS. Compared to existing literature, the framework uniquely combines privacy-preserving data sharing with dynamic consent, achieving properties such as data confidentiality, recoverability, and time-aware access control, validated through computational and experimental analysis.</v>
      </c>
      <c r="E78" s="40" t="s">
        <v>7469</v>
      </c>
      <c r="F78" s="40" t="s">
        <v>38384</v>
      </c>
      <c r="G78" s="40" t="s">
        <v>3225</v>
      </c>
      <c r="H78" s="40" t="s">
        <v>7470</v>
      </c>
      <c r="I78" s="40" t="s">
        <v>38521</v>
      </c>
      <c r="J78" s="40" t="s">
        <v>7471</v>
      </c>
      <c r="K78" s="40" t="s">
        <v>7198</v>
      </c>
      <c r="L78" s="40" t="s">
        <v>7471</v>
      </c>
      <c r="M78" s="40" t="s">
        <v>7199</v>
      </c>
      <c r="N78" s="40" t="s">
        <v>7200</v>
      </c>
    </row>
    <row r="79" spans="1:14" ht="225">
      <c r="A79" s="40" t="s">
        <v>3341</v>
      </c>
      <c r="B79" s="40" t="str">
        <f>VLOOKUP(A79,'Data Extraction'!A:D,4,FALSE)</f>
        <v>P054</v>
      </c>
      <c r="C79" s="40" t="str">
        <f>VLOOKUP(A79,'Data Extraction'!A:D,2,FALSE)</f>
        <v>rayyan-218687555</v>
      </c>
      <c r="D79" s="40" t="str">
        <f>VLOOKUP(A79,'Data Extraction'!A:N,13,FALSE)</f>
        <v>The article proposes the use of nonfungible tokens (NFTs) or NFT-like frameworks to address the limitations of current health information exchange systems, which are dominated by commercial entities and often exclude patient agency. The authors suggest that NFTs can serve as smart contracts that allow patients to control access to their personal health information, automate data-sharing agreements, and ensure transparency and accountability. The solution leverages blockchain technology to mint encrypted health data, enabling pseudonymous consent and secure data transactions. Comparative analysis highlights the advantages of NFTs over traditional systems in terms of privacy, efficiency, and patient empowerment.</v>
      </c>
      <c r="E79" s="40" t="s">
        <v>7472</v>
      </c>
      <c r="F79" s="40" t="s">
        <v>38385</v>
      </c>
      <c r="G79" s="40" t="s">
        <v>3350</v>
      </c>
      <c r="H79" s="40" t="s">
        <v>7473</v>
      </c>
      <c r="I79" s="40" t="s">
        <v>38522</v>
      </c>
      <c r="J79" s="40" t="s">
        <v>7553</v>
      </c>
      <c r="K79" s="40" t="s">
        <v>7208</v>
      </c>
      <c r="L79" s="40" t="s">
        <v>38594</v>
      </c>
      <c r="M79" s="40" t="s">
        <v>7474</v>
      </c>
      <c r="N79" s="40" t="s">
        <v>7322</v>
      </c>
    </row>
    <row r="80" spans="1:14" ht="237.5" hidden="1">
      <c r="A80" s="40" t="s">
        <v>2610</v>
      </c>
      <c r="B80" s="40" t="str">
        <f>VLOOKUP(A80,'Data Extraction'!A:D,4,FALSE)</f>
        <v>P077</v>
      </c>
      <c r="C80" s="40" t="str">
        <f>VLOOKUP(A80,'Data Extraction'!A:D,2,FALSE)</f>
        <v>rayyan-172028249</v>
      </c>
      <c r="D80" s="40" t="str">
        <f>VLOOKUP(A80,'Data Extraction'!A:N,13,FALSE)</f>
        <v>The study addresses the healthcare domain, specifically the challenges associated with managing electronic health records (EHRs), such as data security, privacy, and interoperability. It proposes the use of blockchain technology as a decentralized, immutable, and transparent solution to overcome these issues. The solution includes various blockchain-based approaches for data storage (on-chain, off-chain, IPFS), data sharing (smart contracts, consortium blockchain), and access control (Ethereum-based models, private blockchain systems). Comparative analysis is provided through discussions of existing cryptographic methods, smart contract implementations, and multi-authority signature schemes, highlighting blockchain’s advantages over traditional centralized systems.</v>
      </c>
      <c r="E80" s="40" t="s">
        <v>7475</v>
      </c>
      <c r="F80" s="40" t="s">
        <v>38386</v>
      </c>
      <c r="G80" s="40" t="s">
        <v>2619</v>
      </c>
      <c r="H80" s="40" t="s">
        <v>7476</v>
      </c>
      <c r="I80" s="40" t="s">
        <v>38523</v>
      </c>
      <c r="J80" s="40" t="s">
        <v>7478</v>
      </c>
      <c r="K80" s="40" t="s">
        <v>7477</v>
      </c>
      <c r="L80" s="40" t="s">
        <v>38595</v>
      </c>
      <c r="M80" s="40" t="s">
        <v>7479</v>
      </c>
      <c r="N80" s="40" t="s">
        <v>7295</v>
      </c>
    </row>
    <row r="81" spans="1:14" ht="212.5" hidden="1">
      <c r="A81" s="40" t="s">
        <v>2576</v>
      </c>
      <c r="B81" s="40" t="str">
        <f>VLOOKUP(A81,'Data Extraction'!A:D,4,FALSE)</f>
        <v>P078</v>
      </c>
      <c r="C81" s="40" t="str">
        <f>VLOOKUP(A81,'Data Extraction'!A:D,2,FALSE)</f>
        <v>rayyan-172028274</v>
      </c>
      <c r="D81" s="40" t="str">
        <f>VLOOKUP(A81,'Data Extraction'!A:N,13,FALSE)</f>
        <v>The study addresses the cybersecurity and data governance challenges in public health research involving Personal Health Information (PHI). It proposes UbiSecE, a secure cloud-based infrastructure built on Microsoft Azure, designed to meet the requirements of UbiLab. The solution integrates role-based access control, encryption, and compliance with standards such as PIPEDA, HIPAA, and GDPR. The framework includes multilayered security, centralized storage, and real-time data synchronization. Comparative analysis highlights the advantages of centralized cloud infrastructure over decentralized local systems, improving data security, management efficiency, and collaboration.</v>
      </c>
      <c r="E81" s="40" t="s">
        <v>7480</v>
      </c>
      <c r="F81" s="40" t="s">
        <v>38387</v>
      </c>
      <c r="G81" s="40" t="s">
        <v>2585</v>
      </c>
      <c r="H81" s="40" t="s">
        <v>7481</v>
      </c>
      <c r="I81" s="40" t="s">
        <v>38524</v>
      </c>
      <c r="J81" s="40" t="s">
        <v>7482</v>
      </c>
      <c r="K81" s="40" t="s">
        <v>7255</v>
      </c>
      <c r="L81" s="40" t="s">
        <v>7482</v>
      </c>
      <c r="M81" s="40" t="s">
        <v>7183</v>
      </c>
      <c r="N81" s="40" t="s">
        <v>7184</v>
      </c>
    </row>
    <row r="82" spans="1:14" ht="312.5" hidden="1">
      <c r="A82" s="40" t="s">
        <v>4924</v>
      </c>
      <c r="B82" s="40" t="str">
        <f>VLOOKUP(A82,'Data Extraction'!A:D,4,FALSE)</f>
        <v>P002</v>
      </c>
      <c r="C82" s="40" t="str">
        <f>VLOOKUP(A82,'Data Extraction'!A:D,2,FALSE)</f>
        <v>rayyan-172029208</v>
      </c>
      <c r="D82" s="40" t="str">
        <f>VLOOKUP(A82,'Data Extraction'!A:N,13,FALSE)</f>
        <v>The study operates within the domain of information security, addressing the limitations of traditional access control, trust management, and digital rights management in handling modern security and privacy challenges. The authors propose the Usage Control (UCON) model, which integrates these three paradigms to enable fine-grained control over digital object usage, including rights delegation and post-access obligations. The model introduces core components—subjects, objects, and rights—and additional components such as authorization rules, conditions, and obligations. UCON supports both server-side and client-side reference monitors, as well as hybrid architectures, allowing for flexible enforcement in both centralized and decentralized environments. Comparative analysis demonstrates how UCON encompasses and extends existing models like Mandatory Access Control, Discretionary Access Control, Role-Based Access Control, and commercial Digital Rights Management systems.</v>
      </c>
      <c r="E82" s="40" t="s">
        <v>4933</v>
      </c>
      <c r="F82" s="40" t="s">
        <v>38388</v>
      </c>
      <c r="G82" s="40" t="s">
        <v>4933</v>
      </c>
      <c r="H82" s="40" t="s">
        <v>7483</v>
      </c>
      <c r="I82" s="40" t="s">
        <v>38525</v>
      </c>
      <c r="J82" s="40" t="s">
        <v>7484</v>
      </c>
      <c r="K82" s="40" t="s">
        <v>5151</v>
      </c>
      <c r="L82" s="40" t="s">
        <v>38596</v>
      </c>
      <c r="M82" s="40" t="s">
        <v>7485</v>
      </c>
      <c r="N82" s="34" t="s">
        <v>7486</v>
      </c>
    </row>
    <row r="83" spans="1:14" ht="187.5" hidden="1">
      <c r="A83" s="40" t="s">
        <v>1671</v>
      </c>
      <c r="B83" s="40" t="str">
        <f>VLOOKUP(A83,'Data Extraction'!A:D,4,FALSE)</f>
        <v>P105</v>
      </c>
      <c r="C83" s="40" t="str">
        <f>VLOOKUP(A83,'Data Extraction'!A:D,2,FALSE)</f>
        <v>rayyan-172027868</v>
      </c>
      <c r="D83" s="40" t="str">
        <f>VLOOKUP(A83,'Data Extraction'!A:N,13,FALSE)</f>
        <v>The study addresses the challenge of secure and efficient access to encrypted Electronic Health Records (EHRs) in E-Health cloud systems. It introduces PRTDs, a proxy re-encryption scheme that supports sub-linear boolean keyword search, time-controlled data sharing, and secure access right transfer. The solution is designed to resist offline keyword guessing attacks and improve search efficiency. Comparative experiments conducted on HUAWEI Cloud using the Enron dataset demonstrate that PRTDs significantly outperforms the state-of-the-art Re-dtPECK scheme in terms of encryption and search performance.</v>
      </c>
      <c r="E83" s="40" t="s">
        <v>1680</v>
      </c>
      <c r="F83" s="40" t="s">
        <v>38389</v>
      </c>
      <c r="G83" s="40" t="s">
        <v>1680</v>
      </c>
      <c r="H83" s="40" t="s">
        <v>7392</v>
      </c>
      <c r="I83" s="40" t="s">
        <v>1680</v>
      </c>
      <c r="J83" s="40" t="s">
        <v>7354</v>
      </c>
      <c r="K83" s="40" t="s">
        <v>7208</v>
      </c>
      <c r="L83" s="40" t="s">
        <v>7354</v>
      </c>
      <c r="M83" s="40" t="s">
        <v>7354</v>
      </c>
      <c r="N83" s="40" t="s">
        <v>7200</v>
      </c>
    </row>
    <row r="84" spans="1:14" ht="262.5">
      <c r="A84" s="40" t="s">
        <v>2799</v>
      </c>
      <c r="B84" s="40" t="str">
        <f>VLOOKUP(A84,'Data Extraction'!A:D,4,FALSE)</f>
        <v>P071</v>
      </c>
      <c r="C84" s="40" t="str">
        <f>VLOOKUP(A84,'Data Extraction'!A:D,2,FALSE)</f>
        <v>rayyan-172028165</v>
      </c>
      <c r="D84" s="40" t="str">
        <f>VLOOKUP(A84,'Data Extraction'!A:N,13,FALSE)</f>
        <v>In the healthcare domain, the study addresses the challenge of safeguarding sensitive patient data in Electronic Health Records (EHR) against breaches and unauthorized access. The proposed solution, PbDinEHR, is a privacy-preserving framework that integrates Privacy by Design principles, privacy design strategies, and international standards (ISO/IEC 15288, 29100, 27001/27002). It incorporates a Patient Record Management System (PRMS) with dynamic data masking and transparent database encryption, and utilizes Ethereum blockchain and InterPlanetary File System (IPFS) for secure, decentralized data sharing. Comparative analysis with twelve existing frameworks highlights PbDinEHR’s comprehensive integration of privacy components, offering enhanced transparency, scalability, and compliance with GDPR and Australian Privacy Principles.</v>
      </c>
      <c r="E84" s="40" t="s">
        <v>7487</v>
      </c>
      <c r="F84" s="40" t="s">
        <v>38390</v>
      </c>
      <c r="G84" s="40" t="s">
        <v>2808</v>
      </c>
      <c r="H84" s="40" t="s">
        <v>7488</v>
      </c>
      <c r="I84" s="40" t="s">
        <v>7488</v>
      </c>
      <c r="J84" s="40" t="s">
        <v>7490</v>
      </c>
      <c r="K84" s="40" t="s">
        <v>7489</v>
      </c>
      <c r="L84" s="40" t="s">
        <v>7490</v>
      </c>
      <c r="M84" s="40" t="s">
        <v>7491</v>
      </c>
      <c r="N84" s="40" t="s">
        <v>7214</v>
      </c>
    </row>
    <row r="85" spans="1:14" ht="250" hidden="1">
      <c r="A85" s="40" t="s">
        <v>1108</v>
      </c>
      <c r="B85" s="40" t="str">
        <f>VLOOKUP(A85,'Data Extraction'!A:D,4,FALSE)</f>
        <v>P122</v>
      </c>
      <c r="C85" s="40" t="str">
        <f>VLOOKUP(A85,'Data Extraction'!A:D,2,FALSE)</f>
        <v>rayyan-172027911</v>
      </c>
      <c r="D85" s="40" t="str">
        <f>VLOOKUP(A85,'Data Extraction'!A:N,13,FALSE)</f>
        <v>The study addresses the domain of critical infrastructure protection, focusing on hybrid threats that exploit digital vulnerabilities. The problem lies in the multidimensional and time-dependent nature of hybrid attacks, which challenge the resilience and coordination of infrastructure systems. The proposed solution integrates data governance with business process management and information security practices, using Business Process Model and Notation (BPMN) to model response workflows. This integration enhances situational awareness, standardizes incident response, and supports proactive and reactive threat mitigation. A comparative analysis is provided through a case study involving airport systems, demonstrating improved coordination, data integrity, and stakeholder collaboration in emergency scenarios.</v>
      </c>
      <c r="E85" s="40" t="s">
        <v>7492</v>
      </c>
      <c r="F85" s="40" t="s">
        <v>38391</v>
      </c>
      <c r="G85" s="40" t="s">
        <v>1117</v>
      </c>
      <c r="H85" s="40" t="s">
        <v>7493</v>
      </c>
      <c r="I85" s="40" t="s">
        <v>38526</v>
      </c>
      <c r="J85" s="40" t="s">
        <v>7495</v>
      </c>
      <c r="K85" s="40" t="s">
        <v>7494</v>
      </c>
      <c r="L85" s="40" t="s">
        <v>7495</v>
      </c>
      <c r="M85" s="40" t="s">
        <v>7496</v>
      </c>
      <c r="N85" s="40" t="s">
        <v>24</v>
      </c>
    </row>
    <row r="86" spans="1:14" ht="250" hidden="1">
      <c r="A86" s="40" t="s">
        <v>392</v>
      </c>
      <c r="B86" s="40" t="str">
        <f>VLOOKUP(A86,'Data Extraction'!A:D,4,FALSE)</f>
        <v>P143</v>
      </c>
      <c r="C86" s="40" t="str">
        <f>VLOOKUP(A86,'Data Extraction'!A:D,2,FALSE)</f>
        <v>rayyan-218685236</v>
      </c>
      <c r="D86" s="40" t="str">
        <f>VLOOKUP(A86,'Data Extraction'!A:N,13,FALSE)</f>
        <v>The study addresses the limitations of centralized electronic medical records systems in the healthcare domain, particularly concerning data breaches, limited interoperability, and restricted patient control. It proposes EMRChain, a decentralized EMR management framework built on the Ethereum blockchain and InterPlanetary File System (IPFS). The solution ensures data immutability, transparency, and security through smart contracts and AES-256 encryption. Patients retain full control over their records, granting or revoking access as needed. The system enables secure identification, access management, and traceability of record modifications. Compared to traditional systems, EMRChain enhances confidentiality, availability, and scalability while reducing administrative costs.</v>
      </c>
      <c r="E86" s="40" t="s">
        <v>7497</v>
      </c>
      <c r="F86" s="40" t="s">
        <v>38392</v>
      </c>
      <c r="G86" s="40" t="s">
        <v>401</v>
      </c>
      <c r="H86" s="40" t="s">
        <v>7256</v>
      </c>
      <c r="I86" s="40" t="s">
        <v>38527</v>
      </c>
      <c r="J86" s="40" t="s">
        <v>7354</v>
      </c>
      <c r="K86" s="40" t="s">
        <v>7208</v>
      </c>
      <c r="L86" s="40" t="s">
        <v>7354</v>
      </c>
      <c r="M86" s="40" t="s">
        <v>7354</v>
      </c>
      <c r="N86" s="40" t="s">
        <v>7200</v>
      </c>
    </row>
    <row r="87" spans="1:14" ht="212.5">
      <c r="A87" s="40" t="s">
        <v>4959</v>
      </c>
      <c r="B87" s="40" t="str">
        <f>VLOOKUP(A87,'Data Extraction'!A:D,4,FALSE)</f>
        <v>P001</v>
      </c>
      <c r="C87" s="40" t="str">
        <f>VLOOKUP(A87,'Data Extraction'!A:D,2,FALSE)</f>
        <v>rayyan-172029219</v>
      </c>
      <c r="D87" s="40" t="str">
        <f>VLOOKUP(A87,'Data Extraction'!A:N,13,FALSE)</f>
        <v>The study addresses the domain of digital information security, focusing on the problem of unauthorized dissemination in Payment-Free Type environments. It proposes eight application-level security architectures based on three core elements: virtual machine, control set, and distribution style. These architectures vary in their ability to control and track digital information dissemination. The paper compares their capabilities, merits, and limitations, and discusses mechanisms such as watermarking and use-control technologies. A comparative analysis is provided by mapping commercial off-the-shelf solutions to the proposed architectures, demonstrating their practical relevance and availability.</v>
      </c>
      <c r="E87" s="40" t="s">
        <v>7498</v>
      </c>
      <c r="F87" s="40" t="s">
        <v>38393</v>
      </c>
      <c r="G87" s="40" t="s">
        <v>4968</v>
      </c>
      <c r="H87" s="40" t="s">
        <v>7499</v>
      </c>
      <c r="I87" s="40" t="s">
        <v>38528</v>
      </c>
      <c r="J87" s="40" t="s">
        <v>23</v>
      </c>
      <c r="K87" s="40" t="s">
        <v>7233</v>
      </c>
      <c r="L87" s="40" t="s">
        <v>23</v>
      </c>
      <c r="M87" s="40" t="s">
        <v>5150</v>
      </c>
      <c r="N87" s="40" t="s">
        <v>21</v>
      </c>
    </row>
    <row r="88" spans="1:14" ht="300" hidden="1">
      <c r="A88" s="40" t="s">
        <v>3181</v>
      </c>
      <c r="B88" s="40" t="str">
        <f>VLOOKUP(A88,'Data Extraction'!A:D,4,FALSE)</f>
        <v>P059</v>
      </c>
      <c r="C88" s="40" t="str">
        <f>VLOOKUP(A88,'Data Extraction'!A:D,2,FALSE)</f>
        <v>rayyan-172028402</v>
      </c>
      <c r="D88" s="40" t="str">
        <f>VLOOKUP(A88,'Data Extraction'!A:N,13,FALSE)</f>
        <v>The study addresses the healthcare domain, focusing on the persistent challenges in Electronic Health Records (EHR) adoption, such as privacy, security, data ownership, and interoperability. The authors propose 'EHRChain', a novel framework that integrates a dual-blockchain architecture using Hyperledger Sawtooth and the InterPlanetary File System (IPFS). This solution decentralizes patient data through a consortium blockchain and ensures distributed, secure storage via IPFS. EHRChain separates patient information and medical activity into two blockchains, enabling fine-grained access control and enhanced privacy. The framework is designed to overcome 14 identified EHR challenges simultaneously, including scalability, authentication, and data integrity. Comparative analysis with 65 existing solutions reveals that EHRChain uniquely addresses all challenges, offering a more holistic and secure approach to EHR management.</v>
      </c>
      <c r="E88" s="40" t="s">
        <v>7500</v>
      </c>
      <c r="F88" s="40" t="s">
        <v>38394</v>
      </c>
      <c r="G88" s="40" t="s">
        <v>3190</v>
      </c>
      <c r="H88" s="40" t="s">
        <v>7501</v>
      </c>
      <c r="I88" s="40" t="s">
        <v>38529</v>
      </c>
      <c r="J88" s="40" t="s">
        <v>7503</v>
      </c>
      <c r="K88" s="40" t="s">
        <v>7502</v>
      </c>
      <c r="L88" s="40" t="s">
        <v>7402</v>
      </c>
      <c r="M88" s="40" t="s">
        <v>7402</v>
      </c>
      <c r="N88" s="40" t="s">
        <v>8</v>
      </c>
    </row>
    <row r="89" spans="1:14" ht="275" hidden="1">
      <c r="A89" s="40" t="s">
        <v>2169</v>
      </c>
      <c r="B89" s="40" t="str">
        <f>VLOOKUP(A89,'Data Extraction'!A:D,4,FALSE)</f>
        <v>P090</v>
      </c>
      <c r="C89" s="40" t="str">
        <f>VLOOKUP(A89,'Data Extraction'!A:D,2,FALSE)</f>
        <v>rayyan-172028104</v>
      </c>
      <c r="D89" s="40" t="str">
        <f>VLOOKUP(A89,'Data Extraction'!A:N,13,FALSE)</f>
        <v>The study addresses the problem of secure and covert communication in digital environments, particularly where encryption is impractical or detectable. Within the domain of digital media and information security, the authors propose a suite of steganographic methods tailored to the WebP image format. These methods are categorized into format-based and data-based approaches, including techniques such as simple injection, metadata manipulation, thumbnail embedding, chunk injection, transparency exploitation, prediction mode manipulation, and color indexing transform. The proposed solutions leverage unique features of WebP, such as its RIFF-based structure and predictive coding, to embed secret messages with minimal impact on image quality. Comparative analysis with other formats like JPEG and PNG highlights WebP's superior versatility and capacity for steganography.</v>
      </c>
      <c r="E89" s="40" t="s">
        <v>7504</v>
      </c>
      <c r="F89" s="40" t="s">
        <v>38395</v>
      </c>
      <c r="G89" s="40" t="s">
        <v>2178</v>
      </c>
      <c r="H89" s="40" t="s">
        <v>7505</v>
      </c>
      <c r="I89" s="40" t="s">
        <v>38530</v>
      </c>
      <c r="J89" s="40" t="s">
        <v>7317</v>
      </c>
      <c r="K89" s="40" t="s">
        <v>7506</v>
      </c>
      <c r="L89" s="40" t="s">
        <v>7317</v>
      </c>
      <c r="M89" s="40" t="s">
        <v>7317</v>
      </c>
      <c r="N89" s="40" t="s">
        <v>7318</v>
      </c>
    </row>
    <row r="90" spans="1:14" ht="200" hidden="1">
      <c r="A90" s="40" t="s">
        <v>2340</v>
      </c>
      <c r="B90" s="40" t="str">
        <f>VLOOKUP(A90,'Data Extraction'!A:D,4,FALSE)</f>
        <v>P085</v>
      </c>
      <c r="C90" s="40" t="str">
        <f>VLOOKUP(A90,'Data Extraction'!A:D,2,FALSE)</f>
        <v>rayyan-172028035</v>
      </c>
      <c r="D90" s="40" t="str">
        <f>VLOOKUP(A90,'Data Extraction'!A:N,13,FALSE)</f>
        <v>In the domain of legal compliance and digital forensics, the article addresses the challenge of manual and inconsistent data breach reporting under the GDPR. The authors propose a semantic specification that extends the Data Privacy Vocabulary (DPV) to enable machine-readable documentation of data breach events, their lifecycle, impact assessments, and communications. This solution facilitates automated tools for breach assessment and regulatory compliance. The specification is designed to be interoperable with existing cybersecurity frameworks such as VERIS and MITRE, thereby enhancing its applicability and integration potential.</v>
      </c>
      <c r="E90" s="40" t="s">
        <v>7507</v>
      </c>
      <c r="F90" s="40" t="s">
        <v>38396</v>
      </c>
      <c r="G90" s="40" t="s">
        <v>2349</v>
      </c>
      <c r="H90" s="40" t="s">
        <v>7508</v>
      </c>
      <c r="I90" s="40" t="s">
        <v>38531</v>
      </c>
      <c r="J90" s="40" t="s">
        <v>7510</v>
      </c>
      <c r="K90" s="40" t="s">
        <v>7509</v>
      </c>
      <c r="L90" s="40" t="s">
        <v>38597</v>
      </c>
      <c r="M90" s="40" t="s">
        <v>7511</v>
      </c>
      <c r="N90" s="40" t="s">
        <v>24</v>
      </c>
    </row>
    <row r="91" spans="1:14" ht="250">
      <c r="A91" s="40" t="s">
        <v>4860</v>
      </c>
      <c r="B91" s="40" t="str">
        <f>VLOOKUP(A91,'Data Extraction'!A:D,4,FALSE)</f>
        <v>P004</v>
      </c>
      <c r="C91" s="40" t="str">
        <f>VLOOKUP(A91,'Data Extraction'!A:D,2,FALSE)</f>
        <v>rayyan-172029019</v>
      </c>
      <c r="D91" s="40" t="str">
        <f>VLOOKUP(A91,'Data Extraction'!A:N,13,FALSE)</f>
        <v>The study addresses the problem of insider data theft in cloud computing, a critical concern for businesses outsourcing data storage and computation. The authors propose a solution termed 'Fog Computing', which integrates offensive decoy technology and user behavior profiling to detect and mitigate unauthorized access. The system monitors access patterns and, upon detecting anomalies, verifies legitimacy through challenge questions. If access is deemed unauthorized, it launches a disinformation attack by delivering decoy data to the attacker. This approach is compared against traditional encryption and access control methods, which have proven insufficient. Experimental results in local file systems suggest that combining behavior profiling with decoy deployment significantly enhances detection accuracy and security.</v>
      </c>
      <c r="E91" s="40" t="s">
        <v>7512</v>
      </c>
      <c r="F91" s="40" t="s">
        <v>38397</v>
      </c>
      <c r="G91" s="40" t="s">
        <v>4869</v>
      </c>
      <c r="H91" s="40" t="s">
        <v>7513</v>
      </c>
      <c r="I91" s="40" t="s">
        <v>38532</v>
      </c>
      <c r="J91" s="40" t="s">
        <v>23</v>
      </c>
      <c r="K91" s="40" t="s">
        <v>7514</v>
      </c>
      <c r="L91" s="40" t="s">
        <v>38598</v>
      </c>
      <c r="M91" s="40" t="s">
        <v>7359</v>
      </c>
      <c r="N91" s="40" t="s">
        <v>21</v>
      </c>
    </row>
    <row r="92" spans="1:14" ht="225">
      <c r="A92" s="40" t="s">
        <v>972</v>
      </c>
      <c r="B92" s="40" t="str">
        <f>VLOOKUP(A92,'Data Extraction'!A:D,4,FALSE)</f>
        <v>P126</v>
      </c>
      <c r="C92" s="40" t="str">
        <f>VLOOKUP(A92,'Data Extraction'!A:D,2,FALSE)</f>
        <v>rayyan-172027847</v>
      </c>
      <c r="D92" s="40" t="str">
        <f>VLOOKUP(A92,'Data Extraction'!A:N,13,FALSE)</f>
        <v>The study addresses the healthcare domain, focusing on the challenge of securely sharing sensitive medical data among multiple institutions. The proposed solution integrates Web 3.0 technologies, including blockchain, Inter Planetary File System, and anti-quantum multi-party secure computation. It constructs keyword-based indexes for private data, applies ciphertext retrieval techniques, and enables secure multi-party computation through smart contracts. Compared to traditional blockchain-based and attribute encryption models, this approach enhances data privacy, supports multi-party collaboration, and ensures regulatory compliance. Experimental results demonstrate its feasibility for typical medical data sharing scenarios.</v>
      </c>
      <c r="E92" s="40" t="s">
        <v>7515</v>
      </c>
      <c r="F92" s="40" t="s">
        <v>38398</v>
      </c>
      <c r="G92" s="40" t="s">
        <v>981</v>
      </c>
      <c r="H92" s="40" t="s">
        <v>7516</v>
      </c>
      <c r="I92" s="40" t="s">
        <v>38533</v>
      </c>
      <c r="J92" s="40" t="s">
        <v>7239</v>
      </c>
      <c r="K92" s="40" t="s">
        <v>7517</v>
      </c>
      <c r="L92" s="40" t="s">
        <v>7239</v>
      </c>
      <c r="M92" s="40" t="s">
        <v>7240</v>
      </c>
      <c r="N92" s="40" t="s">
        <v>7518</v>
      </c>
    </row>
    <row r="93" spans="1:14" ht="200">
      <c r="A93" s="40" t="s">
        <v>1707</v>
      </c>
      <c r="B93" s="40" t="str">
        <f>VLOOKUP(A93,'Data Extraction'!A:D,4,FALSE)</f>
        <v>P104</v>
      </c>
      <c r="C93" s="40" t="str">
        <f>VLOOKUP(A93,'Data Extraction'!A:D,2,FALSE)</f>
        <v>rayyan-172028105</v>
      </c>
      <c r="D93" s="40" t="str">
        <f>VLOOKUP(A93,'Data Extraction'!A:N,13,FALSE)</f>
        <v>The study addresses the cybersecurity vulnerabilities in the domain of additive manufacturing, particularly in aerospace and defense sectors. It identifies the problem of cyberattacks targeting digital threads, including CAD files, STL files, G-code, and machine firmware. The proposed solution involves a multi-layered cybersecurity framework incorporating authentication, watermarking, obfuscation, anomaly detection, cryptographic techniques, and side-channel monitoring. Comparative analysis includes threats across Industry 4.0, cyber-physical systems, and IoT, highlighting the unique risks in additive manufacturing and the effectiveness of proposed countermeasures.</v>
      </c>
      <c r="E93" s="40" t="s">
        <v>7519</v>
      </c>
      <c r="F93" s="40" t="s">
        <v>7519</v>
      </c>
      <c r="G93" s="40" t="s">
        <v>1716</v>
      </c>
      <c r="H93" s="40" t="s">
        <v>7520</v>
      </c>
      <c r="I93" s="40" t="s">
        <v>7520</v>
      </c>
      <c r="J93" s="40" t="s">
        <v>7522</v>
      </c>
      <c r="K93" s="40" t="s">
        <v>7521</v>
      </c>
      <c r="L93" s="40" t="s">
        <v>7521</v>
      </c>
      <c r="M93" s="40" t="s">
        <v>7523</v>
      </c>
      <c r="N93" s="40" t="s">
        <v>7524</v>
      </c>
    </row>
    <row r="94" spans="1:14" ht="237.5" hidden="1">
      <c r="A94" s="40" t="s">
        <v>2406</v>
      </c>
      <c r="B94" s="40" t="str">
        <f>VLOOKUP(A94,'Data Extraction'!A:D,4,FALSE)</f>
        <v>P083</v>
      </c>
      <c r="C94" s="40" t="str">
        <f>VLOOKUP(A94,'Data Extraction'!A:D,2,FALSE)</f>
        <v>rayyan-172028100</v>
      </c>
      <c r="D94" s="40" t="str">
        <f>VLOOKUP(A94,'Data Extraction'!A:N,13,FALSE)</f>
        <v>The study addresses the cybersecurity and scalability challenges in the petroleum industry by proposing a decentralized architecture integrating private blockchain, smart contracts, and the Interplanetary File System (IPFS). The framework replaces traditional Merkle tree verification with Incremental Aggregator Subvector Commitment (IASVC) and introduces Multi-Chain Proof of Rapid Authentication (McPoRA) as a consensus algorithm tailored for resource-constrained IIoT devices. The solution enhances data integrity, confidentiality, and availability while reducing latency, power consumption, and third-party dependencies. Comparative analysis demonstrates superior performance over existing models in terms of security, scalability, and energy efficiency.</v>
      </c>
      <c r="E94" s="40" t="s">
        <v>7525</v>
      </c>
      <c r="F94" s="40" t="s">
        <v>38399</v>
      </c>
      <c r="G94" s="40" t="s">
        <v>2415</v>
      </c>
      <c r="H94" s="40" t="s">
        <v>7526</v>
      </c>
      <c r="I94" s="40" t="s">
        <v>7526</v>
      </c>
      <c r="J94" s="40" t="s">
        <v>7528</v>
      </c>
      <c r="K94" s="40" t="s">
        <v>7527</v>
      </c>
      <c r="L94" s="40" t="s">
        <v>7528</v>
      </c>
      <c r="M94" s="40" t="s">
        <v>7288</v>
      </c>
      <c r="N94" s="40" t="s">
        <v>7289</v>
      </c>
    </row>
    <row r="95" spans="1:14" ht="225" hidden="1">
      <c r="A95" s="40" t="s">
        <v>4434</v>
      </c>
      <c r="B95" s="40" t="str">
        <f>VLOOKUP(A95,'Data Extraction'!A:D,4,FALSE)</f>
        <v>P018</v>
      </c>
      <c r="C95" s="40" t="str">
        <f>VLOOKUP(A95,'Data Extraction'!A:D,2,FALSE)</f>
        <v>rayyan-172028771</v>
      </c>
      <c r="D95" s="40" t="str">
        <f>VLOOKUP(A95,'Data Extraction'!A:N,13,FALSE)</f>
        <v>The study addresses the challenge of balancing data utility and security in cloud computing, where data shared among various entities is vulnerable to leakage and misuse. The authors propose a layer-based privacy and security architecture that categorizes data into four sensitivity levels—public, confidential, secret, and top secret—and applies progressively stronger security mechanisms at each level. Techniques such as cryptography, watermarking, and hashing are integrated to ensure confidentiality and enable detection of malicious entities responsible for data leakage. Comparative analysis with existing methods demonstrates the practicality and efficiency of the proposed approach through experimental evaluation.</v>
      </c>
      <c r="E95" s="40" t="s">
        <v>7529</v>
      </c>
      <c r="F95" s="40" t="s">
        <v>38400</v>
      </c>
      <c r="G95" s="40" t="s">
        <v>4443</v>
      </c>
      <c r="H95" s="40" t="s">
        <v>7530</v>
      </c>
      <c r="I95" s="40" t="s">
        <v>38534</v>
      </c>
      <c r="J95" s="40" t="s">
        <v>7208</v>
      </c>
      <c r="K95" s="40" t="s">
        <v>7531</v>
      </c>
      <c r="L95" s="40" t="s">
        <v>38599</v>
      </c>
      <c r="M95" s="40" t="s">
        <v>5149</v>
      </c>
      <c r="N95" s="40" t="s">
        <v>8</v>
      </c>
    </row>
    <row r="96" spans="1:14" ht="275">
      <c r="A96" s="40" t="s">
        <v>839</v>
      </c>
      <c r="B96" s="40" t="str">
        <f>VLOOKUP(A96,'Data Extraction'!A:D,4,FALSE)</f>
        <v>P130</v>
      </c>
      <c r="C96" s="40" t="str">
        <f>VLOOKUP(A96,'Data Extraction'!A:D,2,FALSE)</f>
        <v>rayyan-172027943</v>
      </c>
      <c r="D96" s="40" t="str">
        <f>VLOOKUP(A96,'Data Extraction'!A:N,13,FALSE)</f>
        <v>The article presents a decentralized healthcare data management system that integrates blockchain technology with the Interplanetary File System (IPFS). The business domain is healthcare, where the problem addressed is the vulnerability of centralized data storage systems to breaches, tampering, and inefficiencies in access control. The proposed solution leverages Ethereum-based smart contracts and consensus algorithms (Proof of Identity and Proof of Work) to ensure secure data storage and access. Data is encrypted, hashed, and stored in IPFS, while blockchain records all transactions immutably. The system allows only registered users to access data, enhancing security and traceability. Compared to the existing centralized model with 75% accuracy, the proposed system achieves 90% accuracy, offering improved fault tolerance, data integrity, and resilience.</v>
      </c>
      <c r="E96" s="40" t="s">
        <v>5835</v>
      </c>
      <c r="F96" s="40" t="s">
        <v>38401</v>
      </c>
      <c r="G96" s="40" t="s">
        <v>848</v>
      </c>
      <c r="H96" s="40" t="s">
        <v>5203</v>
      </c>
      <c r="I96" s="40" t="s">
        <v>38535</v>
      </c>
      <c r="J96" s="40" t="s">
        <v>7532</v>
      </c>
      <c r="K96" s="40" t="s">
        <v>7208</v>
      </c>
      <c r="L96" s="40" t="s">
        <v>7322</v>
      </c>
      <c r="M96" s="40" t="s">
        <v>7321</v>
      </c>
      <c r="N96" s="40" t="s">
        <v>7322</v>
      </c>
    </row>
    <row r="97" spans="1:14" ht="200">
      <c r="A97" s="40" t="s">
        <v>2767</v>
      </c>
      <c r="B97" s="40" t="str">
        <f>VLOOKUP(A97,'Data Extraction'!A:D,4,FALSE)</f>
        <v>P072</v>
      </c>
      <c r="C97" s="40" t="str">
        <f>VLOOKUP(A97,'Data Extraction'!A:D,2,FALSE)</f>
        <v>rayyan-172028264</v>
      </c>
      <c r="D97" s="40" t="str">
        <f>VLOOKUP(A97,'Data Extraction'!A:N,13,FALSE)</f>
        <v>The study addresses the problem of insecure and opaque data-sharing in centralized platforms within the domain of digital data management. It proposes a blockchain-based scheme integrating attribute-based encryption for fine-grained access control, a hybrid on-chain and off-chain storage model using the InterPlanetary File System (IPFS), and elliptic curve cryptography (ECC) for securing hash values. A smart contract-based log tracking mechanism is also introduced to enable real-time identity tracking of data-sharing parties. Comparative analysis with existing schemes demonstrates superior performance in data security, throughput, and traceability.</v>
      </c>
      <c r="E97" s="40" t="s">
        <v>7533</v>
      </c>
      <c r="F97" s="40" t="s">
        <v>38402</v>
      </c>
      <c r="G97" s="40" t="s">
        <v>2776</v>
      </c>
      <c r="H97" s="40" t="s">
        <v>7534</v>
      </c>
      <c r="I97" s="40" t="s">
        <v>38536</v>
      </c>
      <c r="J97" s="40" t="s">
        <v>7536</v>
      </c>
      <c r="K97" s="40" t="s">
        <v>7535</v>
      </c>
      <c r="L97" s="40" t="s">
        <v>38600</v>
      </c>
      <c r="M97" s="40" t="s">
        <v>7537</v>
      </c>
      <c r="N97" s="40" t="s">
        <v>7239</v>
      </c>
    </row>
    <row r="98" spans="1:14" ht="262.5" hidden="1">
      <c r="A98" s="40" t="s">
        <v>1387</v>
      </c>
      <c r="B98" s="40" t="str">
        <f>VLOOKUP(A98,'Data Extraction'!A:D,4,FALSE)</f>
        <v>P114</v>
      </c>
      <c r="C98" s="40" t="str">
        <f>VLOOKUP(A98,'Data Extraction'!A:D,2,FALSE)</f>
        <v>rayyan-172027893</v>
      </c>
      <c r="D98" s="40" t="str">
        <f>VLOOKUP(A98,'Data Extraction'!A:N,13,FALSE)</f>
        <v>In the domain of data security and access control, the article addresses the problem of unauthorized data access and key leakage in cloud-based systems. The proposed solution is an auditable and dynamic access control scheme that integrates behavior and identity tracing. It utilizes an access tree with hidden leaf nodes to enhance policy privacy and flexibility. The scheme combines Ciphertext Policy Attribute-Based Encryption (CP-ABE), blockchain, and the InterPlanetary File System (IPFS) to ensure secure data storage and auditability. A white-box traceability algorithm is introduced to identify malicious users, and an authority update mechanism allows for immediate revocation and key updates. Comparative analysis shows that the proposed scheme outperforms existing methods in terms of key generation, encryption/decryption time, and storage efficiency.</v>
      </c>
      <c r="E98" s="40" t="s">
        <v>7538</v>
      </c>
      <c r="F98" s="40" t="s">
        <v>38403</v>
      </c>
      <c r="G98" s="40" t="s">
        <v>1396</v>
      </c>
      <c r="H98" s="40" t="s">
        <v>7539</v>
      </c>
      <c r="I98" s="40" t="s">
        <v>7539</v>
      </c>
      <c r="J98" s="40" t="s">
        <v>5153</v>
      </c>
      <c r="K98" s="40" t="s">
        <v>7540</v>
      </c>
      <c r="L98" s="40" t="s">
        <v>7540</v>
      </c>
      <c r="M98" s="40" t="s">
        <v>7541</v>
      </c>
      <c r="N98" s="40" t="s">
        <v>5017</v>
      </c>
    </row>
    <row r="99" spans="1:14" ht="237.5">
      <c r="A99" s="40" t="s">
        <v>1143</v>
      </c>
      <c r="B99" s="40" t="str">
        <f>VLOOKUP(A99,'Data Extraction'!A:D,4,FALSE)</f>
        <v>P121</v>
      </c>
      <c r="C99" s="40" t="str">
        <f>VLOOKUP(A99,'Data Extraction'!A:D,2,FALSE)</f>
        <v>rayyan-172027890</v>
      </c>
      <c r="D99" s="40" t="str">
        <f>VLOOKUP(A99,'Data Extraction'!A:N,13,FALSE)</f>
        <v>The study addresses the domain of engineering supervision within the construction industry, where centralized data platforms suffer from low sharing efficiency and security vulnerabilities. The proposed solution is a blockchain-based framework that integrates InterPlanetary File System (IPFS) for off-chain storage and Ciphertext Policy Attribute-Based Encryption (CP-ABE) for fine-grained access control. Smart contracts are employed to automate and secure data-sharing processes. Comparative analysis demonstrates that the framework achieves low gas consumption, fast encryption/decryption (under 0.1 seconds), and smart contract execution within 5 seconds, outperforming existing centralized and blockchain-based solutions in terms of scalability, privacy, and trust.</v>
      </c>
      <c r="E99" s="40" t="s">
        <v>7542</v>
      </c>
      <c r="F99" s="40" t="s">
        <v>38404</v>
      </c>
      <c r="G99" s="40" t="s">
        <v>1152</v>
      </c>
      <c r="H99" s="40" t="s">
        <v>7543</v>
      </c>
      <c r="I99" s="40" t="s">
        <v>38537</v>
      </c>
      <c r="J99" s="40" t="s">
        <v>7545</v>
      </c>
      <c r="K99" s="40" t="s">
        <v>7544</v>
      </c>
      <c r="L99" s="40" t="s">
        <v>7545</v>
      </c>
      <c r="M99" s="34" t="s">
        <v>7546</v>
      </c>
      <c r="N99" s="34" t="s">
        <v>7547</v>
      </c>
    </row>
    <row r="100" spans="1:14" ht="250">
      <c r="A100" s="40" t="s">
        <v>2544</v>
      </c>
      <c r="B100" s="40" t="str">
        <f>VLOOKUP(A100,'Data Extraction'!A:D,4,FALSE)</f>
        <v>P079</v>
      </c>
      <c r="C100" s="40" t="str">
        <f>VLOOKUP(A100,'Data Extraction'!A:D,2,FALSE)</f>
        <v>rayyan-172028246</v>
      </c>
      <c r="D100" s="40" t="str">
        <f>VLOOKUP(A100,'Data Extraction'!A:N,13,FALSE)</f>
        <v>The study proposes a secure file sharing and audit trail tracking platform tailored for financial auditing organizations operating in cloud environments. The platform addresses the problem of unauthorized data access and lack of accountability by integrating Advanced Encryption Standard encryption for file protection and a comprehensive audit trail system to monitor user activities. Users can upload and download files through a secure interface, while administrators manage access and monitor interactions. The solution employs Amazon Web Services infrastructure, including Amazon S3 and Relational Database Service, to store encrypted files and track access events. Comparative analysis with existing methods highlights improvements in encryption efficiency, access control, and security alert mechanisms.</v>
      </c>
      <c r="E100" s="40" t="s">
        <v>7548</v>
      </c>
      <c r="F100" s="40" t="s">
        <v>38405</v>
      </c>
      <c r="G100" s="40" t="s">
        <v>2553</v>
      </c>
      <c r="H100" s="40" t="s">
        <v>7549</v>
      </c>
      <c r="I100" s="40" t="s">
        <v>38538</v>
      </c>
      <c r="J100" s="40" t="s">
        <v>7550</v>
      </c>
      <c r="K100" s="40" t="s">
        <v>7227</v>
      </c>
      <c r="L100" s="40" t="s">
        <v>7229</v>
      </c>
      <c r="M100" s="40" t="s">
        <v>7229</v>
      </c>
      <c r="N100" s="40" t="s">
        <v>7230</v>
      </c>
    </row>
    <row r="101" spans="1:14" ht="237.5">
      <c r="A101" s="40" t="s">
        <v>4071</v>
      </c>
      <c r="B101" s="40" t="str">
        <f>VLOOKUP(A101,'Data Extraction'!A:D,4,FALSE)</f>
        <v>P030</v>
      </c>
      <c r="C101" s="40" t="str">
        <f>VLOOKUP(A101,'Data Extraction'!A:D,2,FALSE)</f>
        <v>rayyan-172028646</v>
      </c>
      <c r="D101" s="40" t="str">
        <f>VLOOKUP(A101,'Data Extraction'!A:N,13,FALSE)</f>
        <v>The study addresses the challenge of securely sharing Personal Health Records (PHRs) among multiple stakeholders such as doctors, patients, researchers, and insurance companies. The proposed solution integrates blockchain technology with the Inter-Planetary File System (IPFS) to ensure tamper-proof, decentralized, and efficient data sharing. The blockchain component provides immutable transaction records and access control via smart contracts, while IPFS enables distributed storage and fast retrieval of health data. The system is designed with a user-centered architecture, granting patients control over their data. Comparative analysis with existing models highlights the novelty of incorporating IPFS for enhanced performance and privacy preservation.</v>
      </c>
      <c r="E101" s="40" t="s">
        <v>7551</v>
      </c>
      <c r="F101" s="40" t="s">
        <v>38406</v>
      </c>
      <c r="G101" s="40" t="s">
        <v>4080</v>
      </c>
      <c r="H101" s="40" t="s">
        <v>7552</v>
      </c>
      <c r="I101" s="40" t="s">
        <v>38539</v>
      </c>
      <c r="J101" s="40" t="s">
        <v>7553</v>
      </c>
      <c r="K101" s="40" t="s">
        <v>7198</v>
      </c>
      <c r="L101" s="40" t="s">
        <v>38601</v>
      </c>
      <c r="M101" s="40" t="s">
        <v>7474</v>
      </c>
      <c r="N101" s="40" t="s">
        <v>7390</v>
      </c>
    </row>
    <row r="102" spans="1:14" ht="237.5">
      <c r="A102" s="40" t="s">
        <v>3376</v>
      </c>
      <c r="B102" s="40" t="str">
        <f>VLOOKUP(A102,'Data Extraction'!A:D,4,FALSE)</f>
        <v>P053</v>
      </c>
      <c r="C102" s="40" t="str">
        <f>VLOOKUP(A102,'Data Extraction'!A:D,2,FALSE)</f>
        <v>rayyan-172028433</v>
      </c>
      <c r="D102" s="40" t="str">
        <f>VLOOKUP(A102,'Data Extraction'!A:N,13,FALSE)</f>
        <v>The study addresses the challenge of securing big data in distributed environments, where traditional encryption methods are inefficient due to scale and complexity. The authors propose a blockchain-based framework that incorporates fragmentation and selective encryption based on data sensitivity levels. The business domain is big data security, and the problem is the vulnerability of centralized systems and the overhead of encrypting large datasets. The solution involves a permissioned blockchain storing metadata and access control lists, while sensitive data is fragmented and encrypted before storage in distributed systems. Comparative analysis shows that the proposed framework introduces minimal computational overhead while significantly improving security, privacy, and traceability.</v>
      </c>
      <c r="E102" s="40" t="s">
        <v>7554</v>
      </c>
      <c r="F102" s="40" t="s">
        <v>38407</v>
      </c>
      <c r="G102" s="40" t="s">
        <v>3385</v>
      </c>
      <c r="H102" s="40" t="s">
        <v>7555</v>
      </c>
      <c r="I102" s="40" t="s">
        <v>7555</v>
      </c>
      <c r="J102" s="40" t="s">
        <v>7239</v>
      </c>
      <c r="K102" s="40" t="s">
        <v>7556</v>
      </c>
      <c r="L102" s="40" t="s">
        <v>7239</v>
      </c>
      <c r="M102" s="40" t="s">
        <v>7557</v>
      </c>
      <c r="N102" s="40" t="s">
        <v>7239</v>
      </c>
    </row>
    <row r="103" spans="1:14" ht="262.5">
      <c r="A103" s="40" t="s">
        <v>2305</v>
      </c>
      <c r="B103" s="40" t="str">
        <f>VLOOKUP(A103,'Data Extraction'!A:D,4,FALSE)</f>
        <v>P086</v>
      </c>
      <c r="C103" s="40" t="str">
        <f>VLOOKUP(A103,'Data Extraction'!A:D,2,FALSE)</f>
        <v>rayyan-172028182</v>
      </c>
      <c r="D103" s="40" t="str">
        <f>VLOOKUP(A103,'Data Extraction'!A:N,13,FALSE)</f>
        <v>The study addresses the healthcare domain, focusing on the challenge of securing electronic health records (EHRs) against unauthorized access and breaches. It proposes a blockchain-based EHR management system that utilizes non-fungible tokens (NFTs) to authenticate patients and manage access control. The system introduces a Digital Health Asset Manager (DHAM) as an intermediary to facilitate registration, access, and validation of patient data. Smart contracts are employed to generate unique NFTs for each patient, encapsulating identifiers and encrypted medical records stored via InterPlanetary File System (IPFS) and InterPlanetary Name System (IPNS). Comparative analysis highlights the limitations of traditional cryptographic and blockchain-only approaches, positioning NFTs as a scalable and privacy-preserving alternative.</v>
      </c>
      <c r="E103" s="40" t="s">
        <v>7558</v>
      </c>
      <c r="F103" s="40" t="s">
        <v>38408</v>
      </c>
      <c r="G103" s="40" t="s">
        <v>2314</v>
      </c>
      <c r="H103" s="40" t="s">
        <v>7559</v>
      </c>
      <c r="I103" s="40" t="s">
        <v>38540</v>
      </c>
      <c r="J103" s="40" t="s">
        <v>7193</v>
      </c>
      <c r="K103" s="40" t="s">
        <v>7477</v>
      </c>
      <c r="L103" s="40" t="s">
        <v>38602</v>
      </c>
      <c r="M103" s="40" t="s">
        <v>7194</v>
      </c>
      <c r="N103" s="40" t="s">
        <v>7195</v>
      </c>
    </row>
    <row r="104" spans="1:14" ht="275">
      <c r="A104" s="40" t="s">
        <v>287</v>
      </c>
      <c r="B104" s="40" t="str">
        <f>VLOOKUP(A104,'Data Extraction'!A:D,4,FALSE)</f>
        <v>P146</v>
      </c>
      <c r="C104" s="40" t="str">
        <f>VLOOKUP(A104,'Data Extraction'!A:D,2,FALSE)</f>
        <v>rayyan-172027829</v>
      </c>
      <c r="D104" s="40" t="str">
        <f>VLOOKUP(A104,'Data Extraction'!A:N,13,FALSE)</f>
        <v>The article introduces a decentralized framework for managing Electronic Health Records (EHRs) within the healthcare domain, addressing critical issues such as data privacy, ownership, and regulatory compliance. The proposed solution leverages blockchain technology, smart contracts, Decentralized Identifiers (DIDs), and the InterPlanetary File System (IPFS) to create a secure and transparent system. The architecture is patient-centric, granting individuals full control over their medical data, including access permissions and revocations. A decentralized web application was implemented using NodeJS, Polygon blockchain, MetaMask, Ethers.js, Walt.id API, and IPFS. Smart contracts facilitate fine-grained access control, ensuring secure data sharing and traceability. Comparative analysis with existing systems highlights improvements in GDPR compliance, user control, and resistance to centralized failures.</v>
      </c>
      <c r="E104" s="40" t="s">
        <v>7560</v>
      </c>
      <c r="F104" s="40" t="s">
        <v>38409</v>
      </c>
      <c r="G104" s="40" t="s">
        <v>296</v>
      </c>
      <c r="H104" s="40" t="s">
        <v>7561</v>
      </c>
      <c r="I104" s="40" t="s">
        <v>38541</v>
      </c>
      <c r="J104" s="40" t="s">
        <v>7562</v>
      </c>
      <c r="K104" s="40" t="s">
        <v>7208</v>
      </c>
      <c r="L104" s="40" t="s">
        <v>7562</v>
      </c>
      <c r="M104" s="40" t="s">
        <v>7563</v>
      </c>
      <c r="N104" s="40" t="s">
        <v>7564</v>
      </c>
    </row>
    <row r="105" spans="1:14" ht="262.5">
      <c r="A105" s="40" t="s">
        <v>91</v>
      </c>
      <c r="B105" s="40" t="str">
        <f>VLOOKUP(A105,'Data Extraction'!A:D,4,FALSE)</f>
        <v>P152</v>
      </c>
      <c r="C105" s="40" t="str">
        <f>VLOOKUP(A105,'Data Extraction'!A:D,2,FALSE)</f>
        <v>rayyan-218685020</v>
      </c>
      <c r="D105" s="40" t="str">
        <f>VLOOKUP(A105,'Data Extraction'!A:N,13,FALSE)</f>
        <v>In the healthcare domain, the study addresses the challenge of securely sharing Electronic Health Records (EHRs) while maintaining privacy and scalability. The proposed solution introduces a novel framework named RBHAP-HLB, which integrates Quadratic Interpolation-based Brownian Motion-Double Elliptic Curve Cryptography (QI-BM-DECC) with Hyperledger Blockchain (HLB) and Inter-Planetary File System (IPFS). The system enables secure registration, key generation, and encrypted storage of EHRs, with access governed by attribute-based hashed policies and verified through a Mean Public keys-Digital Signature Algorithm (MPDSA). Comparative analysis demonstrates superior performance in terms of security, memory usage, and processing time when compared to existing cryptographic and blockchain-based EHR sharing mechanisms.</v>
      </c>
      <c r="E105" s="40" t="s">
        <v>5872</v>
      </c>
      <c r="F105" s="40" t="s">
        <v>38410</v>
      </c>
      <c r="G105" s="40" t="s">
        <v>61</v>
      </c>
      <c r="H105" s="40" t="s">
        <v>7463</v>
      </c>
      <c r="I105" s="40" t="s">
        <v>38542</v>
      </c>
      <c r="J105" s="40" t="s">
        <v>7393</v>
      </c>
      <c r="K105" s="40" t="s">
        <v>7208</v>
      </c>
      <c r="L105" s="40" t="s">
        <v>7393</v>
      </c>
      <c r="M105" s="40" t="s">
        <v>7394</v>
      </c>
      <c r="N105" s="40" t="s">
        <v>7195</v>
      </c>
    </row>
    <row r="106" spans="1:14" ht="225" hidden="1">
      <c r="A106" s="40" t="s">
        <v>633</v>
      </c>
      <c r="B106" s="40" t="str">
        <f>VLOOKUP(A106,'Data Extraction'!A:D,4,FALSE)</f>
        <v>P136</v>
      </c>
      <c r="C106" s="40" t="str">
        <f>VLOOKUP(A106,'Data Extraction'!A:D,2,FALSE)</f>
        <v>rayyan-218685131</v>
      </c>
      <c r="D106" s="40" t="str">
        <f>VLOOKUP(A106,'Data Extraction'!A:N,13,FALSE)</f>
        <v>The study addresses critical limitations in blockchain-based patient health record systems, such as scalability, privacy, and interoperability. It introduces PHR-NFT, a decentralized framework leveraging Hyperledger Fabric and non-fungible tokens to empower patients with ownership and control over their health data. The system enables permission-based access for healthcare providers, ensuring compliance with privacy regulations like the General Data Protection Regulation. Compared to existing solutions, PHR-NFT demonstrates superior performance in terms of latency, throughput, and security, particularly against denial-of-service attacks, and offers a modular, scalable architecture for healthcare data management.</v>
      </c>
      <c r="E106" s="40" t="s">
        <v>7565</v>
      </c>
      <c r="F106" s="40" t="s">
        <v>38411</v>
      </c>
      <c r="G106" s="40" t="s">
        <v>642</v>
      </c>
      <c r="H106" s="40" t="s">
        <v>5847</v>
      </c>
      <c r="I106" s="40" t="s">
        <v>5847</v>
      </c>
      <c r="J106" s="40" t="s">
        <v>7402</v>
      </c>
      <c r="K106" s="40" t="s">
        <v>7208</v>
      </c>
      <c r="L106" s="40" t="s">
        <v>7402</v>
      </c>
      <c r="M106" s="40" t="s">
        <v>7402</v>
      </c>
      <c r="N106" s="40" t="s">
        <v>8</v>
      </c>
    </row>
    <row r="107" spans="1:14" ht="237.5" hidden="1">
      <c r="A107" s="40" t="s">
        <v>703</v>
      </c>
      <c r="B107" s="40" t="str">
        <f>VLOOKUP(A107,'Data Extraction'!A:D,4,FALSE)</f>
        <v>P134</v>
      </c>
      <c r="C107" s="40" t="str">
        <f>VLOOKUP(A107,'Data Extraction'!A:D,2,FALSE)</f>
        <v>rayyan-172027826</v>
      </c>
      <c r="D107" s="40" t="str">
        <f>VLOOKUP(A107,'Data Extraction'!A:N,13,FALSE)</f>
        <v>The study addresses the problem of insecure copyright verification and identity forgery in digital media distribution. It proposes DataSafe, a system that combines physical unclonable functions (PUFs) and blockchain to establish physical ownership and traceability of digital copyrights. PUF devices generate unique fingerprints used for blockchain registration, and embed digital watermarks into media files. The watermark extraction process is confined to authenticated devices, ensuring confidentiality and preventing tampering. Blockchain smart contracts record copyright transfers, enabling transparent and auditable ownership history. A prototype implementation on LPC55S69-EVK demonstrates the feasibility and effectiveness of the solution.</v>
      </c>
      <c r="E107" s="40" t="s">
        <v>7566</v>
      </c>
      <c r="F107" s="40" t="s">
        <v>38412</v>
      </c>
      <c r="G107" s="40" t="s">
        <v>712</v>
      </c>
      <c r="H107" s="40" t="s">
        <v>7567</v>
      </c>
      <c r="I107" s="40" t="s">
        <v>38543</v>
      </c>
      <c r="J107" s="40" t="s">
        <v>7379</v>
      </c>
      <c r="K107" s="40" t="s">
        <v>7568</v>
      </c>
      <c r="L107" s="40" t="s">
        <v>7379</v>
      </c>
      <c r="M107" s="40" t="s">
        <v>7379</v>
      </c>
      <c r="N107" s="40" t="s">
        <v>7318</v>
      </c>
    </row>
    <row r="108" spans="1:14" ht="275" hidden="1">
      <c r="A108" s="40" t="s">
        <v>1249</v>
      </c>
      <c r="B108" s="40" t="str">
        <f>VLOOKUP(A108,'Data Extraction'!A:D,4,FALSE)</f>
        <v>P118</v>
      </c>
      <c r="C108" s="40" t="str">
        <f>VLOOKUP(A108,'Data Extraction'!A:D,2,FALSE)</f>
        <v>rayyan-218685194</v>
      </c>
      <c r="D108" s="40" t="str">
        <f>VLOOKUP(A108,'Data Extraction'!A:N,13,FALSE)</f>
        <v>In the healthcare domain, the study addresses the challenge of securely sharing medical data across multiple institutions, which is hindered by centralized authorization systems prone to single points of failure and lack of transparency. The proposed solution, DAMFSD (Decentralized Authorization Model with Flexible and Secure Delegation), empowers patients to delegate access permissions to trusted entities while retaining control and audit capabilities. The model integrates blockchain technology, smart contracts, and advanced cryptographic techniques such as multi-hop identity-based conditional proxy re-encryption, BBS+ signatures, and distributed ElGamal encryption. Comparative analysis with existing models demonstrates DAMFSD’s superiority in achieving decentralization, confidentiality, traceability, and revocability, while maintaining interoperability and performance.</v>
      </c>
      <c r="E108" s="40" t="s">
        <v>7569</v>
      </c>
      <c r="F108" s="40" t="s">
        <v>38413</v>
      </c>
      <c r="G108" s="40" t="s">
        <v>1258</v>
      </c>
      <c r="H108" s="40" t="s">
        <v>7570</v>
      </c>
      <c r="I108" s="40" t="s">
        <v>38544</v>
      </c>
      <c r="J108" s="40" t="s">
        <v>7572</v>
      </c>
      <c r="K108" s="40" t="s">
        <v>7571</v>
      </c>
      <c r="L108" s="40" t="s">
        <v>7572</v>
      </c>
      <c r="M108" s="40" t="s">
        <v>7573</v>
      </c>
      <c r="N108" s="40" t="s">
        <v>7200</v>
      </c>
    </row>
    <row r="109" spans="1:14" ht="250">
      <c r="A109" s="40" t="s">
        <v>1351</v>
      </c>
      <c r="B109" s="40" t="str">
        <f>VLOOKUP(A109,'Data Extraction'!A:D,4,FALSE)</f>
        <v>P115</v>
      </c>
      <c r="C109" s="40" t="str">
        <f>VLOOKUP(A109,'Data Extraction'!A:D,2,FALSE)</f>
        <v>rayyan-172027922</v>
      </c>
      <c r="D109" s="40" t="str">
        <f>VLOOKUP(A109,'Data Extraction'!A:N,13,FALSE)</f>
        <v>The study addresses challenges in digital security and forensics, particularly the attestation and audit of large-scale, time-sequential data in legal and business domains. It proposes BT-DEF, a digital evidence framework that integrates blockchain and TP-Merkle tree to ensure data integrity, transparency, and scalability. The framework replaces traditional third-party verification with a public blockchain, enhancing trust and reducing reliance on centralized entities. Data is compressed and stored in IPFS, while only the root hash is uploaded to the blockchain, minimizing bandwidth and storage costs. Smart contracts automate verification, and cryptographic slices enable efficient auditing. Comparative analysis shows BT-DEF improves performance and security over conventional methods.</v>
      </c>
      <c r="E109" s="40" t="s">
        <v>7574</v>
      </c>
      <c r="F109" s="40" t="s">
        <v>38414</v>
      </c>
      <c r="G109" s="40" t="s">
        <v>1360</v>
      </c>
      <c r="H109" s="40" t="s">
        <v>7575</v>
      </c>
      <c r="I109" s="40" t="s">
        <v>7575</v>
      </c>
      <c r="J109" s="40" t="s">
        <v>7577</v>
      </c>
      <c r="K109" s="40" t="s">
        <v>7576</v>
      </c>
      <c r="L109" s="40" t="s">
        <v>7576</v>
      </c>
      <c r="M109" s="40" t="s">
        <v>7350</v>
      </c>
      <c r="N109" s="40" t="s">
        <v>7351</v>
      </c>
    </row>
    <row r="110" spans="1:14" ht="187.5">
      <c r="A110" s="40" t="s">
        <v>2644</v>
      </c>
      <c r="B110" s="40" t="str">
        <f>VLOOKUP(A110,'Data Extraction'!A:D,4,FALSE)</f>
        <v>P076</v>
      </c>
      <c r="C110" s="40" t="str">
        <f>VLOOKUP(A110,'Data Extraction'!A:D,2,FALSE)</f>
        <v>rayyan-218687108</v>
      </c>
      <c r="D110" s="40" t="str">
        <f>VLOOKUP(A110,'Data Extraction'!A:N,13,FALSE)</f>
        <v>The study addresses the challenges in centralized image trading platforms, such as privacy violations, unfair pricing, and lack of copyright protection. It proposes a blockchain-based image trading scheme that integrates amplifying locality-sensitive hashing and searchable symmetric encryption for secure image retrieval. The solution also incorporates digital fingerprinting and watermarking for copyright protection and smart contracts for fair transactions. Comparative analysis with existing methods demonstrates improved retrieval accuracy, transaction fairness, and copyright enforcement.</v>
      </c>
      <c r="E110" s="40" t="s">
        <v>7578</v>
      </c>
      <c r="F110" s="40" t="s">
        <v>38415</v>
      </c>
      <c r="G110" s="40" t="s">
        <v>2653</v>
      </c>
      <c r="H110" s="40" t="s">
        <v>7578</v>
      </c>
      <c r="I110" s="40" t="s">
        <v>38545</v>
      </c>
      <c r="J110" s="40" t="s">
        <v>7580</v>
      </c>
      <c r="K110" s="40" t="s">
        <v>7579</v>
      </c>
      <c r="L110" s="40" t="s">
        <v>38603</v>
      </c>
      <c r="M110" s="40" t="s">
        <v>7581</v>
      </c>
      <c r="N110" s="40" t="s">
        <v>7384</v>
      </c>
    </row>
    <row r="111" spans="1:14" ht="250">
      <c r="A111" s="40" t="s">
        <v>2674</v>
      </c>
      <c r="B111" s="40" t="str">
        <f>VLOOKUP(A111,'Data Extraction'!A:D,4,FALSE)</f>
        <v>P075</v>
      </c>
      <c r="C111" s="40" t="str">
        <f>VLOOKUP(A111,'Data Extraction'!A:D,2,FALSE)</f>
        <v>rayyan-218687203</v>
      </c>
      <c r="D111" s="40" t="str">
        <f>VLOOKUP(A111,'Data Extraction'!A:N,13,FALSE)</f>
        <v>The study addresses the problem of insecure and untraceable transactions of high-definition multimedia data, such as vector graphics, in the Internet of Things domain. It proposes a blockchain-based scheme named STTS that eliminates the need for third-party intermediaries. The solution integrates zero watermarking with oblivious transfer to embed copyright information without degrading data quality. A two-stage verification process using group signatures and a secret sharing scheme ensures secure data distribution and access control. Smart contracts are employed to manage copyright tracking and enforce accountability. The system is validated through simulations in a real IoT environment using Raspberry Pi devices, demonstrating its feasibility and performance advantages over existing methods.</v>
      </c>
      <c r="E111" s="40" t="s">
        <v>7582</v>
      </c>
      <c r="F111" s="40" t="s">
        <v>38416</v>
      </c>
      <c r="G111" s="40" t="s">
        <v>2683</v>
      </c>
      <c r="H111" s="40" t="s">
        <v>7583</v>
      </c>
      <c r="I111" s="40" t="s">
        <v>38546</v>
      </c>
      <c r="J111" s="40" t="s">
        <v>7382</v>
      </c>
      <c r="K111" s="40" t="s">
        <v>7584</v>
      </c>
      <c r="L111" s="40" t="s">
        <v>38587</v>
      </c>
      <c r="M111" s="40" t="s">
        <v>7383</v>
      </c>
      <c r="N111" s="40" t="s">
        <v>7384</v>
      </c>
    </row>
    <row r="112" spans="1:14" ht="237.5" hidden="1">
      <c r="A112" s="40" t="s">
        <v>3806</v>
      </c>
      <c r="B112" s="40" t="str">
        <f>VLOOKUP(A112,'Data Extraction'!A:D,4,FALSE)</f>
        <v>P039</v>
      </c>
      <c r="C112" s="40" t="str">
        <f>VLOOKUP(A112,'Data Extraction'!A:D,2,FALSE)</f>
        <v>rayyan-218687604</v>
      </c>
      <c r="D112" s="40" t="str">
        <f>VLOOKUP(A112,'Data Extraction'!A:N,13,FALSE)</f>
        <v>In the domain of smart grid energy services, the article addresses the problem of privacy risks and lack of transparency in personal energy data sharing. The proposed solution, SPDS, is a blockchain-based framework that enables trust-free private data computation and auditable data usage tracking. It incorporates smart contracts to enforce fine-grained data usage policies and utilizes a trusted execution environment for off-chain processing of sensitive data. The system ensures atomicity in data transactions through a two-phase delivery protocol and incentivizes high-quality data sharing via contract theory under information asymmetry. Comparative simulations demonstrate that SPDS outperforms conventional schemes in participant payoffs and privacy protection.</v>
      </c>
      <c r="E112" s="40" t="s">
        <v>7585</v>
      </c>
      <c r="F112" s="40" t="s">
        <v>38417</v>
      </c>
      <c r="G112" s="40" t="s">
        <v>3815</v>
      </c>
      <c r="H112" s="40" t="s">
        <v>7586</v>
      </c>
      <c r="I112" s="40" t="s">
        <v>38547</v>
      </c>
      <c r="J112" s="40" t="s">
        <v>7204</v>
      </c>
      <c r="K112" s="40" t="s">
        <v>7587</v>
      </c>
      <c r="L112" s="40" t="s">
        <v>7205</v>
      </c>
      <c r="M112" s="40" t="s">
        <v>7205</v>
      </c>
      <c r="N112" s="40" t="s">
        <v>5015</v>
      </c>
    </row>
    <row r="113" spans="1:14" ht="225" hidden="1">
      <c r="A113" s="40" t="s">
        <v>4465</v>
      </c>
      <c r="B113" s="40" t="str">
        <f>VLOOKUP(A113,'Data Extraction'!A:D,4,FALSE)</f>
        <v>P017</v>
      </c>
      <c r="C113" s="40" t="str">
        <f>VLOOKUP(A113,'Data Extraction'!A:D,2,FALSE)</f>
        <v>rayyan-218688371</v>
      </c>
      <c r="D113" s="40" t="str">
        <f>VLOOKUP(A113,'Data Extraction'!A:N,13,FALSE)</f>
        <v>The study addresses the healthcare domain, focusing on the problem of insecure, inefficient, and centralized electronic health record systems that compromise patient privacy and data interoperability. The proposed solution introduces a decentralized data sharing scheme leveraging blockchain and smart contracts, enabling patients to control access to their records based on fine-grained privacy preferences. The system incorporates Ciphertext Policy Attribute-Based Encryption and a privilege-based multilevel organizational data-sharing model to enforce hierarchical access control. Comparative analysis highlights improvements over traditional centralized systems in terms of security, privacy, and efficiency.</v>
      </c>
      <c r="E113" s="40" t="s">
        <v>7588</v>
      </c>
      <c r="F113" s="40" t="s">
        <v>38418</v>
      </c>
      <c r="G113" s="40" t="s">
        <v>4474</v>
      </c>
      <c r="H113" s="40" t="s">
        <v>7589</v>
      </c>
      <c r="I113" s="40" t="s">
        <v>38548</v>
      </c>
      <c r="J113" s="40" t="s">
        <v>7218</v>
      </c>
      <c r="K113" s="40" t="s">
        <v>7217</v>
      </c>
      <c r="L113" s="40" t="s">
        <v>7218</v>
      </c>
      <c r="M113" s="40" t="s">
        <v>7218</v>
      </c>
      <c r="N113" s="40" t="s">
        <v>7219</v>
      </c>
    </row>
    <row r="114" spans="1:14" ht="237.5">
      <c r="A114" s="40" t="s">
        <v>1845</v>
      </c>
      <c r="B114" s="40" t="str">
        <f>VLOOKUP(A114,'Data Extraction'!A:D,4,FALSE)</f>
        <v>P100</v>
      </c>
      <c r="C114" s="40" t="str">
        <f>VLOOKUP(A114,'Data Extraction'!A:D,2,FALSE)</f>
        <v>rayyan-172027882</v>
      </c>
      <c r="D114" s="40" t="str">
        <f>VLOOKUP(A114,'Data Extraction'!A:N,13,FALSE)</f>
        <v>In the domain of Internet of Things (IoT), the study addresses the challenge of secure and reliable data sharing among massive terminal devices. The proposed solution, named SDACS, integrates attribute-based access control (ABAC), blockchain technology (Hyperledger Fabric), and the Interplanetary File System (IPFS) to enable decentralized and fine-grained access control. The system employs four smart contracts to manage access policies and a lightweight, certificateless authentication protocol to ensure secure off-chain identity verification and message transmission. Comparative analysis with existing schemes demonstrates that SDACS achieves high throughput, enhanced security, and stability, making it suitable for large-scale IoT data sharing scenarios.</v>
      </c>
      <c r="E114" s="40" t="s">
        <v>7590</v>
      </c>
      <c r="F114" s="40" t="s">
        <v>38419</v>
      </c>
      <c r="G114" s="40" t="s">
        <v>1854</v>
      </c>
      <c r="H114" s="40" t="s">
        <v>7591</v>
      </c>
      <c r="I114" s="40" t="s">
        <v>7591</v>
      </c>
      <c r="J114" s="40" t="s">
        <v>7239</v>
      </c>
      <c r="K114" s="40" t="s">
        <v>7592</v>
      </c>
      <c r="L114" s="40" t="s">
        <v>7239</v>
      </c>
      <c r="M114" s="40" t="s">
        <v>7240</v>
      </c>
      <c r="N114" s="40" t="s">
        <v>7239</v>
      </c>
    </row>
    <row r="115" spans="1:14" ht="262.5" hidden="1">
      <c r="A115" s="40" t="s">
        <v>3977</v>
      </c>
      <c r="B115" s="40" t="str">
        <f>VLOOKUP(A115,'Data Extraction'!A:D,4,FALSE)</f>
        <v>P033</v>
      </c>
      <c r="C115" s="40" t="str">
        <f>VLOOKUP(A115,'Data Extraction'!A:D,2,FALSE)</f>
        <v>rayyan-218688143</v>
      </c>
      <c r="D115" s="40" t="str">
        <f>VLOOKUP(A115,'Data Extraction'!A:N,13,FALSE)</f>
        <v>The study addresses the healthcare domain, focusing on the challenge of securely sharing medical data among stakeholders with conflicting privacy and trust requirements. It proposes a hierarchical multi-blockchain architecture composed of a proxy blockchain and multiple domain-specific blockchains. The proxy blockchain facilitates global transaction logging and trust interoperability, while domain blockchains enforce fine-grained access control using smart contracts and Ciphertext-Policy Attribute-Based Encryption. The architecture supports dynamic stakeholder participation, decentralized trust management, and tailored forensic mechanisms. A proof-of-concept implementation demonstrates the system’s efficiency and scalability, with comparative analysis highlighting improvements over existing cloud and blockchain-based solutions.</v>
      </c>
      <c r="E115" s="40" t="s">
        <v>7593</v>
      </c>
      <c r="F115" s="40" t="s">
        <v>38420</v>
      </c>
      <c r="G115" s="40" t="s">
        <v>3986</v>
      </c>
      <c r="H115" s="40" t="s">
        <v>5203</v>
      </c>
      <c r="I115" s="40" t="s">
        <v>38549</v>
      </c>
      <c r="J115" s="40" t="s">
        <v>5153</v>
      </c>
      <c r="K115" s="40" t="s">
        <v>7208</v>
      </c>
      <c r="L115" s="40" t="s">
        <v>5153</v>
      </c>
      <c r="M115" s="40" t="s">
        <v>5153</v>
      </c>
      <c r="N115" s="40" t="s">
        <v>5017</v>
      </c>
    </row>
    <row r="116" spans="1:14" ht="287.5">
      <c r="A116" s="40" t="s">
        <v>4199</v>
      </c>
      <c r="B116" s="40" t="str">
        <f>VLOOKUP(A116,'Data Extraction'!A:D,4,FALSE)</f>
        <v>P026</v>
      </c>
      <c r="C116" s="40" t="str">
        <f>VLOOKUP(A116,'Data Extraction'!A:D,2,FALSE)</f>
        <v>rayyan-218688174</v>
      </c>
      <c r="D116" s="40" t="str">
        <f>VLOOKUP(A116,'Data Extraction'!A:N,13,FALSE)</f>
        <v>The article presents HealthChain, a blockchain-based health care data management system designed to overcome the limitations of scalability and storage in traditional blockchain implementations. Operating within the healthcare domain, the system addresses the problem of fragmented and insecure electronic health records (EHRs) across multiple institutions. HealthChain introduces a dual blockchain architecture—private blockchains for intra-regional communication and consortium blockchains for inter-regional communication—thus reducing ledger memory and enhancing scalability. The solution integrates Ethereum smart contracts and InterPlanetary File System (IPFS) for secure data storage and access control. Comparative analysis with existing systems such as MedRec, Ancile, and BSPP demonstrates HealthChain’s advantages in confidentiality, scalability, and intrusion prevention.</v>
      </c>
      <c r="E116" s="40" t="s">
        <v>7594</v>
      </c>
      <c r="F116" s="40" t="s">
        <v>38421</v>
      </c>
      <c r="G116" s="40" t="s">
        <v>4208</v>
      </c>
      <c r="H116" s="40" t="s">
        <v>7595</v>
      </c>
      <c r="I116" s="40" t="s">
        <v>7595</v>
      </c>
      <c r="J116" s="40" t="s">
        <v>7596</v>
      </c>
      <c r="K116" s="40" t="s">
        <v>7292</v>
      </c>
      <c r="L116" s="40" t="s">
        <v>7292</v>
      </c>
      <c r="M116" s="40" t="s">
        <v>7394</v>
      </c>
      <c r="N116" s="40" t="s">
        <v>7195</v>
      </c>
    </row>
    <row r="117" spans="1:14" ht="250">
      <c r="A117" s="40" t="s">
        <v>3307</v>
      </c>
      <c r="B117" s="40" t="str">
        <f>VLOOKUP(A117,'Data Extraction'!A:D,4,FALSE)</f>
        <v>P055</v>
      </c>
      <c r="C117" s="40" t="str">
        <f>VLOOKUP(A117,'Data Extraction'!A:D,2,FALSE)</f>
        <v>rayyan-218687559</v>
      </c>
      <c r="D117" s="40" t="str">
        <f>VLOOKUP(A117,'Data Extraction'!A:N,13,FALSE)</f>
        <v>The study introduces a hierarchical semi-decentralized architecture for secure cloud data sharing, integrating blockchain and IPFS technologies. The business domain is cloud data management, where the problem lies in centralized systems being vulnerable to single point failures and internal data manipulation. The proposed solution involves three models—centralized, decentralized, and semi-decentralized—where the semi-decentralized model uses blockchain to distribute access control across multiple domain authorities and IPFS to store encrypted data and access metadata. The system employs two-level key management and ensures traceability, auditability, and resistance to collusion attacks. Comparative analysis shows reduced communication and computation overhead at the user level and enhanced security.</v>
      </c>
      <c r="E117" s="40" t="s">
        <v>7597</v>
      </c>
      <c r="F117" s="40" t="s">
        <v>38422</v>
      </c>
      <c r="G117" s="40" t="s">
        <v>3316</v>
      </c>
      <c r="H117" s="40" t="s">
        <v>7598</v>
      </c>
      <c r="I117" s="40" t="s">
        <v>7598</v>
      </c>
      <c r="J117" s="40" t="s">
        <v>23</v>
      </c>
      <c r="K117" s="40" t="s">
        <v>7238</v>
      </c>
      <c r="L117" s="40" t="s">
        <v>23</v>
      </c>
      <c r="M117" s="40" t="s">
        <v>5150</v>
      </c>
      <c r="N117" s="40" t="s">
        <v>23</v>
      </c>
    </row>
    <row r="118" spans="1:14" ht="250">
      <c r="A118" s="40" t="s">
        <v>198</v>
      </c>
      <c r="B118" s="40" t="str">
        <f>VLOOKUP(A118,'Data Extraction'!A:D,4,FALSE)</f>
        <v>P149</v>
      </c>
      <c r="C118" s="40" t="str">
        <f>VLOOKUP(A118,'Data Extraction'!A:D,2,FALSE)</f>
        <v>rayyan-172028235</v>
      </c>
      <c r="D118" s="40" t="str">
        <f>VLOOKUP(A118,'Data Extraction'!A:N,13,FALSE)</f>
        <v>In the domain of legal and judicial processes, particularly public interest litigation, the study addresses the challenge of secure evidence sharing and privacy protection among stakeholders such as citizens, companies, and governmental agencies. The authors propose PILChain, a consortium blockchain-based system built on Hyperledger Fabric, which facilitates secure data sharing and privacy-preserving evidence management. The system integrates fine-grained access control, zero-knowledge identity proof via Identity Mixer, and off-chain storage using InterPlanetary File System to enhance scalability and confidentiality. Comparative analysis with existing judicial blockchain systems highlights PILChain’s unique capabilities in handling privacy-sensitive evidence and multi-stakeholder access control.</v>
      </c>
      <c r="E118" s="40" t="s">
        <v>7599</v>
      </c>
      <c r="F118" s="40" t="s">
        <v>38423</v>
      </c>
      <c r="G118" s="40" t="s">
        <v>207</v>
      </c>
      <c r="H118" s="40" t="s">
        <v>7600</v>
      </c>
      <c r="I118" s="40" t="s">
        <v>38550</v>
      </c>
      <c r="J118" s="40" t="s">
        <v>7601</v>
      </c>
      <c r="K118" s="40" t="s">
        <v>7179</v>
      </c>
      <c r="L118" s="40" t="s">
        <v>7603</v>
      </c>
      <c r="M118" s="40" t="s">
        <v>7602</v>
      </c>
      <c r="N118" s="40" t="s">
        <v>7603</v>
      </c>
    </row>
    <row r="119" spans="1:14" ht="225" hidden="1">
      <c r="A119" s="40" t="s">
        <v>4374</v>
      </c>
      <c r="B119" s="40" t="str">
        <f>VLOOKUP(A119,'Data Extraction'!A:D,4,FALSE)</f>
        <v>P020</v>
      </c>
      <c r="C119" s="40" t="str">
        <f>VLOOKUP(A119,'Data Extraction'!A:D,2,FALSE)</f>
        <v>rayyan-218688212</v>
      </c>
      <c r="D119" s="40" t="str">
        <f>VLOOKUP(A119,'Data Extraction'!A:N,13,FALSE)</f>
        <v>The study addresses the fragmented and non-unified health IT landscape in New Zealand, where disparate systems hinder efficient sharing of Electronic Health Records (EHRs). MedBloc is proposed as a blockchain-based solution that empowers patients to manage and share their health data securely. The system uses encryption and smart contracts to enforce access control and consent management. It introduces an authentication server and certificate authority to manage cryptographic material and identities. Compared to existing systems like MedRec and FHIRChain, MedBloc offers enhanced usability, privacy, and scalability through its permissioned blockchain architecture and integration of cryptographic techniques.</v>
      </c>
      <c r="E119" s="40" t="s">
        <v>7604</v>
      </c>
      <c r="F119" s="40" t="s">
        <v>38424</v>
      </c>
      <c r="G119" s="40" t="s">
        <v>4383</v>
      </c>
      <c r="H119" s="40" t="s">
        <v>7430</v>
      </c>
      <c r="I119" s="40" t="s">
        <v>38551</v>
      </c>
      <c r="J119" s="40" t="s">
        <v>5149</v>
      </c>
      <c r="K119" s="40" t="s">
        <v>7208</v>
      </c>
      <c r="L119" s="40" t="s">
        <v>7208</v>
      </c>
      <c r="M119" s="40" t="s">
        <v>5149</v>
      </c>
      <c r="N119" s="40" t="s">
        <v>8</v>
      </c>
    </row>
    <row r="120" spans="1:14" ht="287.5" hidden="1">
      <c r="A120" s="40" t="s">
        <v>3947</v>
      </c>
      <c r="B120" s="40" t="str">
        <f>VLOOKUP(A120,'Data Extraction'!A:D,4,FALSE)</f>
        <v>P034</v>
      </c>
      <c r="C120" s="40" t="str">
        <f>VLOOKUP(A120,'Data Extraction'!A:D,2,FALSE)</f>
        <v>rayyan-218687992</v>
      </c>
      <c r="D120" s="40" t="str">
        <f>VLOOKUP(A120,'Data Extraction'!A:N,13,FALSE)</f>
        <v>In the healthcare domain, the study addresses the challenge of securely managing and sharing electronic health records (EHRs) across multiple hospitals, particularly for cancer care. The proposed solution, ACTION-EHR, is a patient-centric system built on a permissioned blockchain (Hyperledger Fabric) that enables patients to manage and control access to their EHRs. The system integrates blockchain nodes with hospital EHR systems and uses a hybrid data management approach: metadata and access permissions are stored on-chain, while encrypted EHR data are stored off-chain in HIPAA-compliant cloud storage. The system ensures data integrity, confidentiality, availability, and unlinkability through cryptographic techniques and digital signatures. Compared to existing centralized or permissionless blockchain solutions, ACTION-EHR offers enhanced privacy, scalability, and interoperability, and supports fine-grained access control and auditability.</v>
      </c>
      <c r="E120" s="40" t="s">
        <v>7605</v>
      </c>
      <c r="F120" s="40" t="s">
        <v>38425</v>
      </c>
      <c r="G120" s="40" t="s">
        <v>3956</v>
      </c>
      <c r="H120" s="40" t="s">
        <v>7606</v>
      </c>
      <c r="I120" s="40" t="s">
        <v>7606</v>
      </c>
      <c r="J120" s="40" t="s">
        <v>7608</v>
      </c>
      <c r="K120" s="40" t="s">
        <v>7607</v>
      </c>
      <c r="L120" s="40" t="s">
        <v>7607</v>
      </c>
      <c r="M120" s="40" t="s">
        <v>7609</v>
      </c>
      <c r="N120" s="40" t="s">
        <v>7200</v>
      </c>
    </row>
    <row r="121" spans="1:14" ht="237.5" hidden="1">
      <c r="A121" s="40" t="s">
        <v>1742</v>
      </c>
      <c r="B121" s="40" t="str">
        <f>VLOOKUP(A121,'Data Extraction'!A:D,4,FALSE)</f>
        <v>P103</v>
      </c>
      <c r="C121" s="40" t="str">
        <f>VLOOKUP(A121,'Data Extraction'!A:D,2,FALSE)</f>
        <v>rayyan-218687130</v>
      </c>
      <c r="D121" s="40" t="str">
        <f>VLOOKUP(A121,'Data Extraction'!A:N,13,FALSE)</f>
        <v>In the domain of Healthcare and Medical Informatics, the study addresses the challenge of secure and trustworthy patient-centric data access in blockchain-enabled Internet of Medical Things (IoMT). The authors propose the PCT-DA system, which integrates an advanced attribute-based key management mechanism with a ciphertext-policy attribute-based encryption (CP-ABE) scheme. This solution includes online/offline encryption, verifiable outsourced decryption, and smart contract-based integrity auditing to reduce computational overhead and enhance data privacy, integrity, and traceability. Comparative analysis demonstrates that the proposed system outperforms existing CP-ABE schemes in terms of functionality, security, and efficiency, reducing time cost by approximately 23.6%.</v>
      </c>
      <c r="E121" s="40" t="s">
        <v>7610</v>
      </c>
      <c r="F121" s="40" t="s">
        <v>38426</v>
      </c>
      <c r="G121" s="40" t="s">
        <v>1751</v>
      </c>
      <c r="H121" s="40" t="s">
        <v>7611</v>
      </c>
      <c r="I121" s="40" t="s">
        <v>38552</v>
      </c>
      <c r="J121" s="40" t="s">
        <v>7612</v>
      </c>
      <c r="K121" s="40" t="s">
        <v>7265</v>
      </c>
      <c r="L121" s="40" t="s">
        <v>7612</v>
      </c>
      <c r="M121" s="40" t="s">
        <v>7613</v>
      </c>
      <c r="N121" s="40" t="s">
        <v>7614</v>
      </c>
    </row>
    <row r="122" spans="1:14" ht="287.5" hidden="1">
      <c r="A122" s="40" t="s">
        <v>4403</v>
      </c>
      <c r="B122" s="40" t="str">
        <f>VLOOKUP(A122,'Data Extraction'!A:D,4,FALSE)</f>
        <v>P019</v>
      </c>
      <c r="C122" s="40" t="str">
        <f>VLOOKUP(A122,'Data Extraction'!A:D,2,FALSE)</f>
        <v>rayyan-218688262</v>
      </c>
      <c r="D122" s="40" t="str">
        <f>VLOOKUP(A122,'Data Extraction'!A:N,13,FALSE)</f>
        <v>The study introduces HealthChain, a blockchain-based framework within the healthcare domain aimed at addressing challenges in patient data access, security, and interoperability. The problem identified is the fragmentation and limited accessibility of electronic health records, which impedes coordinated care and patient agency. HealthChain proposes a mixed-block blockchain architecture with immutable log blocks and redactable patient blocks, leveraging smart contracts and proxy re-encryption to facilitate secure and revocable data sharing. The solution integrates HL7 FHIR standards for interoperability and cryptographic identities for secure transactions. A proof-of-concept implementation was developed and evaluated across 16 configurations, comparing performance metrics such as transmission size, latency, and processing time to identify optimal configurations balancing speed and security.</v>
      </c>
      <c r="E122" s="40" t="s">
        <v>4412</v>
      </c>
      <c r="F122" s="40" t="s">
        <v>38427</v>
      </c>
      <c r="G122" s="40" t="s">
        <v>4412</v>
      </c>
      <c r="H122" s="40" t="s">
        <v>7615</v>
      </c>
      <c r="I122" s="40" t="s">
        <v>38553</v>
      </c>
      <c r="J122" s="40" t="s">
        <v>7208</v>
      </c>
      <c r="K122" s="40" t="s">
        <v>7208</v>
      </c>
      <c r="L122" s="40" t="s">
        <v>7208</v>
      </c>
      <c r="M122" s="40" t="s">
        <v>5149</v>
      </c>
      <c r="N122" s="40" t="s">
        <v>8</v>
      </c>
    </row>
    <row r="123" spans="1:14" ht="187.5" hidden="1">
      <c r="A123" s="40" t="s">
        <v>4648</v>
      </c>
      <c r="B123" s="40" t="str">
        <f>VLOOKUP(A123,'Data Extraction'!A:D,4,FALSE)</f>
        <v>P011</v>
      </c>
      <c r="C123" s="40" t="str">
        <f>VLOOKUP(A123,'Data Extraction'!A:D,2,FALSE)</f>
        <v>rayyan-218688578</v>
      </c>
      <c r="D123" s="40" t="str">
        <f>VLOOKUP(A123,'Data Extraction'!A:N,13,FALSE)</f>
        <v>The study addresses the healthcare domain, focusing on the problem of securely sharing electronic medical records among untrusted cloud service providers. The proposed solution, MeDShare, is a blockchain-based system that ensures data provenance, auditing, and access control through smart contracts and cryptographic mechanisms. It tracks all actions performed on shared data and revokes access upon detecting violations. The system is designed to operate in a trust-less environment and is evaluated against existing solutions, demonstrating comparable performance while enhancing security and traceability.</v>
      </c>
      <c r="E123" s="40" t="s">
        <v>5194</v>
      </c>
      <c r="F123" s="40" t="s">
        <v>38428</v>
      </c>
      <c r="G123" s="40" t="s">
        <v>4657</v>
      </c>
      <c r="H123" s="40" t="s">
        <v>7439</v>
      </c>
      <c r="I123" s="40" t="s">
        <v>38554</v>
      </c>
      <c r="J123" s="40" t="s">
        <v>5149</v>
      </c>
      <c r="K123" s="40" t="s">
        <v>7208</v>
      </c>
      <c r="L123" s="40" t="s">
        <v>7208</v>
      </c>
      <c r="M123" s="40" t="s">
        <v>5149</v>
      </c>
      <c r="N123" s="40" t="s">
        <v>8</v>
      </c>
    </row>
    <row r="124" spans="1:14" ht="287.5" hidden="1">
      <c r="A124" s="40" t="s">
        <v>4730</v>
      </c>
      <c r="B124" s="40" t="str">
        <f>VLOOKUP(A124,'Data Extraction'!A:D,4,FALSE)</f>
        <v>P008</v>
      </c>
      <c r="C124" s="40" t="str">
        <f>VLOOKUP(A124,'Data Extraction'!A:D,2,FALSE)</f>
        <v>rayyan-218688824</v>
      </c>
      <c r="D124" s="40" t="str">
        <f>VLOOKUP(A124,'Data Extraction'!A:N,13,FALSE)</f>
        <v>The article introduces MedRec, a decentralized system for managing electronic medical records using blockchain technology. The business domain is healthcare, where the problem addressed is the fragmented, inefficient, and opaque management of medical data across providers. The proposed solution leverages Ethereum-based smart contracts to manage data ownership, access permissions, and integrity, enabling patients to control and share their medical records securely. The system integrates with existing provider databases through modular APIs, ensuring interoperability. A novel incentive mechanism involving blockchain mining is introduced, where researchers and healthcare authorities can mine blocks in exchange for access to anonymized aggregate data. This approach is compared to prior art, highlighting MedRec’s unique contribution as a fully functional prototype in contrast to conceptual models like Factom and MedVault.</v>
      </c>
      <c r="E124" s="40" t="s">
        <v>7616</v>
      </c>
      <c r="F124" s="40" t="s">
        <v>38429</v>
      </c>
      <c r="G124" s="40" t="s">
        <v>4739</v>
      </c>
      <c r="H124" s="40" t="s">
        <v>7617</v>
      </c>
      <c r="I124" s="40" t="s">
        <v>38555</v>
      </c>
      <c r="J124" s="40" t="s">
        <v>7618</v>
      </c>
      <c r="K124" s="40" t="s">
        <v>7502</v>
      </c>
      <c r="L124" s="40" t="s">
        <v>7619</v>
      </c>
      <c r="M124" s="40" t="s">
        <v>7619</v>
      </c>
      <c r="N124" s="40" t="s">
        <v>8</v>
      </c>
    </row>
    <row r="125" spans="1:14" ht="212.5" hidden="1">
      <c r="A125" s="40" t="s">
        <v>3599</v>
      </c>
      <c r="B125" s="40" t="str">
        <f>VLOOKUP(A125,'Data Extraction'!A:D,4,FALSE)</f>
        <v>P046</v>
      </c>
      <c r="C125" s="40" t="str">
        <f>VLOOKUP(A125,'Data Extraction'!A:D,2,FALSE)</f>
        <v>rayyan-218687745</v>
      </c>
      <c r="D125" s="40" t="str">
        <f>VLOOKUP(A125,'Data Extraction'!A:N,13,FALSE)</f>
        <v>The study addresses the healthcare domain, focusing on the challenge of securely sharing sensitive personal health data collected via IoT devices. The proposed solution is the Individual-Initiated Auditable Access Control (IIAAC) model, which integrates blockchain technology, CP-ABE, and IPFS to enable individuals to manage and control access to their own data. The model distinguishes between data owners and requesters, allowing owners to set fine-grained access policies based on user attributes. All data access events are recorded on the blockchain for auditability. Compared to existing approaches, IIAAC enhances privacy protection, supports individual ownership, and provides comprehensive audit trails.</v>
      </c>
      <c r="E125" s="40" t="s">
        <v>7620</v>
      </c>
      <c r="F125" s="40" t="s">
        <v>38430</v>
      </c>
      <c r="G125" s="40" t="s">
        <v>3608</v>
      </c>
      <c r="H125" s="40" t="s">
        <v>7621</v>
      </c>
      <c r="I125" s="40" t="s">
        <v>38556</v>
      </c>
      <c r="J125" s="40" t="s">
        <v>7223</v>
      </c>
      <c r="K125" s="40" t="s">
        <v>7622</v>
      </c>
      <c r="L125" s="40" t="s">
        <v>7223</v>
      </c>
      <c r="M125" s="40" t="s">
        <v>7224</v>
      </c>
      <c r="N125" s="40" t="s">
        <v>7184</v>
      </c>
    </row>
    <row r="126" spans="1:14" ht="200" hidden="1">
      <c r="A126" s="40" t="s">
        <v>4103</v>
      </c>
      <c r="B126" s="40" t="str">
        <f>VLOOKUP(A126,'Data Extraction'!A:D,4,FALSE)</f>
        <v>P029</v>
      </c>
      <c r="C126" s="40" t="str">
        <f>VLOOKUP(A126,'Data Extraction'!A:D,2,FALSE)</f>
        <v>rayyan-172028743</v>
      </c>
      <c r="D126" s="40" t="str">
        <f>VLOOKUP(A126,'Data Extraction'!A:N,13,FALSE)</f>
        <v>The study addresses the challenge of securely sharing electronic healthcare records in a trustless cloud environment. It proposes a decentralized framework based on Enigma, a privacy-preserving computation platform, which integrates secret contracts and access control mechanisms. The solution enables data provenance, auditing, and secure sharing of medical data among cloud providers and institutions. The system monitors user activities and revokes access upon detection of policy violations. Compared to existing methods, the proposed model enhances scalability, decentralization, and privacy while mitigating risks associated with data breaches.</v>
      </c>
      <c r="E126" s="40" t="s">
        <v>7623</v>
      </c>
      <c r="F126" s="40" t="s">
        <v>38431</v>
      </c>
      <c r="G126" s="40" t="s">
        <v>4112</v>
      </c>
      <c r="H126" s="40" t="s">
        <v>7624</v>
      </c>
      <c r="I126" s="40" t="s">
        <v>38557</v>
      </c>
      <c r="J126" s="40" t="s">
        <v>7218</v>
      </c>
      <c r="K126" s="40" t="s">
        <v>7625</v>
      </c>
      <c r="L126" s="40" t="s">
        <v>38604</v>
      </c>
      <c r="M126" s="40" t="s">
        <v>7218</v>
      </c>
      <c r="N126" s="40" t="s">
        <v>7219</v>
      </c>
    </row>
    <row r="127" spans="1:14" ht="200" hidden="1">
      <c r="A127" s="40" t="s">
        <v>3774</v>
      </c>
      <c r="B127" s="40" t="str">
        <f>VLOOKUP(A127,'Data Extraction'!A:D,4,FALSE)</f>
        <v>P040</v>
      </c>
      <c r="C127" s="40" t="str">
        <f>VLOOKUP(A127,'Data Extraction'!A:D,2,FALSE)</f>
        <v>rayyan-218688176</v>
      </c>
      <c r="D127" s="40" t="str">
        <f>VLOOKUP(A127,'Data Extraction'!A:N,13,FALSE)</f>
        <v>The study addresses the healthcare domain, focusing on the problem of fragmented and insecure electronic health record (EHR) storage. It proposes a novel decentralized architecture that integrates blockchain-based smart contracts for permission management with the InterPlanetary File System (IPFS) for distributed EHR storage. A governing body is introduced to manage public key governance and identity verification, mitigating risks associated with lost or stolen private keys. The solution is compared with existing systems such as MedRec, Medblock, and MeDShare, highlighting improvements in privacy control, decentralization, and regulatory compliance.</v>
      </c>
      <c r="E127" s="40" t="s">
        <v>5667</v>
      </c>
      <c r="F127" s="40" t="s">
        <v>38432</v>
      </c>
      <c r="G127" s="40" t="s">
        <v>3783</v>
      </c>
      <c r="H127" s="40" t="s">
        <v>7392</v>
      </c>
      <c r="I127" s="40" t="s">
        <v>38558</v>
      </c>
      <c r="J127" s="40" t="s">
        <v>5149</v>
      </c>
      <c r="K127" s="40" t="s">
        <v>7208</v>
      </c>
      <c r="L127" s="40" t="s">
        <v>7208</v>
      </c>
      <c r="M127" s="40" t="s">
        <v>5149</v>
      </c>
      <c r="N127" s="40" t="s">
        <v>8</v>
      </c>
    </row>
    <row r="128" spans="1:14" ht="275" hidden="1">
      <c r="A128" s="40" t="s">
        <v>4496</v>
      </c>
      <c r="B128" s="40" t="str">
        <f>VLOOKUP(A128,'Data Extraction'!A:D,4,FALSE)</f>
        <v>P016</v>
      </c>
      <c r="C128" s="40" t="str">
        <f>VLOOKUP(A128,'Data Extraction'!A:D,2,FALSE)</f>
        <v>rayyan-218688278</v>
      </c>
      <c r="D128" s="40" t="str">
        <f>VLOOKUP(A128,'Data Extraction'!A:N,13,FALSE)</f>
        <v>The study addresses the challenge of securely sharing electronic health records (EHRs) across different healthcare institutions and individuals. The proposed solution introduces a blockchain-based searchable encryption scheme that allows data owners to construct complex Boolean indices for EHRs and store them on the blockchain. This enables users to perform secure searches without revealing sensitive data. The actual EHRs are encrypted and stored in a public cloud, while the blockchain ensures integrity, anti-tampering, and traceability of the index. Smart contracts are employed to facilitate fair transactions and monetary rewards, ensuring that honest participants are compensated and malicious actors are penalized. Comparative analysis highlights the scheme’s superiority over existing single-keyword search approaches by supporting complex queries and decentralized control.</v>
      </c>
      <c r="E128" s="40" t="s">
        <v>7626</v>
      </c>
      <c r="F128" s="40" t="s">
        <v>38433</v>
      </c>
      <c r="G128" s="40" t="s">
        <v>4505</v>
      </c>
      <c r="H128" s="40" t="s">
        <v>7627</v>
      </c>
      <c r="I128" s="40" t="s">
        <v>38559</v>
      </c>
      <c r="J128" s="40" t="s">
        <v>5149</v>
      </c>
      <c r="K128" s="40" t="s">
        <v>7208</v>
      </c>
      <c r="L128" s="40" t="s">
        <v>7208</v>
      </c>
      <c r="M128" s="40" t="s">
        <v>5149</v>
      </c>
      <c r="N128" s="40" t="s">
        <v>8</v>
      </c>
    </row>
    <row r="129" spans="1:14" ht="212.5">
      <c r="A129" s="40" t="s">
        <v>3537</v>
      </c>
      <c r="B129" s="40" t="str">
        <f>VLOOKUP(A129,'Data Extraction'!A:D,4,FALSE)</f>
        <v>P048</v>
      </c>
      <c r="C129" s="40" t="str">
        <f>VLOOKUP(A129,'Data Extraction'!A:D,2,FALSE)</f>
        <v>rayyan-218687675</v>
      </c>
      <c r="D129" s="40" t="str">
        <f>VLOOKUP(A129,'Data Extraction'!A:N,13,FALSE)</f>
        <v>In the healthcare domain, the study addresses the challenge of securely storing and sharing electronic health records while preserving patient privacy. The proposed solution, Patient-Centric Healthcare Data Management (PCHDM), integrates Hyperledger Fabric for on-chain storage of health record hashes and IPFS for off-chain encrypted data storage. The system employs smart contracts (PCHDMAC-SC) for role-based access control, allowing patients to manage permissions for stakeholders. Comparative analysis with existing models demonstrates improved scalability, privacy, and data integrity, validated through Hyperledger Caliper benchmarks.</v>
      </c>
      <c r="E129" s="40" t="s">
        <v>7628</v>
      </c>
      <c r="F129" s="40" t="s">
        <v>38434</v>
      </c>
      <c r="G129" s="40" t="s">
        <v>3546</v>
      </c>
      <c r="H129" s="40" t="s">
        <v>7629</v>
      </c>
      <c r="I129" s="40" t="s">
        <v>38560</v>
      </c>
      <c r="J129" s="40" t="s">
        <v>7361</v>
      </c>
      <c r="K129" s="40" t="s">
        <v>7292</v>
      </c>
      <c r="L129" s="40" t="s">
        <v>38605</v>
      </c>
      <c r="M129" s="40" t="s">
        <v>7362</v>
      </c>
      <c r="N129" s="40" t="s">
        <v>7214</v>
      </c>
    </row>
    <row r="130" spans="1:14" ht="187.5" hidden="1">
      <c r="A130" s="40" t="s">
        <v>2040</v>
      </c>
      <c r="B130" s="40" t="str">
        <f>VLOOKUP(A130,'Data Extraction'!A:D,4,FALSE)</f>
        <v>P094</v>
      </c>
      <c r="C130" s="40" t="str">
        <f>VLOOKUP(A130,'Data Extraction'!A:D,2,FALSE)</f>
        <v>rayyan-218687107</v>
      </c>
      <c r="D130" s="40" t="str">
        <f>VLOOKUP(A130,'Data Extraction'!A:N,13,FALSE)</f>
        <v>The study addresses the healthcare domain, focusing on the challenge of securely sharing electronic healthcare records (EHRs) while ensuring data authenticity and personalized access control. The proposed solution integrates blockchain technology with ciphertext-policy attribute-based encryption and zero-knowledge proofs to enable secure and verifiable data sharing. Smart contracts and the Interplanetary File System are employed to reduce computational and storage burdens on patients. Comparative analysis with existing schemes demonstrates superior performance in terms of security, efficiency, and practical applicability.</v>
      </c>
      <c r="E130" s="40" t="s">
        <v>7630</v>
      </c>
      <c r="F130" s="40" t="s">
        <v>38435</v>
      </c>
      <c r="G130" s="40" t="s">
        <v>2049</v>
      </c>
      <c r="H130" s="40" t="s">
        <v>7631</v>
      </c>
      <c r="I130" s="40" t="s">
        <v>38561</v>
      </c>
      <c r="J130" s="40" t="s">
        <v>7354</v>
      </c>
      <c r="K130" s="40" t="s">
        <v>7198</v>
      </c>
      <c r="L130" s="40" t="s">
        <v>7354</v>
      </c>
      <c r="M130" s="40" t="s">
        <v>7354</v>
      </c>
      <c r="N130" s="40" t="s">
        <v>7200</v>
      </c>
    </row>
    <row r="131" spans="1:14" ht="212.5">
      <c r="A131" s="40" t="s">
        <v>3920</v>
      </c>
      <c r="B131" s="40" t="str">
        <f>VLOOKUP(A131,'Data Extraction'!A:D,4,FALSE)</f>
        <v>P035</v>
      </c>
      <c r="C131" s="40" t="str">
        <f>VLOOKUP(A131,'Data Extraction'!A:D,2,FALSE)</f>
        <v>rayyan-218688149</v>
      </c>
      <c r="D131" s="40" t="str">
        <f>VLOOKUP(A131,'Data Extraction'!A:N,13,FALSE)</f>
        <v>The study addresses the healthcare domain, specifically the challenge of centralized personal health record (PHR) management systems that compromise data ownership, traceability, and security. The authors propose a decentralized solution using Ethereum blockchain smart contracts integrated with InterPlanetary File System (IPFS), proxy re-encryption, trusted oracles, and a reputation system. This architecture enables patients to control access to their medical records, ensuring secure sharing with doctors while maintaining data provenance and immutability. Comparative analysis with existing cloud-based systems highlights the proposed solution’s superiority in decentralization, security, and traceability.</v>
      </c>
      <c r="E131" s="40" t="s">
        <v>7632</v>
      </c>
      <c r="F131" s="40" t="s">
        <v>38436</v>
      </c>
      <c r="G131" s="40" t="s">
        <v>3929</v>
      </c>
      <c r="H131" s="40" t="s">
        <v>7256</v>
      </c>
      <c r="I131" s="40" t="s">
        <v>38562</v>
      </c>
      <c r="J131" s="40" t="s">
        <v>7320</v>
      </c>
      <c r="K131" s="40" t="s">
        <v>7208</v>
      </c>
      <c r="L131" s="40" t="s">
        <v>7320</v>
      </c>
      <c r="M131" s="40" t="s">
        <v>7321</v>
      </c>
      <c r="N131" s="40" t="s">
        <v>7322</v>
      </c>
    </row>
    <row r="132" spans="1:14" ht="225">
      <c r="A132" s="40" t="s">
        <v>3887</v>
      </c>
      <c r="B132" s="40" t="str">
        <f>VLOOKUP(A132,'Data Extraction'!A:D,4,FALSE)</f>
        <v>P036</v>
      </c>
      <c r="C132" s="40" t="str">
        <f>VLOOKUP(A132,'Data Extraction'!A:D,2,FALSE)</f>
        <v>rayyan-218688162</v>
      </c>
      <c r="D132" s="40" t="str">
        <f>VLOOKUP(A132,'Data Extraction'!A:N,13,FALSE)</f>
        <v>The study addresses the healthcare domain, focusing on the challenge of securely sharing patient health records in emergency or incapacitated situations. The authors propose a blockchain-based personal health record system that integrates Ethereum smart contracts, threshold cryptography, and multi-party authorization to automate secure data sharing. The solution mitigates limitations of centralized systems by employing decentralized storage via InterPlanetary File System and computation through reputation-governed trusted oracles. Comparative analysis with existing systems highlights the novelty of the proposed architecture, which ensures patient-centered control, traceability, and resilience against security threats.</v>
      </c>
      <c r="E132" s="40" t="s">
        <v>3896</v>
      </c>
      <c r="F132" s="40" t="s">
        <v>38437</v>
      </c>
      <c r="G132" s="40" t="s">
        <v>3896</v>
      </c>
      <c r="H132" s="40" t="s">
        <v>5661</v>
      </c>
      <c r="I132" s="40" t="s">
        <v>38563</v>
      </c>
      <c r="J132" s="40" t="s">
        <v>7320</v>
      </c>
      <c r="K132" s="40" t="s">
        <v>7208</v>
      </c>
      <c r="L132" s="40" t="s">
        <v>7320</v>
      </c>
      <c r="M132" s="40" t="s">
        <v>7321</v>
      </c>
      <c r="N132" s="40" t="s">
        <v>7195</v>
      </c>
    </row>
    <row r="133" spans="1:14" ht="275" hidden="1">
      <c r="A133" s="40" t="s">
        <v>3728</v>
      </c>
      <c r="B133" s="40" t="str">
        <f>VLOOKUP(A133,'Data Extraction'!A:D,4,FALSE)</f>
        <v>P042</v>
      </c>
      <c r="C133" s="40" t="str">
        <f>VLOOKUP(A133,'Data Extraction'!A:D,2,FALSE)</f>
        <v>rayyan-218687761</v>
      </c>
      <c r="D133" s="40" t="str">
        <f>VLOOKUP(A133,'Data Extraction'!A:N,13,FALSE)</f>
        <v>The study addresses the healthcare domain, specifically the challenge of managing personal health records (PHRs) in a way that ensures data privacy, interoperability, and patient control. The proposed solution is an Electronic Health Wallet (EHW), a mobile application that integrates data from Electronic Health Records (EHRs), IoT devices, and patient input. It leverages blockchain technology and the InterPlanetary File System (IPFS) for secure, decentralized data storage and access control, and adopts Fast Healthcare Interoperability Resources (FHIR) standards to ensure semantic interoperability. The framework is designed to be GDPR-compliant, enabling patients to manage access to their data through smart contracts. Comparative analysis with existing solutions highlights the novelty of combining fine-grained access control, interoperability, and GDPR compliance in a single framework.</v>
      </c>
      <c r="E133" s="40" t="s">
        <v>7633</v>
      </c>
      <c r="F133" s="40" t="s">
        <v>38438</v>
      </c>
      <c r="G133" s="40" t="s">
        <v>3737</v>
      </c>
      <c r="H133" s="40" t="s">
        <v>7634</v>
      </c>
      <c r="I133" s="40" t="s">
        <v>38564</v>
      </c>
      <c r="J133" s="40" t="s">
        <v>7223</v>
      </c>
      <c r="K133" s="40" t="s">
        <v>7635</v>
      </c>
      <c r="L133" s="40" t="s">
        <v>38606</v>
      </c>
      <c r="M133" s="40" t="s">
        <v>7224</v>
      </c>
      <c r="N133" s="40" t="s">
        <v>7184</v>
      </c>
    </row>
    <row r="134" spans="1:14" ht="275" hidden="1">
      <c r="A134" s="40" t="s">
        <v>3506</v>
      </c>
      <c r="B134" s="40" t="str">
        <f>VLOOKUP(A134,'Data Extraction'!A:D,4,FALSE)</f>
        <v>P049</v>
      </c>
      <c r="C134" s="40" t="str">
        <f>VLOOKUP(A134,'Data Extraction'!A:D,2,FALSE)</f>
        <v>rayyan-218687484</v>
      </c>
      <c r="D134" s="40" t="str">
        <f>VLOOKUP(A134,'Data Extraction'!A:N,13,FALSE)</f>
        <v>The study introduces eHealthChain, a blockchain-based platform designed to manage personal health data generated by medical IoT devices and associated applications. The business domain is healthcare, with the problem centered on the secure and privacy-sensitive management of personal health information. The proposed solution integrates a four-layer architecture comprising a blockchain layer, IoT device layer, application layer, and adapter layer. The adapter component plays a pivotal role in interfacing between the blockchain and application layers, ensuring secure data transfer and user-friendly access. Compared to existing systems like MedRec, which rely on clinician-provided data, eHealthChain empowers individuals to manage and share their own health data. The system is implemented using the Hyperledger Fabric platform, demonstrating its feasibility through a detailed Proof of Concept.</v>
      </c>
      <c r="E134" s="40" t="s">
        <v>7636</v>
      </c>
      <c r="F134" s="40" t="s">
        <v>38439</v>
      </c>
      <c r="G134" s="40" t="s">
        <v>3515</v>
      </c>
      <c r="H134" s="40" t="s">
        <v>7637</v>
      </c>
      <c r="I134" s="40" t="s">
        <v>38565</v>
      </c>
      <c r="J134" s="40" t="s">
        <v>7223</v>
      </c>
      <c r="K134" s="40" t="s">
        <v>7622</v>
      </c>
      <c r="L134" s="40" t="s">
        <v>7482</v>
      </c>
      <c r="M134" s="40" t="s">
        <v>7224</v>
      </c>
      <c r="N134" s="40" t="s">
        <v>7184</v>
      </c>
    </row>
    <row r="135" spans="1:14" ht="237.5" hidden="1">
      <c r="A135" s="40" t="s">
        <v>4795</v>
      </c>
      <c r="B135" s="40" t="str">
        <f>VLOOKUP(A135,'Data Extraction'!A:D,4,FALSE)</f>
        <v>P006</v>
      </c>
      <c r="C135" s="40" t="str">
        <f>VLOOKUP(A135,'Data Extraction'!A:D,2,FALSE)</f>
        <v>rayyan-218688840</v>
      </c>
      <c r="D135" s="40" t="str">
        <f>VLOOKUP(A135,'Data Extraction'!A:N,13,FALSE)</f>
        <v>The study addresses the problem of secure data sharing in cloud computing, particularly focusing on data confidentiality, access control, and key escrow issues. It introduces the EABDS scheme, which combines symmetric encryption with Ciphertext-Policy Attribute-Based Encryption (CP-ABE) to protect data. The scheme uses additively homomorphic encryption to collaboratively generate attribute secret keys by the attribute authority and key server, thereby mitigating the key escrow problem. It also incorporates an immediate attribute revocation mechanism that ensures both forward and backward security. Comparative analysis shows that EABDS reduces computational overhead on users and improves security and efficiency compared to existing schemes.</v>
      </c>
      <c r="E135" s="40" t="s">
        <v>7638</v>
      </c>
      <c r="F135" s="40" t="s">
        <v>38440</v>
      </c>
      <c r="G135" s="40" t="s">
        <v>4804</v>
      </c>
      <c r="H135" s="40" t="s">
        <v>7639</v>
      </c>
      <c r="I135" s="40" t="s">
        <v>7639</v>
      </c>
      <c r="J135" s="40" t="s">
        <v>7640</v>
      </c>
      <c r="K135" s="40" t="s">
        <v>7233</v>
      </c>
      <c r="L135" s="40" t="s">
        <v>23</v>
      </c>
      <c r="M135" s="40" t="s">
        <v>7640</v>
      </c>
      <c r="N135" s="40" t="s">
        <v>23</v>
      </c>
    </row>
    <row r="136" spans="1:14" ht="262.5" hidden="1">
      <c r="A136" s="40" t="s">
        <v>4586</v>
      </c>
      <c r="B136" s="40" t="str">
        <f>VLOOKUP(A136,'Data Extraction'!A:D,4,FALSE)</f>
        <v>P013</v>
      </c>
      <c r="C136" s="40" t="str">
        <f>VLOOKUP(A136,'Data Extraction'!A:D,2,FALSE)</f>
        <v>rayyan-218688549</v>
      </c>
      <c r="D136" s="40" t="str">
        <f>VLOOKUP(A136,'Data Extraction'!A:N,13,FALSE)</f>
        <v>The study addresses the challenge of personal data protection in the context of pervasive digital services. It proposes the Decentralized Identity Manager (DIM), a Personal Data Store based on Ethereum and IPFS, which allows users to manage their personal data and device access without relying on centralized authorities. The solution includes a multidimensional user profile modeled using schema.org ontology, stored in JSON-LD format, and encrypted for privacy. The system enables users to share data selectively with services through smart contracts and QR code-based requests. Comparative analysis includes centralized and decentralized PDSs such as MyDex, IRMA, OpenPDS, Onename, and BITNATION, highlighting the novelty and advantages of DIM in terms of decentralization, privacy, and contextual service personalization.</v>
      </c>
      <c r="E136" s="40" t="s">
        <v>7641</v>
      </c>
      <c r="F136" s="40" t="s">
        <v>38441</v>
      </c>
      <c r="G136" s="40" t="s">
        <v>4594</v>
      </c>
      <c r="H136" s="40" t="s">
        <v>7642</v>
      </c>
      <c r="I136" s="40" t="s">
        <v>38566</v>
      </c>
      <c r="J136" s="40" t="s">
        <v>7183</v>
      </c>
      <c r="K136" s="40" t="s">
        <v>7643</v>
      </c>
      <c r="L136" s="40" t="s">
        <v>38607</v>
      </c>
      <c r="M136" s="40" t="s">
        <v>7644</v>
      </c>
      <c r="N136" s="40" t="s">
        <v>7184</v>
      </c>
    </row>
    <row r="137" spans="1:14" ht="250">
      <c r="A137" s="40" t="s">
        <v>234</v>
      </c>
      <c r="B137" s="40" t="str">
        <f>VLOOKUP(A137,'Data Extraction'!A:D,4,FALSE)</f>
        <v>P148</v>
      </c>
      <c r="C137" s="40" t="str">
        <f>VLOOKUP(A137,'Data Extraction'!A:D,2,FALSE)</f>
        <v>rayyan-218685005</v>
      </c>
      <c r="D137" s="40" t="str">
        <f>VLOOKUP(A137,'Data Extraction'!A:N,13,FALSE)</f>
        <v>The study addresses the challenge of secure, scalable, and privacy-preserving management of Electronic Medical Records (EMRs) in the healthcare domain. It proposes TreatChain, a consortium blockchain framework that integrates a novel Proof-of-Upload (PoUp) consensus mechanism. This mechanism ensures that EMRs are uploaded, verified, and stored off-chain using the InterPlanetary File System (IPFS), thereby reducing blockchain bloat and enhancing data authenticity. The system is implemented using a Python-based blockchain and Ed25519 cryptographic signatures. Comparative analysis with existing systems demonstrates improvements in transaction speed, latency, and cost-efficiency, positioning TreatChain as a robust solution for GDPR-compliant healthcare data management.</v>
      </c>
      <c r="E137" s="40" t="s">
        <v>7645</v>
      </c>
      <c r="F137" s="40" t="s">
        <v>38442</v>
      </c>
      <c r="G137" s="40" t="s">
        <v>240</v>
      </c>
      <c r="H137" s="40" t="s">
        <v>7646</v>
      </c>
      <c r="I137" s="40" t="s">
        <v>38567</v>
      </c>
      <c r="J137" s="40" t="s">
        <v>7648</v>
      </c>
      <c r="K137" s="40" t="s">
        <v>7647</v>
      </c>
      <c r="L137" s="40" t="s">
        <v>7648</v>
      </c>
      <c r="M137" s="40" t="s">
        <v>7649</v>
      </c>
      <c r="N137" s="40" t="s">
        <v>7322</v>
      </c>
    </row>
    <row r="138" spans="1:14" ht="212.5" hidden="1">
      <c r="A138" s="40" t="s">
        <v>3664</v>
      </c>
      <c r="B138" s="40" t="str">
        <f>VLOOKUP(A138,'Data Extraction'!A:D,4,FALSE)</f>
        <v>P044</v>
      </c>
      <c r="C138" s="40" t="str">
        <f>VLOOKUP(A138,'Data Extraction'!A:D,2,FALSE)</f>
        <v>rayyan-218687860</v>
      </c>
      <c r="D138" s="40" t="str">
        <f>VLOOKUP(A138,'Data Extraction'!A:N,13,FALSE)</f>
        <v>The study addresses the challenge of securely sharing sensitive medical data in a decentralized environment. It proposes a blockchain-based system leveraging Hyperledger Fabric to enable secure data sharing among medical institutions. The solution integrates K-anonymity for identity privacy, searchable encryption for secure keyword-based data retrieval, and attribute-based access control for fine-grained access management. The system is implemented as a prototype and evaluated for performance and scalability. Comparative analysis with existing cloud-based and blockchain-based approaches demonstrates superior privacy protection, access control, and searchability features.</v>
      </c>
      <c r="E138" s="40" t="s">
        <v>7650</v>
      </c>
      <c r="F138" s="40" t="s">
        <v>38443</v>
      </c>
      <c r="G138" s="40" t="s">
        <v>3673</v>
      </c>
      <c r="H138" s="40" t="s">
        <v>7651</v>
      </c>
      <c r="I138" s="40" t="s">
        <v>38568</v>
      </c>
      <c r="J138" s="40" t="s">
        <v>5149</v>
      </c>
      <c r="K138" s="40" t="s">
        <v>7208</v>
      </c>
      <c r="L138" s="40" t="s">
        <v>7208</v>
      </c>
      <c r="M138" s="40" t="s">
        <v>5149</v>
      </c>
      <c r="N138" s="40" t="s">
        <v>8</v>
      </c>
    </row>
    <row r="139" spans="1:14" ht="237.5" hidden="1">
      <c r="A139" s="40" t="s">
        <v>4276</v>
      </c>
      <c r="B139" s="40" t="str">
        <f>VLOOKUP(A139,'Data Extraction'!A:D,4,FALSE)</f>
        <v>P023</v>
      </c>
      <c r="C139" s="40" t="str">
        <f>VLOOKUP(A139,'Data Extraction'!A:D,2,FALSE)</f>
        <v>rayyan-218688318</v>
      </c>
      <c r="D139" s="40" t="str">
        <f>VLOOKUP(A139,'Data Extraction'!A:N,13,FALSE)</f>
        <v>The study introduces PESchain, a consortium blockchain-based system designed to facilitate secure and privacy-preserving sharing of electronic health records. The business domain is healthcare, and the problem addressed is the lack of patient control and privacy in centralized EHR systems. The solution involves storing encrypted EHRs in local clouds of medical institutions and recording their hash values on a blockchain maintained by these institutions. A stealth authorization scheme is implemented to ensure privacy during access authorization, and transaction types are defined to enable efficient block deletion. Comparative analysis with existing blockchain-based EHR sharing schemes highlights PESchain’s enhanced privacy protection and deletion capabilities.</v>
      </c>
      <c r="E139" s="40" t="s">
        <v>7652</v>
      </c>
      <c r="F139" s="40" t="s">
        <v>38444</v>
      </c>
      <c r="G139" s="40" t="s">
        <v>1616</v>
      </c>
      <c r="H139" s="40" t="s">
        <v>7653</v>
      </c>
      <c r="I139" s="40" t="s">
        <v>38569</v>
      </c>
      <c r="J139" s="40" t="s">
        <v>7354</v>
      </c>
      <c r="K139" s="40" t="s">
        <v>7198</v>
      </c>
      <c r="L139" s="40" t="s">
        <v>7354</v>
      </c>
      <c r="M139" s="40" t="s">
        <v>7354</v>
      </c>
      <c r="N139" s="40" t="s">
        <v>7200</v>
      </c>
    </row>
    <row r="140" spans="1:14" ht="212.5" hidden="1">
      <c r="A140" s="40" t="s">
        <v>2999</v>
      </c>
      <c r="B140" s="40" t="str">
        <f>VLOOKUP(A140,'Data Extraction'!A:D,4,FALSE)</f>
        <v>P065</v>
      </c>
      <c r="C140" s="40" t="str">
        <f>VLOOKUP(A140,'Data Extraction'!A:D,2,FALSE)</f>
        <v>rayyan-218687262</v>
      </c>
      <c r="D140" s="40" t="str">
        <f>VLOOKUP(A140,'Data Extraction'!A:N,13,FALSE)</f>
        <v>In the healthcare domain, the study addresses the fragmentation of patient medical records across various institutions. The proposed solution is a private and permissioned blockchain platform that integrates electronic medical reports into a distributed EHR ecosystem. This system enables secure, interoperable, and traceable data exchange among healthcare providers. The authors employ Information Processing Theory to design and validate the platform, demonstrating its feasibility through a proof-of-concept and pilot implementation. Comparative analysis highlights improvements in clinical outcomes, operational efficiency, and research capabilities.</v>
      </c>
      <c r="E140" s="40" t="s">
        <v>7654</v>
      </c>
      <c r="F140" s="40" t="s">
        <v>38445</v>
      </c>
      <c r="G140" s="40" t="s">
        <v>3008</v>
      </c>
      <c r="H140" s="40" t="s">
        <v>7655</v>
      </c>
      <c r="I140" s="40" t="s">
        <v>38570</v>
      </c>
      <c r="J140" s="40" t="s">
        <v>7183</v>
      </c>
      <c r="K140" s="40" t="s">
        <v>7255</v>
      </c>
      <c r="L140" s="40" t="s">
        <v>7183</v>
      </c>
      <c r="M140" s="40" t="s">
        <v>7183</v>
      </c>
      <c r="N140" s="40" t="s">
        <v>7184</v>
      </c>
    </row>
    <row r="141" spans="1:14" ht="212.5">
      <c r="A141" s="40" t="s">
        <v>4036</v>
      </c>
      <c r="B141" s="40" t="str">
        <f>VLOOKUP(A141,'Data Extraction'!A:D,4,FALSE)</f>
        <v>P031</v>
      </c>
      <c r="C141" s="40" t="str">
        <f>VLOOKUP(A141,'Data Extraction'!A:D,2,FALSE)</f>
        <v>rayyan-218688059</v>
      </c>
      <c r="D141" s="40" t="str">
        <f>VLOOKUP(A141,'Data Extraction'!A:N,13,FALSE)</f>
        <v>The study addresses the challenge of secure and privacy-preserving data sharing in cloud environments, particularly for sensitive research data. The authors propose a decentralized architecture that integrates Attribute-based Encryption (ABE) with Hyperledger Fabric blockchain to enable fine-grained access control. The system allows data owners to encrypt files based on attribute-based policies and manage access permissions through a blockchain-based infrastructure. Hyperledger ensures data integrity and immutability, while ABE prevents unauthorized access. The solution is implemented using Hyperledger Composer and chaincodes, and its effectiveness is demonstrated through a prototype system.</v>
      </c>
      <c r="E141" s="40" t="s">
        <v>4045</v>
      </c>
      <c r="F141" s="40" t="s">
        <v>38446</v>
      </c>
      <c r="G141" s="40" t="s">
        <v>4045</v>
      </c>
      <c r="H141" s="40" t="s">
        <v>7656</v>
      </c>
      <c r="I141" s="40" t="s">
        <v>38571</v>
      </c>
      <c r="J141" s="40" t="s">
        <v>7550</v>
      </c>
      <c r="K141" s="40" t="s">
        <v>7233</v>
      </c>
      <c r="L141" s="40" t="s">
        <v>7550</v>
      </c>
      <c r="M141" s="40" t="s">
        <v>7229</v>
      </c>
      <c r="N141" s="40" t="s">
        <v>7230</v>
      </c>
    </row>
    <row r="142" spans="1:14" ht="212.5">
      <c r="A142" s="40" t="s">
        <v>3697</v>
      </c>
      <c r="B142" s="40" t="str">
        <f>VLOOKUP(A142,'Data Extraction'!A:D,4,FALSE)</f>
        <v>P043</v>
      </c>
      <c r="C142" s="40" t="str">
        <f>VLOOKUP(A142,'Data Extraction'!A:D,2,FALSE)</f>
        <v>rayyan-172028480</v>
      </c>
      <c r="D142" s="40" t="str">
        <f>VLOOKUP(A142,'Data Extraction'!A:N,13,FALSE)</f>
        <v>In the healthcare domain, the article addresses the problem of medical private information leakage and unauthorized access in electronic medical records. The proposed solution integrates blockchain technology with a Patient-Oriented Privacy Preserving Access Control (POPPAC) model to create a secure storage and transmission platform for medical data. The system uses cryptographic algorithms, including AES and Elliptic Curve Diffie-Hellman, to encrypt and manage access to patient data. Smart contracts facilitate authorization and traceability. Comparative analysis with existing methods demonstrates superior performance in throughput, storage efficiency, and security control.</v>
      </c>
      <c r="E142" s="40" t="s">
        <v>7657</v>
      </c>
      <c r="F142" s="40" t="s">
        <v>38447</v>
      </c>
      <c r="G142" s="40" t="s">
        <v>3706</v>
      </c>
      <c r="H142" s="40" t="s">
        <v>7658</v>
      </c>
      <c r="I142" s="40" t="s">
        <v>38572</v>
      </c>
      <c r="J142" s="40" t="s">
        <v>7212</v>
      </c>
      <c r="K142" s="40" t="s">
        <v>7198</v>
      </c>
      <c r="L142" s="40" t="s">
        <v>38608</v>
      </c>
      <c r="M142" s="40" t="s">
        <v>7213</v>
      </c>
      <c r="N142" s="40" t="s">
        <v>7363</v>
      </c>
    </row>
    <row r="143" spans="1:14" ht="212.5">
      <c r="A143" s="40" t="s">
        <v>4137</v>
      </c>
      <c r="B143" s="40" t="str">
        <f>VLOOKUP(A143,'Data Extraction'!A:D,4,FALSE)</f>
        <v>P028</v>
      </c>
      <c r="C143" s="40" t="str">
        <f>VLOOKUP(A143,'Data Extraction'!A:D,2,FALSE)</f>
        <v>rayyan-218688112</v>
      </c>
      <c r="D143" s="40" t="str">
        <f>VLOOKUP(A143,'Data Extraction'!A:N,13,FALSE)</f>
        <v>The article presents a blockchain-based national healthcare framework tailored for India’s Aayushman Bharat Yojna. It addresses the challenges of secure Electronic Health Record (EHR) sharing and insurance claim processing by integrating smart contracts, zero-knowledge proofs, and proxy re-encryption. The system enables beneficiaries to authenticate using smart cards and delegate access to healthcare providers securely. It ensures transparency in insurance claims and maintains an auditable trail of EHR access. Comparative analysis with existing centralized and attribute-based encryption models highlights the proposed system’s scalability, privacy, and security advantages.</v>
      </c>
      <c r="E143" s="40" t="s">
        <v>7659</v>
      </c>
      <c r="F143" s="40" t="s">
        <v>38448</v>
      </c>
      <c r="G143" s="40" t="s">
        <v>4146</v>
      </c>
      <c r="H143" s="40" t="s">
        <v>7660</v>
      </c>
      <c r="I143" s="40" t="s">
        <v>38573</v>
      </c>
      <c r="J143" s="40" t="s">
        <v>7661</v>
      </c>
      <c r="K143" s="40" t="s">
        <v>7410</v>
      </c>
      <c r="L143" s="40" t="s">
        <v>7661</v>
      </c>
      <c r="M143" s="40" t="s">
        <v>7662</v>
      </c>
      <c r="N143" s="40" t="s">
        <v>7195</v>
      </c>
    </row>
    <row r="144" spans="1:14" ht="200" hidden="1">
      <c r="A144" s="40" t="s">
        <v>4007</v>
      </c>
      <c r="B144" s="40" t="str">
        <f>VLOOKUP(A144,'Data Extraction'!A:D,4,FALSE)</f>
        <v>P032</v>
      </c>
      <c r="C144" s="40" t="str">
        <f>VLOOKUP(A144,'Data Extraction'!A:D,2,FALSE)</f>
        <v>rayyan-218688039</v>
      </c>
      <c r="D144" s="40" t="str">
        <f>VLOOKUP(A144,'Data Extraction'!A:N,13,FALSE)</f>
        <v>The study addresses the healthcare domain, specifically the challenge of enabling secure and patient-controlled health information exchange across multiple institutions. The proposed solution is a blockchain-based framework that utilizes smart contracts to allow patients to manage access to their electronic health records. The system includes modules for linking electronic health record databases to blockchain and for managing data access requests. A large-scale simulation was conducted to evaluate the feasibility, stability, and robustness of the model, demonstrating its effectiveness in ensuring data provenance, security, and patient autonomy.</v>
      </c>
      <c r="E144" s="40" t="s">
        <v>7663</v>
      </c>
      <c r="F144" s="40" t="s">
        <v>38449</v>
      </c>
      <c r="G144" s="40" t="s">
        <v>4016</v>
      </c>
      <c r="H144" s="40" t="s">
        <v>7309</v>
      </c>
      <c r="I144" s="40" t="s">
        <v>38574</v>
      </c>
      <c r="J144" s="40" t="s">
        <v>7354</v>
      </c>
      <c r="K144" s="40" t="s">
        <v>7208</v>
      </c>
      <c r="L144" s="40" t="s">
        <v>7354</v>
      </c>
      <c r="M144" s="40" t="s">
        <v>7354</v>
      </c>
      <c r="N144" s="40" t="s">
        <v>7200</v>
      </c>
    </row>
    <row r="145" spans="1:14" ht="250" hidden="1">
      <c r="A145" s="40" t="s">
        <v>3410</v>
      </c>
      <c r="B145" s="40" t="str">
        <f>VLOOKUP(A145,'Data Extraction'!A:D,4,FALSE)</f>
        <v>P052</v>
      </c>
      <c r="C145" s="40" t="str">
        <f>VLOOKUP(A145,'Data Extraction'!A:D,2,FALSE)</f>
        <v>rayyan-218687456</v>
      </c>
      <c r="D145" s="40" t="str">
        <f>VLOOKUP(A145,'Data Extraction'!A:N,13,FALSE)</f>
        <v>The study addresses the challenges of secure video sharing in the digital media domain, particularly in media convergence environments where confidentiality, copyright protection, and access control are critical. The authors propose a blockchain-based framework that integrates smart contracts and cryptographic primitives to ensure secure and reliable video transmission. The solution employs attribute-based encryption for fine-grained access control, enabling only authorized users to decrypt and access video content. It also utilizes the Interplanetary File System (IPFS) for decentralized storage and Ethereum smart contracts for managing access policies and authentication. Comparative analysis with existing schemes demonstrates that the proposed approach offers enhanced privacy, accountability, and efficiency in video sharing applications.</v>
      </c>
      <c r="E145" s="40" t="s">
        <v>7664</v>
      </c>
      <c r="F145" s="40" t="s">
        <v>38450</v>
      </c>
      <c r="G145" s="40" t="s">
        <v>3419</v>
      </c>
      <c r="H145" s="40" t="s">
        <v>7665</v>
      </c>
      <c r="I145" s="40" t="s">
        <v>38575</v>
      </c>
      <c r="J145" s="40" t="s">
        <v>7666</v>
      </c>
      <c r="K145" s="40" t="s">
        <v>7587</v>
      </c>
      <c r="L145" s="40" t="s">
        <v>7667</v>
      </c>
      <c r="M145" s="40" t="s">
        <v>7667</v>
      </c>
      <c r="N145" s="40" t="s">
        <v>7668</v>
      </c>
    </row>
    <row r="146" spans="1:14" ht="212.5" hidden="1">
      <c r="A146" s="40" t="s">
        <v>4246</v>
      </c>
      <c r="B146" s="40" t="str">
        <f>VLOOKUP(A146,'Data Extraction'!A:D,4,FALSE)</f>
        <v>P024</v>
      </c>
      <c r="C146" s="40" t="str">
        <f>VLOOKUP(A146,'Data Extraction'!A:D,2,FALSE)</f>
        <v>rayyan-218688172</v>
      </c>
      <c r="D146" s="40" t="str">
        <f>VLOOKUP(A146,'Data Extraction'!A:N,13,FALSE)</f>
        <v>The study addresses the healthcare domain, focusing on the problem of privacy and security in electronic health record systems. It proposes a decentralized solution using a permissioned Ethereum blockchain and the InterPlanetary File System (IPFS) to store and manage health records. Patients retain full control over their data, granting or revoking access to hospitals as needed. The system employs smart contracts to manage access permissions and disease statistics, ensuring transparency and immutability. Compared to existing models like MedRec, the proposed system eliminates reliance on third-party databases and enhances data integrity through distributed storage and cryptographic mechanisms.</v>
      </c>
      <c r="E146" s="40" t="s">
        <v>7669</v>
      </c>
      <c r="F146" s="40" t="s">
        <v>38451</v>
      </c>
      <c r="G146" s="40" t="s">
        <v>4255</v>
      </c>
      <c r="H146" s="40" t="s">
        <v>7670</v>
      </c>
      <c r="I146" s="40" t="s">
        <v>38576</v>
      </c>
      <c r="J146" s="40" t="s">
        <v>5149</v>
      </c>
      <c r="K146" s="40" t="s">
        <v>7208</v>
      </c>
      <c r="L146" s="40" t="s">
        <v>7208</v>
      </c>
      <c r="M146" s="40" t="s">
        <v>5149</v>
      </c>
      <c r="N146" s="40" t="s">
        <v>8</v>
      </c>
    </row>
    <row r="147" spans="1:14" ht="237.5">
      <c r="A147" s="40" t="s">
        <v>52</v>
      </c>
      <c r="B147" s="40" t="str">
        <f>VLOOKUP(A147,'Data Extraction'!A:D,4,FALSE)</f>
        <v>P153</v>
      </c>
      <c r="C147" s="40" t="str">
        <f>VLOOKUP(A147,'Data Extraction'!A:D,2,FALSE)</f>
        <v>rayyan-218688103</v>
      </c>
      <c r="D147" s="40" t="str">
        <f>VLOOKUP(A147,'Data Extraction'!A:N,13,FALSE)</f>
        <v>The study addresses the challenge of secure data sharing in the healthcare domain, particularly the exchange of electronic health records between patients and providers. It proposes a novel system combining blockchain and the Interplanetary File System (IPFS) to enable decentralized storage and secure data sharing. The solution incorporates a fine-grained access control mechanism implemented via smart contracts on a private Ethereum blockchain using a proof-of-authority consensus. The system defines multiple access levels and uses AES-256 encryption for data security, with Diffie-Hellman key exchange for secure key distribution. Comparative analysis highlights improvements over existing centralized systems in terms of privacy, security, and efficiency.</v>
      </c>
      <c r="E147" s="40" t="s">
        <v>7671</v>
      </c>
      <c r="F147" s="40" t="s">
        <v>7671</v>
      </c>
      <c r="G147" s="40" t="s">
        <v>61</v>
      </c>
      <c r="H147" s="40" t="s">
        <v>7430</v>
      </c>
      <c r="I147" s="40" t="s">
        <v>38577</v>
      </c>
      <c r="J147" s="40" t="s">
        <v>7553</v>
      </c>
      <c r="K147" s="40" t="s">
        <v>7208</v>
      </c>
      <c r="L147" s="40" t="s">
        <v>7208</v>
      </c>
      <c r="M147" s="40" t="s">
        <v>7474</v>
      </c>
      <c r="N147" s="40" t="s">
        <v>7322</v>
      </c>
    </row>
    <row r="148" spans="1:14" ht="262.5">
      <c r="A148" s="40" t="s">
        <v>4311</v>
      </c>
      <c r="B148" s="40" t="str">
        <f>VLOOKUP(A148,'Data Extraction'!A:D,4,FALSE)</f>
        <v>P022</v>
      </c>
      <c r="C148" s="40" t="str">
        <f>VLOOKUP(A148,'Data Extraction'!A:D,2,FALSE)</f>
        <v>rayyan-218688375</v>
      </c>
      <c r="D148" s="40" t="str">
        <f>VLOOKUP(A148,'Data Extraction'!A:N,13,FALSE)</f>
        <v>The study addresses the challenge of managing access to sensitive personal data—such as electronic health records, financial histories, and legal documents—by proposing a decentralized file sharing framework. The solution integrates Interplanetary File System (IPFS) for distributed storage and Ethereum blockchain for access control and logging. The framework introduces a middle layer that manages permissions through smart contracts, ensuring that only authorized users can access encrypted files. The system logs all access events, enabling traceability and consent verification. Unlike domain-specific solutions, this framework is designed to be general-purpose and adaptable to various sensitive data contexts. Comparative analysis highlights its advantages over prior IPFS-blockchain integrations by emphasizing privacy, access control, and verifiability.</v>
      </c>
      <c r="E148" s="40" t="s">
        <v>7672</v>
      </c>
      <c r="F148" s="40" t="s">
        <v>7672</v>
      </c>
      <c r="G148" s="40" t="s">
        <v>4320</v>
      </c>
      <c r="H148" s="40" t="s">
        <v>7673</v>
      </c>
      <c r="I148" s="40" t="s">
        <v>7673</v>
      </c>
      <c r="J148" s="40" t="s">
        <v>7358</v>
      </c>
      <c r="K148" s="40" t="s">
        <v>5151</v>
      </c>
      <c r="L148" s="40" t="s">
        <v>38591</v>
      </c>
      <c r="M148" s="40" t="s">
        <v>7359</v>
      </c>
      <c r="N148" s="40" t="s">
        <v>7674</v>
      </c>
    </row>
    <row r="149" spans="1:14" ht="162.5">
      <c r="A149" s="40" t="s">
        <v>4828</v>
      </c>
      <c r="B149" s="40" t="str">
        <f>VLOOKUP(A149,'Data Extraction'!A:D,4,FALSE)</f>
        <v>P005</v>
      </c>
      <c r="C149" s="40" t="str">
        <f>VLOOKUP(A149,'Data Extraction'!A:D,2,FALSE)</f>
        <v>rayyan-172029046</v>
      </c>
      <c r="D149" s="40" t="str">
        <f>VLOOKUP(A149,'Data Extraction'!A:N,13,FALSE)</f>
        <v>The study addresses the problem of sensitive data leakage in cloud computing environments. It proposes a distribution model that integrates user guilt probability—a metric indicating the likelihood of a user leaking data—into the file allocation strategy. The model aims to minimize the overlap of file sets among users, thereby enhancing the ability to trace the source of data leakage. Compared to previous models, this approach improves the accuracy of identifying malicious users and enhances information security through simulation-based validation.</v>
      </c>
      <c r="E149" s="40" t="s">
        <v>7675</v>
      </c>
      <c r="F149" s="40" t="s">
        <v>38452</v>
      </c>
      <c r="G149" s="40" t="s">
        <v>4837</v>
      </c>
      <c r="H149" s="40" t="s">
        <v>7673</v>
      </c>
      <c r="I149" s="40" t="s">
        <v>38578</v>
      </c>
      <c r="J149" s="40" t="s">
        <v>7676</v>
      </c>
      <c r="K149" s="40" t="s">
        <v>5151</v>
      </c>
      <c r="L149" s="40" t="s">
        <v>7676</v>
      </c>
      <c r="M149" s="40" t="s">
        <v>7359</v>
      </c>
      <c r="N149" s="40" t="s">
        <v>7674</v>
      </c>
    </row>
    <row r="150" spans="1:14" ht="237.5">
      <c r="A150" s="40" t="s">
        <v>4894</v>
      </c>
      <c r="B150" s="40" t="str">
        <f>VLOOKUP(A150,'Data Extraction'!A:D,4,FALSE)</f>
        <v>P003</v>
      </c>
      <c r="C150" s="40" t="str">
        <f>VLOOKUP(A150,'Data Extraction'!A:D,2,FALSE)</f>
        <v>rayyan-218686268</v>
      </c>
      <c r="D150" s="40" t="str">
        <f>VLOOKUP(A150,'Data Extraction'!A:N,13,FALSE)</f>
        <v>The study addresses the problem of information leakage during inter-organisational collaboration, particularly when sensitive data is shared across organisational boundaries. The authors propose a novel solution that integrates trusted computing technologies to enforce access control and data protection. The system introduces the concept of global and dynamic domains, where devices are grouped and assigned cryptographic keys to restrict access to shared content. A master controller manages domain membership and enforces organisational policies. Comparative analysis with existing access control models highlights the limitations of traditional approaches and the advantages of the proposed system in preventing both internal and external data leakage.</v>
      </c>
      <c r="E150" s="40" t="s">
        <v>7677</v>
      </c>
      <c r="F150" s="40" t="s">
        <v>38453</v>
      </c>
      <c r="G150" s="40" t="s">
        <v>4903</v>
      </c>
      <c r="H150" s="40" t="s">
        <v>7678</v>
      </c>
      <c r="I150" s="40" t="s">
        <v>38579</v>
      </c>
      <c r="J150" s="40" t="s">
        <v>23</v>
      </c>
      <c r="K150" s="40" t="s">
        <v>7679</v>
      </c>
      <c r="L150" s="40" t="s">
        <v>38609</v>
      </c>
      <c r="M150" s="40" t="s">
        <v>7359</v>
      </c>
      <c r="N150" s="40" t="s">
        <v>21</v>
      </c>
    </row>
    <row r="151" spans="1:14" ht="275">
      <c r="A151" s="40" t="s">
        <v>2833</v>
      </c>
      <c r="B151" s="40" t="str">
        <f>VLOOKUP(A151,'Data Extraction'!A:D,4,FALSE)</f>
        <v>P070</v>
      </c>
      <c r="C151" s="40" t="str">
        <f>VLOOKUP(A151,'Data Extraction'!A:D,2,FALSE)</f>
        <v>rayyan-218687255</v>
      </c>
      <c r="D151" s="40" t="str">
        <f>VLOOKUP(A151,'Data Extraction'!A:N,13,FALSE)</f>
        <v>In the healthcare domain, the study addresses the limitations of centralized Internet of Medical Things (IoMT) systems, such as single points of failure, latency, and lack of user control over medical data. The proposed solution, Fortified-Chain 2.0, introduces a decentralized smart healthcare system leveraging a private blockchain-based Distributed Decentralized Storage System (DDSS), hybrid computing (combining edge and cloud computing), and a novel machine learning module called Random Forest Support Vector Machine (RFSVM). The system incorporates a selective sharing mechanism and mutual authentication to enhance data privacy, security, and trust among stakeholders. Comparative analysis demonstrates that Fortified-Chain 2.0 outperforms its predecessor and other existing models in terms of latency, throughput, scalability, and availability.</v>
      </c>
      <c r="E151" s="40" t="s">
        <v>7680</v>
      </c>
      <c r="F151" s="40" t="s">
        <v>38454</v>
      </c>
      <c r="G151" s="40" t="s">
        <v>2842</v>
      </c>
      <c r="H151" s="40" t="s">
        <v>7681</v>
      </c>
      <c r="I151" s="40" t="s">
        <v>7681</v>
      </c>
      <c r="J151" s="40" t="s">
        <v>7682</v>
      </c>
      <c r="K151" s="40" t="s">
        <v>7292</v>
      </c>
      <c r="L151" s="40" t="s">
        <v>38610</v>
      </c>
      <c r="M151" s="40" t="s">
        <v>7321</v>
      </c>
      <c r="N151" s="40" t="s">
        <v>7390</v>
      </c>
    </row>
    <row r="152" spans="1:14" ht="187.5" hidden="1">
      <c r="A152" s="40" t="s">
        <v>4615</v>
      </c>
      <c r="B152" s="40" t="str">
        <f>VLOOKUP(A152,'Data Extraction'!A:D,4,FALSE)</f>
        <v>P012</v>
      </c>
      <c r="C152" s="40" t="str">
        <f>VLOOKUP(A152,'Data Extraction'!A:D,2,FALSE)</f>
        <v>rayyan-218688759</v>
      </c>
      <c r="D152" s="40" t="str">
        <f>VLOOKUP(A152,'Data Extraction'!A:N,13,FALSE)</f>
        <v>The study addresses the healthcare domain, focusing on the challenge of securely sharing personal health data collected via mobile and wearable devices. It proposes a decentralized, permissioned blockchain system built on Hyperledger Fabric to ensure privacy, data integrity, and user ownership. The solution includes a mobile application that collects health data and synchronizes it with a cloud database, while leveraging blockchain channels and membership services for access control and identity management. Comparative analysis with existing systems highlights improvements in scalability, privacy, and interoperability.</v>
      </c>
      <c r="E152" s="40" t="s">
        <v>7683</v>
      </c>
      <c r="F152" s="40" t="s">
        <v>38455</v>
      </c>
      <c r="G152" s="40" t="s">
        <v>4624</v>
      </c>
      <c r="H152" s="40" t="s">
        <v>7684</v>
      </c>
      <c r="I152" s="40" t="s">
        <v>38580</v>
      </c>
      <c r="J152" s="40" t="s">
        <v>7183</v>
      </c>
      <c r="K152" s="40" t="s">
        <v>7208</v>
      </c>
      <c r="L152" s="40" t="s">
        <v>7183</v>
      </c>
      <c r="M152" s="40" t="s">
        <v>7183</v>
      </c>
      <c r="N152" s="40" t="s">
        <v>7184</v>
      </c>
    </row>
    <row r="153" spans="1:14" ht="250">
      <c r="A153" s="40" t="s">
        <v>3246</v>
      </c>
      <c r="B153" s="40" t="str">
        <f>VLOOKUP(A153,'Data Extraction'!A:D,4,FALSE)</f>
        <v>P057</v>
      </c>
      <c r="C153" s="40" t="str">
        <f>VLOOKUP(A153,'Data Extraction'!A:D,2,FALSE)</f>
        <v>rayyan-218687416</v>
      </c>
      <c r="D153" s="40" t="str">
        <f>VLOOKUP(A153,'Data Extraction'!A:N,13,FALSE)</f>
        <v>The study addresses the problem of secure data sharing in the context of cloud and Internet of Things environments, where centralized access control mechanisms pose risks such as single points of failure and privacy leakage. The authors propose a decentralized attribute-based access control scheme built on Hyperledger Fabric, integrating smart contracts and the InterPlanetary File System (IPFS) for distributed data storage. The solution employs a Linear Integer Secret Sharing algorithm to securely distribute symmetric keys among multiple attributes, ensuring fine-grained access control. Comparative analysis with existing schemes demonstrates the proposed system’s advantages in terms of decentralization, data integrity, confidentiality, and resistance to common security threats.</v>
      </c>
      <c r="E153" s="40" t="s">
        <v>7685</v>
      </c>
      <c r="F153" s="40" t="s">
        <v>7685</v>
      </c>
      <c r="G153" s="40" t="s">
        <v>3255</v>
      </c>
      <c r="H153" s="40" t="s">
        <v>7686</v>
      </c>
      <c r="I153" s="40" t="s">
        <v>7686</v>
      </c>
      <c r="J153" s="40" t="s">
        <v>23</v>
      </c>
      <c r="K153" s="40" t="s">
        <v>7238</v>
      </c>
      <c r="L153" s="40" t="s">
        <v>7238</v>
      </c>
      <c r="M153" s="40" t="s">
        <v>5150</v>
      </c>
      <c r="N153" s="40" t="s">
        <v>23</v>
      </c>
    </row>
    <row r="154" spans="1:14" ht="250" hidden="1">
      <c r="A154" s="40" t="s">
        <v>3275</v>
      </c>
      <c r="B154" s="40" t="str">
        <f>VLOOKUP(A154,'Data Extraction'!A:D,4,FALSE)</f>
        <v>P056</v>
      </c>
      <c r="C154" s="40" t="str">
        <f>VLOOKUP(A154,'Data Extraction'!A:D,2,FALSE)</f>
        <v>rayyan-218687470</v>
      </c>
      <c r="D154" s="40" t="str">
        <f>VLOOKUP(A154,'Data Extraction'!A:N,13,FALSE)</f>
        <v>The study introduces BFHS, a blockchain-based fine-grained secure EHR sharing mechanism designed for the healthcare domain. The problem addressed is the lack of secure, interoperable, and patient-controlled EHR sharing across institutions. The solution integrates a consortium blockchain with the Interplanetary File System (IPFS), employing ciphertext-policy attribute-based encryption (CP-ABE) and proxy re-encryption (PRE) to enable dynamic access control. A credit evaluation mechanism is embedded within smart contracts to assess the trustworthiness of data requesters. Comparative analysis with existing schemes demonstrates BFHS's superior security features, decentralized storage capabilities, and efficient performance in encryption and decryption operations.</v>
      </c>
      <c r="E154" s="40" t="s">
        <v>7687</v>
      </c>
      <c r="F154" s="40" t="s">
        <v>38456</v>
      </c>
      <c r="G154" s="40" t="s">
        <v>3284</v>
      </c>
      <c r="H154" s="40" t="s">
        <v>7463</v>
      </c>
      <c r="I154" s="40" t="s">
        <v>38581</v>
      </c>
      <c r="J154" s="40" t="s">
        <v>7218</v>
      </c>
      <c r="K154" s="40" t="s">
        <v>7208</v>
      </c>
      <c r="L154" s="40" t="s">
        <v>7218</v>
      </c>
      <c r="M154" s="40" t="s">
        <v>7218</v>
      </c>
      <c r="N154" s="40" t="s">
        <v>7219</v>
      </c>
    </row>
  </sheetData>
  <sheetProtection sort="0" autoFilter="0"/>
  <customSheetViews>
    <customSheetView guid="{93BEE11B-192E-410C-8201-2EFDBEDF62DD}" filter="1" showAutoFilter="1">
      <pageMargins left="0" right="0" top="0" bottom="0" header="0" footer="0"/>
      <autoFilter ref="A1:K154" xr:uid="{CCF4566F-D6E8-424F-BC22-1C85F228BC45}"/>
    </customSheetView>
  </customSheetViews>
  <pageMargins left="0.511811024" right="0.511811024" top="0.78740157499999996" bottom="0.78740157499999996" header="0.31496062000000002" footer="0.31496062000000002"/>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54"/>
  <sheetViews>
    <sheetView topLeftCell="D1" workbookViewId="0">
      <pane ySplit="1" topLeftCell="A2" activePane="bottomLeft" state="frozen"/>
      <selection pane="bottomLeft" activeCell="K2" sqref="K2"/>
    </sheetView>
  </sheetViews>
  <sheetFormatPr defaultColWidth="12.54296875" defaultRowHeight="12.5"/>
  <cols>
    <col min="1" max="1" width="22.1796875" customWidth="1"/>
    <col min="2" max="2" width="11" customWidth="1"/>
    <col min="3" max="3" width="19.7265625" customWidth="1"/>
    <col min="4" max="4" width="32.453125" customWidth="1"/>
    <col min="5" max="5" width="22.453125" customWidth="1"/>
    <col min="6" max="6" width="27.1796875" bestFit="1" customWidth="1"/>
    <col min="7" max="7" width="24.1796875" customWidth="1"/>
    <col min="8" max="8" width="16.81640625" customWidth="1"/>
    <col min="9" max="9" width="20.453125" customWidth="1"/>
    <col min="10" max="10" width="19" customWidth="1"/>
    <col min="11" max="11" width="15.81640625" customWidth="1"/>
    <col min="12" max="12" width="18.90625" customWidth="1"/>
    <col min="13" max="13" width="21.26953125" customWidth="1"/>
  </cols>
  <sheetData>
    <row r="1" spans="1:11" s="23" customFormat="1" ht="26">
      <c r="A1" s="20" t="s">
        <v>32</v>
      </c>
      <c r="B1" s="21" t="s">
        <v>4995</v>
      </c>
      <c r="C1" s="21" t="s">
        <v>33</v>
      </c>
      <c r="D1" s="22" t="s">
        <v>5876</v>
      </c>
      <c r="E1" s="22" t="s">
        <v>5877</v>
      </c>
      <c r="F1" s="20" t="s">
        <v>37395</v>
      </c>
      <c r="G1" s="20" t="s">
        <v>37398</v>
      </c>
      <c r="H1" s="20" t="s">
        <v>5878</v>
      </c>
      <c r="I1" s="20" t="s">
        <v>37396</v>
      </c>
      <c r="J1" s="20" t="s">
        <v>37399</v>
      </c>
      <c r="K1" s="22" t="s">
        <v>7688</v>
      </c>
    </row>
    <row r="2" spans="1:11" ht="87.5">
      <c r="A2" s="1" t="s">
        <v>4959</v>
      </c>
      <c r="B2" s="1" t="str">
        <f>VLOOKUP(A2,'Data Extraction'!A:D,4,FALSE)</f>
        <v>P001</v>
      </c>
      <c r="C2" s="1" t="str">
        <f>VLOOKUP(A2,'Data Extraction'!A:D,2,FALSE)</f>
        <v>rayyan-172029219</v>
      </c>
      <c r="D2" s="2" t="s">
        <v>7689</v>
      </c>
      <c r="E2" s="2" t="s">
        <v>7690</v>
      </c>
      <c r="F2" s="1" t="s">
        <v>62</v>
      </c>
      <c r="G2" s="1" t="s">
        <v>4970</v>
      </c>
      <c r="H2" s="1" t="str">
        <f>_xlfn.XLOOKUP(ArticlesArchitecture[[#This Row],[Article ID]],Articles[Article ID],Articles[Architecture Type (Researcher 1)],"")&amp;""</f>
        <v>Server-centered (most architectures rely on external repositories or control centers for access management)</v>
      </c>
      <c r="I2" s="1" t="str">
        <f>_xlfn.XLOOKUP(ArticlesArchitecture[[#This Row],[Article ID]],Articles[Article ID],Articles[Architecture Type (AI Tool - OpenAI GPT)],"")&amp;""</f>
        <v>hybrid</v>
      </c>
      <c r="J2" s="1" t="str">
        <f>_xlfn.XLOOKUP(ArticlesArchitecture[[#This Row],[Article ID]],Articles[Article ID],Articles[Architecture Type (AI Tool - Anthropic Claude)],"")&amp;""</f>
        <v>Server-centered</v>
      </c>
      <c r="K2" s="4" t="s">
        <v>63</v>
      </c>
    </row>
    <row r="3" spans="1:11" ht="75">
      <c r="A3" s="1" t="s">
        <v>4924</v>
      </c>
      <c r="B3" s="1" t="str">
        <f>VLOOKUP(A3,'Data Extraction'!A:D,4,FALSE)</f>
        <v>P002</v>
      </c>
      <c r="C3" s="1" t="str">
        <f>VLOOKUP(A3,'Data Extraction'!A:D,2,FALSE)</f>
        <v>rayyan-172029208</v>
      </c>
      <c r="D3" s="2" t="s">
        <v>7691</v>
      </c>
      <c r="E3" s="2" t="s">
        <v>7692</v>
      </c>
      <c r="F3" s="1" t="s">
        <v>62</v>
      </c>
      <c r="G3" s="1" t="s">
        <v>4935</v>
      </c>
      <c r="H3" s="1" t="str">
        <f>_xlfn.XLOOKUP(ArticlesArchitecture[[#This Row],[Article ID]],Articles[Article ID],Articles[Architecture Type (Researcher 1)],"")&amp;""</f>
        <v>Hybrid (user-centered and server-centered)</v>
      </c>
      <c r="I3" s="1" t="str">
        <f>_xlfn.XLOOKUP(ArticlesArchitecture[[#This Row],[Article ID]],Articles[Article ID],Articles[Architecture Type (AI Tool - OpenAI GPT)],"")&amp;""</f>
        <v>hybrid</v>
      </c>
      <c r="J3" s="1" t="str">
        <f>_xlfn.XLOOKUP(ArticlesArchitecture[[#This Row],[Article ID]],Articles[Article ID],Articles[Architecture Type (AI Tool - Anthropic Claude)],"")&amp;""</f>
        <v>Server-centered</v>
      </c>
      <c r="K3" s="4" t="s">
        <v>4935</v>
      </c>
    </row>
    <row r="4" spans="1:11" ht="25">
      <c r="A4" s="1" t="s">
        <v>4894</v>
      </c>
      <c r="B4" s="1" t="str">
        <f>VLOOKUP(A4,'Data Extraction'!A:D,4,FALSE)</f>
        <v>P003</v>
      </c>
      <c r="C4" s="1" t="str">
        <f>VLOOKUP(A4,'Data Extraction'!A:D,2,FALSE)</f>
        <v>rayyan-218686268</v>
      </c>
      <c r="D4" s="2" t="s">
        <v>7693</v>
      </c>
      <c r="E4" s="2" t="s">
        <v>7694</v>
      </c>
      <c r="F4" s="1" t="s">
        <v>209</v>
      </c>
      <c r="G4" s="1" t="s">
        <v>63</v>
      </c>
      <c r="H4" s="1" t="str">
        <f>_xlfn.XLOOKUP(ArticlesArchitecture[[#This Row],[Article ID]],Articles[Article ID],Articles[Architecture Type (Researcher 1)],"")&amp;""</f>
        <v>Server-centered</v>
      </c>
      <c r="I4" s="1" t="str">
        <f>_xlfn.XLOOKUP(ArticlesArchitecture[[#This Row],[Article ID]],Articles[Article ID],Articles[Architecture Type (AI Tool - OpenAI GPT)],"")&amp;""</f>
        <v>server-centered</v>
      </c>
      <c r="J4" s="1" t="str">
        <f>_xlfn.XLOOKUP(ArticlesArchitecture[[#This Row],[Article ID]],Articles[Article ID],Articles[Architecture Type (AI Tool - Anthropic Claude)],"")&amp;""</f>
        <v>Server-centered</v>
      </c>
      <c r="K4" s="4" t="s">
        <v>63</v>
      </c>
    </row>
    <row r="5" spans="1:11" ht="37.5">
      <c r="A5" s="1" t="s">
        <v>4860</v>
      </c>
      <c r="B5" s="1" t="str">
        <f>VLOOKUP(A5,'Data Extraction'!A:D,4,FALSE)</f>
        <v>P004</v>
      </c>
      <c r="C5" s="1" t="str">
        <f>VLOOKUP(A5,'Data Extraction'!A:D,2,FALSE)</f>
        <v>rayyan-172029019</v>
      </c>
      <c r="D5" s="2" t="s">
        <v>7695</v>
      </c>
      <c r="E5" s="2" t="s">
        <v>7696</v>
      </c>
      <c r="F5" s="1" t="s">
        <v>139</v>
      </c>
      <c r="G5" s="1" t="s">
        <v>63</v>
      </c>
      <c r="H5" s="1" t="str">
        <f>_xlfn.XLOOKUP(ArticlesArchitecture[[#This Row],[Article ID]],Articles[Article ID],Articles[Architecture Type (Researcher 1)],"")&amp;""</f>
        <v>Server-centered</v>
      </c>
      <c r="I5" s="1" t="str">
        <f>_xlfn.XLOOKUP(ArticlesArchitecture[[#This Row],[Article ID]],Articles[Article ID],Articles[Architecture Type (AI Tool - OpenAI GPT)],"")&amp;""</f>
        <v>user-centered</v>
      </c>
      <c r="J5" s="1" t="str">
        <f>_xlfn.XLOOKUP(ArticlesArchitecture[[#This Row],[Article ID]],Articles[Article ID],Articles[Architecture Type (AI Tool - Anthropic Claude)],"")&amp;""</f>
        <v>User-centered</v>
      </c>
      <c r="K5" s="4" t="s">
        <v>63</v>
      </c>
    </row>
    <row r="6" spans="1:11" ht="37.5">
      <c r="A6" s="1" t="s">
        <v>4828</v>
      </c>
      <c r="B6" s="1" t="str">
        <f>VLOOKUP(A6,'Data Extraction'!A:D,4,FALSE)</f>
        <v>P005</v>
      </c>
      <c r="C6" s="1" t="str">
        <f>VLOOKUP(A6,'Data Extraction'!A:D,2,FALSE)</f>
        <v>rayyan-172029046</v>
      </c>
      <c r="D6" s="2" t="s">
        <v>7697</v>
      </c>
      <c r="E6" s="2" t="s">
        <v>7698</v>
      </c>
      <c r="F6" s="1" t="s">
        <v>209</v>
      </c>
      <c r="G6" s="1" t="s">
        <v>63</v>
      </c>
      <c r="H6" s="1" t="str">
        <f>_xlfn.XLOOKUP(ArticlesArchitecture[[#This Row],[Article ID]],Articles[Article ID],Articles[Architecture Type (Researcher 1)],"")&amp;""</f>
        <v>Server-centered</v>
      </c>
      <c r="I6" s="1" t="str">
        <f>_xlfn.XLOOKUP(ArticlesArchitecture[[#This Row],[Article ID]],Articles[Article ID],Articles[Architecture Type (AI Tool - OpenAI GPT)],"")&amp;""</f>
        <v>server-centered</v>
      </c>
      <c r="J6" s="1" t="str">
        <f>_xlfn.XLOOKUP(ArticlesArchitecture[[#This Row],[Article ID]],Articles[Article ID],Articles[Architecture Type (AI Tool - Anthropic Claude)],"")&amp;""</f>
        <v>Server-centered</v>
      </c>
      <c r="K6" s="4" t="s">
        <v>63</v>
      </c>
    </row>
    <row r="7" spans="1:11" ht="25">
      <c r="A7" s="1" t="s">
        <v>4795</v>
      </c>
      <c r="B7" s="1" t="str">
        <f>VLOOKUP(A7,'Data Extraction'!A:D,4,FALSE)</f>
        <v>P006</v>
      </c>
      <c r="C7" s="1" t="str">
        <f>VLOOKUP(A7,'Data Extraction'!A:D,2,FALSE)</f>
        <v>rayyan-218688840</v>
      </c>
      <c r="D7" s="2" t="s">
        <v>7699</v>
      </c>
      <c r="E7" s="2" t="s">
        <v>7700</v>
      </c>
      <c r="F7" s="1" t="s">
        <v>62</v>
      </c>
      <c r="G7" s="1" t="s">
        <v>63</v>
      </c>
      <c r="H7" s="1" t="str">
        <f>_xlfn.XLOOKUP(ArticlesArchitecture[[#This Row],[Article ID]],Articles[Article ID],Articles[Architecture Type (Researcher 1)],"")&amp;""</f>
        <v>Server-centered</v>
      </c>
      <c r="I7" s="1" t="str">
        <f>_xlfn.XLOOKUP(ArticlesArchitecture[[#This Row],[Article ID]],Articles[Article ID],Articles[Architecture Type (AI Tool - OpenAI GPT)],"")&amp;""</f>
        <v>hybrid</v>
      </c>
      <c r="J7" s="1" t="str">
        <f>_xlfn.XLOOKUP(ArticlesArchitecture[[#This Row],[Article ID]],Articles[Article ID],Articles[Architecture Type (AI Tool - Anthropic Claude)],"")&amp;""</f>
        <v>Server-centered</v>
      </c>
      <c r="K7" s="4" t="s">
        <v>63</v>
      </c>
    </row>
    <row r="8" spans="1:11" ht="50">
      <c r="A8" s="1" t="s">
        <v>4762</v>
      </c>
      <c r="B8" s="1" t="str">
        <f>VLOOKUP(A8,'Data Extraction'!A:D,4,FALSE)</f>
        <v>P007</v>
      </c>
      <c r="C8" s="1" t="str">
        <f>VLOOKUP(A8,'Data Extraction'!A:D,2,FALSE)</f>
        <v>rayyan-172028983</v>
      </c>
      <c r="D8" s="2" t="s">
        <v>7701</v>
      </c>
      <c r="E8" s="2" t="s">
        <v>7702</v>
      </c>
      <c r="F8" s="1" t="s">
        <v>139</v>
      </c>
      <c r="G8" s="1" t="s">
        <v>63</v>
      </c>
      <c r="H8" s="1" t="str">
        <f>_xlfn.XLOOKUP(ArticlesArchitecture[[#This Row],[Article ID]],Articles[Article ID],Articles[Architecture Type (Researcher 1)],"")&amp;""</f>
        <v>Server-centered</v>
      </c>
      <c r="I8" s="1" t="str">
        <f>_xlfn.XLOOKUP(ArticlesArchitecture[[#This Row],[Article ID]],Articles[Article ID],Articles[Architecture Type (AI Tool - OpenAI GPT)],"")&amp;""</f>
        <v>user-centered</v>
      </c>
      <c r="J8" s="1" t="str">
        <f>_xlfn.XLOOKUP(ArticlesArchitecture[[#This Row],[Article ID]],Articles[Article ID],Articles[Architecture Type (AI Tool - Anthropic Claude)],"")&amp;""</f>
        <v>User-centered</v>
      </c>
      <c r="K8" s="4" t="s">
        <v>63</v>
      </c>
    </row>
    <row r="9" spans="1:11" ht="62.5">
      <c r="A9" s="1" t="s">
        <v>4730</v>
      </c>
      <c r="B9" s="1" t="str">
        <f>VLOOKUP(A9,'Data Extraction'!A:D,4,FALSE)</f>
        <v>P008</v>
      </c>
      <c r="C9" s="1" t="str">
        <f>VLOOKUP(A9,'Data Extraction'!A:D,2,FALSE)</f>
        <v>rayyan-218688824</v>
      </c>
      <c r="D9" s="2" t="s">
        <v>7703</v>
      </c>
      <c r="E9" s="2" t="s">
        <v>7704</v>
      </c>
      <c r="F9" s="1" t="s">
        <v>62</v>
      </c>
      <c r="G9" s="1" t="s">
        <v>140</v>
      </c>
      <c r="H9" s="1" t="str">
        <f>_xlfn.XLOOKUP(ArticlesArchitecture[[#This Row],[Article ID]],Articles[Article ID],Articles[Architecture Type (Researcher 1)],"")&amp;""</f>
        <v>User-centered</v>
      </c>
      <c r="I9" s="1" t="str">
        <f>_xlfn.XLOOKUP(ArticlesArchitecture[[#This Row],[Article ID]],Articles[Article ID],Articles[Architecture Type (AI Tool - OpenAI GPT)],"")&amp;""</f>
        <v>hybrid</v>
      </c>
      <c r="J9" s="1" t="str">
        <f>_xlfn.XLOOKUP(ArticlesArchitecture[[#This Row],[Article ID]],Articles[Article ID],Articles[Architecture Type (AI Tool - Anthropic Claude)],"")&amp;""</f>
        <v>User-centered</v>
      </c>
      <c r="K9" s="4" t="s">
        <v>140</v>
      </c>
    </row>
    <row r="10" spans="1:11" ht="50">
      <c r="A10" s="1" t="s">
        <v>4696</v>
      </c>
      <c r="B10" s="1" t="str">
        <f>VLOOKUP(A10,'Data Extraction'!A:D,4,FALSE)</f>
        <v>P009</v>
      </c>
      <c r="C10" s="1" t="str">
        <f>VLOOKUP(A10,'Data Extraction'!A:D,2,FALSE)</f>
        <v>rayyan-172028976</v>
      </c>
      <c r="D10" s="2" t="s">
        <v>7705</v>
      </c>
      <c r="E10" s="2" t="s">
        <v>7706</v>
      </c>
      <c r="F10" s="1" t="s">
        <v>62</v>
      </c>
      <c r="G10" s="1" t="s">
        <v>140</v>
      </c>
      <c r="H10" s="1" t="str">
        <f>_xlfn.XLOOKUP(ArticlesArchitecture[[#This Row],[Article ID]],Articles[Article ID],Articles[Architecture Type (Researcher 1)],"")&amp;""</f>
        <v>User-centered</v>
      </c>
      <c r="I10" s="1" t="str">
        <f>_xlfn.XLOOKUP(ArticlesArchitecture[[#This Row],[Article ID]],Articles[Article ID],Articles[Architecture Type (AI Tool - OpenAI GPT)],"")&amp;""</f>
        <v>hybrid</v>
      </c>
      <c r="J10" s="1" t="str">
        <f>_xlfn.XLOOKUP(ArticlesArchitecture[[#This Row],[Article ID]],Articles[Article ID],Articles[Architecture Type (AI Tool - Anthropic Claude)],"")&amp;""</f>
        <v>User-centered</v>
      </c>
      <c r="K10" s="4" t="s">
        <v>4935</v>
      </c>
    </row>
    <row r="11" spans="1:11" ht="25">
      <c r="A11" s="1" t="s">
        <v>4678</v>
      </c>
      <c r="B11" s="1" t="str">
        <f>VLOOKUP(A11,'Data Extraction'!A:D,4,FALSE)</f>
        <v>P010</v>
      </c>
      <c r="C11" s="1" t="str">
        <f>VLOOKUP(A11,'Data Extraction'!A:D,2,FALSE)</f>
        <v>rayyan-218686026</v>
      </c>
      <c r="D11" s="2" t="s">
        <v>7707</v>
      </c>
      <c r="E11" s="2" t="s">
        <v>7708</v>
      </c>
      <c r="F11" s="1" t="s">
        <v>209</v>
      </c>
      <c r="G11" s="1" t="s">
        <v>209</v>
      </c>
      <c r="H11" s="1" t="str">
        <f>_xlfn.XLOOKUP(ArticlesArchitecture[[#This Row],[Article ID]],Articles[Article ID],Articles[Architecture Type (Researcher 1)],"")&amp;""</f>
        <v>Server-centered</v>
      </c>
      <c r="I11" s="1" t="str">
        <f>_xlfn.XLOOKUP(ArticlesArchitecture[[#This Row],[Article ID]],Articles[Article ID],Articles[Architecture Type (AI Tool - OpenAI GPT)],"")&amp;""</f>
        <v>server-centered</v>
      </c>
      <c r="J11" s="1" t="str">
        <f>_xlfn.XLOOKUP(ArticlesArchitecture[[#This Row],[Article ID]],Articles[Article ID],Articles[Architecture Type (AI Tool - Anthropic Claude)],"")&amp;""</f>
        <v>Server-centered</v>
      </c>
      <c r="K11" s="4" t="s">
        <v>63</v>
      </c>
    </row>
    <row r="12" spans="1:11" ht="37.5">
      <c r="A12" s="1" t="s">
        <v>4648</v>
      </c>
      <c r="B12" s="1" t="str">
        <f>VLOOKUP(A12,'Data Extraction'!A:D,4,FALSE)</f>
        <v>P011</v>
      </c>
      <c r="C12" s="1" t="str">
        <f>VLOOKUP(A12,'Data Extraction'!A:D,2,FALSE)</f>
        <v>rayyan-218688578</v>
      </c>
      <c r="D12" s="2" t="s">
        <v>7709</v>
      </c>
      <c r="E12" s="2" t="s">
        <v>209</v>
      </c>
      <c r="F12" s="1" t="s">
        <v>209</v>
      </c>
      <c r="G12" s="1" t="s">
        <v>63</v>
      </c>
      <c r="H12" s="1" t="str">
        <f>_xlfn.XLOOKUP(ArticlesArchitecture[[#This Row],[Article ID]],Articles[Article ID],Articles[Architecture Type (Researcher 1)],"")&amp;""</f>
        <v>Server-centered</v>
      </c>
      <c r="I12" s="1" t="str">
        <f>_xlfn.XLOOKUP(ArticlesArchitecture[[#This Row],[Article ID]],Articles[Article ID],Articles[Architecture Type (AI Tool - OpenAI GPT)],"")&amp;""</f>
        <v>server-centered</v>
      </c>
      <c r="J12" s="1" t="str">
        <f>_xlfn.XLOOKUP(ArticlesArchitecture[[#This Row],[Article ID]],Articles[Article ID],Articles[Architecture Type (AI Tool - Anthropic Claude)],"")&amp;""</f>
        <v>Server-centered</v>
      </c>
      <c r="K12" s="4" t="s">
        <v>63</v>
      </c>
    </row>
    <row r="13" spans="1:11" ht="25">
      <c r="A13" s="1" t="s">
        <v>4615</v>
      </c>
      <c r="B13" s="1" t="str">
        <f>VLOOKUP(A13,'Data Extraction'!A:D,4,FALSE)</f>
        <v>P012</v>
      </c>
      <c r="C13" s="1" t="str">
        <f>VLOOKUP(A13,'Data Extraction'!A:D,2,FALSE)</f>
        <v>rayyan-218688759</v>
      </c>
      <c r="D13" s="2" t="s">
        <v>7710</v>
      </c>
      <c r="E13" s="2" t="s">
        <v>7711</v>
      </c>
      <c r="F13" s="1" t="s">
        <v>139</v>
      </c>
      <c r="G13" s="1" t="s">
        <v>140</v>
      </c>
      <c r="H13" s="1" t="str">
        <f>_xlfn.XLOOKUP(ArticlesArchitecture[[#This Row],[Article ID]],Articles[Article ID],Articles[Architecture Type (Researcher 1)],"")&amp;""</f>
        <v>User-centered</v>
      </c>
      <c r="I13" s="1" t="str">
        <f>_xlfn.XLOOKUP(ArticlesArchitecture[[#This Row],[Article ID]],Articles[Article ID],Articles[Architecture Type (AI Tool - OpenAI GPT)],"")&amp;""</f>
        <v>user-centered</v>
      </c>
      <c r="J13" s="1" t="str">
        <f>_xlfn.XLOOKUP(ArticlesArchitecture[[#This Row],[Article ID]],Articles[Article ID],Articles[Architecture Type (AI Tool - Anthropic Claude)],"")&amp;""</f>
        <v>User-centered</v>
      </c>
      <c r="K13" s="4" t="s">
        <v>140</v>
      </c>
    </row>
    <row r="14" spans="1:11" ht="25">
      <c r="A14" s="1" t="s">
        <v>4586</v>
      </c>
      <c r="B14" s="1" t="str">
        <f>VLOOKUP(A14,'Data Extraction'!A:D,4,FALSE)</f>
        <v>P013</v>
      </c>
      <c r="C14" s="1" t="str">
        <f>VLOOKUP(A14,'Data Extraction'!A:D,2,FALSE)</f>
        <v>rayyan-218688549</v>
      </c>
      <c r="D14" s="2" t="s">
        <v>7712</v>
      </c>
      <c r="E14" s="2" t="s">
        <v>7713</v>
      </c>
      <c r="F14" s="1" t="s">
        <v>139</v>
      </c>
      <c r="G14" s="1" t="s">
        <v>140</v>
      </c>
      <c r="H14" s="1" t="str">
        <f>_xlfn.XLOOKUP(ArticlesArchitecture[[#This Row],[Article ID]],Articles[Article ID],Articles[Architecture Type (Researcher 1)],"")&amp;""</f>
        <v>User-centered</v>
      </c>
      <c r="I14" s="1" t="str">
        <f>_xlfn.XLOOKUP(ArticlesArchitecture[[#This Row],[Article ID]],Articles[Article ID],Articles[Architecture Type (AI Tool - OpenAI GPT)],"")&amp;""</f>
        <v>user-centered</v>
      </c>
      <c r="J14" s="1" t="str">
        <f>_xlfn.XLOOKUP(ArticlesArchitecture[[#This Row],[Article ID]],Articles[Article ID],Articles[Architecture Type (AI Tool - Anthropic Claude)],"")&amp;""</f>
        <v>User-centered</v>
      </c>
      <c r="K14" s="4" t="s">
        <v>140</v>
      </c>
    </row>
    <row r="15" spans="1:11">
      <c r="A15" s="1" t="s">
        <v>4556</v>
      </c>
      <c r="B15" s="1" t="str">
        <f>VLOOKUP(A15,'Data Extraction'!A:D,4,FALSE)</f>
        <v>P014</v>
      </c>
      <c r="C15" s="1" t="str">
        <f>VLOOKUP(A15,'Data Extraction'!A:D,2,FALSE)</f>
        <v>rayyan-218688443</v>
      </c>
      <c r="D15" s="2" t="s">
        <v>7714</v>
      </c>
      <c r="E15" s="2" t="s">
        <v>7711</v>
      </c>
      <c r="F15" s="1" t="s">
        <v>139</v>
      </c>
      <c r="G15" s="1" t="s">
        <v>63</v>
      </c>
      <c r="H15" s="1" t="str">
        <f>_xlfn.XLOOKUP(ArticlesArchitecture[[#This Row],[Article ID]],Articles[Article ID],Articles[Architecture Type (Researcher 1)],"")&amp;""</f>
        <v>Server-centered</v>
      </c>
      <c r="I15" s="1" t="str">
        <f>_xlfn.XLOOKUP(ArticlesArchitecture[[#This Row],[Article ID]],Articles[Article ID],Articles[Architecture Type (AI Tool - OpenAI GPT)],"")&amp;""</f>
        <v>user-centered</v>
      </c>
      <c r="J15" s="1" t="str">
        <f>_xlfn.XLOOKUP(ArticlesArchitecture[[#This Row],[Article ID]],Articles[Article ID],Articles[Architecture Type (AI Tool - Anthropic Claude)],"")&amp;""</f>
        <v>User-centered</v>
      </c>
      <c r="K15" s="4" t="s">
        <v>140</v>
      </c>
    </row>
    <row r="16" spans="1:11" ht="50">
      <c r="A16" s="1" t="s">
        <v>4525</v>
      </c>
      <c r="B16" s="1" t="str">
        <f>VLOOKUP(A16,'Data Extraction'!A:D,4,FALSE)</f>
        <v>P015</v>
      </c>
      <c r="C16" s="1" t="str">
        <f>VLOOKUP(A16,'Data Extraction'!A:D,2,FALSE)</f>
        <v>rayyan-218688565</v>
      </c>
      <c r="D16" s="2" t="s">
        <v>7715</v>
      </c>
      <c r="E16" s="2" t="s">
        <v>7716</v>
      </c>
      <c r="F16" s="1" t="s">
        <v>62</v>
      </c>
      <c r="G16" s="1" t="s">
        <v>63</v>
      </c>
      <c r="H16" s="1" t="str">
        <f>_xlfn.XLOOKUP(ArticlesArchitecture[[#This Row],[Article ID]],Articles[Article ID],Articles[Architecture Type (Researcher 1)],"")&amp;""</f>
        <v>Server-centered</v>
      </c>
      <c r="I16" s="1" t="str">
        <f>_xlfn.XLOOKUP(ArticlesArchitecture[[#This Row],[Article ID]],Articles[Article ID],Articles[Architecture Type (AI Tool - OpenAI GPT)],"")&amp;""</f>
        <v>hybrid</v>
      </c>
      <c r="J16" s="1" t="str">
        <f>_xlfn.XLOOKUP(ArticlesArchitecture[[#This Row],[Article ID]],Articles[Article ID],Articles[Architecture Type (AI Tool - Anthropic Claude)],"")&amp;""</f>
        <v>Server-centered</v>
      </c>
      <c r="K16" s="4" t="s">
        <v>4935</v>
      </c>
    </row>
    <row r="17" spans="1:11" ht="37.5">
      <c r="A17" s="1" t="s">
        <v>4496</v>
      </c>
      <c r="B17" s="1" t="str">
        <f>VLOOKUP(A17,'Data Extraction'!A:D,4,FALSE)</f>
        <v>P016</v>
      </c>
      <c r="C17" s="1" t="str">
        <f>VLOOKUP(A17,'Data Extraction'!A:D,2,FALSE)</f>
        <v>rayyan-218688278</v>
      </c>
      <c r="D17" s="2" t="s">
        <v>7717</v>
      </c>
      <c r="E17" s="2" t="s">
        <v>7718</v>
      </c>
      <c r="F17" s="1" t="s">
        <v>62</v>
      </c>
      <c r="G17" s="1" t="s">
        <v>63</v>
      </c>
      <c r="H17" s="1" t="str">
        <f>_xlfn.XLOOKUP(ArticlesArchitecture[[#This Row],[Article ID]],Articles[Article ID],Articles[Architecture Type (Researcher 1)],"")&amp;""</f>
        <v>Server-centered</v>
      </c>
      <c r="I17" s="1" t="str">
        <f>_xlfn.XLOOKUP(ArticlesArchitecture[[#This Row],[Article ID]],Articles[Article ID],Articles[Architecture Type (AI Tool - OpenAI GPT)],"")&amp;""</f>
        <v>hybrid</v>
      </c>
      <c r="J17" s="1" t="str">
        <f>_xlfn.XLOOKUP(ArticlesArchitecture[[#This Row],[Article ID]],Articles[Article ID],Articles[Architecture Type (AI Tool - Anthropic Claude)],"")&amp;""</f>
        <v>Server-centered</v>
      </c>
      <c r="K17" s="4" t="s">
        <v>63</v>
      </c>
    </row>
    <row r="18" spans="1:11" ht="37.5">
      <c r="A18" s="1" t="s">
        <v>4465</v>
      </c>
      <c r="B18" s="1" t="str">
        <f>VLOOKUP(A18,'Data Extraction'!A:D,4,FALSE)</f>
        <v>P017</v>
      </c>
      <c r="C18" s="1" t="str">
        <f>VLOOKUP(A18,'Data Extraction'!A:D,2,FALSE)</f>
        <v>rayyan-218688371</v>
      </c>
      <c r="D18" s="2" t="s">
        <v>7719</v>
      </c>
      <c r="E18" s="2" t="s">
        <v>62</v>
      </c>
      <c r="F18" s="1" t="s">
        <v>62</v>
      </c>
      <c r="G18" s="1" t="s">
        <v>63</v>
      </c>
      <c r="H18" s="1" t="str">
        <f>_xlfn.XLOOKUP(ArticlesArchitecture[[#This Row],[Article ID]],Articles[Article ID],Articles[Architecture Type (Researcher 1)],"")&amp;""</f>
        <v>Server-centered</v>
      </c>
      <c r="I18" s="1" t="str">
        <f>_xlfn.XLOOKUP(ArticlesArchitecture[[#This Row],[Article ID]],Articles[Article ID],Articles[Architecture Type (AI Tool - OpenAI GPT)],"")&amp;""</f>
        <v>hybrid</v>
      </c>
      <c r="J18" s="1" t="str">
        <f>_xlfn.XLOOKUP(ArticlesArchitecture[[#This Row],[Article ID]],Articles[Article ID],Articles[Architecture Type (AI Tool - Anthropic Claude)],"")&amp;""</f>
        <v>Server-centered</v>
      </c>
      <c r="K18" s="4" t="s">
        <v>4935</v>
      </c>
    </row>
    <row r="19" spans="1:11" ht="25">
      <c r="A19" s="1" t="s">
        <v>4434</v>
      </c>
      <c r="B19" s="1" t="str">
        <f>VLOOKUP(A19,'Data Extraction'!A:D,4,FALSE)</f>
        <v>P018</v>
      </c>
      <c r="C19" s="1" t="str">
        <f>VLOOKUP(A19,'Data Extraction'!A:D,2,FALSE)</f>
        <v>rayyan-172028771</v>
      </c>
      <c r="D19" s="2" t="s">
        <v>7720</v>
      </c>
      <c r="E19" s="2" t="s">
        <v>7721</v>
      </c>
      <c r="F19" s="1" t="s">
        <v>62</v>
      </c>
      <c r="G19" s="1" t="s">
        <v>63</v>
      </c>
      <c r="H19" s="1" t="str">
        <f>_xlfn.XLOOKUP(ArticlesArchitecture[[#This Row],[Article ID]],Articles[Article ID],Articles[Architecture Type (Researcher 1)],"")&amp;""</f>
        <v>Server-centered</v>
      </c>
      <c r="I19" s="1" t="str">
        <f>_xlfn.XLOOKUP(ArticlesArchitecture[[#This Row],[Article ID]],Articles[Article ID],Articles[Architecture Type (AI Tool - OpenAI GPT)],"")&amp;""</f>
        <v>hybrid</v>
      </c>
      <c r="J19" s="1" t="str">
        <f>_xlfn.XLOOKUP(ArticlesArchitecture[[#This Row],[Article ID]],Articles[Article ID],Articles[Architecture Type (AI Tool - Anthropic Claude)],"")&amp;""</f>
        <v>Server-centered</v>
      </c>
      <c r="K19" s="4" t="s">
        <v>63</v>
      </c>
    </row>
    <row r="20" spans="1:11" ht="37.5">
      <c r="A20" s="1" t="s">
        <v>4403</v>
      </c>
      <c r="B20" s="1" t="str">
        <f>VLOOKUP(A20,'Data Extraction'!A:D,4,FALSE)</f>
        <v>P019</v>
      </c>
      <c r="C20" s="1" t="str">
        <f>VLOOKUP(A20,'Data Extraction'!A:D,2,FALSE)</f>
        <v>rayyan-218688262</v>
      </c>
      <c r="D20" s="2" t="s">
        <v>5627</v>
      </c>
      <c r="E20" s="2" t="s">
        <v>7722</v>
      </c>
      <c r="F20" s="1" t="s">
        <v>139</v>
      </c>
      <c r="G20" s="1" t="s">
        <v>140</v>
      </c>
      <c r="H20" s="1" t="str">
        <f>_xlfn.XLOOKUP(ArticlesArchitecture[[#This Row],[Article ID]],Articles[Article ID],Articles[Architecture Type (Researcher 1)],"")&amp;""</f>
        <v>User-centered</v>
      </c>
      <c r="I20" s="1" t="str">
        <f>_xlfn.XLOOKUP(ArticlesArchitecture[[#This Row],[Article ID]],Articles[Article ID],Articles[Architecture Type (AI Tool - OpenAI GPT)],"")&amp;""</f>
        <v>user-centered</v>
      </c>
      <c r="J20" s="1" t="str">
        <f>_xlfn.XLOOKUP(ArticlesArchitecture[[#This Row],[Article ID]],Articles[Article ID],Articles[Architecture Type (AI Tool - Anthropic Claude)],"")&amp;""</f>
        <v>User-centered</v>
      </c>
      <c r="K20" s="4" t="s">
        <v>140</v>
      </c>
    </row>
    <row r="21" spans="1:11" ht="62.5">
      <c r="A21" s="1" t="s">
        <v>4374</v>
      </c>
      <c r="B21" s="1" t="str">
        <f>VLOOKUP(A21,'Data Extraction'!A:D,4,FALSE)</f>
        <v>P020</v>
      </c>
      <c r="C21" s="1" t="str">
        <f>VLOOKUP(A21,'Data Extraction'!A:D,2,FALSE)</f>
        <v>rayyan-218688212</v>
      </c>
      <c r="D21" s="2" t="s">
        <v>7723</v>
      </c>
      <c r="E21" s="2" t="s">
        <v>7724</v>
      </c>
      <c r="F21" s="1" t="s">
        <v>209</v>
      </c>
      <c r="G21" s="1" t="s">
        <v>63</v>
      </c>
      <c r="H21" s="1" t="str">
        <f>_xlfn.XLOOKUP(ArticlesArchitecture[[#This Row],[Article ID]],Articles[Article ID],Articles[Architecture Type (Researcher 1)],"")&amp;""</f>
        <v>Server-centered</v>
      </c>
      <c r="I21" s="1" t="str">
        <f>_xlfn.XLOOKUP(ArticlesArchitecture[[#This Row],[Article ID]],Articles[Article ID],Articles[Architecture Type (AI Tool - OpenAI GPT)],"")&amp;""</f>
        <v>server-centered</v>
      </c>
      <c r="J21" s="1" t="str">
        <f>_xlfn.XLOOKUP(ArticlesArchitecture[[#This Row],[Article ID]],Articles[Article ID],Articles[Architecture Type (AI Tool - Anthropic Claude)],"")&amp;""</f>
        <v>Server-centered</v>
      </c>
      <c r="K21" s="4" t="s">
        <v>4935</v>
      </c>
    </row>
    <row r="22" spans="1:11" ht="62.5">
      <c r="A22" s="1" t="s">
        <v>4342</v>
      </c>
      <c r="B22" s="1" t="str">
        <f>VLOOKUP(A22,'Data Extraction'!A:D,4,FALSE)</f>
        <v>P021</v>
      </c>
      <c r="C22" s="1" t="str">
        <f>VLOOKUP(A22,'Data Extraction'!A:D,2,FALSE)</f>
        <v>rayyan-218688425</v>
      </c>
      <c r="D22" s="2" t="s">
        <v>7725</v>
      </c>
      <c r="E22" s="2" t="s">
        <v>7726</v>
      </c>
      <c r="F22" s="1" t="s">
        <v>209</v>
      </c>
      <c r="G22" s="1" t="s">
        <v>63</v>
      </c>
      <c r="H22" s="1" t="str">
        <f>_xlfn.XLOOKUP(ArticlesArchitecture[[#This Row],[Article ID]],Articles[Article ID],Articles[Architecture Type (Researcher 1)],"")&amp;""</f>
        <v>Server-centered</v>
      </c>
      <c r="I22" s="1" t="str">
        <f>_xlfn.XLOOKUP(ArticlesArchitecture[[#This Row],[Article ID]],Articles[Article ID],Articles[Architecture Type (AI Tool - OpenAI GPT)],"")&amp;""</f>
        <v>server-centered</v>
      </c>
      <c r="J22" s="1" t="str">
        <f>_xlfn.XLOOKUP(ArticlesArchitecture[[#This Row],[Article ID]],Articles[Article ID],Articles[Architecture Type (AI Tool - Anthropic Claude)],"")&amp;""</f>
        <v>Server-centered</v>
      </c>
      <c r="K22" s="4" t="s">
        <v>63</v>
      </c>
    </row>
    <row r="23" spans="1:11" ht="50">
      <c r="A23" s="1" t="s">
        <v>4311</v>
      </c>
      <c r="B23" s="1" t="str">
        <f>VLOOKUP(A23,'Data Extraction'!A:D,4,FALSE)</f>
        <v>P022</v>
      </c>
      <c r="C23" s="1" t="str">
        <f>VLOOKUP(A23,'Data Extraction'!A:D,2,FALSE)</f>
        <v>rayyan-218688375</v>
      </c>
      <c r="D23" s="2" t="s">
        <v>7727</v>
      </c>
      <c r="E23" s="2" t="s">
        <v>7728</v>
      </c>
      <c r="F23" s="1" t="s">
        <v>62</v>
      </c>
      <c r="G23" s="1" t="s">
        <v>140</v>
      </c>
      <c r="H23" s="1" t="str">
        <f>_xlfn.XLOOKUP(ArticlesArchitecture[[#This Row],[Article ID]],Articles[Article ID],Articles[Architecture Type (Researcher 1)],"")&amp;""</f>
        <v>User-centered</v>
      </c>
      <c r="I23" s="1" t="str">
        <f>_xlfn.XLOOKUP(ArticlesArchitecture[[#This Row],[Article ID]],Articles[Article ID],Articles[Architecture Type (AI Tool - OpenAI GPT)],"")&amp;""</f>
        <v>hybrid</v>
      </c>
      <c r="J23" s="1" t="str">
        <f>_xlfn.XLOOKUP(ArticlesArchitecture[[#This Row],[Article ID]],Articles[Article ID],Articles[Architecture Type (AI Tool - Anthropic Claude)],"")&amp;""</f>
        <v>User-centered</v>
      </c>
      <c r="K23" s="4" t="s">
        <v>140</v>
      </c>
    </row>
    <row r="24" spans="1:11" ht="50">
      <c r="A24" s="1" t="s">
        <v>4276</v>
      </c>
      <c r="B24" s="1" t="str">
        <f>VLOOKUP(A24,'Data Extraction'!A:D,4,FALSE)</f>
        <v>P023</v>
      </c>
      <c r="C24" s="1" t="str">
        <f>VLOOKUP(A24,'Data Extraction'!A:D,2,FALSE)</f>
        <v>rayyan-218688318</v>
      </c>
      <c r="D24" s="2" t="s">
        <v>7729</v>
      </c>
      <c r="E24" s="2" t="s">
        <v>7730</v>
      </c>
      <c r="F24" s="1" t="s">
        <v>62</v>
      </c>
      <c r="G24" s="1" t="s">
        <v>63</v>
      </c>
      <c r="H24" s="1" t="str">
        <f>_xlfn.XLOOKUP(ArticlesArchitecture[[#This Row],[Article ID]],Articles[Article ID],Articles[Architecture Type (Researcher 1)],"")&amp;""</f>
        <v>Server-centered</v>
      </c>
      <c r="I24" s="1" t="str">
        <f>_xlfn.XLOOKUP(ArticlesArchitecture[[#This Row],[Article ID]],Articles[Article ID],Articles[Architecture Type (AI Tool - OpenAI GPT)],"")&amp;""</f>
        <v>hybrid</v>
      </c>
      <c r="J24" s="1" t="str">
        <f>_xlfn.XLOOKUP(ArticlesArchitecture[[#This Row],[Article ID]],Articles[Article ID],Articles[Architecture Type (AI Tool - Anthropic Claude)],"")&amp;""</f>
        <v>Server-centered</v>
      </c>
      <c r="K24" s="4" t="s">
        <v>4935</v>
      </c>
    </row>
    <row r="25" spans="1:11" ht="62.5">
      <c r="A25" s="1" t="s">
        <v>4246</v>
      </c>
      <c r="B25" s="1" t="str">
        <f>VLOOKUP(A25,'Data Extraction'!A:D,4,FALSE)</f>
        <v>P024</v>
      </c>
      <c r="C25" s="1" t="str">
        <f>VLOOKUP(A25,'Data Extraction'!A:D,2,FALSE)</f>
        <v>rayyan-218688172</v>
      </c>
      <c r="D25" s="2" t="s">
        <v>7731</v>
      </c>
      <c r="E25" s="2" t="s">
        <v>7732</v>
      </c>
      <c r="F25" s="1" t="s">
        <v>62</v>
      </c>
      <c r="G25" s="1" t="s">
        <v>140</v>
      </c>
      <c r="H25" s="1" t="str">
        <f>_xlfn.XLOOKUP(ArticlesArchitecture[[#This Row],[Article ID]],Articles[Article ID],Articles[Architecture Type (Researcher 1)],"")&amp;""</f>
        <v>User-centered</v>
      </c>
      <c r="I25" s="1" t="str">
        <f>_xlfn.XLOOKUP(ArticlesArchitecture[[#This Row],[Article ID]],Articles[Article ID],Articles[Architecture Type (AI Tool - OpenAI GPT)],"")&amp;""</f>
        <v>hybrid</v>
      </c>
      <c r="J25" s="1" t="str">
        <f>_xlfn.XLOOKUP(ArticlesArchitecture[[#This Row],[Article ID]],Articles[Article ID],Articles[Architecture Type (AI Tool - Anthropic Claude)],"")&amp;""</f>
        <v>User-centered</v>
      </c>
      <c r="K25" s="4" t="s">
        <v>140</v>
      </c>
    </row>
    <row r="26" spans="1:11" ht="50">
      <c r="A26" s="1" t="s">
        <v>4228</v>
      </c>
      <c r="B26" s="1" t="str">
        <f>VLOOKUP(A26,'Data Extraction'!A:D,4,FALSE)</f>
        <v>P025</v>
      </c>
      <c r="C26" s="1" t="str">
        <f>VLOOKUP(A26,'Data Extraction'!A:D,2,FALSE)</f>
        <v>rayyan-218688137</v>
      </c>
      <c r="D26" s="2" t="s">
        <v>7733</v>
      </c>
      <c r="E26" s="2" t="s">
        <v>7734</v>
      </c>
      <c r="F26" s="1" t="s">
        <v>209</v>
      </c>
      <c r="G26" s="1" t="s">
        <v>209</v>
      </c>
      <c r="H26" s="1" t="str">
        <f>_xlfn.XLOOKUP(ArticlesArchitecture[[#This Row],[Article ID]],Articles[Article ID],Articles[Architecture Type (Researcher 1)],"")&amp;""</f>
        <v>Server-centered</v>
      </c>
      <c r="I26" s="1" t="str">
        <f>_xlfn.XLOOKUP(ArticlesArchitecture[[#This Row],[Article ID]],Articles[Article ID],Articles[Architecture Type (AI Tool - OpenAI GPT)],"")&amp;""</f>
        <v>server-centered</v>
      </c>
      <c r="J26" s="1" t="str">
        <f>_xlfn.XLOOKUP(ArticlesArchitecture[[#This Row],[Article ID]],Articles[Article ID],Articles[Architecture Type (AI Tool - Anthropic Claude)],"")&amp;""</f>
        <v>Server-centered</v>
      </c>
      <c r="K26" s="4" t="s">
        <v>63</v>
      </c>
    </row>
    <row r="27" spans="1:11" ht="75">
      <c r="A27" s="1" t="s">
        <v>4199</v>
      </c>
      <c r="B27" s="1" t="str">
        <f>VLOOKUP(A27,'Data Extraction'!A:D,4,FALSE)</f>
        <v>P026</v>
      </c>
      <c r="C27" s="1" t="str">
        <f>VLOOKUP(A27,'Data Extraction'!A:D,2,FALSE)</f>
        <v>rayyan-218688174</v>
      </c>
      <c r="D27" s="2" t="s">
        <v>7735</v>
      </c>
      <c r="E27" s="2" t="s">
        <v>7736</v>
      </c>
      <c r="F27" s="1" t="s">
        <v>62</v>
      </c>
      <c r="G27" s="1" t="s">
        <v>140</v>
      </c>
      <c r="H27" s="1" t="str">
        <f>_xlfn.XLOOKUP(ArticlesArchitecture[[#This Row],[Article ID]],Articles[Article ID],Articles[Architecture Type (Researcher 1)],"")&amp;""</f>
        <v>User-centered</v>
      </c>
      <c r="I27" s="1" t="str">
        <f>_xlfn.XLOOKUP(ArticlesArchitecture[[#This Row],[Article ID]],Articles[Article ID],Articles[Architecture Type (AI Tool - OpenAI GPT)],"")&amp;""</f>
        <v>hybrid</v>
      </c>
      <c r="J27" s="1" t="str">
        <f>_xlfn.XLOOKUP(ArticlesArchitecture[[#This Row],[Article ID]],Articles[Article ID],Articles[Architecture Type (AI Tool - Anthropic Claude)],"")&amp;""</f>
        <v>User-centered</v>
      </c>
      <c r="K27" s="4" t="s">
        <v>140</v>
      </c>
    </row>
    <row r="28" spans="1:11" ht="50">
      <c r="A28" s="1" t="s">
        <v>4166</v>
      </c>
      <c r="B28" s="1" t="str">
        <f>VLOOKUP(A28,'Data Extraction'!A:D,4,FALSE)</f>
        <v>P027</v>
      </c>
      <c r="C28" s="1" t="str">
        <f>VLOOKUP(A28,'Data Extraction'!A:D,2,FALSE)</f>
        <v>rayyan-172028643</v>
      </c>
      <c r="D28" s="2" t="s">
        <v>7737</v>
      </c>
      <c r="E28" s="2" t="s">
        <v>7738</v>
      </c>
      <c r="F28" s="1" t="s">
        <v>62</v>
      </c>
      <c r="G28" s="1" t="s">
        <v>63</v>
      </c>
      <c r="H28" s="1" t="str">
        <f>_xlfn.XLOOKUP(ArticlesArchitecture[[#This Row],[Article ID]],Articles[Article ID],Articles[Architecture Type (Researcher 1)],"")&amp;""</f>
        <v>Server-centered</v>
      </c>
      <c r="I28" s="1" t="str">
        <f>_xlfn.XLOOKUP(ArticlesArchitecture[[#This Row],[Article ID]],Articles[Article ID],Articles[Architecture Type (AI Tool - OpenAI GPT)],"")&amp;""</f>
        <v>hybrid</v>
      </c>
      <c r="J28" s="1" t="str">
        <f>_xlfn.XLOOKUP(ArticlesArchitecture[[#This Row],[Article ID]],Articles[Article ID],Articles[Architecture Type (AI Tool - Anthropic Claude)],"")&amp;""</f>
        <v>Server-centered</v>
      </c>
      <c r="K28" s="4" t="s">
        <v>63</v>
      </c>
    </row>
    <row r="29" spans="1:11" ht="37.5">
      <c r="A29" s="1" t="s">
        <v>4137</v>
      </c>
      <c r="B29" s="1" t="str">
        <f>VLOOKUP(A29,'Data Extraction'!A:D,4,FALSE)</f>
        <v>P028</v>
      </c>
      <c r="C29" s="1" t="str">
        <f>VLOOKUP(A29,'Data Extraction'!A:D,2,FALSE)</f>
        <v>rayyan-218688112</v>
      </c>
      <c r="D29" s="2" t="s">
        <v>7739</v>
      </c>
      <c r="E29" s="2" t="s">
        <v>7740</v>
      </c>
      <c r="F29" s="1" t="s">
        <v>62</v>
      </c>
      <c r="G29" s="1" t="s">
        <v>63</v>
      </c>
      <c r="H29" s="1" t="str">
        <f>_xlfn.XLOOKUP(ArticlesArchitecture[[#This Row],[Article ID]],Articles[Article ID],Articles[Architecture Type (Researcher 1)],"")&amp;""</f>
        <v>Server-centered</v>
      </c>
      <c r="I29" s="1" t="str">
        <f>_xlfn.XLOOKUP(ArticlesArchitecture[[#This Row],[Article ID]],Articles[Article ID],Articles[Architecture Type (AI Tool - OpenAI GPT)],"")&amp;""</f>
        <v>hybrid</v>
      </c>
      <c r="J29" s="1" t="str">
        <f>_xlfn.XLOOKUP(ArticlesArchitecture[[#This Row],[Article ID]],Articles[Article ID],Articles[Architecture Type (AI Tool - Anthropic Claude)],"")&amp;""</f>
        <v>Server-centered</v>
      </c>
      <c r="K29" s="4" t="s">
        <v>4935</v>
      </c>
    </row>
    <row r="30" spans="1:11" ht="25">
      <c r="A30" s="1" t="s">
        <v>4103</v>
      </c>
      <c r="B30" s="1" t="str">
        <f>VLOOKUP(A30,'Data Extraction'!A:D,4,FALSE)</f>
        <v>P029</v>
      </c>
      <c r="C30" s="1" t="str">
        <f>VLOOKUP(A30,'Data Extraction'!A:D,2,FALSE)</f>
        <v>rayyan-172028743</v>
      </c>
      <c r="D30" s="2" t="s">
        <v>7741</v>
      </c>
      <c r="E30" s="2" t="s">
        <v>7742</v>
      </c>
      <c r="F30" s="1" t="s">
        <v>209</v>
      </c>
      <c r="G30" s="1" t="s">
        <v>140</v>
      </c>
      <c r="H30" s="1" t="str">
        <f>_xlfn.XLOOKUP(ArticlesArchitecture[[#This Row],[Article ID]],Articles[Article ID],Articles[Architecture Type (Researcher 1)],"")&amp;""</f>
        <v>User-centered</v>
      </c>
      <c r="I30" s="1" t="str">
        <f>_xlfn.XLOOKUP(ArticlesArchitecture[[#This Row],[Article ID]],Articles[Article ID],Articles[Architecture Type (AI Tool - OpenAI GPT)],"")&amp;""</f>
        <v>server-centered</v>
      </c>
      <c r="J30" s="1" t="str">
        <f>_xlfn.XLOOKUP(ArticlesArchitecture[[#This Row],[Article ID]],Articles[Article ID],Articles[Architecture Type (AI Tool - Anthropic Claude)],"")&amp;""</f>
        <v>Server-centered</v>
      </c>
      <c r="K30" s="4" t="s">
        <v>63</v>
      </c>
    </row>
    <row r="31" spans="1:11">
      <c r="A31" s="1" t="s">
        <v>4071</v>
      </c>
      <c r="B31" s="1" t="str">
        <f>VLOOKUP(A31,'Data Extraction'!A:D,4,FALSE)</f>
        <v>P030</v>
      </c>
      <c r="C31" s="1" t="str">
        <f>VLOOKUP(A31,'Data Extraction'!A:D,2,FALSE)</f>
        <v>rayyan-172028646</v>
      </c>
      <c r="D31" s="2" t="s">
        <v>7743</v>
      </c>
      <c r="E31" s="2" t="s">
        <v>139</v>
      </c>
      <c r="F31" s="1" t="s">
        <v>139</v>
      </c>
      <c r="G31" s="1" t="s">
        <v>140</v>
      </c>
      <c r="H31" s="1" t="str">
        <f>_xlfn.XLOOKUP(ArticlesArchitecture[[#This Row],[Article ID]],Articles[Article ID],Articles[Architecture Type (Researcher 1)],"")&amp;""</f>
        <v>User-centered</v>
      </c>
      <c r="I31" s="1" t="str">
        <f>_xlfn.XLOOKUP(ArticlesArchitecture[[#This Row],[Article ID]],Articles[Article ID],Articles[Architecture Type (AI Tool - OpenAI GPT)],"")&amp;""</f>
        <v>user-centered</v>
      </c>
      <c r="J31" s="1" t="str">
        <f>_xlfn.XLOOKUP(ArticlesArchitecture[[#This Row],[Article ID]],Articles[Article ID],Articles[Architecture Type (AI Tool - Anthropic Claude)],"")&amp;""</f>
        <v>User-centered</v>
      </c>
      <c r="K31" s="4" t="s">
        <v>140</v>
      </c>
    </row>
    <row r="32" spans="1:11" ht="50">
      <c r="A32" s="1" t="s">
        <v>4036</v>
      </c>
      <c r="B32" s="1" t="str">
        <f>VLOOKUP(A32,'Data Extraction'!A:D,4,FALSE)</f>
        <v>P031</v>
      </c>
      <c r="C32" s="1" t="str">
        <f>VLOOKUP(A32,'Data Extraction'!A:D,2,FALSE)</f>
        <v>rayyan-218688059</v>
      </c>
      <c r="D32" s="2" t="s">
        <v>7744</v>
      </c>
      <c r="E32" s="2" t="s">
        <v>7745</v>
      </c>
      <c r="F32" s="1" t="s">
        <v>62</v>
      </c>
      <c r="G32" s="1" t="s">
        <v>63</v>
      </c>
      <c r="H32" s="1" t="str">
        <f>_xlfn.XLOOKUP(ArticlesArchitecture[[#This Row],[Article ID]],Articles[Article ID],Articles[Architecture Type (Researcher 1)],"")&amp;""</f>
        <v>Server-centered</v>
      </c>
      <c r="I32" s="1" t="str">
        <f>_xlfn.XLOOKUP(ArticlesArchitecture[[#This Row],[Article ID]],Articles[Article ID],Articles[Architecture Type (AI Tool - OpenAI GPT)],"")&amp;""</f>
        <v>hybrid</v>
      </c>
      <c r="J32" s="1" t="str">
        <f>_xlfn.XLOOKUP(ArticlesArchitecture[[#This Row],[Article ID]],Articles[Article ID],Articles[Architecture Type (AI Tool - Anthropic Claude)],"")&amp;""</f>
        <v>Server-centered</v>
      </c>
      <c r="K32" s="4" t="s">
        <v>63</v>
      </c>
    </row>
    <row r="33" spans="1:11" ht="37.5">
      <c r="A33" s="1" t="s">
        <v>4007</v>
      </c>
      <c r="B33" s="1" t="str">
        <f>VLOOKUP(A33,'Data Extraction'!A:D,4,FALSE)</f>
        <v>P032</v>
      </c>
      <c r="C33" s="1" t="str">
        <f>VLOOKUP(A33,'Data Extraction'!A:D,2,FALSE)</f>
        <v>rayyan-218688039</v>
      </c>
      <c r="D33" s="2" t="s">
        <v>7746</v>
      </c>
      <c r="E33" s="2" t="s">
        <v>62</v>
      </c>
      <c r="F33" s="1" t="s">
        <v>62</v>
      </c>
      <c r="G33" s="1" t="s">
        <v>63</v>
      </c>
      <c r="H33" s="1" t="str">
        <f>_xlfn.XLOOKUP(ArticlesArchitecture[[#This Row],[Article ID]],Articles[Article ID],Articles[Architecture Type (Researcher 1)],"")&amp;""</f>
        <v>Server-centered</v>
      </c>
      <c r="I33" s="1" t="str">
        <f>_xlfn.XLOOKUP(ArticlesArchitecture[[#This Row],[Article ID]],Articles[Article ID],Articles[Architecture Type (AI Tool - OpenAI GPT)],"")&amp;""</f>
        <v>hybrid</v>
      </c>
      <c r="J33" s="1" t="str">
        <f>_xlfn.XLOOKUP(ArticlesArchitecture[[#This Row],[Article ID]],Articles[Article ID],Articles[Architecture Type (AI Tool - Anthropic Claude)],"")&amp;""</f>
        <v>Server-centered</v>
      </c>
      <c r="K33" s="4" t="s">
        <v>4935</v>
      </c>
    </row>
    <row r="34" spans="1:11" ht="37.5">
      <c r="A34" s="1" t="s">
        <v>3977</v>
      </c>
      <c r="B34" s="1" t="str">
        <f>VLOOKUP(A34,'Data Extraction'!A:D,4,FALSE)</f>
        <v>P033</v>
      </c>
      <c r="C34" s="1" t="str">
        <f>VLOOKUP(A34,'Data Extraction'!A:D,2,FALSE)</f>
        <v>rayyan-218688143</v>
      </c>
      <c r="D34" s="2" t="s">
        <v>7747</v>
      </c>
      <c r="E34" s="2" t="s">
        <v>7748</v>
      </c>
      <c r="F34" s="1" t="s">
        <v>62</v>
      </c>
      <c r="G34" s="1" t="s">
        <v>63</v>
      </c>
      <c r="H34" s="1" t="str">
        <f>_xlfn.XLOOKUP(ArticlesArchitecture[[#This Row],[Article ID]],Articles[Article ID],Articles[Architecture Type (Researcher 1)],"")&amp;""</f>
        <v>Server-centered</v>
      </c>
      <c r="I34" s="1" t="str">
        <f>_xlfn.XLOOKUP(ArticlesArchitecture[[#This Row],[Article ID]],Articles[Article ID],Articles[Architecture Type (AI Tool - OpenAI GPT)],"")&amp;""</f>
        <v>hybrid</v>
      </c>
      <c r="J34" s="1" t="str">
        <f>_xlfn.XLOOKUP(ArticlesArchitecture[[#This Row],[Article ID]],Articles[Article ID],Articles[Architecture Type (AI Tool - Anthropic Claude)],"")&amp;""</f>
        <v>Server-centered</v>
      </c>
      <c r="K34" s="4" t="s">
        <v>63</v>
      </c>
    </row>
    <row r="35" spans="1:11" ht="75">
      <c r="A35" s="1" t="s">
        <v>3947</v>
      </c>
      <c r="B35" s="1" t="str">
        <f>VLOOKUP(A35,'Data Extraction'!A:D,4,FALSE)</f>
        <v>P034</v>
      </c>
      <c r="C35" s="1" t="str">
        <f>VLOOKUP(A35,'Data Extraction'!A:D,2,FALSE)</f>
        <v>rayyan-218687992</v>
      </c>
      <c r="D35" s="2" t="s">
        <v>7749</v>
      </c>
      <c r="E35" s="2" t="s">
        <v>7750</v>
      </c>
      <c r="F35" s="1" t="s">
        <v>62</v>
      </c>
      <c r="G35" s="1" t="s">
        <v>63</v>
      </c>
      <c r="H35" s="1" t="str">
        <f>_xlfn.XLOOKUP(ArticlesArchitecture[[#This Row],[Article ID]],Articles[Article ID],Articles[Architecture Type (Researcher 1)],"")&amp;""</f>
        <v>Server-centered</v>
      </c>
      <c r="I35" s="1" t="str">
        <f>_xlfn.XLOOKUP(ArticlesArchitecture[[#This Row],[Article ID]],Articles[Article ID],Articles[Architecture Type (AI Tool - OpenAI GPT)],"")&amp;""</f>
        <v>hybrid</v>
      </c>
      <c r="J35" s="1" t="str">
        <f>_xlfn.XLOOKUP(ArticlesArchitecture[[#This Row],[Article ID]],Articles[Article ID],Articles[Architecture Type (AI Tool - Anthropic Claude)],"")&amp;""</f>
        <v>Server-centered</v>
      </c>
      <c r="K35" s="4" t="s">
        <v>4935</v>
      </c>
    </row>
    <row r="36" spans="1:11" ht="25">
      <c r="A36" s="1" t="s">
        <v>3920</v>
      </c>
      <c r="B36" s="1" t="str">
        <f>VLOOKUP(A36,'Data Extraction'!A:D,4,FALSE)</f>
        <v>P035</v>
      </c>
      <c r="C36" s="1" t="str">
        <f>VLOOKUP(A36,'Data Extraction'!A:D,2,FALSE)</f>
        <v>rayyan-218688149</v>
      </c>
      <c r="D36" s="2" t="s">
        <v>7751</v>
      </c>
      <c r="E36" s="2" t="s">
        <v>7722</v>
      </c>
      <c r="F36" s="1" t="s">
        <v>139</v>
      </c>
      <c r="G36" s="1" t="s">
        <v>140</v>
      </c>
      <c r="H36" s="1" t="str">
        <f>_xlfn.XLOOKUP(ArticlesArchitecture[[#This Row],[Article ID]],Articles[Article ID],Articles[Architecture Type (Researcher 1)],"")&amp;""</f>
        <v>User-centered</v>
      </c>
      <c r="I36" s="1" t="str">
        <f>_xlfn.XLOOKUP(ArticlesArchitecture[[#This Row],[Article ID]],Articles[Article ID],Articles[Architecture Type (AI Tool - OpenAI GPT)],"")&amp;""</f>
        <v>user-centered</v>
      </c>
      <c r="J36" s="1" t="str">
        <f>_xlfn.XLOOKUP(ArticlesArchitecture[[#This Row],[Article ID]],Articles[Article ID],Articles[Architecture Type (AI Tool - Anthropic Claude)],"")&amp;""</f>
        <v>User-centered</v>
      </c>
      <c r="K36" s="4" t="s">
        <v>140</v>
      </c>
    </row>
    <row r="37" spans="1:11" ht="37.5">
      <c r="A37" s="1" t="s">
        <v>3887</v>
      </c>
      <c r="B37" s="1" t="str">
        <f>VLOOKUP(A37,'Data Extraction'!A:D,4,FALSE)</f>
        <v>P036</v>
      </c>
      <c r="C37" s="1" t="str">
        <f>VLOOKUP(A37,'Data Extraction'!A:D,2,FALSE)</f>
        <v>rayyan-218688162</v>
      </c>
      <c r="D37" s="2" t="s">
        <v>7752</v>
      </c>
      <c r="E37" s="2" t="s">
        <v>7753</v>
      </c>
      <c r="F37" s="1" t="s">
        <v>62</v>
      </c>
      <c r="G37" s="1" t="s">
        <v>140</v>
      </c>
      <c r="H37" s="1" t="str">
        <f>_xlfn.XLOOKUP(ArticlesArchitecture[[#This Row],[Article ID]],Articles[Article ID],Articles[Architecture Type (Researcher 1)],"")&amp;""</f>
        <v>User-centered</v>
      </c>
      <c r="I37" s="1" t="str">
        <f>_xlfn.XLOOKUP(ArticlesArchitecture[[#This Row],[Article ID]],Articles[Article ID],Articles[Architecture Type (AI Tool - OpenAI GPT)],"")&amp;""</f>
        <v>hybrid</v>
      </c>
      <c r="J37" s="1" t="str">
        <f>_xlfn.XLOOKUP(ArticlesArchitecture[[#This Row],[Article ID]],Articles[Article ID],Articles[Architecture Type (AI Tool - Anthropic Claude)],"")&amp;""</f>
        <v>User-centered</v>
      </c>
      <c r="K37" s="4" t="s">
        <v>140</v>
      </c>
    </row>
    <row r="38" spans="1:11" ht="37.5">
      <c r="A38" s="1" t="s">
        <v>3869</v>
      </c>
      <c r="B38" s="1" t="str">
        <f>VLOOKUP(A38,'Data Extraction'!A:D,4,FALSE)</f>
        <v>P037</v>
      </c>
      <c r="C38" s="1" t="str">
        <f>VLOOKUP(A38,'Data Extraction'!A:D,2,FALSE)</f>
        <v>rayyan-218685725</v>
      </c>
      <c r="D38" s="2" t="s">
        <v>7754</v>
      </c>
      <c r="E38" s="2" t="s">
        <v>7755</v>
      </c>
      <c r="F38" s="1" t="s">
        <v>62</v>
      </c>
      <c r="G38" s="1" t="s">
        <v>62</v>
      </c>
      <c r="H38" s="1" t="str">
        <f>_xlfn.XLOOKUP(ArticlesArchitecture[[#This Row],[Article ID]],Articles[Article ID],Articles[Architecture Type (Researcher 1)],"")&amp;""</f>
        <v>Hybrid (user-centered and server-centered)</v>
      </c>
      <c r="I38" s="1" t="str">
        <f>_xlfn.XLOOKUP(ArticlesArchitecture[[#This Row],[Article ID]],Articles[Article ID],Articles[Architecture Type (AI Tool - OpenAI GPT)],"")&amp;""</f>
        <v>hybrid</v>
      </c>
      <c r="J38" s="1" t="str">
        <f>_xlfn.XLOOKUP(ArticlesArchitecture[[#This Row],[Article ID]],Articles[Article ID],Articles[Architecture Type (AI Tool - Anthropic Claude)],"")&amp;""</f>
        <v>User-centered</v>
      </c>
      <c r="K38" s="4" t="s">
        <v>4935</v>
      </c>
    </row>
    <row r="39" spans="1:11" ht="50">
      <c r="A39" s="1" t="s">
        <v>3837</v>
      </c>
      <c r="B39" s="1" t="str">
        <f>VLOOKUP(A39,'Data Extraction'!A:D,4,FALSE)</f>
        <v>P038</v>
      </c>
      <c r="C39" s="1" t="str">
        <f>VLOOKUP(A39,'Data Extraction'!A:D,2,FALSE)</f>
        <v>rayyan-172028579</v>
      </c>
      <c r="D39" s="2" t="s">
        <v>7756</v>
      </c>
      <c r="E39" s="2" t="s">
        <v>7757</v>
      </c>
      <c r="F39" s="1" t="s">
        <v>62</v>
      </c>
      <c r="G39" s="1" t="s">
        <v>3846</v>
      </c>
      <c r="H39" s="1" t="str">
        <f>_xlfn.XLOOKUP(ArticlesArchitecture[[#This Row],[Article ID]],Articles[Article ID],Articles[Architecture Type (Researcher 1)],"")&amp;""</f>
        <v>Semi-centralized (hybrid of user-centered and server-centered)</v>
      </c>
      <c r="I39" s="1" t="str">
        <f>_xlfn.XLOOKUP(ArticlesArchitecture[[#This Row],[Article ID]],Articles[Article ID],Articles[Architecture Type (AI Tool - OpenAI GPT)],"")&amp;""</f>
        <v>hybrid</v>
      </c>
      <c r="J39" s="1" t="str">
        <f>_xlfn.XLOOKUP(ArticlesArchitecture[[#This Row],[Article ID]],Articles[Article ID],Articles[Architecture Type (AI Tool - Anthropic Claude)],"")&amp;""</f>
        <v>Server-centered</v>
      </c>
      <c r="K39" s="4" t="s">
        <v>4935</v>
      </c>
    </row>
    <row r="40" spans="1:11" ht="50">
      <c r="A40" s="1" t="s">
        <v>3806</v>
      </c>
      <c r="B40" s="1" t="str">
        <f>VLOOKUP(A40,'Data Extraction'!A:D,4,FALSE)</f>
        <v>P039</v>
      </c>
      <c r="C40" s="1" t="str">
        <f>VLOOKUP(A40,'Data Extraction'!A:D,2,FALSE)</f>
        <v>rayyan-218687604</v>
      </c>
      <c r="D40" s="2" t="s">
        <v>7758</v>
      </c>
      <c r="E40" s="2" t="s">
        <v>7759</v>
      </c>
      <c r="F40" s="1" t="s">
        <v>62</v>
      </c>
      <c r="G40" s="1" t="s">
        <v>63</v>
      </c>
      <c r="H40" s="1" t="str">
        <f>_xlfn.XLOOKUP(ArticlesArchitecture[[#This Row],[Article ID]],Articles[Article ID],Articles[Architecture Type (Researcher 1)],"")&amp;""</f>
        <v>Server-centered</v>
      </c>
      <c r="I40" s="1" t="str">
        <f>_xlfn.XLOOKUP(ArticlesArchitecture[[#This Row],[Article ID]],Articles[Article ID],Articles[Architecture Type (AI Tool - OpenAI GPT)],"")&amp;""</f>
        <v>hybrid</v>
      </c>
      <c r="J40" s="1" t="str">
        <f>_xlfn.XLOOKUP(ArticlesArchitecture[[#This Row],[Article ID]],Articles[Article ID],Articles[Architecture Type (AI Tool - Anthropic Claude)],"")&amp;""</f>
        <v>Server-centered</v>
      </c>
      <c r="K40" s="4" t="s">
        <v>63</v>
      </c>
    </row>
    <row r="41" spans="1:11" ht="37.5">
      <c r="A41" s="1" t="s">
        <v>3774</v>
      </c>
      <c r="B41" s="1" t="str">
        <f>VLOOKUP(A41,'Data Extraction'!A:D,4,FALSE)</f>
        <v>P040</v>
      </c>
      <c r="C41" s="1" t="str">
        <f>VLOOKUP(A41,'Data Extraction'!A:D,2,FALSE)</f>
        <v>rayyan-218688176</v>
      </c>
      <c r="D41" s="2" t="s">
        <v>7760</v>
      </c>
      <c r="E41" s="2" t="s">
        <v>7761</v>
      </c>
      <c r="F41" s="1" t="s">
        <v>62</v>
      </c>
      <c r="G41" s="1" t="s">
        <v>140</v>
      </c>
      <c r="H41" s="1" t="str">
        <f>_xlfn.XLOOKUP(ArticlesArchitecture[[#This Row],[Article ID]],Articles[Article ID],Articles[Architecture Type (Researcher 1)],"")&amp;""</f>
        <v>User-centered</v>
      </c>
      <c r="I41" s="1" t="str">
        <f>_xlfn.XLOOKUP(ArticlesArchitecture[[#This Row],[Article ID]],Articles[Article ID],Articles[Architecture Type (AI Tool - OpenAI GPT)],"")&amp;""</f>
        <v>hybrid</v>
      </c>
      <c r="J41" s="1" t="str">
        <f>_xlfn.XLOOKUP(ArticlesArchitecture[[#This Row],[Article ID]],Articles[Article ID],Articles[Architecture Type (AI Tool - Anthropic Claude)],"")&amp;""</f>
        <v>User-centered</v>
      </c>
      <c r="K41" s="4" t="s">
        <v>140</v>
      </c>
    </row>
    <row r="42" spans="1:11" ht="37.5">
      <c r="A42" s="1" t="s">
        <v>3757</v>
      </c>
      <c r="B42" s="1" t="str">
        <f>VLOOKUP(A42,'Data Extraction'!A:D,4,FALSE)</f>
        <v>P041</v>
      </c>
      <c r="C42" s="1" t="str">
        <f>VLOOKUP(A42,'Data Extraction'!A:D,2,FALSE)</f>
        <v>rayyan-218687743</v>
      </c>
      <c r="D42" s="2" t="s">
        <v>7762</v>
      </c>
      <c r="E42" s="2" t="s">
        <v>7763</v>
      </c>
      <c r="F42" s="1" t="s">
        <v>62</v>
      </c>
      <c r="G42" s="1" t="s">
        <v>62</v>
      </c>
      <c r="H42" s="1" t="str">
        <f>_xlfn.XLOOKUP(ArticlesArchitecture[[#This Row],[Article ID]],Articles[Article ID],Articles[Architecture Type (Researcher 1)],"")&amp;""</f>
        <v>Hybrid (user-centered and server-centered)</v>
      </c>
      <c r="I42" s="1" t="str">
        <f>_xlfn.XLOOKUP(ArticlesArchitecture[[#This Row],[Article ID]],Articles[Article ID],Articles[Architecture Type (AI Tool - OpenAI GPT)],"")&amp;""</f>
        <v>hybrid</v>
      </c>
      <c r="J42" s="1" t="str">
        <f>_xlfn.XLOOKUP(ArticlesArchitecture[[#This Row],[Article ID]],Articles[Article ID],Articles[Architecture Type (AI Tool - Anthropic Claude)],"")&amp;""</f>
        <v>User-centered</v>
      </c>
      <c r="K42" s="4" t="s">
        <v>4935</v>
      </c>
    </row>
    <row r="43" spans="1:11">
      <c r="A43" s="1" t="s">
        <v>3728</v>
      </c>
      <c r="B43" s="1" t="str">
        <f>VLOOKUP(A43,'Data Extraction'!A:D,4,FALSE)</f>
        <v>P042</v>
      </c>
      <c r="C43" s="1" t="str">
        <f>VLOOKUP(A43,'Data Extraction'!A:D,2,FALSE)</f>
        <v>rayyan-218687761</v>
      </c>
      <c r="D43" s="2" t="s">
        <v>7764</v>
      </c>
      <c r="E43" s="2" t="s">
        <v>139</v>
      </c>
      <c r="F43" s="1" t="s">
        <v>139</v>
      </c>
      <c r="G43" s="1" t="s">
        <v>140</v>
      </c>
      <c r="H43" s="1" t="str">
        <f>_xlfn.XLOOKUP(ArticlesArchitecture[[#This Row],[Article ID]],Articles[Article ID],Articles[Architecture Type (Researcher 1)],"")&amp;""</f>
        <v>User-centered</v>
      </c>
      <c r="I43" s="1" t="str">
        <f>_xlfn.XLOOKUP(ArticlesArchitecture[[#This Row],[Article ID]],Articles[Article ID],Articles[Architecture Type (AI Tool - OpenAI GPT)],"")&amp;""</f>
        <v>user-centered</v>
      </c>
      <c r="J43" s="1" t="str">
        <f>_xlfn.XLOOKUP(ArticlesArchitecture[[#This Row],[Article ID]],Articles[Article ID],Articles[Architecture Type (AI Tool - Anthropic Claude)],"")&amp;""</f>
        <v>User-centered</v>
      </c>
      <c r="K43" s="4" t="s">
        <v>140</v>
      </c>
    </row>
    <row r="44" spans="1:11" ht="37.5">
      <c r="A44" s="1" t="s">
        <v>3697</v>
      </c>
      <c r="B44" s="1" t="str">
        <f>VLOOKUP(A44,'Data Extraction'!A:D,4,FALSE)</f>
        <v>P043</v>
      </c>
      <c r="C44" s="1" t="str">
        <f>VLOOKUP(A44,'Data Extraction'!A:D,2,FALSE)</f>
        <v>rayyan-172028480</v>
      </c>
      <c r="D44" s="2" t="s">
        <v>7765</v>
      </c>
      <c r="E44" s="2" t="s">
        <v>7766</v>
      </c>
      <c r="F44" s="1" t="s">
        <v>62</v>
      </c>
      <c r="G44" s="1" t="s">
        <v>63</v>
      </c>
      <c r="H44" s="1" t="str">
        <f>_xlfn.XLOOKUP(ArticlesArchitecture[[#This Row],[Article ID]],Articles[Article ID],Articles[Architecture Type (Researcher 1)],"")&amp;""</f>
        <v>Server-centered</v>
      </c>
      <c r="I44" s="1" t="str">
        <f>_xlfn.XLOOKUP(ArticlesArchitecture[[#This Row],[Article ID]],Articles[Article ID],Articles[Architecture Type (AI Tool - OpenAI GPT)],"")&amp;""</f>
        <v>hybrid</v>
      </c>
      <c r="J44" s="1" t="str">
        <f>_xlfn.XLOOKUP(ArticlesArchitecture[[#This Row],[Article ID]],Articles[Article ID],Articles[Architecture Type (AI Tool - Anthropic Claude)],"")&amp;""</f>
        <v>Server-centered</v>
      </c>
      <c r="K44" s="4" t="s">
        <v>63</v>
      </c>
    </row>
    <row r="45" spans="1:11" ht="50">
      <c r="A45" s="1" t="s">
        <v>3664</v>
      </c>
      <c r="B45" s="1" t="str">
        <f>VLOOKUP(A45,'Data Extraction'!A:D,4,FALSE)</f>
        <v>P044</v>
      </c>
      <c r="C45" s="1" t="str">
        <f>VLOOKUP(A45,'Data Extraction'!A:D,2,FALSE)</f>
        <v>rayyan-218687860</v>
      </c>
      <c r="D45" s="2" t="s">
        <v>7767</v>
      </c>
      <c r="E45" s="2" t="s">
        <v>7768</v>
      </c>
      <c r="F45" s="1" t="s">
        <v>62</v>
      </c>
      <c r="G45" s="1" t="s">
        <v>63</v>
      </c>
      <c r="H45" s="1" t="str">
        <f>_xlfn.XLOOKUP(ArticlesArchitecture[[#This Row],[Article ID]],Articles[Article ID],Articles[Architecture Type (Researcher 1)],"")&amp;""</f>
        <v>Server-centered</v>
      </c>
      <c r="I45" s="1" t="str">
        <f>_xlfn.XLOOKUP(ArticlesArchitecture[[#This Row],[Article ID]],Articles[Article ID],Articles[Architecture Type (AI Tool - OpenAI GPT)],"")&amp;""</f>
        <v>hybrid</v>
      </c>
      <c r="J45" s="1" t="str">
        <f>_xlfn.XLOOKUP(ArticlesArchitecture[[#This Row],[Article ID]],Articles[Article ID],Articles[Architecture Type (AI Tool - Anthropic Claude)],"")&amp;""</f>
        <v>Server-centered</v>
      </c>
      <c r="K45" s="4" t="s">
        <v>63</v>
      </c>
    </row>
    <row r="46" spans="1:11" ht="25">
      <c r="A46" s="1" t="s">
        <v>3630</v>
      </c>
      <c r="B46" s="1" t="str">
        <f>VLOOKUP(A46,'Data Extraction'!A:D,4,FALSE)</f>
        <v>P045</v>
      </c>
      <c r="C46" s="1" t="str">
        <f>VLOOKUP(A46,'Data Extraction'!A:D,2,FALSE)</f>
        <v>rayyan-172028518</v>
      </c>
      <c r="D46" s="2" t="s">
        <v>7769</v>
      </c>
      <c r="E46" s="2" t="s">
        <v>7770</v>
      </c>
      <c r="F46" s="1" t="s">
        <v>62</v>
      </c>
      <c r="G46" s="1" t="s">
        <v>63</v>
      </c>
      <c r="H46" s="1" t="str">
        <f>_xlfn.XLOOKUP(ArticlesArchitecture[[#This Row],[Article ID]],Articles[Article ID],Articles[Architecture Type (Researcher 1)],"")&amp;""</f>
        <v>Server-centered</v>
      </c>
      <c r="I46" s="1" t="str">
        <f>_xlfn.XLOOKUP(ArticlesArchitecture[[#This Row],[Article ID]],Articles[Article ID],Articles[Architecture Type (AI Tool - OpenAI GPT)],"")&amp;""</f>
        <v>hybrid</v>
      </c>
      <c r="J46" s="1" t="str">
        <f>_xlfn.XLOOKUP(ArticlesArchitecture[[#This Row],[Article ID]],Articles[Article ID],Articles[Architecture Type (AI Tool - Anthropic Claude)],"")&amp;""</f>
        <v>Server-centered</v>
      </c>
      <c r="K46" s="4" t="s">
        <v>63</v>
      </c>
    </row>
    <row r="47" spans="1:11" ht="25">
      <c r="A47" s="1" t="s">
        <v>3599</v>
      </c>
      <c r="B47" s="1" t="str">
        <f>VLOOKUP(A47,'Data Extraction'!A:D,4,FALSE)</f>
        <v>P046</v>
      </c>
      <c r="C47" s="1" t="str">
        <f>VLOOKUP(A47,'Data Extraction'!A:D,2,FALSE)</f>
        <v>rayyan-218687745</v>
      </c>
      <c r="D47" s="2" t="s">
        <v>7771</v>
      </c>
      <c r="E47" s="2" t="s">
        <v>7772</v>
      </c>
      <c r="F47" s="1" t="s">
        <v>209</v>
      </c>
      <c r="G47" s="1" t="s">
        <v>140</v>
      </c>
      <c r="H47" s="1" t="str">
        <f>_xlfn.XLOOKUP(ArticlesArchitecture[[#This Row],[Article ID]],Articles[Article ID],Articles[Architecture Type (Researcher 1)],"")&amp;""</f>
        <v>User-centered</v>
      </c>
      <c r="I47" s="1" t="str">
        <f>_xlfn.XLOOKUP(ArticlesArchitecture[[#This Row],[Article ID]],Articles[Article ID],Articles[Architecture Type (AI Tool - OpenAI GPT)],"")&amp;""</f>
        <v>server-centered</v>
      </c>
      <c r="J47" s="1" t="str">
        <f>_xlfn.XLOOKUP(ArticlesArchitecture[[#This Row],[Article ID]],Articles[Article ID],Articles[Architecture Type (AI Tool - Anthropic Claude)],"")&amp;""</f>
        <v>Server-centered</v>
      </c>
      <c r="K47" s="4" t="s">
        <v>140</v>
      </c>
    </row>
    <row r="48" spans="1:11" ht="37.5">
      <c r="A48" s="1" t="s">
        <v>3566</v>
      </c>
      <c r="B48" s="1" t="str">
        <f>VLOOKUP(A48,'Data Extraction'!A:D,4,FALSE)</f>
        <v>P047</v>
      </c>
      <c r="C48" s="1" t="str">
        <f>VLOOKUP(A48,'Data Extraction'!A:D,2,FALSE)</f>
        <v>rayyan-218685713</v>
      </c>
      <c r="D48" s="2" t="s">
        <v>7773</v>
      </c>
      <c r="E48" s="2" t="s">
        <v>7774</v>
      </c>
      <c r="F48" s="1" t="s">
        <v>62</v>
      </c>
      <c r="G48" s="1" t="s">
        <v>63</v>
      </c>
      <c r="H48" s="1" t="str">
        <f>_xlfn.XLOOKUP(ArticlesArchitecture[[#This Row],[Article ID]],Articles[Article ID],Articles[Architecture Type (Researcher 1)],"")&amp;""</f>
        <v>Server-centered</v>
      </c>
      <c r="I48" s="1" t="str">
        <f>_xlfn.XLOOKUP(ArticlesArchitecture[[#This Row],[Article ID]],Articles[Article ID],Articles[Architecture Type (AI Tool - OpenAI GPT)],"")&amp;""</f>
        <v>hybrid</v>
      </c>
      <c r="J48" s="1" t="str">
        <f>_xlfn.XLOOKUP(ArticlesArchitecture[[#This Row],[Article ID]],Articles[Article ID],Articles[Architecture Type (AI Tool - Anthropic Claude)],"")&amp;""</f>
        <v>Server-centered</v>
      </c>
      <c r="K48" s="4" t="s">
        <v>63</v>
      </c>
    </row>
    <row r="49" spans="1:11" ht="50">
      <c r="A49" s="1" t="s">
        <v>3537</v>
      </c>
      <c r="B49" s="1" t="str">
        <f>VLOOKUP(A49,'Data Extraction'!A:D,4,FALSE)</f>
        <v>P048</v>
      </c>
      <c r="C49" s="1" t="str">
        <f>VLOOKUP(A49,'Data Extraction'!A:D,2,FALSE)</f>
        <v>rayyan-218687675</v>
      </c>
      <c r="D49" s="2" t="s">
        <v>7775</v>
      </c>
      <c r="E49" s="2" t="s">
        <v>7776</v>
      </c>
      <c r="F49" s="1" t="s">
        <v>62</v>
      </c>
      <c r="G49" s="1" t="s">
        <v>140</v>
      </c>
      <c r="H49" s="1" t="str">
        <f>_xlfn.XLOOKUP(ArticlesArchitecture[[#This Row],[Article ID]],Articles[Article ID],Articles[Architecture Type (Researcher 1)],"")&amp;""</f>
        <v>User-centered</v>
      </c>
      <c r="I49" s="1" t="str">
        <f>_xlfn.XLOOKUP(ArticlesArchitecture[[#This Row],[Article ID]],Articles[Article ID],Articles[Architecture Type (AI Tool - OpenAI GPT)],"")&amp;""</f>
        <v>hybrid</v>
      </c>
      <c r="J49" s="1" t="str">
        <f>_xlfn.XLOOKUP(ArticlesArchitecture[[#This Row],[Article ID]],Articles[Article ID],Articles[Architecture Type (AI Tool - Anthropic Claude)],"")&amp;""</f>
        <v>User-centered</v>
      </c>
      <c r="K49" s="4" t="s">
        <v>140</v>
      </c>
    </row>
    <row r="50" spans="1:11" ht="50">
      <c r="A50" s="1" t="s">
        <v>3506</v>
      </c>
      <c r="B50" s="1" t="str">
        <f>VLOOKUP(A50,'Data Extraction'!A:D,4,FALSE)</f>
        <v>P049</v>
      </c>
      <c r="C50" s="1" t="str">
        <f>VLOOKUP(A50,'Data Extraction'!A:D,2,FALSE)</f>
        <v>rayyan-218687484</v>
      </c>
      <c r="D50" s="2" t="s">
        <v>7777</v>
      </c>
      <c r="E50" s="2" t="s">
        <v>7778</v>
      </c>
      <c r="F50" s="1" t="s">
        <v>62</v>
      </c>
      <c r="G50" s="1" t="s">
        <v>63</v>
      </c>
      <c r="H50" s="1" t="str">
        <f>_xlfn.XLOOKUP(ArticlesArchitecture[[#This Row],[Article ID]],Articles[Article ID],Articles[Architecture Type (Researcher 1)],"")&amp;""</f>
        <v>Server-centered</v>
      </c>
      <c r="I50" s="1" t="str">
        <f>_xlfn.XLOOKUP(ArticlesArchitecture[[#This Row],[Article ID]],Articles[Article ID],Articles[Architecture Type (AI Tool - OpenAI GPT)],"")&amp;""</f>
        <v>hybrid</v>
      </c>
      <c r="J50" s="1" t="str">
        <f>_xlfn.XLOOKUP(ArticlesArchitecture[[#This Row],[Article ID]],Articles[Article ID],Articles[Architecture Type (AI Tool - Anthropic Claude)],"")&amp;""</f>
        <v>Server-centered</v>
      </c>
      <c r="K50" s="4" t="s">
        <v>4935</v>
      </c>
    </row>
    <row r="51" spans="1:11" ht="50">
      <c r="A51" s="1" t="s">
        <v>3472</v>
      </c>
      <c r="B51" s="1" t="str">
        <f>VLOOKUP(A51,'Data Extraction'!A:D,4,FALSE)</f>
        <v>P050</v>
      </c>
      <c r="C51" s="1" t="str">
        <f>VLOOKUP(A51,'Data Extraction'!A:D,2,FALSE)</f>
        <v>rayyan-218685609</v>
      </c>
      <c r="D51" s="2" t="s">
        <v>7779</v>
      </c>
      <c r="E51" s="2" t="s">
        <v>7780</v>
      </c>
      <c r="F51" s="1" t="s">
        <v>209</v>
      </c>
      <c r="G51" s="1" t="s">
        <v>63</v>
      </c>
      <c r="H51" s="1" t="str">
        <f>_xlfn.XLOOKUP(ArticlesArchitecture[[#This Row],[Article ID]],Articles[Article ID],Articles[Architecture Type (Researcher 1)],"")&amp;""</f>
        <v>Server-centered</v>
      </c>
      <c r="I51" s="1" t="str">
        <f>_xlfn.XLOOKUP(ArticlesArchitecture[[#This Row],[Article ID]],Articles[Article ID],Articles[Architecture Type (AI Tool - OpenAI GPT)],"")&amp;""</f>
        <v>server-centered</v>
      </c>
      <c r="J51" s="1" t="str">
        <f>_xlfn.XLOOKUP(ArticlesArchitecture[[#This Row],[Article ID]],Articles[Article ID],Articles[Architecture Type (AI Tool - Anthropic Claude)],"")&amp;""</f>
        <v>Server-centered</v>
      </c>
      <c r="K51" s="4" t="s">
        <v>63</v>
      </c>
    </row>
    <row r="52" spans="1:11" ht="25">
      <c r="A52" s="1" t="s">
        <v>3440</v>
      </c>
      <c r="B52" s="1" t="str">
        <f>VLOOKUP(A52,'Data Extraction'!A:D,4,FALSE)</f>
        <v>P051</v>
      </c>
      <c r="C52" s="1" t="str">
        <f>VLOOKUP(A52,'Data Extraction'!A:D,2,FALSE)</f>
        <v>rayyan-172028473</v>
      </c>
      <c r="D52" s="2" t="s">
        <v>7781</v>
      </c>
      <c r="E52" s="2" t="s">
        <v>7782</v>
      </c>
      <c r="F52" s="1" t="s">
        <v>62</v>
      </c>
      <c r="G52" s="1" t="s">
        <v>63</v>
      </c>
      <c r="H52" s="1" t="str">
        <f>_xlfn.XLOOKUP(ArticlesArchitecture[[#This Row],[Article ID]],Articles[Article ID],Articles[Architecture Type (Researcher 1)],"")&amp;""</f>
        <v>Server-centered</v>
      </c>
      <c r="I52" s="1" t="str">
        <f>_xlfn.XLOOKUP(ArticlesArchitecture[[#This Row],[Article ID]],Articles[Article ID],Articles[Architecture Type (AI Tool - OpenAI GPT)],"")&amp;""</f>
        <v>hybrid</v>
      </c>
      <c r="J52" s="1" t="str">
        <f>_xlfn.XLOOKUP(ArticlesArchitecture[[#This Row],[Article ID]],Articles[Article ID],Articles[Architecture Type (AI Tool - Anthropic Claude)],"")&amp;""</f>
        <v>Server-centered</v>
      </c>
      <c r="K52" s="4" t="s">
        <v>63</v>
      </c>
    </row>
    <row r="53" spans="1:11" ht="37.5">
      <c r="A53" s="1" t="s">
        <v>3410</v>
      </c>
      <c r="B53" s="1" t="str">
        <f>VLOOKUP(A53,'Data Extraction'!A:D,4,FALSE)</f>
        <v>P052</v>
      </c>
      <c r="C53" s="1" t="str">
        <f>VLOOKUP(A53,'Data Extraction'!A:D,2,FALSE)</f>
        <v>rayyan-218687456</v>
      </c>
      <c r="D53" s="2" t="s">
        <v>7783</v>
      </c>
      <c r="E53" s="2" t="s">
        <v>7784</v>
      </c>
      <c r="F53" s="1" t="s">
        <v>62</v>
      </c>
      <c r="G53" s="1" t="s">
        <v>63</v>
      </c>
      <c r="H53" s="1" t="str">
        <f>_xlfn.XLOOKUP(ArticlesArchitecture[[#This Row],[Article ID]],Articles[Article ID],Articles[Architecture Type (Researcher 1)],"")&amp;""</f>
        <v>Server-centered</v>
      </c>
      <c r="I53" s="1" t="str">
        <f>_xlfn.XLOOKUP(ArticlesArchitecture[[#This Row],[Article ID]],Articles[Article ID],Articles[Architecture Type (AI Tool - OpenAI GPT)],"")&amp;""</f>
        <v>hybrid</v>
      </c>
      <c r="J53" s="1" t="str">
        <f>_xlfn.XLOOKUP(ArticlesArchitecture[[#This Row],[Article ID]],Articles[Article ID],Articles[Architecture Type (AI Tool - Anthropic Claude)],"")&amp;""</f>
        <v>Server-centered</v>
      </c>
      <c r="K53" s="4" t="s">
        <v>63</v>
      </c>
    </row>
    <row r="54" spans="1:11" ht="50">
      <c r="A54" s="1" t="s">
        <v>3376</v>
      </c>
      <c r="B54" s="1" t="str">
        <f>VLOOKUP(A54,'Data Extraction'!A:D,4,FALSE)</f>
        <v>P053</v>
      </c>
      <c r="C54" s="1" t="str">
        <f>VLOOKUP(A54,'Data Extraction'!A:D,2,FALSE)</f>
        <v>rayyan-172028433</v>
      </c>
      <c r="D54" s="2" t="s">
        <v>7785</v>
      </c>
      <c r="E54" s="2" t="s">
        <v>7786</v>
      </c>
      <c r="F54" s="1" t="s">
        <v>62</v>
      </c>
      <c r="G54" s="1" t="s">
        <v>63</v>
      </c>
      <c r="H54" s="1" t="str">
        <f>_xlfn.XLOOKUP(ArticlesArchitecture[[#This Row],[Article ID]],Articles[Article ID],Articles[Architecture Type (Researcher 1)],"")&amp;""</f>
        <v>Server-centered</v>
      </c>
      <c r="I54" s="1" t="str">
        <f>_xlfn.XLOOKUP(ArticlesArchitecture[[#This Row],[Article ID]],Articles[Article ID],Articles[Architecture Type (AI Tool - OpenAI GPT)],"")&amp;""</f>
        <v>hybrid</v>
      </c>
      <c r="J54" s="1" t="str">
        <f>_xlfn.XLOOKUP(ArticlesArchitecture[[#This Row],[Article ID]],Articles[Article ID],Articles[Architecture Type (AI Tool - Anthropic Claude)],"")&amp;""</f>
        <v>Server-centered</v>
      </c>
      <c r="K54" s="4" t="s">
        <v>63</v>
      </c>
    </row>
    <row r="55" spans="1:11" ht="25">
      <c r="A55" s="1" t="s">
        <v>3341</v>
      </c>
      <c r="B55" s="1" t="str">
        <f>VLOOKUP(A55,'Data Extraction'!A:D,4,FALSE)</f>
        <v>P054</v>
      </c>
      <c r="C55" s="1" t="str">
        <f>VLOOKUP(A55,'Data Extraction'!A:D,2,FALSE)</f>
        <v>rayyan-218687555</v>
      </c>
      <c r="D55" s="2" t="s">
        <v>7787</v>
      </c>
      <c r="E55" s="2" t="s">
        <v>7788</v>
      </c>
      <c r="F55" s="1" t="s">
        <v>139</v>
      </c>
      <c r="G55" s="1" t="s">
        <v>140</v>
      </c>
      <c r="H55" s="1" t="str">
        <f>_xlfn.XLOOKUP(ArticlesArchitecture[[#This Row],[Article ID]],Articles[Article ID],Articles[Architecture Type (Researcher 1)],"")&amp;""</f>
        <v>User-centered</v>
      </c>
      <c r="I55" s="1" t="str">
        <f>_xlfn.XLOOKUP(ArticlesArchitecture[[#This Row],[Article ID]],Articles[Article ID],Articles[Architecture Type (AI Tool - OpenAI GPT)],"")&amp;""</f>
        <v>user-centered</v>
      </c>
      <c r="J55" s="1" t="str">
        <f>_xlfn.XLOOKUP(ArticlesArchitecture[[#This Row],[Article ID]],Articles[Article ID],Articles[Architecture Type (AI Tool - Anthropic Claude)],"")&amp;""</f>
        <v>User-centered</v>
      </c>
      <c r="K55" s="4" t="s">
        <v>140</v>
      </c>
    </row>
    <row r="56" spans="1:11" ht="25">
      <c r="A56" s="1" t="s">
        <v>3307</v>
      </c>
      <c r="B56" s="1" t="str">
        <f>VLOOKUP(A56,'Data Extraction'!A:D,4,FALSE)</f>
        <v>P055</v>
      </c>
      <c r="C56" s="1" t="str">
        <f>VLOOKUP(A56,'Data Extraction'!A:D,2,FALSE)</f>
        <v>rayyan-218687559</v>
      </c>
      <c r="D56" s="2" t="s">
        <v>7789</v>
      </c>
      <c r="E56" s="2" t="s">
        <v>7790</v>
      </c>
      <c r="F56" s="1" t="s">
        <v>62</v>
      </c>
      <c r="G56" s="1" t="s">
        <v>63</v>
      </c>
      <c r="H56" s="1" t="str">
        <f>_xlfn.XLOOKUP(ArticlesArchitecture[[#This Row],[Article ID]],Articles[Article ID],Articles[Architecture Type (Researcher 1)],"")&amp;""</f>
        <v>Server-centered</v>
      </c>
      <c r="I56" s="1" t="str">
        <f>_xlfn.XLOOKUP(ArticlesArchitecture[[#This Row],[Article ID]],Articles[Article ID],Articles[Architecture Type (AI Tool - OpenAI GPT)],"")&amp;""</f>
        <v>hybrid</v>
      </c>
      <c r="J56" s="1" t="str">
        <f>_xlfn.XLOOKUP(ArticlesArchitecture[[#This Row],[Article ID]],Articles[Article ID],Articles[Architecture Type (AI Tool - Anthropic Claude)],"")&amp;""</f>
        <v>Server-centered</v>
      </c>
      <c r="K56" s="4" t="s">
        <v>63</v>
      </c>
    </row>
    <row r="57" spans="1:11" ht="37.5">
      <c r="A57" s="1" t="s">
        <v>3275</v>
      </c>
      <c r="B57" s="1" t="str">
        <f>VLOOKUP(A57,'Data Extraction'!A:D,4,FALSE)</f>
        <v>P056</v>
      </c>
      <c r="C57" s="1" t="str">
        <f>VLOOKUP(A57,'Data Extraction'!A:D,2,FALSE)</f>
        <v>rayyan-218687470</v>
      </c>
      <c r="D57" s="2" t="s">
        <v>7791</v>
      </c>
      <c r="E57" s="2" t="s">
        <v>62</v>
      </c>
      <c r="F57" s="1" t="s">
        <v>62</v>
      </c>
      <c r="G57" s="1" t="s">
        <v>63</v>
      </c>
      <c r="H57" s="1" t="str">
        <f>_xlfn.XLOOKUP(ArticlesArchitecture[[#This Row],[Article ID]],Articles[Article ID],Articles[Architecture Type (Researcher 1)],"")&amp;""</f>
        <v>Server-centered</v>
      </c>
      <c r="I57" s="1" t="str">
        <f>_xlfn.XLOOKUP(ArticlesArchitecture[[#This Row],[Article ID]],Articles[Article ID],Articles[Architecture Type (AI Tool - OpenAI GPT)],"")&amp;""</f>
        <v>hybrid</v>
      </c>
      <c r="J57" s="1" t="str">
        <f>_xlfn.XLOOKUP(ArticlesArchitecture[[#This Row],[Article ID]],Articles[Article ID],Articles[Architecture Type (AI Tool - Anthropic Claude)],"")&amp;""</f>
        <v>Server-centered</v>
      </c>
      <c r="K57" s="4" t="s">
        <v>4935</v>
      </c>
    </row>
    <row r="58" spans="1:11" ht="50">
      <c r="A58" s="1" t="s">
        <v>3246</v>
      </c>
      <c r="B58" s="1" t="str">
        <f>VLOOKUP(A58,'Data Extraction'!A:D,4,FALSE)</f>
        <v>P057</v>
      </c>
      <c r="C58" s="1" t="str">
        <f>VLOOKUP(A58,'Data Extraction'!A:D,2,FALSE)</f>
        <v>rayyan-218687416</v>
      </c>
      <c r="D58" s="2" t="s">
        <v>7792</v>
      </c>
      <c r="E58" s="2" t="s">
        <v>7793</v>
      </c>
      <c r="F58" s="1" t="s">
        <v>62</v>
      </c>
      <c r="G58" s="1" t="s">
        <v>63</v>
      </c>
      <c r="H58" s="1" t="str">
        <f>_xlfn.XLOOKUP(ArticlesArchitecture[[#This Row],[Article ID]],Articles[Article ID],Articles[Architecture Type (Researcher 1)],"")&amp;""</f>
        <v>Server-centered</v>
      </c>
      <c r="I58" s="1" t="str">
        <f>_xlfn.XLOOKUP(ArticlesArchitecture[[#This Row],[Article ID]],Articles[Article ID],Articles[Architecture Type (AI Tool - OpenAI GPT)],"")&amp;""</f>
        <v>hybrid</v>
      </c>
      <c r="J58" s="1" t="str">
        <f>_xlfn.XLOOKUP(ArticlesArchitecture[[#This Row],[Article ID]],Articles[Article ID],Articles[Architecture Type (AI Tool - Anthropic Claude)],"")&amp;""</f>
        <v>Server-centered</v>
      </c>
      <c r="K58" s="4" t="s">
        <v>63</v>
      </c>
    </row>
    <row r="59" spans="1:11" ht="37.5">
      <c r="A59" s="1" t="s">
        <v>3216</v>
      </c>
      <c r="B59" s="1" t="str">
        <f>VLOOKUP(A59,'Data Extraction'!A:D,4,FALSE)</f>
        <v>P058</v>
      </c>
      <c r="C59" s="1" t="str">
        <f>VLOOKUP(A59,'Data Extraction'!A:D,2,FALSE)</f>
        <v>rayyan-218687386</v>
      </c>
      <c r="D59" s="2" t="s">
        <v>7794</v>
      </c>
      <c r="E59" s="2" t="s">
        <v>62</v>
      </c>
      <c r="F59" s="1" t="s">
        <v>62</v>
      </c>
      <c r="G59" s="1" t="s">
        <v>63</v>
      </c>
      <c r="H59" s="1" t="str">
        <f>_xlfn.XLOOKUP(ArticlesArchitecture[[#This Row],[Article ID]],Articles[Article ID],Articles[Architecture Type (Researcher 1)],"")&amp;""</f>
        <v>Server-centered</v>
      </c>
      <c r="I59" s="1" t="str">
        <f>_xlfn.XLOOKUP(ArticlesArchitecture[[#This Row],[Article ID]],Articles[Article ID],Articles[Architecture Type (AI Tool - OpenAI GPT)],"")&amp;""</f>
        <v>hybrid</v>
      </c>
      <c r="J59" s="1" t="str">
        <f>_xlfn.XLOOKUP(ArticlesArchitecture[[#This Row],[Article ID]],Articles[Article ID],Articles[Architecture Type (AI Tool - Anthropic Claude)],"")&amp;""</f>
        <v>Server-centered</v>
      </c>
      <c r="K59" s="4" t="s">
        <v>4935</v>
      </c>
    </row>
    <row r="60" spans="1:11" ht="37.5">
      <c r="A60" s="1" t="s">
        <v>3181</v>
      </c>
      <c r="B60" s="1" t="str">
        <f>VLOOKUP(A60,'Data Extraction'!A:D,4,FALSE)</f>
        <v>P059</v>
      </c>
      <c r="C60" s="1" t="str">
        <f>VLOOKUP(A60,'Data Extraction'!A:D,2,FALSE)</f>
        <v>rayyan-172028402</v>
      </c>
      <c r="D60" s="2" t="s">
        <v>7795</v>
      </c>
      <c r="E60" s="2" t="s">
        <v>7768</v>
      </c>
      <c r="F60" s="1" t="s">
        <v>62</v>
      </c>
      <c r="G60" s="1" t="s">
        <v>63</v>
      </c>
      <c r="H60" s="1" t="str">
        <f>_xlfn.XLOOKUP(ArticlesArchitecture[[#This Row],[Article ID]],Articles[Article ID],Articles[Architecture Type (Researcher 1)],"")&amp;""</f>
        <v>Server-centered</v>
      </c>
      <c r="I60" s="1" t="str">
        <f>_xlfn.XLOOKUP(ArticlesArchitecture[[#This Row],[Article ID]],Articles[Article ID],Articles[Architecture Type (AI Tool - OpenAI GPT)],"")&amp;""</f>
        <v>hybrid</v>
      </c>
      <c r="J60" s="1" t="str">
        <f>_xlfn.XLOOKUP(ArticlesArchitecture[[#This Row],[Article ID]],Articles[Article ID],Articles[Architecture Type (AI Tool - Anthropic Claude)],"")&amp;""</f>
        <v>Server-centered</v>
      </c>
      <c r="K60" s="4" t="s">
        <v>63</v>
      </c>
    </row>
    <row r="61" spans="1:11" ht="37.5">
      <c r="A61" s="1" t="s">
        <v>3163</v>
      </c>
      <c r="B61" s="1" t="str">
        <f>VLOOKUP(A61,'Data Extraction'!A:D,4,FALSE)</f>
        <v>P060</v>
      </c>
      <c r="C61" s="1" t="str">
        <f>VLOOKUP(A61,'Data Extraction'!A:D,2,FALSE)</f>
        <v>rayyan-218687541</v>
      </c>
      <c r="D61" s="2" t="s">
        <v>7796</v>
      </c>
      <c r="E61" s="2" t="s">
        <v>7797</v>
      </c>
      <c r="F61" s="1" t="s">
        <v>62</v>
      </c>
      <c r="G61" s="1" t="s">
        <v>62</v>
      </c>
      <c r="H61" s="1" t="str">
        <f>_xlfn.XLOOKUP(ArticlesArchitecture[[#This Row],[Article ID]],Articles[Article ID],Articles[Architecture Type (Researcher 1)],"")&amp;""</f>
        <v>Hybrid (user-centered and server-centered)</v>
      </c>
      <c r="I61" s="1" t="str">
        <f>_xlfn.XLOOKUP(ArticlesArchitecture[[#This Row],[Article ID]],Articles[Article ID],Articles[Architecture Type (AI Tool - OpenAI GPT)],"")&amp;""</f>
        <v>hybrid</v>
      </c>
      <c r="J61" s="1" t="str">
        <f>_xlfn.XLOOKUP(ArticlesArchitecture[[#This Row],[Article ID]],Articles[Article ID],Articles[Architecture Type (AI Tool - Anthropic Claude)],"")&amp;""</f>
        <v>User-centered</v>
      </c>
      <c r="K61" s="4" t="s">
        <v>4935</v>
      </c>
    </row>
    <row r="62" spans="1:11" ht="37.5">
      <c r="A62" s="1" t="s">
        <v>3131</v>
      </c>
      <c r="B62" s="1" t="str">
        <f>VLOOKUP(A62,'Data Extraction'!A:D,4,FALSE)</f>
        <v>P061</v>
      </c>
      <c r="C62" s="1" t="str">
        <f>VLOOKUP(A62,'Data Extraction'!A:D,2,FALSE)</f>
        <v>rayyan-172028233</v>
      </c>
      <c r="D62" s="2" t="s">
        <v>7798</v>
      </c>
      <c r="E62" s="2" t="s">
        <v>62</v>
      </c>
      <c r="F62" s="1" t="s">
        <v>62</v>
      </c>
      <c r="G62" s="1" t="s">
        <v>63</v>
      </c>
      <c r="H62" s="1" t="str">
        <f>_xlfn.XLOOKUP(ArticlesArchitecture[[#This Row],[Article ID]],Articles[Article ID],Articles[Architecture Type (Researcher 1)],"")&amp;""</f>
        <v>Server-centered</v>
      </c>
      <c r="I62" s="1" t="str">
        <f>_xlfn.XLOOKUP(ArticlesArchitecture[[#This Row],[Article ID]],Articles[Article ID],Articles[Architecture Type (AI Tool - OpenAI GPT)],"")&amp;""</f>
        <v>hybrid</v>
      </c>
      <c r="J62" s="1" t="str">
        <f>_xlfn.XLOOKUP(ArticlesArchitecture[[#This Row],[Article ID]],Articles[Article ID],Articles[Architecture Type (AI Tool - Anthropic Claude)],"")&amp;""</f>
        <v>Server-centered</v>
      </c>
      <c r="K62" s="4" t="s">
        <v>4935</v>
      </c>
    </row>
    <row r="63" spans="1:11" ht="25">
      <c r="A63" s="1" t="s">
        <v>3097</v>
      </c>
      <c r="B63" s="1" t="str">
        <f>VLOOKUP(A63,'Data Extraction'!A:D,4,FALSE)</f>
        <v>P062</v>
      </c>
      <c r="C63" s="1" t="str">
        <f>VLOOKUP(A63,'Data Extraction'!A:D,2,FALSE)</f>
        <v>rayyan-218685546</v>
      </c>
      <c r="D63" s="2" t="s">
        <v>7799</v>
      </c>
      <c r="E63" s="2" t="s">
        <v>7800</v>
      </c>
      <c r="F63" s="1" t="s">
        <v>62</v>
      </c>
      <c r="G63" s="1" t="s">
        <v>63</v>
      </c>
      <c r="H63" s="1" t="str">
        <f>_xlfn.XLOOKUP(ArticlesArchitecture[[#This Row],[Article ID]],Articles[Article ID],Articles[Architecture Type (Researcher 1)],"")&amp;""</f>
        <v>Server-centered</v>
      </c>
      <c r="I63" s="1" t="str">
        <f>_xlfn.XLOOKUP(ArticlesArchitecture[[#This Row],[Article ID]],Articles[Article ID],Articles[Architecture Type (AI Tool - OpenAI GPT)],"")&amp;""</f>
        <v>hybrid</v>
      </c>
      <c r="J63" s="1" t="str">
        <f>_xlfn.XLOOKUP(ArticlesArchitecture[[#This Row],[Article ID]],Articles[Article ID],Articles[Architecture Type (AI Tool - Anthropic Claude)],"")&amp;""</f>
        <v>Server-centered</v>
      </c>
      <c r="K63" s="4" t="s">
        <v>63</v>
      </c>
    </row>
    <row r="64" spans="1:11" ht="25">
      <c r="A64" s="1" t="s">
        <v>3064</v>
      </c>
      <c r="B64" s="1" t="str">
        <f>VLOOKUP(A64,'Data Extraction'!A:D,4,FALSE)</f>
        <v>P063</v>
      </c>
      <c r="C64" s="1" t="str">
        <f>VLOOKUP(A64,'Data Extraction'!A:D,2,FALSE)</f>
        <v>rayyan-172028394</v>
      </c>
      <c r="D64" s="2" t="s">
        <v>7801</v>
      </c>
      <c r="E64" s="2" t="s">
        <v>209</v>
      </c>
      <c r="F64" s="1" t="s">
        <v>209</v>
      </c>
      <c r="G64" s="1" t="s">
        <v>63</v>
      </c>
      <c r="H64" s="1" t="str">
        <f>_xlfn.XLOOKUP(ArticlesArchitecture[[#This Row],[Article ID]],Articles[Article ID],Articles[Architecture Type (Researcher 1)],"")&amp;""</f>
        <v>Server-centered</v>
      </c>
      <c r="I64" s="1" t="str">
        <f>_xlfn.XLOOKUP(ArticlesArchitecture[[#This Row],[Article ID]],Articles[Article ID],Articles[Architecture Type (AI Tool - OpenAI GPT)],"")&amp;""</f>
        <v>server-centered</v>
      </c>
      <c r="J64" s="1" t="str">
        <f>_xlfn.XLOOKUP(ArticlesArchitecture[[#This Row],[Article ID]],Articles[Article ID],Articles[Architecture Type (AI Tool - Anthropic Claude)],"")&amp;""</f>
        <v>Server-centered</v>
      </c>
      <c r="K64" s="4" t="s">
        <v>63</v>
      </c>
    </row>
    <row r="65" spans="1:11" ht="25">
      <c r="A65" s="1" t="s">
        <v>3031</v>
      </c>
      <c r="B65" s="1" t="str">
        <f>VLOOKUP(A65,'Data Extraction'!A:D,4,FALSE)</f>
        <v>P064</v>
      </c>
      <c r="C65" s="1" t="str">
        <f>VLOOKUP(A65,'Data Extraction'!A:D,2,FALSE)</f>
        <v>rayyan-172028383</v>
      </c>
      <c r="D65" s="2" t="s">
        <v>7802</v>
      </c>
      <c r="E65" s="2" t="s">
        <v>62</v>
      </c>
      <c r="F65" s="1" t="s">
        <v>62</v>
      </c>
      <c r="G65" s="1" t="s">
        <v>140</v>
      </c>
      <c r="H65" s="1" t="str">
        <f>_xlfn.XLOOKUP(ArticlesArchitecture[[#This Row],[Article ID]],Articles[Article ID],Articles[Architecture Type (Researcher 1)],"")&amp;""</f>
        <v>User-centered</v>
      </c>
      <c r="I65" s="1" t="str">
        <f>_xlfn.XLOOKUP(ArticlesArchitecture[[#This Row],[Article ID]],Articles[Article ID],Articles[Architecture Type (AI Tool - OpenAI GPT)],"")&amp;""</f>
        <v>hybrid</v>
      </c>
      <c r="J65" s="1" t="str">
        <f>_xlfn.XLOOKUP(ArticlesArchitecture[[#This Row],[Article ID]],Articles[Article ID],Articles[Architecture Type (AI Tool - Anthropic Claude)],"")&amp;""</f>
        <v>User-centered</v>
      </c>
      <c r="K65" s="4" t="s">
        <v>140</v>
      </c>
    </row>
    <row r="66" spans="1:11" ht="50">
      <c r="A66" s="1" t="s">
        <v>2999</v>
      </c>
      <c r="B66" s="1" t="str">
        <f>VLOOKUP(A66,'Data Extraction'!A:D,4,FALSE)</f>
        <v>P065</v>
      </c>
      <c r="C66" s="1" t="str">
        <f>VLOOKUP(A66,'Data Extraction'!A:D,2,FALSE)</f>
        <v>rayyan-218687262</v>
      </c>
      <c r="D66" s="2" t="s">
        <v>7803</v>
      </c>
      <c r="E66" s="2" t="s">
        <v>7804</v>
      </c>
      <c r="F66" s="1" t="s">
        <v>62</v>
      </c>
      <c r="G66" s="1" t="s">
        <v>63</v>
      </c>
      <c r="H66" s="1" t="str">
        <f>_xlfn.XLOOKUP(ArticlesArchitecture[[#This Row],[Article ID]],Articles[Article ID],Articles[Architecture Type (Researcher 1)],"")&amp;""</f>
        <v>Server-centered</v>
      </c>
      <c r="I66" s="1" t="str">
        <f>_xlfn.XLOOKUP(ArticlesArchitecture[[#This Row],[Article ID]],Articles[Article ID],Articles[Architecture Type (AI Tool - OpenAI GPT)],"")&amp;""</f>
        <v>hybrid</v>
      </c>
      <c r="J66" s="1" t="str">
        <f>_xlfn.XLOOKUP(ArticlesArchitecture[[#This Row],[Article ID]],Articles[Article ID],Articles[Architecture Type (AI Tool - Anthropic Claude)],"")&amp;""</f>
        <v>Server-centered</v>
      </c>
      <c r="K66" s="4" t="s">
        <v>63</v>
      </c>
    </row>
    <row r="67" spans="1:11" ht="37.5">
      <c r="A67" s="1" t="s">
        <v>2966</v>
      </c>
      <c r="B67" s="1" t="str">
        <f>VLOOKUP(A67,'Data Extraction'!A:D,4,FALSE)</f>
        <v>P066</v>
      </c>
      <c r="C67" s="1" t="str">
        <f>VLOOKUP(A67,'Data Extraction'!A:D,2,FALSE)</f>
        <v>rayyan-172028050</v>
      </c>
      <c r="D67" s="2" t="s">
        <v>7805</v>
      </c>
      <c r="E67" s="2" t="s">
        <v>7806</v>
      </c>
      <c r="F67" s="1" t="s">
        <v>62</v>
      </c>
      <c r="G67" s="1" t="s">
        <v>63</v>
      </c>
      <c r="H67" s="1" t="str">
        <f>_xlfn.XLOOKUP(ArticlesArchitecture[[#This Row],[Article ID]],Articles[Article ID],Articles[Architecture Type (Researcher 1)],"")&amp;""</f>
        <v>Server-centered</v>
      </c>
      <c r="I67" s="1" t="str">
        <f>_xlfn.XLOOKUP(ArticlesArchitecture[[#This Row],[Article ID]],Articles[Article ID],Articles[Architecture Type (AI Tool - OpenAI GPT)],"")&amp;""</f>
        <v>hybrid</v>
      </c>
      <c r="J67" s="1" t="str">
        <f>_xlfn.XLOOKUP(ArticlesArchitecture[[#This Row],[Article ID]],Articles[Article ID],Articles[Architecture Type (AI Tool - Anthropic Claude)],"")&amp;""</f>
        <v>Server-centered</v>
      </c>
      <c r="K67" s="4" t="s">
        <v>63</v>
      </c>
    </row>
    <row r="68" spans="1:11" ht="37.5">
      <c r="A68" s="1" t="s">
        <v>2932</v>
      </c>
      <c r="B68" s="1" t="str">
        <f>VLOOKUP(A68,'Data Extraction'!A:D,4,FALSE)</f>
        <v>P067</v>
      </c>
      <c r="C68" s="1" t="str">
        <f>VLOOKUP(A68,'Data Extraction'!A:D,2,FALSE)</f>
        <v>rayyan-218685532</v>
      </c>
      <c r="D68" s="2" t="s">
        <v>7807</v>
      </c>
      <c r="E68" s="2" t="s">
        <v>7808</v>
      </c>
      <c r="F68" s="1" t="s">
        <v>139</v>
      </c>
      <c r="G68" s="1" t="s">
        <v>140</v>
      </c>
      <c r="H68" s="1" t="str">
        <f>_xlfn.XLOOKUP(ArticlesArchitecture[[#This Row],[Article ID]],Articles[Article ID],Articles[Architecture Type (Researcher 1)],"")&amp;""</f>
        <v>User-centered</v>
      </c>
      <c r="I68" s="1" t="str">
        <f>_xlfn.XLOOKUP(ArticlesArchitecture[[#This Row],[Article ID]],Articles[Article ID],Articles[Architecture Type (AI Tool - OpenAI GPT)],"")&amp;""</f>
        <v>user-centered</v>
      </c>
      <c r="J68" s="1" t="str">
        <f>_xlfn.XLOOKUP(ArticlesArchitecture[[#This Row],[Article ID]],Articles[Article ID],Articles[Architecture Type (AI Tool - Anthropic Claude)],"")&amp;""</f>
        <v>User-centered</v>
      </c>
      <c r="K68" s="4" t="s">
        <v>140</v>
      </c>
    </row>
    <row r="69" spans="1:11" ht="62.5">
      <c r="A69" s="1" t="s">
        <v>2897</v>
      </c>
      <c r="B69" s="1" t="str">
        <f>VLOOKUP(A69,'Data Extraction'!A:D,4,FALSE)</f>
        <v>P068</v>
      </c>
      <c r="C69" s="1" t="str">
        <f>VLOOKUP(A69,'Data Extraction'!A:D,2,FALSE)</f>
        <v>rayyan-172028200</v>
      </c>
      <c r="D69" s="2" t="s">
        <v>7809</v>
      </c>
      <c r="E69" s="2" t="s">
        <v>7810</v>
      </c>
      <c r="F69" s="1" t="s">
        <v>62</v>
      </c>
      <c r="G69" s="1" t="s">
        <v>140</v>
      </c>
      <c r="H69" s="1" t="str">
        <f>_xlfn.XLOOKUP(ArticlesArchitecture[[#This Row],[Article ID]],Articles[Article ID],Articles[Architecture Type (Researcher 1)],"")&amp;""</f>
        <v>User-centered</v>
      </c>
      <c r="I69" s="1" t="str">
        <f>_xlfn.XLOOKUP(ArticlesArchitecture[[#This Row],[Article ID]],Articles[Article ID],Articles[Architecture Type (AI Tool - OpenAI GPT)],"")&amp;""</f>
        <v>hybrid</v>
      </c>
      <c r="J69" s="1" t="str">
        <f>_xlfn.XLOOKUP(ArticlesArchitecture[[#This Row],[Article ID]],Articles[Article ID],Articles[Architecture Type (AI Tool - Anthropic Claude)],"")&amp;""</f>
        <v>User-centered</v>
      </c>
      <c r="K69" s="4" t="s">
        <v>140</v>
      </c>
    </row>
    <row r="70" spans="1:11" ht="25">
      <c r="A70" s="1" t="s">
        <v>2864</v>
      </c>
      <c r="B70" s="1" t="str">
        <f>VLOOKUP(A70,'Data Extraction'!A:D,4,FALSE)</f>
        <v>P069</v>
      </c>
      <c r="C70" s="1" t="str">
        <f>VLOOKUP(A70,'Data Extraction'!A:D,2,FALSE)</f>
        <v>rayyan-218685477</v>
      </c>
      <c r="D70" s="2" t="s">
        <v>7811</v>
      </c>
      <c r="E70" s="2" t="s">
        <v>62</v>
      </c>
      <c r="F70" s="1" t="s">
        <v>62</v>
      </c>
      <c r="G70" s="1" t="s">
        <v>63</v>
      </c>
      <c r="H70" s="1" t="str">
        <f>_xlfn.XLOOKUP(ArticlesArchitecture[[#This Row],[Article ID]],Articles[Article ID],Articles[Architecture Type (Researcher 1)],"")&amp;""</f>
        <v>Server-centered</v>
      </c>
      <c r="I70" s="1" t="str">
        <f>_xlfn.XLOOKUP(ArticlesArchitecture[[#This Row],[Article ID]],Articles[Article ID],Articles[Architecture Type (AI Tool - OpenAI GPT)],"")&amp;""</f>
        <v>hybrid</v>
      </c>
      <c r="J70" s="1" t="str">
        <f>_xlfn.XLOOKUP(ArticlesArchitecture[[#This Row],[Article ID]],Articles[Article ID],Articles[Architecture Type (AI Tool - Anthropic Claude)],"")&amp;""</f>
        <v>Server-centered</v>
      </c>
      <c r="K70" s="4" t="s">
        <v>63</v>
      </c>
    </row>
    <row r="71" spans="1:11" ht="37.5">
      <c r="A71" s="1" t="s">
        <v>2833</v>
      </c>
      <c r="B71" s="1" t="str">
        <f>VLOOKUP(A71,'Data Extraction'!A:D,4,FALSE)</f>
        <v>P070</v>
      </c>
      <c r="C71" s="1" t="str">
        <f>VLOOKUP(A71,'Data Extraction'!A:D,2,FALSE)</f>
        <v>rayyan-218687255</v>
      </c>
      <c r="D71" s="2" t="s">
        <v>7812</v>
      </c>
      <c r="E71" s="2" t="s">
        <v>7813</v>
      </c>
      <c r="F71" s="1" t="s">
        <v>62</v>
      </c>
      <c r="G71" s="1" t="s">
        <v>63</v>
      </c>
      <c r="H71" s="1" t="str">
        <f>_xlfn.XLOOKUP(ArticlesArchitecture[[#This Row],[Article ID]],Articles[Article ID],Articles[Architecture Type (Researcher 1)],"")&amp;""</f>
        <v>Server-centered</v>
      </c>
      <c r="I71" s="1" t="str">
        <f>_xlfn.XLOOKUP(ArticlesArchitecture[[#This Row],[Article ID]],Articles[Article ID],Articles[Architecture Type (AI Tool - OpenAI GPT)],"")&amp;""</f>
        <v>hybrid</v>
      </c>
      <c r="J71" s="1" t="str">
        <f>_xlfn.XLOOKUP(ArticlesArchitecture[[#This Row],[Article ID]],Articles[Article ID],Articles[Architecture Type (AI Tool - Anthropic Claude)],"")&amp;""</f>
        <v>Server-centered</v>
      </c>
      <c r="K71" s="4" t="s">
        <v>63</v>
      </c>
    </row>
    <row r="72" spans="1:11" ht="37.5">
      <c r="A72" s="1" t="s">
        <v>2799</v>
      </c>
      <c r="B72" s="1" t="str">
        <f>VLOOKUP(A72,'Data Extraction'!A:D,4,FALSE)</f>
        <v>P071</v>
      </c>
      <c r="C72" s="1" t="str">
        <f>VLOOKUP(A72,'Data Extraction'!A:D,2,FALSE)</f>
        <v>rayyan-172028165</v>
      </c>
      <c r="D72" s="2" t="s">
        <v>7814</v>
      </c>
      <c r="E72" s="2" t="s">
        <v>62</v>
      </c>
      <c r="F72" s="1" t="s">
        <v>62</v>
      </c>
      <c r="G72" s="1" t="s">
        <v>63</v>
      </c>
      <c r="H72" s="1" t="str">
        <f>_xlfn.XLOOKUP(ArticlesArchitecture[[#This Row],[Article ID]],Articles[Article ID],Articles[Architecture Type (Researcher 1)],"")&amp;""</f>
        <v>Server-centered</v>
      </c>
      <c r="I72" s="1" t="str">
        <f>_xlfn.XLOOKUP(ArticlesArchitecture[[#This Row],[Article ID]],Articles[Article ID],Articles[Architecture Type (AI Tool - OpenAI GPT)],"")&amp;""</f>
        <v>hybrid</v>
      </c>
      <c r="J72" s="1" t="str">
        <f>_xlfn.XLOOKUP(ArticlesArchitecture[[#This Row],[Article ID]],Articles[Article ID],Articles[Architecture Type (AI Tool - Anthropic Claude)],"")&amp;""</f>
        <v>Server-centered</v>
      </c>
      <c r="K72" s="4" t="s">
        <v>63</v>
      </c>
    </row>
    <row r="73" spans="1:11" ht="25">
      <c r="A73" s="1" t="s">
        <v>2767</v>
      </c>
      <c r="B73" s="1" t="str">
        <f>VLOOKUP(A73,'Data Extraction'!A:D,4,FALSE)</f>
        <v>P072</v>
      </c>
      <c r="C73" s="1" t="str">
        <f>VLOOKUP(A73,'Data Extraction'!A:D,2,FALSE)</f>
        <v>rayyan-172028264</v>
      </c>
      <c r="D73" s="2" t="s">
        <v>7815</v>
      </c>
      <c r="E73" s="2" t="s">
        <v>7759</v>
      </c>
      <c r="F73" s="1" t="s">
        <v>62</v>
      </c>
      <c r="G73" s="1" t="s">
        <v>63</v>
      </c>
      <c r="H73" s="1" t="str">
        <f>_xlfn.XLOOKUP(ArticlesArchitecture[[#This Row],[Article ID]],Articles[Article ID],Articles[Architecture Type (Researcher 1)],"")&amp;""</f>
        <v>Server-centered</v>
      </c>
      <c r="I73" s="1" t="str">
        <f>_xlfn.XLOOKUP(ArticlesArchitecture[[#This Row],[Article ID]],Articles[Article ID],Articles[Architecture Type (AI Tool - OpenAI GPT)],"")&amp;""</f>
        <v>hybrid</v>
      </c>
      <c r="J73" s="1" t="str">
        <f>_xlfn.XLOOKUP(ArticlesArchitecture[[#This Row],[Article ID]],Articles[Article ID],Articles[Architecture Type (AI Tool - Anthropic Claude)],"")&amp;""</f>
        <v>Server-centered</v>
      </c>
      <c r="K73" s="4" t="s">
        <v>63</v>
      </c>
    </row>
    <row r="74" spans="1:11" ht="37.5">
      <c r="A74" s="1" t="s">
        <v>2737</v>
      </c>
      <c r="B74" s="1" t="str">
        <f>VLOOKUP(A74,'Data Extraction'!A:D,4,FALSE)</f>
        <v>P073</v>
      </c>
      <c r="C74" s="1" t="str">
        <f>VLOOKUP(A74,'Data Extraction'!A:D,2,FALSE)</f>
        <v>rayyan-172028082</v>
      </c>
      <c r="D74" s="2" t="s">
        <v>7816</v>
      </c>
      <c r="E74" s="2" t="s">
        <v>7797</v>
      </c>
      <c r="F74" s="1" t="s">
        <v>62</v>
      </c>
      <c r="G74" s="1" t="s">
        <v>63</v>
      </c>
      <c r="H74" s="1" t="str">
        <f>_xlfn.XLOOKUP(ArticlesArchitecture[[#This Row],[Article ID]],Articles[Article ID],Articles[Architecture Type (Researcher 1)],"")&amp;""</f>
        <v>Server-centered</v>
      </c>
      <c r="I74" s="1" t="str">
        <f>_xlfn.XLOOKUP(ArticlesArchitecture[[#This Row],[Article ID]],Articles[Article ID],Articles[Architecture Type (AI Tool - OpenAI GPT)],"")&amp;""</f>
        <v>hybrid</v>
      </c>
      <c r="J74" s="1" t="str">
        <f>_xlfn.XLOOKUP(ArticlesArchitecture[[#This Row],[Article ID]],Articles[Article ID],Articles[Architecture Type (AI Tool - Anthropic Claude)],"")&amp;""</f>
        <v>Server-centered</v>
      </c>
      <c r="K74" s="4" t="s">
        <v>63</v>
      </c>
    </row>
    <row r="75" spans="1:11" ht="62.5">
      <c r="A75" s="1" t="s">
        <v>2704</v>
      </c>
      <c r="B75" s="1" t="str">
        <f>VLOOKUP(A75,'Data Extraction'!A:D,4,FALSE)</f>
        <v>P074</v>
      </c>
      <c r="C75" s="1" t="str">
        <f>VLOOKUP(A75,'Data Extraction'!A:D,2,FALSE)</f>
        <v>rayyan-218685496</v>
      </c>
      <c r="D75" s="2" t="s">
        <v>7817</v>
      </c>
      <c r="E75" s="2" t="s">
        <v>7818</v>
      </c>
      <c r="F75" s="1" t="s">
        <v>62</v>
      </c>
      <c r="G75" s="1" t="s">
        <v>63</v>
      </c>
      <c r="H75" s="1" t="str">
        <f>_xlfn.XLOOKUP(ArticlesArchitecture[[#This Row],[Article ID]],Articles[Article ID],Articles[Architecture Type (Researcher 1)],"")&amp;""</f>
        <v>Server-centered</v>
      </c>
      <c r="I75" s="1" t="str">
        <f>_xlfn.XLOOKUP(ArticlesArchitecture[[#This Row],[Article ID]],Articles[Article ID],Articles[Architecture Type (AI Tool - OpenAI GPT)],"")&amp;""</f>
        <v>hybrid</v>
      </c>
      <c r="J75" s="1" t="str">
        <f>_xlfn.XLOOKUP(ArticlesArchitecture[[#This Row],[Article ID]],Articles[Article ID],Articles[Architecture Type (AI Tool - Anthropic Claude)],"")&amp;""</f>
        <v>Server-centered</v>
      </c>
      <c r="K75" s="4" t="s">
        <v>4935</v>
      </c>
    </row>
    <row r="76" spans="1:11" ht="62.5">
      <c r="A76" s="1" t="s">
        <v>2674</v>
      </c>
      <c r="B76" s="1" t="str">
        <f>VLOOKUP(A76,'Data Extraction'!A:D,4,FALSE)</f>
        <v>P075</v>
      </c>
      <c r="C76" s="1" t="str">
        <f>VLOOKUP(A76,'Data Extraction'!A:D,2,FALSE)</f>
        <v>rayyan-218687203</v>
      </c>
      <c r="D76" s="2" t="s">
        <v>7819</v>
      </c>
      <c r="E76" s="2" t="s">
        <v>7820</v>
      </c>
      <c r="F76" s="1" t="s">
        <v>62</v>
      </c>
      <c r="G76" s="1" t="s">
        <v>63</v>
      </c>
      <c r="H76" s="1" t="str">
        <f>_xlfn.XLOOKUP(ArticlesArchitecture[[#This Row],[Article ID]],Articles[Article ID],Articles[Architecture Type (Researcher 1)],"")&amp;""</f>
        <v>Server-centered</v>
      </c>
      <c r="I76" s="1" t="str">
        <f>_xlfn.XLOOKUP(ArticlesArchitecture[[#This Row],[Article ID]],Articles[Article ID],Articles[Architecture Type (AI Tool - OpenAI GPT)],"")&amp;""</f>
        <v>hybrid</v>
      </c>
      <c r="J76" s="1" t="str">
        <f>_xlfn.XLOOKUP(ArticlesArchitecture[[#This Row],[Article ID]],Articles[Article ID],Articles[Architecture Type (AI Tool - Anthropic Claude)],"")&amp;""</f>
        <v>Server-centered</v>
      </c>
      <c r="K76" s="4" t="s">
        <v>63</v>
      </c>
    </row>
    <row r="77" spans="1:11" ht="50">
      <c r="A77" s="1" t="s">
        <v>2644</v>
      </c>
      <c r="B77" s="1" t="str">
        <f>VLOOKUP(A77,'Data Extraction'!A:D,4,FALSE)</f>
        <v>P076</v>
      </c>
      <c r="C77" s="1" t="str">
        <f>VLOOKUP(A77,'Data Extraction'!A:D,2,FALSE)</f>
        <v>rayyan-218687108</v>
      </c>
      <c r="D77" s="2" t="s">
        <v>7821</v>
      </c>
      <c r="E77" s="2" t="s">
        <v>7822</v>
      </c>
      <c r="F77" s="1" t="s">
        <v>62</v>
      </c>
      <c r="G77" s="1" t="s">
        <v>63</v>
      </c>
      <c r="H77" s="1" t="str">
        <f>_xlfn.XLOOKUP(ArticlesArchitecture[[#This Row],[Article ID]],Articles[Article ID],Articles[Architecture Type (Researcher 1)],"")&amp;""</f>
        <v>Server-centered</v>
      </c>
      <c r="I77" s="1" t="str">
        <f>_xlfn.XLOOKUP(ArticlesArchitecture[[#This Row],[Article ID]],Articles[Article ID],Articles[Architecture Type (AI Tool - OpenAI GPT)],"")&amp;""</f>
        <v>hybrid</v>
      </c>
      <c r="J77" s="1" t="str">
        <f>_xlfn.XLOOKUP(ArticlesArchitecture[[#This Row],[Article ID]],Articles[Article ID],Articles[Architecture Type (AI Tool - Anthropic Claude)],"")&amp;""</f>
        <v>Server-centered</v>
      </c>
      <c r="K77" s="4" t="s">
        <v>63</v>
      </c>
    </row>
    <row r="78" spans="1:11" ht="25">
      <c r="A78" s="1" t="s">
        <v>2610</v>
      </c>
      <c r="B78" s="1" t="str">
        <f>VLOOKUP(A78,'Data Extraction'!A:D,4,FALSE)</f>
        <v>P077</v>
      </c>
      <c r="C78" s="1" t="str">
        <f>VLOOKUP(A78,'Data Extraction'!A:D,2,FALSE)</f>
        <v>rayyan-172028249</v>
      </c>
      <c r="D78" s="2" t="s">
        <v>7823</v>
      </c>
      <c r="E78" s="2" t="s">
        <v>7824</v>
      </c>
      <c r="F78" s="1" t="s">
        <v>62</v>
      </c>
      <c r="G78" s="1" t="s">
        <v>140</v>
      </c>
      <c r="H78" s="1" t="str">
        <f>_xlfn.XLOOKUP(ArticlesArchitecture[[#This Row],[Article ID]],Articles[Article ID],Articles[Architecture Type (Researcher 1)],"")&amp;""</f>
        <v>User-centered</v>
      </c>
      <c r="I78" s="1" t="str">
        <f>_xlfn.XLOOKUP(ArticlesArchitecture[[#This Row],[Article ID]],Articles[Article ID],Articles[Architecture Type (AI Tool - OpenAI GPT)],"")&amp;""</f>
        <v>hybrid</v>
      </c>
      <c r="J78" s="1" t="str">
        <f>_xlfn.XLOOKUP(ArticlesArchitecture[[#This Row],[Article ID]],Articles[Article ID],Articles[Architecture Type (AI Tool - Anthropic Claude)],"")&amp;""</f>
        <v>User-centered</v>
      </c>
      <c r="K78" s="4" t="s">
        <v>140</v>
      </c>
    </row>
    <row r="79" spans="1:11" ht="25">
      <c r="A79" s="1" t="s">
        <v>2576</v>
      </c>
      <c r="B79" s="1" t="str">
        <f>VLOOKUP(A79,'Data Extraction'!A:D,4,FALSE)</f>
        <v>P078</v>
      </c>
      <c r="C79" s="1" t="str">
        <f>VLOOKUP(A79,'Data Extraction'!A:D,2,FALSE)</f>
        <v>rayyan-172028274</v>
      </c>
      <c r="D79" s="2" t="s">
        <v>7825</v>
      </c>
      <c r="E79" s="2" t="s">
        <v>209</v>
      </c>
      <c r="F79" s="1" t="s">
        <v>209</v>
      </c>
      <c r="G79" s="1" t="s">
        <v>63</v>
      </c>
      <c r="H79" s="1" t="str">
        <f>_xlfn.XLOOKUP(ArticlesArchitecture[[#This Row],[Article ID]],Articles[Article ID],Articles[Architecture Type (Researcher 1)],"")&amp;""</f>
        <v>Server-centered</v>
      </c>
      <c r="I79" s="1" t="str">
        <f>_xlfn.XLOOKUP(ArticlesArchitecture[[#This Row],[Article ID]],Articles[Article ID],Articles[Architecture Type (AI Tool - OpenAI GPT)],"")&amp;""</f>
        <v>server-centered</v>
      </c>
      <c r="J79" s="1" t="str">
        <f>_xlfn.XLOOKUP(ArticlesArchitecture[[#This Row],[Article ID]],Articles[Article ID],Articles[Architecture Type (AI Tool - Anthropic Claude)],"")&amp;""</f>
        <v>Server-centered</v>
      </c>
      <c r="K79" s="4" t="s">
        <v>63</v>
      </c>
    </row>
    <row r="80" spans="1:11" ht="37.5">
      <c r="A80" s="1" t="s">
        <v>2544</v>
      </c>
      <c r="B80" s="1" t="str">
        <f>VLOOKUP(A80,'Data Extraction'!A:D,4,FALSE)</f>
        <v>P079</v>
      </c>
      <c r="C80" s="1" t="str">
        <f>VLOOKUP(A80,'Data Extraction'!A:D,2,FALSE)</f>
        <v>rayyan-172028246</v>
      </c>
      <c r="D80" s="2" t="s">
        <v>7826</v>
      </c>
      <c r="E80" s="2" t="s">
        <v>7827</v>
      </c>
      <c r="F80" s="1" t="s">
        <v>209</v>
      </c>
      <c r="G80" s="1" t="s">
        <v>63</v>
      </c>
      <c r="H80" s="1" t="str">
        <f>_xlfn.XLOOKUP(ArticlesArchitecture[[#This Row],[Article ID]],Articles[Article ID],Articles[Architecture Type (Researcher 1)],"")&amp;""</f>
        <v>Server-centered</v>
      </c>
      <c r="I80" s="1" t="str">
        <f>_xlfn.XLOOKUP(ArticlesArchitecture[[#This Row],[Article ID]],Articles[Article ID],Articles[Architecture Type (AI Tool - OpenAI GPT)],"")&amp;""</f>
        <v>server-centered</v>
      </c>
      <c r="J80" s="1" t="str">
        <f>_xlfn.XLOOKUP(ArticlesArchitecture[[#This Row],[Article ID]],Articles[Article ID],Articles[Architecture Type (AI Tool - Anthropic Claude)],"")&amp;""</f>
        <v>Server-centered</v>
      </c>
      <c r="K80" s="4" t="s">
        <v>63</v>
      </c>
    </row>
    <row r="81" spans="1:11" ht="25">
      <c r="A81" s="1" t="s">
        <v>2509</v>
      </c>
      <c r="B81" s="1" t="str">
        <f>VLOOKUP(A81,'Data Extraction'!A:D,4,FALSE)</f>
        <v>P080</v>
      </c>
      <c r="C81" s="1" t="str">
        <f>VLOOKUP(A81,'Data Extraction'!A:D,2,FALSE)</f>
        <v>rayyan-172028028</v>
      </c>
      <c r="D81" s="2" t="s">
        <v>7828</v>
      </c>
      <c r="E81" s="2" t="s">
        <v>7829</v>
      </c>
      <c r="F81" s="1" t="s">
        <v>62</v>
      </c>
      <c r="G81" s="1" t="s">
        <v>63</v>
      </c>
      <c r="H81" s="1" t="str">
        <f>_xlfn.XLOOKUP(ArticlesArchitecture[[#This Row],[Article ID]],Articles[Article ID],Articles[Architecture Type (Researcher 1)],"")&amp;""</f>
        <v>Server-centered</v>
      </c>
      <c r="I81" s="1" t="str">
        <f>_xlfn.XLOOKUP(ArticlesArchitecture[[#This Row],[Article ID]],Articles[Article ID],Articles[Architecture Type (AI Tool - OpenAI GPT)],"")&amp;""</f>
        <v>hybrid</v>
      </c>
      <c r="J81" s="1" t="str">
        <f>_xlfn.XLOOKUP(ArticlesArchitecture[[#This Row],[Article ID]],Articles[Article ID],Articles[Architecture Type (AI Tool - Anthropic Claude)],"")&amp;""</f>
        <v>Server-centered</v>
      </c>
      <c r="K81" s="4" t="s">
        <v>63</v>
      </c>
    </row>
    <row r="82" spans="1:11" ht="25">
      <c r="A82" s="1" t="s">
        <v>2474</v>
      </c>
      <c r="B82" s="1" t="str">
        <f>VLOOKUP(A82,'Data Extraction'!A:D,4,FALSE)</f>
        <v>P081</v>
      </c>
      <c r="C82" s="1" t="str">
        <f>VLOOKUP(A82,'Data Extraction'!A:D,2,FALSE)</f>
        <v>rayyan-172028018</v>
      </c>
      <c r="D82" s="2" t="s">
        <v>7830</v>
      </c>
      <c r="E82" s="2" t="s">
        <v>62</v>
      </c>
      <c r="F82" s="1" t="s">
        <v>62</v>
      </c>
      <c r="G82" s="1" t="s">
        <v>63</v>
      </c>
      <c r="H82" s="1" t="str">
        <f>_xlfn.XLOOKUP(ArticlesArchitecture[[#This Row],[Article ID]],Articles[Article ID],Articles[Architecture Type (Researcher 1)],"")&amp;""</f>
        <v>Server-centered</v>
      </c>
      <c r="I82" s="1" t="str">
        <f>_xlfn.XLOOKUP(ArticlesArchitecture[[#This Row],[Article ID]],Articles[Article ID],Articles[Architecture Type (AI Tool - OpenAI GPT)],"")&amp;""</f>
        <v>hybrid</v>
      </c>
      <c r="J82" s="1" t="str">
        <f>_xlfn.XLOOKUP(ArticlesArchitecture[[#This Row],[Article ID]],Articles[Article ID],Articles[Architecture Type (AI Tool - Anthropic Claude)],"")&amp;""</f>
        <v>Server-centered</v>
      </c>
      <c r="K82" s="4" t="s">
        <v>63</v>
      </c>
    </row>
    <row r="83" spans="1:11">
      <c r="A83" s="1" t="s">
        <v>2440</v>
      </c>
      <c r="B83" s="1" t="str">
        <f>VLOOKUP(A83,'Data Extraction'!A:D,4,FALSE)</f>
        <v>P082</v>
      </c>
      <c r="C83" s="1" t="str">
        <f>VLOOKUP(A83,'Data Extraction'!A:D,2,FALSE)</f>
        <v>rayyan-172028017</v>
      </c>
      <c r="D83" s="2" t="s">
        <v>7831</v>
      </c>
      <c r="E83" s="2" t="s">
        <v>7832</v>
      </c>
      <c r="F83" s="1" t="s">
        <v>209</v>
      </c>
      <c r="G83" s="1" t="s">
        <v>63</v>
      </c>
      <c r="H83" s="1" t="str">
        <f>_xlfn.XLOOKUP(ArticlesArchitecture[[#This Row],[Article ID]],Articles[Article ID],Articles[Architecture Type (Researcher 1)],"")&amp;""</f>
        <v>Server-centered</v>
      </c>
      <c r="I83" s="1" t="str">
        <f>_xlfn.XLOOKUP(ArticlesArchitecture[[#This Row],[Article ID]],Articles[Article ID],Articles[Architecture Type (AI Tool - OpenAI GPT)],"")&amp;""</f>
        <v>server-centered</v>
      </c>
      <c r="J83" s="1" t="str">
        <f>_xlfn.XLOOKUP(ArticlesArchitecture[[#This Row],[Article ID]],Articles[Article ID],Articles[Architecture Type (AI Tool - Anthropic Claude)],"")&amp;""</f>
        <v>Server-centered</v>
      </c>
      <c r="K83" s="4" t="s">
        <v>63</v>
      </c>
    </row>
    <row r="84" spans="1:11" ht="25">
      <c r="A84" s="1" t="s">
        <v>2406</v>
      </c>
      <c r="B84" s="1" t="str">
        <f>VLOOKUP(A84,'Data Extraction'!A:D,4,FALSE)</f>
        <v>P083</v>
      </c>
      <c r="C84" s="1" t="str">
        <f>VLOOKUP(A84,'Data Extraction'!A:D,2,FALSE)</f>
        <v>rayyan-172028100</v>
      </c>
      <c r="D84" s="2" t="s">
        <v>7833</v>
      </c>
      <c r="E84" s="2" t="s">
        <v>7834</v>
      </c>
      <c r="F84" s="1" t="s">
        <v>209</v>
      </c>
      <c r="G84" s="1" t="s">
        <v>63</v>
      </c>
      <c r="H84" s="1" t="str">
        <f>_xlfn.XLOOKUP(ArticlesArchitecture[[#This Row],[Article ID]],Articles[Article ID],Articles[Architecture Type (Researcher 1)],"")&amp;""</f>
        <v>Server-centered</v>
      </c>
      <c r="I84" s="1" t="str">
        <f>_xlfn.XLOOKUP(ArticlesArchitecture[[#This Row],[Article ID]],Articles[Article ID],Articles[Architecture Type (AI Tool - OpenAI GPT)],"")&amp;""</f>
        <v>server-centered</v>
      </c>
      <c r="J84" s="1" t="str">
        <f>_xlfn.XLOOKUP(ArticlesArchitecture[[#This Row],[Article ID]],Articles[Article ID],Articles[Architecture Type (AI Tool - Anthropic Claude)],"")&amp;""</f>
        <v>Server-centered</v>
      </c>
      <c r="K84" s="4" t="s">
        <v>63</v>
      </c>
    </row>
    <row r="85" spans="1:11" ht="25">
      <c r="A85" s="1" t="s">
        <v>2374</v>
      </c>
      <c r="B85" s="1" t="str">
        <f>VLOOKUP(A85,'Data Extraction'!A:D,4,FALSE)</f>
        <v>P084</v>
      </c>
      <c r="C85" s="1" t="str">
        <f>VLOOKUP(A85,'Data Extraction'!A:D,2,FALSE)</f>
        <v>rayyan-218685441</v>
      </c>
      <c r="D85" s="2" t="s">
        <v>7835</v>
      </c>
      <c r="E85" s="2" t="s">
        <v>7759</v>
      </c>
      <c r="F85" s="1" t="s">
        <v>62</v>
      </c>
      <c r="G85" s="1" t="s">
        <v>63</v>
      </c>
      <c r="H85" s="1" t="str">
        <f>_xlfn.XLOOKUP(ArticlesArchitecture[[#This Row],[Article ID]],Articles[Article ID],Articles[Architecture Type (Researcher 1)],"")&amp;""</f>
        <v>Server-centered</v>
      </c>
      <c r="I85" s="1" t="str">
        <f>_xlfn.XLOOKUP(ArticlesArchitecture[[#This Row],[Article ID]],Articles[Article ID],Articles[Architecture Type (AI Tool - OpenAI GPT)],"")&amp;""</f>
        <v>hybrid</v>
      </c>
      <c r="J85" s="1" t="str">
        <f>_xlfn.XLOOKUP(ArticlesArchitecture[[#This Row],[Article ID]],Articles[Article ID],Articles[Architecture Type (AI Tool - Anthropic Claude)],"")&amp;""</f>
        <v>Server-centered</v>
      </c>
      <c r="K85" s="4" t="s">
        <v>63</v>
      </c>
    </row>
    <row r="86" spans="1:11" ht="50">
      <c r="A86" s="1" t="s">
        <v>2340</v>
      </c>
      <c r="B86" s="1" t="str">
        <f>VLOOKUP(A86,'Data Extraction'!A:D,4,FALSE)</f>
        <v>P085</v>
      </c>
      <c r="C86" s="1" t="str">
        <f>VLOOKUP(A86,'Data Extraction'!A:D,2,FALSE)</f>
        <v>rayyan-172028035</v>
      </c>
      <c r="D86" s="2" t="s">
        <v>7836</v>
      </c>
      <c r="E86" s="2" t="s">
        <v>7837</v>
      </c>
      <c r="F86" s="1" t="s">
        <v>209</v>
      </c>
      <c r="G86" s="1" t="s">
        <v>63</v>
      </c>
      <c r="H86" s="1" t="str">
        <f>_xlfn.XLOOKUP(ArticlesArchitecture[[#This Row],[Article ID]],Articles[Article ID],Articles[Architecture Type (Researcher 1)],"")&amp;""</f>
        <v>Server-centered</v>
      </c>
      <c r="I86" s="1" t="str">
        <f>_xlfn.XLOOKUP(ArticlesArchitecture[[#This Row],[Article ID]],Articles[Article ID],Articles[Architecture Type (AI Tool - OpenAI GPT)],"")&amp;""</f>
        <v>server-centered</v>
      </c>
      <c r="J86" s="1" t="str">
        <f>_xlfn.XLOOKUP(ArticlesArchitecture[[#This Row],[Article ID]],Articles[Article ID],Articles[Architecture Type (AI Tool - Anthropic Claude)],"")&amp;""</f>
        <v>Server-centered</v>
      </c>
      <c r="K86" s="4" t="s">
        <v>63</v>
      </c>
    </row>
    <row r="87" spans="1:11" ht="50">
      <c r="A87" s="1" t="s">
        <v>2305</v>
      </c>
      <c r="B87" s="1" t="str">
        <f>VLOOKUP(A87,'Data Extraction'!A:D,4,FALSE)</f>
        <v>P086</v>
      </c>
      <c r="C87" s="1" t="str">
        <f>VLOOKUP(A87,'Data Extraction'!A:D,2,FALSE)</f>
        <v>rayyan-172028182</v>
      </c>
      <c r="D87" s="2" t="s">
        <v>7838</v>
      </c>
      <c r="E87" s="2" t="s">
        <v>7839</v>
      </c>
      <c r="F87" s="1" t="s">
        <v>62</v>
      </c>
      <c r="G87" s="1" t="s">
        <v>140</v>
      </c>
      <c r="H87" s="1" t="str">
        <f>_xlfn.XLOOKUP(ArticlesArchitecture[[#This Row],[Article ID]],Articles[Article ID],Articles[Architecture Type (Researcher 1)],"")&amp;""</f>
        <v>User-centered</v>
      </c>
      <c r="I87" s="1" t="str">
        <f>_xlfn.XLOOKUP(ArticlesArchitecture[[#This Row],[Article ID]],Articles[Article ID],Articles[Architecture Type (AI Tool - OpenAI GPT)],"")&amp;""</f>
        <v>hybrid</v>
      </c>
      <c r="J87" s="1" t="str">
        <f>_xlfn.XLOOKUP(ArticlesArchitecture[[#This Row],[Article ID]],Articles[Article ID],Articles[Architecture Type (AI Tool - Anthropic Claude)],"")&amp;""</f>
        <v>User-centered</v>
      </c>
      <c r="K87" s="4" t="s">
        <v>140</v>
      </c>
    </row>
    <row r="88" spans="1:11" ht="37.5">
      <c r="A88" s="1" t="s">
        <v>2269</v>
      </c>
      <c r="B88" s="1" t="str">
        <f>VLOOKUP(A88,'Data Extraction'!A:D,4,FALSE)</f>
        <v>P087</v>
      </c>
      <c r="C88" s="1" t="str">
        <f>VLOOKUP(A88,'Data Extraction'!A:D,2,FALSE)</f>
        <v>rayyan-172028127</v>
      </c>
      <c r="D88" s="2" t="s">
        <v>7840</v>
      </c>
      <c r="E88" s="2" t="s">
        <v>7841</v>
      </c>
      <c r="F88" s="1" t="s">
        <v>62</v>
      </c>
      <c r="G88" s="1" t="s">
        <v>63</v>
      </c>
      <c r="H88" s="1" t="str">
        <f>_xlfn.XLOOKUP(ArticlesArchitecture[[#This Row],[Article ID]],Articles[Article ID],Articles[Architecture Type (Researcher 1)],"")&amp;""</f>
        <v>Server-centered</v>
      </c>
      <c r="I88" s="1" t="str">
        <f>_xlfn.XLOOKUP(ArticlesArchitecture[[#This Row],[Article ID]],Articles[Article ID],Articles[Architecture Type (AI Tool - OpenAI GPT)],"")&amp;""</f>
        <v>hybrid</v>
      </c>
      <c r="J88" s="1" t="str">
        <f>_xlfn.XLOOKUP(ArticlesArchitecture[[#This Row],[Article ID]],Articles[Article ID],Articles[Architecture Type (AI Tool - Anthropic Claude)],"")&amp;""</f>
        <v>Server-centered</v>
      </c>
      <c r="K88" s="4" t="s">
        <v>4935</v>
      </c>
    </row>
    <row r="89" spans="1:11" ht="75">
      <c r="A89" s="1" t="s">
        <v>2236</v>
      </c>
      <c r="B89" s="1" t="str">
        <f>VLOOKUP(A89,'Data Extraction'!A:D,4,FALSE)</f>
        <v>P088</v>
      </c>
      <c r="C89" s="1" t="str">
        <f>VLOOKUP(A89,'Data Extraction'!A:D,2,FALSE)</f>
        <v>rayyan-172028135</v>
      </c>
      <c r="D89" s="2" t="s">
        <v>7842</v>
      </c>
      <c r="E89" s="2" t="s">
        <v>7843</v>
      </c>
      <c r="F89" s="1" t="s">
        <v>139</v>
      </c>
      <c r="G89" s="1" t="s">
        <v>140</v>
      </c>
      <c r="H89" s="1" t="str">
        <f>_xlfn.XLOOKUP(ArticlesArchitecture[[#This Row],[Article ID]],Articles[Article ID],Articles[Architecture Type (Researcher 1)],"")&amp;""</f>
        <v>User-centered</v>
      </c>
      <c r="I89" s="1" t="str">
        <f>_xlfn.XLOOKUP(ArticlesArchitecture[[#This Row],[Article ID]],Articles[Article ID],Articles[Architecture Type (AI Tool - OpenAI GPT)],"")&amp;""</f>
        <v>user-centered</v>
      </c>
      <c r="J89" s="1" t="str">
        <f>_xlfn.XLOOKUP(ArticlesArchitecture[[#This Row],[Article ID]],Articles[Article ID],Articles[Architecture Type (AI Tool - Anthropic Claude)],"")&amp;""</f>
        <v>User-centered</v>
      </c>
      <c r="K89" s="4" t="s">
        <v>140</v>
      </c>
    </row>
    <row r="90" spans="1:11" ht="37.5">
      <c r="A90" s="1" t="s">
        <v>2202</v>
      </c>
      <c r="B90" s="1" t="str">
        <f>VLOOKUP(A90,'Data Extraction'!A:D,4,FALSE)</f>
        <v>P089</v>
      </c>
      <c r="C90" s="1" t="str">
        <f>VLOOKUP(A90,'Data Extraction'!A:D,2,FALSE)</f>
        <v>rayyan-172028161</v>
      </c>
      <c r="D90" s="2" t="s">
        <v>7844</v>
      </c>
      <c r="E90" s="2" t="s">
        <v>7845</v>
      </c>
      <c r="F90" s="1" t="s">
        <v>139</v>
      </c>
      <c r="G90" s="1" t="s">
        <v>140</v>
      </c>
      <c r="H90" s="1" t="str">
        <f>_xlfn.XLOOKUP(ArticlesArchitecture[[#This Row],[Article ID]],Articles[Article ID],Articles[Architecture Type (Researcher 1)],"")&amp;""</f>
        <v>User-centered</v>
      </c>
      <c r="I90" s="1" t="str">
        <f>_xlfn.XLOOKUP(ArticlesArchitecture[[#This Row],[Article ID]],Articles[Article ID],Articles[Architecture Type (AI Tool - OpenAI GPT)],"")&amp;""</f>
        <v>user-centered</v>
      </c>
      <c r="J90" s="1" t="str">
        <f>_xlfn.XLOOKUP(ArticlesArchitecture[[#This Row],[Article ID]],Articles[Article ID],Articles[Architecture Type (AI Tool - Anthropic Claude)],"")&amp;""</f>
        <v>User-centered</v>
      </c>
      <c r="K90" s="4" t="s">
        <v>140</v>
      </c>
    </row>
    <row r="91" spans="1:11" ht="37.5">
      <c r="A91" s="1" t="s">
        <v>2169</v>
      </c>
      <c r="B91" s="1" t="str">
        <f>VLOOKUP(A91,'Data Extraction'!A:D,4,FALSE)</f>
        <v>P090</v>
      </c>
      <c r="C91" s="1" t="str">
        <f>VLOOKUP(A91,'Data Extraction'!A:D,2,FALSE)</f>
        <v>rayyan-172028104</v>
      </c>
      <c r="D91" s="2" t="s">
        <v>7846</v>
      </c>
      <c r="E91" s="2" t="s">
        <v>7847</v>
      </c>
      <c r="F91" s="1" t="s">
        <v>139</v>
      </c>
      <c r="G91" s="1" t="s">
        <v>63</v>
      </c>
      <c r="H91" s="1" t="str">
        <f>_xlfn.XLOOKUP(ArticlesArchitecture[[#This Row],[Article ID]],Articles[Article ID],Articles[Architecture Type (Researcher 1)],"")&amp;""</f>
        <v>Server-centered</v>
      </c>
      <c r="I91" s="1" t="str">
        <f>_xlfn.XLOOKUP(ArticlesArchitecture[[#This Row],[Article ID]],Articles[Article ID],Articles[Architecture Type (AI Tool - OpenAI GPT)],"")&amp;""</f>
        <v>user-centered</v>
      </c>
      <c r="J91" s="1" t="str">
        <f>_xlfn.XLOOKUP(ArticlesArchitecture[[#This Row],[Article ID]],Articles[Article ID],Articles[Architecture Type (AI Tool - Anthropic Claude)],"")&amp;""</f>
        <v>User-centered</v>
      </c>
      <c r="K91" s="4" t="s">
        <v>140</v>
      </c>
    </row>
    <row r="92" spans="1:11" ht="62.5">
      <c r="A92" s="1" t="s">
        <v>2136</v>
      </c>
      <c r="B92" s="1" t="str">
        <f>VLOOKUP(A92,'Data Extraction'!A:D,4,FALSE)</f>
        <v>P091</v>
      </c>
      <c r="C92" s="1" t="str">
        <f>VLOOKUP(A92,'Data Extraction'!A:D,2,FALSE)</f>
        <v>rayyan-172027834</v>
      </c>
      <c r="D92" s="2" t="s">
        <v>7848</v>
      </c>
      <c r="E92" s="2" t="s">
        <v>7849</v>
      </c>
      <c r="F92" s="1" t="s">
        <v>209</v>
      </c>
      <c r="G92" s="1" t="s">
        <v>63</v>
      </c>
      <c r="H92" s="1" t="str">
        <f>_xlfn.XLOOKUP(ArticlesArchitecture[[#This Row],[Article ID]],Articles[Article ID],Articles[Architecture Type (Researcher 1)],"")&amp;""</f>
        <v>Server-centered</v>
      </c>
      <c r="I92" s="1" t="str">
        <f>_xlfn.XLOOKUP(ArticlesArchitecture[[#This Row],[Article ID]],Articles[Article ID],Articles[Architecture Type (AI Tool - OpenAI GPT)],"")&amp;""</f>
        <v>server-centered</v>
      </c>
      <c r="J92" s="1" t="str">
        <f>_xlfn.XLOOKUP(ArticlesArchitecture[[#This Row],[Article ID]],Articles[Article ID],Articles[Architecture Type (AI Tool - Anthropic Claude)],"")&amp;""</f>
        <v>Server-centered</v>
      </c>
      <c r="K92" s="4" t="s">
        <v>63</v>
      </c>
    </row>
    <row r="93" spans="1:11" ht="37.5">
      <c r="A93" s="1" t="s">
        <v>2102</v>
      </c>
      <c r="B93" s="1" t="str">
        <f>VLOOKUP(A93,'Data Extraction'!A:D,4,FALSE)</f>
        <v>P092</v>
      </c>
      <c r="C93" s="1" t="str">
        <f>VLOOKUP(A93,'Data Extraction'!A:D,2,FALSE)</f>
        <v>rayyan-172027813</v>
      </c>
      <c r="D93" s="2" t="s">
        <v>7850</v>
      </c>
      <c r="E93" s="2" t="s">
        <v>7851</v>
      </c>
      <c r="F93" s="1" t="s">
        <v>209</v>
      </c>
      <c r="G93" s="1" t="s">
        <v>63</v>
      </c>
      <c r="H93" s="1" t="str">
        <f>_xlfn.XLOOKUP(ArticlesArchitecture[[#This Row],[Article ID]],Articles[Article ID],Articles[Architecture Type (Researcher 1)],"")&amp;""</f>
        <v>Server-centered</v>
      </c>
      <c r="I93" s="1" t="str">
        <f>_xlfn.XLOOKUP(ArticlesArchitecture[[#This Row],[Article ID]],Articles[Article ID],Articles[Architecture Type (AI Tool - OpenAI GPT)],"")&amp;""</f>
        <v>server-centered</v>
      </c>
      <c r="J93" s="1" t="str">
        <f>_xlfn.XLOOKUP(ArticlesArchitecture[[#This Row],[Article ID]],Articles[Article ID],Articles[Architecture Type (AI Tool - Anthropic Claude)],"")&amp;""</f>
        <v>Server-centered</v>
      </c>
      <c r="K93" s="4" t="s">
        <v>63</v>
      </c>
    </row>
    <row r="94" spans="1:11" ht="37.5">
      <c r="A94" s="1" t="s">
        <v>2069</v>
      </c>
      <c r="B94" s="1" t="str">
        <f>VLOOKUP(A94,'Data Extraction'!A:D,4,FALSE)</f>
        <v>P093</v>
      </c>
      <c r="C94" s="1" t="str">
        <f>VLOOKUP(A94,'Data Extraction'!A:D,2,FALSE)</f>
        <v>rayyan-172027818</v>
      </c>
      <c r="D94" s="2" t="s">
        <v>7852</v>
      </c>
      <c r="E94" s="2" t="s">
        <v>7853</v>
      </c>
      <c r="F94" s="1" t="s">
        <v>62</v>
      </c>
      <c r="G94" s="1" t="s">
        <v>209</v>
      </c>
      <c r="H94" s="1" t="str">
        <f>_xlfn.XLOOKUP(ArticlesArchitecture[[#This Row],[Article ID]],Articles[Article ID],Articles[Architecture Type (Researcher 1)],"")&amp;""</f>
        <v>server-centered</v>
      </c>
      <c r="I94" s="1" t="str">
        <f>_xlfn.XLOOKUP(ArticlesArchitecture[[#This Row],[Article ID]],Articles[Article ID],Articles[Architecture Type (AI Tool - OpenAI GPT)],"")&amp;""</f>
        <v>hybrid</v>
      </c>
      <c r="J94" s="1" t="str">
        <f>_xlfn.XLOOKUP(ArticlesArchitecture[[#This Row],[Article ID]],Articles[Article ID],Articles[Architecture Type (AI Tool - Anthropic Claude)],"")&amp;""</f>
        <v>Server-centered</v>
      </c>
      <c r="K94" s="4" t="s">
        <v>63</v>
      </c>
    </row>
    <row r="95" spans="1:11" ht="37.5">
      <c r="A95" s="1" t="s">
        <v>2040</v>
      </c>
      <c r="B95" s="1" t="str">
        <f>VLOOKUP(A95,'Data Extraction'!A:D,4,FALSE)</f>
        <v>P094</v>
      </c>
      <c r="C95" s="1" t="str">
        <f>VLOOKUP(A95,'Data Extraction'!A:D,2,FALSE)</f>
        <v>rayyan-218687107</v>
      </c>
      <c r="D95" s="2" t="s">
        <v>7854</v>
      </c>
      <c r="E95" s="2" t="s">
        <v>7855</v>
      </c>
      <c r="F95" s="1" t="s">
        <v>62</v>
      </c>
      <c r="G95" s="1" t="s">
        <v>63</v>
      </c>
      <c r="H95" s="1" t="str">
        <f>_xlfn.XLOOKUP(ArticlesArchitecture[[#This Row],[Article ID]],Articles[Article ID],Articles[Architecture Type (Researcher 1)],"")&amp;""</f>
        <v>Server-centered</v>
      </c>
      <c r="I95" s="1" t="str">
        <f>_xlfn.XLOOKUP(ArticlesArchitecture[[#This Row],[Article ID]],Articles[Article ID],Articles[Architecture Type (AI Tool - OpenAI GPT)],"")&amp;""</f>
        <v>hybrid</v>
      </c>
      <c r="J95" s="1" t="str">
        <f>_xlfn.XLOOKUP(ArticlesArchitecture[[#This Row],[Article ID]],Articles[Article ID],Articles[Architecture Type (AI Tool - Anthropic Claude)],"")&amp;""</f>
        <v>Server-centered</v>
      </c>
      <c r="K95" s="4" t="s">
        <v>63</v>
      </c>
    </row>
    <row r="96" spans="1:11" ht="25">
      <c r="A96" s="1" t="s">
        <v>2008</v>
      </c>
      <c r="B96" s="1" t="str">
        <f>VLOOKUP(A96,'Data Extraction'!A:D,4,FALSE)</f>
        <v>P095</v>
      </c>
      <c r="C96" s="1" t="str">
        <f>VLOOKUP(A96,'Data Extraction'!A:D,2,FALSE)</f>
        <v>rayyan-172027824</v>
      </c>
      <c r="D96" s="2" t="s">
        <v>7856</v>
      </c>
      <c r="E96" s="2" t="s">
        <v>7857</v>
      </c>
      <c r="F96" s="1" t="s">
        <v>209</v>
      </c>
      <c r="G96" s="1" t="s">
        <v>63</v>
      </c>
      <c r="H96" s="1" t="str">
        <f>_xlfn.XLOOKUP(ArticlesArchitecture[[#This Row],[Article ID]],Articles[Article ID],Articles[Architecture Type (Researcher 1)],"")&amp;""</f>
        <v>Server-centered</v>
      </c>
      <c r="I96" s="1" t="str">
        <f>_xlfn.XLOOKUP(ArticlesArchitecture[[#This Row],[Article ID]],Articles[Article ID],Articles[Architecture Type (AI Tool - OpenAI GPT)],"")&amp;""</f>
        <v>server-centered</v>
      </c>
      <c r="J96" s="1" t="str">
        <f>_xlfn.XLOOKUP(ArticlesArchitecture[[#This Row],[Article ID]],Articles[Article ID],Articles[Architecture Type (AI Tool - Anthropic Claude)],"")&amp;""</f>
        <v>Server-centered</v>
      </c>
      <c r="K96" s="4" t="s">
        <v>63</v>
      </c>
    </row>
    <row r="97" spans="1:11" ht="62.5">
      <c r="A97" s="1" t="s">
        <v>1973</v>
      </c>
      <c r="B97" s="1" t="str">
        <f>VLOOKUP(A97,'Data Extraction'!A:D,4,FALSE)</f>
        <v>P096</v>
      </c>
      <c r="C97" s="1" t="str">
        <f>VLOOKUP(A97,'Data Extraction'!A:D,2,FALSE)</f>
        <v>rayyan-172027819</v>
      </c>
      <c r="D97" s="2" t="s">
        <v>7858</v>
      </c>
      <c r="E97" s="2" t="s">
        <v>7797</v>
      </c>
      <c r="F97" s="1" t="s">
        <v>62</v>
      </c>
      <c r="G97" s="1" t="s">
        <v>209</v>
      </c>
      <c r="H97" s="1" t="str">
        <f>_xlfn.XLOOKUP(ArticlesArchitecture[[#This Row],[Article ID]],Articles[Article ID],Articles[Architecture Type (Researcher 1)],"")&amp;""</f>
        <v>server-centered</v>
      </c>
      <c r="I97" s="1" t="str">
        <f>_xlfn.XLOOKUP(ArticlesArchitecture[[#This Row],[Article ID]],Articles[Article ID],Articles[Architecture Type (AI Tool - OpenAI GPT)],"")&amp;""</f>
        <v>hybrid</v>
      </c>
      <c r="J97" s="1" t="str">
        <f>_xlfn.XLOOKUP(ArticlesArchitecture[[#This Row],[Article ID]],Articles[Article ID],Articles[Architecture Type (AI Tool - Anthropic Claude)],"")&amp;""</f>
        <v>Server-centered</v>
      </c>
      <c r="K97" s="4" t="s">
        <v>63</v>
      </c>
    </row>
    <row r="98" spans="1:11" ht="37.5">
      <c r="A98" s="1" t="s">
        <v>1942</v>
      </c>
      <c r="B98" s="1" t="str">
        <f>VLOOKUP(A98,'Data Extraction'!A:D,4,FALSE)</f>
        <v>P097</v>
      </c>
      <c r="C98" s="1" t="str">
        <f>VLOOKUP(A98,'Data Extraction'!A:D,2,FALSE)</f>
        <v>rayyan-218685318</v>
      </c>
      <c r="D98" s="2" t="s">
        <v>7859</v>
      </c>
      <c r="E98" s="2" t="s">
        <v>209</v>
      </c>
      <c r="F98" s="1" t="s">
        <v>209</v>
      </c>
      <c r="G98" s="1" t="s">
        <v>140</v>
      </c>
      <c r="H98" s="1" t="str">
        <f>_xlfn.XLOOKUP(ArticlesArchitecture[[#This Row],[Article ID]],Articles[Article ID],Articles[Architecture Type (Researcher 1)],"")&amp;""</f>
        <v>User-centered</v>
      </c>
      <c r="I98" s="1" t="str">
        <f>_xlfn.XLOOKUP(ArticlesArchitecture[[#This Row],[Article ID]],Articles[Article ID],Articles[Architecture Type (AI Tool - OpenAI GPT)],"")&amp;""</f>
        <v>server-centered</v>
      </c>
      <c r="J98" s="1" t="str">
        <f>_xlfn.XLOOKUP(ArticlesArchitecture[[#This Row],[Article ID]],Articles[Article ID],Articles[Architecture Type (AI Tool - Anthropic Claude)],"")&amp;""</f>
        <v>Server-centered</v>
      </c>
      <c r="K98" s="4" t="s">
        <v>140</v>
      </c>
    </row>
    <row r="99" spans="1:11" ht="37.5">
      <c r="A99" s="1" t="s">
        <v>1912</v>
      </c>
      <c r="B99" s="1" t="str">
        <f>VLOOKUP(A99,'Data Extraction'!A:D,4,FALSE)</f>
        <v>P098</v>
      </c>
      <c r="C99" s="1" t="str">
        <f>VLOOKUP(A99,'Data Extraction'!A:D,2,FALSE)</f>
        <v>rayyan-218685264</v>
      </c>
      <c r="D99" s="2" t="s">
        <v>7860</v>
      </c>
      <c r="E99" s="2" t="s">
        <v>7722</v>
      </c>
      <c r="F99" s="1" t="s">
        <v>139</v>
      </c>
      <c r="G99" s="1" t="s">
        <v>140</v>
      </c>
      <c r="H99" s="1" t="str">
        <f>_xlfn.XLOOKUP(ArticlesArchitecture[[#This Row],[Article ID]],Articles[Article ID],Articles[Architecture Type (Researcher 1)],"")&amp;""</f>
        <v>User-centered</v>
      </c>
      <c r="I99" s="1" t="str">
        <f>_xlfn.XLOOKUP(ArticlesArchitecture[[#This Row],[Article ID]],Articles[Article ID],Articles[Architecture Type (AI Tool - OpenAI GPT)],"")&amp;""</f>
        <v>user-centered</v>
      </c>
      <c r="J99" s="1" t="str">
        <f>_xlfn.XLOOKUP(ArticlesArchitecture[[#This Row],[Article ID]],Articles[Article ID],Articles[Architecture Type (AI Tool - Anthropic Claude)],"")&amp;""</f>
        <v>User-centered</v>
      </c>
      <c r="K99" s="4" t="s">
        <v>140</v>
      </c>
    </row>
    <row r="100" spans="1:11" ht="62.5">
      <c r="A100" s="1" t="s">
        <v>1878</v>
      </c>
      <c r="B100" s="1" t="str">
        <f>VLOOKUP(A100,'Data Extraction'!A:D,4,FALSE)</f>
        <v>P099</v>
      </c>
      <c r="C100" s="1" t="str">
        <f>VLOOKUP(A100,'Data Extraction'!A:D,2,FALSE)</f>
        <v>rayyan-172027888</v>
      </c>
      <c r="D100" s="2" t="s">
        <v>7861</v>
      </c>
      <c r="E100" s="2" t="s">
        <v>7862</v>
      </c>
      <c r="F100" s="1" t="s">
        <v>62</v>
      </c>
      <c r="G100" s="1" t="s">
        <v>63</v>
      </c>
      <c r="H100" s="1" t="str">
        <f>_xlfn.XLOOKUP(ArticlesArchitecture[[#This Row],[Article ID]],Articles[Article ID],Articles[Architecture Type (Researcher 1)],"")&amp;""</f>
        <v>Server-centered</v>
      </c>
      <c r="I100" s="1" t="str">
        <f>_xlfn.XLOOKUP(ArticlesArchitecture[[#This Row],[Article ID]],Articles[Article ID],Articles[Architecture Type (AI Tool - OpenAI GPT)],"")&amp;""</f>
        <v>hybrid</v>
      </c>
      <c r="J100" s="1" t="str">
        <f>_xlfn.XLOOKUP(ArticlesArchitecture[[#This Row],[Article ID]],Articles[Article ID],Articles[Architecture Type (AI Tool - Anthropic Claude)],"")&amp;""</f>
        <v>Server-centered</v>
      </c>
      <c r="K100" s="4" t="s">
        <v>63</v>
      </c>
    </row>
    <row r="101" spans="1:11" ht="50">
      <c r="A101" s="1" t="s">
        <v>1845</v>
      </c>
      <c r="B101" s="1" t="str">
        <f>VLOOKUP(A101,'Data Extraction'!A:D,4,FALSE)</f>
        <v>P100</v>
      </c>
      <c r="C101" s="1" t="str">
        <f>VLOOKUP(A101,'Data Extraction'!A:D,2,FALSE)</f>
        <v>rayyan-172027882</v>
      </c>
      <c r="D101" s="2" t="s">
        <v>7863</v>
      </c>
      <c r="E101" s="2" t="s">
        <v>7820</v>
      </c>
      <c r="F101" s="1" t="s">
        <v>62</v>
      </c>
      <c r="G101" s="1" t="s">
        <v>63</v>
      </c>
      <c r="H101" s="1" t="str">
        <f>_xlfn.XLOOKUP(ArticlesArchitecture[[#This Row],[Article ID]],Articles[Article ID],Articles[Architecture Type (Researcher 1)],"")&amp;""</f>
        <v>Server-centered</v>
      </c>
      <c r="I101" s="1" t="str">
        <f>_xlfn.XLOOKUP(ArticlesArchitecture[[#This Row],[Article ID]],Articles[Article ID],Articles[Architecture Type (AI Tool - OpenAI GPT)],"")&amp;""</f>
        <v>hybrid</v>
      </c>
      <c r="J101" s="1" t="str">
        <f>_xlfn.XLOOKUP(ArticlesArchitecture[[#This Row],[Article ID]],Articles[Article ID],Articles[Architecture Type (AI Tool - Anthropic Claude)],"")&amp;""</f>
        <v>Server-centered</v>
      </c>
      <c r="K101" s="4" t="s">
        <v>63</v>
      </c>
    </row>
    <row r="102" spans="1:11" ht="37.5">
      <c r="A102" s="1" t="s">
        <v>1810</v>
      </c>
      <c r="B102" s="1" t="str">
        <f>VLOOKUP(A102,'Data Extraction'!A:D,4,FALSE)</f>
        <v>P101</v>
      </c>
      <c r="C102" s="1" t="str">
        <f>VLOOKUP(A102,'Data Extraction'!A:D,2,FALSE)</f>
        <v>rayyan-172028095</v>
      </c>
      <c r="D102" s="2" t="s">
        <v>7864</v>
      </c>
      <c r="E102" s="2" t="s">
        <v>7865</v>
      </c>
      <c r="F102" s="1" t="s">
        <v>62</v>
      </c>
      <c r="G102" s="1" t="s">
        <v>140</v>
      </c>
      <c r="H102" s="1" t="str">
        <f>_xlfn.XLOOKUP(ArticlesArchitecture[[#This Row],[Article ID]],Articles[Article ID],Articles[Architecture Type (Researcher 1)],"")&amp;""</f>
        <v>User-centered</v>
      </c>
      <c r="I102" s="1" t="str">
        <f>_xlfn.XLOOKUP(ArticlesArchitecture[[#This Row],[Article ID]],Articles[Article ID],Articles[Architecture Type (AI Tool - OpenAI GPT)],"")&amp;""</f>
        <v>hybrid</v>
      </c>
      <c r="J102" s="1" t="str">
        <f>_xlfn.XLOOKUP(ArticlesArchitecture[[#This Row],[Article ID]],Articles[Article ID],Articles[Architecture Type (AI Tool - Anthropic Claude)],"")&amp;""</f>
        <v>User-centered</v>
      </c>
      <c r="K102" s="4" t="s">
        <v>140</v>
      </c>
    </row>
    <row r="103" spans="1:11" ht="62.5">
      <c r="A103" s="1" t="s">
        <v>1775</v>
      </c>
      <c r="B103" s="1" t="str">
        <f>VLOOKUP(A103,'Data Extraction'!A:D,4,FALSE)</f>
        <v>P102</v>
      </c>
      <c r="C103" s="1" t="str">
        <f>VLOOKUP(A103,'Data Extraction'!A:D,2,FALSE)</f>
        <v>rayyan-172028055</v>
      </c>
      <c r="D103" s="2" t="s">
        <v>7866</v>
      </c>
      <c r="E103" s="2" t="s">
        <v>7867</v>
      </c>
      <c r="F103" s="1" t="s">
        <v>62</v>
      </c>
      <c r="G103" s="1" t="s">
        <v>140</v>
      </c>
      <c r="H103" s="1" t="str">
        <f>_xlfn.XLOOKUP(ArticlesArchitecture[[#This Row],[Article ID]],Articles[Article ID],Articles[Architecture Type (Researcher 1)],"")&amp;""</f>
        <v>User-centered</v>
      </c>
      <c r="I103" s="1" t="str">
        <f>_xlfn.XLOOKUP(ArticlesArchitecture[[#This Row],[Article ID]],Articles[Article ID],Articles[Architecture Type (AI Tool - OpenAI GPT)],"")&amp;""</f>
        <v>hybrid</v>
      </c>
      <c r="J103" s="1" t="str">
        <f>_xlfn.XLOOKUP(ArticlesArchitecture[[#This Row],[Article ID]],Articles[Article ID],Articles[Architecture Type (AI Tool - Anthropic Claude)],"")&amp;""</f>
        <v>User-centered</v>
      </c>
      <c r="K103" s="4" t="s">
        <v>140</v>
      </c>
    </row>
    <row r="104" spans="1:11" ht="37.5">
      <c r="A104" s="1" t="s">
        <v>1742</v>
      </c>
      <c r="B104" s="1" t="str">
        <f>VLOOKUP(A104,'Data Extraction'!A:D,4,FALSE)</f>
        <v>P103</v>
      </c>
      <c r="C104" s="1" t="str">
        <f>VLOOKUP(A104,'Data Extraction'!A:D,2,FALSE)</f>
        <v>rayyan-218687130</v>
      </c>
      <c r="D104" s="2" t="s">
        <v>7868</v>
      </c>
      <c r="E104" s="2" t="s">
        <v>7869</v>
      </c>
      <c r="F104" s="1" t="s">
        <v>62</v>
      </c>
      <c r="G104" s="1" t="s">
        <v>63</v>
      </c>
      <c r="H104" s="1" t="str">
        <f>_xlfn.XLOOKUP(ArticlesArchitecture[[#This Row],[Article ID]],Articles[Article ID],Articles[Architecture Type (Researcher 1)],"")&amp;""</f>
        <v>Server-centered</v>
      </c>
      <c r="I104" s="1" t="str">
        <f>_xlfn.XLOOKUP(ArticlesArchitecture[[#This Row],[Article ID]],Articles[Article ID],Articles[Architecture Type (AI Tool - OpenAI GPT)],"")&amp;""</f>
        <v>hybrid</v>
      </c>
      <c r="J104" s="1" t="str">
        <f>_xlfn.XLOOKUP(ArticlesArchitecture[[#This Row],[Article ID]],Articles[Article ID],Articles[Architecture Type (AI Tool - Anthropic Claude)],"")&amp;""</f>
        <v>Server-centered</v>
      </c>
      <c r="K104" s="4" t="s">
        <v>4935</v>
      </c>
    </row>
    <row r="105" spans="1:11" ht="37.5">
      <c r="A105" s="1" t="s">
        <v>1707</v>
      </c>
      <c r="B105" s="1" t="str">
        <f>VLOOKUP(A105,'Data Extraction'!A:D,4,FALSE)</f>
        <v>P104</v>
      </c>
      <c r="C105" s="1" t="str">
        <f>VLOOKUP(A105,'Data Extraction'!A:D,2,FALSE)</f>
        <v>rayyan-172028105</v>
      </c>
      <c r="D105" s="2" t="s">
        <v>7870</v>
      </c>
      <c r="E105" s="2" t="s">
        <v>7871</v>
      </c>
      <c r="F105" s="1" t="s">
        <v>209</v>
      </c>
      <c r="G105" s="1" t="s">
        <v>63</v>
      </c>
      <c r="H105" s="1" t="str">
        <f>_xlfn.XLOOKUP(ArticlesArchitecture[[#This Row],[Article ID]],Articles[Article ID],Articles[Architecture Type (Researcher 1)],"")&amp;""</f>
        <v>Server-centered</v>
      </c>
      <c r="I105" s="1" t="str">
        <f>_xlfn.XLOOKUP(ArticlesArchitecture[[#This Row],[Article ID]],Articles[Article ID],Articles[Architecture Type (AI Tool - OpenAI GPT)],"")&amp;""</f>
        <v>server-centered</v>
      </c>
      <c r="J105" s="1" t="str">
        <f>_xlfn.XLOOKUP(ArticlesArchitecture[[#This Row],[Article ID]],Articles[Article ID],Articles[Architecture Type (AI Tool - Anthropic Claude)],"")&amp;""</f>
        <v>Server-centered</v>
      </c>
      <c r="K105" s="4" t="s">
        <v>63</v>
      </c>
    </row>
    <row r="106" spans="1:11" ht="25">
      <c r="A106" s="1" t="s">
        <v>1671</v>
      </c>
      <c r="B106" s="1" t="str">
        <f>VLOOKUP(A106,'Data Extraction'!A:D,4,FALSE)</f>
        <v>P105</v>
      </c>
      <c r="C106" s="1" t="str">
        <f>VLOOKUP(A106,'Data Extraction'!A:D,2,FALSE)</f>
        <v>rayyan-172027868</v>
      </c>
      <c r="D106" s="2" t="s">
        <v>7872</v>
      </c>
      <c r="E106" s="2" t="s">
        <v>7873</v>
      </c>
      <c r="F106" s="1" t="s">
        <v>209</v>
      </c>
      <c r="G106" s="1" t="s">
        <v>63</v>
      </c>
      <c r="H106" s="1" t="str">
        <f>_xlfn.XLOOKUP(ArticlesArchitecture[[#This Row],[Article ID]],Articles[Article ID],Articles[Architecture Type (Researcher 1)],"")&amp;""</f>
        <v>Server-centered</v>
      </c>
      <c r="I106" s="1" t="str">
        <f>_xlfn.XLOOKUP(ArticlesArchitecture[[#This Row],[Article ID]],Articles[Article ID],Articles[Architecture Type (AI Tool - OpenAI GPT)],"")&amp;""</f>
        <v>server-centered</v>
      </c>
      <c r="J106" s="1" t="str">
        <f>_xlfn.XLOOKUP(ArticlesArchitecture[[#This Row],[Article ID]],Articles[Article ID],Articles[Architecture Type (AI Tool - Anthropic Claude)],"")&amp;""</f>
        <v>Server-centered</v>
      </c>
      <c r="K106" s="4" t="s">
        <v>63</v>
      </c>
    </row>
    <row r="107" spans="1:11" ht="25">
      <c r="A107" s="1" t="s">
        <v>1637</v>
      </c>
      <c r="B107" s="1" t="str">
        <f>VLOOKUP(A107,'Data Extraction'!A:D,4,FALSE)</f>
        <v>P106</v>
      </c>
      <c r="C107" s="1" t="str">
        <f>VLOOKUP(A107,'Data Extraction'!A:D,2,FALSE)</f>
        <v>rayyan-172027891</v>
      </c>
      <c r="D107" s="2" t="s">
        <v>7874</v>
      </c>
      <c r="E107" s="2" t="s">
        <v>7875</v>
      </c>
      <c r="F107" s="1" t="s">
        <v>139</v>
      </c>
      <c r="G107" s="1" t="s">
        <v>63</v>
      </c>
      <c r="H107" s="1" t="str">
        <f>_xlfn.XLOOKUP(ArticlesArchitecture[[#This Row],[Article ID]],Articles[Article ID],Articles[Architecture Type (Researcher 1)],"")&amp;""</f>
        <v>Server-centered</v>
      </c>
      <c r="I107" s="1" t="str">
        <f>_xlfn.XLOOKUP(ArticlesArchitecture[[#This Row],[Article ID]],Articles[Article ID],Articles[Architecture Type (AI Tool - OpenAI GPT)],"")&amp;""</f>
        <v>user-centered</v>
      </c>
      <c r="J107" s="1" t="str">
        <f>_xlfn.XLOOKUP(ArticlesArchitecture[[#This Row],[Article ID]],Articles[Article ID],Articles[Architecture Type (AI Tool - Anthropic Claude)],"")&amp;""</f>
        <v>User-centered</v>
      </c>
      <c r="K107" s="4" t="s">
        <v>63</v>
      </c>
    </row>
    <row r="108" spans="1:11" ht="37.5">
      <c r="A108" s="1" t="s">
        <v>1607</v>
      </c>
      <c r="B108" s="1" t="str">
        <f>VLOOKUP(A108,'Data Extraction'!A:D,4,FALSE)</f>
        <v>P107</v>
      </c>
      <c r="C108" s="1" t="str">
        <f>VLOOKUP(A108,'Data Extraction'!A:D,2,FALSE)</f>
        <v>rayyan-218685380</v>
      </c>
      <c r="D108" s="2" t="s">
        <v>7876</v>
      </c>
      <c r="E108" s="2" t="s">
        <v>7834</v>
      </c>
      <c r="F108" s="1" t="s">
        <v>62</v>
      </c>
      <c r="G108" s="1" t="s">
        <v>140</v>
      </c>
      <c r="H108" s="1" t="str">
        <f>_xlfn.XLOOKUP(ArticlesArchitecture[[#This Row],[Article ID]],Articles[Article ID],Articles[Architecture Type (Researcher 1)],"")&amp;""</f>
        <v>User-centered</v>
      </c>
      <c r="I108" s="1" t="str">
        <f>_xlfn.XLOOKUP(ArticlesArchitecture[[#This Row],[Article ID]],Articles[Article ID],Articles[Architecture Type (AI Tool - OpenAI GPT)],"")&amp;""</f>
        <v>hybrid</v>
      </c>
      <c r="J108" s="1" t="str">
        <f>_xlfn.XLOOKUP(ArticlesArchitecture[[#This Row],[Article ID]],Articles[Article ID],Articles[Architecture Type (AI Tool - Anthropic Claude)],"")&amp;""</f>
        <v>User-centered</v>
      </c>
      <c r="K108" s="4" t="s">
        <v>140</v>
      </c>
    </row>
    <row r="109" spans="1:11" ht="50">
      <c r="A109" s="1" t="s">
        <v>1574</v>
      </c>
      <c r="B109" s="1" t="str">
        <f>VLOOKUP(A109,'Data Extraction'!A:D,4,FALSE)</f>
        <v>P108</v>
      </c>
      <c r="C109" s="1" t="str">
        <f>VLOOKUP(A109,'Data Extraction'!A:D,2,FALSE)</f>
        <v>rayyan-172027935</v>
      </c>
      <c r="D109" s="2" t="s">
        <v>7877</v>
      </c>
      <c r="E109" s="2" t="s">
        <v>7878</v>
      </c>
      <c r="F109" s="1" t="s">
        <v>62</v>
      </c>
      <c r="G109" s="1" t="s">
        <v>63</v>
      </c>
      <c r="H109" s="1" t="str">
        <f>_xlfn.XLOOKUP(ArticlesArchitecture[[#This Row],[Article ID]],Articles[Article ID],Articles[Architecture Type (Researcher 1)],"")&amp;""</f>
        <v>Server-centered</v>
      </c>
      <c r="I109" s="1" t="str">
        <f>_xlfn.XLOOKUP(ArticlesArchitecture[[#This Row],[Article ID]],Articles[Article ID],Articles[Architecture Type (AI Tool - OpenAI GPT)],"")&amp;""</f>
        <v>hybrid</v>
      </c>
      <c r="J109" s="1" t="str">
        <f>_xlfn.XLOOKUP(ArticlesArchitecture[[#This Row],[Article ID]],Articles[Article ID],Articles[Architecture Type (AI Tool - Anthropic Claude)],"")&amp;""</f>
        <v>Server-centered</v>
      </c>
      <c r="K109" s="4" t="s">
        <v>63</v>
      </c>
    </row>
    <row r="110" spans="1:11" ht="25">
      <c r="A110" s="1" t="s">
        <v>1540</v>
      </c>
      <c r="B110" s="1" t="str">
        <f>VLOOKUP(A110,'Data Extraction'!A:D,4,FALSE)</f>
        <v>P109</v>
      </c>
      <c r="C110" s="1" t="str">
        <f>VLOOKUP(A110,'Data Extraction'!A:D,2,FALSE)</f>
        <v>rayyan-172027848</v>
      </c>
      <c r="D110" s="2" t="s">
        <v>7879</v>
      </c>
      <c r="E110" s="2" t="s">
        <v>7880</v>
      </c>
      <c r="F110" s="1" t="s">
        <v>139</v>
      </c>
      <c r="G110" s="1" t="s">
        <v>63</v>
      </c>
      <c r="H110" s="1" t="str">
        <f>_xlfn.XLOOKUP(ArticlesArchitecture[[#This Row],[Article ID]],Articles[Article ID],Articles[Architecture Type (Researcher 1)],"")&amp;""</f>
        <v>Server-centered</v>
      </c>
      <c r="I110" s="1" t="str">
        <f>_xlfn.XLOOKUP(ArticlesArchitecture[[#This Row],[Article ID]],Articles[Article ID],Articles[Architecture Type (AI Tool - OpenAI GPT)],"")&amp;""</f>
        <v>user-centered</v>
      </c>
      <c r="J110" s="1" t="str">
        <f>_xlfn.XLOOKUP(ArticlesArchitecture[[#This Row],[Article ID]],Articles[Article ID],Articles[Architecture Type (AI Tool - Anthropic Claude)],"")&amp;""</f>
        <v>User-centered</v>
      </c>
      <c r="K110" s="4" t="s">
        <v>63</v>
      </c>
    </row>
    <row r="111" spans="1:11">
      <c r="A111" s="1" t="s">
        <v>1507</v>
      </c>
      <c r="B111" s="1" t="str">
        <f>VLOOKUP(A111,'Data Extraction'!A:D,4,FALSE)</f>
        <v>P110</v>
      </c>
      <c r="C111" s="1" t="str">
        <f>VLOOKUP(A111,'Data Extraction'!A:D,2,FALSE)</f>
        <v>rayyan-172027832</v>
      </c>
      <c r="D111" s="2" t="s">
        <v>7881</v>
      </c>
      <c r="E111" s="2" t="s">
        <v>139</v>
      </c>
      <c r="F111" s="1" t="s">
        <v>139</v>
      </c>
      <c r="G111" s="1" t="s">
        <v>63</v>
      </c>
      <c r="H111" s="1" t="str">
        <f>_xlfn.XLOOKUP(ArticlesArchitecture[[#This Row],[Article ID]],Articles[Article ID],Articles[Architecture Type (Researcher 1)],"")&amp;""</f>
        <v>Server-centered</v>
      </c>
      <c r="I111" s="1" t="str">
        <f>_xlfn.XLOOKUP(ArticlesArchitecture[[#This Row],[Article ID]],Articles[Article ID],Articles[Architecture Type (AI Tool - OpenAI GPT)],"")&amp;""</f>
        <v>user-centered</v>
      </c>
      <c r="J111" s="1" t="str">
        <f>_xlfn.XLOOKUP(ArticlesArchitecture[[#This Row],[Article ID]],Articles[Article ID],Articles[Architecture Type (AI Tool - Anthropic Claude)],"")&amp;""</f>
        <v>User-centered</v>
      </c>
      <c r="K111" s="4" t="s">
        <v>63</v>
      </c>
    </row>
    <row r="112" spans="1:11" ht="25">
      <c r="A112" s="1" t="s">
        <v>1472</v>
      </c>
      <c r="B112" s="1" t="str">
        <f>VLOOKUP(A112,'Data Extraction'!A:D,4,FALSE)</f>
        <v>P111</v>
      </c>
      <c r="C112" s="1" t="str">
        <f>VLOOKUP(A112,'Data Extraction'!A:D,2,FALSE)</f>
        <v>rayyan-172027908</v>
      </c>
      <c r="D112" s="2" t="s">
        <v>7882</v>
      </c>
      <c r="E112" s="2" t="s">
        <v>7883</v>
      </c>
      <c r="F112" s="1" t="s">
        <v>209</v>
      </c>
      <c r="G112" s="1" t="s">
        <v>63</v>
      </c>
      <c r="H112" s="1" t="str">
        <f>_xlfn.XLOOKUP(ArticlesArchitecture[[#This Row],[Article ID]],Articles[Article ID],Articles[Architecture Type (Researcher 1)],"")&amp;""</f>
        <v>Server-centered</v>
      </c>
      <c r="I112" s="1" t="str">
        <f>_xlfn.XLOOKUP(ArticlesArchitecture[[#This Row],[Article ID]],Articles[Article ID],Articles[Architecture Type (AI Tool - OpenAI GPT)],"")&amp;""</f>
        <v>server-centered</v>
      </c>
      <c r="J112" s="1" t="str">
        <f>_xlfn.XLOOKUP(ArticlesArchitecture[[#This Row],[Article ID]],Articles[Article ID],Articles[Architecture Type (AI Tool - Anthropic Claude)],"")&amp;""</f>
        <v>Server-centered</v>
      </c>
      <c r="K112" s="4" t="s">
        <v>63</v>
      </c>
    </row>
    <row r="113" spans="1:11" ht="50">
      <c r="A113" s="1" t="s">
        <v>1454</v>
      </c>
      <c r="B113" s="1" t="str">
        <f>VLOOKUP(A113,'Data Extraction'!A:D,4,FALSE)</f>
        <v>P112</v>
      </c>
      <c r="C113" s="1" t="str">
        <f>VLOOKUP(A113,'Data Extraction'!A:D,2,FALSE)</f>
        <v>rayyan-172027928</v>
      </c>
      <c r="D113" s="2" t="s">
        <v>7884</v>
      </c>
      <c r="E113" s="2" t="s">
        <v>7885</v>
      </c>
      <c r="F113" s="1" t="s">
        <v>62</v>
      </c>
      <c r="G113" s="1" t="s">
        <v>62</v>
      </c>
      <c r="H113" s="1" t="str">
        <f>_xlfn.XLOOKUP(ArticlesArchitecture[[#This Row],[Article ID]],Articles[Article ID],Articles[Architecture Type (Researcher 1)],"")&amp;""</f>
        <v>Hybrid (user-centered and server-centered)</v>
      </c>
      <c r="I113" s="1" t="str">
        <f>_xlfn.XLOOKUP(ArticlesArchitecture[[#This Row],[Article ID]],Articles[Article ID],Articles[Architecture Type (AI Tool - OpenAI GPT)],"")&amp;""</f>
        <v>hybrid</v>
      </c>
      <c r="J113" s="1" t="str">
        <f>_xlfn.XLOOKUP(ArticlesArchitecture[[#This Row],[Article ID]],Articles[Article ID],Articles[Architecture Type (AI Tool - Anthropic Claude)],"")&amp;""</f>
        <v>Server-centered</v>
      </c>
      <c r="K113" s="4" t="s">
        <v>63</v>
      </c>
    </row>
    <row r="114" spans="1:11" ht="25">
      <c r="A114" s="1" t="s">
        <v>1420</v>
      </c>
      <c r="B114" s="1" t="str">
        <f>VLOOKUP(A114,'Data Extraction'!A:D,4,FALSE)</f>
        <v>P113</v>
      </c>
      <c r="C114" s="1" t="str">
        <f>VLOOKUP(A114,'Data Extraction'!A:D,2,FALSE)</f>
        <v>rayyan-172027927</v>
      </c>
      <c r="D114" s="2" t="s">
        <v>7886</v>
      </c>
      <c r="E114" s="2" t="s">
        <v>7887</v>
      </c>
      <c r="F114" s="1" t="s">
        <v>62</v>
      </c>
      <c r="G114" s="1" t="s">
        <v>63</v>
      </c>
      <c r="H114" s="1" t="str">
        <f>_xlfn.XLOOKUP(ArticlesArchitecture[[#This Row],[Article ID]],Articles[Article ID],Articles[Architecture Type (Researcher 1)],"")&amp;""</f>
        <v>Server-centered</v>
      </c>
      <c r="I114" s="1" t="str">
        <f>_xlfn.XLOOKUP(ArticlesArchitecture[[#This Row],[Article ID]],Articles[Article ID],Articles[Architecture Type (AI Tool - OpenAI GPT)],"")&amp;""</f>
        <v>hybrid</v>
      </c>
      <c r="J114" s="1" t="str">
        <f>_xlfn.XLOOKUP(ArticlesArchitecture[[#This Row],[Article ID]],Articles[Article ID],Articles[Architecture Type (AI Tool - Anthropic Claude)],"")&amp;""</f>
        <v>Server-centered</v>
      </c>
      <c r="K114" s="4" t="s">
        <v>63</v>
      </c>
    </row>
    <row r="115" spans="1:11" ht="50">
      <c r="A115" s="1" t="s">
        <v>1387</v>
      </c>
      <c r="B115" s="1" t="str">
        <f>VLOOKUP(A115,'Data Extraction'!A:D,4,FALSE)</f>
        <v>P114</v>
      </c>
      <c r="C115" s="1" t="str">
        <f>VLOOKUP(A115,'Data Extraction'!A:D,2,FALSE)</f>
        <v>rayyan-172027893</v>
      </c>
      <c r="D115" s="2" t="s">
        <v>7888</v>
      </c>
      <c r="E115" s="2" t="s">
        <v>7889</v>
      </c>
      <c r="F115" s="1" t="s">
        <v>62</v>
      </c>
      <c r="G115" s="1" t="s">
        <v>63</v>
      </c>
      <c r="H115" s="1" t="str">
        <f>_xlfn.XLOOKUP(ArticlesArchitecture[[#This Row],[Article ID]],Articles[Article ID],Articles[Architecture Type (Researcher 1)],"")&amp;""</f>
        <v>Server-centered</v>
      </c>
      <c r="I115" s="1" t="str">
        <f>_xlfn.XLOOKUP(ArticlesArchitecture[[#This Row],[Article ID]],Articles[Article ID],Articles[Architecture Type (AI Tool - OpenAI GPT)],"")&amp;""</f>
        <v>hybrid</v>
      </c>
      <c r="J115" s="1" t="str">
        <f>_xlfn.XLOOKUP(ArticlesArchitecture[[#This Row],[Article ID]],Articles[Article ID],Articles[Architecture Type (AI Tool - Anthropic Claude)],"")&amp;""</f>
        <v>Server-centered</v>
      </c>
      <c r="K115" s="4" t="s">
        <v>63</v>
      </c>
    </row>
    <row r="116" spans="1:11" ht="50">
      <c r="A116" s="1" t="s">
        <v>1351</v>
      </c>
      <c r="B116" s="1" t="str">
        <f>VLOOKUP(A116,'Data Extraction'!A:D,4,FALSE)</f>
        <v>P115</v>
      </c>
      <c r="C116" s="1" t="str">
        <f>VLOOKUP(A116,'Data Extraction'!A:D,2,FALSE)</f>
        <v>rayyan-172027922</v>
      </c>
      <c r="D116" s="2" t="s">
        <v>7890</v>
      </c>
      <c r="E116" s="2" t="s">
        <v>7891</v>
      </c>
      <c r="F116" s="1" t="s">
        <v>62</v>
      </c>
      <c r="G116" s="1" t="s">
        <v>63</v>
      </c>
      <c r="H116" s="1" t="str">
        <f>_xlfn.XLOOKUP(ArticlesArchitecture[[#This Row],[Article ID]],Articles[Article ID],Articles[Architecture Type (Researcher 1)],"")&amp;""</f>
        <v>Server-centered</v>
      </c>
      <c r="I116" s="1" t="str">
        <f>_xlfn.XLOOKUP(ArticlesArchitecture[[#This Row],[Article ID]],Articles[Article ID],Articles[Architecture Type (AI Tool - OpenAI GPT)],"")&amp;""</f>
        <v>hybrid</v>
      </c>
      <c r="J116" s="1" t="str">
        <f>_xlfn.XLOOKUP(ArticlesArchitecture[[#This Row],[Article ID]],Articles[Article ID],Articles[Architecture Type (AI Tool - Anthropic Claude)],"")&amp;""</f>
        <v>Server-centered</v>
      </c>
      <c r="K116" s="4" t="s">
        <v>63</v>
      </c>
    </row>
    <row r="117" spans="1:11" ht="25">
      <c r="A117" s="1" t="s">
        <v>1317</v>
      </c>
      <c r="B117" s="1" t="str">
        <f>VLOOKUP(A117,'Data Extraction'!A:D,4,FALSE)</f>
        <v>P116</v>
      </c>
      <c r="C117" s="1" t="str">
        <f>VLOOKUP(A117,'Data Extraction'!A:D,2,FALSE)</f>
        <v>rayyan-172027958</v>
      </c>
      <c r="D117" s="2" t="s">
        <v>7892</v>
      </c>
      <c r="E117" s="2" t="s">
        <v>7893</v>
      </c>
      <c r="F117" s="1" t="s">
        <v>62</v>
      </c>
      <c r="G117" s="1" t="s">
        <v>63</v>
      </c>
      <c r="H117" s="1" t="str">
        <f>_xlfn.XLOOKUP(ArticlesArchitecture[[#This Row],[Article ID]],Articles[Article ID],Articles[Architecture Type (Researcher 1)],"")&amp;""</f>
        <v>Server-centered</v>
      </c>
      <c r="I117" s="1" t="str">
        <f>_xlfn.XLOOKUP(ArticlesArchitecture[[#This Row],[Article ID]],Articles[Article ID],Articles[Architecture Type (AI Tool - OpenAI GPT)],"")&amp;""</f>
        <v>hybrid</v>
      </c>
      <c r="J117" s="1" t="str">
        <f>_xlfn.XLOOKUP(ArticlesArchitecture[[#This Row],[Article ID]],Articles[Article ID],Articles[Architecture Type (AI Tool - Anthropic Claude)],"")&amp;""</f>
        <v>Server-centered</v>
      </c>
      <c r="K117" s="4" t="s">
        <v>63</v>
      </c>
    </row>
    <row r="118" spans="1:11" ht="25">
      <c r="A118" s="1" t="s">
        <v>1284</v>
      </c>
      <c r="B118" s="1" t="str">
        <f>VLOOKUP(A118,'Data Extraction'!A:D,4,FALSE)</f>
        <v>P117</v>
      </c>
      <c r="C118" s="1" t="str">
        <f>VLOOKUP(A118,'Data Extraction'!A:D,2,FALSE)</f>
        <v>rayyan-172027866</v>
      </c>
      <c r="D118" s="2" t="s">
        <v>7894</v>
      </c>
      <c r="E118" s="2" t="s">
        <v>7895</v>
      </c>
      <c r="F118" s="1" t="s">
        <v>62</v>
      </c>
      <c r="G118" s="1" t="s">
        <v>63</v>
      </c>
      <c r="H118" s="1" t="str">
        <f>_xlfn.XLOOKUP(ArticlesArchitecture[[#This Row],[Article ID]],Articles[Article ID],Articles[Architecture Type (Researcher 1)],"")&amp;""</f>
        <v>Server-centered</v>
      </c>
      <c r="I118" s="1" t="str">
        <f>_xlfn.XLOOKUP(ArticlesArchitecture[[#This Row],[Article ID]],Articles[Article ID],Articles[Architecture Type (AI Tool - OpenAI GPT)],"")&amp;""</f>
        <v>hybrid</v>
      </c>
      <c r="J118" s="1" t="str">
        <f>_xlfn.XLOOKUP(ArticlesArchitecture[[#This Row],[Article ID]],Articles[Article ID],Articles[Architecture Type (AI Tool - Anthropic Claude)],"")&amp;""</f>
        <v>Server-centered</v>
      </c>
      <c r="K118" s="4" t="s">
        <v>63</v>
      </c>
    </row>
    <row r="119" spans="1:11" ht="37.5">
      <c r="A119" s="1" t="s">
        <v>1249</v>
      </c>
      <c r="B119" s="1" t="str">
        <f>VLOOKUP(A119,'Data Extraction'!A:D,4,FALSE)</f>
        <v>P118</v>
      </c>
      <c r="C119" s="1" t="str">
        <f>VLOOKUP(A119,'Data Extraction'!A:D,2,FALSE)</f>
        <v>rayyan-218685194</v>
      </c>
      <c r="D119" s="2" t="s">
        <v>7896</v>
      </c>
      <c r="E119" s="2" t="s">
        <v>7797</v>
      </c>
      <c r="F119" s="1" t="s">
        <v>62</v>
      </c>
      <c r="G119" s="1" t="s">
        <v>63</v>
      </c>
      <c r="H119" s="1" t="str">
        <f>_xlfn.XLOOKUP(ArticlesArchitecture[[#This Row],[Article ID]],Articles[Article ID],Articles[Architecture Type (Researcher 1)],"")&amp;""</f>
        <v>Server-centered</v>
      </c>
      <c r="I119" s="1" t="str">
        <f>_xlfn.XLOOKUP(ArticlesArchitecture[[#This Row],[Article ID]],Articles[Article ID],Articles[Architecture Type (AI Tool - OpenAI GPT)],"")&amp;""</f>
        <v>hybrid</v>
      </c>
      <c r="J119" s="1" t="str">
        <f>_xlfn.XLOOKUP(ArticlesArchitecture[[#This Row],[Article ID]],Articles[Article ID],Articles[Architecture Type (AI Tool - Anthropic Claude)],"")&amp;""</f>
        <v>Server-centered</v>
      </c>
      <c r="K119" s="4" t="s">
        <v>4935</v>
      </c>
    </row>
    <row r="120" spans="1:11" ht="37.5">
      <c r="A120" s="1" t="s">
        <v>1214</v>
      </c>
      <c r="B120" s="1" t="str">
        <f>VLOOKUP(A120,'Data Extraction'!A:D,4,FALSE)</f>
        <v>P119</v>
      </c>
      <c r="C120" s="1" t="str">
        <f>VLOOKUP(A120,'Data Extraction'!A:D,2,FALSE)</f>
        <v>rayyan-218685128</v>
      </c>
      <c r="D120" s="2" t="s">
        <v>7897</v>
      </c>
      <c r="E120" s="2" t="s">
        <v>62</v>
      </c>
      <c r="F120" s="1" t="s">
        <v>62</v>
      </c>
      <c r="G120" s="1" t="s">
        <v>63</v>
      </c>
      <c r="H120" s="1" t="str">
        <f>_xlfn.XLOOKUP(ArticlesArchitecture[[#This Row],[Article ID]],Articles[Article ID],Articles[Architecture Type (Researcher 1)],"")&amp;""</f>
        <v>Server-centered</v>
      </c>
      <c r="I120" s="1" t="str">
        <f>_xlfn.XLOOKUP(ArticlesArchitecture[[#This Row],[Article ID]],Articles[Article ID],Articles[Architecture Type (AI Tool - OpenAI GPT)],"")&amp;""</f>
        <v>hybrid</v>
      </c>
      <c r="J120" s="1" t="str">
        <f>_xlfn.XLOOKUP(ArticlesArchitecture[[#This Row],[Article ID]],Articles[Article ID],Articles[Architecture Type (AI Tool - Anthropic Claude)],"")&amp;""</f>
        <v>Server-centered</v>
      </c>
      <c r="K120" s="4" t="s">
        <v>63</v>
      </c>
    </row>
    <row r="121" spans="1:11" ht="25">
      <c r="A121" s="1" t="s">
        <v>1179</v>
      </c>
      <c r="B121" s="1" t="str">
        <f>VLOOKUP(A121,'Data Extraction'!A:D,4,FALSE)</f>
        <v>P120</v>
      </c>
      <c r="C121" s="1" t="str">
        <f>VLOOKUP(A121,'Data Extraction'!A:D,2,FALSE)</f>
        <v>rayyan-172027982</v>
      </c>
      <c r="D121" s="2" t="s">
        <v>7898</v>
      </c>
      <c r="E121" s="2" t="s">
        <v>7899</v>
      </c>
      <c r="F121" s="1" t="s">
        <v>139</v>
      </c>
      <c r="G121" s="1" t="s">
        <v>63</v>
      </c>
      <c r="H121" s="1" t="str">
        <f>_xlfn.XLOOKUP(ArticlesArchitecture[[#This Row],[Article ID]],Articles[Article ID],Articles[Architecture Type (Researcher 1)],"")&amp;""</f>
        <v>Server-centered</v>
      </c>
      <c r="I121" s="1" t="str">
        <f>_xlfn.XLOOKUP(ArticlesArchitecture[[#This Row],[Article ID]],Articles[Article ID],Articles[Architecture Type (AI Tool - OpenAI GPT)],"")&amp;""</f>
        <v>user-centered</v>
      </c>
      <c r="J121" s="1" t="str">
        <f>_xlfn.XLOOKUP(ArticlesArchitecture[[#This Row],[Article ID]],Articles[Article ID],Articles[Architecture Type (AI Tool - Anthropic Claude)],"")&amp;""</f>
        <v>User-centered</v>
      </c>
      <c r="K121" s="4" t="s">
        <v>63</v>
      </c>
    </row>
    <row r="122" spans="1:11" ht="25">
      <c r="A122" s="1" t="s">
        <v>1143</v>
      </c>
      <c r="B122" s="1" t="str">
        <f>VLOOKUP(A122,'Data Extraction'!A:D,4,FALSE)</f>
        <v>P121</v>
      </c>
      <c r="C122" s="1" t="str">
        <f>VLOOKUP(A122,'Data Extraction'!A:D,2,FALSE)</f>
        <v>rayyan-172027890</v>
      </c>
      <c r="D122" s="2" t="s">
        <v>7900</v>
      </c>
      <c r="E122" s="2" t="s">
        <v>7797</v>
      </c>
      <c r="F122" s="1" t="s">
        <v>62</v>
      </c>
      <c r="G122" s="1" t="s">
        <v>63</v>
      </c>
      <c r="H122" s="1" t="str">
        <f>_xlfn.XLOOKUP(ArticlesArchitecture[[#This Row],[Article ID]],Articles[Article ID],Articles[Architecture Type (Researcher 1)],"")&amp;""</f>
        <v>Server-centered</v>
      </c>
      <c r="I122" s="1" t="str">
        <f>_xlfn.XLOOKUP(ArticlesArchitecture[[#This Row],[Article ID]],Articles[Article ID],Articles[Architecture Type (AI Tool - OpenAI GPT)],"")&amp;""</f>
        <v>hybrid</v>
      </c>
      <c r="J122" s="1" t="str">
        <f>_xlfn.XLOOKUP(ArticlesArchitecture[[#This Row],[Article ID]],Articles[Article ID],Articles[Architecture Type (AI Tool - Anthropic Claude)],"")&amp;""</f>
        <v>Server-centered</v>
      </c>
      <c r="K122" s="4" t="s">
        <v>63</v>
      </c>
    </row>
    <row r="123" spans="1:11" ht="37.5">
      <c r="A123" s="1" t="s">
        <v>1108</v>
      </c>
      <c r="B123" s="1" t="str">
        <f>VLOOKUP(A123,'Data Extraction'!A:D,4,FALSE)</f>
        <v>P122</v>
      </c>
      <c r="C123" s="1" t="str">
        <f>VLOOKUP(A123,'Data Extraction'!A:D,2,FALSE)</f>
        <v>rayyan-172027911</v>
      </c>
      <c r="D123" s="2" t="s">
        <v>7901</v>
      </c>
      <c r="E123" s="2" t="s">
        <v>7902</v>
      </c>
      <c r="F123" s="1" t="s">
        <v>62</v>
      </c>
      <c r="G123" s="1" t="s">
        <v>63</v>
      </c>
      <c r="H123" s="1" t="str">
        <f>_xlfn.XLOOKUP(ArticlesArchitecture[[#This Row],[Article ID]],Articles[Article ID],Articles[Architecture Type (Researcher 1)],"")&amp;""</f>
        <v>Server-centered</v>
      </c>
      <c r="I123" s="1" t="str">
        <f>_xlfn.XLOOKUP(ArticlesArchitecture[[#This Row],[Article ID]],Articles[Article ID],Articles[Architecture Type (AI Tool - OpenAI GPT)],"")&amp;""</f>
        <v>hybrid</v>
      </c>
      <c r="J123" s="1" t="str">
        <f>_xlfn.XLOOKUP(ArticlesArchitecture[[#This Row],[Article ID]],Articles[Article ID],Articles[Architecture Type (AI Tool - Anthropic Claude)],"")&amp;""</f>
        <v>Server-centered</v>
      </c>
      <c r="K123" s="4" t="s">
        <v>63</v>
      </c>
    </row>
    <row r="124" spans="1:11" ht="37.5">
      <c r="A124" s="1" t="s">
        <v>1074</v>
      </c>
      <c r="B124" s="1" t="str">
        <f>VLOOKUP(A124,'Data Extraction'!A:D,4,FALSE)</f>
        <v>P123</v>
      </c>
      <c r="C124" s="1" t="str">
        <f>VLOOKUP(A124,'Data Extraction'!A:D,2,FALSE)</f>
        <v>rayyan-172027955</v>
      </c>
      <c r="D124" s="2" t="s">
        <v>7903</v>
      </c>
      <c r="E124" s="2" t="s">
        <v>7904</v>
      </c>
      <c r="F124" s="1" t="s">
        <v>139</v>
      </c>
      <c r="G124" s="1" t="s">
        <v>63</v>
      </c>
      <c r="H124" s="1" t="str">
        <f>_xlfn.XLOOKUP(ArticlesArchitecture[[#This Row],[Article ID]],Articles[Article ID],Articles[Architecture Type (Researcher 1)],"")&amp;""</f>
        <v>Server-centered</v>
      </c>
      <c r="I124" s="1" t="str">
        <f>_xlfn.XLOOKUP(ArticlesArchitecture[[#This Row],[Article ID]],Articles[Article ID],Articles[Architecture Type (AI Tool - OpenAI GPT)],"")&amp;""</f>
        <v>user-centered</v>
      </c>
      <c r="J124" s="1" t="str">
        <f>_xlfn.XLOOKUP(ArticlesArchitecture[[#This Row],[Article ID]],Articles[Article ID],Articles[Architecture Type (AI Tool - Anthropic Claude)],"")&amp;""</f>
        <v>User-centered</v>
      </c>
      <c r="K124" s="4" t="s">
        <v>63</v>
      </c>
    </row>
    <row r="125" spans="1:11" ht="37.5">
      <c r="A125" s="1" t="s">
        <v>1040</v>
      </c>
      <c r="B125" s="1" t="str">
        <f>VLOOKUP(A125,'Data Extraction'!A:D,4,FALSE)</f>
        <v>P124</v>
      </c>
      <c r="C125" s="1" t="str">
        <f>VLOOKUP(A125,'Data Extraction'!A:D,2,FALSE)</f>
        <v>rayyan-172027846</v>
      </c>
      <c r="D125" s="2" t="s">
        <v>7905</v>
      </c>
      <c r="E125" s="2" t="s">
        <v>7906</v>
      </c>
      <c r="F125" s="1" t="s">
        <v>209</v>
      </c>
      <c r="G125" s="1" t="s">
        <v>139</v>
      </c>
      <c r="H125" s="1" t="str">
        <f>_xlfn.XLOOKUP(ArticlesArchitecture[[#This Row],[Article ID]],Articles[Article ID],Articles[Architecture Type (Researcher 1)],"")&amp;""</f>
        <v>user-centered</v>
      </c>
      <c r="I125" s="1" t="str">
        <f>_xlfn.XLOOKUP(ArticlesArchitecture[[#This Row],[Article ID]],Articles[Article ID],Articles[Architecture Type (AI Tool - OpenAI GPT)],"")&amp;""</f>
        <v>server-centered</v>
      </c>
      <c r="J125" s="1" t="str">
        <f>_xlfn.XLOOKUP(ArticlesArchitecture[[#This Row],[Article ID]],Articles[Article ID],Articles[Architecture Type (AI Tool - Anthropic Claude)],"")&amp;""</f>
        <v>Server-centered</v>
      </c>
      <c r="K125" s="4" t="s">
        <v>63</v>
      </c>
    </row>
    <row r="126" spans="1:11">
      <c r="A126" s="1" t="s">
        <v>1005</v>
      </c>
      <c r="B126" s="1" t="str">
        <f>VLOOKUP(A126,'Data Extraction'!A:D,4,FALSE)</f>
        <v>P125</v>
      </c>
      <c r="C126" s="1" t="str">
        <f>VLOOKUP(A126,'Data Extraction'!A:D,2,FALSE)</f>
        <v>rayyan-172028007</v>
      </c>
      <c r="D126" s="2" t="s">
        <v>7907</v>
      </c>
      <c r="E126" s="2" t="s">
        <v>7908</v>
      </c>
      <c r="F126" s="1" t="s">
        <v>209</v>
      </c>
      <c r="G126" s="1" t="s">
        <v>63</v>
      </c>
      <c r="H126" s="1" t="str">
        <f>_xlfn.XLOOKUP(ArticlesArchitecture[[#This Row],[Article ID]],Articles[Article ID],Articles[Architecture Type (Researcher 1)],"")&amp;""</f>
        <v>Server-centered</v>
      </c>
      <c r="I126" s="1" t="str">
        <f>_xlfn.XLOOKUP(ArticlesArchitecture[[#This Row],[Article ID]],Articles[Article ID],Articles[Architecture Type (AI Tool - OpenAI GPT)],"")&amp;""</f>
        <v>server-centered</v>
      </c>
      <c r="J126" s="1" t="str">
        <f>_xlfn.XLOOKUP(ArticlesArchitecture[[#This Row],[Article ID]],Articles[Article ID],Articles[Architecture Type (AI Tool - Anthropic Claude)],"")&amp;""</f>
        <v>Server-centered</v>
      </c>
      <c r="K126" s="4" t="s">
        <v>63</v>
      </c>
    </row>
    <row r="127" spans="1:11" ht="50">
      <c r="A127" s="1" t="s">
        <v>972</v>
      </c>
      <c r="B127" s="1" t="str">
        <f>VLOOKUP(A127,'Data Extraction'!A:D,4,FALSE)</f>
        <v>P126</v>
      </c>
      <c r="C127" s="1" t="str">
        <f>VLOOKUP(A127,'Data Extraction'!A:D,2,FALSE)</f>
        <v>rayyan-172027847</v>
      </c>
      <c r="D127" s="2" t="s">
        <v>7909</v>
      </c>
      <c r="E127" s="2" t="s">
        <v>7910</v>
      </c>
      <c r="F127" s="1" t="s">
        <v>62</v>
      </c>
      <c r="G127" s="1" t="s">
        <v>63</v>
      </c>
      <c r="H127" s="1" t="str">
        <f>_xlfn.XLOOKUP(ArticlesArchitecture[[#This Row],[Article ID]],Articles[Article ID],Articles[Architecture Type (Researcher 1)],"")&amp;""</f>
        <v>Server-centered</v>
      </c>
      <c r="I127" s="1" t="str">
        <f>_xlfn.XLOOKUP(ArticlesArchitecture[[#This Row],[Article ID]],Articles[Article ID],Articles[Architecture Type (AI Tool - OpenAI GPT)],"")&amp;""</f>
        <v>hybrid</v>
      </c>
      <c r="J127" s="1" t="str">
        <f>_xlfn.XLOOKUP(ArticlesArchitecture[[#This Row],[Article ID]],Articles[Article ID],Articles[Architecture Type (AI Tool - Anthropic Claude)],"")&amp;""</f>
        <v>Server-centered</v>
      </c>
      <c r="K127" s="4" t="s">
        <v>63</v>
      </c>
    </row>
    <row r="128" spans="1:11" ht="62.5">
      <c r="A128" s="1" t="s">
        <v>937</v>
      </c>
      <c r="B128" s="1" t="str">
        <f>VLOOKUP(A128,'Data Extraction'!A:D,4,FALSE)</f>
        <v>P127</v>
      </c>
      <c r="C128" s="1" t="str">
        <f>VLOOKUP(A128,'Data Extraction'!A:D,2,FALSE)</f>
        <v>rayyan-172027886</v>
      </c>
      <c r="D128" s="2" t="s">
        <v>7911</v>
      </c>
      <c r="E128" s="2" t="s">
        <v>7912</v>
      </c>
      <c r="F128" s="1" t="s">
        <v>62</v>
      </c>
      <c r="G128" s="1" t="s">
        <v>62</v>
      </c>
      <c r="H128" s="1" t="str">
        <f>_xlfn.XLOOKUP(ArticlesArchitecture[[#This Row],[Article ID]],Articles[Article ID],Articles[Architecture Type (Researcher 1)],"")&amp;""</f>
        <v>Server-centered</v>
      </c>
      <c r="I128" s="1" t="str">
        <f>_xlfn.XLOOKUP(ArticlesArchitecture[[#This Row],[Article ID]],Articles[Article ID],Articles[Architecture Type (AI Tool - OpenAI GPT)],"")&amp;""</f>
        <v>hybrid</v>
      </c>
      <c r="J128" s="1" t="str">
        <f>_xlfn.XLOOKUP(ArticlesArchitecture[[#This Row],[Article ID]],Articles[Article ID],Articles[Architecture Type (AI Tool - Anthropic Claude)],"")&amp;""</f>
        <v>Server-centered</v>
      </c>
      <c r="K128" s="4" t="s">
        <v>4935</v>
      </c>
    </row>
    <row r="129" spans="1:11" ht="37.5">
      <c r="A129" s="1" t="s">
        <v>903</v>
      </c>
      <c r="B129" s="1" t="str">
        <f>VLOOKUP(A129,'Data Extraction'!A:D,4,FALSE)</f>
        <v>P128</v>
      </c>
      <c r="C129" s="1" t="str">
        <f>VLOOKUP(A129,'Data Extraction'!A:D,2,FALSE)</f>
        <v>rayyan-172027964</v>
      </c>
      <c r="D129" s="2" t="s">
        <v>7913</v>
      </c>
      <c r="E129" s="2" t="s">
        <v>7914</v>
      </c>
      <c r="F129" s="1" t="s">
        <v>62</v>
      </c>
      <c r="G129" s="1" t="s">
        <v>63</v>
      </c>
      <c r="H129" s="1" t="str">
        <f>_xlfn.XLOOKUP(ArticlesArchitecture[[#This Row],[Article ID]],Articles[Article ID],Articles[Architecture Type (Researcher 1)],"")&amp;""</f>
        <v>Server-centered</v>
      </c>
      <c r="I129" s="1" t="str">
        <f>_xlfn.XLOOKUP(ArticlesArchitecture[[#This Row],[Article ID]],Articles[Article ID],Articles[Architecture Type (AI Tool - OpenAI GPT)],"")&amp;""</f>
        <v>hybrid</v>
      </c>
      <c r="J129" s="1" t="str">
        <f>_xlfn.XLOOKUP(ArticlesArchitecture[[#This Row],[Article ID]],Articles[Article ID],Articles[Architecture Type (AI Tool - Anthropic Claude)],"")&amp;""</f>
        <v>Server-centered</v>
      </c>
      <c r="K129" s="4" t="s">
        <v>63</v>
      </c>
    </row>
    <row r="130" spans="1:11" ht="37.5">
      <c r="A130" s="1" t="s">
        <v>873</v>
      </c>
      <c r="B130" s="1" t="str">
        <f>VLOOKUP(A130,'Data Extraction'!A:D,4,FALSE)</f>
        <v>P129</v>
      </c>
      <c r="C130" s="1" t="str">
        <f>VLOOKUP(A130,'Data Extraction'!A:D,2,FALSE)</f>
        <v>rayyan-218685391</v>
      </c>
      <c r="D130" s="2" t="s">
        <v>7915</v>
      </c>
      <c r="E130" s="2" t="s">
        <v>7916</v>
      </c>
      <c r="F130" s="1" t="s">
        <v>62</v>
      </c>
      <c r="G130" s="1" t="s">
        <v>140</v>
      </c>
      <c r="H130" s="1" t="str">
        <f>_xlfn.XLOOKUP(ArticlesArchitecture[[#This Row],[Article ID]],Articles[Article ID],Articles[Architecture Type (Researcher 1)],"")&amp;""</f>
        <v>User-centered</v>
      </c>
      <c r="I130" s="1" t="str">
        <f>_xlfn.XLOOKUP(ArticlesArchitecture[[#This Row],[Article ID]],Articles[Article ID],Articles[Architecture Type (AI Tool - OpenAI GPT)],"")&amp;""</f>
        <v>hybrid</v>
      </c>
      <c r="J130" s="1" t="str">
        <f>_xlfn.XLOOKUP(ArticlesArchitecture[[#This Row],[Article ID]],Articles[Article ID],Articles[Architecture Type (AI Tool - Anthropic Claude)],"")&amp;""</f>
        <v>User-centered</v>
      </c>
      <c r="K130" s="4" t="s">
        <v>140</v>
      </c>
    </row>
    <row r="131" spans="1:11" ht="25">
      <c r="A131" s="1" t="s">
        <v>839</v>
      </c>
      <c r="B131" s="1" t="str">
        <f>VLOOKUP(A131,'Data Extraction'!A:D,4,FALSE)</f>
        <v>P130</v>
      </c>
      <c r="C131" s="1" t="str">
        <f>VLOOKUP(A131,'Data Extraction'!A:D,2,FALSE)</f>
        <v>rayyan-172027943</v>
      </c>
      <c r="D131" s="2" t="s">
        <v>7917</v>
      </c>
      <c r="E131" s="2" t="s">
        <v>7918</v>
      </c>
      <c r="F131" s="1" t="s">
        <v>62</v>
      </c>
      <c r="G131" s="1" t="s">
        <v>63</v>
      </c>
      <c r="H131" s="1" t="str">
        <f>_xlfn.XLOOKUP(ArticlesArchitecture[[#This Row],[Article ID]],Articles[Article ID],Articles[Architecture Type (Researcher 1)],"")&amp;""</f>
        <v>Server-centered</v>
      </c>
      <c r="I131" s="1" t="str">
        <f>_xlfn.XLOOKUP(ArticlesArchitecture[[#This Row],[Article ID]],Articles[Article ID],Articles[Architecture Type (AI Tool - OpenAI GPT)],"")&amp;""</f>
        <v>hybrid</v>
      </c>
      <c r="J131" s="1" t="str">
        <f>_xlfn.XLOOKUP(ArticlesArchitecture[[#This Row],[Article ID]],Articles[Article ID],Articles[Architecture Type (AI Tool - Anthropic Claude)],"")&amp;""</f>
        <v>Server-centered</v>
      </c>
      <c r="K131" s="4" t="s">
        <v>63</v>
      </c>
    </row>
    <row r="132" spans="1:11">
      <c r="A132" s="1" t="s">
        <v>806</v>
      </c>
      <c r="B132" s="1" t="str">
        <f>VLOOKUP(A132,'Data Extraction'!A:D,4,FALSE)</f>
        <v>P131</v>
      </c>
      <c r="C132" s="1" t="str">
        <f>VLOOKUP(A132,'Data Extraction'!A:D,2,FALSE)</f>
        <v>rayyan-172027997</v>
      </c>
      <c r="D132" s="2" t="s">
        <v>7919</v>
      </c>
      <c r="E132" s="2" t="s">
        <v>7920</v>
      </c>
      <c r="F132" s="1" t="s">
        <v>62</v>
      </c>
      <c r="G132" s="1" t="s">
        <v>63</v>
      </c>
      <c r="H132" s="1" t="str">
        <f>_xlfn.XLOOKUP(ArticlesArchitecture[[#This Row],[Article ID]],Articles[Article ID],Articles[Architecture Type (Researcher 1)],"")&amp;""</f>
        <v>Server-centered</v>
      </c>
      <c r="I132" s="1" t="str">
        <f>_xlfn.XLOOKUP(ArticlesArchitecture[[#This Row],[Article ID]],Articles[Article ID],Articles[Architecture Type (AI Tool - OpenAI GPT)],"")&amp;""</f>
        <v>hybrid</v>
      </c>
      <c r="J132" s="1" t="str">
        <f>_xlfn.XLOOKUP(ArticlesArchitecture[[#This Row],[Article ID]],Articles[Article ID],Articles[Architecture Type (AI Tool - Anthropic Claude)],"")&amp;""</f>
        <v>Server-centered</v>
      </c>
      <c r="K132" s="4" t="s">
        <v>63</v>
      </c>
    </row>
    <row r="133" spans="1:11" ht="50">
      <c r="A133" s="1" t="s">
        <v>772</v>
      </c>
      <c r="B133" s="1" t="str">
        <f>VLOOKUP(A133,'Data Extraction'!A:D,4,FALSE)</f>
        <v>P132</v>
      </c>
      <c r="C133" s="1" t="str">
        <f>VLOOKUP(A133,'Data Extraction'!A:D,2,FALSE)</f>
        <v>rayyan-172027976</v>
      </c>
      <c r="D133" s="2" t="s">
        <v>7921</v>
      </c>
      <c r="E133" s="2" t="s">
        <v>7922</v>
      </c>
      <c r="F133" s="1" t="s">
        <v>139</v>
      </c>
      <c r="G133" s="1" t="s">
        <v>140</v>
      </c>
      <c r="H133" s="1" t="str">
        <f>_xlfn.XLOOKUP(ArticlesArchitecture[[#This Row],[Article ID]],Articles[Article ID],Articles[Architecture Type (Researcher 1)],"")&amp;""</f>
        <v>User-centered</v>
      </c>
      <c r="I133" s="1" t="str">
        <f>_xlfn.XLOOKUP(ArticlesArchitecture[[#This Row],[Article ID]],Articles[Article ID],Articles[Architecture Type (AI Tool - OpenAI GPT)],"")&amp;""</f>
        <v>user-centered</v>
      </c>
      <c r="J133" s="1" t="str">
        <f>_xlfn.XLOOKUP(ArticlesArchitecture[[#This Row],[Article ID]],Articles[Article ID],Articles[Architecture Type (AI Tool - Anthropic Claude)],"")&amp;""</f>
        <v>User-centered</v>
      </c>
      <c r="K133" s="4" t="s">
        <v>140</v>
      </c>
    </row>
    <row r="134" spans="1:11" ht="50">
      <c r="A134" s="1" t="s">
        <v>737</v>
      </c>
      <c r="B134" s="1" t="str">
        <f>VLOOKUP(A134,'Data Extraction'!A:D,4,FALSE)</f>
        <v>P133</v>
      </c>
      <c r="C134" s="1" t="str">
        <f>VLOOKUP(A134,'Data Extraction'!A:D,2,FALSE)</f>
        <v>rayyan-172027981</v>
      </c>
      <c r="D134" s="2" t="s">
        <v>7923</v>
      </c>
      <c r="E134" s="2" t="s">
        <v>7797</v>
      </c>
      <c r="F134" s="1" t="s">
        <v>62</v>
      </c>
      <c r="G134" s="1" t="s">
        <v>63</v>
      </c>
      <c r="H134" s="1" t="str">
        <f>_xlfn.XLOOKUP(ArticlesArchitecture[[#This Row],[Article ID]],Articles[Article ID],Articles[Architecture Type (Researcher 1)],"")&amp;""</f>
        <v>Server-centered</v>
      </c>
      <c r="I134" s="1" t="str">
        <f>_xlfn.XLOOKUP(ArticlesArchitecture[[#This Row],[Article ID]],Articles[Article ID],Articles[Architecture Type (AI Tool - OpenAI GPT)],"")&amp;""</f>
        <v>hybrid</v>
      </c>
      <c r="J134" s="1" t="str">
        <f>_xlfn.XLOOKUP(ArticlesArchitecture[[#This Row],[Article ID]],Articles[Article ID],Articles[Architecture Type (AI Tool - Anthropic Claude)],"")&amp;""</f>
        <v>Server-centered</v>
      </c>
      <c r="K134" s="4" t="s">
        <v>63</v>
      </c>
    </row>
    <row r="135" spans="1:11" ht="25">
      <c r="A135" s="1" t="s">
        <v>703</v>
      </c>
      <c r="B135" s="1" t="str">
        <f>VLOOKUP(A135,'Data Extraction'!A:D,4,FALSE)</f>
        <v>P134</v>
      </c>
      <c r="C135" s="1" t="str">
        <f>VLOOKUP(A135,'Data Extraction'!A:D,2,FALSE)</f>
        <v>rayyan-172027826</v>
      </c>
      <c r="D135" s="2" t="s">
        <v>7924</v>
      </c>
      <c r="E135" s="2" t="s">
        <v>7925</v>
      </c>
      <c r="F135" s="1" t="s">
        <v>139</v>
      </c>
      <c r="G135" s="1" t="s">
        <v>140</v>
      </c>
      <c r="H135" s="1" t="str">
        <f>_xlfn.XLOOKUP(ArticlesArchitecture[[#This Row],[Article ID]],Articles[Article ID],Articles[Architecture Type (Researcher 1)],"")&amp;""</f>
        <v>User-centered</v>
      </c>
      <c r="I135" s="1" t="str">
        <f>_xlfn.XLOOKUP(ArticlesArchitecture[[#This Row],[Article ID]],Articles[Article ID],Articles[Architecture Type (AI Tool - OpenAI GPT)],"")&amp;""</f>
        <v>user-centered</v>
      </c>
      <c r="J135" s="1" t="str">
        <f>_xlfn.XLOOKUP(ArticlesArchitecture[[#This Row],[Article ID]],Articles[Article ID],Articles[Architecture Type (AI Tool - Anthropic Claude)],"")&amp;""</f>
        <v>User-centered</v>
      </c>
      <c r="K135" s="4" t="s">
        <v>140</v>
      </c>
    </row>
    <row r="136" spans="1:11" ht="25">
      <c r="A136" s="1" t="s">
        <v>668</v>
      </c>
      <c r="B136" s="1" t="str">
        <f>VLOOKUP(A136,'Data Extraction'!A:D,4,FALSE)</f>
        <v>P135</v>
      </c>
      <c r="C136" s="1" t="str">
        <f>VLOOKUP(A136,'Data Extraction'!A:D,2,FALSE)</f>
        <v>rayyan-172027849</v>
      </c>
      <c r="D136" s="2" t="s">
        <v>7926</v>
      </c>
      <c r="E136" s="2" t="s">
        <v>62</v>
      </c>
      <c r="F136" s="1" t="s">
        <v>62</v>
      </c>
      <c r="G136" s="1" t="s">
        <v>63</v>
      </c>
      <c r="H136" s="1" t="str">
        <f>_xlfn.XLOOKUP(ArticlesArchitecture[[#This Row],[Article ID]],Articles[Article ID],Articles[Architecture Type (Researcher 1)],"")&amp;""</f>
        <v>Server-centered</v>
      </c>
      <c r="I136" s="1" t="str">
        <f>_xlfn.XLOOKUP(ArticlesArchitecture[[#This Row],[Article ID]],Articles[Article ID],Articles[Architecture Type (AI Tool - OpenAI GPT)],"")&amp;""</f>
        <v>hybrid</v>
      </c>
      <c r="J136" s="1" t="str">
        <f>_xlfn.XLOOKUP(ArticlesArchitecture[[#This Row],[Article ID]],Articles[Article ID],Articles[Architecture Type (AI Tool - Anthropic Claude)],"")&amp;""</f>
        <v>Server-centered</v>
      </c>
      <c r="K136" s="4" t="s">
        <v>63</v>
      </c>
    </row>
    <row r="137" spans="1:11" ht="25">
      <c r="A137" s="1" t="s">
        <v>633</v>
      </c>
      <c r="B137" s="1" t="str">
        <f>VLOOKUP(A137,'Data Extraction'!A:D,4,FALSE)</f>
        <v>P136</v>
      </c>
      <c r="C137" s="1" t="str">
        <f>VLOOKUP(A137,'Data Extraction'!A:D,2,FALSE)</f>
        <v>rayyan-218685131</v>
      </c>
      <c r="D137" s="2" t="s">
        <v>7927</v>
      </c>
      <c r="E137" s="2" t="s">
        <v>7928</v>
      </c>
      <c r="F137" s="1" t="s">
        <v>62</v>
      </c>
      <c r="G137" s="1" t="s">
        <v>140</v>
      </c>
      <c r="H137" s="1" t="str">
        <f>_xlfn.XLOOKUP(ArticlesArchitecture[[#This Row],[Article ID]],Articles[Article ID],Articles[Architecture Type (Researcher 1)],"")&amp;""</f>
        <v>User-centered</v>
      </c>
      <c r="I137" s="1" t="str">
        <f>_xlfn.XLOOKUP(ArticlesArchitecture[[#This Row],[Article ID]],Articles[Article ID],Articles[Architecture Type (AI Tool - OpenAI GPT)],"")&amp;""</f>
        <v>hybrid</v>
      </c>
      <c r="J137" s="1" t="str">
        <f>_xlfn.XLOOKUP(ArticlesArchitecture[[#This Row],[Article ID]],Articles[Article ID],Articles[Architecture Type (AI Tool - Anthropic Claude)],"")&amp;""</f>
        <v>User-centered</v>
      </c>
      <c r="K137" s="4" t="s">
        <v>140</v>
      </c>
    </row>
    <row r="138" spans="1:11" ht="50">
      <c r="A138" s="1" t="s">
        <v>597</v>
      </c>
      <c r="B138" s="1" t="str">
        <f>VLOOKUP(A138,'Data Extraction'!A:D,4,FALSE)</f>
        <v>P137</v>
      </c>
      <c r="C138" s="1" t="str">
        <f>VLOOKUP(A138,'Data Extraction'!A:D,2,FALSE)</f>
        <v>rayyan-172027938</v>
      </c>
      <c r="D138" s="2" t="s">
        <v>7929</v>
      </c>
      <c r="E138" s="2" t="s">
        <v>7930</v>
      </c>
      <c r="F138" s="1" t="s">
        <v>62</v>
      </c>
      <c r="G138" s="1" t="s">
        <v>63</v>
      </c>
      <c r="H138" s="1" t="str">
        <f>_xlfn.XLOOKUP(ArticlesArchitecture[[#This Row],[Article ID]],Articles[Article ID],Articles[Architecture Type (Researcher 1)],"")&amp;""</f>
        <v>Server-centered</v>
      </c>
      <c r="I138" s="1" t="str">
        <f>_xlfn.XLOOKUP(ArticlesArchitecture[[#This Row],[Article ID]],Articles[Article ID],Articles[Architecture Type (AI Tool - OpenAI GPT)],"")&amp;""</f>
        <v>hybrid</v>
      </c>
      <c r="J138" s="1" t="str">
        <f>_xlfn.XLOOKUP(ArticlesArchitecture[[#This Row],[Article ID]],Articles[Article ID],Articles[Architecture Type (AI Tool - Anthropic Claude)],"")&amp;""</f>
        <v>Server-centered</v>
      </c>
      <c r="K138" s="4" t="s">
        <v>63</v>
      </c>
    </row>
    <row r="139" spans="1:11" ht="37.5">
      <c r="A139" s="1" t="s">
        <v>560</v>
      </c>
      <c r="B139" s="1" t="str">
        <f>VLOOKUP(A139,'Data Extraction'!A:D,4,FALSE)</f>
        <v>P138</v>
      </c>
      <c r="C139" s="1" t="str">
        <f>VLOOKUP(A139,'Data Extraction'!A:D,2,FALSE)</f>
        <v>rayyan-218685239</v>
      </c>
      <c r="D139" s="2" t="s">
        <v>7931</v>
      </c>
      <c r="E139" s="2" t="s">
        <v>7932</v>
      </c>
      <c r="F139" s="1" t="s">
        <v>139</v>
      </c>
      <c r="G139" s="1" t="s">
        <v>140</v>
      </c>
      <c r="H139" s="1" t="str">
        <f>_xlfn.XLOOKUP(ArticlesArchitecture[[#This Row],[Article ID]],Articles[Article ID],Articles[Architecture Type (Researcher 1)],"")&amp;""</f>
        <v>User-centered</v>
      </c>
      <c r="I139" s="1" t="str">
        <f>_xlfn.XLOOKUP(ArticlesArchitecture[[#This Row],[Article ID]],Articles[Article ID],Articles[Architecture Type (AI Tool - OpenAI GPT)],"")&amp;""</f>
        <v>user-centered</v>
      </c>
      <c r="J139" s="1" t="str">
        <f>_xlfn.XLOOKUP(ArticlesArchitecture[[#This Row],[Article ID]],Articles[Article ID],Articles[Architecture Type (AI Tool - Anthropic Claude)],"")&amp;""</f>
        <v>User-centered</v>
      </c>
      <c r="K139" s="4" t="s">
        <v>140</v>
      </c>
    </row>
    <row r="140" spans="1:11" ht="62.5">
      <c r="A140" s="1" t="s">
        <v>525</v>
      </c>
      <c r="B140" s="1" t="str">
        <f>VLOOKUP(A140,'Data Extraction'!A:D,4,FALSE)</f>
        <v>P139</v>
      </c>
      <c r="C140" s="1" t="str">
        <f>VLOOKUP(A140,'Data Extraction'!A:D,2,FALSE)</f>
        <v>rayyan-172027844</v>
      </c>
      <c r="D140" s="2" t="s">
        <v>7933</v>
      </c>
      <c r="E140" s="2" t="s">
        <v>62</v>
      </c>
      <c r="F140" s="1" t="s">
        <v>62</v>
      </c>
      <c r="G140" s="1" t="s">
        <v>63</v>
      </c>
      <c r="H140" s="1" t="str">
        <f>_xlfn.XLOOKUP(ArticlesArchitecture[[#This Row],[Article ID]],Articles[Article ID],Articles[Architecture Type (Researcher 1)],"")&amp;""</f>
        <v>Server-centered</v>
      </c>
      <c r="I140" s="1" t="str">
        <f>_xlfn.XLOOKUP(ArticlesArchitecture[[#This Row],[Article ID]],Articles[Article ID],Articles[Architecture Type (AI Tool - OpenAI GPT)],"")&amp;""</f>
        <v>hybrid</v>
      </c>
      <c r="J140" s="1" t="str">
        <f>_xlfn.XLOOKUP(ArticlesArchitecture[[#This Row],[Article ID]],Articles[Article ID],Articles[Architecture Type (AI Tool - Anthropic Claude)],"")&amp;""</f>
        <v>Server-centered</v>
      </c>
      <c r="K140" s="4" t="s">
        <v>63</v>
      </c>
    </row>
    <row r="141" spans="1:11" ht="37.5">
      <c r="A141" s="1" t="s">
        <v>490</v>
      </c>
      <c r="B141" s="1" t="str">
        <f>VLOOKUP(A141,'Data Extraction'!A:D,4,FALSE)</f>
        <v>P140</v>
      </c>
      <c r="C141" s="1" t="str">
        <f>VLOOKUP(A141,'Data Extraction'!A:D,2,FALSE)</f>
        <v>rayyan-218685234</v>
      </c>
      <c r="D141" s="2" t="s">
        <v>7934</v>
      </c>
      <c r="E141" s="2" t="s">
        <v>7722</v>
      </c>
      <c r="F141" s="1" t="s">
        <v>139</v>
      </c>
      <c r="G141" s="1" t="s">
        <v>63</v>
      </c>
      <c r="H141" s="1" t="str">
        <f>_xlfn.XLOOKUP(ArticlesArchitecture[[#This Row],[Article ID]],Articles[Article ID],Articles[Architecture Type (Researcher 1)],"")&amp;""</f>
        <v>Server-centered</v>
      </c>
      <c r="I141" s="1" t="str">
        <f>_xlfn.XLOOKUP(ArticlesArchitecture[[#This Row],[Article ID]],Articles[Article ID],Articles[Architecture Type (AI Tool - OpenAI GPT)],"")&amp;""</f>
        <v>user-centered</v>
      </c>
      <c r="J141" s="1" t="str">
        <f>_xlfn.XLOOKUP(ArticlesArchitecture[[#This Row],[Article ID]],Articles[Article ID],Articles[Architecture Type (AI Tool - Anthropic Claude)],"")&amp;""</f>
        <v>User-centered</v>
      </c>
      <c r="K141" s="4" t="s">
        <v>140</v>
      </c>
    </row>
    <row r="142" spans="1:11" ht="62.5">
      <c r="A142" s="1" t="s">
        <v>459</v>
      </c>
      <c r="B142" s="1" t="str">
        <f>VLOOKUP(A142,'Data Extraction'!A:D,4,FALSE)</f>
        <v>P141</v>
      </c>
      <c r="C142" s="1" t="str">
        <f>VLOOKUP(A142,'Data Extraction'!A:D,2,FALSE)</f>
        <v>rayyan-218685256</v>
      </c>
      <c r="D142" s="2" t="s">
        <v>7935</v>
      </c>
      <c r="E142" s="2" t="s">
        <v>62</v>
      </c>
      <c r="F142" s="1" t="s">
        <v>62</v>
      </c>
      <c r="G142" s="1" t="s">
        <v>140</v>
      </c>
      <c r="H142" s="1" t="str">
        <f>_xlfn.XLOOKUP(ArticlesArchitecture[[#This Row],[Article ID]],Articles[Article ID],Articles[Architecture Type (Researcher 1)],"")&amp;""</f>
        <v>User-centered</v>
      </c>
      <c r="I142" s="1" t="str">
        <f>_xlfn.XLOOKUP(ArticlesArchitecture[[#This Row],[Article ID]],Articles[Article ID],Articles[Architecture Type (AI Tool - OpenAI GPT)],"")&amp;""</f>
        <v>hybrid</v>
      </c>
      <c r="J142" s="1" t="str">
        <f>_xlfn.XLOOKUP(ArticlesArchitecture[[#This Row],[Article ID]],Articles[Article ID],Articles[Architecture Type (AI Tool - Anthropic Claude)],"")&amp;""</f>
        <v>User-centered</v>
      </c>
      <c r="K142" s="4" t="s">
        <v>140</v>
      </c>
    </row>
    <row r="143" spans="1:11" ht="37.5">
      <c r="A143" s="1" t="s">
        <v>426</v>
      </c>
      <c r="B143" s="1" t="str">
        <f>VLOOKUP(A143,'Data Extraction'!A:D,4,FALSE)</f>
        <v>P142</v>
      </c>
      <c r="C143" s="1" t="str">
        <f>VLOOKUP(A143,'Data Extraction'!A:D,2,FALSE)</f>
        <v>rayyan-218685292</v>
      </c>
      <c r="D143" s="2" t="s">
        <v>7936</v>
      </c>
      <c r="E143" s="2" t="s">
        <v>7937</v>
      </c>
      <c r="F143" s="1" t="s">
        <v>62</v>
      </c>
      <c r="G143" s="1" t="s">
        <v>140</v>
      </c>
      <c r="H143" s="1" t="str">
        <f>_xlfn.XLOOKUP(ArticlesArchitecture[[#This Row],[Article ID]],Articles[Article ID],Articles[Architecture Type (Researcher 1)],"")&amp;""</f>
        <v>User-centered</v>
      </c>
      <c r="I143" s="1" t="str">
        <f>_xlfn.XLOOKUP(ArticlesArchitecture[[#This Row],[Article ID]],Articles[Article ID],Articles[Architecture Type (AI Tool - OpenAI GPT)],"")&amp;""</f>
        <v>hybrid</v>
      </c>
      <c r="J143" s="1" t="str">
        <f>_xlfn.XLOOKUP(ArticlesArchitecture[[#This Row],[Article ID]],Articles[Article ID],Articles[Architecture Type (AI Tool - Anthropic Claude)],"")&amp;""</f>
        <v>User-centered</v>
      </c>
      <c r="K143" s="4" t="s">
        <v>140</v>
      </c>
    </row>
    <row r="144" spans="1:11" ht="87.5">
      <c r="A144" s="1" t="s">
        <v>392</v>
      </c>
      <c r="B144" s="1" t="str">
        <f>VLOOKUP(A144,'Data Extraction'!A:D,4,FALSE)</f>
        <v>P143</v>
      </c>
      <c r="C144" s="1" t="str">
        <f>VLOOKUP(A144,'Data Extraction'!A:D,2,FALSE)</f>
        <v>rayyan-218685236</v>
      </c>
      <c r="D144" s="2" t="s">
        <v>7938</v>
      </c>
      <c r="E144" s="2" t="s">
        <v>7939</v>
      </c>
      <c r="F144" s="1" t="s">
        <v>62</v>
      </c>
      <c r="G144" s="1" t="s">
        <v>140</v>
      </c>
      <c r="H144" s="1" t="str">
        <f>_xlfn.XLOOKUP(ArticlesArchitecture[[#This Row],[Article ID]],Articles[Article ID],Articles[Architecture Type (Researcher 1)],"")&amp;""</f>
        <v>User-centered</v>
      </c>
      <c r="I144" s="1" t="str">
        <f>_xlfn.XLOOKUP(ArticlesArchitecture[[#This Row],[Article ID]],Articles[Article ID],Articles[Architecture Type (AI Tool - OpenAI GPT)],"")&amp;""</f>
        <v>hybrid</v>
      </c>
      <c r="J144" s="1" t="str">
        <f>_xlfn.XLOOKUP(ArticlesArchitecture[[#This Row],[Article ID]],Articles[Article ID],Articles[Architecture Type (AI Tool - Anthropic Claude)],"")&amp;""</f>
        <v>User-centered</v>
      </c>
      <c r="K144" s="4" t="s">
        <v>140</v>
      </c>
    </row>
    <row r="145" spans="1:11" ht="37.5">
      <c r="A145" s="1" t="s">
        <v>358</v>
      </c>
      <c r="B145" s="1" t="str">
        <f>VLOOKUP(A145,'Data Extraction'!A:D,4,FALSE)</f>
        <v>P144</v>
      </c>
      <c r="C145" s="1" t="str">
        <f>VLOOKUP(A145,'Data Extraction'!A:D,2,FALSE)</f>
        <v>rayyan-218685245</v>
      </c>
      <c r="D145" s="2" t="s">
        <v>7940</v>
      </c>
      <c r="E145" s="2" t="s">
        <v>7788</v>
      </c>
      <c r="F145" s="1" t="s">
        <v>139</v>
      </c>
      <c r="G145" s="1" t="s">
        <v>140</v>
      </c>
      <c r="H145" s="1" t="str">
        <f>_xlfn.XLOOKUP(ArticlesArchitecture[[#This Row],[Article ID]],Articles[Article ID],Articles[Architecture Type (Researcher 1)],"")&amp;""</f>
        <v>User-centered</v>
      </c>
      <c r="I145" s="1" t="str">
        <f>_xlfn.XLOOKUP(ArticlesArchitecture[[#This Row],[Article ID]],Articles[Article ID],Articles[Architecture Type (AI Tool - OpenAI GPT)],"")&amp;""</f>
        <v>user-centered</v>
      </c>
      <c r="J145" s="1" t="str">
        <f>_xlfn.XLOOKUP(ArticlesArchitecture[[#This Row],[Article ID]],Articles[Article ID],Articles[Architecture Type (AI Tool - Anthropic Claude)],"")&amp;""</f>
        <v>User-centered</v>
      </c>
      <c r="K145" s="4" t="s">
        <v>140</v>
      </c>
    </row>
    <row r="146" spans="1:11" ht="37.5">
      <c r="A146" s="1" t="s">
        <v>321</v>
      </c>
      <c r="B146" s="1" t="str">
        <f>VLOOKUP(A146,'Data Extraction'!A:D,4,FALSE)</f>
        <v>P145</v>
      </c>
      <c r="C146" s="1" t="str">
        <f>VLOOKUP(A146,'Data Extraction'!A:D,2,FALSE)</f>
        <v>rayyan-218685225</v>
      </c>
      <c r="D146" s="2" t="s">
        <v>7941</v>
      </c>
      <c r="E146" s="2" t="s">
        <v>7808</v>
      </c>
      <c r="F146" s="1" t="s">
        <v>139</v>
      </c>
      <c r="G146" s="1" t="s">
        <v>140</v>
      </c>
      <c r="H146" s="1" t="str">
        <f>_xlfn.XLOOKUP(ArticlesArchitecture[[#This Row],[Article ID]],Articles[Article ID],Articles[Architecture Type (Researcher 1)],"")&amp;""</f>
        <v>User-centered</v>
      </c>
      <c r="I146" s="1" t="str">
        <f>_xlfn.XLOOKUP(ArticlesArchitecture[[#This Row],[Article ID]],Articles[Article ID],Articles[Architecture Type (AI Tool - OpenAI GPT)],"")&amp;""</f>
        <v>user-centered</v>
      </c>
      <c r="J146" s="1" t="str">
        <f>_xlfn.XLOOKUP(ArticlesArchitecture[[#This Row],[Article ID]],Articles[Article ID],Articles[Architecture Type (AI Tool - Anthropic Claude)],"")&amp;""</f>
        <v>User-centered</v>
      </c>
      <c r="K146" s="4" t="s">
        <v>140</v>
      </c>
    </row>
    <row r="147" spans="1:11" ht="37.5">
      <c r="A147" s="1" t="s">
        <v>287</v>
      </c>
      <c r="B147" s="1" t="str">
        <f>VLOOKUP(A147,'Data Extraction'!A:D,4,FALSE)</f>
        <v>P146</v>
      </c>
      <c r="C147" s="1" t="str">
        <f>VLOOKUP(A147,'Data Extraction'!A:D,2,FALSE)</f>
        <v>rayyan-172027829</v>
      </c>
      <c r="D147" s="2" t="s">
        <v>7942</v>
      </c>
      <c r="E147" s="2" t="s">
        <v>7943</v>
      </c>
      <c r="F147" s="1" t="s">
        <v>139</v>
      </c>
      <c r="G147" s="1" t="s">
        <v>140</v>
      </c>
      <c r="H147" s="1" t="str">
        <f>_xlfn.XLOOKUP(ArticlesArchitecture[[#This Row],[Article ID]],Articles[Article ID],Articles[Architecture Type (Researcher 1)],"")&amp;""</f>
        <v>User-centered</v>
      </c>
      <c r="I147" s="1" t="str">
        <f>_xlfn.XLOOKUP(ArticlesArchitecture[[#This Row],[Article ID]],Articles[Article ID],Articles[Architecture Type (AI Tool - OpenAI GPT)],"")&amp;""</f>
        <v>user-centered</v>
      </c>
      <c r="J147" s="1" t="str">
        <f>_xlfn.XLOOKUP(ArticlesArchitecture[[#This Row],[Article ID]],Articles[Article ID],Articles[Architecture Type (AI Tool - Anthropic Claude)],"")&amp;""</f>
        <v>User-centered</v>
      </c>
      <c r="K147" s="4" t="s">
        <v>140</v>
      </c>
    </row>
    <row r="148" spans="1:11" ht="25">
      <c r="A148" s="1" t="s">
        <v>254</v>
      </c>
      <c r="B148" s="1" t="str">
        <f>VLOOKUP(A148,'Data Extraction'!A:D,4,FALSE)</f>
        <v>P147</v>
      </c>
      <c r="C148" s="1" t="str">
        <f>VLOOKUP(A148,'Data Extraction'!A:D,2,FALSE)</f>
        <v>rayyan-218685195</v>
      </c>
      <c r="D148" s="2" t="s">
        <v>7944</v>
      </c>
      <c r="E148" s="2" t="s">
        <v>62</v>
      </c>
      <c r="F148" s="1" t="s">
        <v>62</v>
      </c>
      <c r="G148" s="1" t="s">
        <v>63</v>
      </c>
      <c r="H148" s="1" t="str">
        <f>_xlfn.XLOOKUP(ArticlesArchitecture[[#This Row],[Article ID]],Articles[Article ID],Articles[Architecture Type (Researcher 1)],"")&amp;""</f>
        <v>Server-centered</v>
      </c>
      <c r="I148" s="1" t="str">
        <f>_xlfn.XLOOKUP(ArticlesArchitecture[[#This Row],[Article ID]],Articles[Article ID],Articles[Architecture Type (AI Tool - OpenAI GPT)],"")&amp;""</f>
        <v>hybrid</v>
      </c>
      <c r="J148" s="1" t="str">
        <f>_xlfn.XLOOKUP(ArticlesArchitecture[[#This Row],[Article ID]],Articles[Article ID],Articles[Architecture Type (AI Tool - Anthropic Claude)],"")&amp;""</f>
        <v>Server-centered</v>
      </c>
      <c r="K148" s="4" t="s">
        <v>63</v>
      </c>
    </row>
    <row r="149" spans="1:11" ht="37.5">
      <c r="A149" s="1" t="s">
        <v>234</v>
      </c>
      <c r="B149" s="1" t="str">
        <f>VLOOKUP(A149,'Data Extraction'!A:D,4,FALSE)</f>
        <v>P148</v>
      </c>
      <c r="C149" s="1" t="str">
        <f>VLOOKUP(A149,'Data Extraction'!A:D,2,FALSE)</f>
        <v>rayyan-218685005</v>
      </c>
      <c r="D149" s="2" t="s">
        <v>7945</v>
      </c>
      <c r="E149" s="2" t="s">
        <v>62</v>
      </c>
      <c r="F149" s="1" t="s">
        <v>62</v>
      </c>
      <c r="G149" s="1" t="s">
        <v>62</v>
      </c>
      <c r="H149" s="1" t="str">
        <f>_xlfn.XLOOKUP(ArticlesArchitecture[[#This Row],[Article ID]],Articles[Article ID],Articles[Architecture Type (Researcher 1)],"")&amp;""</f>
        <v>hybrid</v>
      </c>
      <c r="I149" s="1" t="str">
        <f>_xlfn.XLOOKUP(ArticlesArchitecture[[#This Row],[Article ID]],Articles[Article ID],Articles[Architecture Type (AI Tool - OpenAI GPT)],"")&amp;""</f>
        <v>hybrid</v>
      </c>
      <c r="J149" s="1" t="str">
        <f>_xlfn.XLOOKUP(ArticlesArchitecture[[#This Row],[Article ID]],Articles[Article ID],Articles[Architecture Type (AI Tool - Anthropic Claude)],"")&amp;""</f>
        <v>User-centered</v>
      </c>
      <c r="K149" s="4" t="s">
        <v>4935</v>
      </c>
    </row>
    <row r="150" spans="1:11" ht="25">
      <c r="A150" s="1" t="s">
        <v>198</v>
      </c>
      <c r="B150" s="1" t="str">
        <f>VLOOKUP(A150,'Data Extraction'!A:D,4,FALSE)</f>
        <v>P149</v>
      </c>
      <c r="C150" s="1" t="str">
        <f>VLOOKUP(A150,'Data Extraction'!A:D,2,FALSE)</f>
        <v>rayyan-172028235</v>
      </c>
      <c r="D150" s="2" t="s">
        <v>7946</v>
      </c>
      <c r="E150" s="2" t="s">
        <v>7768</v>
      </c>
      <c r="F150" s="1" t="s">
        <v>209</v>
      </c>
      <c r="G150" s="1" t="s">
        <v>63</v>
      </c>
      <c r="H150" s="1" t="str">
        <f>_xlfn.XLOOKUP(ArticlesArchitecture[[#This Row],[Article ID]],Articles[Article ID],Articles[Architecture Type (Researcher 1)],"")&amp;""</f>
        <v>Server-centered</v>
      </c>
      <c r="I150" s="1" t="str">
        <f>_xlfn.XLOOKUP(ArticlesArchitecture[[#This Row],[Article ID]],Articles[Article ID],Articles[Architecture Type (AI Tool - OpenAI GPT)],"")&amp;""</f>
        <v>server-centered</v>
      </c>
      <c r="J150" s="1" t="str">
        <f>_xlfn.XLOOKUP(ArticlesArchitecture[[#This Row],[Article ID]],Articles[Article ID],Articles[Architecture Type (AI Tool - Anthropic Claude)],"")&amp;""</f>
        <v>Server-centered</v>
      </c>
      <c r="K150" s="4" t="s">
        <v>63</v>
      </c>
    </row>
    <row r="151" spans="1:11" ht="50">
      <c r="A151" s="1" t="s">
        <v>164</v>
      </c>
      <c r="B151" s="1" t="str">
        <f>VLOOKUP(A151,'Data Extraction'!A:D,4,FALSE)</f>
        <v>P150</v>
      </c>
      <c r="C151" s="1" t="str">
        <f>VLOOKUP(A151,'Data Extraction'!A:D,2,FALSE)</f>
        <v>rayyan-218685334</v>
      </c>
      <c r="D151" s="2" t="s">
        <v>7947</v>
      </c>
      <c r="E151" s="2" t="s">
        <v>7948</v>
      </c>
      <c r="F151" s="1" t="s">
        <v>62</v>
      </c>
      <c r="G151" s="1" t="s">
        <v>140</v>
      </c>
      <c r="H151" s="1" t="str">
        <f>_xlfn.XLOOKUP(ArticlesArchitecture[[#This Row],[Article ID]],Articles[Article ID],Articles[Architecture Type (Researcher 1)],"")&amp;""</f>
        <v>User-centered</v>
      </c>
      <c r="I151" s="1" t="str">
        <f>_xlfn.XLOOKUP(ArticlesArchitecture[[#This Row],[Article ID]],Articles[Article ID],Articles[Architecture Type (AI Tool - OpenAI GPT)],"")&amp;""</f>
        <v>hybrid</v>
      </c>
      <c r="J151" s="1" t="str">
        <f>_xlfn.XLOOKUP(ArticlesArchitecture[[#This Row],[Article ID]],Articles[Article ID],Articles[Architecture Type (AI Tool - Anthropic Claude)],"")&amp;""</f>
        <v>User-centered</v>
      </c>
      <c r="K151" s="4" t="s">
        <v>140</v>
      </c>
    </row>
    <row r="152" spans="1:11" ht="25">
      <c r="A152" s="1" t="s">
        <v>128</v>
      </c>
      <c r="B152" s="1" t="str">
        <f>VLOOKUP(A152,'Data Extraction'!A:D,4,FALSE)</f>
        <v>P151</v>
      </c>
      <c r="C152" s="1" t="str">
        <f>VLOOKUP(A152,'Data Extraction'!A:D,2,FALSE)</f>
        <v>rayyan-218685039</v>
      </c>
      <c r="D152" s="2" t="s">
        <v>7949</v>
      </c>
      <c r="E152" s="2" t="s">
        <v>7950</v>
      </c>
      <c r="F152" s="1" t="s">
        <v>139</v>
      </c>
      <c r="G152" s="1" t="s">
        <v>140</v>
      </c>
      <c r="H152" s="1" t="str">
        <f>_xlfn.XLOOKUP(ArticlesArchitecture[[#This Row],[Article ID]],Articles[Article ID],Articles[Architecture Type (Researcher 1)],"")&amp;""</f>
        <v>User-centered</v>
      </c>
      <c r="I152" s="1" t="str">
        <f>_xlfn.XLOOKUP(ArticlesArchitecture[[#This Row],[Article ID]],Articles[Article ID],Articles[Architecture Type (AI Tool - OpenAI GPT)],"")&amp;""</f>
        <v>user-centered</v>
      </c>
      <c r="J152" s="1" t="str">
        <f>_xlfn.XLOOKUP(ArticlesArchitecture[[#This Row],[Article ID]],Articles[Article ID],Articles[Architecture Type (AI Tool - Anthropic Claude)],"")&amp;""</f>
        <v>User-centered</v>
      </c>
      <c r="K152" s="4" t="s">
        <v>140</v>
      </c>
    </row>
    <row r="153" spans="1:11" ht="50">
      <c r="A153" s="1" t="s">
        <v>91</v>
      </c>
      <c r="B153" s="1" t="str">
        <f>VLOOKUP(A153,'Data Extraction'!A:D,4,FALSE)</f>
        <v>P152</v>
      </c>
      <c r="C153" s="1" t="str">
        <f>VLOOKUP(A153,'Data Extraction'!A:D,2,FALSE)</f>
        <v>rayyan-218685020</v>
      </c>
      <c r="D153" s="2" t="s">
        <v>7951</v>
      </c>
      <c r="E153" s="2" t="s">
        <v>7952</v>
      </c>
      <c r="F153" s="1" t="s">
        <v>62</v>
      </c>
      <c r="G153" s="1" t="s">
        <v>63</v>
      </c>
      <c r="H153" s="1" t="str">
        <f>_xlfn.XLOOKUP(ArticlesArchitecture[[#This Row],[Article ID]],Articles[Article ID],Articles[Architecture Type (Researcher 1)],"")&amp;""</f>
        <v>Server-centered</v>
      </c>
      <c r="I153" s="1" t="str">
        <f>_xlfn.XLOOKUP(ArticlesArchitecture[[#This Row],[Article ID]],Articles[Article ID],Articles[Architecture Type (AI Tool - OpenAI GPT)],"")&amp;""</f>
        <v>hybrid</v>
      </c>
      <c r="J153" s="1" t="str">
        <f>_xlfn.XLOOKUP(ArticlesArchitecture[[#This Row],[Article ID]],Articles[Article ID],Articles[Architecture Type (AI Tool - Anthropic Claude)],"")&amp;""</f>
        <v>Server-centered</v>
      </c>
      <c r="K153" s="4" t="s">
        <v>4935</v>
      </c>
    </row>
    <row r="154" spans="1:11" ht="62.5">
      <c r="A154" s="1" t="s">
        <v>52</v>
      </c>
      <c r="B154" s="1" t="str">
        <f>VLOOKUP(A154,'Data Extraction'!A:D,4,FALSE)</f>
        <v>P153</v>
      </c>
      <c r="C154" s="1" t="str">
        <f>VLOOKUP(A154,'Data Extraction'!A:D,2,FALSE)</f>
        <v>rayyan-218688103</v>
      </c>
      <c r="D154" s="2" t="s">
        <v>7953</v>
      </c>
      <c r="E154" s="2" t="s">
        <v>7954</v>
      </c>
      <c r="F154" s="1" t="s">
        <v>62</v>
      </c>
      <c r="G154" s="1" t="s">
        <v>63</v>
      </c>
      <c r="H154" s="1" t="str">
        <f>_xlfn.XLOOKUP(ArticlesArchitecture[[#This Row],[Article ID]],Articles[Article ID],Articles[Architecture Type (Researcher 1)],"")&amp;""</f>
        <v>Server-centered</v>
      </c>
      <c r="I154" s="1" t="str">
        <f>_xlfn.XLOOKUP(ArticlesArchitecture[[#This Row],[Article ID]],Articles[Article ID],Articles[Architecture Type (AI Tool - OpenAI GPT)],"")&amp;""</f>
        <v>hybrid</v>
      </c>
      <c r="J154" s="1" t="str">
        <f>_xlfn.XLOOKUP(ArticlesArchitecture[[#This Row],[Article ID]],Articles[Article ID],Articles[Architecture Type (AI Tool - Anthropic Claude)],"")&amp;""</f>
        <v>Server-centered</v>
      </c>
      <c r="K154" s="4" t="s">
        <v>63</v>
      </c>
    </row>
  </sheetData>
  <sheetProtection sort="0" autoFilter="0"/>
  <customSheetViews>
    <customSheetView guid="{93BEE11B-192E-410C-8201-2EFDBEDF62DD}" filter="1" showAutoFilter="1">
      <pageMargins left="0" right="0" top="0" bottom="0" header="0" footer="0"/>
      <autoFilter ref="A1:H154" xr:uid="{0A9FCCD4-A2F6-4554-9FDB-8139F91FB4A3}"/>
    </customSheetView>
  </customSheetViews>
  <dataValidations count="1">
    <dataValidation type="list" allowBlank="1" sqref="K2:K154" xr:uid="{00000000-0002-0000-0500-000000000000}">
      <formula1>"Server-centered,User-centered,Hybrid (user-centered and server-centered)"</formula1>
    </dataValidation>
  </dataValidations>
  <pageMargins left="0.511811024" right="0.511811024" top="0.78740157499999996" bottom="0.78740157499999996" header="0.31496062000000002" footer="0.31496062000000002"/>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8774E-4E47-442A-A898-ED3165FAE39E}">
  <dimension ref="A1:D154"/>
  <sheetViews>
    <sheetView workbookViewId="0">
      <pane xSplit="3" ySplit="1" topLeftCell="D2" activePane="bottomRight" state="frozen"/>
      <selection pane="topRight" activeCell="E1" sqref="E1"/>
      <selection pane="bottomLeft" activeCell="A2" sqref="A2"/>
      <selection pane="bottomRight" activeCell="D2" sqref="D2"/>
    </sheetView>
  </sheetViews>
  <sheetFormatPr defaultColWidth="8.7265625" defaultRowHeight="12.5"/>
  <cols>
    <col min="1" max="1" width="24.54296875" style="40" customWidth="1"/>
    <col min="2" max="2" width="15.81640625" style="40" bestFit="1" customWidth="1"/>
    <col min="3" max="3" width="18.7265625" style="40" bestFit="1" customWidth="1"/>
    <col min="4" max="4" width="21" style="40" bestFit="1" customWidth="1"/>
    <col min="5" max="16384" width="8.7265625" style="30"/>
  </cols>
  <sheetData>
    <row r="1" spans="1:4" ht="13">
      <c r="A1" s="72" t="s">
        <v>32</v>
      </c>
      <c r="B1" s="72" t="s">
        <v>33</v>
      </c>
      <c r="C1" s="72" t="s">
        <v>37337</v>
      </c>
      <c r="D1" s="72" t="s">
        <v>26</v>
      </c>
    </row>
    <row r="2" spans="1:4" ht="25">
      <c r="A2" s="40" t="s">
        <v>198</v>
      </c>
      <c r="B2" s="40" t="str">
        <f>VLOOKUP(A2,'Data Extraction'!A:D,2,FALSE)</f>
        <v>rayyan-172028235</v>
      </c>
      <c r="C2" s="40" t="str">
        <f>VLOOKUP(A2,'Data Extraction'!A:D,4,FALSE)</f>
        <v>P149</v>
      </c>
      <c r="D2" s="40" t="s">
        <v>37338</v>
      </c>
    </row>
    <row r="3" spans="1:4" ht="25">
      <c r="A3" s="40" t="s">
        <v>3064</v>
      </c>
      <c r="B3" s="40" t="str">
        <f>VLOOKUP(A3,'Data Extraction'!A:D,2,FALSE)</f>
        <v>rayyan-172028394</v>
      </c>
      <c r="C3" s="40" t="str">
        <f>VLOOKUP(A3,'Data Extraction'!A:D,4,FALSE)</f>
        <v>P063</v>
      </c>
      <c r="D3" s="40" t="s">
        <v>16</v>
      </c>
    </row>
    <row r="4" spans="1:4" ht="25">
      <c r="A4" s="40" t="s">
        <v>1707</v>
      </c>
      <c r="B4" s="40" t="str">
        <f>VLOOKUP(A4,'Data Extraction'!A:D,2,FALSE)</f>
        <v>rayyan-172028105</v>
      </c>
      <c r="C4" s="40" t="str">
        <f>VLOOKUP(A4,'Data Extraction'!A:D,4,FALSE)</f>
        <v>P104</v>
      </c>
      <c r="D4" s="40" t="s">
        <v>37339</v>
      </c>
    </row>
    <row r="5" spans="1:4" ht="25">
      <c r="A5" s="40" t="s">
        <v>1317</v>
      </c>
      <c r="B5" s="40" t="str">
        <f>VLOOKUP(A5,'Data Extraction'!A:D,2,FALSE)</f>
        <v>rayyan-172027958</v>
      </c>
      <c r="C5" s="40" t="str">
        <f>VLOOKUP(A5,'Data Extraction'!A:D,4,FALSE)</f>
        <v>P116</v>
      </c>
      <c r="D5" s="40" t="s">
        <v>11</v>
      </c>
    </row>
    <row r="6" spans="1:4" ht="25">
      <c r="A6" s="40" t="s">
        <v>937</v>
      </c>
      <c r="B6" s="40" t="str">
        <f>VLOOKUP(A6,'Data Extraction'!A:D,2,FALSE)</f>
        <v>rayyan-172027886</v>
      </c>
      <c r="C6" s="40" t="str">
        <f>VLOOKUP(A6,'Data Extraction'!A:D,4,FALSE)</f>
        <v>P127</v>
      </c>
      <c r="D6" s="40" t="s">
        <v>37340</v>
      </c>
    </row>
    <row r="7" spans="1:4" ht="25">
      <c r="A7" s="40" t="s">
        <v>4795</v>
      </c>
      <c r="B7" s="40" t="str">
        <f>VLOOKUP(A7,'Data Extraction'!A:D,2,FALSE)</f>
        <v>rayyan-218688840</v>
      </c>
      <c r="C7" s="40" t="str">
        <f>VLOOKUP(A7,'Data Extraction'!A:D,4,FALSE)</f>
        <v>P006</v>
      </c>
      <c r="D7" s="40" t="s">
        <v>11</v>
      </c>
    </row>
    <row r="8" spans="1:4" ht="25">
      <c r="A8" s="40" t="s">
        <v>4525</v>
      </c>
      <c r="B8" s="40" t="str">
        <f>VLOOKUP(A8,'Data Extraction'!A:D,2,FALSE)</f>
        <v>rayyan-218688565</v>
      </c>
      <c r="C8" s="40" t="str">
        <f>VLOOKUP(A8,'Data Extraction'!A:D,4,FALSE)</f>
        <v>P015</v>
      </c>
      <c r="D8" s="40" t="s">
        <v>37341</v>
      </c>
    </row>
    <row r="9" spans="1:4" ht="25">
      <c r="A9" s="40" t="s">
        <v>2008</v>
      </c>
      <c r="B9" s="40" t="str">
        <f>VLOOKUP(A9,'Data Extraction'!A:D,2,FALSE)</f>
        <v>rayyan-172027824</v>
      </c>
      <c r="C9" s="40" t="str">
        <f>VLOOKUP(A9,'Data Extraction'!A:D,4,FALSE)</f>
        <v>P095</v>
      </c>
      <c r="D9" s="40" t="s">
        <v>11</v>
      </c>
    </row>
    <row r="10" spans="1:4" ht="25">
      <c r="A10" s="40" t="s">
        <v>254</v>
      </c>
      <c r="B10" s="40" t="str">
        <f>VLOOKUP(A10,'Data Extraction'!A:D,2,FALSE)</f>
        <v>rayyan-218685195</v>
      </c>
      <c r="C10" s="40" t="str">
        <f>VLOOKUP(A10,'Data Extraction'!A:D,4,FALSE)</f>
        <v>P147</v>
      </c>
      <c r="D10" s="40" t="s">
        <v>37340</v>
      </c>
    </row>
    <row r="11" spans="1:4" ht="25">
      <c r="A11" s="40" t="s">
        <v>4696</v>
      </c>
      <c r="B11" s="40" t="str">
        <f>VLOOKUP(A11,'Data Extraction'!A:D,2,FALSE)</f>
        <v>rayyan-172028976</v>
      </c>
      <c r="C11" s="40" t="str">
        <f>VLOOKUP(A11,'Data Extraction'!A:D,4,FALSE)</f>
        <v>P009</v>
      </c>
      <c r="D11" s="40" t="s">
        <v>37342</v>
      </c>
    </row>
    <row r="12" spans="1:4" ht="25">
      <c r="A12" s="40" t="s">
        <v>4924</v>
      </c>
      <c r="B12" s="40" t="str">
        <f>VLOOKUP(A12,'Data Extraction'!A:D,2,FALSE)</f>
        <v>rayyan-172029208</v>
      </c>
      <c r="C12" s="40" t="str">
        <f>VLOOKUP(A12,'Data Extraction'!A:D,4,FALSE)</f>
        <v>P002</v>
      </c>
      <c r="D12" s="40" t="s">
        <v>25</v>
      </c>
    </row>
    <row r="13" spans="1:4" ht="25">
      <c r="A13" s="40" t="s">
        <v>1143</v>
      </c>
      <c r="B13" s="40" t="str">
        <f>VLOOKUP(A13,'Data Extraction'!A:D,2,FALSE)</f>
        <v>rayyan-172027890</v>
      </c>
      <c r="C13" s="40" t="str">
        <f>VLOOKUP(A13,'Data Extraction'!A:D,4,FALSE)</f>
        <v>P121</v>
      </c>
      <c r="D13" s="40" t="s">
        <v>37343</v>
      </c>
    </row>
    <row r="14" spans="1:4" ht="25">
      <c r="A14" s="40" t="s">
        <v>3307</v>
      </c>
      <c r="B14" s="40" t="str">
        <f>VLOOKUP(A14,'Data Extraction'!A:D,2,FALSE)</f>
        <v>rayyan-218687559</v>
      </c>
      <c r="C14" s="40" t="str">
        <f>VLOOKUP(A14,'Data Extraction'!A:D,4,FALSE)</f>
        <v>P055</v>
      </c>
      <c r="D14" s="40" t="s">
        <v>16</v>
      </c>
    </row>
    <row r="15" spans="1:4" ht="25">
      <c r="A15" s="40" t="s">
        <v>4166</v>
      </c>
      <c r="B15" s="40" t="str">
        <f>VLOOKUP(A15,'Data Extraction'!A:D,2,FALSE)</f>
        <v>rayyan-172028643</v>
      </c>
      <c r="C15" s="40" t="str">
        <f>VLOOKUP(A15,'Data Extraction'!A:D,4,FALSE)</f>
        <v>P027</v>
      </c>
      <c r="D15" s="40" t="s">
        <v>15</v>
      </c>
    </row>
    <row r="16" spans="1:4" ht="25">
      <c r="A16" s="40" t="s">
        <v>3246</v>
      </c>
      <c r="B16" s="40" t="str">
        <f>VLOOKUP(A16,'Data Extraction'!A:D,2,FALSE)</f>
        <v>rayyan-218687416</v>
      </c>
      <c r="C16" s="40" t="str">
        <f>VLOOKUP(A16,'Data Extraction'!A:D,4,FALSE)</f>
        <v>P057</v>
      </c>
      <c r="D16" s="40" t="s">
        <v>37344</v>
      </c>
    </row>
    <row r="17" spans="1:4" ht="25">
      <c r="A17" s="40" t="s">
        <v>597</v>
      </c>
      <c r="B17" s="40" t="str">
        <f>VLOOKUP(A17,'Data Extraction'!A:D,2,FALSE)</f>
        <v>rayyan-172027938</v>
      </c>
      <c r="C17" s="40" t="str">
        <f>VLOOKUP(A17,'Data Extraction'!A:D,4,FALSE)</f>
        <v>P137</v>
      </c>
      <c r="D17" s="40" t="s">
        <v>11</v>
      </c>
    </row>
    <row r="18" spans="1:4" ht="25">
      <c r="A18" s="40" t="s">
        <v>1005</v>
      </c>
      <c r="B18" s="40" t="str">
        <f>VLOOKUP(A18,'Data Extraction'!A:D,2,FALSE)</f>
        <v>rayyan-172028007</v>
      </c>
      <c r="C18" s="40" t="str">
        <f>VLOOKUP(A18,'Data Extraction'!A:D,4,FALSE)</f>
        <v>P125</v>
      </c>
      <c r="D18" s="40" t="s">
        <v>11</v>
      </c>
    </row>
    <row r="19" spans="1:4" ht="25">
      <c r="A19" s="40" t="s">
        <v>4959</v>
      </c>
      <c r="B19" s="40" t="str">
        <f>VLOOKUP(A19,'Data Extraction'!A:D,2,FALSE)</f>
        <v>rayyan-172029219</v>
      </c>
      <c r="C19" s="40" t="str">
        <f>VLOOKUP(A19,'Data Extraction'!A:D,4,FALSE)</f>
        <v>P001</v>
      </c>
      <c r="D19" s="40" t="s">
        <v>19</v>
      </c>
    </row>
    <row r="20" spans="1:4" ht="25">
      <c r="A20" s="40" t="s">
        <v>4678</v>
      </c>
      <c r="B20" s="40" t="str">
        <f>VLOOKUP(A20,'Data Extraction'!A:D,2,FALSE)</f>
        <v>rayyan-218686026</v>
      </c>
      <c r="C20" s="40" t="str">
        <f>VLOOKUP(A20,'Data Extraction'!A:D,4,FALSE)</f>
        <v>P010</v>
      </c>
      <c r="D20" s="40" t="s">
        <v>22</v>
      </c>
    </row>
    <row r="21" spans="1:4" ht="25">
      <c r="A21" s="40" t="s">
        <v>91</v>
      </c>
      <c r="B21" s="40" t="str">
        <f>VLOOKUP(A21,'Data Extraction'!A:D,2,FALSE)</f>
        <v>rayyan-218685020</v>
      </c>
      <c r="C21" s="40" t="str">
        <f>VLOOKUP(A21,'Data Extraction'!A:D,4,FALSE)</f>
        <v>P152</v>
      </c>
      <c r="D21" s="40" t="s">
        <v>37344</v>
      </c>
    </row>
    <row r="22" spans="1:4" ht="25">
      <c r="A22" s="40" t="s">
        <v>4199</v>
      </c>
      <c r="B22" s="40" t="str">
        <f>VLOOKUP(A22,'Data Extraction'!A:D,2,FALSE)</f>
        <v>rayyan-218688174</v>
      </c>
      <c r="C22" s="40" t="str">
        <f>VLOOKUP(A22,'Data Extraction'!A:D,4,FALSE)</f>
        <v>P026</v>
      </c>
      <c r="D22" s="40" t="s">
        <v>37341</v>
      </c>
    </row>
    <row r="23" spans="1:4" ht="25">
      <c r="A23" s="40" t="s">
        <v>358</v>
      </c>
      <c r="B23" s="40" t="str">
        <f>VLOOKUP(A23,'Data Extraction'!A:D,2,FALSE)</f>
        <v>rayyan-218685245</v>
      </c>
      <c r="C23" s="40" t="str">
        <f>VLOOKUP(A23,'Data Extraction'!A:D,4,FALSE)</f>
        <v>P144</v>
      </c>
      <c r="D23" s="40" t="s">
        <v>37340</v>
      </c>
    </row>
    <row r="24" spans="1:4" ht="25">
      <c r="A24" s="40" t="s">
        <v>2897</v>
      </c>
      <c r="B24" s="40" t="str">
        <f>VLOOKUP(A24,'Data Extraction'!A:D,2,FALSE)</f>
        <v>rayyan-172028200</v>
      </c>
      <c r="C24" s="40" t="str">
        <f>VLOOKUP(A24,'Data Extraction'!A:D,4,FALSE)</f>
        <v>P068</v>
      </c>
      <c r="D24" s="40" t="s">
        <v>37341</v>
      </c>
    </row>
    <row r="25" spans="1:4" ht="25">
      <c r="A25" s="40" t="s">
        <v>3097</v>
      </c>
      <c r="B25" s="40" t="str">
        <f>VLOOKUP(A25,'Data Extraction'!A:D,2,FALSE)</f>
        <v>rayyan-218685546</v>
      </c>
      <c r="C25" s="40" t="str">
        <f>VLOOKUP(A25,'Data Extraction'!A:D,4,FALSE)</f>
        <v>P062</v>
      </c>
      <c r="D25" s="40" t="s">
        <v>13</v>
      </c>
    </row>
    <row r="26" spans="1:4" ht="25">
      <c r="A26" s="40" t="s">
        <v>2799</v>
      </c>
      <c r="B26" s="40" t="str">
        <f>VLOOKUP(A26,'Data Extraction'!A:D,2,FALSE)</f>
        <v>rayyan-172028165</v>
      </c>
      <c r="C26" s="40" t="str">
        <f>VLOOKUP(A26,'Data Extraction'!A:D,4,FALSE)</f>
        <v>P071</v>
      </c>
      <c r="D26" s="40" t="s">
        <v>37340</v>
      </c>
    </row>
    <row r="27" spans="1:4" ht="25">
      <c r="A27" s="40" t="s">
        <v>3537</v>
      </c>
      <c r="B27" s="40" t="str">
        <f>VLOOKUP(A27,'Data Extraction'!A:D,2,FALSE)</f>
        <v>rayyan-218687675</v>
      </c>
      <c r="C27" s="40" t="str">
        <f>VLOOKUP(A27,'Data Extraction'!A:D,4,FALSE)</f>
        <v>P048</v>
      </c>
      <c r="D27" s="40" t="s">
        <v>37341</v>
      </c>
    </row>
    <row r="28" spans="1:4" ht="25">
      <c r="A28" s="40" t="s">
        <v>3440</v>
      </c>
      <c r="B28" s="40" t="str">
        <f>VLOOKUP(A28,'Data Extraction'!A:D,2,FALSE)</f>
        <v>rayyan-172028473</v>
      </c>
      <c r="C28" s="40" t="str">
        <f>VLOOKUP(A28,'Data Extraction'!A:D,4,FALSE)</f>
        <v>P051</v>
      </c>
      <c r="D28" s="40" t="s">
        <v>37341</v>
      </c>
    </row>
    <row r="29" spans="1:4" ht="25">
      <c r="A29" s="40" t="s">
        <v>3630</v>
      </c>
      <c r="B29" s="40" t="str">
        <f>VLOOKUP(A29,'Data Extraction'!A:D,2,FALSE)</f>
        <v>rayyan-172028518</v>
      </c>
      <c r="C29" s="40" t="str">
        <f>VLOOKUP(A29,'Data Extraction'!A:D,4,FALSE)</f>
        <v>P045</v>
      </c>
      <c r="D29" s="40" t="s">
        <v>37341</v>
      </c>
    </row>
    <row r="30" spans="1:4" ht="25">
      <c r="A30" s="40" t="s">
        <v>3697</v>
      </c>
      <c r="B30" s="40" t="str">
        <f>VLOOKUP(A30,'Data Extraction'!A:D,2,FALSE)</f>
        <v>rayyan-172028480</v>
      </c>
      <c r="C30" s="40" t="str">
        <f>VLOOKUP(A30,'Data Extraction'!A:D,4,FALSE)</f>
        <v>P043</v>
      </c>
      <c r="D30" s="40" t="s">
        <v>37341</v>
      </c>
    </row>
    <row r="31" spans="1:4" ht="25">
      <c r="A31" s="40" t="s">
        <v>2833</v>
      </c>
      <c r="B31" s="40" t="str">
        <f>VLOOKUP(A31,'Data Extraction'!A:D,2,FALSE)</f>
        <v>rayyan-218687255</v>
      </c>
      <c r="C31" s="40" t="str">
        <f>VLOOKUP(A31,'Data Extraction'!A:D,4,FALSE)</f>
        <v>P070</v>
      </c>
      <c r="D31" s="40" t="s">
        <v>37345</v>
      </c>
    </row>
    <row r="32" spans="1:4" ht="25">
      <c r="A32" s="40" t="s">
        <v>1607</v>
      </c>
      <c r="B32" s="40" t="str">
        <f>VLOOKUP(A32,'Data Extraction'!A:D,2,FALSE)</f>
        <v>rayyan-218685380</v>
      </c>
      <c r="C32" s="40" t="str">
        <f>VLOOKUP(A32,'Data Extraction'!A:D,4,FALSE)</f>
        <v>P107</v>
      </c>
      <c r="D32" s="40" t="s">
        <v>37344</v>
      </c>
    </row>
    <row r="33" spans="1:4" ht="25">
      <c r="A33" s="40" t="s">
        <v>3887</v>
      </c>
      <c r="B33" s="40" t="str">
        <f>VLOOKUP(A33,'Data Extraction'!A:D,2,FALSE)</f>
        <v>rayyan-218688162</v>
      </c>
      <c r="C33" s="40" t="str">
        <f>VLOOKUP(A33,'Data Extraction'!A:D,4,FALSE)</f>
        <v>P036</v>
      </c>
      <c r="D33" s="40" t="s">
        <v>37346</v>
      </c>
    </row>
    <row r="34" spans="1:4" ht="25">
      <c r="A34" s="40" t="s">
        <v>3920</v>
      </c>
      <c r="B34" s="40" t="str">
        <f>VLOOKUP(A34,'Data Extraction'!A:D,2,FALSE)</f>
        <v>rayyan-218688149</v>
      </c>
      <c r="C34" s="40" t="str">
        <f>VLOOKUP(A34,'Data Extraction'!A:D,4,FALSE)</f>
        <v>P035</v>
      </c>
      <c r="D34" s="40" t="s">
        <v>37340</v>
      </c>
    </row>
    <row r="35" spans="1:4" ht="25">
      <c r="A35" s="40" t="s">
        <v>426</v>
      </c>
      <c r="B35" s="40" t="str">
        <f>VLOOKUP(A35,'Data Extraction'!A:D,2,FALSE)</f>
        <v>rayyan-218685292</v>
      </c>
      <c r="C35" s="40" t="str">
        <f>VLOOKUP(A35,'Data Extraction'!A:D,4,FALSE)</f>
        <v>P142</v>
      </c>
      <c r="D35" s="40" t="s">
        <v>37341</v>
      </c>
    </row>
    <row r="36" spans="1:4" ht="25">
      <c r="A36" s="40" t="s">
        <v>490</v>
      </c>
      <c r="B36" s="40" t="str">
        <f>VLOOKUP(A36,'Data Extraction'!A:D,2,FALSE)</f>
        <v>rayyan-218685234</v>
      </c>
      <c r="C36" s="40" t="str">
        <f>VLOOKUP(A36,'Data Extraction'!A:D,4,FALSE)</f>
        <v>P140</v>
      </c>
      <c r="D36" s="40" t="s">
        <v>37341</v>
      </c>
    </row>
    <row r="37" spans="1:4" ht="25">
      <c r="A37" s="40" t="s">
        <v>1574</v>
      </c>
      <c r="B37" s="40" t="str">
        <f>VLOOKUP(A37,'Data Extraction'!A:D,2,FALSE)</f>
        <v>rayyan-172027935</v>
      </c>
      <c r="C37" s="40" t="str">
        <f>VLOOKUP(A37,'Data Extraction'!A:D,4,FALSE)</f>
        <v>P108</v>
      </c>
      <c r="D37" s="40" t="s">
        <v>37341</v>
      </c>
    </row>
    <row r="38" spans="1:4" ht="25">
      <c r="A38" s="40" t="s">
        <v>1775</v>
      </c>
      <c r="B38" s="40" t="str">
        <f>VLOOKUP(A38,'Data Extraction'!A:D,2,FALSE)</f>
        <v>rayyan-172028055</v>
      </c>
      <c r="C38" s="40" t="str">
        <f>VLOOKUP(A38,'Data Extraction'!A:D,4,FALSE)</f>
        <v>P102</v>
      </c>
      <c r="D38" s="40" t="s">
        <v>37341</v>
      </c>
    </row>
    <row r="39" spans="1:4" ht="25">
      <c r="A39" s="40" t="s">
        <v>839</v>
      </c>
      <c r="B39" s="40" t="str">
        <f>VLOOKUP(A39,'Data Extraction'!A:D,2,FALSE)</f>
        <v>rayyan-172027943</v>
      </c>
      <c r="C39" s="40" t="str">
        <f>VLOOKUP(A39,'Data Extraction'!A:D,4,FALSE)</f>
        <v>P130</v>
      </c>
      <c r="D39" s="40" t="s">
        <v>37341</v>
      </c>
    </row>
    <row r="40" spans="1:4" ht="25">
      <c r="A40" s="40" t="s">
        <v>164</v>
      </c>
      <c r="B40" s="40" t="str">
        <f>VLOOKUP(A40,'Data Extraction'!A:D,2,FALSE)</f>
        <v>rayyan-218685334</v>
      </c>
      <c r="C40" s="40" t="str">
        <f>VLOOKUP(A40,'Data Extraction'!A:D,4,FALSE)</f>
        <v>P150</v>
      </c>
      <c r="D40" s="40" t="s">
        <v>37344</v>
      </c>
    </row>
    <row r="41" spans="1:4" ht="25">
      <c r="A41" s="40" t="s">
        <v>873</v>
      </c>
      <c r="B41" s="40" t="str">
        <f>VLOOKUP(A41,'Data Extraction'!A:D,2,FALSE)</f>
        <v>rayyan-218685391</v>
      </c>
      <c r="C41" s="40" t="str">
        <f>VLOOKUP(A41,'Data Extraction'!A:D,4,FALSE)</f>
        <v>P129</v>
      </c>
      <c r="D41" s="40" t="s">
        <v>37340</v>
      </c>
    </row>
    <row r="42" spans="1:4" ht="25">
      <c r="A42" s="40" t="s">
        <v>1912</v>
      </c>
      <c r="B42" s="40" t="str">
        <f>VLOOKUP(A42,'Data Extraction'!A:D,2,FALSE)</f>
        <v>rayyan-218685264</v>
      </c>
      <c r="C42" s="40" t="str">
        <f>VLOOKUP(A42,'Data Extraction'!A:D,4,FALSE)</f>
        <v>P098</v>
      </c>
      <c r="D42" s="40" t="s">
        <v>37340</v>
      </c>
    </row>
    <row r="43" spans="1:4" ht="25">
      <c r="A43" s="40" t="s">
        <v>52</v>
      </c>
      <c r="B43" s="40" t="str">
        <f>VLOOKUP(A43,'Data Extraction'!A:D,2,FALSE)</f>
        <v>rayyan-218688103</v>
      </c>
      <c r="C43" s="40" t="str">
        <f>VLOOKUP(A43,'Data Extraction'!A:D,4,FALSE)</f>
        <v>P153</v>
      </c>
      <c r="D43" s="40" t="s">
        <v>37341</v>
      </c>
    </row>
    <row r="44" spans="1:4" ht="25">
      <c r="A44" s="40" t="s">
        <v>4071</v>
      </c>
      <c r="B44" s="40" t="str">
        <f>VLOOKUP(A44,'Data Extraction'!A:D,2,FALSE)</f>
        <v>rayyan-172028646</v>
      </c>
      <c r="C44" s="40" t="str">
        <f>VLOOKUP(A44,'Data Extraction'!A:D,4,FALSE)</f>
        <v>P030</v>
      </c>
      <c r="D44" s="40" t="s">
        <v>37341</v>
      </c>
    </row>
    <row r="45" spans="1:4" ht="25">
      <c r="A45" s="40" t="s">
        <v>3341</v>
      </c>
      <c r="B45" s="40" t="str">
        <f>VLOOKUP(A45,'Data Extraction'!A:D,2,FALSE)</f>
        <v>rayyan-218687555</v>
      </c>
      <c r="C45" s="40" t="str">
        <f>VLOOKUP(A45,'Data Extraction'!A:D,4,FALSE)</f>
        <v>P054</v>
      </c>
      <c r="D45" s="40" t="s">
        <v>37344</v>
      </c>
    </row>
    <row r="46" spans="1:4" ht="25">
      <c r="A46" s="40" t="s">
        <v>3163</v>
      </c>
      <c r="B46" s="40" t="str">
        <f>VLOOKUP(A46,'Data Extraction'!A:D,2,FALSE)</f>
        <v>rayyan-218687541</v>
      </c>
      <c r="C46" s="40" t="str">
        <f>VLOOKUP(A46,'Data Extraction'!A:D,4,FALSE)</f>
        <v>P060</v>
      </c>
      <c r="D46" s="40" t="s">
        <v>37347</v>
      </c>
    </row>
    <row r="47" spans="1:4" ht="25">
      <c r="A47" s="40" t="s">
        <v>2305</v>
      </c>
      <c r="B47" s="40" t="str">
        <f>VLOOKUP(A47,'Data Extraction'!A:D,2,FALSE)</f>
        <v>rayyan-172028182</v>
      </c>
      <c r="C47" s="40" t="str">
        <f>VLOOKUP(A47,'Data Extraction'!A:D,4,FALSE)</f>
        <v>P086</v>
      </c>
      <c r="D47" s="40" t="s">
        <v>37341</v>
      </c>
    </row>
    <row r="48" spans="1:4" ht="25">
      <c r="A48" s="40" t="s">
        <v>1284</v>
      </c>
      <c r="B48" s="40" t="str">
        <f>VLOOKUP(A48,'Data Extraction'!A:D,2,FALSE)</f>
        <v>rayyan-172027866</v>
      </c>
      <c r="C48" s="40" t="str">
        <f>VLOOKUP(A48,'Data Extraction'!A:D,4,FALSE)</f>
        <v>P117</v>
      </c>
      <c r="D48" s="40" t="s">
        <v>37341</v>
      </c>
    </row>
    <row r="49" spans="1:4" ht="25">
      <c r="A49" s="40" t="s">
        <v>2674</v>
      </c>
      <c r="B49" s="40" t="str">
        <f>VLOOKUP(A49,'Data Extraction'!A:D,2,FALSE)</f>
        <v>rayyan-218687203</v>
      </c>
      <c r="C49" s="40" t="str">
        <f>VLOOKUP(A49,'Data Extraction'!A:D,4,FALSE)</f>
        <v>P075</v>
      </c>
      <c r="D49" s="40" t="s">
        <v>37348</v>
      </c>
    </row>
    <row r="50" spans="1:4" ht="25">
      <c r="A50" s="40" t="s">
        <v>525</v>
      </c>
      <c r="B50" s="40" t="str">
        <f>VLOOKUP(A50,'Data Extraction'!A:D,2,FALSE)</f>
        <v>rayyan-172027844</v>
      </c>
      <c r="C50" s="40" t="str">
        <f>VLOOKUP(A50,'Data Extraction'!A:D,4,FALSE)</f>
        <v>P139</v>
      </c>
      <c r="D50" s="40" t="s">
        <v>11</v>
      </c>
    </row>
    <row r="51" spans="1:4" ht="25">
      <c r="A51" s="40" t="s">
        <v>1179</v>
      </c>
      <c r="B51" s="40" t="str">
        <f>VLOOKUP(A51,'Data Extraction'!A:D,2,FALSE)</f>
        <v>rayyan-172027982</v>
      </c>
      <c r="C51" s="40" t="str">
        <f>VLOOKUP(A51,'Data Extraction'!A:D,4,FALSE)</f>
        <v>P120</v>
      </c>
      <c r="D51" s="40" t="s">
        <v>37349</v>
      </c>
    </row>
    <row r="52" spans="1:4" ht="25">
      <c r="A52" s="40" t="s">
        <v>1878</v>
      </c>
      <c r="B52" s="40" t="str">
        <f>VLOOKUP(A52,'Data Extraction'!A:D,2,FALSE)</f>
        <v>rayyan-172027888</v>
      </c>
      <c r="C52" s="40" t="str">
        <f>VLOOKUP(A52,'Data Extraction'!A:D,4,FALSE)</f>
        <v>P099</v>
      </c>
      <c r="D52" s="40" t="s">
        <v>37341</v>
      </c>
    </row>
    <row r="53" spans="1:4" ht="25">
      <c r="A53" s="40" t="s">
        <v>2644</v>
      </c>
      <c r="B53" s="40" t="str">
        <f>VLOOKUP(A53,'Data Extraction'!A:D,2,FALSE)</f>
        <v>rayyan-218687108</v>
      </c>
      <c r="C53" s="40" t="str">
        <f>VLOOKUP(A53,'Data Extraction'!A:D,4,FALSE)</f>
        <v>P076</v>
      </c>
      <c r="D53" s="40" t="s">
        <v>37350</v>
      </c>
    </row>
    <row r="54" spans="1:4" ht="25">
      <c r="A54" s="40" t="s">
        <v>4137</v>
      </c>
      <c r="B54" s="40" t="str">
        <f>VLOOKUP(A54,'Data Extraction'!A:D,2,FALSE)</f>
        <v>rayyan-218688112</v>
      </c>
      <c r="C54" s="40" t="str">
        <f>VLOOKUP(A54,'Data Extraction'!A:D,4,FALSE)</f>
        <v>P028</v>
      </c>
      <c r="D54" s="40" t="s">
        <v>37351</v>
      </c>
    </row>
    <row r="55" spans="1:4" ht="25">
      <c r="A55" s="40" t="s">
        <v>3837</v>
      </c>
      <c r="B55" s="40" t="str">
        <f>VLOOKUP(A55,'Data Extraction'!A:D,2,FALSE)</f>
        <v>rayyan-172028579</v>
      </c>
      <c r="C55" s="40" t="str">
        <f>VLOOKUP(A55,'Data Extraction'!A:D,4,FALSE)</f>
        <v>P038</v>
      </c>
      <c r="D55" s="40" t="s">
        <v>11</v>
      </c>
    </row>
    <row r="56" spans="1:4" ht="25">
      <c r="A56" s="40" t="s">
        <v>2374</v>
      </c>
      <c r="B56" s="40" t="str">
        <f>VLOOKUP(A56,'Data Extraction'!A:D,2,FALSE)</f>
        <v>rayyan-218685441</v>
      </c>
      <c r="C56" s="40" t="str">
        <f>VLOOKUP(A56,'Data Extraction'!A:D,4,FALSE)</f>
        <v>P084</v>
      </c>
      <c r="D56" s="40" t="s">
        <v>37352</v>
      </c>
    </row>
    <row r="57" spans="1:4" ht="25">
      <c r="A57" s="40" t="s">
        <v>459</v>
      </c>
      <c r="B57" s="40" t="str">
        <f>VLOOKUP(A57,'Data Extraction'!A:D,2,FALSE)</f>
        <v>rayyan-218685256</v>
      </c>
      <c r="C57" s="40" t="str">
        <f>VLOOKUP(A57,'Data Extraction'!A:D,4,FALSE)</f>
        <v>P141</v>
      </c>
      <c r="D57" s="40" t="s">
        <v>37353</v>
      </c>
    </row>
    <row r="58" spans="1:4" ht="25">
      <c r="A58" s="40" t="s">
        <v>4036</v>
      </c>
      <c r="B58" s="40" t="str">
        <f>VLOOKUP(A58,'Data Extraction'!A:D,2,FALSE)</f>
        <v>rayyan-218688059</v>
      </c>
      <c r="C58" s="40" t="str">
        <f>VLOOKUP(A58,'Data Extraction'!A:D,4,FALSE)</f>
        <v>P031</v>
      </c>
      <c r="D58" s="40" t="s">
        <v>15</v>
      </c>
    </row>
    <row r="59" spans="1:4" ht="25">
      <c r="A59" s="40" t="s">
        <v>4374</v>
      </c>
      <c r="B59" s="40" t="str">
        <f>VLOOKUP(A59,'Data Extraction'!A:D,2,FALSE)</f>
        <v>rayyan-218688212</v>
      </c>
      <c r="C59" s="40" t="str">
        <f>VLOOKUP(A59,'Data Extraction'!A:D,4,FALSE)</f>
        <v>P020</v>
      </c>
      <c r="D59" s="40" t="s">
        <v>37342</v>
      </c>
    </row>
    <row r="60" spans="1:4" ht="25">
      <c r="A60" s="40" t="s">
        <v>287</v>
      </c>
      <c r="B60" s="40" t="str">
        <f>VLOOKUP(A60,'Data Extraction'!A:D,2,FALSE)</f>
        <v>rayyan-172027829</v>
      </c>
      <c r="C60" s="40" t="str">
        <f>VLOOKUP(A60,'Data Extraction'!A:D,4,FALSE)</f>
        <v>P146</v>
      </c>
      <c r="D60" s="40" t="s">
        <v>37351</v>
      </c>
    </row>
    <row r="61" spans="1:4" ht="25">
      <c r="A61" s="40" t="s">
        <v>234</v>
      </c>
      <c r="B61" s="40" t="str">
        <f>VLOOKUP(A61,'Data Extraction'!A:D,2,FALSE)</f>
        <v>rayyan-218685005</v>
      </c>
      <c r="C61" s="40" t="str">
        <f>VLOOKUP(A61,'Data Extraction'!A:D,4,FALSE)</f>
        <v>P148</v>
      </c>
      <c r="D61" s="40" t="s">
        <v>11</v>
      </c>
    </row>
    <row r="62" spans="1:4" ht="25">
      <c r="A62" s="40" t="s">
        <v>2544</v>
      </c>
      <c r="B62" s="40" t="str">
        <f>VLOOKUP(A62,'Data Extraction'!A:D,2,FALSE)</f>
        <v>rayyan-172028246</v>
      </c>
      <c r="C62" s="40" t="str">
        <f>VLOOKUP(A62,'Data Extraction'!A:D,4,FALSE)</f>
        <v>P079</v>
      </c>
      <c r="D62" s="40" t="s">
        <v>11</v>
      </c>
    </row>
    <row r="63" spans="1:4" ht="25">
      <c r="A63" s="40" t="s">
        <v>1845</v>
      </c>
      <c r="B63" s="40" t="str">
        <f>VLOOKUP(A63,'Data Extraction'!A:D,2,FALSE)</f>
        <v>rayyan-172027882</v>
      </c>
      <c r="C63" s="40" t="str">
        <f>VLOOKUP(A63,'Data Extraction'!A:D,4,FALSE)</f>
        <v>P100</v>
      </c>
      <c r="D63" s="40" t="s">
        <v>37341</v>
      </c>
    </row>
    <row r="64" spans="1:4" ht="25">
      <c r="A64" s="40" t="s">
        <v>1942</v>
      </c>
      <c r="B64" s="40" t="str">
        <f>VLOOKUP(A64,'Data Extraction'!A:D,2,FALSE)</f>
        <v>rayyan-218685318</v>
      </c>
      <c r="C64" s="40" t="str">
        <f>VLOOKUP(A64,'Data Extraction'!A:D,4,FALSE)</f>
        <v>P097</v>
      </c>
      <c r="D64" s="40" t="s">
        <v>37353</v>
      </c>
    </row>
    <row r="65" spans="1:4" ht="25">
      <c r="A65" s="40" t="s">
        <v>972</v>
      </c>
      <c r="B65" s="40" t="str">
        <f>VLOOKUP(A65,'Data Extraction'!A:D,2,FALSE)</f>
        <v>rayyan-172027847</v>
      </c>
      <c r="C65" s="40" t="str">
        <f>VLOOKUP(A65,'Data Extraction'!A:D,4,FALSE)</f>
        <v>P126</v>
      </c>
      <c r="D65" s="40" t="s">
        <v>37340</v>
      </c>
    </row>
    <row r="66" spans="1:4" ht="25">
      <c r="A66" s="40" t="s">
        <v>560</v>
      </c>
      <c r="B66" s="40" t="str">
        <f>VLOOKUP(A66,'Data Extraction'!A:D,2,FALSE)</f>
        <v>rayyan-218685239</v>
      </c>
      <c r="C66" s="40" t="str">
        <f>VLOOKUP(A66,'Data Extraction'!A:D,4,FALSE)</f>
        <v>P138</v>
      </c>
      <c r="D66" s="40" t="s">
        <v>37354</v>
      </c>
    </row>
    <row r="67" spans="1:4" ht="25">
      <c r="A67" s="40" t="s">
        <v>4894</v>
      </c>
      <c r="B67" s="40" t="str">
        <f>VLOOKUP(A67,'Data Extraction'!A:D,2,FALSE)</f>
        <v>rayyan-218686268</v>
      </c>
      <c r="C67" s="40" t="str">
        <f>VLOOKUP(A67,'Data Extraction'!A:D,4,FALSE)</f>
        <v>P003</v>
      </c>
      <c r="D67" s="40" t="s">
        <v>11</v>
      </c>
    </row>
    <row r="68" spans="1:4" ht="25">
      <c r="A68" s="40" t="s">
        <v>2102</v>
      </c>
      <c r="B68" s="40" t="str">
        <f>VLOOKUP(A68,'Data Extraction'!A:D,2,FALSE)</f>
        <v>rayyan-172027813</v>
      </c>
      <c r="C68" s="40" t="str">
        <f>VLOOKUP(A68,'Data Extraction'!A:D,4,FALSE)</f>
        <v>P092</v>
      </c>
      <c r="D68" s="40" t="s">
        <v>11</v>
      </c>
    </row>
    <row r="69" spans="1:4" ht="25">
      <c r="A69" s="40" t="s">
        <v>2767</v>
      </c>
      <c r="B69" s="40" t="str">
        <f>VLOOKUP(A69,'Data Extraction'!A:D,2,FALSE)</f>
        <v>rayyan-172028264</v>
      </c>
      <c r="C69" s="40" t="str">
        <f>VLOOKUP(A69,'Data Extraction'!A:D,4,FALSE)</f>
        <v>P072</v>
      </c>
      <c r="D69" s="40" t="s">
        <v>37340</v>
      </c>
    </row>
    <row r="70" spans="1:4" ht="25">
      <c r="A70" s="40" t="s">
        <v>3376</v>
      </c>
      <c r="B70" s="40" t="str">
        <f>VLOOKUP(A70,'Data Extraction'!A:D,2,FALSE)</f>
        <v>rayyan-172028433</v>
      </c>
      <c r="C70" s="40" t="str">
        <f>VLOOKUP(A70,'Data Extraction'!A:D,4,FALSE)</f>
        <v>P053</v>
      </c>
      <c r="D70" s="40" t="s">
        <v>37340</v>
      </c>
    </row>
    <row r="71" spans="1:4" ht="25">
      <c r="A71" s="40" t="s">
        <v>4311</v>
      </c>
      <c r="B71" s="40" t="str">
        <f>VLOOKUP(A71,'Data Extraction'!A:D,2,FALSE)</f>
        <v>rayyan-218688375</v>
      </c>
      <c r="C71" s="40" t="str">
        <f>VLOOKUP(A71,'Data Extraction'!A:D,4,FALSE)</f>
        <v>P022</v>
      </c>
      <c r="D71" s="40" t="s">
        <v>37342</v>
      </c>
    </row>
    <row r="72" spans="1:4" ht="25">
      <c r="A72" s="40" t="s">
        <v>4860</v>
      </c>
      <c r="B72" s="40" t="str">
        <f>VLOOKUP(A72,'Data Extraction'!A:D,2,FALSE)</f>
        <v>rayyan-172029019</v>
      </c>
      <c r="C72" s="40" t="str">
        <f>VLOOKUP(A72,'Data Extraction'!A:D,4,FALSE)</f>
        <v>P004</v>
      </c>
      <c r="D72" s="40" t="s">
        <v>37355</v>
      </c>
    </row>
    <row r="73" spans="1:4" ht="25">
      <c r="A73" s="40" t="s">
        <v>4762</v>
      </c>
      <c r="B73" s="40" t="str">
        <f>VLOOKUP(A73,'Data Extraction'!A:D,2,FALSE)</f>
        <v>rayyan-172028983</v>
      </c>
      <c r="C73" s="40" t="str">
        <f>VLOOKUP(A73,'Data Extraction'!A:D,4,FALSE)</f>
        <v>P007</v>
      </c>
      <c r="D73" s="40" t="s">
        <v>37355</v>
      </c>
    </row>
    <row r="74" spans="1:4" ht="25">
      <c r="A74" s="40" t="s">
        <v>1074</v>
      </c>
      <c r="B74" s="40" t="str">
        <f>VLOOKUP(A74,'Data Extraction'!A:D,2,FALSE)</f>
        <v>rayyan-172027955</v>
      </c>
      <c r="C74" s="40" t="str">
        <f>VLOOKUP(A74,'Data Extraction'!A:D,4,FALSE)</f>
        <v>P123</v>
      </c>
      <c r="D74" s="40" t="s">
        <v>37349</v>
      </c>
    </row>
    <row r="75" spans="1:4" ht="25">
      <c r="A75" s="40" t="s">
        <v>2576</v>
      </c>
      <c r="B75" s="40" t="str">
        <f>VLOOKUP(A75,'Data Extraction'!A:D,2,FALSE)</f>
        <v>rayyan-172028274</v>
      </c>
      <c r="C75" s="40" t="str">
        <f>VLOOKUP(A75,'Data Extraction'!A:D,4,FALSE)</f>
        <v>P078</v>
      </c>
      <c r="D75" s="40" t="s">
        <v>37356</v>
      </c>
    </row>
    <row r="76" spans="1:4" ht="25">
      <c r="A76" s="40" t="s">
        <v>1973</v>
      </c>
      <c r="B76" s="40" t="str">
        <f>VLOOKUP(A76,'Data Extraction'!A:D,2,FALSE)</f>
        <v>rayyan-172027819</v>
      </c>
      <c r="C76" s="40" t="str">
        <f>VLOOKUP(A76,'Data Extraction'!A:D,4,FALSE)</f>
        <v>P096</v>
      </c>
      <c r="D76" s="40" t="s">
        <v>37357</v>
      </c>
    </row>
    <row r="77" spans="1:4" ht="25">
      <c r="A77" s="40" t="s">
        <v>2737</v>
      </c>
      <c r="B77" s="40" t="str">
        <f>VLOOKUP(A77,'Data Extraction'!A:D,2,FALSE)</f>
        <v>rayyan-172028082</v>
      </c>
      <c r="C77" s="40" t="str">
        <f>VLOOKUP(A77,'Data Extraction'!A:D,4,FALSE)</f>
        <v>P073</v>
      </c>
      <c r="D77" s="40" t="s">
        <v>13</v>
      </c>
    </row>
    <row r="78" spans="1:4" ht="25">
      <c r="A78" s="40" t="s">
        <v>4228</v>
      </c>
      <c r="B78" s="40" t="str">
        <f>VLOOKUP(A78,'Data Extraction'!A:D,2,FALSE)</f>
        <v>rayyan-218688137</v>
      </c>
      <c r="C78" s="40" t="str">
        <f>VLOOKUP(A78,'Data Extraction'!A:D,4,FALSE)</f>
        <v>P025</v>
      </c>
      <c r="D78" s="40" t="s">
        <v>11</v>
      </c>
    </row>
    <row r="79" spans="1:4" ht="25">
      <c r="A79" s="40" t="s">
        <v>4246</v>
      </c>
      <c r="B79" s="40" t="str">
        <f>VLOOKUP(A79,'Data Extraction'!A:D,2,FALSE)</f>
        <v>rayyan-218688172</v>
      </c>
      <c r="C79" s="40" t="str">
        <f>VLOOKUP(A79,'Data Extraction'!A:D,4,FALSE)</f>
        <v>P024</v>
      </c>
      <c r="D79" s="40" t="s">
        <v>37341</v>
      </c>
    </row>
    <row r="80" spans="1:4" ht="25">
      <c r="A80" s="40" t="s">
        <v>1351</v>
      </c>
      <c r="B80" s="40" t="str">
        <f>VLOOKUP(A80,'Data Extraction'!A:D,2,FALSE)</f>
        <v>rayyan-172027922</v>
      </c>
      <c r="C80" s="40" t="str">
        <f>VLOOKUP(A80,'Data Extraction'!A:D,4,FALSE)</f>
        <v>P115</v>
      </c>
      <c r="D80" s="40" t="s">
        <v>37343</v>
      </c>
    </row>
    <row r="81" spans="1:4" ht="25">
      <c r="A81" s="40" t="s">
        <v>3774</v>
      </c>
      <c r="B81" s="40" t="str">
        <f>VLOOKUP(A81,'Data Extraction'!A:D,2,FALSE)</f>
        <v>rayyan-218688176</v>
      </c>
      <c r="C81" s="40" t="str">
        <f>VLOOKUP(A81,'Data Extraction'!A:D,4,FALSE)</f>
        <v>P040</v>
      </c>
      <c r="D81" s="40" t="s">
        <v>37341</v>
      </c>
    </row>
    <row r="82" spans="1:4" ht="25">
      <c r="A82" s="40" t="s">
        <v>3131</v>
      </c>
      <c r="B82" s="40" t="str">
        <f>VLOOKUP(A82,'Data Extraction'!A:D,2,FALSE)</f>
        <v>rayyan-172028233</v>
      </c>
      <c r="C82" s="40" t="str">
        <f>VLOOKUP(A82,'Data Extraction'!A:D,4,FALSE)</f>
        <v>P061</v>
      </c>
      <c r="D82" s="40" t="s">
        <v>37341</v>
      </c>
    </row>
    <row r="83" spans="1:4" ht="25">
      <c r="A83" s="40" t="s">
        <v>4496</v>
      </c>
      <c r="B83" s="40" t="str">
        <f>VLOOKUP(A83,'Data Extraction'!A:D,2,FALSE)</f>
        <v>rayyan-218688278</v>
      </c>
      <c r="C83" s="40" t="str">
        <f>VLOOKUP(A83,'Data Extraction'!A:D,4,FALSE)</f>
        <v>P016</v>
      </c>
      <c r="D83" s="40" t="s">
        <v>37340</v>
      </c>
    </row>
    <row r="84" spans="1:4" ht="25">
      <c r="A84" s="40" t="s">
        <v>4403</v>
      </c>
      <c r="B84" s="40" t="str">
        <f>VLOOKUP(A84,'Data Extraction'!A:D,2,FALSE)</f>
        <v>rayyan-218688262</v>
      </c>
      <c r="C84" s="40" t="str">
        <f>VLOOKUP(A84,'Data Extraction'!A:D,4,FALSE)</f>
        <v>P019</v>
      </c>
      <c r="D84" s="40" t="s">
        <v>13</v>
      </c>
    </row>
    <row r="85" spans="1:4" ht="25">
      <c r="A85" s="40" t="s">
        <v>4648</v>
      </c>
      <c r="B85" s="40" t="str">
        <f>VLOOKUP(A85,'Data Extraction'!A:D,2,FALSE)</f>
        <v>rayyan-218688578</v>
      </c>
      <c r="C85" s="40" t="str">
        <f>VLOOKUP(A85,'Data Extraction'!A:D,4,FALSE)</f>
        <v>P011</v>
      </c>
      <c r="D85" s="40" t="s">
        <v>15</v>
      </c>
    </row>
    <row r="86" spans="1:4" ht="25">
      <c r="A86" s="40" t="s">
        <v>4828</v>
      </c>
      <c r="B86" s="40" t="str">
        <f>VLOOKUP(A86,'Data Extraction'!A:D,2,FALSE)</f>
        <v>rayyan-172029046</v>
      </c>
      <c r="C86" s="40" t="str">
        <f>VLOOKUP(A86,'Data Extraction'!A:D,4,FALSE)</f>
        <v>P005</v>
      </c>
      <c r="D86" s="40" t="s">
        <v>11</v>
      </c>
    </row>
    <row r="87" spans="1:4" ht="25">
      <c r="A87" s="40" t="s">
        <v>1507</v>
      </c>
      <c r="B87" s="40" t="str">
        <f>VLOOKUP(A87,'Data Extraction'!A:D,2,FALSE)</f>
        <v>rayyan-172027832</v>
      </c>
      <c r="C87" s="40" t="str">
        <f>VLOOKUP(A87,'Data Extraction'!A:D,4,FALSE)</f>
        <v>P110</v>
      </c>
      <c r="D87" s="40" t="s">
        <v>19</v>
      </c>
    </row>
    <row r="88" spans="1:4" ht="25">
      <c r="A88" s="40" t="s">
        <v>3664</v>
      </c>
      <c r="B88" s="40" t="str">
        <f>VLOOKUP(A88,'Data Extraction'!A:D,2,FALSE)</f>
        <v>rayyan-218687860</v>
      </c>
      <c r="C88" s="40" t="str">
        <f>VLOOKUP(A88,'Data Extraction'!A:D,4,FALSE)</f>
        <v>P044</v>
      </c>
      <c r="D88" s="40" t="s">
        <v>11</v>
      </c>
    </row>
    <row r="89" spans="1:4" ht="25">
      <c r="A89" s="40" t="s">
        <v>4434</v>
      </c>
      <c r="B89" s="40" t="str">
        <f>VLOOKUP(A89,'Data Extraction'!A:D,2,FALSE)</f>
        <v>rayyan-172028771</v>
      </c>
      <c r="C89" s="40" t="str">
        <f>VLOOKUP(A89,'Data Extraction'!A:D,4,FALSE)</f>
        <v>P018</v>
      </c>
      <c r="D89" s="40" t="s">
        <v>37349</v>
      </c>
    </row>
    <row r="90" spans="1:4" ht="25">
      <c r="A90" s="40" t="s">
        <v>2340</v>
      </c>
      <c r="B90" s="40" t="str">
        <f>VLOOKUP(A90,'Data Extraction'!A:D,2,FALSE)</f>
        <v>rayyan-172028035</v>
      </c>
      <c r="C90" s="40" t="str">
        <f>VLOOKUP(A90,'Data Extraction'!A:D,4,FALSE)</f>
        <v>P085</v>
      </c>
      <c r="D90" s="40" t="s">
        <v>25</v>
      </c>
    </row>
    <row r="91" spans="1:4" ht="25">
      <c r="A91" s="40" t="s">
        <v>1454</v>
      </c>
      <c r="B91" s="40" t="str">
        <f>VLOOKUP(A91,'Data Extraction'!A:D,2,FALSE)</f>
        <v>rayyan-172027928</v>
      </c>
      <c r="C91" s="40" t="str">
        <f>VLOOKUP(A91,'Data Extraction'!A:D,4,FALSE)</f>
        <v>P112</v>
      </c>
      <c r="D91" s="40" t="s">
        <v>37356</v>
      </c>
    </row>
    <row r="92" spans="1:4" ht="25">
      <c r="A92" s="40" t="s">
        <v>4615</v>
      </c>
      <c r="B92" s="40" t="str">
        <f>VLOOKUP(A92,'Data Extraction'!A:D,2,FALSE)</f>
        <v>rayyan-218688759</v>
      </c>
      <c r="C92" s="40" t="str">
        <f>VLOOKUP(A92,'Data Extraction'!A:D,4,FALSE)</f>
        <v>P012</v>
      </c>
      <c r="D92" s="40" t="s">
        <v>37356</v>
      </c>
    </row>
    <row r="93" spans="1:4" ht="25">
      <c r="A93" s="40" t="s">
        <v>2999</v>
      </c>
      <c r="B93" s="40" t="str">
        <f>VLOOKUP(A93,'Data Extraction'!A:D,2,FALSE)</f>
        <v>rayyan-218687262</v>
      </c>
      <c r="C93" s="40" t="str">
        <f>VLOOKUP(A93,'Data Extraction'!A:D,4,FALSE)</f>
        <v>P065</v>
      </c>
      <c r="D93" s="40" t="s">
        <v>37358</v>
      </c>
    </row>
    <row r="94" spans="1:4" ht="25">
      <c r="A94" s="40" t="s">
        <v>737</v>
      </c>
      <c r="B94" s="40" t="str">
        <f>VLOOKUP(A94,'Data Extraction'!A:D,2,FALSE)</f>
        <v>rayyan-172027981</v>
      </c>
      <c r="C94" s="40" t="str">
        <f>VLOOKUP(A94,'Data Extraction'!A:D,4,FALSE)</f>
        <v>P133</v>
      </c>
      <c r="D94" s="40" t="s">
        <v>37340</v>
      </c>
    </row>
    <row r="95" spans="1:4" ht="25">
      <c r="A95" s="40" t="s">
        <v>2136</v>
      </c>
      <c r="B95" s="40" t="str">
        <f>VLOOKUP(A95,'Data Extraction'!A:D,2,FALSE)</f>
        <v>rayyan-172027834</v>
      </c>
      <c r="C95" s="40" t="str">
        <f>VLOOKUP(A95,'Data Extraction'!A:D,4,FALSE)</f>
        <v>P091</v>
      </c>
      <c r="D95" s="40" t="s">
        <v>37356</v>
      </c>
    </row>
    <row r="96" spans="1:4" ht="25">
      <c r="A96" s="40" t="s">
        <v>3599</v>
      </c>
      <c r="B96" s="40" t="str">
        <f>VLOOKUP(A96,'Data Extraction'!A:D,2,FALSE)</f>
        <v>rayyan-218687745</v>
      </c>
      <c r="C96" s="40" t="str">
        <f>VLOOKUP(A96,'Data Extraction'!A:D,4,FALSE)</f>
        <v>P046</v>
      </c>
      <c r="D96" s="40" t="s">
        <v>37343</v>
      </c>
    </row>
    <row r="97" spans="1:4" ht="25">
      <c r="A97" s="40" t="s">
        <v>3566</v>
      </c>
      <c r="B97" s="40" t="str">
        <f>VLOOKUP(A97,'Data Extraction'!A:D,2,FALSE)</f>
        <v>rayyan-218685713</v>
      </c>
      <c r="C97" s="40" t="str">
        <f>VLOOKUP(A97,'Data Extraction'!A:D,4,FALSE)</f>
        <v>P047</v>
      </c>
      <c r="D97" s="40" t="s">
        <v>37358</v>
      </c>
    </row>
    <row r="98" spans="1:4" ht="25">
      <c r="A98" s="40" t="s">
        <v>2966</v>
      </c>
      <c r="B98" s="40" t="str">
        <f>VLOOKUP(A98,'Data Extraction'!A:D,2,FALSE)</f>
        <v>rayyan-172028050</v>
      </c>
      <c r="C98" s="40" t="str">
        <f>VLOOKUP(A98,'Data Extraction'!A:D,4,FALSE)</f>
        <v>P066</v>
      </c>
      <c r="D98" s="40" t="s">
        <v>37358</v>
      </c>
    </row>
    <row r="99" spans="1:4" ht="25">
      <c r="A99" s="40" t="s">
        <v>3506</v>
      </c>
      <c r="B99" s="40" t="str">
        <f>VLOOKUP(A99,'Data Extraction'!A:D,2,FALSE)</f>
        <v>rayyan-218687484</v>
      </c>
      <c r="C99" s="40" t="str">
        <f>VLOOKUP(A99,'Data Extraction'!A:D,4,FALSE)</f>
        <v>P049</v>
      </c>
      <c r="D99" s="40" t="s">
        <v>37356</v>
      </c>
    </row>
    <row r="100" spans="1:4" ht="25">
      <c r="A100" s="40" t="s">
        <v>3728</v>
      </c>
      <c r="B100" s="40" t="str">
        <f>VLOOKUP(A100,'Data Extraction'!A:D,2,FALSE)</f>
        <v>rayyan-218687761</v>
      </c>
      <c r="C100" s="40" t="str">
        <f>VLOOKUP(A100,'Data Extraction'!A:D,4,FALSE)</f>
        <v>P042</v>
      </c>
      <c r="D100" s="40" t="s">
        <v>37359</v>
      </c>
    </row>
    <row r="101" spans="1:4" ht="25">
      <c r="A101" s="40" t="s">
        <v>2069</v>
      </c>
      <c r="B101" s="40" t="str">
        <f>VLOOKUP(A101,'Data Extraction'!A:D,2,FALSE)</f>
        <v>rayyan-172027818</v>
      </c>
      <c r="C101" s="40" t="str">
        <f>VLOOKUP(A101,'Data Extraction'!A:D,4,FALSE)</f>
        <v>P093</v>
      </c>
      <c r="D101" s="40" t="s">
        <v>37343</v>
      </c>
    </row>
    <row r="102" spans="1:4" ht="25">
      <c r="A102" s="40" t="s">
        <v>4586</v>
      </c>
      <c r="B102" s="40" t="str">
        <f>VLOOKUP(A102,'Data Extraction'!A:D,2,FALSE)</f>
        <v>rayyan-218688549</v>
      </c>
      <c r="C102" s="40" t="str">
        <f>VLOOKUP(A102,'Data Extraction'!A:D,4,FALSE)</f>
        <v>P013</v>
      </c>
      <c r="D102" s="40" t="s">
        <v>37360</v>
      </c>
    </row>
    <row r="103" spans="1:4" ht="25">
      <c r="A103" s="40" t="s">
        <v>668</v>
      </c>
      <c r="B103" s="40" t="str">
        <f>VLOOKUP(A103,'Data Extraction'!A:D,2,FALSE)</f>
        <v>rayyan-172027849</v>
      </c>
      <c r="C103" s="40" t="str">
        <f>VLOOKUP(A103,'Data Extraction'!A:D,4,FALSE)</f>
        <v>P135</v>
      </c>
      <c r="D103" s="40" t="s">
        <v>37341</v>
      </c>
    </row>
    <row r="104" spans="1:4" ht="25">
      <c r="A104" s="40" t="s">
        <v>4103</v>
      </c>
      <c r="B104" s="40" t="str">
        <f>VLOOKUP(A104,'Data Extraction'!A:D,2,FALSE)</f>
        <v>rayyan-172028743</v>
      </c>
      <c r="C104" s="40" t="str">
        <f>VLOOKUP(A104,'Data Extraction'!A:D,4,FALSE)</f>
        <v>P029</v>
      </c>
      <c r="D104" s="40" t="s">
        <v>37341</v>
      </c>
    </row>
    <row r="105" spans="1:4" ht="25">
      <c r="A105" s="40" t="s">
        <v>3275</v>
      </c>
      <c r="B105" s="40" t="str">
        <f>VLOOKUP(A105,'Data Extraction'!A:D,2,FALSE)</f>
        <v>rayyan-218687470</v>
      </c>
      <c r="C105" s="40" t="str">
        <f>VLOOKUP(A105,'Data Extraction'!A:D,4,FALSE)</f>
        <v>P056</v>
      </c>
      <c r="D105" s="40" t="s">
        <v>37341</v>
      </c>
    </row>
    <row r="106" spans="1:4" ht="25">
      <c r="A106" s="40" t="s">
        <v>1214</v>
      </c>
      <c r="B106" s="40" t="str">
        <f>VLOOKUP(A106,'Data Extraction'!A:D,2,FALSE)</f>
        <v>rayyan-218685128</v>
      </c>
      <c r="C106" s="40" t="str">
        <f>VLOOKUP(A106,'Data Extraction'!A:D,4,FALSE)</f>
        <v>P119</v>
      </c>
      <c r="D106" s="40" t="s">
        <v>15</v>
      </c>
    </row>
    <row r="107" spans="1:4" ht="25">
      <c r="A107" s="40" t="s">
        <v>4342</v>
      </c>
      <c r="B107" s="40" t="str">
        <f>VLOOKUP(A107,'Data Extraction'!A:D,2,FALSE)</f>
        <v>rayyan-218688425</v>
      </c>
      <c r="C107" s="40" t="str">
        <f>VLOOKUP(A107,'Data Extraction'!A:D,4,FALSE)</f>
        <v>P021</v>
      </c>
      <c r="D107" s="40" t="s">
        <v>15</v>
      </c>
    </row>
    <row r="108" spans="1:4" ht="25">
      <c r="A108" s="40" t="s">
        <v>4465</v>
      </c>
      <c r="B108" s="40" t="str">
        <f>VLOOKUP(A108,'Data Extraction'!A:D,2,FALSE)</f>
        <v>rayyan-218688371</v>
      </c>
      <c r="C108" s="40" t="str">
        <f>VLOOKUP(A108,'Data Extraction'!A:D,4,FALSE)</f>
        <v>P017</v>
      </c>
      <c r="D108" s="40" t="s">
        <v>15</v>
      </c>
    </row>
    <row r="109" spans="1:4" ht="25">
      <c r="A109" s="40" t="s">
        <v>2932</v>
      </c>
      <c r="B109" s="40" t="str">
        <f>VLOOKUP(A109,'Data Extraction'!A:D,2,FALSE)</f>
        <v>rayyan-218685532</v>
      </c>
      <c r="C109" s="40" t="str">
        <f>VLOOKUP(A109,'Data Extraction'!A:D,4,FALSE)</f>
        <v>P067</v>
      </c>
      <c r="D109" s="40" t="s">
        <v>37361</v>
      </c>
    </row>
    <row r="110" spans="1:4" ht="25">
      <c r="A110" s="40" t="s">
        <v>2610</v>
      </c>
      <c r="B110" s="40" t="str">
        <f>VLOOKUP(A110,'Data Extraction'!A:D,2,FALSE)</f>
        <v>rayyan-172028249</v>
      </c>
      <c r="C110" s="40" t="str">
        <f>VLOOKUP(A110,'Data Extraction'!A:D,4,FALSE)</f>
        <v>P077</v>
      </c>
      <c r="D110" s="40" t="s">
        <v>37341</v>
      </c>
    </row>
    <row r="111" spans="1:4" ht="25">
      <c r="A111" s="40" t="s">
        <v>1810</v>
      </c>
      <c r="B111" s="40" t="str">
        <f>VLOOKUP(A111,'Data Extraction'!A:D,2,FALSE)</f>
        <v>rayyan-172028095</v>
      </c>
      <c r="C111" s="40" t="str">
        <f>VLOOKUP(A111,'Data Extraction'!A:D,4,FALSE)</f>
        <v>P101</v>
      </c>
      <c r="D111" s="40" t="s">
        <v>37341</v>
      </c>
    </row>
    <row r="112" spans="1:4" ht="25">
      <c r="A112" s="40" t="s">
        <v>633</v>
      </c>
      <c r="B112" s="40" t="str">
        <f>VLOOKUP(A112,'Data Extraction'!A:D,2,FALSE)</f>
        <v>rayyan-218685131</v>
      </c>
      <c r="C112" s="40" t="str">
        <f>VLOOKUP(A112,'Data Extraction'!A:D,4,FALSE)</f>
        <v>P136</v>
      </c>
      <c r="D112" s="40" t="s">
        <v>13</v>
      </c>
    </row>
    <row r="113" spans="1:4" ht="25">
      <c r="A113" s="40" t="s">
        <v>3181</v>
      </c>
      <c r="B113" s="40" t="str">
        <f>VLOOKUP(A113,'Data Extraction'!A:D,2,FALSE)</f>
        <v>rayyan-172028402</v>
      </c>
      <c r="C113" s="40" t="str">
        <f>VLOOKUP(A113,'Data Extraction'!A:D,4,FALSE)</f>
        <v>P059</v>
      </c>
      <c r="D113" s="40" t="s">
        <v>37340</v>
      </c>
    </row>
    <row r="114" spans="1:4" ht="25">
      <c r="A114" s="40" t="s">
        <v>321</v>
      </c>
      <c r="B114" s="40" t="str">
        <f>VLOOKUP(A114,'Data Extraction'!A:D,2,FALSE)</f>
        <v>rayyan-218685225</v>
      </c>
      <c r="C114" s="40" t="str">
        <f>VLOOKUP(A114,'Data Extraction'!A:D,4,FALSE)</f>
        <v>P145</v>
      </c>
      <c r="D114" s="40" t="s">
        <v>15</v>
      </c>
    </row>
    <row r="115" spans="1:4" ht="25">
      <c r="A115" s="40" t="s">
        <v>128</v>
      </c>
      <c r="B115" s="40" t="str">
        <f>VLOOKUP(A115,'Data Extraction'!A:D,2,FALSE)</f>
        <v>rayyan-218685039</v>
      </c>
      <c r="C115" s="40" t="str">
        <f>VLOOKUP(A115,'Data Extraction'!A:D,4,FALSE)</f>
        <v>P151</v>
      </c>
      <c r="D115" s="40" t="s">
        <v>13</v>
      </c>
    </row>
    <row r="116" spans="1:4" ht="25">
      <c r="A116" s="40" t="s">
        <v>392</v>
      </c>
      <c r="B116" s="40" t="str">
        <f>VLOOKUP(A116,'Data Extraction'!A:D,2,FALSE)</f>
        <v>rayyan-218685236</v>
      </c>
      <c r="C116" s="40" t="str">
        <f>VLOOKUP(A116,'Data Extraction'!A:D,4,FALSE)</f>
        <v>P143</v>
      </c>
      <c r="D116" s="40" t="s">
        <v>37341</v>
      </c>
    </row>
    <row r="117" spans="1:4" ht="25">
      <c r="A117" s="40" t="s">
        <v>2040</v>
      </c>
      <c r="B117" s="40" t="str">
        <f>VLOOKUP(A117,'Data Extraction'!A:D,2,FALSE)</f>
        <v>rayyan-218687107</v>
      </c>
      <c r="C117" s="40" t="str">
        <f>VLOOKUP(A117,'Data Extraction'!A:D,4,FALSE)</f>
        <v>P094</v>
      </c>
      <c r="D117" s="40" t="s">
        <v>37351</v>
      </c>
    </row>
    <row r="118" spans="1:4" ht="25">
      <c r="A118" s="40" t="s">
        <v>4007</v>
      </c>
      <c r="B118" s="40" t="str">
        <f>VLOOKUP(A118,'Data Extraction'!A:D,2,FALSE)</f>
        <v>rayyan-218688039</v>
      </c>
      <c r="C118" s="40" t="str">
        <f>VLOOKUP(A118,'Data Extraction'!A:D,4,FALSE)</f>
        <v>P032</v>
      </c>
      <c r="D118" s="40" t="s">
        <v>15</v>
      </c>
    </row>
    <row r="119" spans="1:4" ht="25">
      <c r="A119" s="40" t="s">
        <v>4276</v>
      </c>
      <c r="B119" s="40" t="str">
        <f>VLOOKUP(A119,'Data Extraction'!A:D,2,FALSE)</f>
        <v>rayyan-218688318</v>
      </c>
      <c r="C119" s="40" t="str">
        <f>VLOOKUP(A119,'Data Extraction'!A:D,4,FALSE)</f>
        <v>P023</v>
      </c>
      <c r="D119" s="40" t="s">
        <v>15</v>
      </c>
    </row>
    <row r="120" spans="1:4" ht="25">
      <c r="A120" s="40" t="s">
        <v>2704</v>
      </c>
      <c r="B120" s="40" t="str">
        <f>VLOOKUP(A120,'Data Extraction'!A:D,2,FALSE)</f>
        <v>rayyan-218685496</v>
      </c>
      <c r="C120" s="40" t="str">
        <f>VLOOKUP(A120,'Data Extraction'!A:D,4,FALSE)</f>
        <v>P074</v>
      </c>
      <c r="D120" s="40" t="s">
        <v>15</v>
      </c>
    </row>
    <row r="121" spans="1:4" ht="25">
      <c r="A121" s="40" t="s">
        <v>1671</v>
      </c>
      <c r="B121" s="40" t="str">
        <f>VLOOKUP(A121,'Data Extraction'!A:D,2,FALSE)</f>
        <v>rayyan-172027868</v>
      </c>
      <c r="C121" s="40" t="str">
        <f>VLOOKUP(A121,'Data Extraction'!A:D,4,FALSE)</f>
        <v>P105</v>
      </c>
      <c r="D121" s="40" t="s">
        <v>11</v>
      </c>
    </row>
    <row r="122" spans="1:4" ht="25">
      <c r="A122" s="40" t="s">
        <v>1249</v>
      </c>
      <c r="B122" s="40" t="str">
        <f>VLOOKUP(A122,'Data Extraction'!A:D,2,FALSE)</f>
        <v>rayyan-218685194</v>
      </c>
      <c r="C122" s="40" t="str">
        <f>VLOOKUP(A122,'Data Extraction'!A:D,4,FALSE)</f>
        <v>P118</v>
      </c>
      <c r="D122" s="40" t="s">
        <v>37351</v>
      </c>
    </row>
    <row r="123" spans="1:4" ht="25">
      <c r="A123" s="40" t="s">
        <v>3472</v>
      </c>
      <c r="B123" s="40" t="str">
        <f>VLOOKUP(A123,'Data Extraction'!A:D,2,FALSE)</f>
        <v>rayyan-218685609</v>
      </c>
      <c r="C123" s="40" t="str">
        <f>VLOOKUP(A123,'Data Extraction'!A:D,4,FALSE)</f>
        <v>P050</v>
      </c>
      <c r="D123" s="40" t="s">
        <v>19</v>
      </c>
    </row>
    <row r="124" spans="1:4" ht="25">
      <c r="A124" s="40" t="s">
        <v>806</v>
      </c>
      <c r="B124" s="40" t="str">
        <f>VLOOKUP(A124,'Data Extraction'!A:D,2,FALSE)</f>
        <v>rayyan-172027997</v>
      </c>
      <c r="C124" s="40" t="str">
        <f>VLOOKUP(A124,'Data Extraction'!A:D,4,FALSE)</f>
        <v>P131</v>
      </c>
      <c r="D124" s="40" t="s">
        <v>22</v>
      </c>
    </row>
    <row r="125" spans="1:4" ht="25">
      <c r="A125" s="40" t="s">
        <v>2202</v>
      </c>
      <c r="B125" s="40" t="str">
        <f>VLOOKUP(A125,'Data Extraction'!A:D,2,FALSE)</f>
        <v>rayyan-172028161</v>
      </c>
      <c r="C125" s="40" t="str">
        <f>VLOOKUP(A125,'Data Extraction'!A:D,4,FALSE)</f>
        <v>P089</v>
      </c>
      <c r="D125" s="40" t="s">
        <v>19</v>
      </c>
    </row>
    <row r="126" spans="1:4" ht="25">
      <c r="A126" s="40" t="s">
        <v>703</v>
      </c>
      <c r="B126" s="40" t="str">
        <f>VLOOKUP(A126,'Data Extraction'!A:D,2,FALSE)</f>
        <v>rayyan-172027826</v>
      </c>
      <c r="C126" s="40" t="str">
        <f>VLOOKUP(A126,'Data Extraction'!A:D,4,FALSE)</f>
        <v>P134</v>
      </c>
      <c r="D126" s="40" t="s">
        <v>37341</v>
      </c>
    </row>
    <row r="127" spans="1:4" ht="25">
      <c r="A127" s="40" t="s">
        <v>903</v>
      </c>
      <c r="B127" s="40" t="str">
        <f>VLOOKUP(A127,'Data Extraction'!A:D,2,FALSE)</f>
        <v>rayyan-172027964</v>
      </c>
      <c r="C127" s="40" t="str">
        <f>VLOOKUP(A127,'Data Extraction'!A:D,4,FALSE)</f>
        <v>P128</v>
      </c>
      <c r="D127" s="40" t="s">
        <v>16</v>
      </c>
    </row>
    <row r="128" spans="1:4" ht="25">
      <c r="A128" s="40" t="s">
        <v>2509</v>
      </c>
      <c r="B128" s="40" t="str">
        <f>VLOOKUP(A128,'Data Extraction'!A:D,2,FALSE)</f>
        <v>rayyan-172028028</v>
      </c>
      <c r="C128" s="40" t="str">
        <f>VLOOKUP(A128,'Data Extraction'!A:D,4,FALSE)</f>
        <v>P080</v>
      </c>
      <c r="D128" s="40" t="s">
        <v>37340</v>
      </c>
    </row>
    <row r="129" spans="1:4" ht="25">
      <c r="A129" s="40" t="s">
        <v>2236</v>
      </c>
      <c r="B129" s="40" t="str">
        <f>VLOOKUP(A129,'Data Extraction'!A:D,2,FALSE)</f>
        <v>rayyan-172028135</v>
      </c>
      <c r="C129" s="40" t="str">
        <f>VLOOKUP(A129,'Data Extraction'!A:D,4,FALSE)</f>
        <v>P088</v>
      </c>
      <c r="D129" s="40" t="s">
        <v>37349</v>
      </c>
    </row>
    <row r="130" spans="1:4" ht="25">
      <c r="A130" s="40" t="s">
        <v>772</v>
      </c>
      <c r="B130" s="40" t="str">
        <f>VLOOKUP(A130,'Data Extraction'!A:D,2,FALSE)</f>
        <v>rayyan-172027976</v>
      </c>
      <c r="C130" s="40" t="str">
        <f>VLOOKUP(A130,'Data Extraction'!A:D,4,FALSE)</f>
        <v>P132</v>
      </c>
      <c r="D130" s="40" t="s">
        <v>19</v>
      </c>
    </row>
    <row r="131" spans="1:4" ht="25">
      <c r="A131" s="40" t="s">
        <v>1540</v>
      </c>
      <c r="B131" s="40" t="str">
        <f>VLOOKUP(A131,'Data Extraction'!A:D,2,FALSE)</f>
        <v>rayyan-172027848</v>
      </c>
      <c r="C131" s="40" t="str">
        <f>VLOOKUP(A131,'Data Extraction'!A:D,4,FALSE)</f>
        <v>P109</v>
      </c>
      <c r="D131" s="40" t="s">
        <v>19</v>
      </c>
    </row>
    <row r="132" spans="1:4" ht="25">
      <c r="A132" s="40" t="s">
        <v>1108</v>
      </c>
      <c r="B132" s="40" t="str">
        <f>VLOOKUP(A132,'Data Extraction'!A:D,2,FALSE)</f>
        <v>rayyan-172027911</v>
      </c>
      <c r="C132" s="40" t="str">
        <f>VLOOKUP(A132,'Data Extraction'!A:D,4,FALSE)</f>
        <v>P122</v>
      </c>
      <c r="D132" s="40" t="s">
        <v>25</v>
      </c>
    </row>
    <row r="133" spans="1:4" ht="25">
      <c r="A133" s="40" t="s">
        <v>3947</v>
      </c>
      <c r="B133" s="40" t="str">
        <f>VLOOKUP(A133,'Data Extraction'!A:D,2,FALSE)</f>
        <v>rayyan-218687992</v>
      </c>
      <c r="C133" s="40" t="str">
        <f>VLOOKUP(A133,'Data Extraction'!A:D,4,FALSE)</f>
        <v>P034</v>
      </c>
      <c r="D133" s="40" t="s">
        <v>15</v>
      </c>
    </row>
    <row r="134" spans="1:4" ht="25">
      <c r="A134" s="40" t="s">
        <v>1742</v>
      </c>
      <c r="B134" s="40" t="str">
        <f>VLOOKUP(A134,'Data Extraction'!A:D,2,FALSE)</f>
        <v>rayyan-218687130</v>
      </c>
      <c r="C134" s="40" t="str">
        <f>VLOOKUP(A134,'Data Extraction'!A:D,4,FALSE)</f>
        <v>P103</v>
      </c>
      <c r="D134" s="40" t="s">
        <v>37362</v>
      </c>
    </row>
    <row r="135" spans="1:4" ht="25">
      <c r="A135" s="40" t="s">
        <v>2864</v>
      </c>
      <c r="B135" s="40" t="str">
        <f>VLOOKUP(A135,'Data Extraction'!A:D,2,FALSE)</f>
        <v>rayyan-218685477</v>
      </c>
      <c r="C135" s="40" t="str">
        <f>VLOOKUP(A135,'Data Extraction'!A:D,4,FALSE)</f>
        <v>P069</v>
      </c>
      <c r="D135" s="40" t="s">
        <v>37359</v>
      </c>
    </row>
    <row r="136" spans="1:4" ht="25">
      <c r="A136" s="40" t="s">
        <v>2406</v>
      </c>
      <c r="B136" s="40" t="str">
        <f>VLOOKUP(A136,'Data Extraction'!A:D,2,FALSE)</f>
        <v>rayyan-172028100</v>
      </c>
      <c r="C136" s="40" t="str">
        <f>VLOOKUP(A136,'Data Extraction'!A:D,4,FALSE)</f>
        <v>P083</v>
      </c>
      <c r="D136" s="40" t="s">
        <v>37358</v>
      </c>
    </row>
    <row r="137" spans="1:4" ht="25">
      <c r="A137" s="40" t="s">
        <v>1040</v>
      </c>
      <c r="B137" s="40" t="str">
        <f>VLOOKUP(A137,'Data Extraction'!A:D,2,FALSE)</f>
        <v>rayyan-172027846</v>
      </c>
      <c r="C137" s="40" t="str">
        <f>VLOOKUP(A137,'Data Extraction'!A:D,4,FALSE)</f>
        <v>P124</v>
      </c>
      <c r="D137" s="40" t="s">
        <v>22</v>
      </c>
    </row>
    <row r="138" spans="1:4" ht="25">
      <c r="A138" s="40" t="s">
        <v>3869</v>
      </c>
      <c r="B138" s="40" t="str">
        <f>VLOOKUP(A138,'Data Extraction'!A:D,2,FALSE)</f>
        <v>rayyan-218685725</v>
      </c>
      <c r="C138" s="40" t="str">
        <f>VLOOKUP(A138,'Data Extraction'!A:D,4,FALSE)</f>
        <v>P037</v>
      </c>
      <c r="D138" s="40" t="s">
        <v>5068</v>
      </c>
    </row>
    <row r="139" spans="1:4" ht="25">
      <c r="A139" s="40" t="s">
        <v>3806</v>
      </c>
      <c r="B139" s="40" t="str">
        <f>VLOOKUP(A139,'Data Extraction'!A:D,2,FALSE)</f>
        <v>rayyan-218687604</v>
      </c>
      <c r="C139" s="40" t="str">
        <f>VLOOKUP(A139,'Data Extraction'!A:D,4,FALSE)</f>
        <v>P039</v>
      </c>
      <c r="D139" s="40" t="s">
        <v>37362</v>
      </c>
    </row>
    <row r="140" spans="1:4" ht="25">
      <c r="A140" s="40" t="s">
        <v>3410</v>
      </c>
      <c r="B140" s="40" t="str">
        <f>VLOOKUP(A140,'Data Extraction'!A:D,2,FALSE)</f>
        <v>rayyan-218687456</v>
      </c>
      <c r="C140" s="40" t="str">
        <f>VLOOKUP(A140,'Data Extraction'!A:D,4,FALSE)</f>
        <v>P052</v>
      </c>
      <c r="D140" s="40" t="s">
        <v>37358</v>
      </c>
    </row>
    <row r="141" spans="1:4" ht="25">
      <c r="A141" s="40" t="s">
        <v>1420</v>
      </c>
      <c r="B141" s="40" t="str">
        <f>VLOOKUP(A141,'Data Extraction'!A:D,2,FALSE)</f>
        <v>rayyan-172027927</v>
      </c>
      <c r="C141" s="40" t="str">
        <f>VLOOKUP(A141,'Data Extraction'!A:D,4,FALSE)</f>
        <v>P113</v>
      </c>
      <c r="D141" s="40" t="s">
        <v>37342</v>
      </c>
    </row>
    <row r="142" spans="1:4" ht="25">
      <c r="A142" s="40" t="s">
        <v>3977</v>
      </c>
      <c r="B142" s="40" t="str">
        <f>VLOOKUP(A142,'Data Extraction'!A:D,2,FALSE)</f>
        <v>rayyan-218688143</v>
      </c>
      <c r="C142" s="40" t="str">
        <f>VLOOKUP(A142,'Data Extraction'!A:D,4,FALSE)</f>
        <v>P033</v>
      </c>
      <c r="D142" s="40" t="s">
        <v>15</v>
      </c>
    </row>
    <row r="143" spans="1:4" ht="25">
      <c r="A143" s="40" t="s">
        <v>2269</v>
      </c>
      <c r="B143" s="40" t="str">
        <f>VLOOKUP(A143,'Data Extraction'!A:D,2,FALSE)</f>
        <v>rayyan-172028127</v>
      </c>
      <c r="C143" s="40" t="str">
        <f>VLOOKUP(A143,'Data Extraction'!A:D,4,FALSE)</f>
        <v>P087</v>
      </c>
      <c r="D143" s="40" t="s">
        <v>37340</v>
      </c>
    </row>
    <row r="144" spans="1:4" ht="25">
      <c r="A144" s="40" t="s">
        <v>1472</v>
      </c>
      <c r="B144" s="40" t="str">
        <f>VLOOKUP(A144,'Data Extraction'!A:D,2,FALSE)</f>
        <v>rayyan-172027908</v>
      </c>
      <c r="C144" s="40" t="str">
        <f>VLOOKUP(A144,'Data Extraction'!A:D,4,FALSE)</f>
        <v>P111</v>
      </c>
      <c r="D144" s="40" t="s">
        <v>22</v>
      </c>
    </row>
    <row r="145" spans="1:4" ht="25">
      <c r="A145" s="40" t="s">
        <v>2440</v>
      </c>
      <c r="B145" s="40" t="str">
        <f>VLOOKUP(A145,'Data Extraction'!A:D,2,FALSE)</f>
        <v>rayyan-172028017</v>
      </c>
      <c r="C145" s="40" t="str">
        <f>VLOOKUP(A145,'Data Extraction'!A:D,4,FALSE)</f>
        <v>P082</v>
      </c>
      <c r="D145" s="40" t="s">
        <v>22</v>
      </c>
    </row>
    <row r="146" spans="1:4" ht="25">
      <c r="A146" s="40" t="s">
        <v>1387</v>
      </c>
      <c r="B146" s="40" t="str">
        <f>VLOOKUP(A146,'Data Extraction'!A:D,2,FALSE)</f>
        <v>rayyan-172027893</v>
      </c>
      <c r="C146" s="40" t="str">
        <f>VLOOKUP(A146,'Data Extraction'!A:D,4,FALSE)</f>
        <v>P114</v>
      </c>
      <c r="D146" s="40" t="s">
        <v>37341</v>
      </c>
    </row>
    <row r="147" spans="1:4" ht="25">
      <c r="A147" s="40" t="s">
        <v>3216</v>
      </c>
      <c r="B147" s="40" t="str">
        <f>VLOOKUP(A147,'Data Extraction'!A:D,2,FALSE)</f>
        <v>rayyan-218687386</v>
      </c>
      <c r="C147" s="40" t="str">
        <f>VLOOKUP(A147,'Data Extraction'!A:D,4,FALSE)</f>
        <v>P058</v>
      </c>
      <c r="D147" s="40" t="s">
        <v>37340</v>
      </c>
    </row>
    <row r="148" spans="1:4" ht="25">
      <c r="A148" s="40" t="s">
        <v>3757</v>
      </c>
      <c r="B148" s="40" t="str">
        <f>VLOOKUP(A148,'Data Extraction'!A:D,2,FALSE)</f>
        <v>rayyan-218687743</v>
      </c>
      <c r="C148" s="40" t="str">
        <f>VLOOKUP(A148,'Data Extraction'!A:D,4,FALSE)</f>
        <v>P041</v>
      </c>
      <c r="D148" s="40" t="s">
        <v>11</v>
      </c>
    </row>
    <row r="149" spans="1:4" ht="25">
      <c r="A149" s="40" t="s">
        <v>4730</v>
      </c>
      <c r="B149" s="40" t="str">
        <f>VLOOKUP(A149,'Data Extraction'!A:D,2,FALSE)</f>
        <v>rayyan-218688824</v>
      </c>
      <c r="C149" s="40" t="str">
        <f>VLOOKUP(A149,'Data Extraction'!A:D,4,FALSE)</f>
        <v>P008</v>
      </c>
      <c r="D149" s="40" t="s">
        <v>13</v>
      </c>
    </row>
    <row r="150" spans="1:4" ht="25">
      <c r="A150" s="40" t="s">
        <v>2169</v>
      </c>
      <c r="B150" s="40" t="str">
        <f>VLOOKUP(A150,'Data Extraction'!A:D,2,FALSE)</f>
        <v>rayyan-172028104</v>
      </c>
      <c r="C150" s="40" t="str">
        <f>VLOOKUP(A150,'Data Extraction'!A:D,4,FALSE)</f>
        <v>P090</v>
      </c>
      <c r="D150" s="40" t="s">
        <v>37349</v>
      </c>
    </row>
    <row r="151" spans="1:4" ht="25">
      <c r="A151" s="40" t="s">
        <v>1637</v>
      </c>
      <c r="B151" s="40" t="str">
        <f>VLOOKUP(A151,'Data Extraction'!A:D,2,FALSE)</f>
        <v>rayyan-172027891</v>
      </c>
      <c r="C151" s="40" t="str">
        <f>VLOOKUP(A151,'Data Extraction'!A:D,4,FALSE)</f>
        <v>P106</v>
      </c>
      <c r="D151" s="40" t="s">
        <v>11</v>
      </c>
    </row>
    <row r="152" spans="1:4" ht="25">
      <c r="A152" s="40" t="s">
        <v>2474</v>
      </c>
      <c r="B152" s="40" t="str">
        <f>VLOOKUP(A152,'Data Extraction'!A:D,2,FALSE)</f>
        <v>rayyan-172028018</v>
      </c>
      <c r="C152" s="40" t="str">
        <f>VLOOKUP(A152,'Data Extraction'!A:D,4,FALSE)</f>
        <v>P081</v>
      </c>
      <c r="D152" s="40" t="s">
        <v>37342</v>
      </c>
    </row>
    <row r="153" spans="1:4" ht="25">
      <c r="A153" s="40" t="s">
        <v>3031</v>
      </c>
      <c r="B153" s="40" t="str">
        <f>VLOOKUP(A153,'Data Extraction'!A:D,2,FALSE)</f>
        <v>rayyan-172028383</v>
      </c>
      <c r="C153" s="40" t="str">
        <f>VLOOKUP(A153,'Data Extraction'!A:D,4,FALSE)</f>
        <v>P064</v>
      </c>
      <c r="D153" s="40" t="s">
        <v>37363</v>
      </c>
    </row>
    <row r="154" spans="1:4" ht="25">
      <c r="A154" s="40" t="s">
        <v>4556</v>
      </c>
      <c r="B154" s="40" t="str">
        <f>VLOOKUP(A154,'Data Extraction'!A:D,2,FALSE)</f>
        <v>rayyan-218688443</v>
      </c>
      <c r="C154" s="40" t="str">
        <f>VLOOKUP(A154,'Data Extraction'!A:D,4,FALSE)</f>
        <v>P014</v>
      </c>
      <c r="D154" s="40" t="s">
        <v>37342</v>
      </c>
    </row>
  </sheetData>
  <conditionalFormatting sqref="D2:D154">
    <cfRule type="expression" dxfId="17" priority="4">
      <formula>$D2="Unclassified"</formula>
    </cfRule>
    <cfRule type="expression" dxfId="16" priority="5">
      <formula>$D2&lt;&gt;"Unclassified"</formula>
    </cfRule>
  </conditionalFormatting>
  <pageMargins left="0.511811024" right="0.511811024" top="0.78740157499999996" bottom="0.78740157499999996" header="0.31496062000000002" footer="0.31496062000000002"/>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8ADA8-CF9B-4B6A-A8B5-3D7C50070AD1}">
  <dimension ref="A1:AE155"/>
  <sheetViews>
    <sheetView workbookViewId="0">
      <pane ySplit="1" topLeftCell="A2" activePane="bottomLeft" state="frozen"/>
      <selection pane="bottomLeft" activeCell="K1" sqref="K1"/>
    </sheetView>
  </sheetViews>
  <sheetFormatPr defaultRowHeight="12.5"/>
  <cols>
    <col min="1" max="1" width="37.90625" bestFit="1" customWidth="1"/>
    <col min="2" max="7" width="3.08984375" bestFit="1" customWidth="1"/>
    <col min="8" max="8" width="5.453125" bestFit="1" customWidth="1"/>
    <col min="9" max="15" width="3.08984375" bestFit="1" customWidth="1"/>
    <col min="16" max="26" width="15.453125" customWidth="1"/>
    <col min="27" max="27" width="8.1796875" style="64" customWidth="1"/>
    <col min="28" max="28" width="36.36328125" customWidth="1"/>
    <col min="29" max="29" width="40" customWidth="1"/>
    <col min="30" max="30" width="7.26953125" style="64" customWidth="1"/>
    <col min="31" max="31" width="72.7265625" customWidth="1"/>
  </cols>
  <sheetData>
    <row r="1" spans="1:31" ht="183" customHeight="1">
      <c r="A1" s="140" t="str">
        <f>"Domains \ Purposes"</f>
        <v>Domains \ Purposes</v>
      </c>
      <c r="B1" s="146" t="str" cm="1">
        <f t="array" ref="B1:O1">_xlfn.LET(_xlpm.d,_xlfn._xlws.FILTER(DomainsSummary[Domains],DomainsSummary[Domains]&lt;&gt;""),_xlpm.p,_xlfn._xlws.FILTER(PurposeSummary[Purposes],PurposeSummary[Purposes]&lt;&gt;""),_xlpm.m,_xlfn.MAKEARRAY(ROWS(_xlpm.d),ROWS(_xlpm.p),_xlfn.LAMBDA(_xlpm.r,_xlpm.c,SUM(ISNUMBER(SEARCH(", "&amp;INDEX(_xlpm.d,_xlpm.r)&amp;", ",", "&amp;ThematicAnalysis[Domains]&amp;", "))*ISNUMBER(SEARCH(", "&amp;INDEX(_xlpm.p,_xlpm.c)&amp;", ",", "&amp;ThematicAnalysis[Purposes]&amp;", "))))),_xlpm.k,_xlfn.LAMBDA(_xlpm.x,_xlfn.CONCAT(TEXT(_xlfn._xlws.SORT(_xlfn.TOCOL(_xlpm.x),1,-1),"000000"))),TRANSPOSE(_xlfn.SORTBY(_xlpm.p,_xlfn.TOCOL(_xlfn.BYCOL(_xlpm.m,_xlpm.k)),1,_xlpm.p,-1)))</f>
        <v>Security-Oriented Data Analytics</v>
      </c>
      <c r="C1" s="146" t="str">
        <v>Automated Sensitive Data Detection</v>
      </c>
      <c r="D1" s="146" t="str">
        <v>Digital Object Lifecycle Management</v>
      </c>
      <c r="E1" s="146" t="str">
        <v>Secure Data Retention</v>
      </c>
      <c r="F1" s="146" t="str">
        <v>Copyright Protection</v>
      </c>
      <c r="G1" s="146" t="str">
        <v>Forensic Attribution &amp; Post-Incident Investigation</v>
      </c>
      <c r="H1" s="146" t="str">
        <v>Data Confidentiality</v>
      </c>
      <c r="I1" s="146" t="str">
        <v>Data Auditing</v>
      </c>
      <c r="J1" s="146" t="str">
        <v>Cybersecurity Risk Mitigation</v>
      </c>
      <c r="K1" s="146" t="str">
        <v>Secure Data Sharing</v>
      </c>
      <c r="L1" s="146" t="str">
        <v>Data Traceability</v>
      </c>
      <c r="M1" s="146" t="str">
        <v>Access Control</v>
      </c>
      <c r="N1" s="146" t="str">
        <v>Healthcare Data Governance</v>
      </c>
      <c r="O1" s="146" t="str">
        <v>Data Privacy</v>
      </c>
      <c r="P1" s="138"/>
      <c r="Q1" s="138"/>
      <c r="R1" s="138"/>
      <c r="S1" s="138"/>
      <c r="T1" s="138"/>
      <c r="U1" s="138"/>
      <c r="V1" s="138"/>
      <c r="W1" s="138"/>
      <c r="X1" s="138"/>
      <c r="Y1" s="138"/>
      <c r="Z1" s="138"/>
      <c r="AA1" s="143" t="str" cm="1">
        <f t="array" ref="AA1:AE1">_xlfn.HSTACK("Índice","y","x","z","ref")</f>
        <v>Índice</v>
      </c>
      <c r="AB1" s="144" t="str">
        <v>y</v>
      </c>
      <c r="AC1" s="144" t="str">
        <v>x</v>
      </c>
      <c r="AD1" s="143" t="str">
        <v>z</v>
      </c>
      <c r="AE1" s="144" t="str">
        <v>ref</v>
      </c>
    </row>
    <row r="2" spans="1:31" ht="13">
      <c r="A2" s="141" t="str" cm="1">
        <f t="array" ref="A2:A12">_xlfn.LET(_xlpm.d,_xlfn._xlws.FILTER(DomainsSummary[Domains],DomainsSummary[Domains]&lt;&gt;""),_xlpm.p,_xlfn._xlws.FILTER(PurposeSummary[Purposes],PurposeSummary[Purposes]&lt;&gt;""),_xlpm.m,_xlfn.MAKEARRAY(ROWS(_xlpm.d),ROWS(_xlpm.p),_xlfn.LAMBDA(_xlpm.r,_xlpm.c,SUM(ISNUMBER(SEARCH(", "&amp;INDEX(_xlpm.d,_xlpm.r)&amp;", ",", "&amp;ThematicAnalysis[Domains]&amp;", "))*ISNUMBER(SEARCH(", "&amp;INDEX(_xlpm.p,_xlpm.c)&amp;", ",", "&amp;ThematicAnalysis[Purposes]&amp;", "))))),_xlpm.k,_xlfn.LAMBDA(_xlpm.x,_xlfn.CONCAT(TEXT(_xlfn._xlws.SORT(_xlfn.TOCOL(_xlpm.x),1,-1),"000000"))),_xlfn.SORTBY(_xlpm.d,_xlfn.BYROW(_xlpm.m,_xlpm.k),-1,_xlpm.d,1))</f>
        <v>Healthcare &amp; Medical Informatics</v>
      </c>
      <c r="B2" s="142" cm="1">
        <f t="array" ref="B2:O12">_xlfn.MAKEARRAY(ROWS(_xlfn.ANCHORARRAY(A2)),COLUMNS(_xlfn.ANCHORARRAY(B1)),_xlfn.LAMBDA(_xlpm.r,_xlpm.c,SUM(ISNUMBER(SEARCH(", "&amp;INDEX(_xlfn.ANCHORARRAY(A2),_xlpm.r)&amp;", ",", "&amp;ThematicAnalysis[Domains]&amp;", "))*ISNUMBER(SEARCH(", "&amp;INDEX(_xlfn.ANCHORARRAY(B1),1,_xlpm.c)&amp;", ",", "&amp;ThematicAnalysis[Purposes]&amp;", ")))))</f>
        <v>0</v>
      </c>
      <c r="C2" s="142">
        <v>0</v>
      </c>
      <c r="D2" s="142">
        <v>3</v>
      </c>
      <c r="E2" s="142">
        <v>6</v>
      </c>
      <c r="F2" s="142">
        <v>0</v>
      </c>
      <c r="G2" s="142">
        <v>4</v>
      </c>
      <c r="H2" s="142">
        <v>7</v>
      </c>
      <c r="I2" s="142">
        <v>17</v>
      </c>
      <c r="J2" s="142">
        <v>25</v>
      </c>
      <c r="K2" s="142">
        <v>58</v>
      </c>
      <c r="L2" s="142">
        <v>58</v>
      </c>
      <c r="M2" s="142">
        <v>66</v>
      </c>
      <c r="N2" s="142">
        <v>69</v>
      </c>
      <c r="O2" s="142">
        <v>69</v>
      </c>
      <c r="P2" s="64"/>
      <c r="Q2" s="64"/>
      <c r="R2" s="64"/>
      <c r="S2" s="64"/>
      <c r="T2" s="64"/>
      <c r="U2" s="64"/>
      <c r="V2" s="64"/>
      <c r="W2" s="64"/>
      <c r="X2" s="64"/>
      <c r="Y2" s="64"/>
      <c r="Z2" s="64"/>
      <c r="AA2" s="142" cm="1">
        <f t="array" ref="AA2:AE155">_xlfn.LET(_xlpm.m,_xlfn.ANCHORARRAY(B2),_xlpm.nr,ROWS(_xlpm.m),_xlpm.nc,COLUMNS(_xlpm.m),_xlpm.p,_xlfn.TOCOL(IF(_xlpm.m&lt;&gt;"",_xlfn.SEQUENCE(_xlpm.nr)*10000+_xlfn.SEQUENCE(1,_xlpm.nc),NA()),2),_xlpm.r,INT(_xlpm.p/10000),_xlpm.c,MOD(_xlpm.p,10000),_xlpm.y,INDEX(_xlfn.ANCHORARRAY(A2),_xlpm.r),_xlpm.x,INDEX(_xlfn.ANCHORARRAY(B1),1,_xlpm.c),_xlpm.z,INDEX(_xlpm.m,_xlpm.r,_xlpm.c),_xlpm.ref,_xlfn.MAP(_xlpm.y,_xlpm.x,_xlfn.LAMBDA(_xlpm.a,_xlpm.b,"\cite{"&amp;_xlfn.TEXTJOIN(", ",TRUE,_xlfn._xlws.SORT(_xlfn._xlws.FILTER(ThematicAnalysis[Rayyan ID],ISNUMBER(SEARCH(", "&amp;_xlpm.a&amp;", ",", "&amp;ThematicAnalysis[Domains]&amp;", "))*ISNUMBER(SEARCH(", "&amp;_xlpm.b&amp;", ",", "&amp;ThematicAnalysis[Purposes]&amp;", ")),"")))&amp;"}")),_xlfn.HSTACK(_xlfn.SEQUENCE(ROWS(_xlpm.p),1,0),_xlpm.y,_xlpm.x,_xlpm.z,_xlpm.ref))</f>
        <v>0</v>
      </c>
      <c r="AB2" s="145" t="str">
        <v>Healthcare &amp; Medical Informatics</v>
      </c>
      <c r="AC2" s="145" t="str">
        <v>Security-Oriented Data Analytics</v>
      </c>
      <c r="AD2" s="142">
        <v>0</v>
      </c>
      <c r="AE2" s="145" t="str">
        <v>\cite{}</v>
      </c>
    </row>
    <row r="3" spans="1:31" ht="13">
      <c r="A3" s="141" t="str">
        <v>Cross-Domain Cybersecurity &amp; Computing</v>
      </c>
      <c r="B3" s="142">
        <v>0</v>
      </c>
      <c r="C3" s="142">
        <v>0</v>
      </c>
      <c r="D3" s="142">
        <v>5</v>
      </c>
      <c r="E3" s="142">
        <v>3</v>
      </c>
      <c r="F3" s="142">
        <v>1</v>
      </c>
      <c r="G3" s="142">
        <v>5</v>
      </c>
      <c r="H3" s="142">
        <v>3</v>
      </c>
      <c r="I3" s="142">
        <v>7</v>
      </c>
      <c r="J3" s="142">
        <v>16</v>
      </c>
      <c r="K3" s="142">
        <v>15</v>
      </c>
      <c r="L3" s="142">
        <v>18</v>
      </c>
      <c r="M3" s="142">
        <v>12</v>
      </c>
      <c r="N3" s="142">
        <v>0</v>
      </c>
      <c r="O3" s="142">
        <v>9</v>
      </c>
      <c r="P3" s="64"/>
      <c r="Q3" s="64"/>
      <c r="R3" s="64"/>
      <c r="S3" s="64"/>
      <c r="T3" s="64"/>
      <c r="U3" s="64"/>
      <c r="V3" s="64"/>
      <c r="W3" s="64"/>
      <c r="X3" s="64"/>
      <c r="Y3" s="64"/>
      <c r="Z3" s="64"/>
      <c r="AA3" s="142">
        <v>1</v>
      </c>
      <c r="AB3" s="145" t="str">
        <v>Healthcare &amp; Medical Informatics</v>
      </c>
      <c r="AC3" s="145" t="str">
        <v>Automated Sensitive Data Detection</v>
      </c>
      <c r="AD3" s="142">
        <v>0</v>
      </c>
      <c r="AE3" s="145" t="str">
        <v>\cite{}</v>
      </c>
    </row>
    <row r="4" spans="1:31" ht="13">
      <c r="A4" s="141" t="str">
        <v>Legal, Compliance &amp; Digital Forensics</v>
      </c>
      <c r="B4" s="142">
        <v>0</v>
      </c>
      <c r="C4" s="142">
        <v>2</v>
      </c>
      <c r="D4" s="142">
        <v>2</v>
      </c>
      <c r="E4" s="142">
        <v>0</v>
      </c>
      <c r="F4" s="142">
        <v>3</v>
      </c>
      <c r="G4" s="142">
        <v>6</v>
      </c>
      <c r="H4" s="142">
        <v>2</v>
      </c>
      <c r="I4" s="142">
        <v>2</v>
      </c>
      <c r="J4" s="142">
        <v>6</v>
      </c>
      <c r="K4" s="142">
        <v>7</v>
      </c>
      <c r="L4" s="142">
        <v>16</v>
      </c>
      <c r="M4" s="142">
        <v>4</v>
      </c>
      <c r="N4" s="142">
        <v>3</v>
      </c>
      <c r="O4" s="142">
        <v>11</v>
      </c>
      <c r="P4" s="64"/>
      <c r="Q4" s="64"/>
      <c r="R4" s="64"/>
      <c r="S4" s="64"/>
      <c r="T4" s="64"/>
      <c r="U4" s="64"/>
      <c r="V4" s="64"/>
      <c r="W4" s="64"/>
      <c r="X4" s="64"/>
      <c r="Y4" s="64"/>
      <c r="Z4" s="64"/>
      <c r="AA4" s="142">
        <v>2</v>
      </c>
      <c r="AB4" s="145" t="str">
        <v>Healthcare &amp; Medical Informatics</v>
      </c>
      <c r="AC4" s="145" t="str">
        <v>Digital Object Lifecycle Management</v>
      </c>
      <c r="AD4" s="142">
        <v>3</v>
      </c>
      <c r="AE4" s="145" t="str">
        <v>\cite{rayyan-218688162, rayyan-218688375, rayyan-218688443}</v>
      </c>
    </row>
    <row r="5" spans="1:31" ht="13">
      <c r="A5" s="141" t="str">
        <v>Digital Media</v>
      </c>
      <c r="B5" s="142">
        <v>0</v>
      </c>
      <c r="C5" s="142">
        <v>1</v>
      </c>
      <c r="D5" s="142">
        <v>1</v>
      </c>
      <c r="E5" s="142">
        <v>0</v>
      </c>
      <c r="F5" s="142">
        <v>6</v>
      </c>
      <c r="G5" s="142">
        <v>5</v>
      </c>
      <c r="H5" s="142">
        <v>1</v>
      </c>
      <c r="I5" s="142">
        <v>0</v>
      </c>
      <c r="J5" s="142">
        <v>4</v>
      </c>
      <c r="K5" s="142">
        <v>7</v>
      </c>
      <c r="L5" s="142">
        <v>12</v>
      </c>
      <c r="M5" s="142">
        <v>7</v>
      </c>
      <c r="N5" s="142">
        <v>1</v>
      </c>
      <c r="O5" s="142">
        <v>8</v>
      </c>
      <c r="P5" s="64"/>
      <c r="Q5" s="64"/>
      <c r="R5" s="64"/>
      <c r="S5" s="64"/>
      <c r="T5" s="64"/>
      <c r="U5" s="64"/>
      <c r="V5" s="64"/>
      <c r="W5" s="64"/>
      <c r="X5" s="64"/>
      <c r="Y5" s="64"/>
      <c r="Z5" s="64"/>
      <c r="AA5" s="142">
        <v>3</v>
      </c>
      <c r="AB5" s="145" t="str">
        <v>Healthcare &amp; Medical Informatics</v>
      </c>
      <c r="AC5" s="145" t="str">
        <v>Secure Data Retention</v>
      </c>
      <c r="AD5" s="142">
        <v>6</v>
      </c>
      <c r="AE5" s="145" t="str">
        <v>\cite{rayyan-172027866, rayyan-172027943, rayyan-218685005, rayyan-218685020, rayyan-218685334, rayyan-218688174}</v>
      </c>
    </row>
    <row r="6" spans="1:31" ht="13">
      <c r="A6" s="141" t="str">
        <v>Government &amp; Public Sector</v>
      </c>
      <c r="B6" s="142">
        <v>0</v>
      </c>
      <c r="C6" s="142">
        <v>0</v>
      </c>
      <c r="D6" s="142">
        <v>2</v>
      </c>
      <c r="E6" s="142">
        <v>0</v>
      </c>
      <c r="F6" s="142">
        <v>0</v>
      </c>
      <c r="G6" s="142">
        <v>0</v>
      </c>
      <c r="H6" s="142">
        <v>0</v>
      </c>
      <c r="I6" s="142">
        <v>0</v>
      </c>
      <c r="J6" s="142">
        <v>4</v>
      </c>
      <c r="K6" s="142">
        <v>3</v>
      </c>
      <c r="L6" s="142">
        <v>4</v>
      </c>
      <c r="M6" s="142">
        <v>1</v>
      </c>
      <c r="N6" s="142">
        <v>0</v>
      </c>
      <c r="O6" s="142">
        <v>3</v>
      </c>
      <c r="P6" s="64"/>
      <c r="Q6" s="64"/>
      <c r="R6" s="64"/>
      <c r="S6" s="64"/>
      <c r="T6" s="64"/>
      <c r="U6" s="64"/>
      <c r="V6" s="64"/>
      <c r="W6" s="64"/>
      <c r="X6" s="64"/>
      <c r="Y6" s="64"/>
      <c r="Z6" s="64"/>
      <c r="AA6" s="142">
        <v>4</v>
      </c>
      <c r="AB6" s="145" t="str">
        <v>Healthcare &amp; Medical Informatics</v>
      </c>
      <c r="AC6" s="145" t="str">
        <v>Copyright Protection</v>
      </c>
      <c r="AD6" s="142">
        <v>0</v>
      </c>
      <c r="AE6" s="145" t="str">
        <v>\cite{}</v>
      </c>
    </row>
    <row r="7" spans="1:31" ht="13">
      <c r="A7" s="141" t="str">
        <v>Industry &amp; Supply Chain</v>
      </c>
      <c r="B7" s="142">
        <v>0</v>
      </c>
      <c r="C7" s="142">
        <v>1</v>
      </c>
      <c r="D7" s="142">
        <v>0</v>
      </c>
      <c r="E7" s="142">
        <v>1</v>
      </c>
      <c r="F7" s="142">
        <v>0</v>
      </c>
      <c r="G7" s="142">
        <v>0</v>
      </c>
      <c r="H7" s="142">
        <v>0</v>
      </c>
      <c r="I7" s="142">
        <v>1</v>
      </c>
      <c r="J7" s="142">
        <v>2</v>
      </c>
      <c r="K7" s="142">
        <v>2</v>
      </c>
      <c r="L7" s="142">
        <v>4</v>
      </c>
      <c r="M7" s="142">
        <v>3</v>
      </c>
      <c r="N7" s="142">
        <v>0</v>
      </c>
      <c r="O7" s="142">
        <v>4</v>
      </c>
      <c r="P7" s="64"/>
      <c r="Q7" s="64"/>
      <c r="R7" s="64"/>
      <c r="S7" s="64"/>
      <c r="T7" s="64"/>
      <c r="U7" s="64"/>
      <c r="V7" s="64"/>
      <c r="W7" s="64"/>
      <c r="X7" s="64"/>
      <c r="Y7" s="64"/>
      <c r="Z7" s="64"/>
      <c r="AA7" s="142">
        <v>5</v>
      </c>
      <c r="AB7" s="145" t="str">
        <v>Healthcare &amp; Medical Informatics</v>
      </c>
      <c r="AC7" s="145" t="str">
        <v>Forensic Attribution &amp; Post-Incident Investigation</v>
      </c>
      <c r="AD7" s="142">
        <v>4</v>
      </c>
      <c r="AE7" s="145" t="str">
        <v>\cite{rayyan-218685128, rayyan-218688143, rayyan-218688278, rayyan-218688759}</v>
      </c>
    </row>
    <row r="8" spans="1:31" ht="13">
      <c r="A8" s="141" t="str">
        <v>Financial Services &amp; Banking</v>
      </c>
      <c r="B8" s="142">
        <v>0</v>
      </c>
      <c r="C8" s="142">
        <v>0</v>
      </c>
      <c r="D8" s="142">
        <v>1</v>
      </c>
      <c r="E8" s="142">
        <v>0</v>
      </c>
      <c r="F8" s="142">
        <v>0</v>
      </c>
      <c r="G8" s="142">
        <v>1</v>
      </c>
      <c r="H8" s="142">
        <v>2</v>
      </c>
      <c r="I8" s="142">
        <v>1</v>
      </c>
      <c r="J8" s="142">
        <v>1</v>
      </c>
      <c r="K8" s="142">
        <v>2</v>
      </c>
      <c r="L8" s="142">
        <v>4</v>
      </c>
      <c r="M8" s="142">
        <v>1</v>
      </c>
      <c r="N8" s="142">
        <v>0</v>
      </c>
      <c r="O8" s="142">
        <v>1</v>
      </c>
      <c r="P8" s="64"/>
      <c r="Q8" s="64"/>
      <c r="R8" s="64"/>
      <c r="S8" s="64"/>
      <c r="T8" s="64"/>
      <c r="U8" s="64"/>
      <c r="V8" s="64"/>
      <c r="W8" s="64"/>
      <c r="X8" s="64"/>
      <c r="Y8" s="64"/>
      <c r="Z8" s="64"/>
      <c r="AA8" s="142">
        <v>6</v>
      </c>
      <c r="AB8" s="145" t="str">
        <v>Healthcare &amp; Medical Informatics</v>
      </c>
      <c r="AC8" s="145" t="str">
        <v>Data Confidentiality</v>
      </c>
      <c r="AD8" s="142">
        <v>7</v>
      </c>
      <c r="AE8" s="145" t="str">
        <v>\cite{rayyan-172027818, rayyan-218685194, rayyan-218685236, rayyan-218687386, rayyan-218687456, rayyan-218687743, rayyan-218688375}</v>
      </c>
    </row>
    <row r="9" spans="1:31" ht="13">
      <c r="A9" s="141" t="str">
        <v>Energy &amp; Smart Grid</v>
      </c>
      <c r="B9" s="142">
        <v>0</v>
      </c>
      <c r="C9" s="142">
        <v>0</v>
      </c>
      <c r="D9" s="142">
        <v>0</v>
      </c>
      <c r="E9" s="142">
        <v>0</v>
      </c>
      <c r="F9" s="142">
        <v>0</v>
      </c>
      <c r="G9" s="142">
        <v>0</v>
      </c>
      <c r="H9" s="142">
        <v>0</v>
      </c>
      <c r="I9" s="142">
        <v>1</v>
      </c>
      <c r="J9" s="142">
        <v>1</v>
      </c>
      <c r="K9" s="142">
        <v>2</v>
      </c>
      <c r="L9" s="142">
        <v>1</v>
      </c>
      <c r="M9" s="142">
        <v>2</v>
      </c>
      <c r="N9" s="142">
        <v>0</v>
      </c>
      <c r="O9" s="142">
        <v>2</v>
      </c>
      <c r="P9" s="64"/>
      <c r="Q9" s="64"/>
      <c r="R9" s="64"/>
      <c r="S9" s="64"/>
      <c r="T9" s="64"/>
      <c r="U9" s="64"/>
      <c r="V9" s="64"/>
      <c r="W9" s="64"/>
      <c r="X9" s="64"/>
      <c r="Y9" s="64"/>
      <c r="Z9" s="64"/>
      <c r="AA9" s="142">
        <v>7</v>
      </c>
      <c r="AB9" s="145" t="str">
        <v>Healthcare &amp; Medical Informatics</v>
      </c>
      <c r="AC9" s="145" t="str">
        <v>Data Auditing</v>
      </c>
      <c r="AD9" s="142">
        <v>17</v>
      </c>
      <c r="AE9" s="145" t="str">
        <v>\cite{rayyan-172027818, rayyan-172027849, rayyan-172028433, rayyan-218685128, rayyan-218685194, rayyan-218685234, rayyan-218685236, rayyan-218685380, rayyan-218687130, rayyan-218687745, rayyan-218687992, rayyan-218688039, rayyan-218688112, rayyan-218688143, rayyan-218688172, rayyan-218688212, rayyan-218688425}</v>
      </c>
    </row>
    <row r="10" spans="1:31" ht="13">
      <c r="A10" s="141" t="str">
        <v>Education</v>
      </c>
      <c r="B10" s="142">
        <v>1</v>
      </c>
      <c r="C10" s="142">
        <v>1</v>
      </c>
      <c r="D10" s="142">
        <v>0</v>
      </c>
      <c r="E10" s="142">
        <v>0</v>
      </c>
      <c r="F10" s="142">
        <v>0</v>
      </c>
      <c r="G10" s="142">
        <v>0</v>
      </c>
      <c r="H10" s="142">
        <v>0</v>
      </c>
      <c r="I10" s="142">
        <v>0</v>
      </c>
      <c r="J10" s="142">
        <v>1</v>
      </c>
      <c r="K10" s="142">
        <v>0</v>
      </c>
      <c r="L10" s="142">
        <v>1</v>
      </c>
      <c r="M10" s="142">
        <v>0</v>
      </c>
      <c r="N10" s="142">
        <v>1</v>
      </c>
      <c r="O10" s="142">
        <v>2</v>
      </c>
      <c r="P10" s="64"/>
      <c r="Q10" s="64"/>
      <c r="R10" s="64"/>
      <c r="S10" s="64"/>
      <c r="T10" s="64"/>
      <c r="U10" s="64"/>
      <c r="V10" s="64"/>
      <c r="W10" s="64"/>
      <c r="X10" s="64"/>
      <c r="Y10" s="64"/>
      <c r="Z10" s="64"/>
      <c r="AA10" s="142">
        <v>8</v>
      </c>
      <c r="AB10" s="145" t="str">
        <v>Healthcare &amp; Medical Informatics</v>
      </c>
      <c r="AC10" s="145" t="str">
        <v>Cybersecurity Risk Mitigation</v>
      </c>
      <c r="AD10" s="142">
        <v>25</v>
      </c>
      <c r="AE10" s="145" t="str">
        <v>\cite{rayyan-172027888, rayyan-172027981, rayyan-172028127, rayyan-172028200, rayyan-172028233, rayyan-172028249, rayyan-172028402, rayyan-172028433, rayyan-172028518, rayyan-218685005, rayyan-218685039, rayyan-218685128, rayyan-218685194, rayyan-218685292, rayyan-218685546, rayyan-218687107, rayyan-218687255, rayyan-218687386, rayyan-218687675, rayyan-218687743, rayyan-218687860, rayyan-218687992, rayyan-218688149, rayyan-218688174, rayyan-218688278}</v>
      </c>
    </row>
    <row r="11" spans="1:31" ht="13">
      <c r="A11" s="141" t="str">
        <v>Automotive &amp; Intelligent Transportation</v>
      </c>
      <c r="B11" s="142">
        <v>0</v>
      </c>
      <c r="C11" s="142">
        <v>0</v>
      </c>
      <c r="D11" s="142">
        <v>0</v>
      </c>
      <c r="E11" s="142">
        <v>0</v>
      </c>
      <c r="F11" s="142">
        <v>0</v>
      </c>
      <c r="G11" s="142">
        <v>0</v>
      </c>
      <c r="H11" s="142">
        <v>0</v>
      </c>
      <c r="I11" s="142">
        <v>1</v>
      </c>
      <c r="J11" s="142">
        <v>0</v>
      </c>
      <c r="K11" s="142">
        <v>1</v>
      </c>
      <c r="L11" s="142">
        <v>2</v>
      </c>
      <c r="M11" s="142">
        <v>1</v>
      </c>
      <c r="N11" s="142">
        <v>0</v>
      </c>
      <c r="O11" s="142">
        <v>1</v>
      </c>
      <c r="P11" s="64"/>
      <c r="Q11" s="64"/>
      <c r="R11" s="64"/>
      <c r="S11" s="64"/>
      <c r="T11" s="64"/>
      <c r="U11" s="64"/>
      <c r="V11" s="64"/>
      <c r="W11" s="64"/>
      <c r="X11" s="64"/>
      <c r="Y11" s="64"/>
      <c r="Z11" s="64"/>
      <c r="AA11" s="142">
        <v>9</v>
      </c>
      <c r="AB11" s="145" t="str">
        <v>Healthcare &amp; Medical Informatics</v>
      </c>
      <c r="AC11" s="145" t="str">
        <v>Secure Data Sharing</v>
      </c>
      <c r="AD11" s="142">
        <v>58</v>
      </c>
      <c r="AE11" s="145" t="str">
        <v>\cite{rayyan-172027818, rayyan-172027834, rayyan-172027847, rayyan-172027849, rayyan-172027868, rayyan-172027888, rayyan-172027935, rayyan-172027981, rayyan-172028050, rayyan-172028055, rayyan-172028095, rayyan-172028127, rayyan-172028165, rayyan-172028182, rayyan-172028233, rayyan-172028249, rayyan-172028274, rayyan-172028433, rayyan-172028473, rayyan-172028518, rayyan-172028579, rayyan-172028646, rayyan-172028743, rayyan-218685039, rayyan-218685195, rayyan-218685225, rayyan-218685234, rayyan-218685264, rayyan-218685292, rayyan-218685334, rayyan-218685380, rayyan-218685391, rayyan-218685496, rayyan-218685546, rayyan-218685713, rayyan-218687262, rayyan-218687386, rayyan-218687456, rayyan-218687470, rayyan-218687484, rayyan-218687541, rayyan-218687675, rayyan-218687761, rayyan-218687860, rayyan-218687992, rayyan-218688039, rayyan-218688103, rayyan-218688112, rayyan-218688143, rayyan-218688162, rayyan-218688212, rayyan-218688318, rayyan-218688375, rayyan-218688425, rayyan-218688443, rayyan-218688578, rayyan-218688759, rayyan-218688824}</v>
      </c>
    </row>
    <row r="12" spans="1:31" ht="13">
      <c r="A12" s="141" t="str">
        <v>Social Platforms</v>
      </c>
      <c r="B12" s="142">
        <v>0</v>
      </c>
      <c r="C12" s="142">
        <v>1</v>
      </c>
      <c r="D12" s="142">
        <v>1</v>
      </c>
      <c r="E12" s="142">
        <v>0</v>
      </c>
      <c r="F12" s="142">
        <v>0</v>
      </c>
      <c r="G12" s="142">
        <v>0</v>
      </c>
      <c r="H12" s="142">
        <v>0</v>
      </c>
      <c r="I12" s="142">
        <v>0</v>
      </c>
      <c r="J12" s="142">
        <v>0</v>
      </c>
      <c r="K12" s="142">
        <v>0</v>
      </c>
      <c r="L12" s="142">
        <v>1</v>
      </c>
      <c r="M12" s="142">
        <v>1</v>
      </c>
      <c r="N12" s="142">
        <v>0</v>
      </c>
      <c r="O12" s="142">
        <v>2</v>
      </c>
      <c r="P12" s="64"/>
      <c r="Q12" s="64"/>
      <c r="R12" s="64"/>
      <c r="S12" s="64"/>
      <c r="T12" s="64"/>
      <c r="U12" s="64"/>
      <c r="V12" s="64"/>
      <c r="W12" s="64"/>
      <c r="X12" s="64"/>
      <c r="Y12" s="64"/>
      <c r="Z12" s="64"/>
      <c r="AA12" s="142">
        <v>10</v>
      </c>
      <c r="AB12" s="145" t="str">
        <v>Healthcare &amp; Medical Informatics</v>
      </c>
      <c r="AC12" s="145" t="str">
        <v>Data Traceability</v>
      </c>
      <c r="AD12" s="142">
        <v>58</v>
      </c>
      <c r="AE12" s="145" t="str">
        <v>\cite{rayyan-172027818, rayyan-172027829, rayyan-172027847, rayyan-172027849, rayyan-172027868, rayyan-172027888, rayyan-172027935, rayyan-172028050, rayyan-172028055, rayyan-172028127, rayyan-172028165, rayyan-172028233, rayyan-172028274, rayyan-172028402, rayyan-172028433, rayyan-172028473, rayyan-172028480, rayyan-172028518, rayyan-172028579, rayyan-172028646, rayyan-172028743, rayyan-172029208, rayyan-218685020, rayyan-218685039, rayyan-218685194, rayyan-218685195, rayyan-218685225, rayyan-218685234, rayyan-218685245, rayyan-218685334, rayyan-218685380, rayyan-218685391, rayyan-218685496, rayyan-218685532, rayyan-218685546, rayyan-218685713, rayyan-218687130, rayyan-218687255, rayyan-218687262, rayyan-218687386, rayyan-218687456, rayyan-218687470, rayyan-218687555, rayyan-218687675, rayyan-218687743, rayyan-218687745, rayyan-218687761, rayyan-218687992, rayyan-218688103, rayyan-218688162, rayyan-218688176, rayyan-218688318, rayyan-218688371, rayyan-218688375, rayyan-218688443, rayyan-218688578, rayyan-218688759, rayyan-218688824}</v>
      </c>
    </row>
    <row r="13" spans="1:31" ht="13">
      <c r="A13" s="139"/>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142">
        <v>11</v>
      </c>
      <c r="AB13" s="145" t="str">
        <v>Healthcare &amp; Medical Informatics</v>
      </c>
      <c r="AC13" s="145" t="str">
        <v>Access Control</v>
      </c>
      <c r="AD13" s="142">
        <v>66</v>
      </c>
      <c r="AE13" s="145" t="str">
        <v>\cite{rayyan-172027829, rayyan-172027834, rayyan-172027849, rayyan-172027866, rayyan-172027868, rayyan-172027888, rayyan-172027928, rayyan-172027935, rayyan-172027943, rayyan-172028050, rayyan-172028055, rayyan-172028095, rayyan-172028127, rayyan-172028182, rayyan-172028200, rayyan-172028233, rayyan-172028249, rayyan-172028274, rayyan-172028433, rayyan-172028473, rayyan-172028480, rayyan-172028518, rayyan-172028579, rayyan-172028646, rayyan-172028743, rayyan-218685020, rayyan-218685039, rayyan-218685128, rayyan-218685131, rayyan-218685194, rayyan-218685225, rayyan-218685234, rayyan-218685236, rayyan-218685292, rayyan-218685334, rayyan-218685380, rayyan-218685496, rayyan-218685532, rayyan-218685546, rayyan-218685713, rayyan-218687107, rayyan-218687130, rayyan-218687255, rayyan-218687262, rayyan-218687456, rayyan-218687470, rayyan-218687541, rayyan-218687555, rayyan-218687675, rayyan-218687743, rayyan-218687745, rayyan-218687761, rayyan-218687992, rayyan-218688039, rayyan-218688103, rayyan-218688112, rayyan-218688143, rayyan-218688162, rayyan-218688172, rayyan-218688174, rayyan-218688176, rayyan-218688318, rayyan-218688371, rayyan-218688425, rayyan-218688578, rayyan-218688824}</v>
      </c>
    </row>
    <row r="14" spans="1:31" ht="13">
      <c r="A14" s="139"/>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142">
        <v>12</v>
      </c>
      <c r="AB14" s="145" t="str">
        <v>Healthcare &amp; Medical Informatics</v>
      </c>
      <c r="AC14" s="145" t="str">
        <v>Healthcare Data Governance</v>
      </c>
      <c r="AD14" s="142">
        <v>69</v>
      </c>
      <c r="AE14" s="145" t="str">
        <v>\cite{rayyan-172027818, rayyan-172027829, rayyan-172027834, rayyan-172027849, rayyan-172027868,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rayyan-218687456, rayyan-218687484, rayyan-218687555, rayyan-218687675, rayyan-218687745, rayyan-218687761, rayyan-218687860, rayyan-218687992, rayyan-218688039, rayyan-218688103, rayyan-218688112, rayyan-218688143, rayyan-218688149, rayyan-218688172, rayyan-218688174, rayyan-218688176, rayyan-218688212, rayyan-218688262, rayyan-218688278, rayyan-218688318, rayyan-218688371, rayyan-218688425, rayyan-218688759, rayyan-218688824}</v>
      </c>
    </row>
    <row r="15" spans="1:31" ht="13">
      <c r="A15" s="139"/>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142">
        <v>13</v>
      </c>
      <c r="AB15" s="145" t="str">
        <v>Healthcare &amp; Medical Informatics</v>
      </c>
      <c r="AC15" s="145" t="str">
        <v>Data Privacy</v>
      </c>
      <c r="AD15" s="142">
        <v>69</v>
      </c>
      <c r="AE15" s="145" t="str">
        <v>\cite{rayyan-172027829, rayyan-172027834, rayyan-172027847, rayyan-172027849, rayyan-172027866, rayyan-172027868, rayyan-172027888, rayyan-172027928, rayyan-172027935, rayyan-172027943, rayyan-172028050, rayyan-172028055, rayyan-172028095, rayyan-172028127, rayyan-172028165, rayyan-172028182, rayyan-172028200, rayyan-172028249, rayyan-172028274, rayyan-172028402, rayyan-172028473, rayyan-172028480, rayyan-172028518, rayyan-172028579, rayyan-172028646, rayyan-172028743, rayyan-172029208, rayyan-218685005, rayyan-218685131, rayyan-218685194, rayyan-218685195, rayyan-218685225, rayyan-218685234, rayyan-218685236, rayyan-218685245, rayyan-218685264, rayyan-218685292, rayyan-218685380, rayyan-218685391, rayyan-218685496, rayyan-218685532, rayyan-218685713, rayyan-218687130, rayyan-218687255, rayyan-218687262, rayyan-218687386, rayyan-218687456, rayyan-218687470, rayyan-218687484, rayyan-218687541, rayyan-218687555, rayyan-218687675, rayyan-218687745, rayyan-218687761, rayyan-218687860, rayyan-218688039, rayyan-218688103, rayyan-218688112, rayyan-218688143, rayyan-218688172, rayyan-218688174, rayyan-218688176, rayyan-218688212, rayyan-218688318, rayyan-218688371, rayyan-218688375, rayyan-218688443, rayyan-218688578, rayyan-218688759}</v>
      </c>
    </row>
    <row r="16" spans="1:31" ht="13">
      <c r="A16" s="139"/>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142">
        <v>14</v>
      </c>
      <c r="AB16" s="145" t="str">
        <v>Cross-Domain Cybersecurity &amp; Computing</v>
      </c>
      <c r="AC16" s="145" t="str">
        <v>Security-Oriented Data Analytics</v>
      </c>
      <c r="AD16" s="142">
        <v>0</v>
      </c>
      <c r="AE16" s="145" t="str">
        <v>\cite{}</v>
      </c>
    </row>
    <row r="17" spans="1:31" ht="13">
      <c r="A17" s="139"/>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142">
        <v>15</v>
      </c>
      <c r="AB17" s="145" t="str">
        <v>Cross-Domain Cybersecurity &amp; Computing</v>
      </c>
      <c r="AC17" s="145" t="str">
        <v>Automated Sensitive Data Detection</v>
      </c>
      <c r="AD17" s="142">
        <v>0</v>
      </c>
      <c r="AE17" s="145" t="str">
        <v>\cite{}</v>
      </c>
    </row>
    <row r="18" spans="1:31" ht="13">
      <c r="A18" s="139"/>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142">
        <v>16</v>
      </c>
      <c r="AB18" s="145" t="str">
        <v>Cross-Domain Cybersecurity &amp; Computing</v>
      </c>
      <c r="AC18" s="145" t="str">
        <v>Digital Object Lifecycle Management</v>
      </c>
      <c r="AD18" s="142">
        <v>5</v>
      </c>
      <c r="AE18" s="145" t="str">
        <v>\cite{rayyan-172027927, rayyan-218685239, rayyan-218685256, rayyan-218685318, rayyan-218688549}</v>
      </c>
    </row>
    <row r="19" spans="1:31" ht="13">
      <c r="A19" s="139"/>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142">
        <v>17</v>
      </c>
      <c r="AB19" s="145" t="str">
        <v>Cross-Domain Cybersecurity &amp; Computing</v>
      </c>
      <c r="AC19" s="145" t="str">
        <v>Secure Data Retention</v>
      </c>
      <c r="AD19" s="142">
        <v>3</v>
      </c>
      <c r="AE19" s="145" t="str">
        <v>\cite{rayyan-172027927, rayyan-172028007, rayyan-172028643}</v>
      </c>
    </row>
    <row r="20" spans="1:31" ht="13">
      <c r="A20" s="139"/>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142">
        <v>18</v>
      </c>
      <c r="AB20" s="145" t="str">
        <v>Cross-Domain Cybersecurity &amp; Computing</v>
      </c>
      <c r="AC20" s="145" t="str">
        <v>Copyright Protection</v>
      </c>
      <c r="AD20" s="142">
        <v>1</v>
      </c>
      <c r="AE20" s="145" t="str">
        <v>\cite{rayyan-172027955}</v>
      </c>
    </row>
    <row r="21" spans="1:31" ht="13">
      <c r="A21" s="139"/>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142">
        <v>19</v>
      </c>
      <c r="AB21" s="145" t="str">
        <v>Cross-Domain Cybersecurity &amp; Computing</v>
      </c>
      <c r="AC21" s="145" t="str">
        <v>Forensic Attribution &amp; Post-Incident Investigation</v>
      </c>
      <c r="AD21" s="142">
        <v>5</v>
      </c>
      <c r="AE21" s="145" t="str">
        <v>\cite{rayyan-172027893, rayyan-172027955, rayyan-172028028, rayyan-172028771, rayyan-218686026}</v>
      </c>
    </row>
    <row r="22" spans="1:31" ht="13">
      <c r="A22" s="139"/>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142">
        <v>20</v>
      </c>
      <c r="AB22" s="145" t="str">
        <v>Cross-Domain Cybersecurity &amp; Computing</v>
      </c>
      <c r="AC22" s="145" t="str">
        <v>Data Confidentiality</v>
      </c>
      <c r="AD22" s="142">
        <v>3</v>
      </c>
      <c r="AE22" s="145" t="str">
        <v>\cite{rayyan-172027958, rayyan-172028264, rayyan-218685477}</v>
      </c>
    </row>
    <row r="23" spans="1:31" ht="13">
      <c r="A23" s="139"/>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142">
        <v>21</v>
      </c>
      <c r="AB23" s="145" t="str">
        <v>Cross-Domain Cybersecurity &amp; Computing</v>
      </c>
      <c r="AC23" s="145" t="str">
        <v>Data Auditing</v>
      </c>
      <c r="AD23" s="142">
        <v>7</v>
      </c>
      <c r="AE23" s="145" t="str">
        <v>\cite{rayyan-172027813, rayyan-172027824, rayyan-172027882, rayyan-172027893, rayyan-172027938, rayyan-172028007, rayyan-218687416}</v>
      </c>
    </row>
    <row r="24" spans="1:31" ht="13">
      <c r="A24" s="139"/>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142">
        <v>22</v>
      </c>
      <c r="AB24" s="145" t="str">
        <v>Cross-Domain Cybersecurity &amp; Computing</v>
      </c>
      <c r="AC24" s="145" t="str">
        <v>Cybersecurity Risk Mitigation</v>
      </c>
      <c r="AD24" s="142">
        <v>16</v>
      </c>
      <c r="AE24" s="145" t="str">
        <v>\cite{rayyan-172027891, rayyan-172027927, rayyan-172027955, rayyan-172028007, rayyan-172028028, rayyan-172028135, rayyan-172028983, rayyan-172029019, rayyan-218685239, rayyan-218685256, rayyan-218685318, rayyan-218685477, rayyan-218686026, rayyan-218687416, rayyan-218688059, rayyan-218688840}</v>
      </c>
    </row>
    <row r="25" spans="1:31" ht="13">
      <c r="A25" s="139"/>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142">
        <v>23</v>
      </c>
      <c r="AB25" s="145" t="str">
        <v>Cross-Domain Cybersecurity &amp; Computing</v>
      </c>
      <c r="AC25" s="145" t="str">
        <v>Secure Data Sharing</v>
      </c>
      <c r="AD25" s="142">
        <v>15</v>
      </c>
      <c r="AE25" s="145" t="str">
        <v>\cite{rayyan-172027813, rayyan-172027882, rayyan-172027893, rayyan-172028135, rayyan-172028264, rayyan-172028394, rayyan-172028771, rayyan-218685239, rayyan-218685256, rayyan-218685318, rayyan-218687416, rayyan-218687559, rayyan-218688059, rayyan-218688549, rayyan-218688840}</v>
      </c>
    </row>
    <row r="26" spans="1:31" ht="13">
      <c r="A26" s="139"/>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142">
        <v>24</v>
      </c>
      <c r="AB26" s="145" t="str">
        <v>Cross-Domain Cybersecurity &amp; Computing</v>
      </c>
      <c r="AC26" s="145" t="str">
        <v>Data Traceability</v>
      </c>
      <c r="AD26" s="142">
        <v>18</v>
      </c>
      <c r="AE26" s="145" t="str">
        <v>\cite{rayyan-172027813, rayyan-172027824, rayyan-172027882, rayyan-172027891, rayyan-172027893, rayyan-172027927, rayyan-172027938, rayyan-172027955, rayyan-172027958, rayyan-172028028, rayyan-172028264, rayyan-172028394, rayyan-172028771, rayyan-172029019, rayyan-172029046, rayyan-218685239, rayyan-218685256, rayyan-218687559}</v>
      </c>
    </row>
    <row r="27" spans="1:31" ht="13">
      <c r="A27" s="139"/>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142">
        <v>25</v>
      </c>
      <c r="AB27" s="145" t="str">
        <v>Cross-Domain Cybersecurity &amp; Computing</v>
      </c>
      <c r="AC27" s="145" t="str">
        <v>Access Control</v>
      </c>
      <c r="AD27" s="142">
        <v>12</v>
      </c>
      <c r="AE27" s="145" t="str">
        <v>\cite{rayyan-172027882, rayyan-172027893, rayyan-172028643, rayyan-172028983, rayyan-172029019, rayyan-218685256, rayyan-218685318, rayyan-218685477, rayyan-218687416, rayyan-218688059, rayyan-218688549, rayyan-218688840}</v>
      </c>
    </row>
    <row r="28" spans="1:31" ht="13">
      <c r="A28" s="139"/>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142">
        <v>26</v>
      </c>
      <c r="AB28" s="145" t="str">
        <v>Cross-Domain Cybersecurity &amp; Computing</v>
      </c>
      <c r="AC28" s="145" t="str">
        <v>Healthcare Data Governance</v>
      </c>
      <c r="AD28" s="142">
        <v>0</v>
      </c>
      <c r="AE28" s="145" t="str">
        <v>\cite{}</v>
      </c>
    </row>
    <row r="29" spans="1:31" ht="13">
      <c r="A29" s="139"/>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142">
        <v>27</v>
      </c>
      <c r="AB29" s="145" t="str">
        <v>Cross-Domain Cybersecurity &amp; Computing</v>
      </c>
      <c r="AC29" s="145" t="str">
        <v>Data Privacy</v>
      </c>
      <c r="AD29" s="142">
        <v>9</v>
      </c>
      <c r="AE29" s="145" t="str">
        <v>\cite{rayyan-172027824, rayyan-172027893, rayyan-172028028, rayyan-172028394, rayyan-172028643, rayyan-172028771, rayyan-172028983, rayyan-218685318, rayyan-218688549}</v>
      </c>
    </row>
    <row r="30" spans="1:31" ht="13">
      <c r="A30" s="139"/>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142">
        <v>28</v>
      </c>
      <c r="AB30" s="145" t="str">
        <v>Legal, Compliance &amp; Digital Forensics</v>
      </c>
      <c r="AC30" s="145" t="str">
        <v>Security-Oriented Data Analytics</v>
      </c>
      <c r="AD30" s="142">
        <v>0</v>
      </c>
      <c r="AE30" s="145" t="str">
        <v>\cite{}</v>
      </c>
    </row>
    <row r="31" spans="1:31" ht="13">
      <c r="A31" s="139"/>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142">
        <v>29</v>
      </c>
      <c r="AB31" s="145" t="str">
        <v>Legal, Compliance &amp; Digital Forensics</v>
      </c>
      <c r="AC31" s="145" t="str">
        <v>Automated Sensitive Data Detection</v>
      </c>
      <c r="AD31" s="142">
        <v>2</v>
      </c>
      <c r="AE31" s="145" t="str">
        <v>\cite{rayyan-172027846, rayyan-172027997}</v>
      </c>
    </row>
    <row r="32" spans="1:31" ht="13">
      <c r="A32" s="139"/>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142">
        <v>30</v>
      </c>
      <c r="AB32" s="145" t="str">
        <v>Legal, Compliance &amp; Digital Forensics</v>
      </c>
      <c r="AC32" s="145" t="str">
        <v>Digital Object Lifecycle Management</v>
      </c>
      <c r="AD32" s="142">
        <v>2</v>
      </c>
      <c r="AE32" s="145" t="str">
        <v>\cite{rayyan-172028018, rayyan-218688375}</v>
      </c>
    </row>
    <row r="33" spans="1:31" ht="13">
      <c r="A33" s="139"/>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142">
        <v>31</v>
      </c>
      <c r="AB33" s="145" t="str">
        <v>Legal, Compliance &amp; Digital Forensics</v>
      </c>
      <c r="AC33" s="145" t="str">
        <v>Secure Data Retention</v>
      </c>
      <c r="AD33" s="142">
        <v>0</v>
      </c>
      <c r="AE33" s="145" t="str">
        <v>\cite{}</v>
      </c>
    </row>
    <row r="34" spans="1:31" ht="13">
      <c r="A34" s="139"/>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142">
        <v>32</v>
      </c>
      <c r="AB34" s="145" t="str">
        <v>Legal, Compliance &amp; Digital Forensics</v>
      </c>
      <c r="AC34" s="145" t="str">
        <v>Copyright Protection</v>
      </c>
      <c r="AD34" s="142">
        <v>3</v>
      </c>
      <c r="AE34" s="145" t="str">
        <v>\cite{rayyan-172027826, rayyan-172027982, rayyan-172028104}</v>
      </c>
    </row>
    <row r="35" spans="1:31" ht="13">
      <c r="A35" s="139"/>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142">
        <v>33</v>
      </c>
      <c r="AB35" s="145" t="str">
        <v>Legal, Compliance &amp; Digital Forensics</v>
      </c>
      <c r="AC35" s="145" t="str">
        <v>Forensic Attribution &amp; Post-Incident Investigation</v>
      </c>
      <c r="AD35" s="142">
        <v>6</v>
      </c>
      <c r="AE35" s="145" t="str">
        <v>\cite{rayyan-172027832, rayyan-172027848, rayyan-172027922, rayyan-172027997, rayyan-172028035, rayyan-172028104}</v>
      </c>
    </row>
    <row r="36" spans="1:31" ht="13">
      <c r="A36" s="139"/>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142">
        <v>34</v>
      </c>
      <c r="AB36" s="145" t="str">
        <v>Legal, Compliance &amp; Digital Forensics</v>
      </c>
      <c r="AC36" s="145" t="str">
        <v>Data Confidentiality</v>
      </c>
      <c r="AD36" s="142">
        <v>2</v>
      </c>
      <c r="AE36" s="145" t="str">
        <v>\cite{rayyan-172028246, rayyan-218688375}</v>
      </c>
    </row>
    <row r="37" spans="1:31" ht="13">
      <c r="A37" s="139"/>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142">
        <v>35</v>
      </c>
      <c r="AB37" s="145" t="str">
        <v>Legal, Compliance &amp; Digital Forensics</v>
      </c>
      <c r="AC37" s="145" t="str">
        <v>Data Auditing</v>
      </c>
      <c r="AD37" s="142">
        <v>2</v>
      </c>
      <c r="AE37" s="145" t="str">
        <v>\cite{rayyan-172027922, rayyan-172028246}</v>
      </c>
    </row>
    <row r="38" spans="1:31" ht="13">
      <c r="A38" s="139"/>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142">
        <v>36</v>
      </c>
      <c r="AB38" s="145" t="str">
        <v>Legal, Compliance &amp; Digital Forensics</v>
      </c>
      <c r="AC38" s="145" t="str">
        <v>Cybersecurity Risk Mitigation</v>
      </c>
      <c r="AD38" s="142">
        <v>6</v>
      </c>
      <c r="AE38" s="145" t="str">
        <v>\cite{rayyan-172027826, rayyan-172027848, rayyan-172027911, rayyan-172028018, rayyan-172028104, rayyan-172028246}</v>
      </c>
    </row>
    <row r="39" spans="1:31" ht="13">
      <c r="A39" s="139"/>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142">
        <v>37</v>
      </c>
      <c r="AB39" s="145" t="str">
        <v>Legal, Compliance &amp; Digital Forensics</v>
      </c>
      <c r="AC39" s="145" t="str">
        <v>Secure Data Sharing</v>
      </c>
      <c r="AD39" s="142">
        <v>7</v>
      </c>
      <c r="AE39" s="145" t="str">
        <v>\cite{rayyan-172027911, rayyan-172027976, rayyan-172027982, rayyan-172028165, rayyan-172028235, rayyan-218687761, rayyan-218688375}</v>
      </c>
    </row>
    <row r="40" spans="1:31" ht="13">
      <c r="A40" s="139"/>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142">
        <v>38</v>
      </c>
      <c r="AB40" s="145" t="str">
        <v>Legal, Compliance &amp; Digital Forensics</v>
      </c>
      <c r="AC40" s="145" t="str">
        <v>Data Traceability</v>
      </c>
      <c r="AD40" s="142">
        <v>16</v>
      </c>
      <c r="AE40" s="145" t="str">
        <v>\cite{rayyan-172027826, rayyan-172027829, rayyan-172027832, rayyan-172027848, rayyan-172027911, rayyan-172027922, rayyan-172027982, rayyan-172027997, rayyan-172028018, rayyan-172028035, rayyan-172028165, rayyan-172028235, rayyan-172028246, rayyan-172029208, rayyan-218687761, rayyan-218688375}</v>
      </c>
    </row>
    <row r="41" spans="1:31">
      <c r="AA41" s="142">
        <v>39</v>
      </c>
      <c r="AB41" s="145" t="str">
        <v>Legal, Compliance &amp; Digital Forensics</v>
      </c>
      <c r="AC41" s="145" t="str">
        <v>Access Control</v>
      </c>
      <c r="AD41" s="142">
        <v>4</v>
      </c>
      <c r="AE41" s="145" t="str">
        <v>\cite{rayyan-172027826, rayyan-172027829, rayyan-172027982, rayyan-218687761}</v>
      </c>
    </row>
    <row r="42" spans="1:31">
      <c r="AA42" s="142">
        <v>40</v>
      </c>
      <c r="AB42" s="145" t="str">
        <v>Legal, Compliance &amp; Digital Forensics</v>
      </c>
      <c r="AC42" s="145" t="str">
        <v>Healthcare Data Governance</v>
      </c>
      <c r="AD42" s="142">
        <v>3</v>
      </c>
      <c r="AE42" s="145" t="str">
        <v>\cite{rayyan-172027829, rayyan-172028165, rayyan-218687761}</v>
      </c>
    </row>
    <row r="43" spans="1:31">
      <c r="AA43" s="142">
        <v>41</v>
      </c>
      <c r="AB43" s="145" t="str">
        <v>Legal, Compliance &amp; Digital Forensics</v>
      </c>
      <c r="AC43" s="145" t="str">
        <v>Data Privacy</v>
      </c>
      <c r="AD43" s="142">
        <v>11</v>
      </c>
      <c r="AE43" s="145" t="str">
        <v>\cite{rayyan-172027829, rayyan-172027846, rayyan-172027982, rayyan-172027997, rayyan-172028018, rayyan-172028104, rayyan-172028165, rayyan-172028235, rayyan-172029208, rayyan-218687761, rayyan-218688375}</v>
      </c>
    </row>
    <row r="44" spans="1:31">
      <c r="AA44" s="142">
        <v>42</v>
      </c>
      <c r="AB44" s="145" t="str">
        <v>Digital Media</v>
      </c>
      <c r="AC44" s="145" t="str">
        <v>Security-Oriented Data Analytics</v>
      </c>
      <c r="AD44" s="142">
        <v>0</v>
      </c>
      <c r="AE44" s="145" t="str">
        <v>\cite{}</v>
      </c>
    </row>
    <row r="45" spans="1:31">
      <c r="AA45" s="142">
        <v>43</v>
      </c>
      <c r="AB45" s="145" t="str">
        <v>Digital Media</v>
      </c>
      <c r="AC45" s="145" t="str">
        <v>Automated Sensitive Data Detection</v>
      </c>
      <c r="AD45" s="142">
        <v>1</v>
      </c>
      <c r="AE45" s="145" t="str">
        <v>\cite{rayyan-172027997}</v>
      </c>
    </row>
    <row r="46" spans="1:31">
      <c r="AA46" s="142">
        <v>44</v>
      </c>
      <c r="AB46" s="145" t="str">
        <v>Digital Media</v>
      </c>
      <c r="AC46" s="145" t="str">
        <v>Digital Object Lifecycle Management</v>
      </c>
      <c r="AD46" s="142">
        <v>1</v>
      </c>
      <c r="AE46" s="145" t="str">
        <v>\cite{rayyan-172028383}</v>
      </c>
    </row>
    <row r="47" spans="1:31">
      <c r="AA47" s="142">
        <v>45</v>
      </c>
      <c r="AB47" s="145" t="str">
        <v>Digital Media</v>
      </c>
      <c r="AC47" s="145" t="str">
        <v>Secure Data Retention</v>
      </c>
      <c r="AD47" s="142">
        <v>0</v>
      </c>
      <c r="AE47" s="145" t="str">
        <v>\cite{}</v>
      </c>
    </row>
    <row r="48" spans="1:31">
      <c r="AA48" s="142">
        <v>46</v>
      </c>
      <c r="AB48" s="145" t="str">
        <v>Digital Media</v>
      </c>
      <c r="AC48" s="145" t="str">
        <v>Copyright Protection</v>
      </c>
      <c r="AD48" s="142">
        <v>6</v>
      </c>
      <c r="AE48" s="145" t="str">
        <v>\cite{rayyan-172027826, rayyan-172027886, rayyan-172027964, rayyan-172028104, rayyan-218687108, rayyan-218687203}</v>
      </c>
    </row>
    <row r="49" spans="27:31">
      <c r="AA49" s="142">
        <v>47</v>
      </c>
      <c r="AB49" s="145" t="str">
        <v>Digital Media</v>
      </c>
      <c r="AC49" s="145" t="str">
        <v>Forensic Attribution &amp; Post-Incident Investigation</v>
      </c>
      <c r="AD49" s="142">
        <v>5</v>
      </c>
      <c r="AE49" s="145" t="str">
        <v>\cite{rayyan-172027848, rayyan-172027997, rayyan-172028104, rayyan-218685609, rayyan-218687203}</v>
      </c>
    </row>
    <row r="50" spans="27:31">
      <c r="AA50" s="142">
        <v>48</v>
      </c>
      <c r="AB50" s="145" t="str">
        <v>Digital Media</v>
      </c>
      <c r="AC50" s="145" t="str">
        <v>Data Confidentiality</v>
      </c>
      <c r="AD50" s="142">
        <v>1</v>
      </c>
      <c r="AE50" s="145" t="str">
        <v>\cite{rayyan-218687456}</v>
      </c>
    </row>
    <row r="51" spans="27:31">
      <c r="AA51" s="142">
        <v>49</v>
      </c>
      <c r="AB51" s="145" t="str">
        <v>Digital Media</v>
      </c>
      <c r="AC51" s="145" t="str">
        <v>Data Auditing</v>
      </c>
      <c r="AD51" s="142">
        <v>0</v>
      </c>
      <c r="AE51" s="145" t="str">
        <v>\cite{}</v>
      </c>
    </row>
    <row r="52" spans="27:31">
      <c r="AA52" s="142">
        <v>50</v>
      </c>
      <c r="AB52" s="145" t="str">
        <v>Digital Media</v>
      </c>
      <c r="AC52" s="145" t="str">
        <v>Cybersecurity Risk Mitigation</v>
      </c>
      <c r="AD52" s="142">
        <v>4</v>
      </c>
      <c r="AE52" s="145" t="str">
        <v>\cite{rayyan-172027826, rayyan-172027848, rayyan-172027886, rayyan-172028104}</v>
      </c>
    </row>
    <row r="53" spans="27:31">
      <c r="AA53" s="142">
        <v>51</v>
      </c>
      <c r="AB53" s="145" t="str">
        <v>Digital Media</v>
      </c>
      <c r="AC53" s="145" t="str">
        <v>Secure Data Sharing</v>
      </c>
      <c r="AD53" s="142">
        <v>7</v>
      </c>
      <c r="AE53" s="145" t="str">
        <v>\cite{rayyan-172027976, rayyan-172028161, rayyan-218685609, rayyan-218687108, rayyan-218687203, rayyan-218687456, rayyan-218687470}</v>
      </c>
    </row>
    <row r="54" spans="27:31">
      <c r="AA54" s="142">
        <v>52</v>
      </c>
      <c r="AB54" s="145" t="str">
        <v>Digital Media</v>
      </c>
      <c r="AC54" s="145" t="str">
        <v>Data Traceability</v>
      </c>
      <c r="AD54" s="142">
        <v>12</v>
      </c>
      <c r="AE54" s="145" t="str">
        <v>\cite{rayyan-172027826, rayyan-172027848, rayyan-172027886, rayyan-172027964, rayyan-172027997, rayyan-172028383, rayyan-172029208, rayyan-218685609, rayyan-218687108, rayyan-218687203, rayyan-218687456, rayyan-218687470}</v>
      </c>
    </row>
    <row r="55" spans="27:31">
      <c r="AA55" s="142">
        <v>53</v>
      </c>
      <c r="AB55" s="145" t="str">
        <v>Digital Media</v>
      </c>
      <c r="AC55" s="145" t="str">
        <v>Access Control</v>
      </c>
      <c r="AD55" s="142">
        <v>7</v>
      </c>
      <c r="AE55" s="145" t="str">
        <v>\cite{rayyan-172027826, rayyan-172028383, rayyan-218685609, rayyan-218687108, rayyan-218687456, rayyan-218687470, rayyan-218688565}</v>
      </c>
    </row>
    <row r="56" spans="27:31">
      <c r="AA56" s="142">
        <v>54</v>
      </c>
      <c r="AB56" s="145" t="str">
        <v>Digital Media</v>
      </c>
      <c r="AC56" s="145" t="str">
        <v>Healthcare Data Governance</v>
      </c>
      <c r="AD56" s="142">
        <v>1</v>
      </c>
      <c r="AE56" s="145" t="str">
        <v>\cite{rayyan-218687456}</v>
      </c>
    </row>
    <row r="57" spans="27:31">
      <c r="AA57" s="142">
        <v>55</v>
      </c>
      <c r="AB57" s="145" t="str">
        <v>Digital Media</v>
      </c>
      <c r="AC57" s="145" t="str">
        <v>Data Privacy</v>
      </c>
      <c r="AD57" s="142">
        <v>8</v>
      </c>
      <c r="AE57" s="145" t="str">
        <v>\cite{rayyan-172027886, rayyan-172027997, rayyan-172028104, rayyan-172028383, rayyan-172029208, rayyan-218687456, rayyan-218687470, rayyan-218688565}</v>
      </c>
    </row>
    <row r="58" spans="27:31">
      <c r="AA58" s="142">
        <v>56</v>
      </c>
      <c r="AB58" s="145" t="str">
        <v>Government &amp; Public Sector</v>
      </c>
      <c r="AC58" s="145" t="str">
        <v>Security-Oriented Data Analytics</v>
      </c>
      <c r="AD58" s="142">
        <v>0</v>
      </c>
      <c r="AE58" s="145" t="str">
        <v>\cite{}</v>
      </c>
    </row>
    <row r="59" spans="27:31">
      <c r="AA59" s="142">
        <v>57</v>
      </c>
      <c r="AB59" s="145" t="str">
        <v>Government &amp; Public Sector</v>
      </c>
      <c r="AC59" s="145" t="str">
        <v>Automated Sensitive Data Detection</v>
      </c>
      <c r="AD59" s="142">
        <v>0</v>
      </c>
      <c r="AE59" s="145" t="str">
        <v>\cite{}</v>
      </c>
    </row>
    <row r="60" spans="27:31">
      <c r="AA60" s="142">
        <v>58</v>
      </c>
      <c r="AB60" s="145" t="str">
        <v>Government &amp; Public Sector</v>
      </c>
      <c r="AC60" s="145" t="str">
        <v>Digital Object Lifecycle Management</v>
      </c>
      <c r="AD60" s="142">
        <v>2</v>
      </c>
      <c r="AE60" s="145" t="str">
        <v>\cite{rayyan-172028018, rayyan-172028976}</v>
      </c>
    </row>
    <row r="61" spans="27:31">
      <c r="AA61" s="142">
        <v>59</v>
      </c>
      <c r="AB61" s="145" t="str">
        <v>Government &amp; Public Sector</v>
      </c>
      <c r="AC61" s="145" t="str">
        <v>Secure Data Retention</v>
      </c>
      <c r="AD61" s="142">
        <v>0</v>
      </c>
      <c r="AE61" s="145" t="str">
        <v>\cite{}</v>
      </c>
    </row>
    <row r="62" spans="27:31">
      <c r="AA62" s="142">
        <v>60</v>
      </c>
      <c r="AB62" s="145" t="str">
        <v>Government &amp; Public Sector</v>
      </c>
      <c r="AC62" s="145" t="str">
        <v>Copyright Protection</v>
      </c>
      <c r="AD62" s="142">
        <v>0</v>
      </c>
      <c r="AE62" s="145" t="str">
        <v>\cite{}</v>
      </c>
    </row>
    <row r="63" spans="27:31">
      <c r="AA63" s="142">
        <v>61</v>
      </c>
      <c r="AB63" s="145" t="str">
        <v>Government &amp; Public Sector</v>
      </c>
      <c r="AC63" s="145" t="str">
        <v>Forensic Attribution &amp; Post-Incident Investigation</v>
      </c>
      <c r="AD63" s="142">
        <v>0</v>
      </c>
      <c r="AE63" s="145" t="str">
        <v>\cite{}</v>
      </c>
    </row>
    <row r="64" spans="27:31">
      <c r="AA64" s="142">
        <v>62</v>
      </c>
      <c r="AB64" s="145" t="str">
        <v>Government &amp; Public Sector</v>
      </c>
      <c r="AC64" s="145" t="str">
        <v>Data Confidentiality</v>
      </c>
      <c r="AD64" s="142">
        <v>0</v>
      </c>
      <c r="AE64" s="145" t="str">
        <v>\cite{}</v>
      </c>
    </row>
    <row r="65" spans="27:31">
      <c r="AA65" s="142">
        <v>63</v>
      </c>
      <c r="AB65" s="145" t="str">
        <v>Government &amp; Public Sector</v>
      </c>
      <c r="AC65" s="145" t="str">
        <v>Data Auditing</v>
      </c>
      <c r="AD65" s="142">
        <v>0</v>
      </c>
      <c r="AE65" s="145" t="str">
        <v>\cite{}</v>
      </c>
    </row>
    <row r="66" spans="27:31">
      <c r="AA66" s="142">
        <v>64</v>
      </c>
      <c r="AB66" s="145" t="str">
        <v>Government &amp; Public Sector</v>
      </c>
      <c r="AC66" s="145" t="str">
        <v>Cybersecurity Risk Mitigation</v>
      </c>
      <c r="AD66" s="142">
        <v>4</v>
      </c>
      <c r="AE66" s="145" t="str">
        <v>\cite{rayyan-172027911, rayyan-172028018, rayyan-172028976, rayyan-218686268}</v>
      </c>
    </row>
    <row r="67" spans="27:31">
      <c r="AA67" s="142">
        <v>65</v>
      </c>
      <c r="AB67" s="145" t="str">
        <v>Government &amp; Public Sector</v>
      </c>
      <c r="AC67" s="145" t="str">
        <v>Secure Data Sharing</v>
      </c>
      <c r="AD67" s="142">
        <v>3</v>
      </c>
      <c r="AE67" s="145" t="str">
        <v>\cite{rayyan-172027911, rayyan-218686268, rayyan-218688137}</v>
      </c>
    </row>
    <row r="68" spans="27:31">
      <c r="AA68" s="142">
        <v>66</v>
      </c>
      <c r="AB68" s="145" t="str">
        <v>Government &amp; Public Sector</v>
      </c>
      <c r="AC68" s="145" t="str">
        <v>Data Traceability</v>
      </c>
      <c r="AD68" s="142">
        <v>4</v>
      </c>
      <c r="AE68" s="145" t="str">
        <v>\cite{rayyan-172027911, rayyan-172028018, rayyan-172028976, rayyan-218688137}</v>
      </c>
    </row>
    <row r="69" spans="27:31">
      <c r="AA69" s="142">
        <v>67</v>
      </c>
      <c r="AB69" s="145" t="str">
        <v>Government &amp; Public Sector</v>
      </c>
      <c r="AC69" s="145" t="str">
        <v>Access Control</v>
      </c>
      <c r="AD69" s="142">
        <v>1</v>
      </c>
      <c r="AE69" s="145" t="str">
        <v>\cite{rayyan-218686268}</v>
      </c>
    </row>
    <row r="70" spans="27:31">
      <c r="AA70" s="142">
        <v>68</v>
      </c>
      <c r="AB70" s="145" t="str">
        <v>Government &amp; Public Sector</v>
      </c>
      <c r="AC70" s="145" t="str">
        <v>Healthcare Data Governance</v>
      </c>
      <c r="AD70" s="142">
        <v>0</v>
      </c>
      <c r="AE70" s="145" t="str">
        <v>\cite{}</v>
      </c>
    </row>
    <row r="71" spans="27:31">
      <c r="AA71" s="142">
        <v>69</v>
      </c>
      <c r="AB71" s="145" t="str">
        <v>Government &amp; Public Sector</v>
      </c>
      <c r="AC71" s="145" t="str">
        <v>Data Privacy</v>
      </c>
      <c r="AD71" s="142">
        <v>3</v>
      </c>
      <c r="AE71" s="145" t="str">
        <v>\cite{rayyan-172028018, rayyan-218686268, rayyan-218688137}</v>
      </c>
    </row>
    <row r="72" spans="27:31">
      <c r="AA72" s="142">
        <v>70</v>
      </c>
      <c r="AB72" s="145" t="str">
        <v>Industry &amp; Supply Chain</v>
      </c>
      <c r="AC72" s="145" t="str">
        <v>Security-Oriented Data Analytics</v>
      </c>
      <c r="AD72" s="142">
        <v>0</v>
      </c>
      <c r="AE72" s="145" t="str">
        <v>\cite{}</v>
      </c>
    </row>
    <row r="73" spans="27:31">
      <c r="AA73" s="142">
        <v>71</v>
      </c>
      <c r="AB73" s="145" t="str">
        <v>Industry &amp; Supply Chain</v>
      </c>
      <c r="AC73" s="145" t="str">
        <v>Automated Sensitive Data Detection</v>
      </c>
      <c r="AD73" s="142">
        <v>1</v>
      </c>
      <c r="AE73" s="145" t="str">
        <v>\cite{rayyan-218685441}</v>
      </c>
    </row>
    <row r="74" spans="27:31">
      <c r="AA74" s="142">
        <v>72</v>
      </c>
      <c r="AB74" s="145" t="str">
        <v>Industry &amp; Supply Chain</v>
      </c>
      <c r="AC74" s="145" t="str">
        <v>Digital Object Lifecycle Management</v>
      </c>
      <c r="AD74" s="142">
        <v>0</v>
      </c>
      <c r="AE74" s="145" t="str">
        <v>\cite{}</v>
      </c>
    </row>
    <row r="75" spans="27:31">
      <c r="AA75" s="142">
        <v>73</v>
      </c>
      <c r="AB75" s="145" t="str">
        <v>Industry &amp; Supply Chain</v>
      </c>
      <c r="AC75" s="145" t="str">
        <v>Secure Data Retention</v>
      </c>
      <c r="AD75" s="142">
        <v>1</v>
      </c>
      <c r="AE75" s="145" t="str">
        <v>\cite{rayyan-172027866}</v>
      </c>
    </row>
    <row r="76" spans="27:31">
      <c r="AA76" s="142">
        <v>74</v>
      </c>
      <c r="AB76" s="145" t="str">
        <v>Industry &amp; Supply Chain</v>
      </c>
      <c r="AC76" s="145" t="str">
        <v>Copyright Protection</v>
      </c>
      <c r="AD76" s="142">
        <v>0</v>
      </c>
      <c r="AE76" s="145" t="str">
        <v>\cite{}</v>
      </c>
    </row>
    <row r="77" spans="27:31">
      <c r="AA77" s="142">
        <v>75</v>
      </c>
      <c r="AB77" s="145" t="str">
        <v>Industry &amp; Supply Chain</v>
      </c>
      <c r="AC77" s="145" t="str">
        <v>Forensic Attribution &amp; Post-Incident Investigation</v>
      </c>
      <c r="AD77" s="142">
        <v>0</v>
      </c>
      <c r="AE77" s="145" t="str">
        <v>\cite{}</v>
      </c>
    </row>
    <row r="78" spans="27:31">
      <c r="AA78" s="142">
        <v>76</v>
      </c>
      <c r="AB78" s="145" t="str">
        <v>Industry &amp; Supply Chain</v>
      </c>
      <c r="AC78" s="145" t="str">
        <v>Data Confidentiality</v>
      </c>
      <c r="AD78" s="142">
        <v>0</v>
      </c>
      <c r="AE78" s="145" t="str">
        <v>\cite{}</v>
      </c>
    </row>
    <row r="79" spans="27:31">
      <c r="AA79" s="142">
        <v>77</v>
      </c>
      <c r="AB79" s="145" t="str">
        <v>Industry &amp; Supply Chain</v>
      </c>
      <c r="AC79" s="145" t="str">
        <v>Data Auditing</v>
      </c>
      <c r="AD79" s="142">
        <v>1</v>
      </c>
      <c r="AE79" s="145" t="str">
        <v>\cite{rayyan-218685725}</v>
      </c>
    </row>
    <row r="80" spans="27:31">
      <c r="AA80" s="142">
        <v>78</v>
      </c>
      <c r="AB80" s="145" t="str">
        <v>Industry &amp; Supply Chain</v>
      </c>
      <c r="AC80" s="145" t="str">
        <v>Cybersecurity Risk Mitigation</v>
      </c>
      <c r="AD80" s="142">
        <v>2</v>
      </c>
      <c r="AE80" s="145" t="str">
        <v>\cite{rayyan-172027819, rayyan-172028105}</v>
      </c>
    </row>
    <row r="81" spans="27:31">
      <c r="AA81" s="142">
        <v>79</v>
      </c>
      <c r="AB81" s="145" t="str">
        <v>Industry &amp; Supply Chain</v>
      </c>
      <c r="AC81" s="145" t="str">
        <v>Secure Data Sharing</v>
      </c>
      <c r="AD81" s="142">
        <v>2</v>
      </c>
      <c r="AE81" s="145" t="str">
        <v>\cite{rayyan-172027890, rayyan-218685441}</v>
      </c>
    </row>
    <row r="82" spans="27:31">
      <c r="AA82" s="142">
        <v>80</v>
      </c>
      <c r="AB82" s="145" t="str">
        <v>Industry &amp; Supply Chain</v>
      </c>
      <c r="AC82" s="145" t="str">
        <v>Data Traceability</v>
      </c>
      <c r="AD82" s="142">
        <v>4</v>
      </c>
      <c r="AE82" s="145" t="str">
        <v>\cite{rayyan-172027819, rayyan-172027890, rayyan-172028105, rayyan-218685725}</v>
      </c>
    </row>
    <row r="83" spans="27:31">
      <c r="AA83" s="142">
        <v>81</v>
      </c>
      <c r="AB83" s="145" t="str">
        <v>Industry &amp; Supply Chain</v>
      </c>
      <c r="AC83" s="145" t="str">
        <v>Access Control</v>
      </c>
      <c r="AD83" s="142">
        <v>3</v>
      </c>
      <c r="AE83" s="145" t="str">
        <v>\cite{rayyan-172027866, rayyan-172028105, rayyan-218685441}</v>
      </c>
    </row>
    <row r="84" spans="27:31">
      <c r="AA84" s="142">
        <v>82</v>
      </c>
      <c r="AB84" s="145" t="str">
        <v>Industry &amp; Supply Chain</v>
      </c>
      <c r="AC84" s="145" t="str">
        <v>Healthcare Data Governance</v>
      </c>
      <c r="AD84" s="142">
        <v>0</v>
      </c>
      <c r="AE84" s="145" t="str">
        <v>\cite{}</v>
      </c>
    </row>
    <row r="85" spans="27:31">
      <c r="AA85" s="142">
        <v>83</v>
      </c>
      <c r="AB85" s="145" t="str">
        <v>Industry &amp; Supply Chain</v>
      </c>
      <c r="AC85" s="145" t="str">
        <v>Data Privacy</v>
      </c>
      <c r="AD85" s="142">
        <v>4</v>
      </c>
      <c r="AE85" s="145" t="str">
        <v>\cite{rayyan-172027866, rayyan-172027890, rayyan-218685441, rayyan-218685725}</v>
      </c>
    </row>
    <row r="86" spans="27:31">
      <c r="AA86" s="142">
        <v>84</v>
      </c>
      <c r="AB86" s="145" t="str">
        <v>Financial Services &amp; Banking</v>
      </c>
      <c r="AC86" s="145" t="str">
        <v>Security-Oriented Data Analytics</v>
      </c>
      <c r="AD86" s="142">
        <v>0</v>
      </c>
      <c r="AE86" s="145" t="str">
        <v>\cite{}</v>
      </c>
    </row>
    <row r="87" spans="27:31">
      <c r="AA87" s="142">
        <v>85</v>
      </c>
      <c r="AB87" s="145" t="str">
        <v>Financial Services &amp; Banking</v>
      </c>
      <c r="AC87" s="145" t="str">
        <v>Automated Sensitive Data Detection</v>
      </c>
      <c r="AD87" s="142">
        <v>0</v>
      </c>
      <c r="AE87" s="145" t="str">
        <v>\cite{}</v>
      </c>
    </row>
    <row r="88" spans="27:31">
      <c r="AA88" s="142">
        <v>86</v>
      </c>
      <c r="AB88" s="145" t="str">
        <v>Financial Services &amp; Banking</v>
      </c>
      <c r="AC88" s="145" t="str">
        <v>Digital Object Lifecycle Management</v>
      </c>
      <c r="AD88" s="142">
        <v>1</v>
      </c>
      <c r="AE88" s="145" t="str">
        <v>\cite{rayyan-218688375}</v>
      </c>
    </row>
    <row r="89" spans="27:31">
      <c r="AA89" s="142">
        <v>87</v>
      </c>
      <c r="AB89" s="145" t="str">
        <v>Financial Services &amp; Banking</v>
      </c>
      <c r="AC89" s="145" t="str">
        <v>Secure Data Retention</v>
      </c>
      <c r="AD89" s="142">
        <v>0</v>
      </c>
      <c r="AE89" s="145" t="str">
        <v>\cite{}</v>
      </c>
    </row>
    <row r="90" spans="27:31">
      <c r="AA90" s="142">
        <v>88</v>
      </c>
      <c r="AB90" s="145" t="str">
        <v>Financial Services &amp; Banking</v>
      </c>
      <c r="AC90" s="145" t="str">
        <v>Copyright Protection</v>
      </c>
      <c r="AD90" s="142">
        <v>0</v>
      </c>
      <c r="AE90" s="145" t="str">
        <v>\cite{}</v>
      </c>
    </row>
    <row r="91" spans="27:31">
      <c r="AA91" s="142">
        <v>89</v>
      </c>
      <c r="AB91" s="145" t="str">
        <v>Financial Services &amp; Banking</v>
      </c>
      <c r="AC91" s="145" t="str">
        <v>Forensic Attribution &amp; Post-Incident Investigation</v>
      </c>
      <c r="AD91" s="142">
        <v>1</v>
      </c>
      <c r="AE91" s="145" t="str">
        <v>\cite{rayyan-172028017}</v>
      </c>
    </row>
    <row r="92" spans="27:31">
      <c r="AA92" s="142">
        <v>90</v>
      </c>
      <c r="AB92" s="145" t="str">
        <v>Financial Services &amp; Banking</v>
      </c>
      <c r="AC92" s="145" t="str">
        <v>Data Confidentiality</v>
      </c>
      <c r="AD92" s="142">
        <v>2</v>
      </c>
      <c r="AE92" s="145" t="str">
        <v>\cite{rayyan-172028246, rayyan-218688375}</v>
      </c>
    </row>
    <row r="93" spans="27:31">
      <c r="AA93" s="142">
        <v>91</v>
      </c>
      <c r="AB93" s="145" t="str">
        <v>Financial Services &amp; Banking</v>
      </c>
      <c r="AC93" s="145" t="str">
        <v>Data Auditing</v>
      </c>
      <c r="AD93" s="142">
        <v>1</v>
      </c>
      <c r="AE93" s="145" t="str">
        <v>\cite{rayyan-172028246}</v>
      </c>
    </row>
    <row r="94" spans="27:31">
      <c r="AA94" s="142">
        <v>92</v>
      </c>
      <c r="AB94" s="145" t="str">
        <v>Financial Services &amp; Banking</v>
      </c>
      <c r="AC94" s="145" t="str">
        <v>Cybersecurity Risk Mitigation</v>
      </c>
      <c r="AD94" s="142">
        <v>1</v>
      </c>
      <c r="AE94" s="145" t="str">
        <v>\cite{rayyan-172028246}</v>
      </c>
    </row>
    <row r="95" spans="27:31">
      <c r="AA95" s="142">
        <v>93</v>
      </c>
      <c r="AB95" s="145" t="str">
        <v>Financial Services &amp; Banking</v>
      </c>
      <c r="AC95" s="145" t="str">
        <v>Secure Data Sharing</v>
      </c>
      <c r="AD95" s="142">
        <v>2</v>
      </c>
      <c r="AE95" s="145" t="str">
        <v>\cite{rayyan-172028017, rayyan-218688375}</v>
      </c>
    </row>
    <row r="96" spans="27:31">
      <c r="AA96" s="142">
        <v>94</v>
      </c>
      <c r="AB96" s="145" t="str">
        <v>Financial Services &amp; Banking</v>
      </c>
      <c r="AC96" s="145" t="str">
        <v>Data Traceability</v>
      </c>
      <c r="AD96" s="142">
        <v>4</v>
      </c>
      <c r="AE96" s="145" t="str">
        <v>\cite{rayyan-172028017, rayyan-172028246, rayyan-172029219, rayyan-218688375}</v>
      </c>
    </row>
    <row r="97" spans="27:31">
      <c r="AA97" s="142">
        <v>95</v>
      </c>
      <c r="AB97" s="145" t="str">
        <v>Financial Services &amp; Banking</v>
      </c>
      <c r="AC97" s="145" t="str">
        <v>Access Control</v>
      </c>
      <c r="AD97" s="142">
        <v>1</v>
      </c>
      <c r="AE97" s="145" t="str">
        <v>\cite{rayyan-172029219}</v>
      </c>
    </row>
    <row r="98" spans="27:31">
      <c r="AA98" s="142">
        <v>96</v>
      </c>
      <c r="AB98" s="145" t="str">
        <v>Financial Services &amp; Banking</v>
      </c>
      <c r="AC98" s="145" t="str">
        <v>Healthcare Data Governance</v>
      </c>
      <c r="AD98" s="142">
        <v>0</v>
      </c>
      <c r="AE98" s="145" t="str">
        <v>\cite{}</v>
      </c>
    </row>
    <row r="99" spans="27:31">
      <c r="AA99" s="142">
        <v>97</v>
      </c>
      <c r="AB99" s="145" t="str">
        <v>Financial Services &amp; Banking</v>
      </c>
      <c r="AC99" s="145" t="str">
        <v>Data Privacy</v>
      </c>
      <c r="AD99" s="142">
        <v>1</v>
      </c>
      <c r="AE99" s="145" t="str">
        <v>\cite{rayyan-218688375}</v>
      </c>
    </row>
    <row r="100" spans="27:31">
      <c r="AA100" s="142">
        <v>98</v>
      </c>
      <c r="AB100" s="145" t="str">
        <v>Energy &amp; Smart Grid</v>
      </c>
      <c r="AC100" s="145" t="str">
        <v>Security-Oriented Data Analytics</v>
      </c>
      <c r="AD100" s="142">
        <v>0</v>
      </c>
      <c r="AE100" s="145" t="str">
        <v>\cite{}</v>
      </c>
    </row>
    <row r="101" spans="27:31">
      <c r="AA101" s="142">
        <v>99</v>
      </c>
      <c r="AB101" s="145" t="str">
        <v>Energy &amp; Smart Grid</v>
      </c>
      <c r="AC101" s="145" t="str">
        <v>Automated Sensitive Data Detection</v>
      </c>
      <c r="AD101" s="142">
        <v>0</v>
      </c>
      <c r="AE101" s="145" t="str">
        <v>\cite{}</v>
      </c>
    </row>
    <row r="102" spans="27:31">
      <c r="AA102" s="142">
        <v>100</v>
      </c>
      <c r="AB102" s="145" t="str">
        <v>Energy &amp; Smart Grid</v>
      </c>
      <c r="AC102" s="145" t="str">
        <v>Digital Object Lifecycle Management</v>
      </c>
      <c r="AD102" s="142">
        <v>0</v>
      </c>
      <c r="AE102" s="145" t="str">
        <v>\cite{}</v>
      </c>
    </row>
    <row r="103" spans="27:31">
      <c r="AA103" s="142">
        <v>101</v>
      </c>
      <c r="AB103" s="145" t="str">
        <v>Energy &amp; Smart Grid</v>
      </c>
      <c r="AC103" s="145" t="str">
        <v>Secure Data Retention</v>
      </c>
      <c r="AD103" s="142">
        <v>0</v>
      </c>
      <c r="AE103" s="145" t="str">
        <v>\cite{}</v>
      </c>
    </row>
    <row r="104" spans="27:31">
      <c r="AA104" s="142">
        <v>102</v>
      </c>
      <c r="AB104" s="145" t="str">
        <v>Energy &amp; Smart Grid</v>
      </c>
      <c r="AC104" s="145" t="str">
        <v>Copyright Protection</v>
      </c>
      <c r="AD104" s="142">
        <v>0</v>
      </c>
      <c r="AE104" s="145" t="str">
        <v>\cite{}</v>
      </c>
    </row>
    <row r="105" spans="27:31">
      <c r="AA105" s="142">
        <v>103</v>
      </c>
      <c r="AB105" s="145" t="str">
        <v>Energy &amp; Smart Grid</v>
      </c>
      <c r="AC105" s="145" t="str">
        <v>Forensic Attribution &amp; Post-Incident Investigation</v>
      </c>
      <c r="AD105" s="142">
        <v>0</v>
      </c>
      <c r="AE105" s="145" t="str">
        <v>\cite{}</v>
      </c>
    </row>
    <row r="106" spans="27:31">
      <c r="AA106" s="142">
        <v>104</v>
      </c>
      <c r="AB106" s="145" t="str">
        <v>Energy &amp; Smart Grid</v>
      </c>
      <c r="AC106" s="145" t="str">
        <v>Data Confidentiality</v>
      </c>
      <c r="AD106" s="142">
        <v>0</v>
      </c>
      <c r="AE106" s="145" t="str">
        <v>\cite{}</v>
      </c>
    </row>
    <row r="107" spans="27:31">
      <c r="AA107" s="142">
        <v>105</v>
      </c>
      <c r="AB107" s="145" t="str">
        <v>Energy &amp; Smart Grid</v>
      </c>
      <c r="AC107" s="145" t="str">
        <v>Data Auditing</v>
      </c>
      <c r="AD107" s="142">
        <v>1</v>
      </c>
      <c r="AE107" s="145" t="str">
        <v>\cite{rayyan-218687604}</v>
      </c>
    </row>
    <row r="108" spans="27:31">
      <c r="AA108" s="142">
        <v>106</v>
      </c>
      <c r="AB108" s="145" t="str">
        <v>Energy &amp; Smart Grid</v>
      </c>
      <c r="AC108" s="145" t="str">
        <v>Cybersecurity Risk Mitigation</v>
      </c>
      <c r="AD108" s="142">
        <v>1</v>
      </c>
      <c r="AE108" s="145" t="str">
        <v>\cite{rayyan-172028100}</v>
      </c>
    </row>
    <row r="109" spans="27:31">
      <c r="AA109" s="142">
        <v>107</v>
      </c>
      <c r="AB109" s="145" t="str">
        <v>Energy &amp; Smart Grid</v>
      </c>
      <c r="AC109" s="145" t="str">
        <v>Secure Data Sharing</v>
      </c>
      <c r="AD109" s="142">
        <v>2</v>
      </c>
      <c r="AE109" s="145" t="str">
        <v>\cite{rayyan-172028100, rayyan-218687604}</v>
      </c>
    </row>
    <row r="110" spans="27:31">
      <c r="AA110" s="142">
        <v>108</v>
      </c>
      <c r="AB110" s="145" t="str">
        <v>Energy &amp; Smart Grid</v>
      </c>
      <c r="AC110" s="145" t="str">
        <v>Data Traceability</v>
      </c>
      <c r="AD110" s="142">
        <v>1</v>
      </c>
      <c r="AE110" s="145" t="str">
        <v>\cite{rayyan-218687604}</v>
      </c>
    </row>
    <row r="111" spans="27:31">
      <c r="AA111" s="142">
        <v>109</v>
      </c>
      <c r="AB111" s="145" t="str">
        <v>Energy &amp; Smart Grid</v>
      </c>
      <c r="AC111" s="145" t="str">
        <v>Access Control</v>
      </c>
      <c r="AD111" s="142">
        <v>2</v>
      </c>
      <c r="AE111" s="145" t="str">
        <v>\cite{rayyan-172028100, rayyan-218687604}</v>
      </c>
    </row>
    <row r="112" spans="27:31">
      <c r="AA112" s="142">
        <v>110</v>
      </c>
      <c r="AB112" s="145" t="str">
        <v>Energy &amp; Smart Grid</v>
      </c>
      <c r="AC112" s="145" t="str">
        <v>Healthcare Data Governance</v>
      </c>
      <c r="AD112" s="142">
        <v>0</v>
      </c>
      <c r="AE112" s="145" t="str">
        <v>\cite{}</v>
      </c>
    </row>
    <row r="113" spans="27:31">
      <c r="AA113" s="142">
        <v>111</v>
      </c>
      <c r="AB113" s="145" t="str">
        <v>Energy &amp; Smart Grid</v>
      </c>
      <c r="AC113" s="145" t="str">
        <v>Data Privacy</v>
      </c>
      <c r="AD113" s="142">
        <v>2</v>
      </c>
      <c r="AE113" s="145" t="str">
        <v>\cite{rayyan-172028100, rayyan-218687604}</v>
      </c>
    </row>
    <row r="114" spans="27:31">
      <c r="AA114" s="142">
        <v>112</v>
      </c>
      <c r="AB114" s="145" t="str">
        <v>Education</v>
      </c>
      <c r="AC114" s="145" t="str">
        <v>Security-Oriented Data Analytics</v>
      </c>
      <c r="AD114" s="142">
        <v>1</v>
      </c>
      <c r="AE114" s="145" t="str">
        <v>\cite{rayyan-172027908}</v>
      </c>
    </row>
    <row r="115" spans="27:31">
      <c r="AA115" s="142">
        <v>113</v>
      </c>
      <c r="AB115" s="145" t="str">
        <v>Education</v>
      </c>
      <c r="AC115" s="145" t="str">
        <v>Automated Sensitive Data Detection</v>
      </c>
      <c r="AD115" s="142">
        <v>1</v>
      </c>
      <c r="AE115" s="145" t="str">
        <v>\cite{rayyan-172027908}</v>
      </c>
    </row>
    <row r="116" spans="27:31">
      <c r="AA116" s="142">
        <v>114</v>
      </c>
      <c r="AB116" s="145" t="str">
        <v>Education</v>
      </c>
      <c r="AC116" s="145" t="str">
        <v>Digital Object Lifecycle Management</v>
      </c>
      <c r="AD116" s="142">
        <v>0</v>
      </c>
      <c r="AE116" s="145" t="str">
        <v>\cite{}</v>
      </c>
    </row>
    <row r="117" spans="27:31">
      <c r="AA117" s="142">
        <v>115</v>
      </c>
      <c r="AB117" s="145" t="str">
        <v>Education</v>
      </c>
      <c r="AC117" s="145" t="str">
        <v>Secure Data Retention</v>
      </c>
      <c r="AD117" s="142">
        <v>0</v>
      </c>
      <c r="AE117" s="145" t="str">
        <v>\cite{}</v>
      </c>
    </row>
    <row r="118" spans="27:31">
      <c r="AA118" s="142">
        <v>116</v>
      </c>
      <c r="AB118" s="145" t="str">
        <v>Education</v>
      </c>
      <c r="AC118" s="145" t="str">
        <v>Copyright Protection</v>
      </c>
      <c r="AD118" s="142">
        <v>0</v>
      </c>
      <c r="AE118" s="145" t="str">
        <v>\cite{}</v>
      </c>
    </row>
    <row r="119" spans="27:31">
      <c r="AA119" s="142">
        <v>117</v>
      </c>
      <c r="AB119" s="145" t="str">
        <v>Education</v>
      </c>
      <c r="AC119" s="145" t="str">
        <v>Forensic Attribution &amp; Post-Incident Investigation</v>
      </c>
      <c r="AD119" s="142">
        <v>0</v>
      </c>
      <c r="AE119" s="145" t="str">
        <v>\cite{}</v>
      </c>
    </row>
    <row r="120" spans="27:31">
      <c r="AA120" s="142">
        <v>118</v>
      </c>
      <c r="AB120" s="145" t="str">
        <v>Education</v>
      </c>
      <c r="AC120" s="145" t="str">
        <v>Data Confidentiality</v>
      </c>
      <c r="AD120" s="142">
        <v>0</v>
      </c>
      <c r="AE120" s="145" t="str">
        <v>\cite{}</v>
      </c>
    </row>
    <row r="121" spans="27:31">
      <c r="AA121" s="142">
        <v>119</v>
      </c>
      <c r="AB121" s="145" t="str">
        <v>Education</v>
      </c>
      <c r="AC121" s="145" t="str">
        <v>Data Auditing</v>
      </c>
      <c r="AD121" s="142">
        <v>0</v>
      </c>
      <c r="AE121" s="145" t="str">
        <v>\cite{}</v>
      </c>
    </row>
    <row r="122" spans="27:31">
      <c r="AA122" s="142">
        <v>120</v>
      </c>
      <c r="AB122" s="145" t="str">
        <v>Education</v>
      </c>
      <c r="AC122" s="145" t="str">
        <v>Cybersecurity Risk Mitigation</v>
      </c>
      <c r="AD122" s="142">
        <v>1</v>
      </c>
      <c r="AE122" s="145" t="str">
        <v>\cite{rayyan-172027908}</v>
      </c>
    </row>
    <row r="123" spans="27:31">
      <c r="AA123" s="142">
        <v>121</v>
      </c>
      <c r="AB123" s="145" t="str">
        <v>Education</v>
      </c>
      <c r="AC123" s="145" t="str">
        <v>Secure Data Sharing</v>
      </c>
      <c r="AD123" s="142">
        <v>0</v>
      </c>
      <c r="AE123" s="145" t="str">
        <v>\cite{}</v>
      </c>
    </row>
    <row r="124" spans="27:31">
      <c r="AA124" s="142">
        <v>122</v>
      </c>
      <c r="AB124" s="145" t="str">
        <v>Education</v>
      </c>
      <c r="AC124" s="145" t="str">
        <v>Data Traceability</v>
      </c>
      <c r="AD124" s="142">
        <v>1</v>
      </c>
      <c r="AE124" s="145" t="str">
        <v>\cite{rayyan-172027908}</v>
      </c>
    </row>
    <row r="125" spans="27:31">
      <c r="AA125" s="142">
        <v>123</v>
      </c>
      <c r="AB125" s="145" t="str">
        <v>Education</v>
      </c>
      <c r="AC125" s="145" t="str">
        <v>Access Control</v>
      </c>
      <c r="AD125" s="142">
        <v>0</v>
      </c>
      <c r="AE125" s="145" t="str">
        <v>\cite{}</v>
      </c>
    </row>
    <row r="126" spans="27:31">
      <c r="AA126" s="142">
        <v>124</v>
      </c>
      <c r="AB126" s="145" t="str">
        <v>Education</v>
      </c>
      <c r="AC126" s="145" t="str">
        <v>Healthcare Data Governance</v>
      </c>
      <c r="AD126" s="142">
        <v>1</v>
      </c>
      <c r="AE126" s="145" t="str">
        <v>\cite{rayyan-172027908}</v>
      </c>
    </row>
    <row r="127" spans="27:31">
      <c r="AA127" s="142">
        <v>125</v>
      </c>
      <c r="AB127" s="145" t="str">
        <v>Education</v>
      </c>
      <c r="AC127" s="145" t="str">
        <v>Data Privacy</v>
      </c>
      <c r="AD127" s="142">
        <v>2</v>
      </c>
      <c r="AE127" s="145" t="str">
        <v>\cite{rayyan-172027844, rayyan-172027908}</v>
      </c>
    </row>
    <row r="128" spans="27:31">
      <c r="AA128" s="142">
        <v>126</v>
      </c>
      <c r="AB128" s="145" t="str">
        <v>Automotive &amp; Intelligent Transportation</v>
      </c>
      <c r="AC128" s="145" t="str">
        <v>Security-Oriented Data Analytics</v>
      </c>
      <c r="AD128" s="142">
        <v>0</v>
      </c>
      <c r="AE128" s="145" t="str">
        <v>\cite{}</v>
      </c>
    </row>
    <row r="129" spans="27:31">
      <c r="AA129" s="142">
        <v>127</v>
      </c>
      <c r="AB129" s="145" t="str">
        <v>Automotive &amp; Intelligent Transportation</v>
      </c>
      <c r="AC129" s="145" t="str">
        <v>Automated Sensitive Data Detection</v>
      </c>
      <c r="AD129" s="142">
        <v>0</v>
      </c>
      <c r="AE129" s="145" t="str">
        <v>\cite{}</v>
      </c>
    </row>
    <row r="130" spans="27:31">
      <c r="AA130" s="142">
        <v>128</v>
      </c>
      <c r="AB130" s="145" t="str">
        <v>Automotive &amp; Intelligent Transportation</v>
      </c>
      <c r="AC130" s="145" t="str">
        <v>Digital Object Lifecycle Management</v>
      </c>
      <c r="AD130" s="142">
        <v>0</v>
      </c>
      <c r="AE130" s="145" t="str">
        <v>\cite{}</v>
      </c>
    </row>
    <row r="131" spans="27:31">
      <c r="AA131" s="142">
        <v>129</v>
      </c>
      <c r="AB131" s="145" t="str">
        <v>Automotive &amp; Intelligent Transportation</v>
      </c>
      <c r="AC131" s="145" t="str">
        <v>Secure Data Retention</v>
      </c>
      <c r="AD131" s="142">
        <v>0</v>
      </c>
      <c r="AE131" s="145" t="str">
        <v>\cite{}</v>
      </c>
    </row>
    <row r="132" spans="27:31">
      <c r="AA132" s="142">
        <v>130</v>
      </c>
      <c r="AB132" s="145" t="str">
        <v>Automotive &amp; Intelligent Transportation</v>
      </c>
      <c r="AC132" s="145" t="str">
        <v>Copyright Protection</v>
      </c>
      <c r="AD132" s="142">
        <v>0</v>
      </c>
      <c r="AE132" s="145" t="str">
        <v>\cite{}</v>
      </c>
    </row>
    <row r="133" spans="27:31">
      <c r="AA133" s="142">
        <v>131</v>
      </c>
      <c r="AB133" s="145" t="str">
        <v>Automotive &amp; Intelligent Transportation</v>
      </c>
      <c r="AC133" s="145" t="str">
        <v>Forensic Attribution &amp; Post-Incident Investigation</v>
      </c>
      <c r="AD133" s="142">
        <v>0</v>
      </c>
      <c r="AE133" s="145" t="str">
        <v>\cite{}</v>
      </c>
    </row>
    <row r="134" spans="27:31">
      <c r="AA134" s="142">
        <v>132</v>
      </c>
      <c r="AB134" s="145" t="str">
        <v>Automotive &amp; Intelligent Transportation</v>
      </c>
      <c r="AC134" s="145" t="str">
        <v>Data Confidentiality</v>
      </c>
      <c r="AD134" s="142">
        <v>0</v>
      </c>
      <c r="AE134" s="145" t="str">
        <v>\cite{}</v>
      </c>
    </row>
    <row r="135" spans="27:31">
      <c r="AA135" s="142">
        <v>133</v>
      </c>
      <c r="AB135" s="145" t="str">
        <v>Automotive &amp; Intelligent Transportation</v>
      </c>
      <c r="AC135" s="145" t="str">
        <v>Data Auditing</v>
      </c>
      <c r="AD135" s="142">
        <v>1</v>
      </c>
      <c r="AE135" s="145" t="str">
        <v>\cite{rayyan-218685725}</v>
      </c>
    </row>
    <row r="136" spans="27:31">
      <c r="AA136" s="142">
        <v>134</v>
      </c>
      <c r="AB136" s="145" t="str">
        <v>Automotive &amp; Intelligent Transportation</v>
      </c>
      <c r="AC136" s="145" t="str">
        <v>Cybersecurity Risk Mitigation</v>
      </c>
      <c r="AD136" s="142">
        <v>0</v>
      </c>
      <c r="AE136" s="145" t="str">
        <v>\cite{}</v>
      </c>
    </row>
    <row r="137" spans="27:31">
      <c r="AA137" s="142">
        <v>135</v>
      </c>
      <c r="AB137" s="145" t="str">
        <v>Automotive &amp; Intelligent Transportation</v>
      </c>
      <c r="AC137" s="145" t="str">
        <v>Secure Data Sharing</v>
      </c>
      <c r="AD137" s="142">
        <v>1</v>
      </c>
      <c r="AE137" s="145" t="str">
        <v>\cite{rayyan-172028082}</v>
      </c>
    </row>
    <row r="138" spans="27:31">
      <c r="AA138" s="142">
        <v>136</v>
      </c>
      <c r="AB138" s="145" t="str">
        <v>Automotive &amp; Intelligent Transportation</v>
      </c>
      <c r="AC138" s="145" t="str">
        <v>Data Traceability</v>
      </c>
      <c r="AD138" s="142">
        <v>2</v>
      </c>
      <c r="AE138" s="145" t="str">
        <v>\cite{rayyan-172028082, rayyan-218685725}</v>
      </c>
    </row>
    <row r="139" spans="27:31">
      <c r="AA139" s="142">
        <v>137</v>
      </c>
      <c r="AB139" s="145" t="str">
        <v>Automotive &amp; Intelligent Transportation</v>
      </c>
      <c r="AC139" s="145" t="str">
        <v>Access Control</v>
      </c>
      <c r="AD139" s="142">
        <v>1</v>
      </c>
      <c r="AE139" s="145" t="str">
        <v>\cite{rayyan-172028082}</v>
      </c>
    </row>
    <row r="140" spans="27:31">
      <c r="AA140" s="142">
        <v>138</v>
      </c>
      <c r="AB140" s="145" t="str">
        <v>Automotive &amp; Intelligent Transportation</v>
      </c>
      <c r="AC140" s="145" t="str">
        <v>Healthcare Data Governance</v>
      </c>
      <c r="AD140" s="142">
        <v>0</v>
      </c>
      <c r="AE140" s="145" t="str">
        <v>\cite{}</v>
      </c>
    </row>
    <row r="141" spans="27:31">
      <c r="AA141" s="142">
        <v>139</v>
      </c>
      <c r="AB141" s="145" t="str">
        <v>Automotive &amp; Intelligent Transportation</v>
      </c>
      <c r="AC141" s="145" t="str">
        <v>Data Privacy</v>
      </c>
      <c r="AD141" s="142">
        <v>1</v>
      </c>
      <c r="AE141" s="145" t="str">
        <v>\cite{rayyan-218685725}</v>
      </c>
    </row>
    <row r="142" spans="27:31">
      <c r="AA142" s="142">
        <v>140</v>
      </c>
      <c r="AB142" s="145" t="str">
        <v>Social Platforms</v>
      </c>
      <c r="AC142" s="145" t="str">
        <v>Security-Oriented Data Analytics</v>
      </c>
      <c r="AD142" s="142">
        <v>0</v>
      </c>
      <c r="AE142" s="145" t="str">
        <v>\cite{}</v>
      </c>
    </row>
    <row r="143" spans="27:31">
      <c r="AA143" s="142">
        <v>141</v>
      </c>
      <c r="AB143" s="145" t="str">
        <v>Social Platforms</v>
      </c>
      <c r="AC143" s="145" t="str">
        <v>Automated Sensitive Data Detection</v>
      </c>
      <c r="AD143" s="142">
        <v>1</v>
      </c>
      <c r="AE143" s="145" t="str">
        <v>\cite{rayyan-172027846}</v>
      </c>
    </row>
    <row r="144" spans="27:31">
      <c r="AA144" s="142">
        <v>142</v>
      </c>
      <c r="AB144" s="145" t="str">
        <v>Social Platforms</v>
      </c>
      <c r="AC144" s="145" t="str">
        <v>Digital Object Lifecycle Management</v>
      </c>
      <c r="AD144" s="142">
        <v>1</v>
      </c>
      <c r="AE144" s="145" t="str">
        <v>\cite{rayyan-172028383}</v>
      </c>
    </row>
    <row r="145" spans="27:31">
      <c r="AA145" s="142">
        <v>143</v>
      </c>
      <c r="AB145" s="145" t="str">
        <v>Social Platforms</v>
      </c>
      <c r="AC145" s="145" t="str">
        <v>Secure Data Retention</v>
      </c>
      <c r="AD145" s="142">
        <v>0</v>
      </c>
      <c r="AE145" s="145" t="str">
        <v>\cite{}</v>
      </c>
    </row>
    <row r="146" spans="27:31">
      <c r="AA146" s="142">
        <v>144</v>
      </c>
      <c r="AB146" s="145" t="str">
        <v>Social Platforms</v>
      </c>
      <c r="AC146" s="145" t="str">
        <v>Copyright Protection</v>
      </c>
      <c r="AD146" s="142">
        <v>0</v>
      </c>
      <c r="AE146" s="145" t="str">
        <v>\cite{}</v>
      </c>
    </row>
    <row r="147" spans="27:31">
      <c r="AA147" s="142">
        <v>145</v>
      </c>
      <c r="AB147" s="145" t="str">
        <v>Social Platforms</v>
      </c>
      <c r="AC147" s="145" t="str">
        <v>Forensic Attribution &amp; Post-Incident Investigation</v>
      </c>
      <c r="AD147" s="142">
        <v>0</v>
      </c>
      <c r="AE147" s="145" t="str">
        <v>\cite{}</v>
      </c>
    </row>
    <row r="148" spans="27:31">
      <c r="AA148" s="142">
        <v>146</v>
      </c>
      <c r="AB148" s="145" t="str">
        <v>Social Platforms</v>
      </c>
      <c r="AC148" s="145" t="str">
        <v>Data Confidentiality</v>
      </c>
      <c r="AD148" s="142">
        <v>0</v>
      </c>
      <c r="AE148" s="145" t="str">
        <v>\cite{}</v>
      </c>
    </row>
    <row r="149" spans="27:31">
      <c r="AA149" s="142">
        <v>147</v>
      </c>
      <c r="AB149" s="145" t="str">
        <v>Social Platforms</v>
      </c>
      <c r="AC149" s="145" t="str">
        <v>Data Auditing</v>
      </c>
      <c r="AD149" s="142">
        <v>0</v>
      </c>
      <c r="AE149" s="145" t="str">
        <v>\cite{}</v>
      </c>
    </row>
    <row r="150" spans="27:31">
      <c r="AA150" s="142">
        <v>148</v>
      </c>
      <c r="AB150" s="145" t="str">
        <v>Social Platforms</v>
      </c>
      <c r="AC150" s="145" t="str">
        <v>Cybersecurity Risk Mitigation</v>
      </c>
      <c r="AD150" s="142">
        <v>0</v>
      </c>
      <c r="AE150" s="145" t="str">
        <v>\cite{}</v>
      </c>
    </row>
    <row r="151" spans="27:31">
      <c r="AA151" s="142">
        <v>149</v>
      </c>
      <c r="AB151" s="145" t="str">
        <v>Social Platforms</v>
      </c>
      <c r="AC151" s="145" t="str">
        <v>Secure Data Sharing</v>
      </c>
      <c r="AD151" s="142">
        <v>0</v>
      </c>
      <c r="AE151" s="145" t="str">
        <v>\cite{}</v>
      </c>
    </row>
    <row r="152" spans="27:31">
      <c r="AA152" s="142">
        <v>150</v>
      </c>
      <c r="AB152" s="145" t="str">
        <v>Social Platforms</v>
      </c>
      <c r="AC152" s="145" t="str">
        <v>Data Traceability</v>
      </c>
      <c r="AD152" s="142">
        <v>1</v>
      </c>
      <c r="AE152" s="145" t="str">
        <v>\cite{rayyan-172028383}</v>
      </c>
    </row>
    <row r="153" spans="27:31">
      <c r="AA153" s="142">
        <v>151</v>
      </c>
      <c r="AB153" s="145" t="str">
        <v>Social Platforms</v>
      </c>
      <c r="AC153" s="145" t="str">
        <v>Access Control</v>
      </c>
      <c r="AD153" s="142">
        <v>1</v>
      </c>
      <c r="AE153" s="145" t="str">
        <v>\cite{rayyan-172028383}</v>
      </c>
    </row>
    <row r="154" spans="27:31">
      <c r="AA154" s="142">
        <v>152</v>
      </c>
      <c r="AB154" s="145" t="str">
        <v>Social Platforms</v>
      </c>
      <c r="AC154" s="145" t="str">
        <v>Healthcare Data Governance</v>
      </c>
      <c r="AD154" s="142">
        <v>0</v>
      </c>
      <c r="AE154" s="145" t="str">
        <v>\cite{}</v>
      </c>
    </row>
    <row r="155" spans="27:31">
      <c r="AA155" s="142">
        <v>153</v>
      </c>
      <c r="AB155" s="145" t="str">
        <v>Social Platforms</v>
      </c>
      <c r="AC155" s="145" t="str">
        <v>Data Privacy</v>
      </c>
      <c r="AD155" s="142">
        <v>2</v>
      </c>
      <c r="AE155" s="145" t="str">
        <v>\cite{rayyan-172027846, rayyan-172028383}</v>
      </c>
    </row>
  </sheetData>
  <conditionalFormatting sqref="B2:Z40">
    <cfRule type="colorScale" priority="1">
      <colorScale>
        <cfvo type="min"/>
        <cfvo type="percentile" val="50"/>
        <cfvo type="max"/>
        <color rgb="FFFFFFFF"/>
        <color rgb="FFFFD966"/>
        <color rgb="FFC00000"/>
      </colorScale>
    </cfRule>
  </conditionalFormatting>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B721-77F0-4460-84A2-A82FD1066424}">
  <dimension ref="A1:AE155"/>
  <sheetViews>
    <sheetView workbookViewId="0">
      <selection activeCell="L2" sqref="L2"/>
    </sheetView>
  </sheetViews>
  <sheetFormatPr defaultRowHeight="12.5"/>
  <cols>
    <col min="1" max="1" width="44.1796875" bestFit="1" customWidth="1"/>
    <col min="2" max="12" width="3.08984375" bestFit="1" customWidth="1"/>
    <col min="13" max="26" width="15.453125" customWidth="1"/>
    <col min="27" max="27" width="6.26953125" style="64" bestFit="1" customWidth="1"/>
    <col min="28" max="28" width="40.36328125" bestFit="1" customWidth="1"/>
    <col min="29" max="29" width="35.1796875" bestFit="1" customWidth="1"/>
    <col min="30" max="30" width="2.81640625" style="64" bestFit="1" customWidth="1"/>
    <col min="31" max="31" width="255.6328125" bestFit="1" customWidth="1"/>
  </cols>
  <sheetData>
    <row r="1" spans="1:31" ht="228" customHeight="1">
      <c r="A1" s="137" t="str">
        <f>"Purposes \ Domains"</f>
        <v>Purposes \ Domains</v>
      </c>
      <c r="B1" s="196" t="str" cm="1">
        <f t="array" ref="B1:L1">_xlfn.LET(_xlpm.p,_xlfn._xlws.FILTER(PurposeSummary[Purposes],PurposeSummary[Purposes]&lt;&gt;""),_xlpm.d,_xlfn._xlws.FILTER(DomainsSummary[Domains],DomainsSummary[Domains]&lt;&gt;""),_xlpm.nr,ROWS(_xlpm.p),_xlpm.nc,ROWS(_xlpm.d),_xlpm.tp,", "&amp;ThematicAnalysis[Purposes]&amp;", ",_xlpm.td,", "&amp;ThematicAnalysis[Domains]&amp;", ",_xlpm.m,_xlfn.MAKEARRAY(_xlpm.nr,_xlpm.nc,_xlfn.LAMBDA(_xlpm.r,_xlpm.c,SUM(ISNUMBER(SEARCH(", "&amp;INDEX(_xlpm.p,_xlpm.r)&amp;", ",_xlpm.tp))*ISNUMBER(SEARCH(", "&amp;INDEX(_xlpm.d,_xlpm.c)&amp;", ",_xlpm.td))))),_xlpm.cmax,_xlfn.BYCOL(_xlpm.m,_xlfn.LAMBDA(_xlpm.x,MAX(_xlpm.x))),_xlpm.ct,_xlfn.BYCOL(_xlpm.m,_xlfn.LAMBDA(_xlpm.x,SUM(_xlpm.x))),_xlpm.co,_xlfn.SORTBY(_xlfn.SEQUENCE(1,_xlpm.nc),_xlpm.cmax,1,_xlpm.ct,1,TRANSPOSE(_xlpm.d),1),TRANSPOSE(_xlfn.CHOOSEROWS(_xlpm.d,_xlpm.co)))</f>
        <v>Automotive &amp; Intelligent Transportation</v>
      </c>
      <c r="C1" s="196" t="str">
        <v>Social Platforms</v>
      </c>
      <c r="D1" s="196" t="str">
        <v>Education</v>
      </c>
      <c r="E1" s="196" t="str">
        <v>Energy &amp; Smart Grid</v>
      </c>
      <c r="F1" s="196" t="str">
        <v>Financial Services &amp; Banking</v>
      </c>
      <c r="G1" s="196" t="str">
        <v>Government &amp; Public Sector</v>
      </c>
      <c r="H1" s="196" t="str">
        <v>Industry &amp; Supply Chain</v>
      </c>
      <c r="I1" s="196" t="str">
        <v>Digital Media</v>
      </c>
      <c r="J1" s="196" t="str">
        <v>Legal, Compliance &amp; Digital Forensics</v>
      </c>
      <c r="K1" s="196" t="str">
        <v>Cross-Domain Cybersecurity &amp; Computing</v>
      </c>
      <c r="L1" s="196" t="str">
        <v>Healthcare &amp; Medical Informatics</v>
      </c>
      <c r="M1" s="148"/>
      <c r="N1" s="148"/>
      <c r="O1" s="148"/>
      <c r="P1" s="148"/>
      <c r="Q1" s="148"/>
      <c r="R1" s="148"/>
      <c r="S1" s="148"/>
      <c r="T1" s="148"/>
      <c r="U1" s="148"/>
      <c r="V1" s="148"/>
      <c r="W1" s="148"/>
      <c r="X1" s="148"/>
      <c r="Y1" s="148"/>
      <c r="Z1" s="148"/>
      <c r="AA1" s="135" t="str" cm="1">
        <f t="array" ref="AA1:AE1">_xlfn.HSTACK("Índice","y","x","z","ref")</f>
        <v>Índice</v>
      </c>
      <c r="AB1" s="134" t="str">
        <v>y</v>
      </c>
      <c r="AC1" s="134" t="str">
        <v>x</v>
      </c>
      <c r="AD1" s="135" t="str">
        <v>z</v>
      </c>
      <c r="AE1" s="134" t="str">
        <v>ref</v>
      </c>
    </row>
    <row r="2" spans="1:31" ht="13">
      <c r="A2" s="66" t="str" cm="1">
        <f t="array" ref="A2:A15">_xlfn.LET(_xlpm.p,_xlfn._xlws.FILTER(PurposeSummary[Purposes],PurposeSummary[Purposes]&lt;&gt;""),_xlpm.d,_xlfn._xlws.FILTER(DomainsSummary[Domains],DomainsSummary[Domains]&lt;&gt;""),_xlpm.nr,ROWS(_xlpm.p),_xlpm.nc,ROWS(_xlpm.d),_xlpm.tp,", "&amp;ThematicAnalysis[Purposes]&amp;", ",_xlpm.td,", "&amp;ThematicAnalysis[Domains]&amp;", ",_xlpm.m,_xlfn.MAKEARRAY(_xlpm.nr,_xlpm.nc,_xlfn.LAMBDA(_xlpm.r,_xlpm.c,SUM(ISNUMBER(SEARCH(", "&amp;INDEX(_xlpm.p,_xlpm.r)&amp;", ",_xlpm.tp))*ISNUMBER(SEARCH(", "&amp;INDEX(_xlpm.d,_xlpm.c)&amp;", ",_xlpm.td))))),_xlpm.cmax,_xlfn.BYCOL(_xlpm.m,_xlfn.LAMBDA(_xlpm.x,MAX(_xlpm.x))),_xlpm.ct,_xlfn.BYCOL(_xlpm.m,_xlfn.LAMBDA(_xlpm.x,SUM(_xlpm.x))),_xlpm.co,_xlfn.SORTBY(_xlfn.SEQUENCE(1,_xlpm.nc),_xlpm.cmax,1,_xlpm.ct,1,TRANSPOSE(_xlpm.d),1),_xlpm.mc,_xlfn.CHOOSECOLS(_xlpm.m,_xlpm.co),_xlpm.k,_xlfn.BYROW(_xlpm.mc,_xlfn.LAMBDA(_xlpm.x,_xlfn.TEXTJOIN("",TRUE,TEXT(_xlfn.CHOOSECOLS(_xlpm.x,_xlfn.SEQUENCE(1,_xlpm.nc,_xlpm.nc,-1)),"0000")))),_xlfn.SORTBY(_xlpm.p,_xlpm.k,-1,_xlpm.p,1))</f>
        <v>Data Privacy</v>
      </c>
      <c r="B2" s="64" cm="1">
        <f t="array" ref="B2:L15">_xlfn.MAKEARRAY(ROWS(_xlfn.ANCHORARRAY(A2)),COLUMNS(_xlfn.ANCHORARRAY(B1)),_xlfn.LAMBDA(_xlpm.r,_xlpm.c,SUM(ISNUMBER(SEARCH(", "&amp;INDEX(_xlfn.ANCHORARRAY(A2),_xlpm.r)&amp;", ",", "&amp;ThematicAnalysis[Purposes]&amp;", "))*ISNUMBER(SEARCH(", "&amp;INDEX(_xlfn.ANCHORARRAY(B1),1,_xlpm.c)&amp;", ",", "&amp;ThematicAnalysis[Domains]&amp;", ")))))</f>
        <v>1</v>
      </c>
      <c r="C2" s="64">
        <v>2</v>
      </c>
      <c r="D2" s="64">
        <v>2</v>
      </c>
      <c r="E2" s="64">
        <v>2</v>
      </c>
      <c r="F2" s="64">
        <v>1</v>
      </c>
      <c r="G2" s="64">
        <v>3</v>
      </c>
      <c r="H2" s="64">
        <v>4</v>
      </c>
      <c r="I2" s="64">
        <v>8</v>
      </c>
      <c r="J2" s="64">
        <v>11</v>
      </c>
      <c r="K2" s="64">
        <v>9</v>
      </c>
      <c r="L2" s="64">
        <v>69</v>
      </c>
      <c r="M2" s="64"/>
      <c r="N2" s="64"/>
      <c r="O2" s="64"/>
      <c r="P2" s="64"/>
      <c r="Q2" s="64"/>
      <c r="R2" s="64"/>
      <c r="S2" s="64"/>
      <c r="T2" s="64"/>
      <c r="U2" s="64"/>
      <c r="V2" s="64"/>
      <c r="W2" s="64"/>
      <c r="X2" s="64"/>
      <c r="Y2" s="64"/>
      <c r="Z2" s="64"/>
      <c r="AA2" s="64" cm="1">
        <f t="array" ref="AA2:AE155">_xlfn.LET(_xlpm.m,_xlfn.ANCHORARRAY(B2),_xlpm.nr,ROWS(_xlpm.m),_xlpm.nc,COLUMNS(_xlpm.m),_xlpm.p,_xlfn.TOCOL(IF(_xlpm.m&lt;&gt;"",_xlfn.SEQUENCE(_xlpm.nr)*10000+_xlfn.SEQUENCE(1,_xlpm.nc),NA()),2),_xlpm.r,INT(_xlpm.p/10000),_xlpm.c,MOD(_xlpm.p,10000),_xlpm.y,INDEX(_xlfn.ANCHORARRAY(A2),_xlpm.r),_xlpm.x,INDEX(_xlfn.ANCHORARRAY(B1),1,_xlpm.c),_xlpm.z,INDEX(_xlpm.m,_xlpm.r,_xlpm.c),_xlpm.ref,_xlfn.MAP(_xlpm.y,_xlpm.x,_xlfn.LAMBDA(_xlpm.a,_xlpm.b,"\cite{"&amp;_xlfn.TEXTJOIN(", ",TRUE,_xlfn._xlws.SORT(_xlfn._xlws.FILTER(ThematicAnalysis[Rayyan ID],ISNUMBER(SEARCH(", "&amp;_xlpm.a&amp;", ",", "&amp;ThematicAnalysis[Purposes]&amp;", "))*ISNUMBER(SEARCH(", "&amp;_xlpm.b&amp;", ",", "&amp;ThematicAnalysis[Domains]&amp;", ")),"")))&amp;"}")),_xlfn.HSTACK(_xlfn.SEQUENCE(ROWS(_xlpm.p),1,0),_xlpm.y,_xlpm.x,_xlpm.z,_xlpm.ref))</f>
        <v>0</v>
      </c>
      <c r="AB2" t="str">
        <v>Data Privacy</v>
      </c>
      <c r="AC2" t="str">
        <v>Automotive &amp; Intelligent Transportation</v>
      </c>
      <c r="AD2" s="64">
        <v>1</v>
      </c>
      <c r="AE2" t="str">
        <v>\cite{rayyan-218685725}</v>
      </c>
    </row>
    <row r="3" spans="1:31" ht="13">
      <c r="A3" s="66" t="str">
        <v>Healthcare Data Governance</v>
      </c>
      <c r="B3" s="64">
        <v>0</v>
      </c>
      <c r="C3" s="64">
        <v>0</v>
      </c>
      <c r="D3" s="64">
        <v>1</v>
      </c>
      <c r="E3" s="64">
        <v>0</v>
      </c>
      <c r="F3" s="64">
        <v>0</v>
      </c>
      <c r="G3" s="64">
        <v>0</v>
      </c>
      <c r="H3" s="64">
        <v>0</v>
      </c>
      <c r="I3" s="64">
        <v>1</v>
      </c>
      <c r="J3" s="64">
        <v>3</v>
      </c>
      <c r="K3" s="64">
        <v>0</v>
      </c>
      <c r="L3" s="64">
        <v>69</v>
      </c>
      <c r="M3" s="64"/>
      <c r="N3" s="64"/>
      <c r="O3" s="64"/>
      <c r="P3" s="64"/>
      <c r="Q3" s="64"/>
      <c r="R3" s="64"/>
      <c r="S3" s="64"/>
      <c r="T3" s="64"/>
      <c r="U3" s="64"/>
      <c r="V3" s="64"/>
      <c r="W3" s="64"/>
      <c r="X3" s="64"/>
      <c r="Y3" s="64"/>
      <c r="Z3" s="64"/>
      <c r="AA3" s="64">
        <v>1</v>
      </c>
      <c r="AB3" t="str">
        <v>Data Privacy</v>
      </c>
      <c r="AC3" t="str">
        <v>Social Platforms</v>
      </c>
      <c r="AD3" s="64">
        <v>2</v>
      </c>
      <c r="AE3" t="str">
        <v>\cite{rayyan-172027846, rayyan-172028383}</v>
      </c>
    </row>
    <row r="4" spans="1:31" ht="13">
      <c r="A4" s="66" t="str">
        <v>Access Control</v>
      </c>
      <c r="B4" s="64">
        <v>1</v>
      </c>
      <c r="C4" s="64">
        <v>1</v>
      </c>
      <c r="D4" s="64">
        <v>0</v>
      </c>
      <c r="E4" s="64">
        <v>2</v>
      </c>
      <c r="F4" s="64">
        <v>1</v>
      </c>
      <c r="G4" s="64">
        <v>1</v>
      </c>
      <c r="H4" s="64">
        <v>3</v>
      </c>
      <c r="I4" s="64">
        <v>7</v>
      </c>
      <c r="J4" s="64">
        <v>4</v>
      </c>
      <c r="K4" s="64">
        <v>12</v>
      </c>
      <c r="L4" s="64">
        <v>66</v>
      </c>
      <c r="M4" s="64"/>
      <c r="N4" s="64"/>
      <c r="O4" s="64"/>
      <c r="P4" s="64"/>
      <c r="Q4" s="64"/>
      <c r="R4" s="64"/>
      <c r="S4" s="64"/>
      <c r="T4" s="64"/>
      <c r="U4" s="64"/>
      <c r="V4" s="64"/>
      <c r="W4" s="64"/>
      <c r="X4" s="64"/>
      <c r="Y4" s="64"/>
      <c r="Z4" s="64"/>
      <c r="AA4" s="64">
        <v>2</v>
      </c>
      <c r="AB4" t="str">
        <v>Data Privacy</v>
      </c>
      <c r="AC4" t="str">
        <v>Education</v>
      </c>
      <c r="AD4" s="64">
        <v>2</v>
      </c>
      <c r="AE4" t="str">
        <v>\cite{rayyan-172027844, rayyan-172027908}</v>
      </c>
    </row>
    <row r="5" spans="1:31" ht="13">
      <c r="A5" s="66" t="str">
        <v>Data Traceability</v>
      </c>
      <c r="B5" s="64">
        <v>2</v>
      </c>
      <c r="C5" s="64">
        <v>1</v>
      </c>
      <c r="D5" s="64">
        <v>1</v>
      </c>
      <c r="E5" s="64">
        <v>1</v>
      </c>
      <c r="F5" s="64">
        <v>4</v>
      </c>
      <c r="G5" s="64">
        <v>4</v>
      </c>
      <c r="H5" s="64">
        <v>4</v>
      </c>
      <c r="I5" s="64">
        <v>12</v>
      </c>
      <c r="J5" s="64">
        <v>16</v>
      </c>
      <c r="K5" s="64">
        <v>18</v>
      </c>
      <c r="L5" s="64">
        <v>58</v>
      </c>
      <c r="M5" s="64"/>
      <c r="N5" s="64"/>
      <c r="O5" s="64"/>
      <c r="P5" s="64"/>
      <c r="Q5" s="64"/>
      <c r="R5" s="64"/>
      <c r="S5" s="64"/>
      <c r="T5" s="64"/>
      <c r="U5" s="64"/>
      <c r="V5" s="64"/>
      <c r="W5" s="64"/>
      <c r="X5" s="64"/>
      <c r="Y5" s="64"/>
      <c r="Z5" s="64"/>
      <c r="AA5" s="64">
        <v>3</v>
      </c>
      <c r="AB5" t="str">
        <v>Data Privacy</v>
      </c>
      <c r="AC5" t="str">
        <v>Energy &amp; Smart Grid</v>
      </c>
      <c r="AD5" s="64">
        <v>2</v>
      </c>
      <c r="AE5" t="str">
        <v>\cite{rayyan-172028100, rayyan-218687604}</v>
      </c>
    </row>
    <row r="6" spans="1:31" ht="13">
      <c r="A6" s="66" t="str">
        <v>Secure Data Sharing</v>
      </c>
      <c r="B6" s="64">
        <v>1</v>
      </c>
      <c r="C6" s="64">
        <v>0</v>
      </c>
      <c r="D6" s="64">
        <v>0</v>
      </c>
      <c r="E6" s="64">
        <v>2</v>
      </c>
      <c r="F6" s="64">
        <v>2</v>
      </c>
      <c r="G6" s="64">
        <v>3</v>
      </c>
      <c r="H6" s="64">
        <v>2</v>
      </c>
      <c r="I6" s="64">
        <v>7</v>
      </c>
      <c r="J6" s="64">
        <v>7</v>
      </c>
      <c r="K6" s="64">
        <v>15</v>
      </c>
      <c r="L6" s="64">
        <v>58</v>
      </c>
      <c r="M6" s="64"/>
      <c r="N6" s="64"/>
      <c r="O6" s="64"/>
      <c r="P6" s="64"/>
      <c r="Q6" s="64"/>
      <c r="R6" s="64"/>
      <c r="S6" s="64"/>
      <c r="T6" s="64"/>
      <c r="U6" s="64"/>
      <c r="V6" s="64"/>
      <c r="W6" s="64"/>
      <c r="X6" s="64"/>
      <c r="Y6" s="64"/>
      <c r="Z6" s="64"/>
      <c r="AA6" s="64">
        <v>4</v>
      </c>
      <c r="AB6" t="str">
        <v>Data Privacy</v>
      </c>
      <c r="AC6" t="str">
        <v>Financial Services &amp; Banking</v>
      </c>
      <c r="AD6" s="64">
        <v>1</v>
      </c>
      <c r="AE6" t="str">
        <v>\cite{rayyan-218688375}</v>
      </c>
    </row>
    <row r="7" spans="1:31" ht="13">
      <c r="A7" s="66" t="str">
        <v>Cybersecurity Risk Mitigation</v>
      </c>
      <c r="B7" s="64">
        <v>0</v>
      </c>
      <c r="C7" s="64">
        <v>0</v>
      </c>
      <c r="D7" s="64">
        <v>1</v>
      </c>
      <c r="E7" s="64">
        <v>1</v>
      </c>
      <c r="F7" s="64">
        <v>1</v>
      </c>
      <c r="G7" s="64">
        <v>4</v>
      </c>
      <c r="H7" s="64">
        <v>2</v>
      </c>
      <c r="I7" s="64">
        <v>4</v>
      </c>
      <c r="J7" s="64">
        <v>6</v>
      </c>
      <c r="K7" s="64">
        <v>16</v>
      </c>
      <c r="L7" s="64">
        <v>25</v>
      </c>
      <c r="M7" s="64"/>
      <c r="N7" s="64"/>
      <c r="O7" s="64"/>
      <c r="P7" s="64"/>
      <c r="Q7" s="64"/>
      <c r="R7" s="64"/>
      <c r="S7" s="64"/>
      <c r="T7" s="64"/>
      <c r="U7" s="64"/>
      <c r="V7" s="64"/>
      <c r="W7" s="64"/>
      <c r="X7" s="64"/>
      <c r="Y7" s="64"/>
      <c r="Z7" s="64"/>
      <c r="AA7" s="64">
        <v>5</v>
      </c>
      <c r="AB7" t="str">
        <v>Data Privacy</v>
      </c>
      <c r="AC7" t="str">
        <v>Government &amp; Public Sector</v>
      </c>
      <c r="AD7" s="64">
        <v>3</v>
      </c>
      <c r="AE7" t="str">
        <v>\cite{rayyan-172028018, rayyan-218686268, rayyan-218688137}</v>
      </c>
    </row>
    <row r="8" spans="1:31" ht="13">
      <c r="A8" s="66" t="str">
        <v>Data Auditing</v>
      </c>
      <c r="B8" s="64">
        <v>1</v>
      </c>
      <c r="C8" s="64">
        <v>0</v>
      </c>
      <c r="D8" s="64">
        <v>0</v>
      </c>
      <c r="E8" s="64">
        <v>1</v>
      </c>
      <c r="F8" s="64">
        <v>1</v>
      </c>
      <c r="G8" s="64">
        <v>0</v>
      </c>
      <c r="H8" s="64">
        <v>1</v>
      </c>
      <c r="I8" s="64">
        <v>0</v>
      </c>
      <c r="J8" s="64">
        <v>2</v>
      </c>
      <c r="K8" s="64">
        <v>7</v>
      </c>
      <c r="L8" s="64">
        <v>17</v>
      </c>
      <c r="M8" s="64"/>
      <c r="N8" s="64"/>
      <c r="O8" s="64"/>
      <c r="P8" s="64"/>
      <c r="Q8" s="64"/>
      <c r="R8" s="64"/>
      <c r="S8" s="64"/>
      <c r="T8" s="64"/>
      <c r="U8" s="64"/>
      <c r="V8" s="64"/>
      <c r="W8" s="64"/>
      <c r="X8" s="64"/>
      <c r="Y8" s="64"/>
      <c r="Z8" s="64"/>
      <c r="AA8" s="64">
        <v>6</v>
      </c>
      <c r="AB8" t="str">
        <v>Data Privacy</v>
      </c>
      <c r="AC8" t="str">
        <v>Industry &amp; Supply Chain</v>
      </c>
      <c r="AD8" s="64">
        <v>4</v>
      </c>
      <c r="AE8" t="str">
        <v>\cite{rayyan-172027866, rayyan-172027890, rayyan-218685441, rayyan-218685725}</v>
      </c>
    </row>
    <row r="9" spans="1:31" ht="13">
      <c r="A9" s="66" t="str">
        <v>Data Confidentiality</v>
      </c>
      <c r="B9" s="64">
        <v>0</v>
      </c>
      <c r="C9" s="64">
        <v>0</v>
      </c>
      <c r="D9" s="64">
        <v>0</v>
      </c>
      <c r="E9" s="64">
        <v>0</v>
      </c>
      <c r="F9" s="64">
        <v>2</v>
      </c>
      <c r="G9" s="64">
        <v>0</v>
      </c>
      <c r="H9" s="64">
        <v>0</v>
      </c>
      <c r="I9" s="64">
        <v>1</v>
      </c>
      <c r="J9" s="64">
        <v>2</v>
      </c>
      <c r="K9" s="64">
        <v>3</v>
      </c>
      <c r="L9" s="64">
        <v>7</v>
      </c>
      <c r="M9" s="64"/>
      <c r="N9" s="64"/>
      <c r="O9" s="64"/>
      <c r="P9" s="64"/>
      <c r="Q9" s="64"/>
      <c r="R9" s="64"/>
      <c r="S9" s="64"/>
      <c r="T9" s="64"/>
      <c r="U9" s="64"/>
      <c r="V9" s="64"/>
      <c r="W9" s="64"/>
      <c r="X9" s="64"/>
      <c r="Y9" s="64"/>
      <c r="Z9" s="64"/>
      <c r="AA9" s="64">
        <v>7</v>
      </c>
      <c r="AB9" t="str">
        <v>Data Privacy</v>
      </c>
      <c r="AC9" t="str">
        <v>Digital Media</v>
      </c>
      <c r="AD9" s="64">
        <v>8</v>
      </c>
      <c r="AE9" t="str">
        <v>\cite{rayyan-172027886, rayyan-172027997, rayyan-172028104, rayyan-172028383, rayyan-172029208, rayyan-218687456, rayyan-218687470, rayyan-218688565}</v>
      </c>
    </row>
    <row r="10" spans="1:31" ht="13">
      <c r="A10" s="66" t="str">
        <v>Secure Data Retention</v>
      </c>
      <c r="B10" s="64">
        <v>0</v>
      </c>
      <c r="C10" s="64">
        <v>0</v>
      </c>
      <c r="D10" s="64">
        <v>0</v>
      </c>
      <c r="E10" s="64">
        <v>0</v>
      </c>
      <c r="F10" s="64">
        <v>0</v>
      </c>
      <c r="G10" s="64">
        <v>0</v>
      </c>
      <c r="H10" s="64">
        <v>1</v>
      </c>
      <c r="I10" s="64">
        <v>0</v>
      </c>
      <c r="J10" s="64">
        <v>0</v>
      </c>
      <c r="K10" s="64">
        <v>3</v>
      </c>
      <c r="L10" s="64">
        <v>6</v>
      </c>
      <c r="M10" s="64"/>
      <c r="N10" s="64"/>
      <c r="O10" s="64"/>
      <c r="P10" s="64"/>
      <c r="Q10" s="64"/>
      <c r="R10" s="64"/>
      <c r="S10" s="64"/>
      <c r="T10" s="64"/>
      <c r="U10" s="64"/>
      <c r="V10" s="64"/>
      <c r="W10" s="64"/>
      <c r="X10" s="64"/>
      <c r="Y10" s="64"/>
      <c r="Z10" s="64"/>
      <c r="AA10" s="64">
        <v>8</v>
      </c>
      <c r="AB10" t="str">
        <v>Data Privacy</v>
      </c>
      <c r="AC10" t="str">
        <v>Legal, Compliance &amp; Digital Forensics</v>
      </c>
      <c r="AD10" s="64">
        <v>11</v>
      </c>
      <c r="AE10" t="str">
        <v>\cite{rayyan-172027829, rayyan-172027846, rayyan-172027982, rayyan-172027997, rayyan-172028018, rayyan-172028104, rayyan-172028165, rayyan-172028235, rayyan-172029208, rayyan-218687761, rayyan-218688375}</v>
      </c>
    </row>
    <row r="11" spans="1:31" ht="13">
      <c r="A11" s="66" t="str">
        <v>Forensic Attribution &amp; Post-Incident Investigation</v>
      </c>
      <c r="B11" s="64">
        <v>0</v>
      </c>
      <c r="C11" s="64">
        <v>0</v>
      </c>
      <c r="D11" s="64">
        <v>0</v>
      </c>
      <c r="E11" s="64">
        <v>0</v>
      </c>
      <c r="F11" s="64">
        <v>1</v>
      </c>
      <c r="G11" s="64">
        <v>0</v>
      </c>
      <c r="H11" s="64">
        <v>0</v>
      </c>
      <c r="I11" s="64">
        <v>5</v>
      </c>
      <c r="J11" s="64">
        <v>6</v>
      </c>
      <c r="K11" s="64">
        <v>5</v>
      </c>
      <c r="L11" s="64">
        <v>4</v>
      </c>
      <c r="M11" s="64"/>
      <c r="N11" s="64"/>
      <c r="O11" s="64"/>
      <c r="P11" s="64"/>
      <c r="Q11" s="64"/>
      <c r="R11" s="64"/>
      <c r="S11" s="64"/>
      <c r="T11" s="64"/>
      <c r="U11" s="64"/>
      <c r="V11" s="64"/>
      <c r="W11" s="64"/>
      <c r="X11" s="64"/>
      <c r="Y11" s="64"/>
      <c r="Z11" s="64"/>
      <c r="AA11" s="64">
        <v>9</v>
      </c>
      <c r="AB11" t="str">
        <v>Data Privacy</v>
      </c>
      <c r="AC11" t="str">
        <v>Cross-Domain Cybersecurity &amp; Computing</v>
      </c>
      <c r="AD11" s="64">
        <v>9</v>
      </c>
      <c r="AE11" t="str">
        <v>\cite{rayyan-172027824, rayyan-172027893, rayyan-172028028, rayyan-172028394, rayyan-172028643, rayyan-172028771, rayyan-172028983, rayyan-218685318, rayyan-218688549}</v>
      </c>
    </row>
    <row r="12" spans="1:31" ht="13">
      <c r="A12" s="66" t="str">
        <v>Digital Object Lifecycle Management</v>
      </c>
      <c r="B12" s="64">
        <v>0</v>
      </c>
      <c r="C12" s="64">
        <v>1</v>
      </c>
      <c r="D12" s="64">
        <v>0</v>
      </c>
      <c r="E12" s="64">
        <v>0</v>
      </c>
      <c r="F12" s="64">
        <v>1</v>
      </c>
      <c r="G12" s="64">
        <v>2</v>
      </c>
      <c r="H12" s="64">
        <v>0</v>
      </c>
      <c r="I12" s="64">
        <v>1</v>
      </c>
      <c r="J12" s="64">
        <v>2</v>
      </c>
      <c r="K12" s="64">
        <v>5</v>
      </c>
      <c r="L12" s="64">
        <v>3</v>
      </c>
      <c r="M12" s="64"/>
      <c r="N12" s="64"/>
      <c r="O12" s="64"/>
      <c r="P12" s="64"/>
      <c r="Q12" s="64"/>
      <c r="R12" s="64"/>
      <c r="S12" s="64"/>
      <c r="T12" s="64"/>
      <c r="U12" s="64"/>
      <c r="V12" s="64"/>
      <c r="W12" s="64"/>
      <c r="X12" s="64"/>
      <c r="Y12" s="64"/>
      <c r="Z12" s="64"/>
      <c r="AA12" s="64">
        <v>10</v>
      </c>
      <c r="AB12" t="str">
        <v>Data Privacy</v>
      </c>
      <c r="AC12" t="str">
        <v>Healthcare &amp; Medical Informatics</v>
      </c>
      <c r="AD12" s="64">
        <v>69</v>
      </c>
      <c r="AE12" t="str">
        <v>\cite{rayyan-172027829, rayyan-172027834, rayyan-172027847, rayyan-172027849, rayyan-172027866, rayyan-172027868, rayyan-172027888, rayyan-172027928, rayyan-172027935, rayyan-172027943, rayyan-172028050, rayyan-172028055, rayyan-172028095, rayyan-172028127, rayyan-172028165, rayyan-172028182, rayyan-172028200, rayyan-172028249, rayyan-172028274, rayyan-172028402, rayyan-172028473, rayyan-172028480, rayyan-172028518, rayyan-172028579, rayyan-172028646, rayyan-172028743, rayyan-172029208, rayyan-218685005, rayyan-218685131, rayyan-218685194, rayyan-218685195, rayyan-218685225, rayyan-218685234, rayyan-218685236, rayyan-218685245, rayyan-218685264, rayyan-218685292, rayyan-218685380, rayyan-218685391, rayyan-218685496, rayyan-218685532, rayyan-218685713, rayyan-218687130, rayyan-218687255, rayyan-218687262, rayyan-218687386, rayyan-218687456, rayyan-218687470, rayyan-218687484, rayyan-218687541, rayyan-218687555, rayyan-218687675, rayyan-218687745, rayyan-218687761, rayyan-218687860, rayyan-218688039, rayyan-218688103, rayyan-218688112, rayyan-218688143, rayyan-218688172, rayyan-218688174, rayyan-218688176, rayyan-218688212, rayyan-218688318, rayyan-218688371, rayyan-218688375, rayyan-218688443, rayyan-218688578, rayyan-218688759}</v>
      </c>
    </row>
    <row r="13" spans="1:31" ht="13">
      <c r="A13" s="66" t="str">
        <v>Copyright Protection</v>
      </c>
      <c r="B13" s="64">
        <v>0</v>
      </c>
      <c r="C13" s="64">
        <v>0</v>
      </c>
      <c r="D13" s="64">
        <v>0</v>
      </c>
      <c r="E13" s="64">
        <v>0</v>
      </c>
      <c r="F13" s="64">
        <v>0</v>
      </c>
      <c r="G13" s="64">
        <v>0</v>
      </c>
      <c r="H13" s="64">
        <v>0</v>
      </c>
      <c r="I13" s="64">
        <v>6</v>
      </c>
      <c r="J13" s="64">
        <v>3</v>
      </c>
      <c r="K13" s="64">
        <v>1</v>
      </c>
      <c r="L13" s="64">
        <v>0</v>
      </c>
      <c r="M13" s="64"/>
      <c r="N13" s="64"/>
      <c r="O13" s="64"/>
      <c r="P13" s="64"/>
      <c r="Q13" s="64"/>
      <c r="R13" s="64"/>
      <c r="S13" s="64"/>
      <c r="T13" s="64"/>
      <c r="U13" s="64"/>
      <c r="V13" s="64"/>
      <c r="W13" s="64"/>
      <c r="X13" s="64"/>
      <c r="Y13" s="64"/>
      <c r="Z13" s="64"/>
      <c r="AA13" s="64">
        <v>11</v>
      </c>
      <c r="AB13" t="str">
        <v>Healthcare Data Governance</v>
      </c>
      <c r="AC13" t="str">
        <v>Automotive &amp; Intelligent Transportation</v>
      </c>
      <c r="AD13" s="64">
        <v>0</v>
      </c>
      <c r="AE13" t="str">
        <v>\cite{}</v>
      </c>
    </row>
    <row r="14" spans="1:31" ht="13">
      <c r="A14" s="66" t="str">
        <v>Automated Sensitive Data Detection</v>
      </c>
      <c r="B14" s="64">
        <v>0</v>
      </c>
      <c r="C14" s="64">
        <v>1</v>
      </c>
      <c r="D14" s="64">
        <v>1</v>
      </c>
      <c r="E14" s="64">
        <v>0</v>
      </c>
      <c r="F14" s="64">
        <v>0</v>
      </c>
      <c r="G14" s="64">
        <v>0</v>
      </c>
      <c r="H14" s="64">
        <v>1</v>
      </c>
      <c r="I14" s="64">
        <v>1</v>
      </c>
      <c r="J14" s="64">
        <v>2</v>
      </c>
      <c r="K14" s="64">
        <v>0</v>
      </c>
      <c r="L14" s="64">
        <v>0</v>
      </c>
      <c r="M14" s="64"/>
      <c r="N14" s="64"/>
      <c r="O14" s="64"/>
      <c r="P14" s="64"/>
      <c r="Q14" s="64"/>
      <c r="R14" s="64"/>
      <c r="S14" s="64"/>
      <c r="T14" s="64"/>
      <c r="U14" s="64"/>
      <c r="V14" s="64"/>
      <c r="W14" s="64"/>
      <c r="X14" s="64"/>
      <c r="Y14" s="64"/>
      <c r="Z14" s="64"/>
      <c r="AA14" s="64">
        <v>12</v>
      </c>
      <c r="AB14" t="str">
        <v>Healthcare Data Governance</v>
      </c>
      <c r="AC14" t="str">
        <v>Social Platforms</v>
      </c>
      <c r="AD14" s="64">
        <v>0</v>
      </c>
      <c r="AE14" t="str">
        <v>\cite{}</v>
      </c>
    </row>
    <row r="15" spans="1:31" ht="13">
      <c r="A15" s="66" t="str">
        <v>Security-Oriented Data Analytics</v>
      </c>
      <c r="B15" s="64">
        <v>0</v>
      </c>
      <c r="C15" s="64">
        <v>0</v>
      </c>
      <c r="D15" s="64">
        <v>1</v>
      </c>
      <c r="E15" s="64">
        <v>0</v>
      </c>
      <c r="F15" s="64">
        <v>0</v>
      </c>
      <c r="G15" s="64">
        <v>0</v>
      </c>
      <c r="H15" s="64">
        <v>0</v>
      </c>
      <c r="I15" s="64">
        <v>0</v>
      </c>
      <c r="J15" s="64">
        <v>0</v>
      </c>
      <c r="K15" s="64">
        <v>0</v>
      </c>
      <c r="L15" s="64">
        <v>0</v>
      </c>
      <c r="M15" s="64"/>
      <c r="N15" s="64"/>
      <c r="O15" s="64"/>
      <c r="P15" s="64"/>
      <c r="Q15" s="64"/>
      <c r="R15" s="64"/>
      <c r="S15" s="64"/>
      <c r="T15" s="64"/>
      <c r="U15" s="64"/>
      <c r="V15" s="64"/>
      <c r="W15" s="64"/>
      <c r="X15" s="64"/>
      <c r="Y15" s="64"/>
      <c r="Z15" s="64"/>
      <c r="AA15" s="64">
        <v>13</v>
      </c>
      <c r="AB15" t="str">
        <v>Healthcare Data Governance</v>
      </c>
      <c r="AC15" t="str">
        <v>Education</v>
      </c>
      <c r="AD15" s="64">
        <v>1</v>
      </c>
      <c r="AE15" t="str">
        <v>\cite{rayyan-172027908}</v>
      </c>
    </row>
    <row r="16" spans="1:31" ht="13">
      <c r="A16" s="66"/>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v>14</v>
      </c>
      <c r="AB16" t="str">
        <v>Healthcare Data Governance</v>
      </c>
      <c r="AC16" t="str">
        <v>Energy &amp; Smart Grid</v>
      </c>
      <c r="AD16" s="64">
        <v>0</v>
      </c>
      <c r="AE16" t="str">
        <v>\cite{}</v>
      </c>
    </row>
    <row r="17" spans="1:31" ht="13">
      <c r="A17" s="66"/>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v>15</v>
      </c>
      <c r="AB17" t="str">
        <v>Healthcare Data Governance</v>
      </c>
      <c r="AC17" t="str">
        <v>Financial Services &amp; Banking</v>
      </c>
      <c r="AD17" s="64">
        <v>0</v>
      </c>
      <c r="AE17" t="str">
        <v>\cite{}</v>
      </c>
    </row>
    <row r="18" spans="1:31" ht="13">
      <c r="A18" s="66"/>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v>16</v>
      </c>
      <c r="AB18" t="str">
        <v>Healthcare Data Governance</v>
      </c>
      <c r="AC18" t="str">
        <v>Government &amp; Public Sector</v>
      </c>
      <c r="AD18" s="64">
        <v>0</v>
      </c>
      <c r="AE18" t="str">
        <v>\cite{}</v>
      </c>
    </row>
    <row r="19" spans="1:31" ht="13">
      <c r="A19" s="66"/>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v>17</v>
      </c>
      <c r="AB19" t="str">
        <v>Healthcare Data Governance</v>
      </c>
      <c r="AC19" t="str">
        <v>Industry &amp; Supply Chain</v>
      </c>
      <c r="AD19" s="64">
        <v>0</v>
      </c>
      <c r="AE19" t="str">
        <v>\cite{}</v>
      </c>
    </row>
    <row r="20" spans="1:31" ht="13">
      <c r="A20" s="66"/>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v>18</v>
      </c>
      <c r="AB20" t="str">
        <v>Healthcare Data Governance</v>
      </c>
      <c r="AC20" t="str">
        <v>Digital Media</v>
      </c>
      <c r="AD20" s="64">
        <v>1</v>
      </c>
      <c r="AE20" t="str">
        <v>\cite{rayyan-218687456}</v>
      </c>
    </row>
    <row r="21" spans="1:31" ht="13">
      <c r="A21" s="66"/>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v>19</v>
      </c>
      <c r="AB21" t="str">
        <v>Healthcare Data Governance</v>
      </c>
      <c r="AC21" t="str">
        <v>Legal, Compliance &amp; Digital Forensics</v>
      </c>
      <c r="AD21" s="64">
        <v>3</v>
      </c>
      <c r="AE21" t="str">
        <v>\cite{rayyan-172027829, rayyan-172028165, rayyan-218687761}</v>
      </c>
    </row>
    <row r="22" spans="1:31" ht="13">
      <c r="A22" s="66"/>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v>20</v>
      </c>
      <c r="AB22" t="str">
        <v>Healthcare Data Governance</v>
      </c>
      <c r="AC22" t="str">
        <v>Cross-Domain Cybersecurity &amp; Computing</v>
      </c>
      <c r="AD22" s="64">
        <v>0</v>
      </c>
      <c r="AE22" t="str">
        <v>\cite{}</v>
      </c>
    </row>
    <row r="23" spans="1:31" ht="13">
      <c r="A23" s="66"/>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v>21</v>
      </c>
      <c r="AB23" t="str">
        <v>Healthcare Data Governance</v>
      </c>
      <c r="AC23" t="str">
        <v>Healthcare &amp; Medical Informatics</v>
      </c>
      <c r="AD23" s="64">
        <v>69</v>
      </c>
      <c r="AE23" t="str">
        <v>\cite{rayyan-172027818, rayyan-172027829, rayyan-172027834, rayyan-172027849, rayyan-172027868,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rayyan-218687456, rayyan-218687484, rayyan-218687555, rayyan-218687675, rayyan-218687745, rayyan-218687761, rayyan-218687860, rayyan-218687992, rayyan-218688039, rayyan-218688103, rayyan-218688112, rayyan-218688143, rayyan-218688149, rayyan-218688172, rayyan-218688174, rayyan-218688176, rayyan-218688212, rayyan-218688262, rayyan-218688278, rayyan-218688318, rayyan-218688371, rayyan-218688425, rayyan-218688759, rayyan-218688824}</v>
      </c>
    </row>
    <row r="24" spans="1:31" ht="13">
      <c r="A24" s="66"/>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v>22</v>
      </c>
      <c r="AB24" t="str">
        <v>Access Control</v>
      </c>
      <c r="AC24" t="str">
        <v>Automotive &amp; Intelligent Transportation</v>
      </c>
      <c r="AD24" s="64">
        <v>1</v>
      </c>
      <c r="AE24" t="str">
        <v>\cite{rayyan-172028082}</v>
      </c>
    </row>
    <row r="25" spans="1:31" ht="13">
      <c r="A25" s="66"/>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v>23</v>
      </c>
      <c r="AB25" t="str">
        <v>Access Control</v>
      </c>
      <c r="AC25" t="str">
        <v>Social Platforms</v>
      </c>
      <c r="AD25" s="64">
        <v>1</v>
      </c>
      <c r="AE25" t="str">
        <v>\cite{rayyan-172028383}</v>
      </c>
    </row>
    <row r="26" spans="1:31" ht="13">
      <c r="A26" s="66"/>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v>24</v>
      </c>
      <c r="AB26" t="str">
        <v>Access Control</v>
      </c>
      <c r="AC26" t="str">
        <v>Education</v>
      </c>
      <c r="AD26" s="64">
        <v>0</v>
      </c>
      <c r="AE26" t="str">
        <v>\cite{}</v>
      </c>
    </row>
    <row r="27" spans="1:31" ht="13">
      <c r="A27" s="66"/>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v>25</v>
      </c>
      <c r="AB27" t="str">
        <v>Access Control</v>
      </c>
      <c r="AC27" t="str">
        <v>Energy &amp; Smart Grid</v>
      </c>
      <c r="AD27" s="64">
        <v>2</v>
      </c>
      <c r="AE27" t="str">
        <v>\cite{rayyan-172028100, rayyan-218687604}</v>
      </c>
    </row>
    <row r="28" spans="1:31" ht="13">
      <c r="A28" s="66"/>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v>26</v>
      </c>
      <c r="AB28" t="str">
        <v>Access Control</v>
      </c>
      <c r="AC28" t="str">
        <v>Financial Services &amp; Banking</v>
      </c>
      <c r="AD28" s="64">
        <v>1</v>
      </c>
      <c r="AE28" t="str">
        <v>\cite{rayyan-172029219}</v>
      </c>
    </row>
    <row r="29" spans="1:31" ht="13">
      <c r="A29" s="66"/>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v>27</v>
      </c>
      <c r="AB29" t="str">
        <v>Access Control</v>
      </c>
      <c r="AC29" t="str">
        <v>Government &amp; Public Sector</v>
      </c>
      <c r="AD29" s="64">
        <v>1</v>
      </c>
      <c r="AE29" t="str">
        <v>\cite{rayyan-218686268}</v>
      </c>
    </row>
    <row r="30" spans="1:31" ht="13">
      <c r="A30" s="66"/>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v>28</v>
      </c>
      <c r="AB30" t="str">
        <v>Access Control</v>
      </c>
      <c r="AC30" t="str">
        <v>Industry &amp; Supply Chain</v>
      </c>
      <c r="AD30" s="64">
        <v>3</v>
      </c>
      <c r="AE30" t="str">
        <v>\cite{rayyan-172027866, rayyan-172028105, rayyan-218685441}</v>
      </c>
    </row>
    <row r="31" spans="1:31" ht="13">
      <c r="A31" s="66"/>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v>29</v>
      </c>
      <c r="AB31" t="str">
        <v>Access Control</v>
      </c>
      <c r="AC31" t="str">
        <v>Digital Media</v>
      </c>
      <c r="AD31" s="64">
        <v>7</v>
      </c>
      <c r="AE31" t="str">
        <v>\cite{rayyan-172027826, rayyan-172028383, rayyan-218685609, rayyan-218687108, rayyan-218687456, rayyan-218687470, rayyan-218688565}</v>
      </c>
    </row>
    <row r="32" spans="1:31" ht="13">
      <c r="A32" s="66"/>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v>30</v>
      </c>
      <c r="AB32" t="str">
        <v>Access Control</v>
      </c>
      <c r="AC32" t="str">
        <v>Legal, Compliance &amp; Digital Forensics</v>
      </c>
      <c r="AD32" s="64">
        <v>4</v>
      </c>
      <c r="AE32" t="str">
        <v>\cite{rayyan-172027826, rayyan-172027829, rayyan-172027982, rayyan-218687761}</v>
      </c>
    </row>
    <row r="33" spans="1:31" ht="13">
      <c r="A33" s="66"/>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v>31</v>
      </c>
      <c r="AB33" t="str">
        <v>Access Control</v>
      </c>
      <c r="AC33" t="str">
        <v>Cross-Domain Cybersecurity &amp; Computing</v>
      </c>
      <c r="AD33" s="64">
        <v>12</v>
      </c>
      <c r="AE33" t="str">
        <v>\cite{rayyan-172027882, rayyan-172027893, rayyan-172028643, rayyan-172028983, rayyan-172029019, rayyan-218685256, rayyan-218685318, rayyan-218685477, rayyan-218687416, rayyan-218688059, rayyan-218688549, rayyan-218688840}</v>
      </c>
    </row>
    <row r="34" spans="1:31" ht="13">
      <c r="A34" s="66"/>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v>32</v>
      </c>
      <c r="AB34" t="str">
        <v>Access Control</v>
      </c>
      <c r="AC34" t="str">
        <v>Healthcare &amp; Medical Informatics</v>
      </c>
      <c r="AD34" s="64">
        <v>66</v>
      </c>
      <c r="AE34" t="str">
        <v>\cite{rayyan-172027829, rayyan-172027834, rayyan-172027849, rayyan-172027866, rayyan-172027868, rayyan-172027888, rayyan-172027928, rayyan-172027935, rayyan-172027943, rayyan-172028050, rayyan-172028055, rayyan-172028095, rayyan-172028127, rayyan-172028182, rayyan-172028200, rayyan-172028233, rayyan-172028249, rayyan-172028274, rayyan-172028433, rayyan-172028473, rayyan-172028480, rayyan-172028518, rayyan-172028579, rayyan-172028646, rayyan-172028743, rayyan-218685020, rayyan-218685039, rayyan-218685128, rayyan-218685131, rayyan-218685194, rayyan-218685225, rayyan-218685234, rayyan-218685236, rayyan-218685292, rayyan-218685334, rayyan-218685380, rayyan-218685496, rayyan-218685532, rayyan-218685546, rayyan-218685713, rayyan-218687107, rayyan-218687130, rayyan-218687255, rayyan-218687262, rayyan-218687456, rayyan-218687470, rayyan-218687541, rayyan-218687555, rayyan-218687675, rayyan-218687743, rayyan-218687745, rayyan-218687761, rayyan-218687992, rayyan-218688039, rayyan-218688103, rayyan-218688112, rayyan-218688143, rayyan-218688162, rayyan-218688172, rayyan-218688174, rayyan-218688176, rayyan-218688318, rayyan-218688371, rayyan-218688425, rayyan-218688578, rayyan-218688824}</v>
      </c>
    </row>
    <row r="35" spans="1:31" ht="13">
      <c r="A35" s="66"/>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v>33</v>
      </c>
      <c r="AB35" t="str">
        <v>Data Traceability</v>
      </c>
      <c r="AC35" t="str">
        <v>Automotive &amp; Intelligent Transportation</v>
      </c>
      <c r="AD35" s="64">
        <v>2</v>
      </c>
      <c r="AE35" t="str">
        <v>\cite{rayyan-172028082, rayyan-218685725}</v>
      </c>
    </row>
    <row r="36" spans="1:31" ht="13">
      <c r="A36" s="66"/>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v>34</v>
      </c>
      <c r="AB36" t="str">
        <v>Data Traceability</v>
      </c>
      <c r="AC36" t="str">
        <v>Social Platforms</v>
      </c>
      <c r="AD36" s="64">
        <v>1</v>
      </c>
      <c r="AE36" t="str">
        <v>\cite{rayyan-172028383}</v>
      </c>
    </row>
    <row r="37" spans="1:31" ht="13">
      <c r="A37" s="66"/>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v>35</v>
      </c>
      <c r="AB37" t="str">
        <v>Data Traceability</v>
      </c>
      <c r="AC37" t="str">
        <v>Education</v>
      </c>
      <c r="AD37" s="64">
        <v>1</v>
      </c>
      <c r="AE37" t="str">
        <v>\cite{rayyan-172027908}</v>
      </c>
    </row>
    <row r="38" spans="1:31" ht="13">
      <c r="A38" s="66"/>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v>36</v>
      </c>
      <c r="AB38" t="str">
        <v>Data Traceability</v>
      </c>
      <c r="AC38" t="str">
        <v>Energy &amp; Smart Grid</v>
      </c>
      <c r="AD38" s="64">
        <v>1</v>
      </c>
      <c r="AE38" t="str">
        <v>\cite{rayyan-218687604}</v>
      </c>
    </row>
    <row r="39" spans="1:31" ht="13">
      <c r="A39" s="66"/>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v>37</v>
      </c>
      <c r="AB39" t="str">
        <v>Data Traceability</v>
      </c>
      <c r="AC39" t="str">
        <v>Financial Services &amp; Banking</v>
      </c>
      <c r="AD39" s="64">
        <v>4</v>
      </c>
      <c r="AE39" t="str">
        <v>\cite{rayyan-172028017, rayyan-172028246, rayyan-172029219, rayyan-218688375}</v>
      </c>
    </row>
    <row r="40" spans="1:31" ht="13">
      <c r="A40" s="66"/>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v>38</v>
      </c>
      <c r="AB40" t="str">
        <v>Data Traceability</v>
      </c>
      <c r="AC40" t="str">
        <v>Government &amp; Public Sector</v>
      </c>
      <c r="AD40" s="64">
        <v>4</v>
      </c>
      <c r="AE40" t="str">
        <v>\cite{rayyan-172027911, rayyan-172028018, rayyan-172028976, rayyan-218688137}</v>
      </c>
    </row>
    <row r="41" spans="1:31" ht="13">
      <c r="A41" s="66"/>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v>39</v>
      </c>
      <c r="AB41" t="str">
        <v>Data Traceability</v>
      </c>
      <c r="AC41" t="str">
        <v>Industry &amp; Supply Chain</v>
      </c>
      <c r="AD41" s="64">
        <v>4</v>
      </c>
      <c r="AE41" t="str">
        <v>\cite{rayyan-172027819, rayyan-172027890, rayyan-172028105, rayyan-218685725}</v>
      </c>
    </row>
    <row r="42" spans="1:31" ht="13">
      <c r="A42" s="66"/>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v>40</v>
      </c>
      <c r="AB42" t="str">
        <v>Data Traceability</v>
      </c>
      <c r="AC42" t="str">
        <v>Digital Media</v>
      </c>
      <c r="AD42" s="64">
        <v>12</v>
      </c>
      <c r="AE42" t="str">
        <v>\cite{rayyan-172027826, rayyan-172027848, rayyan-172027886, rayyan-172027964, rayyan-172027997, rayyan-172028383, rayyan-172029208, rayyan-218685609, rayyan-218687108, rayyan-218687203, rayyan-218687456, rayyan-218687470}</v>
      </c>
    </row>
    <row r="43" spans="1:31" ht="13">
      <c r="A43" s="66"/>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v>41</v>
      </c>
      <c r="AB43" t="str">
        <v>Data Traceability</v>
      </c>
      <c r="AC43" t="str">
        <v>Legal, Compliance &amp; Digital Forensics</v>
      </c>
      <c r="AD43" s="64">
        <v>16</v>
      </c>
      <c r="AE43" t="str">
        <v>\cite{rayyan-172027826, rayyan-172027829, rayyan-172027832, rayyan-172027848, rayyan-172027911, rayyan-172027922, rayyan-172027982, rayyan-172027997, rayyan-172028018, rayyan-172028035, rayyan-172028165, rayyan-172028235, rayyan-172028246, rayyan-172029208, rayyan-218687761, rayyan-218688375}</v>
      </c>
    </row>
    <row r="44" spans="1:31" ht="13">
      <c r="A44" s="66"/>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v>42</v>
      </c>
      <c r="AB44" t="str">
        <v>Data Traceability</v>
      </c>
      <c r="AC44" t="str">
        <v>Cross-Domain Cybersecurity &amp; Computing</v>
      </c>
      <c r="AD44" s="64">
        <v>18</v>
      </c>
      <c r="AE44" t="str">
        <v>\cite{rayyan-172027813, rayyan-172027824, rayyan-172027882, rayyan-172027891, rayyan-172027893, rayyan-172027927, rayyan-172027938, rayyan-172027955, rayyan-172027958, rayyan-172028028, rayyan-172028264, rayyan-172028394, rayyan-172028771, rayyan-172029019, rayyan-172029046, rayyan-218685239, rayyan-218685256, rayyan-218687559}</v>
      </c>
    </row>
    <row r="45" spans="1:31" ht="13">
      <c r="A45" s="66"/>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v>43</v>
      </c>
      <c r="AB45" t="str">
        <v>Data Traceability</v>
      </c>
      <c r="AC45" t="str">
        <v>Healthcare &amp; Medical Informatics</v>
      </c>
      <c r="AD45" s="64">
        <v>58</v>
      </c>
      <c r="AE45" t="str">
        <v>\cite{rayyan-172027818, rayyan-172027829, rayyan-172027847, rayyan-172027849, rayyan-172027868, rayyan-172027888, rayyan-172027935, rayyan-172028050, rayyan-172028055, rayyan-172028127, rayyan-172028165, rayyan-172028233, rayyan-172028274, rayyan-172028402, rayyan-172028433, rayyan-172028473, rayyan-172028480, rayyan-172028518, rayyan-172028579, rayyan-172028646, rayyan-172028743, rayyan-172029208, rayyan-218685020, rayyan-218685039, rayyan-218685194, rayyan-218685195, rayyan-218685225, rayyan-218685234, rayyan-218685245, rayyan-218685334, rayyan-218685380, rayyan-218685391, rayyan-218685496, rayyan-218685532, rayyan-218685546, rayyan-218685713, rayyan-218687130, rayyan-218687255, rayyan-218687262, rayyan-218687386, rayyan-218687456, rayyan-218687470, rayyan-218687555, rayyan-218687675, rayyan-218687743, rayyan-218687745, rayyan-218687761, rayyan-218687992, rayyan-218688103, rayyan-218688162, rayyan-218688176, rayyan-218688318, rayyan-218688371, rayyan-218688375, rayyan-218688443, rayyan-218688578, rayyan-218688759, rayyan-218688824}</v>
      </c>
    </row>
    <row r="46" spans="1:31" ht="13">
      <c r="A46" s="66"/>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v>44</v>
      </c>
      <c r="AB46" t="str">
        <v>Secure Data Sharing</v>
      </c>
      <c r="AC46" t="str">
        <v>Automotive &amp; Intelligent Transportation</v>
      </c>
      <c r="AD46" s="64">
        <v>1</v>
      </c>
      <c r="AE46" t="str">
        <v>\cite{rayyan-172028082}</v>
      </c>
    </row>
    <row r="47" spans="1:31" ht="13">
      <c r="A47" s="66"/>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v>45</v>
      </c>
      <c r="AB47" t="str">
        <v>Secure Data Sharing</v>
      </c>
      <c r="AC47" t="str">
        <v>Social Platforms</v>
      </c>
      <c r="AD47" s="64">
        <v>0</v>
      </c>
      <c r="AE47" t="str">
        <v>\cite{}</v>
      </c>
    </row>
    <row r="48" spans="1:31" ht="13">
      <c r="A48" s="66"/>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v>46</v>
      </c>
      <c r="AB48" t="str">
        <v>Secure Data Sharing</v>
      </c>
      <c r="AC48" t="str">
        <v>Education</v>
      </c>
      <c r="AD48" s="64">
        <v>0</v>
      </c>
      <c r="AE48" t="str">
        <v>\cite{}</v>
      </c>
    </row>
    <row r="49" spans="1:31" ht="13">
      <c r="A49" s="66"/>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v>47</v>
      </c>
      <c r="AB49" t="str">
        <v>Secure Data Sharing</v>
      </c>
      <c r="AC49" t="str">
        <v>Energy &amp; Smart Grid</v>
      </c>
      <c r="AD49" s="64">
        <v>2</v>
      </c>
      <c r="AE49" t="str">
        <v>\cite{rayyan-172028100, rayyan-218687604}</v>
      </c>
    </row>
    <row r="50" spans="1:31" ht="13">
      <c r="A50" s="66"/>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v>48</v>
      </c>
      <c r="AB50" t="str">
        <v>Secure Data Sharing</v>
      </c>
      <c r="AC50" t="str">
        <v>Financial Services &amp; Banking</v>
      </c>
      <c r="AD50" s="64">
        <v>2</v>
      </c>
      <c r="AE50" t="str">
        <v>\cite{rayyan-172028017, rayyan-218688375}</v>
      </c>
    </row>
    <row r="51" spans="1:31" ht="13">
      <c r="A51" s="66"/>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v>49</v>
      </c>
      <c r="AB51" t="str">
        <v>Secure Data Sharing</v>
      </c>
      <c r="AC51" t="str">
        <v>Government &amp; Public Sector</v>
      </c>
      <c r="AD51" s="64">
        <v>3</v>
      </c>
      <c r="AE51" t="str">
        <v>\cite{rayyan-172027911, rayyan-218686268, rayyan-218688137}</v>
      </c>
    </row>
    <row r="52" spans="1:31" ht="13">
      <c r="A52" s="66"/>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v>50</v>
      </c>
      <c r="AB52" t="str">
        <v>Secure Data Sharing</v>
      </c>
      <c r="AC52" t="str">
        <v>Industry &amp; Supply Chain</v>
      </c>
      <c r="AD52" s="64">
        <v>2</v>
      </c>
      <c r="AE52" t="str">
        <v>\cite{rayyan-172027890, rayyan-218685441}</v>
      </c>
    </row>
    <row r="53" spans="1:31" ht="13">
      <c r="A53" s="66"/>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v>51</v>
      </c>
      <c r="AB53" t="str">
        <v>Secure Data Sharing</v>
      </c>
      <c r="AC53" t="str">
        <v>Digital Media</v>
      </c>
      <c r="AD53" s="64">
        <v>7</v>
      </c>
      <c r="AE53" t="str">
        <v>\cite{rayyan-172027976, rayyan-172028161, rayyan-218685609, rayyan-218687108, rayyan-218687203, rayyan-218687456, rayyan-218687470}</v>
      </c>
    </row>
    <row r="54" spans="1:31" ht="13">
      <c r="A54" s="66"/>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v>52</v>
      </c>
      <c r="AB54" t="str">
        <v>Secure Data Sharing</v>
      </c>
      <c r="AC54" t="str">
        <v>Legal, Compliance &amp; Digital Forensics</v>
      </c>
      <c r="AD54" s="64">
        <v>7</v>
      </c>
      <c r="AE54" t="str">
        <v>\cite{rayyan-172027911, rayyan-172027976, rayyan-172027982, rayyan-172028165, rayyan-172028235, rayyan-218687761, rayyan-218688375}</v>
      </c>
    </row>
    <row r="55" spans="1:31" ht="13">
      <c r="A55" s="66"/>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v>53</v>
      </c>
      <c r="AB55" t="str">
        <v>Secure Data Sharing</v>
      </c>
      <c r="AC55" t="str">
        <v>Cross-Domain Cybersecurity &amp; Computing</v>
      </c>
      <c r="AD55" s="64">
        <v>15</v>
      </c>
      <c r="AE55" t="str">
        <v>\cite{rayyan-172027813, rayyan-172027882, rayyan-172027893, rayyan-172028135, rayyan-172028264, rayyan-172028394, rayyan-172028771, rayyan-218685239, rayyan-218685256, rayyan-218685318, rayyan-218687416, rayyan-218687559, rayyan-218688059, rayyan-218688549, rayyan-218688840}</v>
      </c>
    </row>
    <row r="56" spans="1:31" ht="13">
      <c r="A56" s="66"/>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v>54</v>
      </c>
      <c r="AB56" t="str">
        <v>Secure Data Sharing</v>
      </c>
      <c r="AC56" t="str">
        <v>Healthcare &amp; Medical Informatics</v>
      </c>
      <c r="AD56" s="64">
        <v>58</v>
      </c>
      <c r="AE56" t="str">
        <v>\cite{rayyan-172027818, rayyan-172027834, rayyan-172027847, rayyan-172027849, rayyan-172027868, rayyan-172027888, rayyan-172027935, rayyan-172027981, rayyan-172028050, rayyan-172028055, rayyan-172028095, rayyan-172028127, rayyan-172028165, rayyan-172028182, rayyan-172028233, rayyan-172028249, rayyan-172028274, rayyan-172028433, rayyan-172028473, rayyan-172028518, rayyan-172028579, rayyan-172028646, rayyan-172028743, rayyan-218685039, rayyan-218685195, rayyan-218685225, rayyan-218685234, rayyan-218685264, rayyan-218685292, rayyan-218685334, rayyan-218685380, rayyan-218685391, rayyan-218685496, rayyan-218685546, rayyan-218685713, rayyan-218687262, rayyan-218687386, rayyan-218687456, rayyan-218687470, rayyan-218687484, rayyan-218687541, rayyan-218687675, rayyan-218687761, rayyan-218687860, rayyan-218687992, rayyan-218688039, rayyan-218688103, rayyan-218688112, rayyan-218688143, rayyan-218688162, rayyan-218688212, rayyan-218688318, rayyan-218688375, rayyan-218688425, rayyan-218688443, rayyan-218688578, rayyan-218688759, rayyan-218688824}</v>
      </c>
    </row>
    <row r="57" spans="1:31" ht="13">
      <c r="A57" s="66"/>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v>55</v>
      </c>
      <c r="AB57" t="str">
        <v>Cybersecurity Risk Mitigation</v>
      </c>
      <c r="AC57" t="str">
        <v>Automotive &amp; Intelligent Transportation</v>
      </c>
      <c r="AD57" s="64">
        <v>0</v>
      </c>
      <c r="AE57" t="str">
        <v>\cite{}</v>
      </c>
    </row>
    <row r="58" spans="1:31" ht="13">
      <c r="A58" s="66"/>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v>56</v>
      </c>
      <c r="AB58" t="str">
        <v>Cybersecurity Risk Mitigation</v>
      </c>
      <c r="AC58" t="str">
        <v>Social Platforms</v>
      </c>
      <c r="AD58" s="64">
        <v>0</v>
      </c>
      <c r="AE58" t="str">
        <v>\cite{}</v>
      </c>
    </row>
    <row r="59" spans="1:31" ht="13">
      <c r="A59" s="66"/>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v>57</v>
      </c>
      <c r="AB59" t="str">
        <v>Cybersecurity Risk Mitigation</v>
      </c>
      <c r="AC59" t="str">
        <v>Education</v>
      </c>
      <c r="AD59" s="64">
        <v>1</v>
      </c>
      <c r="AE59" t="str">
        <v>\cite{rayyan-172027908}</v>
      </c>
    </row>
    <row r="60" spans="1:31" ht="13">
      <c r="A60" s="66"/>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v>58</v>
      </c>
      <c r="AB60" t="str">
        <v>Cybersecurity Risk Mitigation</v>
      </c>
      <c r="AC60" t="str">
        <v>Energy &amp; Smart Grid</v>
      </c>
      <c r="AD60" s="64">
        <v>1</v>
      </c>
      <c r="AE60" t="str">
        <v>\cite{rayyan-172028100}</v>
      </c>
    </row>
    <row r="61" spans="1:31">
      <c r="AA61" s="64">
        <v>59</v>
      </c>
      <c r="AB61" t="str">
        <v>Cybersecurity Risk Mitigation</v>
      </c>
      <c r="AC61" t="str">
        <v>Financial Services &amp; Banking</v>
      </c>
      <c r="AD61" s="64">
        <v>1</v>
      </c>
      <c r="AE61" t="str">
        <v>\cite{rayyan-172028246}</v>
      </c>
    </row>
    <row r="62" spans="1:31">
      <c r="AA62" s="64">
        <v>60</v>
      </c>
      <c r="AB62" t="str">
        <v>Cybersecurity Risk Mitigation</v>
      </c>
      <c r="AC62" t="str">
        <v>Government &amp; Public Sector</v>
      </c>
      <c r="AD62" s="64">
        <v>4</v>
      </c>
      <c r="AE62" t="str">
        <v>\cite{rayyan-172027911, rayyan-172028018, rayyan-172028976, rayyan-218686268}</v>
      </c>
    </row>
    <row r="63" spans="1:31">
      <c r="AA63" s="64">
        <v>61</v>
      </c>
      <c r="AB63" t="str">
        <v>Cybersecurity Risk Mitigation</v>
      </c>
      <c r="AC63" t="str">
        <v>Industry &amp; Supply Chain</v>
      </c>
      <c r="AD63" s="64">
        <v>2</v>
      </c>
      <c r="AE63" t="str">
        <v>\cite{rayyan-172027819, rayyan-172028105}</v>
      </c>
    </row>
    <row r="64" spans="1:31">
      <c r="AA64" s="64">
        <v>62</v>
      </c>
      <c r="AB64" t="str">
        <v>Cybersecurity Risk Mitigation</v>
      </c>
      <c r="AC64" t="str">
        <v>Digital Media</v>
      </c>
      <c r="AD64" s="64">
        <v>4</v>
      </c>
      <c r="AE64" t="str">
        <v>\cite{rayyan-172027826, rayyan-172027848, rayyan-172027886, rayyan-172028104}</v>
      </c>
    </row>
    <row r="65" spans="27:31">
      <c r="AA65" s="64">
        <v>63</v>
      </c>
      <c r="AB65" t="str">
        <v>Cybersecurity Risk Mitigation</v>
      </c>
      <c r="AC65" t="str">
        <v>Legal, Compliance &amp; Digital Forensics</v>
      </c>
      <c r="AD65" s="64">
        <v>6</v>
      </c>
      <c r="AE65" t="str">
        <v>\cite{rayyan-172027826, rayyan-172027848, rayyan-172027911, rayyan-172028018, rayyan-172028104, rayyan-172028246}</v>
      </c>
    </row>
    <row r="66" spans="27:31">
      <c r="AA66" s="64">
        <v>64</v>
      </c>
      <c r="AB66" t="str">
        <v>Cybersecurity Risk Mitigation</v>
      </c>
      <c r="AC66" t="str">
        <v>Cross-Domain Cybersecurity &amp; Computing</v>
      </c>
      <c r="AD66" s="64">
        <v>16</v>
      </c>
      <c r="AE66" t="str">
        <v>\cite{rayyan-172027891, rayyan-172027927, rayyan-172027955, rayyan-172028007, rayyan-172028028, rayyan-172028135, rayyan-172028983, rayyan-172029019, rayyan-218685239, rayyan-218685256, rayyan-218685318, rayyan-218685477, rayyan-218686026, rayyan-218687416, rayyan-218688059, rayyan-218688840}</v>
      </c>
    </row>
    <row r="67" spans="27:31">
      <c r="AA67" s="64">
        <v>65</v>
      </c>
      <c r="AB67" t="str">
        <v>Cybersecurity Risk Mitigation</v>
      </c>
      <c r="AC67" t="str">
        <v>Healthcare &amp; Medical Informatics</v>
      </c>
      <c r="AD67" s="64">
        <v>25</v>
      </c>
      <c r="AE67" t="str">
        <v>\cite{rayyan-172027888, rayyan-172027981, rayyan-172028127, rayyan-172028200, rayyan-172028233, rayyan-172028249, rayyan-172028402, rayyan-172028433, rayyan-172028518, rayyan-218685005, rayyan-218685039, rayyan-218685128, rayyan-218685194, rayyan-218685292, rayyan-218685546, rayyan-218687107, rayyan-218687255, rayyan-218687386, rayyan-218687675, rayyan-218687743, rayyan-218687860, rayyan-218687992, rayyan-218688149, rayyan-218688174, rayyan-218688278}</v>
      </c>
    </row>
    <row r="68" spans="27:31">
      <c r="AA68" s="64">
        <v>66</v>
      </c>
      <c r="AB68" t="str">
        <v>Data Auditing</v>
      </c>
      <c r="AC68" t="str">
        <v>Automotive &amp; Intelligent Transportation</v>
      </c>
      <c r="AD68" s="64">
        <v>1</v>
      </c>
      <c r="AE68" t="str">
        <v>\cite{rayyan-218685725}</v>
      </c>
    </row>
    <row r="69" spans="27:31">
      <c r="AA69" s="64">
        <v>67</v>
      </c>
      <c r="AB69" t="str">
        <v>Data Auditing</v>
      </c>
      <c r="AC69" t="str">
        <v>Social Platforms</v>
      </c>
      <c r="AD69" s="64">
        <v>0</v>
      </c>
      <c r="AE69" t="str">
        <v>\cite{}</v>
      </c>
    </row>
    <row r="70" spans="27:31">
      <c r="AA70" s="64">
        <v>68</v>
      </c>
      <c r="AB70" t="str">
        <v>Data Auditing</v>
      </c>
      <c r="AC70" t="str">
        <v>Education</v>
      </c>
      <c r="AD70" s="64">
        <v>0</v>
      </c>
      <c r="AE70" t="str">
        <v>\cite{}</v>
      </c>
    </row>
    <row r="71" spans="27:31">
      <c r="AA71" s="64">
        <v>69</v>
      </c>
      <c r="AB71" t="str">
        <v>Data Auditing</v>
      </c>
      <c r="AC71" t="str">
        <v>Energy &amp; Smart Grid</v>
      </c>
      <c r="AD71" s="64">
        <v>1</v>
      </c>
      <c r="AE71" t="str">
        <v>\cite{rayyan-218687604}</v>
      </c>
    </row>
    <row r="72" spans="27:31">
      <c r="AA72" s="64">
        <v>70</v>
      </c>
      <c r="AB72" t="str">
        <v>Data Auditing</v>
      </c>
      <c r="AC72" t="str">
        <v>Financial Services &amp; Banking</v>
      </c>
      <c r="AD72" s="64">
        <v>1</v>
      </c>
      <c r="AE72" t="str">
        <v>\cite{rayyan-172028246}</v>
      </c>
    </row>
    <row r="73" spans="27:31">
      <c r="AA73" s="64">
        <v>71</v>
      </c>
      <c r="AB73" t="str">
        <v>Data Auditing</v>
      </c>
      <c r="AC73" t="str">
        <v>Government &amp; Public Sector</v>
      </c>
      <c r="AD73" s="64">
        <v>0</v>
      </c>
      <c r="AE73" t="str">
        <v>\cite{}</v>
      </c>
    </row>
    <row r="74" spans="27:31">
      <c r="AA74" s="64">
        <v>72</v>
      </c>
      <c r="AB74" t="str">
        <v>Data Auditing</v>
      </c>
      <c r="AC74" t="str">
        <v>Industry &amp; Supply Chain</v>
      </c>
      <c r="AD74" s="64">
        <v>1</v>
      </c>
      <c r="AE74" t="str">
        <v>\cite{rayyan-218685725}</v>
      </c>
    </row>
    <row r="75" spans="27:31">
      <c r="AA75" s="64">
        <v>73</v>
      </c>
      <c r="AB75" t="str">
        <v>Data Auditing</v>
      </c>
      <c r="AC75" t="str">
        <v>Digital Media</v>
      </c>
      <c r="AD75" s="64">
        <v>0</v>
      </c>
      <c r="AE75" t="str">
        <v>\cite{}</v>
      </c>
    </row>
    <row r="76" spans="27:31">
      <c r="AA76" s="64">
        <v>74</v>
      </c>
      <c r="AB76" t="str">
        <v>Data Auditing</v>
      </c>
      <c r="AC76" t="str">
        <v>Legal, Compliance &amp; Digital Forensics</v>
      </c>
      <c r="AD76" s="64">
        <v>2</v>
      </c>
      <c r="AE76" t="str">
        <v>\cite{rayyan-172027922, rayyan-172028246}</v>
      </c>
    </row>
    <row r="77" spans="27:31">
      <c r="AA77" s="64">
        <v>75</v>
      </c>
      <c r="AB77" t="str">
        <v>Data Auditing</v>
      </c>
      <c r="AC77" t="str">
        <v>Cross-Domain Cybersecurity &amp; Computing</v>
      </c>
      <c r="AD77" s="64">
        <v>7</v>
      </c>
      <c r="AE77" t="str">
        <v>\cite{rayyan-172027813, rayyan-172027824, rayyan-172027882, rayyan-172027893, rayyan-172027938, rayyan-172028007, rayyan-218687416}</v>
      </c>
    </row>
    <row r="78" spans="27:31">
      <c r="AA78" s="64">
        <v>76</v>
      </c>
      <c r="AB78" t="str">
        <v>Data Auditing</v>
      </c>
      <c r="AC78" t="str">
        <v>Healthcare &amp; Medical Informatics</v>
      </c>
      <c r="AD78" s="64">
        <v>17</v>
      </c>
      <c r="AE78" t="str">
        <v>\cite{rayyan-172027818, rayyan-172027849, rayyan-172028433, rayyan-218685128, rayyan-218685194, rayyan-218685234, rayyan-218685236, rayyan-218685380, rayyan-218687130, rayyan-218687745, rayyan-218687992, rayyan-218688039, rayyan-218688112, rayyan-218688143, rayyan-218688172, rayyan-218688212, rayyan-218688425}</v>
      </c>
    </row>
    <row r="79" spans="27:31">
      <c r="AA79" s="64">
        <v>77</v>
      </c>
      <c r="AB79" t="str">
        <v>Data Confidentiality</v>
      </c>
      <c r="AC79" t="str">
        <v>Automotive &amp; Intelligent Transportation</v>
      </c>
      <c r="AD79" s="64">
        <v>0</v>
      </c>
      <c r="AE79" t="str">
        <v>\cite{}</v>
      </c>
    </row>
    <row r="80" spans="27:31">
      <c r="AA80" s="64">
        <v>78</v>
      </c>
      <c r="AB80" t="str">
        <v>Data Confidentiality</v>
      </c>
      <c r="AC80" t="str">
        <v>Social Platforms</v>
      </c>
      <c r="AD80" s="64">
        <v>0</v>
      </c>
      <c r="AE80" t="str">
        <v>\cite{}</v>
      </c>
    </row>
    <row r="81" spans="27:31">
      <c r="AA81" s="64">
        <v>79</v>
      </c>
      <c r="AB81" t="str">
        <v>Data Confidentiality</v>
      </c>
      <c r="AC81" t="str">
        <v>Education</v>
      </c>
      <c r="AD81" s="64">
        <v>0</v>
      </c>
      <c r="AE81" t="str">
        <v>\cite{}</v>
      </c>
    </row>
    <row r="82" spans="27:31">
      <c r="AA82" s="64">
        <v>80</v>
      </c>
      <c r="AB82" t="str">
        <v>Data Confidentiality</v>
      </c>
      <c r="AC82" t="str">
        <v>Energy &amp; Smart Grid</v>
      </c>
      <c r="AD82" s="64">
        <v>0</v>
      </c>
      <c r="AE82" t="str">
        <v>\cite{}</v>
      </c>
    </row>
    <row r="83" spans="27:31">
      <c r="AA83" s="64">
        <v>81</v>
      </c>
      <c r="AB83" t="str">
        <v>Data Confidentiality</v>
      </c>
      <c r="AC83" t="str">
        <v>Financial Services &amp; Banking</v>
      </c>
      <c r="AD83" s="64">
        <v>2</v>
      </c>
      <c r="AE83" t="str">
        <v>\cite{rayyan-172028246, rayyan-218688375}</v>
      </c>
    </row>
    <row r="84" spans="27:31">
      <c r="AA84" s="64">
        <v>82</v>
      </c>
      <c r="AB84" t="str">
        <v>Data Confidentiality</v>
      </c>
      <c r="AC84" t="str">
        <v>Government &amp; Public Sector</v>
      </c>
      <c r="AD84" s="64">
        <v>0</v>
      </c>
      <c r="AE84" t="str">
        <v>\cite{}</v>
      </c>
    </row>
    <row r="85" spans="27:31">
      <c r="AA85" s="64">
        <v>83</v>
      </c>
      <c r="AB85" t="str">
        <v>Data Confidentiality</v>
      </c>
      <c r="AC85" t="str">
        <v>Industry &amp; Supply Chain</v>
      </c>
      <c r="AD85" s="64">
        <v>0</v>
      </c>
      <c r="AE85" t="str">
        <v>\cite{}</v>
      </c>
    </row>
    <row r="86" spans="27:31">
      <c r="AA86" s="64">
        <v>84</v>
      </c>
      <c r="AB86" t="str">
        <v>Data Confidentiality</v>
      </c>
      <c r="AC86" t="str">
        <v>Digital Media</v>
      </c>
      <c r="AD86" s="64">
        <v>1</v>
      </c>
      <c r="AE86" t="str">
        <v>\cite{rayyan-218687456}</v>
      </c>
    </row>
    <row r="87" spans="27:31">
      <c r="AA87" s="64">
        <v>85</v>
      </c>
      <c r="AB87" t="str">
        <v>Data Confidentiality</v>
      </c>
      <c r="AC87" t="str">
        <v>Legal, Compliance &amp; Digital Forensics</v>
      </c>
      <c r="AD87" s="64">
        <v>2</v>
      </c>
      <c r="AE87" t="str">
        <v>\cite{rayyan-172028246, rayyan-218688375}</v>
      </c>
    </row>
    <row r="88" spans="27:31">
      <c r="AA88" s="64">
        <v>86</v>
      </c>
      <c r="AB88" t="str">
        <v>Data Confidentiality</v>
      </c>
      <c r="AC88" t="str">
        <v>Cross-Domain Cybersecurity &amp; Computing</v>
      </c>
      <c r="AD88" s="64">
        <v>3</v>
      </c>
      <c r="AE88" t="str">
        <v>\cite{rayyan-172027958, rayyan-172028264, rayyan-218685477}</v>
      </c>
    </row>
    <row r="89" spans="27:31">
      <c r="AA89" s="64">
        <v>87</v>
      </c>
      <c r="AB89" t="str">
        <v>Data Confidentiality</v>
      </c>
      <c r="AC89" t="str">
        <v>Healthcare &amp; Medical Informatics</v>
      </c>
      <c r="AD89" s="64">
        <v>7</v>
      </c>
      <c r="AE89" t="str">
        <v>\cite{rayyan-172027818, rayyan-218685194, rayyan-218685236, rayyan-218687386, rayyan-218687456, rayyan-218687743, rayyan-218688375}</v>
      </c>
    </row>
    <row r="90" spans="27:31">
      <c r="AA90" s="64">
        <v>88</v>
      </c>
      <c r="AB90" t="str">
        <v>Secure Data Retention</v>
      </c>
      <c r="AC90" t="str">
        <v>Automotive &amp; Intelligent Transportation</v>
      </c>
      <c r="AD90" s="64">
        <v>0</v>
      </c>
      <c r="AE90" t="str">
        <v>\cite{}</v>
      </c>
    </row>
    <row r="91" spans="27:31">
      <c r="AA91" s="64">
        <v>89</v>
      </c>
      <c r="AB91" t="str">
        <v>Secure Data Retention</v>
      </c>
      <c r="AC91" t="str">
        <v>Social Platforms</v>
      </c>
      <c r="AD91" s="64">
        <v>0</v>
      </c>
      <c r="AE91" t="str">
        <v>\cite{}</v>
      </c>
    </row>
    <row r="92" spans="27:31">
      <c r="AA92" s="64">
        <v>90</v>
      </c>
      <c r="AB92" t="str">
        <v>Secure Data Retention</v>
      </c>
      <c r="AC92" t="str">
        <v>Education</v>
      </c>
      <c r="AD92" s="64">
        <v>0</v>
      </c>
      <c r="AE92" t="str">
        <v>\cite{}</v>
      </c>
    </row>
    <row r="93" spans="27:31">
      <c r="AA93" s="64">
        <v>91</v>
      </c>
      <c r="AB93" t="str">
        <v>Secure Data Retention</v>
      </c>
      <c r="AC93" t="str">
        <v>Energy &amp; Smart Grid</v>
      </c>
      <c r="AD93" s="64">
        <v>0</v>
      </c>
      <c r="AE93" t="str">
        <v>\cite{}</v>
      </c>
    </row>
    <row r="94" spans="27:31">
      <c r="AA94" s="64">
        <v>92</v>
      </c>
      <c r="AB94" t="str">
        <v>Secure Data Retention</v>
      </c>
      <c r="AC94" t="str">
        <v>Financial Services &amp; Banking</v>
      </c>
      <c r="AD94" s="64">
        <v>0</v>
      </c>
      <c r="AE94" t="str">
        <v>\cite{}</v>
      </c>
    </row>
    <row r="95" spans="27:31">
      <c r="AA95" s="64">
        <v>93</v>
      </c>
      <c r="AB95" t="str">
        <v>Secure Data Retention</v>
      </c>
      <c r="AC95" t="str">
        <v>Government &amp; Public Sector</v>
      </c>
      <c r="AD95" s="64">
        <v>0</v>
      </c>
      <c r="AE95" t="str">
        <v>\cite{}</v>
      </c>
    </row>
    <row r="96" spans="27:31">
      <c r="AA96" s="64">
        <v>94</v>
      </c>
      <c r="AB96" t="str">
        <v>Secure Data Retention</v>
      </c>
      <c r="AC96" t="str">
        <v>Industry &amp; Supply Chain</v>
      </c>
      <c r="AD96" s="64">
        <v>1</v>
      </c>
      <c r="AE96" t="str">
        <v>\cite{rayyan-172027866}</v>
      </c>
    </row>
    <row r="97" spans="27:31">
      <c r="AA97" s="64">
        <v>95</v>
      </c>
      <c r="AB97" t="str">
        <v>Secure Data Retention</v>
      </c>
      <c r="AC97" t="str">
        <v>Digital Media</v>
      </c>
      <c r="AD97" s="64">
        <v>0</v>
      </c>
      <c r="AE97" t="str">
        <v>\cite{}</v>
      </c>
    </row>
    <row r="98" spans="27:31">
      <c r="AA98" s="64">
        <v>96</v>
      </c>
      <c r="AB98" t="str">
        <v>Secure Data Retention</v>
      </c>
      <c r="AC98" t="str">
        <v>Legal, Compliance &amp; Digital Forensics</v>
      </c>
      <c r="AD98" s="64">
        <v>0</v>
      </c>
      <c r="AE98" t="str">
        <v>\cite{}</v>
      </c>
    </row>
    <row r="99" spans="27:31">
      <c r="AA99" s="64">
        <v>97</v>
      </c>
      <c r="AB99" t="str">
        <v>Secure Data Retention</v>
      </c>
      <c r="AC99" t="str">
        <v>Cross-Domain Cybersecurity &amp; Computing</v>
      </c>
      <c r="AD99" s="64">
        <v>3</v>
      </c>
      <c r="AE99" t="str">
        <v>\cite{rayyan-172027927, rayyan-172028007, rayyan-172028643}</v>
      </c>
    </row>
    <row r="100" spans="27:31">
      <c r="AA100" s="64">
        <v>98</v>
      </c>
      <c r="AB100" t="str">
        <v>Secure Data Retention</v>
      </c>
      <c r="AC100" t="str">
        <v>Healthcare &amp; Medical Informatics</v>
      </c>
      <c r="AD100" s="64">
        <v>6</v>
      </c>
      <c r="AE100" t="str">
        <v>\cite{rayyan-172027866, rayyan-172027943, rayyan-218685005, rayyan-218685020, rayyan-218685334, rayyan-218688174}</v>
      </c>
    </row>
    <row r="101" spans="27:31">
      <c r="AA101" s="64">
        <v>99</v>
      </c>
      <c r="AB101" t="str">
        <v>Forensic Attribution &amp; Post-Incident Investigation</v>
      </c>
      <c r="AC101" t="str">
        <v>Automotive &amp; Intelligent Transportation</v>
      </c>
      <c r="AD101" s="64">
        <v>0</v>
      </c>
      <c r="AE101" t="str">
        <v>\cite{}</v>
      </c>
    </row>
    <row r="102" spans="27:31">
      <c r="AA102" s="64">
        <v>100</v>
      </c>
      <c r="AB102" t="str">
        <v>Forensic Attribution &amp; Post-Incident Investigation</v>
      </c>
      <c r="AC102" t="str">
        <v>Social Platforms</v>
      </c>
      <c r="AD102" s="64">
        <v>0</v>
      </c>
      <c r="AE102" t="str">
        <v>\cite{}</v>
      </c>
    </row>
    <row r="103" spans="27:31">
      <c r="AA103" s="64">
        <v>101</v>
      </c>
      <c r="AB103" t="str">
        <v>Forensic Attribution &amp; Post-Incident Investigation</v>
      </c>
      <c r="AC103" t="str">
        <v>Education</v>
      </c>
      <c r="AD103" s="64">
        <v>0</v>
      </c>
      <c r="AE103" t="str">
        <v>\cite{}</v>
      </c>
    </row>
    <row r="104" spans="27:31">
      <c r="AA104" s="64">
        <v>102</v>
      </c>
      <c r="AB104" t="str">
        <v>Forensic Attribution &amp; Post-Incident Investigation</v>
      </c>
      <c r="AC104" t="str">
        <v>Energy &amp; Smart Grid</v>
      </c>
      <c r="AD104" s="64">
        <v>0</v>
      </c>
      <c r="AE104" t="str">
        <v>\cite{}</v>
      </c>
    </row>
    <row r="105" spans="27:31">
      <c r="AA105" s="64">
        <v>103</v>
      </c>
      <c r="AB105" t="str">
        <v>Forensic Attribution &amp; Post-Incident Investigation</v>
      </c>
      <c r="AC105" t="str">
        <v>Financial Services &amp; Banking</v>
      </c>
      <c r="AD105" s="64">
        <v>1</v>
      </c>
      <c r="AE105" t="str">
        <v>\cite{rayyan-172028017}</v>
      </c>
    </row>
    <row r="106" spans="27:31">
      <c r="AA106" s="64">
        <v>104</v>
      </c>
      <c r="AB106" t="str">
        <v>Forensic Attribution &amp; Post-Incident Investigation</v>
      </c>
      <c r="AC106" t="str">
        <v>Government &amp; Public Sector</v>
      </c>
      <c r="AD106" s="64">
        <v>0</v>
      </c>
      <c r="AE106" t="str">
        <v>\cite{}</v>
      </c>
    </row>
    <row r="107" spans="27:31">
      <c r="AA107" s="64">
        <v>105</v>
      </c>
      <c r="AB107" t="str">
        <v>Forensic Attribution &amp; Post-Incident Investigation</v>
      </c>
      <c r="AC107" t="str">
        <v>Industry &amp; Supply Chain</v>
      </c>
      <c r="AD107" s="64">
        <v>0</v>
      </c>
      <c r="AE107" t="str">
        <v>\cite{}</v>
      </c>
    </row>
    <row r="108" spans="27:31">
      <c r="AA108" s="64">
        <v>106</v>
      </c>
      <c r="AB108" t="str">
        <v>Forensic Attribution &amp; Post-Incident Investigation</v>
      </c>
      <c r="AC108" t="str">
        <v>Digital Media</v>
      </c>
      <c r="AD108" s="64">
        <v>5</v>
      </c>
      <c r="AE108" t="str">
        <v>\cite{rayyan-172027848, rayyan-172027997, rayyan-172028104, rayyan-218685609, rayyan-218687203}</v>
      </c>
    </row>
    <row r="109" spans="27:31">
      <c r="AA109" s="64">
        <v>107</v>
      </c>
      <c r="AB109" t="str">
        <v>Forensic Attribution &amp; Post-Incident Investigation</v>
      </c>
      <c r="AC109" t="str">
        <v>Legal, Compliance &amp; Digital Forensics</v>
      </c>
      <c r="AD109" s="64">
        <v>6</v>
      </c>
      <c r="AE109" t="str">
        <v>\cite{rayyan-172027832, rayyan-172027848, rayyan-172027922, rayyan-172027997, rayyan-172028035, rayyan-172028104}</v>
      </c>
    </row>
    <row r="110" spans="27:31">
      <c r="AA110" s="64">
        <v>108</v>
      </c>
      <c r="AB110" t="str">
        <v>Forensic Attribution &amp; Post-Incident Investigation</v>
      </c>
      <c r="AC110" t="str">
        <v>Cross-Domain Cybersecurity &amp; Computing</v>
      </c>
      <c r="AD110" s="64">
        <v>5</v>
      </c>
      <c r="AE110" t="str">
        <v>\cite{rayyan-172027893, rayyan-172027955, rayyan-172028028, rayyan-172028771, rayyan-218686026}</v>
      </c>
    </row>
    <row r="111" spans="27:31">
      <c r="AA111" s="64">
        <v>109</v>
      </c>
      <c r="AB111" t="str">
        <v>Forensic Attribution &amp; Post-Incident Investigation</v>
      </c>
      <c r="AC111" t="str">
        <v>Healthcare &amp; Medical Informatics</v>
      </c>
      <c r="AD111" s="64">
        <v>4</v>
      </c>
      <c r="AE111" t="str">
        <v>\cite{rayyan-218685128, rayyan-218688143, rayyan-218688278, rayyan-218688759}</v>
      </c>
    </row>
    <row r="112" spans="27:31">
      <c r="AA112" s="64">
        <v>110</v>
      </c>
      <c r="AB112" t="str">
        <v>Digital Object Lifecycle Management</v>
      </c>
      <c r="AC112" t="str">
        <v>Automotive &amp; Intelligent Transportation</v>
      </c>
      <c r="AD112" s="64">
        <v>0</v>
      </c>
      <c r="AE112" t="str">
        <v>\cite{}</v>
      </c>
    </row>
    <row r="113" spans="27:31">
      <c r="AA113" s="64">
        <v>111</v>
      </c>
      <c r="AB113" t="str">
        <v>Digital Object Lifecycle Management</v>
      </c>
      <c r="AC113" t="str">
        <v>Social Platforms</v>
      </c>
      <c r="AD113" s="64">
        <v>1</v>
      </c>
      <c r="AE113" t="str">
        <v>\cite{rayyan-172028383}</v>
      </c>
    </row>
    <row r="114" spans="27:31">
      <c r="AA114" s="64">
        <v>112</v>
      </c>
      <c r="AB114" t="str">
        <v>Digital Object Lifecycle Management</v>
      </c>
      <c r="AC114" t="str">
        <v>Education</v>
      </c>
      <c r="AD114" s="64">
        <v>0</v>
      </c>
      <c r="AE114" t="str">
        <v>\cite{}</v>
      </c>
    </row>
    <row r="115" spans="27:31">
      <c r="AA115" s="64">
        <v>113</v>
      </c>
      <c r="AB115" t="str">
        <v>Digital Object Lifecycle Management</v>
      </c>
      <c r="AC115" t="str">
        <v>Energy &amp; Smart Grid</v>
      </c>
      <c r="AD115" s="64">
        <v>0</v>
      </c>
      <c r="AE115" t="str">
        <v>\cite{}</v>
      </c>
    </row>
    <row r="116" spans="27:31">
      <c r="AA116" s="64">
        <v>114</v>
      </c>
      <c r="AB116" t="str">
        <v>Digital Object Lifecycle Management</v>
      </c>
      <c r="AC116" t="str">
        <v>Financial Services &amp; Banking</v>
      </c>
      <c r="AD116" s="64">
        <v>1</v>
      </c>
      <c r="AE116" t="str">
        <v>\cite{rayyan-218688375}</v>
      </c>
    </row>
    <row r="117" spans="27:31">
      <c r="AA117" s="64">
        <v>115</v>
      </c>
      <c r="AB117" t="str">
        <v>Digital Object Lifecycle Management</v>
      </c>
      <c r="AC117" t="str">
        <v>Government &amp; Public Sector</v>
      </c>
      <c r="AD117" s="64">
        <v>2</v>
      </c>
      <c r="AE117" t="str">
        <v>\cite{rayyan-172028018, rayyan-172028976}</v>
      </c>
    </row>
    <row r="118" spans="27:31">
      <c r="AA118" s="64">
        <v>116</v>
      </c>
      <c r="AB118" t="str">
        <v>Digital Object Lifecycle Management</v>
      </c>
      <c r="AC118" t="str">
        <v>Industry &amp; Supply Chain</v>
      </c>
      <c r="AD118" s="64">
        <v>0</v>
      </c>
      <c r="AE118" t="str">
        <v>\cite{}</v>
      </c>
    </row>
    <row r="119" spans="27:31">
      <c r="AA119" s="64">
        <v>117</v>
      </c>
      <c r="AB119" t="str">
        <v>Digital Object Lifecycle Management</v>
      </c>
      <c r="AC119" t="str">
        <v>Digital Media</v>
      </c>
      <c r="AD119" s="64">
        <v>1</v>
      </c>
      <c r="AE119" t="str">
        <v>\cite{rayyan-172028383}</v>
      </c>
    </row>
    <row r="120" spans="27:31">
      <c r="AA120" s="64">
        <v>118</v>
      </c>
      <c r="AB120" t="str">
        <v>Digital Object Lifecycle Management</v>
      </c>
      <c r="AC120" t="str">
        <v>Legal, Compliance &amp; Digital Forensics</v>
      </c>
      <c r="AD120" s="64">
        <v>2</v>
      </c>
      <c r="AE120" t="str">
        <v>\cite{rayyan-172028018, rayyan-218688375}</v>
      </c>
    </row>
    <row r="121" spans="27:31">
      <c r="AA121" s="64">
        <v>119</v>
      </c>
      <c r="AB121" t="str">
        <v>Digital Object Lifecycle Management</v>
      </c>
      <c r="AC121" t="str">
        <v>Cross-Domain Cybersecurity &amp; Computing</v>
      </c>
      <c r="AD121" s="64">
        <v>5</v>
      </c>
      <c r="AE121" t="str">
        <v>\cite{rayyan-172027927, rayyan-218685239, rayyan-218685256, rayyan-218685318, rayyan-218688549}</v>
      </c>
    </row>
    <row r="122" spans="27:31">
      <c r="AA122" s="64">
        <v>120</v>
      </c>
      <c r="AB122" t="str">
        <v>Digital Object Lifecycle Management</v>
      </c>
      <c r="AC122" t="str">
        <v>Healthcare &amp; Medical Informatics</v>
      </c>
      <c r="AD122" s="64">
        <v>3</v>
      </c>
      <c r="AE122" t="str">
        <v>\cite{rayyan-218688162, rayyan-218688375, rayyan-218688443}</v>
      </c>
    </row>
    <row r="123" spans="27:31">
      <c r="AA123" s="64">
        <v>121</v>
      </c>
      <c r="AB123" t="str">
        <v>Copyright Protection</v>
      </c>
      <c r="AC123" t="str">
        <v>Automotive &amp; Intelligent Transportation</v>
      </c>
      <c r="AD123" s="64">
        <v>0</v>
      </c>
      <c r="AE123" t="str">
        <v>\cite{}</v>
      </c>
    </row>
    <row r="124" spans="27:31">
      <c r="AA124" s="64">
        <v>122</v>
      </c>
      <c r="AB124" t="str">
        <v>Copyright Protection</v>
      </c>
      <c r="AC124" t="str">
        <v>Social Platforms</v>
      </c>
      <c r="AD124" s="64">
        <v>0</v>
      </c>
      <c r="AE124" t="str">
        <v>\cite{}</v>
      </c>
    </row>
    <row r="125" spans="27:31">
      <c r="AA125" s="64">
        <v>123</v>
      </c>
      <c r="AB125" t="str">
        <v>Copyright Protection</v>
      </c>
      <c r="AC125" t="str">
        <v>Education</v>
      </c>
      <c r="AD125" s="64">
        <v>0</v>
      </c>
      <c r="AE125" t="str">
        <v>\cite{}</v>
      </c>
    </row>
    <row r="126" spans="27:31">
      <c r="AA126" s="64">
        <v>124</v>
      </c>
      <c r="AB126" t="str">
        <v>Copyright Protection</v>
      </c>
      <c r="AC126" t="str">
        <v>Energy &amp; Smart Grid</v>
      </c>
      <c r="AD126" s="64">
        <v>0</v>
      </c>
      <c r="AE126" t="str">
        <v>\cite{}</v>
      </c>
    </row>
    <row r="127" spans="27:31">
      <c r="AA127" s="64">
        <v>125</v>
      </c>
      <c r="AB127" t="str">
        <v>Copyright Protection</v>
      </c>
      <c r="AC127" t="str">
        <v>Financial Services &amp; Banking</v>
      </c>
      <c r="AD127" s="64">
        <v>0</v>
      </c>
      <c r="AE127" t="str">
        <v>\cite{}</v>
      </c>
    </row>
    <row r="128" spans="27:31">
      <c r="AA128" s="64">
        <v>126</v>
      </c>
      <c r="AB128" t="str">
        <v>Copyright Protection</v>
      </c>
      <c r="AC128" t="str">
        <v>Government &amp; Public Sector</v>
      </c>
      <c r="AD128" s="64">
        <v>0</v>
      </c>
      <c r="AE128" t="str">
        <v>\cite{}</v>
      </c>
    </row>
    <row r="129" spans="27:31">
      <c r="AA129" s="64">
        <v>127</v>
      </c>
      <c r="AB129" t="str">
        <v>Copyright Protection</v>
      </c>
      <c r="AC129" t="str">
        <v>Industry &amp; Supply Chain</v>
      </c>
      <c r="AD129" s="64">
        <v>0</v>
      </c>
      <c r="AE129" t="str">
        <v>\cite{}</v>
      </c>
    </row>
    <row r="130" spans="27:31">
      <c r="AA130" s="64">
        <v>128</v>
      </c>
      <c r="AB130" t="str">
        <v>Copyright Protection</v>
      </c>
      <c r="AC130" t="str">
        <v>Digital Media</v>
      </c>
      <c r="AD130" s="64">
        <v>6</v>
      </c>
      <c r="AE130" t="str">
        <v>\cite{rayyan-172027826, rayyan-172027886, rayyan-172027964, rayyan-172028104, rayyan-218687108, rayyan-218687203}</v>
      </c>
    </row>
    <row r="131" spans="27:31">
      <c r="AA131" s="64">
        <v>129</v>
      </c>
      <c r="AB131" t="str">
        <v>Copyright Protection</v>
      </c>
      <c r="AC131" t="str">
        <v>Legal, Compliance &amp; Digital Forensics</v>
      </c>
      <c r="AD131" s="64">
        <v>3</v>
      </c>
      <c r="AE131" t="str">
        <v>\cite{rayyan-172027826, rayyan-172027982, rayyan-172028104}</v>
      </c>
    </row>
    <row r="132" spans="27:31">
      <c r="AA132" s="64">
        <v>130</v>
      </c>
      <c r="AB132" t="str">
        <v>Copyright Protection</v>
      </c>
      <c r="AC132" t="str">
        <v>Cross-Domain Cybersecurity &amp; Computing</v>
      </c>
      <c r="AD132" s="64">
        <v>1</v>
      </c>
      <c r="AE132" t="str">
        <v>\cite{rayyan-172027955}</v>
      </c>
    </row>
    <row r="133" spans="27:31">
      <c r="AA133" s="64">
        <v>131</v>
      </c>
      <c r="AB133" t="str">
        <v>Copyright Protection</v>
      </c>
      <c r="AC133" t="str">
        <v>Healthcare &amp; Medical Informatics</v>
      </c>
      <c r="AD133" s="64">
        <v>0</v>
      </c>
      <c r="AE133" t="str">
        <v>\cite{}</v>
      </c>
    </row>
    <row r="134" spans="27:31">
      <c r="AA134" s="64">
        <v>132</v>
      </c>
      <c r="AB134" t="str">
        <v>Automated Sensitive Data Detection</v>
      </c>
      <c r="AC134" t="str">
        <v>Automotive &amp; Intelligent Transportation</v>
      </c>
      <c r="AD134" s="64">
        <v>0</v>
      </c>
      <c r="AE134" t="str">
        <v>\cite{}</v>
      </c>
    </row>
    <row r="135" spans="27:31">
      <c r="AA135" s="64">
        <v>133</v>
      </c>
      <c r="AB135" t="str">
        <v>Automated Sensitive Data Detection</v>
      </c>
      <c r="AC135" t="str">
        <v>Social Platforms</v>
      </c>
      <c r="AD135" s="64">
        <v>1</v>
      </c>
      <c r="AE135" t="str">
        <v>\cite{rayyan-172027846}</v>
      </c>
    </row>
    <row r="136" spans="27:31">
      <c r="AA136" s="64">
        <v>134</v>
      </c>
      <c r="AB136" t="str">
        <v>Automated Sensitive Data Detection</v>
      </c>
      <c r="AC136" t="str">
        <v>Education</v>
      </c>
      <c r="AD136" s="64">
        <v>1</v>
      </c>
      <c r="AE136" t="str">
        <v>\cite{rayyan-172027908}</v>
      </c>
    </row>
    <row r="137" spans="27:31">
      <c r="AA137" s="64">
        <v>135</v>
      </c>
      <c r="AB137" t="str">
        <v>Automated Sensitive Data Detection</v>
      </c>
      <c r="AC137" t="str">
        <v>Energy &amp; Smart Grid</v>
      </c>
      <c r="AD137" s="64">
        <v>0</v>
      </c>
      <c r="AE137" t="str">
        <v>\cite{}</v>
      </c>
    </row>
    <row r="138" spans="27:31">
      <c r="AA138" s="64">
        <v>136</v>
      </c>
      <c r="AB138" t="str">
        <v>Automated Sensitive Data Detection</v>
      </c>
      <c r="AC138" t="str">
        <v>Financial Services &amp; Banking</v>
      </c>
      <c r="AD138" s="64">
        <v>0</v>
      </c>
      <c r="AE138" t="str">
        <v>\cite{}</v>
      </c>
    </row>
    <row r="139" spans="27:31">
      <c r="AA139" s="64">
        <v>137</v>
      </c>
      <c r="AB139" t="str">
        <v>Automated Sensitive Data Detection</v>
      </c>
      <c r="AC139" t="str">
        <v>Government &amp; Public Sector</v>
      </c>
      <c r="AD139" s="64">
        <v>0</v>
      </c>
      <c r="AE139" t="str">
        <v>\cite{}</v>
      </c>
    </row>
    <row r="140" spans="27:31">
      <c r="AA140" s="64">
        <v>138</v>
      </c>
      <c r="AB140" t="str">
        <v>Automated Sensitive Data Detection</v>
      </c>
      <c r="AC140" t="str">
        <v>Industry &amp; Supply Chain</v>
      </c>
      <c r="AD140" s="64">
        <v>1</v>
      </c>
      <c r="AE140" t="str">
        <v>\cite{rayyan-218685441}</v>
      </c>
    </row>
    <row r="141" spans="27:31">
      <c r="AA141" s="64">
        <v>139</v>
      </c>
      <c r="AB141" t="str">
        <v>Automated Sensitive Data Detection</v>
      </c>
      <c r="AC141" t="str">
        <v>Digital Media</v>
      </c>
      <c r="AD141" s="64">
        <v>1</v>
      </c>
      <c r="AE141" t="str">
        <v>\cite{rayyan-172027997}</v>
      </c>
    </row>
    <row r="142" spans="27:31">
      <c r="AA142" s="64">
        <v>140</v>
      </c>
      <c r="AB142" t="str">
        <v>Automated Sensitive Data Detection</v>
      </c>
      <c r="AC142" t="str">
        <v>Legal, Compliance &amp; Digital Forensics</v>
      </c>
      <c r="AD142" s="64">
        <v>2</v>
      </c>
      <c r="AE142" t="str">
        <v>\cite{rayyan-172027846, rayyan-172027997}</v>
      </c>
    </row>
    <row r="143" spans="27:31">
      <c r="AA143" s="64">
        <v>141</v>
      </c>
      <c r="AB143" t="str">
        <v>Automated Sensitive Data Detection</v>
      </c>
      <c r="AC143" t="str">
        <v>Cross-Domain Cybersecurity &amp; Computing</v>
      </c>
      <c r="AD143" s="64">
        <v>0</v>
      </c>
      <c r="AE143" t="str">
        <v>\cite{}</v>
      </c>
    </row>
    <row r="144" spans="27:31">
      <c r="AA144" s="64">
        <v>142</v>
      </c>
      <c r="AB144" t="str">
        <v>Automated Sensitive Data Detection</v>
      </c>
      <c r="AC144" t="str">
        <v>Healthcare &amp; Medical Informatics</v>
      </c>
      <c r="AD144" s="64">
        <v>0</v>
      </c>
      <c r="AE144" t="str">
        <v>\cite{}</v>
      </c>
    </row>
    <row r="145" spans="27:31">
      <c r="AA145" s="64">
        <v>143</v>
      </c>
      <c r="AB145" t="str">
        <v>Security-Oriented Data Analytics</v>
      </c>
      <c r="AC145" t="str">
        <v>Automotive &amp; Intelligent Transportation</v>
      </c>
      <c r="AD145" s="64">
        <v>0</v>
      </c>
      <c r="AE145" t="str">
        <v>\cite{}</v>
      </c>
    </row>
    <row r="146" spans="27:31">
      <c r="AA146" s="64">
        <v>144</v>
      </c>
      <c r="AB146" t="str">
        <v>Security-Oriented Data Analytics</v>
      </c>
      <c r="AC146" t="str">
        <v>Social Platforms</v>
      </c>
      <c r="AD146" s="64">
        <v>0</v>
      </c>
      <c r="AE146" t="str">
        <v>\cite{}</v>
      </c>
    </row>
    <row r="147" spans="27:31">
      <c r="AA147" s="64">
        <v>145</v>
      </c>
      <c r="AB147" t="str">
        <v>Security-Oriented Data Analytics</v>
      </c>
      <c r="AC147" t="str">
        <v>Education</v>
      </c>
      <c r="AD147" s="64">
        <v>1</v>
      </c>
      <c r="AE147" t="str">
        <v>\cite{rayyan-172027908}</v>
      </c>
    </row>
    <row r="148" spans="27:31">
      <c r="AA148" s="64">
        <v>146</v>
      </c>
      <c r="AB148" t="str">
        <v>Security-Oriented Data Analytics</v>
      </c>
      <c r="AC148" t="str">
        <v>Energy &amp; Smart Grid</v>
      </c>
      <c r="AD148" s="64">
        <v>0</v>
      </c>
      <c r="AE148" t="str">
        <v>\cite{}</v>
      </c>
    </row>
    <row r="149" spans="27:31">
      <c r="AA149" s="64">
        <v>147</v>
      </c>
      <c r="AB149" t="str">
        <v>Security-Oriented Data Analytics</v>
      </c>
      <c r="AC149" t="str">
        <v>Financial Services &amp; Banking</v>
      </c>
      <c r="AD149" s="64">
        <v>0</v>
      </c>
      <c r="AE149" t="str">
        <v>\cite{}</v>
      </c>
    </row>
    <row r="150" spans="27:31">
      <c r="AA150" s="64">
        <v>148</v>
      </c>
      <c r="AB150" t="str">
        <v>Security-Oriented Data Analytics</v>
      </c>
      <c r="AC150" t="str">
        <v>Government &amp; Public Sector</v>
      </c>
      <c r="AD150" s="64">
        <v>0</v>
      </c>
      <c r="AE150" t="str">
        <v>\cite{}</v>
      </c>
    </row>
    <row r="151" spans="27:31">
      <c r="AA151" s="64">
        <v>149</v>
      </c>
      <c r="AB151" t="str">
        <v>Security-Oriented Data Analytics</v>
      </c>
      <c r="AC151" t="str">
        <v>Industry &amp; Supply Chain</v>
      </c>
      <c r="AD151" s="64">
        <v>0</v>
      </c>
      <c r="AE151" t="str">
        <v>\cite{}</v>
      </c>
    </row>
    <row r="152" spans="27:31">
      <c r="AA152" s="64">
        <v>150</v>
      </c>
      <c r="AB152" t="str">
        <v>Security-Oriented Data Analytics</v>
      </c>
      <c r="AC152" t="str">
        <v>Digital Media</v>
      </c>
      <c r="AD152" s="64">
        <v>0</v>
      </c>
      <c r="AE152" t="str">
        <v>\cite{}</v>
      </c>
    </row>
    <row r="153" spans="27:31">
      <c r="AA153" s="64">
        <v>151</v>
      </c>
      <c r="AB153" t="str">
        <v>Security-Oriented Data Analytics</v>
      </c>
      <c r="AC153" t="str">
        <v>Legal, Compliance &amp; Digital Forensics</v>
      </c>
      <c r="AD153" s="64">
        <v>0</v>
      </c>
      <c r="AE153" t="str">
        <v>\cite{}</v>
      </c>
    </row>
    <row r="154" spans="27:31">
      <c r="AA154" s="64">
        <v>152</v>
      </c>
      <c r="AB154" t="str">
        <v>Security-Oriented Data Analytics</v>
      </c>
      <c r="AC154" t="str">
        <v>Cross-Domain Cybersecurity &amp; Computing</v>
      </c>
      <c r="AD154" s="64">
        <v>0</v>
      </c>
      <c r="AE154" t="str">
        <v>\cite{}</v>
      </c>
    </row>
    <row r="155" spans="27:31">
      <c r="AA155" s="64">
        <v>153</v>
      </c>
      <c r="AB155" t="str">
        <v>Security-Oriented Data Analytics</v>
      </c>
      <c r="AC155" t="str">
        <v>Healthcare &amp; Medical Informatics</v>
      </c>
      <c r="AD155" s="64">
        <v>0</v>
      </c>
      <c r="AE155" t="str">
        <v>\cite{}</v>
      </c>
    </row>
  </sheetData>
  <conditionalFormatting sqref="B2:Z60">
    <cfRule type="colorScale" priority="1">
      <colorScale>
        <cfvo type="min"/>
        <cfvo type="percentile" val="50"/>
        <cfvo type="max"/>
        <color rgb="FFFFFFFF"/>
        <color rgb="FFFFB366"/>
        <color rgb="FFC00000"/>
      </colorScale>
    </cfRule>
  </conditionalFormatting>
  <conditionalFormatting sqref="B2:Z60">
    <cfRule type="expression" dxfId="0" priority="2">
      <formula>AND(ROW(B2)-1&lt;=ROWS(_xlfn.ANCHORARRAY($A$2)),COLUMN(B2)-1&lt;=COLUMNS(_xlfn.ANCHORARRAY($B$1)))</formula>
    </cfRule>
  </conditionalFormatting>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073F-EF99-4906-944A-788C891BAFF8}">
  <dimension ref="A1:AE133"/>
  <sheetViews>
    <sheetView workbookViewId="0">
      <selection activeCell="D4" sqref="D4"/>
    </sheetView>
  </sheetViews>
  <sheetFormatPr defaultRowHeight="12.5"/>
  <cols>
    <col min="1" max="1" width="37.90625" bestFit="1" customWidth="1"/>
    <col min="2" max="13" width="3.08984375" bestFit="1" customWidth="1"/>
    <col min="14" max="26" width="7.26953125" customWidth="1"/>
    <col min="27" max="27" width="6" style="64" bestFit="1" customWidth="1"/>
    <col min="28" max="28" width="35" bestFit="1" customWidth="1"/>
    <col min="29" max="29" width="34.36328125" bestFit="1" customWidth="1"/>
    <col min="30" max="30" width="2.81640625" style="64" bestFit="1" customWidth="1"/>
    <col min="31" max="31" width="255.6328125" bestFit="1" customWidth="1"/>
  </cols>
  <sheetData>
    <row r="1" spans="1:31" ht="190" customHeight="1">
      <c r="A1" s="136" t="str">
        <f>"Domains \ Technologies"</f>
        <v>Domains \ Technologies</v>
      </c>
      <c r="B1" s="133" t="str" cm="1">
        <f t="array" ref="B1:M1">_xlfn.LET(_xlpm.c,_xlfn._xlws.FILTER(TechnologiesSummary[Technologies],TechnologiesSummary[Technologies]&lt;&gt;""),_xlpm.dm,", "&amp;ThematicAnalysis[Domains]&amp;", ",_xlpm.tc,", "&amp;ThematicAnalysis[Technologies]&amp;", ",_xlpm.r,_xlfn.ANCHORARRAY(A2),_xlpm.k,_xlfn.MAP(_xlpm.c,_xlfn.LAMBDA(_xlpm.y,_xlfn.LET(_xlpm.ht,ISNUMBER(SEARCH(", "&amp;_xlpm.y&amp;", ",_xlpm.tc)),_xlfn.TEXTJOIN("|",,TEXT(_xlfn.MAP(_xlpm.r,_xlfn.LAMBDA(_xlpm.x,SUM(_xlpm.ht*ISNUMBER(SEARCH(", "&amp;_xlpm.x&amp;", ",_xlpm.dm))))),"0000"))))),_xlpm.tot,_xlfn.MAP(_xlpm.c,_xlfn.LAMBDA(_xlpm.y,SUM(--ISNUMBER(SEARCH(", "&amp;_xlpm.y&amp;", ",_xlpm.tc))))),TRANSPOSE(_xlfn.SORTBY(_xlpm.c,_xlpm.k,1,_xlpm.tot,1,_xlpm.c,1)))</f>
        <v>Digital Forensics Techniques</v>
      </c>
      <c r="C1" s="133" t="str">
        <v>Digital Twin</v>
      </c>
      <c r="D1" s="133" t="str">
        <v>Honey Files</v>
      </c>
      <c r="E1" s="133" t="str">
        <v>Steganography &amp; Digital Watermarking</v>
      </c>
      <c r="F1" s="133" t="str">
        <v>Knowledge Representation &amp; Analytics</v>
      </c>
      <c r="G1" s="133" t="str">
        <v>Interoperability &amp; Authorization Standards</v>
      </c>
      <c r="H1" s="133" t="str">
        <v>Machine Learning &amp; AI</v>
      </c>
      <c r="I1" s="133" t="str">
        <v>Containerization &amp; Orchestration</v>
      </c>
      <c r="J1" s="133" t="str">
        <v>Distributed File System</v>
      </c>
      <c r="K1" s="133" t="str">
        <v>Smart Contracts</v>
      </c>
      <c r="L1" s="133" t="str">
        <v>Cryptography</v>
      </c>
      <c r="M1" s="133" t="str">
        <v>Blockchain</v>
      </c>
      <c r="N1" s="133"/>
      <c r="O1" s="133"/>
      <c r="P1" s="133"/>
      <c r="Q1" s="133"/>
      <c r="R1" s="133"/>
      <c r="S1" s="133"/>
      <c r="T1" s="133"/>
      <c r="U1" s="133"/>
      <c r="V1" s="133"/>
      <c r="W1" s="133"/>
      <c r="X1" s="133"/>
      <c r="Y1" s="133"/>
      <c r="Z1" s="133"/>
      <c r="AA1" s="135" t="str" cm="1">
        <f t="array" ref="AA1:AE1">_xlfn.HSTACK("Índice","y","x","z","ref")</f>
        <v>Índice</v>
      </c>
      <c r="AB1" s="134" t="str">
        <v>y</v>
      </c>
      <c r="AC1" s="134" t="str">
        <v>x</v>
      </c>
      <c r="AD1" s="135" t="str">
        <v>z</v>
      </c>
      <c r="AE1" s="134" t="str">
        <v>ref</v>
      </c>
    </row>
    <row r="2" spans="1:31" ht="13">
      <c r="A2" s="66" t="str" cm="1">
        <f t="array" ref="A2:A12">_xlfn.LET(_xlpm.d,_xlfn._xlws.FILTER(DomainsSummary[Domains],DomainsSummary[Domains]&lt;&gt;""),_xlpm.t,_xlfn._xlws.FILTER(TechnologiesSummary[Technologies],TechnologiesSummary[Technologies]&lt;&gt;""),_xlpm.dm,", "&amp;ThematicAnalysis[Domains]&amp;", ",_xlpm.tc,", "&amp;ThematicAnalysis[Technologies]&amp;", ",_xlpm.k,_xlfn.MAP(_xlpm.d,_xlfn.LAMBDA(_xlpm.x,_xlfn.LET(_xlpm.hd,ISNUMBER(SEARCH(", "&amp;_xlpm.x&amp;", ",_xlpm.dm)),_xlpm.v,_xlfn.MAP(_xlpm.t,_xlfn.LAMBDA(_xlpm.y,SUM(_xlpm.hd*ISNUMBER(SEARCH(", "&amp;_xlpm.y&amp;", ",_xlpm.tc))))),_xlfn.TEXTJOIN("|",,TEXT(_xlfn._xlws.SORT(_xlpm.v,,-1),"0000"))))),_xlpm.tot,_xlfn.MAP(_xlpm.d,_xlfn.LAMBDA(_xlpm.x,SUM(--ISNUMBER(SEARCH(", "&amp;_xlpm.x&amp;", ",_xlpm.dm))))),_xlfn.SORTBY(_xlpm.d,_xlpm.k,-1,_xlpm.tot,-1,_xlpm.d,1))</f>
        <v>Healthcare &amp; Medical Informatics</v>
      </c>
      <c r="B2" s="45" cm="1">
        <f t="array" ref="B2:M12">_xlfn.MAKEARRAY(ROWS(_xlfn.ANCHORARRAY(A2)),COLUMNS(_xlfn.ANCHORARRAY(B1)),_xlfn.LAMBDA(_xlpm.r,_xlpm.c,SUM(ISNUMBER(SEARCH(", "&amp;INDEX(_xlfn.ANCHORARRAY(A2),_xlpm.r)&amp;", ",", "&amp;ThematicAnalysis[Domains]&amp;", "))*ISNUMBER(SEARCH(", "&amp;INDEX(_xlfn.ANCHORARRAY(B1),1,_xlpm.c)&amp;", ",", "&amp;ThematicAnalysis[Technologies]&amp;", ")))))</f>
        <v>0</v>
      </c>
      <c r="C2" s="45">
        <v>0</v>
      </c>
      <c r="D2" s="45">
        <v>0</v>
      </c>
      <c r="E2" s="45">
        <v>0</v>
      </c>
      <c r="F2" s="45">
        <v>2</v>
      </c>
      <c r="G2" s="45">
        <v>4</v>
      </c>
      <c r="H2" s="45">
        <v>4</v>
      </c>
      <c r="I2" s="45">
        <v>6</v>
      </c>
      <c r="J2" s="45">
        <v>57</v>
      </c>
      <c r="K2" s="45">
        <v>73</v>
      </c>
      <c r="L2" s="45">
        <v>78</v>
      </c>
      <c r="M2" s="45">
        <v>83</v>
      </c>
      <c r="N2" s="45"/>
      <c r="O2" s="45"/>
      <c r="P2" s="45"/>
      <c r="Q2" s="45"/>
      <c r="R2" s="45"/>
      <c r="S2" s="45"/>
      <c r="T2" s="45"/>
      <c r="U2" s="45"/>
      <c r="V2" s="45"/>
      <c r="W2" s="45"/>
      <c r="X2" s="45"/>
      <c r="Y2" s="45"/>
      <c r="Z2" s="45"/>
      <c r="AA2" s="64" cm="1">
        <f t="array" ref="AA2:AE133">_xlfn.LET(_xlpm.m,_xlfn.ANCHORARRAY(B2),_xlpm.nr,ROWS(_xlpm.m),_xlpm.nc,COLUMNS(_xlpm.m),_xlpm.p,_xlfn.TOCOL(IF(_xlpm.m&lt;&gt;"",_xlfn.SEQUENCE(_xlpm.nr)*10000+_xlfn.SEQUENCE(1,_xlpm.nc),NA()),2),_xlpm.r,INT(_xlpm.p/10000),_xlpm.c,MOD(_xlpm.p,10000),_xlpm.y,INDEX(_xlfn.ANCHORARRAY(A2),_xlpm.r),_xlpm.x,INDEX(_xlfn.ANCHORARRAY(B1),1,_xlpm.c),_xlpm.z,INDEX(_xlpm.m,_xlpm.r,_xlpm.c),_xlpm.ref,_xlfn.MAP(_xlpm.y,_xlpm.x,_xlfn.LAMBDA(_xlpm.a,_xlpm.b,"\cite{"&amp;_xlfn.TEXTJOIN(", ",TRUE,_xlfn._xlws.SORT(_xlfn._xlws.FILTER(ThematicAnalysis[Rayyan ID],ISNUMBER(SEARCH(", "&amp;_xlpm.a&amp;", ",", "&amp;ThematicAnalysis[Domains]&amp;", "))*ISNUMBER(SEARCH(", "&amp;_xlpm.b&amp;", ",", "&amp;ThematicAnalysis[Technologies]&amp;", ")),"")))&amp;"}")),_xlfn.HSTACK(_xlfn.SEQUENCE(ROWS(_xlpm.p),1,0),_xlpm.y,_xlpm.x,_xlpm.z,_xlpm.ref))</f>
        <v>0</v>
      </c>
      <c r="AB2" t="str">
        <v>Healthcare &amp; Medical Informatics</v>
      </c>
      <c r="AC2" t="str">
        <v>Digital Forensics Techniques</v>
      </c>
      <c r="AD2" s="64">
        <v>0</v>
      </c>
      <c r="AE2" t="str">
        <v>\cite{}</v>
      </c>
    </row>
    <row r="3" spans="1:31" ht="13">
      <c r="A3" s="66" t="str">
        <v>Cross-Domain Cybersecurity &amp; Computing</v>
      </c>
      <c r="B3" s="45">
        <v>0</v>
      </c>
      <c r="C3" s="45">
        <v>0</v>
      </c>
      <c r="D3" s="45">
        <v>2</v>
      </c>
      <c r="E3" s="45">
        <v>3</v>
      </c>
      <c r="F3" s="45">
        <v>1</v>
      </c>
      <c r="G3" s="45">
        <v>1</v>
      </c>
      <c r="H3" s="45">
        <v>3</v>
      </c>
      <c r="I3" s="45">
        <v>3</v>
      </c>
      <c r="J3" s="45">
        <v>15</v>
      </c>
      <c r="K3" s="45">
        <v>14</v>
      </c>
      <c r="L3" s="45">
        <v>23</v>
      </c>
      <c r="M3" s="45">
        <v>17</v>
      </c>
      <c r="N3" s="45"/>
      <c r="O3" s="45"/>
      <c r="P3" s="45"/>
      <c r="Q3" s="45"/>
      <c r="R3" s="45"/>
      <c r="S3" s="45"/>
      <c r="T3" s="45"/>
      <c r="U3" s="45"/>
      <c r="V3" s="45"/>
      <c r="W3" s="45"/>
      <c r="X3" s="45"/>
      <c r="Y3" s="45"/>
      <c r="Z3" s="45"/>
      <c r="AA3" s="64">
        <v>1</v>
      </c>
      <c r="AB3" t="str">
        <v>Healthcare &amp; Medical Informatics</v>
      </c>
      <c r="AC3" t="str">
        <v>Digital Twin</v>
      </c>
      <c r="AD3" s="64">
        <v>0</v>
      </c>
      <c r="AE3" t="str">
        <v>\cite{}</v>
      </c>
    </row>
    <row r="4" spans="1:31" ht="13">
      <c r="A4" s="66" t="str">
        <v>Digital Media</v>
      </c>
      <c r="B4" s="45">
        <v>0</v>
      </c>
      <c r="C4" s="45">
        <v>0</v>
      </c>
      <c r="D4" s="45">
        <v>0</v>
      </c>
      <c r="E4" s="45">
        <v>9</v>
      </c>
      <c r="F4" s="45">
        <v>0</v>
      </c>
      <c r="G4" s="45">
        <v>1</v>
      </c>
      <c r="H4" s="45">
        <v>1</v>
      </c>
      <c r="I4" s="45">
        <v>0</v>
      </c>
      <c r="J4" s="45">
        <v>7</v>
      </c>
      <c r="K4" s="45">
        <v>9</v>
      </c>
      <c r="L4" s="45">
        <v>11</v>
      </c>
      <c r="M4" s="45">
        <v>9</v>
      </c>
      <c r="N4" s="45"/>
      <c r="O4" s="45"/>
      <c r="P4" s="45"/>
      <c r="Q4" s="45"/>
      <c r="R4" s="45"/>
      <c r="S4" s="45"/>
      <c r="T4" s="45"/>
      <c r="U4" s="45"/>
      <c r="V4" s="45"/>
      <c r="W4" s="45"/>
      <c r="X4" s="45"/>
      <c r="Y4" s="45"/>
      <c r="Z4" s="45"/>
      <c r="AA4" s="64">
        <v>2</v>
      </c>
      <c r="AB4" t="str">
        <v>Healthcare &amp; Medical Informatics</v>
      </c>
      <c r="AC4" t="str">
        <v>Honey Files</v>
      </c>
      <c r="AD4" s="64">
        <v>0</v>
      </c>
      <c r="AE4" t="str">
        <v>\cite{}</v>
      </c>
    </row>
    <row r="5" spans="1:31" ht="13">
      <c r="A5" s="66" t="str">
        <v>Legal, Compliance &amp; Digital Forensics</v>
      </c>
      <c r="B5" s="45">
        <v>1</v>
      </c>
      <c r="C5" s="45">
        <v>1</v>
      </c>
      <c r="D5" s="45">
        <v>0</v>
      </c>
      <c r="E5" s="45">
        <v>5</v>
      </c>
      <c r="F5" s="45">
        <v>1</v>
      </c>
      <c r="G5" s="45">
        <v>3</v>
      </c>
      <c r="H5" s="45">
        <v>2</v>
      </c>
      <c r="I5" s="45">
        <v>0</v>
      </c>
      <c r="J5" s="45">
        <v>5</v>
      </c>
      <c r="K5" s="45">
        <v>8</v>
      </c>
      <c r="L5" s="45">
        <v>11</v>
      </c>
      <c r="M5" s="45">
        <v>8</v>
      </c>
      <c r="N5" s="45"/>
      <c r="O5" s="45"/>
      <c r="P5" s="45"/>
      <c r="Q5" s="45"/>
      <c r="R5" s="45"/>
      <c r="S5" s="45"/>
      <c r="T5" s="45"/>
      <c r="U5" s="45"/>
      <c r="V5" s="45"/>
      <c r="W5" s="45"/>
      <c r="X5" s="45"/>
      <c r="Y5" s="45"/>
      <c r="Z5" s="45"/>
      <c r="AA5" s="64">
        <v>3</v>
      </c>
      <c r="AB5" t="str">
        <v>Healthcare &amp; Medical Informatics</v>
      </c>
      <c r="AC5" t="str">
        <v>Steganography &amp; Digital Watermarking</v>
      </c>
      <c r="AD5" s="64">
        <v>0</v>
      </c>
      <c r="AE5" t="str">
        <v>\cite{}</v>
      </c>
    </row>
    <row r="6" spans="1:31" ht="13">
      <c r="A6" s="66" t="str">
        <v>Industry &amp; Supply Chain</v>
      </c>
      <c r="B6" s="45">
        <v>0</v>
      </c>
      <c r="C6" s="45">
        <v>0</v>
      </c>
      <c r="D6" s="45">
        <v>0</v>
      </c>
      <c r="E6" s="45">
        <v>1</v>
      </c>
      <c r="F6" s="45">
        <v>0</v>
      </c>
      <c r="G6" s="45">
        <v>0</v>
      </c>
      <c r="H6" s="45">
        <v>3</v>
      </c>
      <c r="I6" s="45">
        <v>1</v>
      </c>
      <c r="J6" s="45">
        <v>3</v>
      </c>
      <c r="K6" s="45">
        <v>3</v>
      </c>
      <c r="L6" s="45">
        <v>4</v>
      </c>
      <c r="M6" s="45">
        <v>5</v>
      </c>
      <c r="N6" s="45"/>
      <c r="O6" s="45"/>
      <c r="P6" s="45"/>
      <c r="Q6" s="45"/>
      <c r="R6" s="45"/>
      <c r="S6" s="45"/>
      <c r="T6" s="45"/>
      <c r="U6" s="45"/>
      <c r="V6" s="45"/>
      <c r="W6" s="45"/>
      <c r="X6" s="45"/>
      <c r="Y6" s="45"/>
      <c r="Z6" s="45"/>
      <c r="AA6" s="64">
        <v>4</v>
      </c>
      <c r="AB6" t="str">
        <v>Healthcare &amp; Medical Informatics</v>
      </c>
      <c r="AC6" t="str">
        <v>Knowledge Representation &amp; Analytics</v>
      </c>
      <c r="AD6" s="64">
        <v>2</v>
      </c>
      <c r="AE6" t="str">
        <v>\cite{rayyan-218685292, rayyan-218687262}</v>
      </c>
    </row>
    <row r="7" spans="1:31" ht="13">
      <c r="A7" s="66" t="str">
        <v>Financial Services &amp; Banking</v>
      </c>
      <c r="B7" s="45">
        <v>0</v>
      </c>
      <c r="C7" s="45">
        <v>0</v>
      </c>
      <c r="D7" s="45">
        <v>0</v>
      </c>
      <c r="E7" s="45">
        <v>2</v>
      </c>
      <c r="F7" s="45">
        <v>0</v>
      </c>
      <c r="G7" s="45">
        <v>1</v>
      </c>
      <c r="H7" s="45">
        <v>1</v>
      </c>
      <c r="I7" s="45">
        <v>0</v>
      </c>
      <c r="J7" s="45">
        <v>1</v>
      </c>
      <c r="K7" s="45">
        <v>1</v>
      </c>
      <c r="L7" s="45">
        <v>4</v>
      </c>
      <c r="M7" s="45">
        <v>1</v>
      </c>
      <c r="N7" s="45"/>
      <c r="O7" s="45"/>
      <c r="P7" s="45"/>
      <c r="Q7" s="45"/>
      <c r="R7" s="45"/>
      <c r="S7" s="45"/>
      <c r="T7" s="45"/>
      <c r="U7" s="45"/>
      <c r="V7" s="45"/>
      <c r="W7" s="45"/>
      <c r="X7" s="45"/>
      <c r="Y7" s="45"/>
      <c r="Z7" s="45"/>
      <c r="AA7" s="64">
        <v>5</v>
      </c>
      <c r="AB7" t="str">
        <v>Healthcare &amp; Medical Informatics</v>
      </c>
      <c r="AC7" t="str">
        <v>Interoperability &amp; Authorization Standards</v>
      </c>
      <c r="AD7" s="64">
        <v>4</v>
      </c>
      <c r="AE7" t="str">
        <v>\cite{rayyan-172029208, rayyan-218687484, rayyan-218687761, rayyan-218688262}</v>
      </c>
    </row>
    <row r="8" spans="1:31" ht="13">
      <c r="A8" s="66" t="str">
        <v>Government &amp; Public Sector</v>
      </c>
      <c r="B8" s="45">
        <v>0</v>
      </c>
      <c r="C8" s="45">
        <v>1</v>
      </c>
      <c r="D8" s="45">
        <v>0</v>
      </c>
      <c r="E8" s="45">
        <v>0</v>
      </c>
      <c r="F8" s="45">
        <v>1</v>
      </c>
      <c r="G8" s="45">
        <v>1</v>
      </c>
      <c r="H8" s="45">
        <v>0</v>
      </c>
      <c r="I8" s="45">
        <v>0</v>
      </c>
      <c r="J8" s="45">
        <v>0</v>
      </c>
      <c r="K8" s="45">
        <v>1</v>
      </c>
      <c r="L8" s="45">
        <v>4</v>
      </c>
      <c r="M8" s="45">
        <v>2</v>
      </c>
      <c r="N8" s="45"/>
      <c r="O8" s="45"/>
      <c r="P8" s="45"/>
      <c r="Q8" s="45"/>
      <c r="R8" s="45"/>
      <c r="S8" s="45"/>
      <c r="T8" s="45"/>
      <c r="U8" s="45"/>
      <c r="V8" s="45"/>
      <c r="W8" s="45"/>
      <c r="X8" s="45"/>
      <c r="Y8" s="45"/>
      <c r="Z8" s="45"/>
      <c r="AA8" s="64">
        <v>6</v>
      </c>
      <c r="AB8" t="str">
        <v>Healthcare &amp; Medical Informatics</v>
      </c>
      <c r="AC8" t="str">
        <v>Machine Learning &amp; AI</v>
      </c>
      <c r="AD8" s="64">
        <v>4</v>
      </c>
      <c r="AE8" t="str">
        <v>\cite{rayyan-172027834, rayyan-218685020, rayyan-218687255, rayyan-218687555}</v>
      </c>
    </row>
    <row r="9" spans="1:31" ht="13">
      <c r="A9" s="66" t="str">
        <v>Energy &amp; Smart Grid</v>
      </c>
      <c r="B9" s="45">
        <v>0</v>
      </c>
      <c r="C9" s="45">
        <v>0</v>
      </c>
      <c r="D9" s="45">
        <v>0</v>
      </c>
      <c r="E9" s="45">
        <v>0</v>
      </c>
      <c r="F9" s="45">
        <v>0</v>
      </c>
      <c r="G9" s="45">
        <v>0</v>
      </c>
      <c r="H9" s="45">
        <v>0</v>
      </c>
      <c r="I9" s="45">
        <v>0</v>
      </c>
      <c r="J9" s="45">
        <v>1</v>
      </c>
      <c r="K9" s="45">
        <v>2</v>
      </c>
      <c r="L9" s="45">
        <v>2</v>
      </c>
      <c r="M9" s="45">
        <v>2</v>
      </c>
      <c r="N9" s="45"/>
      <c r="O9" s="45"/>
      <c r="P9" s="45"/>
      <c r="Q9" s="45"/>
      <c r="R9" s="45"/>
      <c r="S9" s="45"/>
      <c r="T9" s="45"/>
      <c r="U9" s="45"/>
      <c r="V9" s="45"/>
      <c r="W9" s="45"/>
      <c r="X9" s="45"/>
      <c r="Y9" s="45"/>
      <c r="Z9" s="45"/>
      <c r="AA9" s="64">
        <v>7</v>
      </c>
      <c r="AB9" t="str">
        <v>Healthcare &amp; Medical Informatics</v>
      </c>
      <c r="AC9" t="str">
        <v>Containerization &amp; Orchestration</v>
      </c>
      <c r="AD9" s="64">
        <v>6</v>
      </c>
      <c r="AE9" t="str">
        <v>\cite{rayyan-218685039, rayyan-218685131, rayyan-218685380, rayyan-218687255, rayyan-218687541, rayyan-218688143}</v>
      </c>
    </row>
    <row r="10" spans="1:31" ht="13">
      <c r="A10" s="66" t="str">
        <v>Automotive &amp; Intelligent Transportation</v>
      </c>
      <c r="B10" s="45">
        <v>0</v>
      </c>
      <c r="C10" s="45">
        <v>0</v>
      </c>
      <c r="D10" s="45">
        <v>0</v>
      </c>
      <c r="E10" s="45">
        <v>0</v>
      </c>
      <c r="F10" s="45">
        <v>0</v>
      </c>
      <c r="G10" s="45">
        <v>0</v>
      </c>
      <c r="H10" s="45">
        <v>0</v>
      </c>
      <c r="I10" s="45">
        <v>1</v>
      </c>
      <c r="J10" s="45">
        <v>0</v>
      </c>
      <c r="K10" s="45">
        <v>1</v>
      </c>
      <c r="L10" s="45">
        <v>1</v>
      </c>
      <c r="M10" s="45">
        <v>2</v>
      </c>
      <c r="N10" s="45"/>
      <c r="O10" s="45"/>
      <c r="P10" s="45"/>
      <c r="Q10" s="45"/>
      <c r="R10" s="45"/>
      <c r="S10" s="45"/>
      <c r="T10" s="45"/>
      <c r="U10" s="45"/>
      <c r="V10" s="45"/>
      <c r="W10" s="45"/>
      <c r="X10" s="45"/>
      <c r="Y10" s="45"/>
      <c r="Z10" s="45"/>
      <c r="AA10" s="64">
        <v>8</v>
      </c>
      <c r="AB10" t="str">
        <v>Healthcare &amp; Medical Informatics</v>
      </c>
      <c r="AC10" t="str">
        <v>Distributed File System</v>
      </c>
      <c r="AD10" s="64">
        <v>57</v>
      </c>
      <c r="AE10" t="str">
        <v>\cite{rayyan-172027818, rayyan-172027829, rayyan-172027847, rayyan-172027849, rayyan-172027866, rayyan-172027888, rayyan-172027935, rayyan-172027943, rayyan-172027981, rayyan-172028050, rayyan-172028055, rayyan-172028095, rayyan-172028127, rayyan-172028165, rayyan-172028182, rayyan-172028200, rayyan-172028233, rayyan-172028249, rayyan-172028402, rayyan-172028433, rayyan-172028473, rayyan-172028480, rayyan-172028518, rayyan-172028646, rayyan-172028743, rayyan-218685005, rayyan-218685020, rayyan-218685194, rayyan-218685195, rayyan-218685234, rayyan-218685236, rayyan-218685245, rayyan-218685264, rayyan-218685292, rayyan-218685334, rayyan-218685380, rayyan-218685391, rayyan-218685713, rayyan-218687107, rayyan-218687255, rayyan-218687262, rayyan-218687386, rayyan-218687456, rayyan-218687470, rayyan-218687555, rayyan-218687675, rayyan-218687743, rayyan-218687745, rayyan-218687761, rayyan-218688103, rayyan-218688112, rayyan-218688149, rayyan-218688162, rayyan-218688172, rayyan-218688174, rayyan-218688176, rayyan-218688278}</v>
      </c>
    </row>
    <row r="11" spans="1:31" ht="13">
      <c r="A11" s="66" t="str">
        <v>Social Platforms</v>
      </c>
      <c r="B11" s="45">
        <v>0</v>
      </c>
      <c r="C11" s="45">
        <v>0</v>
      </c>
      <c r="D11" s="45">
        <v>0</v>
      </c>
      <c r="E11" s="45">
        <v>0</v>
      </c>
      <c r="F11" s="45">
        <v>0</v>
      </c>
      <c r="G11" s="45">
        <v>0</v>
      </c>
      <c r="H11" s="45">
        <v>1</v>
      </c>
      <c r="I11" s="45">
        <v>0</v>
      </c>
      <c r="J11" s="45">
        <v>0</v>
      </c>
      <c r="K11" s="45">
        <v>1</v>
      </c>
      <c r="L11" s="45">
        <v>1</v>
      </c>
      <c r="M11" s="45">
        <v>1</v>
      </c>
      <c r="N11" s="45"/>
      <c r="O11" s="45"/>
      <c r="P11" s="45"/>
      <c r="Q11" s="45"/>
      <c r="R11" s="45"/>
      <c r="S11" s="45"/>
      <c r="T11" s="45"/>
      <c r="U11" s="45"/>
      <c r="V11" s="45"/>
      <c r="W11" s="45"/>
      <c r="X11" s="45"/>
      <c r="Y11" s="45"/>
      <c r="Z11" s="45"/>
      <c r="AA11" s="64">
        <v>9</v>
      </c>
      <c r="AB11" t="str">
        <v>Healthcare &amp; Medical Informatics</v>
      </c>
      <c r="AC11" t="str">
        <v>Smart Contracts</v>
      </c>
      <c r="AD11" s="64">
        <v>73</v>
      </c>
      <c r="AE11" t="str">
        <v>\cite{rayyan-172027818, rayyan-172027829, rayyan-172027847, rayyan-172027849, rayyan-172027866, rayyan-172027888, rayyan-172027935, rayyan-172027943, rayyan-172027981, rayyan-172028050, rayyan-172028055, rayyan-172028095, rayyan-172028165, rayyan-172028182, rayyan-172028200, rayyan-172028233, rayyan-172028249, rayyan-172028473, rayyan-172028480, rayyan-172028518, rayyan-172028646, rayyan-172028743,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rayyan-218687456, rayyan-218687470, rayyan-218687555, rayyan-218687675, rayyan-218687743, rayyan-218687761, rayyan-218687860, rayyan-218687992, rayyan-218688039, rayyan-218688103, rayyan-218688112, rayyan-218688143, rayyan-218688149, rayyan-218688162, rayyan-218688172, rayyan-218688174, rayyan-218688176, rayyan-218688212, rayyan-218688262, rayyan-218688278, rayyan-218688318, rayyan-218688371, rayyan-218688375, rayyan-218688425, rayyan-218688443, rayyan-218688578, rayyan-218688824}</v>
      </c>
    </row>
    <row r="12" spans="1:31" ht="13">
      <c r="A12" s="66" t="str">
        <v>Education</v>
      </c>
      <c r="B12" s="45">
        <v>0</v>
      </c>
      <c r="C12" s="45">
        <v>0</v>
      </c>
      <c r="D12" s="45">
        <v>0</v>
      </c>
      <c r="E12" s="45">
        <v>0</v>
      </c>
      <c r="F12" s="45">
        <v>0</v>
      </c>
      <c r="G12" s="45">
        <v>0</v>
      </c>
      <c r="H12" s="45">
        <v>1</v>
      </c>
      <c r="I12" s="45">
        <v>0</v>
      </c>
      <c r="J12" s="45">
        <v>0</v>
      </c>
      <c r="K12" s="45">
        <v>0</v>
      </c>
      <c r="L12" s="45">
        <v>1</v>
      </c>
      <c r="M12" s="45">
        <v>0</v>
      </c>
      <c r="N12" s="45"/>
      <c r="O12" s="45"/>
      <c r="P12" s="45"/>
      <c r="Q12" s="45"/>
      <c r="R12" s="45"/>
      <c r="S12" s="45"/>
      <c r="T12" s="45"/>
      <c r="U12" s="45"/>
      <c r="V12" s="45"/>
      <c r="W12" s="45"/>
      <c r="X12" s="45"/>
      <c r="Y12" s="45"/>
      <c r="Z12" s="45"/>
      <c r="AA12" s="64">
        <v>10</v>
      </c>
      <c r="AB12" t="str">
        <v>Healthcare &amp; Medical Informatics</v>
      </c>
      <c r="AC12" t="str">
        <v>Cryptography</v>
      </c>
      <c r="AD12" s="64">
        <v>78</v>
      </c>
      <c r="AE12" t="str">
        <v>\cite{rayyan-172027818, rayyan-172027829, rayyan-172027834, rayyan-172027847, rayyan-172027849, rayyan-172027866, rayyan-172027868, rayyan-172027888, rayyan-172027928, rayyan-172027935, rayyan-172027943, rayyan-172027981, rayyan-172028050, rayyan-172028055, rayyan-172028095, rayyan-172028127, rayyan-172028165, rayyan-172028182, rayyan-172028200, rayyan-172028233, rayyan-172028249, rayyan-172028274, rayyan-172028402, rayyan-172028433, rayyan-172028473, rayyan-172028480, rayyan-172028518, rayyan-172028579, rayyan-172028646, rayyan-172028743, rayyan-218685005, rayyan-218685020, rayyan-218685128, rayyan-218685194, rayyan-218685195, rayyan-218685225, rayyan-218685234, rayyan-218685236, rayyan-218685245, rayyan-218685264, rayyan-218685292, rayyan-218685334, rayyan-218685391, rayyan-218685496, rayyan-218685713, rayyan-218687107, rayyan-218687130, rayyan-218687262, rayyan-218687386, rayyan-218687456, rayyan-218687470, rayyan-218687484, rayyan-218687541, rayyan-218687675, rayyan-218687743, rayyan-218687745, rayyan-218687860, rayyan-218687992, rayyan-218688039, rayyan-218688103, rayyan-218688112, rayyan-218688143, rayyan-218688149, rayyan-218688162, rayyan-218688172, rayyan-218688174, rayyan-218688176, rayyan-218688212, rayyan-218688262, rayyan-218688278, rayyan-218688318, rayyan-218688371, rayyan-218688375, rayyan-218688425, rayyan-218688443, rayyan-218688578, rayyan-218688759, rayyan-218688824}</v>
      </c>
    </row>
    <row r="13" spans="1:31" ht="13">
      <c r="A13" s="66"/>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64">
        <v>11</v>
      </c>
      <c r="AB13" t="str">
        <v>Healthcare &amp; Medical Informatics</v>
      </c>
      <c r="AC13" t="str">
        <v>Blockchain</v>
      </c>
      <c r="AD13" s="64">
        <v>83</v>
      </c>
      <c r="AE13" t="str">
        <v>\cite{rayyan-172027818, rayyan-172027829, rayyan-172027847, rayyan-172027849, rayyan-172027866, rayyan-172027888, rayyan-172027928, rayyan-172027935, rayyan-172027943, rayyan-172027981, rayyan-172028050, rayyan-172028055, rayyan-172028095, rayyan-172028127, rayyan-172028165, rayyan-172028182, rayyan-172028200, rayyan-172028233, rayyan-172028249, rayyan-172028402, rayyan-172028433, rayyan-172028473, rayyan-172028480, rayyan-172028518, rayyan-172028579, rayyan-172028646, rayyan-172028743, rayyan-218685005,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rayyan-218687456, rayyan-218687470, rayyan-218687484, rayyan-218687541, rayyan-218687555, rayyan-218687675, rayyan-218687743, rayyan-218687745, rayyan-218687761, rayyan-218687860, rayyan-218687992, rayyan-218688039, rayyan-218688103, rayyan-218688112, rayyan-218688143, rayyan-218688149, rayyan-218688162, rayyan-218688172, rayyan-218688174, rayyan-218688176, rayyan-218688212, rayyan-218688262, rayyan-218688278, rayyan-218688318, rayyan-218688371, rayyan-218688375, rayyan-218688425, rayyan-218688443, rayyan-218688578, rayyan-218688759, rayyan-218688824}</v>
      </c>
    </row>
    <row r="14" spans="1:31" ht="13">
      <c r="A14" s="66"/>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64">
        <v>12</v>
      </c>
      <c r="AB14" t="str">
        <v>Cross-Domain Cybersecurity &amp; Computing</v>
      </c>
      <c r="AC14" t="str">
        <v>Digital Forensics Techniques</v>
      </c>
      <c r="AD14" s="64">
        <v>0</v>
      </c>
      <c r="AE14" t="str">
        <v>\cite{}</v>
      </c>
    </row>
    <row r="15" spans="1:31" ht="13">
      <c r="A15" s="66"/>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64">
        <v>13</v>
      </c>
      <c r="AB15" t="str">
        <v>Cross-Domain Cybersecurity &amp; Computing</v>
      </c>
      <c r="AC15" t="str">
        <v>Digital Twin</v>
      </c>
      <c r="AD15" s="64">
        <v>0</v>
      </c>
      <c r="AE15" t="str">
        <v>\cite{}</v>
      </c>
    </row>
    <row r="16" spans="1:31" ht="13">
      <c r="A16" s="66"/>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64">
        <v>14</v>
      </c>
      <c r="AB16" t="str">
        <v>Cross-Domain Cybersecurity &amp; Computing</v>
      </c>
      <c r="AC16" t="str">
        <v>Honey Files</v>
      </c>
      <c r="AD16" s="64">
        <v>2</v>
      </c>
      <c r="AE16" t="str">
        <v>\cite{rayyan-172028983, rayyan-172029019}</v>
      </c>
    </row>
    <row r="17" spans="1:31" ht="13">
      <c r="A17" s="66"/>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64">
        <v>15</v>
      </c>
      <c r="AB17" t="str">
        <v>Cross-Domain Cybersecurity &amp; Computing</v>
      </c>
      <c r="AC17" t="str">
        <v>Steganography &amp; Digital Watermarking</v>
      </c>
      <c r="AD17" s="64">
        <v>3</v>
      </c>
      <c r="AE17" t="str">
        <v>\cite{rayyan-172027955, rayyan-172028135, rayyan-172028771}</v>
      </c>
    </row>
    <row r="18" spans="1:31" ht="13">
      <c r="A18" s="66"/>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64">
        <v>16</v>
      </c>
      <c r="AB18" t="str">
        <v>Cross-Domain Cybersecurity &amp; Computing</v>
      </c>
      <c r="AC18" t="str">
        <v>Knowledge Representation &amp; Analytics</v>
      </c>
      <c r="AD18" s="64">
        <v>1</v>
      </c>
      <c r="AE18" t="str">
        <v>\cite{rayyan-172028643}</v>
      </c>
    </row>
    <row r="19" spans="1:31" ht="13">
      <c r="A19" s="66"/>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64">
        <v>17</v>
      </c>
      <c r="AB19" t="str">
        <v>Cross-Domain Cybersecurity &amp; Computing</v>
      </c>
      <c r="AC19" t="str">
        <v>Interoperability &amp; Authorization Standards</v>
      </c>
      <c r="AD19" s="64">
        <v>1</v>
      </c>
      <c r="AE19" t="str">
        <v>\cite{rayyan-218688549}</v>
      </c>
    </row>
    <row r="20" spans="1:31" ht="13">
      <c r="A20" s="66"/>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64">
        <v>18</v>
      </c>
      <c r="AB20" t="str">
        <v>Cross-Domain Cybersecurity &amp; Computing</v>
      </c>
      <c r="AC20" t="str">
        <v>Machine Learning &amp; AI</v>
      </c>
      <c r="AD20" s="64">
        <v>3</v>
      </c>
      <c r="AE20" t="str">
        <v>\cite{rayyan-172028983, rayyan-172029019, rayyan-218686026}</v>
      </c>
    </row>
    <row r="21" spans="1:31" ht="13">
      <c r="A21" s="66"/>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64">
        <v>19</v>
      </c>
      <c r="AB21" t="str">
        <v>Cross-Domain Cybersecurity &amp; Computing</v>
      </c>
      <c r="AC21" t="str">
        <v>Containerization &amp; Orchestration</v>
      </c>
      <c r="AD21" s="64">
        <v>3</v>
      </c>
      <c r="AE21" t="str">
        <v>\cite{rayyan-172027891, rayyan-172028394, rayyan-218685477}</v>
      </c>
    </row>
    <row r="22" spans="1:31" ht="13">
      <c r="A22" s="66"/>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64">
        <v>20</v>
      </c>
      <c r="AB22" t="str">
        <v>Cross-Domain Cybersecurity &amp; Computing</v>
      </c>
      <c r="AC22" t="str">
        <v>Distributed File System</v>
      </c>
      <c r="AD22" s="64">
        <v>15</v>
      </c>
      <c r="AE22" t="str">
        <v>\cite{rayyan-172027882, rayyan-172027891, rayyan-172027893, rayyan-172027958, rayyan-172028028, rayyan-172028264, rayyan-172028394, rayyan-172029046, rayyan-218685239, rayyan-218685256, rayyan-218685318, rayyan-218685477, rayyan-218687416, rayyan-218687559, rayyan-218688549}</v>
      </c>
    </row>
    <row r="23" spans="1:31" ht="13">
      <c r="A23" s="66"/>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64">
        <v>21</v>
      </c>
      <c r="AB23" t="str">
        <v>Cross-Domain Cybersecurity &amp; Computing</v>
      </c>
      <c r="AC23" t="str">
        <v>Smart Contracts</v>
      </c>
      <c r="AD23" s="64">
        <v>14</v>
      </c>
      <c r="AE23" t="str">
        <v>\cite{rayyan-172027882, rayyan-172027893, rayyan-172027927, rayyan-172028028, rayyan-172028264, rayyan-172028394, rayyan-172028643, rayyan-218685239, rayyan-218685256, rayyan-218685318, rayyan-218685477, rayyan-218687416, rayyan-218688059, rayyan-218688549}</v>
      </c>
    </row>
    <row r="24" spans="1:31" ht="13">
      <c r="A24" s="66"/>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64">
        <v>22</v>
      </c>
      <c r="AB24" t="str">
        <v>Cross-Domain Cybersecurity &amp; Computing</v>
      </c>
      <c r="AC24" t="str">
        <v>Cryptography</v>
      </c>
      <c r="AD24" s="64">
        <v>23</v>
      </c>
      <c r="AE24" t="str">
        <v>\cite{rayyan-172027813, rayyan-172027824, rayyan-172027882, rayyan-172027891, rayyan-172027893, rayyan-172027927, rayyan-172027938, rayyan-172027955, rayyan-172027958, rayyan-172028007, rayyan-172028028, rayyan-172028135, rayyan-172028264, rayyan-172028643, rayyan-172028771, rayyan-172028983, rayyan-172029019, rayyan-218685256, rayyan-218685318, rayyan-218687559, rayyan-218688059, rayyan-218688549, rayyan-218688840}</v>
      </c>
    </row>
    <row r="25" spans="1:31" ht="13">
      <c r="A25" s="66"/>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64">
        <v>23</v>
      </c>
      <c r="AB25" t="str">
        <v>Cross-Domain Cybersecurity &amp; Computing</v>
      </c>
      <c r="AC25" t="str">
        <v>Blockchain</v>
      </c>
      <c r="AD25" s="64">
        <v>17</v>
      </c>
      <c r="AE25" t="str">
        <v>\cite{rayyan-172027813, rayyan-172027824, rayyan-172027882, rayyan-172027893, rayyan-172027927, rayyan-172028028, rayyan-172028264, rayyan-172028394, rayyan-172028643, rayyan-218685239, rayyan-218685256, rayyan-218685318, rayyan-218685477, rayyan-218687416, rayyan-218687559, rayyan-218688059, rayyan-218688549}</v>
      </c>
    </row>
    <row r="26" spans="1:31" ht="13">
      <c r="A26" s="66"/>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64">
        <v>24</v>
      </c>
      <c r="AB26" t="str">
        <v>Digital Media</v>
      </c>
      <c r="AC26" t="str">
        <v>Digital Forensics Techniques</v>
      </c>
      <c r="AD26" s="64">
        <v>0</v>
      </c>
      <c r="AE26" t="str">
        <v>\cite{}</v>
      </c>
    </row>
    <row r="27" spans="1:31" ht="13">
      <c r="A27" s="66"/>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64">
        <v>25</v>
      </c>
      <c r="AB27" t="str">
        <v>Digital Media</v>
      </c>
      <c r="AC27" t="str">
        <v>Digital Twin</v>
      </c>
      <c r="AD27" s="64">
        <v>0</v>
      </c>
      <c r="AE27" t="str">
        <v>\cite{}</v>
      </c>
    </row>
    <row r="28" spans="1:31" ht="13">
      <c r="A28" s="66"/>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64">
        <v>26</v>
      </c>
      <c r="AB28" t="str">
        <v>Digital Media</v>
      </c>
      <c r="AC28" t="str">
        <v>Honey Files</v>
      </c>
      <c r="AD28" s="64">
        <v>0</v>
      </c>
      <c r="AE28" t="str">
        <v>\cite{}</v>
      </c>
    </row>
    <row r="29" spans="1:31" ht="13">
      <c r="A29" s="66"/>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64">
        <v>27</v>
      </c>
      <c r="AB29" t="str">
        <v>Digital Media</v>
      </c>
      <c r="AC29" t="str">
        <v>Steganography &amp; Digital Watermarking</v>
      </c>
      <c r="AD29" s="64">
        <v>9</v>
      </c>
      <c r="AE29" t="str">
        <v>\cite{rayyan-172027826, rayyan-172027848, rayyan-172027964, rayyan-172027976, rayyan-172028104, rayyan-172028161, rayyan-218685609, rayyan-218687108, rayyan-218687203}</v>
      </c>
    </row>
    <row r="30" spans="1:31" ht="13">
      <c r="A30" s="66"/>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64">
        <v>28</v>
      </c>
      <c r="AB30" t="str">
        <v>Digital Media</v>
      </c>
      <c r="AC30" t="str">
        <v>Knowledge Representation &amp; Analytics</v>
      </c>
      <c r="AD30" s="64">
        <v>0</v>
      </c>
      <c r="AE30" t="str">
        <v>\cite{}</v>
      </c>
    </row>
    <row r="31" spans="1:31" ht="13">
      <c r="A31" s="66"/>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64">
        <v>29</v>
      </c>
      <c r="AB31" t="str">
        <v>Digital Media</v>
      </c>
      <c r="AC31" t="str">
        <v>Interoperability &amp; Authorization Standards</v>
      </c>
      <c r="AD31" s="64">
        <v>1</v>
      </c>
      <c r="AE31" t="str">
        <v>\cite{rayyan-172029208}</v>
      </c>
    </row>
    <row r="32" spans="1:31" ht="13">
      <c r="A32" s="66"/>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64">
        <v>30</v>
      </c>
      <c r="AB32" t="str">
        <v>Digital Media</v>
      </c>
      <c r="AC32" t="str">
        <v>Machine Learning &amp; AI</v>
      </c>
      <c r="AD32" s="64">
        <v>1</v>
      </c>
      <c r="AE32" t="str">
        <v>\cite{rayyan-172027997}</v>
      </c>
    </row>
    <row r="33" spans="1:31" ht="13">
      <c r="A33" s="66"/>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64">
        <v>31</v>
      </c>
      <c r="AB33" t="str">
        <v>Digital Media</v>
      </c>
      <c r="AC33" t="str">
        <v>Containerization &amp; Orchestration</v>
      </c>
      <c r="AD33" s="64">
        <v>0</v>
      </c>
      <c r="AE33" t="str">
        <v>\cite{}</v>
      </c>
    </row>
    <row r="34" spans="1:31" ht="13">
      <c r="A34" s="66"/>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64">
        <v>32</v>
      </c>
      <c r="AB34" t="str">
        <v>Digital Media</v>
      </c>
      <c r="AC34" t="str">
        <v>Distributed File System</v>
      </c>
      <c r="AD34" s="64">
        <v>7</v>
      </c>
      <c r="AE34" t="str">
        <v>\cite{rayyan-172027886, rayyan-172027964, rayyan-218687108, rayyan-218687203, rayyan-218687456, rayyan-218687470, rayyan-218688565}</v>
      </c>
    </row>
    <row r="35" spans="1:31" ht="13">
      <c r="A35" s="66"/>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64">
        <v>33</v>
      </c>
      <c r="AB35" t="str">
        <v>Digital Media</v>
      </c>
      <c r="AC35" t="str">
        <v>Smart Contracts</v>
      </c>
      <c r="AD35" s="64">
        <v>9</v>
      </c>
      <c r="AE35" t="str">
        <v>\cite{rayyan-172027826, rayyan-172027886, rayyan-172027964, rayyan-172028383, rayyan-218687108, rayyan-218687203, rayyan-218687456, rayyan-218687470, rayyan-218688565}</v>
      </c>
    </row>
    <row r="36" spans="1:31" ht="13">
      <c r="A36" s="66"/>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64">
        <v>34</v>
      </c>
      <c r="AB36" t="str">
        <v>Digital Media</v>
      </c>
      <c r="AC36" t="str">
        <v>Cryptography</v>
      </c>
      <c r="AD36" s="64">
        <v>11</v>
      </c>
      <c r="AE36" t="str">
        <v>\cite{rayyan-172027826, rayyan-172027886, rayyan-172027964, rayyan-172028104, rayyan-172028383, rayyan-218685609, rayyan-218687108, rayyan-218687203, rayyan-218687456, rayyan-218687470, rayyan-218688565}</v>
      </c>
    </row>
    <row r="37" spans="1:31" ht="13">
      <c r="A37" s="66"/>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64">
        <v>35</v>
      </c>
      <c r="AB37" t="str">
        <v>Digital Media</v>
      </c>
      <c r="AC37" t="str">
        <v>Blockchain</v>
      </c>
      <c r="AD37" s="64">
        <v>9</v>
      </c>
      <c r="AE37" t="str">
        <v>\cite{rayyan-172027826, rayyan-172027886, rayyan-172027964, rayyan-172028383, rayyan-218687108, rayyan-218687203, rayyan-218687456, rayyan-218687470, rayyan-218688565}</v>
      </c>
    </row>
    <row r="38" spans="1:31" ht="13">
      <c r="A38" s="66"/>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64">
        <v>36</v>
      </c>
      <c r="AB38" t="str">
        <v>Legal, Compliance &amp; Digital Forensics</v>
      </c>
      <c r="AC38" t="str">
        <v>Digital Forensics Techniques</v>
      </c>
      <c r="AD38" s="64">
        <v>1</v>
      </c>
      <c r="AE38" t="str">
        <v>\cite{rayyan-172027832}</v>
      </c>
    </row>
    <row r="39" spans="1:31" ht="13">
      <c r="A39" s="66"/>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64">
        <v>37</v>
      </c>
      <c r="AB39" t="str">
        <v>Legal, Compliance &amp; Digital Forensics</v>
      </c>
      <c r="AC39" t="str">
        <v>Digital Twin</v>
      </c>
      <c r="AD39" s="64">
        <v>1</v>
      </c>
      <c r="AE39" t="str">
        <v>\cite{rayyan-172027911}</v>
      </c>
    </row>
    <row r="40" spans="1:31" ht="13">
      <c r="A40" s="66"/>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64">
        <v>38</v>
      </c>
      <c r="AB40" t="str">
        <v>Legal, Compliance &amp; Digital Forensics</v>
      </c>
      <c r="AC40" t="str">
        <v>Honey Files</v>
      </c>
      <c r="AD40" s="64">
        <v>0</v>
      </c>
      <c r="AE40" t="str">
        <v>\cite{}</v>
      </c>
    </row>
    <row r="41" spans="1:31" ht="13">
      <c r="A41" s="66"/>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64">
        <v>39</v>
      </c>
      <c r="AB41" t="str">
        <v>Legal, Compliance &amp; Digital Forensics</v>
      </c>
      <c r="AC41" t="str">
        <v>Steganography &amp; Digital Watermarking</v>
      </c>
      <c r="AD41" s="64">
        <v>5</v>
      </c>
      <c r="AE41" t="str">
        <v>\cite{rayyan-172027826, rayyan-172027848, rayyan-172027976, rayyan-172027982, rayyan-172028104}</v>
      </c>
    </row>
    <row r="42" spans="1:31" ht="13">
      <c r="A42" s="66"/>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64">
        <v>40</v>
      </c>
      <c r="AB42" t="str">
        <v>Legal, Compliance &amp; Digital Forensics</v>
      </c>
      <c r="AC42" t="str">
        <v>Knowledge Representation &amp; Analytics</v>
      </c>
      <c r="AD42" s="64">
        <v>1</v>
      </c>
      <c r="AE42" t="str">
        <v>\cite{rayyan-172028018}</v>
      </c>
    </row>
    <row r="43" spans="1:31" ht="13">
      <c r="A43" s="66"/>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64">
        <v>41</v>
      </c>
      <c r="AB43" t="str">
        <v>Legal, Compliance &amp; Digital Forensics</v>
      </c>
      <c r="AC43" t="str">
        <v>Interoperability &amp; Authorization Standards</v>
      </c>
      <c r="AD43" s="64">
        <v>3</v>
      </c>
      <c r="AE43" t="str">
        <v>\cite{rayyan-172028035, rayyan-172029208, rayyan-218687761}</v>
      </c>
    </row>
    <row r="44" spans="1:31" ht="13">
      <c r="A44" s="66"/>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64">
        <v>42</v>
      </c>
      <c r="AB44" t="str">
        <v>Legal, Compliance &amp; Digital Forensics</v>
      </c>
      <c r="AC44" t="str">
        <v>Machine Learning &amp; AI</v>
      </c>
      <c r="AD44" s="64">
        <v>2</v>
      </c>
      <c r="AE44" t="str">
        <v>\cite{rayyan-172027846, rayyan-172027997}</v>
      </c>
    </row>
    <row r="45" spans="1:31" ht="13">
      <c r="A45" s="66"/>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64">
        <v>43</v>
      </c>
      <c r="AB45" t="str">
        <v>Legal, Compliance &amp; Digital Forensics</v>
      </c>
      <c r="AC45" t="str">
        <v>Containerization &amp; Orchestration</v>
      </c>
      <c r="AD45" s="64">
        <v>0</v>
      </c>
      <c r="AE45" t="str">
        <v>\cite{}</v>
      </c>
    </row>
    <row r="46" spans="1:31" ht="13">
      <c r="A46" s="66"/>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64">
        <v>44</v>
      </c>
      <c r="AB46" t="str">
        <v>Legal, Compliance &amp; Digital Forensics</v>
      </c>
      <c r="AC46" t="str">
        <v>Distributed File System</v>
      </c>
      <c r="AD46" s="64">
        <v>5</v>
      </c>
      <c r="AE46" t="str">
        <v>\cite{rayyan-172027829, rayyan-172027922, rayyan-172028165, rayyan-172028235, rayyan-218687761}</v>
      </c>
    </row>
    <row r="47" spans="1:31" ht="13">
      <c r="A47" s="66"/>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64">
        <v>45</v>
      </c>
      <c r="AB47" t="str">
        <v>Legal, Compliance &amp; Digital Forensics</v>
      </c>
      <c r="AC47" t="str">
        <v>Smart Contracts</v>
      </c>
      <c r="AD47" s="64">
        <v>8</v>
      </c>
      <c r="AE47" t="str">
        <v>\cite{rayyan-172027826, rayyan-172027829, rayyan-172027922, rayyan-172028018, rayyan-172028165, rayyan-172028235, rayyan-218687761, rayyan-218688375}</v>
      </c>
    </row>
    <row r="48" spans="1:31" ht="13">
      <c r="A48" s="66"/>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64">
        <v>46</v>
      </c>
      <c r="AB48" t="str">
        <v>Legal, Compliance &amp; Digital Forensics</v>
      </c>
      <c r="AC48" t="str">
        <v>Cryptography</v>
      </c>
      <c r="AD48" s="64">
        <v>11</v>
      </c>
      <c r="AE48" t="str">
        <v>\cite{rayyan-172027826, rayyan-172027829, rayyan-172027832, rayyan-172027922, rayyan-172027982, rayyan-172028018, rayyan-172028104, rayyan-172028165, rayyan-172028235, rayyan-172028246, rayyan-218688375}</v>
      </c>
    </row>
    <row r="49" spans="1:31" ht="13">
      <c r="A49" s="66"/>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64">
        <v>47</v>
      </c>
      <c r="AB49" t="str">
        <v>Legal, Compliance &amp; Digital Forensics</v>
      </c>
      <c r="AC49" t="str">
        <v>Blockchain</v>
      </c>
      <c r="AD49" s="64">
        <v>8</v>
      </c>
      <c r="AE49" t="str">
        <v>\cite{rayyan-172027826, rayyan-172027829, rayyan-172027922, rayyan-172028018, rayyan-172028165, rayyan-172028235, rayyan-218687761, rayyan-218688375}</v>
      </c>
    </row>
    <row r="50" spans="1:31" ht="13">
      <c r="A50" s="66"/>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64">
        <v>48</v>
      </c>
      <c r="AB50" t="str">
        <v>Industry &amp; Supply Chain</v>
      </c>
      <c r="AC50" t="str">
        <v>Digital Forensics Techniques</v>
      </c>
      <c r="AD50" s="64">
        <v>0</v>
      </c>
      <c r="AE50" t="str">
        <v>\cite{}</v>
      </c>
    </row>
    <row r="51" spans="1:31" ht="13">
      <c r="A51" s="66"/>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64">
        <v>49</v>
      </c>
      <c r="AB51" t="str">
        <v>Industry &amp; Supply Chain</v>
      </c>
      <c r="AC51" t="str">
        <v>Digital Twin</v>
      </c>
      <c r="AD51" s="64">
        <v>0</v>
      </c>
      <c r="AE51" t="str">
        <v>\cite{}</v>
      </c>
    </row>
    <row r="52" spans="1:31" ht="13">
      <c r="A52" s="66"/>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64">
        <v>50</v>
      </c>
      <c r="AB52" t="str">
        <v>Industry &amp; Supply Chain</v>
      </c>
      <c r="AC52" t="str">
        <v>Honey Files</v>
      </c>
      <c r="AD52" s="64">
        <v>0</v>
      </c>
      <c r="AE52" t="str">
        <v>\cite{}</v>
      </c>
    </row>
    <row r="53" spans="1:31" ht="13">
      <c r="A53" s="66"/>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64">
        <v>51</v>
      </c>
      <c r="AB53" t="str">
        <v>Industry &amp; Supply Chain</v>
      </c>
      <c r="AC53" t="str">
        <v>Steganography &amp; Digital Watermarking</v>
      </c>
      <c r="AD53" s="64">
        <v>1</v>
      </c>
      <c r="AE53" t="str">
        <v>\cite{rayyan-172028105}</v>
      </c>
    </row>
    <row r="54" spans="1:31" ht="13">
      <c r="A54" s="66"/>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64">
        <v>52</v>
      </c>
      <c r="AB54" t="str">
        <v>Industry &amp; Supply Chain</v>
      </c>
      <c r="AC54" t="str">
        <v>Knowledge Representation &amp; Analytics</v>
      </c>
      <c r="AD54" s="64">
        <v>0</v>
      </c>
      <c r="AE54" t="str">
        <v>\cite{}</v>
      </c>
    </row>
    <row r="55" spans="1:31" ht="13">
      <c r="A55" s="66"/>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64">
        <v>53</v>
      </c>
      <c r="AB55" t="str">
        <v>Industry &amp; Supply Chain</v>
      </c>
      <c r="AC55" t="str">
        <v>Interoperability &amp; Authorization Standards</v>
      </c>
      <c r="AD55" s="64">
        <v>0</v>
      </c>
      <c r="AE55" t="str">
        <v>\cite{}</v>
      </c>
    </row>
    <row r="56" spans="1:31" ht="13">
      <c r="A56" s="66"/>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64">
        <v>54</v>
      </c>
      <c r="AB56" t="str">
        <v>Industry &amp; Supply Chain</v>
      </c>
      <c r="AC56" t="str">
        <v>Machine Learning &amp; AI</v>
      </c>
      <c r="AD56" s="64">
        <v>3</v>
      </c>
      <c r="AE56" t="str">
        <v>\cite{rayyan-172027819, rayyan-172028105, rayyan-218685441}</v>
      </c>
    </row>
    <row r="57" spans="1:31" ht="13">
      <c r="A57" s="66"/>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64">
        <v>55</v>
      </c>
      <c r="AB57" t="str">
        <v>Industry &amp; Supply Chain</v>
      </c>
      <c r="AC57" t="str">
        <v>Containerization &amp; Orchestration</v>
      </c>
      <c r="AD57" s="64">
        <v>1</v>
      </c>
      <c r="AE57" t="str">
        <v>\cite{rayyan-218685725}</v>
      </c>
    </row>
    <row r="58" spans="1:31" ht="13">
      <c r="A58" s="66"/>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64">
        <v>56</v>
      </c>
      <c r="AB58" t="str">
        <v>Industry &amp; Supply Chain</v>
      </c>
      <c r="AC58" t="str">
        <v>Distributed File System</v>
      </c>
      <c r="AD58" s="64">
        <v>3</v>
      </c>
      <c r="AE58" t="str">
        <v>\cite{rayyan-172027866, rayyan-172027890, rayyan-218685441}</v>
      </c>
    </row>
    <row r="59" spans="1:31" ht="13">
      <c r="A59" s="66"/>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64">
        <v>57</v>
      </c>
      <c r="AB59" t="str">
        <v>Industry &amp; Supply Chain</v>
      </c>
      <c r="AC59" t="str">
        <v>Smart Contracts</v>
      </c>
      <c r="AD59" s="64">
        <v>3</v>
      </c>
      <c r="AE59" t="str">
        <v>\cite{rayyan-172027866, rayyan-172027890, rayyan-218685441}</v>
      </c>
    </row>
    <row r="60" spans="1:31" ht="13">
      <c r="A60" s="66"/>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64">
        <v>58</v>
      </c>
      <c r="AB60" t="str">
        <v>Industry &amp; Supply Chain</v>
      </c>
      <c r="AC60" t="str">
        <v>Cryptography</v>
      </c>
      <c r="AD60" s="64">
        <v>4</v>
      </c>
      <c r="AE60" t="str">
        <v>\cite{rayyan-172027819, rayyan-172027866, rayyan-172027890, rayyan-172028105}</v>
      </c>
    </row>
    <row r="61" spans="1:31">
      <c r="AA61" s="64">
        <v>59</v>
      </c>
      <c r="AB61" t="str">
        <v>Industry &amp; Supply Chain</v>
      </c>
      <c r="AC61" t="str">
        <v>Blockchain</v>
      </c>
      <c r="AD61" s="64">
        <v>5</v>
      </c>
      <c r="AE61" t="str">
        <v>\cite{rayyan-172027819, rayyan-172027866, rayyan-172027890, rayyan-218685441, rayyan-218685725}</v>
      </c>
    </row>
    <row r="62" spans="1:31">
      <c r="AA62" s="64">
        <v>60</v>
      </c>
      <c r="AB62" t="str">
        <v>Financial Services &amp; Banking</v>
      </c>
      <c r="AC62" t="str">
        <v>Digital Forensics Techniques</v>
      </c>
      <c r="AD62" s="64">
        <v>0</v>
      </c>
      <c r="AE62" t="str">
        <v>\cite{}</v>
      </c>
    </row>
    <row r="63" spans="1:31">
      <c r="AA63" s="64">
        <v>61</v>
      </c>
      <c r="AB63" t="str">
        <v>Financial Services &amp; Banking</v>
      </c>
      <c r="AC63" t="str">
        <v>Digital Twin</v>
      </c>
      <c r="AD63" s="64">
        <v>0</v>
      </c>
      <c r="AE63" t="str">
        <v>\cite{}</v>
      </c>
    </row>
    <row r="64" spans="1:31">
      <c r="AA64" s="64">
        <v>62</v>
      </c>
      <c r="AB64" t="str">
        <v>Financial Services &amp; Banking</v>
      </c>
      <c r="AC64" t="str">
        <v>Honey Files</v>
      </c>
      <c r="AD64" s="64">
        <v>0</v>
      </c>
      <c r="AE64" t="str">
        <v>\cite{}</v>
      </c>
    </row>
    <row r="65" spans="27:31">
      <c r="AA65" s="64">
        <v>63</v>
      </c>
      <c r="AB65" t="str">
        <v>Financial Services &amp; Banking</v>
      </c>
      <c r="AC65" t="str">
        <v>Steganography &amp; Digital Watermarking</v>
      </c>
      <c r="AD65" s="64">
        <v>2</v>
      </c>
      <c r="AE65" t="str">
        <v>\cite{rayyan-172028017, rayyan-172029219}</v>
      </c>
    </row>
    <row r="66" spans="27:31">
      <c r="AA66" s="64">
        <v>64</v>
      </c>
      <c r="AB66" t="str">
        <v>Financial Services &amp; Banking</v>
      </c>
      <c r="AC66" t="str">
        <v>Knowledge Representation &amp; Analytics</v>
      </c>
      <c r="AD66" s="64">
        <v>0</v>
      </c>
      <c r="AE66" t="str">
        <v>\cite{}</v>
      </c>
    </row>
    <row r="67" spans="27:31">
      <c r="AA67" s="64">
        <v>65</v>
      </c>
      <c r="AB67" t="str">
        <v>Financial Services &amp; Banking</v>
      </c>
      <c r="AC67" t="str">
        <v>Interoperability &amp; Authorization Standards</v>
      </c>
      <c r="AD67" s="64">
        <v>1</v>
      </c>
      <c r="AE67" t="str">
        <v>\cite{rayyan-172028017}</v>
      </c>
    </row>
    <row r="68" spans="27:31">
      <c r="AA68" s="64">
        <v>66</v>
      </c>
      <c r="AB68" t="str">
        <v>Financial Services &amp; Banking</v>
      </c>
      <c r="AC68" t="str">
        <v>Machine Learning &amp; AI</v>
      </c>
      <c r="AD68" s="64">
        <v>1</v>
      </c>
      <c r="AE68" t="str">
        <v>\cite{rayyan-172028017}</v>
      </c>
    </row>
    <row r="69" spans="27:31">
      <c r="AA69" s="64">
        <v>67</v>
      </c>
      <c r="AB69" t="str">
        <v>Financial Services &amp; Banking</v>
      </c>
      <c r="AC69" t="str">
        <v>Containerization &amp; Orchestration</v>
      </c>
      <c r="AD69" s="64">
        <v>0</v>
      </c>
      <c r="AE69" t="str">
        <v>\cite{}</v>
      </c>
    </row>
    <row r="70" spans="27:31">
      <c r="AA70" s="64">
        <v>68</v>
      </c>
      <c r="AB70" t="str">
        <v>Financial Services &amp; Banking</v>
      </c>
      <c r="AC70" t="str">
        <v>Distributed File System</v>
      </c>
      <c r="AD70" s="64">
        <v>1</v>
      </c>
      <c r="AE70" t="str">
        <v>\cite{rayyan-172029219}</v>
      </c>
    </row>
    <row r="71" spans="27:31">
      <c r="AA71" s="64">
        <v>69</v>
      </c>
      <c r="AB71" t="str">
        <v>Financial Services &amp; Banking</v>
      </c>
      <c r="AC71" t="str">
        <v>Smart Contracts</v>
      </c>
      <c r="AD71" s="64">
        <v>1</v>
      </c>
      <c r="AE71" t="str">
        <v>\cite{rayyan-218688375}</v>
      </c>
    </row>
    <row r="72" spans="27:31">
      <c r="AA72" s="64">
        <v>70</v>
      </c>
      <c r="AB72" t="str">
        <v>Financial Services &amp; Banking</v>
      </c>
      <c r="AC72" t="str">
        <v>Cryptography</v>
      </c>
      <c r="AD72" s="64">
        <v>4</v>
      </c>
      <c r="AE72" t="str">
        <v>\cite{rayyan-172028017, rayyan-172028246, rayyan-172029219, rayyan-218688375}</v>
      </c>
    </row>
    <row r="73" spans="27:31">
      <c r="AA73" s="64">
        <v>71</v>
      </c>
      <c r="AB73" t="str">
        <v>Financial Services &amp; Banking</v>
      </c>
      <c r="AC73" t="str">
        <v>Blockchain</v>
      </c>
      <c r="AD73" s="64">
        <v>1</v>
      </c>
      <c r="AE73" t="str">
        <v>\cite{rayyan-218688375}</v>
      </c>
    </row>
    <row r="74" spans="27:31">
      <c r="AA74" s="64">
        <v>72</v>
      </c>
      <c r="AB74" t="str">
        <v>Government &amp; Public Sector</v>
      </c>
      <c r="AC74" t="str">
        <v>Digital Forensics Techniques</v>
      </c>
      <c r="AD74" s="64">
        <v>0</v>
      </c>
      <c r="AE74" t="str">
        <v>\cite{}</v>
      </c>
    </row>
    <row r="75" spans="27:31">
      <c r="AA75" s="64">
        <v>73</v>
      </c>
      <c r="AB75" t="str">
        <v>Government &amp; Public Sector</v>
      </c>
      <c r="AC75" t="str">
        <v>Digital Twin</v>
      </c>
      <c r="AD75" s="64">
        <v>1</v>
      </c>
      <c r="AE75" t="str">
        <v>\cite{rayyan-172027911}</v>
      </c>
    </row>
    <row r="76" spans="27:31">
      <c r="AA76" s="64">
        <v>74</v>
      </c>
      <c r="AB76" t="str">
        <v>Government &amp; Public Sector</v>
      </c>
      <c r="AC76" t="str">
        <v>Honey Files</v>
      </c>
      <c r="AD76" s="64">
        <v>0</v>
      </c>
      <c r="AE76" t="str">
        <v>\cite{}</v>
      </c>
    </row>
    <row r="77" spans="27:31">
      <c r="AA77" s="64">
        <v>75</v>
      </c>
      <c r="AB77" t="str">
        <v>Government &amp; Public Sector</v>
      </c>
      <c r="AC77" t="str">
        <v>Steganography &amp; Digital Watermarking</v>
      </c>
      <c r="AD77" s="64">
        <v>0</v>
      </c>
      <c r="AE77" t="str">
        <v>\cite{}</v>
      </c>
    </row>
    <row r="78" spans="27:31">
      <c r="AA78" s="64">
        <v>76</v>
      </c>
      <c r="AB78" t="str">
        <v>Government &amp; Public Sector</v>
      </c>
      <c r="AC78" t="str">
        <v>Knowledge Representation &amp; Analytics</v>
      </c>
      <c r="AD78" s="64">
        <v>1</v>
      </c>
      <c r="AE78" t="str">
        <v>\cite{rayyan-172028018}</v>
      </c>
    </row>
    <row r="79" spans="27:31">
      <c r="AA79" s="64">
        <v>77</v>
      </c>
      <c r="AB79" t="str">
        <v>Government &amp; Public Sector</v>
      </c>
      <c r="AC79" t="str">
        <v>Interoperability &amp; Authorization Standards</v>
      </c>
      <c r="AD79" s="64">
        <v>1</v>
      </c>
      <c r="AE79" t="str">
        <v>\cite{rayyan-218688137}</v>
      </c>
    </row>
    <row r="80" spans="27:31">
      <c r="AA80" s="64">
        <v>78</v>
      </c>
      <c r="AB80" t="str">
        <v>Government &amp; Public Sector</v>
      </c>
      <c r="AC80" t="str">
        <v>Machine Learning &amp; AI</v>
      </c>
      <c r="AD80" s="64">
        <v>0</v>
      </c>
      <c r="AE80" t="str">
        <v>\cite{}</v>
      </c>
    </row>
    <row r="81" spans="27:31">
      <c r="AA81" s="64">
        <v>79</v>
      </c>
      <c r="AB81" t="str">
        <v>Government &amp; Public Sector</v>
      </c>
      <c r="AC81" t="str">
        <v>Containerization &amp; Orchestration</v>
      </c>
      <c r="AD81" s="64">
        <v>0</v>
      </c>
      <c r="AE81" t="str">
        <v>\cite{}</v>
      </c>
    </row>
    <row r="82" spans="27:31">
      <c r="AA82" s="64">
        <v>80</v>
      </c>
      <c r="AB82" t="str">
        <v>Government &amp; Public Sector</v>
      </c>
      <c r="AC82" t="str">
        <v>Distributed File System</v>
      </c>
      <c r="AD82" s="64">
        <v>0</v>
      </c>
      <c r="AE82" t="str">
        <v>\cite{}</v>
      </c>
    </row>
    <row r="83" spans="27:31">
      <c r="AA83" s="64">
        <v>81</v>
      </c>
      <c r="AB83" t="str">
        <v>Government &amp; Public Sector</v>
      </c>
      <c r="AC83" t="str">
        <v>Smart Contracts</v>
      </c>
      <c r="AD83" s="64">
        <v>1</v>
      </c>
      <c r="AE83" t="str">
        <v>\cite{rayyan-172028018}</v>
      </c>
    </row>
    <row r="84" spans="27:31">
      <c r="AA84" s="64">
        <v>82</v>
      </c>
      <c r="AB84" t="str">
        <v>Government &amp; Public Sector</v>
      </c>
      <c r="AC84" t="str">
        <v>Cryptography</v>
      </c>
      <c r="AD84" s="64">
        <v>4</v>
      </c>
      <c r="AE84" t="str">
        <v>\cite{rayyan-172028018, rayyan-172028976, rayyan-218686268, rayyan-218688137}</v>
      </c>
    </row>
    <row r="85" spans="27:31">
      <c r="AA85" s="64">
        <v>83</v>
      </c>
      <c r="AB85" t="str">
        <v>Government &amp; Public Sector</v>
      </c>
      <c r="AC85" t="str">
        <v>Blockchain</v>
      </c>
      <c r="AD85" s="64">
        <v>2</v>
      </c>
      <c r="AE85" t="str">
        <v>\cite{rayyan-172028018, rayyan-218688137}</v>
      </c>
    </row>
    <row r="86" spans="27:31">
      <c r="AA86" s="64">
        <v>84</v>
      </c>
      <c r="AB86" t="str">
        <v>Energy &amp; Smart Grid</v>
      </c>
      <c r="AC86" t="str">
        <v>Digital Forensics Techniques</v>
      </c>
      <c r="AD86" s="64">
        <v>0</v>
      </c>
      <c r="AE86" t="str">
        <v>\cite{}</v>
      </c>
    </row>
    <row r="87" spans="27:31">
      <c r="AA87" s="64">
        <v>85</v>
      </c>
      <c r="AB87" t="str">
        <v>Energy &amp; Smart Grid</v>
      </c>
      <c r="AC87" t="str">
        <v>Digital Twin</v>
      </c>
      <c r="AD87" s="64">
        <v>0</v>
      </c>
      <c r="AE87" t="str">
        <v>\cite{}</v>
      </c>
    </row>
    <row r="88" spans="27:31">
      <c r="AA88" s="64">
        <v>86</v>
      </c>
      <c r="AB88" t="str">
        <v>Energy &amp; Smart Grid</v>
      </c>
      <c r="AC88" t="str">
        <v>Honey Files</v>
      </c>
      <c r="AD88" s="64">
        <v>0</v>
      </c>
      <c r="AE88" t="str">
        <v>\cite{}</v>
      </c>
    </row>
    <row r="89" spans="27:31">
      <c r="AA89" s="64">
        <v>87</v>
      </c>
      <c r="AB89" t="str">
        <v>Energy &amp; Smart Grid</v>
      </c>
      <c r="AC89" t="str">
        <v>Steganography &amp; Digital Watermarking</v>
      </c>
      <c r="AD89" s="64">
        <v>0</v>
      </c>
      <c r="AE89" t="str">
        <v>\cite{}</v>
      </c>
    </row>
    <row r="90" spans="27:31">
      <c r="AA90" s="64">
        <v>88</v>
      </c>
      <c r="AB90" t="str">
        <v>Energy &amp; Smart Grid</v>
      </c>
      <c r="AC90" t="str">
        <v>Knowledge Representation &amp; Analytics</v>
      </c>
      <c r="AD90" s="64">
        <v>0</v>
      </c>
      <c r="AE90" t="str">
        <v>\cite{}</v>
      </c>
    </row>
    <row r="91" spans="27:31">
      <c r="AA91" s="64">
        <v>89</v>
      </c>
      <c r="AB91" t="str">
        <v>Energy &amp; Smart Grid</v>
      </c>
      <c r="AC91" t="str">
        <v>Interoperability &amp; Authorization Standards</v>
      </c>
      <c r="AD91" s="64">
        <v>0</v>
      </c>
      <c r="AE91" t="str">
        <v>\cite{}</v>
      </c>
    </row>
    <row r="92" spans="27:31">
      <c r="AA92" s="64">
        <v>90</v>
      </c>
      <c r="AB92" t="str">
        <v>Energy &amp; Smart Grid</v>
      </c>
      <c r="AC92" t="str">
        <v>Machine Learning &amp; AI</v>
      </c>
      <c r="AD92" s="64">
        <v>0</v>
      </c>
      <c r="AE92" t="str">
        <v>\cite{}</v>
      </c>
    </row>
    <row r="93" spans="27:31">
      <c r="AA93" s="64">
        <v>91</v>
      </c>
      <c r="AB93" t="str">
        <v>Energy &amp; Smart Grid</v>
      </c>
      <c r="AC93" t="str">
        <v>Containerization &amp; Orchestration</v>
      </c>
      <c r="AD93" s="64">
        <v>0</v>
      </c>
      <c r="AE93" t="str">
        <v>\cite{}</v>
      </c>
    </row>
    <row r="94" spans="27:31">
      <c r="AA94" s="64">
        <v>92</v>
      </c>
      <c r="AB94" t="str">
        <v>Energy &amp; Smart Grid</v>
      </c>
      <c r="AC94" t="str">
        <v>Distributed File System</v>
      </c>
      <c r="AD94" s="64">
        <v>1</v>
      </c>
      <c r="AE94" t="str">
        <v>\cite{rayyan-172028100}</v>
      </c>
    </row>
    <row r="95" spans="27:31">
      <c r="AA95" s="64">
        <v>93</v>
      </c>
      <c r="AB95" t="str">
        <v>Energy &amp; Smart Grid</v>
      </c>
      <c r="AC95" t="str">
        <v>Smart Contracts</v>
      </c>
      <c r="AD95" s="64">
        <v>2</v>
      </c>
      <c r="AE95" t="str">
        <v>\cite{rayyan-172028100, rayyan-218687604}</v>
      </c>
    </row>
    <row r="96" spans="27:31">
      <c r="AA96" s="64">
        <v>94</v>
      </c>
      <c r="AB96" t="str">
        <v>Energy &amp; Smart Grid</v>
      </c>
      <c r="AC96" t="str">
        <v>Cryptography</v>
      </c>
      <c r="AD96" s="64">
        <v>2</v>
      </c>
      <c r="AE96" t="str">
        <v>\cite{rayyan-172028100, rayyan-218687604}</v>
      </c>
    </row>
    <row r="97" spans="27:31">
      <c r="AA97" s="64">
        <v>95</v>
      </c>
      <c r="AB97" t="str">
        <v>Energy &amp; Smart Grid</v>
      </c>
      <c r="AC97" t="str">
        <v>Blockchain</v>
      </c>
      <c r="AD97" s="64">
        <v>2</v>
      </c>
      <c r="AE97" t="str">
        <v>\cite{rayyan-172028100, rayyan-218687604}</v>
      </c>
    </row>
    <row r="98" spans="27:31">
      <c r="AA98" s="64">
        <v>96</v>
      </c>
      <c r="AB98" t="str">
        <v>Automotive &amp; Intelligent Transportation</v>
      </c>
      <c r="AC98" t="str">
        <v>Digital Forensics Techniques</v>
      </c>
      <c r="AD98" s="64">
        <v>0</v>
      </c>
      <c r="AE98" t="str">
        <v>\cite{}</v>
      </c>
    </row>
    <row r="99" spans="27:31">
      <c r="AA99" s="64">
        <v>97</v>
      </c>
      <c r="AB99" t="str">
        <v>Automotive &amp; Intelligent Transportation</v>
      </c>
      <c r="AC99" t="str">
        <v>Digital Twin</v>
      </c>
      <c r="AD99" s="64">
        <v>0</v>
      </c>
      <c r="AE99" t="str">
        <v>\cite{}</v>
      </c>
    </row>
    <row r="100" spans="27:31">
      <c r="AA100" s="64">
        <v>98</v>
      </c>
      <c r="AB100" t="str">
        <v>Automotive &amp; Intelligent Transportation</v>
      </c>
      <c r="AC100" t="str">
        <v>Honey Files</v>
      </c>
      <c r="AD100" s="64">
        <v>0</v>
      </c>
      <c r="AE100" t="str">
        <v>\cite{}</v>
      </c>
    </row>
    <row r="101" spans="27:31">
      <c r="AA101" s="64">
        <v>99</v>
      </c>
      <c r="AB101" t="str">
        <v>Automotive &amp; Intelligent Transportation</v>
      </c>
      <c r="AC101" t="str">
        <v>Steganography &amp; Digital Watermarking</v>
      </c>
      <c r="AD101" s="64">
        <v>0</v>
      </c>
      <c r="AE101" t="str">
        <v>\cite{}</v>
      </c>
    </row>
    <row r="102" spans="27:31">
      <c r="AA102" s="64">
        <v>100</v>
      </c>
      <c r="AB102" t="str">
        <v>Automotive &amp; Intelligent Transportation</v>
      </c>
      <c r="AC102" t="str">
        <v>Knowledge Representation &amp; Analytics</v>
      </c>
      <c r="AD102" s="64">
        <v>0</v>
      </c>
      <c r="AE102" t="str">
        <v>\cite{}</v>
      </c>
    </row>
    <row r="103" spans="27:31">
      <c r="AA103" s="64">
        <v>101</v>
      </c>
      <c r="AB103" t="str">
        <v>Automotive &amp; Intelligent Transportation</v>
      </c>
      <c r="AC103" t="str">
        <v>Interoperability &amp; Authorization Standards</v>
      </c>
      <c r="AD103" s="64">
        <v>0</v>
      </c>
      <c r="AE103" t="str">
        <v>\cite{}</v>
      </c>
    </row>
    <row r="104" spans="27:31">
      <c r="AA104" s="64">
        <v>102</v>
      </c>
      <c r="AB104" t="str">
        <v>Automotive &amp; Intelligent Transportation</v>
      </c>
      <c r="AC104" t="str">
        <v>Machine Learning &amp; AI</v>
      </c>
      <c r="AD104" s="64">
        <v>0</v>
      </c>
      <c r="AE104" t="str">
        <v>\cite{}</v>
      </c>
    </row>
    <row r="105" spans="27:31">
      <c r="AA105" s="64">
        <v>103</v>
      </c>
      <c r="AB105" t="str">
        <v>Automotive &amp; Intelligent Transportation</v>
      </c>
      <c r="AC105" t="str">
        <v>Containerization &amp; Orchestration</v>
      </c>
      <c r="AD105" s="64">
        <v>1</v>
      </c>
      <c r="AE105" t="str">
        <v>\cite{rayyan-218685725}</v>
      </c>
    </row>
    <row r="106" spans="27:31">
      <c r="AA106" s="64">
        <v>104</v>
      </c>
      <c r="AB106" t="str">
        <v>Automotive &amp; Intelligent Transportation</v>
      </c>
      <c r="AC106" t="str">
        <v>Distributed File System</v>
      </c>
      <c r="AD106" s="64">
        <v>0</v>
      </c>
      <c r="AE106" t="str">
        <v>\cite{}</v>
      </c>
    </row>
    <row r="107" spans="27:31">
      <c r="AA107" s="64">
        <v>105</v>
      </c>
      <c r="AB107" t="str">
        <v>Automotive &amp; Intelligent Transportation</v>
      </c>
      <c r="AC107" t="str">
        <v>Smart Contracts</v>
      </c>
      <c r="AD107" s="64">
        <v>1</v>
      </c>
      <c r="AE107" t="str">
        <v>\cite{rayyan-172028082}</v>
      </c>
    </row>
    <row r="108" spans="27:31">
      <c r="AA108" s="64">
        <v>106</v>
      </c>
      <c r="AB108" t="str">
        <v>Automotive &amp; Intelligent Transportation</v>
      </c>
      <c r="AC108" t="str">
        <v>Cryptography</v>
      </c>
      <c r="AD108" s="64">
        <v>1</v>
      </c>
      <c r="AE108" t="str">
        <v>\cite{rayyan-172028082}</v>
      </c>
    </row>
    <row r="109" spans="27:31">
      <c r="AA109" s="64">
        <v>107</v>
      </c>
      <c r="AB109" t="str">
        <v>Automotive &amp; Intelligent Transportation</v>
      </c>
      <c r="AC109" t="str">
        <v>Blockchain</v>
      </c>
      <c r="AD109" s="64">
        <v>2</v>
      </c>
      <c r="AE109" t="str">
        <v>\cite{rayyan-172028082, rayyan-218685725}</v>
      </c>
    </row>
    <row r="110" spans="27:31">
      <c r="AA110" s="64">
        <v>108</v>
      </c>
      <c r="AB110" t="str">
        <v>Social Platforms</v>
      </c>
      <c r="AC110" t="str">
        <v>Digital Forensics Techniques</v>
      </c>
      <c r="AD110" s="64">
        <v>0</v>
      </c>
      <c r="AE110" t="str">
        <v>\cite{}</v>
      </c>
    </row>
    <row r="111" spans="27:31">
      <c r="AA111" s="64">
        <v>109</v>
      </c>
      <c r="AB111" t="str">
        <v>Social Platforms</v>
      </c>
      <c r="AC111" t="str">
        <v>Digital Twin</v>
      </c>
      <c r="AD111" s="64">
        <v>0</v>
      </c>
      <c r="AE111" t="str">
        <v>\cite{}</v>
      </c>
    </row>
    <row r="112" spans="27:31">
      <c r="AA112" s="64">
        <v>110</v>
      </c>
      <c r="AB112" t="str">
        <v>Social Platforms</v>
      </c>
      <c r="AC112" t="str">
        <v>Honey Files</v>
      </c>
      <c r="AD112" s="64">
        <v>0</v>
      </c>
      <c r="AE112" t="str">
        <v>\cite{}</v>
      </c>
    </row>
    <row r="113" spans="27:31">
      <c r="AA113" s="64">
        <v>111</v>
      </c>
      <c r="AB113" t="str">
        <v>Social Platforms</v>
      </c>
      <c r="AC113" t="str">
        <v>Steganography &amp; Digital Watermarking</v>
      </c>
      <c r="AD113" s="64">
        <v>0</v>
      </c>
      <c r="AE113" t="str">
        <v>\cite{}</v>
      </c>
    </row>
    <row r="114" spans="27:31">
      <c r="AA114" s="64">
        <v>112</v>
      </c>
      <c r="AB114" t="str">
        <v>Social Platforms</v>
      </c>
      <c r="AC114" t="str">
        <v>Knowledge Representation &amp; Analytics</v>
      </c>
      <c r="AD114" s="64">
        <v>0</v>
      </c>
      <c r="AE114" t="str">
        <v>\cite{}</v>
      </c>
    </row>
    <row r="115" spans="27:31">
      <c r="AA115" s="64">
        <v>113</v>
      </c>
      <c r="AB115" t="str">
        <v>Social Platforms</v>
      </c>
      <c r="AC115" t="str">
        <v>Interoperability &amp; Authorization Standards</v>
      </c>
      <c r="AD115" s="64">
        <v>0</v>
      </c>
      <c r="AE115" t="str">
        <v>\cite{}</v>
      </c>
    </row>
    <row r="116" spans="27:31">
      <c r="AA116" s="64">
        <v>114</v>
      </c>
      <c r="AB116" t="str">
        <v>Social Platforms</v>
      </c>
      <c r="AC116" t="str">
        <v>Machine Learning &amp; AI</v>
      </c>
      <c r="AD116" s="64">
        <v>1</v>
      </c>
      <c r="AE116" t="str">
        <v>\cite{rayyan-172027846}</v>
      </c>
    </row>
    <row r="117" spans="27:31">
      <c r="AA117" s="64">
        <v>115</v>
      </c>
      <c r="AB117" t="str">
        <v>Social Platforms</v>
      </c>
      <c r="AC117" t="str">
        <v>Containerization &amp; Orchestration</v>
      </c>
      <c r="AD117" s="64">
        <v>0</v>
      </c>
      <c r="AE117" t="str">
        <v>\cite{}</v>
      </c>
    </row>
    <row r="118" spans="27:31">
      <c r="AA118" s="64">
        <v>116</v>
      </c>
      <c r="AB118" t="str">
        <v>Social Platforms</v>
      </c>
      <c r="AC118" t="str">
        <v>Distributed File System</v>
      </c>
      <c r="AD118" s="64">
        <v>0</v>
      </c>
      <c r="AE118" t="str">
        <v>\cite{}</v>
      </c>
    </row>
    <row r="119" spans="27:31">
      <c r="AA119" s="64">
        <v>117</v>
      </c>
      <c r="AB119" t="str">
        <v>Social Platforms</v>
      </c>
      <c r="AC119" t="str">
        <v>Smart Contracts</v>
      </c>
      <c r="AD119" s="64">
        <v>1</v>
      </c>
      <c r="AE119" t="str">
        <v>\cite{rayyan-172028383}</v>
      </c>
    </row>
    <row r="120" spans="27:31">
      <c r="AA120" s="64">
        <v>118</v>
      </c>
      <c r="AB120" t="str">
        <v>Social Platforms</v>
      </c>
      <c r="AC120" t="str">
        <v>Cryptography</v>
      </c>
      <c r="AD120" s="64">
        <v>1</v>
      </c>
      <c r="AE120" t="str">
        <v>\cite{rayyan-172028383}</v>
      </c>
    </row>
    <row r="121" spans="27:31">
      <c r="AA121" s="64">
        <v>119</v>
      </c>
      <c r="AB121" t="str">
        <v>Social Platforms</v>
      </c>
      <c r="AC121" t="str">
        <v>Blockchain</v>
      </c>
      <c r="AD121" s="64">
        <v>1</v>
      </c>
      <c r="AE121" t="str">
        <v>\cite{rayyan-172028383}</v>
      </c>
    </row>
    <row r="122" spans="27:31">
      <c r="AA122" s="64">
        <v>120</v>
      </c>
      <c r="AB122" t="str">
        <v>Education</v>
      </c>
      <c r="AC122" t="str">
        <v>Digital Forensics Techniques</v>
      </c>
      <c r="AD122" s="64">
        <v>0</v>
      </c>
      <c r="AE122" t="str">
        <v>\cite{}</v>
      </c>
    </row>
    <row r="123" spans="27:31">
      <c r="AA123" s="64">
        <v>121</v>
      </c>
      <c r="AB123" t="str">
        <v>Education</v>
      </c>
      <c r="AC123" t="str">
        <v>Digital Twin</v>
      </c>
      <c r="AD123" s="64">
        <v>0</v>
      </c>
      <c r="AE123" t="str">
        <v>\cite{}</v>
      </c>
    </row>
    <row r="124" spans="27:31">
      <c r="AA124" s="64">
        <v>122</v>
      </c>
      <c r="AB124" t="str">
        <v>Education</v>
      </c>
      <c r="AC124" t="str">
        <v>Honey Files</v>
      </c>
      <c r="AD124" s="64">
        <v>0</v>
      </c>
      <c r="AE124" t="str">
        <v>\cite{}</v>
      </c>
    </row>
    <row r="125" spans="27:31">
      <c r="AA125" s="64">
        <v>123</v>
      </c>
      <c r="AB125" t="str">
        <v>Education</v>
      </c>
      <c r="AC125" t="str">
        <v>Steganography &amp; Digital Watermarking</v>
      </c>
      <c r="AD125" s="64">
        <v>0</v>
      </c>
      <c r="AE125" t="str">
        <v>\cite{}</v>
      </c>
    </row>
    <row r="126" spans="27:31">
      <c r="AA126" s="64">
        <v>124</v>
      </c>
      <c r="AB126" t="str">
        <v>Education</v>
      </c>
      <c r="AC126" t="str">
        <v>Knowledge Representation &amp; Analytics</v>
      </c>
      <c r="AD126" s="64">
        <v>0</v>
      </c>
      <c r="AE126" t="str">
        <v>\cite{}</v>
      </c>
    </row>
    <row r="127" spans="27:31">
      <c r="AA127" s="64">
        <v>125</v>
      </c>
      <c r="AB127" t="str">
        <v>Education</v>
      </c>
      <c r="AC127" t="str">
        <v>Interoperability &amp; Authorization Standards</v>
      </c>
      <c r="AD127" s="64">
        <v>0</v>
      </c>
      <c r="AE127" t="str">
        <v>\cite{}</v>
      </c>
    </row>
    <row r="128" spans="27:31">
      <c r="AA128" s="64">
        <v>126</v>
      </c>
      <c r="AB128" t="str">
        <v>Education</v>
      </c>
      <c r="AC128" t="str">
        <v>Machine Learning &amp; AI</v>
      </c>
      <c r="AD128" s="64">
        <v>1</v>
      </c>
      <c r="AE128" t="str">
        <v>\cite{rayyan-172027908}</v>
      </c>
    </row>
    <row r="129" spans="27:31">
      <c r="AA129" s="64">
        <v>127</v>
      </c>
      <c r="AB129" t="str">
        <v>Education</v>
      </c>
      <c r="AC129" t="str">
        <v>Containerization &amp; Orchestration</v>
      </c>
      <c r="AD129" s="64">
        <v>0</v>
      </c>
      <c r="AE129" t="str">
        <v>\cite{}</v>
      </c>
    </row>
    <row r="130" spans="27:31">
      <c r="AA130" s="64">
        <v>128</v>
      </c>
      <c r="AB130" t="str">
        <v>Education</v>
      </c>
      <c r="AC130" t="str">
        <v>Distributed File System</v>
      </c>
      <c r="AD130" s="64">
        <v>0</v>
      </c>
      <c r="AE130" t="str">
        <v>\cite{}</v>
      </c>
    </row>
    <row r="131" spans="27:31">
      <c r="AA131" s="64">
        <v>129</v>
      </c>
      <c r="AB131" t="str">
        <v>Education</v>
      </c>
      <c r="AC131" t="str">
        <v>Smart Contracts</v>
      </c>
      <c r="AD131" s="64">
        <v>0</v>
      </c>
      <c r="AE131" t="str">
        <v>\cite{}</v>
      </c>
    </row>
    <row r="132" spans="27:31">
      <c r="AA132" s="64">
        <v>130</v>
      </c>
      <c r="AB132" t="str">
        <v>Education</v>
      </c>
      <c r="AC132" t="str">
        <v>Cryptography</v>
      </c>
      <c r="AD132" s="64">
        <v>1</v>
      </c>
      <c r="AE132" t="str">
        <v>\cite{rayyan-172027844}</v>
      </c>
    </row>
    <row r="133" spans="27:31">
      <c r="AA133" s="64">
        <v>131</v>
      </c>
      <c r="AB133" t="str">
        <v>Education</v>
      </c>
      <c r="AC133" t="str">
        <v>Blockchain</v>
      </c>
      <c r="AD133" s="64">
        <v>0</v>
      </c>
      <c r="AE133" t="str">
        <v>\cite{}</v>
      </c>
    </row>
  </sheetData>
  <conditionalFormatting sqref="B2:Z60">
    <cfRule type="colorScale" priority="1">
      <colorScale>
        <cfvo type="min"/>
        <cfvo type="percentile" val="50"/>
        <cfvo type="max"/>
        <color rgb="FFFFFFFF"/>
        <color rgb="FFFDB863"/>
        <color rgb="FFC0392B"/>
      </colorScale>
    </cfRule>
  </conditionalFormatting>
  <conditionalFormatting sqref="A1:Z60">
    <cfRule type="expression" dxfId="14" priority="2">
      <formula>A1&lt;&gt;""</formula>
    </cfRule>
  </conditionalFormatting>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D5B8-430B-4314-B782-03457DCF8D07}">
  <dimension ref="A1:AE113"/>
  <sheetViews>
    <sheetView workbookViewId="0">
      <selection activeCell="K11" sqref="K11"/>
    </sheetView>
  </sheetViews>
  <sheetFormatPr defaultRowHeight="12.5"/>
  <cols>
    <col min="1" max="1" width="43.90625" bestFit="1" customWidth="1"/>
    <col min="2" max="9" width="3.08984375" bestFit="1" customWidth="1"/>
    <col min="10" max="26" width="14.54296875" customWidth="1"/>
    <col min="27" max="27" width="6" style="64" bestFit="1" customWidth="1"/>
    <col min="28" max="28" width="40" customWidth="1"/>
    <col min="29" max="29" width="17.453125" bestFit="1" customWidth="1"/>
    <col min="30" max="30" width="2.81640625" style="64" bestFit="1" customWidth="1"/>
    <col min="31" max="31" width="255.6328125" bestFit="1" customWidth="1"/>
  </cols>
  <sheetData>
    <row r="1" spans="1:31" ht="111" customHeight="1">
      <c r="A1" s="149" t="str">
        <f>PurposeSummary[[#Headers],[Purposes]]&amp;" \ "&amp;DigitalObjectsSummary[[#Headers],[Digital Objects]]</f>
        <v>Purposes \ Digital Objects</v>
      </c>
      <c r="B1" s="152" t="str" cm="1">
        <f t="array" ref="B1:I1">_xlfn.LET(_xlpm.rl,PurposeSummary[Purposes],_xlpm.r,_xlfn._xlws.FILTER(_xlpm.rl,_xlpm.rl&lt;&gt;""),_xlpm.cl,DigitalObjectsSummary[Digital Objects],_xlpm.c,_xlfn._xlws.FILTER(_xlpm.cl,_xlpm.cl&lt;&gt;""),_xlpm.y,ThematicAnalysis[Purposes],_xlpm.x,ThematicAnalysis[Digital objects],_xlpm.M,_xlfn.MAKEARRAY(ROWS(_xlpm.r),ROWS(_xlpm.c),_xlfn.LAMBDA(_xlpm.i,_xlpm.j,SUM(ISNUMBER(SEARCH(", "&amp;INDEX(_xlpm.r,_xlpm.i)&amp;", ",", "&amp;_xlpm.y&amp;", "))*ISNUMBER(SEARCH(", "&amp;INDEX(_xlpm.c,_xlpm.j)&amp;", ",", "&amp;_xlpm.x&amp;", "))))),_xlpm.ck,_xlfn.MAP(_xlfn.SEQUENCE(ROWS(_xlpm.c)),_xlfn.LAMBDA(_xlpm.j,_xlfn.CONCAT(TEXT(_xlfn._xlws.SORT(_xlfn.CHOOSECOLS(_xlpm.M,_xlpm.j),,-1),"000")))),TRANSPOSE(_xlfn.SORTBY(_xlpm.c,_xlpm.ck,1,_xlpm.c,-1)))</f>
        <v>Source Code &amp; CAD</v>
      </c>
      <c r="C1" s="152" t="str">
        <v>Logs &amp; Audit Trails</v>
      </c>
      <c r="D1" s="152" t="str">
        <v>IoT Data Streams</v>
      </c>
      <c r="E1" s="152" t="str">
        <v>Media Files</v>
      </c>
      <c r="F1" s="152" t="str">
        <v>Metadata</v>
      </c>
      <c r="G1" s="152" t="str">
        <v>Documents</v>
      </c>
      <c r="H1" s="152" t="str">
        <v>Data Files</v>
      </c>
      <c r="I1" s="152" t="str">
        <v>Structured Records</v>
      </c>
      <c r="J1" s="148"/>
      <c r="K1" s="148"/>
      <c r="L1" s="148"/>
      <c r="M1" s="148"/>
      <c r="N1" s="148"/>
      <c r="O1" s="148"/>
      <c r="P1" s="148"/>
      <c r="Q1" s="148"/>
      <c r="R1" s="148"/>
      <c r="S1" s="148"/>
      <c r="T1" s="148"/>
      <c r="U1" s="148"/>
      <c r="V1" s="148"/>
      <c r="W1" s="148"/>
      <c r="X1" s="148"/>
      <c r="Y1" s="148"/>
      <c r="Z1" s="148"/>
      <c r="AA1" s="143" t="str" cm="1">
        <f t="array" ref="AA1:AE1">{"Índice","y","x","z","ref"}</f>
        <v>Índice</v>
      </c>
      <c r="AB1" s="144" t="str">
        <v>y</v>
      </c>
      <c r="AC1" s="144" t="str">
        <v>x</v>
      </c>
      <c r="AD1" s="143" t="str">
        <v>z</v>
      </c>
      <c r="AE1" s="144" t="str">
        <v>ref</v>
      </c>
    </row>
    <row r="2" spans="1:31" ht="13">
      <c r="A2" s="150" t="str" cm="1">
        <f t="array" ref="A2:A15">_xlfn.LET(_xlpm.rl,PurposeSummary[Purposes],_xlpm.r,_xlfn._xlws.FILTER(_xlpm.rl,_xlpm.rl&lt;&gt;""),_xlpm.cl,DigitalObjectsSummary[Digital Objects],_xlpm.c,_xlfn._xlws.FILTER(_xlpm.cl,_xlpm.cl&lt;&gt;""),_xlpm.y,ThematicAnalysis[Purposes],_xlpm.x,ThematicAnalysis[Digital objects],_xlpm.M,_xlfn.MAKEARRAY(ROWS(_xlpm.r),ROWS(_xlpm.c),_xlfn.LAMBDA(_xlpm.i,_xlpm.j,SUM(ISNUMBER(SEARCH(", "&amp;INDEX(_xlpm.r,_xlpm.i)&amp;", ",", "&amp;_xlpm.y&amp;", "))*ISNUMBER(SEARCH(", "&amp;INDEX(_xlpm.c,_xlpm.j)&amp;", ",", "&amp;_xlpm.x&amp;", "))))),_xlpm.idx,_xlfn.XMATCH(_xlfn.TOROW(_xlfn.ANCHORARRAY(B1)),_xlfn.TOROW(_xlpm.c)),_xlpm.rev,_xlfn.SORTBY(_xlpm.idx,_xlfn.SEQUENCE(1,COLUMNS(_xlpm.idx)),-1),_xlpm.rk,_xlfn.MAP(_xlfn.SEQUENCE(ROWS(_xlpm.r)),_xlfn.LAMBDA(_xlpm.i,_xlfn.CONCAT(TEXT(_xlfn.CHOOSECOLS(_xlfn.CHOOSEROWS(_xlpm.M,_xlpm.i),_xlpm.rev),"000")))),_xlfn.SORTBY(_xlpm.r,_xlpm.rk,-1,_xlpm.r,1))</f>
        <v>Data Privacy</v>
      </c>
      <c r="B2" s="151" cm="1">
        <f t="array" ref="B2:I15">_xlfn.LET(_xlpm.y,ThematicAnalysis[Purposes],_xlpm.x,ThematicAnalysis[Digital objects],_xlfn.MAKEARRAY(ROWS(_xlfn.ANCHORARRAY(A2)),COLUMNS(_xlfn.ANCHORARRAY(B1)),_xlfn.LAMBDA(_xlpm.i,_xlpm.j,SUM(ISNUMBER(SEARCH(", "&amp;INDEX(_xlfn.ANCHORARRAY(A2),_xlpm.i)&amp;", ",", "&amp;_xlpm.y&amp;", "))*ISNUMBER(SEARCH(", "&amp;INDEX(_xlfn.ANCHORARRAY(B1),1,_xlpm.j)&amp;", ",", "&amp;_xlpm.x&amp;", "))))))</f>
        <v>0</v>
      </c>
      <c r="C2" s="151">
        <v>14</v>
      </c>
      <c r="D2" s="151">
        <v>19</v>
      </c>
      <c r="E2" s="151">
        <v>16</v>
      </c>
      <c r="F2" s="151">
        <v>21</v>
      </c>
      <c r="G2" s="151">
        <v>27</v>
      </c>
      <c r="H2" s="151">
        <v>26</v>
      </c>
      <c r="I2" s="151">
        <v>71</v>
      </c>
      <c r="J2" s="45"/>
      <c r="K2" s="45"/>
      <c r="L2" s="45"/>
      <c r="M2" s="45"/>
      <c r="N2" s="45"/>
      <c r="O2" s="45"/>
      <c r="P2" s="45"/>
      <c r="Q2" s="45"/>
      <c r="R2" s="45"/>
      <c r="S2" s="45"/>
      <c r="T2" s="45"/>
      <c r="U2" s="45"/>
      <c r="V2" s="45"/>
      <c r="W2" s="45"/>
      <c r="X2" s="45"/>
      <c r="Y2" s="45"/>
      <c r="Z2" s="45"/>
      <c r="AA2" s="142" cm="1">
        <f t="array" ref="AA2:AE113">_xlfn.LET(_xlpm.mp,_xlfn.ANCHORARRAY(B2),_xlpm.nr,ROWS(_xlpm.mp),_xlpm.nc,COLUMNS(_xlpm.mp),_xlpm.pos,_xlfn.TOCOL(IF(ISNUMBER(_xlpm.mp),(_xlfn.SEQUENCE(_xlpm.nr)-1)*_xlpm.nc+_xlfn.SEQUENCE(1,_xlpm.nc,0),NA()),3),_xlpm.ri,INT(_xlpm.pos/_xlpm.nc)+1,_xlpm.ci,MOD(_xlpm.pos,_xlpm.nc)+1,_xlpm.yv,INDEX(_xlfn.ANCHORARRAY(A2),_xlpm.ri),_xlpm.xv,INDEX(_xlfn.ANCHORARRAY(B1),1,_xlpm.ci),_xlpm.zv,INDEX(_xlpm.mp,_xlpm.ri,_xlpm.ci),_xlpm.ref,_xlfn.MAP(_xlpm.yv,_xlpm.xv,_xlfn.LAMBDA(_xlpm.a,_xlpm.b,"\cite{"&amp;_xlfn.TEXTJOIN(", ",TRUE,_xlfn._xlws.SORT(_xlfn._xlws.FILTER(ThematicAnalysis[Rayyan ID],ISNUMBER(SEARCH(", "&amp;_xlpm.a&amp;", ",", "&amp;ThematicAnalysis[Purposes]&amp;", "))*ISNUMBER(SEARCH(", "&amp;_xlpm.b&amp;", ",", "&amp;ThematicAnalysis[Digital objects]&amp;", ")),"")))&amp;"}")),_xlfn.HSTACK(_xlfn.SEQUENCE(ROWS(_xlpm.pos),,0),_xlpm.yv,_xlpm.xv,_xlpm.zv,_xlpm.ref))</f>
        <v>0</v>
      </c>
      <c r="AB2" s="145" t="str">
        <v>Data Privacy</v>
      </c>
      <c r="AC2" s="145" t="str">
        <v>Source Code &amp; CAD</v>
      </c>
      <c r="AD2" s="142">
        <v>0</v>
      </c>
      <c r="AE2" s="145" t="str">
        <v>\cite{}</v>
      </c>
    </row>
    <row r="3" spans="1:31" ht="13">
      <c r="A3" s="150" t="str">
        <v>Healthcare Data Governance</v>
      </c>
      <c r="B3" s="151">
        <v>0</v>
      </c>
      <c r="C3" s="151">
        <v>12</v>
      </c>
      <c r="D3" s="151">
        <v>10</v>
      </c>
      <c r="E3" s="151">
        <v>10</v>
      </c>
      <c r="F3" s="151">
        <v>12</v>
      </c>
      <c r="G3" s="151">
        <v>18</v>
      </c>
      <c r="H3" s="151">
        <v>15</v>
      </c>
      <c r="I3" s="151">
        <v>67</v>
      </c>
      <c r="J3" s="45"/>
      <c r="K3" s="45"/>
      <c r="L3" s="45"/>
      <c r="M3" s="45"/>
      <c r="N3" s="45"/>
      <c r="O3" s="45"/>
      <c r="P3" s="45"/>
      <c r="Q3" s="45"/>
      <c r="R3" s="45"/>
      <c r="S3" s="45"/>
      <c r="T3" s="45"/>
      <c r="U3" s="45"/>
      <c r="V3" s="45"/>
      <c r="W3" s="45"/>
      <c r="X3" s="45"/>
      <c r="Y3" s="45"/>
      <c r="Z3" s="45"/>
      <c r="AA3" s="142">
        <v>1</v>
      </c>
      <c r="AB3" s="145" t="str">
        <v>Data Privacy</v>
      </c>
      <c r="AC3" s="145" t="str">
        <v>Logs &amp; Audit Trails</v>
      </c>
      <c r="AD3" s="142">
        <v>14</v>
      </c>
      <c r="AE3" s="145" t="str">
        <v>\cite{rayyan-172027849, rayyan-172027893, rayyan-172027908, rayyan-172028095, rayyan-172028127, rayyan-172028200, rayyan-172028249, rayyan-172028383, rayyan-172028743, rayyan-172029208, rayyan-218685532, rayyan-218687470, rayyan-218688143, rayyan-218688371}</v>
      </c>
    </row>
    <row r="4" spans="1:31" ht="13">
      <c r="A4" s="150" t="str">
        <v>Access Control</v>
      </c>
      <c r="B4" s="151">
        <v>1</v>
      </c>
      <c r="C4" s="151">
        <v>17</v>
      </c>
      <c r="D4" s="151">
        <v>16</v>
      </c>
      <c r="E4" s="151">
        <v>13</v>
      </c>
      <c r="F4" s="151">
        <v>21</v>
      </c>
      <c r="G4" s="151">
        <v>23</v>
      </c>
      <c r="H4" s="151">
        <v>27</v>
      </c>
      <c r="I4" s="151">
        <v>65</v>
      </c>
      <c r="J4" s="45"/>
      <c r="K4" s="45"/>
      <c r="L4" s="45"/>
      <c r="M4" s="45"/>
      <c r="N4" s="45"/>
      <c r="O4" s="45"/>
      <c r="P4" s="45"/>
      <c r="Q4" s="45"/>
      <c r="R4" s="45"/>
      <c r="S4" s="45"/>
      <c r="T4" s="45"/>
      <c r="U4" s="45"/>
      <c r="V4" s="45"/>
      <c r="W4" s="45"/>
      <c r="X4" s="45"/>
      <c r="Y4" s="45"/>
      <c r="Z4" s="45"/>
      <c r="AA4" s="142">
        <v>2</v>
      </c>
      <c r="AB4" s="145" t="str">
        <v>Data Privacy</v>
      </c>
      <c r="AC4" s="145" t="str">
        <v>IoT Data Streams</v>
      </c>
      <c r="AD4" s="142">
        <v>19</v>
      </c>
      <c r="AE4" s="145" t="str">
        <v>\cite{rayyan-172027834, rayyan-172027890, rayyan-172027928, rayyan-172028050, rayyan-172028100, rayyan-172028274, rayyan-172028383, rayyan-218685441, rayyan-218685713, rayyan-218685725, rayyan-218687130, rayyan-218687262, rayyan-218687456, rayyan-218687484, rayyan-218687604, rayyan-218687745, rayyan-218687761, rayyan-218688549, rayyan-218688759}</v>
      </c>
    </row>
    <row r="5" spans="1:31" ht="13">
      <c r="A5" s="150" t="str">
        <v>Data Traceability</v>
      </c>
      <c r="B5" s="151">
        <v>1</v>
      </c>
      <c r="C5" s="151">
        <v>15</v>
      </c>
      <c r="D5" s="151">
        <v>16</v>
      </c>
      <c r="E5" s="151">
        <v>21</v>
      </c>
      <c r="F5" s="151">
        <v>29</v>
      </c>
      <c r="G5" s="151">
        <v>29</v>
      </c>
      <c r="H5" s="151">
        <v>33</v>
      </c>
      <c r="I5" s="151">
        <v>59</v>
      </c>
      <c r="J5" s="45"/>
      <c r="K5" s="45"/>
      <c r="L5" s="45"/>
      <c r="M5" s="45"/>
      <c r="N5" s="45"/>
      <c r="O5" s="45"/>
      <c r="P5" s="45"/>
      <c r="Q5" s="45"/>
      <c r="R5" s="45"/>
      <c r="S5" s="45"/>
      <c r="T5" s="45"/>
      <c r="U5" s="45"/>
      <c r="V5" s="45"/>
      <c r="W5" s="45"/>
      <c r="X5" s="45"/>
      <c r="Y5" s="45"/>
      <c r="Z5" s="45"/>
      <c r="AA5" s="142">
        <v>3</v>
      </c>
      <c r="AB5" s="145" t="str">
        <v>Data Privacy</v>
      </c>
      <c r="AC5" s="145" t="str">
        <v>Media Files</v>
      </c>
      <c r="AD5" s="142">
        <v>16</v>
      </c>
      <c r="AE5" s="145" t="str">
        <v>\cite{rayyan-172027846, rayyan-172027886, rayyan-172027888, rayyan-172027982, rayyan-172027997, rayyan-172028028, rayyan-172028104, rayyan-172028165, rayyan-172028200, rayyan-172028235, rayyan-172028394, rayyan-172028473, rayyan-172028480, rayyan-172028518, rayyan-218687456, rayyan-218687675}</v>
      </c>
    </row>
    <row r="6" spans="1:31" ht="13">
      <c r="A6" s="150" t="str">
        <v>Secure Data Sharing</v>
      </c>
      <c r="B6" s="151">
        <v>0</v>
      </c>
      <c r="C6" s="151">
        <v>12</v>
      </c>
      <c r="D6" s="151">
        <v>15</v>
      </c>
      <c r="E6" s="151">
        <v>18</v>
      </c>
      <c r="F6" s="151">
        <v>21</v>
      </c>
      <c r="G6" s="151">
        <v>23</v>
      </c>
      <c r="H6" s="151">
        <v>29</v>
      </c>
      <c r="I6" s="151">
        <v>56</v>
      </c>
      <c r="J6" s="45"/>
      <c r="K6" s="45"/>
      <c r="L6" s="45"/>
      <c r="M6" s="45"/>
      <c r="N6" s="45"/>
      <c r="O6" s="45"/>
      <c r="P6" s="45"/>
      <c r="Q6" s="45"/>
      <c r="R6" s="45"/>
      <c r="S6" s="45"/>
      <c r="T6" s="45"/>
      <c r="U6" s="45"/>
      <c r="V6" s="45"/>
      <c r="W6" s="45"/>
      <c r="X6" s="45"/>
      <c r="Y6" s="45"/>
      <c r="Z6" s="45"/>
      <c r="AA6" s="142">
        <v>4</v>
      </c>
      <c r="AB6" s="145" t="str">
        <v>Data Privacy</v>
      </c>
      <c r="AC6" s="145" t="str">
        <v>Metadata</v>
      </c>
      <c r="AD6" s="142">
        <v>21</v>
      </c>
      <c r="AE6" s="145" t="str">
        <v>\cite{rayyan-172027824, rayyan-172027829, rayyan-172027847, rayyan-172027868, rayyan-172027886, rayyan-172027888, rayyan-172028028, rayyan-172028095, rayyan-172028100, rayyan-172028104, rayyan-172028127, rayyan-172028249, rayyan-172029208, rayyan-218685194, rayyan-218685236, rayyan-218685318, rayyan-218685496, rayyan-218687130, rayyan-218687386, rayyan-218688039, rayyan-218688318}</v>
      </c>
    </row>
    <row r="7" spans="1:31" ht="13">
      <c r="A7" s="150" t="str">
        <v>Cybersecurity Risk Mitigation</v>
      </c>
      <c r="B7" s="151">
        <v>1</v>
      </c>
      <c r="C7" s="151">
        <v>10</v>
      </c>
      <c r="D7" s="151">
        <v>3</v>
      </c>
      <c r="E7" s="151">
        <v>12</v>
      </c>
      <c r="F7" s="151">
        <v>24</v>
      </c>
      <c r="G7" s="151">
        <v>14</v>
      </c>
      <c r="H7" s="151">
        <v>17</v>
      </c>
      <c r="I7" s="151">
        <v>26</v>
      </c>
      <c r="J7" s="45"/>
      <c r="K7" s="45"/>
      <c r="L7" s="45"/>
      <c r="M7" s="45"/>
      <c r="N7" s="45"/>
      <c r="O7" s="45"/>
      <c r="P7" s="45"/>
      <c r="Q7" s="45"/>
      <c r="R7" s="45"/>
      <c r="S7" s="45"/>
      <c r="T7" s="45"/>
      <c r="U7" s="45"/>
      <c r="V7" s="45"/>
      <c r="W7" s="45"/>
      <c r="X7" s="45"/>
      <c r="Y7" s="45"/>
      <c r="Z7" s="45"/>
      <c r="AA7" s="142">
        <v>5</v>
      </c>
      <c r="AB7" s="145" t="str">
        <v>Data Privacy</v>
      </c>
      <c r="AC7" s="145" t="str">
        <v>Documents</v>
      </c>
      <c r="AD7" s="142">
        <v>27</v>
      </c>
      <c r="AE7" s="145" t="str">
        <v>\cite{rayyan-172027844, rayyan-172027847, rayyan-172027866, rayyan-172027890, rayyan-172027935, rayyan-172027943, rayyan-172027982, rayyan-172028055, rayyan-172028165, rayyan-172028235, rayyan-172028394, rayyan-172028473, rayyan-172028480, rayyan-172028518, rayyan-172028646, rayyan-172028983, rayyan-172029208, rayyan-218685005, rayyan-218685234, rayyan-218685292, rayyan-218685391, rayyan-218686268, rayyan-218687255, rayyan-218687555, rayyan-218687675, rayyan-218688103, rayyan-218688375}</v>
      </c>
    </row>
    <row r="8" spans="1:31" ht="13">
      <c r="A8" s="150" t="str">
        <v>Data Auditing</v>
      </c>
      <c r="B8" s="151">
        <v>0</v>
      </c>
      <c r="C8" s="151">
        <v>6</v>
      </c>
      <c r="D8" s="151">
        <v>6</v>
      </c>
      <c r="E8" s="151">
        <v>0</v>
      </c>
      <c r="F8" s="151">
        <v>10</v>
      </c>
      <c r="G8" s="151">
        <v>2</v>
      </c>
      <c r="H8" s="151">
        <v>10</v>
      </c>
      <c r="I8" s="151">
        <v>15</v>
      </c>
      <c r="J8" s="45"/>
      <c r="K8" s="45"/>
      <c r="L8" s="45"/>
      <c r="M8" s="45"/>
      <c r="N8" s="45"/>
      <c r="O8" s="45"/>
      <c r="P8" s="45"/>
      <c r="Q8" s="45"/>
      <c r="R8" s="45"/>
      <c r="S8" s="45"/>
      <c r="T8" s="45"/>
      <c r="U8" s="45"/>
      <c r="V8" s="45"/>
      <c r="W8" s="45"/>
      <c r="X8" s="45"/>
      <c r="Y8" s="45"/>
      <c r="Z8" s="45"/>
      <c r="AA8" s="142">
        <v>6</v>
      </c>
      <c r="AB8" s="145" t="str">
        <v>Data Privacy</v>
      </c>
      <c r="AC8" s="145" t="str">
        <v>Data Files</v>
      </c>
      <c r="AD8" s="142">
        <v>26</v>
      </c>
      <c r="AE8" s="145" t="str">
        <v>\cite{rayyan-172027824, rayyan-172027829, rayyan-172027847, rayyan-172027866, rayyan-172027886, rayyan-172027888, rayyan-172027982, rayyan-172028165, rayyan-172028182, rayyan-172028200, rayyan-172028394, rayyan-172028518, rayyan-172028643, rayyan-172028646, rayyan-218685245, rayyan-218685264, rayyan-218685318, rayyan-218685380, rayyan-218685441, rayyan-218687255, rayyan-218687541, rayyan-218687675, rayyan-218688112, rayyan-218688174, rayyan-218688375, rayyan-218688565}</v>
      </c>
    </row>
    <row r="9" spans="1:31" ht="13">
      <c r="A9" s="150" t="str">
        <v>Secure Data Retention</v>
      </c>
      <c r="B9" s="151">
        <v>0</v>
      </c>
      <c r="C9" s="151">
        <v>1</v>
      </c>
      <c r="D9" s="151">
        <v>0</v>
      </c>
      <c r="E9" s="151">
        <v>0</v>
      </c>
      <c r="F9" s="151">
        <v>2</v>
      </c>
      <c r="G9" s="151">
        <v>4</v>
      </c>
      <c r="H9" s="151">
        <v>5</v>
      </c>
      <c r="I9" s="151">
        <v>7</v>
      </c>
      <c r="J9" s="45"/>
      <c r="K9" s="45"/>
      <c r="L9" s="45"/>
      <c r="M9" s="45"/>
      <c r="N9" s="45"/>
      <c r="O9" s="45"/>
      <c r="P9" s="45"/>
      <c r="Q9" s="45"/>
      <c r="R9" s="45"/>
      <c r="S9" s="45"/>
      <c r="T9" s="45"/>
      <c r="U9" s="45"/>
      <c r="V9" s="45"/>
      <c r="W9" s="45"/>
      <c r="X9" s="45"/>
      <c r="Y9" s="45"/>
      <c r="Z9" s="45"/>
      <c r="AA9" s="142">
        <v>7</v>
      </c>
      <c r="AB9" s="145" t="str">
        <v>Data Privacy</v>
      </c>
      <c r="AC9" s="145" t="str">
        <v>Structured Records</v>
      </c>
      <c r="AD9" s="142">
        <v>71</v>
      </c>
      <c r="AE9" s="145" t="str">
        <v>\cite{rayyan-172027829, rayyan-172027834, rayyan-172027844, rayyan-172027849, rayyan-172027866, rayyan-172027868, rayyan-172027888, rayyan-172027928, rayyan-172027935, rayyan-172027943, rayyan-172028018, rayyan-172028050, rayyan-172028055, rayyan-172028095, rayyan-172028127, rayyan-172028165, rayyan-172028182, rayyan-172028200, rayyan-172028249, rayyan-172028274, rayyan-172028383, rayyan-172028402, rayyan-172028473, rayyan-172028480, rayyan-172028518, rayyan-172028579, rayyan-172028646, rayyan-172028743, rayyan-172028771, rayyan-172029208, rayyan-218685005, rayyan-218685131, rayyan-218685194, rayyan-218685195, rayyan-218685225, rayyan-218685234, rayyan-218685236, rayyan-218685245, rayyan-218685264, rayyan-218685292, rayyan-218685380, rayyan-218685391, rayyan-218685496, rayyan-218685532, rayyan-218685713, rayyan-218687130, rayyan-218687255, rayyan-218687262, rayyan-218687386, rayyan-218687470, rayyan-218687484, rayyan-218687541, rayyan-218687555, rayyan-218687675, rayyan-218687745, rayyan-218687761, rayyan-218687860, rayyan-218688039, rayyan-218688103, rayyan-218688112, rayyan-218688137, rayyan-218688172, rayyan-218688174, rayyan-218688176, rayyan-218688212, rayyan-218688318, rayyan-218688371, rayyan-218688443, rayyan-218688549, rayyan-218688578, rayyan-218688759}</v>
      </c>
    </row>
    <row r="10" spans="1:31" ht="13">
      <c r="A10" s="150" t="str">
        <v>Digital Object Lifecycle Management</v>
      </c>
      <c r="B10" s="151">
        <v>0</v>
      </c>
      <c r="C10" s="151">
        <v>3</v>
      </c>
      <c r="D10" s="151">
        <v>2</v>
      </c>
      <c r="E10" s="151">
        <v>0</v>
      </c>
      <c r="F10" s="151">
        <v>3</v>
      </c>
      <c r="G10" s="151">
        <v>2</v>
      </c>
      <c r="H10" s="151">
        <v>5</v>
      </c>
      <c r="I10" s="151">
        <v>6</v>
      </c>
      <c r="J10" s="45"/>
      <c r="K10" s="45"/>
      <c r="L10" s="45"/>
      <c r="M10" s="45"/>
      <c r="N10" s="45"/>
      <c r="O10" s="45"/>
      <c r="P10" s="45"/>
      <c r="Q10" s="45"/>
      <c r="R10" s="45"/>
      <c r="S10" s="45"/>
      <c r="T10" s="45"/>
      <c r="U10" s="45"/>
      <c r="V10" s="45"/>
      <c r="W10" s="45"/>
      <c r="X10" s="45"/>
      <c r="Y10" s="45"/>
      <c r="Z10" s="45"/>
      <c r="AA10" s="142">
        <v>8</v>
      </c>
      <c r="AB10" s="145" t="str">
        <v>Healthcare Data Governance</v>
      </c>
      <c r="AC10" s="145" t="str">
        <v>Source Code &amp; CAD</v>
      </c>
      <c r="AD10" s="142">
        <v>0</v>
      </c>
      <c r="AE10" s="145" t="str">
        <v>\cite{}</v>
      </c>
    </row>
    <row r="11" spans="1:31" ht="13">
      <c r="A11" s="150" t="str">
        <v>Data Confidentiality</v>
      </c>
      <c r="B11" s="151">
        <v>0</v>
      </c>
      <c r="C11" s="151">
        <v>1</v>
      </c>
      <c r="D11" s="151">
        <v>3</v>
      </c>
      <c r="E11" s="151">
        <v>1</v>
      </c>
      <c r="F11" s="151">
        <v>6</v>
      </c>
      <c r="G11" s="151">
        <v>2</v>
      </c>
      <c r="H11" s="151">
        <v>3</v>
      </c>
      <c r="I11" s="151">
        <v>5</v>
      </c>
      <c r="J11" s="45"/>
      <c r="K11" s="45"/>
      <c r="L11" s="45"/>
      <c r="M11" s="45"/>
      <c r="N11" s="45"/>
      <c r="O11" s="45"/>
      <c r="P11" s="45"/>
      <c r="Q11" s="45"/>
      <c r="R11" s="45"/>
      <c r="S11" s="45"/>
      <c r="T11" s="45"/>
      <c r="U11" s="45"/>
      <c r="V11" s="45"/>
      <c r="W11" s="45"/>
      <c r="X11" s="45"/>
      <c r="Y11" s="45"/>
      <c r="Z11" s="45"/>
      <c r="AA11" s="142">
        <v>9</v>
      </c>
      <c r="AB11" s="145" t="str">
        <v>Healthcare Data Governance</v>
      </c>
      <c r="AC11" s="145" t="str">
        <v>Logs &amp; Audit Trails</v>
      </c>
      <c r="AD11" s="142">
        <v>12</v>
      </c>
      <c r="AE11" s="145" t="str">
        <v>\cite{rayyan-172027849, rayyan-172027908, rayyan-172028095, rayyan-172028200, rayyan-172028249, rayyan-172028743, rayyan-218685128, rayyan-218685532, rayyan-218685546, rayyan-218688143, rayyan-218688371, rayyan-218688425}</v>
      </c>
    </row>
    <row r="12" spans="1:31" ht="13">
      <c r="A12" s="150" t="str">
        <v>Forensic Attribution &amp; Post-Incident Investigation</v>
      </c>
      <c r="B12" s="151">
        <v>0</v>
      </c>
      <c r="C12" s="151">
        <v>4</v>
      </c>
      <c r="D12" s="151">
        <v>2</v>
      </c>
      <c r="E12" s="151">
        <v>6</v>
      </c>
      <c r="F12" s="151">
        <v>4</v>
      </c>
      <c r="G12" s="151">
        <v>2</v>
      </c>
      <c r="H12" s="151">
        <v>3</v>
      </c>
      <c r="I12" s="151">
        <v>4</v>
      </c>
      <c r="J12" s="45"/>
      <c r="K12" s="45"/>
      <c r="L12" s="45"/>
      <c r="M12" s="45"/>
      <c r="N12" s="45"/>
      <c r="O12" s="45"/>
      <c r="P12" s="45"/>
      <c r="Q12" s="45"/>
      <c r="R12" s="45"/>
      <c r="S12" s="45"/>
      <c r="T12" s="45"/>
      <c r="U12" s="45"/>
      <c r="V12" s="45"/>
      <c r="W12" s="45"/>
      <c r="X12" s="45"/>
      <c r="Y12" s="45"/>
      <c r="Z12" s="45"/>
      <c r="AA12" s="142">
        <v>10</v>
      </c>
      <c r="AB12" s="145" t="str">
        <v>Healthcare Data Governance</v>
      </c>
      <c r="AC12" s="145" t="str">
        <v>IoT Data Streams</v>
      </c>
      <c r="AD12" s="142">
        <v>10</v>
      </c>
      <c r="AE12" s="145" t="str">
        <v>\cite{rayyan-172027818, rayyan-172027834, rayyan-172028050, rayyan-218685713, rayyan-218687262, rayyan-218687456, rayyan-218687484, rayyan-218687745, rayyan-218687761, rayyan-218688759}</v>
      </c>
    </row>
    <row r="13" spans="1:31" ht="13">
      <c r="A13" s="150" t="str">
        <v>Copyright Protection</v>
      </c>
      <c r="B13" s="151">
        <v>0</v>
      </c>
      <c r="C13" s="151">
        <v>0</v>
      </c>
      <c r="D13" s="151">
        <v>0</v>
      </c>
      <c r="E13" s="151">
        <v>7</v>
      </c>
      <c r="F13" s="151">
        <v>4</v>
      </c>
      <c r="G13" s="151">
        <v>2</v>
      </c>
      <c r="H13" s="151">
        <v>4</v>
      </c>
      <c r="I13" s="151">
        <v>0</v>
      </c>
      <c r="J13" s="45"/>
      <c r="K13" s="45"/>
      <c r="L13" s="45"/>
      <c r="M13" s="45"/>
      <c r="N13" s="45"/>
      <c r="O13" s="45"/>
      <c r="P13" s="45"/>
      <c r="Q13" s="45"/>
      <c r="R13" s="45"/>
      <c r="S13" s="45"/>
      <c r="T13" s="45"/>
      <c r="U13" s="45"/>
      <c r="V13" s="45"/>
      <c r="W13" s="45"/>
      <c r="X13" s="45"/>
      <c r="Y13" s="45"/>
      <c r="Z13" s="45"/>
      <c r="AA13" s="142">
        <v>11</v>
      </c>
      <c r="AB13" s="145" t="str">
        <v>Healthcare Data Governance</v>
      </c>
      <c r="AC13" s="145" t="str">
        <v>Media Files</v>
      </c>
      <c r="AD13" s="142">
        <v>10</v>
      </c>
      <c r="AE13" s="145" t="str">
        <v>\cite{rayyan-172027888, rayyan-172027981, rayyan-172028165, rayyan-172028200, rayyan-172028473, rayyan-172028480, rayyan-172028518, rayyan-218685546, rayyan-218687456, rayyan-218687675}</v>
      </c>
    </row>
    <row r="14" spans="1:31" ht="13">
      <c r="A14" s="150" t="str">
        <v>Automated Sensitive Data Detection</v>
      </c>
      <c r="B14" s="151">
        <v>0</v>
      </c>
      <c r="C14" s="151">
        <v>1</v>
      </c>
      <c r="D14" s="151">
        <v>1</v>
      </c>
      <c r="E14" s="151">
        <v>2</v>
      </c>
      <c r="F14" s="151">
        <v>0</v>
      </c>
      <c r="G14" s="151">
        <v>0</v>
      </c>
      <c r="H14" s="151">
        <v>1</v>
      </c>
      <c r="I14" s="151">
        <v>0</v>
      </c>
      <c r="J14" s="45"/>
      <c r="K14" s="45"/>
      <c r="L14" s="45"/>
      <c r="M14" s="45"/>
      <c r="N14" s="45"/>
      <c r="O14" s="45"/>
      <c r="P14" s="45"/>
      <c r="Q14" s="45"/>
      <c r="R14" s="45"/>
      <c r="S14" s="45"/>
      <c r="T14" s="45"/>
      <c r="U14" s="45"/>
      <c r="V14" s="45"/>
      <c r="W14" s="45"/>
      <c r="X14" s="45"/>
      <c r="Y14" s="45"/>
      <c r="Z14" s="45"/>
      <c r="AA14" s="142">
        <v>12</v>
      </c>
      <c r="AB14" s="145" t="str">
        <v>Healthcare Data Governance</v>
      </c>
      <c r="AC14" s="145" t="str">
        <v>Metadata</v>
      </c>
      <c r="AD14" s="142">
        <v>12</v>
      </c>
      <c r="AE14" s="145" t="str">
        <v>\cite{rayyan-172027829, rayyan-172027868, rayyan-172027888, rayyan-172028095, rayyan-172028249, rayyan-218685236, rayyan-218685496, rayyan-218687107, rayyan-218687386, rayyan-218687992, rayyan-218688039, rayyan-218688318}</v>
      </c>
    </row>
    <row r="15" spans="1:31" ht="13">
      <c r="A15" s="150" t="str">
        <v>Security-Oriented Data Analytics</v>
      </c>
      <c r="B15" s="151">
        <v>0</v>
      </c>
      <c r="C15" s="151">
        <v>1</v>
      </c>
      <c r="D15" s="151">
        <v>0</v>
      </c>
      <c r="E15" s="151">
        <v>0</v>
      </c>
      <c r="F15" s="151">
        <v>0</v>
      </c>
      <c r="G15" s="151">
        <v>0</v>
      </c>
      <c r="H15" s="151">
        <v>0</v>
      </c>
      <c r="I15" s="151">
        <v>0</v>
      </c>
      <c r="J15" s="45"/>
      <c r="K15" s="45"/>
      <c r="L15" s="45"/>
      <c r="M15" s="45"/>
      <c r="N15" s="45"/>
      <c r="O15" s="45"/>
      <c r="P15" s="45"/>
      <c r="Q15" s="45"/>
      <c r="R15" s="45"/>
      <c r="S15" s="45"/>
      <c r="T15" s="45"/>
      <c r="U15" s="45"/>
      <c r="V15" s="45"/>
      <c r="W15" s="45"/>
      <c r="X15" s="45"/>
      <c r="Y15" s="45"/>
      <c r="Z15" s="45"/>
      <c r="AA15" s="142">
        <v>13</v>
      </c>
      <c r="AB15" s="145" t="str">
        <v>Healthcare Data Governance</v>
      </c>
      <c r="AC15" s="145" t="str">
        <v>Documents</v>
      </c>
      <c r="AD15" s="142">
        <v>18</v>
      </c>
      <c r="AE15" s="145" t="str">
        <v>\cite{rayyan-172027935, rayyan-172027943, rayyan-172028055, rayyan-172028165, rayyan-172028473, rayyan-172028480, rayyan-172028518, rayyan-172028646, rayyan-218685234, rayyan-218685292, rayyan-218685334, rayyan-218685391, rayyan-218685546, rayyan-218687255, rayyan-218687555, rayyan-218687675, rayyan-218688103, rayyan-218688149}</v>
      </c>
    </row>
    <row r="16" spans="1:31" ht="13">
      <c r="A16" s="137"/>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142">
        <v>14</v>
      </c>
      <c r="AB16" s="145" t="str">
        <v>Healthcare Data Governance</v>
      </c>
      <c r="AC16" s="145" t="str">
        <v>Data Files</v>
      </c>
      <c r="AD16" s="142">
        <v>15</v>
      </c>
      <c r="AE16" s="145" t="str">
        <v>\cite{rayyan-172027829, rayyan-172027888, rayyan-172028165, rayyan-172028182, rayyan-172028200, rayyan-172028518, rayyan-172028646, rayyan-218685020, rayyan-218685245, rayyan-218685264, rayyan-218685380, rayyan-218687255, rayyan-218687675, rayyan-218688112, rayyan-218688174}</v>
      </c>
    </row>
    <row r="17" spans="1:31" ht="13">
      <c r="A17" s="137"/>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142">
        <v>15</v>
      </c>
      <c r="AB17" s="145" t="str">
        <v>Healthcare Data Governance</v>
      </c>
      <c r="AC17" s="145" t="str">
        <v>Structured Records</v>
      </c>
      <c r="AD17" s="142">
        <v>67</v>
      </c>
      <c r="AE17" s="145" t="str">
        <v>\cite{rayyan-172027818, rayyan-172027829, rayyan-172027834, rayyan-172027849, rayyan-172027868,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rayyan-218687484, rayyan-218687555, rayyan-218687675, rayyan-218687745, rayyan-218687761, rayyan-218687860, rayyan-218687992, rayyan-218688039, rayyan-218688103, rayyan-218688112, rayyan-218688149, rayyan-218688172, rayyan-218688174, rayyan-218688176, rayyan-218688212, rayyan-218688262, rayyan-218688278, rayyan-218688318, rayyan-218688371, rayyan-218688425, rayyan-218688759, rayyan-218688824}</v>
      </c>
    </row>
    <row r="18" spans="1:31" ht="13">
      <c r="A18" s="137"/>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142">
        <v>16</v>
      </c>
      <c r="AB18" s="145" t="str">
        <v>Access Control</v>
      </c>
      <c r="AC18" s="145" t="str">
        <v>Source Code &amp; CAD</v>
      </c>
      <c r="AD18" s="142">
        <v>1</v>
      </c>
      <c r="AE18" s="145" t="str">
        <v>\cite{rayyan-172028105}</v>
      </c>
    </row>
    <row r="19" spans="1:31" ht="13">
      <c r="A19" s="137"/>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142">
        <v>17</v>
      </c>
      <c r="AB19" s="145" t="str">
        <v>Access Control</v>
      </c>
      <c r="AC19" s="145" t="str">
        <v>Logs &amp; Audit Trails</v>
      </c>
      <c r="AD19" s="142">
        <v>17</v>
      </c>
      <c r="AE19" s="145" t="str">
        <v>\cite{rayyan-172027849, rayyan-172027893, rayyan-172028095, rayyan-172028127, rayyan-172028200, rayyan-172028249, rayyan-172028383, rayyan-172028743, rayyan-218685128, rayyan-218685256, rayyan-218685532, rayyan-218685546, rayyan-218687470, rayyan-218688059, rayyan-218688143, rayyan-218688371, rayyan-218688425}</v>
      </c>
    </row>
    <row r="20" spans="1:31" ht="13">
      <c r="A20" s="137"/>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142">
        <v>18</v>
      </c>
      <c r="AB20" s="145" t="str">
        <v>Access Control</v>
      </c>
      <c r="AC20" s="145" t="str">
        <v>IoT Data Streams</v>
      </c>
      <c r="AD20" s="142">
        <v>16</v>
      </c>
      <c r="AE20" s="145" t="str">
        <v>\cite{rayyan-172027834, rayyan-172027928, rayyan-172028050, rayyan-172028100, rayyan-172028274, rayyan-172028383, rayyan-218685441, rayyan-218685477, rayyan-218685713, rayyan-218687130, rayyan-218687262, rayyan-218687456, rayyan-218687604, rayyan-218687745, rayyan-218687761, rayyan-218688549}</v>
      </c>
    </row>
    <row r="21" spans="1:31" ht="13">
      <c r="A21" s="137"/>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142">
        <v>19</v>
      </c>
      <c r="AB21" s="145" t="str">
        <v>Access Control</v>
      </c>
      <c r="AC21" s="145" t="str">
        <v>Media Files</v>
      </c>
      <c r="AD21" s="142">
        <v>13</v>
      </c>
      <c r="AE21" s="145" t="str">
        <v>\cite{rayyan-172027826, rayyan-172027888, rayyan-172027982, rayyan-172028082, rayyan-172028200, rayyan-172028473, rayyan-172028480, rayyan-172028518, rayyan-218685546, rayyan-218685609, rayyan-218687108, rayyan-218687456, rayyan-218687675}</v>
      </c>
    </row>
    <row r="22" spans="1:31" ht="13">
      <c r="A22" s="137"/>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142">
        <v>20</v>
      </c>
      <c r="AB22" s="145" t="str">
        <v>Access Control</v>
      </c>
      <c r="AC22" s="145" t="str">
        <v>Metadata</v>
      </c>
      <c r="AD22" s="142">
        <v>21</v>
      </c>
      <c r="AE22" s="145" t="str">
        <v>\cite{rayyan-172027826, rayyan-172027829, rayyan-172027868, rayyan-172027882, rayyan-172027888, rayyan-172028095, rayyan-172028100, rayyan-172028127, rayyan-172028249, rayyan-172028433, rayyan-218685194, rayyan-218685236, rayyan-218685318, rayyan-218685477, rayyan-218685496, rayyan-218687107, rayyan-218687130, rayyan-218687743, rayyan-218687992, rayyan-218688039, rayyan-218688318}</v>
      </c>
    </row>
    <row r="23" spans="1:31" ht="13">
      <c r="A23" s="137"/>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142">
        <v>21</v>
      </c>
      <c r="AB23" s="145" t="str">
        <v>Access Control</v>
      </c>
      <c r="AC23" s="145" t="str">
        <v>Documents</v>
      </c>
      <c r="AD23" s="142">
        <v>23</v>
      </c>
      <c r="AE23" s="145" t="str">
        <v>\cite{rayyan-172027866, rayyan-172027935, rayyan-172027943, rayyan-172027982, rayyan-172028055, rayyan-172028473, rayyan-172028480, rayyan-172028518, rayyan-172028646, rayyan-172028983, rayyan-172029019, rayyan-172029219, rayyan-218685234, rayyan-218685256, rayyan-218685292, rayyan-218685334, rayyan-218685546, rayyan-218686268, rayyan-218687255, rayyan-218687555, rayyan-218687675, rayyan-218688059, rayyan-218688103}</v>
      </c>
    </row>
    <row r="24" spans="1:31" ht="13">
      <c r="A24" s="137"/>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142">
        <v>22</v>
      </c>
      <c r="AB24" s="145" t="str">
        <v>Access Control</v>
      </c>
      <c r="AC24" s="145" t="str">
        <v>Data Files</v>
      </c>
      <c r="AD24" s="142">
        <v>27</v>
      </c>
      <c r="AE24" s="145" t="str">
        <v>\cite{rayyan-172027829, rayyan-172027866, rayyan-172027882, rayyan-172027888, rayyan-172027982, rayyan-172028082, rayyan-172028105, rayyan-172028182, rayyan-172028200, rayyan-172028433, rayyan-172028518, rayyan-172028643, rayyan-172028646, rayyan-218685020, rayyan-218685318, rayyan-218685380, rayyan-218685441, rayyan-218687108, rayyan-218687255, rayyan-218687416, rayyan-218687541, rayyan-218687675, rayyan-218688112, rayyan-218688162, rayyan-218688174, rayyan-218688565, rayyan-218688840}</v>
      </c>
    </row>
    <row r="25" spans="1:31" ht="13">
      <c r="A25" s="137"/>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142">
        <v>23</v>
      </c>
      <c r="AB25" s="145" t="str">
        <v>Access Control</v>
      </c>
      <c r="AC25" s="145" t="str">
        <v>Structured Records</v>
      </c>
      <c r="AD25" s="142">
        <v>65</v>
      </c>
      <c r="AE25" s="145" t="str">
        <v>\cite{rayyan-172027829, rayyan-172027834, rayyan-172027849, rayyan-172027866, rayyan-172027868, rayyan-172027888, rayyan-172027928, rayyan-172027935, rayyan-172027943, rayyan-172028050, rayyan-172028055, rayyan-172028095, rayyan-172028127, rayyan-172028182, rayyan-172028200, rayyan-172028233, rayyan-172028249, rayyan-172028274, rayyan-172028383, rayyan-172028473, rayyan-172028480, rayyan-172028518, rayyan-172028579, rayyan-172028646, rayyan-172028743, rayyan-218685020, rayyan-218685039, rayyan-218685128, rayyan-218685131, rayyan-218685194, rayyan-218685225, rayyan-218685234, rayyan-218685236, rayyan-218685292, rayyan-218685334, rayyan-218685380, rayyan-218685496, rayyan-218685532, rayyan-218685546, rayyan-218685713, rayyan-218687107, rayyan-218687130, rayyan-218687255, rayyan-218687262, rayyan-218687470, rayyan-218687541, rayyan-218687555, rayyan-218687675, rayyan-218687743, rayyan-218687745, rayyan-218687761, rayyan-218687992, rayyan-218688039, rayyan-218688103, rayyan-218688112, rayyan-218688162, rayyan-218688172, rayyan-218688174, rayyan-218688176, rayyan-218688318, rayyan-218688371, rayyan-218688425, rayyan-218688549, rayyan-218688578, rayyan-218688824}</v>
      </c>
    </row>
    <row r="26" spans="1:31" ht="13">
      <c r="A26" s="137"/>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142">
        <v>24</v>
      </c>
      <c r="AB26" s="145" t="str">
        <v>Data Traceability</v>
      </c>
      <c r="AC26" s="145" t="str">
        <v>Source Code &amp; CAD</v>
      </c>
      <c r="AD26" s="142">
        <v>1</v>
      </c>
      <c r="AE26" s="145" t="str">
        <v>\cite{rayyan-172028105}</v>
      </c>
    </row>
    <row r="27" spans="1:31" ht="13">
      <c r="A27" s="137"/>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142">
        <v>25</v>
      </c>
      <c r="AB27" s="145" t="str">
        <v>Data Traceability</v>
      </c>
      <c r="AC27" s="145" t="str">
        <v>Logs &amp; Audit Trails</v>
      </c>
      <c r="AD27" s="142">
        <v>15</v>
      </c>
      <c r="AE27" s="145" t="str">
        <v>\cite{rayyan-172027832, rayyan-172027849, rayyan-172027893, rayyan-172027908, rayyan-172027927, rayyan-172028127, rayyan-172028246, rayyan-172028383, rayyan-172028743, rayyan-172029208, rayyan-218685256, rayyan-218685532, rayyan-218685546, rayyan-218687470, rayyan-218688371}</v>
      </c>
    </row>
    <row r="28" spans="1:31" ht="13">
      <c r="A28" s="137"/>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142">
        <v>26</v>
      </c>
      <c r="AB28" s="145" t="str">
        <v>Data Traceability</v>
      </c>
      <c r="AC28" s="145" t="str">
        <v>IoT Data Streams</v>
      </c>
      <c r="AD28" s="142">
        <v>16</v>
      </c>
      <c r="AE28" s="145" t="str">
        <v>\cite{rayyan-172027818, rayyan-172027819, rayyan-172027890, rayyan-172027922, rayyan-172028050, rayyan-172028274, rayyan-172028383, rayyan-218685713, rayyan-218685725, rayyan-218687130, rayyan-218687262, rayyan-218687456, rayyan-218687604, rayyan-218687745, rayyan-218687761, rayyan-218688759}</v>
      </c>
    </row>
    <row r="29" spans="1:31" ht="13">
      <c r="A29" s="137"/>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142">
        <v>27</v>
      </c>
      <c r="AB29" s="145" t="str">
        <v>Data Traceability</v>
      </c>
      <c r="AC29" s="145" t="str">
        <v>Media Files</v>
      </c>
      <c r="AD29" s="142">
        <v>21</v>
      </c>
      <c r="AE29" s="145" t="str">
        <v>\cite{rayyan-172027826, rayyan-172027848, rayyan-172027886, rayyan-172027888, rayyan-172027964, rayyan-172027982, rayyan-172027997, rayyan-172028028, rayyan-172028082, rayyan-172028165, rayyan-172028235, rayyan-172028394, rayyan-172028473, rayyan-172028480, rayyan-172028518, rayyan-218685546, rayyan-218685609, rayyan-218687108, rayyan-218687203, rayyan-218687456, rayyan-218687675}</v>
      </c>
    </row>
    <row r="30" spans="1:31" ht="13">
      <c r="A30" s="137"/>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142">
        <v>28</v>
      </c>
      <c r="AB30" s="145" t="str">
        <v>Data Traceability</v>
      </c>
      <c r="AC30" s="145" t="str">
        <v>Metadata</v>
      </c>
      <c r="AD30" s="142">
        <v>29</v>
      </c>
      <c r="AE30" s="145" t="str">
        <v>\cite{rayyan-172027813, rayyan-172027819, rayyan-172027824, rayyan-172027826, rayyan-172027829, rayyan-172027847, rayyan-172027848, rayyan-172027868, rayyan-172027882, rayyan-172027886, rayyan-172027888, rayyan-172027891, rayyan-172027911, rayyan-172027927, rayyan-172027964, rayyan-172028028, rayyan-172028035, rayyan-172028127, rayyan-172028264, rayyan-172028433, rayyan-172029208, rayyan-218685194, rayyan-218685239, rayyan-218685496, rayyan-218687130, rayyan-218687386, rayyan-218687743, rayyan-218687992, rayyan-218688318}</v>
      </c>
    </row>
    <row r="31" spans="1:31" ht="13">
      <c r="A31" s="137"/>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142">
        <v>29</v>
      </c>
      <c r="AB31" s="145" t="str">
        <v>Data Traceability</v>
      </c>
      <c r="AC31" s="145" t="str">
        <v>Documents</v>
      </c>
      <c r="AD31" s="142">
        <v>29</v>
      </c>
      <c r="AE31" s="145" t="str">
        <v>\cite{rayyan-172027847, rayyan-172027890, rayyan-172027935, rayyan-172027955, rayyan-172027982, rayyan-172028017, rayyan-172028055, rayyan-172028165, rayyan-172028235, rayyan-172028246, rayyan-172028394, rayyan-172028473, rayyan-172028480, rayyan-172028518, rayyan-172028646, rayyan-172029019, rayyan-172029046, rayyan-172029208, rayyan-172029219, rayyan-218685234, rayyan-218685256, rayyan-218685334, rayyan-218685391, rayyan-218685546, rayyan-218687255, rayyan-218687555, rayyan-218687675, rayyan-218688103, rayyan-218688375}</v>
      </c>
    </row>
    <row r="32" spans="1:31" ht="13">
      <c r="A32" s="137"/>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142">
        <v>30</v>
      </c>
      <c r="AB32" s="145" t="str">
        <v>Data Traceability</v>
      </c>
      <c r="AC32" s="145" t="str">
        <v>Data Files</v>
      </c>
      <c r="AD32" s="142">
        <v>33</v>
      </c>
      <c r="AE32" s="145" t="str">
        <v>\cite{rayyan-172027813, rayyan-172027824, rayyan-172027829, rayyan-172027847, rayyan-172027882, rayyan-172027886, rayyan-172027888, rayyan-172027891, rayyan-172027922, rayyan-172027938, rayyan-172027958, rayyan-172027982, rayyan-172028082, rayyan-172028105, rayyan-172028165, rayyan-172028264, rayyan-172028394, rayyan-172028433, rayyan-172028518, rayyan-172028646, rayyan-172028976, rayyan-172029046, rayyan-218685020, rayyan-218685239, rayyan-218685245, rayyan-218685380, rayyan-218687108, rayyan-218687203, rayyan-218687255, rayyan-218687559, rayyan-218687675, rayyan-218688162, rayyan-218688375}</v>
      </c>
    </row>
    <row r="33" spans="1:31" ht="13">
      <c r="A33" s="137"/>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142">
        <v>31</v>
      </c>
      <c r="AB33" s="145" t="str">
        <v>Data Traceability</v>
      </c>
      <c r="AC33" s="145" t="str">
        <v>Structured Records</v>
      </c>
      <c r="AD33" s="142">
        <v>59</v>
      </c>
      <c r="AE33" s="145" t="str">
        <v>\cite{rayyan-172027818, rayyan-172027829, rayyan-172027849, rayyan-172027868, rayyan-172027888, rayyan-172027927, rayyan-172027935, rayyan-172028018, rayyan-172028050, rayyan-172028055, rayyan-172028127, rayyan-172028165, rayyan-172028233, rayyan-172028274, rayyan-172028383, rayyan-172028402, rayyan-172028473, rayyan-172028480, rayyan-172028518, rayyan-172028579, rayyan-172028646, rayyan-172028743, rayyan-172028771, rayyan-172029208, rayyan-218685020, rayyan-218685039, rayyan-218685194, rayyan-218685195, rayyan-218685225, rayyan-218685234, rayyan-218685245, rayyan-218685334, rayyan-218685380, rayyan-218685391, rayyan-218685496, rayyan-218685532, rayyan-218685546, rayyan-218685713, rayyan-218687130, rayyan-218687255, rayyan-218687262, rayyan-218687386, rayyan-218687470, rayyan-218687555, rayyan-218687675, rayyan-218687743, rayyan-218687745, rayyan-218687761, rayyan-218687992, rayyan-218688103, rayyan-218688137, rayyan-218688162, rayyan-218688176, rayyan-218688318, rayyan-218688371, rayyan-218688443, rayyan-218688578, rayyan-218688759, rayyan-218688824}</v>
      </c>
    </row>
    <row r="34" spans="1:31" ht="13">
      <c r="A34" s="137"/>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142">
        <v>32</v>
      </c>
      <c r="AB34" s="145" t="str">
        <v>Secure Data Sharing</v>
      </c>
      <c r="AC34" s="145" t="str">
        <v>Source Code &amp; CAD</v>
      </c>
      <c r="AD34" s="142">
        <v>0</v>
      </c>
      <c r="AE34" s="145" t="str">
        <v>\cite{}</v>
      </c>
    </row>
    <row r="35" spans="1:31" ht="13">
      <c r="A35" s="137"/>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142">
        <v>33</v>
      </c>
      <c r="AB35" s="145" t="str">
        <v>Secure Data Sharing</v>
      </c>
      <c r="AC35" s="145" t="str">
        <v>Logs &amp; Audit Trails</v>
      </c>
      <c r="AD35" s="142">
        <v>12</v>
      </c>
      <c r="AE35" s="145" t="str">
        <v>\cite{rayyan-172027849, rayyan-172027893, rayyan-172028095, rayyan-172028127, rayyan-172028249, rayyan-172028743, rayyan-218685256, rayyan-218685546, rayyan-218687470, rayyan-218688059, rayyan-218688143, rayyan-218688425}</v>
      </c>
    </row>
    <row r="36" spans="1:31" ht="13">
      <c r="A36" s="137"/>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142">
        <v>34</v>
      </c>
      <c r="AB36" s="145" t="str">
        <v>Secure Data Sharing</v>
      </c>
      <c r="AC36" s="145" t="str">
        <v>IoT Data Streams</v>
      </c>
      <c r="AD36" s="142">
        <v>15</v>
      </c>
      <c r="AE36" s="145" t="str">
        <v>\cite{rayyan-172027818, rayyan-172027834, rayyan-172027890, rayyan-172028050, rayyan-172028100, rayyan-172028274, rayyan-218685441, rayyan-218685713, rayyan-218687262, rayyan-218687456, rayyan-218687484, rayyan-218687604, rayyan-218687761, rayyan-218688549, rayyan-218688759}</v>
      </c>
    </row>
    <row r="37" spans="1:31" ht="13">
      <c r="A37" s="137"/>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142">
        <v>35</v>
      </c>
      <c r="AB37" s="145" t="str">
        <v>Secure Data Sharing</v>
      </c>
      <c r="AC37" s="145" t="str">
        <v>Media Files</v>
      </c>
      <c r="AD37" s="142">
        <v>18</v>
      </c>
      <c r="AE37" s="145" t="str">
        <v>\cite{rayyan-172027888, rayyan-172027976, rayyan-172027981, rayyan-172027982, rayyan-172028082, rayyan-172028135, rayyan-172028161, rayyan-172028165, rayyan-172028235, rayyan-172028394, rayyan-172028473, rayyan-172028518, rayyan-218685546, rayyan-218685609, rayyan-218687108, rayyan-218687203, rayyan-218687456, rayyan-218687675}</v>
      </c>
    </row>
    <row r="38" spans="1:31" ht="13">
      <c r="A38" s="137"/>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142">
        <v>36</v>
      </c>
      <c r="AB38" s="145" t="str">
        <v>Secure Data Sharing</v>
      </c>
      <c r="AC38" s="145" t="str">
        <v>Metadata</v>
      </c>
      <c r="AD38" s="142">
        <v>21</v>
      </c>
      <c r="AE38" s="145" t="str">
        <v>\cite{rayyan-172027813, rayyan-172027847, rayyan-172027868, rayyan-172027882, rayyan-172027888, rayyan-172027911, rayyan-172027976, rayyan-172028095, rayyan-172028100, rayyan-172028127, rayyan-172028135, rayyan-172028249, rayyan-172028264, rayyan-172028433, rayyan-218685239, rayyan-218685318, rayyan-218685496, rayyan-218687386, rayyan-218687992, rayyan-218688039, rayyan-218688318}</v>
      </c>
    </row>
    <row r="39" spans="1:31" ht="13">
      <c r="A39" s="137"/>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142">
        <v>37</v>
      </c>
      <c r="AB39" s="145" t="str">
        <v>Secure Data Sharing</v>
      </c>
      <c r="AC39" s="145" t="str">
        <v>Documents</v>
      </c>
      <c r="AD39" s="142">
        <v>23</v>
      </c>
      <c r="AE39" s="145" t="str">
        <v>\cite{rayyan-172027847, rayyan-172027890, rayyan-172027935, rayyan-172027982, rayyan-172028017, rayyan-172028055, rayyan-172028165, rayyan-172028235, rayyan-172028394, rayyan-172028473, rayyan-172028518, rayyan-172028646, rayyan-218685234, rayyan-218685256, rayyan-218685292, rayyan-218685334, rayyan-218685391, rayyan-218685546, rayyan-218686268, rayyan-218687675, rayyan-218688059, rayyan-218688103, rayyan-218688375}</v>
      </c>
    </row>
    <row r="40" spans="1:31" ht="13">
      <c r="A40" s="137"/>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142">
        <v>38</v>
      </c>
      <c r="AB40" s="145" t="str">
        <v>Secure Data Sharing</v>
      </c>
      <c r="AC40" s="145" t="str">
        <v>Data Files</v>
      </c>
      <c r="AD40" s="142">
        <v>29</v>
      </c>
      <c r="AE40" s="145" t="str">
        <v>\cite{rayyan-172027813, rayyan-172027847, rayyan-172027882, rayyan-172027888, rayyan-172027982, rayyan-172028082, rayyan-172028161, rayyan-172028165, rayyan-172028182, rayyan-172028264, rayyan-172028394, rayyan-172028433, rayyan-172028518, rayyan-172028646, rayyan-218685239, rayyan-218685264, rayyan-218685318, rayyan-218685380, rayyan-218685441, rayyan-218687108, rayyan-218687203, rayyan-218687416, rayyan-218687541, rayyan-218687559, rayyan-218687675, rayyan-218688112, rayyan-218688162, rayyan-218688375, rayyan-218688840}</v>
      </c>
    </row>
    <row r="41" spans="1:31" ht="13">
      <c r="A41" s="137"/>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142">
        <v>39</v>
      </c>
      <c r="AB41" s="145" t="str">
        <v>Secure Data Sharing</v>
      </c>
      <c r="AC41" s="145" t="str">
        <v>Structured Records</v>
      </c>
      <c r="AD41" s="142">
        <v>56</v>
      </c>
      <c r="AE41" s="145" t="str">
        <v>\cite{rayyan-172027818, rayyan-172027834, rayyan-172027849, rayyan-172027868, rayyan-172027888, rayyan-172027935, rayyan-172027981, rayyan-172028050, rayyan-172028055, rayyan-172028095, rayyan-172028127, rayyan-172028165, rayyan-172028182, rayyan-172028233, rayyan-172028249, rayyan-172028274, rayyan-172028473, rayyan-172028518, rayyan-172028579, rayyan-172028646, rayyan-172028743, rayyan-172028771, rayyan-218685039, rayyan-218685195, rayyan-218685225, rayyan-218685234, rayyan-218685264, rayyan-218685292, rayyan-218685334, rayyan-218685380, rayyan-218685391, rayyan-218685496, rayyan-218685546, rayyan-218685713, rayyan-218687262, rayyan-218687386, rayyan-218687470, rayyan-218687484, rayyan-218687541, rayyan-218687675, rayyan-218687761, rayyan-218687860, rayyan-218687992, rayyan-218688039, rayyan-218688103, rayyan-218688112, rayyan-218688137, rayyan-218688162, rayyan-218688212, rayyan-218688318, rayyan-218688425, rayyan-218688443, rayyan-218688549, rayyan-218688578, rayyan-218688759, rayyan-218688824}</v>
      </c>
    </row>
    <row r="42" spans="1:31" ht="13">
      <c r="A42" s="137"/>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142">
        <v>40</v>
      </c>
      <c r="AB42" s="145" t="str">
        <v>Cybersecurity Risk Mitigation</v>
      </c>
      <c r="AC42" s="145" t="str">
        <v>Source Code &amp; CAD</v>
      </c>
      <c r="AD42" s="142">
        <v>1</v>
      </c>
      <c r="AE42" s="145" t="str">
        <v>\cite{rayyan-172028105}</v>
      </c>
    </row>
    <row r="43" spans="1:31" ht="13">
      <c r="A43" s="137"/>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142">
        <v>41</v>
      </c>
      <c r="AB43" s="145" t="str">
        <v>Cybersecurity Risk Mitigation</v>
      </c>
      <c r="AC43" s="145" t="str">
        <v>Logs &amp; Audit Trails</v>
      </c>
      <c r="AD43" s="142">
        <v>10</v>
      </c>
      <c r="AE43" s="145" t="str">
        <v>\cite{rayyan-172027908, rayyan-172027927, rayyan-172028127, rayyan-172028200, rayyan-172028246, rayyan-172028249, rayyan-218685128, rayyan-218685256, rayyan-218685546, rayyan-218688059}</v>
      </c>
    </row>
    <row r="44" spans="1:31" ht="13">
      <c r="A44" s="137"/>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142">
        <v>42</v>
      </c>
      <c r="AB44" s="145" t="str">
        <v>Cybersecurity Risk Mitigation</v>
      </c>
      <c r="AC44" s="145" t="str">
        <v>IoT Data Streams</v>
      </c>
      <c r="AD44" s="142">
        <v>3</v>
      </c>
      <c r="AE44" s="145" t="str">
        <v>\cite{rayyan-172027819, rayyan-172028100, rayyan-218685477}</v>
      </c>
    </row>
    <row r="45" spans="1:31" ht="13">
      <c r="A45" s="137"/>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142">
        <v>43</v>
      </c>
      <c r="AB45" s="145" t="str">
        <v>Cybersecurity Risk Mitigation</v>
      </c>
      <c r="AC45" s="145" t="str">
        <v>Media Files</v>
      </c>
      <c r="AD45" s="142">
        <v>12</v>
      </c>
      <c r="AE45" s="145" t="str">
        <v>\cite{rayyan-172027826, rayyan-172027848, rayyan-172027886, rayyan-172027888, rayyan-172027981, rayyan-172028028, rayyan-172028104, rayyan-172028135, rayyan-172028200, rayyan-172028518, rayyan-218685546, rayyan-218687675}</v>
      </c>
    </row>
    <row r="46" spans="1:31" ht="13">
      <c r="A46" s="137"/>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142">
        <v>44</v>
      </c>
      <c r="AB46" s="145" t="str">
        <v>Cybersecurity Risk Mitigation</v>
      </c>
      <c r="AC46" s="145" t="str">
        <v>Metadata</v>
      </c>
      <c r="AD46" s="142">
        <v>24</v>
      </c>
      <c r="AE46" s="145" t="str">
        <v>\cite{rayyan-172027819, rayyan-172027826, rayyan-172027848, rayyan-172027886, rayyan-172027888, rayyan-172027891, rayyan-172027911, rayyan-172027927, rayyan-172028007, rayyan-172028028, rayyan-172028100, rayyan-172028104, rayyan-172028127, rayyan-172028135, rayyan-172028249, rayyan-172028433, rayyan-218685194, rayyan-218685239, rayyan-218685318, rayyan-218685477, rayyan-218687107, rayyan-218687386, rayyan-218687743, rayyan-218687992}</v>
      </c>
    </row>
    <row r="47" spans="1:31" ht="13">
      <c r="A47" s="137"/>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142">
        <v>45</v>
      </c>
      <c r="AB47" s="145" t="str">
        <v>Cybersecurity Risk Mitigation</v>
      </c>
      <c r="AC47" s="145" t="str">
        <v>Documents</v>
      </c>
      <c r="AD47" s="142">
        <v>14</v>
      </c>
      <c r="AE47" s="145" t="str">
        <v>\cite{rayyan-172027955, rayyan-172028246, rayyan-172028518, rayyan-172028983, rayyan-172029019, rayyan-218685005, rayyan-218685256, rayyan-218685292, rayyan-218685546, rayyan-218686268, rayyan-218687255, rayyan-218687675, rayyan-218688059, rayyan-218688149}</v>
      </c>
    </row>
    <row r="48" spans="1:31" ht="13">
      <c r="A48" s="137"/>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142">
        <v>46</v>
      </c>
      <c r="AB48" s="145" t="str">
        <v>Cybersecurity Risk Mitigation</v>
      </c>
      <c r="AC48" s="145" t="str">
        <v>Data Files</v>
      </c>
      <c r="AD48" s="142">
        <v>17</v>
      </c>
      <c r="AE48" s="145" t="str">
        <v>\cite{rayyan-172027886, rayyan-172027888, rayyan-172027891, rayyan-172028007, rayyan-172028105, rayyan-172028200, rayyan-172028433, rayyan-172028518, rayyan-172028976, rayyan-218685239, rayyan-218685318, rayyan-218686026, rayyan-218687255, rayyan-218687416, rayyan-218687675, rayyan-218688174, rayyan-218688840}</v>
      </c>
    </row>
    <row r="49" spans="1:31" ht="13">
      <c r="A49" s="137"/>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142">
        <v>47</v>
      </c>
      <c r="AB49" s="145" t="str">
        <v>Cybersecurity Risk Mitigation</v>
      </c>
      <c r="AC49" s="145" t="str">
        <v>Structured Records</v>
      </c>
      <c r="AD49" s="142">
        <v>26</v>
      </c>
      <c r="AE49" s="145" t="str">
        <v>\cite{rayyan-172027888, rayyan-172027927, rayyan-172027981, rayyan-172028018, rayyan-172028127, rayyan-172028200, rayyan-172028233, rayyan-172028249, rayyan-172028402, rayyan-172028518, rayyan-218685005, rayyan-218685039, rayyan-218685128, rayyan-218685194, rayyan-218685292, rayyan-218685546, rayyan-218687107, rayyan-218687255, rayyan-218687386, rayyan-218687675, rayyan-218687743, rayyan-218687860, rayyan-218687992, rayyan-218688149, rayyan-218688174, rayyan-218688278}</v>
      </c>
    </row>
    <row r="50" spans="1:31" ht="13">
      <c r="A50" s="137"/>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142">
        <v>48</v>
      </c>
      <c r="AB50" s="145" t="str">
        <v>Data Auditing</v>
      </c>
      <c r="AC50" s="145" t="str">
        <v>Source Code &amp; CAD</v>
      </c>
      <c r="AD50" s="142">
        <v>0</v>
      </c>
      <c r="AE50" s="145" t="str">
        <v>\cite{}</v>
      </c>
    </row>
    <row r="51" spans="1:31" ht="13">
      <c r="A51" s="137"/>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142">
        <v>49</v>
      </c>
      <c r="AB51" s="145" t="str">
        <v>Data Auditing</v>
      </c>
      <c r="AC51" s="145" t="str">
        <v>Logs &amp; Audit Trails</v>
      </c>
      <c r="AD51" s="142">
        <v>6</v>
      </c>
      <c r="AE51" s="145" t="str">
        <v>\cite{rayyan-172027849, rayyan-172027893, rayyan-172028246, rayyan-218685128, rayyan-218688143, rayyan-218688425}</v>
      </c>
    </row>
    <row r="52" spans="1:31" ht="13">
      <c r="A52" s="137"/>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142">
        <v>50</v>
      </c>
      <c r="AB52" s="145" t="str">
        <v>Data Auditing</v>
      </c>
      <c r="AC52" s="145" t="str">
        <v>IoT Data Streams</v>
      </c>
      <c r="AD52" s="142">
        <v>6</v>
      </c>
      <c r="AE52" s="145" t="str">
        <v>\cite{rayyan-172027818, rayyan-172027922, rayyan-218685725, rayyan-218687130, rayyan-218687604, rayyan-218687745}</v>
      </c>
    </row>
    <row r="53" spans="1:31" ht="13">
      <c r="A53" s="137"/>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142">
        <v>51</v>
      </c>
      <c r="AB53" s="145" t="str">
        <v>Data Auditing</v>
      </c>
      <c r="AC53" s="145" t="str">
        <v>Media Files</v>
      </c>
      <c r="AD53" s="142">
        <v>0</v>
      </c>
      <c r="AE53" s="145" t="str">
        <v>\cite{}</v>
      </c>
    </row>
    <row r="54" spans="1:31" ht="13">
      <c r="A54" s="137"/>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142">
        <v>52</v>
      </c>
      <c r="AB54" s="145" t="str">
        <v>Data Auditing</v>
      </c>
      <c r="AC54" s="145" t="str">
        <v>Metadata</v>
      </c>
      <c r="AD54" s="142">
        <v>10</v>
      </c>
      <c r="AE54" s="145" t="str">
        <v>\cite{rayyan-172027813, rayyan-172027824, rayyan-172027882, rayyan-172028007, rayyan-172028433, rayyan-218685194, rayyan-218685236, rayyan-218687130, rayyan-218687992, rayyan-218688039}</v>
      </c>
    </row>
    <row r="55" spans="1:31" ht="13">
      <c r="A55" s="137"/>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142">
        <v>53</v>
      </c>
      <c r="AB55" s="145" t="str">
        <v>Data Auditing</v>
      </c>
      <c r="AC55" s="145" t="str">
        <v>Documents</v>
      </c>
      <c r="AD55" s="142">
        <v>2</v>
      </c>
      <c r="AE55" s="145" t="str">
        <v>\cite{rayyan-172028246, rayyan-218685234}</v>
      </c>
    </row>
    <row r="56" spans="1:31" ht="13">
      <c r="A56" s="137"/>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142">
        <v>54</v>
      </c>
      <c r="AB56" s="145" t="str">
        <v>Data Auditing</v>
      </c>
      <c r="AC56" s="145" t="str">
        <v>Data Files</v>
      </c>
      <c r="AD56" s="142">
        <v>10</v>
      </c>
      <c r="AE56" s="145" t="str">
        <v>\cite{rayyan-172027813, rayyan-172027824, rayyan-172027882, rayyan-172027922, rayyan-172027938, rayyan-172028007, rayyan-172028433, rayyan-218685380, rayyan-218687416, rayyan-218688112}</v>
      </c>
    </row>
    <row r="57" spans="1:31" ht="13">
      <c r="A57" s="137"/>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142">
        <v>55</v>
      </c>
      <c r="AB57" s="145" t="str">
        <v>Data Auditing</v>
      </c>
      <c r="AC57" s="145" t="str">
        <v>Structured Records</v>
      </c>
      <c r="AD57" s="142">
        <v>15</v>
      </c>
      <c r="AE57" s="145" t="str">
        <v>\cite{rayyan-172027818, rayyan-172027849, rayyan-218685128, rayyan-218685194, rayyan-218685234, rayyan-218685236, rayyan-218685380, rayyan-218687130, rayyan-218687745, rayyan-218687992, rayyan-218688039, rayyan-218688112, rayyan-218688172, rayyan-218688212, rayyan-218688425}</v>
      </c>
    </row>
    <row r="58" spans="1:31" ht="13">
      <c r="A58" s="137"/>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142">
        <v>56</v>
      </c>
      <c r="AB58" s="145" t="str">
        <v>Secure Data Retention</v>
      </c>
      <c r="AC58" s="145" t="str">
        <v>Source Code &amp; CAD</v>
      </c>
      <c r="AD58" s="142">
        <v>0</v>
      </c>
      <c r="AE58" s="145" t="str">
        <v>\cite{}</v>
      </c>
    </row>
    <row r="59" spans="1:31" ht="13">
      <c r="A59" s="137"/>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142">
        <v>57</v>
      </c>
      <c r="AB59" s="145" t="str">
        <v>Secure Data Retention</v>
      </c>
      <c r="AC59" s="145" t="str">
        <v>Logs &amp; Audit Trails</v>
      </c>
      <c r="AD59" s="142">
        <v>1</v>
      </c>
      <c r="AE59" s="145" t="str">
        <v>\cite{rayyan-172027927}</v>
      </c>
    </row>
    <row r="60" spans="1:31" ht="13">
      <c r="A60" s="137"/>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142">
        <v>58</v>
      </c>
      <c r="AB60" s="145" t="str">
        <v>Secure Data Retention</v>
      </c>
      <c r="AC60" s="145" t="str">
        <v>IoT Data Streams</v>
      </c>
      <c r="AD60" s="142">
        <v>0</v>
      </c>
      <c r="AE60" s="145" t="str">
        <v>\cite{}</v>
      </c>
    </row>
    <row r="61" spans="1:31">
      <c r="AA61" s="142">
        <v>59</v>
      </c>
      <c r="AB61" s="145" t="str">
        <v>Secure Data Retention</v>
      </c>
      <c r="AC61" s="145" t="str">
        <v>Media Files</v>
      </c>
      <c r="AD61" s="142">
        <v>0</v>
      </c>
      <c r="AE61" s="145" t="str">
        <v>\cite{}</v>
      </c>
    </row>
    <row r="62" spans="1:31">
      <c r="AA62" s="142">
        <v>60</v>
      </c>
      <c r="AB62" s="145" t="str">
        <v>Secure Data Retention</v>
      </c>
      <c r="AC62" s="145" t="str">
        <v>Metadata</v>
      </c>
      <c r="AD62" s="142">
        <v>2</v>
      </c>
      <c r="AE62" s="145" t="str">
        <v>\cite{rayyan-172027927, rayyan-172028007}</v>
      </c>
    </row>
    <row r="63" spans="1:31">
      <c r="AA63" s="142">
        <v>61</v>
      </c>
      <c r="AB63" s="145" t="str">
        <v>Secure Data Retention</v>
      </c>
      <c r="AC63" s="145" t="str">
        <v>Documents</v>
      </c>
      <c r="AD63" s="142">
        <v>4</v>
      </c>
      <c r="AE63" s="145" t="str">
        <v>\cite{rayyan-172027866, rayyan-172027943, rayyan-218685005, rayyan-218685334}</v>
      </c>
    </row>
    <row r="64" spans="1:31">
      <c r="AA64" s="142">
        <v>62</v>
      </c>
      <c r="AB64" s="145" t="str">
        <v>Secure Data Retention</v>
      </c>
      <c r="AC64" s="145" t="str">
        <v>Data Files</v>
      </c>
      <c r="AD64" s="142">
        <v>5</v>
      </c>
      <c r="AE64" s="145" t="str">
        <v>\cite{rayyan-172027866, rayyan-172028007, rayyan-172028643, rayyan-218685020, rayyan-218688174}</v>
      </c>
    </row>
    <row r="65" spans="27:31">
      <c r="AA65" s="142">
        <v>63</v>
      </c>
      <c r="AB65" s="145" t="str">
        <v>Secure Data Retention</v>
      </c>
      <c r="AC65" s="145" t="str">
        <v>Structured Records</v>
      </c>
      <c r="AD65" s="142">
        <v>7</v>
      </c>
      <c r="AE65" s="145" t="str">
        <v>\cite{rayyan-172027866, rayyan-172027927, rayyan-172027943, rayyan-218685005, rayyan-218685020, rayyan-218685334, rayyan-218688174}</v>
      </c>
    </row>
    <row r="66" spans="27:31">
      <c r="AA66" s="142">
        <v>64</v>
      </c>
      <c r="AB66" s="145" t="str">
        <v>Digital Object Lifecycle Management</v>
      </c>
      <c r="AC66" s="145" t="str">
        <v>Source Code &amp; CAD</v>
      </c>
      <c r="AD66" s="142">
        <v>0</v>
      </c>
      <c r="AE66" s="145" t="str">
        <v>\cite{}</v>
      </c>
    </row>
    <row r="67" spans="27:31">
      <c r="AA67" s="142">
        <v>65</v>
      </c>
      <c r="AB67" s="145" t="str">
        <v>Digital Object Lifecycle Management</v>
      </c>
      <c r="AC67" s="145" t="str">
        <v>Logs &amp; Audit Trails</v>
      </c>
      <c r="AD67" s="142">
        <v>3</v>
      </c>
      <c r="AE67" s="145" t="str">
        <v>\cite{rayyan-172027927, rayyan-172028383, rayyan-218685256}</v>
      </c>
    </row>
    <row r="68" spans="27:31">
      <c r="AA68" s="142">
        <v>66</v>
      </c>
      <c r="AB68" s="145" t="str">
        <v>Digital Object Lifecycle Management</v>
      </c>
      <c r="AC68" s="145" t="str">
        <v>IoT Data Streams</v>
      </c>
      <c r="AD68" s="142">
        <v>2</v>
      </c>
      <c r="AE68" s="145" t="str">
        <v>\cite{rayyan-172028383, rayyan-218688549}</v>
      </c>
    </row>
    <row r="69" spans="27:31">
      <c r="AA69" s="142">
        <v>67</v>
      </c>
      <c r="AB69" s="145" t="str">
        <v>Digital Object Lifecycle Management</v>
      </c>
      <c r="AC69" s="145" t="str">
        <v>Media Files</v>
      </c>
      <c r="AD69" s="142">
        <v>0</v>
      </c>
      <c r="AE69" s="145" t="str">
        <v>\cite{}</v>
      </c>
    </row>
    <row r="70" spans="27:31">
      <c r="AA70" s="142">
        <v>68</v>
      </c>
      <c r="AB70" s="145" t="str">
        <v>Digital Object Lifecycle Management</v>
      </c>
      <c r="AC70" s="145" t="str">
        <v>Metadata</v>
      </c>
      <c r="AD70" s="142">
        <v>3</v>
      </c>
      <c r="AE70" s="145" t="str">
        <v>\cite{rayyan-172027927, rayyan-218685239, rayyan-218685318}</v>
      </c>
    </row>
    <row r="71" spans="27:31">
      <c r="AA71" s="142">
        <v>69</v>
      </c>
      <c r="AB71" s="145" t="str">
        <v>Digital Object Lifecycle Management</v>
      </c>
      <c r="AC71" s="145" t="str">
        <v>Documents</v>
      </c>
      <c r="AD71" s="142">
        <v>2</v>
      </c>
      <c r="AE71" s="145" t="str">
        <v>\cite{rayyan-218685256, rayyan-218688375}</v>
      </c>
    </row>
    <row r="72" spans="27:31">
      <c r="AA72" s="142">
        <v>70</v>
      </c>
      <c r="AB72" s="145" t="str">
        <v>Digital Object Lifecycle Management</v>
      </c>
      <c r="AC72" s="145" t="str">
        <v>Data Files</v>
      </c>
      <c r="AD72" s="142">
        <v>5</v>
      </c>
      <c r="AE72" s="145" t="str">
        <v>\cite{rayyan-172028976, rayyan-218685239, rayyan-218685318, rayyan-218688162, rayyan-218688375}</v>
      </c>
    </row>
    <row r="73" spans="27:31">
      <c r="AA73" s="142">
        <v>71</v>
      </c>
      <c r="AB73" s="145" t="str">
        <v>Digital Object Lifecycle Management</v>
      </c>
      <c r="AC73" s="145" t="str">
        <v>Structured Records</v>
      </c>
      <c r="AD73" s="142">
        <v>6</v>
      </c>
      <c r="AE73" s="145" t="str">
        <v>\cite{rayyan-172027927, rayyan-172028018, rayyan-172028383, rayyan-218688162, rayyan-218688443, rayyan-218688549}</v>
      </c>
    </row>
    <row r="74" spans="27:31">
      <c r="AA74" s="142">
        <v>72</v>
      </c>
      <c r="AB74" s="145" t="str">
        <v>Data Confidentiality</v>
      </c>
      <c r="AC74" s="145" t="str">
        <v>Source Code &amp; CAD</v>
      </c>
      <c r="AD74" s="142">
        <v>0</v>
      </c>
      <c r="AE74" s="145" t="str">
        <v>\cite{}</v>
      </c>
    </row>
    <row r="75" spans="27:31">
      <c r="AA75" s="142">
        <v>73</v>
      </c>
      <c r="AB75" s="145" t="str">
        <v>Data Confidentiality</v>
      </c>
      <c r="AC75" s="145" t="str">
        <v>Logs &amp; Audit Trails</v>
      </c>
      <c r="AD75" s="142">
        <v>1</v>
      </c>
      <c r="AE75" s="145" t="str">
        <v>\cite{rayyan-172028246}</v>
      </c>
    </row>
    <row r="76" spans="27:31">
      <c r="AA76" s="142">
        <v>74</v>
      </c>
      <c r="AB76" s="145" t="str">
        <v>Data Confidentiality</v>
      </c>
      <c r="AC76" s="145" t="str">
        <v>IoT Data Streams</v>
      </c>
      <c r="AD76" s="142">
        <v>3</v>
      </c>
      <c r="AE76" s="145" t="str">
        <v>\cite{rayyan-172027818, rayyan-218685477, rayyan-218687456}</v>
      </c>
    </row>
    <row r="77" spans="27:31">
      <c r="AA77" s="142">
        <v>75</v>
      </c>
      <c r="AB77" s="145" t="str">
        <v>Data Confidentiality</v>
      </c>
      <c r="AC77" s="145" t="str">
        <v>Media Files</v>
      </c>
      <c r="AD77" s="142">
        <v>1</v>
      </c>
      <c r="AE77" s="145" t="str">
        <v>\cite{rayyan-218687456}</v>
      </c>
    </row>
    <row r="78" spans="27:31">
      <c r="AA78" s="142">
        <v>76</v>
      </c>
      <c r="AB78" s="145" t="str">
        <v>Data Confidentiality</v>
      </c>
      <c r="AC78" s="145" t="str">
        <v>Metadata</v>
      </c>
      <c r="AD78" s="142">
        <v>6</v>
      </c>
      <c r="AE78" s="145" t="str">
        <v>\cite{rayyan-172028264, rayyan-218685194, rayyan-218685236, rayyan-218685477, rayyan-218687386, rayyan-218687743}</v>
      </c>
    </row>
    <row r="79" spans="27:31">
      <c r="AA79" s="142">
        <v>77</v>
      </c>
      <c r="AB79" s="145" t="str">
        <v>Data Confidentiality</v>
      </c>
      <c r="AC79" s="145" t="str">
        <v>Documents</v>
      </c>
      <c r="AD79" s="142">
        <v>2</v>
      </c>
      <c r="AE79" s="145" t="str">
        <v>\cite{rayyan-172028246, rayyan-218688375}</v>
      </c>
    </row>
    <row r="80" spans="27:31">
      <c r="AA80" s="142">
        <v>78</v>
      </c>
      <c r="AB80" s="145" t="str">
        <v>Data Confidentiality</v>
      </c>
      <c r="AC80" s="145" t="str">
        <v>Data Files</v>
      </c>
      <c r="AD80" s="142">
        <v>3</v>
      </c>
      <c r="AE80" s="145" t="str">
        <v>\cite{rayyan-172027958, rayyan-172028264, rayyan-218688375}</v>
      </c>
    </row>
    <row r="81" spans="27:31">
      <c r="AA81" s="142">
        <v>79</v>
      </c>
      <c r="AB81" s="145" t="str">
        <v>Data Confidentiality</v>
      </c>
      <c r="AC81" s="145" t="str">
        <v>Structured Records</v>
      </c>
      <c r="AD81" s="142">
        <v>5</v>
      </c>
      <c r="AE81" s="145" t="str">
        <v>\cite{rayyan-172027818, rayyan-218685194, rayyan-218685236, rayyan-218687386, rayyan-218687743}</v>
      </c>
    </row>
    <row r="82" spans="27:31">
      <c r="AA82" s="142">
        <v>80</v>
      </c>
      <c r="AB82" s="145" t="str">
        <v>Forensic Attribution &amp; Post-Incident Investigation</v>
      </c>
      <c r="AC82" s="145" t="str">
        <v>Source Code &amp; CAD</v>
      </c>
      <c r="AD82" s="142">
        <v>0</v>
      </c>
      <c r="AE82" s="145" t="str">
        <v>\cite{}</v>
      </c>
    </row>
    <row r="83" spans="27:31">
      <c r="AA83" s="142">
        <v>81</v>
      </c>
      <c r="AB83" s="145" t="str">
        <v>Forensic Attribution &amp; Post-Incident Investigation</v>
      </c>
      <c r="AC83" s="145" t="str">
        <v>Logs &amp; Audit Trails</v>
      </c>
      <c r="AD83" s="142">
        <v>4</v>
      </c>
      <c r="AE83" s="145" t="str">
        <v>\cite{rayyan-172027832, rayyan-172027893, rayyan-218685128, rayyan-218688143}</v>
      </c>
    </row>
    <row r="84" spans="27:31">
      <c r="AA84" s="142">
        <v>82</v>
      </c>
      <c r="AB84" s="145" t="str">
        <v>Forensic Attribution &amp; Post-Incident Investigation</v>
      </c>
      <c r="AC84" s="145" t="str">
        <v>IoT Data Streams</v>
      </c>
      <c r="AD84" s="142">
        <v>2</v>
      </c>
      <c r="AE84" s="145" t="str">
        <v>\cite{rayyan-172027922, rayyan-218688759}</v>
      </c>
    </row>
    <row r="85" spans="27:31">
      <c r="AA85" s="142">
        <v>83</v>
      </c>
      <c r="AB85" s="145" t="str">
        <v>Forensic Attribution &amp; Post-Incident Investigation</v>
      </c>
      <c r="AC85" s="145" t="str">
        <v>Media Files</v>
      </c>
      <c r="AD85" s="142">
        <v>6</v>
      </c>
      <c r="AE85" s="145" t="str">
        <v>\cite{rayyan-172027848, rayyan-172027997, rayyan-172028028, rayyan-172028104, rayyan-218685609, rayyan-218687203}</v>
      </c>
    </row>
    <row r="86" spans="27:31">
      <c r="AA86" s="142">
        <v>84</v>
      </c>
      <c r="AB86" s="145" t="str">
        <v>Forensic Attribution &amp; Post-Incident Investigation</v>
      </c>
      <c r="AC86" s="145" t="str">
        <v>Metadata</v>
      </c>
      <c r="AD86" s="142">
        <v>4</v>
      </c>
      <c r="AE86" s="145" t="str">
        <v>\cite{rayyan-172027848, rayyan-172028028, rayyan-172028035, rayyan-172028104}</v>
      </c>
    </row>
    <row r="87" spans="27:31">
      <c r="AA87" s="142">
        <v>85</v>
      </c>
      <c r="AB87" s="145" t="str">
        <v>Forensic Attribution &amp; Post-Incident Investigation</v>
      </c>
      <c r="AC87" s="145" t="str">
        <v>Documents</v>
      </c>
      <c r="AD87" s="142">
        <v>2</v>
      </c>
      <c r="AE87" s="145" t="str">
        <v>\cite{rayyan-172027955, rayyan-172028017}</v>
      </c>
    </row>
    <row r="88" spans="27:31">
      <c r="AA88" s="142">
        <v>86</v>
      </c>
      <c r="AB88" s="145" t="str">
        <v>Forensic Attribution &amp; Post-Incident Investigation</v>
      </c>
      <c r="AC88" s="145" t="str">
        <v>Data Files</v>
      </c>
      <c r="AD88" s="142">
        <v>3</v>
      </c>
      <c r="AE88" s="145" t="str">
        <v>\cite{rayyan-172027922, rayyan-218686026, rayyan-218687203}</v>
      </c>
    </row>
    <row r="89" spans="27:31">
      <c r="AA89" s="142">
        <v>87</v>
      </c>
      <c r="AB89" s="145" t="str">
        <v>Forensic Attribution &amp; Post-Incident Investigation</v>
      </c>
      <c r="AC89" s="145" t="str">
        <v>Structured Records</v>
      </c>
      <c r="AD89" s="142">
        <v>4</v>
      </c>
      <c r="AE89" s="145" t="str">
        <v>\cite{rayyan-172028771, rayyan-218685128, rayyan-218688278, rayyan-218688759}</v>
      </c>
    </row>
    <row r="90" spans="27:31">
      <c r="AA90" s="142">
        <v>88</v>
      </c>
      <c r="AB90" s="145" t="str">
        <v>Copyright Protection</v>
      </c>
      <c r="AC90" s="145" t="str">
        <v>Source Code &amp; CAD</v>
      </c>
      <c r="AD90" s="142">
        <v>0</v>
      </c>
      <c r="AE90" s="145" t="str">
        <v>\cite{}</v>
      </c>
    </row>
    <row r="91" spans="27:31">
      <c r="AA91" s="142">
        <v>89</v>
      </c>
      <c r="AB91" s="145" t="str">
        <v>Copyright Protection</v>
      </c>
      <c r="AC91" s="145" t="str">
        <v>Logs &amp; Audit Trails</v>
      </c>
      <c r="AD91" s="142">
        <v>0</v>
      </c>
      <c r="AE91" s="145" t="str">
        <v>\cite{}</v>
      </c>
    </row>
    <row r="92" spans="27:31">
      <c r="AA92" s="142">
        <v>90</v>
      </c>
      <c r="AB92" s="145" t="str">
        <v>Copyright Protection</v>
      </c>
      <c r="AC92" s="145" t="str">
        <v>IoT Data Streams</v>
      </c>
      <c r="AD92" s="142">
        <v>0</v>
      </c>
      <c r="AE92" s="145" t="str">
        <v>\cite{}</v>
      </c>
    </row>
    <row r="93" spans="27:31">
      <c r="AA93" s="142">
        <v>91</v>
      </c>
      <c r="AB93" s="145" t="str">
        <v>Copyright Protection</v>
      </c>
      <c r="AC93" s="145" t="str">
        <v>Media Files</v>
      </c>
      <c r="AD93" s="142">
        <v>7</v>
      </c>
      <c r="AE93" s="145" t="str">
        <v>\cite{rayyan-172027826, rayyan-172027886, rayyan-172027964, rayyan-172027982, rayyan-172028104, rayyan-218687108, rayyan-218687203}</v>
      </c>
    </row>
    <row r="94" spans="27:31">
      <c r="AA94" s="142">
        <v>92</v>
      </c>
      <c r="AB94" s="145" t="str">
        <v>Copyright Protection</v>
      </c>
      <c r="AC94" s="145" t="str">
        <v>Metadata</v>
      </c>
      <c r="AD94" s="142">
        <v>4</v>
      </c>
      <c r="AE94" s="145" t="str">
        <v>\cite{rayyan-172027826, rayyan-172027886, rayyan-172027964, rayyan-172028104}</v>
      </c>
    </row>
    <row r="95" spans="27:31">
      <c r="AA95" s="142">
        <v>93</v>
      </c>
      <c r="AB95" s="145" t="str">
        <v>Copyright Protection</v>
      </c>
      <c r="AC95" s="145" t="str">
        <v>Documents</v>
      </c>
      <c r="AD95" s="142">
        <v>2</v>
      </c>
      <c r="AE95" s="145" t="str">
        <v>\cite{rayyan-172027955, rayyan-172027982}</v>
      </c>
    </row>
    <row r="96" spans="27:31">
      <c r="AA96" s="142">
        <v>94</v>
      </c>
      <c r="AB96" s="145" t="str">
        <v>Copyright Protection</v>
      </c>
      <c r="AC96" s="145" t="str">
        <v>Data Files</v>
      </c>
      <c r="AD96" s="142">
        <v>4</v>
      </c>
      <c r="AE96" s="145" t="str">
        <v>\cite{rayyan-172027886, rayyan-172027982, rayyan-218687108, rayyan-218687203}</v>
      </c>
    </row>
    <row r="97" spans="27:31">
      <c r="AA97" s="142">
        <v>95</v>
      </c>
      <c r="AB97" s="145" t="str">
        <v>Copyright Protection</v>
      </c>
      <c r="AC97" s="145" t="str">
        <v>Structured Records</v>
      </c>
      <c r="AD97" s="142">
        <v>0</v>
      </c>
      <c r="AE97" s="145" t="str">
        <v>\cite{}</v>
      </c>
    </row>
    <row r="98" spans="27:31">
      <c r="AA98" s="142">
        <v>96</v>
      </c>
      <c r="AB98" s="145" t="str">
        <v>Automated Sensitive Data Detection</v>
      </c>
      <c r="AC98" s="145" t="str">
        <v>Source Code &amp; CAD</v>
      </c>
      <c r="AD98" s="142">
        <v>0</v>
      </c>
      <c r="AE98" s="145" t="str">
        <v>\cite{}</v>
      </c>
    </row>
    <row r="99" spans="27:31">
      <c r="AA99" s="142">
        <v>97</v>
      </c>
      <c r="AB99" s="145" t="str">
        <v>Automated Sensitive Data Detection</v>
      </c>
      <c r="AC99" s="145" t="str">
        <v>Logs &amp; Audit Trails</v>
      </c>
      <c r="AD99" s="142">
        <v>1</v>
      </c>
      <c r="AE99" s="145" t="str">
        <v>\cite{rayyan-172027908}</v>
      </c>
    </row>
    <row r="100" spans="27:31">
      <c r="AA100" s="142">
        <v>98</v>
      </c>
      <c r="AB100" s="145" t="str">
        <v>Automated Sensitive Data Detection</v>
      </c>
      <c r="AC100" s="145" t="str">
        <v>IoT Data Streams</v>
      </c>
      <c r="AD100" s="142">
        <v>1</v>
      </c>
      <c r="AE100" s="145" t="str">
        <v>\cite{rayyan-218685441}</v>
      </c>
    </row>
    <row r="101" spans="27:31">
      <c r="AA101" s="142">
        <v>99</v>
      </c>
      <c r="AB101" s="145" t="str">
        <v>Automated Sensitive Data Detection</v>
      </c>
      <c r="AC101" s="145" t="str">
        <v>Media Files</v>
      </c>
      <c r="AD101" s="142">
        <v>2</v>
      </c>
      <c r="AE101" s="145" t="str">
        <v>\cite{rayyan-172027846, rayyan-172027997}</v>
      </c>
    </row>
    <row r="102" spans="27:31">
      <c r="AA102" s="142">
        <v>100</v>
      </c>
      <c r="AB102" s="145" t="str">
        <v>Automated Sensitive Data Detection</v>
      </c>
      <c r="AC102" s="145" t="str">
        <v>Metadata</v>
      </c>
      <c r="AD102" s="142">
        <v>0</v>
      </c>
      <c r="AE102" s="145" t="str">
        <v>\cite{}</v>
      </c>
    </row>
    <row r="103" spans="27:31">
      <c r="AA103" s="142">
        <v>101</v>
      </c>
      <c r="AB103" s="145" t="str">
        <v>Automated Sensitive Data Detection</v>
      </c>
      <c r="AC103" s="145" t="str">
        <v>Documents</v>
      </c>
      <c r="AD103" s="142">
        <v>0</v>
      </c>
      <c r="AE103" s="145" t="str">
        <v>\cite{}</v>
      </c>
    </row>
    <row r="104" spans="27:31">
      <c r="AA104" s="142">
        <v>102</v>
      </c>
      <c r="AB104" s="145" t="str">
        <v>Automated Sensitive Data Detection</v>
      </c>
      <c r="AC104" s="145" t="str">
        <v>Data Files</v>
      </c>
      <c r="AD104" s="142">
        <v>1</v>
      </c>
      <c r="AE104" s="145" t="str">
        <v>\cite{rayyan-218685441}</v>
      </c>
    </row>
    <row r="105" spans="27:31">
      <c r="AA105" s="142">
        <v>103</v>
      </c>
      <c r="AB105" s="145" t="str">
        <v>Automated Sensitive Data Detection</v>
      </c>
      <c r="AC105" s="145" t="str">
        <v>Structured Records</v>
      </c>
      <c r="AD105" s="142">
        <v>0</v>
      </c>
      <c r="AE105" s="145" t="str">
        <v>\cite{}</v>
      </c>
    </row>
    <row r="106" spans="27:31">
      <c r="AA106" s="142">
        <v>104</v>
      </c>
      <c r="AB106" s="145" t="str">
        <v>Security-Oriented Data Analytics</v>
      </c>
      <c r="AC106" s="145" t="str">
        <v>Source Code &amp; CAD</v>
      </c>
      <c r="AD106" s="142">
        <v>0</v>
      </c>
      <c r="AE106" s="145" t="str">
        <v>\cite{}</v>
      </c>
    </row>
    <row r="107" spans="27:31">
      <c r="AA107" s="142">
        <v>105</v>
      </c>
      <c r="AB107" s="145" t="str">
        <v>Security-Oriented Data Analytics</v>
      </c>
      <c r="AC107" s="145" t="str">
        <v>Logs &amp; Audit Trails</v>
      </c>
      <c r="AD107" s="142">
        <v>1</v>
      </c>
      <c r="AE107" s="145" t="str">
        <v>\cite{rayyan-172027908}</v>
      </c>
    </row>
    <row r="108" spans="27:31">
      <c r="AA108" s="142">
        <v>106</v>
      </c>
      <c r="AB108" s="145" t="str">
        <v>Security-Oriented Data Analytics</v>
      </c>
      <c r="AC108" s="145" t="str">
        <v>IoT Data Streams</v>
      </c>
      <c r="AD108" s="142">
        <v>0</v>
      </c>
      <c r="AE108" s="145" t="str">
        <v>\cite{}</v>
      </c>
    </row>
    <row r="109" spans="27:31">
      <c r="AA109" s="142">
        <v>107</v>
      </c>
      <c r="AB109" s="145" t="str">
        <v>Security-Oriented Data Analytics</v>
      </c>
      <c r="AC109" s="145" t="str">
        <v>Media Files</v>
      </c>
      <c r="AD109" s="142">
        <v>0</v>
      </c>
      <c r="AE109" s="145" t="str">
        <v>\cite{}</v>
      </c>
    </row>
    <row r="110" spans="27:31">
      <c r="AA110" s="142">
        <v>108</v>
      </c>
      <c r="AB110" s="145" t="str">
        <v>Security-Oriented Data Analytics</v>
      </c>
      <c r="AC110" s="145" t="str">
        <v>Metadata</v>
      </c>
      <c r="AD110" s="142">
        <v>0</v>
      </c>
      <c r="AE110" s="145" t="str">
        <v>\cite{}</v>
      </c>
    </row>
    <row r="111" spans="27:31">
      <c r="AA111" s="142">
        <v>109</v>
      </c>
      <c r="AB111" s="145" t="str">
        <v>Security-Oriented Data Analytics</v>
      </c>
      <c r="AC111" s="145" t="str">
        <v>Documents</v>
      </c>
      <c r="AD111" s="142">
        <v>0</v>
      </c>
      <c r="AE111" s="145" t="str">
        <v>\cite{}</v>
      </c>
    </row>
    <row r="112" spans="27:31">
      <c r="AA112" s="142">
        <v>110</v>
      </c>
      <c r="AB112" s="145" t="str">
        <v>Security-Oriented Data Analytics</v>
      </c>
      <c r="AC112" s="145" t="str">
        <v>Data Files</v>
      </c>
      <c r="AD112" s="142">
        <v>0</v>
      </c>
      <c r="AE112" s="145" t="str">
        <v>\cite{}</v>
      </c>
    </row>
    <row r="113" spans="27:31">
      <c r="AA113" s="142">
        <v>111</v>
      </c>
      <c r="AB113" s="145" t="str">
        <v>Security-Oriented Data Analytics</v>
      </c>
      <c r="AC113" s="145" t="str">
        <v>Structured Records</v>
      </c>
      <c r="AD113" s="142">
        <v>0</v>
      </c>
      <c r="AE113" s="145" t="str">
        <v>\cite{}</v>
      </c>
    </row>
  </sheetData>
  <conditionalFormatting sqref="B2:Z60">
    <cfRule type="colorScale" priority="1">
      <colorScale>
        <cfvo type="min"/>
        <cfvo type="percentile" val="50"/>
        <cfvo type="max"/>
        <color rgb="FFFFFFFF"/>
        <color rgb="FFFFD966"/>
        <color rgb="FFC00000"/>
      </colorScale>
    </cfRule>
  </conditionalFormatting>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1DFC5-61EB-4DD4-99B2-03CA50128DE1}">
  <dimension ref="A1:AE200"/>
  <sheetViews>
    <sheetView workbookViewId="0">
      <pane ySplit="1" topLeftCell="A2" activePane="bottomLeft" state="frozen"/>
      <selection pane="bottomLeft" activeCell="L1" sqref="L1"/>
    </sheetView>
  </sheetViews>
  <sheetFormatPr defaultRowHeight="12.5"/>
  <cols>
    <col min="1" max="1" width="43.90625" bestFit="1" customWidth="1"/>
    <col min="2" max="14" width="3.08984375" bestFit="1" customWidth="1"/>
    <col min="15" max="26" width="7.6328125" customWidth="1"/>
    <col min="27" max="27" width="6" bestFit="1" customWidth="1"/>
    <col min="28" max="29" width="40" bestFit="1" customWidth="1"/>
    <col min="30" max="30" width="2.81640625" bestFit="1" customWidth="1"/>
    <col min="31" max="31" width="255.6328125" bestFit="1" customWidth="1"/>
  </cols>
  <sheetData>
    <row r="1" spans="1:31" ht="241.5">
      <c r="A1" s="148" t="str">
        <f>PurposeSummary[[#Headers],[Purposes]]&amp;" \ "&amp;PurposeSummary[[#Headers],[Purposes]]</f>
        <v>Purposes \ Purposes</v>
      </c>
      <c r="B1" s="133" t="str" cm="1">
        <f t="array" ref="B1:N1">_xlfn.LET(_xlpm.lst,PurposeSummary[Purposes],_xlpm.c,_xlfn._xlws.FILTER(_xlpm.lst,_xlpm.lst&lt;&gt;""),_xlpm.n,ROWS(_xlpm.c),_xlpm.y,ThematicAnalysis[Purposes],_xlpm.M,_xlfn.MAKEARRAY(_xlpm.n,_xlpm.n,_xlfn.LAMBDA(_xlpm.i,_xlpm.j,IF(_xlpm.i=_xlpm.j,-1,SUM(ISNUMBER(SEARCH(", "&amp;INDEX(_xlpm.c,_xlpm.i)&amp;", ",", "&amp;_xlpm.y&amp;", "))*ISNUMBER(SEARCH(", "&amp;INDEX(_xlpm.c,_xlpm.j)&amp;", ",", "&amp;_xlpm.y&amp;", ")))))),_xlpm.k,_xlfn.MAP(_xlfn.SEQUENCE(_xlpm.n),_xlfn.LAMBDA(_xlpm.i,_xlfn.CONCAT(TEXT(_xlfn._xlws.SORT(_xlfn.TOCOL(_xlfn.CHOOSEROWS(_xlpm.M,_xlpm.i)),,-1),"000")))),_xlpm.top,INDEX(_xlfn.SORTBY(_xlpm.c,_xlpm.k,-1,_xlpm.c,1),1),_xlpm.mt,_xlfn.XMATCH(_xlpm.top,_xlpm.c),_xlpm.Q,_xlfn.SORTBY(_xlpm.c,IF(_xlpm.c=_xlpm.top,1000000000,_xlfn.TOCOL(_xlfn.CHOOSEROWS(_xlpm.M,_xlpm.mt))),-1,_xlpm.k,-1,_xlpm.c,1),TRANSPOSE(INDEX(_xlpm.Q,_xlfn.SEQUENCE(_xlpm.n-1,,_xlpm.n,-1))))</f>
        <v>Security-Oriented Data Analytics</v>
      </c>
      <c r="C1" s="133" t="str">
        <v>Copyright Protection</v>
      </c>
      <c r="D1" s="133" t="str">
        <v>Automated Sensitive Data Detection</v>
      </c>
      <c r="E1" s="133" t="str">
        <v>Secure Data Retention</v>
      </c>
      <c r="F1" s="133" t="str">
        <v>Data Confidentiality</v>
      </c>
      <c r="G1" s="133" t="str">
        <v>Digital Object Lifecycle Management</v>
      </c>
      <c r="H1" s="133" t="str">
        <v>Forensic Attribution &amp; Post-Incident Investigation</v>
      </c>
      <c r="I1" s="133" t="str">
        <v>Data Auditing</v>
      </c>
      <c r="J1" s="133" t="str">
        <v>Cybersecurity Risk Mitigation</v>
      </c>
      <c r="K1" s="133" t="str">
        <v>Healthcare Data Governance</v>
      </c>
      <c r="L1" s="133" t="str">
        <v>Secure Data Sharing</v>
      </c>
      <c r="M1" s="133" t="str">
        <v>Data Traceability</v>
      </c>
      <c r="N1" s="133" t="str">
        <v>Access Control</v>
      </c>
      <c r="O1" s="133"/>
      <c r="P1" s="133"/>
      <c r="Q1" s="133"/>
      <c r="R1" s="133"/>
      <c r="S1" s="133"/>
      <c r="T1" s="133"/>
      <c r="U1" s="133"/>
      <c r="V1" s="133"/>
      <c r="W1" s="133"/>
      <c r="X1" s="133"/>
      <c r="Y1" s="133"/>
      <c r="Z1" s="133"/>
      <c r="AA1" s="134" t="str" cm="1">
        <f t="array" ref="AA1:AE1">{"Índice","y","x","z","ref"}</f>
        <v>Índice</v>
      </c>
      <c r="AB1" s="134" t="str">
        <v>y</v>
      </c>
      <c r="AC1" s="134" t="str">
        <v>x</v>
      </c>
      <c r="AD1" s="134" t="str">
        <v>z</v>
      </c>
      <c r="AE1" s="134" t="str">
        <v>ref</v>
      </c>
    </row>
    <row r="2" spans="1:31" ht="13">
      <c r="A2" s="66" t="str" cm="1">
        <f t="array" ref="A2:A14">_xlfn.LET(_xlpm.lst,PurposeSummary[Purposes],_xlpm.c,_xlfn._xlws.FILTER(_xlpm.lst,_xlpm.lst&lt;&gt;""),_xlpm.n,ROWS(_xlpm.c),_xlpm.y,ThematicAnalysis[Purposes],_xlpm.M,_xlfn.MAKEARRAY(_xlpm.n,_xlpm.n,_xlfn.LAMBDA(_xlpm.i,_xlpm.j,IF(_xlpm.i=_xlpm.j,-1,SUM(ISNUMBER(SEARCH(", "&amp;INDEX(_xlpm.c,_xlpm.i)&amp;", ",", "&amp;_xlpm.y&amp;", "))*ISNUMBER(SEARCH(", "&amp;INDEX(_xlpm.c,_xlpm.j)&amp;", ",", "&amp;_xlpm.y&amp;", ")))))),_xlpm.k,_xlfn.MAP(_xlfn.SEQUENCE(_xlpm.n),_xlfn.LAMBDA(_xlpm.i,_xlfn.CONCAT(TEXT(_xlfn._xlws.SORT(_xlfn.TOCOL(_xlfn.CHOOSEROWS(_xlpm.M,_xlpm.i)),,-1),"000")))),_xlpm.top,INDEX(_xlfn.SORTBY(_xlpm.c,_xlpm.k,-1,_xlpm.c,1),1),_xlpm.mt,_xlfn.XMATCH(_xlpm.top,_xlpm.c),_xlpm.Q,_xlfn.SORTBY(_xlpm.c,IF(_xlpm.c=_xlpm.top,1000000000,_xlfn.TOCOL(_xlfn.CHOOSEROWS(_xlpm.M,_xlpm.mt))),-1,_xlpm.k,-1,_xlpm.c,1),_xlfn.TAKE(_xlpm.Q,_xlpm.n-1))</f>
        <v>Data Privacy</v>
      </c>
      <c r="B2" s="45" cm="1">
        <f t="array" ref="B2:N14">_xlfn.LET(_xlpm.c,ThematicAnalysis[Purposes],_xlpm.nr,ROWS(_xlfn.ANCHORARRAY(A2)),_xlfn.MAKEARRAY(_xlpm.nr,COLUMNS(_xlfn.ANCHORARRAY(B1)),_xlfn.LAMBDA(_xlpm.i,_xlpm.j,IF(_xlpm.j&lt;=_xlpm.nr-_xlpm.i+1,SUM(ISNUMBER(SEARCH(", "&amp;INDEX(_xlfn.ANCHORARRAY(A2),_xlpm.i)&amp;", ",", "&amp;_xlpm.c&amp;", "))*ISNUMBER(SEARCH(", "&amp;INDEX(_xlfn.ANCHORARRAY(B1),1,_xlpm.j)&amp;", ",", "&amp;_xlpm.c&amp;", "))),""))))</f>
        <v>1</v>
      </c>
      <c r="C2" s="45">
        <v>3</v>
      </c>
      <c r="D2" s="45">
        <v>4</v>
      </c>
      <c r="E2" s="45">
        <v>5</v>
      </c>
      <c r="F2" s="45">
        <v>5</v>
      </c>
      <c r="G2" s="45">
        <v>6</v>
      </c>
      <c r="H2" s="45">
        <v>7</v>
      </c>
      <c r="I2" s="45">
        <v>16</v>
      </c>
      <c r="J2" s="45">
        <v>23</v>
      </c>
      <c r="K2" s="45">
        <v>56</v>
      </c>
      <c r="L2" s="45">
        <v>60</v>
      </c>
      <c r="M2" s="45">
        <v>63</v>
      </c>
      <c r="N2" s="45">
        <v>65</v>
      </c>
      <c r="O2" s="45"/>
      <c r="P2" s="45"/>
      <c r="Q2" s="45"/>
      <c r="R2" s="45"/>
      <c r="S2" s="45"/>
      <c r="T2" s="45"/>
      <c r="U2" s="45"/>
      <c r="V2" s="45"/>
      <c r="W2" s="45"/>
      <c r="X2" s="45"/>
      <c r="Y2" s="45"/>
      <c r="Z2" s="45"/>
      <c r="AA2" s="64" cm="1">
        <f t="array" ref="AA2:AE92">_xlfn.LET(_xlpm.mp,_xlfn.ANCHORARRAY(B2),_xlpm.nr,ROWS(_xlpm.mp),_xlpm.nc,COLUMNS(_xlpm.mp),_xlpm.pos,_xlfn.TOCOL(IF(ISNUMBER(_xlpm.mp),(_xlfn.SEQUENCE(_xlpm.nr)-1)*_xlpm.nc+_xlfn.SEQUENCE(1,_xlpm.nc,0),NA()),3),_xlpm.ri,INT(_xlpm.pos/_xlpm.nc)+1,_xlpm.ci,MOD(_xlpm.pos,_xlpm.nc)+1,_xlpm.yv,INDEX(_xlfn.ANCHORARRAY(A2),_xlpm.ri),_xlpm.xv,INDEX(_xlfn.ANCHORARRAY(B1),1,_xlpm.ci),_xlpm.zv,INDEX(_xlpm.mp,_xlpm.ri,_xlpm.ci),_xlpm.ref,_xlfn.MAP(_xlpm.yv,_xlpm.xv,_xlfn.LAMBDA(_xlpm.a,_xlpm.b,"\cite{"&amp;_xlfn.TEXTJOIN(", ",TRUE,_xlfn._xlws.SORT(_xlfn._xlws.FILTER(ThematicAnalysis[Rayyan ID],ISNUMBER(SEARCH(", "&amp;_xlpm.a&amp;", ",", "&amp;ThematicAnalysis[Purposes]&amp;", "))*ISNUMBER(SEARCH(", "&amp;_xlpm.b&amp;", ",", "&amp;ThematicAnalysis[Purposes]&amp;", ")),"")))&amp;"}")),_xlfn.HSTACK(_xlfn.SEQUENCE(ROWS(_xlpm.pos),,0),_xlpm.yv,_xlpm.xv,_xlpm.zv,_xlpm.ref))</f>
        <v>0</v>
      </c>
      <c r="AB2" t="str">
        <v>Data Privacy</v>
      </c>
      <c r="AC2" t="str">
        <v>Security-Oriented Data Analytics</v>
      </c>
      <c r="AD2" s="64">
        <v>1</v>
      </c>
      <c r="AE2" t="str">
        <v>\cite{rayyan-172027908}</v>
      </c>
    </row>
    <row r="3" spans="1:31" ht="13">
      <c r="A3" s="66" t="str">
        <v>Access Control</v>
      </c>
      <c r="B3" s="45">
        <v>0</v>
      </c>
      <c r="C3" s="45">
        <v>3</v>
      </c>
      <c r="D3" s="45">
        <v>1</v>
      </c>
      <c r="E3" s="45">
        <v>6</v>
      </c>
      <c r="F3" s="45">
        <v>5</v>
      </c>
      <c r="G3" s="45">
        <v>5</v>
      </c>
      <c r="H3" s="45">
        <v>4</v>
      </c>
      <c r="I3" s="45">
        <v>19</v>
      </c>
      <c r="J3" s="45">
        <v>30</v>
      </c>
      <c r="K3" s="45">
        <v>53</v>
      </c>
      <c r="L3" s="45">
        <v>60</v>
      </c>
      <c r="M3" s="45">
        <v>59</v>
      </c>
      <c r="N3" s="45" t="str">
        <v/>
      </c>
      <c r="O3" s="45"/>
      <c r="P3" s="45"/>
      <c r="Q3" s="45"/>
      <c r="R3" s="45"/>
      <c r="S3" s="45"/>
      <c r="T3" s="45"/>
      <c r="U3" s="45"/>
      <c r="V3" s="45"/>
      <c r="W3" s="45"/>
      <c r="X3" s="45"/>
      <c r="Y3" s="45"/>
      <c r="Z3" s="45"/>
      <c r="AA3" s="64">
        <v>1</v>
      </c>
      <c r="AB3" t="str">
        <v>Data Privacy</v>
      </c>
      <c r="AC3" t="str">
        <v>Copyright Protection</v>
      </c>
      <c r="AD3" s="64">
        <v>3</v>
      </c>
      <c r="AE3" t="str">
        <v>\cite{rayyan-172027886, rayyan-172027982, rayyan-172028104}</v>
      </c>
    </row>
    <row r="4" spans="1:31" ht="13">
      <c r="A4" s="66" t="str">
        <v>Data Traceability</v>
      </c>
      <c r="B4" s="45">
        <v>1</v>
      </c>
      <c r="C4" s="45">
        <v>7</v>
      </c>
      <c r="D4" s="45">
        <v>2</v>
      </c>
      <c r="E4" s="45">
        <v>3</v>
      </c>
      <c r="F4" s="45">
        <v>9</v>
      </c>
      <c r="G4" s="45">
        <v>9</v>
      </c>
      <c r="H4" s="45">
        <v>13</v>
      </c>
      <c r="I4" s="45">
        <v>18</v>
      </c>
      <c r="J4" s="45">
        <v>31</v>
      </c>
      <c r="K4" s="45">
        <v>45</v>
      </c>
      <c r="L4" s="45">
        <v>63</v>
      </c>
      <c r="M4" s="45" t="str">
        <v/>
      </c>
      <c r="N4" s="45" t="str">
        <v/>
      </c>
      <c r="O4" s="45"/>
      <c r="P4" s="45"/>
      <c r="Q4" s="45"/>
      <c r="R4" s="45"/>
      <c r="S4" s="45"/>
      <c r="T4" s="45"/>
      <c r="U4" s="45"/>
      <c r="V4" s="45"/>
      <c r="W4" s="45"/>
      <c r="X4" s="45"/>
      <c r="Y4" s="45"/>
      <c r="Z4" s="45"/>
      <c r="AA4" s="64">
        <v>2</v>
      </c>
      <c r="AB4" t="str">
        <v>Data Privacy</v>
      </c>
      <c r="AC4" t="str">
        <v>Automated Sensitive Data Detection</v>
      </c>
      <c r="AD4" s="64">
        <v>4</v>
      </c>
      <c r="AE4" t="str">
        <v>\cite{rayyan-172027846, rayyan-172027908, rayyan-172027997, rayyan-218685441}</v>
      </c>
    </row>
    <row r="5" spans="1:31" ht="13">
      <c r="A5" s="66" t="str">
        <v>Secure Data Sharing</v>
      </c>
      <c r="B5" s="45">
        <v>0</v>
      </c>
      <c r="C5" s="45">
        <v>3</v>
      </c>
      <c r="D5" s="45">
        <v>1</v>
      </c>
      <c r="E5" s="45">
        <v>1</v>
      </c>
      <c r="F5" s="45">
        <v>5</v>
      </c>
      <c r="G5" s="45">
        <v>7</v>
      </c>
      <c r="H5" s="45">
        <v>7</v>
      </c>
      <c r="I5" s="45">
        <v>16</v>
      </c>
      <c r="J5" s="45">
        <v>24</v>
      </c>
      <c r="K5" s="45">
        <v>47</v>
      </c>
      <c r="L5" s="45" t="str">
        <v/>
      </c>
      <c r="M5" s="45" t="str">
        <v/>
      </c>
      <c r="N5" s="45" t="str">
        <v/>
      </c>
      <c r="O5" s="45"/>
      <c r="P5" s="45"/>
      <c r="Q5" s="45"/>
      <c r="R5" s="45"/>
      <c r="S5" s="45"/>
      <c r="T5" s="45"/>
      <c r="U5" s="45"/>
      <c r="V5" s="45"/>
      <c r="W5" s="45"/>
      <c r="X5" s="45"/>
      <c r="Y5" s="45"/>
      <c r="Z5" s="45"/>
      <c r="AA5" s="64">
        <v>3</v>
      </c>
      <c r="AB5" t="str">
        <v>Data Privacy</v>
      </c>
      <c r="AC5" t="str">
        <v>Secure Data Retention</v>
      </c>
      <c r="AD5" s="64">
        <v>5</v>
      </c>
      <c r="AE5" t="str">
        <v>\cite{rayyan-172027866, rayyan-172027943, rayyan-172028643, rayyan-218685005, rayyan-218688174}</v>
      </c>
    </row>
    <row r="6" spans="1:31" ht="13">
      <c r="A6" s="66" t="str">
        <v>Healthcare Data Governance</v>
      </c>
      <c r="B6" s="45">
        <v>1</v>
      </c>
      <c r="C6" s="45">
        <v>0</v>
      </c>
      <c r="D6" s="45">
        <v>1</v>
      </c>
      <c r="E6" s="45">
        <v>4</v>
      </c>
      <c r="F6" s="45">
        <v>4</v>
      </c>
      <c r="G6" s="45">
        <v>0</v>
      </c>
      <c r="H6" s="45">
        <v>4</v>
      </c>
      <c r="I6" s="45">
        <v>14</v>
      </c>
      <c r="J6" s="45">
        <v>20</v>
      </c>
      <c r="K6" s="45" t="str">
        <v/>
      </c>
      <c r="L6" s="45" t="str">
        <v/>
      </c>
      <c r="M6" s="45" t="str">
        <v/>
      </c>
      <c r="N6" s="45" t="str">
        <v/>
      </c>
      <c r="O6" s="45"/>
      <c r="P6" s="45"/>
      <c r="Q6" s="45"/>
      <c r="R6" s="45"/>
      <c r="S6" s="45"/>
      <c r="T6" s="45"/>
      <c r="U6" s="45"/>
      <c r="V6" s="45"/>
      <c r="W6" s="45"/>
      <c r="X6" s="45"/>
      <c r="Y6" s="45"/>
      <c r="Z6" s="45"/>
      <c r="AA6" s="64">
        <v>4</v>
      </c>
      <c r="AB6" t="str">
        <v>Data Privacy</v>
      </c>
      <c r="AC6" t="str">
        <v>Data Confidentiality</v>
      </c>
      <c r="AD6" s="64">
        <v>5</v>
      </c>
      <c r="AE6" t="str">
        <v>\cite{rayyan-218685194, rayyan-218685236, rayyan-218687386, rayyan-218687456, rayyan-218688375}</v>
      </c>
    </row>
    <row r="7" spans="1:31" ht="13">
      <c r="A7" s="66" t="str">
        <v>Cybersecurity Risk Mitigation</v>
      </c>
      <c r="B7" s="45">
        <v>1</v>
      </c>
      <c r="C7" s="45">
        <v>4</v>
      </c>
      <c r="D7" s="45">
        <v>1</v>
      </c>
      <c r="E7" s="45">
        <v>4</v>
      </c>
      <c r="F7" s="45">
        <v>5</v>
      </c>
      <c r="G7" s="45">
        <v>6</v>
      </c>
      <c r="H7" s="45">
        <v>7</v>
      </c>
      <c r="I7" s="45">
        <v>7</v>
      </c>
      <c r="J7" s="45" t="str">
        <v/>
      </c>
      <c r="K7" s="45" t="str">
        <v/>
      </c>
      <c r="L7" s="45" t="str">
        <v/>
      </c>
      <c r="M7" s="45" t="str">
        <v/>
      </c>
      <c r="N7" s="45" t="str">
        <v/>
      </c>
      <c r="O7" s="45"/>
      <c r="P7" s="45"/>
      <c r="Q7" s="45"/>
      <c r="R7" s="45"/>
      <c r="S7" s="45"/>
      <c r="T7" s="45"/>
      <c r="U7" s="45"/>
      <c r="V7" s="45"/>
      <c r="W7" s="45"/>
      <c r="X7" s="45"/>
      <c r="Y7" s="45"/>
      <c r="Z7" s="45"/>
      <c r="AA7" s="64">
        <v>5</v>
      </c>
      <c r="AB7" t="str">
        <v>Data Privacy</v>
      </c>
      <c r="AC7" t="str">
        <v>Digital Object Lifecycle Management</v>
      </c>
      <c r="AD7" s="64">
        <v>6</v>
      </c>
      <c r="AE7" t="str">
        <v>\cite{rayyan-172028018, rayyan-172028383, rayyan-218685318, rayyan-218688375, rayyan-218688443, rayyan-218688549}</v>
      </c>
    </row>
    <row r="8" spans="1:31" ht="13">
      <c r="A8" s="66" t="str">
        <v>Data Auditing</v>
      </c>
      <c r="B8" s="45">
        <v>0</v>
      </c>
      <c r="C8" s="45">
        <v>0</v>
      </c>
      <c r="D8" s="45">
        <v>0</v>
      </c>
      <c r="E8" s="45">
        <v>1</v>
      </c>
      <c r="F8" s="45">
        <v>4</v>
      </c>
      <c r="G8" s="45">
        <v>0</v>
      </c>
      <c r="H8" s="45">
        <v>4</v>
      </c>
      <c r="I8" s="45" t="str">
        <v/>
      </c>
      <c r="J8" s="45" t="str">
        <v/>
      </c>
      <c r="K8" s="45" t="str">
        <v/>
      </c>
      <c r="L8" s="45" t="str">
        <v/>
      </c>
      <c r="M8" s="45" t="str">
        <v/>
      </c>
      <c r="N8" s="45" t="str">
        <v/>
      </c>
      <c r="O8" s="45"/>
      <c r="P8" s="45"/>
      <c r="Q8" s="45"/>
      <c r="R8" s="45"/>
      <c r="S8" s="45"/>
      <c r="T8" s="45"/>
      <c r="U8" s="45"/>
      <c r="V8" s="45"/>
      <c r="W8" s="45"/>
      <c r="X8" s="45"/>
      <c r="Y8" s="45"/>
      <c r="Z8" s="45"/>
      <c r="AA8" s="64">
        <v>6</v>
      </c>
      <c r="AB8" t="str">
        <v>Data Privacy</v>
      </c>
      <c r="AC8" t="str">
        <v>Forensic Attribution &amp; Post-Incident Investigation</v>
      </c>
      <c r="AD8" s="64">
        <v>7</v>
      </c>
      <c r="AE8" t="str">
        <v>\cite{rayyan-172027893, rayyan-172027997, rayyan-172028028, rayyan-172028104, rayyan-172028771, rayyan-218688143, rayyan-218688759}</v>
      </c>
    </row>
    <row r="9" spans="1:31" ht="13">
      <c r="A9" s="66" t="str">
        <v>Forensic Attribution &amp; Post-Incident Investigation</v>
      </c>
      <c r="B9" s="45">
        <v>0</v>
      </c>
      <c r="C9" s="45">
        <v>3</v>
      </c>
      <c r="D9" s="45">
        <v>1</v>
      </c>
      <c r="E9" s="45">
        <v>0</v>
      </c>
      <c r="F9" s="45">
        <v>0</v>
      </c>
      <c r="G9" s="45">
        <v>0</v>
      </c>
      <c r="H9" s="45" t="str">
        <v/>
      </c>
      <c r="I9" s="45" t="str">
        <v/>
      </c>
      <c r="J9" s="45" t="str">
        <v/>
      </c>
      <c r="K9" s="45" t="str">
        <v/>
      </c>
      <c r="L9" s="45" t="str">
        <v/>
      </c>
      <c r="M9" s="45" t="str">
        <v/>
      </c>
      <c r="N9" s="45" t="str">
        <v/>
      </c>
      <c r="O9" s="45"/>
      <c r="P9" s="45"/>
      <c r="Q9" s="45"/>
      <c r="R9" s="45"/>
      <c r="S9" s="45"/>
      <c r="T9" s="45"/>
      <c r="U9" s="45"/>
      <c r="V9" s="45"/>
      <c r="W9" s="45"/>
      <c r="X9" s="45"/>
      <c r="Y9" s="45"/>
      <c r="Z9" s="45"/>
      <c r="AA9" s="64">
        <v>7</v>
      </c>
      <c r="AB9" t="str">
        <v>Data Privacy</v>
      </c>
      <c r="AC9" t="str">
        <v>Data Auditing</v>
      </c>
      <c r="AD9" s="64">
        <v>16</v>
      </c>
      <c r="AE9" t="str">
        <v>\cite{rayyan-172027824, rayyan-172027849, rayyan-172027893, rayyan-218685194, rayyan-218685234, rayyan-218685236, rayyan-218685380, rayyan-218685725, rayyan-218687130, rayyan-218687604, rayyan-218687745, rayyan-218688039, rayyan-218688112, rayyan-218688143, rayyan-218688172, rayyan-218688212}</v>
      </c>
    </row>
    <row r="10" spans="1:31" ht="13">
      <c r="A10" s="66" t="str">
        <v>Digital Object Lifecycle Management</v>
      </c>
      <c r="B10" s="45">
        <v>0</v>
      </c>
      <c r="C10" s="45">
        <v>0</v>
      </c>
      <c r="D10" s="45">
        <v>0</v>
      </c>
      <c r="E10" s="45">
        <v>1</v>
      </c>
      <c r="F10" s="45">
        <v>1</v>
      </c>
      <c r="G10" s="45" t="str">
        <v/>
      </c>
      <c r="H10" s="45" t="str">
        <v/>
      </c>
      <c r="I10" s="45" t="str">
        <v/>
      </c>
      <c r="J10" s="45" t="str">
        <v/>
      </c>
      <c r="K10" s="45" t="str">
        <v/>
      </c>
      <c r="L10" s="45" t="str">
        <v/>
      </c>
      <c r="M10" s="45" t="str">
        <v/>
      </c>
      <c r="N10" s="45" t="str">
        <v/>
      </c>
      <c r="O10" s="45"/>
      <c r="P10" s="45"/>
      <c r="Q10" s="45"/>
      <c r="R10" s="45"/>
      <c r="S10" s="45"/>
      <c r="T10" s="45"/>
      <c r="U10" s="45"/>
      <c r="V10" s="45"/>
      <c r="W10" s="45"/>
      <c r="X10" s="45"/>
      <c r="Y10" s="45"/>
      <c r="Z10" s="45"/>
      <c r="AA10" s="64">
        <v>8</v>
      </c>
      <c r="AB10" t="str">
        <v>Data Privacy</v>
      </c>
      <c r="AC10" t="str">
        <v>Cybersecurity Risk Mitigation</v>
      </c>
      <c r="AD10" s="64">
        <v>23</v>
      </c>
      <c r="AE10" t="str">
        <v>\cite{rayyan-172027886, rayyan-172027888, rayyan-172027908, rayyan-172028018, rayyan-172028028, rayyan-172028100, rayyan-172028104, rayyan-172028127, rayyan-172028200, rayyan-172028249, rayyan-172028402, rayyan-172028518, rayyan-172028983, rayyan-218685005, rayyan-218685194, rayyan-218685292, rayyan-218685318, rayyan-218686268, rayyan-218687255, rayyan-218687386, rayyan-218687675, rayyan-218687860, rayyan-218688174}</v>
      </c>
    </row>
    <row r="11" spans="1:31" ht="13">
      <c r="A11" s="66" t="str">
        <v>Data Confidentiality</v>
      </c>
      <c r="B11" s="45">
        <v>0</v>
      </c>
      <c r="C11" s="45">
        <v>0</v>
      </c>
      <c r="D11" s="45">
        <v>0</v>
      </c>
      <c r="E11" s="45">
        <v>0</v>
      </c>
      <c r="F11" s="45" t="str">
        <v/>
      </c>
      <c r="G11" s="45" t="str">
        <v/>
      </c>
      <c r="H11" s="45" t="str">
        <v/>
      </c>
      <c r="I11" s="45" t="str">
        <v/>
      </c>
      <c r="J11" s="45" t="str">
        <v/>
      </c>
      <c r="K11" s="45" t="str">
        <v/>
      </c>
      <c r="L11" s="45" t="str">
        <v/>
      </c>
      <c r="M11" s="45" t="str">
        <v/>
      </c>
      <c r="N11" s="45" t="str">
        <v/>
      </c>
      <c r="O11" s="45"/>
      <c r="P11" s="45"/>
      <c r="Q11" s="45"/>
      <c r="R11" s="45"/>
      <c r="S11" s="45"/>
      <c r="T11" s="45"/>
      <c r="U11" s="45"/>
      <c r="V11" s="45"/>
      <c r="W11" s="45"/>
      <c r="X11" s="45"/>
      <c r="Y11" s="45"/>
      <c r="Z11" s="45"/>
      <c r="AA11" s="64">
        <v>9</v>
      </c>
      <c r="AB11" t="str">
        <v>Data Privacy</v>
      </c>
      <c r="AC11" t="str">
        <v>Healthcare Data Governance</v>
      </c>
      <c r="AD11" s="64">
        <v>56</v>
      </c>
      <c r="AE11" t="str">
        <v>\cite{rayyan-172027829, rayyan-172027834, rayyan-172027849, rayyan-172027868, rayyan-172027888, rayyan-172027908, rayyan-172027935, rayyan-172027943, rayyan-172028050, rayyan-172028055, rayyan-172028095, rayyan-172028165, rayyan-172028182, rayyan-172028200, rayyan-172028249, rayyan-172028402, rayyan-172028473, rayyan-172028480, rayyan-172028518, rayyan-172028579, rayyan-172028646, rayyan-172028743, rayyan-218685131, rayyan-218685195, rayyan-218685225, rayyan-218685234, rayyan-218685236, rayyan-218685245, rayyan-218685264, rayyan-218685292, rayyan-218685380, rayyan-218685391, rayyan-218685496, rayyan-218685532, rayyan-218685713, rayyan-218687255, rayyan-218687262, rayyan-218687386, rayyan-218687456, rayyan-218687484, rayyan-218687555, rayyan-218687675, rayyan-218687745, rayyan-218687761, rayyan-218687860, rayyan-218688039, rayyan-218688103, rayyan-218688112, rayyan-218688143, rayyan-218688172, rayyan-218688174, rayyan-218688176, rayyan-218688212, rayyan-218688318, rayyan-218688371, rayyan-218688759}</v>
      </c>
    </row>
    <row r="12" spans="1:31" ht="13">
      <c r="A12" s="66" t="str">
        <v>Secure Data Retention</v>
      </c>
      <c r="B12" s="45">
        <v>0</v>
      </c>
      <c r="C12" s="45">
        <v>0</v>
      </c>
      <c r="D12" s="45">
        <v>0</v>
      </c>
      <c r="E12" s="45" t="str">
        <v/>
      </c>
      <c r="F12" s="45" t="str">
        <v/>
      </c>
      <c r="G12" s="45" t="str">
        <v/>
      </c>
      <c r="H12" s="45" t="str">
        <v/>
      </c>
      <c r="I12" s="45" t="str">
        <v/>
      </c>
      <c r="J12" s="45" t="str">
        <v/>
      </c>
      <c r="K12" s="45" t="str">
        <v/>
      </c>
      <c r="L12" s="45" t="str">
        <v/>
      </c>
      <c r="M12" s="45" t="str">
        <v/>
      </c>
      <c r="N12" s="45" t="str">
        <v/>
      </c>
      <c r="O12" s="45"/>
      <c r="P12" s="45"/>
      <c r="Q12" s="45"/>
      <c r="R12" s="45"/>
      <c r="S12" s="45"/>
      <c r="T12" s="45"/>
      <c r="U12" s="45"/>
      <c r="V12" s="45"/>
      <c r="W12" s="45"/>
      <c r="X12" s="45"/>
      <c r="Y12" s="45"/>
      <c r="Z12" s="45"/>
      <c r="AA12" s="64">
        <v>10</v>
      </c>
      <c r="AB12" t="str">
        <v>Data Privacy</v>
      </c>
      <c r="AC12" t="str">
        <v>Secure Data Sharing</v>
      </c>
      <c r="AD12" s="64">
        <v>60</v>
      </c>
      <c r="AE12" t="str">
        <v>\cite{rayyan-172027834, rayyan-172027847, rayyan-172027849, rayyan-172027868, rayyan-172027888, rayyan-172027890, rayyan-172027893, rayyan-172027935, rayyan-172027982, rayyan-172028050, rayyan-172028055, rayyan-172028095, rayyan-172028100, rayyan-172028127, rayyan-172028165, rayyan-172028182, rayyan-172028235, rayyan-172028249, rayyan-172028274, rayyan-172028394, rayyan-172028473, rayyan-172028518, rayyan-172028579, rayyan-172028646, rayyan-172028743, rayyan-172028771, rayyan-218685195, rayyan-218685225, rayyan-218685234, rayyan-218685264, rayyan-218685292, rayyan-218685318, rayyan-218685380, rayyan-218685391, rayyan-218685441, rayyan-218685496, rayyan-218685713, rayyan-218686268, rayyan-218687262, rayyan-218687386, rayyan-218687456, rayyan-218687470, rayyan-218687484, rayyan-218687541, rayyan-218687604, rayyan-218687675, rayyan-218687761, rayyan-218687860, rayyan-218688039, rayyan-218688103, rayyan-218688112, rayyan-218688137, rayyan-218688143, rayyan-218688212, rayyan-218688318, rayyan-218688375, rayyan-218688443, rayyan-218688549, rayyan-218688578, rayyan-218688759}</v>
      </c>
    </row>
    <row r="13" spans="1:31" ht="13">
      <c r="A13" s="66" t="str">
        <v>Automated Sensitive Data Detection</v>
      </c>
      <c r="B13" s="45">
        <v>1</v>
      </c>
      <c r="C13" s="45">
        <v>0</v>
      </c>
      <c r="D13" s="45" t="str">
        <v/>
      </c>
      <c r="E13" s="45" t="str">
        <v/>
      </c>
      <c r="F13" s="45" t="str">
        <v/>
      </c>
      <c r="G13" s="45" t="str">
        <v/>
      </c>
      <c r="H13" s="45" t="str">
        <v/>
      </c>
      <c r="I13" s="45" t="str">
        <v/>
      </c>
      <c r="J13" s="45" t="str">
        <v/>
      </c>
      <c r="K13" s="45" t="str">
        <v/>
      </c>
      <c r="L13" s="45" t="str">
        <v/>
      </c>
      <c r="M13" s="45" t="str">
        <v/>
      </c>
      <c r="N13" s="45" t="str">
        <v/>
      </c>
      <c r="O13" s="45"/>
      <c r="P13" s="45"/>
      <c r="Q13" s="45"/>
      <c r="R13" s="45"/>
      <c r="S13" s="45"/>
      <c r="T13" s="45"/>
      <c r="U13" s="45"/>
      <c r="V13" s="45"/>
      <c r="W13" s="45"/>
      <c r="X13" s="45"/>
      <c r="Y13" s="45"/>
      <c r="Z13" s="45"/>
      <c r="AA13" s="64">
        <v>11</v>
      </c>
      <c r="AB13" t="str">
        <v>Data Privacy</v>
      </c>
      <c r="AC13" t="str">
        <v>Data Traceability</v>
      </c>
      <c r="AD13" s="64">
        <v>63</v>
      </c>
      <c r="AE13" t="str">
        <v>\cite{rayyan-172027824, rayyan-172027829, rayyan-172027847, rayyan-172027849, rayyan-172027868, rayyan-172027886, rayyan-172027888, rayyan-172027890, rayyan-172027893, rayyan-172027908, rayyan-172027935, rayyan-172027982, rayyan-172027997, rayyan-172028018, rayyan-172028028, rayyan-172028050, rayyan-172028055, rayyan-172028127, rayyan-172028165, rayyan-172028235, rayyan-172028274, rayyan-172028383, rayyan-172028394, rayyan-172028402, rayyan-172028473, rayyan-172028480, rayyan-172028518, rayyan-172028579, rayyan-172028646, rayyan-172028743, rayyan-172028771, rayyan-172029208, rayyan-218685194, rayyan-218685195, rayyan-218685225, rayyan-218685234, rayyan-218685245, rayyan-218685380, rayyan-218685391, rayyan-218685496, rayyan-218685532, rayyan-218685713, rayyan-218685725, rayyan-218687130, rayyan-218687255, rayyan-218687262, rayyan-218687386, rayyan-218687456, rayyan-218687470, rayyan-218687555, rayyan-218687604, rayyan-218687675, rayyan-218687745, rayyan-218687761, rayyan-218688103, rayyan-218688137, rayyan-218688176, rayyan-218688318, rayyan-218688371, rayyan-218688375, rayyan-218688443, rayyan-218688578, rayyan-218688759}</v>
      </c>
    </row>
    <row r="14" spans="1:31" ht="13">
      <c r="A14" s="66" t="str">
        <v>Copyright Protection</v>
      </c>
      <c r="B14" s="45">
        <v>0</v>
      </c>
      <c r="C14" s="45" t="str">
        <v/>
      </c>
      <c r="D14" s="45" t="str">
        <v/>
      </c>
      <c r="E14" s="45" t="str">
        <v/>
      </c>
      <c r="F14" s="45" t="str">
        <v/>
      </c>
      <c r="G14" s="45" t="str">
        <v/>
      </c>
      <c r="H14" s="45" t="str">
        <v/>
      </c>
      <c r="I14" s="45" t="str">
        <v/>
      </c>
      <c r="J14" s="45" t="str">
        <v/>
      </c>
      <c r="K14" s="45" t="str">
        <v/>
      </c>
      <c r="L14" s="45" t="str">
        <v/>
      </c>
      <c r="M14" s="45" t="str">
        <v/>
      </c>
      <c r="N14" s="45" t="str">
        <v/>
      </c>
      <c r="O14" s="45"/>
      <c r="P14" s="45"/>
      <c r="Q14" s="45"/>
      <c r="R14" s="45"/>
      <c r="S14" s="45"/>
      <c r="T14" s="45"/>
      <c r="U14" s="45"/>
      <c r="V14" s="45"/>
      <c r="W14" s="45"/>
      <c r="X14" s="45"/>
      <c r="Y14" s="45"/>
      <c r="Z14" s="45"/>
      <c r="AA14" s="64">
        <v>12</v>
      </c>
      <c r="AB14" t="str">
        <v>Data Privacy</v>
      </c>
      <c r="AC14" t="str">
        <v>Access Control</v>
      </c>
      <c r="AD14" s="64">
        <v>65</v>
      </c>
      <c r="AE14" t="str">
        <v>\cite{rayyan-172027829, rayyan-172027834, rayyan-172027849, rayyan-172027866, rayyan-172027868, rayyan-172027888, rayyan-172027893, rayyan-172027928, rayyan-172027935, rayyan-172027943, rayyan-172027982, rayyan-172028050, rayyan-172028055, rayyan-172028095, rayyan-172028100, rayyan-172028127, rayyan-172028182, rayyan-172028200, rayyan-172028249, rayyan-172028274, rayyan-172028383, rayyan-172028473, rayyan-172028480, rayyan-172028518, rayyan-172028579, rayyan-172028643, rayyan-172028646, rayyan-172028743, rayyan-172028983, rayyan-218685131, rayyan-218685194, rayyan-218685225, rayyan-218685234, rayyan-218685236, rayyan-218685292, rayyan-218685318, rayyan-218685380, rayyan-218685441, rayyan-218685496, rayyan-218685532, rayyan-218685713, rayyan-218686268, rayyan-218687130, rayyan-218687255, rayyan-218687262, rayyan-218687456, rayyan-218687470, rayyan-218687541, rayyan-218687555, rayyan-218687604, rayyan-218687675, rayyan-218687745, rayyan-218687761, rayyan-218688039, rayyan-218688103, rayyan-218688112, rayyan-218688143, rayyan-218688172, rayyan-218688174, rayyan-218688176, rayyan-218688318, rayyan-218688371, rayyan-218688549, rayyan-218688565, rayyan-218688578}</v>
      </c>
    </row>
    <row r="15" spans="1:31" ht="13">
      <c r="A15" s="66"/>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64">
        <v>13</v>
      </c>
      <c r="AB15" t="str">
        <v>Access Control</v>
      </c>
      <c r="AC15" t="str">
        <v>Security-Oriented Data Analytics</v>
      </c>
      <c r="AD15" s="64">
        <v>0</v>
      </c>
      <c r="AE15" t="str">
        <v>\cite{}</v>
      </c>
    </row>
    <row r="16" spans="1:31" ht="13">
      <c r="A16" s="66"/>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64">
        <v>14</v>
      </c>
      <c r="AB16" t="str">
        <v>Access Control</v>
      </c>
      <c r="AC16" t="str">
        <v>Copyright Protection</v>
      </c>
      <c r="AD16" s="64">
        <v>3</v>
      </c>
      <c r="AE16" t="str">
        <v>\cite{rayyan-172027826, rayyan-172027982, rayyan-218687108}</v>
      </c>
    </row>
    <row r="17" spans="1:31" ht="13">
      <c r="A17" s="66"/>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64">
        <v>15</v>
      </c>
      <c r="AB17" t="str">
        <v>Access Control</v>
      </c>
      <c r="AC17" t="str">
        <v>Automated Sensitive Data Detection</v>
      </c>
      <c r="AD17" s="64">
        <v>1</v>
      </c>
      <c r="AE17" t="str">
        <v>\cite{rayyan-218685441}</v>
      </c>
    </row>
    <row r="18" spans="1:31" ht="13">
      <c r="A18" s="66"/>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64">
        <v>16</v>
      </c>
      <c r="AB18" t="str">
        <v>Access Control</v>
      </c>
      <c r="AC18" t="str">
        <v>Secure Data Retention</v>
      </c>
      <c r="AD18" s="64">
        <v>6</v>
      </c>
      <c r="AE18" t="str">
        <v>\cite{rayyan-172027866, rayyan-172027943, rayyan-172028643, rayyan-218685020, rayyan-218685334, rayyan-218688174}</v>
      </c>
    </row>
    <row r="19" spans="1:31" ht="13">
      <c r="A19" s="66"/>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64">
        <v>17</v>
      </c>
      <c r="AB19" t="str">
        <v>Access Control</v>
      </c>
      <c r="AC19" t="str">
        <v>Data Confidentiality</v>
      </c>
      <c r="AD19" s="64">
        <v>5</v>
      </c>
      <c r="AE19" t="str">
        <v>\cite{rayyan-218685194, rayyan-218685236, rayyan-218685477, rayyan-218687456, rayyan-218687743}</v>
      </c>
    </row>
    <row r="20" spans="1:31" ht="13">
      <c r="A20" s="66"/>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64">
        <v>18</v>
      </c>
      <c r="AB20" t="str">
        <v>Access Control</v>
      </c>
      <c r="AC20" t="str">
        <v>Digital Object Lifecycle Management</v>
      </c>
      <c r="AD20" s="64">
        <v>5</v>
      </c>
      <c r="AE20" t="str">
        <v>\cite{rayyan-172028383, rayyan-218685256, rayyan-218685318, rayyan-218688162, rayyan-218688549}</v>
      </c>
    </row>
    <row r="21" spans="1:31" ht="13">
      <c r="A21" s="66"/>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64">
        <v>19</v>
      </c>
      <c r="AB21" t="str">
        <v>Access Control</v>
      </c>
      <c r="AC21" t="str">
        <v>Forensic Attribution &amp; Post-Incident Investigation</v>
      </c>
      <c r="AD21" s="64">
        <v>4</v>
      </c>
      <c r="AE21" t="str">
        <v>\cite{rayyan-172027893, rayyan-218685128, rayyan-218685609, rayyan-218688143}</v>
      </c>
    </row>
    <row r="22" spans="1:31" ht="13">
      <c r="A22" s="66"/>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64">
        <v>20</v>
      </c>
      <c r="AB22" t="str">
        <v>Access Control</v>
      </c>
      <c r="AC22" t="str">
        <v>Data Auditing</v>
      </c>
      <c r="AD22" s="64">
        <v>19</v>
      </c>
      <c r="AE22" t="str">
        <v>\cite{rayyan-172027849, rayyan-172027882, rayyan-172027893, rayyan-172028433, rayyan-218685128, rayyan-218685194, rayyan-218685234, rayyan-218685236, rayyan-218685380, rayyan-218687130, rayyan-218687416, rayyan-218687604, rayyan-218687745, rayyan-218687992, rayyan-218688039, rayyan-218688112, rayyan-218688143, rayyan-218688172, rayyan-218688425}</v>
      </c>
    </row>
    <row r="23" spans="1:31" ht="13">
      <c r="A23" s="66"/>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64">
        <v>21</v>
      </c>
      <c r="AB23" t="str">
        <v>Access Control</v>
      </c>
      <c r="AC23" t="str">
        <v>Cybersecurity Risk Mitigation</v>
      </c>
      <c r="AD23" s="64">
        <v>30</v>
      </c>
      <c r="AE23" t="str">
        <v>\cite{rayyan-172027826, rayyan-172027888, rayyan-172028100, rayyan-172028105, rayyan-172028127, rayyan-172028200, rayyan-172028233, rayyan-172028249, rayyan-172028433, rayyan-172028518, rayyan-172028983, rayyan-172029019, rayyan-218685039, rayyan-218685128, rayyan-218685194, rayyan-218685256, rayyan-218685292, rayyan-218685318, rayyan-218685477, rayyan-218685546, rayyan-218686268, rayyan-218687107, rayyan-218687255, rayyan-218687416, rayyan-218687675, rayyan-218687743, rayyan-218687992, rayyan-218688059, rayyan-218688174, rayyan-218688840}</v>
      </c>
    </row>
    <row r="24" spans="1:31" ht="13">
      <c r="A24" s="66"/>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64">
        <v>22</v>
      </c>
      <c r="AB24" t="str">
        <v>Access Control</v>
      </c>
      <c r="AC24" t="str">
        <v>Healthcare Data Governance</v>
      </c>
      <c r="AD24" s="64">
        <v>53</v>
      </c>
      <c r="AE24" t="str">
        <v>\cite{rayyan-172027829, rayyan-172027834, rayyan-172027849, rayyan-172027868, rayyan-172027888, rayyan-172027935, rayyan-172027943, rayyan-172028050, rayyan-172028055, rayyan-172028095, rayyan-172028182, rayyan-172028200, rayyan-172028233, rayyan-172028249, rayyan-172028473, rayyan-172028480, rayyan-172028518, rayyan-172028579, rayyan-172028646, rayyan-172028743, rayyan-218685020, rayyan-218685128, rayyan-218685131, rayyan-218685225, rayyan-218685234, rayyan-218685236, rayyan-218685292, rayyan-218685334, rayyan-218685380, rayyan-218685496, rayyan-218685532, rayyan-218685546, rayyan-218685713, rayyan-218687107, rayyan-218687255, rayyan-218687262, rayyan-218687456, rayyan-218687555, rayyan-218687675, rayyan-218687745, rayyan-218687761, rayyan-218687992, rayyan-218688039, rayyan-218688103, rayyan-218688112, rayyan-218688143, rayyan-218688172, rayyan-218688174, rayyan-218688176, rayyan-218688318, rayyan-218688371, rayyan-218688425, rayyan-218688824}</v>
      </c>
    </row>
    <row r="25" spans="1:31" ht="13">
      <c r="A25" s="66"/>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64">
        <v>23</v>
      </c>
      <c r="AB25" t="str">
        <v>Access Control</v>
      </c>
      <c r="AC25" t="str">
        <v>Secure Data Sharing</v>
      </c>
      <c r="AD25" s="64">
        <v>60</v>
      </c>
      <c r="AE25" t="str">
        <v>\cite{rayyan-172027834, rayyan-172027849, rayyan-172027868, rayyan-172027882, rayyan-172027888, rayyan-172027893, rayyan-172027935, rayyan-172027982, rayyan-172028050, rayyan-172028055, rayyan-172028082, rayyan-172028095, rayyan-172028100, rayyan-172028127, rayyan-172028182, rayyan-172028233, rayyan-172028249, rayyan-172028274, rayyan-172028433, rayyan-172028473, rayyan-172028518, rayyan-172028579, rayyan-172028646, rayyan-172028743, rayyan-218685039, rayyan-218685225, rayyan-218685234, rayyan-218685256, rayyan-218685292, rayyan-218685318, rayyan-218685334, rayyan-218685380, rayyan-218685441, rayyan-218685496, rayyan-218685546, rayyan-218685609, rayyan-218685713, rayyan-218686268, rayyan-218687108, rayyan-218687262, rayyan-218687416, rayyan-218687456, rayyan-218687470, rayyan-218687541, rayyan-218687604, rayyan-218687675, rayyan-218687761, rayyan-218687992, rayyan-218688039, rayyan-218688059, rayyan-218688103, rayyan-218688112, rayyan-218688143, rayyan-218688162, rayyan-218688318, rayyan-218688425, rayyan-218688549, rayyan-218688578, rayyan-218688824, rayyan-218688840}</v>
      </c>
    </row>
    <row r="26" spans="1:31" ht="13">
      <c r="A26" s="66"/>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64">
        <v>24</v>
      </c>
      <c r="AB26" t="str">
        <v>Access Control</v>
      </c>
      <c r="AC26" t="str">
        <v>Data Traceability</v>
      </c>
      <c r="AD26" s="64">
        <v>59</v>
      </c>
      <c r="AE26" t="str">
        <v>\cite{rayyan-172027826, rayyan-172027829, rayyan-172027849, rayyan-172027868, rayyan-172027882, rayyan-172027888, rayyan-172027893, rayyan-172027935, rayyan-172027982, rayyan-172028050, rayyan-172028055, rayyan-172028082, rayyan-172028105, rayyan-172028127, rayyan-172028233, rayyan-172028274, rayyan-172028383, rayyan-172028433, rayyan-172028473, rayyan-172028480, rayyan-172028518, rayyan-172028579, rayyan-172028646, rayyan-172028743, rayyan-172029019, rayyan-172029219, rayyan-218685020, rayyan-218685039, rayyan-218685194, rayyan-218685225, rayyan-218685234, rayyan-218685256, rayyan-218685334, rayyan-218685380, rayyan-218685496, rayyan-218685532, rayyan-218685546, rayyan-218685609, rayyan-218685713, rayyan-218687108, rayyan-218687130, rayyan-218687255, rayyan-218687262, rayyan-218687456, rayyan-218687470, rayyan-218687555, rayyan-218687604, rayyan-218687675, rayyan-218687743, rayyan-218687745, rayyan-218687761, rayyan-218687992, rayyan-218688103, rayyan-218688162, rayyan-218688176, rayyan-218688318, rayyan-218688371, rayyan-218688578, rayyan-218688824}</v>
      </c>
    </row>
    <row r="27" spans="1:31" ht="13">
      <c r="A27" s="66"/>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64">
        <v>25</v>
      </c>
      <c r="AB27" t="str">
        <v>Data Traceability</v>
      </c>
      <c r="AC27" t="str">
        <v>Security-Oriented Data Analytics</v>
      </c>
      <c r="AD27" s="64">
        <v>1</v>
      </c>
      <c r="AE27" t="str">
        <v>\cite{rayyan-172027908}</v>
      </c>
    </row>
    <row r="28" spans="1:31" ht="13">
      <c r="A28" s="66"/>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64">
        <v>26</v>
      </c>
      <c r="AB28" t="str">
        <v>Data Traceability</v>
      </c>
      <c r="AC28" t="str">
        <v>Copyright Protection</v>
      </c>
      <c r="AD28" s="64">
        <v>7</v>
      </c>
      <c r="AE28" t="str">
        <v>\cite{rayyan-172027826, rayyan-172027886, rayyan-172027955, rayyan-172027964, rayyan-172027982, rayyan-218687108, rayyan-218687203}</v>
      </c>
    </row>
    <row r="29" spans="1:31" ht="13">
      <c r="A29" s="66"/>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64">
        <v>27</v>
      </c>
      <c r="AB29" t="str">
        <v>Data Traceability</v>
      </c>
      <c r="AC29" t="str">
        <v>Automated Sensitive Data Detection</v>
      </c>
      <c r="AD29" s="64">
        <v>2</v>
      </c>
      <c r="AE29" t="str">
        <v>\cite{rayyan-172027908, rayyan-172027997}</v>
      </c>
    </row>
    <row r="30" spans="1:31" ht="13">
      <c r="A30" s="66"/>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64">
        <v>28</v>
      </c>
      <c r="AB30" t="str">
        <v>Data Traceability</v>
      </c>
      <c r="AC30" t="str">
        <v>Secure Data Retention</v>
      </c>
      <c r="AD30" s="64">
        <v>3</v>
      </c>
      <c r="AE30" t="str">
        <v>\cite{rayyan-172027927, rayyan-218685020, rayyan-218685334}</v>
      </c>
    </row>
    <row r="31" spans="1:31" ht="13">
      <c r="A31" s="66"/>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64">
        <v>29</v>
      </c>
      <c r="AB31" t="str">
        <v>Data Traceability</v>
      </c>
      <c r="AC31" t="str">
        <v>Data Confidentiality</v>
      </c>
      <c r="AD31" s="64">
        <v>9</v>
      </c>
      <c r="AE31" t="str">
        <v>\cite{rayyan-172027818, rayyan-172027958, rayyan-172028246, rayyan-172028264, rayyan-218685194, rayyan-218687386, rayyan-218687456, rayyan-218687743, rayyan-218688375}</v>
      </c>
    </row>
    <row r="32" spans="1:31" ht="13">
      <c r="A32" s="66"/>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64">
        <v>30</v>
      </c>
      <c r="AB32" t="str">
        <v>Data Traceability</v>
      </c>
      <c r="AC32" t="str">
        <v>Digital Object Lifecycle Management</v>
      </c>
      <c r="AD32" s="64">
        <v>9</v>
      </c>
      <c r="AE32" t="str">
        <v>\cite{rayyan-172027927, rayyan-172028018, rayyan-172028383, rayyan-172028976, rayyan-218685239, rayyan-218685256, rayyan-218688162, rayyan-218688375, rayyan-218688443}</v>
      </c>
    </row>
    <row r="33" spans="1:31" ht="13">
      <c r="A33" s="66"/>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64">
        <v>31</v>
      </c>
      <c r="AB33" t="str">
        <v>Data Traceability</v>
      </c>
      <c r="AC33" t="str">
        <v>Forensic Attribution &amp; Post-Incident Investigation</v>
      </c>
      <c r="AD33" s="64">
        <v>13</v>
      </c>
      <c r="AE33" t="str">
        <v>\cite{rayyan-172027832, rayyan-172027848, rayyan-172027893, rayyan-172027922, rayyan-172027955, rayyan-172027997, rayyan-172028017, rayyan-172028028, rayyan-172028035, rayyan-172028771, rayyan-218685609, rayyan-218687203, rayyan-218688759}</v>
      </c>
    </row>
    <row r="34" spans="1:31" ht="13">
      <c r="A34" s="66"/>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64">
        <v>32</v>
      </c>
      <c r="AB34" t="str">
        <v>Data Traceability</v>
      </c>
      <c r="AC34" t="str">
        <v>Data Auditing</v>
      </c>
      <c r="AD34" s="64">
        <v>18</v>
      </c>
      <c r="AE34" t="str">
        <v>\cite{rayyan-172027813, rayyan-172027818, rayyan-172027824, rayyan-172027849, rayyan-172027882, rayyan-172027893, rayyan-172027922, rayyan-172027938, rayyan-172028246, rayyan-172028433, rayyan-218685194, rayyan-218685234, rayyan-218685380, rayyan-218685725, rayyan-218687130, rayyan-218687604, rayyan-218687745, rayyan-218687992}</v>
      </c>
    </row>
    <row r="35" spans="1:31" ht="13">
      <c r="A35" s="66"/>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64">
        <v>33</v>
      </c>
      <c r="AB35" t="str">
        <v>Data Traceability</v>
      </c>
      <c r="AC35" t="str">
        <v>Cybersecurity Risk Mitigation</v>
      </c>
      <c r="AD35" s="64">
        <v>31</v>
      </c>
      <c r="AE35" t="str">
        <v>\cite{rayyan-172027819, rayyan-172027826, rayyan-172027848, rayyan-172027886, rayyan-172027888, rayyan-172027891, rayyan-172027908, rayyan-172027911, rayyan-172027927, rayyan-172027955, rayyan-172028018, rayyan-172028028, rayyan-172028105, rayyan-172028127, rayyan-172028233, rayyan-172028246, rayyan-172028402, rayyan-172028433, rayyan-172028518, rayyan-172028976, rayyan-172029019, rayyan-218685039, rayyan-218685194, rayyan-218685239, rayyan-218685256, rayyan-218685546, rayyan-218687255, rayyan-218687386, rayyan-218687675, rayyan-218687743, rayyan-218687992}</v>
      </c>
    </row>
    <row r="36" spans="1:31" ht="13">
      <c r="A36" s="66"/>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64">
        <v>34</v>
      </c>
      <c r="AB36" t="str">
        <v>Data Traceability</v>
      </c>
      <c r="AC36" t="str">
        <v>Healthcare Data Governance</v>
      </c>
      <c r="AD36" s="64">
        <v>45</v>
      </c>
      <c r="AE36" t="str">
        <v>\cite{rayyan-172027818, rayyan-172027829, rayyan-172027849, rayyan-172027868, rayyan-172027888, rayyan-172027908, rayyan-172027935, rayyan-172028050, rayyan-172028055, rayyan-172028165, rayyan-172028233, rayyan-172028402, rayyan-172028473, rayyan-172028480, rayyan-172028518, rayyan-172028579, rayyan-172028646, rayyan-172028743, rayyan-218685020, rayyan-218685195, rayyan-218685225, rayyan-218685234, rayyan-218685245, rayyan-218685334, rayyan-218685380, rayyan-218685391, rayyan-218685496, rayyan-218685532, rayyan-218685546, rayyan-218685713, rayyan-218687255, rayyan-218687262, rayyan-218687386, rayyan-218687456, rayyan-218687555, rayyan-218687675, rayyan-218687745, rayyan-218687761, rayyan-218687992, rayyan-218688103, rayyan-218688176, rayyan-218688318, rayyan-218688371, rayyan-218688759, rayyan-218688824}</v>
      </c>
    </row>
    <row r="37" spans="1:31" ht="13">
      <c r="A37" s="66"/>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64">
        <v>35</v>
      </c>
      <c r="AB37" t="str">
        <v>Data Traceability</v>
      </c>
      <c r="AC37" t="str">
        <v>Secure Data Sharing</v>
      </c>
      <c r="AD37" s="64">
        <v>63</v>
      </c>
      <c r="AE37" t="str">
        <v>\cite{rayyan-172027813, rayyan-172027818, rayyan-172027847, rayyan-172027849, rayyan-172027868, rayyan-172027882, rayyan-172027888, rayyan-172027890, rayyan-172027893, rayyan-172027911, rayyan-172027935, rayyan-172027982, rayyan-172028017, rayyan-172028050, rayyan-172028055, rayyan-172028082, rayyan-172028127, rayyan-172028165, rayyan-172028233, rayyan-172028235, rayyan-172028264, rayyan-172028274, rayyan-172028394, rayyan-172028433, rayyan-172028473, rayyan-172028518, rayyan-172028579, rayyan-172028646, rayyan-172028743, rayyan-172028771, rayyan-218685039, rayyan-218685195, rayyan-218685225, rayyan-218685234, rayyan-218685239, rayyan-218685256, rayyan-218685334, rayyan-218685380, rayyan-218685391, rayyan-218685496, rayyan-218685546, rayyan-218685609, rayyan-218685713, rayyan-218687108, rayyan-218687203, rayyan-218687262, rayyan-218687386, rayyan-218687456, rayyan-218687470, rayyan-218687559, rayyan-218687604, rayyan-218687675, rayyan-218687761, rayyan-218687992, rayyan-218688103, rayyan-218688137, rayyan-218688162, rayyan-218688318, rayyan-218688375, rayyan-218688443, rayyan-218688578, rayyan-218688759, rayyan-218688824}</v>
      </c>
    </row>
    <row r="38" spans="1:31" ht="13">
      <c r="A38" s="66"/>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64">
        <v>36</v>
      </c>
      <c r="AB38" t="str">
        <v>Secure Data Sharing</v>
      </c>
      <c r="AC38" t="str">
        <v>Security-Oriented Data Analytics</v>
      </c>
      <c r="AD38" s="64">
        <v>0</v>
      </c>
      <c r="AE38" t="str">
        <v>\cite{}</v>
      </c>
    </row>
    <row r="39" spans="1:31" ht="13">
      <c r="A39" s="66"/>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64">
        <v>37</v>
      </c>
      <c r="AB39" t="str">
        <v>Secure Data Sharing</v>
      </c>
      <c r="AC39" t="str">
        <v>Copyright Protection</v>
      </c>
      <c r="AD39" s="64">
        <v>3</v>
      </c>
      <c r="AE39" t="str">
        <v>\cite{rayyan-172027982, rayyan-218687108, rayyan-218687203}</v>
      </c>
    </row>
    <row r="40" spans="1:31" ht="13">
      <c r="A40" s="66"/>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64">
        <v>38</v>
      </c>
      <c r="AB40" t="str">
        <v>Secure Data Sharing</v>
      </c>
      <c r="AC40" t="str">
        <v>Automated Sensitive Data Detection</v>
      </c>
      <c r="AD40" s="64">
        <v>1</v>
      </c>
      <c r="AE40" t="str">
        <v>\cite{rayyan-218685441}</v>
      </c>
    </row>
    <row r="41" spans="1:31" ht="13">
      <c r="A41" s="66"/>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64">
        <v>39</v>
      </c>
      <c r="AB41" t="str">
        <v>Secure Data Sharing</v>
      </c>
      <c r="AC41" t="str">
        <v>Secure Data Retention</v>
      </c>
      <c r="AD41" s="64">
        <v>1</v>
      </c>
      <c r="AE41" t="str">
        <v>\cite{rayyan-218685334}</v>
      </c>
    </row>
    <row r="42" spans="1:31" ht="13">
      <c r="A42" s="66"/>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64">
        <v>40</v>
      </c>
      <c r="AB42" t="str">
        <v>Secure Data Sharing</v>
      </c>
      <c r="AC42" t="str">
        <v>Data Confidentiality</v>
      </c>
      <c r="AD42" s="64">
        <v>5</v>
      </c>
      <c r="AE42" t="str">
        <v>\cite{rayyan-172027818, rayyan-172028264, rayyan-218687386, rayyan-218687456, rayyan-218688375}</v>
      </c>
    </row>
    <row r="43" spans="1:31" ht="13">
      <c r="A43" s="66"/>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64">
        <v>41</v>
      </c>
      <c r="AB43" t="str">
        <v>Secure Data Sharing</v>
      </c>
      <c r="AC43" t="str">
        <v>Digital Object Lifecycle Management</v>
      </c>
      <c r="AD43" s="64">
        <v>7</v>
      </c>
      <c r="AE43" t="str">
        <v>\cite{rayyan-218685239, rayyan-218685256, rayyan-218685318, rayyan-218688162, rayyan-218688375, rayyan-218688443, rayyan-218688549}</v>
      </c>
    </row>
    <row r="44" spans="1:31" ht="13">
      <c r="A44" s="66"/>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64">
        <v>42</v>
      </c>
      <c r="AB44" t="str">
        <v>Secure Data Sharing</v>
      </c>
      <c r="AC44" t="str">
        <v>Forensic Attribution &amp; Post-Incident Investigation</v>
      </c>
      <c r="AD44" s="64">
        <v>7</v>
      </c>
      <c r="AE44" t="str">
        <v>\cite{rayyan-172027893, rayyan-172028017, rayyan-172028771, rayyan-218685609, rayyan-218687203, rayyan-218688143, rayyan-218688759}</v>
      </c>
    </row>
    <row r="45" spans="1:31" ht="13">
      <c r="A45" s="66"/>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64">
        <v>43</v>
      </c>
      <c r="AB45" t="str">
        <v>Secure Data Sharing</v>
      </c>
      <c r="AC45" t="str">
        <v>Data Auditing</v>
      </c>
      <c r="AD45" s="64">
        <v>16</v>
      </c>
      <c r="AE45" t="str">
        <v>\cite{rayyan-172027813, rayyan-172027818, rayyan-172027849, rayyan-172027882, rayyan-172027893, rayyan-172028433, rayyan-218685234, rayyan-218685380, rayyan-218687416, rayyan-218687604, rayyan-218687992, rayyan-218688039, rayyan-218688112, rayyan-218688143, rayyan-218688212, rayyan-218688425}</v>
      </c>
    </row>
    <row r="46" spans="1:31" ht="13">
      <c r="A46" s="66"/>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64">
        <v>44</v>
      </c>
      <c r="AB46" t="str">
        <v>Secure Data Sharing</v>
      </c>
      <c r="AC46" t="str">
        <v>Cybersecurity Risk Mitigation</v>
      </c>
      <c r="AD46" s="64">
        <v>24</v>
      </c>
      <c r="AE46" t="str">
        <v>\cite{rayyan-172027888, rayyan-172027911, rayyan-172027981, rayyan-172028100, rayyan-172028127, rayyan-172028135, rayyan-172028233, rayyan-172028249, rayyan-172028433, rayyan-172028518, rayyan-218685039, rayyan-218685239, rayyan-218685256, rayyan-218685292, rayyan-218685318, rayyan-218685546, rayyan-218686268, rayyan-218687386, rayyan-218687416, rayyan-218687675, rayyan-218687860, rayyan-218687992, rayyan-218688059, rayyan-218688840}</v>
      </c>
    </row>
    <row r="47" spans="1:31" ht="13">
      <c r="A47" s="66"/>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64">
        <v>45</v>
      </c>
      <c r="AB47" t="str">
        <v>Secure Data Sharing</v>
      </c>
      <c r="AC47" t="str">
        <v>Healthcare Data Governance</v>
      </c>
      <c r="AD47" s="64">
        <v>47</v>
      </c>
      <c r="AE47" t="str">
        <v>\cite{rayyan-172027818, rayyan-172027834, rayyan-172027849, rayyan-172027868, rayyan-172027888, rayyan-172027935, rayyan-172027981, rayyan-172028050, rayyan-172028055, rayyan-172028095, rayyan-172028165, rayyan-172028182, rayyan-172028233, rayyan-172028249, rayyan-172028473, rayyan-172028518, rayyan-172028579, rayyan-172028646, rayyan-172028743, rayyan-218685195, rayyan-218685225, rayyan-218685234, rayyan-218685264, rayyan-218685292, rayyan-218685334, rayyan-218685380, rayyan-218685391, rayyan-218685496, rayyan-218685546, rayyan-218685713, rayyan-218687262, rayyan-218687386, rayyan-218687456, rayyan-218687484, rayyan-218687675, rayyan-218687761, rayyan-218687860, rayyan-218687992, rayyan-218688039, rayyan-218688103, rayyan-218688112, rayyan-218688143, rayyan-218688212, rayyan-218688318, rayyan-218688425, rayyan-218688759, rayyan-218688824}</v>
      </c>
    </row>
    <row r="48" spans="1:31" ht="13">
      <c r="A48" s="66"/>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64">
        <v>46</v>
      </c>
      <c r="AB48" t="str">
        <v>Healthcare Data Governance</v>
      </c>
      <c r="AC48" t="str">
        <v>Security-Oriented Data Analytics</v>
      </c>
      <c r="AD48" s="64">
        <v>1</v>
      </c>
      <c r="AE48" t="str">
        <v>\cite{rayyan-172027908}</v>
      </c>
    </row>
    <row r="49" spans="1:31" ht="13">
      <c r="A49" s="66"/>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64">
        <v>47</v>
      </c>
      <c r="AB49" t="str">
        <v>Healthcare Data Governance</v>
      </c>
      <c r="AC49" t="str">
        <v>Copyright Protection</v>
      </c>
      <c r="AD49" s="64">
        <v>0</v>
      </c>
      <c r="AE49" t="str">
        <v>\cite{}</v>
      </c>
    </row>
    <row r="50" spans="1:31" ht="13">
      <c r="A50" s="66"/>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64">
        <v>48</v>
      </c>
      <c r="AB50" t="str">
        <v>Healthcare Data Governance</v>
      </c>
      <c r="AC50" t="str">
        <v>Automated Sensitive Data Detection</v>
      </c>
      <c r="AD50" s="64">
        <v>1</v>
      </c>
      <c r="AE50" t="str">
        <v>\cite{rayyan-172027908}</v>
      </c>
    </row>
    <row r="51" spans="1:31" ht="13">
      <c r="A51" s="66"/>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64">
        <v>49</v>
      </c>
      <c r="AB51" t="str">
        <v>Healthcare Data Governance</v>
      </c>
      <c r="AC51" t="str">
        <v>Secure Data Retention</v>
      </c>
      <c r="AD51" s="64">
        <v>4</v>
      </c>
      <c r="AE51" t="str">
        <v>\cite{rayyan-172027943, rayyan-218685020, rayyan-218685334, rayyan-218688174}</v>
      </c>
    </row>
    <row r="52" spans="1:31" ht="13">
      <c r="A52" s="66"/>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64">
        <v>50</v>
      </c>
      <c r="AB52" t="str">
        <v>Healthcare Data Governance</v>
      </c>
      <c r="AC52" t="str">
        <v>Data Confidentiality</v>
      </c>
      <c r="AD52" s="64">
        <v>4</v>
      </c>
      <c r="AE52" t="str">
        <v>\cite{rayyan-172027818, rayyan-218685236, rayyan-218687386, rayyan-218687456}</v>
      </c>
    </row>
    <row r="53" spans="1:31" ht="13">
      <c r="A53" s="66"/>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64">
        <v>51</v>
      </c>
      <c r="AB53" t="str">
        <v>Healthcare Data Governance</v>
      </c>
      <c r="AC53" t="str">
        <v>Digital Object Lifecycle Management</v>
      </c>
      <c r="AD53" s="64">
        <v>0</v>
      </c>
      <c r="AE53" t="str">
        <v>\cite{}</v>
      </c>
    </row>
    <row r="54" spans="1:31" ht="13">
      <c r="A54" s="66"/>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64">
        <v>52</v>
      </c>
      <c r="AB54" t="str">
        <v>Healthcare Data Governance</v>
      </c>
      <c r="AC54" t="str">
        <v>Forensic Attribution &amp; Post-Incident Investigation</v>
      </c>
      <c r="AD54" s="64">
        <v>4</v>
      </c>
      <c r="AE54" t="str">
        <v>\cite{rayyan-218685128, rayyan-218688143, rayyan-218688278, rayyan-218688759}</v>
      </c>
    </row>
    <row r="55" spans="1:31" ht="13">
      <c r="A55" s="66"/>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64">
        <v>53</v>
      </c>
      <c r="AB55" t="str">
        <v>Healthcare Data Governance</v>
      </c>
      <c r="AC55" t="str">
        <v>Data Auditing</v>
      </c>
      <c r="AD55" s="64">
        <v>14</v>
      </c>
      <c r="AE55" t="str">
        <v>\cite{rayyan-172027818, rayyan-172027849, rayyan-218685128, rayyan-218685234, rayyan-218685236, rayyan-218685380, rayyan-218687745, rayyan-218687992, rayyan-218688039, rayyan-218688112, rayyan-218688143, rayyan-218688172, rayyan-218688212, rayyan-218688425}</v>
      </c>
    </row>
    <row r="56" spans="1:31" ht="13">
      <c r="A56" s="66"/>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64">
        <v>54</v>
      </c>
      <c r="AB56" t="str">
        <v>Healthcare Data Governance</v>
      </c>
      <c r="AC56" t="str">
        <v>Cybersecurity Risk Mitigation</v>
      </c>
      <c r="AD56" s="64">
        <v>20</v>
      </c>
      <c r="AE56" t="str">
        <v>\cite{rayyan-172027888, rayyan-172027908, rayyan-172027981, rayyan-172028200, rayyan-172028233, rayyan-172028249, rayyan-172028402, rayyan-172028518, rayyan-218685128, rayyan-218685292, rayyan-218685546, rayyan-218687107, rayyan-218687255, rayyan-218687386, rayyan-218687675, rayyan-218687860, rayyan-218687992, rayyan-218688149, rayyan-218688174, rayyan-218688278}</v>
      </c>
    </row>
    <row r="57" spans="1:31" ht="13">
      <c r="A57" s="66"/>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64">
        <v>55</v>
      </c>
      <c r="AB57" t="str">
        <v>Cybersecurity Risk Mitigation</v>
      </c>
      <c r="AC57" t="str">
        <v>Security-Oriented Data Analytics</v>
      </c>
      <c r="AD57" s="64">
        <v>1</v>
      </c>
      <c r="AE57" t="str">
        <v>\cite{rayyan-172027908}</v>
      </c>
    </row>
    <row r="58" spans="1:31" ht="13">
      <c r="A58" s="66"/>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64">
        <v>56</v>
      </c>
      <c r="AB58" t="str">
        <v>Cybersecurity Risk Mitigation</v>
      </c>
      <c r="AC58" t="str">
        <v>Copyright Protection</v>
      </c>
      <c r="AD58" s="64">
        <v>4</v>
      </c>
      <c r="AE58" t="str">
        <v>\cite{rayyan-172027826, rayyan-172027886, rayyan-172027955, rayyan-172028104}</v>
      </c>
    </row>
    <row r="59" spans="1:31" ht="13">
      <c r="A59" s="66"/>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64">
        <v>57</v>
      </c>
      <c r="AB59" t="str">
        <v>Cybersecurity Risk Mitigation</v>
      </c>
      <c r="AC59" t="str">
        <v>Automated Sensitive Data Detection</v>
      </c>
      <c r="AD59" s="64">
        <v>1</v>
      </c>
      <c r="AE59" t="str">
        <v>\cite{rayyan-172027908}</v>
      </c>
    </row>
    <row r="60" spans="1:31" ht="13">
      <c r="A60" s="66"/>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64">
        <v>58</v>
      </c>
      <c r="AB60" t="str">
        <v>Cybersecurity Risk Mitigation</v>
      </c>
      <c r="AC60" t="str">
        <v>Secure Data Retention</v>
      </c>
      <c r="AD60" s="64">
        <v>4</v>
      </c>
      <c r="AE60" t="str">
        <v>\cite{rayyan-172027927, rayyan-172028007, rayyan-218685005, rayyan-218688174}</v>
      </c>
    </row>
    <row r="61" spans="1:31">
      <c r="AA61" s="64">
        <v>59</v>
      </c>
      <c r="AB61" t="str">
        <v>Cybersecurity Risk Mitigation</v>
      </c>
      <c r="AC61" t="str">
        <v>Data Confidentiality</v>
      </c>
      <c r="AD61" s="64">
        <v>5</v>
      </c>
      <c r="AE61" t="str">
        <v>\cite{rayyan-172028246, rayyan-218685194, rayyan-218685477, rayyan-218687386, rayyan-218687743}</v>
      </c>
    </row>
    <row r="62" spans="1:31">
      <c r="AA62" s="64">
        <v>60</v>
      </c>
      <c r="AB62" t="str">
        <v>Cybersecurity Risk Mitigation</v>
      </c>
      <c r="AC62" t="str">
        <v>Digital Object Lifecycle Management</v>
      </c>
      <c r="AD62" s="64">
        <v>6</v>
      </c>
      <c r="AE62" t="str">
        <v>\cite{rayyan-172027927, rayyan-172028018, rayyan-172028976, rayyan-218685239, rayyan-218685256, rayyan-218685318}</v>
      </c>
    </row>
    <row r="63" spans="1:31">
      <c r="AA63" s="64">
        <v>61</v>
      </c>
      <c r="AB63" t="str">
        <v>Cybersecurity Risk Mitigation</v>
      </c>
      <c r="AC63" t="str">
        <v>Forensic Attribution &amp; Post-Incident Investigation</v>
      </c>
      <c r="AD63" s="64">
        <v>7</v>
      </c>
      <c r="AE63" t="str">
        <v>\cite{rayyan-172027848, rayyan-172027955, rayyan-172028028, rayyan-172028104, rayyan-218685128, rayyan-218686026, rayyan-218688278}</v>
      </c>
    </row>
    <row r="64" spans="1:31">
      <c r="AA64" s="64">
        <v>62</v>
      </c>
      <c r="AB64" t="str">
        <v>Cybersecurity Risk Mitigation</v>
      </c>
      <c r="AC64" t="str">
        <v>Data Auditing</v>
      </c>
      <c r="AD64" s="64">
        <v>7</v>
      </c>
      <c r="AE64" t="str">
        <v>\cite{rayyan-172028007, rayyan-172028246, rayyan-172028433, rayyan-218685128, rayyan-218685194, rayyan-218687416, rayyan-218687992}</v>
      </c>
    </row>
    <row r="65" spans="27:31">
      <c r="AA65" s="64">
        <v>63</v>
      </c>
      <c r="AB65" t="str">
        <v>Data Auditing</v>
      </c>
      <c r="AC65" t="str">
        <v>Security-Oriented Data Analytics</v>
      </c>
      <c r="AD65" s="64">
        <v>0</v>
      </c>
      <c r="AE65" t="str">
        <v>\cite{}</v>
      </c>
    </row>
    <row r="66" spans="27:31">
      <c r="AA66" s="64">
        <v>64</v>
      </c>
      <c r="AB66" t="str">
        <v>Data Auditing</v>
      </c>
      <c r="AC66" t="str">
        <v>Copyright Protection</v>
      </c>
      <c r="AD66" s="64">
        <v>0</v>
      </c>
      <c r="AE66" t="str">
        <v>\cite{}</v>
      </c>
    </row>
    <row r="67" spans="27:31">
      <c r="AA67" s="64">
        <v>65</v>
      </c>
      <c r="AB67" t="str">
        <v>Data Auditing</v>
      </c>
      <c r="AC67" t="str">
        <v>Automated Sensitive Data Detection</v>
      </c>
      <c r="AD67" s="64">
        <v>0</v>
      </c>
      <c r="AE67" t="str">
        <v>\cite{}</v>
      </c>
    </row>
    <row r="68" spans="27:31">
      <c r="AA68" s="64">
        <v>66</v>
      </c>
      <c r="AB68" t="str">
        <v>Data Auditing</v>
      </c>
      <c r="AC68" t="str">
        <v>Secure Data Retention</v>
      </c>
      <c r="AD68" s="64">
        <v>1</v>
      </c>
      <c r="AE68" t="str">
        <v>\cite{rayyan-172028007}</v>
      </c>
    </row>
    <row r="69" spans="27:31">
      <c r="AA69" s="64">
        <v>67</v>
      </c>
      <c r="AB69" t="str">
        <v>Data Auditing</v>
      </c>
      <c r="AC69" t="str">
        <v>Data Confidentiality</v>
      </c>
      <c r="AD69" s="64">
        <v>4</v>
      </c>
      <c r="AE69" t="str">
        <v>\cite{rayyan-172027818, rayyan-172028246, rayyan-218685194, rayyan-218685236}</v>
      </c>
    </row>
    <row r="70" spans="27:31">
      <c r="AA70" s="64">
        <v>68</v>
      </c>
      <c r="AB70" t="str">
        <v>Data Auditing</v>
      </c>
      <c r="AC70" t="str">
        <v>Digital Object Lifecycle Management</v>
      </c>
      <c r="AD70" s="64">
        <v>0</v>
      </c>
      <c r="AE70" t="str">
        <v>\cite{}</v>
      </c>
    </row>
    <row r="71" spans="27:31">
      <c r="AA71" s="64">
        <v>69</v>
      </c>
      <c r="AB71" t="str">
        <v>Data Auditing</v>
      </c>
      <c r="AC71" t="str">
        <v>Forensic Attribution &amp; Post-Incident Investigation</v>
      </c>
      <c r="AD71" s="64">
        <v>4</v>
      </c>
      <c r="AE71" t="str">
        <v>\cite{rayyan-172027893, rayyan-172027922, rayyan-218685128, rayyan-218688143}</v>
      </c>
    </row>
    <row r="72" spans="27:31">
      <c r="AA72" s="64">
        <v>70</v>
      </c>
      <c r="AB72" t="str">
        <v>Forensic Attribution &amp; Post-Incident Investigation</v>
      </c>
      <c r="AC72" t="str">
        <v>Security-Oriented Data Analytics</v>
      </c>
      <c r="AD72" s="64">
        <v>0</v>
      </c>
      <c r="AE72" t="str">
        <v>\cite{}</v>
      </c>
    </row>
    <row r="73" spans="27:31">
      <c r="AA73" s="64">
        <v>71</v>
      </c>
      <c r="AB73" t="str">
        <v>Forensic Attribution &amp; Post-Incident Investigation</v>
      </c>
      <c r="AC73" t="str">
        <v>Copyright Protection</v>
      </c>
      <c r="AD73" s="64">
        <v>3</v>
      </c>
      <c r="AE73" t="str">
        <v>\cite{rayyan-172027955, rayyan-172028104, rayyan-218687203}</v>
      </c>
    </row>
    <row r="74" spans="27:31">
      <c r="AA74" s="64">
        <v>72</v>
      </c>
      <c r="AB74" t="str">
        <v>Forensic Attribution &amp; Post-Incident Investigation</v>
      </c>
      <c r="AC74" t="str">
        <v>Automated Sensitive Data Detection</v>
      </c>
      <c r="AD74" s="64">
        <v>1</v>
      </c>
      <c r="AE74" t="str">
        <v>\cite{rayyan-172027997}</v>
      </c>
    </row>
    <row r="75" spans="27:31">
      <c r="AA75" s="64">
        <v>73</v>
      </c>
      <c r="AB75" t="str">
        <v>Forensic Attribution &amp; Post-Incident Investigation</v>
      </c>
      <c r="AC75" t="str">
        <v>Secure Data Retention</v>
      </c>
      <c r="AD75" s="64">
        <v>0</v>
      </c>
      <c r="AE75" t="str">
        <v>\cite{}</v>
      </c>
    </row>
    <row r="76" spans="27:31">
      <c r="AA76" s="64">
        <v>74</v>
      </c>
      <c r="AB76" t="str">
        <v>Forensic Attribution &amp; Post-Incident Investigation</v>
      </c>
      <c r="AC76" t="str">
        <v>Data Confidentiality</v>
      </c>
      <c r="AD76" s="64">
        <v>0</v>
      </c>
      <c r="AE76" t="str">
        <v>\cite{}</v>
      </c>
    </row>
    <row r="77" spans="27:31">
      <c r="AA77" s="64">
        <v>75</v>
      </c>
      <c r="AB77" t="str">
        <v>Forensic Attribution &amp; Post-Incident Investigation</v>
      </c>
      <c r="AC77" t="str">
        <v>Digital Object Lifecycle Management</v>
      </c>
      <c r="AD77" s="64">
        <v>0</v>
      </c>
      <c r="AE77" t="str">
        <v>\cite{}</v>
      </c>
    </row>
    <row r="78" spans="27:31">
      <c r="AA78" s="64">
        <v>76</v>
      </c>
      <c r="AB78" t="str">
        <v>Digital Object Lifecycle Management</v>
      </c>
      <c r="AC78" t="str">
        <v>Security-Oriented Data Analytics</v>
      </c>
      <c r="AD78" s="64">
        <v>0</v>
      </c>
      <c r="AE78" t="str">
        <v>\cite{}</v>
      </c>
    </row>
    <row r="79" spans="27:31">
      <c r="AA79" s="64">
        <v>77</v>
      </c>
      <c r="AB79" t="str">
        <v>Digital Object Lifecycle Management</v>
      </c>
      <c r="AC79" t="str">
        <v>Copyright Protection</v>
      </c>
      <c r="AD79" s="64">
        <v>0</v>
      </c>
      <c r="AE79" t="str">
        <v>\cite{}</v>
      </c>
    </row>
    <row r="80" spans="27:31">
      <c r="AA80" s="64">
        <v>78</v>
      </c>
      <c r="AB80" t="str">
        <v>Digital Object Lifecycle Management</v>
      </c>
      <c r="AC80" t="str">
        <v>Automated Sensitive Data Detection</v>
      </c>
      <c r="AD80" s="64">
        <v>0</v>
      </c>
      <c r="AE80" t="str">
        <v>\cite{}</v>
      </c>
    </row>
    <row r="81" spans="27:31">
      <c r="AA81" s="64">
        <v>79</v>
      </c>
      <c r="AB81" t="str">
        <v>Digital Object Lifecycle Management</v>
      </c>
      <c r="AC81" t="str">
        <v>Secure Data Retention</v>
      </c>
      <c r="AD81" s="64">
        <v>1</v>
      </c>
      <c r="AE81" t="str">
        <v>\cite{rayyan-172027927}</v>
      </c>
    </row>
    <row r="82" spans="27:31">
      <c r="AA82" s="64">
        <v>80</v>
      </c>
      <c r="AB82" t="str">
        <v>Digital Object Lifecycle Management</v>
      </c>
      <c r="AC82" t="str">
        <v>Data Confidentiality</v>
      </c>
      <c r="AD82" s="64">
        <v>1</v>
      </c>
      <c r="AE82" t="str">
        <v>\cite{rayyan-218688375}</v>
      </c>
    </row>
    <row r="83" spans="27:31">
      <c r="AA83" s="64">
        <v>81</v>
      </c>
      <c r="AB83" t="str">
        <v>Data Confidentiality</v>
      </c>
      <c r="AC83" t="str">
        <v>Security-Oriented Data Analytics</v>
      </c>
      <c r="AD83" s="64">
        <v>0</v>
      </c>
      <c r="AE83" t="str">
        <v>\cite{}</v>
      </c>
    </row>
    <row r="84" spans="27:31">
      <c r="AA84" s="64">
        <v>82</v>
      </c>
      <c r="AB84" t="str">
        <v>Data Confidentiality</v>
      </c>
      <c r="AC84" t="str">
        <v>Copyright Protection</v>
      </c>
      <c r="AD84" s="64">
        <v>0</v>
      </c>
      <c r="AE84" t="str">
        <v>\cite{}</v>
      </c>
    </row>
    <row r="85" spans="27:31">
      <c r="AA85" s="64">
        <v>83</v>
      </c>
      <c r="AB85" t="str">
        <v>Data Confidentiality</v>
      </c>
      <c r="AC85" t="str">
        <v>Automated Sensitive Data Detection</v>
      </c>
      <c r="AD85" s="64">
        <v>0</v>
      </c>
      <c r="AE85" t="str">
        <v>\cite{}</v>
      </c>
    </row>
    <row r="86" spans="27:31">
      <c r="AA86" s="64">
        <v>84</v>
      </c>
      <c r="AB86" t="str">
        <v>Data Confidentiality</v>
      </c>
      <c r="AC86" t="str">
        <v>Secure Data Retention</v>
      </c>
      <c r="AD86" s="64">
        <v>0</v>
      </c>
      <c r="AE86" t="str">
        <v>\cite{}</v>
      </c>
    </row>
    <row r="87" spans="27:31">
      <c r="AA87" s="64">
        <v>85</v>
      </c>
      <c r="AB87" t="str">
        <v>Secure Data Retention</v>
      </c>
      <c r="AC87" t="str">
        <v>Security-Oriented Data Analytics</v>
      </c>
      <c r="AD87" s="64">
        <v>0</v>
      </c>
      <c r="AE87" t="str">
        <v>\cite{}</v>
      </c>
    </row>
    <row r="88" spans="27:31">
      <c r="AA88" s="64">
        <v>86</v>
      </c>
      <c r="AB88" t="str">
        <v>Secure Data Retention</v>
      </c>
      <c r="AC88" t="str">
        <v>Copyright Protection</v>
      </c>
      <c r="AD88" s="64">
        <v>0</v>
      </c>
      <c r="AE88" t="str">
        <v>\cite{}</v>
      </c>
    </row>
    <row r="89" spans="27:31">
      <c r="AA89" s="64">
        <v>87</v>
      </c>
      <c r="AB89" t="str">
        <v>Secure Data Retention</v>
      </c>
      <c r="AC89" t="str">
        <v>Automated Sensitive Data Detection</v>
      </c>
      <c r="AD89" s="64">
        <v>0</v>
      </c>
      <c r="AE89" t="str">
        <v>\cite{}</v>
      </c>
    </row>
    <row r="90" spans="27:31">
      <c r="AA90" s="64">
        <v>88</v>
      </c>
      <c r="AB90" t="str">
        <v>Automated Sensitive Data Detection</v>
      </c>
      <c r="AC90" t="str">
        <v>Security-Oriented Data Analytics</v>
      </c>
      <c r="AD90" s="64">
        <v>1</v>
      </c>
      <c r="AE90" t="str">
        <v>\cite{rayyan-172027908}</v>
      </c>
    </row>
    <row r="91" spans="27:31">
      <c r="AA91" s="64">
        <v>89</v>
      </c>
      <c r="AB91" t="str">
        <v>Automated Sensitive Data Detection</v>
      </c>
      <c r="AC91" t="str">
        <v>Copyright Protection</v>
      </c>
      <c r="AD91" s="64">
        <v>0</v>
      </c>
      <c r="AE91" t="str">
        <v>\cite{}</v>
      </c>
    </row>
    <row r="92" spans="27:31">
      <c r="AA92" s="64">
        <v>90</v>
      </c>
      <c r="AB92" t="str">
        <v>Copyright Protection</v>
      </c>
      <c r="AC92" t="str">
        <v>Security-Oriented Data Analytics</v>
      </c>
      <c r="AD92" s="64">
        <v>0</v>
      </c>
      <c r="AE92" t="str">
        <v>\cite{}</v>
      </c>
    </row>
    <row r="93" spans="27:31">
      <c r="AA93" s="64"/>
      <c r="AD93" s="64"/>
    </row>
    <row r="94" spans="27:31">
      <c r="AA94" s="64"/>
      <c r="AD94" s="64"/>
    </row>
    <row r="95" spans="27:31">
      <c r="AA95" s="64"/>
      <c r="AD95" s="64"/>
    </row>
    <row r="96" spans="27:31">
      <c r="AA96" s="64"/>
      <c r="AD96" s="64"/>
    </row>
    <row r="97" spans="27:30">
      <c r="AA97" s="64"/>
      <c r="AD97" s="64"/>
    </row>
    <row r="98" spans="27:30">
      <c r="AA98" s="64"/>
      <c r="AD98" s="64"/>
    </row>
    <row r="99" spans="27:30">
      <c r="AA99" s="64"/>
      <c r="AD99" s="64"/>
    </row>
    <row r="100" spans="27:30">
      <c r="AA100" s="64"/>
      <c r="AD100" s="64"/>
    </row>
    <row r="101" spans="27:30">
      <c r="AA101" s="64"/>
      <c r="AD101" s="64"/>
    </row>
    <row r="102" spans="27:30">
      <c r="AA102" s="64"/>
      <c r="AD102" s="64"/>
    </row>
    <row r="103" spans="27:30">
      <c r="AA103" s="64"/>
      <c r="AD103" s="64"/>
    </row>
    <row r="104" spans="27:30">
      <c r="AA104" s="64"/>
      <c r="AD104" s="64"/>
    </row>
    <row r="105" spans="27:30">
      <c r="AA105" s="64"/>
      <c r="AD105" s="64"/>
    </row>
    <row r="106" spans="27:30">
      <c r="AA106" s="64"/>
      <c r="AD106" s="64"/>
    </row>
    <row r="107" spans="27:30">
      <c r="AA107" s="64"/>
      <c r="AD107" s="64"/>
    </row>
    <row r="108" spans="27:30">
      <c r="AA108" s="64"/>
      <c r="AD108" s="64"/>
    </row>
    <row r="109" spans="27:30">
      <c r="AA109" s="64"/>
      <c r="AD109" s="64"/>
    </row>
    <row r="110" spans="27:30">
      <c r="AA110" s="64"/>
      <c r="AD110" s="64"/>
    </row>
    <row r="111" spans="27:30">
      <c r="AA111" s="64"/>
      <c r="AD111" s="64"/>
    </row>
    <row r="112" spans="27:30">
      <c r="AA112" s="64"/>
      <c r="AD112" s="64"/>
    </row>
    <row r="113" spans="27:30">
      <c r="AA113" s="64"/>
      <c r="AD113" s="64"/>
    </row>
    <row r="114" spans="27:30">
      <c r="AA114" s="64"/>
      <c r="AD114" s="64"/>
    </row>
    <row r="115" spans="27:30">
      <c r="AA115" s="64"/>
      <c r="AD115" s="64"/>
    </row>
    <row r="116" spans="27:30">
      <c r="AA116" s="64"/>
      <c r="AD116" s="64"/>
    </row>
    <row r="117" spans="27:30">
      <c r="AA117" s="64"/>
      <c r="AD117" s="64"/>
    </row>
    <row r="118" spans="27:30">
      <c r="AA118" s="64"/>
      <c r="AD118" s="64"/>
    </row>
    <row r="119" spans="27:30">
      <c r="AA119" s="64"/>
      <c r="AD119" s="64"/>
    </row>
    <row r="120" spans="27:30">
      <c r="AA120" s="64"/>
      <c r="AD120" s="64"/>
    </row>
    <row r="121" spans="27:30">
      <c r="AA121" s="64"/>
      <c r="AD121" s="64"/>
    </row>
    <row r="122" spans="27:30">
      <c r="AA122" s="64"/>
      <c r="AD122" s="64"/>
    </row>
    <row r="123" spans="27:30">
      <c r="AA123" s="64"/>
      <c r="AD123" s="64"/>
    </row>
    <row r="124" spans="27:30">
      <c r="AA124" s="64"/>
      <c r="AD124" s="64"/>
    </row>
    <row r="125" spans="27:30">
      <c r="AA125" s="64"/>
      <c r="AD125" s="64"/>
    </row>
    <row r="126" spans="27:30">
      <c r="AA126" s="64"/>
      <c r="AD126" s="64"/>
    </row>
    <row r="127" spans="27:30">
      <c r="AA127" s="64"/>
      <c r="AD127" s="64"/>
    </row>
    <row r="128" spans="27:30">
      <c r="AA128" s="64"/>
      <c r="AD128" s="64"/>
    </row>
    <row r="129" spans="27:30">
      <c r="AA129" s="64"/>
      <c r="AD129" s="64"/>
    </row>
    <row r="130" spans="27:30">
      <c r="AA130" s="64"/>
      <c r="AD130" s="64"/>
    </row>
    <row r="131" spans="27:30">
      <c r="AA131" s="64"/>
      <c r="AD131" s="64"/>
    </row>
    <row r="132" spans="27:30">
      <c r="AA132" s="64"/>
      <c r="AD132" s="64"/>
    </row>
    <row r="133" spans="27:30">
      <c r="AA133" s="64"/>
      <c r="AD133" s="64"/>
    </row>
    <row r="134" spans="27:30">
      <c r="AA134" s="64"/>
      <c r="AD134" s="64"/>
    </row>
    <row r="135" spans="27:30">
      <c r="AA135" s="64"/>
      <c r="AD135" s="64"/>
    </row>
    <row r="136" spans="27:30">
      <c r="AA136" s="64"/>
      <c r="AD136" s="64"/>
    </row>
    <row r="137" spans="27:30">
      <c r="AA137" s="64"/>
      <c r="AD137" s="64"/>
    </row>
    <row r="138" spans="27:30">
      <c r="AA138" s="64"/>
      <c r="AD138" s="64"/>
    </row>
    <row r="139" spans="27:30">
      <c r="AA139" s="64"/>
      <c r="AD139" s="64"/>
    </row>
    <row r="140" spans="27:30">
      <c r="AA140" s="64"/>
      <c r="AD140" s="64"/>
    </row>
    <row r="141" spans="27:30">
      <c r="AA141" s="64"/>
      <c r="AD141" s="64"/>
    </row>
    <row r="142" spans="27:30">
      <c r="AA142" s="64"/>
      <c r="AD142" s="64"/>
    </row>
    <row r="143" spans="27:30">
      <c r="AA143" s="64"/>
      <c r="AD143" s="64"/>
    </row>
    <row r="144" spans="27:30">
      <c r="AA144" s="64"/>
      <c r="AD144" s="64"/>
    </row>
    <row r="145" spans="27:30">
      <c r="AA145" s="64"/>
      <c r="AD145" s="64"/>
    </row>
    <row r="146" spans="27:30">
      <c r="AA146" s="64"/>
      <c r="AD146" s="64"/>
    </row>
    <row r="147" spans="27:30">
      <c r="AA147" s="64"/>
      <c r="AD147" s="64"/>
    </row>
    <row r="148" spans="27:30">
      <c r="AA148" s="64"/>
      <c r="AD148" s="64"/>
    </row>
    <row r="149" spans="27:30">
      <c r="AA149" s="64"/>
      <c r="AD149" s="64"/>
    </row>
    <row r="150" spans="27:30">
      <c r="AA150" s="64"/>
      <c r="AD150" s="64"/>
    </row>
    <row r="151" spans="27:30">
      <c r="AA151" s="64"/>
      <c r="AD151" s="64"/>
    </row>
    <row r="152" spans="27:30">
      <c r="AA152" s="64"/>
      <c r="AD152" s="64"/>
    </row>
    <row r="153" spans="27:30">
      <c r="AA153" s="64"/>
      <c r="AD153" s="64"/>
    </row>
    <row r="154" spans="27:30">
      <c r="AA154" s="64"/>
      <c r="AD154" s="64"/>
    </row>
    <row r="155" spans="27:30">
      <c r="AA155" s="64"/>
      <c r="AD155" s="64"/>
    </row>
    <row r="156" spans="27:30">
      <c r="AA156" s="64"/>
      <c r="AD156" s="64"/>
    </row>
    <row r="157" spans="27:30">
      <c r="AA157" s="64"/>
      <c r="AD157" s="64"/>
    </row>
    <row r="158" spans="27:30">
      <c r="AA158" s="64"/>
      <c r="AD158" s="64"/>
    </row>
    <row r="159" spans="27:30">
      <c r="AA159" s="64"/>
      <c r="AD159" s="64"/>
    </row>
    <row r="160" spans="27:30">
      <c r="AA160" s="64"/>
      <c r="AD160" s="64"/>
    </row>
    <row r="161" spans="27:30">
      <c r="AA161" s="64"/>
      <c r="AD161" s="64"/>
    </row>
    <row r="162" spans="27:30">
      <c r="AA162" s="64"/>
      <c r="AD162" s="64"/>
    </row>
    <row r="163" spans="27:30">
      <c r="AA163" s="64"/>
      <c r="AD163" s="64"/>
    </row>
    <row r="164" spans="27:30">
      <c r="AA164" s="64"/>
      <c r="AD164" s="64"/>
    </row>
    <row r="165" spans="27:30">
      <c r="AA165" s="64"/>
      <c r="AD165" s="64"/>
    </row>
    <row r="166" spans="27:30">
      <c r="AA166" s="64"/>
      <c r="AD166" s="64"/>
    </row>
    <row r="167" spans="27:30">
      <c r="AA167" s="64"/>
      <c r="AD167" s="64"/>
    </row>
    <row r="168" spans="27:30">
      <c r="AA168" s="64"/>
      <c r="AD168" s="64"/>
    </row>
    <row r="169" spans="27:30">
      <c r="AA169" s="64"/>
      <c r="AD169" s="64"/>
    </row>
    <row r="170" spans="27:30">
      <c r="AA170" s="64"/>
      <c r="AD170" s="64"/>
    </row>
    <row r="171" spans="27:30">
      <c r="AA171" s="64"/>
      <c r="AD171" s="64"/>
    </row>
    <row r="172" spans="27:30">
      <c r="AA172" s="64"/>
      <c r="AD172" s="64"/>
    </row>
    <row r="173" spans="27:30">
      <c r="AA173" s="64"/>
      <c r="AD173" s="64"/>
    </row>
    <row r="174" spans="27:30">
      <c r="AA174" s="64"/>
      <c r="AD174" s="64"/>
    </row>
    <row r="175" spans="27:30">
      <c r="AA175" s="64"/>
      <c r="AD175" s="64"/>
    </row>
    <row r="176" spans="27:30">
      <c r="AA176" s="64"/>
      <c r="AD176" s="64"/>
    </row>
    <row r="177" spans="27:30">
      <c r="AA177" s="64"/>
      <c r="AD177" s="64"/>
    </row>
    <row r="178" spans="27:30">
      <c r="AA178" s="64"/>
      <c r="AD178" s="64"/>
    </row>
    <row r="179" spans="27:30">
      <c r="AA179" s="64"/>
      <c r="AD179" s="64"/>
    </row>
    <row r="180" spans="27:30">
      <c r="AA180" s="64"/>
      <c r="AD180" s="64"/>
    </row>
    <row r="181" spans="27:30">
      <c r="AA181" s="64"/>
      <c r="AD181" s="64"/>
    </row>
    <row r="182" spans="27:30">
      <c r="AA182" s="64"/>
      <c r="AD182" s="64"/>
    </row>
    <row r="183" spans="27:30">
      <c r="AA183" s="64"/>
      <c r="AD183" s="64"/>
    </row>
    <row r="184" spans="27:30">
      <c r="AA184" s="64"/>
      <c r="AD184" s="64"/>
    </row>
    <row r="185" spans="27:30">
      <c r="AA185" s="64"/>
      <c r="AD185" s="64"/>
    </row>
    <row r="186" spans="27:30">
      <c r="AA186" s="64"/>
      <c r="AD186" s="64"/>
    </row>
    <row r="187" spans="27:30">
      <c r="AA187" s="64"/>
      <c r="AD187" s="64"/>
    </row>
    <row r="188" spans="27:30">
      <c r="AA188" s="64"/>
      <c r="AD188" s="64"/>
    </row>
    <row r="189" spans="27:30">
      <c r="AA189" s="64"/>
      <c r="AD189" s="64"/>
    </row>
    <row r="190" spans="27:30">
      <c r="AA190" s="64"/>
      <c r="AD190" s="64"/>
    </row>
    <row r="191" spans="27:30">
      <c r="AA191" s="64"/>
      <c r="AD191" s="64"/>
    </row>
    <row r="192" spans="27:30">
      <c r="AA192" s="64"/>
      <c r="AD192" s="64"/>
    </row>
    <row r="193" spans="27:30">
      <c r="AA193" s="64"/>
      <c r="AD193" s="64"/>
    </row>
    <row r="194" spans="27:30">
      <c r="AA194" s="64"/>
      <c r="AD194" s="64"/>
    </row>
    <row r="195" spans="27:30">
      <c r="AA195" s="64"/>
      <c r="AD195" s="64"/>
    </row>
    <row r="196" spans="27:30">
      <c r="AA196" s="64"/>
      <c r="AD196" s="64"/>
    </row>
    <row r="197" spans="27:30">
      <c r="AA197" s="64"/>
      <c r="AD197" s="64"/>
    </row>
    <row r="198" spans="27:30">
      <c r="AA198" s="64"/>
      <c r="AD198" s="64"/>
    </row>
    <row r="199" spans="27:30">
      <c r="AA199" s="64"/>
      <c r="AD199" s="64"/>
    </row>
    <row r="200" spans="27:30">
      <c r="AA200" s="64"/>
      <c r="AD200" s="64"/>
    </row>
  </sheetData>
  <conditionalFormatting sqref="B2:Z60">
    <cfRule type="colorScale" priority="1">
      <colorScale>
        <cfvo type="min"/>
        <cfvo type="percentile" val="50"/>
        <cfvo type="max"/>
        <color rgb="FFFFFFFF"/>
        <color rgb="FFFDD49E"/>
        <color rgb="FFB30000"/>
      </colorScale>
    </cfRule>
  </conditionalFormatting>
  <conditionalFormatting sqref="A1:Z60">
    <cfRule type="expression" dxfId="9" priority="2">
      <formula>A1&lt;&gt;""</formula>
    </cfRule>
  </conditionalFormatting>
  <conditionalFormatting sqref="AA1:AE200">
    <cfRule type="expression" dxfId="8" priority="3">
      <formula>$AA1&lt;&gt;""</formula>
    </cfRule>
  </conditionalFormatting>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5A0D-BD13-4DF6-998F-690851F911E3}">
  <dimension ref="A1:AE3000"/>
  <sheetViews>
    <sheetView workbookViewId="0">
      <selection activeCell="N4" sqref="N4"/>
    </sheetView>
  </sheetViews>
  <sheetFormatPr defaultRowHeight="12.5"/>
  <cols>
    <col min="1" max="1" width="43.90625" bestFit="1" customWidth="1"/>
    <col min="2" max="5" width="3.08984375" style="69" bestFit="1" customWidth="1"/>
    <col min="6" max="6" width="5.453125" style="69" bestFit="1" customWidth="1"/>
    <col min="7" max="13" width="3.08984375" style="69" bestFit="1" customWidth="1"/>
    <col min="14" max="26" width="17.26953125" customWidth="1"/>
    <col min="27" max="27" width="6" bestFit="1" customWidth="1"/>
    <col min="28" max="28" width="40" customWidth="1"/>
    <col min="29" max="29" width="34.36328125" bestFit="1" customWidth="1"/>
    <col min="30" max="30" width="2.81640625" bestFit="1" customWidth="1"/>
    <col min="31" max="31" width="255.6328125" bestFit="1" customWidth="1"/>
  </cols>
  <sheetData>
    <row r="1" spans="1:31" ht="197" customHeight="1">
      <c r="A1" s="138" t="str">
        <f>PurposeSummary[[#Headers],[Purposes]]&amp;" \ "&amp;TechnologiesSummary[[#Headers],[Technologies]]</f>
        <v>Purposes \ Technologies</v>
      </c>
      <c r="B1" s="147" t="str" cm="1">
        <f t="array" ref="B1:M1">_xlfn.LET(_xlpm.rl,PurposeSummary[Purposes],_xlpm.r,_xlfn._xlws.FILTER(_xlpm.rl,_xlpm.rl&lt;&gt;""),_xlpm.cl,TechnologiesSummary[Technologies],_xlpm.c,_xlfn._xlws.FILTER(_xlpm.cl,_xlpm.cl&lt;&gt;""),_xlpm.y,ThematicAnalysis[Purposes],_xlpm.x,ThematicAnalysis[Technologies],_xlpm.M,_xlfn.MAKEARRAY(ROWS(_xlpm.r),ROWS(_xlpm.c),_xlfn.LAMBDA(_xlpm.i,_xlpm.j,SUM(ISNUMBER(SEARCH(", "&amp;INDEX(_xlpm.r,_xlpm.i)&amp;", ",", "&amp;_xlpm.y&amp;", "))*ISNUMBER(SEARCH(", "&amp;INDEX(_xlpm.c,_xlpm.j)&amp;", ",", "&amp;_xlpm.x&amp;", "))))),_xlpm.ck,_xlfn.MAP(_xlfn.SEQUENCE(ROWS(_xlpm.c)),_xlfn.LAMBDA(_xlpm.j,_xlfn.CONCAT(TEXT(_xlfn._xlws.SORT(_xlfn.CHOOSECOLS(_xlpm.M,_xlpm.j),,-1),"000")))),TRANSPOSE(_xlfn.SORTBY(_xlpm.c,_xlpm.ck,1,_xlpm.c,-1)))</f>
        <v>Digital Forensics Techniques</v>
      </c>
      <c r="C1" s="147" t="str">
        <v>Digital Twin</v>
      </c>
      <c r="D1" s="147" t="str">
        <v>Honey Files</v>
      </c>
      <c r="E1" s="147" t="str">
        <v>Knowledge Representation &amp; Analytics</v>
      </c>
      <c r="F1" s="147" t="str">
        <v>Interoperability &amp; Authorization Standards</v>
      </c>
      <c r="G1" s="147" t="str">
        <v>Containerization &amp; Orchestration</v>
      </c>
      <c r="H1" s="147" t="str">
        <v>Machine Learning &amp; AI</v>
      </c>
      <c r="I1" s="147" t="str">
        <v>Steganography &amp; Digital Watermarking</v>
      </c>
      <c r="J1" s="147" t="str">
        <v>Distributed File System</v>
      </c>
      <c r="K1" s="147" t="str">
        <v>Smart Contracts</v>
      </c>
      <c r="L1" s="147" t="str">
        <v>Blockchain</v>
      </c>
      <c r="M1" s="147" t="str">
        <v>Cryptography</v>
      </c>
      <c r="N1" s="138"/>
      <c r="O1" s="138"/>
      <c r="P1" s="138"/>
      <c r="Q1" s="138"/>
      <c r="R1" s="138"/>
      <c r="S1" s="138"/>
      <c r="T1" s="138"/>
      <c r="U1" s="138"/>
      <c r="V1" s="138"/>
      <c r="W1" s="138"/>
      <c r="X1" s="138"/>
      <c r="Y1" s="138"/>
      <c r="Z1" s="138"/>
      <c r="AA1" s="134" t="str" cm="1">
        <f t="array" ref="AA1:AE1">{"Índice","y","x","z","ref"}</f>
        <v>Índice</v>
      </c>
      <c r="AB1" s="134" t="str">
        <v>y</v>
      </c>
      <c r="AC1" s="134" t="str">
        <v>x</v>
      </c>
      <c r="AD1" s="134" t="str">
        <v>z</v>
      </c>
      <c r="AE1" s="134" t="str">
        <v>ref</v>
      </c>
    </row>
    <row r="2" spans="1:31" ht="13">
      <c r="A2" s="66" t="str" cm="1">
        <f t="array" ref="A2:A15">_xlfn.LET(_xlpm.rl,PurposeSummary[Purposes],_xlpm.r,_xlfn._xlws.FILTER(_xlpm.rl,_xlpm.rl&lt;&gt;""),_xlpm.cl,TechnologiesSummary[Technologies],_xlpm.c,_xlfn._xlws.FILTER(_xlpm.cl,_xlpm.cl&lt;&gt;""),_xlpm.y,ThematicAnalysis[Purposes],_xlpm.x,ThematicAnalysis[Technologies],_xlpm.M,_xlfn.MAKEARRAY(ROWS(_xlpm.r),ROWS(_xlpm.c),_xlfn.LAMBDA(_xlpm.i,_xlpm.j,SUM(ISNUMBER(SEARCH(", "&amp;INDEX(_xlpm.r,_xlpm.i)&amp;", ",", "&amp;_xlpm.y&amp;", "))*ISNUMBER(SEARCH(", "&amp;INDEX(_xlpm.c,_xlpm.j)&amp;", ",", "&amp;_xlpm.x&amp;", "))))),_xlpm.idx,_xlfn.XMATCH(_xlfn.TOROW(_xlfn.ANCHORARRAY(B1)),_xlfn.TOROW(_xlpm.c)),_xlpm.rev,_xlfn.SORTBY(_xlpm.idx,_xlfn.SEQUENCE(1,COLUMNS(_xlpm.idx)),-1),_xlpm.rk,_xlfn.MAP(_xlfn.SEQUENCE(ROWS(_xlpm.r)),_xlfn.LAMBDA(_xlpm.i,_xlfn.CONCAT(TEXT(_xlfn.CHOOSECOLS(_xlfn.CHOOSEROWS(_xlpm.M,_xlpm.i),_xlpm.rev),"000")))),_xlfn.SORTBY(_xlpm.r,_xlpm.rk,-1,_xlpm.r,1))</f>
        <v>Data Traceability</v>
      </c>
      <c r="B2" s="45" cm="1">
        <f t="array" ref="B2:M15">_xlfn.LET(_xlpm.y,ThematicAnalysis[Purposes],_xlpm.x,ThematicAnalysis[Technologies],_xlfn.MAKEARRAY(ROWS(_xlfn.ANCHORARRAY(A2)),COLUMNS(_xlfn.ANCHORARRAY(B1)),_xlfn.LAMBDA(_xlpm.i,_xlpm.j,SUM(ISNUMBER(SEARCH(", "&amp;INDEX(_xlfn.ANCHORARRAY(A2),_xlpm.i)&amp;", ",", "&amp;_xlpm.y&amp;", "))*ISNUMBER(SEARCH(", "&amp;INDEX(_xlfn.ANCHORARRAY(B1),1,_xlpm.j)&amp;", ",", "&amp;_xlpm.x&amp;", "))))))</f>
        <v>1</v>
      </c>
      <c r="C2" s="45">
        <v>1</v>
      </c>
      <c r="D2" s="45">
        <v>1</v>
      </c>
      <c r="E2" s="45">
        <v>2</v>
      </c>
      <c r="F2" s="45">
        <v>5</v>
      </c>
      <c r="G2" s="45">
        <v>6</v>
      </c>
      <c r="H2" s="45">
        <v>9</v>
      </c>
      <c r="I2" s="45">
        <v>12</v>
      </c>
      <c r="J2" s="45">
        <v>59</v>
      </c>
      <c r="K2" s="45">
        <v>69</v>
      </c>
      <c r="L2" s="45">
        <v>81</v>
      </c>
      <c r="M2" s="45">
        <v>87</v>
      </c>
      <c r="N2" s="45"/>
      <c r="O2" s="45"/>
      <c r="P2" s="45"/>
      <c r="Q2" s="45"/>
      <c r="R2" s="45"/>
      <c r="S2" s="45"/>
      <c r="T2" s="45"/>
      <c r="U2" s="45"/>
      <c r="V2" s="45"/>
      <c r="W2" s="45"/>
      <c r="X2" s="45"/>
      <c r="Y2" s="45"/>
      <c r="Z2" s="45"/>
      <c r="AA2" s="64" cm="1">
        <f t="array" ref="AA2:AE169">_xlfn.LET(_xlpm.mp,_xlfn.ANCHORARRAY(B2),_xlpm.nr,ROWS(_xlpm.mp),_xlpm.nc,COLUMNS(_xlpm.mp),_xlpm.pos,_xlfn.TOCOL(IF(ISNUMBER(_xlpm.mp),(_xlfn.SEQUENCE(_xlpm.nr)-1)*_xlpm.nc+_xlfn.SEQUENCE(1,_xlpm.nc,0),NA()),3),_xlpm.ri,INT(_xlpm.pos/_xlpm.nc)+1,_xlpm.ci,MOD(_xlpm.pos,_xlpm.nc)+1,_xlpm.yv,INDEX(_xlfn.ANCHORARRAY(A2),_xlpm.ri),_xlpm.xv,INDEX(_xlfn.ANCHORARRAY(B1),1,_xlpm.ci),_xlpm.zv,INDEX(_xlpm.mp,_xlpm.ri,_xlpm.ci),_xlpm.ref,_xlfn.MAP(_xlpm.yv,_xlpm.xv,_xlfn.LAMBDA(_xlpm.a,_xlpm.b,"\cite{"&amp;_xlfn.TEXTJOIN(", ",TRUE,_xlfn._xlws.SORT(_xlfn._xlws.FILTER(ThematicAnalysis[Rayyan ID],ISNUMBER(SEARCH(", "&amp;_xlpm.a&amp;", ",", "&amp;ThematicAnalysis[Purposes]&amp;", "))*ISNUMBER(SEARCH(", "&amp;_xlpm.b&amp;", ",", "&amp;ThematicAnalysis[Technologies]&amp;", ")),"")))&amp;"}")),_xlfn.HSTACK(_xlfn.SEQUENCE(ROWS(_xlpm.pos),,0),_xlpm.yv,_xlpm.xv,_xlpm.zv,_xlpm.ref))</f>
        <v>0</v>
      </c>
      <c r="AB2" t="str">
        <v>Data Traceability</v>
      </c>
      <c r="AC2" t="str">
        <v>Digital Forensics Techniques</v>
      </c>
      <c r="AD2" s="64">
        <v>1</v>
      </c>
      <c r="AE2" t="str">
        <v>\cite{rayyan-172027832}</v>
      </c>
    </row>
    <row r="3" spans="1:31" ht="13">
      <c r="A3" s="66" t="str">
        <v>Data Privacy</v>
      </c>
      <c r="B3" s="45">
        <v>0</v>
      </c>
      <c r="C3" s="45">
        <v>0</v>
      </c>
      <c r="D3" s="45">
        <v>1</v>
      </c>
      <c r="E3" s="45">
        <v>4</v>
      </c>
      <c r="F3" s="45">
        <v>5</v>
      </c>
      <c r="G3" s="45">
        <v>7</v>
      </c>
      <c r="H3" s="45">
        <v>8</v>
      </c>
      <c r="I3" s="45">
        <v>3</v>
      </c>
      <c r="J3" s="45">
        <v>57</v>
      </c>
      <c r="K3" s="45">
        <v>71</v>
      </c>
      <c r="L3" s="45">
        <v>83</v>
      </c>
      <c r="M3" s="45">
        <v>83</v>
      </c>
      <c r="N3" s="45"/>
      <c r="O3" s="45"/>
      <c r="P3" s="45"/>
      <c r="Q3" s="45"/>
      <c r="R3" s="45"/>
      <c r="S3" s="45"/>
      <c r="T3" s="45"/>
      <c r="U3" s="45"/>
      <c r="V3" s="45"/>
      <c r="W3" s="45"/>
      <c r="X3" s="45"/>
      <c r="Y3" s="45"/>
      <c r="Z3" s="45"/>
      <c r="AA3" s="64">
        <v>1</v>
      </c>
      <c r="AB3" t="str">
        <v>Data Traceability</v>
      </c>
      <c r="AC3" t="str">
        <v>Digital Twin</v>
      </c>
      <c r="AD3" s="64">
        <v>1</v>
      </c>
      <c r="AE3" t="str">
        <v>\cite{rayyan-172027911}</v>
      </c>
    </row>
    <row r="4" spans="1:31" ht="13">
      <c r="A4" s="66" t="str">
        <v>Access Control</v>
      </c>
      <c r="B4" s="45">
        <v>0</v>
      </c>
      <c r="C4" s="45">
        <v>0</v>
      </c>
      <c r="D4" s="45">
        <v>2</v>
      </c>
      <c r="E4" s="45">
        <v>3</v>
      </c>
      <c r="F4" s="45">
        <v>2</v>
      </c>
      <c r="G4" s="45">
        <v>7</v>
      </c>
      <c r="H4" s="45">
        <v>8</v>
      </c>
      <c r="I4" s="45">
        <v>6</v>
      </c>
      <c r="J4" s="45">
        <v>56</v>
      </c>
      <c r="K4" s="45">
        <v>74</v>
      </c>
      <c r="L4" s="45">
        <v>80</v>
      </c>
      <c r="M4" s="45">
        <v>80</v>
      </c>
      <c r="N4" s="45"/>
      <c r="O4" s="45"/>
      <c r="P4" s="45"/>
      <c r="Q4" s="45"/>
      <c r="R4" s="45"/>
      <c r="S4" s="45"/>
      <c r="T4" s="45"/>
      <c r="U4" s="45"/>
      <c r="V4" s="45"/>
      <c r="W4" s="45"/>
      <c r="X4" s="45"/>
      <c r="Y4" s="45"/>
      <c r="Z4" s="45"/>
      <c r="AA4" s="64">
        <v>2</v>
      </c>
      <c r="AB4" t="str">
        <v>Data Traceability</v>
      </c>
      <c r="AC4" t="str">
        <v>Honey Files</v>
      </c>
      <c r="AD4" s="64">
        <v>1</v>
      </c>
      <c r="AE4" t="str">
        <v>\cite{rayyan-172029019}</v>
      </c>
    </row>
    <row r="5" spans="1:31" ht="13">
      <c r="A5" s="66" t="str">
        <v>Secure Data Sharing</v>
      </c>
      <c r="B5" s="45">
        <v>0</v>
      </c>
      <c r="C5" s="45">
        <v>1</v>
      </c>
      <c r="D5" s="45">
        <v>0</v>
      </c>
      <c r="E5" s="45">
        <v>2</v>
      </c>
      <c r="F5" s="45">
        <v>5</v>
      </c>
      <c r="G5" s="45">
        <v>5</v>
      </c>
      <c r="H5" s="45">
        <v>3</v>
      </c>
      <c r="I5" s="45">
        <v>9</v>
      </c>
      <c r="J5" s="45">
        <v>52</v>
      </c>
      <c r="K5" s="45">
        <v>67</v>
      </c>
      <c r="L5" s="45">
        <v>76</v>
      </c>
      <c r="M5" s="45">
        <v>78</v>
      </c>
      <c r="N5" s="45"/>
      <c r="O5" s="45"/>
      <c r="P5" s="45"/>
      <c r="Q5" s="45"/>
      <c r="R5" s="45"/>
      <c r="S5" s="45"/>
      <c r="T5" s="45"/>
      <c r="U5" s="45"/>
      <c r="V5" s="45"/>
      <c r="W5" s="45"/>
      <c r="X5" s="45"/>
      <c r="Y5" s="45"/>
      <c r="Z5" s="45"/>
      <c r="AA5" s="64">
        <v>3</v>
      </c>
      <c r="AB5" t="str">
        <v>Data Traceability</v>
      </c>
      <c r="AC5" t="str">
        <v>Knowledge Representation &amp; Analytics</v>
      </c>
      <c r="AD5" s="64">
        <v>2</v>
      </c>
      <c r="AE5" t="str">
        <v>\cite{rayyan-172028018, rayyan-218687262}</v>
      </c>
    </row>
    <row r="6" spans="1:31" ht="13">
      <c r="A6" s="66" t="str">
        <v>Healthcare Data Governance</v>
      </c>
      <c r="B6" s="45">
        <v>0</v>
      </c>
      <c r="C6" s="45">
        <v>0</v>
      </c>
      <c r="D6" s="45">
        <v>0</v>
      </c>
      <c r="E6" s="45">
        <v>2</v>
      </c>
      <c r="F6" s="45">
        <v>3</v>
      </c>
      <c r="G6" s="45">
        <v>4</v>
      </c>
      <c r="H6" s="45">
        <v>5</v>
      </c>
      <c r="I6" s="45">
        <v>0</v>
      </c>
      <c r="J6" s="45">
        <v>48</v>
      </c>
      <c r="K6" s="45">
        <v>62</v>
      </c>
      <c r="L6" s="45">
        <v>67</v>
      </c>
      <c r="M6" s="45">
        <v>62</v>
      </c>
      <c r="N6" s="45"/>
      <c r="O6" s="45"/>
      <c r="P6" s="45"/>
      <c r="Q6" s="45"/>
      <c r="R6" s="45"/>
      <c r="S6" s="45"/>
      <c r="T6" s="45"/>
      <c r="U6" s="45"/>
      <c r="V6" s="45"/>
      <c r="W6" s="45"/>
      <c r="X6" s="45"/>
      <c r="Y6" s="45"/>
      <c r="Z6" s="45"/>
      <c r="AA6" s="64">
        <v>4</v>
      </c>
      <c r="AB6" t="str">
        <v>Data Traceability</v>
      </c>
      <c r="AC6" t="str">
        <v>Interoperability &amp; Authorization Standards</v>
      </c>
      <c r="AD6" s="64">
        <v>5</v>
      </c>
      <c r="AE6" t="str">
        <v>\cite{rayyan-172028017, rayyan-172028035, rayyan-172029208, rayyan-218687761, rayyan-218688137}</v>
      </c>
    </row>
    <row r="7" spans="1:31" ht="13">
      <c r="A7" s="66" t="str">
        <v>Cybersecurity Risk Mitigation</v>
      </c>
      <c r="B7" s="45">
        <v>0</v>
      </c>
      <c r="C7" s="45">
        <v>1</v>
      </c>
      <c r="D7" s="45">
        <v>2</v>
      </c>
      <c r="E7" s="45">
        <v>2</v>
      </c>
      <c r="F7" s="45">
        <v>0</v>
      </c>
      <c r="G7" s="45">
        <v>4</v>
      </c>
      <c r="H7" s="45">
        <v>7</v>
      </c>
      <c r="I7" s="45">
        <v>6</v>
      </c>
      <c r="J7" s="45">
        <v>29</v>
      </c>
      <c r="K7" s="45">
        <v>33</v>
      </c>
      <c r="L7" s="45">
        <v>38</v>
      </c>
      <c r="M7" s="45">
        <v>44</v>
      </c>
      <c r="N7" s="45"/>
      <c r="O7" s="45"/>
      <c r="P7" s="45"/>
      <c r="Q7" s="45"/>
      <c r="R7" s="45"/>
      <c r="S7" s="45"/>
      <c r="T7" s="45"/>
      <c r="U7" s="45"/>
      <c r="V7" s="45"/>
      <c r="W7" s="45"/>
      <c r="X7" s="45"/>
      <c r="Y7" s="45"/>
      <c r="Z7" s="45"/>
      <c r="AA7" s="64">
        <v>5</v>
      </c>
      <c r="AB7" t="str">
        <v>Data Traceability</v>
      </c>
      <c r="AC7" t="str">
        <v>Containerization &amp; Orchestration</v>
      </c>
      <c r="AD7" s="64">
        <v>6</v>
      </c>
      <c r="AE7" t="str">
        <v>\cite{rayyan-172027891, rayyan-172028394, rayyan-218685039, rayyan-218685380, rayyan-218685725, rayyan-218687255}</v>
      </c>
    </row>
    <row r="8" spans="1:31" ht="13">
      <c r="A8" s="66" t="str">
        <v>Data Auditing</v>
      </c>
      <c r="B8" s="45">
        <v>0</v>
      </c>
      <c r="C8" s="45">
        <v>0</v>
      </c>
      <c r="D8" s="45">
        <v>0</v>
      </c>
      <c r="E8" s="45">
        <v>0</v>
      </c>
      <c r="F8" s="45">
        <v>0</v>
      </c>
      <c r="G8" s="45">
        <v>3</v>
      </c>
      <c r="H8" s="45">
        <v>0</v>
      </c>
      <c r="I8" s="45">
        <v>0</v>
      </c>
      <c r="J8" s="45">
        <v>14</v>
      </c>
      <c r="K8" s="45">
        <v>20</v>
      </c>
      <c r="L8" s="45">
        <v>25</v>
      </c>
      <c r="M8" s="45">
        <v>25</v>
      </c>
      <c r="N8" s="45"/>
      <c r="O8" s="45"/>
      <c r="P8" s="45"/>
      <c r="Q8" s="45"/>
      <c r="R8" s="45"/>
      <c r="S8" s="45"/>
      <c r="T8" s="45"/>
      <c r="U8" s="45"/>
      <c r="V8" s="45"/>
      <c r="W8" s="45"/>
      <c r="X8" s="45"/>
      <c r="Y8" s="45"/>
      <c r="Z8" s="45"/>
      <c r="AA8" s="64">
        <v>6</v>
      </c>
      <c r="AB8" t="str">
        <v>Data Traceability</v>
      </c>
      <c r="AC8" t="str">
        <v>Machine Learning &amp; AI</v>
      </c>
      <c r="AD8" s="64">
        <v>9</v>
      </c>
      <c r="AE8" t="str">
        <v>\cite{rayyan-172027819, rayyan-172027908, rayyan-172027997, rayyan-172028017, rayyan-172028105, rayyan-172029019, rayyan-218685020, rayyan-218687255, rayyan-218687555}</v>
      </c>
    </row>
    <row r="9" spans="1:31" ht="13">
      <c r="A9" s="66" t="str">
        <v>Forensic Attribution &amp; Post-Incident Investigation</v>
      </c>
      <c r="B9" s="45">
        <v>1</v>
      </c>
      <c r="C9" s="45">
        <v>0</v>
      </c>
      <c r="D9" s="45">
        <v>0</v>
      </c>
      <c r="E9" s="45">
        <v>0</v>
      </c>
      <c r="F9" s="45">
        <v>2</v>
      </c>
      <c r="G9" s="45">
        <v>1</v>
      </c>
      <c r="H9" s="45">
        <v>3</v>
      </c>
      <c r="I9" s="45">
        <v>7</v>
      </c>
      <c r="J9" s="45">
        <v>5</v>
      </c>
      <c r="K9" s="45">
        <v>7</v>
      </c>
      <c r="L9" s="45">
        <v>8</v>
      </c>
      <c r="M9" s="45">
        <v>14</v>
      </c>
      <c r="N9" s="45"/>
      <c r="O9" s="45"/>
      <c r="P9" s="45"/>
      <c r="Q9" s="45"/>
      <c r="R9" s="45"/>
      <c r="S9" s="45"/>
      <c r="T9" s="45"/>
      <c r="U9" s="45"/>
      <c r="V9" s="45"/>
      <c r="W9" s="45"/>
      <c r="X9" s="45"/>
      <c r="Y9" s="45"/>
      <c r="Z9" s="45"/>
      <c r="AA9" s="64">
        <v>7</v>
      </c>
      <c r="AB9" t="str">
        <v>Data Traceability</v>
      </c>
      <c r="AC9" t="str">
        <v>Steganography &amp; Digital Watermarking</v>
      </c>
      <c r="AD9" s="64">
        <v>12</v>
      </c>
      <c r="AE9" t="str">
        <v>\cite{rayyan-172027826, rayyan-172027848, rayyan-172027955, rayyan-172027964, rayyan-172027982, rayyan-172028017, rayyan-172028105, rayyan-172028771, rayyan-172029219, rayyan-218685609, rayyan-218687108, rayyan-218687203}</v>
      </c>
    </row>
    <row r="10" spans="1:31" ht="13">
      <c r="A10" s="66" t="str">
        <v>Digital Object Lifecycle Management</v>
      </c>
      <c r="B10" s="45">
        <v>0</v>
      </c>
      <c r="C10" s="45">
        <v>0</v>
      </c>
      <c r="D10" s="45">
        <v>0</v>
      </c>
      <c r="E10" s="45">
        <v>1</v>
      </c>
      <c r="F10" s="45">
        <v>1</v>
      </c>
      <c r="G10" s="45">
        <v>0</v>
      </c>
      <c r="H10" s="45">
        <v>0</v>
      </c>
      <c r="I10" s="45">
        <v>0</v>
      </c>
      <c r="J10" s="45">
        <v>5</v>
      </c>
      <c r="K10" s="45">
        <v>10</v>
      </c>
      <c r="L10" s="45">
        <v>10</v>
      </c>
      <c r="M10" s="45">
        <v>10</v>
      </c>
      <c r="N10" s="45"/>
      <c r="O10" s="45"/>
      <c r="P10" s="45"/>
      <c r="Q10" s="45"/>
      <c r="R10" s="45"/>
      <c r="S10" s="45"/>
      <c r="T10" s="45"/>
      <c r="U10" s="45"/>
      <c r="V10" s="45"/>
      <c r="W10" s="45"/>
      <c r="X10" s="45"/>
      <c r="Y10" s="45"/>
      <c r="Z10" s="45"/>
      <c r="AA10" s="64">
        <v>8</v>
      </c>
      <c r="AB10" t="str">
        <v>Data Traceability</v>
      </c>
      <c r="AC10" t="str">
        <v>Distributed File System</v>
      </c>
      <c r="AD10" s="64">
        <v>59</v>
      </c>
      <c r="AE10" t="str">
        <v>\cite{rayyan-172027818, rayyan-172027829, rayyan-172027847, rayyan-172027849, rayyan-172027882, rayyan-172027886, rayyan-172027888, rayyan-172027890, rayyan-172027891, rayyan-172027893, rayyan-172027922, rayyan-172027935, rayyan-172027958, rayyan-172027964, rayyan-172028028, rayyan-172028050, rayyan-172028055, rayyan-172028127, rayyan-172028165, rayyan-172028233, rayyan-172028235, rayyan-172028264, rayyan-172028394, rayyan-172028402, rayyan-172028433, rayyan-172028473, rayyan-172028480, rayyan-172028518, rayyan-172028646, rayyan-172028743, rayyan-172029046, rayyan-172029219, rayyan-218685020, rayyan-218685194, rayyan-218685195, rayyan-218685234, rayyan-218685239, rayyan-218685245, rayyan-218685256, rayyan-218685334, rayyan-218685380, rayyan-218685391, rayyan-218685713, rayyan-218687108, rayyan-218687203, rayyan-218687255, rayyan-218687262, rayyan-218687386, rayyan-218687456, rayyan-218687470, rayyan-218687555, rayyan-218687559, rayyan-218687675, rayyan-218687743, rayyan-218687745, rayyan-218687761, rayyan-218688103, rayyan-218688162, rayyan-218688176}</v>
      </c>
    </row>
    <row r="11" spans="1:31" ht="13">
      <c r="A11" s="66" t="str">
        <v>Data Confidentiality</v>
      </c>
      <c r="B11" s="45">
        <v>0</v>
      </c>
      <c r="C11" s="45">
        <v>0</v>
      </c>
      <c r="D11" s="45">
        <v>0</v>
      </c>
      <c r="E11" s="45">
        <v>0</v>
      </c>
      <c r="F11" s="45">
        <v>0</v>
      </c>
      <c r="G11" s="45">
        <v>1</v>
      </c>
      <c r="H11" s="45">
        <v>0</v>
      </c>
      <c r="I11" s="45">
        <v>0</v>
      </c>
      <c r="J11" s="45">
        <v>9</v>
      </c>
      <c r="K11" s="45">
        <v>9</v>
      </c>
      <c r="L11" s="45">
        <v>9</v>
      </c>
      <c r="M11" s="45">
        <v>10</v>
      </c>
      <c r="N11" s="45"/>
      <c r="O11" s="45"/>
      <c r="P11" s="45"/>
      <c r="Q11" s="45"/>
      <c r="R11" s="45"/>
      <c r="S11" s="45"/>
      <c r="T11" s="45"/>
      <c r="U11" s="45"/>
      <c r="V11" s="45"/>
      <c r="W11" s="45"/>
      <c r="X11" s="45"/>
      <c r="Y11" s="45"/>
      <c r="Z11" s="45"/>
      <c r="AA11" s="64">
        <v>9</v>
      </c>
      <c r="AB11" t="str">
        <v>Data Traceability</v>
      </c>
      <c r="AC11" t="str">
        <v>Smart Contracts</v>
      </c>
      <c r="AD11" s="64">
        <v>69</v>
      </c>
      <c r="AE11" t="str">
        <v>\cite{rayyan-172027818, rayyan-172027826, rayyan-172027829, rayyan-172027847, rayyan-172027849, rayyan-172027882, rayyan-172027886, rayyan-172027888, rayyan-172027890, rayyan-172027893, rayyan-172027922, rayyan-172027927, rayyan-172027935, rayyan-172027964, rayyan-172028018, rayyan-172028028, rayyan-172028050, rayyan-172028055, rayyan-172028082, rayyan-172028165, rayyan-172028233, rayyan-172028235, rayyan-172028264, rayyan-172028383, rayyan-172028394, rayyan-172028473, rayyan-172028480, rayyan-172028518, rayyan-172028646, rayyan-172028743, rayyan-218685020, rayyan-218685039, rayyan-218685194, rayyan-218685195, rayyan-218685225, rayyan-218685234, rayyan-218685239, rayyan-218685245, rayyan-218685256, rayyan-218685334, rayyan-218685380, rayyan-218685391, rayyan-218685496, rayyan-218685532, rayyan-218685546, rayyan-218685713, rayyan-218687108, rayyan-218687130, rayyan-218687203, rayyan-218687255, rayyan-218687262, rayyan-218687386, rayyan-218687456, rayyan-218687470, rayyan-218687555, rayyan-218687604, rayyan-218687675, rayyan-218687743, rayyan-218687761, rayyan-218687992, rayyan-218688103, rayyan-218688162, rayyan-218688176, rayyan-218688318, rayyan-218688371, rayyan-218688375, rayyan-218688443, rayyan-218688578, rayyan-218688824}</v>
      </c>
    </row>
    <row r="12" spans="1:31" ht="13">
      <c r="A12" s="66" t="str">
        <v>Secure Data Retention</v>
      </c>
      <c r="B12" s="45">
        <v>0</v>
      </c>
      <c r="C12" s="45">
        <v>0</v>
      </c>
      <c r="D12" s="45">
        <v>0</v>
      </c>
      <c r="E12" s="45">
        <v>1</v>
      </c>
      <c r="F12" s="45">
        <v>0</v>
      </c>
      <c r="G12" s="45">
        <v>0</v>
      </c>
      <c r="H12" s="45">
        <v>1</v>
      </c>
      <c r="I12" s="45">
        <v>0</v>
      </c>
      <c r="J12" s="45">
        <v>6</v>
      </c>
      <c r="K12" s="45">
        <v>7</v>
      </c>
      <c r="L12" s="45">
        <v>8</v>
      </c>
      <c r="M12" s="45">
        <v>9</v>
      </c>
      <c r="N12" s="45"/>
      <c r="O12" s="45"/>
      <c r="P12" s="45"/>
      <c r="Q12" s="45"/>
      <c r="R12" s="45"/>
      <c r="S12" s="45"/>
      <c r="T12" s="45"/>
      <c r="U12" s="45"/>
      <c r="V12" s="45"/>
      <c r="W12" s="45"/>
      <c r="X12" s="45"/>
      <c r="Y12" s="45"/>
      <c r="Z12" s="45"/>
      <c r="AA12" s="64">
        <v>10</v>
      </c>
      <c r="AB12" t="str">
        <v>Data Traceability</v>
      </c>
      <c r="AC12" t="str">
        <v>Blockchain</v>
      </c>
      <c r="AD12" s="64">
        <v>81</v>
      </c>
      <c r="AE12" t="str">
        <v>\cite{rayyan-172027813, rayyan-172027818, rayyan-172027819, rayyan-172027824, rayyan-172027826, rayyan-172027829, rayyan-172027847, rayyan-172027849, rayyan-172027882, rayyan-172027886, rayyan-172027888, rayyan-172027890, rayyan-172027893, rayyan-172027922, rayyan-172027927, rayyan-172027935, rayyan-172027964, rayyan-172028018, rayyan-172028028, rayyan-172028050, rayyan-172028055, rayyan-172028082, rayyan-172028127, rayyan-172028165, rayyan-172028233, rayyan-172028235, rayyan-172028264, rayyan-172028383, rayyan-172028394, rayyan-172028402, rayyan-172028433, rayyan-172028473, rayyan-172028480, rayyan-172028518, rayyan-172028579, rayyan-172028646, rayyan-172028743, rayyan-218685020, rayyan-218685039, rayyan-218685194, rayyan-218685195, rayyan-218685225, rayyan-218685234, rayyan-218685239, rayyan-218685245, rayyan-218685256, rayyan-218685334, rayyan-218685380, rayyan-218685391, rayyan-218685496, rayyan-218685532, rayyan-218685546, rayyan-218685713, rayyan-218685725, rayyan-218687108, rayyan-218687130, rayyan-218687203, rayyan-218687255, rayyan-218687262, rayyan-218687386, rayyan-218687456, rayyan-218687470, rayyan-218687555, rayyan-218687559, rayyan-218687604, rayyan-218687675, rayyan-218687743, rayyan-218687745, rayyan-218687761, rayyan-218687992, rayyan-218688103, rayyan-218688137, rayyan-218688162, rayyan-218688176, rayyan-218688318, rayyan-218688371, rayyan-218688375, rayyan-218688443, rayyan-218688578, rayyan-218688759, rayyan-218688824}</v>
      </c>
    </row>
    <row r="13" spans="1:31" ht="13">
      <c r="A13" s="66" t="str">
        <v>Copyright Protection</v>
      </c>
      <c r="B13" s="45">
        <v>0</v>
      </c>
      <c r="C13" s="45">
        <v>0</v>
      </c>
      <c r="D13" s="45">
        <v>0</v>
      </c>
      <c r="E13" s="45">
        <v>0</v>
      </c>
      <c r="F13" s="45">
        <v>0</v>
      </c>
      <c r="G13" s="45">
        <v>0</v>
      </c>
      <c r="H13" s="45">
        <v>0</v>
      </c>
      <c r="I13" s="45">
        <v>7</v>
      </c>
      <c r="J13" s="45">
        <v>4</v>
      </c>
      <c r="K13" s="45">
        <v>5</v>
      </c>
      <c r="L13" s="45">
        <v>5</v>
      </c>
      <c r="M13" s="45">
        <v>8</v>
      </c>
      <c r="N13" s="45"/>
      <c r="O13" s="45"/>
      <c r="P13" s="45"/>
      <c r="Q13" s="45"/>
      <c r="R13" s="45"/>
      <c r="S13" s="45"/>
      <c r="T13" s="45"/>
      <c r="U13" s="45"/>
      <c r="V13" s="45"/>
      <c r="W13" s="45"/>
      <c r="X13" s="45"/>
      <c r="Y13" s="45"/>
      <c r="Z13" s="45"/>
      <c r="AA13" s="64">
        <v>11</v>
      </c>
      <c r="AB13" t="str">
        <v>Data Traceability</v>
      </c>
      <c r="AC13" t="str">
        <v>Cryptography</v>
      </c>
      <c r="AD13" s="64">
        <v>87</v>
      </c>
      <c r="AE13" t="str">
        <v>\cite{rayyan-172027813, rayyan-172027818, rayyan-172027819, rayyan-172027824, rayyan-172027826, rayyan-172027829, rayyan-172027832, rayyan-172027847, rayyan-172027849, rayyan-172027868, rayyan-172027882, rayyan-172027886, rayyan-172027888, rayyan-172027890, rayyan-172027891, rayyan-172027893, rayyan-172027922, rayyan-172027927, rayyan-172027935, rayyan-172027938, rayyan-172027955, rayyan-172027958, rayyan-172027964, rayyan-172027982, rayyan-172028017, rayyan-172028018, rayyan-172028028, rayyan-172028050, rayyan-172028055, rayyan-172028082, rayyan-172028105, rayyan-172028127, rayyan-172028165, rayyan-172028233, rayyan-172028235, rayyan-172028246, rayyan-172028264, rayyan-172028274, rayyan-172028383, rayyan-172028402, rayyan-172028433, rayyan-172028473, rayyan-172028480, rayyan-172028518, rayyan-172028579, rayyan-172028646, rayyan-172028743, rayyan-172028771, rayyan-172028976, rayyan-172029019, rayyan-172029219, rayyan-218685020, rayyan-218685194, rayyan-218685195, rayyan-218685225, rayyan-218685234, rayyan-218685245, rayyan-218685256, rayyan-218685334, rayyan-218685391, rayyan-218685496, rayyan-218685609, rayyan-218685713, rayyan-218687108, rayyan-218687130, rayyan-218687203, rayyan-218687262, rayyan-218687386, rayyan-218687456, rayyan-218687470, rayyan-218687559, rayyan-218687604, rayyan-218687675, rayyan-218687743, rayyan-218687745, rayyan-218687992, rayyan-218688103, rayyan-218688137, rayyan-218688162, rayyan-218688176, rayyan-218688318, rayyan-218688371, rayyan-218688375, rayyan-218688443, rayyan-218688578, rayyan-218688759, rayyan-218688824}</v>
      </c>
    </row>
    <row r="14" spans="1:31" ht="13">
      <c r="A14" s="66" t="str">
        <v>Automated Sensitive Data Detection</v>
      </c>
      <c r="B14" s="45">
        <v>0</v>
      </c>
      <c r="C14" s="45">
        <v>0</v>
      </c>
      <c r="D14" s="45">
        <v>0</v>
      </c>
      <c r="E14" s="45">
        <v>0</v>
      </c>
      <c r="F14" s="45">
        <v>0</v>
      </c>
      <c r="G14" s="45">
        <v>0</v>
      </c>
      <c r="H14" s="45">
        <v>4</v>
      </c>
      <c r="I14" s="45">
        <v>0</v>
      </c>
      <c r="J14" s="45">
        <v>1</v>
      </c>
      <c r="K14" s="45">
        <v>1</v>
      </c>
      <c r="L14" s="45">
        <v>1</v>
      </c>
      <c r="M14" s="45">
        <v>0</v>
      </c>
      <c r="N14" s="45"/>
      <c r="O14" s="45"/>
      <c r="P14" s="45"/>
      <c r="Q14" s="45"/>
      <c r="R14" s="45"/>
      <c r="S14" s="45"/>
      <c r="T14" s="45"/>
      <c r="U14" s="45"/>
      <c r="V14" s="45"/>
      <c r="W14" s="45"/>
      <c r="X14" s="45"/>
      <c r="Y14" s="45"/>
      <c r="Z14" s="45"/>
      <c r="AA14" s="64">
        <v>12</v>
      </c>
      <c r="AB14" t="str">
        <v>Data Privacy</v>
      </c>
      <c r="AC14" t="str">
        <v>Digital Forensics Techniques</v>
      </c>
      <c r="AD14" s="64">
        <v>0</v>
      </c>
      <c r="AE14" t="str">
        <v>\cite{}</v>
      </c>
    </row>
    <row r="15" spans="1:31" ht="13">
      <c r="A15" s="66" t="str">
        <v>Security-Oriented Data Analytics</v>
      </c>
      <c r="B15" s="45">
        <v>0</v>
      </c>
      <c r="C15" s="45">
        <v>0</v>
      </c>
      <c r="D15" s="45">
        <v>0</v>
      </c>
      <c r="E15" s="45">
        <v>0</v>
      </c>
      <c r="F15" s="45">
        <v>0</v>
      </c>
      <c r="G15" s="45">
        <v>0</v>
      </c>
      <c r="H15" s="45">
        <v>1</v>
      </c>
      <c r="I15" s="45">
        <v>0</v>
      </c>
      <c r="J15" s="45">
        <v>0</v>
      </c>
      <c r="K15" s="45">
        <v>0</v>
      </c>
      <c r="L15" s="45">
        <v>0</v>
      </c>
      <c r="M15" s="45">
        <v>0</v>
      </c>
      <c r="N15" s="45"/>
      <c r="O15" s="45"/>
      <c r="P15" s="45"/>
      <c r="Q15" s="45"/>
      <c r="R15" s="45"/>
      <c r="S15" s="45"/>
      <c r="T15" s="45"/>
      <c r="U15" s="45"/>
      <c r="V15" s="45"/>
      <c r="W15" s="45"/>
      <c r="X15" s="45"/>
      <c r="Y15" s="45"/>
      <c r="Z15" s="45"/>
      <c r="AA15" s="64">
        <v>13</v>
      </c>
      <c r="AB15" t="str">
        <v>Data Privacy</v>
      </c>
      <c r="AC15" t="str">
        <v>Digital Twin</v>
      </c>
      <c r="AD15" s="64">
        <v>0</v>
      </c>
      <c r="AE15" t="str">
        <v>\cite{}</v>
      </c>
    </row>
    <row r="16" spans="1:31" ht="13">
      <c r="A16" s="66"/>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64">
        <v>14</v>
      </c>
      <c r="AB16" t="str">
        <v>Data Privacy</v>
      </c>
      <c r="AC16" t="str">
        <v>Honey Files</v>
      </c>
      <c r="AD16" s="64">
        <v>1</v>
      </c>
      <c r="AE16" t="str">
        <v>\cite{rayyan-172028983}</v>
      </c>
    </row>
    <row r="17" spans="1:31" ht="13">
      <c r="A17" s="66"/>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64">
        <v>15</v>
      </c>
      <c r="AB17" t="str">
        <v>Data Privacy</v>
      </c>
      <c r="AC17" t="str">
        <v>Knowledge Representation &amp; Analytics</v>
      </c>
      <c r="AD17" s="64">
        <v>4</v>
      </c>
      <c r="AE17" t="str">
        <v>\cite{rayyan-172028018, rayyan-172028643, rayyan-218685292, rayyan-218687262}</v>
      </c>
    </row>
    <row r="18" spans="1:31" ht="13">
      <c r="A18" s="66"/>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64">
        <v>16</v>
      </c>
      <c r="AB18" t="str">
        <v>Data Privacy</v>
      </c>
      <c r="AC18" t="str">
        <v>Interoperability &amp; Authorization Standards</v>
      </c>
      <c r="AD18" s="64">
        <v>5</v>
      </c>
      <c r="AE18" t="str">
        <v>\cite{rayyan-172029208, rayyan-218687484, rayyan-218687761, rayyan-218688137, rayyan-218688549}</v>
      </c>
    </row>
    <row r="19" spans="1:31" ht="13">
      <c r="A19" s="66"/>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64">
        <v>17</v>
      </c>
      <c r="AB19" t="str">
        <v>Data Privacy</v>
      </c>
      <c r="AC19" t="str">
        <v>Containerization &amp; Orchestration</v>
      </c>
      <c r="AD19" s="64">
        <v>7</v>
      </c>
      <c r="AE19" t="str">
        <v>\cite{rayyan-172028394, rayyan-218685131, rayyan-218685380, rayyan-218685725, rayyan-218687255, rayyan-218687541, rayyan-218688143}</v>
      </c>
    </row>
    <row r="20" spans="1:31" ht="13">
      <c r="A20" s="66"/>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64">
        <v>18</v>
      </c>
      <c r="AB20" t="str">
        <v>Data Privacy</v>
      </c>
      <c r="AC20" t="str">
        <v>Machine Learning &amp; AI</v>
      </c>
      <c r="AD20" s="64">
        <v>8</v>
      </c>
      <c r="AE20" t="str">
        <v>\cite{rayyan-172027834, rayyan-172027846, rayyan-172027908, rayyan-172027997, rayyan-172028983, rayyan-218685441, rayyan-218687255, rayyan-218687555}</v>
      </c>
    </row>
    <row r="21" spans="1:31" ht="13">
      <c r="A21" s="66"/>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64">
        <v>19</v>
      </c>
      <c r="AB21" t="str">
        <v>Data Privacy</v>
      </c>
      <c r="AC21" t="str">
        <v>Steganography &amp; Digital Watermarking</v>
      </c>
      <c r="AD21" s="64">
        <v>3</v>
      </c>
      <c r="AE21" t="str">
        <v>\cite{rayyan-172027982, rayyan-172028104, rayyan-172028771}</v>
      </c>
    </row>
    <row r="22" spans="1:31" ht="13">
      <c r="A22" s="66"/>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64">
        <v>20</v>
      </c>
      <c r="AB22" t="str">
        <v>Data Privacy</v>
      </c>
      <c r="AC22" t="str">
        <v>Distributed File System</v>
      </c>
      <c r="AD22" s="64">
        <v>57</v>
      </c>
      <c r="AE22" t="str">
        <v>\cite{rayyan-172027829, rayyan-172027847, rayyan-172027849, rayyan-172027866, rayyan-172027886, rayyan-172027888, rayyan-172027890, rayyan-172027893, rayyan-172027935, rayyan-172027943, rayyan-172028028, rayyan-172028050, rayyan-172028055, rayyan-172028095, rayyan-172028100, rayyan-172028127, rayyan-172028165, rayyan-172028182, rayyan-172028200, rayyan-172028235, rayyan-172028249, rayyan-172028394, rayyan-172028402, rayyan-172028473, rayyan-172028480, rayyan-172028518, rayyan-172028646, rayyan-172028743, rayyan-218685005, rayyan-218685194, rayyan-218685195, rayyan-218685234, rayyan-218685236, rayyan-218685245, rayyan-218685264, rayyan-218685292, rayyan-218685318, rayyan-218685380, rayyan-218685391, rayyan-218685441, rayyan-218685713, rayyan-218687255, rayyan-218687262, rayyan-218687386, rayyan-218687456, rayyan-218687470, rayyan-218687555, rayyan-218687675, rayyan-218687745, rayyan-218687761, rayyan-218688103, rayyan-218688112, rayyan-218688172, rayyan-218688174, rayyan-218688176, rayyan-218688549, rayyan-218688565}</v>
      </c>
    </row>
    <row r="23" spans="1:31" ht="13">
      <c r="A23" s="66"/>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64">
        <v>21</v>
      </c>
      <c r="AB23" t="str">
        <v>Data Privacy</v>
      </c>
      <c r="AC23" t="str">
        <v>Smart Contracts</v>
      </c>
      <c r="AD23" s="64">
        <v>71</v>
      </c>
      <c r="AE23" t="str">
        <v>\cite{rayyan-172027829, rayyan-172027847, rayyan-172027849, rayyan-172027866, rayyan-172027886, rayyan-172027888, rayyan-172027890, rayyan-172027893, rayyan-172027935, rayyan-172027943, rayyan-172028018, rayyan-172028028, rayyan-172028050, rayyan-172028055, rayyan-172028095, rayyan-172028100, rayyan-172028165, rayyan-172028182, rayyan-172028200, rayyan-172028235, rayyan-172028249, rayyan-172028383, rayyan-172028394, rayyan-172028473, rayyan-172028480, rayyan-172028518, rayyan-172028643, rayyan-172028646, rayyan-172028743, rayyan-218685131, rayyan-218685194, rayyan-218685195, rayyan-218685225, rayyan-218685234, rayyan-218685236, rayyan-218685245, rayyan-218685264, rayyan-218685292, rayyan-218685318, rayyan-218685380, rayyan-218685391, rayyan-218685441, rayyan-218685496, rayyan-218685532, rayyan-218685713, rayyan-218687130, rayyan-218687255, rayyan-218687262, rayyan-218687386, rayyan-218687456, rayyan-218687470, rayyan-218687555, rayyan-218687604, rayyan-218687675, rayyan-218687761, rayyan-218687860, rayyan-218688039, rayyan-218688103, rayyan-218688112, rayyan-218688143, rayyan-218688172, rayyan-218688174, rayyan-218688176, rayyan-218688212, rayyan-218688318, rayyan-218688371, rayyan-218688375, rayyan-218688443, rayyan-218688549, rayyan-218688565, rayyan-218688578}</v>
      </c>
    </row>
    <row r="24" spans="1:31" ht="13">
      <c r="A24" s="66"/>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64">
        <v>22</v>
      </c>
      <c r="AB24" t="str">
        <v>Data Privacy</v>
      </c>
      <c r="AC24" t="str">
        <v>Blockchain</v>
      </c>
      <c r="AD24" s="64">
        <v>83</v>
      </c>
      <c r="AE24" t="str">
        <v>\cite{rayyan-172027824, rayyan-172027829, rayyan-172027847, rayyan-172027849, rayyan-172027866, rayyan-172027886, rayyan-172027888, rayyan-172027890, rayyan-172027893, rayyan-172027928, rayyan-172027935, rayyan-172027943, rayyan-172028018, rayyan-172028028, rayyan-172028050, rayyan-172028055, rayyan-172028095, rayyan-172028100, rayyan-172028127, rayyan-172028165, rayyan-172028182, rayyan-172028200, rayyan-172028235, rayyan-172028249, rayyan-172028383, rayyan-172028394, rayyan-172028402, rayyan-172028473, rayyan-172028480, rayyan-172028518, rayyan-172028579, rayyan-172028643, rayyan-172028646, rayyan-172028743, rayyan-218685005, rayyan-218685131, rayyan-218685194, rayyan-218685195, rayyan-218685225, rayyan-218685234, rayyan-218685236, rayyan-218685245, rayyan-218685264, rayyan-218685292, rayyan-218685318, rayyan-218685380, rayyan-218685391, rayyan-218685441, rayyan-218685496, rayyan-218685532, rayyan-218685713, rayyan-218685725, rayyan-218687130, rayyan-218687255, rayyan-218687262, rayyan-218687386, rayyan-218687456, rayyan-218687470, rayyan-218687484, rayyan-218687541, rayyan-218687555, rayyan-218687604, rayyan-218687675, rayyan-218687745, rayyan-218687761, rayyan-218687860, rayyan-218688039, rayyan-218688103, rayyan-218688112, rayyan-218688137, rayyan-218688143, rayyan-218688172, rayyan-218688174, rayyan-218688176, rayyan-218688212, rayyan-218688318, rayyan-218688371, rayyan-218688375, rayyan-218688443, rayyan-218688549, rayyan-218688565, rayyan-218688578, rayyan-218688759}</v>
      </c>
    </row>
    <row r="25" spans="1:31" ht="13">
      <c r="A25" s="66"/>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64">
        <v>23</v>
      </c>
      <c r="AB25" t="str">
        <v>Data Privacy</v>
      </c>
      <c r="AC25" t="str">
        <v>Cryptography</v>
      </c>
      <c r="AD25" s="64">
        <v>83</v>
      </c>
      <c r="AE25" t="str">
        <v>\cite{rayyan-172027824, rayyan-172027829, rayyan-172027834, rayyan-172027844, rayyan-172027847, rayyan-172027849, rayyan-172027866, rayyan-172027868, rayyan-172027886, rayyan-172027888, rayyan-172027890, rayyan-172027893, rayyan-172027928, rayyan-172027935, rayyan-172027943, rayyan-172027982, rayyan-172028018, rayyan-172028028, rayyan-172028050, rayyan-172028055, rayyan-172028095, rayyan-172028100, rayyan-172028104, rayyan-172028127, rayyan-172028165, rayyan-172028182, rayyan-172028200, rayyan-172028235, rayyan-172028249, rayyan-172028274, rayyan-172028383, rayyan-172028402, rayyan-172028473, rayyan-172028480, rayyan-172028518, rayyan-172028579, rayyan-172028643, rayyan-172028646, rayyan-172028743, rayyan-172028771, rayyan-172028983, rayyan-218685005, rayyan-218685194, rayyan-218685195, rayyan-218685225, rayyan-218685234, rayyan-218685236, rayyan-218685245, rayyan-218685264, rayyan-218685292, rayyan-218685318, rayyan-218685391, rayyan-218685496, rayyan-218685713, rayyan-218686268, rayyan-218687130, rayyan-218687262, rayyan-218687386, rayyan-218687456, rayyan-218687470, rayyan-218687484, rayyan-218687541, rayyan-218687604, rayyan-218687675, rayyan-218687745, rayyan-218687860, rayyan-218688039, rayyan-218688103, rayyan-218688112, rayyan-218688137, rayyan-218688143, rayyan-218688172, rayyan-218688174, rayyan-218688176, rayyan-218688212, rayyan-218688318, rayyan-218688371, rayyan-218688375, rayyan-218688443, rayyan-218688549, rayyan-218688565, rayyan-218688578, rayyan-218688759}</v>
      </c>
    </row>
    <row r="26" spans="1:31" ht="13">
      <c r="A26" s="66"/>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64">
        <v>24</v>
      </c>
      <c r="AB26" t="str">
        <v>Access Control</v>
      </c>
      <c r="AC26" t="str">
        <v>Digital Forensics Techniques</v>
      </c>
      <c r="AD26" s="64">
        <v>0</v>
      </c>
      <c r="AE26" t="str">
        <v>\cite{}</v>
      </c>
    </row>
    <row r="27" spans="1:31" ht="13">
      <c r="A27" s="66"/>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64">
        <v>25</v>
      </c>
      <c r="AB27" t="str">
        <v>Access Control</v>
      </c>
      <c r="AC27" t="str">
        <v>Digital Twin</v>
      </c>
      <c r="AD27" s="64">
        <v>0</v>
      </c>
      <c r="AE27" t="str">
        <v>\cite{}</v>
      </c>
    </row>
    <row r="28" spans="1:31" ht="13">
      <c r="A28" s="66"/>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64">
        <v>26</v>
      </c>
      <c r="AB28" t="str">
        <v>Access Control</v>
      </c>
      <c r="AC28" t="str">
        <v>Honey Files</v>
      </c>
      <c r="AD28" s="64">
        <v>2</v>
      </c>
      <c r="AE28" t="str">
        <v>\cite{rayyan-172028983, rayyan-172029019}</v>
      </c>
    </row>
    <row r="29" spans="1:31" ht="13">
      <c r="A29" s="66"/>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64">
        <v>27</v>
      </c>
      <c r="AB29" t="str">
        <v>Access Control</v>
      </c>
      <c r="AC29" t="str">
        <v>Knowledge Representation &amp; Analytics</v>
      </c>
      <c r="AD29" s="64">
        <v>3</v>
      </c>
      <c r="AE29" t="str">
        <v>\cite{rayyan-172028643, rayyan-218685292, rayyan-218687262}</v>
      </c>
    </row>
    <row r="30" spans="1:31" ht="13">
      <c r="A30" s="66"/>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64">
        <v>28</v>
      </c>
      <c r="AB30" t="str">
        <v>Access Control</v>
      </c>
      <c r="AC30" t="str">
        <v>Interoperability &amp; Authorization Standards</v>
      </c>
      <c r="AD30" s="64">
        <v>2</v>
      </c>
      <c r="AE30" t="str">
        <v>\cite{rayyan-218687761, rayyan-218688549}</v>
      </c>
    </row>
    <row r="31" spans="1:31" ht="13">
      <c r="A31" s="66"/>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64">
        <v>29</v>
      </c>
      <c r="AB31" t="str">
        <v>Access Control</v>
      </c>
      <c r="AC31" t="str">
        <v>Containerization &amp; Orchestration</v>
      </c>
      <c r="AD31" s="64">
        <v>7</v>
      </c>
      <c r="AE31" t="str">
        <v>\cite{rayyan-218685039, rayyan-218685131, rayyan-218685380, rayyan-218685477, rayyan-218687255, rayyan-218687541, rayyan-218688143}</v>
      </c>
    </row>
    <row r="32" spans="1:31" ht="13">
      <c r="A32" s="66"/>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64">
        <v>30</v>
      </c>
      <c r="AB32" t="str">
        <v>Access Control</v>
      </c>
      <c r="AC32" t="str">
        <v>Machine Learning &amp; AI</v>
      </c>
      <c r="AD32" s="64">
        <v>8</v>
      </c>
      <c r="AE32" t="str">
        <v>\cite{rayyan-172027834, rayyan-172028105, rayyan-172028983, rayyan-172029019, rayyan-218685020, rayyan-218685441, rayyan-218687255, rayyan-218687555}</v>
      </c>
    </row>
    <row r="33" spans="1:31" ht="13">
      <c r="A33" s="66"/>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64">
        <v>31</v>
      </c>
      <c r="AB33" t="str">
        <v>Access Control</v>
      </c>
      <c r="AC33" t="str">
        <v>Steganography &amp; Digital Watermarking</v>
      </c>
      <c r="AD33" s="64">
        <v>6</v>
      </c>
      <c r="AE33" t="str">
        <v>\cite{rayyan-172027826, rayyan-172027982, rayyan-172028105, rayyan-172029219, rayyan-218685609, rayyan-218687108}</v>
      </c>
    </row>
    <row r="34" spans="1:31" ht="13">
      <c r="A34" s="66"/>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64">
        <v>32</v>
      </c>
      <c r="AB34" t="str">
        <v>Access Control</v>
      </c>
      <c r="AC34" t="str">
        <v>Distributed File System</v>
      </c>
      <c r="AD34" s="64">
        <v>56</v>
      </c>
      <c r="AE34" t="str">
        <v>\cite{rayyan-172027829, rayyan-172027849, rayyan-172027866, rayyan-172027882, rayyan-172027888, rayyan-172027893, rayyan-172027935, rayyan-172027943, rayyan-172028050, rayyan-172028055, rayyan-172028095, rayyan-172028100, rayyan-172028127, rayyan-172028182, rayyan-172028200, rayyan-172028233, rayyan-172028249, rayyan-172028433, rayyan-172028473, rayyan-172028480, rayyan-172028518, rayyan-172028646, rayyan-172028743, rayyan-172029219, rayyan-218685020, rayyan-218685194, rayyan-218685234, rayyan-218685236, rayyan-218685256, rayyan-218685292, rayyan-218685318, rayyan-218685334, rayyan-218685380, rayyan-218685441, rayyan-218685477, rayyan-218685713, rayyan-218687107, rayyan-218687108, rayyan-218687255, rayyan-218687262, rayyan-218687416, rayyan-218687456, rayyan-218687470, rayyan-218687555, rayyan-218687675, rayyan-218687743, rayyan-218687745, rayyan-218687761, rayyan-218688103, rayyan-218688112, rayyan-218688162, rayyan-218688172, rayyan-218688174, rayyan-218688176, rayyan-218688549, rayyan-218688565}</v>
      </c>
    </row>
    <row r="35" spans="1:31" ht="13">
      <c r="A35" s="66"/>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64">
        <v>33</v>
      </c>
      <c r="AB35" t="str">
        <v>Access Control</v>
      </c>
      <c r="AC35" t="str">
        <v>Smart Contracts</v>
      </c>
      <c r="AD35" s="64">
        <v>74</v>
      </c>
      <c r="AE35" t="str">
        <v>\cite{rayyan-172027826, rayyan-172027829, rayyan-172027849, rayyan-172027866, rayyan-172027882, rayyan-172027888, rayyan-172027893, rayyan-172027935, rayyan-172027943, rayyan-172028050, rayyan-172028055, rayyan-172028082, rayyan-172028095, rayyan-172028100, rayyan-172028182, rayyan-172028200, rayyan-172028233, rayyan-172028249, rayyan-172028383, rayyan-172028473, rayyan-172028480, rayyan-172028518, rayyan-172028643, rayyan-172028646, rayyan-172028743, rayyan-218685020, rayyan-218685039, rayyan-218685128, rayyan-218685131, rayyan-218685194, rayyan-218685225, rayyan-218685234, rayyan-218685236, rayyan-218685256, rayyan-218685292, rayyan-218685318, rayyan-218685334, rayyan-218685380, rayyan-218685441, rayyan-218685477, rayyan-218685496, rayyan-218685532, rayyan-218685546, rayyan-218685713, rayyan-218687107, rayyan-218687108, rayyan-218687130, rayyan-218687255, rayyan-218687262, rayyan-218687416, rayyan-218687456, rayyan-218687470, rayyan-218687555, rayyan-218687604, rayyan-218687675, rayyan-218687743, rayyan-218687761, rayyan-218687992, rayyan-218688039, rayyan-218688059, rayyan-218688103, rayyan-218688112, rayyan-218688143, rayyan-218688162, rayyan-218688172, rayyan-218688174, rayyan-218688176, rayyan-218688318, rayyan-218688371, rayyan-218688425, rayyan-218688549, rayyan-218688565, rayyan-218688578, rayyan-218688824}</v>
      </c>
    </row>
    <row r="36" spans="1:31" ht="13">
      <c r="A36" s="66"/>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64">
        <v>34</v>
      </c>
      <c r="AB36" t="str">
        <v>Access Control</v>
      </c>
      <c r="AC36" t="str">
        <v>Blockchain</v>
      </c>
      <c r="AD36" s="64">
        <v>80</v>
      </c>
      <c r="AE36" t="str">
        <v>\cite{rayyan-172027826, rayyan-172027829, rayyan-172027849, rayyan-172027866, rayyan-172027882, rayyan-172027888, rayyan-172027893, rayyan-172027928, rayyan-172027935, rayyan-172027943, rayyan-172028050, rayyan-172028055, rayyan-172028082, rayyan-172028095, rayyan-172028100, rayyan-172028127, rayyan-172028182, rayyan-172028200, rayyan-172028233, rayyan-172028249, rayyan-172028383, rayyan-172028433, rayyan-172028473, rayyan-172028480, rayyan-172028518, rayyan-172028579, rayyan-172028643, rayyan-172028646, rayyan-172028743, rayyan-218685020, rayyan-218685039, rayyan-218685128, rayyan-218685131, rayyan-218685194, rayyan-218685225, rayyan-218685234, rayyan-218685236, rayyan-218685256, rayyan-218685292, rayyan-218685318, rayyan-218685334, rayyan-218685380, rayyan-218685441, rayyan-218685477, rayyan-218685496, rayyan-218685532, rayyan-218685546, rayyan-218685713, rayyan-218687107, rayyan-218687108, rayyan-218687130, rayyan-218687255, rayyan-218687262, rayyan-218687416, rayyan-218687456, rayyan-218687470, rayyan-218687541, rayyan-218687555, rayyan-218687604, rayyan-218687675, rayyan-218687743, rayyan-218687745, rayyan-218687761, rayyan-218687992, rayyan-218688039, rayyan-218688059, rayyan-218688103, rayyan-218688112, rayyan-218688143, rayyan-218688162, rayyan-218688172, rayyan-218688174, rayyan-218688176, rayyan-218688318, rayyan-218688371, rayyan-218688425, rayyan-218688549, rayyan-218688565, rayyan-218688578, rayyan-218688824}</v>
      </c>
    </row>
    <row r="37" spans="1:31" ht="13">
      <c r="A37" s="66"/>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64">
        <v>35</v>
      </c>
      <c r="AB37" t="str">
        <v>Access Control</v>
      </c>
      <c r="AC37" t="str">
        <v>Cryptography</v>
      </c>
      <c r="AD37" s="64">
        <v>80</v>
      </c>
      <c r="AE37" t="str">
        <v>\cite{rayyan-172027826, rayyan-172027829, rayyan-172027834, rayyan-172027849, rayyan-172027866, rayyan-172027868, rayyan-172027882, rayyan-172027888, rayyan-172027893, rayyan-172027928, rayyan-172027935, rayyan-172027943, rayyan-172027982, rayyan-172028050, rayyan-172028055, rayyan-172028082, rayyan-172028095, rayyan-172028100, rayyan-172028105, rayyan-172028127, rayyan-172028182, rayyan-172028200, rayyan-172028233, rayyan-172028249, rayyan-172028274, rayyan-172028383, rayyan-172028433, rayyan-172028473, rayyan-172028480, rayyan-172028518, rayyan-172028579, rayyan-172028643, rayyan-172028646, rayyan-172028743, rayyan-172028983, rayyan-172029019, rayyan-172029219, rayyan-218685020, rayyan-218685128, rayyan-218685194, rayyan-218685225, rayyan-218685234, rayyan-218685236, rayyan-218685256, rayyan-218685292, rayyan-218685318, rayyan-218685334, rayyan-218685496, rayyan-218685609, rayyan-218685713, rayyan-218686268, rayyan-218687107, rayyan-218687108, rayyan-218687130, rayyan-218687262, rayyan-218687456, rayyan-218687470, rayyan-218687541, rayyan-218687604, rayyan-218687675, rayyan-218687743, rayyan-218687745, rayyan-218687992, rayyan-218688039, rayyan-218688059, rayyan-218688103, rayyan-218688112, rayyan-218688143, rayyan-218688162, rayyan-218688172, rayyan-218688174, rayyan-218688176, rayyan-218688318, rayyan-218688371, rayyan-218688425, rayyan-218688549, rayyan-218688565, rayyan-218688578, rayyan-218688824, rayyan-218688840}</v>
      </c>
    </row>
    <row r="38" spans="1:31" ht="13">
      <c r="A38" s="66"/>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64">
        <v>36</v>
      </c>
      <c r="AB38" t="str">
        <v>Secure Data Sharing</v>
      </c>
      <c r="AC38" t="str">
        <v>Digital Forensics Techniques</v>
      </c>
      <c r="AD38" s="64">
        <v>0</v>
      </c>
      <c r="AE38" t="str">
        <v>\cite{}</v>
      </c>
    </row>
    <row r="39" spans="1:31" ht="13">
      <c r="A39" s="66"/>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64">
        <v>37</v>
      </c>
      <c r="AB39" t="str">
        <v>Secure Data Sharing</v>
      </c>
      <c r="AC39" t="str">
        <v>Digital Twin</v>
      </c>
      <c r="AD39" s="64">
        <v>1</v>
      </c>
      <c r="AE39" t="str">
        <v>\cite{rayyan-172027911}</v>
      </c>
    </row>
    <row r="40" spans="1:31" ht="13">
      <c r="A40" s="66"/>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64">
        <v>38</v>
      </c>
      <c r="AB40" t="str">
        <v>Secure Data Sharing</v>
      </c>
      <c r="AC40" t="str">
        <v>Honey Files</v>
      </c>
      <c r="AD40" s="64">
        <v>0</v>
      </c>
      <c r="AE40" t="str">
        <v>\cite{}</v>
      </c>
    </row>
    <row r="41" spans="1:31" ht="13">
      <c r="A41" s="66"/>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64">
        <v>39</v>
      </c>
      <c r="AB41" t="str">
        <v>Secure Data Sharing</v>
      </c>
      <c r="AC41" t="str">
        <v>Knowledge Representation &amp; Analytics</v>
      </c>
      <c r="AD41" s="64">
        <v>2</v>
      </c>
      <c r="AE41" t="str">
        <v>\cite{rayyan-218685292, rayyan-218687262}</v>
      </c>
    </row>
    <row r="42" spans="1:31" ht="13">
      <c r="A42" s="66"/>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64">
        <v>40</v>
      </c>
      <c r="AB42" t="str">
        <v>Secure Data Sharing</v>
      </c>
      <c r="AC42" t="str">
        <v>Interoperability &amp; Authorization Standards</v>
      </c>
      <c r="AD42" s="64">
        <v>5</v>
      </c>
      <c r="AE42" t="str">
        <v>\cite{rayyan-172028017, rayyan-218687484, rayyan-218687761, rayyan-218688137, rayyan-218688549}</v>
      </c>
    </row>
    <row r="43" spans="1:31" ht="13">
      <c r="A43" s="66"/>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64">
        <v>41</v>
      </c>
      <c r="AB43" t="str">
        <v>Secure Data Sharing</v>
      </c>
      <c r="AC43" t="str">
        <v>Containerization &amp; Orchestration</v>
      </c>
      <c r="AD43" s="64">
        <v>5</v>
      </c>
      <c r="AE43" t="str">
        <v>\cite{rayyan-172028394, rayyan-218685039, rayyan-218685380, rayyan-218687541, rayyan-218688143}</v>
      </c>
    </row>
    <row r="44" spans="1:31" ht="13">
      <c r="A44" s="66"/>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64">
        <v>42</v>
      </c>
      <c r="AB44" t="str">
        <v>Secure Data Sharing</v>
      </c>
      <c r="AC44" t="str">
        <v>Machine Learning &amp; AI</v>
      </c>
      <c r="AD44" s="64">
        <v>3</v>
      </c>
      <c r="AE44" t="str">
        <v>\cite{rayyan-172027834, rayyan-172028017, rayyan-218685441}</v>
      </c>
    </row>
    <row r="45" spans="1:31" ht="13">
      <c r="A45" s="66"/>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64">
        <v>43</v>
      </c>
      <c r="AB45" t="str">
        <v>Secure Data Sharing</v>
      </c>
      <c r="AC45" t="str">
        <v>Steganography &amp; Digital Watermarking</v>
      </c>
      <c r="AD45" s="64">
        <v>9</v>
      </c>
      <c r="AE45" t="str">
        <v>\cite{rayyan-172027976, rayyan-172027982, rayyan-172028017, rayyan-172028135, rayyan-172028161, rayyan-172028771, rayyan-218685609, rayyan-218687108, rayyan-218687203}</v>
      </c>
    </row>
    <row r="46" spans="1:31" ht="13">
      <c r="A46" s="66"/>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64">
        <v>44</v>
      </c>
      <c r="AB46" t="str">
        <v>Secure Data Sharing</v>
      </c>
      <c r="AC46" t="str">
        <v>Distributed File System</v>
      </c>
      <c r="AD46" s="64">
        <v>52</v>
      </c>
      <c r="AE46" t="str">
        <v>\cite{rayyan-172027818, rayyan-172027847, rayyan-172027849, rayyan-172027882, rayyan-172027888, rayyan-172027890, rayyan-172027893, rayyan-172027935, rayyan-172027981, rayyan-172028050, rayyan-172028055, rayyan-172028095, rayyan-172028100, rayyan-172028127, rayyan-172028165, rayyan-172028182, rayyan-172028233, rayyan-172028235, rayyan-172028249, rayyan-172028264, rayyan-172028394, rayyan-172028433, rayyan-172028473, rayyan-172028518, rayyan-172028646, rayyan-172028743, rayyan-218685195, rayyan-218685234, rayyan-218685239, rayyan-218685256, rayyan-218685264, rayyan-218685292, rayyan-218685318, rayyan-218685334, rayyan-218685380, rayyan-218685391, rayyan-218685441, rayyan-218685713, rayyan-218687108, rayyan-218687203, rayyan-218687262, rayyan-218687386, rayyan-218687416, rayyan-218687456, rayyan-218687470, rayyan-218687559, rayyan-218687675, rayyan-218687761, rayyan-218688103, rayyan-218688112, rayyan-218688162, rayyan-218688549}</v>
      </c>
    </row>
    <row r="47" spans="1:31" ht="13">
      <c r="A47" s="66"/>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64">
        <v>45</v>
      </c>
      <c r="AB47" t="str">
        <v>Secure Data Sharing</v>
      </c>
      <c r="AC47" t="str">
        <v>Smart Contracts</v>
      </c>
      <c r="AD47" s="64">
        <v>67</v>
      </c>
      <c r="AE47" t="str">
        <v>\cite{rayyan-172027818, rayyan-172027847, rayyan-172027849, rayyan-172027882, rayyan-172027888, rayyan-172027890, rayyan-172027893, rayyan-172027935, rayyan-172027981, rayyan-172028050, rayyan-172028055, rayyan-172028082, rayyan-172028095, rayyan-172028100, rayyan-172028165, rayyan-172028182, rayyan-172028233, rayyan-172028235, rayyan-172028249, rayyan-172028264, rayyan-172028394, rayyan-172028473, rayyan-172028518, rayyan-172028646, rayyan-172028743, rayyan-218685039, rayyan-218685195, rayyan-218685225, rayyan-218685234, rayyan-218685239, rayyan-218685256, rayyan-218685264, rayyan-218685292, rayyan-218685318, rayyan-218685334, rayyan-218685380, rayyan-218685391, rayyan-218685441, rayyan-218685496, rayyan-218685546, rayyan-218685713, rayyan-218687108, rayyan-218687203, rayyan-218687262, rayyan-218687386, rayyan-218687416, rayyan-218687456, rayyan-218687470, rayyan-218687604, rayyan-218687675, rayyan-218687761, rayyan-218687860, rayyan-218687992, rayyan-218688039, rayyan-218688059, rayyan-218688103, rayyan-218688112, rayyan-218688143, rayyan-218688162, rayyan-218688212, rayyan-218688318, rayyan-218688375, rayyan-218688425, rayyan-218688443, rayyan-218688549, rayyan-218688578, rayyan-218688824}</v>
      </c>
    </row>
    <row r="48" spans="1:31" ht="13">
      <c r="A48" s="66"/>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64">
        <v>46</v>
      </c>
      <c r="AB48" t="str">
        <v>Secure Data Sharing</v>
      </c>
      <c r="AC48" t="str">
        <v>Blockchain</v>
      </c>
      <c r="AD48" s="64">
        <v>76</v>
      </c>
      <c r="AE48" t="str">
        <v>\cite{rayyan-172027813, rayyan-172027818, rayyan-172027847, rayyan-172027849, rayyan-172027882, rayyan-172027888, rayyan-172027890, rayyan-172027893, rayyan-172027935, rayyan-172027981, rayyan-172028050, rayyan-172028055, rayyan-172028082, rayyan-172028095, rayyan-172028100, rayyan-172028127, rayyan-172028165, rayyan-172028182, rayyan-172028233, rayyan-172028235, rayyan-172028249, rayyan-172028264, rayyan-172028394, rayyan-172028433, rayyan-172028473, rayyan-172028518, rayyan-172028579, rayyan-172028646, rayyan-172028743, rayyan-218685039, rayyan-218685195, rayyan-218685225, rayyan-218685234, rayyan-218685239, rayyan-218685256, rayyan-218685264, rayyan-218685292, rayyan-218685318, rayyan-218685334, rayyan-218685380, rayyan-218685391, rayyan-218685441, rayyan-218685496, rayyan-218685546, rayyan-218685713, rayyan-218687108, rayyan-218687203, rayyan-218687262, rayyan-218687386, rayyan-218687416, rayyan-218687456, rayyan-218687470, rayyan-218687484, rayyan-218687541, rayyan-218687559, rayyan-218687604, rayyan-218687675, rayyan-218687761, rayyan-218687860, rayyan-218687992, rayyan-218688039, rayyan-218688059, rayyan-218688103, rayyan-218688112, rayyan-218688137, rayyan-218688143, rayyan-218688162, rayyan-218688212, rayyan-218688318, rayyan-218688375, rayyan-218688425, rayyan-218688443, rayyan-218688549, rayyan-218688578, rayyan-218688759, rayyan-218688824}</v>
      </c>
    </row>
    <row r="49" spans="1:31" ht="13">
      <c r="A49" s="66"/>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64">
        <v>47</v>
      </c>
      <c r="AB49" t="str">
        <v>Secure Data Sharing</v>
      </c>
      <c r="AC49" t="str">
        <v>Cryptography</v>
      </c>
      <c r="AD49" s="64">
        <v>78</v>
      </c>
      <c r="AE49" t="str">
        <v>\cite{rayyan-172027813, rayyan-172027818, rayyan-172027834, rayyan-172027847, rayyan-172027849, rayyan-172027868, rayyan-172027882, rayyan-172027888, rayyan-172027890, rayyan-172027893, rayyan-172027935, rayyan-172027981, rayyan-172027982, rayyan-172028017, rayyan-172028050, rayyan-172028055, rayyan-172028082, rayyan-172028095, rayyan-172028100, rayyan-172028127, rayyan-172028135, rayyan-172028165, rayyan-172028182, rayyan-172028233, rayyan-172028235, rayyan-172028249, rayyan-172028264, rayyan-172028274, rayyan-172028433, rayyan-172028473, rayyan-172028518, rayyan-172028579, rayyan-172028646, rayyan-172028743, rayyan-172028771, rayyan-218685195, rayyan-218685225, rayyan-218685234, rayyan-218685256, rayyan-218685264, rayyan-218685292, rayyan-218685318, rayyan-218685334, rayyan-218685391, rayyan-218685496, rayyan-218685609, rayyan-218685713, rayyan-218686268, rayyan-218687108, rayyan-218687203, rayyan-218687262, rayyan-218687386, rayyan-218687456, rayyan-218687470, rayyan-218687484, rayyan-218687541, rayyan-218687559, rayyan-218687604, rayyan-218687675, rayyan-218687860, rayyan-218687992, rayyan-218688039, rayyan-218688059, rayyan-218688103, rayyan-218688112, rayyan-218688137, rayyan-218688143, rayyan-218688162, rayyan-218688212, rayyan-218688318, rayyan-218688375, rayyan-218688425, rayyan-218688443, rayyan-218688549, rayyan-218688578, rayyan-218688759, rayyan-218688824, rayyan-218688840}</v>
      </c>
    </row>
    <row r="50" spans="1:31" ht="13">
      <c r="A50" s="66"/>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64">
        <v>48</v>
      </c>
      <c r="AB50" t="str">
        <v>Healthcare Data Governance</v>
      </c>
      <c r="AC50" t="str">
        <v>Digital Forensics Techniques</v>
      </c>
      <c r="AD50" s="64">
        <v>0</v>
      </c>
      <c r="AE50" t="str">
        <v>\cite{}</v>
      </c>
    </row>
    <row r="51" spans="1:31" ht="13">
      <c r="A51" s="66"/>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64">
        <v>49</v>
      </c>
      <c r="AB51" t="str">
        <v>Healthcare Data Governance</v>
      </c>
      <c r="AC51" t="str">
        <v>Digital Twin</v>
      </c>
      <c r="AD51" s="64">
        <v>0</v>
      </c>
      <c r="AE51" t="str">
        <v>\cite{}</v>
      </c>
    </row>
    <row r="52" spans="1:31" ht="13">
      <c r="A52" s="66"/>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64">
        <v>50</v>
      </c>
      <c r="AB52" t="str">
        <v>Healthcare Data Governance</v>
      </c>
      <c r="AC52" t="str">
        <v>Honey Files</v>
      </c>
      <c r="AD52" s="64">
        <v>0</v>
      </c>
      <c r="AE52" t="str">
        <v>\cite{}</v>
      </c>
    </row>
    <row r="53" spans="1:31" ht="13">
      <c r="A53" s="66"/>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64">
        <v>51</v>
      </c>
      <c r="AB53" t="str">
        <v>Healthcare Data Governance</v>
      </c>
      <c r="AC53" t="str">
        <v>Knowledge Representation &amp; Analytics</v>
      </c>
      <c r="AD53" s="64">
        <v>2</v>
      </c>
      <c r="AE53" t="str">
        <v>\cite{rayyan-218685292, rayyan-218687262}</v>
      </c>
    </row>
    <row r="54" spans="1:31" ht="13">
      <c r="A54" s="66"/>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64">
        <v>52</v>
      </c>
      <c r="AB54" t="str">
        <v>Healthcare Data Governance</v>
      </c>
      <c r="AC54" t="str">
        <v>Interoperability &amp; Authorization Standards</v>
      </c>
      <c r="AD54" s="64">
        <v>3</v>
      </c>
      <c r="AE54" t="str">
        <v>\cite{rayyan-218687484, rayyan-218687761, rayyan-218688262}</v>
      </c>
    </row>
    <row r="55" spans="1:31" ht="13">
      <c r="A55" s="66"/>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64">
        <v>53</v>
      </c>
      <c r="AB55" t="str">
        <v>Healthcare Data Governance</v>
      </c>
      <c r="AC55" t="str">
        <v>Containerization &amp; Orchestration</v>
      </c>
      <c r="AD55" s="64">
        <v>4</v>
      </c>
      <c r="AE55" t="str">
        <v>\cite{rayyan-218685131, rayyan-218685380, rayyan-218687255, rayyan-218688143}</v>
      </c>
    </row>
    <row r="56" spans="1:31" ht="13">
      <c r="A56" s="66"/>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64">
        <v>54</v>
      </c>
      <c r="AB56" t="str">
        <v>Healthcare Data Governance</v>
      </c>
      <c r="AC56" t="str">
        <v>Machine Learning &amp; AI</v>
      </c>
      <c r="AD56" s="64">
        <v>5</v>
      </c>
      <c r="AE56" t="str">
        <v>\cite{rayyan-172027834, rayyan-172027908, rayyan-218685020, rayyan-218687255, rayyan-218687555}</v>
      </c>
    </row>
    <row r="57" spans="1:31" ht="13">
      <c r="A57" s="66"/>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64">
        <v>55</v>
      </c>
      <c r="AB57" t="str">
        <v>Healthcare Data Governance</v>
      </c>
      <c r="AC57" t="str">
        <v>Steganography &amp; Digital Watermarking</v>
      </c>
      <c r="AD57" s="64">
        <v>0</v>
      </c>
      <c r="AE57" t="str">
        <v>\cite{}</v>
      </c>
    </row>
    <row r="58" spans="1:31" ht="13">
      <c r="A58" s="66"/>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64">
        <v>56</v>
      </c>
      <c r="AB58" t="str">
        <v>Healthcare Data Governance</v>
      </c>
      <c r="AC58" t="str">
        <v>Distributed File System</v>
      </c>
      <c r="AD58" s="64">
        <v>48</v>
      </c>
      <c r="AE58" t="str">
        <v>\cite{rayyan-172027818, rayyan-172027829, rayyan-172027849, rayyan-172027888, rayyan-172027935, rayyan-172027943, rayyan-172027981, rayyan-172028050, rayyan-172028055, rayyan-172028095, rayyan-172028165, rayyan-172028182, rayyan-172028200, rayyan-172028233, rayyan-172028249, rayyan-172028402, rayyan-172028473, rayyan-172028480, rayyan-172028518, rayyan-172028646, rayyan-172028743, rayyan-218685020, rayyan-218685195, rayyan-218685234, rayyan-218685236, rayyan-218685245, rayyan-218685264, rayyan-218685292, rayyan-218685334, rayyan-218685380, rayyan-218685391, rayyan-218685713, rayyan-218687107, rayyan-218687255, rayyan-218687262, rayyan-218687386, rayyan-218687456, rayyan-218687555, rayyan-218687675, rayyan-218687745, rayyan-218687761, rayyan-218688103, rayyan-218688112, rayyan-218688149, rayyan-218688172, rayyan-218688174, rayyan-218688176, rayyan-218688278}</v>
      </c>
    </row>
    <row r="59" spans="1:31" ht="13">
      <c r="A59" s="66"/>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64">
        <v>57</v>
      </c>
      <c r="AB59" t="str">
        <v>Healthcare Data Governance</v>
      </c>
      <c r="AC59" t="str">
        <v>Smart Contracts</v>
      </c>
      <c r="AD59" s="64">
        <v>62</v>
      </c>
      <c r="AE59" t="str">
        <v>\cite{rayyan-172027818, rayyan-172027829, rayyan-172027849, rayyan-172027888, rayyan-172027935, rayyan-172027943, rayyan-172027981, rayyan-172028050, rayyan-172028055, rayyan-172028095, rayyan-172028165, rayyan-172028182, rayyan-172028200, rayyan-172028233, rayyan-172028249, rayyan-172028473, rayyan-172028480, rayyan-172028518,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rayyan-218687456, rayyan-218687555, rayyan-218687675, rayyan-218687761, rayyan-218687860, rayyan-218687992, rayyan-218688039, rayyan-218688103, rayyan-218688112, rayyan-218688143, rayyan-218688149, rayyan-218688172, rayyan-218688174, rayyan-218688176, rayyan-218688212, rayyan-218688262, rayyan-218688278, rayyan-218688318, rayyan-218688371, rayyan-218688425, rayyan-218688824}</v>
      </c>
    </row>
    <row r="60" spans="1:31" ht="13">
      <c r="A60" s="66"/>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64">
        <v>58</v>
      </c>
      <c r="AB60" t="str">
        <v>Healthcare Data Governance</v>
      </c>
      <c r="AC60" t="str">
        <v>Blockchain</v>
      </c>
      <c r="AD60" s="64">
        <v>67</v>
      </c>
      <c r="AE60" t="str">
        <v>\cite{rayyan-172027818, rayyan-172027829, rayyan-172027849,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rayyan-218687456, rayyan-218687484, rayyan-218687555, rayyan-218687675, rayyan-218687745, rayyan-218687761, rayyan-218687860, rayyan-218687992, rayyan-218688039, rayyan-218688103, rayyan-218688112, rayyan-218688143, rayyan-218688149, rayyan-218688172, rayyan-218688174, rayyan-218688176, rayyan-218688212, rayyan-218688262, rayyan-218688278, rayyan-218688318, rayyan-218688371, rayyan-218688425, rayyan-218688759, rayyan-218688824}</v>
      </c>
    </row>
    <row r="61" spans="1:31">
      <c r="B61"/>
      <c r="C61"/>
      <c r="D61"/>
      <c r="E61"/>
      <c r="F61"/>
      <c r="G61"/>
      <c r="H61"/>
      <c r="I61"/>
      <c r="J61"/>
      <c r="K61"/>
      <c r="L61"/>
      <c r="M61"/>
      <c r="AA61" s="64">
        <v>59</v>
      </c>
      <c r="AB61" t="str">
        <v>Healthcare Data Governance</v>
      </c>
      <c r="AC61" t="str">
        <v>Cryptography</v>
      </c>
      <c r="AD61" s="64">
        <v>62</v>
      </c>
      <c r="AE61" t="str">
        <v>\cite{rayyan-172027818, rayyan-172027829, rayyan-172027834, rayyan-172027849, rayyan-172027868,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rayyan-218685195, rayyan-218685225, rayyan-218685234, rayyan-218685236, rayyan-218685245, rayyan-218685264, rayyan-218685292, rayyan-218685334, rayyan-218685391, rayyan-218685496, rayyan-218685713, rayyan-218687107, rayyan-218687262, rayyan-218687386, rayyan-218687456, rayyan-218687484, rayyan-218687675, rayyan-218687745, rayyan-218687860, rayyan-218687992, rayyan-218688039, rayyan-218688103, rayyan-218688112, rayyan-218688143, rayyan-218688149, rayyan-218688172, rayyan-218688174, rayyan-218688176, rayyan-218688212, rayyan-218688262, rayyan-218688278, rayyan-218688318, rayyan-218688371, rayyan-218688425, rayyan-218688759, rayyan-218688824}</v>
      </c>
    </row>
    <row r="62" spans="1:31">
      <c r="B62"/>
      <c r="C62"/>
      <c r="D62"/>
      <c r="E62"/>
      <c r="F62"/>
      <c r="G62"/>
      <c r="H62"/>
      <c r="I62"/>
      <c r="J62"/>
      <c r="K62"/>
      <c r="L62"/>
      <c r="M62"/>
      <c r="AA62" s="64">
        <v>60</v>
      </c>
      <c r="AB62" t="str">
        <v>Cybersecurity Risk Mitigation</v>
      </c>
      <c r="AC62" t="str">
        <v>Digital Forensics Techniques</v>
      </c>
      <c r="AD62" s="64">
        <v>0</v>
      </c>
      <c r="AE62" t="str">
        <v>\cite{}</v>
      </c>
    </row>
    <row r="63" spans="1:31">
      <c r="B63"/>
      <c r="C63"/>
      <c r="D63"/>
      <c r="E63"/>
      <c r="F63"/>
      <c r="G63"/>
      <c r="H63"/>
      <c r="I63"/>
      <c r="J63"/>
      <c r="K63"/>
      <c r="L63"/>
      <c r="M63"/>
      <c r="AA63" s="64">
        <v>61</v>
      </c>
      <c r="AB63" t="str">
        <v>Cybersecurity Risk Mitigation</v>
      </c>
      <c r="AC63" t="str">
        <v>Digital Twin</v>
      </c>
      <c r="AD63" s="64">
        <v>1</v>
      </c>
      <c r="AE63" t="str">
        <v>\cite{rayyan-172027911}</v>
      </c>
    </row>
    <row r="64" spans="1:31">
      <c r="B64"/>
      <c r="C64"/>
      <c r="D64"/>
      <c r="E64"/>
      <c r="F64"/>
      <c r="G64"/>
      <c r="H64"/>
      <c r="I64"/>
      <c r="J64"/>
      <c r="K64"/>
      <c r="L64"/>
      <c r="M64"/>
      <c r="AA64" s="64">
        <v>62</v>
      </c>
      <c r="AB64" t="str">
        <v>Cybersecurity Risk Mitigation</v>
      </c>
      <c r="AC64" t="str">
        <v>Honey Files</v>
      </c>
      <c r="AD64" s="64">
        <v>2</v>
      </c>
      <c r="AE64" t="str">
        <v>\cite{rayyan-172028983, rayyan-172029019}</v>
      </c>
    </row>
    <row r="65" spans="2:31">
      <c r="B65"/>
      <c r="C65"/>
      <c r="D65"/>
      <c r="E65"/>
      <c r="F65"/>
      <c r="G65"/>
      <c r="H65"/>
      <c r="I65"/>
      <c r="J65"/>
      <c r="K65"/>
      <c r="L65"/>
      <c r="M65"/>
      <c r="AA65" s="64">
        <v>63</v>
      </c>
      <c r="AB65" t="str">
        <v>Cybersecurity Risk Mitigation</v>
      </c>
      <c r="AC65" t="str">
        <v>Knowledge Representation &amp; Analytics</v>
      </c>
      <c r="AD65" s="64">
        <v>2</v>
      </c>
      <c r="AE65" t="str">
        <v>\cite{rayyan-172028018, rayyan-218685292}</v>
      </c>
    </row>
    <row r="66" spans="2:31">
      <c r="B66"/>
      <c r="C66"/>
      <c r="D66"/>
      <c r="E66"/>
      <c r="F66"/>
      <c r="G66"/>
      <c r="H66"/>
      <c r="I66"/>
      <c r="J66"/>
      <c r="K66"/>
      <c r="L66"/>
      <c r="M66"/>
      <c r="AA66" s="64">
        <v>64</v>
      </c>
      <c r="AB66" t="str">
        <v>Cybersecurity Risk Mitigation</v>
      </c>
      <c r="AC66" t="str">
        <v>Interoperability &amp; Authorization Standards</v>
      </c>
      <c r="AD66" s="64">
        <v>0</v>
      </c>
      <c r="AE66" t="str">
        <v>\cite{}</v>
      </c>
    </row>
    <row r="67" spans="2:31">
      <c r="B67"/>
      <c r="C67"/>
      <c r="D67"/>
      <c r="E67"/>
      <c r="F67"/>
      <c r="G67"/>
      <c r="H67"/>
      <c r="I67"/>
      <c r="J67"/>
      <c r="K67"/>
      <c r="L67"/>
      <c r="M67"/>
      <c r="AA67" s="64">
        <v>65</v>
      </c>
      <c r="AB67" t="str">
        <v>Cybersecurity Risk Mitigation</v>
      </c>
      <c r="AC67" t="str">
        <v>Containerization &amp; Orchestration</v>
      </c>
      <c r="AD67" s="64">
        <v>4</v>
      </c>
      <c r="AE67" t="str">
        <v>\cite{rayyan-172027891, rayyan-218685039, rayyan-218685477, rayyan-218687255}</v>
      </c>
    </row>
    <row r="68" spans="2:31">
      <c r="B68"/>
      <c r="C68"/>
      <c r="D68"/>
      <c r="E68"/>
      <c r="F68"/>
      <c r="G68"/>
      <c r="H68"/>
      <c r="I68"/>
      <c r="J68"/>
      <c r="K68"/>
      <c r="L68"/>
      <c r="M68"/>
      <c r="AA68" s="64">
        <v>66</v>
      </c>
      <c r="AB68" t="str">
        <v>Cybersecurity Risk Mitigation</v>
      </c>
      <c r="AC68" t="str">
        <v>Machine Learning &amp; AI</v>
      </c>
      <c r="AD68" s="64">
        <v>7</v>
      </c>
      <c r="AE68" t="str">
        <v>\cite{rayyan-172027819, rayyan-172027908, rayyan-172028105, rayyan-172028983, rayyan-172029019, rayyan-218686026, rayyan-218687255}</v>
      </c>
    </row>
    <row r="69" spans="2:31">
      <c r="B69"/>
      <c r="C69"/>
      <c r="D69"/>
      <c r="E69"/>
      <c r="F69"/>
      <c r="G69"/>
      <c r="H69"/>
      <c r="I69"/>
      <c r="J69"/>
      <c r="K69"/>
      <c r="L69"/>
      <c r="M69"/>
      <c r="AA69" s="64">
        <v>67</v>
      </c>
      <c r="AB69" t="str">
        <v>Cybersecurity Risk Mitigation</v>
      </c>
      <c r="AC69" t="str">
        <v>Steganography &amp; Digital Watermarking</v>
      </c>
      <c r="AD69" s="64">
        <v>6</v>
      </c>
      <c r="AE69" t="str">
        <v>\cite{rayyan-172027826, rayyan-172027848, rayyan-172027955, rayyan-172028104, rayyan-172028105, rayyan-172028135}</v>
      </c>
    </row>
    <row r="70" spans="2:31">
      <c r="B70"/>
      <c r="C70"/>
      <c r="D70"/>
      <c r="E70"/>
      <c r="F70"/>
      <c r="G70"/>
      <c r="H70"/>
      <c r="I70"/>
      <c r="J70"/>
      <c r="K70"/>
      <c r="L70"/>
      <c r="M70"/>
      <c r="AA70" s="64">
        <v>68</v>
      </c>
      <c r="AB70" t="str">
        <v>Cybersecurity Risk Mitigation</v>
      </c>
      <c r="AC70" t="str">
        <v>Distributed File System</v>
      </c>
      <c r="AD70" s="64">
        <v>29</v>
      </c>
      <c r="AE70" t="str">
        <v>\cite{rayyan-172027886, rayyan-172027888, rayyan-172027891, rayyan-172027981, rayyan-172028028, rayyan-172028100, rayyan-172028127, rayyan-172028200, rayyan-172028233, rayyan-172028249, rayyan-172028402, rayyan-172028433, rayyan-172028518, rayyan-218685005, rayyan-218685194, rayyan-218685239, rayyan-218685256, rayyan-218685292, rayyan-218685318, rayyan-218685477, rayyan-218687107, rayyan-218687255, rayyan-218687386, rayyan-218687416, rayyan-218687675, rayyan-218687743, rayyan-218688149, rayyan-218688174, rayyan-218688278}</v>
      </c>
    </row>
    <row r="71" spans="2:31">
      <c r="B71"/>
      <c r="C71"/>
      <c r="D71"/>
      <c r="E71"/>
      <c r="F71"/>
      <c r="G71"/>
      <c r="H71"/>
      <c r="I71"/>
      <c r="J71"/>
      <c r="K71"/>
      <c r="L71"/>
      <c r="M71"/>
      <c r="AA71" s="64">
        <v>69</v>
      </c>
      <c r="AB71" t="str">
        <v>Cybersecurity Risk Mitigation</v>
      </c>
      <c r="AC71" t="str">
        <v>Smart Contracts</v>
      </c>
      <c r="AD71" s="64">
        <v>33</v>
      </c>
      <c r="AE71" t="str">
        <v>\cite{rayyan-172027826, rayyan-172027886, rayyan-172027888, rayyan-172027927, rayyan-172027981, rayyan-172028018, rayyan-172028028, rayyan-172028100, rayyan-172028200, rayyan-172028233, rayyan-172028249, rayyan-172028518, rayyan-218685039, rayyan-218685128, rayyan-218685194, rayyan-218685239, rayyan-218685256, rayyan-218685292, rayyan-218685318, rayyan-218685477, rayyan-218685546, rayyan-218687107, rayyan-218687255, rayyan-218687386, rayyan-218687416, rayyan-218687675, rayyan-218687743, rayyan-218687860, rayyan-218687992, rayyan-218688059, rayyan-218688149, rayyan-218688174, rayyan-218688278}</v>
      </c>
    </row>
    <row r="72" spans="2:31">
      <c r="B72"/>
      <c r="C72"/>
      <c r="D72"/>
      <c r="E72"/>
      <c r="F72"/>
      <c r="G72"/>
      <c r="H72"/>
      <c r="I72"/>
      <c r="J72"/>
      <c r="K72"/>
      <c r="L72"/>
      <c r="M72"/>
      <c r="AA72" s="64">
        <v>70</v>
      </c>
      <c r="AB72" t="str">
        <v>Cybersecurity Risk Mitigation</v>
      </c>
      <c r="AC72" t="str">
        <v>Blockchain</v>
      </c>
      <c r="AD72" s="64">
        <v>38</v>
      </c>
      <c r="AE72" t="str">
        <v>\cite{rayyan-172027819, rayyan-172027826, rayyan-172027886, rayyan-172027888, rayyan-172027927, rayyan-172027981, rayyan-172028018, rayyan-172028028, rayyan-172028100, rayyan-172028127, rayyan-172028200, rayyan-172028233, rayyan-172028249, rayyan-172028402, rayyan-172028433, rayyan-172028518, rayyan-218685005, rayyan-218685039, rayyan-218685128, rayyan-218685194, rayyan-218685239, rayyan-218685256, rayyan-218685292, rayyan-218685318, rayyan-218685477, rayyan-218685546, rayyan-218687107, rayyan-218687255, rayyan-218687386, rayyan-218687416, rayyan-218687675, rayyan-218687743, rayyan-218687860, rayyan-218687992, rayyan-218688059, rayyan-218688149, rayyan-218688174, rayyan-218688278}</v>
      </c>
    </row>
    <row r="73" spans="2:31">
      <c r="B73"/>
      <c r="C73"/>
      <c r="D73"/>
      <c r="E73"/>
      <c r="F73"/>
      <c r="G73"/>
      <c r="H73"/>
      <c r="I73"/>
      <c r="J73"/>
      <c r="K73"/>
      <c r="L73"/>
      <c r="M73"/>
      <c r="AA73" s="64">
        <v>71</v>
      </c>
      <c r="AB73" t="str">
        <v>Cybersecurity Risk Mitigation</v>
      </c>
      <c r="AC73" t="str">
        <v>Cryptography</v>
      </c>
      <c r="AD73" s="64">
        <v>44</v>
      </c>
      <c r="AE73" t="str">
        <v>\cite{rayyan-172027819, rayyan-172027826, rayyan-172027886, rayyan-172027888, rayyan-172027891, rayyan-172027927, rayyan-172027955, rayyan-172027981, rayyan-172028007, rayyan-172028018, rayyan-172028028, rayyan-172028100, rayyan-172028104, rayyan-172028105, rayyan-172028127, rayyan-172028135, rayyan-172028200, rayyan-172028233, rayyan-172028246, rayyan-172028249, rayyan-172028402, rayyan-172028433, rayyan-172028518, rayyan-172028976, rayyan-172028983, rayyan-172029019, rayyan-218685005, rayyan-218685128, rayyan-218685194, rayyan-218685256, rayyan-218685292, rayyan-218685318, rayyan-218686268, rayyan-218687107, rayyan-218687386, rayyan-218687675, rayyan-218687743, rayyan-218687860, rayyan-218687992, rayyan-218688059, rayyan-218688149, rayyan-218688174, rayyan-218688278, rayyan-218688840}</v>
      </c>
    </row>
    <row r="74" spans="2:31">
      <c r="B74"/>
      <c r="C74"/>
      <c r="D74"/>
      <c r="E74"/>
      <c r="F74"/>
      <c r="G74"/>
      <c r="H74"/>
      <c r="I74"/>
      <c r="J74"/>
      <c r="K74"/>
      <c r="L74"/>
      <c r="M74"/>
      <c r="AA74" s="64">
        <v>72</v>
      </c>
      <c r="AB74" t="str">
        <v>Data Auditing</v>
      </c>
      <c r="AC74" t="str">
        <v>Digital Forensics Techniques</v>
      </c>
      <c r="AD74" s="64">
        <v>0</v>
      </c>
      <c r="AE74" t="str">
        <v>\cite{}</v>
      </c>
    </row>
    <row r="75" spans="2:31">
      <c r="B75"/>
      <c r="C75"/>
      <c r="D75"/>
      <c r="E75"/>
      <c r="F75"/>
      <c r="G75"/>
      <c r="H75"/>
      <c r="I75"/>
      <c r="J75"/>
      <c r="K75"/>
      <c r="L75"/>
      <c r="M75"/>
      <c r="AA75" s="64">
        <v>73</v>
      </c>
      <c r="AB75" t="str">
        <v>Data Auditing</v>
      </c>
      <c r="AC75" t="str">
        <v>Digital Twin</v>
      </c>
      <c r="AD75" s="64">
        <v>0</v>
      </c>
      <c r="AE75" t="str">
        <v>\cite{}</v>
      </c>
    </row>
    <row r="76" spans="2:31">
      <c r="B76"/>
      <c r="C76"/>
      <c r="D76"/>
      <c r="E76"/>
      <c r="F76"/>
      <c r="G76"/>
      <c r="H76"/>
      <c r="I76"/>
      <c r="J76"/>
      <c r="K76"/>
      <c r="L76"/>
      <c r="M76"/>
      <c r="AA76" s="64">
        <v>74</v>
      </c>
      <c r="AB76" t="str">
        <v>Data Auditing</v>
      </c>
      <c r="AC76" t="str">
        <v>Honey Files</v>
      </c>
      <c r="AD76" s="64">
        <v>0</v>
      </c>
      <c r="AE76" t="str">
        <v>\cite{}</v>
      </c>
    </row>
    <row r="77" spans="2:31">
      <c r="B77"/>
      <c r="C77"/>
      <c r="D77"/>
      <c r="E77"/>
      <c r="F77"/>
      <c r="G77"/>
      <c r="H77"/>
      <c r="I77"/>
      <c r="J77"/>
      <c r="K77"/>
      <c r="L77"/>
      <c r="M77"/>
      <c r="AA77" s="64">
        <v>75</v>
      </c>
      <c r="AB77" t="str">
        <v>Data Auditing</v>
      </c>
      <c r="AC77" t="str">
        <v>Knowledge Representation &amp; Analytics</v>
      </c>
      <c r="AD77" s="64">
        <v>0</v>
      </c>
      <c r="AE77" t="str">
        <v>\cite{}</v>
      </c>
    </row>
    <row r="78" spans="2:31">
      <c r="B78"/>
      <c r="C78"/>
      <c r="D78"/>
      <c r="E78"/>
      <c r="F78"/>
      <c r="G78"/>
      <c r="H78"/>
      <c r="I78"/>
      <c r="J78"/>
      <c r="K78"/>
      <c r="L78"/>
      <c r="M78"/>
      <c r="AA78" s="64">
        <v>76</v>
      </c>
      <c r="AB78" t="str">
        <v>Data Auditing</v>
      </c>
      <c r="AC78" t="str">
        <v>Interoperability &amp; Authorization Standards</v>
      </c>
      <c r="AD78" s="64">
        <v>0</v>
      </c>
      <c r="AE78" t="str">
        <v>\cite{}</v>
      </c>
    </row>
    <row r="79" spans="2:31">
      <c r="B79"/>
      <c r="C79"/>
      <c r="D79"/>
      <c r="E79"/>
      <c r="F79"/>
      <c r="G79"/>
      <c r="H79"/>
      <c r="I79"/>
      <c r="J79"/>
      <c r="K79"/>
      <c r="L79"/>
      <c r="M79"/>
      <c r="AA79" s="64">
        <v>77</v>
      </c>
      <c r="AB79" t="str">
        <v>Data Auditing</v>
      </c>
      <c r="AC79" t="str">
        <v>Containerization &amp; Orchestration</v>
      </c>
      <c r="AD79" s="64">
        <v>3</v>
      </c>
      <c r="AE79" t="str">
        <v>\cite{rayyan-218685380, rayyan-218685725, rayyan-218688143}</v>
      </c>
    </row>
    <row r="80" spans="2:31">
      <c r="B80"/>
      <c r="C80"/>
      <c r="D80"/>
      <c r="E80"/>
      <c r="F80"/>
      <c r="G80"/>
      <c r="H80"/>
      <c r="I80"/>
      <c r="J80"/>
      <c r="K80"/>
      <c r="L80"/>
      <c r="M80"/>
      <c r="AA80" s="64">
        <v>78</v>
      </c>
      <c r="AB80" t="str">
        <v>Data Auditing</v>
      </c>
      <c r="AC80" t="str">
        <v>Machine Learning &amp; AI</v>
      </c>
      <c r="AD80" s="64">
        <v>0</v>
      </c>
      <c r="AE80" t="str">
        <v>\cite{}</v>
      </c>
    </row>
    <row r="81" spans="2:31">
      <c r="B81"/>
      <c r="C81"/>
      <c r="D81"/>
      <c r="E81"/>
      <c r="F81"/>
      <c r="G81"/>
      <c r="H81"/>
      <c r="I81"/>
      <c r="J81"/>
      <c r="K81"/>
      <c r="L81"/>
      <c r="M81"/>
      <c r="AA81" s="64">
        <v>79</v>
      </c>
      <c r="AB81" t="str">
        <v>Data Auditing</v>
      </c>
      <c r="AC81" t="str">
        <v>Steganography &amp; Digital Watermarking</v>
      </c>
      <c r="AD81" s="64">
        <v>0</v>
      </c>
      <c r="AE81" t="str">
        <v>\cite{}</v>
      </c>
    </row>
    <row r="82" spans="2:31">
      <c r="B82"/>
      <c r="C82"/>
      <c r="D82"/>
      <c r="E82"/>
      <c r="F82"/>
      <c r="G82"/>
      <c r="H82"/>
      <c r="I82"/>
      <c r="J82"/>
      <c r="K82"/>
      <c r="L82"/>
      <c r="M82"/>
      <c r="AA82" s="64">
        <v>80</v>
      </c>
      <c r="AB82" t="str">
        <v>Data Auditing</v>
      </c>
      <c r="AC82" t="str">
        <v>Distributed File System</v>
      </c>
      <c r="AD82" s="64">
        <v>14</v>
      </c>
      <c r="AE82" t="str">
        <v>\cite{rayyan-172027818, rayyan-172027849, rayyan-172027882, rayyan-172027893, rayyan-172027922, rayyan-172028433, rayyan-218685194, rayyan-218685234, rayyan-218685236, rayyan-218685380, rayyan-218687416, rayyan-218687745, rayyan-218688112, rayyan-218688172}</v>
      </c>
    </row>
    <row r="83" spans="2:31">
      <c r="B83"/>
      <c r="C83"/>
      <c r="D83"/>
      <c r="E83"/>
      <c r="F83"/>
      <c r="G83"/>
      <c r="H83"/>
      <c r="I83"/>
      <c r="J83"/>
      <c r="K83"/>
      <c r="L83"/>
      <c r="M83"/>
      <c r="AA83" s="64">
        <v>81</v>
      </c>
      <c r="AB83" t="str">
        <v>Data Auditing</v>
      </c>
      <c r="AC83" t="str">
        <v>Smart Contracts</v>
      </c>
      <c r="AD83" s="64">
        <v>20</v>
      </c>
      <c r="AE83" t="str">
        <v>\cite{rayyan-172027818, rayyan-172027849, rayyan-172027882, rayyan-172027893, rayyan-172027922, rayyan-218685128, rayyan-218685194, rayyan-218685234, rayyan-218685236, rayyan-218685380, rayyan-218687130, rayyan-218687416, rayyan-218687604, rayyan-218687992, rayyan-218688039, rayyan-218688112, rayyan-218688143, rayyan-218688172, rayyan-218688212, rayyan-218688425}</v>
      </c>
    </row>
    <row r="84" spans="2:31">
      <c r="B84"/>
      <c r="C84"/>
      <c r="D84"/>
      <c r="E84"/>
      <c r="F84"/>
      <c r="G84"/>
      <c r="H84"/>
      <c r="I84"/>
      <c r="J84"/>
      <c r="K84"/>
      <c r="L84"/>
      <c r="M84"/>
      <c r="AA84" s="64">
        <v>82</v>
      </c>
      <c r="AB84" t="str">
        <v>Data Auditing</v>
      </c>
      <c r="AC84" t="str">
        <v>Blockchain</v>
      </c>
      <c r="AD84" s="64">
        <v>25</v>
      </c>
      <c r="AE84" t="str">
        <v>\cite{rayyan-172027813, rayyan-172027818, rayyan-172027824, rayyan-172027849, rayyan-172027882, rayyan-172027893, rayyan-172027922, rayyan-172028433, rayyan-218685128, rayyan-218685194, rayyan-218685234, rayyan-218685236, rayyan-218685380, rayyan-218685725, rayyan-218687130, rayyan-218687416, rayyan-218687604, rayyan-218687745, rayyan-218687992, rayyan-218688039, rayyan-218688112, rayyan-218688143, rayyan-218688172, rayyan-218688212, rayyan-218688425}</v>
      </c>
    </row>
    <row r="85" spans="2:31">
      <c r="B85"/>
      <c r="C85"/>
      <c r="D85"/>
      <c r="E85"/>
      <c r="F85"/>
      <c r="G85"/>
      <c r="H85"/>
      <c r="I85"/>
      <c r="J85"/>
      <c r="K85"/>
      <c r="L85"/>
      <c r="M85"/>
      <c r="AA85" s="64">
        <v>83</v>
      </c>
      <c r="AB85" t="str">
        <v>Data Auditing</v>
      </c>
      <c r="AC85" t="str">
        <v>Cryptography</v>
      </c>
      <c r="AD85" s="64">
        <v>25</v>
      </c>
      <c r="AE85" t="str">
        <v>\cite{rayyan-172027813, rayyan-172027818, rayyan-172027824, rayyan-172027849, rayyan-172027882, rayyan-172027893, rayyan-172027922, rayyan-172027938, rayyan-172028007, rayyan-172028246, rayyan-172028433, rayyan-218685128, rayyan-218685194, rayyan-218685234, rayyan-218685236, rayyan-218687130, rayyan-218687604, rayyan-218687745, rayyan-218687992, rayyan-218688039, rayyan-218688112, rayyan-218688143, rayyan-218688172, rayyan-218688212, rayyan-218688425}</v>
      </c>
    </row>
    <row r="86" spans="2:31">
      <c r="B86"/>
      <c r="C86"/>
      <c r="D86"/>
      <c r="E86"/>
      <c r="F86"/>
      <c r="G86"/>
      <c r="H86"/>
      <c r="I86"/>
      <c r="J86"/>
      <c r="K86"/>
      <c r="L86"/>
      <c r="M86"/>
      <c r="AA86" s="64">
        <v>84</v>
      </c>
      <c r="AB86" t="str">
        <v>Forensic Attribution &amp; Post-Incident Investigation</v>
      </c>
      <c r="AC86" t="str">
        <v>Digital Forensics Techniques</v>
      </c>
      <c r="AD86" s="64">
        <v>1</v>
      </c>
      <c r="AE86" t="str">
        <v>\cite{rayyan-172027832}</v>
      </c>
    </row>
    <row r="87" spans="2:31">
      <c r="B87"/>
      <c r="C87"/>
      <c r="D87"/>
      <c r="E87"/>
      <c r="F87"/>
      <c r="G87"/>
      <c r="H87"/>
      <c r="I87"/>
      <c r="J87"/>
      <c r="K87"/>
      <c r="L87"/>
      <c r="M87"/>
      <c r="AA87" s="64">
        <v>85</v>
      </c>
      <c r="AB87" t="str">
        <v>Forensic Attribution &amp; Post-Incident Investigation</v>
      </c>
      <c r="AC87" t="str">
        <v>Digital Twin</v>
      </c>
      <c r="AD87" s="64">
        <v>0</v>
      </c>
      <c r="AE87" t="str">
        <v>\cite{}</v>
      </c>
    </row>
    <row r="88" spans="2:31">
      <c r="B88"/>
      <c r="C88"/>
      <c r="D88"/>
      <c r="E88"/>
      <c r="F88"/>
      <c r="G88"/>
      <c r="H88"/>
      <c r="I88"/>
      <c r="J88"/>
      <c r="K88"/>
      <c r="L88"/>
      <c r="M88"/>
      <c r="AA88" s="64">
        <v>86</v>
      </c>
      <c r="AB88" t="str">
        <v>Forensic Attribution &amp; Post-Incident Investigation</v>
      </c>
      <c r="AC88" t="str">
        <v>Honey Files</v>
      </c>
      <c r="AD88" s="64">
        <v>0</v>
      </c>
      <c r="AE88" t="str">
        <v>\cite{}</v>
      </c>
    </row>
    <row r="89" spans="2:31">
      <c r="B89"/>
      <c r="C89"/>
      <c r="D89"/>
      <c r="E89"/>
      <c r="F89"/>
      <c r="G89"/>
      <c r="H89"/>
      <c r="I89"/>
      <c r="J89"/>
      <c r="K89"/>
      <c r="L89"/>
      <c r="M89"/>
      <c r="AA89" s="64">
        <v>87</v>
      </c>
      <c r="AB89" t="str">
        <v>Forensic Attribution &amp; Post-Incident Investigation</v>
      </c>
      <c r="AC89" t="str">
        <v>Knowledge Representation &amp; Analytics</v>
      </c>
      <c r="AD89" s="64">
        <v>0</v>
      </c>
      <c r="AE89" t="str">
        <v>\cite{}</v>
      </c>
    </row>
    <row r="90" spans="2:31">
      <c r="B90"/>
      <c r="C90"/>
      <c r="D90"/>
      <c r="E90"/>
      <c r="F90"/>
      <c r="G90"/>
      <c r="H90"/>
      <c r="I90"/>
      <c r="J90"/>
      <c r="K90"/>
      <c r="L90"/>
      <c r="M90"/>
      <c r="AA90" s="64">
        <v>88</v>
      </c>
      <c r="AB90" t="str">
        <v>Forensic Attribution &amp; Post-Incident Investigation</v>
      </c>
      <c r="AC90" t="str">
        <v>Interoperability &amp; Authorization Standards</v>
      </c>
      <c r="AD90" s="64">
        <v>2</v>
      </c>
      <c r="AE90" t="str">
        <v>\cite{rayyan-172028017, rayyan-172028035}</v>
      </c>
    </row>
    <row r="91" spans="2:31">
      <c r="B91"/>
      <c r="C91"/>
      <c r="D91"/>
      <c r="E91"/>
      <c r="F91"/>
      <c r="G91"/>
      <c r="H91"/>
      <c r="I91"/>
      <c r="J91"/>
      <c r="K91"/>
      <c r="L91"/>
      <c r="M91"/>
      <c r="AA91" s="64">
        <v>89</v>
      </c>
      <c r="AB91" t="str">
        <v>Forensic Attribution &amp; Post-Incident Investigation</v>
      </c>
      <c r="AC91" t="str">
        <v>Containerization &amp; Orchestration</v>
      </c>
      <c r="AD91" s="64">
        <v>1</v>
      </c>
      <c r="AE91" t="str">
        <v>\cite{rayyan-218688143}</v>
      </c>
    </row>
    <row r="92" spans="2:31">
      <c r="B92"/>
      <c r="C92"/>
      <c r="D92"/>
      <c r="E92"/>
      <c r="F92"/>
      <c r="G92"/>
      <c r="H92"/>
      <c r="I92"/>
      <c r="J92"/>
      <c r="K92"/>
      <c r="L92"/>
      <c r="M92"/>
      <c r="AA92" s="64">
        <v>90</v>
      </c>
      <c r="AB92" t="str">
        <v>Forensic Attribution &amp; Post-Incident Investigation</v>
      </c>
      <c r="AC92" t="str">
        <v>Machine Learning &amp; AI</v>
      </c>
      <c r="AD92" s="64">
        <v>3</v>
      </c>
      <c r="AE92" t="str">
        <v>\cite{rayyan-172027997, rayyan-172028017, rayyan-218686026}</v>
      </c>
    </row>
    <row r="93" spans="2:31">
      <c r="B93"/>
      <c r="C93"/>
      <c r="D93"/>
      <c r="E93"/>
      <c r="F93"/>
      <c r="G93"/>
      <c r="H93"/>
      <c r="I93"/>
      <c r="J93"/>
      <c r="K93"/>
      <c r="L93"/>
      <c r="M93"/>
      <c r="AA93" s="64">
        <v>91</v>
      </c>
      <c r="AB93" t="str">
        <v>Forensic Attribution &amp; Post-Incident Investigation</v>
      </c>
      <c r="AC93" t="str">
        <v>Steganography &amp; Digital Watermarking</v>
      </c>
      <c r="AD93" s="64">
        <v>7</v>
      </c>
      <c r="AE93" t="str">
        <v>\cite{rayyan-172027848, rayyan-172027955, rayyan-172028017, rayyan-172028104, rayyan-172028771, rayyan-218685609, rayyan-218687203}</v>
      </c>
    </row>
    <row r="94" spans="2:31">
      <c r="B94"/>
      <c r="C94"/>
      <c r="D94"/>
      <c r="E94"/>
      <c r="F94"/>
      <c r="G94"/>
      <c r="H94"/>
      <c r="I94"/>
      <c r="J94"/>
      <c r="K94"/>
      <c r="L94"/>
      <c r="M94"/>
      <c r="AA94" s="64">
        <v>92</v>
      </c>
      <c r="AB94" t="str">
        <v>Forensic Attribution &amp; Post-Incident Investigation</v>
      </c>
      <c r="AC94" t="str">
        <v>Distributed File System</v>
      </c>
      <c r="AD94" s="64">
        <v>5</v>
      </c>
      <c r="AE94" t="str">
        <v>\cite{rayyan-172027893, rayyan-172027922, rayyan-172028028, rayyan-218687203, rayyan-218688278}</v>
      </c>
    </row>
    <row r="95" spans="2:31">
      <c r="B95"/>
      <c r="C95"/>
      <c r="D95"/>
      <c r="E95"/>
      <c r="F95"/>
      <c r="G95"/>
      <c r="H95"/>
      <c r="I95"/>
      <c r="J95"/>
      <c r="K95"/>
      <c r="L95"/>
      <c r="M95"/>
      <c r="AA95" s="64">
        <v>93</v>
      </c>
      <c r="AB95" t="str">
        <v>Forensic Attribution &amp; Post-Incident Investigation</v>
      </c>
      <c r="AC95" t="str">
        <v>Smart Contracts</v>
      </c>
      <c r="AD95" s="64">
        <v>7</v>
      </c>
      <c r="AE95" t="str">
        <v>\cite{rayyan-172027893, rayyan-172027922, rayyan-172028028, rayyan-218685128, rayyan-218687203, rayyan-218688143, rayyan-218688278}</v>
      </c>
    </row>
    <row r="96" spans="2:31">
      <c r="B96"/>
      <c r="C96"/>
      <c r="D96"/>
      <c r="E96"/>
      <c r="F96"/>
      <c r="G96"/>
      <c r="H96"/>
      <c r="I96"/>
      <c r="J96"/>
      <c r="K96"/>
      <c r="L96"/>
      <c r="M96"/>
      <c r="AA96" s="64">
        <v>94</v>
      </c>
      <c r="AB96" t="str">
        <v>Forensic Attribution &amp; Post-Incident Investigation</v>
      </c>
      <c r="AC96" t="str">
        <v>Blockchain</v>
      </c>
      <c r="AD96" s="64">
        <v>8</v>
      </c>
      <c r="AE96" t="str">
        <v>\cite{rayyan-172027893, rayyan-172027922, rayyan-172028028, rayyan-218685128, rayyan-218687203, rayyan-218688143, rayyan-218688278, rayyan-218688759}</v>
      </c>
    </row>
    <row r="97" spans="2:31">
      <c r="B97"/>
      <c r="C97"/>
      <c r="D97"/>
      <c r="E97"/>
      <c r="F97"/>
      <c r="G97"/>
      <c r="H97"/>
      <c r="I97"/>
      <c r="J97"/>
      <c r="K97"/>
      <c r="L97"/>
      <c r="M97"/>
      <c r="AA97" s="64">
        <v>95</v>
      </c>
      <c r="AB97" t="str">
        <v>Forensic Attribution &amp; Post-Incident Investigation</v>
      </c>
      <c r="AC97" t="str">
        <v>Cryptography</v>
      </c>
      <c r="AD97" s="64">
        <v>14</v>
      </c>
      <c r="AE97" t="str">
        <v>\cite{rayyan-172027832, rayyan-172027893, rayyan-172027922, rayyan-172027955, rayyan-172028017, rayyan-172028028, rayyan-172028104, rayyan-172028771, rayyan-218685128, rayyan-218685609, rayyan-218687203, rayyan-218688143, rayyan-218688278, rayyan-218688759}</v>
      </c>
    </row>
    <row r="98" spans="2:31">
      <c r="B98"/>
      <c r="C98"/>
      <c r="D98"/>
      <c r="E98"/>
      <c r="F98"/>
      <c r="G98"/>
      <c r="H98"/>
      <c r="I98"/>
      <c r="J98"/>
      <c r="K98"/>
      <c r="L98"/>
      <c r="M98"/>
      <c r="AA98" s="64">
        <v>96</v>
      </c>
      <c r="AB98" t="str">
        <v>Digital Object Lifecycle Management</v>
      </c>
      <c r="AC98" t="str">
        <v>Digital Forensics Techniques</v>
      </c>
      <c r="AD98" s="64">
        <v>0</v>
      </c>
      <c r="AE98" t="str">
        <v>\cite{}</v>
      </c>
    </row>
    <row r="99" spans="2:31">
      <c r="B99"/>
      <c r="C99"/>
      <c r="D99"/>
      <c r="E99"/>
      <c r="F99"/>
      <c r="G99"/>
      <c r="H99"/>
      <c r="I99"/>
      <c r="J99"/>
      <c r="K99"/>
      <c r="L99"/>
      <c r="M99"/>
      <c r="AA99" s="64">
        <v>97</v>
      </c>
      <c r="AB99" t="str">
        <v>Digital Object Lifecycle Management</v>
      </c>
      <c r="AC99" t="str">
        <v>Digital Twin</v>
      </c>
      <c r="AD99" s="64">
        <v>0</v>
      </c>
      <c r="AE99" t="str">
        <v>\cite{}</v>
      </c>
    </row>
    <row r="100" spans="2:31">
      <c r="B100"/>
      <c r="C100"/>
      <c r="D100"/>
      <c r="E100"/>
      <c r="F100"/>
      <c r="G100"/>
      <c r="H100"/>
      <c r="I100"/>
      <c r="J100"/>
      <c r="K100"/>
      <c r="L100"/>
      <c r="M100"/>
      <c r="AA100" s="64">
        <v>98</v>
      </c>
      <c r="AB100" t="str">
        <v>Digital Object Lifecycle Management</v>
      </c>
      <c r="AC100" t="str">
        <v>Honey Files</v>
      </c>
      <c r="AD100" s="64">
        <v>0</v>
      </c>
      <c r="AE100" t="str">
        <v>\cite{}</v>
      </c>
    </row>
    <row r="101" spans="2:31">
      <c r="B101"/>
      <c r="C101"/>
      <c r="D101"/>
      <c r="E101"/>
      <c r="F101"/>
      <c r="G101"/>
      <c r="H101"/>
      <c r="I101"/>
      <c r="J101"/>
      <c r="K101"/>
      <c r="L101"/>
      <c r="M101"/>
      <c r="AA101" s="64">
        <v>99</v>
      </c>
      <c r="AB101" t="str">
        <v>Digital Object Lifecycle Management</v>
      </c>
      <c r="AC101" t="str">
        <v>Knowledge Representation &amp; Analytics</v>
      </c>
      <c r="AD101" s="64">
        <v>1</v>
      </c>
      <c r="AE101" t="str">
        <v>\cite{rayyan-172028018}</v>
      </c>
    </row>
    <row r="102" spans="2:31">
      <c r="B102"/>
      <c r="C102"/>
      <c r="D102"/>
      <c r="E102"/>
      <c r="F102"/>
      <c r="G102"/>
      <c r="H102"/>
      <c r="I102"/>
      <c r="J102"/>
      <c r="K102"/>
      <c r="L102"/>
      <c r="M102"/>
      <c r="AA102" s="64">
        <v>100</v>
      </c>
      <c r="AB102" t="str">
        <v>Digital Object Lifecycle Management</v>
      </c>
      <c r="AC102" t="str">
        <v>Interoperability &amp; Authorization Standards</v>
      </c>
      <c r="AD102" s="64">
        <v>1</v>
      </c>
      <c r="AE102" t="str">
        <v>\cite{rayyan-218688549}</v>
      </c>
    </row>
    <row r="103" spans="2:31">
      <c r="B103"/>
      <c r="C103"/>
      <c r="D103"/>
      <c r="E103"/>
      <c r="F103"/>
      <c r="G103"/>
      <c r="H103"/>
      <c r="I103"/>
      <c r="J103"/>
      <c r="K103"/>
      <c r="L103"/>
      <c r="M103"/>
      <c r="AA103" s="64">
        <v>101</v>
      </c>
      <c r="AB103" t="str">
        <v>Digital Object Lifecycle Management</v>
      </c>
      <c r="AC103" t="str">
        <v>Containerization &amp; Orchestration</v>
      </c>
      <c r="AD103" s="64">
        <v>0</v>
      </c>
      <c r="AE103" t="str">
        <v>\cite{}</v>
      </c>
    </row>
    <row r="104" spans="2:31">
      <c r="B104"/>
      <c r="C104"/>
      <c r="D104"/>
      <c r="E104"/>
      <c r="F104"/>
      <c r="G104"/>
      <c r="H104"/>
      <c r="I104"/>
      <c r="J104"/>
      <c r="K104"/>
      <c r="L104"/>
      <c r="M104"/>
      <c r="AA104" s="64">
        <v>102</v>
      </c>
      <c r="AB104" t="str">
        <v>Digital Object Lifecycle Management</v>
      </c>
      <c r="AC104" t="str">
        <v>Machine Learning &amp; AI</v>
      </c>
      <c r="AD104" s="64">
        <v>0</v>
      </c>
      <c r="AE104" t="str">
        <v>\cite{}</v>
      </c>
    </row>
    <row r="105" spans="2:31">
      <c r="B105"/>
      <c r="C105"/>
      <c r="D105"/>
      <c r="E105"/>
      <c r="F105"/>
      <c r="G105"/>
      <c r="H105"/>
      <c r="I105"/>
      <c r="J105"/>
      <c r="K105"/>
      <c r="L105"/>
      <c r="M105"/>
      <c r="AA105" s="64">
        <v>103</v>
      </c>
      <c r="AB105" t="str">
        <v>Digital Object Lifecycle Management</v>
      </c>
      <c r="AC105" t="str">
        <v>Steganography &amp; Digital Watermarking</v>
      </c>
      <c r="AD105" s="64">
        <v>0</v>
      </c>
      <c r="AE105" t="str">
        <v>\cite{}</v>
      </c>
    </row>
    <row r="106" spans="2:31">
      <c r="B106"/>
      <c r="C106"/>
      <c r="D106"/>
      <c r="E106"/>
      <c r="F106"/>
      <c r="G106"/>
      <c r="H106"/>
      <c r="I106"/>
      <c r="J106"/>
      <c r="K106"/>
      <c r="L106"/>
      <c r="M106"/>
      <c r="AA106" s="64">
        <v>104</v>
      </c>
      <c r="AB106" t="str">
        <v>Digital Object Lifecycle Management</v>
      </c>
      <c r="AC106" t="str">
        <v>Distributed File System</v>
      </c>
      <c r="AD106" s="64">
        <v>5</v>
      </c>
      <c r="AE106" t="str">
        <v>\cite{rayyan-218685239, rayyan-218685256, rayyan-218685318, rayyan-218688162, rayyan-218688549}</v>
      </c>
    </row>
    <row r="107" spans="2:31">
      <c r="B107"/>
      <c r="C107"/>
      <c r="D107"/>
      <c r="E107"/>
      <c r="F107"/>
      <c r="G107"/>
      <c r="H107"/>
      <c r="I107"/>
      <c r="J107"/>
      <c r="K107"/>
      <c r="L107"/>
      <c r="M107"/>
      <c r="AA107" s="64">
        <v>105</v>
      </c>
      <c r="AB107" t="str">
        <v>Digital Object Lifecycle Management</v>
      </c>
      <c r="AC107" t="str">
        <v>Smart Contracts</v>
      </c>
      <c r="AD107" s="64">
        <v>10</v>
      </c>
      <c r="AE107" t="str">
        <v>\cite{rayyan-172027927, rayyan-172028018, rayyan-172028383, rayyan-218685239, rayyan-218685256, rayyan-218685318, rayyan-218688162, rayyan-218688375, rayyan-218688443, rayyan-218688549}</v>
      </c>
    </row>
    <row r="108" spans="2:31">
      <c r="B108"/>
      <c r="C108"/>
      <c r="D108"/>
      <c r="E108"/>
      <c r="F108"/>
      <c r="G108"/>
      <c r="H108"/>
      <c r="I108"/>
      <c r="J108"/>
      <c r="K108"/>
      <c r="L108"/>
      <c r="M108"/>
      <c r="AA108" s="64">
        <v>106</v>
      </c>
      <c r="AB108" t="str">
        <v>Digital Object Lifecycle Management</v>
      </c>
      <c r="AC108" t="str">
        <v>Blockchain</v>
      </c>
      <c r="AD108" s="64">
        <v>10</v>
      </c>
      <c r="AE108" t="str">
        <v>\cite{rayyan-172027927, rayyan-172028018, rayyan-172028383, rayyan-218685239, rayyan-218685256, rayyan-218685318, rayyan-218688162, rayyan-218688375, rayyan-218688443, rayyan-218688549}</v>
      </c>
    </row>
    <row r="109" spans="2:31">
      <c r="B109"/>
      <c r="C109"/>
      <c r="D109"/>
      <c r="E109"/>
      <c r="F109"/>
      <c r="G109"/>
      <c r="H109"/>
      <c r="I109"/>
      <c r="J109"/>
      <c r="K109"/>
      <c r="L109"/>
      <c r="M109"/>
      <c r="AA109" s="64">
        <v>107</v>
      </c>
      <c r="AB109" t="str">
        <v>Digital Object Lifecycle Management</v>
      </c>
      <c r="AC109" t="str">
        <v>Cryptography</v>
      </c>
      <c r="AD109" s="64">
        <v>10</v>
      </c>
      <c r="AE109" t="str">
        <v>\cite{rayyan-172027927, rayyan-172028018, rayyan-172028383, rayyan-172028976, rayyan-218685256, rayyan-218685318, rayyan-218688162, rayyan-218688375, rayyan-218688443, rayyan-218688549}</v>
      </c>
    </row>
    <row r="110" spans="2:31">
      <c r="B110"/>
      <c r="C110"/>
      <c r="D110"/>
      <c r="E110"/>
      <c r="F110"/>
      <c r="G110"/>
      <c r="H110"/>
      <c r="I110"/>
      <c r="J110"/>
      <c r="K110"/>
      <c r="L110"/>
      <c r="M110"/>
      <c r="AA110" s="64">
        <v>108</v>
      </c>
      <c r="AB110" t="str">
        <v>Data Confidentiality</v>
      </c>
      <c r="AC110" t="str">
        <v>Digital Forensics Techniques</v>
      </c>
      <c r="AD110" s="64">
        <v>0</v>
      </c>
      <c r="AE110" t="str">
        <v>\cite{}</v>
      </c>
    </row>
    <row r="111" spans="2:31">
      <c r="B111"/>
      <c r="C111"/>
      <c r="D111"/>
      <c r="E111"/>
      <c r="F111"/>
      <c r="G111"/>
      <c r="H111"/>
      <c r="I111"/>
      <c r="J111"/>
      <c r="K111"/>
      <c r="L111"/>
      <c r="M111"/>
      <c r="AA111" s="64">
        <v>109</v>
      </c>
      <c r="AB111" t="str">
        <v>Data Confidentiality</v>
      </c>
      <c r="AC111" t="str">
        <v>Digital Twin</v>
      </c>
      <c r="AD111" s="64">
        <v>0</v>
      </c>
      <c r="AE111" t="str">
        <v>\cite{}</v>
      </c>
    </row>
    <row r="112" spans="2:31">
      <c r="B112"/>
      <c r="C112"/>
      <c r="D112"/>
      <c r="E112"/>
      <c r="F112"/>
      <c r="G112"/>
      <c r="H112"/>
      <c r="I112"/>
      <c r="J112"/>
      <c r="K112"/>
      <c r="L112"/>
      <c r="M112"/>
      <c r="AA112" s="64">
        <v>110</v>
      </c>
      <c r="AB112" t="str">
        <v>Data Confidentiality</v>
      </c>
      <c r="AC112" t="str">
        <v>Honey Files</v>
      </c>
      <c r="AD112" s="64">
        <v>0</v>
      </c>
      <c r="AE112" t="str">
        <v>\cite{}</v>
      </c>
    </row>
    <row r="113" spans="2:31">
      <c r="B113"/>
      <c r="C113"/>
      <c r="D113"/>
      <c r="E113"/>
      <c r="F113"/>
      <c r="G113"/>
      <c r="H113"/>
      <c r="I113"/>
      <c r="J113"/>
      <c r="K113"/>
      <c r="L113"/>
      <c r="M113"/>
      <c r="AA113" s="64">
        <v>111</v>
      </c>
      <c r="AB113" t="str">
        <v>Data Confidentiality</v>
      </c>
      <c r="AC113" t="str">
        <v>Knowledge Representation &amp; Analytics</v>
      </c>
      <c r="AD113" s="64">
        <v>0</v>
      </c>
      <c r="AE113" t="str">
        <v>\cite{}</v>
      </c>
    </row>
    <row r="114" spans="2:31">
      <c r="B114"/>
      <c r="C114"/>
      <c r="D114"/>
      <c r="E114"/>
      <c r="F114"/>
      <c r="G114"/>
      <c r="H114"/>
      <c r="I114"/>
      <c r="J114"/>
      <c r="K114"/>
      <c r="L114"/>
      <c r="M114"/>
      <c r="AA114" s="64">
        <v>112</v>
      </c>
      <c r="AB114" t="str">
        <v>Data Confidentiality</v>
      </c>
      <c r="AC114" t="str">
        <v>Interoperability &amp; Authorization Standards</v>
      </c>
      <c r="AD114" s="64">
        <v>0</v>
      </c>
      <c r="AE114" t="str">
        <v>\cite{}</v>
      </c>
    </row>
    <row r="115" spans="2:31">
      <c r="B115"/>
      <c r="C115"/>
      <c r="D115"/>
      <c r="E115"/>
      <c r="F115"/>
      <c r="G115"/>
      <c r="H115"/>
      <c r="I115"/>
      <c r="J115"/>
      <c r="K115"/>
      <c r="L115"/>
      <c r="M115"/>
      <c r="AA115" s="64">
        <v>113</v>
      </c>
      <c r="AB115" t="str">
        <v>Data Confidentiality</v>
      </c>
      <c r="AC115" t="str">
        <v>Containerization &amp; Orchestration</v>
      </c>
      <c r="AD115" s="64">
        <v>1</v>
      </c>
      <c r="AE115" t="str">
        <v>\cite{rayyan-218685477}</v>
      </c>
    </row>
    <row r="116" spans="2:31">
      <c r="B116"/>
      <c r="C116"/>
      <c r="D116"/>
      <c r="E116"/>
      <c r="F116"/>
      <c r="G116"/>
      <c r="H116"/>
      <c r="I116"/>
      <c r="J116"/>
      <c r="K116"/>
      <c r="L116"/>
      <c r="M116"/>
      <c r="AA116" s="64">
        <v>114</v>
      </c>
      <c r="AB116" t="str">
        <v>Data Confidentiality</v>
      </c>
      <c r="AC116" t="str">
        <v>Machine Learning &amp; AI</v>
      </c>
      <c r="AD116" s="64">
        <v>0</v>
      </c>
      <c r="AE116" t="str">
        <v>\cite{}</v>
      </c>
    </row>
    <row r="117" spans="2:31">
      <c r="B117"/>
      <c r="C117"/>
      <c r="D117"/>
      <c r="E117"/>
      <c r="F117"/>
      <c r="G117"/>
      <c r="H117"/>
      <c r="I117"/>
      <c r="J117"/>
      <c r="K117"/>
      <c r="L117"/>
      <c r="M117"/>
      <c r="AA117" s="64">
        <v>115</v>
      </c>
      <c r="AB117" t="str">
        <v>Data Confidentiality</v>
      </c>
      <c r="AC117" t="str">
        <v>Steganography &amp; Digital Watermarking</v>
      </c>
      <c r="AD117" s="64">
        <v>0</v>
      </c>
      <c r="AE117" t="str">
        <v>\cite{}</v>
      </c>
    </row>
    <row r="118" spans="2:31">
      <c r="B118"/>
      <c r="C118"/>
      <c r="D118"/>
      <c r="E118"/>
      <c r="F118"/>
      <c r="G118"/>
      <c r="H118"/>
      <c r="I118"/>
      <c r="J118"/>
      <c r="K118"/>
      <c r="L118"/>
      <c r="M118"/>
      <c r="AA118" s="64">
        <v>116</v>
      </c>
      <c r="AB118" t="str">
        <v>Data Confidentiality</v>
      </c>
      <c r="AC118" t="str">
        <v>Distributed File System</v>
      </c>
      <c r="AD118" s="64">
        <v>9</v>
      </c>
      <c r="AE118" t="str">
        <v>\cite{rayyan-172027818, rayyan-172027958, rayyan-172028264, rayyan-218685194, rayyan-218685236, rayyan-218685477, rayyan-218687386, rayyan-218687456, rayyan-218687743}</v>
      </c>
    </row>
    <row r="119" spans="2:31">
      <c r="B119"/>
      <c r="C119"/>
      <c r="D119"/>
      <c r="E119"/>
      <c r="F119"/>
      <c r="G119"/>
      <c r="H119"/>
      <c r="I119"/>
      <c r="J119"/>
      <c r="K119"/>
      <c r="L119"/>
      <c r="M119"/>
      <c r="AA119" s="64">
        <v>117</v>
      </c>
      <c r="AB119" t="str">
        <v>Data Confidentiality</v>
      </c>
      <c r="AC119" t="str">
        <v>Smart Contracts</v>
      </c>
      <c r="AD119" s="64">
        <v>9</v>
      </c>
      <c r="AE119" t="str">
        <v>\cite{rayyan-172027818, rayyan-172028264, rayyan-218685194, rayyan-218685236, rayyan-218685477, rayyan-218687386, rayyan-218687456, rayyan-218687743, rayyan-218688375}</v>
      </c>
    </row>
    <row r="120" spans="2:31">
      <c r="B120"/>
      <c r="C120"/>
      <c r="D120"/>
      <c r="E120"/>
      <c r="F120"/>
      <c r="G120"/>
      <c r="H120"/>
      <c r="I120"/>
      <c r="J120"/>
      <c r="K120"/>
      <c r="L120"/>
      <c r="M120"/>
      <c r="AA120" s="64">
        <v>118</v>
      </c>
      <c r="AB120" t="str">
        <v>Data Confidentiality</v>
      </c>
      <c r="AC120" t="str">
        <v>Blockchain</v>
      </c>
      <c r="AD120" s="64">
        <v>9</v>
      </c>
      <c r="AE120" t="str">
        <v>\cite{rayyan-172027818, rayyan-172028264, rayyan-218685194, rayyan-218685236, rayyan-218685477, rayyan-218687386, rayyan-218687456, rayyan-218687743, rayyan-218688375}</v>
      </c>
    </row>
    <row r="121" spans="2:31">
      <c r="B121"/>
      <c r="C121"/>
      <c r="D121"/>
      <c r="E121"/>
      <c r="F121"/>
      <c r="G121"/>
      <c r="H121"/>
      <c r="I121"/>
      <c r="J121"/>
      <c r="K121"/>
      <c r="L121"/>
      <c r="M121"/>
      <c r="AA121" s="64">
        <v>119</v>
      </c>
      <c r="AB121" t="str">
        <v>Data Confidentiality</v>
      </c>
      <c r="AC121" t="str">
        <v>Cryptography</v>
      </c>
      <c r="AD121" s="64">
        <v>10</v>
      </c>
      <c r="AE121" t="str">
        <v>\cite{rayyan-172027818, rayyan-172027958, rayyan-172028246, rayyan-172028264, rayyan-218685194, rayyan-218685236, rayyan-218687386, rayyan-218687456, rayyan-218687743, rayyan-218688375}</v>
      </c>
    </row>
    <row r="122" spans="2:31">
      <c r="B122"/>
      <c r="C122"/>
      <c r="D122"/>
      <c r="E122"/>
      <c r="F122"/>
      <c r="G122"/>
      <c r="H122"/>
      <c r="I122"/>
      <c r="J122"/>
      <c r="K122"/>
      <c r="L122"/>
      <c r="M122"/>
      <c r="AA122" s="64">
        <v>120</v>
      </c>
      <c r="AB122" t="str">
        <v>Secure Data Retention</v>
      </c>
      <c r="AC122" t="str">
        <v>Digital Forensics Techniques</v>
      </c>
      <c r="AD122" s="64">
        <v>0</v>
      </c>
      <c r="AE122" t="str">
        <v>\cite{}</v>
      </c>
    </row>
    <row r="123" spans="2:31">
      <c r="B123"/>
      <c r="C123"/>
      <c r="D123"/>
      <c r="E123"/>
      <c r="F123"/>
      <c r="G123"/>
      <c r="H123"/>
      <c r="I123"/>
      <c r="J123"/>
      <c r="K123"/>
      <c r="L123"/>
      <c r="M123"/>
      <c r="AA123" s="64">
        <v>121</v>
      </c>
      <c r="AB123" t="str">
        <v>Secure Data Retention</v>
      </c>
      <c r="AC123" t="str">
        <v>Digital Twin</v>
      </c>
      <c r="AD123" s="64">
        <v>0</v>
      </c>
      <c r="AE123" t="str">
        <v>\cite{}</v>
      </c>
    </row>
    <row r="124" spans="2:31">
      <c r="B124"/>
      <c r="C124"/>
      <c r="D124"/>
      <c r="E124"/>
      <c r="F124"/>
      <c r="G124"/>
      <c r="H124"/>
      <c r="I124"/>
      <c r="J124"/>
      <c r="K124"/>
      <c r="L124"/>
      <c r="M124"/>
      <c r="AA124" s="64">
        <v>122</v>
      </c>
      <c r="AB124" t="str">
        <v>Secure Data Retention</v>
      </c>
      <c r="AC124" t="str">
        <v>Honey Files</v>
      </c>
      <c r="AD124" s="64">
        <v>0</v>
      </c>
      <c r="AE124" t="str">
        <v>\cite{}</v>
      </c>
    </row>
    <row r="125" spans="2:31">
      <c r="B125"/>
      <c r="C125"/>
      <c r="D125"/>
      <c r="E125"/>
      <c r="F125"/>
      <c r="G125"/>
      <c r="H125"/>
      <c r="I125"/>
      <c r="J125"/>
      <c r="K125"/>
      <c r="L125"/>
      <c r="M125"/>
      <c r="AA125" s="64">
        <v>123</v>
      </c>
      <c r="AB125" t="str">
        <v>Secure Data Retention</v>
      </c>
      <c r="AC125" t="str">
        <v>Knowledge Representation &amp; Analytics</v>
      </c>
      <c r="AD125" s="64">
        <v>1</v>
      </c>
      <c r="AE125" t="str">
        <v>\cite{rayyan-172028643}</v>
      </c>
    </row>
    <row r="126" spans="2:31">
      <c r="B126"/>
      <c r="C126"/>
      <c r="D126"/>
      <c r="E126"/>
      <c r="F126"/>
      <c r="G126"/>
      <c r="H126"/>
      <c r="I126"/>
      <c r="J126"/>
      <c r="K126"/>
      <c r="L126"/>
      <c r="M126"/>
      <c r="AA126" s="64">
        <v>124</v>
      </c>
      <c r="AB126" t="str">
        <v>Secure Data Retention</v>
      </c>
      <c r="AC126" t="str">
        <v>Interoperability &amp; Authorization Standards</v>
      </c>
      <c r="AD126" s="64">
        <v>0</v>
      </c>
      <c r="AE126" t="str">
        <v>\cite{}</v>
      </c>
    </row>
    <row r="127" spans="2:31">
      <c r="B127"/>
      <c r="C127"/>
      <c r="D127"/>
      <c r="E127"/>
      <c r="F127"/>
      <c r="G127"/>
      <c r="H127"/>
      <c r="I127"/>
      <c r="J127"/>
      <c r="K127"/>
      <c r="L127"/>
      <c r="M127"/>
      <c r="AA127" s="64">
        <v>125</v>
      </c>
      <c r="AB127" t="str">
        <v>Secure Data Retention</v>
      </c>
      <c r="AC127" t="str">
        <v>Containerization &amp; Orchestration</v>
      </c>
      <c r="AD127" s="64">
        <v>0</v>
      </c>
      <c r="AE127" t="str">
        <v>\cite{}</v>
      </c>
    </row>
    <row r="128" spans="2:31">
      <c r="B128"/>
      <c r="C128"/>
      <c r="D128"/>
      <c r="E128"/>
      <c r="F128"/>
      <c r="G128"/>
      <c r="H128"/>
      <c r="I128"/>
      <c r="J128"/>
      <c r="K128"/>
      <c r="L128"/>
      <c r="M128"/>
      <c r="AA128" s="64">
        <v>126</v>
      </c>
      <c r="AB128" t="str">
        <v>Secure Data Retention</v>
      </c>
      <c r="AC128" t="str">
        <v>Machine Learning &amp; AI</v>
      </c>
      <c r="AD128" s="64">
        <v>1</v>
      </c>
      <c r="AE128" t="str">
        <v>\cite{rayyan-218685020}</v>
      </c>
    </row>
    <row r="129" spans="2:31">
      <c r="B129"/>
      <c r="C129"/>
      <c r="D129"/>
      <c r="E129"/>
      <c r="F129"/>
      <c r="G129"/>
      <c r="H129"/>
      <c r="I129"/>
      <c r="J129"/>
      <c r="K129"/>
      <c r="L129"/>
      <c r="M129"/>
      <c r="AA129" s="64">
        <v>127</v>
      </c>
      <c r="AB129" t="str">
        <v>Secure Data Retention</v>
      </c>
      <c r="AC129" t="str">
        <v>Steganography &amp; Digital Watermarking</v>
      </c>
      <c r="AD129" s="64">
        <v>0</v>
      </c>
      <c r="AE129" t="str">
        <v>\cite{}</v>
      </c>
    </row>
    <row r="130" spans="2:31">
      <c r="B130"/>
      <c r="C130"/>
      <c r="D130"/>
      <c r="E130"/>
      <c r="F130"/>
      <c r="G130"/>
      <c r="H130"/>
      <c r="I130"/>
      <c r="J130"/>
      <c r="K130"/>
      <c r="L130"/>
      <c r="M130"/>
      <c r="AA130" s="64">
        <v>128</v>
      </c>
      <c r="AB130" t="str">
        <v>Secure Data Retention</v>
      </c>
      <c r="AC130" t="str">
        <v>Distributed File System</v>
      </c>
      <c r="AD130" s="64">
        <v>6</v>
      </c>
      <c r="AE130" t="str">
        <v>\cite{rayyan-172027866, rayyan-172027943, rayyan-218685005, rayyan-218685020, rayyan-218685334, rayyan-218688174}</v>
      </c>
    </row>
    <row r="131" spans="2:31">
      <c r="B131"/>
      <c r="C131"/>
      <c r="D131"/>
      <c r="E131"/>
      <c r="F131"/>
      <c r="G131"/>
      <c r="H131"/>
      <c r="I131"/>
      <c r="J131"/>
      <c r="K131"/>
      <c r="L131"/>
      <c r="M131"/>
      <c r="AA131" s="64">
        <v>129</v>
      </c>
      <c r="AB131" t="str">
        <v>Secure Data Retention</v>
      </c>
      <c r="AC131" t="str">
        <v>Smart Contracts</v>
      </c>
      <c r="AD131" s="64">
        <v>7</v>
      </c>
      <c r="AE131" t="str">
        <v>\cite{rayyan-172027866, rayyan-172027927, rayyan-172027943, rayyan-172028643, rayyan-218685020, rayyan-218685334, rayyan-218688174}</v>
      </c>
    </row>
    <row r="132" spans="2:31">
      <c r="B132"/>
      <c r="C132"/>
      <c r="D132"/>
      <c r="E132"/>
      <c r="F132"/>
      <c r="G132"/>
      <c r="H132"/>
      <c r="I132"/>
      <c r="J132"/>
      <c r="K132"/>
      <c r="L132"/>
      <c r="M132"/>
      <c r="AA132" s="64">
        <v>130</v>
      </c>
      <c r="AB132" t="str">
        <v>Secure Data Retention</v>
      </c>
      <c r="AC132" t="str">
        <v>Blockchain</v>
      </c>
      <c r="AD132" s="64">
        <v>8</v>
      </c>
      <c r="AE132" t="str">
        <v>\cite{rayyan-172027866, rayyan-172027927, rayyan-172027943, rayyan-172028643, rayyan-218685005, rayyan-218685020, rayyan-218685334, rayyan-218688174}</v>
      </c>
    </row>
    <row r="133" spans="2:31">
      <c r="B133"/>
      <c r="C133"/>
      <c r="D133"/>
      <c r="E133"/>
      <c r="F133"/>
      <c r="G133"/>
      <c r="H133"/>
      <c r="I133"/>
      <c r="J133"/>
      <c r="K133"/>
      <c r="L133"/>
      <c r="M133"/>
      <c r="AA133" s="64">
        <v>131</v>
      </c>
      <c r="AB133" t="str">
        <v>Secure Data Retention</v>
      </c>
      <c r="AC133" t="str">
        <v>Cryptography</v>
      </c>
      <c r="AD133" s="64">
        <v>9</v>
      </c>
      <c r="AE133" t="str">
        <v>\cite{rayyan-172027866, rayyan-172027927, rayyan-172027943, rayyan-172028007, rayyan-172028643, rayyan-218685005, rayyan-218685020, rayyan-218685334, rayyan-218688174}</v>
      </c>
    </row>
    <row r="134" spans="2:31">
      <c r="B134"/>
      <c r="C134"/>
      <c r="D134"/>
      <c r="E134"/>
      <c r="F134"/>
      <c r="G134"/>
      <c r="H134"/>
      <c r="I134"/>
      <c r="J134"/>
      <c r="K134"/>
      <c r="L134"/>
      <c r="M134"/>
      <c r="AA134" s="64">
        <v>132</v>
      </c>
      <c r="AB134" t="str">
        <v>Copyright Protection</v>
      </c>
      <c r="AC134" t="str">
        <v>Digital Forensics Techniques</v>
      </c>
      <c r="AD134" s="64">
        <v>0</v>
      </c>
      <c r="AE134" t="str">
        <v>\cite{}</v>
      </c>
    </row>
    <row r="135" spans="2:31">
      <c r="B135"/>
      <c r="C135"/>
      <c r="D135"/>
      <c r="E135"/>
      <c r="F135"/>
      <c r="G135"/>
      <c r="H135"/>
      <c r="I135"/>
      <c r="J135"/>
      <c r="K135"/>
      <c r="L135"/>
      <c r="M135"/>
      <c r="AA135" s="64">
        <v>133</v>
      </c>
      <c r="AB135" t="str">
        <v>Copyright Protection</v>
      </c>
      <c r="AC135" t="str">
        <v>Digital Twin</v>
      </c>
      <c r="AD135" s="64">
        <v>0</v>
      </c>
      <c r="AE135" t="str">
        <v>\cite{}</v>
      </c>
    </row>
    <row r="136" spans="2:31">
      <c r="B136"/>
      <c r="C136"/>
      <c r="D136"/>
      <c r="E136"/>
      <c r="F136"/>
      <c r="G136"/>
      <c r="H136"/>
      <c r="I136"/>
      <c r="J136"/>
      <c r="K136"/>
      <c r="L136"/>
      <c r="M136"/>
      <c r="AA136" s="64">
        <v>134</v>
      </c>
      <c r="AB136" t="str">
        <v>Copyright Protection</v>
      </c>
      <c r="AC136" t="str">
        <v>Honey Files</v>
      </c>
      <c r="AD136" s="64">
        <v>0</v>
      </c>
      <c r="AE136" t="str">
        <v>\cite{}</v>
      </c>
    </row>
    <row r="137" spans="2:31">
      <c r="B137"/>
      <c r="C137"/>
      <c r="D137"/>
      <c r="E137"/>
      <c r="F137"/>
      <c r="G137"/>
      <c r="H137"/>
      <c r="I137"/>
      <c r="J137"/>
      <c r="K137"/>
      <c r="L137"/>
      <c r="M137"/>
      <c r="AA137" s="64">
        <v>135</v>
      </c>
      <c r="AB137" t="str">
        <v>Copyright Protection</v>
      </c>
      <c r="AC137" t="str">
        <v>Knowledge Representation &amp; Analytics</v>
      </c>
      <c r="AD137" s="64">
        <v>0</v>
      </c>
      <c r="AE137" t="str">
        <v>\cite{}</v>
      </c>
    </row>
    <row r="138" spans="2:31">
      <c r="B138"/>
      <c r="C138"/>
      <c r="D138"/>
      <c r="E138"/>
      <c r="F138"/>
      <c r="G138"/>
      <c r="H138"/>
      <c r="I138"/>
      <c r="J138"/>
      <c r="K138"/>
      <c r="L138"/>
      <c r="M138"/>
      <c r="AA138" s="64">
        <v>136</v>
      </c>
      <c r="AB138" t="str">
        <v>Copyright Protection</v>
      </c>
      <c r="AC138" t="str">
        <v>Interoperability &amp; Authorization Standards</v>
      </c>
      <c r="AD138" s="64">
        <v>0</v>
      </c>
      <c r="AE138" t="str">
        <v>\cite{}</v>
      </c>
    </row>
    <row r="139" spans="2:31">
      <c r="B139"/>
      <c r="C139"/>
      <c r="D139"/>
      <c r="E139"/>
      <c r="F139"/>
      <c r="G139"/>
      <c r="H139"/>
      <c r="I139"/>
      <c r="J139"/>
      <c r="K139"/>
      <c r="L139"/>
      <c r="M139"/>
      <c r="AA139" s="64">
        <v>137</v>
      </c>
      <c r="AB139" t="str">
        <v>Copyright Protection</v>
      </c>
      <c r="AC139" t="str">
        <v>Containerization &amp; Orchestration</v>
      </c>
      <c r="AD139" s="64">
        <v>0</v>
      </c>
      <c r="AE139" t="str">
        <v>\cite{}</v>
      </c>
    </row>
    <row r="140" spans="2:31">
      <c r="B140"/>
      <c r="C140"/>
      <c r="D140"/>
      <c r="E140"/>
      <c r="F140"/>
      <c r="G140"/>
      <c r="H140"/>
      <c r="I140"/>
      <c r="J140"/>
      <c r="K140"/>
      <c r="L140"/>
      <c r="M140"/>
      <c r="AA140" s="64">
        <v>138</v>
      </c>
      <c r="AB140" t="str">
        <v>Copyright Protection</v>
      </c>
      <c r="AC140" t="str">
        <v>Machine Learning &amp; AI</v>
      </c>
      <c r="AD140" s="64">
        <v>0</v>
      </c>
      <c r="AE140" t="str">
        <v>\cite{}</v>
      </c>
    </row>
    <row r="141" spans="2:31">
      <c r="B141"/>
      <c r="C141"/>
      <c r="D141"/>
      <c r="E141"/>
      <c r="F141"/>
      <c r="G141"/>
      <c r="H141"/>
      <c r="I141"/>
      <c r="J141"/>
      <c r="K141"/>
      <c r="L141"/>
      <c r="M141"/>
      <c r="AA141" s="64">
        <v>139</v>
      </c>
      <c r="AB141" t="str">
        <v>Copyright Protection</v>
      </c>
      <c r="AC141" t="str">
        <v>Steganography &amp; Digital Watermarking</v>
      </c>
      <c r="AD141" s="64">
        <v>7</v>
      </c>
      <c r="AE141" t="str">
        <v>\cite{rayyan-172027826, rayyan-172027955, rayyan-172027964, rayyan-172027982, rayyan-172028104, rayyan-218687108, rayyan-218687203}</v>
      </c>
    </row>
    <row r="142" spans="2:31">
      <c r="B142"/>
      <c r="C142"/>
      <c r="D142"/>
      <c r="E142"/>
      <c r="F142"/>
      <c r="G142"/>
      <c r="H142"/>
      <c r="I142"/>
      <c r="J142"/>
      <c r="K142"/>
      <c r="L142"/>
      <c r="M142"/>
      <c r="AA142" s="64">
        <v>140</v>
      </c>
      <c r="AB142" t="str">
        <v>Copyright Protection</v>
      </c>
      <c r="AC142" t="str">
        <v>Distributed File System</v>
      </c>
      <c r="AD142" s="64">
        <v>4</v>
      </c>
      <c r="AE142" t="str">
        <v>\cite{rayyan-172027886, rayyan-172027964, rayyan-218687108, rayyan-218687203}</v>
      </c>
    </row>
    <row r="143" spans="2:31">
      <c r="B143"/>
      <c r="C143"/>
      <c r="D143"/>
      <c r="E143"/>
      <c r="F143"/>
      <c r="G143"/>
      <c r="H143"/>
      <c r="I143"/>
      <c r="J143"/>
      <c r="K143"/>
      <c r="L143"/>
      <c r="M143"/>
      <c r="AA143" s="64">
        <v>141</v>
      </c>
      <c r="AB143" t="str">
        <v>Copyright Protection</v>
      </c>
      <c r="AC143" t="str">
        <v>Smart Contracts</v>
      </c>
      <c r="AD143" s="64">
        <v>5</v>
      </c>
      <c r="AE143" t="str">
        <v>\cite{rayyan-172027826, rayyan-172027886, rayyan-172027964, rayyan-218687108, rayyan-218687203}</v>
      </c>
    </row>
    <row r="144" spans="2:31">
      <c r="B144"/>
      <c r="C144"/>
      <c r="D144"/>
      <c r="E144"/>
      <c r="F144"/>
      <c r="G144"/>
      <c r="H144"/>
      <c r="I144"/>
      <c r="J144"/>
      <c r="K144"/>
      <c r="L144"/>
      <c r="M144"/>
      <c r="AA144" s="64">
        <v>142</v>
      </c>
      <c r="AB144" t="str">
        <v>Copyright Protection</v>
      </c>
      <c r="AC144" t="str">
        <v>Blockchain</v>
      </c>
      <c r="AD144" s="64">
        <v>5</v>
      </c>
      <c r="AE144" t="str">
        <v>\cite{rayyan-172027826, rayyan-172027886, rayyan-172027964, rayyan-218687108, rayyan-218687203}</v>
      </c>
    </row>
    <row r="145" spans="2:31">
      <c r="B145"/>
      <c r="C145"/>
      <c r="D145"/>
      <c r="E145"/>
      <c r="F145"/>
      <c r="G145"/>
      <c r="H145"/>
      <c r="I145"/>
      <c r="J145"/>
      <c r="K145"/>
      <c r="L145"/>
      <c r="M145"/>
      <c r="AA145" s="64">
        <v>143</v>
      </c>
      <c r="AB145" t="str">
        <v>Copyright Protection</v>
      </c>
      <c r="AC145" t="str">
        <v>Cryptography</v>
      </c>
      <c r="AD145" s="64">
        <v>8</v>
      </c>
      <c r="AE145" t="str">
        <v>\cite{rayyan-172027826, rayyan-172027886, rayyan-172027955, rayyan-172027964, rayyan-172027982, rayyan-172028104, rayyan-218687108, rayyan-218687203}</v>
      </c>
    </row>
    <row r="146" spans="2:31">
      <c r="B146"/>
      <c r="C146"/>
      <c r="D146"/>
      <c r="E146"/>
      <c r="F146"/>
      <c r="G146"/>
      <c r="H146"/>
      <c r="I146"/>
      <c r="J146"/>
      <c r="K146"/>
      <c r="L146"/>
      <c r="M146"/>
      <c r="AA146" s="64">
        <v>144</v>
      </c>
      <c r="AB146" t="str">
        <v>Automated Sensitive Data Detection</v>
      </c>
      <c r="AC146" t="str">
        <v>Digital Forensics Techniques</v>
      </c>
      <c r="AD146" s="64">
        <v>0</v>
      </c>
      <c r="AE146" t="str">
        <v>\cite{}</v>
      </c>
    </row>
    <row r="147" spans="2:31">
      <c r="B147"/>
      <c r="C147"/>
      <c r="D147"/>
      <c r="E147"/>
      <c r="F147"/>
      <c r="G147"/>
      <c r="H147"/>
      <c r="I147"/>
      <c r="J147"/>
      <c r="K147"/>
      <c r="L147"/>
      <c r="M147"/>
      <c r="AA147" s="64">
        <v>145</v>
      </c>
      <c r="AB147" t="str">
        <v>Automated Sensitive Data Detection</v>
      </c>
      <c r="AC147" t="str">
        <v>Digital Twin</v>
      </c>
      <c r="AD147" s="64">
        <v>0</v>
      </c>
      <c r="AE147" t="str">
        <v>\cite{}</v>
      </c>
    </row>
    <row r="148" spans="2:31">
      <c r="B148"/>
      <c r="C148"/>
      <c r="D148"/>
      <c r="E148"/>
      <c r="F148"/>
      <c r="G148"/>
      <c r="H148"/>
      <c r="I148"/>
      <c r="J148"/>
      <c r="K148"/>
      <c r="L148"/>
      <c r="M148"/>
      <c r="AA148" s="64">
        <v>146</v>
      </c>
      <c r="AB148" t="str">
        <v>Automated Sensitive Data Detection</v>
      </c>
      <c r="AC148" t="str">
        <v>Honey Files</v>
      </c>
      <c r="AD148" s="64">
        <v>0</v>
      </c>
      <c r="AE148" t="str">
        <v>\cite{}</v>
      </c>
    </row>
    <row r="149" spans="2:31">
      <c r="B149"/>
      <c r="C149"/>
      <c r="D149"/>
      <c r="E149"/>
      <c r="F149"/>
      <c r="G149"/>
      <c r="H149"/>
      <c r="I149"/>
      <c r="J149"/>
      <c r="K149"/>
      <c r="L149"/>
      <c r="M149"/>
      <c r="AA149" s="64">
        <v>147</v>
      </c>
      <c r="AB149" t="str">
        <v>Automated Sensitive Data Detection</v>
      </c>
      <c r="AC149" t="str">
        <v>Knowledge Representation &amp; Analytics</v>
      </c>
      <c r="AD149" s="64">
        <v>0</v>
      </c>
      <c r="AE149" t="str">
        <v>\cite{}</v>
      </c>
    </row>
    <row r="150" spans="2:31">
      <c r="B150"/>
      <c r="C150"/>
      <c r="D150"/>
      <c r="E150"/>
      <c r="F150"/>
      <c r="G150"/>
      <c r="H150"/>
      <c r="I150"/>
      <c r="J150"/>
      <c r="K150"/>
      <c r="L150"/>
      <c r="M150"/>
      <c r="AA150" s="64">
        <v>148</v>
      </c>
      <c r="AB150" t="str">
        <v>Automated Sensitive Data Detection</v>
      </c>
      <c r="AC150" t="str">
        <v>Interoperability &amp; Authorization Standards</v>
      </c>
      <c r="AD150" s="64">
        <v>0</v>
      </c>
      <c r="AE150" t="str">
        <v>\cite{}</v>
      </c>
    </row>
    <row r="151" spans="2:31">
      <c r="B151"/>
      <c r="C151"/>
      <c r="D151"/>
      <c r="E151"/>
      <c r="F151"/>
      <c r="G151"/>
      <c r="H151"/>
      <c r="I151"/>
      <c r="J151"/>
      <c r="K151"/>
      <c r="L151"/>
      <c r="M151"/>
      <c r="AA151" s="64">
        <v>149</v>
      </c>
      <c r="AB151" t="str">
        <v>Automated Sensitive Data Detection</v>
      </c>
      <c r="AC151" t="str">
        <v>Containerization &amp; Orchestration</v>
      </c>
      <c r="AD151" s="64">
        <v>0</v>
      </c>
      <c r="AE151" t="str">
        <v>\cite{}</v>
      </c>
    </row>
    <row r="152" spans="2:31">
      <c r="B152"/>
      <c r="C152"/>
      <c r="D152"/>
      <c r="E152"/>
      <c r="F152"/>
      <c r="G152"/>
      <c r="H152"/>
      <c r="I152"/>
      <c r="J152"/>
      <c r="K152"/>
      <c r="L152"/>
      <c r="M152"/>
      <c r="AA152" s="64">
        <v>150</v>
      </c>
      <c r="AB152" t="str">
        <v>Automated Sensitive Data Detection</v>
      </c>
      <c r="AC152" t="str">
        <v>Machine Learning &amp; AI</v>
      </c>
      <c r="AD152" s="64">
        <v>4</v>
      </c>
      <c r="AE152" t="str">
        <v>\cite{rayyan-172027846, rayyan-172027908, rayyan-172027997, rayyan-218685441}</v>
      </c>
    </row>
    <row r="153" spans="2:31">
      <c r="B153"/>
      <c r="C153"/>
      <c r="D153"/>
      <c r="E153"/>
      <c r="F153"/>
      <c r="G153"/>
      <c r="H153"/>
      <c r="I153"/>
      <c r="J153"/>
      <c r="K153"/>
      <c r="L153"/>
      <c r="M153"/>
      <c r="AA153" s="64">
        <v>151</v>
      </c>
      <c r="AB153" t="str">
        <v>Automated Sensitive Data Detection</v>
      </c>
      <c r="AC153" t="str">
        <v>Steganography &amp; Digital Watermarking</v>
      </c>
      <c r="AD153" s="64">
        <v>0</v>
      </c>
      <c r="AE153" t="str">
        <v>\cite{}</v>
      </c>
    </row>
    <row r="154" spans="2:31">
      <c r="B154"/>
      <c r="C154"/>
      <c r="D154"/>
      <c r="E154"/>
      <c r="F154"/>
      <c r="G154"/>
      <c r="H154"/>
      <c r="I154"/>
      <c r="J154"/>
      <c r="K154"/>
      <c r="L154"/>
      <c r="M154"/>
      <c r="AA154" s="64">
        <v>152</v>
      </c>
      <c r="AB154" t="str">
        <v>Automated Sensitive Data Detection</v>
      </c>
      <c r="AC154" t="str">
        <v>Distributed File System</v>
      </c>
      <c r="AD154" s="64">
        <v>1</v>
      </c>
      <c r="AE154" t="str">
        <v>\cite{rayyan-218685441}</v>
      </c>
    </row>
    <row r="155" spans="2:31">
      <c r="B155"/>
      <c r="C155"/>
      <c r="D155"/>
      <c r="E155"/>
      <c r="F155"/>
      <c r="G155"/>
      <c r="H155"/>
      <c r="I155"/>
      <c r="J155"/>
      <c r="K155"/>
      <c r="L155"/>
      <c r="M155"/>
      <c r="AA155" s="64">
        <v>153</v>
      </c>
      <c r="AB155" t="str">
        <v>Automated Sensitive Data Detection</v>
      </c>
      <c r="AC155" t="str">
        <v>Smart Contracts</v>
      </c>
      <c r="AD155" s="64">
        <v>1</v>
      </c>
      <c r="AE155" t="str">
        <v>\cite{rayyan-218685441}</v>
      </c>
    </row>
    <row r="156" spans="2:31">
      <c r="B156"/>
      <c r="C156"/>
      <c r="D156"/>
      <c r="E156"/>
      <c r="F156"/>
      <c r="G156"/>
      <c r="H156"/>
      <c r="I156"/>
      <c r="J156"/>
      <c r="K156"/>
      <c r="L156"/>
      <c r="M156"/>
      <c r="AA156" s="64">
        <v>154</v>
      </c>
      <c r="AB156" t="str">
        <v>Automated Sensitive Data Detection</v>
      </c>
      <c r="AC156" t="str">
        <v>Blockchain</v>
      </c>
      <c r="AD156" s="64">
        <v>1</v>
      </c>
      <c r="AE156" t="str">
        <v>\cite{rayyan-218685441}</v>
      </c>
    </row>
    <row r="157" spans="2:31">
      <c r="B157"/>
      <c r="C157"/>
      <c r="D157"/>
      <c r="E157"/>
      <c r="F157"/>
      <c r="G157"/>
      <c r="H157"/>
      <c r="I157"/>
      <c r="J157"/>
      <c r="K157"/>
      <c r="L157"/>
      <c r="M157"/>
      <c r="AA157" s="64">
        <v>155</v>
      </c>
      <c r="AB157" t="str">
        <v>Automated Sensitive Data Detection</v>
      </c>
      <c r="AC157" t="str">
        <v>Cryptography</v>
      </c>
      <c r="AD157" s="64">
        <v>0</v>
      </c>
      <c r="AE157" t="str">
        <v>\cite{}</v>
      </c>
    </row>
    <row r="158" spans="2:31">
      <c r="B158"/>
      <c r="C158"/>
      <c r="D158"/>
      <c r="E158"/>
      <c r="F158"/>
      <c r="G158"/>
      <c r="H158"/>
      <c r="I158"/>
      <c r="J158"/>
      <c r="K158"/>
      <c r="L158"/>
      <c r="M158"/>
      <c r="AA158" s="64">
        <v>156</v>
      </c>
      <c r="AB158" t="str">
        <v>Security-Oriented Data Analytics</v>
      </c>
      <c r="AC158" t="str">
        <v>Digital Forensics Techniques</v>
      </c>
      <c r="AD158" s="64">
        <v>0</v>
      </c>
      <c r="AE158" t="str">
        <v>\cite{}</v>
      </c>
    </row>
    <row r="159" spans="2:31">
      <c r="B159"/>
      <c r="C159"/>
      <c r="D159"/>
      <c r="E159"/>
      <c r="F159"/>
      <c r="G159"/>
      <c r="H159"/>
      <c r="I159"/>
      <c r="J159"/>
      <c r="K159"/>
      <c r="L159"/>
      <c r="M159"/>
      <c r="AA159" s="64">
        <v>157</v>
      </c>
      <c r="AB159" t="str">
        <v>Security-Oriented Data Analytics</v>
      </c>
      <c r="AC159" t="str">
        <v>Digital Twin</v>
      </c>
      <c r="AD159" s="64">
        <v>0</v>
      </c>
      <c r="AE159" t="str">
        <v>\cite{}</v>
      </c>
    </row>
    <row r="160" spans="2:31">
      <c r="B160"/>
      <c r="C160"/>
      <c r="D160"/>
      <c r="E160"/>
      <c r="F160"/>
      <c r="G160"/>
      <c r="H160"/>
      <c r="I160"/>
      <c r="J160"/>
      <c r="K160"/>
      <c r="L160"/>
      <c r="M160"/>
      <c r="AA160" s="64">
        <v>158</v>
      </c>
      <c r="AB160" t="str">
        <v>Security-Oriented Data Analytics</v>
      </c>
      <c r="AC160" t="str">
        <v>Honey Files</v>
      </c>
      <c r="AD160" s="64">
        <v>0</v>
      </c>
      <c r="AE160" t="str">
        <v>\cite{}</v>
      </c>
    </row>
    <row r="161" spans="2:31">
      <c r="B161"/>
      <c r="C161"/>
      <c r="D161"/>
      <c r="E161"/>
      <c r="F161"/>
      <c r="G161"/>
      <c r="H161"/>
      <c r="I161"/>
      <c r="J161"/>
      <c r="K161"/>
      <c r="L161"/>
      <c r="M161"/>
      <c r="AA161" s="64">
        <v>159</v>
      </c>
      <c r="AB161" t="str">
        <v>Security-Oriented Data Analytics</v>
      </c>
      <c r="AC161" t="str">
        <v>Knowledge Representation &amp; Analytics</v>
      </c>
      <c r="AD161" s="64">
        <v>0</v>
      </c>
      <c r="AE161" t="str">
        <v>\cite{}</v>
      </c>
    </row>
    <row r="162" spans="2:31">
      <c r="B162"/>
      <c r="C162"/>
      <c r="D162"/>
      <c r="E162"/>
      <c r="F162"/>
      <c r="G162"/>
      <c r="H162"/>
      <c r="I162"/>
      <c r="J162"/>
      <c r="K162"/>
      <c r="L162"/>
      <c r="M162"/>
      <c r="AA162" s="64">
        <v>160</v>
      </c>
      <c r="AB162" t="str">
        <v>Security-Oriented Data Analytics</v>
      </c>
      <c r="AC162" t="str">
        <v>Interoperability &amp; Authorization Standards</v>
      </c>
      <c r="AD162" s="64">
        <v>0</v>
      </c>
      <c r="AE162" t="str">
        <v>\cite{}</v>
      </c>
    </row>
    <row r="163" spans="2:31">
      <c r="B163"/>
      <c r="C163"/>
      <c r="D163"/>
      <c r="E163"/>
      <c r="F163"/>
      <c r="G163"/>
      <c r="H163"/>
      <c r="I163"/>
      <c r="J163"/>
      <c r="K163"/>
      <c r="L163"/>
      <c r="M163"/>
      <c r="AA163" s="64">
        <v>161</v>
      </c>
      <c r="AB163" t="str">
        <v>Security-Oriented Data Analytics</v>
      </c>
      <c r="AC163" t="str">
        <v>Containerization &amp; Orchestration</v>
      </c>
      <c r="AD163" s="64">
        <v>0</v>
      </c>
      <c r="AE163" t="str">
        <v>\cite{}</v>
      </c>
    </row>
    <row r="164" spans="2:31">
      <c r="B164"/>
      <c r="C164"/>
      <c r="D164"/>
      <c r="E164"/>
      <c r="F164"/>
      <c r="G164"/>
      <c r="H164"/>
      <c r="I164"/>
      <c r="J164"/>
      <c r="K164"/>
      <c r="L164"/>
      <c r="M164"/>
      <c r="AA164" s="64">
        <v>162</v>
      </c>
      <c r="AB164" t="str">
        <v>Security-Oriented Data Analytics</v>
      </c>
      <c r="AC164" t="str">
        <v>Machine Learning &amp; AI</v>
      </c>
      <c r="AD164" s="64">
        <v>1</v>
      </c>
      <c r="AE164" t="str">
        <v>\cite{rayyan-172027908}</v>
      </c>
    </row>
    <row r="165" spans="2:31">
      <c r="B165"/>
      <c r="C165"/>
      <c r="D165"/>
      <c r="E165"/>
      <c r="F165"/>
      <c r="G165"/>
      <c r="H165"/>
      <c r="I165"/>
      <c r="J165"/>
      <c r="K165"/>
      <c r="L165"/>
      <c r="M165"/>
      <c r="AA165" s="64">
        <v>163</v>
      </c>
      <c r="AB165" t="str">
        <v>Security-Oriented Data Analytics</v>
      </c>
      <c r="AC165" t="str">
        <v>Steganography &amp; Digital Watermarking</v>
      </c>
      <c r="AD165" s="64">
        <v>0</v>
      </c>
      <c r="AE165" t="str">
        <v>\cite{}</v>
      </c>
    </row>
    <row r="166" spans="2:31">
      <c r="B166"/>
      <c r="C166"/>
      <c r="D166"/>
      <c r="E166"/>
      <c r="F166"/>
      <c r="G166"/>
      <c r="H166"/>
      <c r="I166"/>
      <c r="J166"/>
      <c r="K166"/>
      <c r="L166"/>
      <c r="M166"/>
      <c r="AA166" s="64">
        <v>164</v>
      </c>
      <c r="AB166" t="str">
        <v>Security-Oriented Data Analytics</v>
      </c>
      <c r="AC166" t="str">
        <v>Distributed File System</v>
      </c>
      <c r="AD166" s="64">
        <v>0</v>
      </c>
      <c r="AE166" t="str">
        <v>\cite{}</v>
      </c>
    </row>
    <row r="167" spans="2:31">
      <c r="B167"/>
      <c r="C167"/>
      <c r="D167"/>
      <c r="E167"/>
      <c r="F167"/>
      <c r="G167"/>
      <c r="H167"/>
      <c r="I167"/>
      <c r="J167"/>
      <c r="K167"/>
      <c r="L167"/>
      <c r="M167"/>
      <c r="AA167" s="64">
        <v>165</v>
      </c>
      <c r="AB167" t="str">
        <v>Security-Oriented Data Analytics</v>
      </c>
      <c r="AC167" t="str">
        <v>Smart Contracts</v>
      </c>
      <c r="AD167" s="64">
        <v>0</v>
      </c>
      <c r="AE167" t="str">
        <v>\cite{}</v>
      </c>
    </row>
    <row r="168" spans="2:31">
      <c r="B168"/>
      <c r="C168"/>
      <c r="D168"/>
      <c r="E168"/>
      <c r="F168"/>
      <c r="G168"/>
      <c r="H168"/>
      <c r="I168"/>
      <c r="J168"/>
      <c r="K168"/>
      <c r="L168"/>
      <c r="M168"/>
      <c r="AA168" s="64">
        <v>166</v>
      </c>
      <c r="AB168" t="str">
        <v>Security-Oriented Data Analytics</v>
      </c>
      <c r="AC168" t="str">
        <v>Blockchain</v>
      </c>
      <c r="AD168" s="64">
        <v>0</v>
      </c>
      <c r="AE168" t="str">
        <v>\cite{}</v>
      </c>
    </row>
    <row r="169" spans="2:31">
      <c r="B169"/>
      <c r="C169"/>
      <c r="D169"/>
      <c r="E169"/>
      <c r="F169"/>
      <c r="G169"/>
      <c r="H169"/>
      <c r="I169"/>
      <c r="J169"/>
      <c r="K169"/>
      <c r="L169"/>
      <c r="M169"/>
      <c r="AA169" s="64">
        <v>167</v>
      </c>
      <c r="AB169" t="str">
        <v>Security-Oriented Data Analytics</v>
      </c>
      <c r="AC169" t="str">
        <v>Cryptography</v>
      </c>
      <c r="AD169" s="64">
        <v>0</v>
      </c>
      <c r="AE169" t="str">
        <v>\cite{}</v>
      </c>
    </row>
    <row r="170" spans="2:31">
      <c r="B170"/>
      <c r="C170"/>
      <c r="D170"/>
      <c r="E170"/>
      <c r="F170"/>
      <c r="G170"/>
      <c r="H170"/>
      <c r="I170"/>
      <c r="J170"/>
      <c r="K170"/>
      <c r="L170"/>
      <c r="M170"/>
      <c r="AA170" s="64"/>
      <c r="AD170" s="64"/>
    </row>
    <row r="171" spans="2:31">
      <c r="B171"/>
      <c r="C171"/>
      <c r="D171"/>
      <c r="E171"/>
      <c r="F171"/>
      <c r="G171"/>
      <c r="H171"/>
      <c r="I171"/>
      <c r="J171"/>
      <c r="K171"/>
      <c r="L171"/>
      <c r="M171"/>
      <c r="AA171" s="64"/>
      <c r="AD171" s="64"/>
    </row>
    <row r="172" spans="2:31">
      <c r="B172"/>
      <c r="C172"/>
      <c r="D172"/>
      <c r="E172"/>
      <c r="F172"/>
      <c r="G172"/>
      <c r="H172"/>
      <c r="I172"/>
      <c r="J172"/>
      <c r="K172"/>
      <c r="L172"/>
      <c r="M172"/>
      <c r="AA172" s="64"/>
      <c r="AD172" s="64"/>
    </row>
    <row r="173" spans="2:31">
      <c r="B173"/>
      <c r="C173"/>
      <c r="D173"/>
      <c r="E173"/>
      <c r="F173"/>
      <c r="G173"/>
      <c r="H173"/>
      <c r="I173"/>
      <c r="J173"/>
      <c r="K173"/>
      <c r="L173"/>
      <c r="M173"/>
      <c r="AA173" s="64"/>
      <c r="AD173" s="64"/>
    </row>
    <row r="174" spans="2:31">
      <c r="B174"/>
      <c r="C174"/>
      <c r="D174"/>
      <c r="E174"/>
      <c r="F174"/>
      <c r="G174"/>
      <c r="H174"/>
      <c r="I174"/>
      <c r="J174"/>
      <c r="K174"/>
      <c r="L174"/>
      <c r="M174"/>
      <c r="AA174" s="64"/>
      <c r="AD174" s="64"/>
    </row>
    <row r="175" spans="2:31">
      <c r="B175"/>
      <c r="C175"/>
      <c r="D175"/>
      <c r="E175"/>
      <c r="F175"/>
      <c r="G175"/>
      <c r="H175"/>
      <c r="I175"/>
      <c r="J175"/>
      <c r="K175"/>
      <c r="L175"/>
      <c r="M175"/>
      <c r="AA175" s="64"/>
      <c r="AD175" s="64"/>
    </row>
    <row r="176" spans="2:31">
      <c r="B176"/>
      <c r="C176"/>
      <c r="D176"/>
      <c r="E176"/>
      <c r="F176"/>
      <c r="G176"/>
      <c r="H176"/>
      <c r="I176"/>
      <c r="J176"/>
      <c r="K176"/>
      <c r="L176"/>
      <c r="M176"/>
      <c r="AA176" s="64"/>
      <c r="AD176" s="64"/>
    </row>
    <row r="177" spans="2:30">
      <c r="B177"/>
      <c r="C177"/>
      <c r="D177"/>
      <c r="E177"/>
      <c r="F177"/>
      <c r="G177"/>
      <c r="H177"/>
      <c r="I177"/>
      <c r="J177"/>
      <c r="K177"/>
      <c r="L177"/>
      <c r="M177"/>
      <c r="AA177" s="64"/>
      <c r="AD177" s="64"/>
    </row>
    <row r="178" spans="2:30">
      <c r="B178"/>
      <c r="C178"/>
      <c r="D178"/>
      <c r="E178"/>
      <c r="F178"/>
      <c r="G178"/>
      <c r="H178"/>
      <c r="I178"/>
      <c r="J178"/>
      <c r="K178"/>
      <c r="L178"/>
      <c r="M178"/>
      <c r="AA178" s="64"/>
      <c r="AD178" s="64"/>
    </row>
    <row r="179" spans="2:30">
      <c r="B179"/>
      <c r="C179"/>
      <c r="D179"/>
      <c r="E179"/>
      <c r="F179"/>
      <c r="G179"/>
      <c r="H179"/>
      <c r="I179"/>
      <c r="J179"/>
      <c r="K179"/>
      <c r="L179"/>
      <c r="M179"/>
      <c r="AA179" s="64"/>
      <c r="AD179" s="64"/>
    </row>
    <row r="180" spans="2:30">
      <c r="B180"/>
      <c r="C180"/>
      <c r="D180"/>
      <c r="E180"/>
      <c r="F180"/>
      <c r="G180"/>
      <c r="H180"/>
      <c r="I180"/>
      <c r="J180"/>
      <c r="K180"/>
      <c r="L180"/>
      <c r="M180"/>
      <c r="AA180" s="64"/>
      <c r="AD180" s="64"/>
    </row>
    <row r="181" spans="2:30">
      <c r="B181"/>
      <c r="C181"/>
      <c r="D181"/>
      <c r="E181"/>
      <c r="F181"/>
      <c r="G181"/>
      <c r="H181"/>
      <c r="I181"/>
      <c r="J181"/>
      <c r="K181"/>
      <c r="L181"/>
      <c r="M181"/>
      <c r="AA181" s="64"/>
      <c r="AD181" s="64"/>
    </row>
    <row r="182" spans="2:30">
      <c r="B182"/>
      <c r="C182"/>
      <c r="D182"/>
      <c r="E182"/>
      <c r="F182"/>
      <c r="G182"/>
      <c r="H182"/>
      <c r="I182"/>
      <c r="J182"/>
      <c r="K182"/>
      <c r="L182"/>
      <c r="M182"/>
      <c r="AA182" s="64"/>
      <c r="AD182" s="64"/>
    </row>
    <row r="183" spans="2:30">
      <c r="B183"/>
      <c r="C183"/>
      <c r="D183"/>
      <c r="E183"/>
      <c r="F183"/>
      <c r="G183"/>
      <c r="H183"/>
      <c r="I183"/>
      <c r="J183"/>
      <c r="K183"/>
      <c r="L183"/>
      <c r="M183"/>
      <c r="AA183" s="64"/>
      <c r="AD183" s="64"/>
    </row>
    <row r="184" spans="2:30">
      <c r="B184"/>
      <c r="C184"/>
      <c r="D184"/>
      <c r="E184"/>
      <c r="F184"/>
      <c r="G184"/>
      <c r="H184"/>
      <c r="I184"/>
      <c r="J184"/>
      <c r="K184"/>
      <c r="L184"/>
      <c r="M184"/>
      <c r="AA184" s="64"/>
      <c r="AD184" s="64"/>
    </row>
    <row r="185" spans="2:30">
      <c r="B185"/>
      <c r="C185"/>
      <c r="D185"/>
      <c r="E185"/>
      <c r="F185"/>
      <c r="G185"/>
      <c r="H185"/>
      <c r="I185"/>
      <c r="J185"/>
      <c r="K185"/>
      <c r="L185"/>
      <c r="M185"/>
      <c r="AA185" s="64"/>
      <c r="AD185" s="64"/>
    </row>
    <row r="186" spans="2:30">
      <c r="B186"/>
      <c r="C186"/>
      <c r="D186"/>
      <c r="E186"/>
      <c r="F186"/>
      <c r="G186"/>
      <c r="H186"/>
      <c r="I186"/>
      <c r="J186"/>
      <c r="K186"/>
      <c r="L186"/>
      <c r="M186"/>
      <c r="AA186" s="64"/>
      <c r="AD186" s="64"/>
    </row>
    <row r="187" spans="2:30">
      <c r="B187"/>
      <c r="C187"/>
      <c r="D187"/>
      <c r="E187"/>
      <c r="F187"/>
      <c r="G187"/>
      <c r="H187"/>
      <c r="I187"/>
      <c r="J187"/>
      <c r="K187"/>
      <c r="L187"/>
      <c r="M187"/>
      <c r="AA187" s="64"/>
      <c r="AD187" s="64"/>
    </row>
    <row r="188" spans="2:30">
      <c r="B188"/>
      <c r="C188"/>
      <c r="D188"/>
      <c r="E188"/>
      <c r="F188"/>
      <c r="G188"/>
      <c r="H188"/>
      <c r="I188"/>
      <c r="J188"/>
      <c r="K188"/>
      <c r="L188"/>
      <c r="M188"/>
      <c r="AA188" s="64"/>
      <c r="AD188" s="64"/>
    </row>
    <row r="189" spans="2:30">
      <c r="B189"/>
      <c r="C189"/>
      <c r="D189"/>
      <c r="E189"/>
      <c r="F189"/>
      <c r="G189"/>
      <c r="H189"/>
      <c r="I189"/>
      <c r="J189"/>
      <c r="K189"/>
      <c r="L189"/>
      <c r="M189"/>
      <c r="AA189" s="64"/>
      <c r="AD189" s="64"/>
    </row>
    <row r="190" spans="2:30">
      <c r="B190"/>
      <c r="C190"/>
      <c r="D190"/>
      <c r="E190"/>
      <c r="F190"/>
      <c r="G190"/>
      <c r="H190"/>
      <c r="I190"/>
      <c r="J190"/>
      <c r="K190"/>
      <c r="L190"/>
      <c r="M190"/>
      <c r="AA190" s="64"/>
      <c r="AD190" s="64"/>
    </row>
    <row r="191" spans="2:30">
      <c r="B191"/>
      <c r="C191"/>
      <c r="D191"/>
      <c r="E191"/>
      <c r="F191"/>
      <c r="G191"/>
      <c r="H191"/>
      <c r="I191"/>
      <c r="J191"/>
      <c r="K191"/>
      <c r="L191"/>
      <c r="M191"/>
      <c r="AA191" s="64"/>
      <c r="AD191" s="64"/>
    </row>
    <row r="192" spans="2:30">
      <c r="B192"/>
      <c r="C192"/>
      <c r="D192"/>
      <c r="E192"/>
      <c r="F192"/>
      <c r="G192"/>
      <c r="H192"/>
      <c r="I192"/>
      <c r="J192"/>
      <c r="K192"/>
      <c r="L192"/>
      <c r="M192"/>
      <c r="AA192" s="64"/>
      <c r="AD192" s="64"/>
    </row>
    <row r="193" spans="2:30">
      <c r="B193"/>
      <c r="C193"/>
      <c r="D193"/>
      <c r="E193"/>
      <c r="F193"/>
      <c r="G193"/>
      <c r="H193"/>
      <c r="I193"/>
      <c r="J193"/>
      <c r="K193"/>
      <c r="L193"/>
      <c r="M193"/>
      <c r="AA193" s="64"/>
      <c r="AD193" s="64"/>
    </row>
    <row r="194" spans="2:30">
      <c r="B194"/>
      <c r="C194"/>
      <c r="D194"/>
      <c r="E194"/>
      <c r="F194"/>
      <c r="G194"/>
      <c r="H194"/>
      <c r="I194"/>
      <c r="J194"/>
      <c r="K194"/>
      <c r="L194"/>
      <c r="M194"/>
      <c r="AA194" s="64"/>
      <c r="AD194" s="64"/>
    </row>
    <row r="195" spans="2:30">
      <c r="B195"/>
      <c r="C195"/>
      <c r="D195"/>
      <c r="E195"/>
      <c r="F195"/>
      <c r="G195"/>
      <c r="H195"/>
      <c r="I195"/>
      <c r="J195"/>
      <c r="K195"/>
      <c r="L195"/>
      <c r="M195"/>
      <c r="AA195" s="64"/>
      <c r="AD195" s="64"/>
    </row>
    <row r="196" spans="2:30">
      <c r="B196"/>
      <c r="C196"/>
      <c r="D196"/>
      <c r="E196"/>
      <c r="F196"/>
      <c r="G196"/>
      <c r="H196"/>
      <c r="I196"/>
      <c r="J196"/>
      <c r="K196"/>
      <c r="L196"/>
      <c r="M196"/>
      <c r="AA196" s="64"/>
      <c r="AD196" s="64"/>
    </row>
    <row r="197" spans="2:30">
      <c r="B197"/>
      <c r="C197"/>
      <c r="D197"/>
      <c r="E197"/>
      <c r="F197"/>
      <c r="G197"/>
      <c r="H197"/>
      <c r="I197"/>
      <c r="J197"/>
      <c r="K197"/>
      <c r="L197"/>
      <c r="M197"/>
      <c r="AA197" s="64"/>
      <c r="AD197" s="64"/>
    </row>
    <row r="198" spans="2:30">
      <c r="B198"/>
      <c r="C198"/>
      <c r="D198"/>
      <c r="E198"/>
      <c r="F198"/>
      <c r="G198"/>
      <c r="H198"/>
      <c r="I198"/>
      <c r="J198"/>
      <c r="K198"/>
      <c r="L198"/>
      <c r="M198"/>
      <c r="AA198" s="64"/>
      <c r="AD198" s="64"/>
    </row>
    <row r="199" spans="2:30">
      <c r="B199"/>
      <c r="C199"/>
      <c r="D199"/>
      <c r="E199"/>
      <c r="F199"/>
      <c r="G199"/>
      <c r="H199"/>
      <c r="I199"/>
      <c r="J199"/>
      <c r="K199"/>
      <c r="L199"/>
      <c r="M199"/>
      <c r="AA199" s="64"/>
      <c r="AD199" s="64"/>
    </row>
    <row r="200" spans="2:30">
      <c r="B200"/>
      <c r="C200"/>
      <c r="D200"/>
      <c r="E200"/>
      <c r="F200"/>
      <c r="G200"/>
      <c r="H200"/>
      <c r="I200"/>
      <c r="J200"/>
      <c r="K200"/>
      <c r="L200"/>
      <c r="M200"/>
      <c r="AA200" s="64"/>
      <c r="AD200" s="64"/>
    </row>
    <row r="201" spans="2:30">
      <c r="B201"/>
      <c r="C201"/>
      <c r="D201"/>
      <c r="E201"/>
      <c r="F201"/>
      <c r="G201"/>
      <c r="H201"/>
      <c r="I201"/>
      <c r="J201"/>
      <c r="K201"/>
      <c r="L201"/>
      <c r="M201"/>
      <c r="AA201" s="64"/>
      <c r="AD201" s="64"/>
    </row>
    <row r="202" spans="2:30">
      <c r="B202"/>
      <c r="C202"/>
      <c r="D202"/>
      <c r="E202"/>
      <c r="F202"/>
      <c r="G202"/>
      <c r="H202"/>
      <c r="I202"/>
      <c r="J202"/>
      <c r="K202"/>
      <c r="L202"/>
      <c r="M202"/>
      <c r="AA202" s="64"/>
      <c r="AD202" s="64"/>
    </row>
    <row r="203" spans="2:30">
      <c r="B203"/>
      <c r="C203"/>
      <c r="D203"/>
      <c r="E203"/>
      <c r="F203"/>
      <c r="G203"/>
      <c r="H203"/>
      <c r="I203"/>
      <c r="J203"/>
      <c r="K203"/>
      <c r="L203"/>
      <c r="M203"/>
      <c r="AA203" s="64"/>
      <c r="AD203" s="64"/>
    </row>
    <row r="204" spans="2:30">
      <c r="B204"/>
      <c r="C204"/>
      <c r="D204"/>
      <c r="E204"/>
      <c r="F204"/>
      <c r="G204"/>
      <c r="H204"/>
      <c r="I204"/>
      <c r="J204"/>
      <c r="K204"/>
      <c r="L204"/>
      <c r="M204"/>
      <c r="AA204" s="64"/>
      <c r="AD204" s="64"/>
    </row>
    <row r="205" spans="2:30">
      <c r="B205"/>
      <c r="C205"/>
      <c r="D205"/>
      <c r="E205"/>
      <c r="F205"/>
      <c r="G205"/>
      <c r="H205"/>
      <c r="I205"/>
      <c r="J205"/>
      <c r="K205"/>
      <c r="L205"/>
      <c r="M205"/>
      <c r="AA205" s="64"/>
      <c r="AD205" s="64"/>
    </row>
    <row r="206" spans="2:30">
      <c r="B206"/>
      <c r="C206"/>
      <c r="D206"/>
      <c r="E206"/>
      <c r="F206"/>
      <c r="G206"/>
      <c r="H206"/>
      <c r="I206"/>
      <c r="J206"/>
      <c r="K206"/>
      <c r="L206"/>
      <c r="M206"/>
      <c r="AA206" s="64"/>
      <c r="AD206" s="64"/>
    </row>
    <row r="207" spans="2:30">
      <c r="B207"/>
      <c r="C207"/>
      <c r="D207"/>
      <c r="E207"/>
      <c r="F207"/>
      <c r="G207"/>
      <c r="H207"/>
      <c r="I207"/>
      <c r="J207"/>
      <c r="K207"/>
      <c r="L207"/>
      <c r="M207"/>
      <c r="AA207" s="64"/>
      <c r="AD207" s="64"/>
    </row>
    <row r="208" spans="2:30">
      <c r="B208"/>
      <c r="C208"/>
      <c r="D208"/>
      <c r="E208"/>
      <c r="F208"/>
      <c r="G208"/>
      <c r="H208"/>
      <c r="I208"/>
      <c r="J208"/>
      <c r="K208"/>
      <c r="L208"/>
      <c r="M208"/>
      <c r="AA208" s="64"/>
      <c r="AD208" s="64"/>
    </row>
    <row r="209" spans="2:30">
      <c r="B209"/>
      <c r="C209"/>
      <c r="D209"/>
      <c r="E209"/>
      <c r="F209"/>
      <c r="G209"/>
      <c r="H209"/>
      <c r="I209"/>
      <c r="J209"/>
      <c r="K209"/>
      <c r="L209"/>
      <c r="M209"/>
      <c r="AA209" s="64"/>
      <c r="AD209" s="64"/>
    </row>
    <row r="210" spans="2:30">
      <c r="B210"/>
      <c r="C210"/>
      <c r="D210"/>
      <c r="E210"/>
      <c r="F210"/>
      <c r="G210"/>
      <c r="H210"/>
      <c r="I210"/>
      <c r="J210"/>
      <c r="K210"/>
      <c r="L210"/>
      <c r="M210"/>
      <c r="AA210" s="64"/>
      <c r="AD210" s="64"/>
    </row>
    <row r="211" spans="2:30">
      <c r="B211"/>
      <c r="C211"/>
      <c r="D211"/>
      <c r="E211"/>
      <c r="F211"/>
      <c r="G211"/>
      <c r="H211"/>
      <c r="I211"/>
      <c r="J211"/>
      <c r="K211"/>
      <c r="L211"/>
      <c r="M211"/>
      <c r="AA211" s="64"/>
      <c r="AD211" s="64"/>
    </row>
    <row r="212" spans="2:30">
      <c r="B212"/>
      <c r="C212"/>
      <c r="D212"/>
      <c r="E212"/>
      <c r="F212"/>
      <c r="G212"/>
      <c r="H212"/>
      <c r="I212"/>
      <c r="J212"/>
      <c r="K212"/>
      <c r="L212"/>
      <c r="M212"/>
      <c r="AA212" s="64"/>
      <c r="AD212" s="64"/>
    </row>
    <row r="213" spans="2:30">
      <c r="B213"/>
      <c r="C213"/>
      <c r="D213"/>
      <c r="E213"/>
      <c r="F213"/>
      <c r="G213"/>
      <c r="H213"/>
      <c r="I213"/>
      <c r="J213"/>
      <c r="K213"/>
      <c r="L213"/>
      <c r="M213"/>
      <c r="AA213" s="64"/>
      <c r="AD213" s="64"/>
    </row>
    <row r="214" spans="2:30">
      <c r="B214"/>
      <c r="C214"/>
      <c r="D214"/>
      <c r="E214"/>
      <c r="F214"/>
      <c r="G214"/>
      <c r="H214"/>
      <c r="I214"/>
      <c r="J214"/>
      <c r="K214"/>
      <c r="L214"/>
      <c r="M214"/>
      <c r="AA214" s="64"/>
      <c r="AD214" s="64"/>
    </row>
    <row r="215" spans="2:30">
      <c r="B215"/>
      <c r="C215"/>
      <c r="D215"/>
      <c r="E215"/>
      <c r="F215"/>
      <c r="G215"/>
      <c r="H215"/>
      <c r="I215"/>
      <c r="J215"/>
      <c r="K215"/>
      <c r="L215"/>
      <c r="M215"/>
      <c r="AA215" s="64"/>
      <c r="AD215" s="64"/>
    </row>
    <row r="216" spans="2:30">
      <c r="B216"/>
      <c r="C216"/>
      <c r="D216"/>
      <c r="E216"/>
      <c r="F216"/>
      <c r="G216"/>
      <c r="H216"/>
      <c r="I216"/>
      <c r="J216"/>
      <c r="K216"/>
      <c r="L216"/>
      <c r="M216"/>
      <c r="AA216" s="64"/>
      <c r="AD216" s="64"/>
    </row>
    <row r="217" spans="2:30">
      <c r="B217"/>
      <c r="C217"/>
      <c r="D217"/>
      <c r="E217"/>
      <c r="F217"/>
      <c r="G217"/>
      <c r="H217"/>
      <c r="I217"/>
      <c r="J217"/>
      <c r="K217"/>
      <c r="L217"/>
      <c r="M217"/>
      <c r="AA217" s="64"/>
      <c r="AD217" s="64"/>
    </row>
    <row r="218" spans="2:30">
      <c r="B218"/>
      <c r="C218"/>
      <c r="D218"/>
      <c r="E218"/>
      <c r="F218"/>
      <c r="G218"/>
      <c r="H218"/>
      <c r="I218"/>
      <c r="J218"/>
      <c r="K218"/>
      <c r="L218"/>
      <c r="M218"/>
      <c r="AA218" s="64"/>
      <c r="AD218" s="64"/>
    </row>
    <row r="219" spans="2:30">
      <c r="B219"/>
      <c r="C219"/>
      <c r="D219"/>
      <c r="E219"/>
      <c r="F219"/>
      <c r="G219"/>
      <c r="H219"/>
      <c r="I219"/>
      <c r="J219"/>
      <c r="K219"/>
      <c r="L219"/>
      <c r="M219"/>
      <c r="AA219" s="64"/>
      <c r="AD219" s="64"/>
    </row>
    <row r="220" spans="2:30">
      <c r="B220"/>
      <c r="C220"/>
      <c r="D220"/>
      <c r="E220"/>
      <c r="F220"/>
      <c r="G220"/>
      <c r="H220"/>
      <c r="I220"/>
      <c r="J220"/>
      <c r="K220"/>
      <c r="L220"/>
      <c r="M220"/>
      <c r="AA220" s="64"/>
      <c r="AD220" s="64"/>
    </row>
    <row r="221" spans="2:30">
      <c r="B221"/>
      <c r="C221"/>
      <c r="D221"/>
      <c r="E221"/>
      <c r="F221"/>
      <c r="G221"/>
      <c r="H221"/>
      <c r="I221"/>
      <c r="J221"/>
      <c r="K221"/>
      <c r="L221"/>
      <c r="M221"/>
      <c r="AA221" s="64"/>
      <c r="AD221" s="64"/>
    </row>
    <row r="222" spans="2:30">
      <c r="B222"/>
      <c r="C222"/>
      <c r="D222"/>
      <c r="E222"/>
      <c r="F222"/>
      <c r="G222"/>
      <c r="H222"/>
      <c r="I222"/>
      <c r="J222"/>
      <c r="K222"/>
      <c r="L222"/>
      <c r="M222"/>
      <c r="AA222" s="64"/>
      <c r="AD222" s="64"/>
    </row>
    <row r="223" spans="2:30">
      <c r="B223"/>
      <c r="C223"/>
      <c r="D223"/>
      <c r="E223"/>
      <c r="F223"/>
      <c r="G223"/>
      <c r="H223"/>
      <c r="I223"/>
      <c r="J223"/>
      <c r="K223"/>
      <c r="L223"/>
      <c r="M223"/>
      <c r="AA223" s="64"/>
      <c r="AD223" s="64"/>
    </row>
    <row r="224" spans="2:30">
      <c r="B224"/>
      <c r="C224"/>
      <c r="D224"/>
      <c r="E224"/>
      <c r="F224"/>
      <c r="G224"/>
      <c r="H224"/>
      <c r="I224"/>
      <c r="J224"/>
      <c r="K224"/>
      <c r="L224"/>
      <c r="M224"/>
      <c r="AA224" s="64"/>
      <c r="AD224" s="64"/>
    </row>
    <row r="225" spans="2:30">
      <c r="B225"/>
      <c r="C225"/>
      <c r="D225"/>
      <c r="E225"/>
      <c r="F225"/>
      <c r="G225"/>
      <c r="H225"/>
      <c r="I225"/>
      <c r="J225"/>
      <c r="K225"/>
      <c r="L225"/>
      <c r="M225"/>
      <c r="AA225" s="64"/>
      <c r="AD225" s="64"/>
    </row>
    <row r="226" spans="2:30">
      <c r="B226"/>
      <c r="C226"/>
      <c r="D226"/>
      <c r="E226"/>
      <c r="F226"/>
      <c r="G226"/>
      <c r="H226"/>
      <c r="I226"/>
      <c r="J226"/>
      <c r="K226"/>
      <c r="L226"/>
      <c r="M226"/>
      <c r="AA226" s="64"/>
      <c r="AD226" s="64"/>
    </row>
    <row r="227" spans="2:30">
      <c r="B227"/>
      <c r="C227"/>
      <c r="D227"/>
      <c r="E227"/>
      <c r="F227"/>
      <c r="G227"/>
      <c r="H227"/>
      <c r="I227"/>
      <c r="J227"/>
      <c r="K227"/>
      <c r="L227"/>
      <c r="M227"/>
      <c r="AA227" s="64"/>
      <c r="AD227" s="64"/>
    </row>
    <row r="228" spans="2:30">
      <c r="B228"/>
      <c r="C228"/>
      <c r="D228"/>
      <c r="E228"/>
      <c r="F228"/>
      <c r="G228"/>
      <c r="H228"/>
      <c r="I228"/>
      <c r="J228"/>
      <c r="K228"/>
      <c r="L228"/>
      <c r="M228"/>
      <c r="AA228" s="64"/>
      <c r="AD228" s="64"/>
    </row>
    <row r="229" spans="2:30">
      <c r="B229"/>
      <c r="C229"/>
      <c r="D229"/>
      <c r="E229"/>
      <c r="F229"/>
      <c r="G229"/>
      <c r="H229"/>
      <c r="I229"/>
      <c r="J229"/>
      <c r="K229"/>
      <c r="L229"/>
      <c r="M229"/>
      <c r="AA229" s="64"/>
      <c r="AD229" s="64"/>
    </row>
    <row r="230" spans="2:30">
      <c r="B230"/>
      <c r="C230"/>
      <c r="D230"/>
      <c r="E230"/>
      <c r="F230"/>
      <c r="G230"/>
      <c r="H230"/>
      <c r="I230"/>
      <c r="J230"/>
      <c r="K230"/>
      <c r="L230"/>
      <c r="M230"/>
      <c r="AA230" s="64"/>
      <c r="AD230" s="64"/>
    </row>
    <row r="231" spans="2:30">
      <c r="B231"/>
      <c r="C231"/>
      <c r="D231"/>
      <c r="E231"/>
      <c r="F231"/>
      <c r="G231"/>
      <c r="H231"/>
      <c r="I231"/>
      <c r="J231"/>
      <c r="K231"/>
      <c r="L231"/>
      <c r="M231"/>
      <c r="AA231" s="64"/>
      <c r="AD231" s="64"/>
    </row>
    <row r="232" spans="2:30">
      <c r="B232"/>
      <c r="C232"/>
      <c r="D232"/>
      <c r="E232"/>
      <c r="F232"/>
      <c r="G232"/>
      <c r="H232"/>
      <c r="I232"/>
      <c r="J232"/>
      <c r="K232"/>
      <c r="L232"/>
      <c r="M232"/>
      <c r="AA232" s="64"/>
      <c r="AD232" s="64"/>
    </row>
    <row r="233" spans="2:30">
      <c r="B233"/>
      <c r="C233"/>
      <c r="D233"/>
      <c r="E233"/>
      <c r="F233"/>
      <c r="G233"/>
      <c r="H233"/>
      <c r="I233"/>
      <c r="J233"/>
      <c r="K233"/>
      <c r="L233"/>
      <c r="M233"/>
      <c r="AA233" s="64"/>
      <c r="AD233" s="64"/>
    </row>
    <row r="234" spans="2:30">
      <c r="B234"/>
      <c r="C234"/>
      <c r="D234"/>
      <c r="E234"/>
      <c r="F234"/>
      <c r="G234"/>
      <c r="H234"/>
      <c r="I234"/>
      <c r="J234"/>
      <c r="K234"/>
      <c r="L234"/>
      <c r="M234"/>
      <c r="AA234" s="64"/>
      <c r="AD234" s="64"/>
    </row>
    <row r="235" spans="2:30">
      <c r="B235"/>
      <c r="C235"/>
      <c r="D235"/>
      <c r="E235"/>
      <c r="F235"/>
      <c r="G235"/>
      <c r="H235"/>
      <c r="I235"/>
      <c r="J235"/>
      <c r="K235"/>
      <c r="L235"/>
      <c r="M235"/>
      <c r="AA235" s="64"/>
      <c r="AD235" s="64"/>
    </row>
    <row r="236" spans="2:30">
      <c r="B236"/>
      <c r="C236"/>
      <c r="D236"/>
      <c r="E236"/>
      <c r="F236"/>
      <c r="G236"/>
      <c r="H236"/>
      <c r="I236"/>
      <c r="J236"/>
      <c r="K236"/>
      <c r="L236"/>
      <c r="M236"/>
      <c r="AA236" s="64"/>
      <c r="AD236" s="64"/>
    </row>
    <row r="237" spans="2:30">
      <c r="B237"/>
      <c r="C237"/>
      <c r="D237"/>
      <c r="E237"/>
      <c r="F237"/>
      <c r="G237"/>
      <c r="H237"/>
      <c r="I237"/>
      <c r="J237"/>
      <c r="K237"/>
      <c r="L237"/>
      <c r="M237"/>
      <c r="AA237" s="64"/>
      <c r="AD237" s="64"/>
    </row>
    <row r="238" spans="2:30">
      <c r="B238"/>
      <c r="C238"/>
      <c r="D238"/>
      <c r="E238"/>
      <c r="F238"/>
      <c r="G238"/>
      <c r="H238"/>
      <c r="I238"/>
      <c r="J238"/>
      <c r="K238"/>
      <c r="L238"/>
      <c r="M238"/>
      <c r="AA238" s="64"/>
      <c r="AD238" s="64"/>
    </row>
    <row r="239" spans="2:30">
      <c r="B239"/>
      <c r="C239"/>
      <c r="D239"/>
      <c r="E239"/>
      <c r="F239"/>
      <c r="G239"/>
      <c r="H239"/>
      <c r="I239"/>
      <c r="J239"/>
      <c r="K239"/>
      <c r="L239"/>
      <c r="M239"/>
      <c r="AA239" s="64"/>
      <c r="AD239" s="64"/>
    </row>
    <row r="240" spans="2:30">
      <c r="B240"/>
      <c r="C240"/>
      <c r="D240"/>
      <c r="E240"/>
      <c r="F240"/>
      <c r="G240"/>
      <c r="H240"/>
      <c r="I240"/>
      <c r="J240"/>
      <c r="K240"/>
      <c r="L240"/>
      <c r="M240"/>
      <c r="AA240" s="64"/>
      <c r="AD240" s="64"/>
    </row>
    <row r="241" spans="2:30">
      <c r="B241"/>
      <c r="C241"/>
      <c r="D241"/>
      <c r="E241"/>
      <c r="F241"/>
      <c r="G241"/>
      <c r="H241"/>
      <c r="I241"/>
      <c r="J241"/>
      <c r="K241"/>
      <c r="L241"/>
      <c r="M241"/>
      <c r="AA241" s="64"/>
      <c r="AD241" s="64"/>
    </row>
    <row r="242" spans="2:30">
      <c r="B242"/>
      <c r="C242"/>
      <c r="D242"/>
      <c r="E242"/>
      <c r="F242"/>
      <c r="G242"/>
      <c r="H242"/>
      <c r="I242"/>
      <c r="J242"/>
      <c r="K242"/>
      <c r="L242"/>
      <c r="M242"/>
      <c r="AA242" s="64"/>
      <c r="AD242" s="64"/>
    </row>
    <row r="243" spans="2:30">
      <c r="B243"/>
      <c r="C243"/>
      <c r="D243"/>
      <c r="E243"/>
      <c r="F243"/>
      <c r="G243"/>
      <c r="H243"/>
      <c r="I243"/>
      <c r="J243"/>
      <c r="K243"/>
      <c r="L243"/>
      <c r="M243"/>
      <c r="AA243" s="64"/>
      <c r="AD243" s="64"/>
    </row>
    <row r="244" spans="2:30">
      <c r="B244"/>
      <c r="C244"/>
      <c r="D244"/>
      <c r="E244"/>
      <c r="F244"/>
      <c r="G244"/>
      <c r="H244"/>
      <c r="I244"/>
      <c r="J244"/>
      <c r="K244"/>
      <c r="L244"/>
      <c r="M244"/>
      <c r="AA244" s="64"/>
      <c r="AD244" s="64"/>
    </row>
    <row r="245" spans="2:30">
      <c r="B245"/>
      <c r="C245"/>
      <c r="D245"/>
      <c r="E245"/>
      <c r="F245"/>
      <c r="G245"/>
      <c r="H245"/>
      <c r="I245"/>
      <c r="J245"/>
      <c r="K245"/>
      <c r="L245"/>
      <c r="M245"/>
      <c r="AA245" s="64"/>
      <c r="AD245" s="64"/>
    </row>
    <row r="246" spans="2:30">
      <c r="B246"/>
      <c r="C246"/>
      <c r="D246"/>
      <c r="E246"/>
      <c r="F246"/>
      <c r="G246"/>
      <c r="H246"/>
      <c r="I246"/>
      <c r="J246"/>
      <c r="K246"/>
      <c r="L246"/>
      <c r="M246"/>
      <c r="AA246" s="64"/>
      <c r="AD246" s="64"/>
    </row>
    <row r="247" spans="2:30">
      <c r="B247"/>
      <c r="C247"/>
      <c r="D247"/>
      <c r="E247"/>
      <c r="F247"/>
      <c r="G247"/>
      <c r="H247"/>
      <c r="I247"/>
      <c r="J247"/>
      <c r="K247"/>
      <c r="L247"/>
      <c r="M247"/>
      <c r="AA247" s="64"/>
      <c r="AD247" s="64"/>
    </row>
    <row r="248" spans="2:30">
      <c r="B248"/>
      <c r="C248"/>
      <c r="D248"/>
      <c r="E248"/>
      <c r="F248"/>
      <c r="G248"/>
      <c r="H248"/>
      <c r="I248"/>
      <c r="J248"/>
      <c r="K248"/>
      <c r="L248"/>
      <c r="M248"/>
      <c r="AA248" s="64"/>
      <c r="AD248" s="64"/>
    </row>
    <row r="249" spans="2:30">
      <c r="B249"/>
      <c r="C249"/>
      <c r="D249"/>
      <c r="E249"/>
      <c r="F249"/>
      <c r="G249"/>
      <c r="H249"/>
      <c r="I249"/>
      <c r="J249"/>
      <c r="K249"/>
      <c r="L249"/>
      <c r="M249"/>
      <c r="AA249" s="64"/>
      <c r="AD249" s="64"/>
    </row>
    <row r="250" spans="2:30">
      <c r="B250"/>
      <c r="C250"/>
      <c r="D250"/>
      <c r="E250"/>
      <c r="F250"/>
      <c r="G250"/>
      <c r="H250"/>
      <c r="I250"/>
      <c r="J250"/>
      <c r="K250"/>
      <c r="L250"/>
      <c r="M250"/>
      <c r="AA250" s="64"/>
      <c r="AD250" s="64"/>
    </row>
    <row r="251" spans="2:30">
      <c r="B251"/>
      <c r="C251"/>
      <c r="D251"/>
      <c r="E251"/>
      <c r="F251"/>
      <c r="G251"/>
      <c r="H251"/>
      <c r="I251"/>
      <c r="J251"/>
      <c r="K251"/>
      <c r="L251"/>
      <c r="M251"/>
      <c r="AA251" s="64"/>
      <c r="AD251" s="64"/>
    </row>
    <row r="252" spans="2:30">
      <c r="B252"/>
      <c r="C252"/>
      <c r="D252"/>
      <c r="E252"/>
      <c r="F252"/>
      <c r="G252"/>
      <c r="H252"/>
      <c r="I252"/>
      <c r="J252"/>
      <c r="K252"/>
      <c r="L252"/>
      <c r="M252"/>
      <c r="AA252" s="64"/>
      <c r="AD252" s="64"/>
    </row>
    <row r="253" spans="2:30">
      <c r="B253"/>
      <c r="C253"/>
      <c r="D253"/>
      <c r="E253"/>
      <c r="F253"/>
      <c r="G253"/>
      <c r="H253"/>
      <c r="I253"/>
      <c r="J253"/>
      <c r="K253"/>
      <c r="L253"/>
      <c r="M253"/>
      <c r="AA253" s="64"/>
      <c r="AD253" s="64"/>
    </row>
    <row r="254" spans="2:30">
      <c r="B254"/>
      <c r="C254"/>
      <c r="D254"/>
      <c r="E254"/>
      <c r="F254"/>
      <c r="G254"/>
      <c r="H254"/>
      <c r="I254"/>
      <c r="J254"/>
      <c r="K254"/>
      <c r="L254"/>
      <c r="M254"/>
      <c r="AA254" s="64"/>
      <c r="AD254" s="64"/>
    </row>
    <row r="255" spans="2:30">
      <c r="B255"/>
      <c r="C255"/>
      <c r="D255"/>
      <c r="E255"/>
      <c r="F255"/>
      <c r="G255"/>
      <c r="H255"/>
      <c r="I255"/>
      <c r="J255"/>
      <c r="K255"/>
      <c r="L255"/>
      <c r="M255"/>
      <c r="AA255" s="64"/>
      <c r="AD255" s="64"/>
    </row>
    <row r="256" spans="2:30">
      <c r="B256"/>
      <c r="C256"/>
      <c r="D256"/>
      <c r="E256"/>
      <c r="F256"/>
      <c r="G256"/>
      <c r="H256"/>
      <c r="I256"/>
      <c r="J256"/>
      <c r="K256"/>
      <c r="L256"/>
      <c r="M256"/>
      <c r="AA256" s="64"/>
      <c r="AD256" s="64"/>
    </row>
    <row r="257" spans="2:30">
      <c r="B257"/>
      <c r="C257"/>
      <c r="D257"/>
      <c r="E257"/>
      <c r="F257"/>
      <c r="G257"/>
      <c r="H257"/>
      <c r="I257"/>
      <c r="J257"/>
      <c r="K257"/>
      <c r="L257"/>
      <c r="M257"/>
      <c r="AA257" s="64"/>
      <c r="AD257" s="64"/>
    </row>
    <row r="258" spans="2:30">
      <c r="B258"/>
      <c r="C258"/>
      <c r="D258"/>
      <c r="E258"/>
      <c r="F258"/>
      <c r="G258"/>
      <c r="H258"/>
      <c r="I258"/>
      <c r="J258"/>
      <c r="K258"/>
      <c r="L258"/>
      <c r="M258"/>
      <c r="AA258" s="64"/>
      <c r="AD258" s="64"/>
    </row>
    <row r="259" spans="2:30">
      <c r="B259"/>
      <c r="C259"/>
      <c r="D259"/>
      <c r="E259"/>
      <c r="F259"/>
      <c r="G259"/>
      <c r="H259"/>
      <c r="I259"/>
      <c r="J259"/>
      <c r="K259"/>
      <c r="L259"/>
      <c r="M259"/>
      <c r="AA259" s="64"/>
      <c r="AD259" s="64"/>
    </row>
    <row r="260" spans="2:30">
      <c r="B260"/>
      <c r="C260"/>
      <c r="D260"/>
      <c r="E260"/>
      <c r="F260"/>
      <c r="G260"/>
      <c r="H260"/>
      <c r="I260"/>
      <c r="J260"/>
      <c r="K260"/>
      <c r="L260"/>
      <c r="M260"/>
      <c r="AA260" s="64"/>
      <c r="AD260" s="64"/>
    </row>
    <row r="261" spans="2:30">
      <c r="B261"/>
      <c r="C261"/>
      <c r="D261"/>
      <c r="E261"/>
      <c r="F261"/>
      <c r="G261"/>
      <c r="H261"/>
      <c r="I261"/>
      <c r="J261"/>
      <c r="K261"/>
      <c r="L261"/>
      <c r="M261"/>
      <c r="AA261" s="64"/>
      <c r="AD261" s="64"/>
    </row>
    <row r="262" spans="2:30">
      <c r="B262"/>
      <c r="C262"/>
      <c r="D262"/>
      <c r="E262"/>
      <c r="F262"/>
      <c r="G262"/>
      <c r="H262"/>
      <c r="I262"/>
      <c r="J262"/>
      <c r="K262"/>
      <c r="L262"/>
      <c r="M262"/>
      <c r="AA262" s="64"/>
      <c r="AD262" s="64"/>
    </row>
    <row r="263" spans="2:30">
      <c r="B263"/>
      <c r="C263"/>
      <c r="D263"/>
      <c r="E263"/>
      <c r="F263"/>
      <c r="G263"/>
      <c r="H263"/>
      <c r="I263"/>
      <c r="J263"/>
      <c r="K263"/>
      <c r="L263"/>
      <c r="M263"/>
      <c r="AA263" s="64"/>
      <c r="AD263" s="64"/>
    </row>
    <row r="264" spans="2:30">
      <c r="B264"/>
      <c r="C264"/>
      <c r="D264"/>
      <c r="E264"/>
      <c r="F264"/>
      <c r="G264"/>
      <c r="H264"/>
      <c r="I264"/>
      <c r="J264"/>
      <c r="K264"/>
      <c r="L264"/>
      <c r="M264"/>
      <c r="AA264" s="64"/>
      <c r="AD264" s="64"/>
    </row>
    <row r="265" spans="2:30">
      <c r="B265"/>
      <c r="C265"/>
      <c r="D265"/>
      <c r="E265"/>
      <c r="F265"/>
      <c r="G265"/>
      <c r="H265"/>
      <c r="I265"/>
      <c r="J265"/>
      <c r="K265"/>
      <c r="L265"/>
      <c r="M265"/>
      <c r="AA265" s="64"/>
      <c r="AD265" s="64"/>
    </row>
    <row r="266" spans="2:30">
      <c r="B266"/>
      <c r="C266"/>
      <c r="D266"/>
      <c r="E266"/>
      <c r="F266"/>
      <c r="G266"/>
      <c r="H266"/>
      <c r="I266"/>
      <c r="J266"/>
      <c r="K266"/>
      <c r="L266"/>
      <c r="M266"/>
      <c r="AA266" s="64"/>
      <c r="AD266" s="64"/>
    </row>
    <row r="267" spans="2:30">
      <c r="B267"/>
      <c r="C267"/>
      <c r="D267"/>
      <c r="E267"/>
      <c r="F267"/>
      <c r="G267"/>
      <c r="H267"/>
      <c r="I267"/>
      <c r="J267"/>
      <c r="K267"/>
      <c r="L267"/>
      <c r="M267"/>
      <c r="AA267" s="64"/>
      <c r="AD267" s="64"/>
    </row>
    <row r="268" spans="2:30">
      <c r="B268"/>
      <c r="C268"/>
      <c r="D268"/>
      <c r="E268"/>
      <c r="F268"/>
      <c r="G268"/>
      <c r="H268"/>
      <c r="I268"/>
      <c r="J268"/>
      <c r="K268"/>
      <c r="L268"/>
      <c r="M268"/>
      <c r="AA268" s="64"/>
      <c r="AD268" s="64"/>
    </row>
    <row r="269" spans="2:30">
      <c r="B269"/>
      <c r="C269"/>
      <c r="D269"/>
      <c r="E269"/>
      <c r="F269"/>
      <c r="G269"/>
      <c r="H269"/>
      <c r="I269"/>
      <c r="J269"/>
      <c r="K269"/>
      <c r="L269"/>
      <c r="M269"/>
      <c r="AA269" s="64"/>
      <c r="AD269" s="64"/>
    </row>
    <row r="270" spans="2:30">
      <c r="B270"/>
      <c r="C270"/>
      <c r="D270"/>
      <c r="E270"/>
      <c r="F270"/>
      <c r="G270"/>
      <c r="H270"/>
      <c r="I270"/>
      <c r="J270"/>
      <c r="K270"/>
      <c r="L270"/>
      <c r="M270"/>
      <c r="AA270" s="64"/>
      <c r="AD270" s="64"/>
    </row>
    <row r="271" spans="2:30">
      <c r="B271"/>
      <c r="C271"/>
      <c r="D271"/>
      <c r="E271"/>
      <c r="F271"/>
      <c r="G271"/>
      <c r="H271"/>
      <c r="I271"/>
      <c r="J271"/>
      <c r="K271"/>
      <c r="L271"/>
      <c r="M271"/>
      <c r="AA271" s="64"/>
      <c r="AD271" s="64"/>
    </row>
    <row r="272" spans="2:30">
      <c r="B272"/>
      <c r="C272"/>
      <c r="D272"/>
      <c r="E272"/>
      <c r="F272"/>
      <c r="G272"/>
      <c r="H272"/>
      <c r="I272"/>
      <c r="J272"/>
      <c r="K272"/>
      <c r="L272"/>
      <c r="M272"/>
      <c r="AA272" s="64"/>
      <c r="AD272" s="64"/>
    </row>
    <row r="273" spans="2:30">
      <c r="B273"/>
      <c r="C273"/>
      <c r="D273"/>
      <c r="E273"/>
      <c r="F273"/>
      <c r="G273"/>
      <c r="H273"/>
      <c r="I273"/>
      <c r="J273"/>
      <c r="K273"/>
      <c r="L273"/>
      <c r="M273"/>
      <c r="AA273" s="64"/>
      <c r="AD273" s="64"/>
    </row>
    <row r="274" spans="2:30">
      <c r="B274"/>
      <c r="C274"/>
      <c r="D274"/>
      <c r="E274"/>
      <c r="F274"/>
      <c r="G274"/>
      <c r="H274"/>
      <c r="I274"/>
      <c r="J274"/>
      <c r="K274"/>
      <c r="L274"/>
      <c r="M274"/>
      <c r="AA274" s="64"/>
      <c r="AD274" s="64"/>
    </row>
    <row r="275" spans="2:30">
      <c r="B275"/>
      <c r="C275"/>
      <c r="D275"/>
      <c r="E275"/>
      <c r="F275"/>
      <c r="G275"/>
      <c r="H275"/>
      <c r="I275"/>
      <c r="J275"/>
      <c r="K275"/>
      <c r="L275"/>
      <c r="M275"/>
      <c r="AA275" s="64"/>
      <c r="AD275" s="64"/>
    </row>
    <row r="276" spans="2:30">
      <c r="B276"/>
      <c r="C276"/>
      <c r="D276"/>
      <c r="E276"/>
      <c r="F276"/>
      <c r="G276"/>
      <c r="H276"/>
      <c r="I276"/>
      <c r="J276"/>
      <c r="K276"/>
      <c r="L276"/>
      <c r="M276"/>
      <c r="AA276" s="64"/>
      <c r="AD276" s="64"/>
    </row>
    <row r="277" spans="2:30">
      <c r="B277"/>
      <c r="C277"/>
      <c r="D277"/>
      <c r="E277"/>
      <c r="F277"/>
      <c r="G277"/>
      <c r="H277"/>
      <c r="I277"/>
      <c r="J277"/>
      <c r="K277"/>
      <c r="L277"/>
      <c r="M277"/>
      <c r="AA277" s="64"/>
      <c r="AD277" s="64"/>
    </row>
    <row r="278" spans="2:30">
      <c r="B278"/>
      <c r="C278"/>
      <c r="D278"/>
      <c r="E278"/>
      <c r="F278"/>
      <c r="G278"/>
      <c r="H278"/>
      <c r="I278"/>
      <c r="J278"/>
      <c r="K278"/>
      <c r="L278"/>
      <c r="M278"/>
      <c r="AA278" s="64"/>
      <c r="AD278" s="64"/>
    </row>
    <row r="279" spans="2:30">
      <c r="B279"/>
      <c r="C279"/>
      <c r="D279"/>
      <c r="E279"/>
      <c r="F279"/>
      <c r="G279"/>
      <c r="H279"/>
      <c r="I279"/>
      <c r="J279"/>
      <c r="K279"/>
      <c r="L279"/>
      <c r="M279"/>
      <c r="AA279" s="64"/>
      <c r="AD279" s="64"/>
    </row>
    <row r="280" spans="2:30">
      <c r="B280"/>
      <c r="C280"/>
      <c r="D280"/>
      <c r="E280"/>
      <c r="F280"/>
      <c r="G280"/>
      <c r="H280"/>
      <c r="I280"/>
      <c r="J280"/>
      <c r="K280"/>
      <c r="L280"/>
      <c r="M280"/>
      <c r="AA280" s="64"/>
      <c r="AD280" s="64"/>
    </row>
    <row r="281" spans="2:30">
      <c r="B281"/>
      <c r="C281"/>
      <c r="D281"/>
      <c r="E281"/>
      <c r="F281"/>
      <c r="G281"/>
      <c r="H281"/>
      <c r="I281"/>
      <c r="J281"/>
      <c r="K281"/>
      <c r="L281"/>
      <c r="M281"/>
      <c r="AA281" s="64"/>
      <c r="AD281" s="64"/>
    </row>
    <row r="282" spans="2:30">
      <c r="B282"/>
      <c r="C282"/>
      <c r="D282"/>
      <c r="E282"/>
      <c r="F282"/>
      <c r="G282"/>
      <c r="H282"/>
      <c r="I282"/>
      <c r="J282"/>
      <c r="K282"/>
      <c r="L282"/>
      <c r="M282"/>
      <c r="AA282" s="64"/>
      <c r="AD282" s="64"/>
    </row>
    <row r="283" spans="2:30">
      <c r="B283"/>
      <c r="C283"/>
      <c r="D283"/>
      <c r="E283"/>
      <c r="F283"/>
      <c r="G283"/>
      <c r="H283"/>
      <c r="I283"/>
      <c r="J283"/>
      <c r="K283"/>
      <c r="L283"/>
      <c r="M283"/>
      <c r="AA283" s="64"/>
      <c r="AD283" s="64"/>
    </row>
    <row r="284" spans="2:30">
      <c r="B284"/>
      <c r="C284"/>
      <c r="D284"/>
      <c r="E284"/>
      <c r="F284"/>
      <c r="G284"/>
      <c r="H284"/>
      <c r="I284"/>
      <c r="J284"/>
      <c r="K284"/>
      <c r="L284"/>
      <c r="M284"/>
      <c r="AA284" s="64"/>
      <c r="AD284" s="64"/>
    </row>
    <row r="285" spans="2:30">
      <c r="B285"/>
      <c r="C285"/>
      <c r="D285"/>
      <c r="E285"/>
      <c r="F285"/>
      <c r="G285"/>
      <c r="H285"/>
      <c r="I285"/>
      <c r="J285"/>
      <c r="K285"/>
      <c r="L285"/>
      <c r="M285"/>
      <c r="AA285" s="64"/>
      <c r="AD285" s="64"/>
    </row>
    <row r="286" spans="2:30">
      <c r="B286"/>
      <c r="C286"/>
      <c r="D286"/>
      <c r="E286"/>
      <c r="F286"/>
      <c r="G286"/>
      <c r="H286"/>
      <c r="I286"/>
      <c r="J286"/>
      <c r="K286"/>
      <c r="L286"/>
      <c r="M286"/>
      <c r="AA286" s="64"/>
      <c r="AD286" s="64"/>
    </row>
    <row r="287" spans="2:30">
      <c r="B287"/>
      <c r="C287"/>
      <c r="D287"/>
      <c r="E287"/>
      <c r="F287"/>
      <c r="G287"/>
      <c r="H287"/>
      <c r="I287"/>
      <c r="J287"/>
      <c r="K287"/>
      <c r="L287"/>
      <c r="M287"/>
      <c r="AA287" s="64"/>
      <c r="AD287" s="64"/>
    </row>
    <row r="288" spans="2:30">
      <c r="B288"/>
      <c r="C288"/>
      <c r="D288"/>
      <c r="E288"/>
      <c r="F288"/>
      <c r="G288"/>
      <c r="H288"/>
      <c r="I288"/>
      <c r="J288"/>
      <c r="K288"/>
      <c r="L288"/>
      <c r="M288"/>
      <c r="AA288" s="64"/>
      <c r="AD288" s="64"/>
    </row>
    <row r="289" spans="2:30">
      <c r="B289"/>
      <c r="C289"/>
      <c r="D289"/>
      <c r="E289"/>
      <c r="F289"/>
      <c r="G289"/>
      <c r="H289"/>
      <c r="I289"/>
      <c r="J289"/>
      <c r="K289"/>
      <c r="L289"/>
      <c r="M289"/>
      <c r="AA289" s="64"/>
      <c r="AD289" s="64"/>
    </row>
    <row r="290" spans="2:30">
      <c r="B290"/>
      <c r="C290"/>
      <c r="D290"/>
      <c r="E290"/>
      <c r="F290"/>
      <c r="G290"/>
      <c r="H290"/>
      <c r="I290"/>
      <c r="J290"/>
      <c r="K290"/>
      <c r="L290"/>
      <c r="M290"/>
      <c r="AA290" s="64"/>
      <c r="AD290" s="64"/>
    </row>
    <row r="291" spans="2:30">
      <c r="B291"/>
      <c r="C291"/>
      <c r="D291"/>
      <c r="E291"/>
      <c r="F291"/>
      <c r="G291"/>
      <c r="H291"/>
      <c r="I291"/>
      <c r="J291"/>
      <c r="K291"/>
      <c r="L291"/>
      <c r="M291"/>
      <c r="AA291" s="64"/>
      <c r="AD291" s="64"/>
    </row>
    <row r="292" spans="2:30">
      <c r="B292"/>
      <c r="C292"/>
      <c r="D292"/>
      <c r="E292"/>
      <c r="F292"/>
      <c r="G292"/>
      <c r="H292"/>
      <c r="I292"/>
      <c r="J292"/>
      <c r="K292"/>
      <c r="L292"/>
      <c r="M292"/>
      <c r="AA292" s="64"/>
      <c r="AD292" s="64"/>
    </row>
    <row r="293" spans="2:30">
      <c r="B293"/>
      <c r="C293"/>
      <c r="D293"/>
      <c r="E293"/>
      <c r="F293"/>
      <c r="G293"/>
      <c r="H293"/>
      <c r="I293"/>
      <c r="J293"/>
      <c r="K293"/>
      <c r="L293"/>
      <c r="M293"/>
      <c r="AA293" s="64"/>
      <c r="AD293" s="64"/>
    </row>
    <row r="294" spans="2:30">
      <c r="B294"/>
      <c r="C294"/>
      <c r="D294"/>
      <c r="E294"/>
      <c r="F294"/>
      <c r="G294"/>
      <c r="H294"/>
      <c r="I294"/>
      <c r="J294"/>
      <c r="K294"/>
      <c r="L294"/>
      <c r="M294"/>
      <c r="AA294" s="64"/>
      <c r="AD294" s="64"/>
    </row>
    <row r="295" spans="2:30">
      <c r="B295"/>
      <c r="C295"/>
      <c r="D295"/>
      <c r="E295"/>
      <c r="F295"/>
      <c r="G295"/>
      <c r="H295"/>
      <c r="I295"/>
      <c r="J295"/>
      <c r="K295"/>
      <c r="L295"/>
      <c r="M295"/>
      <c r="AA295" s="64"/>
      <c r="AD295" s="64"/>
    </row>
    <row r="296" spans="2:30">
      <c r="B296"/>
      <c r="C296"/>
      <c r="D296"/>
      <c r="E296"/>
      <c r="F296"/>
      <c r="G296"/>
      <c r="H296"/>
      <c r="I296"/>
      <c r="J296"/>
      <c r="K296"/>
      <c r="L296"/>
      <c r="M296"/>
      <c r="AA296" s="64"/>
      <c r="AD296" s="64"/>
    </row>
    <row r="297" spans="2:30">
      <c r="B297"/>
      <c r="C297"/>
      <c r="D297"/>
      <c r="E297"/>
      <c r="F297"/>
      <c r="G297"/>
      <c r="H297"/>
      <c r="I297"/>
      <c r="J297"/>
      <c r="K297"/>
      <c r="L297"/>
      <c r="M297"/>
      <c r="AA297" s="64"/>
      <c r="AD297" s="64"/>
    </row>
    <row r="298" spans="2:30">
      <c r="B298"/>
      <c r="C298"/>
      <c r="D298"/>
      <c r="E298"/>
      <c r="F298"/>
      <c r="G298"/>
      <c r="H298"/>
      <c r="I298"/>
      <c r="J298"/>
      <c r="K298"/>
      <c r="L298"/>
      <c r="M298"/>
      <c r="AA298" s="64"/>
      <c r="AD298" s="64"/>
    </row>
    <row r="299" spans="2:30">
      <c r="B299"/>
      <c r="C299"/>
      <c r="D299"/>
      <c r="E299"/>
      <c r="F299"/>
      <c r="G299"/>
      <c r="H299"/>
      <c r="I299"/>
      <c r="J299"/>
      <c r="K299"/>
      <c r="L299"/>
      <c r="M299"/>
      <c r="AA299" s="64"/>
      <c r="AD299" s="64"/>
    </row>
    <row r="300" spans="2:30">
      <c r="B300"/>
      <c r="C300"/>
      <c r="D300"/>
      <c r="E300"/>
      <c r="F300"/>
      <c r="G300"/>
      <c r="H300"/>
      <c r="I300"/>
      <c r="J300"/>
      <c r="K300"/>
      <c r="L300"/>
      <c r="M300"/>
      <c r="AA300" s="64"/>
      <c r="AD300" s="64"/>
    </row>
    <row r="301" spans="2:30">
      <c r="B301"/>
      <c r="C301"/>
      <c r="D301"/>
      <c r="E301"/>
      <c r="F301"/>
      <c r="G301"/>
      <c r="H301"/>
      <c r="I301"/>
      <c r="J301"/>
      <c r="K301"/>
      <c r="L301"/>
      <c r="M301"/>
      <c r="AA301" s="64"/>
      <c r="AD301" s="64"/>
    </row>
    <row r="302" spans="2:30">
      <c r="B302"/>
      <c r="C302"/>
      <c r="D302"/>
      <c r="E302"/>
      <c r="F302"/>
      <c r="G302"/>
      <c r="H302"/>
      <c r="I302"/>
      <c r="J302"/>
      <c r="K302"/>
      <c r="L302"/>
      <c r="M302"/>
      <c r="AA302" s="64"/>
      <c r="AD302" s="64"/>
    </row>
    <row r="303" spans="2:30">
      <c r="B303"/>
      <c r="C303"/>
      <c r="D303"/>
      <c r="E303"/>
      <c r="F303"/>
      <c r="G303"/>
      <c r="H303"/>
      <c r="I303"/>
      <c r="J303"/>
      <c r="K303"/>
      <c r="L303"/>
      <c r="M303"/>
      <c r="AA303" s="64"/>
      <c r="AD303" s="64"/>
    </row>
    <row r="304" spans="2:30">
      <c r="B304"/>
      <c r="C304"/>
      <c r="D304"/>
      <c r="E304"/>
      <c r="F304"/>
      <c r="G304"/>
      <c r="H304"/>
      <c r="I304"/>
      <c r="J304"/>
      <c r="K304"/>
      <c r="L304"/>
      <c r="M304"/>
      <c r="AA304" s="64"/>
      <c r="AD304" s="64"/>
    </row>
    <row r="305" spans="2:30">
      <c r="B305"/>
      <c r="C305"/>
      <c r="D305"/>
      <c r="E305"/>
      <c r="F305"/>
      <c r="G305"/>
      <c r="H305"/>
      <c r="I305"/>
      <c r="J305"/>
      <c r="K305"/>
      <c r="L305"/>
      <c r="M305"/>
      <c r="AA305" s="64"/>
      <c r="AD305" s="64"/>
    </row>
    <row r="306" spans="2:30">
      <c r="B306"/>
      <c r="C306"/>
      <c r="D306"/>
      <c r="E306"/>
      <c r="F306"/>
      <c r="G306"/>
      <c r="H306"/>
      <c r="I306"/>
      <c r="J306"/>
      <c r="K306"/>
      <c r="L306"/>
      <c r="M306"/>
      <c r="AA306" s="64"/>
      <c r="AD306" s="64"/>
    </row>
    <row r="307" spans="2:30">
      <c r="B307"/>
      <c r="C307"/>
      <c r="D307"/>
      <c r="E307"/>
      <c r="F307"/>
      <c r="G307"/>
      <c r="H307"/>
      <c r="I307"/>
      <c r="J307"/>
      <c r="K307"/>
      <c r="L307"/>
      <c r="M307"/>
      <c r="AA307" s="64"/>
      <c r="AD307" s="64"/>
    </row>
    <row r="308" spans="2:30">
      <c r="B308"/>
      <c r="C308"/>
      <c r="D308"/>
      <c r="E308"/>
      <c r="F308"/>
      <c r="G308"/>
      <c r="H308"/>
      <c r="I308"/>
      <c r="J308"/>
      <c r="K308"/>
      <c r="L308"/>
      <c r="M308"/>
      <c r="AA308" s="64"/>
      <c r="AD308" s="64"/>
    </row>
    <row r="309" spans="2:30">
      <c r="B309"/>
      <c r="C309"/>
      <c r="D309"/>
      <c r="E309"/>
      <c r="F309"/>
      <c r="G309"/>
      <c r="H309"/>
      <c r="I309"/>
      <c r="J309"/>
      <c r="K309"/>
      <c r="L309"/>
      <c r="M309"/>
      <c r="AA309" s="64"/>
      <c r="AD309" s="64"/>
    </row>
    <row r="310" spans="2:30">
      <c r="B310"/>
      <c r="C310"/>
      <c r="D310"/>
      <c r="E310"/>
      <c r="F310"/>
      <c r="G310"/>
      <c r="H310"/>
      <c r="I310"/>
      <c r="J310"/>
      <c r="K310"/>
      <c r="L310"/>
      <c r="M310"/>
      <c r="AA310" s="64"/>
      <c r="AD310" s="64"/>
    </row>
    <row r="311" spans="2:30">
      <c r="B311"/>
      <c r="C311"/>
      <c r="D311"/>
      <c r="E311"/>
      <c r="F311"/>
      <c r="G311"/>
      <c r="H311"/>
      <c r="I311"/>
      <c r="J311"/>
      <c r="K311"/>
      <c r="L311"/>
      <c r="M311"/>
      <c r="AA311" s="64"/>
      <c r="AD311" s="64"/>
    </row>
    <row r="312" spans="2:30">
      <c r="B312"/>
      <c r="C312"/>
      <c r="D312"/>
      <c r="E312"/>
      <c r="F312"/>
      <c r="G312"/>
      <c r="H312"/>
      <c r="I312"/>
      <c r="J312"/>
      <c r="K312"/>
      <c r="L312"/>
      <c r="M312"/>
      <c r="AA312" s="64"/>
      <c r="AD312" s="64"/>
    </row>
    <row r="313" spans="2:30">
      <c r="B313"/>
      <c r="C313"/>
      <c r="D313"/>
      <c r="E313"/>
      <c r="F313"/>
      <c r="G313"/>
      <c r="H313"/>
      <c r="I313"/>
      <c r="J313"/>
      <c r="K313"/>
      <c r="L313"/>
      <c r="M313"/>
      <c r="AA313" s="64"/>
      <c r="AD313" s="64"/>
    </row>
    <row r="314" spans="2:30">
      <c r="B314"/>
      <c r="C314"/>
      <c r="D314"/>
      <c r="E314"/>
      <c r="F314"/>
      <c r="G314"/>
      <c r="H314"/>
      <c r="I314"/>
      <c r="J314"/>
      <c r="K314"/>
      <c r="L314"/>
      <c r="M314"/>
      <c r="AA314" s="64"/>
      <c r="AD314" s="64"/>
    </row>
    <row r="315" spans="2:30">
      <c r="B315"/>
      <c r="C315"/>
      <c r="D315"/>
      <c r="E315"/>
      <c r="F315"/>
      <c r="G315"/>
      <c r="H315"/>
      <c r="I315"/>
      <c r="J315"/>
      <c r="K315"/>
      <c r="L315"/>
      <c r="M315"/>
      <c r="AA315" s="64"/>
      <c r="AD315" s="64"/>
    </row>
    <row r="316" spans="2:30">
      <c r="B316"/>
      <c r="C316"/>
      <c r="D316"/>
      <c r="E316"/>
      <c r="F316"/>
      <c r="G316"/>
      <c r="H316"/>
      <c r="I316"/>
      <c r="J316"/>
      <c r="K316"/>
      <c r="L316"/>
      <c r="M316"/>
      <c r="AA316" s="64"/>
      <c r="AD316" s="64"/>
    </row>
    <row r="317" spans="2:30">
      <c r="B317"/>
      <c r="C317"/>
      <c r="D317"/>
      <c r="E317"/>
      <c r="F317"/>
      <c r="G317"/>
      <c r="H317"/>
      <c r="I317"/>
      <c r="J317"/>
      <c r="K317"/>
      <c r="L317"/>
      <c r="M317"/>
      <c r="AA317" s="64"/>
      <c r="AD317" s="64"/>
    </row>
    <row r="318" spans="2:30">
      <c r="B318"/>
      <c r="C318"/>
      <c r="D318"/>
      <c r="E318"/>
      <c r="F318"/>
      <c r="G318"/>
      <c r="H318"/>
      <c r="I318"/>
      <c r="J318"/>
      <c r="K318"/>
      <c r="L318"/>
      <c r="M318"/>
      <c r="AA318" s="64"/>
      <c r="AD318" s="64"/>
    </row>
    <row r="319" spans="2:30">
      <c r="B319"/>
      <c r="C319"/>
      <c r="D319"/>
      <c r="E319"/>
      <c r="F319"/>
      <c r="G319"/>
      <c r="H319"/>
      <c r="I319"/>
      <c r="J319"/>
      <c r="K319"/>
      <c r="L319"/>
      <c r="M319"/>
      <c r="AA319" s="64"/>
      <c r="AD319" s="64"/>
    </row>
    <row r="320" spans="2:30">
      <c r="B320"/>
      <c r="C320"/>
      <c r="D320"/>
      <c r="E320"/>
      <c r="F320"/>
      <c r="G320"/>
      <c r="H320"/>
      <c r="I320"/>
      <c r="J320"/>
      <c r="K320"/>
      <c r="L320"/>
      <c r="M320"/>
      <c r="AA320" s="64"/>
      <c r="AD320" s="64"/>
    </row>
    <row r="321" spans="2:30">
      <c r="B321"/>
      <c r="C321"/>
      <c r="D321"/>
      <c r="E321"/>
      <c r="F321"/>
      <c r="G321"/>
      <c r="H321"/>
      <c r="I321"/>
      <c r="J321"/>
      <c r="K321"/>
      <c r="L321"/>
      <c r="M321"/>
      <c r="AA321" s="64"/>
      <c r="AD321" s="64"/>
    </row>
    <row r="322" spans="2:30">
      <c r="B322"/>
      <c r="C322"/>
      <c r="D322"/>
      <c r="E322"/>
      <c r="F322"/>
      <c r="G322"/>
      <c r="H322"/>
      <c r="I322"/>
      <c r="J322"/>
      <c r="K322"/>
      <c r="L322"/>
      <c r="M322"/>
      <c r="AA322" s="64"/>
      <c r="AD322" s="64"/>
    </row>
    <row r="323" spans="2:30">
      <c r="B323"/>
      <c r="C323"/>
      <c r="D323"/>
      <c r="E323"/>
      <c r="F323"/>
      <c r="G323"/>
      <c r="H323"/>
      <c r="I323"/>
      <c r="J323"/>
      <c r="K323"/>
      <c r="L323"/>
      <c r="M323"/>
      <c r="AA323" s="64"/>
      <c r="AD323" s="64"/>
    </row>
    <row r="324" spans="2:30">
      <c r="B324"/>
      <c r="C324"/>
      <c r="D324"/>
      <c r="E324"/>
      <c r="F324"/>
      <c r="G324"/>
      <c r="H324"/>
      <c r="I324"/>
      <c r="J324"/>
      <c r="K324"/>
      <c r="L324"/>
      <c r="M324"/>
      <c r="AA324" s="64"/>
      <c r="AD324" s="64"/>
    </row>
    <row r="325" spans="2:30">
      <c r="B325"/>
      <c r="C325"/>
      <c r="D325"/>
      <c r="E325"/>
      <c r="F325"/>
      <c r="G325"/>
      <c r="H325"/>
      <c r="I325"/>
      <c r="J325"/>
      <c r="K325"/>
      <c r="L325"/>
      <c r="M325"/>
      <c r="AA325" s="64"/>
      <c r="AD325" s="64"/>
    </row>
    <row r="326" spans="2:30">
      <c r="B326"/>
      <c r="C326"/>
      <c r="D326"/>
      <c r="E326"/>
      <c r="F326"/>
      <c r="G326"/>
      <c r="H326"/>
      <c r="I326"/>
      <c r="J326"/>
      <c r="K326"/>
      <c r="L326"/>
      <c r="M326"/>
      <c r="AA326" s="64"/>
      <c r="AD326" s="64"/>
    </row>
    <row r="327" spans="2:30">
      <c r="B327"/>
      <c r="C327"/>
      <c r="D327"/>
      <c r="E327"/>
      <c r="F327"/>
      <c r="G327"/>
      <c r="H327"/>
      <c r="I327"/>
      <c r="J327"/>
      <c r="K327"/>
      <c r="L327"/>
      <c r="M327"/>
      <c r="AA327" s="64"/>
      <c r="AD327" s="64"/>
    </row>
    <row r="328" spans="2:30">
      <c r="B328"/>
      <c r="C328"/>
      <c r="D328"/>
      <c r="E328"/>
      <c r="F328"/>
      <c r="G328"/>
      <c r="H328"/>
      <c r="I328"/>
      <c r="J328"/>
      <c r="K328"/>
      <c r="L328"/>
      <c r="M328"/>
      <c r="AA328" s="64"/>
      <c r="AD328" s="64"/>
    </row>
    <row r="329" spans="2:30">
      <c r="B329"/>
      <c r="C329"/>
      <c r="D329"/>
      <c r="E329"/>
      <c r="F329"/>
      <c r="G329"/>
      <c r="H329"/>
      <c r="I329"/>
      <c r="J329"/>
      <c r="K329"/>
      <c r="L329"/>
      <c r="M329"/>
      <c r="AA329" s="64"/>
      <c r="AD329" s="64"/>
    </row>
    <row r="330" spans="2:30">
      <c r="B330"/>
      <c r="C330"/>
      <c r="D330"/>
      <c r="E330"/>
      <c r="F330"/>
      <c r="G330"/>
      <c r="H330"/>
      <c r="I330"/>
      <c r="J330"/>
      <c r="K330"/>
      <c r="L330"/>
      <c r="M330"/>
      <c r="AA330" s="64"/>
      <c r="AD330" s="64"/>
    </row>
    <row r="331" spans="2:30">
      <c r="B331"/>
      <c r="C331"/>
      <c r="D331"/>
      <c r="E331"/>
      <c r="F331"/>
      <c r="G331"/>
      <c r="H331"/>
      <c r="I331"/>
      <c r="J331"/>
      <c r="K331"/>
      <c r="L331"/>
      <c r="M331"/>
      <c r="AA331" s="64"/>
      <c r="AD331" s="64"/>
    </row>
    <row r="332" spans="2:30">
      <c r="B332"/>
      <c r="C332"/>
      <c r="D332"/>
      <c r="E332"/>
      <c r="F332"/>
      <c r="G332"/>
      <c r="H332"/>
      <c r="I332"/>
      <c r="J332"/>
      <c r="K332"/>
      <c r="L332"/>
      <c r="M332"/>
      <c r="AA332" s="64"/>
      <c r="AD332" s="64"/>
    </row>
    <row r="333" spans="2:30">
      <c r="B333"/>
      <c r="C333"/>
      <c r="D333"/>
      <c r="E333"/>
      <c r="F333"/>
      <c r="G333"/>
      <c r="H333"/>
      <c r="I333"/>
      <c r="J333"/>
      <c r="K333"/>
      <c r="L333"/>
      <c r="M333"/>
      <c r="AA333" s="64"/>
      <c r="AD333" s="64"/>
    </row>
    <row r="334" spans="2:30">
      <c r="B334"/>
      <c r="C334"/>
      <c r="D334"/>
      <c r="E334"/>
      <c r="F334"/>
      <c r="G334"/>
      <c r="H334"/>
      <c r="I334"/>
      <c r="J334"/>
      <c r="K334"/>
      <c r="L334"/>
      <c r="M334"/>
      <c r="AA334" s="64"/>
      <c r="AD334" s="64"/>
    </row>
    <row r="335" spans="2:30">
      <c r="B335"/>
      <c r="C335"/>
      <c r="D335"/>
      <c r="E335"/>
      <c r="F335"/>
      <c r="G335"/>
      <c r="H335"/>
      <c r="I335"/>
      <c r="J335"/>
      <c r="K335"/>
      <c r="L335"/>
      <c r="M335"/>
      <c r="AA335" s="64"/>
      <c r="AD335" s="64"/>
    </row>
    <row r="336" spans="2:30">
      <c r="B336"/>
      <c r="C336"/>
      <c r="D336"/>
      <c r="E336"/>
      <c r="F336"/>
      <c r="G336"/>
      <c r="H336"/>
      <c r="I336"/>
      <c r="J336"/>
      <c r="K336"/>
      <c r="L336"/>
      <c r="M336"/>
      <c r="AA336" s="64"/>
      <c r="AD336" s="64"/>
    </row>
    <row r="337" spans="2:30">
      <c r="B337"/>
      <c r="C337"/>
      <c r="D337"/>
      <c r="E337"/>
      <c r="F337"/>
      <c r="G337"/>
      <c r="H337"/>
      <c r="I337"/>
      <c r="J337"/>
      <c r="K337"/>
      <c r="L337"/>
      <c r="M337"/>
      <c r="AA337" s="64"/>
      <c r="AD337" s="64"/>
    </row>
    <row r="338" spans="2:30">
      <c r="B338"/>
      <c r="C338"/>
      <c r="D338"/>
      <c r="E338"/>
      <c r="F338"/>
      <c r="G338"/>
      <c r="H338"/>
      <c r="I338"/>
      <c r="J338"/>
      <c r="K338"/>
      <c r="L338"/>
      <c r="M338"/>
      <c r="AA338" s="64"/>
      <c r="AD338" s="64"/>
    </row>
    <row r="339" spans="2:30">
      <c r="B339"/>
      <c r="C339"/>
      <c r="D339"/>
      <c r="E339"/>
      <c r="F339"/>
      <c r="G339"/>
      <c r="H339"/>
      <c r="I339"/>
      <c r="J339"/>
      <c r="K339"/>
      <c r="L339"/>
      <c r="M339"/>
      <c r="AA339" s="64"/>
      <c r="AD339" s="64"/>
    </row>
    <row r="340" spans="2:30">
      <c r="B340"/>
      <c r="C340"/>
      <c r="D340"/>
      <c r="E340"/>
      <c r="F340"/>
      <c r="G340"/>
      <c r="H340"/>
      <c r="I340"/>
      <c r="J340"/>
      <c r="K340"/>
      <c r="L340"/>
      <c r="M340"/>
      <c r="AA340" s="64"/>
      <c r="AD340" s="64"/>
    </row>
    <row r="341" spans="2:30">
      <c r="B341"/>
      <c r="C341"/>
      <c r="D341"/>
      <c r="E341"/>
      <c r="F341"/>
      <c r="G341"/>
      <c r="H341"/>
      <c r="I341"/>
      <c r="J341"/>
      <c r="K341"/>
      <c r="L341"/>
      <c r="M341"/>
      <c r="AA341" s="64"/>
      <c r="AD341" s="64"/>
    </row>
    <row r="342" spans="2:30">
      <c r="B342"/>
      <c r="C342"/>
      <c r="D342"/>
      <c r="E342"/>
      <c r="F342"/>
      <c r="G342"/>
      <c r="H342"/>
      <c r="I342"/>
      <c r="J342"/>
      <c r="K342"/>
      <c r="L342"/>
      <c r="M342"/>
      <c r="AA342" s="64"/>
      <c r="AD342" s="64"/>
    </row>
    <row r="343" spans="2:30">
      <c r="B343"/>
      <c r="C343"/>
      <c r="D343"/>
      <c r="E343"/>
      <c r="F343"/>
      <c r="G343"/>
      <c r="H343"/>
      <c r="I343"/>
      <c r="J343"/>
      <c r="K343"/>
      <c r="L343"/>
      <c r="M343"/>
      <c r="AA343" s="64"/>
      <c r="AD343" s="64"/>
    </row>
    <row r="344" spans="2:30">
      <c r="B344"/>
      <c r="C344"/>
      <c r="D344"/>
      <c r="E344"/>
      <c r="F344"/>
      <c r="G344"/>
      <c r="H344"/>
      <c r="I344"/>
      <c r="J344"/>
      <c r="K344"/>
      <c r="L344"/>
      <c r="M344"/>
      <c r="AA344" s="64"/>
      <c r="AD344" s="64"/>
    </row>
    <row r="345" spans="2:30">
      <c r="B345"/>
      <c r="C345"/>
      <c r="D345"/>
      <c r="E345"/>
      <c r="F345"/>
      <c r="G345"/>
      <c r="H345"/>
      <c r="I345"/>
      <c r="J345"/>
      <c r="K345"/>
      <c r="L345"/>
      <c r="M345"/>
      <c r="AA345" s="64"/>
      <c r="AD345" s="64"/>
    </row>
    <row r="346" spans="2:30">
      <c r="B346"/>
      <c r="C346"/>
      <c r="D346"/>
      <c r="E346"/>
      <c r="F346"/>
      <c r="G346"/>
      <c r="H346"/>
      <c r="I346"/>
      <c r="J346"/>
      <c r="K346"/>
      <c r="L346"/>
      <c r="M346"/>
      <c r="AA346" s="64"/>
      <c r="AD346" s="64"/>
    </row>
    <row r="347" spans="2:30">
      <c r="B347"/>
      <c r="C347"/>
      <c r="D347"/>
      <c r="E347"/>
      <c r="F347"/>
      <c r="G347"/>
      <c r="H347"/>
      <c r="I347"/>
      <c r="J347"/>
      <c r="K347"/>
      <c r="L347"/>
      <c r="M347"/>
      <c r="AA347" s="64"/>
      <c r="AD347" s="64"/>
    </row>
    <row r="348" spans="2:30">
      <c r="B348"/>
      <c r="C348"/>
      <c r="D348"/>
      <c r="E348"/>
      <c r="F348"/>
      <c r="G348"/>
      <c r="H348"/>
      <c r="I348"/>
      <c r="J348"/>
      <c r="K348"/>
      <c r="L348"/>
      <c r="M348"/>
      <c r="AA348" s="64"/>
      <c r="AD348" s="64"/>
    </row>
    <row r="349" spans="2:30">
      <c r="B349"/>
      <c r="C349"/>
      <c r="D349"/>
      <c r="E349"/>
      <c r="F349"/>
      <c r="G349"/>
      <c r="H349"/>
      <c r="I349"/>
      <c r="J349"/>
      <c r="K349"/>
      <c r="L349"/>
      <c r="M349"/>
      <c r="AA349" s="64"/>
      <c r="AD349" s="64"/>
    </row>
    <row r="350" spans="2:30">
      <c r="B350"/>
      <c r="C350"/>
      <c r="D350"/>
      <c r="E350"/>
      <c r="F350"/>
      <c r="G350"/>
      <c r="H350"/>
      <c r="I350"/>
      <c r="J350"/>
      <c r="K350"/>
      <c r="L350"/>
      <c r="M350"/>
      <c r="AA350" s="64"/>
      <c r="AD350" s="64"/>
    </row>
    <row r="351" spans="2:30">
      <c r="B351"/>
      <c r="C351"/>
      <c r="D351"/>
      <c r="E351"/>
      <c r="F351"/>
      <c r="G351"/>
      <c r="H351"/>
      <c r="I351"/>
      <c r="J351"/>
      <c r="K351"/>
      <c r="L351"/>
      <c r="M351"/>
      <c r="AA351" s="64"/>
      <c r="AD351" s="64"/>
    </row>
    <row r="352" spans="2:30">
      <c r="B352"/>
      <c r="C352"/>
      <c r="D352"/>
      <c r="E352"/>
      <c r="F352"/>
      <c r="G352"/>
      <c r="H352"/>
      <c r="I352"/>
      <c r="J352"/>
      <c r="K352"/>
      <c r="L352"/>
      <c r="M352"/>
      <c r="AA352" s="64"/>
      <c r="AD352" s="64"/>
    </row>
    <row r="353" spans="2:30">
      <c r="B353"/>
      <c r="C353"/>
      <c r="D353"/>
      <c r="E353"/>
      <c r="F353"/>
      <c r="G353"/>
      <c r="H353"/>
      <c r="I353"/>
      <c r="J353"/>
      <c r="K353"/>
      <c r="L353"/>
      <c r="M353"/>
      <c r="AA353" s="64"/>
      <c r="AD353" s="64"/>
    </row>
    <row r="354" spans="2:30">
      <c r="B354"/>
      <c r="C354"/>
      <c r="D354"/>
      <c r="E354"/>
      <c r="F354"/>
      <c r="G354"/>
      <c r="H354"/>
      <c r="I354"/>
      <c r="J354"/>
      <c r="K354"/>
      <c r="L354"/>
      <c r="M354"/>
      <c r="AA354" s="64"/>
      <c r="AD354" s="64"/>
    </row>
    <row r="355" spans="2:30">
      <c r="B355"/>
      <c r="C355"/>
      <c r="D355"/>
      <c r="E355"/>
      <c r="F355"/>
      <c r="G355"/>
      <c r="H355"/>
      <c r="I355"/>
      <c r="J355"/>
      <c r="K355"/>
      <c r="L355"/>
      <c r="M355"/>
      <c r="AA355" s="64"/>
      <c r="AD355" s="64"/>
    </row>
    <row r="356" spans="2:30">
      <c r="B356"/>
      <c r="C356"/>
      <c r="D356"/>
      <c r="E356"/>
      <c r="F356"/>
      <c r="G356"/>
      <c r="H356"/>
      <c r="I356"/>
      <c r="J356"/>
      <c r="K356"/>
      <c r="L356"/>
      <c r="M356"/>
      <c r="AA356" s="64"/>
      <c r="AD356" s="64"/>
    </row>
    <row r="357" spans="2:30">
      <c r="B357"/>
      <c r="C357"/>
      <c r="D357"/>
      <c r="E357"/>
      <c r="F357"/>
      <c r="G357"/>
      <c r="H357"/>
      <c r="I357"/>
      <c r="J357"/>
      <c r="K357"/>
      <c r="L357"/>
      <c r="M357"/>
      <c r="AA357" s="64"/>
      <c r="AD357" s="64"/>
    </row>
    <row r="358" spans="2:30">
      <c r="B358"/>
      <c r="C358"/>
      <c r="D358"/>
      <c r="E358"/>
      <c r="F358"/>
      <c r="G358"/>
      <c r="H358"/>
      <c r="I358"/>
      <c r="J358"/>
      <c r="K358"/>
      <c r="L358"/>
      <c r="M358"/>
      <c r="AA358" s="64"/>
      <c r="AD358" s="64"/>
    </row>
    <row r="359" spans="2:30">
      <c r="B359"/>
      <c r="C359"/>
      <c r="D359"/>
      <c r="E359"/>
      <c r="F359"/>
      <c r="G359"/>
      <c r="H359"/>
      <c r="I359"/>
      <c r="J359"/>
      <c r="K359"/>
      <c r="L359"/>
      <c r="M359"/>
      <c r="AA359" s="64"/>
      <c r="AD359" s="64"/>
    </row>
    <row r="360" spans="2:30">
      <c r="B360"/>
      <c r="C360"/>
      <c r="D360"/>
      <c r="E360"/>
      <c r="F360"/>
      <c r="G360"/>
      <c r="H360"/>
      <c r="I360"/>
      <c r="J360"/>
      <c r="K360"/>
      <c r="L360"/>
      <c r="M360"/>
      <c r="AA360" s="64"/>
      <c r="AD360" s="64"/>
    </row>
    <row r="361" spans="2:30">
      <c r="B361"/>
      <c r="C361"/>
      <c r="D361"/>
      <c r="E361"/>
      <c r="F361"/>
      <c r="G361"/>
      <c r="H361"/>
      <c r="I361"/>
      <c r="J361"/>
      <c r="K361"/>
      <c r="L361"/>
      <c r="M361"/>
      <c r="AA361" s="64"/>
      <c r="AD361" s="64"/>
    </row>
    <row r="362" spans="2:30">
      <c r="B362"/>
      <c r="C362"/>
      <c r="D362"/>
      <c r="E362"/>
      <c r="F362"/>
      <c r="G362"/>
      <c r="H362"/>
      <c r="I362"/>
      <c r="J362"/>
      <c r="K362"/>
      <c r="L362"/>
      <c r="M362"/>
      <c r="AA362" s="64"/>
      <c r="AD362" s="64"/>
    </row>
    <row r="363" spans="2:30">
      <c r="B363"/>
      <c r="C363"/>
      <c r="D363"/>
      <c r="E363"/>
      <c r="F363"/>
      <c r="G363"/>
      <c r="H363"/>
      <c r="I363"/>
      <c r="J363"/>
      <c r="K363"/>
      <c r="L363"/>
      <c r="M363"/>
      <c r="AA363" s="64"/>
      <c r="AD363" s="64"/>
    </row>
    <row r="364" spans="2:30">
      <c r="B364"/>
      <c r="C364"/>
      <c r="D364"/>
      <c r="E364"/>
      <c r="F364"/>
      <c r="G364"/>
      <c r="H364"/>
      <c r="I364"/>
      <c r="J364"/>
      <c r="K364"/>
      <c r="L364"/>
      <c r="M364"/>
      <c r="AA364" s="64"/>
      <c r="AD364" s="64"/>
    </row>
    <row r="365" spans="2:30">
      <c r="B365"/>
      <c r="C365"/>
      <c r="D365"/>
      <c r="E365"/>
      <c r="F365"/>
      <c r="G365"/>
      <c r="H365"/>
      <c r="I365"/>
      <c r="J365"/>
      <c r="K365"/>
      <c r="L365"/>
      <c r="M365"/>
      <c r="AA365" s="64"/>
      <c r="AD365" s="64"/>
    </row>
    <row r="366" spans="2:30">
      <c r="B366"/>
      <c r="C366"/>
      <c r="D366"/>
      <c r="E366"/>
      <c r="F366"/>
      <c r="G366"/>
      <c r="H366"/>
      <c r="I366"/>
      <c r="J366"/>
      <c r="K366"/>
      <c r="L366"/>
      <c r="M366"/>
      <c r="AA366" s="64"/>
      <c r="AD366" s="64"/>
    </row>
    <row r="367" spans="2:30">
      <c r="B367"/>
      <c r="C367"/>
      <c r="D367"/>
      <c r="E367"/>
      <c r="F367"/>
      <c r="G367"/>
      <c r="H367"/>
      <c r="I367"/>
      <c r="J367"/>
      <c r="K367"/>
      <c r="L367"/>
      <c r="M367"/>
      <c r="AA367" s="64"/>
      <c r="AD367" s="64"/>
    </row>
    <row r="368" spans="2:30">
      <c r="B368"/>
      <c r="C368"/>
      <c r="D368"/>
      <c r="E368"/>
      <c r="F368"/>
      <c r="G368"/>
      <c r="H368"/>
      <c r="I368"/>
      <c r="J368"/>
      <c r="K368"/>
      <c r="L368"/>
      <c r="M368"/>
      <c r="AA368" s="64"/>
      <c r="AD368" s="64"/>
    </row>
    <row r="369" spans="2:30">
      <c r="B369"/>
      <c r="C369"/>
      <c r="D369"/>
      <c r="E369"/>
      <c r="F369"/>
      <c r="G369"/>
      <c r="H369"/>
      <c r="I369"/>
      <c r="J369"/>
      <c r="K369"/>
      <c r="L369"/>
      <c r="M369"/>
      <c r="AA369" s="64"/>
      <c r="AD369" s="64"/>
    </row>
    <row r="370" spans="2:30">
      <c r="B370"/>
      <c r="C370"/>
      <c r="D370"/>
      <c r="E370"/>
      <c r="F370"/>
      <c r="G370"/>
      <c r="H370"/>
      <c r="I370"/>
      <c r="J370"/>
      <c r="K370"/>
      <c r="L370"/>
      <c r="M370"/>
      <c r="AA370" s="64"/>
      <c r="AD370" s="64"/>
    </row>
    <row r="371" spans="2:30">
      <c r="B371"/>
      <c r="C371"/>
      <c r="D371"/>
      <c r="E371"/>
      <c r="F371"/>
      <c r="G371"/>
      <c r="H371"/>
      <c r="I371"/>
      <c r="J371"/>
      <c r="K371"/>
      <c r="L371"/>
      <c r="M371"/>
      <c r="AA371" s="64"/>
      <c r="AD371" s="64"/>
    </row>
    <row r="372" spans="2:30">
      <c r="B372"/>
      <c r="C372"/>
      <c r="D372"/>
      <c r="E372"/>
      <c r="F372"/>
      <c r="G372"/>
      <c r="H372"/>
      <c r="I372"/>
      <c r="J372"/>
      <c r="K372"/>
      <c r="L372"/>
      <c r="M372"/>
      <c r="AA372" s="64"/>
      <c r="AD372" s="64"/>
    </row>
    <row r="373" spans="2:30">
      <c r="B373"/>
      <c r="C373"/>
      <c r="D373"/>
      <c r="E373"/>
      <c r="F373"/>
      <c r="G373"/>
      <c r="H373"/>
      <c r="I373"/>
      <c r="J373"/>
      <c r="K373"/>
      <c r="L373"/>
      <c r="M373"/>
      <c r="AA373" s="64"/>
      <c r="AD373" s="64"/>
    </row>
    <row r="374" spans="2:30">
      <c r="B374"/>
      <c r="C374"/>
      <c r="D374"/>
      <c r="E374"/>
      <c r="F374"/>
      <c r="G374"/>
      <c r="H374"/>
      <c r="I374"/>
      <c r="J374"/>
      <c r="K374"/>
      <c r="L374"/>
      <c r="M374"/>
      <c r="AA374" s="64"/>
      <c r="AD374" s="64"/>
    </row>
    <row r="375" spans="2:30">
      <c r="B375"/>
      <c r="C375"/>
      <c r="D375"/>
      <c r="E375"/>
      <c r="F375"/>
      <c r="G375"/>
      <c r="H375"/>
      <c r="I375"/>
      <c r="J375"/>
      <c r="K375"/>
      <c r="L375"/>
      <c r="M375"/>
      <c r="AA375" s="64"/>
      <c r="AD375" s="64"/>
    </row>
    <row r="376" spans="2:30">
      <c r="B376"/>
      <c r="C376"/>
      <c r="D376"/>
      <c r="E376"/>
      <c r="F376"/>
      <c r="G376"/>
      <c r="H376"/>
      <c r="I376"/>
      <c r="J376"/>
      <c r="K376"/>
      <c r="L376"/>
      <c r="M376"/>
      <c r="AA376" s="64"/>
      <c r="AD376" s="64"/>
    </row>
    <row r="377" spans="2:30">
      <c r="B377"/>
      <c r="C377"/>
      <c r="D377"/>
      <c r="E377"/>
      <c r="F377"/>
      <c r="G377"/>
      <c r="H377"/>
      <c r="I377"/>
      <c r="J377"/>
      <c r="K377"/>
      <c r="L377"/>
      <c r="M377"/>
      <c r="AA377" s="64"/>
      <c r="AD377" s="64"/>
    </row>
    <row r="378" spans="2:30">
      <c r="B378"/>
      <c r="C378"/>
      <c r="D378"/>
      <c r="E378"/>
      <c r="F378"/>
      <c r="G378"/>
      <c r="H378"/>
      <c r="I378"/>
      <c r="J378"/>
      <c r="K378"/>
      <c r="L378"/>
      <c r="M378"/>
      <c r="AA378" s="64"/>
      <c r="AD378" s="64"/>
    </row>
    <row r="379" spans="2:30">
      <c r="B379"/>
      <c r="C379"/>
      <c r="D379"/>
      <c r="E379"/>
      <c r="F379"/>
      <c r="G379"/>
      <c r="H379"/>
      <c r="I379"/>
      <c r="J379"/>
      <c r="K379"/>
      <c r="L379"/>
      <c r="M379"/>
      <c r="AA379" s="64"/>
      <c r="AD379" s="64"/>
    </row>
    <row r="380" spans="2:30">
      <c r="B380"/>
      <c r="C380"/>
      <c r="D380"/>
      <c r="E380"/>
      <c r="F380"/>
      <c r="G380"/>
      <c r="H380"/>
      <c r="I380"/>
      <c r="J380"/>
      <c r="K380"/>
      <c r="L380"/>
      <c r="M380"/>
      <c r="AA380" s="64"/>
      <c r="AD380" s="64"/>
    </row>
    <row r="381" spans="2:30">
      <c r="B381"/>
      <c r="C381"/>
      <c r="D381"/>
      <c r="E381"/>
      <c r="F381"/>
      <c r="G381"/>
      <c r="H381"/>
      <c r="I381"/>
      <c r="J381"/>
      <c r="K381"/>
      <c r="L381"/>
      <c r="M381"/>
      <c r="AA381" s="64"/>
      <c r="AD381" s="64"/>
    </row>
    <row r="382" spans="2:30">
      <c r="B382"/>
      <c r="C382"/>
      <c r="D382"/>
      <c r="E382"/>
      <c r="F382"/>
      <c r="G382"/>
      <c r="H382"/>
      <c r="I382"/>
      <c r="J382"/>
      <c r="K382"/>
      <c r="L382"/>
      <c r="M382"/>
      <c r="AA382" s="64"/>
      <c r="AD382" s="64"/>
    </row>
    <row r="383" spans="2:30">
      <c r="B383"/>
      <c r="C383"/>
      <c r="D383"/>
      <c r="E383"/>
      <c r="F383"/>
      <c r="G383"/>
      <c r="H383"/>
      <c r="I383"/>
      <c r="J383"/>
      <c r="K383"/>
      <c r="L383"/>
      <c r="M383"/>
      <c r="AA383" s="64"/>
      <c r="AD383" s="64"/>
    </row>
    <row r="384" spans="2:30">
      <c r="B384"/>
      <c r="C384"/>
      <c r="D384"/>
      <c r="E384"/>
      <c r="F384"/>
      <c r="G384"/>
      <c r="H384"/>
      <c r="I384"/>
      <c r="J384"/>
      <c r="K384"/>
      <c r="L384"/>
      <c r="M384"/>
      <c r="AA384" s="64"/>
      <c r="AD384" s="64"/>
    </row>
    <row r="385" spans="2:30">
      <c r="B385"/>
      <c r="C385"/>
      <c r="D385"/>
      <c r="E385"/>
      <c r="F385"/>
      <c r="G385"/>
      <c r="H385"/>
      <c r="I385"/>
      <c r="J385"/>
      <c r="K385"/>
      <c r="L385"/>
      <c r="M385"/>
      <c r="AA385" s="64"/>
      <c r="AD385" s="64"/>
    </row>
    <row r="386" spans="2:30">
      <c r="B386"/>
      <c r="C386"/>
      <c r="D386"/>
      <c r="E386"/>
      <c r="F386"/>
      <c r="G386"/>
      <c r="H386"/>
      <c r="I386"/>
      <c r="J386"/>
      <c r="K386"/>
      <c r="L386"/>
      <c r="M386"/>
      <c r="AA386" s="64"/>
      <c r="AD386" s="64"/>
    </row>
    <row r="387" spans="2:30">
      <c r="B387"/>
      <c r="C387"/>
      <c r="D387"/>
      <c r="E387"/>
      <c r="F387"/>
      <c r="G387"/>
      <c r="H387"/>
      <c r="I387"/>
      <c r="J387"/>
      <c r="K387"/>
      <c r="L387"/>
      <c r="M387"/>
      <c r="AA387" s="64"/>
      <c r="AD387" s="64"/>
    </row>
    <row r="388" spans="2:30">
      <c r="B388"/>
      <c r="C388"/>
      <c r="D388"/>
      <c r="E388"/>
      <c r="F388"/>
      <c r="G388"/>
      <c r="H388"/>
      <c r="I388"/>
      <c r="J388"/>
      <c r="K388"/>
      <c r="L388"/>
      <c r="M388"/>
      <c r="AA388" s="64"/>
      <c r="AD388" s="64"/>
    </row>
    <row r="389" spans="2:30">
      <c r="B389"/>
      <c r="C389"/>
      <c r="D389"/>
      <c r="E389"/>
      <c r="F389"/>
      <c r="G389"/>
      <c r="H389"/>
      <c r="I389"/>
      <c r="J389"/>
      <c r="K389"/>
      <c r="L389"/>
      <c r="M389"/>
      <c r="AA389" s="64"/>
      <c r="AD389" s="64"/>
    </row>
    <row r="390" spans="2:30">
      <c r="B390"/>
      <c r="C390"/>
      <c r="D390"/>
      <c r="E390"/>
      <c r="F390"/>
      <c r="G390"/>
      <c r="H390"/>
      <c r="I390"/>
      <c r="J390"/>
      <c r="K390"/>
      <c r="L390"/>
      <c r="M390"/>
      <c r="AA390" s="64"/>
      <c r="AD390" s="64"/>
    </row>
    <row r="391" spans="2:30">
      <c r="B391"/>
      <c r="C391"/>
      <c r="D391"/>
      <c r="E391"/>
      <c r="F391"/>
      <c r="G391"/>
      <c r="H391"/>
      <c r="I391"/>
      <c r="J391"/>
      <c r="K391"/>
      <c r="L391"/>
      <c r="M391"/>
      <c r="AA391" s="64"/>
      <c r="AD391" s="64"/>
    </row>
    <row r="392" spans="2:30">
      <c r="B392"/>
      <c r="C392"/>
      <c r="D392"/>
      <c r="E392"/>
      <c r="F392"/>
      <c r="G392"/>
      <c r="H392"/>
      <c r="I392"/>
      <c r="J392"/>
      <c r="K392"/>
      <c r="L392"/>
      <c r="M392"/>
      <c r="AA392" s="64"/>
      <c r="AD392" s="64"/>
    </row>
    <row r="393" spans="2:30">
      <c r="B393"/>
      <c r="C393"/>
      <c r="D393"/>
      <c r="E393"/>
      <c r="F393"/>
      <c r="G393"/>
      <c r="H393"/>
      <c r="I393"/>
      <c r="J393"/>
      <c r="K393"/>
      <c r="L393"/>
      <c r="M393"/>
      <c r="AA393" s="64"/>
      <c r="AD393" s="64"/>
    </row>
    <row r="394" spans="2:30">
      <c r="B394"/>
      <c r="C394"/>
      <c r="D394"/>
      <c r="E394"/>
      <c r="F394"/>
      <c r="G394"/>
      <c r="H394"/>
      <c r="I394"/>
      <c r="J394"/>
      <c r="K394"/>
      <c r="L394"/>
      <c r="M394"/>
      <c r="AA394" s="64"/>
      <c r="AD394" s="64"/>
    </row>
    <row r="395" spans="2:30">
      <c r="B395"/>
      <c r="C395"/>
      <c r="D395"/>
      <c r="E395"/>
      <c r="F395"/>
      <c r="G395"/>
      <c r="H395"/>
      <c r="I395"/>
      <c r="J395"/>
      <c r="K395"/>
      <c r="L395"/>
      <c r="M395"/>
      <c r="AA395" s="64"/>
      <c r="AD395" s="64"/>
    </row>
    <row r="396" spans="2:30">
      <c r="B396"/>
      <c r="C396"/>
      <c r="D396"/>
      <c r="E396"/>
      <c r="F396"/>
      <c r="G396"/>
      <c r="H396"/>
      <c r="I396"/>
      <c r="J396"/>
      <c r="K396"/>
      <c r="L396"/>
      <c r="M396"/>
      <c r="AA396" s="64"/>
      <c r="AD396" s="64"/>
    </row>
    <row r="397" spans="2:30">
      <c r="B397"/>
      <c r="C397"/>
      <c r="D397"/>
      <c r="E397"/>
      <c r="F397"/>
      <c r="G397"/>
      <c r="H397"/>
      <c r="I397"/>
      <c r="J397"/>
      <c r="K397"/>
      <c r="L397"/>
      <c r="M397"/>
      <c r="AA397" s="64"/>
      <c r="AD397" s="64"/>
    </row>
    <row r="398" spans="2:30">
      <c r="B398"/>
      <c r="C398"/>
      <c r="D398"/>
      <c r="E398"/>
      <c r="F398"/>
      <c r="G398"/>
      <c r="H398"/>
      <c r="I398"/>
      <c r="J398"/>
      <c r="K398"/>
      <c r="L398"/>
      <c r="M398"/>
      <c r="AA398" s="64"/>
      <c r="AD398" s="64"/>
    </row>
    <row r="399" spans="2:30">
      <c r="B399"/>
      <c r="C399"/>
      <c r="D399"/>
      <c r="E399"/>
      <c r="F399"/>
      <c r="G399"/>
      <c r="H399"/>
      <c r="I399"/>
      <c r="J399"/>
      <c r="K399"/>
      <c r="L399"/>
      <c r="M399"/>
      <c r="AA399" s="64"/>
      <c r="AD399" s="64"/>
    </row>
    <row r="400" spans="2:30">
      <c r="B400"/>
      <c r="C400"/>
      <c r="D400"/>
      <c r="E400"/>
      <c r="F400"/>
      <c r="G400"/>
      <c r="H400"/>
      <c r="I400"/>
      <c r="J400"/>
      <c r="K400"/>
      <c r="L400"/>
      <c r="M400"/>
      <c r="AA400" s="64"/>
      <c r="AD400" s="64"/>
    </row>
    <row r="401" spans="2:30">
      <c r="B401"/>
      <c r="C401"/>
      <c r="D401"/>
      <c r="E401"/>
      <c r="F401"/>
      <c r="G401"/>
      <c r="H401"/>
      <c r="I401"/>
      <c r="J401"/>
      <c r="K401"/>
      <c r="L401"/>
      <c r="M401"/>
      <c r="AA401" s="64"/>
      <c r="AD401" s="64"/>
    </row>
    <row r="402" spans="2:30">
      <c r="B402"/>
      <c r="C402"/>
      <c r="D402"/>
      <c r="E402"/>
      <c r="F402"/>
      <c r="G402"/>
      <c r="H402"/>
      <c r="I402"/>
      <c r="J402"/>
      <c r="K402"/>
      <c r="L402"/>
      <c r="M402"/>
      <c r="AA402" s="64"/>
      <c r="AD402" s="64"/>
    </row>
    <row r="403" spans="2:30">
      <c r="B403"/>
      <c r="C403"/>
      <c r="D403"/>
      <c r="E403"/>
      <c r="F403"/>
      <c r="G403"/>
      <c r="H403"/>
      <c r="I403"/>
      <c r="J403"/>
      <c r="K403"/>
      <c r="L403"/>
      <c r="M403"/>
      <c r="AA403" s="64"/>
      <c r="AD403" s="64"/>
    </row>
    <row r="404" spans="2:30">
      <c r="B404"/>
      <c r="C404"/>
      <c r="D404"/>
      <c r="E404"/>
      <c r="F404"/>
      <c r="G404"/>
      <c r="H404"/>
      <c r="I404"/>
      <c r="J404"/>
      <c r="K404"/>
      <c r="L404"/>
      <c r="M404"/>
      <c r="AA404" s="64"/>
      <c r="AD404" s="64"/>
    </row>
    <row r="405" spans="2:30">
      <c r="B405"/>
      <c r="C405"/>
      <c r="D405"/>
      <c r="E405"/>
      <c r="F405"/>
      <c r="G405"/>
      <c r="H405"/>
      <c r="I405"/>
      <c r="J405"/>
      <c r="K405"/>
      <c r="L405"/>
      <c r="M405"/>
      <c r="AA405" s="64"/>
      <c r="AD405" s="64"/>
    </row>
    <row r="406" spans="2:30">
      <c r="B406"/>
      <c r="C406"/>
      <c r="D406"/>
      <c r="E406"/>
      <c r="F406"/>
      <c r="G406"/>
      <c r="H406"/>
      <c r="I406"/>
      <c r="J406"/>
      <c r="K406"/>
      <c r="L406"/>
      <c r="M406"/>
      <c r="AA406" s="64"/>
      <c r="AD406" s="64"/>
    </row>
    <row r="407" spans="2:30">
      <c r="B407"/>
      <c r="C407"/>
      <c r="D407"/>
      <c r="E407"/>
      <c r="F407"/>
      <c r="G407"/>
      <c r="H407"/>
      <c r="I407"/>
      <c r="J407"/>
      <c r="K407"/>
      <c r="L407"/>
      <c r="M407"/>
      <c r="AA407" s="64"/>
      <c r="AD407" s="64"/>
    </row>
    <row r="408" spans="2:30">
      <c r="B408"/>
      <c r="C408"/>
      <c r="D408"/>
      <c r="E408"/>
      <c r="F408"/>
      <c r="G408"/>
      <c r="H408"/>
      <c r="I408"/>
      <c r="J408"/>
      <c r="K408"/>
      <c r="L408"/>
      <c r="M408"/>
      <c r="AA408" s="64"/>
      <c r="AD408" s="64"/>
    </row>
    <row r="409" spans="2:30">
      <c r="B409"/>
      <c r="C409"/>
      <c r="D409"/>
      <c r="E409"/>
      <c r="F409"/>
      <c r="G409"/>
      <c r="H409"/>
      <c r="I409"/>
      <c r="J409"/>
      <c r="K409"/>
      <c r="L409"/>
      <c r="M409"/>
      <c r="AA409" s="64"/>
      <c r="AD409" s="64"/>
    </row>
    <row r="410" spans="2:30">
      <c r="B410"/>
      <c r="C410"/>
      <c r="D410"/>
      <c r="E410"/>
      <c r="F410"/>
      <c r="G410"/>
      <c r="H410"/>
      <c r="I410"/>
      <c r="J410"/>
      <c r="K410"/>
      <c r="L410"/>
      <c r="M410"/>
      <c r="AA410" s="64"/>
      <c r="AD410" s="64"/>
    </row>
    <row r="411" spans="2:30">
      <c r="B411"/>
      <c r="C411"/>
      <c r="D411"/>
      <c r="E411"/>
      <c r="F411"/>
      <c r="G411"/>
      <c r="H411"/>
      <c r="I411"/>
      <c r="J411"/>
      <c r="K411"/>
      <c r="L411"/>
      <c r="M411"/>
      <c r="AA411" s="64"/>
      <c r="AD411" s="64"/>
    </row>
    <row r="412" spans="2:30">
      <c r="B412"/>
      <c r="C412"/>
      <c r="D412"/>
      <c r="E412"/>
      <c r="F412"/>
      <c r="G412"/>
      <c r="H412"/>
      <c r="I412"/>
      <c r="J412"/>
      <c r="K412"/>
      <c r="L412"/>
      <c r="M412"/>
      <c r="AA412" s="64"/>
      <c r="AD412" s="64"/>
    </row>
    <row r="413" spans="2:30">
      <c r="B413"/>
      <c r="C413"/>
      <c r="D413"/>
      <c r="E413"/>
      <c r="F413"/>
      <c r="G413"/>
      <c r="H413"/>
      <c r="I413"/>
      <c r="J413"/>
      <c r="K413"/>
      <c r="L413"/>
      <c r="M413"/>
      <c r="AA413" s="64"/>
      <c r="AD413" s="64"/>
    </row>
    <row r="414" spans="2:30">
      <c r="B414"/>
      <c r="C414"/>
      <c r="D414"/>
      <c r="E414"/>
      <c r="F414"/>
      <c r="G414"/>
      <c r="H414"/>
      <c r="I414"/>
      <c r="J414"/>
      <c r="K414"/>
      <c r="L414"/>
      <c r="M414"/>
      <c r="AA414" s="64"/>
      <c r="AD414" s="64"/>
    </row>
    <row r="415" spans="2:30">
      <c r="B415"/>
      <c r="C415"/>
      <c r="D415"/>
      <c r="E415"/>
      <c r="F415"/>
      <c r="G415"/>
      <c r="H415"/>
      <c r="I415"/>
      <c r="J415"/>
      <c r="K415"/>
      <c r="L415"/>
      <c r="M415"/>
      <c r="AA415" s="64"/>
      <c r="AD415" s="64"/>
    </row>
    <row r="416" spans="2:30">
      <c r="B416"/>
      <c r="C416"/>
      <c r="D416"/>
      <c r="E416"/>
      <c r="F416"/>
      <c r="G416"/>
      <c r="H416"/>
      <c r="I416"/>
      <c r="J416"/>
      <c r="K416"/>
      <c r="L416"/>
      <c r="M416"/>
      <c r="AA416" s="64"/>
      <c r="AD416" s="64"/>
    </row>
    <row r="417" spans="2:30">
      <c r="B417"/>
      <c r="C417"/>
      <c r="D417"/>
      <c r="E417"/>
      <c r="F417"/>
      <c r="G417"/>
      <c r="H417"/>
      <c r="I417"/>
      <c r="J417"/>
      <c r="K417"/>
      <c r="L417"/>
      <c r="M417"/>
      <c r="AA417" s="64"/>
      <c r="AD417" s="64"/>
    </row>
    <row r="418" spans="2:30">
      <c r="B418"/>
      <c r="C418"/>
      <c r="D418"/>
      <c r="E418"/>
      <c r="F418"/>
      <c r="G418"/>
      <c r="H418"/>
      <c r="I418"/>
      <c r="J418"/>
      <c r="K418"/>
      <c r="L418"/>
      <c r="M418"/>
      <c r="AA418" s="64"/>
      <c r="AD418" s="64"/>
    </row>
    <row r="419" spans="2:30">
      <c r="B419"/>
      <c r="C419"/>
      <c r="D419"/>
      <c r="E419"/>
      <c r="F419"/>
      <c r="G419"/>
      <c r="H419"/>
      <c r="I419"/>
      <c r="J419"/>
      <c r="K419"/>
      <c r="L419"/>
      <c r="M419"/>
      <c r="AA419" s="64"/>
      <c r="AD419" s="64"/>
    </row>
    <row r="420" spans="2:30">
      <c r="B420"/>
      <c r="C420"/>
      <c r="D420"/>
      <c r="E420"/>
      <c r="F420"/>
      <c r="G420"/>
      <c r="H420"/>
      <c r="I420"/>
      <c r="J420"/>
      <c r="K420"/>
      <c r="L420"/>
      <c r="M420"/>
      <c r="AA420" s="64"/>
      <c r="AD420" s="64"/>
    </row>
    <row r="421" spans="2:30">
      <c r="B421"/>
      <c r="C421"/>
      <c r="D421"/>
      <c r="E421"/>
      <c r="F421"/>
      <c r="G421"/>
      <c r="H421"/>
      <c r="I421"/>
      <c r="J421"/>
      <c r="K421"/>
      <c r="L421"/>
      <c r="M421"/>
      <c r="AA421" s="64"/>
      <c r="AD421" s="64"/>
    </row>
    <row r="422" spans="2:30">
      <c r="B422"/>
      <c r="C422"/>
      <c r="D422"/>
      <c r="E422"/>
      <c r="F422"/>
      <c r="G422"/>
      <c r="H422"/>
      <c r="I422"/>
      <c r="J422"/>
      <c r="K422"/>
      <c r="L422"/>
      <c r="M422"/>
      <c r="AA422" s="64"/>
      <c r="AD422" s="64"/>
    </row>
    <row r="423" spans="2:30">
      <c r="B423"/>
      <c r="C423"/>
      <c r="D423"/>
      <c r="E423"/>
      <c r="F423"/>
      <c r="G423"/>
      <c r="H423"/>
      <c r="I423"/>
      <c r="J423"/>
      <c r="K423"/>
      <c r="L423"/>
      <c r="M423"/>
      <c r="AA423" s="64"/>
      <c r="AD423" s="64"/>
    </row>
    <row r="424" spans="2:30">
      <c r="B424"/>
      <c r="C424"/>
      <c r="D424"/>
      <c r="E424"/>
      <c r="F424"/>
      <c r="G424"/>
      <c r="H424"/>
      <c r="I424"/>
      <c r="J424"/>
      <c r="K424"/>
      <c r="L424"/>
      <c r="M424"/>
      <c r="AA424" s="64"/>
      <c r="AD424" s="64"/>
    </row>
    <row r="425" spans="2:30">
      <c r="B425"/>
      <c r="C425"/>
      <c r="D425"/>
      <c r="E425"/>
      <c r="F425"/>
      <c r="G425"/>
      <c r="H425"/>
      <c r="I425"/>
      <c r="J425"/>
      <c r="K425"/>
      <c r="L425"/>
      <c r="M425"/>
      <c r="AA425" s="64"/>
      <c r="AD425" s="64"/>
    </row>
    <row r="426" spans="2:30">
      <c r="B426"/>
      <c r="C426"/>
      <c r="D426"/>
      <c r="E426"/>
      <c r="F426"/>
      <c r="G426"/>
      <c r="H426"/>
      <c r="I426"/>
      <c r="J426"/>
      <c r="K426"/>
      <c r="L426"/>
      <c r="M426"/>
      <c r="AA426" s="64"/>
      <c r="AD426" s="64"/>
    </row>
    <row r="427" spans="2:30">
      <c r="B427"/>
      <c r="C427"/>
      <c r="D427"/>
      <c r="E427"/>
      <c r="F427"/>
      <c r="G427"/>
      <c r="H427"/>
      <c r="I427"/>
      <c r="J427"/>
      <c r="K427"/>
      <c r="L427"/>
      <c r="M427"/>
      <c r="AA427" s="64"/>
      <c r="AD427" s="64"/>
    </row>
    <row r="428" spans="2:30">
      <c r="B428"/>
      <c r="C428"/>
      <c r="D428"/>
      <c r="E428"/>
      <c r="F428"/>
      <c r="G428"/>
      <c r="H428"/>
      <c r="I428"/>
      <c r="J428"/>
      <c r="K428"/>
      <c r="L428"/>
      <c r="M428"/>
      <c r="AA428" s="64"/>
      <c r="AD428" s="64"/>
    </row>
    <row r="429" spans="2:30">
      <c r="B429"/>
      <c r="C429"/>
      <c r="D429"/>
      <c r="E429"/>
      <c r="F429"/>
      <c r="G429"/>
      <c r="H429"/>
      <c r="I429"/>
      <c r="J429"/>
      <c r="K429"/>
      <c r="L429"/>
      <c r="M429"/>
      <c r="AA429" s="64"/>
      <c r="AD429" s="64"/>
    </row>
    <row r="430" spans="2:30">
      <c r="B430"/>
      <c r="C430"/>
      <c r="D430"/>
      <c r="E430"/>
      <c r="F430"/>
      <c r="G430"/>
      <c r="H430"/>
      <c r="I430"/>
      <c r="J430"/>
      <c r="K430"/>
      <c r="L430"/>
      <c r="M430"/>
      <c r="AA430" s="64"/>
      <c r="AD430" s="64"/>
    </row>
    <row r="431" spans="2:30">
      <c r="B431"/>
      <c r="C431"/>
      <c r="D431"/>
      <c r="E431"/>
      <c r="F431"/>
      <c r="G431"/>
      <c r="H431"/>
      <c r="I431"/>
      <c r="J431"/>
      <c r="K431"/>
      <c r="L431"/>
      <c r="M431"/>
      <c r="AA431" s="64"/>
      <c r="AD431" s="64"/>
    </row>
    <row r="432" spans="2:30">
      <c r="B432"/>
      <c r="C432"/>
      <c r="D432"/>
      <c r="E432"/>
      <c r="F432"/>
      <c r="G432"/>
      <c r="H432"/>
      <c r="I432"/>
      <c r="J432"/>
      <c r="K432"/>
      <c r="L432"/>
      <c r="M432"/>
      <c r="AA432" s="64"/>
      <c r="AD432" s="64"/>
    </row>
    <row r="433" spans="2:30">
      <c r="B433"/>
      <c r="C433"/>
      <c r="D433"/>
      <c r="E433"/>
      <c r="F433"/>
      <c r="G433"/>
      <c r="H433"/>
      <c r="I433"/>
      <c r="J433"/>
      <c r="K433"/>
      <c r="L433"/>
      <c r="M433"/>
      <c r="AA433" s="64"/>
      <c r="AD433" s="64"/>
    </row>
    <row r="434" spans="2:30">
      <c r="B434"/>
      <c r="C434"/>
      <c r="D434"/>
      <c r="E434"/>
      <c r="F434"/>
      <c r="G434"/>
      <c r="H434"/>
      <c r="I434"/>
      <c r="J434"/>
      <c r="K434"/>
      <c r="L434"/>
      <c r="M434"/>
      <c r="AA434" s="64"/>
      <c r="AD434" s="64"/>
    </row>
    <row r="435" spans="2:30">
      <c r="B435"/>
      <c r="C435"/>
      <c r="D435"/>
      <c r="E435"/>
      <c r="F435"/>
      <c r="G435"/>
      <c r="H435"/>
      <c r="I435"/>
      <c r="J435"/>
      <c r="K435"/>
      <c r="L435"/>
      <c r="M435"/>
      <c r="AA435" s="64"/>
      <c r="AD435" s="64"/>
    </row>
    <row r="436" spans="2:30">
      <c r="B436"/>
      <c r="C436"/>
      <c r="D436"/>
      <c r="E436"/>
      <c r="F436"/>
      <c r="G436"/>
      <c r="H436"/>
      <c r="I436"/>
      <c r="J436"/>
      <c r="K436"/>
      <c r="L436"/>
      <c r="M436"/>
      <c r="AA436" s="64"/>
      <c r="AD436" s="64"/>
    </row>
    <row r="437" spans="2:30">
      <c r="B437"/>
      <c r="C437"/>
      <c r="D437"/>
      <c r="E437"/>
      <c r="F437"/>
      <c r="G437"/>
      <c r="H437"/>
      <c r="I437"/>
      <c r="J437"/>
      <c r="K437"/>
      <c r="L437"/>
      <c r="M437"/>
      <c r="AA437" s="64"/>
      <c r="AD437" s="64"/>
    </row>
    <row r="438" spans="2:30">
      <c r="B438"/>
      <c r="C438"/>
      <c r="D438"/>
      <c r="E438"/>
      <c r="F438"/>
      <c r="G438"/>
      <c r="H438"/>
      <c r="I438"/>
      <c r="J438"/>
      <c r="K438"/>
      <c r="L438"/>
      <c r="M438"/>
      <c r="AA438" s="64"/>
      <c r="AD438" s="64"/>
    </row>
    <row r="439" spans="2:30">
      <c r="B439"/>
      <c r="C439"/>
      <c r="D439"/>
      <c r="E439"/>
      <c r="F439"/>
      <c r="G439"/>
      <c r="H439"/>
      <c r="I439"/>
      <c r="J439"/>
      <c r="K439"/>
      <c r="L439"/>
      <c r="M439"/>
      <c r="AA439" s="64"/>
      <c r="AD439" s="64"/>
    </row>
    <row r="440" spans="2:30">
      <c r="B440"/>
      <c r="C440"/>
      <c r="D440"/>
      <c r="E440"/>
      <c r="F440"/>
      <c r="G440"/>
      <c r="H440"/>
      <c r="I440"/>
      <c r="J440"/>
      <c r="K440"/>
      <c r="L440"/>
      <c r="M440"/>
      <c r="AA440" s="64"/>
      <c r="AD440" s="64"/>
    </row>
    <row r="441" spans="2:30">
      <c r="B441"/>
      <c r="C441"/>
      <c r="D441"/>
      <c r="E441"/>
      <c r="F441"/>
      <c r="G441"/>
      <c r="H441"/>
      <c r="I441"/>
      <c r="J441"/>
      <c r="K441"/>
      <c r="L441"/>
      <c r="M441"/>
      <c r="AA441" s="64"/>
      <c r="AD441" s="64"/>
    </row>
    <row r="442" spans="2:30">
      <c r="B442"/>
      <c r="C442"/>
      <c r="D442"/>
      <c r="E442"/>
      <c r="F442"/>
      <c r="G442"/>
      <c r="H442"/>
      <c r="I442"/>
      <c r="J442"/>
      <c r="K442"/>
      <c r="L442"/>
      <c r="M442"/>
      <c r="AA442" s="64"/>
      <c r="AD442" s="64"/>
    </row>
    <row r="443" spans="2:30">
      <c r="B443"/>
      <c r="C443"/>
      <c r="D443"/>
      <c r="E443"/>
      <c r="F443"/>
      <c r="G443"/>
      <c r="H443"/>
      <c r="I443"/>
      <c r="J443"/>
      <c r="K443"/>
      <c r="L443"/>
      <c r="M443"/>
      <c r="AA443" s="64"/>
      <c r="AD443" s="64"/>
    </row>
    <row r="444" spans="2:30">
      <c r="B444"/>
      <c r="C444"/>
      <c r="D444"/>
      <c r="E444"/>
      <c r="F444"/>
      <c r="G444"/>
      <c r="H444"/>
      <c r="I444"/>
      <c r="J444"/>
      <c r="K444"/>
      <c r="L444"/>
      <c r="M444"/>
      <c r="AA444" s="64"/>
      <c r="AD444" s="64"/>
    </row>
    <row r="445" spans="2:30">
      <c r="B445"/>
      <c r="C445"/>
      <c r="D445"/>
      <c r="E445"/>
      <c r="F445"/>
      <c r="G445"/>
      <c r="H445"/>
      <c r="I445"/>
      <c r="J445"/>
      <c r="K445"/>
      <c r="L445"/>
      <c r="M445"/>
      <c r="AA445" s="64"/>
      <c r="AD445" s="64"/>
    </row>
    <row r="446" spans="2:30">
      <c r="B446"/>
      <c r="C446"/>
      <c r="D446"/>
      <c r="E446"/>
      <c r="F446"/>
      <c r="G446"/>
      <c r="H446"/>
      <c r="I446"/>
      <c r="J446"/>
      <c r="K446"/>
      <c r="L446"/>
      <c r="M446"/>
      <c r="AA446" s="64"/>
      <c r="AD446" s="64"/>
    </row>
    <row r="447" spans="2:30">
      <c r="B447"/>
      <c r="C447"/>
      <c r="D447"/>
      <c r="E447"/>
      <c r="F447"/>
      <c r="G447"/>
      <c r="H447"/>
      <c r="I447"/>
      <c r="J447"/>
      <c r="K447"/>
      <c r="L447"/>
      <c r="M447"/>
      <c r="AA447" s="64"/>
      <c r="AD447" s="64"/>
    </row>
    <row r="448" spans="2:30">
      <c r="B448"/>
      <c r="C448"/>
      <c r="D448"/>
      <c r="E448"/>
      <c r="F448"/>
      <c r="G448"/>
      <c r="H448"/>
      <c r="I448"/>
      <c r="J448"/>
      <c r="K448"/>
      <c r="L448"/>
      <c r="M448"/>
      <c r="AA448" s="64"/>
      <c r="AD448" s="64"/>
    </row>
    <row r="449" spans="2:30">
      <c r="B449"/>
      <c r="C449"/>
      <c r="D449"/>
      <c r="E449"/>
      <c r="F449"/>
      <c r="G449"/>
      <c r="H449"/>
      <c r="I449"/>
      <c r="J449"/>
      <c r="K449"/>
      <c r="L449"/>
      <c r="M449"/>
      <c r="AA449" s="64"/>
      <c r="AD449" s="64"/>
    </row>
    <row r="450" spans="2:30">
      <c r="B450"/>
      <c r="C450"/>
      <c r="D450"/>
      <c r="E450"/>
      <c r="F450"/>
      <c r="G450"/>
      <c r="H450"/>
      <c r="I450"/>
      <c r="J450"/>
      <c r="K450"/>
      <c r="L450"/>
      <c r="M450"/>
      <c r="AA450" s="64"/>
      <c r="AD450" s="64"/>
    </row>
    <row r="451" spans="2:30">
      <c r="B451"/>
      <c r="C451"/>
      <c r="D451"/>
      <c r="E451"/>
      <c r="F451"/>
      <c r="G451"/>
      <c r="H451"/>
      <c r="I451"/>
      <c r="J451"/>
      <c r="K451"/>
      <c r="L451"/>
      <c r="M451"/>
      <c r="AA451" s="64"/>
      <c r="AD451" s="64"/>
    </row>
    <row r="452" spans="2:30">
      <c r="B452"/>
      <c r="C452"/>
      <c r="D452"/>
      <c r="E452"/>
      <c r="F452"/>
      <c r="G452"/>
      <c r="H452"/>
      <c r="I452"/>
      <c r="J452"/>
      <c r="K452"/>
      <c r="L452"/>
      <c r="M452"/>
      <c r="AA452" s="64"/>
      <c r="AD452" s="64"/>
    </row>
    <row r="453" spans="2:30">
      <c r="B453"/>
      <c r="C453"/>
      <c r="D453"/>
      <c r="E453"/>
      <c r="F453"/>
      <c r="G453"/>
      <c r="H453"/>
      <c r="I453"/>
      <c r="J453"/>
      <c r="K453"/>
      <c r="L453"/>
      <c r="M453"/>
      <c r="AA453" s="64"/>
      <c r="AD453" s="64"/>
    </row>
    <row r="454" spans="2:30">
      <c r="B454"/>
      <c r="C454"/>
      <c r="D454"/>
      <c r="E454"/>
      <c r="F454"/>
      <c r="G454"/>
      <c r="H454"/>
      <c r="I454"/>
      <c r="J454"/>
      <c r="K454"/>
      <c r="L454"/>
      <c r="M454"/>
      <c r="AA454" s="64"/>
      <c r="AD454" s="64"/>
    </row>
    <row r="455" spans="2:30">
      <c r="B455"/>
      <c r="C455"/>
      <c r="D455"/>
      <c r="E455"/>
      <c r="F455"/>
      <c r="G455"/>
      <c r="H455"/>
      <c r="I455"/>
      <c r="J455"/>
      <c r="K455"/>
      <c r="L455"/>
      <c r="M455"/>
      <c r="AA455" s="64"/>
      <c r="AD455" s="64"/>
    </row>
    <row r="456" spans="2:30">
      <c r="B456"/>
      <c r="C456"/>
      <c r="D456"/>
      <c r="E456"/>
      <c r="F456"/>
      <c r="G456"/>
      <c r="H456"/>
      <c r="I456"/>
      <c r="J456"/>
      <c r="K456"/>
      <c r="L456"/>
      <c r="M456"/>
      <c r="AA456" s="64"/>
      <c r="AD456" s="64"/>
    </row>
    <row r="457" spans="2:30">
      <c r="B457"/>
      <c r="C457"/>
      <c r="D457"/>
      <c r="E457"/>
      <c r="F457"/>
      <c r="G457"/>
      <c r="H457"/>
      <c r="I457"/>
      <c r="J457"/>
      <c r="K457"/>
      <c r="L457"/>
      <c r="M457"/>
      <c r="AA457" s="64"/>
      <c r="AD457" s="64"/>
    </row>
    <row r="458" spans="2:30">
      <c r="B458"/>
      <c r="C458"/>
      <c r="D458"/>
      <c r="E458"/>
      <c r="F458"/>
      <c r="G458"/>
      <c r="H458"/>
      <c r="I458"/>
      <c r="J458"/>
      <c r="K458"/>
      <c r="L458"/>
      <c r="M458"/>
      <c r="AA458" s="64"/>
      <c r="AD458" s="64"/>
    </row>
    <row r="459" spans="2:30">
      <c r="B459"/>
      <c r="C459"/>
      <c r="D459"/>
      <c r="E459"/>
      <c r="F459"/>
      <c r="G459"/>
      <c r="H459"/>
      <c r="I459"/>
      <c r="J459"/>
      <c r="K459"/>
      <c r="L459"/>
      <c r="M459"/>
      <c r="AA459" s="64"/>
      <c r="AD459" s="64"/>
    </row>
    <row r="460" spans="2:30">
      <c r="B460"/>
      <c r="C460"/>
      <c r="D460"/>
      <c r="E460"/>
      <c r="F460"/>
      <c r="G460"/>
      <c r="H460"/>
      <c r="I460"/>
      <c r="J460"/>
      <c r="K460"/>
      <c r="L460"/>
      <c r="M460"/>
      <c r="AA460" s="64"/>
      <c r="AD460" s="64"/>
    </row>
    <row r="461" spans="2:30">
      <c r="B461"/>
      <c r="C461"/>
      <c r="D461"/>
      <c r="E461"/>
      <c r="F461"/>
      <c r="G461"/>
      <c r="H461"/>
      <c r="I461"/>
      <c r="J461"/>
      <c r="K461"/>
      <c r="L461"/>
      <c r="M461"/>
      <c r="AA461" s="64"/>
      <c r="AD461" s="64"/>
    </row>
    <row r="462" spans="2:30">
      <c r="B462"/>
      <c r="C462"/>
      <c r="D462"/>
      <c r="E462"/>
      <c r="F462"/>
      <c r="G462"/>
      <c r="H462"/>
      <c r="I462"/>
      <c r="J462"/>
      <c r="K462"/>
      <c r="L462"/>
      <c r="M462"/>
      <c r="AA462" s="64"/>
      <c r="AD462" s="64"/>
    </row>
    <row r="463" spans="2:30">
      <c r="B463"/>
      <c r="C463"/>
      <c r="D463"/>
      <c r="E463"/>
      <c r="F463"/>
      <c r="G463"/>
      <c r="H463"/>
      <c r="I463"/>
      <c r="J463"/>
      <c r="K463"/>
      <c r="L463"/>
      <c r="M463"/>
      <c r="AA463" s="64"/>
      <c r="AD463" s="64"/>
    </row>
    <row r="464" spans="2:30">
      <c r="B464"/>
      <c r="C464"/>
      <c r="D464"/>
      <c r="E464"/>
      <c r="F464"/>
      <c r="G464"/>
      <c r="H464"/>
      <c r="I464"/>
      <c r="J464"/>
      <c r="K464"/>
      <c r="L464"/>
      <c r="M464"/>
      <c r="AA464" s="64"/>
      <c r="AD464" s="64"/>
    </row>
    <row r="465" spans="2:30">
      <c r="B465"/>
      <c r="C465"/>
      <c r="D465"/>
      <c r="E465"/>
      <c r="F465"/>
      <c r="G465"/>
      <c r="H465"/>
      <c r="I465"/>
      <c r="J465"/>
      <c r="K465"/>
      <c r="L465"/>
      <c r="M465"/>
      <c r="AA465" s="64"/>
      <c r="AD465" s="64"/>
    </row>
    <row r="466" spans="2:30">
      <c r="B466"/>
      <c r="C466"/>
      <c r="D466"/>
      <c r="E466"/>
      <c r="F466"/>
      <c r="G466"/>
      <c r="H466"/>
      <c r="I466"/>
      <c r="J466"/>
      <c r="K466"/>
      <c r="L466"/>
      <c r="M466"/>
      <c r="AA466" s="64"/>
      <c r="AD466" s="64"/>
    </row>
    <row r="467" spans="2:30">
      <c r="B467"/>
      <c r="C467"/>
      <c r="D467"/>
      <c r="E467"/>
      <c r="F467"/>
      <c r="G467"/>
      <c r="H467"/>
      <c r="I467"/>
      <c r="J467"/>
      <c r="K467"/>
      <c r="L467"/>
      <c r="M467"/>
      <c r="AA467" s="64"/>
      <c r="AD467" s="64"/>
    </row>
    <row r="468" spans="2:30">
      <c r="B468"/>
      <c r="C468"/>
      <c r="D468"/>
      <c r="E468"/>
      <c r="F468"/>
      <c r="G468"/>
      <c r="H468"/>
      <c r="I468"/>
      <c r="J468"/>
      <c r="K468"/>
      <c r="L468"/>
      <c r="M468"/>
      <c r="AA468" s="64"/>
      <c r="AD468" s="64"/>
    </row>
    <row r="469" spans="2:30">
      <c r="B469"/>
      <c r="C469"/>
      <c r="D469"/>
      <c r="E469"/>
      <c r="F469"/>
      <c r="G469"/>
      <c r="H469"/>
      <c r="I469"/>
      <c r="J469"/>
      <c r="K469"/>
      <c r="L469"/>
      <c r="M469"/>
      <c r="AA469" s="64"/>
      <c r="AD469" s="64"/>
    </row>
    <row r="470" spans="2:30">
      <c r="B470"/>
      <c r="C470"/>
      <c r="D470"/>
      <c r="E470"/>
      <c r="F470"/>
      <c r="G470"/>
      <c r="H470"/>
      <c r="I470"/>
      <c r="J470"/>
      <c r="K470"/>
      <c r="L470"/>
      <c r="M470"/>
      <c r="AA470" s="64"/>
      <c r="AD470" s="64"/>
    </row>
    <row r="471" spans="2:30">
      <c r="B471"/>
      <c r="C471"/>
      <c r="D471"/>
      <c r="E471"/>
      <c r="F471"/>
      <c r="G471"/>
      <c r="H471"/>
      <c r="I471"/>
      <c r="J471"/>
      <c r="K471"/>
      <c r="L471"/>
      <c r="M471"/>
      <c r="AA471" s="64"/>
      <c r="AD471" s="64"/>
    </row>
    <row r="472" spans="2:30">
      <c r="B472"/>
      <c r="C472"/>
      <c r="D472"/>
      <c r="E472"/>
      <c r="F472"/>
      <c r="G472"/>
      <c r="H472"/>
      <c r="I472"/>
      <c r="J472"/>
      <c r="K472"/>
      <c r="L472"/>
      <c r="M472"/>
      <c r="AA472" s="64"/>
      <c r="AD472" s="64"/>
    </row>
    <row r="473" spans="2:30">
      <c r="B473"/>
      <c r="C473"/>
      <c r="D473"/>
      <c r="E473"/>
      <c r="F473"/>
      <c r="G473"/>
      <c r="H473"/>
      <c r="I473"/>
      <c r="J473"/>
      <c r="K473"/>
      <c r="L473"/>
      <c r="M473"/>
      <c r="AA473" s="64"/>
      <c r="AD473" s="64"/>
    </row>
    <row r="474" spans="2:30">
      <c r="B474"/>
      <c r="C474"/>
      <c r="D474"/>
      <c r="E474"/>
      <c r="F474"/>
      <c r="G474"/>
      <c r="H474"/>
      <c r="I474"/>
      <c r="J474"/>
      <c r="K474"/>
      <c r="L474"/>
      <c r="M474"/>
      <c r="AA474" s="64"/>
      <c r="AD474" s="64"/>
    </row>
    <row r="475" spans="2:30">
      <c r="B475"/>
      <c r="C475"/>
      <c r="D475"/>
      <c r="E475"/>
      <c r="F475"/>
      <c r="G475"/>
      <c r="H475"/>
      <c r="I475"/>
      <c r="J475"/>
      <c r="K475"/>
      <c r="L475"/>
      <c r="M475"/>
      <c r="AA475" s="64"/>
      <c r="AD475" s="64"/>
    </row>
    <row r="476" spans="2:30">
      <c r="B476"/>
      <c r="C476"/>
      <c r="D476"/>
      <c r="E476"/>
      <c r="F476"/>
      <c r="G476"/>
      <c r="H476"/>
      <c r="I476"/>
      <c r="J476"/>
      <c r="K476"/>
      <c r="L476"/>
      <c r="M476"/>
      <c r="AA476" s="64"/>
      <c r="AD476" s="64"/>
    </row>
    <row r="477" spans="2:30">
      <c r="B477"/>
      <c r="C477"/>
      <c r="D477"/>
      <c r="E477"/>
      <c r="F477"/>
      <c r="G477"/>
      <c r="H477"/>
      <c r="I477"/>
      <c r="J477"/>
      <c r="K477"/>
      <c r="L477"/>
      <c r="M477"/>
      <c r="AA477" s="64"/>
      <c r="AD477" s="64"/>
    </row>
    <row r="478" spans="2:30">
      <c r="B478"/>
      <c r="C478"/>
      <c r="D478"/>
      <c r="E478"/>
      <c r="F478"/>
      <c r="G478"/>
      <c r="H478"/>
      <c r="I478"/>
      <c r="J478"/>
      <c r="K478"/>
      <c r="L478"/>
      <c r="M478"/>
      <c r="AA478" s="64"/>
      <c r="AD478" s="64"/>
    </row>
    <row r="479" spans="2:30">
      <c r="B479"/>
      <c r="C479"/>
      <c r="D479"/>
      <c r="E479"/>
      <c r="F479"/>
      <c r="G479"/>
      <c r="H479"/>
      <c r="I479"/>
      <c r="J479"/>
      <c r="K479"/>
      <c r="L479"/>
      <c r="M479"/>
      <c r="AA479" s="64"/>
      <c r="AD479" s="64"/>
    </row>
    <row r="480" spans="2:30">
      <c r="B480"/>
      <c r="C480"/>
      <c r="D480"/>
      <c r="E480"/>
      <c r="F480"/>
      <c r="G480"/>
      <c r="H480"/>
      <c r="I480"/>
      <c r="J480"/>
      <c r="K480"/>
      <c r="L480"/>
      <c r="M480"/>
      <c r="AA480" s="64"/>
      <c r="AD480" s="64"/>
    </row>
    <row r="481" spans="2:30">
      <c r="B481"/>
      <c r="C481"/>
      <c r="D481"/>
      <c r="E481"/>
      <c r="F481"/>
      <c r="G481"/>
      <c r="H481"/>
      <c r="I481"/>
      <c r="J481"/>
      <c r="K481"/>
      <c r="L481"/>
      <c r="M481"/>
      <c r="AA481" s="64"/>
      <c r="AD481" s="64"/>
    </row>
    <row r="482" spans="2:30">
      <c r="B482"/>
      <c r="C482"/>
      <c r="D482"/>
      <c r="E482"/>
      <c r="F482"/>
      <c r="G482"/>
      <c r="H482"/>
      <c r="I482"/>
      <c r="J482"/>
      <c r="K482"/>
      <c r="L482"/>
      <c r="M482"/>
      <c r="AA482" s="64"/>
      <c r="AD482" s="64"/>
    </row>
    <row r="483" spans="2:30">
      <c r="B483"/>
      <c r="C483"/>
      <c r="D483"/>
      <c r="E483"/>
      <c r="F483"/>
      <c r="G483"/>
      <c r="H483"/>
      <c r="I483"/>
      <c r="J483"/>
      <c r="K483"/>
      <c r="L483"/>
      <c r="M483"/>
      <c r="AA483" s="64"/>
      <c r="AD483" s="64"/>
    </row>
    <row r="484" spans="2:30">
      <c r="B484"/>
      <c r="C484"/>
      <c r="D484"/>
      <c r="E484"/>
      <c r="F484"/>
      <c r="G484"/>
      <c r="H484"/>
      <c r="I484"/>
      <c r="J484"/>
      <c r="K484"/>
      <c r="L484"/>
      <c r="M484"/>
      <c r="AA484" s="64"/>
      <c r="AD484" s="64"/>
    </row>
    <row r="485" spans="2:30">
      <c r="B485"/>
      <c r="C485"/>
      <c r="D485"/>
      <c r="E485"/>
      <c r="F485"/>
      <c r="G485"/>
      <c r="H485"/>
      <c r="I485"/>
      <c r="J485"/>
      <c r="K485"/>
      <c r="L485"/>
      <c r="M485"/>
      <c r="AA485" s="64"/>
      <c r="AD485" s="64"/>
    </row>
    <row r="486" spans="2:30">
      <c r="B486"/>
      <c r="C486"/>
      <c r="D486"/>
      <c r="E486"/>
      <c r="F486"/>
      <c r="G486"/>
      <c r="H486"/>
      <c r="I486"/>
      <c r="J486"/>
      <c r="K486"/>
      <c r="L486"/>
      <c r="M486"/>
      <c r="AA486" s="64"/>
      <c r="AD486" s="64"/>
    </row>
    <row r="487" spans="2:30">
      <c r="B487"/>
      <c r="C487"/>
      <c r="D487"/>
      <c r="E487"/>
      <c r="F487"/>
      <c r="G487"/>
      <c r="H487"/>
      <c r="I487"/>
      <c r="J487"/>
      <c r="K487"/>
      <c r="L487"/>
      <c r="M487"/>
      <c r="AA487" s="64"/>
      <c r="AD487" s="64"/>
    </row>
    <row r="488" spans="2:30">
      <c r="B488"/>
      <c r="C488"/>
      <c r="D488"/>
      <c r="E488"/>
      <c r="F488"/>
      <c r="G488"/>
      <c r="H488"/>
      <c r="I488"/>
      <c r="J488"/>
      <c r="K488"/>
      <c r="L488"/>
      <c r="M488"/>
      <c r="AA488" s="64"/>
      <c r="AD488" s="64"/>
    </row>
    <row r="489" spans="2:30">
      <c r="B489"/>
      <c r="C489"/>
      <c r="D489"/>
      <c r="E489"/>
      <c r="F489"/>
      <c r="G489"/>
      <c r="H489"/>
      <c r="I489"/>
      <c r="J489"/>
      <c r="K489"/>
      <c r="L489"/>
      <c r="M489"/>
      <c r="AA489" s="64"/>
      <c r="AD489" s="64"/>
    </row>
    <row r="490" spans="2:30">
      <c r="B490"/>
      <c r="C490"/>
      <c r="D490"/>
      <c r="E490"/>
      <c r="F490"/>
      <c r="G490"/>
      <c r="H490"/>
      <c r="I490"/>
      <c r="J490"/>
      <c r="K490"/>
      <c r="L490"/>
      <c r="M490"/>
      <c r="AA490" s="64"/>
      <c r="AD490" s="64"/>
    </row>
    <row r="491" spans="2:30">
      <c r="B491"/>
      <c r="C491"/>
      <c r="D491"/>
      <c r="E491"/>
      <c r="F491"/>
      <c r="G491"/>
      <c r="H491"/>
      <c r="I491"/>
      <c r="J491"/>
      <c r="K491"/>
      <c r="L491"/>
      <c r="M491"/>
      <c r="AA491" s="64"/>
      <c r="AD491" s="64"/>
    </row>
    <row r="492" spans="2:30">
      <c r="B492"/>
      <c r="C492"/>
      <c r="D492"/>
      <c r="E492"/>
      <c r="F492"/>
      <c r="G492"/>
      <c r="H492"/>
      <c r="I492"/>
      <c r="J492"/>
      <c r="K492"/>
      <c r="L492"/>
      <c r="M492"/>
      <c r="AA492" s="64"/>
      <c r="AD492" s="64"/>
    </row>
    <row r="493" spans="2:30">
      <c r="B493"/>
      <c r="C493"/>
      <c r="D493"/>
      <c r="E493"/>
      <c r="F493"/>
      <c r="G493"/>
      <c r="H493"/>
      <c r="I493"/>
      <c r="J493"/>
      <c r="K493"/>
      <c r="L493"/>
      <c r="M493"/>
      <c r="AA493" s="64"/>
      <c r="AD493" s="64"/>
    </row>
    <row r="494" spans="2:30">
      <c r="B494"/>
      <c r="C494"/>
      <c r="D494"/>
      <c r="E494"/>
      <c r="F494"/>
      <c r="G494"/>
      <c r="H494"/>
      <c r="I494"/>
      <c r="J494"/>
      <c r="K494"/>
      <c r="L494"/>
      <c r="M494"/>
      <c r="AA494" s="64"/>
      <c r="AD494" s="64"/>
    </row>
    <row r="495" spans="2:30">
      <c r="B495"/>
      <c r="C495"/>
      <c r="D495"/>
      <c r="E495"/>
      <c r="F495"/>
      <c r="G495"/>
      <c r="H495"/>
      <c r="I495"/>
      <c r="J495"/>
      <c r="K495"/>
      <c r="L495"/>
      <c r="M495"/>
      <c r="AA495" s="64"/>
      <c r="AD495" s="64"/>
    </row>
    <row r="496" spans="2:30">
      <c r="B496"/>
      <c r="C496"/>
      <c r="D496"/>
      <c r="E496"/>
      <c r="F496"/>
      <c r="G496"/>
      <c r="H496"/>
      <c r="I496"/>
      <c r="J496"/>
      <c r="K496"/>
      <c r="L496"/>
      <c r="M496"/>
      <c r="AA496" s="64"/>
      <c r="AD496" s="64"/>
    </row>
    <row r="497" spans="2:30">
      <c r="B497"/>
      <c r="C497"/>
      <c r="D497"/>
      <c r="E497"/>
      <c r="F497"/>
      <c r="G497"/>
      <c r="H497"/>
      <c r="I497"/>
      <c r="J497"/>
      <c r="K497"/>
      <c r="L497"/>
      <c r="M497"/>
      <c r="AA497" s="64"/>
      <c r="AD497" s="64"/>
    </row>
    <row r="498" spans="2:30">
      <c r="B498"/>
      <c r="C498"/>
      <c r="D498"/>
      <c r="E498"/>
      <c r="F498"/>
      <c r="G498"/>
      <c r="H498"/>
      <c r="I498"/>
      <c r="J498"/>
      <c r="K498"/>
      <c r="L498"/>
      <c r="M498"/>
      <c r="AA498" s="64"/>
      <c r="AD498" s="64"/>
    </row>
    <row r="499" spans="2:30">
      <c r="B499"/>
      <c r="C499"/>
      <c r="D499"/>
      <c r="E499"/>
      <c r="F499"/>
      <c r="G499"/>
      <c r="H499"/>
      <c r="I499"/>
      <c r="J499"/>
      <c r="K499"/>
      <c r="L499"/>
      <c r="M499"/>
      <c r="AA499" s="64"/>
      <c r="AD499" s="64"/>
    </row>
    <row r="500" spans="2:30">
      <c r="B500"/>
      <c r="C500"/>
      <c r="D500"/>
      <c r="E500"/>
      <c r="F500"/>
      <c r="G500"/>
      <c r="H500"/>
      <c r="I500"/>
      <c r="J500"/>
      <c r="K500"/>
      <c r="L500"/>
      <c r="M500"/>
      <c r="AA500" s="64"/>
      <c r="AD500" s="64"/>
    </row>
    <row r="501" spans="2:30">
      <c r="B501"/>
      <c r="C501"/>
      <c r="D501"/>
      <c r="E501"/>
      <c r="F501"/>
      <c r="G501"/>
      <c r="H501"/>
      <c r="I501"/>
      <c r="J501"/>
      <c r="K501"/>
      <c r="L501"/>
      <c r="M501"/>
      <c r="AA501" s="64"/>
      <c r="AD501" s="64"/>
    </row>
    <row r="502" spans="2:30">
      <c r="B502"/>
      <c r="C502"/>
      <c r="D502"/>
      <c r="E502"/>
      <c r="F502"/>
      <c r="G502"/>
      <c r="H502"/>
      <c r="I502"/>
      <c r="J502"/>
      <c r="K502"/>
      <c r="L502"/>
      <c r="M502"/>
      <c r="AA502" s="64"/>
      <c r="AD502" s="64"/>
    </row>
    <row r="503" spans="2:30">
      <c r="B503"/>
      <c r="C503"/>
      <c r="D503"/>
      <c r="E503"/>
      <c r="F503"/>
      <c r="G503"/>
      <c r="H503"/>
      <c r="I503"/>
      <c r="J503"/>
      <c r="K503"/>
      <c r="L503"/>
      <c r="M503"/>
      <c r="AA503" s="64"/>
      <c r="AD503" s="64"/>
    </row>
    <row r="504" spans="2:30">
      <c r="B504"/>
      <c r="C504"/>
      <c r="D504"/>
      <c r="E504"/>
      <c r="F504"/>
      <c r="G504"/>
      <c r="H504"/>
      <c r="I504"/>
      <c r="J504"/>
      <c r="K504"/>
      <c r="L504"/>
      <c r="M504"/>
      <c r="AA504" s="64"/>
      <c r="AD504" s="64"/>
    </row>
    <row r="505" spans="2:30">
      <c r="B505"/>
      <c r="C505"/>
      <c r="D505"/>
      <c r="E505"/>
      <c r="F505"/>
      <c r="G505"/>
      <c r="H505"/>
      <c r="I505"/>
      <c r="J505"/>
      <c r="K505"/>
      <c r="L505"/>
      <c r="M505"/>
      <c r="AA505" s="64"/>
      <c r="AD505" s="64"/>
    </row>
    <row r="506" spans="2:30">
      <c r="B506"/>
      <c r="C506"/>
      <c r="D506"/>
      <c r="E506"/>
      <c r="F506"/>
      <c r="G506"/>
      <c r="H506"/>
      <c r="I506"/>
      <c r="J506"/>
      <c r="K506"/>
      <c r="L506"/>
      <c r="M506"/>
      <c r="AA506" s="64"/>
      <c r="AD506" s="64"/>
    </row>
    <row r="507" spans="2:30">
      <c r="B507"/>
      <c r="C507"/>
      <c r="D507"/>
      <c r="E507"/>
      <c r="F507"/>
      <c r="G507"/>
      <c r="H507"/>
      <c r="I507"/>
      <c r="J507"/>
      <c r="K507"/>
      <c r="L507"/>
      <c r="M507"/>
      <c r="AA507" s="64"/>
      <c r="AD507" s="64"/>
    </row>
    <row r="508" spans="2:30">
      <c r="B508"/>
      <c r="C508"/>
      <c r="D508"/>
      <c r="E508"/>
      <c r="F508"/>
      <c r="G508"/>
      <c r="H508"/>
      <c r="I508"/>
      <c r="J508"/>
      <c r="K508"/>
      <c r="L508"/>
      <c r="M508"/>
      <c r="AA508" s="64"/>
      <c r="AD508" s="64"/>
    </row>
    <row r="509" spans="2:30">
      <c r="B509"/>
      <c r="C509"/>
      <c r="D509"/>
      <c r="E509"/>
      <c r="F509"/>
      <c r="G509"/>
      <c r="H509"/>
      <c r="I509"/>
      <c r="J509"/>
      <c r="K509"/>
      <c r="L509"/>
      <c r="M509"/>
      <c r="AA509" s="64"/>
      <c r="AD509" s="64"/>
    </row>
    <row r="510" spans="2:30">
      <c r="B510"/>
      <c r="C510"/>
      <c r="D510"/>
      <c r="E510"/>
      <c r="F510"/>
      <c r="G510"/>
      <c r="H510"/>
      <c r="I510"/>
      <c r="J510"/>
      <c r="K510"/>
      <c r="L510"/>
      <c r="M510"/>
      <c r="AA510" s="64"/>
      <c r="AD510" s="64"/>
    </row>
    <row r="511" spans="2:30">
      <c r="B511"/>
      <c r="C511"/>
      <c r="D511"/>
      <c r="E511"/>
      <c r="F511"/>
      <c r="G511"/>
      <c r="H511"/>
      <c r="I511"/>
      <c r="J511"/>
      <c r="K511"/>
      <c r="L511"/>
      <c r="M511"/>
      <c r="AA511" s="64"/>
      <c r="AD511" s="64"/>
    </row>
    <row r="512" spans="2:30">
      <c r="B512"/>
      <c r="C512"/>
      <c r="D512"/>
      <c r="E512"/>
      <c r="F512"/>
      <c r="G512"/>
      <c r="H512"/>
      <c r="I512"/>
      <c r="J512"/>
      <c r="K512"/>
      <c r="L512"/>
      <c r="M512"/>
      <c r="AA512" s="64"/>
      <c r="AD512" s="64"/>
    </row>
    <row r="513" spans="2:30">
      <c r="B513"/>
      <c r="C513"/>
      <c r="D513"/>
      <c r="E513"/>
      <c r="F513"/>
      <c r="G513"/>
      <c r="H513"/>
      <c r="I513"/>
      <c r="J513"/>
      <c r="K513"/>
      <c r="L513"/>
      <c r="M513"/>
      <c r="AA513" s="64"/>
      <c r="AD513" s="64"/>
    </row>
    <row r="514" spans="2:30">
      <c r="B514"/>
      <c r="C514"/>
      <c r="D514"/>
      <c r="E514"/>
      <c r="F514"/>
      <c r="G514"/>
      <c r="H514"/>
      <c r="I514"/>
      <c r="J514"/>
      <c r="K514"/>
      <c r="L514"/>
      <c r="M514"/>
      <c r="AA514" s="64"/>
      <c r="AD514" s="64"/>
    </row>
    <row r="515" spans="2:30">
      <c r="B515"/>
      <c r="C515"/>
      <c r="D515"/>
      <c r="E515"/>
      <c r="F515"/>
      <c r="G515"/>
      <c r="H515"/>
      <c r="I515"/>
      <c r="J515"/>
      <c r="K515"/>
      <c r="L515"/>
      <c r="M515"/>
      <c r="AA515" s="64"/>
      <c r="AD515" s="64"/>
    </row>
    <row r="516" spans="2:30">
      <c r="B516"/>
      <c r="C516"/>
      <c r="D516"/>
      <c r="E516"/>
      <c r="F516"/>
      <c r="G516"/>
      <c r="H516"/>
      <c r="I516"/>
      <c r="J516"/>
      <c r="K516"/>
      <c r="L516"/>
      <c r="M516"/>
      <c r="AA516" s="64"/>
      <c r="AD516" s="64"/>
    </row>
    <row r="517" spans="2:30">
      <c r="B517"/>
      <c r="C517"/>
      <c r="D517"/>
      <c r="E517"/>
      <c r="F517"/>
      <c r="G517"/>
      <c r="H517"/>
      <c r="I517"/>
      <c r="J517"/>
      <c r="K517"/>
      <c r="L517"/>
      <c r="M517"/>
      <c r="AA517" s="64"/>
      <c r="AD517" s="64"/>
    </row>
    <row r="518" spans="2:30">
      <c r="B518"/>
      <c r="C518"/>
      <c r="D518"/>
      <c r="E518"/>
      <c r="F518"/>
      <c r="G518"/>
      <c r="H518"/>
      <c r="I518"/>
      <c r="J518"/>
      <c r="K518"/>
      <c r="L518"/>
      <c r="M518"/>
      <c r="AA518" s="64"/>
      <c r="AD518" s="64"/>
    </row>
    <row r="519" spans="2:30">
      <c r="B519"/>
      <c r="C519"/>
      <c r="D519"/>
      <c r="E519"/>
      <c r="F519"/>
      <c r="G519"/>
      <c r="H519"/>
      <c r="I519"/>
      <c r="J519"/>
      <c r="K519"/>
      <c r="L519"/>
      <c r="M519"/>
      <c r="AA519" s="64"/>
      <c r="AD519" s="64"/>
    </row>
    <row r="520" spans="2:30">
      <c r="B520"/>
      <c r="C520"/>
      <c r="D520"/>
      <c r="E520"/>
      <c r="F520"/>
      <c r="G520"/>
      <c r="H520"/>
      <c r="I520"/>
      <c r="J520"/>
      <c r="K520"/>
      <c r="L520"/>
      <c r="M520"/>
      <c r="AA520" s="64"/>
      <c r="AD520" s="64"/>
    </row>
    <row r="521" spans="2:30">
      <c r="B521"/>
      <c r="C521"/>
      <c r="D521"/>
      <c r="E521"/>
      <c r="F521"/>
      <c r="G521"/>
      <c r="H521"/>
      <c r="I521"/>
      <c r="J521"/>
      <c r="K521"/>
      <c r="L521"/>
      <c r="M521"/>
      <c r="AA521" s="64"/>
      <c r="AD521" s="64"/>
    </row>
    <row r="522" spans="2:30">
      <c r="B522"/>
      <c r="C522"/>
      <c r="D522"/>
      <c r="E522"/>
      <c r="F522"/>
      <c r="G522"/>
      <c r="H522"/>
      <c r="I522"/>
      <c r="J522"/>
      <c r="K522"/>
      <c r="L522"/>
      <c r="M522"/>
      <c r="AA522" s="64"/>
      <c r="AD522" s="64"/>
    </row>
    <row r="523" spans="2:30">
      <c r="B523"/>
      <c r="C523"/>
      <c r="D523"/>
      <c r="E523"/>
      <c r="F523"/>
      <c r="G523"/>
      <c r="H523"/>
      <c r="I523"/>
      <c r="J523"/>
      <c r="K523"/>
      <c r="L523"/>
      <c r="M523"/>
      <c r="AA523" s="64"/>
      <c r="AD523" s="64"/>
    </row>
    <row r="524" spans="2:30">
      <c r="B524"/>
      <c r="C524"/>
      <c r="D524"/>
      <c r="E524"/>
      <c r="F524"/>
      <c r="G524"/>
      <c r="H524"/>
      <c r="I524"/>
      <c r="J524"/>
      <c r="K524"/>
      <c r="L524"/>
      <c r="M524"/>
      <c r="AA524" s="64"/>
      <c r="AD524" s="64"/>
    </row>
    <row r="525" spans="2:30">
      <c r="B525"/>
      <c r="C525"/>
      <c r="D525"/>
      <c r="E525"/>
      <c r="F525"/>
      <c r="G525"/>
      <c r="H525"/>
      <c r="I525"/>
      <c r="J525"/>
      <c r="K525"/>
      <c r="L525"/>
      <c r="M525"/>
      <c r="AA525" s="64"/>
      <c r="AD525" s="64"/>
    </row>
    <row r="526" spans="2:30">
      <c r="B526"/>
      <c r="C526"/>
      <c r="D526"/>
      <c r="E526"/>
      <c r="F526"/>
      <c r="G526"/>
      <c r="H526"/>
      <c r="I526"/>
      <c r="J526"/>
      <c r="K526"/>
      <c r="L526"/>
      <c r="M526"/>
      <c r="AA526" s="64"/>
      <c r="AD526" s="64"/>
    </row>
    <row r="527" spans="2:30">
      <c r="B527"/>
      <c r="C527"/>
      <c r="D527"/>
      <c r="E527"/>
      <c r="F527"/>
      <c r="G527"/>
      <c r="H527"/>
      <c r="I527"/>
      <c r="J527"/>
      <c r="K527"/>
      <c r="L527"/>
      <c r="M527"/>
      <c r="AA527" s="64"/>
      <c r="AD527" s="64"/>
    </row>
    <row r="528" spans="2:30">
      <c r="B528"/>
      <c r="C528"/>
      <c r="D528"/>
      <c r="E528"/>
      <c r="F528"/>
      <c r="G528"/>
      <c r="H528"/>
      <c r="I528"/>
      <c r="J528"/>
      <c r="K528"/>
      <c r="L528"/>
      <c r="M528"/>
      <c r="AA528" s="64"/>
      <c r="AD528" s="64"/>
    </row>
    <row r="529" spans="2:30">
      <c r="B529"/>
      <c r="C529"/>
      <c r="D529"/>
      <c r="E529"/>
      <c r="F529"/>
      <c r="G529"/>
      <c r="H529"/>
      <c r="I529"/>
      <c r="J529"/>
      <c r="K529"/>
      <c r="L529"/>
      <c r="M529"/>
      <c r="AA529" s="64"/>
      <c r="AD529" s="64"/>
    </row>
    <row r="530" spans="2:30">
      <c r="B530"/>
      <c r="C530"/>
      <c r="D530"/>
      <c r="E530"/>
      <c r="F530"/>
      <c r="G530"/>
      <c r="H530"/>
      <c r="I530"/>
      <c r="J530"/>
      <c r="K530"/>
      <c r="L530"/>
      <c r="M530"/>
      <c r="AA530" s="64"/>
      <c r="AD530" s="64"/>
    </row>
    <row r="531" spans="2:30">
      <c r="B531"/>
      <c r="C531"/>
      <c r="D531"/>
      <c r="E531"/>
      <c r="F531"/>
      <c r="G531"/>
      <c r="H531"/>
      <c r="I531"/>
      <c r="J531"/>
      <c r="K531"/>
      <c r="L531"/>
      <c r="M531"/>
      <c r="AA531" s="64"/>
      <c r="AD531" s="64"/>
    </row>
    <row r="532" spans="2:30">
      <c r="B532"/>
      <c r="C532"/>
      <c r="D532"/>
      <c r="E532"/>
      <c r="F532"/>
      <c r="G532"/>
      <c r="H532"/>
      <c r="I532"/>
      <c r="J532"/>
      <c r="K532"/>
      <c r="L532"/>
      <c r="M532"/>
      <c r="AA532" s="64"/>
      <c r="AD532" s="64"/>
    </row>
    <row r="533" spans="2:30">
      <c r="B533"/>
      <c r="C533"/>
      <c r="D533"/>
      <c r="E533"/>
      <c r="F533"/>
      <c r="G533"/>
      <c r="H533"/>
      <c r="I533"/>
      <c r="J533"/>
      <c r="K533"/>
      <c r="L533"/>
      <c r="M533"/>
      <c r="AA533" s="64"/>
      <c r="AD533" s="64"/>
    </row>
    <row r="534" spans="2:30">
      <c r="B534"/>
      <c r="C534"/>
      <c r="D534"/>
      <c r="E534"/>
      <c r="F534"/>
      <c r="G534"/>
      <c r="H534"/>
      <c r="I534"/>
      <c r="J534"/>
      <c r="K534"/>
      <c r="L534"/>
      <c r="M534"/>
      <c r="AA534" s="64"/>
      <c r="AD534" s="64"/>
    </row>
    <row r="535" spans="2:30">
      <c r="B535"/>
      <c r="C535"/>
      <c r="D535"/>
      <c r="E535"/>
      <c r="F535"/>
      <c r="G535"/>
      <c r="H535"/>
      <c r="I535"/>
      <c r="J535"/>
      <c r="K535"/>
      <c r="L535"/>
      <c r="M535"/>
      <c r="AA535" s="64"/>
      <c r="AD535" s="64"/>
    </row>
    <row r="536" spans="2:30">
      <c r="B536"/>
      <c r="C536"/>
      <c r="D536"/>
      <c r="E536"/>
      <c r="F536"/>
      <c r="G536"/>
      <c r="H536"/>
      <c r="I536"/>
      <c r="J536"/>
      <c r="K536"/>
      <c r="L536"/>
      <c r="M536"/>
      <c r="AA536" s="64"/>
      <c r="AD536" s="64"/>
    </row>
    <row r="537" spans="2:30">
      <c r="B537"/>
      <c r="C537"/>
      <c r="D537"/>
      <c r="E537"/>
      <c r="F537"/>
      <c r="G537"/>
      <c r="H537"/>
      <c r="I537"/>
      <c r="J537"/>
      <c r="K537"/>
      <c r="L537"/>
      <c r="M537"/>
      <c r="AA537" s="64"/>
      <c r="AD537" s="64"/>
    </row>
    <row r="538" spans="2:30">
      <c r="B538"/>
      <c r="C538"/>
      <c r="D538"/>
      <c r="E538"/>
      <c r="F538"/>
      <c r="G538"/>
      <c r="H538"/>
      <c r="I538"/>
      <c r="J538"/>
      <c r="K538"/>
      <c r="L538"/>
      <c r="M538"/>
      <c r="AA538" s="64"/>
      <c r="AD538" s="64"/>
    </row>
    <row r="539" spans="2:30">
      <c r="B539"/>
      <c r="C539"/>
      <c r="D539"/>
      <c r="E539"/>
      <c r="F539"/>
      <c r="G539"/>
      <c r="H539"/>
      <c r="I539"/>
      <c r="J539"/>
      <c r="K539"/>
      <c r="L539"/>
      <c r="M539"/>
      <c r="AA539" s="64"/>
      <c r="AD539" s="64"/>
    </row>
    <row r="540" spans="2:30">
      <c r="B540"/>
      <c r="C540"/>
      <c r="D540"/>
      <c r="E540"/>
      <c r="F540"/>
      <c r="G540"/>
      <c r="H540"/>
      <c r="I540"/>
      <c r="J540"/>
      <c r="K540"/>
      <c r="L540"/>
      <c r="M540"/>
      <c r="AA540" s="64"/>
      <c r="AD540" s="64"/>
    </row>
    <row r="541" spans="2:30">
      <c r="B541"/>
      <c r="C541"/>
      <c r="D541"/>
      <c r="E541"/>
      <c r="F541"/>
      <c r="G541"/>
      <c r="H541"/>
      <c r="I541"/>
      <c r="J541"/>
      <c r="K541"/>
      <c r="L541"/>
      <c r="M541"/>
      <c r="AA541" s="64"/>
      <c r="AD541" s="64"/>
    </row>
    <row r="542" spans="2:30">
      <c r="B542"/>
      <c r="C542"/>
      <c r="D542"/>
      <c r="E542"/>
      <c r="F542"/>
      <c r="G542"/>
      <c r="H542"/>
      <c r="I542"/>
      <c r="J542"/>
      <c r="K542"/>
      <c r="L542"/>
      <c r="M542"/>
      <c r="AA542" s="64"/>
      <c r="AD542" s="64"/>
    </row>
    <row r="543" spans="2:30">
      <c r="B543"/>
      <c r="C543"/>
      <c r="D543"/>
      <c r="E543"/>
      <c r="F543"/>
      <c r="G543"/>
      <c r="H543"/>
      <c r="I543"/>
      <c r="J543"/>
      <c r="K543"/>
      <c r="L543"/>
      <c r="M543"/>
      <c r="AA543" s="64"/>
      <c r="AD543" s="64"/>
    </row>
    <row r="544" spans="2:30">
      <c r="B544"/>
      <c r="C544"/>
      <c r="D544"/>
      <c r="E544"/>
      <c r="F544"/>
      <c r="G544"/>
      <c r="H544"/>
      <c r="I544"/>
      <c r="J544"/>
      <c r="K544"/>
      <c r="L544"/>
      <c r="M544"/>
      <c r="AA544" s="64"/>
      <c r="AD544" s="64"/>
    </row>
    <row r="545" spans="2:30">
      <c r="B545"/>
      <c r="C545"/>
      <c r="D545"/>
      <c r="E545"/>
      <c r="F545"/>
      <c r="G545"/>
      <c r="H545"/>
      <c r="I545"/>
      <c r="J545"/>
      <c r="K545"/>
      <c r="L545"/>
      <c r="M545"/>
      <c r="AA545" s="64"/>
      <c r="AD545" s="64"/>
    </row>
    <row r="546" spans="2:30">
      <c r="B546"/>
      <c r="C546"/>
      <c r="D546"/>
      <c r="E546"/>
      <c r="F546"/>
      <c r="G546"/>
      <c r="H546"/>
      <c r="I546"/>
      <c r="J546"/>
      <c r="K546"/>
      <c r="L546"/>
      <c r="M546"/>
      <c r="AA546" s="64"/>
      <c r="AD546" s="64"/>
    </row>
    <row r="547" spans="2:30">
      <c r="B547"/>
      <c r="C547"/>
      <c r="D547"/>
      <c r="E547"/>
      <c r="F547"/>
      <c r="G547"/>
      <c r="H547"/>
      <c r="I547"/>
      <c r="J547"/>
      <c r="K547"/>
      <c r="L547"/>
      <c r="M547"/>
      <c r="AA547" s="64"/>
      <c r="AD547" s="64"/>
    </row>
    <row r="548" spans="2:30">
      <c r="B548"/>
      <c r="C548"/>
      <c r="D548"/>
      <c r="E548"/>
      <c r="F548"/>
      <c r="G548"/>
      <c r="H548"/>
      <c r="I548"/>
      <c r="J548"/>
      <c r="K548"/>
      <c r="L548"/>
      <c r="M548"/>
      <c r="AA548" s="64"/>
      <c r="AD548" s="64"/>
    </row>
    <row r="549" spans="2:30">
      <c r="B549"/>
      <c r="C549"/>
      <c r="D549"/>
      <c r="E549"/>
      <c r="F549"/>
      <c r="G549"/>
      <c r="H549"/>
      <c r="I549"/>
      <c r="J549"/>
      <c r="K549"/>
      <c r="L549"/>
      <c r="M549"/>
      <c r="AA549" s="64"/>
      <c r="AD549" s="64"/>
    </row>
    <row r="550" spans="2:30">
      <c r="B550"/>
      <c r="C550"/>
      <c r="D550"/>
      <c r="E550"/>
      <c r="F550"/>
      <c r="G550"/>
      <c r="H550"/>
      <c r="I550"/>
      <c r="J550"/>
      <c r="K550"/>
      <c r="L550"/>
      <c r="M550"/>
      <c r="AA550" s="64"/>
      <c r="AD550" s="64"/>
    </row>
    <row r="551" spans="2:30">
      <c r="B551"/>
      <c r="C551"/>
      <c r="D551"/>
      <c r="E551"/>
      <c r="F551"/>
      <c r="G551"/>
      <c r="H551"/>
      <c r="I551"/>
      <c r="J551"/>
      <c r="K551"/>
      <c r="L551"/>
      <c r="M551"/>
      <c r="AA551" s="64"/>
      <c r="AD551" s="64"/>
    </row>
    <row r="552" spans="2:30">
      <c r="B552"/>
      <c r="C552"/>
      <c r="D552"/>
      <c r="E552"/>
      <c r="F552"/>
      <c r="G552"/>
      <c r="H552"/>
      <c r="I552"/>
      <c r="J552"/>
      <c r="K552"/>
      <c r="L552"/>
      <c r="M552"/>
      <c r="AA552" s="64"/>
      <c r="AD552" s="64"/>
    </row>
    <row r="553" spans="2:30">
      <c r="B553"/>
      <c r="C553"/>
      <c r="D553"/>
      <c r="E553"/>
      <c r="F553"/>
      <c r="G553"/>
      <c r="H553"/>
      <c r="I553"/>
      <c r="J553"/>
      <c r="K553"/>
      <c r="L553"/>
      <c r="M553"/>
      <c r="AA553" s="64"/>
      <c r="AD553" s="64"/>
    </row>
    <row r="554" spans="2:30">
      <c r="B554"/>
      <c r="C554"/>
      <c r="D554"/>
      <c r="E554"/>
      <c r="F554"/>
      <c r="G554"/>
      <c r="H554"/>
      <c r="I554"/>
      <c r="J554"/>
      <c r="K554"/>
      <c r="L554"/>
      <c r="M554"/>
      <c r="AA554" s="64"/>
      <c r="AD554" s="64"/>
    </row>
    <row r="555" spans="2:30">
      <c r="B555"/>
      <c r="C555"/>
      <c r="D555"/>
      <c r="E555"/>
      <c r="F555"/>
      <c r="G555"/>
      <c r="H555"/>
      <c r="I555"/>
      <c r="J555"/>
      <c r="K555"/>
      <c r="L555"/>
      <c r="M555"/>
      <c r="AA555" s="64"/>
      <c r="AD555" s="64"/>
    </row>
    <row r="556" spans="2:30">
      <c r="B556"/>
      <c r="C556"/>
      <c r="D556"/>
      <c r="E556"/>
      <c r="F556"/>
      <c r="G556"/>
      <c r="H556"/>
      <c r="I556"/>
      <c r="J556"/>
      <c r="K556"/>
      <c r="L556"/>
      <c r="M556"/>
      <c r="AA556" s="64"/>
      <c r="AD556" s="64"/>
    </row>
    <row r="557" spans="2:30">
      <c r="B557"/>
      <c r="C557"/>
      <c r="D557"/>
      <c r="E557"/>
      <c r="F557"/>
      <c r="G557"/>
      <c r="H557"/>
      <c r="I557"/>
      <c r="J557"/>
      <c r="K557"/>
      <c r="L557"/>
      <c r="M557"/>
      <c r="AA557" s="64"/>
      <c r="AD557" s="64"/>
    </row>
    <row r="558" spans="2:30">
      <c r="B558"/>
      <c r="C558"/>
      <c r="D558"/>
      <c r="E558"/>
      <c r="F558"/>
      <c r="G558"/>
      <c r="H558"/>
      <c r="I558"/>
      <c r="J558"/>
      <c r="K558"/>
      <c r="L558"/>
      <c r="M558"/>
      <c r="AA558" s="64"/>
      <c r="AD558" s="64"/>
    </row>
    <row r="559" spans="2:30">
      <c r="B559"/>
      <c r="C559"/>
      <c r="D559"/>
      <c r="E559"/>
      <c r="F559"/>
      <c r="G559"/>
      <c r="H559"/>
      <c r="I559"/>
      <c r="J559"/>
      <c r="K559"/>
      <c r="L559"/>
      <c r="M559"/>
      <c r="AA559" s="64"/>
      <c r="AD559" s="64"/>
    </row>
    <row r="560" spans="2:30">
      <c r="B560"/>
      <c r="C560"/>
      <c r="D560"/>
      <c r="E560"/>
      <c r="F560"/>
      <c r="G560"/>
      <c r="H560"/>
      <c r="I560"/>
      <c r="J560"/>
      <c r="K560"/>
      <c r="L560"/>
      <c r="M560"/>
      <c r="AA560" s="64"/>
      <c r="AD560" s="64"/>
    </row>
    <row r="561" spans="2:30">
      <c r="B561"/>
      <c r="C561"/>
      <c r="D561"/>
      <c r="E561"/>
      <c r="F561"/>
      <c r="G561"/>
      <c r="H561"/>
      <c r="I561"/>
      <c r="J561"/>
      <c r="K561"/>
      <c r="L561"/>
      <c r="M561"/>
      <c r="AA561" s="64"/>
      <c r="AD561" s="64"/>
    </row>
    <row r="562" spans="2:30">
      <c r="B562"/>
      <c r="C562"/>
      <c r="D562"/>
      <c r="E562"/>
      <c r="F562"/>
      <c r="G562"/>
      <c r="H562"/>
      <c r="I562"/>
      <c r="J562"/>
      <c r="K562"/>
      <c r="L562"/>
      <c r="M562"/>
      <c r="AA562" s="64"/>
      <c r="AD562" s="64"/>
    </row>
    <row r="563" spans="2:30">
      <c r="B563"/>
      <c r="C563"/>
      <c r="D563"/>
      <c r="E563"/>
      <c r="F563"/>
      <c r="G563"/>
      <c r="H563"/>
      <c r="I563"/>
      <c r="J563"/>
      <c r="K563"/>
      <c r="L563"/>
      <c r="M563"/>
      <c r="AA563" s="64"/>
      <c r="AD563" s="64"/>
    </row>
    <row r="564" spans="2:30">
      <c r="B564"/>
      <c r="C564"/>
      <c r="D564"/>
      <c r="E564"/>
      <c r="F564"/>
      <c r="G564"/>
      <c r="H564"/>
      <c r="I564"/>
      <c r="J564"/>
      <c r="K564"/>
      <c r="L564"/>
      <c r="M564"/>
      <c r="AA564" s="64"/>
      <c r="AD564" s="64"/>
    </row>
    <row r="565" spans="2:30">
      <c r="B565"/>
      <c r="C565"/>
      <c r="D565"/>
      <c r="E565"/>
      <c r="F565"/>
      <c r="G565"/>
      <c r="H565"/>
      <c r="I565"/>
      <c r="J565"/>
      <c r="K565"/>
      <c r="L565"/>
      <c r="M565"/>
      <c r="AA565" s="64"/>
      <c r="AD565" s="64"/>
    </row>
    <row r="566" spans="2:30">
      <c r="B566"/>
      <c r="C566"/>
      <c r="D566"/>
      <c r="E566"/>
      <c r="F566"/>
      <c r="G566"/>
      <c r="H566"/>
      <c r="I566"/>
      <c r="J566"/>
      <c r="K566"/>
      <c r="L566"/>
      <c r="M566"/>
      <c r="AA566" s="64"/>
      <c r="AD566" s="64"/>
    </row>
    <row r="567" spans="2:30">
      <c r="B567"/>
      <c r="C567"/>
      <c r="D567"/>
      <c r="E567"/>
      <c r="F567"/>
      <c r="G567"/>
      <c r="H567"/>
      <c r="I567"/>
      <c r="J567"/>
      <c r="K567"/>
      <c r="L567"/>
      <c r="M567"/>
      <c r="AA567" s="64"/>
      <c r="AD567" s="64"/>
    </row>
    <row r="568" spans="2:30">
      <c r="B568"/>
      <c r="C568"/>
      <c r="D568"/>
      <c r="E568"/>
      <c r="F568"/>
      <c r="G568"/>
      <c r="H568"/>
      <c r="I568"/>
      <c r="J568"/>
      <c r="K568"/>
      <c r="L568"/>
      <c r="M568"/>
      <c r="AA568" s="64"/>
      <c r="AD568" s="64"/>
    </row>
    <row r="569" spans="2:30">
      <c r="B569"/>
      <c r="C569"/>
      <c r="D569"/>
      <c r="E569"/>
      <c r="F569"/>
      <c r="G569"/>
      <c r="H569"/>
      <c r="I569"/>
      <c r="J569"/>
      <c r="K569"/>
      <c r="L569"/>
      <c r="M569"/>
      <c r="AA569" s="64"/>
      <c r="AD569" s="64"/>
    </row>
    <row r="570" spans="2:30">
      <c r="B570"/>
      <c r="C570"/>
      <c r="D570"/>
      <c r="E570"/>
      <c r="F570"/>
      <c r="G570"/>
      <c r="H570"/>
      <c r="I570"/>
      <c r="J570"/>
      <c r="K570"/>
      <c r="L570"/>
      <c r="M570"/>
      <c r="AA570" s="64"/>
      <c r="AD570" s="64"/>
    </row>
    <row r="571" spans="2:30">
      <c r="B571"/>
      <c r="C571"/>
      <c r="D571"/>
      <c r="E571"/>
      <c r="F571"/>
      <c r="G571"/>
      <c r="H571"/>
      <c r="I571"/>
      <c r="J571"/>
      <c r="K571"/>
      <c r="L571"/>
      <c r="M571"/>
      <c r="AA571" s="64"/>
      <c r="AD571" s="64"/>
    </row>
    <row r="572" spans="2:30">
      <c r="B572"/>
      <c r="C572"/>
      <c r="D572"/>
      <c r="E572"/>
      <c r="F572"/>
      <c r="G572"/>
      <c r="H572"/>
      <c r="I572"/>
      <c r="J572"/>
      <c r="K572"/>
      <c r="L572"/>
      <c r="M572"/>
      <c r="AA572" s="64"/>
      <c r="AD572" s="64"/>
    </row>
    <row r="573" spans="2:30">
      <c r="B573"/>
      <c r="C573"/>
      <c r="D573"/>
      <c r="E573"/>
      <c r="F573"/>
      <c r="G573"/>
      <c r="H573"/>
      <c r="I573"/>
      <c r="J573"/>
      <c r="K573"/>
      <c r="L573"/>
      <c r="M573"/>
      <c r="AA573" s="64"/>
      <c r="AD573" s="64"/>
    </row>
    <row r="574" spans="2:30">
      <c r="B574"/>
      <c r="C574"/>
      <c r="D574"/>
      <c r="E574"/>
      <c r="F574"/>
      <c r="G574"/>
      <c r="H574"/>
      <c r="I574"/>
      <c r="J574"/>
      <c r="K574"/>
      <c r="L574"/>
      <c r="M574"/>
      <c r="AA574" s="64"/>
      <c r="AD574" s="64"/>
    </row>
    <row r="575" spans="2:30">
      <c r="B575"/>
      <c r="C575"/>
      <c r="D575"/>
      <c r="E575"/>
      <c r="F575"/>
      <c r="G575"/>
      <c r="H575"/>
      <c r="I575"/>
      <c r="J575"/>
      <c r="K575"/>
      <c r="L575"/>
      <c r="M575"/>
      <c r="AA575" s="64"/>
      <c r="AD575" s="64"/>
    </row>
    <row r="576" spans="2:30">
      <c r="B576"/>
      <c r="C576"/>
      <c r="D576"/>
      <c r="E576"/>
      <c r="F576"/>
      <c r="G576"/>
      <c r="H576"/>
      <c r="I576"/>
      <c r="J576"/>
      <c r="K576"/>
      <c r="L576"/>
      <c r="M576"/>
      <c r="AA576" s="64"/>
      <c r="AD576" s="64"/>
    </row>
    <row r="577" spans="2:30">
      <c r="B577"/>
      <c r="C577"/>
      <c r="D577"/>
      <c r="E577"/>
      <c r="F577"/>
      <c r="G577"/>
      <c r="H577"/>
      <c r="I577"/>
      <c r="J577"/>
      <c r="K577"/>
      <c r="L577"/>
      <c r="M577"/>
      <c r="AA577" s="64"/>
      <c r="AD577" s="64"/>
    </row>
    <row r="578" spans="2:30">
      <c r="B578"/>
      <c r="C578"/>
      <c r="D578"/>
      <c r="E578"/>
      <c r="F578"/>
      <c r="G578"/>
      <c r="H578"/>
      <c r="I578"/>
      <c r="J578"/>
      <c r="K578"/>
      <c r="L578"/>
      <c r="M578"/>
      <c r="AA578" s="64"/>
      <c r="AD578" s="64"/>
    </row>
    <row r="579" spans="2:30">
      <c r="B579"/>
      <c r="C579"/>
      <c r="D579"/>
      <c r="E579"/>
      <c r="F579"/>
      <c r="G579"/>
      <c r="H579"/>
      <c r="I579"/>
      <c r="J579"/>
      <c r="K579"/>
      <c r="L579"/>
      <c r="M579"/>
      <c r="AA579" s="64"/>
      <c r="AD579" s="64"/>
    </row>
    <row r="580" spans="2:30">
      <c r="B580"/>
      <c r="C580"/>
      <c r="D580"/>
      <c r="E580"/>
      <c r="F580"/>
      <c r="G580"/>
      <c r="H580"/>
      <c r="I580"/>
      <c r="J580"/>
      <c r="K580"/>
      <c r="L580"/>
      <c r="M580"/>
      <c r="AA580" s="64"/>
      <c r="AD580" s="64"/>
    </row>
    <row r="581" spans="2:30">
      <c r="B581"/>
      <c r="C581"/>
      <c r="D581"/>
      <c r="E581"/>
      <c r="F581"/>
      <c r="G581"/>
      <c r="H581"/>
      <c r="I581"/>
      <c r="J581"/>
      <c r="K581"/>
      <c r="L581"/>
      <c r="M581"/>
      <c r="AA581" s="64"/>
      <c r="AD581" s="64"/>
    </row>
    <row r="582" spans="2:30">
      <c r="B582"/>
      <c r="C582"/>
      <c r="D582"/>
      <c r="E582"/>
      <c r="F582"/>
      <c r="G582"/>
      <c r="H582"/>
      <c r="I582"/>
      <c r="J582"/>
      <c r="K582"/>
      <c r="L582"/>
      <c r="M582"/>
      <c r="AA582" s="64"/>
      <c r="AD582" s="64"/>
    </row>
    <row r="583" spans="2:30">
      <c r="B583"/>
      <c r="C583"/>
      <c r="D583"/>
      <c r="E583"/>
      <c r="F583"/>
      <c r="G583"/>
      <c r="H583"/>
      <c r="I583"/>
      <c r="J583"/>
      <c r="K583"/>
      <c r="L583"/>
      <c r="M583"/>
      <c r="AA583" s="64"/>
      <c r="AD583" s="64"/>
    </row>
    <row r="584" spans="2:30">
      <c r="B584"/>
      <c r="C584"/>
      <c r="D584"/>
      <c r="E584"/>
      <c r="F584"/>
      <c r="G584"/>
      <c r="H584"/>
      <c r="I584"/>
      <c r="J584"/>
      <c r="K584"/>
      <c r="L584"/>
      <c r="M584"/>
      <c r="AA584" s="64"/>
      <c r="AD584" s="64"/>
    </row>
    <row r="585" spans="2:30">
      <c r="B585"/>
      <c r="C585"/>
      <c r="D585"/>
      <c r="E585"/>
      <c r="F585"/>
      <c r="G585"/>
      <c r="H585"/>
      <c r="I585"/>
      <c r="J585"/>
      <c r="K585"/>
      <c r="L585"/>
      <c r="M585"/>
      <c r="AA585" s="64"/>
      <c r="AD585" s="64"/>
    </row>
    <row r="586" spans="2:30">
      <c r="B586"/>
      <c r="C586"/>
      <c r="D586"/>
      <c r="E586"/>
      <c r="F586"/>
      <c r="G586"/>
      <c r="H586"/>
      <c r="I586"/>
      <c r="J586"/>
      <c r="K586"/>
      <c r="L586"/>
      <c r="M586"/>
      <c r="AA586" s="64"/>
      <c r="AD586" s="64"/>
    </row>
    <row r="587" spans="2:30">
      <c r="B587"/>
      <c r="C587"/>
      <c r="D587"/>
      <c r="E587"/>
      <c r="F587"/>
      <c r="G587"/>
      <c r="H587"/>
      <c r="I587"/>
      <c r="J587"/>
      <c r="K587"/>
      <c r="L587"/>
      <c r="M587"/>
      <c r="AA587" s="64"/>
      <c r="AD587" s="64"/>
    </row>
    <row r="588" spans="2:30">
      <c r="B588"/>
      <c r="C588"/>
      <c r="D588"/>
      <c r="E588"/>
      <c r="F588"/>
      <c r="G588"/>
      <c r="H588"/>
      <c r="I588"/>
      <c r="J588"/>
      <c r="K588"/>
      <c r="L588"/>
      <c r="M588"/>
      <c r="AA588" s="64"/>
      <c r="AD588" s="64"/>
    </row>
    <row r="589" spans="2:30">
      <c r="B589"/>
      <c r="C589"/>
      <c r="D589"/>
      <c r="E589"/>
      <c r="F589"/>
      <c r="G589"/>
      <c r="H589"/>
      <c r="I589"/>
      <c r="J589"/>
      <c r="K589"/>
      <c r="L589"/>
      <c r="M589"/>
      <c r="AA589" s="64"/>
      <c r="AD589" s="64"/>
    </row>
    <row r="590" spans="2:30">
      <c r="B590"/>
      <c r="C590"/>
      <c r="D590"/>
      <c r="E590"/>
      <c r="F590"/>
      <c r="G590"/>
      <c r="H590"/>
      <c r="I590"/>
      <c r="J590"/>
      <c r="K590"/>
      <c r="L590"/>
      <c r="M590"/>
      <c r="AA590" s="64"/>
      <c r="AD590" s="64"/>
    </row>
    <row r="591" spans="2:30">
      <c r="B591"/>
      <c r="C591"/>
      <c r="D591"/>
      <c r="E591"/>
      <c r="F591"/>
      <c r="G591"/>
      <c r="H591"/>
      <c r="I591"/>
      <c r="J591"/>
      <c r="K591"/>
      <c r="L591"/>
      <c r="M591"/>
      <c r="AA591" s="64"/>
      <c r="AD591" s="64"/>
    </row>
    <row r="592" spans="2:30">
      <c r="B592"/>
      <c r="C592"/>
      <c r="D592"/>
      <c r="E592"/>
      <c r="F592"/>
      <c r="G592"/>
      <c r="H592"/>
      <c r="I592"/>
      <c r="J592"/>
      <c r="K592"/>
      <c r="L592"/>
      <c r="M592"/>
      <c r="AA592" s="64"/>
      <c r="AD592" s="64"/>
    </row>
    <row r="593" spans="2:30">
      <c r="B593"/>
      <c r="C593"/>
      <c r="D593"/>
      <c r="E593"/>
      <c r="F593"/>
      <c r="G593"/>
      <c r="H593"/>
      <c r="I593"/>
      <c r="J593"/>
      <c r="K593"/>
      <c r="L593"/>
      <c r="M593"/>
      <c r="AA593" s="64"/>
      <c r="AD593" s="64"/>
    </row>
    <row r="594" spans="2:30">
      <c r="B594"/>
      <c r="C594"/>
      <c r="D594"/>
      <c r="E594"/>
      <c r="F594"/>
      <c r="G594"/>
      <c r="H594"/>
      <c r="I594"/>
      <c r="J594"/>
      <c r="K594"/>
      <c r="L594"/>
      <c r="M594"/>
      <c r="AA594" s="64"/>
      <c r="AD594" s="64"/>
    </row>
    <row r="595" spans="2:30">
      <c r="B595"/>
      <c r="C595"/>
      <c r="D595"/>
      <c r="E595"/>
      <c r="F595"/>
      <c r="G595"/>
      <c r="H595"/>
      <c r="I595"/>
      <c r="J595"/>
      <c r="K595"/>
      <c r="L595"/>
      <c r="M595"/>
      <c r="AA595" s="64"/>
      <c r="AD595" s="64"/>
    </row>
    <row r="596" spans="2:30">
      <c r="B596"/>
      <c r="C596"/>
      <c r="D596"/>
      <c r="E596"/>
      <c r="F596"/>
      <c r="G596"/>
      <c r="H596"/>
      <c r="I596"/>
      <c r="J596"/>
      <c r="K596"/>
      <c r="L596"/>
      <c r="M596"/>
      <c r="AA596" s="64"/>
      <c r="AD596" s="64"/>
    </row>
    <row r="597" spans="2:30">
      <c r="B597"/>
      <c r="C597"/>
      <c r="D597"/>
      <c r="E597"/>
      <c r="F597"/>
      <c r="G597"/>
      <c r="H597"/>
      <c r="I597"/>
      <c r="J597"/>
      <c r="K597"/>
      <c r="L597"/>
      <c r="M597"/>
      <c r="AA597" s="64"/>
      <c r="AD597" s="64"/>
    </row>
    <row r="598" spans="2:30">
      <c r="B598"/>
      <c r="C598"/>
      <c r="D598"/>
      <c r="E598"/>
      <c r="F598"/>
      <c r="G598"/>
      <c r="H598"/>
      <c r="I598"/>
      <c r="J598"/>
      <c r="K598"/>
      <c r="L598"/>
      <c r="M598"/>
      <c r="AA598" s="64"/>
      <c r="AD598" s="64"/>
    </row>
    <row r="599" spans="2:30">
      <c r="B599"/>
      <c r="C599"/>
      <c r="D599"/>
      <c r="E599"/>
      <c r="F599"/>
      <c r="G599"/>
      <c r="H599"/>
      <c r="I599"/>
      <c r="J599"/>
      <c r="K599"/>
      <c r="L599"/>
      <c r="M599"/>
      <c r="AA599" s="64"/>
      <c r="AD599" s="64"/>
    </row>
    <row r="600" spans="2:30">
      <c r="B600"/>
      <c r="C600"/>
      <c r="D600"/>
      <c r="E600"/>
      <c r="F600"/>
      <c r="G600"/>
      <c r="H600"/>
      <c r="I600"/>
      <c r="J600"/>
      <c r="K600"/>
      <c r="L600"/>
      <c r="M600"/>
      <c r="AA600" s="64"/>
      <c r="AD600" s="64"/>
    </row>
    <row r="601" spans="2:30">
      <c r="B601"/>
      <c r="C601"/>
      <c r="D601"/>
      <c r="E601"/>
      <c r="F601"/>
      <c r="G601"/>
      <c r="H601"/>
      <c r="I601"/>
      <c r="J601"/>
      <c r="K601"/>
      <c r="L601"/>
      <c r="M601"/>
      <c r="AA601" s="64"/>
      <c r="AD601" s="64"/>
    </row>
    <row r="602" spans="2:30">
      <c r="B602"/>
      <c r="C602"/>
      <c r="D602"/>
      <c r="E602"/>
      <c r="F602"/>
      <c r="G602"/>
      <c r="H602"/>
      <c r="I602"/>
      <c r="J602"/>
      <c r="K602"/>
      <c r="L602"/>
      <c r="M602"/>
      <c r="AA602" s="64"/>
      <c r="AD602" s="64"/>
    </row>
    <row r="603" spans="2:30">
      <c r="B603"/>
      <c r="C603"/>
      <c r="D603"/>
      <c r="E603"/>
      <c r="F603"/>
      <c r="G603"/>
      <c r="H603"/>
      <c r="I603"/>
      <c r="J603"/>
      <c r="K603"/>
      <c r="L603"/>
      <c r="M603"/>
      <c r="AA603" s="64"/>
      <c r="AD603" s="64"/>
    </row>
    <row r="604" spans="2:30">
      <c r="B604"/>
      <c r="C604"/>
      <c r="D604"/>
      <c r="E604"/>
      <c r="F604"/>
      <c r="G604"/>
      <c r="H604"/>
      <c r="I604"/>
      <c r="J604"/>
      <c r="K604"/>
      <c r="L604"/>
      <c r="M604"/>
      <c r="AA604" s="64"/>
      <c r="AD604" s="64"/>
    </row>
    <row r="605" spans="2:30">
      <c r="B605"/>
      <c r="C605"/>
      <c r="D605"/>
      <c r="E605"/>
      <c r="F605"/>
      <c r="G605"/>
      <c r="H605"/>
      <c r="I605"/>
      <c r="J605"/>
      <c r="K605"/>
      <c r="L605"/>
      <c r="M605"/>
      <c r="AA605" s="64"/>
      <c r="AD605" s="64"/>
    </row>
    <row r="606" spans="2:30">
      <c r="B606"/>
      <c r="C606"/>
      <c r="D606"/>
      <c r="E606"/>
      <c r="F606"/>
      <c r="G606"/>
      <c r="H606"/>
      <c r="I606"/>
      <c r="J606"/>
      <c r="K606"/>
      <c r="L606"/>
      <c r="M606"/>
      <c r="AA606" s="64"/>
      <c r="AD606" s="64"/>
    </row>
    <row r="607" spans="2:30">
      <c r="B607"/>
      <c r="C607"/>
      <c r="D607"/>
      <c r="E607"/>
      <c r="F607"/>
      <c r="G607"/>
      <c r="H607"/>
      <c r="I607"/>
      <c r="J607"/>
      <c r="K607"/>
      <c r="L607"/>
      <c r="M607"/>
      <c r="AA607" s="64"/>
      <c r="AD607" s="64"/>
    </row>
    <row r="608" spans="2:30">
      <c r="B608"/>
      <c r="C608"/>
      <c r="D608"/>
      <c r="E608"/>
      <c r="F608"/>
      <c r="G608"/>
      <c r="H608"/>
      <c r="I608"/>
      <c r="J608"/>
      <c r="K608"/>
      <c r="L608"/>
      <c r="M608"/>
      <c r="AA608" s="64"/>
      <c r="AD608" s="64"/>
    </row>
    <row r="609" spans="2:30">
      <c r="B609"/>
      <c r="C609"/>
      <c r="D609"/>
      <c r="E609"/>
      <c r="F609"/>
      <c r="G609"/>
      <c r="H609"/>
      <c r="I609"/>
      <c r="J609"/>
      <c r="K609"/>
      <c r="L609"/>
      <c r="M609"/>
      <c r="AA609" s="64"/>
      <c r="AD609" s="64"/>
    </row>
    <row r="610" spans="2:30">
      <c r="B610"/>
      <c r="C610"/>
      <c r="D610"/>
      <c r="E610"/>
      <c r="F610"/>
      <c r="G610"/>
      <c r="H610"/>
      <c r="I610"/>
      <c r="J610"/>
      <c r="K610"/>
      <c r="L610"/>
      <c r="M610"/>
      <c r="AA610" s="64"/>
      <c r="AD610" s="64"/>
    </row>
    <row r="611" spans="2:30">
      <c r="B611"/>
      <c r="C611"/>
      <c r="D611"/>
      <c r="E611"/>
      <c r="F611"/>
      <c r="G611"/>
      <c r="H611"/>
      <c r="I611"/>
      <c r="J611"/>
      <c r="K611"/>
      <c r="L611"/>
      <c r="M611"/>
      <c r="AA611" s="64"/>
      <c r="AD611" s="64"/>
    </row>
    <row r="612" spans="2:30">
      <c r="B612"/>
      <c r="C612"/>
      <c r="D612"/>
      <c r="E612"/>
      <c r="F612"/>
      <c r="G612"/>
      <c r="H612"/>
      <c r="I612"/>
      <c r="J612"/>
      <c r="K612"/>
      <c r="L612"/>
      <c r="M612"/>
      <c r="AA612" s="64"/>
      <c r="AD612" s="64"/>
    </row>
    <row r="613" spans="2:30">
      <c r="B613"/>
      <c r="C613"/>
      <c r="D613"/>
      <c r="E613"/>
      <c r="F613"/>
      <c r="G613"/>
      <c r="H613"/>
      <c r="I613"/>
      <c r="J613"/>
      <c r="K613"/>
      <c r="L613"/>
      <c r="M613"/>
      <c r="AA613" s="64"/>
      <c r="AD613" s="64"/>
    </row>
    <row r="614" spans="2:30">
      <c r="B614"/>
      <c r="C614"/>
      <c r="D614"/>
      <c r="E614"/>
      <c r="F614"/>
      <c r="G614"/>
      <c r="H614"/>
      <c r="I614"/>
      <c r="J614"/>
      <c r="K614"/>
      <c r="L614"/>
      <c r="M614"/>
      <c r="AA614" s="64"/>
      <c r="AD614" s="64"/>
    </row>
    <row r="615" spans="2:30">
      <c r="B615"/>
      <c r="C615"/>
      <c r="D615"/>
      <c r="E615"/>
      <c r="F615"/>
      <c r="G615"/>
      <c r="H615"/>
      <c r="I615"/>
      <c r="J615"/>
      <c r="K615"/>
      <c r="L615"/>
      <c r="M615"/>
      <c r="AA615" s="64"/>
      <c r="AD615" s="64"/>
    </row>
    <row r="616" spans="2:30">
      <c r="B616"/>
      <c r="C616"/>
      <c r="D616"/>
      <c r="E616"/>
      <c r="F616"/>
      <c r="G616"/>
      <c r="H616"/>
      <c r="I616"/>
      <c r="J616"/>
      <c r="K616"/>
      <c r="L616"/>
      <c r="M616"/>
      <c r="AA616" s="64"/>
      <c r="AD616" s="64"/>
    </row>
    <row r="617" spans="2:30">
      <c r="B617"/>
      <c r="C617"/>
      <c r="D617"/>
      <c r="E617"/>
      <c r="F617"/>
      <c r="G617"/>
      <c r="H617"/>
      <c r="I617"/>
      <c r="J617"/>
      <c r="K617"/>
      <c r="L617"/>
      <c r="M617"/>
      <c r="AA617" s="64"/>
      <c r="AD617" s="64"/>
    </row>
    <row r="618" spans="2:30">
      <c r="B618"/>
      <c r="C618"/>
      <c r="D618"/>
      <c r="E618"/>
      <c r="F618"/>
      <c r="G618"/>
      <c r="H618"/>
      <c r="I618"/>
      <c r="J618"/>
      <c r="K618"/>
      <c r="L618"/>
      <c r="M618"/>
      <c r="AA618" s="64"/>
      <c r="AD618" s="64"/>
    </row>
    <row r="619" spans="2:30">
      <c r="B619"/>
      <c r="C619"/>
      <c r="D619"/>
      <c r="E619"/>
      <c r="F619"/>
      <c r="G619"/>
      <c r="H619"/>
      <c r="I619"/>
      <c r="J619"/>
      <c r="K619"/>
      <c r="L619"/>
      <c r="M619"/>
      <c r="AA619" s="64"/>
      <c r="AD619" s="64"/>
    </row>
    <row r="620" spans="2:30">
      <c r="B620"/>
      <c r="C620"/>
      <c r="D620"/>
      <c r="E620"/>
      <c r="F620"/>
      <c r="G620"/>
      <c r="H620"/>
      <c r="I620"/>
      <c r="J620"/>
      <c r="K620"/>
      <c r="L620"/>
      <c r="M620"/>
      <c r="AA620" s="64"/>
      <c r="AD620" s="64"/>
    </row>
    <row r="621" spans="2:30">
      <c r="B621"/>
      <c r="C621"/>
      <c r="D621"/>
      <c r="E621"/>
      <c r="F621"/>
      <c r="G621"/>
      <c r="H621"/>
      <c r="I621"/>
      <c r="J621"/>
      <c r="K621"/>
      <c r="L621"/>
      <c r="M621"/>
      <c r="AA621" s="64"/>
      <c r="AD621" s="64"/>
    </row>
    <row r="622" spans="2:30">
      <c r="B622"/>
      <c r="C622"/>
      <c r="D622"/>
      <c r="E622"/>
      <c r="F622"/>
      <c r="G622"/>
      <c r="H622"/>
      <c r="I622"/>
      <c r="J622"/>
      <c r="K622"/>
      <c r="L622"/>
      <c r="M622"/>
      <c r="AA622" s="64"/>
      <c r="AD622" s="64"/>
    </row>
    <row r="623" spans="2:30">
      <c r="B623"/>
      <c r="C623"/>
      <c r="D623"/>
      <c r="E623"/>
      <c r="F623"/>
      <c r="G623"/>
      <c r="H623"/>
      <c r="I623"/>
      <c r="J623"/>
      <c r="K623"/>
      <c r="L623"/>
      <c r="M623"/>
      <c r="AA623" s="64"/>
      <c r="AD623" s="64"/>
    </row>
    <row r="624" spans="2:30">
      <c r="B624"/>
      <c r="C624"/>
      <c r="D624"/>
      <c r="E624"/>
      <c r="F624"/>
      <c r="G624"/>
      <c r="H624"/>
      <c r="I624"/>
      <c r="J624"/>
      <c r="K624"/>
      <c r="L624"/>
      <c r="M624"/>
      <c r="AA624" s="64"/>
      <c r="AD624" s="64"/>
    </row>
    <row r="625" spans="2:30">
      <c r="B625"/>
      <c r="C625"/>
      <c r="D625"/>
      <c r="E625"/>
      <c r="F625"/>
      <c r="G625"/>
      <c r="H625"/>
      <c r="I625"/>
      <c r="J625"/>
      <c r="K625"/>
      <c r="L625"/>
      <c r="M625"/>
      <c r="AA625" s="64"/>
      <c r="AD625" s="64"/>
    </row>
    <row r="626" spans="2:30">
      <c r="B626"/>
      <c r="C626"/>
      <c r="D626"/>
      <c r="E626"/>
      <c r="F626"/>
      <c r="G626"/>
      <c r="H626"/>
      <c r="I626"/>
      <c r="J626"/>
      <c r="K626"/>
      <c r="L626"/>
      <c r="M626"/>
      <c r="AA626" s="64"/>
      <c r="AD626" s="64"/>
    </row>
    <row r="627" spans="2:30">
      <c r="B627"/>
      <c r="C627"/>
      <c r="D627"/>
      <c r="E627"/>
      <c r="F627"/>
      <c r="G627"/>
      <c r="H627"/>
      <c r="I627"/>
      <c r="J627"/>
      <c r="K627"/>
      <c r="L627"/>
      <c r="M627"/>
      <c r="AA627" s="64"/>
      <c r="AD627" s="64"/>
    </row>
    <row r="628" spans="2:30">
      <c r="B628"/>
      <c r="C628"/>
      <c r="D628"/>
      <c r="E628"/>
      <c r="F628"/>
      <c r="G628"/>
      <c r="H628"/>
      <c r="I628"/>
      <c r="J628"/>
      <c r="K628"/>
      <c r="L628"/>
      <c r="M628"/>
      <c r="AA628" s="64"/>
      <c r="AD628" s="64"/>
    </row>
    <row r="629" spans="2:30">
      <c r="B629"/>
      <c r="C629"/>
      <c r="D629"/>
      <c r="E629"/>
      <c r="F629"/>
      <c r="G629"/>
      <c r="H629"/>
      <c r="I629"/>
      <c r="J629"/>
      <c r="K629"/>
      <c r="L629"/>
      <c r="M629"/>
      <c r="AA629" s="64"/>
      <c r="AD629" s="64"/>
    </row>
    <row r="630" spans="2:30">
      <c r="B630"/>
      <c r="C630"/>
      <c r="D630"/>
      <c r="E630"/>
      <c r="F630"/>
      <c r="G630"/>
      <c r="H630"/>
      <c r="I630"/>
      <c r="J630"/>
      <c r="K630"/>
      <c r="L630"/>
      <c r="M630"/>
      <c r="AA630" s="64"/>
      <c r="AD630" s="64"/>
    </row>
    <row r="631" spans="2:30">
      <c r="B631"/>
      <c r="C631"/>
      <c r="D631"/>
      <c r="E631"/>
      <c r="F631"/>
      <c r="G631"/>
      <c r="H631"/>
      <c r="I631"/>
      <c r="J631"/>
      <c r="K631"/>
      <c r="L631"/>
      <c r="M631"/>
      <c r="AA631" s="64"/>
      <c r="AD631" s="64"/>
    </row>
    <row r="632" spans="2:30">
      <c r="B632"/>
      <c r="C632"/>
      <c r="D632"/>
      <c r="E632"/>
      <c r="F632"/>
      <c r="G632"/>
      <c r="H632"/>
      <c r="I632"/>
      <c r="J632"/>
      <c r="K632"/>
      <c r="L632"/>
      <c r="M632"/>
      <c r="AA632" s="64"/>
      <c r="AD632" s="64"/>
    </row>
    <row r="633" spans="2:30">
      <c r="B633"/>
      <c r="C633"/>
      <c r="D633"/>
      <c r="E633"/>
      <c r="F633"/>
      <c r="G633"/>
      <c r="H633"/>
      <c r="I633"/>
      <c r="J633"/>
      <c r="K633"/>
      <c r="L633"/>
      <c r="M633"/>
      <c r="AA633" s="64"/>
      <c r="AD633" s="64"/>
    </row>
    <row r="634" spans="2:30">
      <c r="B634"/>
      <c r="C634"/>
      <c r="D634"/>
      <c r="E634"/>
      <c r="F634"/>
      <c r="G634"/>
      <c r="H634"/>
      <c r="I634"/>
      <c r="J634"/>
      <c r="K634"/>
      <c r="L634"/>
      <c r="M634"/>
      <c r="AA634" s="64"/>
      <c r="AD634" s="64"/>
    </row>
    <row r="635" spans="2:30">
      <c r="B635"/>
      <c r="C635"/>
      <c r="D635"/>
      <c r="E635"/>
      <c r="F635"/>
      <c r="G635"/>
      <c r="H635"/>
      <c r="I635"/>
      <c r="J635"/>
      <c r="K635"/>
      <c r="L635"/>
      <c r="M635"/>
      <c r="AA635" s="64"/>
      <c r="AD635" s="64"/>
    </row>
    <row r="636" spans="2:30">
      <c r="B636"/>
      <c r="C636"/>
      <c r="D636"/>
      <c r="E636"/>
      <c r="F636"/>
      <c r="G636"/>
      <c r="H636"/>
      <c r="I636"/>
      <c r="J636"/>
      <c r="K636"/>
      <c r="L636"/>
      <c r="M636"/>
      <c r="AA636" s="64"/>
      <c r="AD636" s="64"/>
    </row>
    <row r="637" spans="2:30">
      <c r="B637"/>
      <c r="C637"/>
      <c r="D637"/>
      <c r="E637"/>
      <c r="F637"/>
      <c r="G637"/>
      <c r="H637"/>
      <c r="I637"/>
      <c r="J637"/>
      <c r="K637"/>
      <c r="L637"/>
      <c r="M637"/>
      <c r="AA637" s="64"/>
      <c r="AD637" s="64"/>
    </row>
    <row r="638" spans="2:30">
      <c r="B638"/>
      <c r="C638"/>
      <c r="D638"/>
      <c r="E638"/>
      <c r="F638"/>
      <c r="G638"/>
      <c r="H638"/>
      <c r="I638"/>
      <c r="J638"/>
      <c r="K638"/>
      <c r="L638"/>
      <c r="M638"/>
      <c r="AA638" s="64"/>
      <c r="AD638" s="64"/>
    </row>
    <row r="639" spans="2:30">
      <c r="B639"/>
      <c r="C639"/>
      <c r="D639"/>
      <c r="E639"/>
      <c r="F639"/>
      <c r="G639"/>
      <c r="H639"/>
      <c r="I639"/>
      <c r="J639"/>
      <c r="K639"/>
      <c r="L639"/>
      <c r="M639"/>
      <c r="AA639" s="64"/>
      <c r="AD639" s="64"/>
    </row>
    <row r="640" spans="2:30">
      <c r="B640"/>
      <c r="C640"/>
      <c r="D640"/>
      <c r="E640"/>
      <c r="F640"/>
      <c r="G640"/>
      <c r="H640"/>
      <c r="I640"/>
      <c r="J640"/>
      <c r="K640"/>
      <c r="L640"/>
      <c r="M640"/>
      <c r="AA640" s="64"/>
      <c r="AD640" s="64"/>
    </row>
    <row r="641" spans="2:30">
      <c r="B641"/>
      <c r="C641"/>
      <c r="D641"/>
      <c r="E641"/>
      <c r="F641"/>
      <c r="G641"/>
      <c r="H641"/>
      <c r="I641"/>
      <c r="J641"/>
      <c r="K641"/>
      <c r="L641"/>
      <c r="M641"/>
      <c r="AA641" s="64"/>
      <c r="AD641" s="64"/>
    </row>
    <row r="642" spans="2:30">
      <c r="B642"/>
      <c r="C642"/>
      <c r="D642"/>
      <c r="E642"/>
      <c r="F642"/>
      <c r="G642"/>
      <c r="H642"/>
      <c r="I642"/>
      <c r="J642"/>
      <c r="K642"/>
      <c r="L642"/>
      <c r="M642"/>
      <c r="AA642" s="64"/>
      <c r="AD642" s="64"/>
    </row>
    <row r="643" spans="2:30">
      <c r="B643"/>
      <c r="C643"/>
      <c r="D643"/>
      <c r="E643"/>
      <c r="F643"/>
      <c r="G643"/>
      <c r="H643"/>
      <c r="I643"/>
      <c r="J643"/>
      <c r="K643"/>
      <c r="L643"/>
      <c r="M643"/>
      <c r="AA643" s="64"/>
      <c r="AD643" s="64"/>
    </row>
    <row r="644" spans="2:30">
      <c r="B644"/>
      <c r="C644"/>
      <c r="D644"/>
      <c r="E644"/>
      <c r="F644"/>
      <c r="G644"/>
      <c r="H644"/>
      <c r="I644"/>
      <c r="J644"/>
      <c r="K644"/>
      <c r="L644"/>
      <c r="M644"/>
      <c r="AA644" s="64"/>
      <c r="AD644" s="64"/>
    </row>
    <row r="645" spans="2:30">
      <c r="B645"/>
      <c r="C645"/>
      <c r="D645"/>
      <c r="E645"/>
      <c r="F645"/>
      <c r="G645"/>
      <c r="H645"/>
      <c r="I645"/>
      <c r="J645"/>
      <c r="K645"/>
      <c r="L645"/>
      <c r="M645"/>
      <c r="AA645" s="64"/>
      <c r="AD645" s="64"/>
    </row>
    <row r="646" spans="2:30">
      <c r="B646"/>
      <c r="C646"/>
      <c r="D646"/>
      <c r="E646"/>
      <c r="F646"/>
      <c r="G646"/>
      <c r="H646"/>
      <c r="I646"/>
      <c r="J646"/>
      <c r="K646"/>
      <c r="L646"/>
      <c r="M646"/>
      <c r="AA646" s="64"/>
      <c r="AD646" s="64"/>
    </row>
    <row r="647" spans="2:30">
      <c r="B647"/>
      <c r="C647"/>
      <c r="D647"/>
      <c r="E647"/>
      <c r="F647"/>
      <c r="G647"/>
      <c r="H647"/>
      <c r="I647"/>
      <c r="J647"/>
      <c r="K647"/>
      <c r="L647"/>
      <c r="M647"/>
      <c r="AA647" s="64"/>
      <c r="AD647" s="64"/>
    </row>
    <row r="648" spans="2:30">
      <c r="B648"/>
      <c r="C648"/>
      <c r="D648"/>
      <c r="E648"/>
      <c r="F648"/>
      <c r="G648"/>
      <c r="H648"/>
      <c r="I648"/>
      <c r="J648"/>
      <c r="K648"/>
      <c r="L648"/>
      <c r="M648"/>
      <c r="AA648" s="64"/>
      <c r="AD648" s="64"/>
    </row>
    <row r="649" spans="2:30">
      <c r="B649"/>
      <c r="C649"/>
      <c r="D649"/>
      <c r="E649"/>
      <c r="F649"/>
      <c r="G649"/>
      <c r="H649"/>
      <c r="I649"/>
      <c r="J649"/>
      <c r="K649"/>
      <c r="L649"/>
      <c r="M649"/>
      <c r="AA649" s="64"/>
      <c r="AD649" s="64"/>
    </row>
    <row r="650" spans="2:30">
      <c r="B650"/>
      <c r="C650"/>
      <c r="D650"/>
      <c r="E650"/>
      <c r="F650"/>
      <c r="G650"/>
      <c r="H650"/>
      <c r="I650"/>
      <c r="J650"/>
      <c r="K650"/>
      <c r="L650"/>
      <c r="M650"/>
      <c r="AA650" s="64"/>
      <c r="AD650" s="64"/>
    </row>
    <row r="651" spans="2:30">
      <c r="B651"/>
      <c r="C651"/>
      <c r="D651"/>
      <c r="E651"/>
      <c r="F651"/>
      <c r="G651"/>
      <c r="H651"/>
      <c r="I651"/>
      <c r="J651"/>
      <c r="K651"/>
      <c r="L651"/>
      <c r="M651"/>
      <c r="AA651" s="64"/>
      <c r="AD651" s="64"/>
    </row>
    <row r="652" spans="2:30">
      <c r="B652"/>
      <c r="C652"/>
      <c r="D652"/>
      <c r="E652"/>
      <c r="F652"/>
      <c r="G652"/>
      <c r="H652"/>
      <c r="I652"/>
      <c r="J652"/>
      <c r="K652"/>
      <c r="L652"/>
      <c r="M652"/>
      <c r="AA652" s="64"/>
      <c r="AD652" s="64"/>
    </row>
    <row r="653" spans="2:30">
      <c r="B653"/>
      <c r="C653"/>
      <c r="D653"/>
      <c r="E653"/>
      <c r="F653"/>
      <c r="G653"/>
      <c r="H653"/>
      <c r="I653"/>
      <c r="J653"/>
      <c r="K653"/>
      <c r="L653"/>
      <c r="M653"/>
      <c r="AA653" s="64"/>
      <c r="AD653" s="64"/>
    </row>
    <row r="654" spans="2:30">
      <c r="B654"/>
      <c r="C654"/>
      <c r="D654"/>
      <c r="E654"/>
      <c r="F654"/>
      <c r="G654"/>
      <c r="H654"/>
      <c r="I654"/>
      <c r="J654"/>
      <c r="K654"/>
      <c r="L654"/>
      <c r="M654"/>
      <c r="AA654" s="64"/>
      <c r="AD654" s="64"/>
    </row>
    <row r="655" spans="2:30">
      <c r="B655"/>
      <c r="C655"/>
      <c r="D655"/>
      <c r="E655"/>
      <c r="F655"/>
      <c r="G655"/>
      <c r="H655"/>
      <c r="I655"/>
      <c r="J655"/>
      <c r="K655"/>
      <c r="L655"/>
      <c r="M655"/>
      <c r="AA655" s="64"/>
      <c r="AD655" s="64"/>
    </row>
    <row r="656" spans="2:30">
      <c r="B656"/>
      <c r="C656"/>
      <c r="D656"/>
      <c r="E656"/>
      <c r="F656"/>
      <c r="G656"/>
      <c r="H656"/>
      <c r="I656"/>
      <c r="J656"/>
      <c r="K656"/>
      <c r="L656"/>
      <c r="M656"/>
      <c r="AA656" s="64"/>
      <c r="AD656" s="64"/>
    </row>
    <row r="657" spans="2:30">
      <c r="B657"/>
      <c r="C657"/>
      <c r="D657"/>
      <c r="E657"/>
      <c r="F657"/>
      <c r="G657"/>
      <c r="H657"/>
      <c r="I657"/>
      <c r="J657"/>
      <c r="K657"/>
      <c r="L657"/>
      <c r="M657"/>
      <c r="AA657" s="64"/>
      <c r="AD657" s="64"/>
    </row>
    <row r="658" spans="2:30">
      <c r="B658"/>
      <c r="C658"/>
      <c r="D658"/>
      <c r="E658"/>
      <c r="F658"/>
      <c r="G658"/>
      <c r="H658"/>
      <c r="I658"/>
      <c r="J658"/>
      <c r="K658"/>
      <c r="L658"/>
      <c r="M658"/>
      <c r="AA658" s="64"/>
      <c r="AD658" s="64"/>
    </row>
    <row r="659" spans="2:30">
      <c r="B659"/>
      <c r="C659"/>
      <c r="D659"/>
      <c r="E659"/>
      <c r="F659"/>
      <c r="G659"/>
      <c r="H659"/>
      <c r="I659"/>
      <c r="J659"/>
      <c r="K659"/>
      <c r="L659"/>
      <c r="M659"/>
      <c r="AA659" s="64"/>
      <c r="AD659" s="64"/>
    </row>
    <row r="660" spans="2:30">
      <c r="B660"/>
      <c r="C660"/>
      <c r="D660"/>
      <c r="E660"/>
      <c r="F660"/>
      <c r="G660"/>
      <c r="H660"/>
      <c r="I660"/>
      <c r="J660"/>
      <c r="K660"/>
      <c r="L660"/>
      <c r="M660"/>
      <c r="AA660" s="64"/>
      <c r="AD660" s="64"/>
    </row>
    <row r="661" spans="2:30">
      <c r="B661"/>
      <c r="C661"/>
      <c r="D661"/>
      <c r="E661"/>
      <c r="F661"/>
      <c r="G661"/>
      <c r="H661"/>
      <c r="I661"/>
      <c r="J661"/>
      <c r="K661"/>
      <c r="L661"/>
      <c r="M661"/>
      <c r="AA661" s="64"/>
      <c r="AD661" s="64"/>
    </row>
    <row r="662" spans="2:30">
      <c r="B662"/>
      <c r="C662"/>
      <c r="D662"/>
      <c r="E662"/>
      <c r="F662"/>
      <c r="G662"/>
      <c r="H662"/>
      <c r="I662"/>
      <c r="J662"/>
      <c r="K662"/>
      <c r="L662"/>
      <c r="M662"/>
      <c r="AA662" s="64"/>
      <c r="AD662" s="64"/>
    </row>
    <row r="663" spans="2:30">
      <c r="B663"/>
      <c r="C663"/>
      <c r="D663"/>
      <c r="E663"/>
      <c r="F663"/>
      <c r="G663"/>
      <c r="H663"/>
      <c r="I663"/>
      <c r="J663"/>
      <c r="K663"/>
      <c r="L663"/>
      <c r="M663"/>
      <c r="AA663" s="64"/>
      <c r="AD663" s="64"/>
    </row>
    <row r="664" spans="2:30">
      <c r="B664"/>
      <c r="C664"/>
      <c r="D664"/>
      <c r="E664"/>
      <c r="F664"/>
      <c r="G664"/>
      <c r="H664"/>
      <c r="I664"/>
      <c r="J664"/>
      <c r="K664"/>
      <c r="L664"/>
      <c r="M664"/>
      <c r="AA664" s="64"/>
      <c r="AD664" s="64"/>
    </row>
    <row r="665" spans="2:30">
      <c r="B665"/>
      <c r="C665"/>
      <c r="D665"/>
      <c r="E665"/>
      <c r="F665"/>
      <c r="G665"/>
      <c r="H665"/>
      <c r="I665"/>
      <c r="J665"/>
      <c r="K665"/>
      <c r="L665"/>
      <c r="M665"/>
      <c r="AA665" s="64"/>
      <c r="AD665" s="64"/>
    </row>
    <row r="666" spans="2:30">
      <c r="B666"/>
      <c r="C666"/>
      <c r="D666"/>
      <c r="E666"/>
      <c r="F666"/>
      <c r="G666"/>
      <c r="H666"/>
      <c r="I666"/>
      <c r="J666"/>
      <c r="K666"/>
      <c r="L666"/>
      <c r="M666"/>
      <c r="AA666" s="64"/>
      <c r="AD666" s="64"/>
    </row>
    <row r="667" spans="2:30">
      <c r="B667"/>
      <c r="C667"/>
      <c r="D667"/>
      <c r="E667"/>
      <c r="F667"/>
      <c r="G667"/>
      <c r="H667"/>
      <c r="I667"/>
      <c r="J667"/>
      <c r="K667"/>
      <c r="L667"/>
      <c r="M667"/>
      <c r="AA667" s="64"/>
      <c r="AD667" s="64"/>
    </row>
    <row r="668" spans="2:30">
      <c r="B668"/>
      <c r="C668"/>
      <c r="D668"/>
      <c r="E668"/>
      <c r="F668"/>
      <c r="G668"/>
      <c r="H668"/>
      <c r="I668"/>
      <c r="J668"/>
      <c r="K668"/>
      <c r="L668"/>
      <c r="M668"/>
      <c r="AA668" s="64"/>
      <c r="AD668" s="64"/>
    </row>
    <row r="669" spans="2:30">
      <c r="B669"/>
      <c r="C669"/>
      <c r="D669"/>
      <c r="E669"/>
      <c r="F669"/>
      <c r="G669"/>
      <c r="H669"/>
      <c r="I669"/>
      <c r="J669"/>
      <c r="K669"/>
      <c r="L669"/>
      <c r="M669"/>
      <c r="AA669" s="64"/>
      <c r="AD669" s="64"/>
    </row>
    <row r="670" spans="2:30">
      <c r="B670"/>
      <c r="C670"/>
      <c r="D670"/>
      <c r="E670"/>
      <c r="F670"/>
      <c r="G670"/>
      <c r="H670"/>
      <c r="I670"/>
      <c r="J670"/>
      <c r="K670"/>
      <c r="L670"/>
      <c r="M670"/>
      <c r="AA670" s="64"/>
      <c r="AD670" s="64"/>
    </row>
    <row r="671" spans="2:30">
      <c r="B671"/>
      <c r="C671"/>
      <c r="D671"/>
      <c r="E671"/>
      <c r="F671"/>
      <c r="G671"/>
      <c r="H671"/>
      <c r="I671"/>
      <c r="J671"/>
      <c r="K671"/>
      <c r="L671"/>
      <c r="M671"/>
      <c r="AA671" s="64"/>
      <c r="AD671" s="64"/>
    </row>
    <row r="672" spans="2:30">
      <c r="B672"/>
      <c r="C672"/>
      <c r="D672"/>
      <c r="E672"/>
      <c r="F672"/>
      <c r="G672"/>
      <c r="H672"/>
      <c r="I672"/>
      <c r="J672"/>
      <c r="K672"/>
      <c r="L672"/>
      <c r="M672"/>
      <c r="AA672" s="64"/>
      <c r="AD672" s="64"/>
    </row>
    <row r="673" spans="2:30">
      <c r="B673"/>
      <c r="C673"/>
      <c r="D673"/>
      <c r="E673"/>
      <c r="F673"/>
      <c r="G673"/>
      <c r="H673"/>
      <c r="I673"/>
      <c r="J673"/>
      <c r="K673"/>
      <c r="L673"/>
      <c r="M673"/>
      <c r="AA673" s="64"/>
      <c r="AD673" s="64"/>
    </row>
    <row r="674" spans="2:30">
      <c r="B674"/>
      <c r="C674"/>
      <c r="D674"/>
      <c r="E674"/>
      <c r="F674"/>
      <c r="G674"/>
      <c r="H674"/>
      <c r="I674"/>
      <c r="J674"/>
      <c r="K674"/>
      <c r="L674"/>
      <c r="M674"/>
      <c r="AA674" s="64"/>
      <c r="AD674" s="64"/>
    </row>
    <row r="675" spans="2:30">
      <c r="B675"/>
      <c r="C675"/>
      <c r="D675"/>
      <c r="E675"/>
      <c r="F675"/>
      <c r="G675"/>
      <c r="H675"/>
      <c r="I675"/>
      <c r="J675"/>
      <c r="K675"/>
      <c r="L675"/>
      <c r="M675"/>
      <c r="AA675" s="64"/>
      <c r="AD675" s="64"/>
    </row>
    <row r="676" spans="2:30">
      <c r="B676"/>
      <c r="C676"/>
      <c r="D676"/>
      <c r="E676"/>
      <c r="F676"/>
      <c r="G676"/>
      <c r="H676"/>
      <c r="I676"/>
      <c r="J676"/>
      <c r="K676"/>
      <c r="L676"/>
      <c r="M676"/>
      <c r="AA676" s="64"/>
      <c r="AD676" s="64"/>
    </row>
    <row r="677" spans="2:30">
      <c r="B677"/>
      <c r="C677"/>
      <c r="D677"/>
      <c r="E677"/>
      <c r="F677"/>
      <c r="G677"/>
      <c r="H677"/>
      <c r="I677"/>
      <c r="J677"/>
      <c r="K677"/>
      <c r="L677"/>
      <c r="M677"/>
      <c r="AA677" s="64"/>
      <c r="AD677" s="64"/>
    </row>
    <row r="678" spans="2:30">
      <c r="B678"/>
      <c r="C678"/>
      <c r="D678"/>
      <c r="E678"/>
      <c r="F678"/>
      <c r="G678"/>
      <c r="H678"/>
      <c r="I678"/>
      <c r="J678"/>
      <c r="K678"/>
      <c r="L678"/>
      <c r="M678"/>
      <c r="AA678" s="64"/>
      <c r="AD678" s="64"/>
    </row>
    <row r="679" spans="2:30">
      <c r="B679"/>
      <c r="C679"/>
      <c r="D679"/>
      <c r="E679"/>
      <c r="F679"/>
      <c r="G679"/>
      <c r="H679"/>
      <c r="I679"/>
      <c r="J679"/>
      <c r="K679"/>
      <c r="L679"/>
      <c r="M679"/>
      <c r="AA679" s="64"/>
      <c r="AD679" s="64"/>
    </row>
    <row r="680" spans="2:30">
      <c r="B680"/>
      <c r="C680"/>
      <c r="D680"/>
      <c r="E680"/>
      <c r="F680"/>
      <c r="G680"/>
      <c r="H680"/>
      <c r="I680"/>
      <c r="J680"/>
      <c r="K680"/>
      <c r="L680"/>
      <c r="M680"/>
      <c r="AA680" s="64"/>
      <c r="AD680" s="64"/>
    </row>
    <row r="681" spans="2:30">
      <c r="B681"/>
      <c r="C681"/>
      <c r="D681"/>
      <c r="E681"/>
      <c r="F681"/>
      <c r="G681"/>
      <c r="H681"/>
      <c r="I681"/>
      <c r="J681"/>
      <c r="K681"/>
      <c r="L681"/>
      <c r="M681"/>
      <c r="AA681" s="64"/>
      <c r="AD681" s="64"/>
    </row>
    <row r="682" spans="2:30">
      <c r="B682"/>
      <c r="C682"/>
      <c r="D682"/>
      <c r="E682"/>
      <c r="F682"/>
      <c r="G682"/>
      <c r="H682"/>
      <c r="I682"/>
      <c r="J682"/>
      <c r="K682"/>
      <c r="L682"/>
      <c r="M682"/>
      <c r="AA682" s="64"/>
      <c r="AD682" s="64"/>
    </row>
    <row r="683" spans="2:30">
      <c r="B683"/>
      <c r="C683"/>
      <c r="D683"/>
      <c r="E683"/>
      <c r="F683"/>
      <c r="G683"/>
      <c r="H683"/>
      <c r="I683"/>
      <c r="J683"/>
      <c r="K683"/>
      <c r="L683"/>
      <c r="M683"/>
      <c r="AA683" s="64"/>
      <c r="AD683" s="64"/>
    </row>
    <row r="684" spans="2:30">
      <c r="B684"/>
      <c r="C684"/>
      <c r="D684"/>
      <c r="E684"/>
      <c r="F684"/>
      <c r="G684"/>
      <c r="H684"/>
      <c r="I684"/>
      <c r="J684"/>
      <c r="K684"/>
      <c r="L684"/>
      <c r="M684"/>
      <c r="AA684" s="64"/>
      <c r="AD684" s="64"/>
    </row>
    <row r="685" spans="2:30">
      <c r="B685"/>
      <c r="C685"/>
      <c r="D685"/>
      <c r="E685"/>
      <c r="F685"/>
      <c r="G685"/>
      <c r="H685"/>
      <c r="I685"/>
      <c r="J685"/>
      <c r="K685"/>
      <c r="L685"/>
      <c r="M685"/>
      <c r="AA685" s="64"/>
      <c r="AD685" s="64"/>
    </row>
    <row r="686" spans="2:30">
      <c r="B686"/>
      <c r="C686"/>
      <c r="D686"/>
      <c r="E686"/>
      <c r="F686"/>
      <c r="G686"/>
      <c r="H686"/>
      <c r="I686"/>
      <c r="J686"/>
      <c r="K686"/>
      <c r="L686"/>
      <c r="M686"/>
      <c r="AA686" s="64"/>
      <c r="AD686" s="64"/>
    </row>
    <row r="687" spans="2:30">
      <c r="B687"/>
      <c r="C687"/>
      <c r="D687"/>
      <c r="E687"/>
      <c r="F687"/>
      <c r="G687"/>
      <c r="H687"/>
      <c r="I687"/>
      <c r="J687"/>
      <c r="K687"/>
      <c r="L687"/>
      <c r="M687"/>
      <c r="AA687" s="64"/>
      <c r="AD687" s="64"/>
    </row>
    <row r="688" spans="2:30">
      <c r="B688"/>
      <c r="C688"/>
      <c r="D688"/>
      <c r="E688"/>
      <c r="F688"/>
      <c r="G688"/>
      <c r="H688"/>
      <c r="I688"/>
      <c r="J688"/>
      <c r="K688"/>
      <c r="L688"/>
      <c r="M688"/>
      <c r="AA688" s="64"/>
      <c r="AD688" s="64"/>
    </row>
    <row r="689" spans="2:30">
      <c r="B689"/>
      <c r="C689"/>
      <c r="D689"/>
      <c r="E689"/>
      <c r="F689"/>
      <c r="G689"/>
      <c r="H689"/>
      <c r="I689"/>
      <c r="J689"/>
      <c r="K689"/>
      <c r="L689"/>
      <c r="M689"/>
      <c r="AA689" s="64"/>
      <c r="AD689" s="64"/>
    </row>
    <row r="690" spans="2:30">
      <c r="B690"/>
      <c r="C690"/>
      <c r="D690"/>
      <c r="E690"/>
      <c r="F690"/>
      <c r="G690"/>
      <c r="H690"/>
      <c r="I690"/>
      <c r="J690"/>
      <c r="K690"/>
      <c r="L690"/>
      <c r="M690"/>
      <c r="AA690" s="64"/>
      <c r="AD690" s="64"/>
    </row>
    <row r="691" spans="2:30">
      <c r="B691"/>
      <c r="C691"/>
      <c r="D691"/>
      <c r="E691"/>
      <c r="F691"/>
      <c r="G691"/>
      <c r="H691"/>
      <c r="I691"/>
      <c r="J691"/>
      <c r="K691"/>
      <c r="L691"/>
      <c r="M691"/>
      <c r="AA691" s="64"/>
      <c r="AD691" s="64"/>
    </row>
    <row r="692" spans="2:30">
      <c r="B692"/>
      <c r="C692"/>
      <c r="D692"/>
      <c r="E692"/>
      <c r="F692"/>
      <c r="G692"/>
      <c r="H692"/>
      <c r="I692"/>
      <c r="J692"/>
      <c r="K692"/>
      <c r="L692"/>
      <c r="M692"/>
      <c r="AA692" s="64"/>
      <c r="AD692" s="64"/>
    </row>
    <row r="693" spans="2:30">
      <c r="B693"/>
      <c r="C693"/>
      <c r="D693"/>
      <c r="E693"/>
      <c r="F693"/>
      <c r="G693"/>
      <c r="H693"/>
      <c r="I693"/>
      <c r="J693"/>
      <c r="K693"/>
      <c r="L693"/>
      <c r="M693"/>
      <c r="AA693" s="64"/>
      <c r="AD693" s="64"/>
    </row>
    <row r="694" spans="2:30">
      <c r="B694"/>
      <c r="C694"/>
      <c r="D694"/>
      <c r="E694"/>
      <c r="F694"/>
      <c r="G694"/>
      <c r="H694"/>
      <c r="I694"/>
      <c r="J694"/>
      <c r="K694"/>
      <c r="L694"/>
      <c r="M694"/>
      <c r="AA694" s="64"/>
      <c r="AD694" s="64"/>
    </row>
    <row r="695" spans="2:30">
      <c r="B695"/>
      <c r="C695"/>
      <c r="D695"/>
      <c r="E695"/>
      <c r="F695"/>
      <c r="G695"/>
      <c r="H695"/>
      <c r="I695"/>
      <c r="J695"/>
      <c r="K695"/>
      <c r="L695"/>
      <c r="M695"/>
      <c r="AA695" s="64"/>
      <c r="AD695" s="64"/>
    </row>
    <row r="696" spans="2:30">
      <c r="B696"/>
      <c r="C696"/>
      <c r="D696"/>
      <c r="E696"/>
      <c r="F696"/>
      <c r="G696"/>
      <c r="H696"/>
      <c r="I696"/>
      <c r="J696"/>
      <c r="K696"/>
      <c r="L696"/>
      <c r="M696"/>
      <c r="AA696" s="64"/>
      <c r="AD696" s="64"/>
    </row>
    <row r="697" spans="2:30">
      <c r="B697"/>
      <c r="C697"/>
      <c r="D697"/>
      <c r="E697"/>
      <c r="F697"/>
      <c r="G697"/>
      <c r="H697"/>
      <c r="I697"/>
      <c r="J697"/>
      <c r="K697"/>
      <c r="L697"/>
      <c r="M697"/>
      <c r="AA697" s="64"/>
      <c r="AD697" s="64"/>
    </row>
    <row r="698" spans="2:30">
      <c r="B698"/>
      <c r="C698"/>
      <c r="D698"/>
      <c r="E698"/>
      <c r="F698"/>
      <c r="G698"/>
      <c r="H698"/>
      <c r="I698"/>
      <c r="J698"/>
      <c r="K698"/>
      <c r="L698"/>
      <c r="M698"/>
      <c r="AA698" s="64"/>
      <c r="AD698" s="64"/>
    </row>
    <row r="699" spans="2:30">
      <c r="B699"/>
      <c r="C699"/>
      <c r="D699"/>
      <c r="E699"/>
      <c r="F699"/>
      <c r="G699"/>
      <c r="H699"/>
      <c r="I699"/>
      <c r="J699"/>
      <c r="K699"/>
      <c r="L699"/>
      <c r="M699"/>
      <c r="AA699" s="64"/>
      <c r="AD699" s="64"/>
    </row>
    <row r="700" spans="2:30">
      <c r="B700"/>
      <c r="C700"/>
      <c r="D700"/>
      <c r="E700"/>
      <c r="F700"/>
      <c r="G700"/>
      <c r="H700"/>
      <c r="I700"/>
      <c r="J700"/>
      <c r="K700"/>
      <c r="L700"/>
      <c r="M700"/>
      <c r="AA700" s="64"/>
      <c r="AD700" s="64"/>
    </row>
    <row r="701" spans="2:30">
      <c r="B701"/>
      <c r="C701"/>
      <c r="D701"/>
      <c r="E701"/>
      <c r="F701"/>
      <c r="G701"/>
      <c r="H701"/>
      <c r="I701"/>
      <c r="J701"/>
      <c r="K701"/>
      <c r="L701"/>
      <c r="M701"/>
      <c r="AA701" s="64"/>
      <c r="AD701" s="64"/>
    </row>
    <row r="702" spans="2:30">
      <c r="B702"/>
      <c r="C702"/>
      <c r="D702"/>
      <c r="E702"/>
      <c r="F702"/>
      <c r="G702"/>
      <c r="H702"/>
      <c r="I702"/>
      <c r="J702"/>
      <c r="K702"/>
      <c r="L702"/>
      <c r="M702"/>
      <c r="AA702" s="64"/>
      <c r="AD702" s="64"/>
    </row>
    <row r="703" spans="2:30">
      <c r="B703"/>
      <c r="C703"/>
      <c r="D703"/>
      <c r="E703"/>
      <c r="F703"/>
      <c r="G703"/>
      <c r="H703"/>
      <c r="I703"/>
      <c r="J703"/>
      <c r="K703"/>
      <c r="L703"/>
      <c r="M703"/>
      <c r="AA703" s="64"/>
      <c r="AD703" s="64"/>
    </row>
    <row r="704" spans="2:30">
      <c r="B704"/>
      <c r="C704"/>
      <c r="D704"/>
      <c r="E704"/>
      <c r="F704"/>
      <c r="G704"/>
      <c r="H704"/>
      <c r="I704"/>
      <c r="J704"/>
      <c r="K704"/>
      <c r="L704"/>
      <c r="M704"/>
      <c r="AA704" s="64"/>
      <c r="AD704" s="64"/>
    </row>
    <row r="705" spans="2:30">
      <c r="B705"/>
      <c r="C705"/>
      <c r="D705"/>
      <c r="E705"/>
      <c r="F705"/>
      <c r="G705"/>
      <c r="H705"/>
      <c r="I705"/>
      <c r="J705"/>
      <c r="K705"/>
      <c r="L705"/>
      <c r="M705"/>
      <c r="AA705" s="64"/>
      <c r="AD705" s="64"/>
    </row>
    <row r="706" spans="2:30">
      <c r="B706"/>
      <c r="C706"/>
      <c r="D706"/>
      <c r="E706"/>
      <c r="F706"/>
      <c r="G706"/>
      <c r="H706"/>
      <c r="I706"/>
      <c r="J706"/>
      <c r="K706"/>
      <c r="L706"/>
      <c r="M706"/>
      <c r="AA706" s="64"/>
      <c r="AD706" s="64"/>
    </row>
    <row r="707" spans="2:30">
      <c r="B707"/>
      <c r="C707"/>
      <c r="D707"/>
      <c r="E707"/>
      <c r="F707"/>
      <c r="G707"/>
      <c r="H707"/>
      <c r="I707"/>
      <c r="J707"/>
      <c r="K707"/>
      <c r="L707"/>
      <c r="M707"/>
      <c r="AA707" s="64"/>
      <c r="AD707" s="64"/>
    </row>
    <row r="708" spans="2:30">
      <c r="B708"/>
      <c r="C708"/>
      <c r="D708"/>
      <c r="E708"/>
      <c r="F708"/>
      <c r="G708"/>
      <c r="H708"/>
      <c r="I708"/>
      <c r="J708"/>
      <c r="K708"/>
      <c r="L708"/>
      <c r="M708"/>
      <c r="AA708" s="64"/>
      <c r="AD708" s="64"/>
    </row>
    <row r="709" spans="2:30">
      <c r="B709"/>
      <c r="C709"/>
      <c r="D709"/>
      <c r="E709"/>
      <c r="F709"/>
      <c r="G709"/>
      <c r="H709"/>
      <c r="I709"/>
      <c r="J709"/>
      <c r="K709"/>
      <c r="L709"/>
      <c r="M709"/>
      <c r="AA709" s="64"/>
      <c r="AD709" s="64"/>
    </row>
    <row r="710" spans="2:30">
      <c r="B710"/>
      <c r="C710"/>
      <c r="D710"/>
      <c r="E710"/>
      <c r="F710"/>
      <c r="G710"/>
      <c r="H710"/>
      <c r="I710"/>
      <c r="J710"/>
      <c r="K710"/>
      <c r="L710"/>
      <c r="M710"/>
      <c r="AA710" s="64"/>
      <c r="AD710" s="64"/>
    </row>
    <row r="711" spans="2:30">
      <c r="B711"/>
      <c r="C711"/>
      <c r="D711"/>
      <c r="E711"/>
      <c r="F711"/>
      <c r="G711"/>
      <c r="H711"/>
      <c r="I711"/>
      <c r="J711"/>
      <c r="K711"/>
      <c r="L711"/>
      <c r="M711"/>
      <c r="AA711" s="64"/>
      <c r="AD711" s="64"/>
    </row>
    <row r="712" spans="2:30">
      <c r="B712"/>
      <c r="C712"/>
      <c r="D712"/>
      <c r="E712"/>
      <c r="F712"/>
      <c r="G712"/>
      <c r="H712"/>
      <c r="I712"/>
      <c r="J712"/>
      <c r="K712"/>
      <c r="L712"/>
      <c r="M712"/>
      <c r="AA712" s="64"/>
      <c r="AD712" s="64"/>
    </row>
    <row r="713" spans="2:30">
      <c r="B713"/>
      <c r="C713"/>
      <c r="D713"/>
      <c r="E713"/>
      <c r="F713"/>
      <c r="G713"/>
      <c r="H713"/>
      <c r="I713"/>
      <c r="J713"/>
      <c r="K713"/>
      <c r="L713"/>
      <c r="M713"/>
      <c r="AA713" s="64"/>
      <c r="AD713" s="64"/>
    </row>
    <row r="714" spans="2:30">
      <c r="B714"/>
      <c r="C714"/>
      <c r="D714"/>
      <c r="E714"/>
      <c r="F714"/>
      <c r="G714"/>
      <c r="H714"/>
      <c r="I714"/>
      <c r="J714"/>
      <c r="K714"/>
      <c r="L714"/>
      <c r="M714"/>
      <c r="AA714" s="64"/>
      <c r="AD714" s="64"/>
    </row>
    <row r="715" spans="2:30">
      <c r="B715"/>
      <c r="C715"/>
      <c r="D715"/>
      <c r="E715"/>
      <c r="F715"/>
      <c r="G715"/>
      <c r="H715"/>
      <c r="I715"/>
      <c r="J715"/>
      <c r="K715"/>
      <c r="L715"/>
      <c r="M715"/>
      <c r="AA715" s="64"/>
      <c r="AD715" s="64"/>
    </row>
    <row r="716" spans="2:30">
      <c r="B716"/>
      <c r="C716"/>
      <c r="D716"/>
      <c r="E716"/>
      <c r="F716"/>
      <c r="G716"/>
      <c r="H716"/>
      <c r="I716"/>
      <c r="J716"/>
      <c r="K716"/>
      <c r="L716"/>
      <c r="M716"/>
      <c r="AA716" s="64"/>
      <c r="AD716" s="64"/>
    </row>
    <row r="717" spans="2:30">
      <c r="B717"/>
      <c r="C717"/>
      <c r="D717"/>
      <c r="E717"/>
      <c r="F717"/>
      <c r="G717"/>
      <c r="H717"/>
      <c r="I717"/>
      <c r="J717"/>
      <c r="K717"/>
      <c r="L717"/>
      <c r="M717"/>
      <c r="AA717" s="64"/>
      <c r="AD717" s="64"/>
    </row>
    <row r="718" spans="2:30">
      <c r="B718"/>
      <c r="C718"/>
      <c r="D718"/>
      <c r="E718"/>
      <c r="F718"/>
      <c r="G718"/>
      <c r="H718"/>
      <c r="I718"/>
      <c r="J718"/>
      <c r="K718"/>
      <c r="L718"/>
      <c r="M718"/>
      <c r="AA718" s="64"/>
      <c r="AD718" s="64"/>
    </row>
    <row r="719" spans="2:30">
      <c r="B719"/>
      <c r="C719"/>
      <c r="D719"/>
      <c r="E719"/>
      <c r="F719"/>
      <c r="G719"/>
      <c r="H719"/>
      <c r="I719"/>
      <c r="J719"/>
      <c r="K719"/>
      <c r="L719"/>
      <c r="M719"/>
      <c r="AA719" s="64"/>
      <c r="AD719" s="64"/>
    </row>
    <row r="720" spans="2:30">
      <c r="B720"/>
      <c r="C720"/>
      <c r="D720"/>
      <c r="E720"/>
      <c r="F720"/>
      <c r="G720"/>
      <c r="H720"/>
      <c r="I720"/>
      <c r="J720"/>
      <c r="K720"/>
      <c r="L720"/>
      <c r="M720"/>
      <c r="AA720" s="64"/>
      <c r="AD720" s="64"/>
    </row>
    <row r="721" spans="2:30">
      <c r="B721"/>
      <c r="C721"/>
      <c r="D721"/>
      <c r="E721"/>
      <c r="F721"/>
      <c r="G721"/>
      <c r="H721"/>
      <c r="I721"/>
      <c r="J721"/>
      <c r="K721"/>
      <c r="L721"/>
      <c r="M721"/>
      <c r="AA721" s="64"/>
      <c r="AD721" s="64"/>
    </row>
    <row r="722" spans="2:30">
      <c r="B722"/>
      <c r="C722"/>
      <c r="D722"/>
      <c r="E722"/>
      <c r="F722"/>
      <c r="G722"/>
      <c r="H722"/>
      <c r="I722"/>
      <c r="J722"/>
      <c r="K722"/>
      <c r="L722"/>
      <c r="M722"/>
      <c r="AA722" s="64"/>
      <c r="AD722" s="64"/>
    </row>
    <row r="723" spans="2:30">
      <c r="B723"/>
      <c r="C723"/>
      <c r="D723"/>
      <c r="E723"/>
      <c r="F723"/>
      <c r="G723"/>
      <c r="H723"/>
      <c r="I723"/>
      <c r="J723"/>
      <c r="K723"/>
      <c r="L723"/>
      <c r="M723"/>
      <c r="AA723" s="64"/>
      <c r="AD723" s="64"/>
    </row>
    <row r="724" spans="2:30">
      <c r="B724"/>
      <c r="C724"/>
      <c r="D724"/>
      <c r="E724"/>
      <c r="F724"/>
      <c r="G724"/>
      <c r="H724"/>
      <c r="I724"/>
      <c r="J724"/>
      <c r="K724"/>
      <c r="L724"/>
      <c r="M724"/>
      <c r="AA724" s="64"/>
      <c r="AD724" s="64"/>
    </row>
    <row r="725" spans="2:30">
      <c r="B725"/>
      <c r="C725"/>
      <c r="D725"/>
      <c r="E725"/>
      <c r="F725"/>
      <c r="G725"/>
      <c r="H725"/>
      <c r="I725"/>
      <c r="J725"/>
      <c r="K725"/>
      <c r="L725"/>
      <c r="M725"/>
      <c r="AA725" s="64"/>
      <c r="AD725" s="64"/>
    </row>
    <row r="726" spans="2:30">
      <c r="B726"/>
      <c r="C726"/>
      <c r="D726"/>
      <c r="E726"/>
      <c r="F726"/>
      <c r="G726"/>
      <c r="H726"/>
      <c r="I726"/>
      <c r="J726"/>
      <c r="K726"/>
      <c r="L726"/>
      <c r="M726"/>
      <c r="AA726" s="64"/>
      <c r="AD726" s="64"/>
    </row>
    <row r="727" spans="2:30">
      <c r="B727"/>
      <c r="C727"/>
      <c r="D727"/>
      <c r="E727"/>
      <c r="F727"/>
      <c r="G727"/>
      <c r="H727"/>
      <c r="I727"/>
      <c r="J727"/>
      <c r="K727"/>
      <c r="L727"/>
      <c r="M727"/>
      <c r="AA727" s="64"/>
      <c r="AD727" s="64"/>
    </row>
    <row r="728" spans="2:30">
      <c r="B728"/>
      <c r="C728"/>
      <c r="D728"/>
      <c r="E728"/>
      <c r="F728"/>
      <c r="G728"/>
      <c r="H728"/>
      <c r="I728"/>
      <c r="J728"/>
      <c r="K728"/>
      <c r="L728"/>
      <c r="M728"/>
      <c r="AA728" s="64"/>
      <c r="AD728" s="64"/>
    </row>
    <row r="729" spans="2:30">
      <c r="B729"/>
      <c r="C729"/>
      <c r="D729"/>
      <c r="E729"/>
      <c r="F729"/>
      <c r="G729"/>
      <c r="H729"/>
      <c r="I729"/>
      <c r="J729"/>
      <c r="K729"/>
      <c r="L729"/>
      <c r="M729"/>
      <c r="AA729" s="64"/>
      <c r="AD729" s="64"/>
    </row>
    <row r="730" spans="2:30">
      <c r="B730"/>
      <c r="C730"/>
      <c r="D730"/>
      <c r="E730"/>
      <c r="F730"/>
      <c r="G730"/>
      <c r="H730"/>
      <c r="I730"/>
      <c r="J730"/>
      <c r="K730"/>
      <c r="L730"/>
      <c r="M730"/>
      <c r="AA730" s="64"/>
      <c r="AD730" s="64"/>
    </row>
    <row r="731" spans="2:30">
      <c r="B731"/>
      <c r="C731"/>
      <c r="D731"/>
      <c r="E731"/>
      <c r="F731"/>
      <c r="G731"/>
      <c r="H731"/>
      <c r="I731"/>
      <c r="J731"/>
      <c r="K731"/>
      <c r="L731"/>
      <c r="M731"/>
      <c r="AA731" s="64"/>
      <c r="AD731" s="64"/>
    </row>
    <row r="732" spans="2:30">
      <c r="B732"/>
      <c r="C732"/>
      <c r="D732"/>
      <c r="E732"/>
      <c r="F732"/>
      <c r="G732"/>
      <c r="H732"/>
      <c r="I732"/>
      <c r="J732"/>
      <c r="K732"/>
      <c r="L732"/>
      <c r="M732"/>
      <c r="AA732" s="64"/>
      <c r="AD732" s="64"/>
    </row>
    <row r="733" spans="2:30">
      <c r="B733"/>
      <c r="C733"/>
      <c r="D733"/>
      <c r="E733"/>
      <c r="F733"/>
      <c r="G733"/>
      <c r="H733"/>
      <c r="I733"/>
      <c r="J733"/>
      <c r="K733"/>
      <c r="L733"/>
      <c r="M733"/>
      <c r="AA733" s="64"/>
      <c r="AD733" s="64"/>
    </row>
    <row r="734" spans="2:30">
      <c r="B734"/>
      <c r="C734"/>
      <c r="D734"/>
      <c r="E734"/>
      <c r="F734"/>
      <c r="G734"/>
      <c r="H734"/>
      <c r="I734"/>
      <c r="J734"/>
      <c r="K734"/>
      <c r="L734"/>
      <c r="M734"/>
      <c r="AA734" s="64"/>
      <c r="AD734" s="64"/>
    </row>
    <row r="735" spans="2:30">
      <c r="B735"/>
      <c r="C735"/>
      <c r="D735"/>
      <c r="E735"/>
      <c r="F735"/>
      <c r="G735"/>
      <c r="H735"/>
      <c r="I735"/>
      <c r="J735"/>
      <c r="K735"/>
      <c r="L735"/>
      <c r="M735"/>
      <c r="AA735" s="64"/>
      <c r="AD735" s="64"/>
    </row>
    <row r="736" spans="2:30">
      <c r="B736"/>
      <c r="C736"/>
      <c r="D736"/>
      <c r="E736"/>
      <c r="F736"/>
      <c r="G736"/>
      <c r="H736"/>
      <c r="I736"/>
      <c r="J736"/>
      <c r="K736"/>
      <c r="L736"/>
      <c r="M736"/>
      <c r="AA736" s="64"/>
      <c r="AD736" s="64"/>
    </row>
    <row r="737" spans="2:30">
      <c r="B737"/>
      <c r="C737"/>
      <c r="D737"/>
      <c r="E737"/>
      <c r="F737"/>
      <c r="G737"/>
      <c r="H737"/>
      <c r="I737"/>
      <c r="J737"/>
      <c r="K737"/>
      <c r="L737"/>
      <c r="M737"/>
      <c r="AA737" s="64"/>
      <c r="AD737" s="64"/>
    </row>
    <row r="738" spans="2:30">
      <c r="B738"/>
      <c r="C738"/>
      <c r="D738"/>
      <c r="E738"/>
      <c r="F738"/>
      <c r="G738"/>
      <c r="H738"/>
      <c r="I738"/>
      <c r="J738"/>
      <c r="K738"/>
      <c r="L738"/>
      <c r="M738"/>
      <c r="AA738" s="64"/>
      <c r="AD738" s="64"/>
    </row>
    <row r="739" spans="2:30">
      <c r="B739"/>
      <c r="C739"/>
      <c r="D739"/>
      <c r="E739"/>
      <c r="F739"/>
      <c r="G739"/>
      <c r="H739"/>
      <c r="I739"/>
      <c r="J739"/>
      <c r="K739"/>
      <c r="L739"/>
      <c r="M739"/>
      <c r="AA739" s="64"/>
      <c r="AD739" s="64"/>
    </row>
    <row r="740" spans="2:30">
      <c r="B740"/>
      <c r="C740"/>
      <c r="D740"/>
      <c r="E740"/>
      <c r="F740"/>
      <c r="G740"/>
      <c r="H740"/>
      <c r="I740"/>
      <c r="J740"/>
      <c r="K740"/>
      <c r="L740"/>
      <c r="M740"/>
      <c r="AA740" s="64"/>
      <c r="AD740" s="64"/>
    </row>
    <row r="741" spans="2:30">
      <c r="B741"/>
      <c r="C741"/>
      <c r="D741"/>
      <c r="E741"/>
      <c r="F741"/>
      <c r="G741"/>
      <c r="H741"/>
      <c r="I741"/>
      <c r="J741"/>
      <c r="K741"/>
      <c r="L741"/>
      <c r="M741"/>
      <c r="AA741" s="64"/>
      <c r="AD741" s="64"/>
    </row>
    <row r="742" spans="2:30">
      <c r="B742"/>
      <c r="C742"/>
      <c r="D742"/>
      <c r="E742"/>
      <c r="F742"/>
      <c r="G742"/>
      <c r="H742"/>
      <c r="I742"/>
      <c r="J742"/>
      <c r="K742"/>
      <c r="L742"/>
      <c r="M742"/>
      <c r="AA742" s="64"/>
      <c r="AD742" s="64"/>
    </row>
    <row r="743" spans="2:30">
      <c r="B743"/>
      <c r="C743"/>
      <c r="D743"/>
      <c r="E743"/>
      <c r="F743"/>
      <c r="G743"/>
      <c r="H743"/>
      <c r="I743"/>
      <c r="J743"/>
      <c r="K743"/>
      <c r="L743"/>
      <c r="M743"/>
      <c r="AA743" s="64"/>
      <c r="AD743" s="64"/>
    </row>
    <row r="744" spans="2:30">
      <c r="B744"/>
      <c r="C744"/>
      <c r="D744"/>
      <c r="E744"/>
      <c r="F744"/>
      <c r="G744"/>
      <c r="H744"/>
      <c r="I744"/>
      <c r="J744"/>
      <c r="K744"/>
      <c r="L744"/>
      <c r="M744"/>
      <c r="AA744" s="64"/>
      <c r="AD744" s="64"/>
    </row>
    <row r="745" spans="2:30">
      <c r="B745"/>
      <c r="C745"/>
      <c r="D745"/>
      <c r="E745"/>
      <c r="F745"/>
      <c r="G745"/>
      <c r="H745"/>
      <c r="I745"/>
      <c r="J745"/>
      <c r="K745"/>
      <c r="L745"/>
      <c r="M745"/>
      <c r="AA745" s="64"/>
      <c r="AD745" s="64"/>
    </row>
    <row r="746" spans="2:30">
      <c r="B746"/>
      <c r="C746"/>
      <c r="D746"/>
      <c r="E746"/>
      <c r="F746"/>
      <c r="G746"/>
      <c r="H746"/>
      <c r="I746"/>
      <c r="J746"/>
      <c r="K746"/>
      <c r="L746"/>
      <c r="M746"/>
      <c r="AA746" s="64"/>
      <c r="AD746" s="64"/>
    </row>
    <row r="747" spans="2:30">
      <c r="B747"/>
      <c r="C747"/>
      <c r="D747"/>
      <c r="E747"/>
      <c r="F747"/>
      <c r="G747"/>
      <c r="H747"/>
      <c r="I747"/>
      <c r="J747"/>
      <c r="K747"/>
      <c r="L747"/>
      <c r="M747"/>
      <c r="AA747" s="64"/>
      <c r="AD747" s="64"/>
    </row>
    <row r="748" spans="2:30">
      <c r="B748"/>
      <c r="C748"/>
      <c r="D748"/>
      <c r="E748"/>
      <c r="F748"/>
      <c r="G748"/>
      <c r="H748"/>
      <c r="I748"/>
      <c r="J748"/>
      <c r="K748"/>
      <c r="L748"/>
      <c r="M748"/>
      <c r="AA748" s="64"/>
      <c r="AD748" s="64"/>
    </row>
    <row r="749" spans="2:30">
      <c r="B749"/>
      <c r="C749"/>
      <c r="D749"/>
      <c r="E749"/>
      <c r="F749"/>
      <c r="G749"/>
      <c r="H749"/>
      <c r="I749"/>
      <c r="J749"/>
      <c r="K749"/>
      <c r="L749"/>
      <c r="M749"/>
      <c r="AA749" s="64"/>
      <c r="AD749" s="64"/>
    </row>
    <row r="750" spans="2:30">
      <c r="B750"/>
      <c r="C750"/>
      <c r="D750"/>
      <c r="E750"/>
      <c r="F750"/>
      <c r="G750"/>
      <c r="H750"/>
      <c r="I750"/>
      <c r="J750"/>
      <c r="K750"/>
      <c r="L750"/>
      <c r="M750"/>
      <c r="AA750" s="64"/>
      <c r="AD750" s="64"/>
    </row>
    <row r="751" spans="2:30">
      <c r="B751"/>
      <c r="C751"/>
      <c r="D751"/>
      <c r="E751"/>
      <c r="F751"/>
      <c r="G751"/>
      <c r="H751"/>
      <c r="I751"/>
      <c r="J751"/>
      <c r="K751"/>
      <c r="L751"/>
      <c r="M751"/>
      <c r="AA751" s="64"/>
      <c r="AD751" s="64"/>
    </row>
    <row r="752" spans="2:30">
      <c r="B752"/>
      <c r="C752"/>
      <c r="D752"/>
      <c r="E752"/>
      <c r="F752"/>
      <c r="G752"/>
      <c r="H752"/>
      <c r="I752"/>
      <c r="J752"/>
      <c r="K752"/>
      <c r="L752"/>
      <c r="M752"/>
      <c r="AA752" s="64"/>
      <c r="AD752" s="64"/>
    </row>
    <row r="753" spans="2:30">
      <c r="B753"/>
      <c r="C753"/>
      <c r="D753"/>
      <c r="E753"/>
      <c r="F753"/>
      <c r="G753"/>
      <c r="H753"/>
      <c r="I753"/>
      <c r="J753"/>
      <c r="K753"/>
      <c r="L753"/>
      <c r="M753"/>
      <c r="AA753" s="64"/>
      <c r="AD753" s="64"/>
    </row>
    <row r="754" spans="2:30">
      <c r="B754"/>
      <c r="C754"/>
      <c r="D754"/>
      <c r="E754"/>
      <c r="F754"/>
      <c r="G754"/>
      <c r="H754"/>
      <c r="I754"/>
      <c r="J754"/>
      <c r="K754"/>
      <c r="L754"/>
      <c r="M754"/>
      <c r="AA754" s="64"/>
      <c r="AD754" s="64"/>
    </row>
    <row r="755" spans="2:30">
      <c r="B755"/>
      <c r="C755"/>
      <c r="D755"/>
      <c r="E755"/>
      <c r="F755"/>
      <c r="G755"/>
      <c r="H755"/>
      <c r="I755"/>
      <c r="J755"/>
      <c r="K755"/>
      <c r="L755"/>
      <c r="M755"/>
      <c r="AA755" s="64"/>
      <c r="AD755" s="64"/>
    </row>
    <row r="756" spans="2:30">
      <c r="B756"/>
      <c r="C756"/>
      <c r="D756"/>
      <c r="E756"/>
      <c r="F756"/>
      <c r="G756"/>
      <c r="H756"/>
      <c r="I756"/>
      <c r="J756"/>
      <c r="K756"/>
      <c r="L756"/>
      <c r="M756"/>
      <c r="AA756" s="64"/>
      <c r="AD756" s="64"/>
    </row>
    <row r="757" spans="2:30">
      <c r="B757"/>
      <c r="C757"/>
      <c r="D757"/>
      <c r="E757"/>
      <c r="F757"/>
      <c r="G757"/>
      <c r="H757"/>
      <c r="I757"/>
      <c r="J757"/>
      <c r="K757"/>
      <c r="L757"/>
      <c r="M757"/>
      <c r="AA757" s="64"/>
      <c r="AD757" s="64"/>
    </row>
    <row r="758" spans="2:30">
      <c r="B758"/>
      <c r="C758"/>
      <c r="D758"/>
      <c r="E758"/>
      <c r="F758"/>
      <c r="G758"/>
      <c r="H758"/>
      <c r="I758"/>
      <c r="J758"/>
      <c r="K758"/>
      <c r="L758"/>
      <c r="M758"/>
      <c r="AA758" s="64"/>
      <c r="AD758" s="64"/>
    </row>
    <row r="759" spans="2:30">
      <c r="B759"/>
      <c r="C759"/>
      <c r="D759"/>
      <c r="E759"/>
      <c r="F759"/>
      <c r="G759"/>
      <c r="H759"/>
      <c r="I759"/>
      <c r="J759"/>
      <c r="K759"/>
      <c r="L759"/>
      <c r="M759"/>
      <c r="AA759" s="64"/>
      <c r="AD759" s="64"/>
    </row>
    <row r="760" spans="2:30">
      <c r="B760"/>
      <c r="C760"/>
      <c r="D760"/>
      <c r="E760"/>
      <c r="F760"/>
      <c r="G760"/>
      <c r="H760"/>
      <c r="I760"/>
      <c r="J760"/>
      <c r="K760"/>
      <c r="L760"/>
      <c r="M760"/>
      <c r="AA760" s="64"/>
      <c r="AD760" s="64"/>
    </row>
    <row r="761" spans="2:30">
      <c r="B761"/>
      <c r="C761"/>
      <c r="D761"/>
      <c r="E761"/>
      <c r="F761"/>
      <c r="G761"/>
      <c r="H761"/>
      <c r="I761"/>
      <c r="J761"/>
      <c r="K761"/>
      <c r="L761"/>
      <c r="M761"/>
      <c r="AA761" s="64"/>
      <c r="AD761" s="64"/>
    </row>
    <row r="762" spans="2:30">
      <c r="B762"/>
      <c r="C762"/>
      <c r="D762"/>
      <c r="E762"/>
      <c r="F762"/>
      <c r="G762"/>
      <c r="H762"/>
      <c r="I762"/>
      <c r="J762"/>
      <c r="K762"/>
      <c r="L762"/>
      <c r="M762"/>
      <c r="AA762" s="64"/>
      <c r="AD762" s="64"/>
    </row>
    <row r="763" spans="2:30">
      <c r="B763"/>
      <c r="C763"/>
      <c r="D763"/>
      <c r="E763"/>
      <c r="F763"/>
      <c r="G763"/>
      <c r="H763"/>
      <c r="I763"/>
      <c r="J763"/>
      <c r="K763"/>
      <c r="L763"/>
      <c r="M763"/>
      <c r="AA763" s="64"/>
      <c r="AD763" s="64"/>
    </row>
    <row r="764" spans="2:30">
      <c r="B764"/>
      <c r="C764"/>
      <c r="D764"/>
      <c r="E764"/>
      <c r="F764"/>
      <c r="G764"/>
      <c r="H764"/>
      <c r="I764"/>
      <c r="J764"/>
      <c r="K764"/>
      <c r="L764"/>
      <c r="M764"/>
      <c r="AA764" s="64"/>
      <c r="AD764" s="64"/>
    </row>
    <row r="765" spans="2:30">
      <c r="B765"/>
      <c r="C765"/>
      <c r="D765"/>
      <c r="E765"/>
      <c r="F765"/>
      <c r="G765"/>
      <c r="H765"/>
      <c r="I765"/>
      <c r="J765"/>
      <c r="K765"/>
      <c r="L765"/>
      <c r="M765"/>
      <c r="AA765" s="64"/>
      <c r="AD765" s="64"/>
    </row>
    <row r="766" spans="2:30">
      <c r="B766"/>
      <c r="C766"/>
      <c r="D766"/>
      <c r="E766"/>
      <c r="F766"/>
      <c r="G766"/>
      <c r="H766"/>
      <c r="I766"/>
      <c r="J766"/>
      <c r="K766"/>
      <c r="L766"/>
      <c r="M766"/>
      <c r="AA766" s="64"/>
      <c r="AD766" s="64"/>
    </row>
    <row r="767" spans="2:30">
      <c r="B767"/>
      <c r="C767"/>
      <c r="D767"/>
      <c r="E767"/>
      <c r="F767"/>
      <c r="G767"/>
      <c r="H767"/>
      <c r="I767"/>
      <c r="J767"/>
      <c r="K767"/>
      <c r="L767"/>
      <c r="M767"/>
      <c r="AA767" s="64"/>
      <c r="AD767" s="64"/>
    </row>
    <row r="768" spans="2:30">
      <c r="B768"/>
      <c r="C768"/>
      <c r="D768"/>
      <c r="E768"/>
      <c r="F768"/>
      <c r="G768"/>
      <c r="H768"/>
      <c r="I768"/>
      <c r="J768"/>
      <c r="K768"/>
      <c r="L768"/>
      <c r="M768"/>
      <c r="AA768" s="64"/>
      <c r="AD768" s="64"/>
    </row>
    <row r="769" spans="2:30">
      <c r="B769"/>
      <c r="C769"/>
      <c r="D769"/>
      <c r="E769"/>
      <c r="F769"/>
      <c r="G769"/>
      <c r="H769"/>
      <c r="I769"/>
      <c r="J769"/>
      <c r="K769"/>
      <c r="L769"/>
      <c r="M769"/>
      <c r="AA769" s="64"/>
      <c r="AD769" s="64"/>
    </row>
    <row r="770" spans="2:30">
      <c r="B770"/>
      <c r="C770"/>
      <c r="D770"/>
      <c r="E770"/>
      <c r="F770"/>
      <c r="G770"/>
      <c r="H770"/>
      <c r="I770"/>
      <c r="J770"/>
      <c r="K770"/>
      <c r="L770"/>
      <c r="M770"/>
      <c r="AA770" s="64"/>
      <c r="AD770" s="64"/>
    </row>
    <row r="771" spans="2:30">
      <c r="B771"/>
      <c r="C771"/>
      <c r="D771"/>
      <c r="E771"/>
      <c r="F771"/>
      <c r="G771"/>
      <c r="H771"/>
      <c r="I771"/>
      <c r="J771"/>
      <c r="K771"/>
      <c r="L771"/>
      <c r="M771"/>
      <c r="AA771" s="64"/>
      <c r="AD771" s="64"/>
    </row>
    <row r="772" spans="2:30">
      <c r="B772"/>
      <c r="C772"/>
      <c r="D772"/>
      <c r="E772"/>
      <c r="F772"/>
      <c r="G772"/>
      <c r="H772"/>
      <c r="I772"/>
      <c r="J772"/>
      <c r="K772"/>
      <c r="L772"/>
      <c r="M772"/>
      <c r="AA772" s="64"/>
      <c r="AD772" s="64"/>
    </row>
    <row r="773" spans="2:30">
      <c r="B773"/>
      <c r="C773"/>
      <c r="D773"/>
      <c r="E773"/>
      <c r="F773"/>
      <c r="G773"/>
      <c r="H773"/>
      <c r="I773"/>
      <c r="J773"/>
      <c r="K773"/>
      <c r="L773"/>
      <c r="M773"/>
      <c r="AA773" s="64"/>
      <c r="AD773" s="64"/>
    </row>
    <row r="774" spans="2:30">
      <c r="B774"/>
      <c r="C774"/>
      <c r="D774"/>
      <c r="E774"/>
      <c r="F774"/>
      <c r="G774"/>
      <c r="H774"/>
      <c r="I774"/>
      <c r="J774"/>
      <c r="K774"/>
      <c r="L774"/>
      <c r="M774"/>
      <c r="AA774" s="64"/>
      <c r="AD774" s="64"/>
    </row>
    <row r="775" spans="2:30">
      <c r="B775"/>
      <c r="C775"/>
      <c r="D775"/>
      <c r="E775"/>
      <c r="F775"/>
      <c r="G775"/>
      <c r="H775"/>
      <c r="I775"/>
      <c r="J775"/>
      <c r="K775"/>
      <c r="L775"/>
      <c r="M775"/>
      <c r="AA775" s="64"/>
      <c r="AD775" s="64"/>
    </row>
    <row r="776" spans="2:30">
      <c r="B776"/>
      <c r="C776"/>
      <c r="D776"/>
      <c r="E776"/>
      <c r="F776"/>
      <c r="G776"/>
      <c r="H776"/>
      <c r="I776"/>
      <c r="J776"/>
      <c r="K776"/>
      <c r="L776"/>
      <c r="M776"/>
      <c r="AA776" s="64"/>
      <c r="AD776" s="64"/>
    </row>
    <row r="777" spans="2:30">
      <c r="B777"/>
      <c r="C777"/>
      <c r="D777"/>
      <c r="E777"/>
      <c r="F777"/>
      <c r="G777"/>
      <c r="H777"/>
      <c r="I777"/>
      <c r="J777"/>
      <c r="K777"/>
      <c r="L777"/>
      <c r="M777"/>
      <c r="AA777" s="64"/>
      <c r="AD777" s="64"/>
    </row>
    <row r="778" spans="2:30">
      <c r="B778"/>
      <c r="C778"/>
      <c r="D778"/>
      <c r="E778"/>
      <c r="F778"/>
      <c r="G778"/>
      <c r="H778"/>
      <c r="I778"/>
      <c r="J778"/>
      <c r="K778"/>
      <c r="L778"/>
      <c r="M778"/>
      <c r="AA778" s="64"/>
      <c r="AD778" s="64"/>
    </row>
    <row r="779" spans="2:30">
      <c r="B779"/>
      <c r="C779"/>
      <c r="D779"/>
      <c r="E779"/>
      <c r="F779"/>
      <c r="G779"/>
      <c r="H779"/>
      <c r="I779"/>
      <c r="J779"/>
      <c r="K779"/>
      <c r="L779"/>
      <c r="M779"/>
      <c r="AA779" s="64"/>
      <c r="AD779" s="64"/>
    </row>
    <row r="780" spans="2:30">
      <c r="B780"/>
      <c r="C780"/>
      <c r="D780"/>
      <c r="E780"/>
      <c r="F780"/>
      <c r="G780"/>
      <c r="H780"/>
      <c r="I780"/>
      <c r="J780"/>
      <c r="K780"/>
      <c r="L780"/>
      <c r="M780"/>
      <c r="AA780" s="64"/>
      <c r="AD780" s="64"/>
    </row>
    <row r="781" spans="2:30">
      <c r="B781"/>
      <c r="C781"/>
      <c r="D781"/>
      <c r="E781"/>
      <c r="F781"/>
      <c r="G781"/>
      <c r="H781"/>
      <c r="I781"/>
      <c r="J781"/>
      <c r="K781"/>
      <c r="L781"/>
      <c r="M781"/>
      <c r="AA781" s="64"/>
      <c r="AD781" s="64"/>
    </row>
    <row r="782" spans="2:30">
      <c r="B782"/>
      <c r="C782"/>
      <c r="D782"/>
      <c r="E782"/>
      <c r="F782"/>
      <c r="G782"/>
      <c r="H782"/>
      <c r="I782"/>
      <c r="J782"/>
      <c r="K782"/>
      <c r="L782"/>
      <c r="M782"/>
      <c r="AA782" s="64"/>
      <c r="AD782" s="64"/>
    </row>
    <row r="783" spans="2:30">
      <c r="B783"/>
      <c r="C783"/>
      <c r="D783"/>
      <c r="E783"/>
      <c r="F783"/>
      <c r="G783"/>
      <c r="H783"/>
      <c r="I783"/>
      <c r="J783"/>
      <c r="K783"/>
      <c r="L783"/>
      <c r="M783"/>
      <c r="AA783" s="64"/>
      <c r="AD783" s="64"/>
    </row>
    <row r="784" spans="2:30">
      <c r="B784"/>
      <c r="C784"/>
      <c r="D784"/>
      <c r="E784"/>
      <c r="F784"/>
      <c r="G784"/>
      <c r="H784"/>
      <c r="I784"/>
      <c r="J784"/>
      <c r="K784"/>
      <c r="L784"/>
      <c r="M784"/>
      <c r="AA784" s="64"/>
      <c r="AD784" s="64"/>
    </row>
    <row r="785" spans="2:30">
      <c r="B785"/>
      <c r="C785"/>
      <c r="D785"/>
      <c r="E785"/>
      <c r="F785"/>
      <c r="G785"/>
      <c r="H785"/>
      <c r="I785"/>
      <c r="J785"/>
      <c r="K785"/>
      <c r="L785"/>
      <c r="M785"/>
      <c r="AA785" s="64"/>
      <c r="AD785" s="64"/>
    </row>
    <row r="786" spans="2:30">
      <c r="B786"/>
      <c r="C786"/>
      <c r="D786"/>
      <c r="E786"/>
      <c r="F786"/>
      <c r="G786"/>
      <c r="H786"/>
      <c r="I786"/>
      <c r="J786"/>
      <c r="K786"/>
      <c r="L786"/>
      <c r="M786"/>
      <c r="AA786" s="64"/>
      <c r="AD786" s="64"/>
    </row>
    <row r="787" spans="2:30">
      <c r="B787"/>
      <c r="C787"/>
      <c r="D787"/>
      <c r="E787"/>
      <c r="F787"/>
      <c r="G787"/>
      <c r="H787"/>
      <c r="I787"/>
      <c r="J787"/>
      <c r="K787"/>
      <c r="L787"/>
      <c r="M787"/>
      <c r="AA787" s="64"/>
      <c r="AD787" s="64"/>
    </row>
    <row r="788" spans="2:30">
      <c r="B788"/>
      <c r="C788"/>
      <c r="D788"/>
      <c r="E788"/>
      <c r="F788"/>
      <c r="G788"/>
      <c r="H788"/>
      <c r="I788"/>
      <c r="J788"/>
      <c r="K788"/>
      <c r="L788"/>
      <c r="M788"/>
      <c r="AA788" s="64"/>
      <c r="AD788" s="64"/>
    </row>
    <row r="789" spans="2:30">
      <c r="B789"/>
      <c r="C789"/>
      <c r="D789"/>
      <c r="E789"/>
      <c r="F789"/>
      <c r="G789"/>
      <c r="H789"/>
      <c r="I789"/>
      <c r="J789"/>
      <c r="K789"/>
      <c r="L789"/>
      <c r="M789"/>
      <c r="AA789" s="64"/>
      <c r="AD789" s="64"/>
    </row>
    <row r="790" spans="2:30">
      <c r="B790"/>
      <c r="C790"/>
      <c r="D790"/>
      <c r="E790"/>
      <c r="F790"/>
      <c r="G790"/>
      <c r="H790"/>
      <c r="I790"/>
      <c r="J790"/>
      <c r="K790"/>
      <c r="L790"/>
      <c r="M790"/>
      <c r="AA790" s="64"/>
      <c r="AD790" s="64"/>
    </row>
    <row r="791" spans="2:30">
      <c r="B791"/>
      <c r="C791"/>
      <c r="D791"/>
      <c r="E791"/>
      <c r="F791"/>
      <c r="G791"/>
      <c r="H791"/>
      <c r="I791"/>
      <c r="J791"/>
      <c r="K791"/>
      <c r="L791"/>
      <c r="M791"/>
      <c r="AA791" s="64"/>
      <c r="AD791" s="64"/>
    </row>
    <row r="792" spans="2:30">
      <c r="B792"/>
      <c r="C792"/>
      <c r="D792"/>
      <c r="E792"/>
      <c r="F792"/>
      <c r="G792"/>
      <c r="H792"/>
      <c r="I792"/>
      <c r="J792"/>
      <c r="K792"/>
      <c r="L792"/>
      <c r="M792"/>
      <c r="AA792" s="64"/>
      <c r="AD792" s="64"/>
    </row>
    <row r="793" spans="2:30">
      <c r="B793"/>
      <c r="C793"/>
      <c r="D793"/>
      <c r="E793"/>
      <c r="F793"/>
      <c r="G793"/>
      <c r="H793"/>
      <c r="I793"/>
      <c r="J793"/>
      <c r="K793"/>
      <c r="L793"/>
      <c r="M793"/>
      <c r="AA793" s="64"/>
      <c r="AD793" s="64"/>
    </row>
    <row r="794" spans="2:30">
      <c r="B794"/>
      <c r="C794"/>
      <c r="D794"/>
      <c r="E794"/>
      <c r="F794"/>
      <c r="G794"/>
      <c r="H794"/>
      <c r="I794"/>
      <c r="J794"/>
      <c r="K794"/>
      <c r="L794"/>
      <c r="M794"/>
      <c r="AA794" s="64"/>
      <c r="AD794" s="64"/>
    </row>
    <row r="795" spans="2:30">
      <c r="B795"/>
      <c r="C795"/>
      <c r="D795"/>
      <c r="E795"/>
      <c r="F795"/>
      <c r="G795"/>
      <c r="H795"/>
      <c r="I795"/>
      <c r="J795"/>
      <c r="K795"/>
      <c r="L795"/>
      <c r="M795"/>
      <c r="AA795" s="64"/>
      <c r="AD795" s="64"/>
    </row>
    <row r="796" spans="2:30">
      <c r="B796"/>
      <c r="C796"/>
      <c r="D796"/>
      <c r="E796"/>
      <c r="F796"/>
      <c r="G796"/>
      <c r="H796"/>
      <c r="I796"/>
      <c r="J796"/>
      <c r="K796"/>
      <c r="L796"/>
      <c r="M796"/>
      <c r="AA796" s="64"/>
      <c r="AD796" s="64"/>
    </row>
    <row r="797" spans="2:30">
      <c r="B797"/>
      <c r="C797"/>
      <c r="D797"/>
      <c r="E797"/>
      <c r="F797"/>
      <c r="G797"/>
      <c r="H797"/>
      <c r="I797"/>
      <c r="J797"/>
      <c r="K797"/>
      <c r="L797"/>
      <c r="M797"/>
      <c r="AA797" s="64"/>
      <c r="AD797" s="64"/>
    </row>
    <row r="798" spans="2:30">
      <c r="B798"/>
      <c r="C798"/>
      <c r="D798"/>
      <c r="E798"/>
      <c r="F798"/>
      <c r="G798"/>
      <c r="H798"/>
      <c r="I798"/>
      <c r="J798"/>
      <c r="K798"/>
      <c r="L798"/>
      <c r="M798"/>
      <c r="AA798" s="64"/>
      <c r="AD798" s="64"/>
    </row>
    <row r="799" spans="2:30">
      <c r="B799"/>
      <c r="C799"/>
      <c r="D799"/>
      <c r="E799"/>
      <c r="F799"/>
      <c r="G799"/>
      <c r="H799"/>
      <c r="I799"/>
      <c r="J799"/>
      <c r="K799"/>
      <c r="L799"/>
      <c r="M799"/>
      <c r="AA799" s="64"/>
      <c r="AD799" s="64"/>
    </row>
    <row r="800" spans="2:30">
      <c r="B800"/>
      <c r="C800"/>
      <c r="D800"/>
      <c r="E800"/>
      <c r="F800"/>
      <c r="G800"/>
      <c r="H800"/>
      <c r="I800"/>
      <c r="J800"/>
      <c r="K800"/>
      <c r="L800"/>
      <c r="M800"/>
      <c r="AA800" s="64"/>
      <c r="AD800" s="64"/>
    </row>
    <row r="801" spans="2:30">
      <c r="B801"/>
      <c r="C801"/>
      <c r="D801"/>
      <c r="E801"/>
      <c r="F801"/>
      <c r="G801"/>
      <c r="H801"/>
      <c r="I801"/>
      <c r="J801"/>
      <c r="K801"/>
      <c r="L801"/>
      <c r="M801"/>
      <c r="AA801" s="64"/>
      <c r="AD801" s="64"/>
    </row>
    <row r="802" spans="2:30">
      <c r="B802"/>
      <c r="C802"/>
      <c r="D802"/>
      <c r="E802"/>
      <c r="F802"/>
      <c r="G802"/>
      <c r="H802"/>
      <c r="I802"/>
      <c r="J802"/>
      <c r="K802"/>
      <c r="L802"/>
      <c r="M802"/>
      <c r="AA802" s="64"/>
      <c r="AD802" s="64"/>
    </row>
    <row r="803" spans="2:30">
      <c r="B803"/>
      <c r="C803"/>
      <c r="D803"/>
      <c r="E803"/>
      <c r="F803"/>
      <c r="G803"/>
      <c r="H803"/>
      <c r="I803"/>
      <c r="J803"/>
      <c r="K803"/>
      <c r="L803"/>
      <c r="M803"/>
      <c r="AA803" s="64"/>
      <c r="AD803" s="64"/>
    </row>
    <row r="804" spans="2:30">
      <c r="B804"/>
      <c r="C804"/>
      <c r="D804"/>
      <c r="E804"/>
      <c r="F804"/>
      <c r="G804"/>
      <c r="H804"/>
      <c r="I804"/>
      <c r="J804"/>
      <c r="K804"/>
      <c r="L804"/>
      <c r="M804"/>
      <c r="AA804" s="64"/>
      <c r="AD804" s="64"/>
    </row>
    <row r="805" spans="2:30">
      <c r="B805"/>
      <c r="C805"/>
      <c r="D805"/>
      <c r="E805"/>
      <c r="F805"/>
      <c r="G805"/>
      <c r="H805"/>
      <c r="I805"/>
      <c r="J805"/>
      <c r="K805"/>
      <c r="L805"/>
      <c r="M805"/>
      <c r="AA805" s="64"/>
      <c r="AD805" s="64"/>
    </row>
    <row r="806" spans="2:30">
      <c r="B806"/>
      <c r="C806"/>
      <c r="D806"/>
      <c r="E806"/>
      <c r="F806"/>
      <c r="G806"/>
      <c r="H806"/>
      <c r="I806"/>
      <c r="J806"/>
      <c r="K806"/>
      <c r="L806"/>
      <c r="M806"/>
      <c r="AA806" s="64"/>
      <c r="AD806" s="64"/>
    </row>
    <row r="807" spans="2:30">
      <c r="B807"/>
      <c r="C807"/>
      <c r="D807"/>
      <c r="E807"/>
      <c r="F807"/>
      <c r="G807"/>
      <c r="H807"/>
      <c r="I807"/>
      <c r="J807"/>
      <c r="K807"/>
      <c r="L807"/>
      <c r="M807"/>
      <c r="AA807" s="64"/>
      <c r="AD807" s="64"/>
    </row>
    <row r="808" spans="2:30">
      <c r="B808"/>
      <c r="C808"/>
      <c r="D808"/>
      <c r="E808"/>
      <c r="F808"/>
      <c r="G808"/>
      <c r="H808"/>
      <c r="I808"/>
      <c r="J808"/>
      <c r="K808"/>
      <c r="L808"/>
      <c r="M808"/>
      <c r="AA808" s="64"/>
      <c r="AD808" s="64"/>
    </row>
    <row r="809" spans="2:30">
      <c r="B809"/>
      <c r="C809"/>
      <c r="D809"/>
      <c r="E809"/>
      <c r="F809"/>
      <c r="G809"/>
      <c r="H809"/>
      <c r="I809"/>
      <c r="J809"/>
      <c r="K809"/>
      <c r="L809"/>
      <c r="M809"/>
      <c r="AA809" s="64"/>
      <c r="AD809" s="64"/>
    </row>
    <row r="810" spans="2:30">
      <c r="B810"/>
      <c r="C810"/>
      <c r="D810"/>
      <c r="E810"/>
      <c r="F810"/>
      <c r="G810"/>
      <c r="H810"/>
      <c r="I810"/>
      <c r="J810"/>
      <c r="K810"/>
      <c r="L810"/>
      <c r="M810"/>
      <c r="AA810" s="64"/>
      <c r="AD810" s="64"/>
    </row>
    <row r="811" spans="2:30">
      <c r="B811"/>
      <c r="C811"/>
      <c r="D811"/>
      <c r="E811"/>
      <c r="F811"/>
      <c r="G811"/>
      <c r="H811"/>
      <c r="I811"/>
      <c r="J811"/>
      <c r="K811"/>
      <c r="L811"/>
      <c r="M811"/>
      <c r="AA811" s="64"/>
      <c r="AD811" s="64"/>
    </row>
    <row r="812" spans="2:30">
      <c r="B812"/>
      <c r="C812"/>
      <c r="D812"/>
      <c r="E812"/>
      <c r="F812"/>
      <c r="G812"/>
      <c r="H812"/>
      <c r="I812"/>
      <c r="J812"/>
      <c r="K812"/>
      <c r="L812"/>
      <c r="M812"/>
      <c r="AA812" s="64"/>
      <c r="AD812" s="64"/>
    </row>
    <row r="813" spans="2:30">
      <c r="B813"/>
      <c r="C813"/>
      <c r="D813"/>
      <c r="E813"/>
      <c r="F813"/>
      <c r="G813"/>
      <c r="H813"/>
      <c r="I813"/>
      <c r="J813"/>
      <c r="K813"/>
      <c r="L813"/>
      <c r="M813"/>
      <c r="AA813" s="64"/>
      <c r="AD813" s="64"/>
    </row>
    <row r="814" spans="2:30">
      <c r="B814"/>
      <c r="C814"/>
      <c r="D814"/>
      <c r="E814"/>
      <c r="F814"/>
      <c r="G814"/>
      <c r="H814"/>
      <c r="I814"/>
      <c r="J814"/>
      <c r="K814"/>
      <c r="L814"/>
      <c r="M814"/>
      <c r="AA814" s="64"/>
      <c r="AD814" s="64"/>
    </row>
    <row r="815" spans="2:30">
      <c r="B815"/>
      <c r="C815"/>
      <c r="D815"/>
      <c r="E815"/>
      <c r="F815"/>
      <c r="G815"/>
      <c r="H815"/>
      <c r="I815"/>
      <c r="J815"/>
      <c r="K815"/>
      <c r="L815"/>
      <c r="M815"/>
      <c r="AA815" s="64"/>
      <c r="AD815" s="64"/>
    </row>
    <row r="816" spans="2:30">
      <c r="B816"/>
      <c r="C816"/>
      <c r="D816"/>
      <c r="E816"/>
      <c r="F816"/>
      <c r="G816"/>
      <c r="H816"/>
      <c r="I816"/>
      <c r="J816"/>
      <c r="K816"/>
      <c r="L816"/>
      <c r="M816"/>
      <c r="AA816" s="64"/>
      <c r="AD816" s="64"/>
    </row>
    <row r="817" spans="2:30">
      <c r="B817"/>
      <c r="C817"/>
      <c r="D817"/>
      <c r="E817"/>
      <c r="F817"/>
      <c r="G817"/>
      <c r="H817"/>
      <c r="I817"/>
      <c r="J817"/>
      <c r="K817"/>
      <c r="L817"/>
      <c r="M817"/>
      <c r="AA817" s="64"/>
      <c r="AD817" s="64"/>
    </row>
    <row r="818" spans="2:30">
      <c r="B818"/>
      <c r="C818"/>
      <c r="D818"/>
      <c r="E818"/>
      <c r="F818"/>
      <c r="G818"/>
      <c r="H818"/>
      <c r="I818"/>
      <c r="J818"/>
      <c r="K818"/>
      <c r="L818"/>
      <c r="M818"/>
      <c r="AA818" s="64"/>
      <c r="AD818" s="64"/>
    </row>
    <row r="819" spans="2:30">
      <c r="B819"/>
      <c r="C819"/>
      <c r="D819"/>
      <c r="E819"/>
      <c r="F819"/>
      <c r="G819"/>
      <c r="H819"/>
      <c r="I819"/>
      <c r="J819"/>
      <c r="K819"/>
      <c r="L819"/>
      <c r="M819"/>
      <c r="AA819" s="64"/>
      <c r="AD819" s="64"/>
    </row>
    <row r="820" spans="2:30">
      <c r="B820"/>
      <c r="C820"/>
      <c r="D820"/>
      <c r="E820"/>
      <c r="F820"/>
      <c r="G820"/>
      <c r="H820"/>
      <c r="I820"/>
      <c r="J820"/>
      <c r="K820"/>
      <c r="L820"/>
      <c r="M820"/>
      <c r="AA820" s="64"/>
      <c r="AD820" s="64"/>
    </row>
    <row r="821" spans="2:30">
      <c r="B821"/>
      <c r="C821"/>
      <c r="D821"/>
      <c r="E821"/>
      <c r="F821"/>
      <c r="G821"/>
      <c r="H821"/>
      <c r="I821"/>
      <c r="J821"/>
      <c r="K821"/>
      <c r="L821"/>
      <c r="M821"/>
      <c r="AA821" s="64"/>
      <c r="AD821" s="64"/>
    </row>
    <row r="822" spans="2:30">
      <c r="B822"/>
      <c r="C822"/>
      <c r="D822"/>
      <c r="E822"/>
      <c r="F822"/>
      <c r="G822"/>
      <c r="H822"/>
      <c r="I822"/>
      <c r="J822"/>
      <c r="K822"/>
      <c r="L822"/>
      <c r="M822"/>
      <c r="AA822" s="64"/>
      <c r="AD822" s="64"/>
    </row>
    <row r="823" spans="2:30">
      <c r="B823"/>
      <c r="C823"/>
      <c r="D823"/>
      <c r="E823"/>
      <c r="F823"/>
      <c r="G823"/>
      <c r="H823"/>
      <c r="I823"/>
      <c r="J823"/>
      <c r="K823"/>
      <c r="L823"/>
      <c r="M823"/>
      <c r="AA823" s="64"/>
      <c r="AD823" s="64"/>
    </row>
    <row r="824" spans="2:30">
      <c r="B824"/>
      <c r="C824"/>
      <c r="D824"/>
      <c r="E824"/>
      <c r="F824"/>
      <c r="G824"/>
      <c r="H824"/>
      <c r="I824"/>
      <c r="J824"/>
      <c r="K824"/>
      <c r="L824"/>
      <c r="M824"/>
      <c r="AA824" s="64"/>
      <c r="AD824" s="64"/>
    </row>
    <row r="825" spans="2:30">
      <c r="B825"/>
      <c r="C825"/>
      <c r="D825"/>
      <c r="E825"/>
      <c r="F825"/>
      <c r="G825"/>
      <c r="H825"/>
      <c r="I825"/>
      <c r="J825"/>
      <c r="K825"/>
      <c r="L825"/>
      <c r="M825"/>
      <c r="AA825" s="64"/>
      <c r="AD825" s="64"/>
    </row>
    <row r="826" spans="2:30">
      <c r="B826"/>
      <c r="C826"/>
      <c r="D826"/>
      <c r="E826"/>
      <c r="F826"/>
      <c r="G826"/>
      <c r="H826"/>
      <c r="I826"/>
      <c r="J826"/>
      <c r="K826"/>
      <c r="L826"/>
      <c r="M826"/>
      <c r="AA826" s="64"/>
      <c r="AD826" s="64"/>
    </row>
    <row r="827" spans="2:30">
      <c r="B827"/>
      <c r="C827"/>
      <c r="D827"/>
      <c r="E827"/>
      <c r="F827"/>
      <c r="G827"/>
      <c r="H827"/>
      <c r="I827"/>
      <c r="J827"/>
      <c r="K827"/>
      <c r="L827"/>
      <c r="M827"/>
      <c r="AA827" s="64"/>
      <c r="AD827" s="64"/>
    </row>
    <row r="828" spans="2:30">
      <c r="B828"/>
      <c r="C828"/>
      <c r="D828"/>
      <c r="E828"/>
      <c r="F828"/>
      <c r="G828"/>
      <c r="H828"/>
      <c r="I828"/>
      <c r="J828"/>
      <c r="K828"/>
      <c r="L828"/>
      <c r="M828"/>
      <c r="AA828" s="64"/>
      <c r="AD828" s="64"/>
    </row>
    <row r="829" spans="2:30">
      <c r="B829"/>
      <c r="C829"/>
      <c r="D829"/>
      <c r="E829"/>
      <c r="F829"/>
      <c r="G829"/>
      <c r="H829"/>
      <c r="I829"/>
      <c r="J829"/>
      <c r="K829"/>
      <c r="L829"/>
      <c r="M829"/>
      <c r="AA829" s="64"/>
      <c r="AD829" s="64"/>
    </row>
    <row r="830" spans="2:30">
      <c r="B830"/>
      <c r="C830"/>
      <c r="D830"/>
      <c r="E830"/>
      <c r="F830"/>
      <c r="G830"/>
      <c r="H830"/>
      <c r="I830"/>
      <c r="J830"/>
      <c r="K830"/>
      <c r="L830"/>
      <c r="M830"/>
      <c r="AA830" s="64"/>
      <c r="AD830" s="64"/>
    </row>
    <row r="831" spans="2:30">
      <c r="B831"/>
      <c r="C831"/>
      <c r="D831"/>
      <c r="E831"/>
      <c r="F831"/>
      <c r="G831"/>
      <c r="H831"/>
      <c r="I831"/>
      <c r="J831"/>
      <c r="K831"/>
      <c r="L831"/>
      <c r="M831"/>
      <c r="AA831" s="64"/>
      <c r="AD831" s="64"/>
    </row>
    <row r="832" spans="2:30">
      <c r="B832"/>
      <c r="C832"/>
      <c r="D832"/>
      <c r="E832"/>
      <c r="F832"/>
      <c r="G832"/>
      <c r="H832"/>
      <c r="I832"/>
      <c r="J832"/>
      <c r="K832"/>
      <c r="L832"/>
      <c r="M832"/>
      <c r="AA832" s="64"/>
      <c r="AD832" s="64"/>
    </row>
    <row r="833" spans="2:30">
      <c r="B833"/>
      <c r="C833"/>
      <c r="D833"/>
      <c r="E833"/>
      <c r="F833"/>
      <c r="G833"/>
      <c r="H833"/>
      <c r="I833"/>
      <c r="J833"/>
      <c r="K833"/>
      <c r="L833"/>
      <c r="M833"/>
      <c r="AA833" s="64"/>
      <c r="AD833" s="64"/>
    </row>
    <row r="834" spans="2:30">
      <c r="B834"/>
      <c r="C834"/>
      <c r="D834"/>
      <c r="E834"/>
      <c r="F834"/>
      <c r="G834"/>
      <c r="H834"/>
      <c r="I834"/>
      <c r="J834"/>
      <c r="K834"/>
      <c r="L834"/>
      <c r="M834"/>
      <c r="AA834" s="64"/>
      <c r="AD834" s="64"/>
    </row>
    <row r="835" spans="2:30">
      <c r="B835"/>
      <c r="C835"/>
      <c r="D835"/>
      <c r="E835"/>
      <c r="F835"/>
      <c r="G835"/>
      <c r="H835"/>
      <c r="I835"/>
      <c r="J835"/>
      <c r="K835"/>
      <c r="L835"/>
      <c r="M835"/>
      <c r="AA835" s="64"/>
      <c r="AD835" s="64"/>
    </row>
    <row r="836" spans="2:30">
      <c r="B836"/>
      <c r="C836"/>
      <c r="D836"/>
      <c r="E836"/>
      <c r="F836"/>
      <c r="G836"/>
      <c r="H836"/>
      <c r="I836"/>
      <c r="J836"/>
      <c r="K836"/>
      <c r="L836"/>
      <c r="M836"/>
      <c r="AA836" s="64"/>
      <c r="AD836" s="64"/>
    </row>
    <row r="837" spans="2:30">
      <c r="B837"/>
      <c r="C837"/>
      <c r="D837"/>
      <c r="E837"/>
      <c r="F837"/>
      <c r="G837"/>
      <c r="H837"/>
      <c r="I837"/>
      <c r="J837"/>
      <c r="K837"/>
      <c r="L837"/>
      <c r="M837"/>
      <c r="AA837" s="64"/>
      <c r="AD837" s="64"/>
    </row>
    <row r="838" spans="2:30">
      <c r="B838"/>
      <c r="C838"/>
      <c r="D838"/>
      <c r="E838"/>
      <c r="F838"/>
      <c r="G838"/>
      <c r="H838"/>
      <c r="I838"/>
      <c r="J838"/>
      <c r="K838"/>
      <c r="L838"/>
      <c r="M838"/>
      <c r="AA838" s="64"/>
      <c r="AD838" s="64"/>
    </row>
    <row r="839" spans="2:30">
      <c r="B839"/>
      <c r="C839"/>
      <c r="D839"/>
      <c r="E839"/>
      <c r="F839"/>
      <c r="G839"/>
      <c r="H839"/>
      <c r="I839"/>
      <c r="J839"/>
      <c r="K839"/>
      <c r="L839"/>
      <c r="M839"/>
      <c r="AA839" s="64"/>
      <c r="AD839" s="64"/>
    </row>
    <row r="840" spans="2:30">
      <c r="B840"/>
      <c r="C840"/>
      <c r="D840"/>
      <c r="E840"/>
      <c r="F840"/>
      <c r="G840"/>
      <c r="H840"/>
      <c r="I840"/>
      <c r="J840"/>
      <c r="K840"/>
      <c r="L840"/>
      <c r="M840"/>
      <c r="AA840" s="64"/>
      <c r="AD840" s="64"/>
    </row>
    <row r="841" spans="2:30">
      <c r="B841"/>
      <c r="C841"/>
      <c r="D841"/>
      <c r="E841"/>
      <c r="F841"/>
      <c r="G841"/>
      <c r="H841"/>
      <c r="I841"/>
      <c r="J841"/>
      <c r="K841"/>
      <c r="L841"/>
      <c r="M841"/>
      <c r="AA841" s="64"/>
      <c r="AD841" s="64"/>
    </row>
    <row r="842" spans="2:30">
      <c r="B842"/>
      <c r="C842"/>
      <c r="D842"/>
      <c r="E842"/>
      <c r="F842"/>
      <c r="G842"/>
      <c r="H842"/>
      <c r="I842"/>
      <c r="J842"/>
      <c r="K842"/>
      <c r="L842"/>
      <c r="M842"/>
      <c r="AA842" s="64"/>
      <c r="AD842" s="64"/>
    </row>
    <row r="843" spans="2:30">
      <c r="B843"/>
      <c r="C843"/>
      <c r="D843"/>
      <c r="E843"/>
      <c r="F843"/>
      <c r="G843"/>
      <c r="H843"/>
      <c r="I843"/>
      <c r="J843"/>
      <c r="K843"/>
      <c r="L843"/>
      <c r="M843"/>
      <c r="AA843" s="64"/>
      <c r="AD843" s="64"/>
    </row>
    <row r="844" spans="2:30">
      <c r="B844"/>
      <c r="C844"/>
      <c r="D844"/>
      <c r="E844"/>
      <c r="F844"/>
      <c r="G844"/>
      <c r="H844"/>
      <c r="I844"/>
      <c r="J844"/>
      <c r="K844"/>
      <c r="L844"/>
      <c r="M844"/>
      <c r="AA844" s="64"/>
      <c r="AD844" s="64"/>
    </row>
    <row r="845" spans="2:30">
      <c r="B845"/>
      <c r="C845"/>
      <c r="D845"/>
      <c r="E845"/>
      <c r="F845"/>
      <c r="G845"/>
      <c r="H845"/>
      <c r="I845"/>
      <c r="J845"/>
      <c r="K845"/>
      <c r="L845"/>
      <c r="M845"/>
      <c r="AA845" s="64"/>
      <c r="AD845" s="64"/>
    </row>
    <row r="846" spans="2:30">
      <c r="B846"/>
      <c r="C846"/>
      <c r="D846"/>
      <c r="E846"/>
      <c r="F846"/>
      <c r="G846"/>
      <c r="H846"/>
      <c r="I846"/>
      <c r="J846"/>
      <c r="K846"/>
      <c r="L846"/>
      <c r="M846"/>
      <c r="AA846" s="64"/>
      <c r="AD846" s="64"/>
    </row>
    <row r="847" spans="2:30">
      <c r="B847"/>
      <c r="C847"/>
      <c r="D847"/>
      <c r="E847"/>
      <c r="F847"/>
      <c r="G847"/>
      <c r="H847"/>
      <c r="I847"/>
      <c r="J847"/>
      <c r="K847"/>
      <c r="L847"/>
      <c r="M847"/>
      <c r="AA847" s="64"/>
      <c r="AD847" s="64"/>
    </row>
    <row r="848" spans="2:30">
      <c r="B848"/>
      <c r="C848"/>
      <c r="D848"/>
      <c r="E848"/>
      <c r="F848"/>
      <c r="G848"/>
      <c r="H848"/>
      <c r="I848"/>
      <c r="J848"/>
      <c r="K848"/>
      <c r="L848"/>
      <c r="M848"/>
      <c r="AA848" s="64"/>
      <c r="AD848" s="64"/>
    </row>
    <row r="849" spans="2:30">
      <c r="B849"/>
      <c r="C849"/>
      <c r="D849"/>
      <c r="E849"/>
      <c r="F849"/>
      <c r="G849"/>
      <c r="H849"/>
      <c r="I849"/>
      <c r="J849"/>
      <c r="K849"/>
      <c r="L849"/>
      <c r="M849"/>
      <c r="AA849" s="64"/>
      <c r="AD849" s="64"/>
    </row>
    <row r="850" spans="2:30">
      <c r="B850"/>
      <c r="C850"/>
      <c r="D850"/>
      <c r="E850"/>
      <c r="F850"/>
      <c r="G850"/>
      <c r="H850"/>
      <c r="I850"/>
      <c r="J850"/>
      <c r="K850"/>
      <c r="L850"/>
      <c r="M850"/>
      <c r="AA850" s="64"/>
      <c r="AD850" s="64"/>
    </row>
    <row r="851" spans="2:30">
      <c r="B851"/>
      <c r="C851"/>
      <c r="D851"/>
      <c r="E851"/>
      <c r="F851"/>
      <c r="G851"/>
      <c r="H851"/>
      <c r="I851"/>
      <c r="J851"/>
      <c r="K851"/>
      <c r="L851"/>
      <c r="M851"/>
      <c r="AA851" s="64"/>
      <c r="AD851" s="64"/>
    </row>
    <row r="852" spans="2:30">
      <c r="B852"/>
      <c r="C852"/>
      <c r="D852"/>
      <c r="E852"/>
      <c r="F852"/>
      <c r="G852"/>
      <c r="H852"/>
      <c r="I852"/>
      <c r="J852"/>
      <c r="K852"/>
      <c r="L852"/>
      <c r="M852"/>
      <c r="AA852" s="64"/>
      <c r="AD852" s="64"/>
    </row>
    <row r="853" spans="2:30">
      <c r="B853"/>
      <c r="C853"/>
      <c r="D853"/>
      <c r="E853"/>
      <c r="F853"/>
      <c r="G853"/>
      <c r="H853"/>
      <c r="I853"/>
      <c r="J853"/>
      <c r="K853"/>
      <c r="L853"/>
      <c r="M853"/>
      <c r="AA853" s="64"/>
      <c r="AD853" s="64"/>
    </row>
    <row r="854" spans="2:30">
      <c r="B854"/>
      <c r="C854"/>
      <c r="D854"/>
      <c r="E854"/>
      <c r="F854"/>
      <c r="G854"/>
      <c r="H854"/>
      <c r="I854"/>
      <c r="J854"/>
      <c r="K854"/>
      <c r="L854"/>
      <c r="M854"/>
      <c r="AA854" s="64"/>
      <c r="AD854" s="64"/>
    </row>
    <row r="855" spans="2:30">
      <c r="B855"/>
      <c r="C855"/>
      <c r="D855"/>
      <c r="E855"/>
      <c r="F855"/>
      <c r="G855"/>
      <c r="H855"/>
      <c r="I855"/>
      <c r="J855"/>
      <c r="K855"/>
      <c r="L855"/>
      <c r="M855"/>
      <c r="AA855" s="64"/>
      <c r="AD855" s="64"/>
    </row>
    <row r="856" spans="2:30">
      <c r="B856"/>
      <c r="C856"/>
      <c r="D856"/>
      <c r="E856"/>
      <c r="F856"/>
      <c r="G856"/>
      <c r="H856"/>
      <c r="I856"/>
      <c r="J856"/>
      <c r="K856"/>
      <c r="L856"/>
      <c r="M856"/>
      <c r="AA856" s="64"/>
      <c r="AD856" s="64"/>
    </row>
    <row r="857" spans="2:30">
      <c r="B857"/>
      <c r="C857"/>
      <c r="D857"/>
      <c r="E857"/>
      <c r="F857"/>
      <c r="G857"/>
      <c r="H857"/>
      <c r="I857"/>
      <c r="J857"/>
      <c r="K857"/>
      <c r="L857"/>
      <c r="M857"/>
      <c r="AA857" s="64"/>
      <c r="AD857" s="64"/>
    </row>
    <row r="858" spans="2:30">
      <c r="B858"/>
      <c r="C858"/>
      <c r="D858"/>
      <c r="E858"/>
      <c r="F858"/>
      <c r="G858"/>
      <c r="H858"/>
      <c r="I858"/>
      <c r="J858"/>
      <c r="K858"/>
      <c r="L858"/>
      <c r="M858"/>
      <c r="AA858" s="64"/>
      <c r="AD858" s="64"/>
    </row>
    <row r="859" spans="2:30">
      <c r="B859"/>
      <c r="C859"/>
      <c r="D859"/>
      <c r="E859"/>
      <c r="F859"/>
      <c r="G859"/>
      <c r="H859"/>
      <c r="I859"/>
      <c r="J859"/>
      <c r="K859"/>
      <c r="L859"/>
      <c r="M859"/>
      <c r="AA859" s="64"/>
      <c r="AD859" s="64"/>
    </row>
    <row r="860" spans="2:30">
      <c r="B860"/>
      <c r="C860"/>
      <c r="D860"/>
      <c r="E860"/>
      <c r="F860"/>
      <c r="G860"/>
      <c r="H860"/>
      <c r="I860"/>
      <c r="J860"/>
      <c r="K860"/>
      <c r="L860"/>
      <c r="M860"/>
      <c r="AA860" s="64"/>
      <c r="AD860" s="64"/>
    </row>
    <row r="861" spans="2:30">
      <c r="B861"/>
      <c r="C861"/>
      <c r="D861"/>
      <c r="E861"/>
      <c r="F861"/>
      <c r="G861"/>
      <c r="H861"/>
      <c r="I861"/>
      <c r="J861"/>
      <c r="K861"/>
      <c r="L861"/>
      <c r="M861"/>
      <c r="AA861" s="64"/>
      <c r="AD861" s="64"/>
    </row>
    <row r="862" spans="2:30">
      <c r="B862"/>
      <c r="C862"/>
      <c r="D862"/>
      <c r="E862"/>
      <c r="F862"/>
      <c r="G862"/>
      <c r="H862"/>
      <c r="I862"/>
      <c r="J862"/>
      <c r="K862"/>
      <c r="L862"/>
      <c r="M862"/>
      <c r="AA862" s="64"/>
      <c r="AD862" s="64"/>
    </row>
    <row r="863" spans="2:30">
      <c r="B863"/>
      <c r="C863"/>
      <c r="D863"/>
      <c r="E863"/>
      <c r="F863"/>
      <c r="G863"/>
      <c r="H863"/>
      <c r="I863"/>
      <c r="J863"/>
      <c r="K863"/>
      <c r="L863"/>
      <c r="M863"/>
      <c r="AA863" s="64"/>
      <c r="AD863" s="64"/>
    </row>
    <row r="864" spans="2:30">
      <c r="B864"/>
      <c r="C864"/>
      <c r="D864"/>
      <c r="E864"/>
      <c r="F864"/>
      <c r="G864"/>
      <c r="H864"/>
      <c r="I864"/>
      <c r="J864"/>
      <c r="K864"/>
      <c r="L864"/>
      <c r="M864"/>
      <c r="AA864" s="64"/>
      <c r="AD864" s="64"/>
    </row>
    <row r="865" spans="2:30">
      <c r="B865"/>
      <c r="C865"/>
      <c r="D865"/>
      <c r="E865"/>
      <c r="F865"/>
      <c r="G865"/>
      <c r="H865"/>
      <c r="I865"/>
      <c r="J865"/>
      <c r="K865"/>
      <c r="L865"/>
      <c r="M865"/>
      <c r="AA865" s="64"/>
      <c r="AD865" s="64"/>
    </row>
    <row r="866" spans="2:30">
      <c r="B866"/>
      <c r="C866"/>
      <c r="D866"/>
      <c r="E866"/>
      <c r="F866"/>
      <c r="G866"/>
      <c r="H866"/>
      <c r="I866"/>
      <c r="J866"/>
      <c r="K866"/>
      <c r="L866"/>
      <c r="M866"/>
      <c r="AA866" s="64"/>
      <c r="AD866" s="64"/>
    </row>
    <row r="867" spans="2:30">
      <c r="B867"/>
      <c r="C867"/>
      <c r="D867"/>
      <c r="E867"/>
      <c r="F867"/>
      <c r="G867"/>
      <c r="H867"/>
      <c r="I867"/>
      <c r="J867"/>
      <c r="K867"/>
      <c r="L867"/>
      <c r="M867"/>
      <c r="AA867" s="64"/>
      <c r="AD867" s="64"/>
    </row>
    <row r="868" spans="2:30">
      <c r="B868"/>
      <c r="C868"/>
      <c r="D868"/>
      <c r="E868"/>
      <c r="F868"/>
      <c r="G868"/>
      <c r="H868"/>
      <c r="I868"/>
      <c r="J868"/>
      <c r="K868"/>
      <c r="L868"/>
      <c r="M868"/>
      <c r="AA868" s="64"/>
      <c r="AD868" s="64"/>
    </row>
    <row r="869" spans="2:30">
      <c r="B869"/>
      <c r="C869"/>
      <c r="D869"/>
      <c r="E869"/>
      <c r="F869"/>
      <c r="G869"/>
      <c r="H869"/>
      <c r="I869"/>
      <c r="J869"/>
      <c r="K869"/>
      <c r="L869"/>
      <c r="M869"/>
      <c r="AA869" s="64"/>
      <c r="AD869" s="64"/>
    </row>
    <row r="870" spans="2:30">
      <c r="B870"/>
      <c r="C870"/>
      <c r="D870"/>
      <c r="E870"/>
      <c r="F870"/>
      <c r="G870"/>
      <c r="H870"/>
      <c r="I870"/>
      <c r="J870"/>
      <c r="K870"/>
      <c r="L870"/>
      <c r="M870"/>
      <c r="AA870" s="64"/>
      <c r="AD870" s="64"/>
    </row>
    <row r="871" spans="2:30">
      <c r="B871"/>
      <c r="C871"/>
      <c r="D871"/>
      <c r="E871"/>
      <c r="F871"/>
      <c r="G871"/>
      <c r="H871"/>
      <c r="I871"/>
      <c r="J871"/>
      <c r="K871"/>
      <c r="L871"/>
      <c r="M871"/>
      <c r="AA871" s="64"/>
      <c r="AD871" s="64"/>
    </row>
    <row r="872" spans="2:30">
      <c r="B872"/>
      <c r="C872"/>
      <c r="D872"/>
      <c r="E872"/>
      <c r="F872"/>
      <c r="G872"/>
      <c r="H872"/>
      <c r="I872"/>
      <c r="J872"/>
      <c r="K872"/>
      <c r="L872"/>
      <c r="M872"/>
      <c r="AA872" s="64"/>
      <c r="AD872" s="64"/>
    </row>
    <row r="873" spans="2:30">
      <c r="B873"/>
      <c r="C873"/>
      <c r="D873"/>
      <c r="E873"/>
      <c r="F873"/>
      <c r="G873"/>
      <c r="H873"/>
      <c r="I873"/>
      <c r="J873"/>
      <c r="K873"/>
      <c r="L873"/>
      <c r="M873"/>
      <c r="AA873" s="64"/>
      <c r="AD873" s="64"/>
    </row>
    <row r="874" spans="2:30">
      <c r="B874"/>
      <c r="C874"/>
      <c r="D874"/>
      <c r="E874"/>
      <c r="F874"/>
      <c r="G874"/>
      <c r="H874"/>
      <c r="I874"/>
      <c r="J874"/>
      <c r="K874"/>
      <c r="L874"/>
      <c r="M874"/>
      <c r="AA874" s="64"/>
      <c r="AD874" s="64"/>
    </row>
    <row r="875" spans="2:30">
      <c r="B875"/>
      <c r="C875"/>
      <c r="D875"/>
      <c r="E875"/>
      <c r="F875"/>
      <c r="G875"/>
      <c r="H875"/>
      <c r="I875"/>
      <c r="J875"/>
      <c r="K875"/>
      <c r="L875"/>
      <c r="M875"/>
      <c r="AA875" s="64"/>
      <c r="AD875" s="64"/>
    </row>
    <row r="876" spans="2:30">
      <c r="B876"/>
      <c r="C876"/>
      <c r="D876"/>
      <c r="E876"/>
      <c r="F876"/>
      <c r="G876"/>
      <c r="H876"/>
      <c r="I876"/>
      <c r="J876"/>
      <c r="K876"/>
      <c r="L876"/>
      <c r="M876"/>
      <c r="AA876" s="64"/>
      <c r="AD876" s="64"/>
    </row>
    <row r="877" spans="2:30">
      <c r="B877"/>
      <c r="C877"/>
      <c r="D877"/>
      <c r="E877"/>
      <c r="F877"/>
      <c r="G877"/>
      <c r="H877"/>
      <c r="I877"/>
      <c r="J877"/>
      <c r="K877"/>
      <c r="L877"/>
      <c r="M877"/>
      <c r="AA877" s="64"/>
      <c r="AD877" s="64"/>
    </row>
    <row r="878" spans="2:30">
      <c r="B878"/>
      <c r="C878"/>
      <c r="D878"/>
      <c r="E878"/>
      <c r="F878"/>
      <c r="G878"/>
      <c r="H878"/>
      <c r="I878"/>
      <c r="J878"/>
      <c r="K878"/>
      <c r="L878"/>
      <c r="M878"/>
      <c r="AA878" s="64"/>
      <c r="AD878" s="64"/>
    </row>
    <row r="879" spans="2:30">
      <c r="B879"/>
      <c r="C879"/>
      <c r="D879"/>
      <c r="E879"/>
      <c r="F879"/>
      <c r="G879"/>
      <c r="H879"/>
      <c r="I879"/>
      <c r="J879"/>
      <c r="K879"/>
      <c r="L879"/>
      <c r="M879"/>
      <c r="AA879" s="64"/>
      <c r="AD879" s="64"/>
    </row>
    <row r="880" spans="2:30">
      <c r="B880"/>
      <c r="C880"/>
      <c r="D880"/>
      <c r="E880"/>
      <c r="F880"/>
      <c r="G880"/>
      <c r="H880"/>
      <c r="I880"/>
      <c r="J880"/>
      <c r="K880"/>
      <c r="L880"/>
      <c r="M880"/>
      <c r="AA880" s="64"/>
      <c r="AD880" s="64"/>
    </row>
    <row r="881" spans="2:30">
      <c r="B881"/>
      <c r="C881"/>
      <c r="D881"/>
      <c r="E881"/>
      <c r="F881"/>
      <c r="G881"/>
      <c r="H881"/>
      <c r="I881"/>
      <c r="J881"/>
      <c r="K881"/>
      <c r="L881"/>
      <c r="M881"/>
      <c r="AA881" s="64"/>
      <c r="AD881" s="64"/>
    </row>
    <row r="882" spans="2:30">
      <c r="B882"/>
      <c r="C882"/>
      <c r="D882"/>
      <c r="E882"/>
      <c r="F882"/>
      <c r="G882"/>
      <c r="H882"/>
      <c r="I882"/>
      <c r="J882"/>
      <c r="K882"/>
      <c r="L882"/>
      <c r="M882"/>
      <c r="AA882" s="64"/>
      <c r="AD882" s="64"/>
    </row>
    <row r="883" spans="2:30">
      <c r="B883"/>
      <c r="C883"/>
      <c r="D883"/>
      <c r="E883"/>
      <c r="F883"/>
      <c r="G883"/>
      <c r="H883"/>
      <c r="I883"/>
      <c r="J883"/>
      <c r="K883"/>
      <c r="L883"/>
      <c r="M883"/>
      <c r="AA883" s="64"/>
      <c r="AD883" s="64"/>
    </row>
    <row r="884" spans="2:30">
      <c r="B884"/>
      <c r="C884"/>
      <c r="D884"/>
      <c r="E884"/>
      <c r="F884"/>
      <c r="G884"/>
      <c r="H884"/>
      <c r="I884"/>
      <c r="J884"/>
      <c r="K884"/>
      <c r="L884"/>
      <c r="M884"/>
      <c r="AA884" s="64"/>
      <c r="AD884" s="64"/>
    </row>
    <row r="885" spans="2:30">
      <c r="B885"/>
      <c r="C885"/>
      <c r="D885"/>
      <c r="E885"/>
      <c r="F885"/>
      <c r="G885"/>
      <c r="H885"/>
      <c r="I885"/>
      <c r="J885"/>
      <c r="K885"/>
      <c r="L885"/>
      <c r="M885"/>
      <c r="AA885" s="64"/>
      <c r="AD885" s="64"/>
    </row>
    <row r="886" spans="2:30">
      <c r="B886"/>
      <c r="C886"/>
      <c r="D886"/>
      <c r="E886"/>
      <c r="F886"/>
      <c r="G886"/>
      <c r="H886"/>
      <c r="I886"/>
      <c r="J886"/>
      <c r="K886"/>
      <c r="L886"/>
      <c r="M886"/>
      <c r="AA886" s="64"/>
      <c r="AD886" s="64"/>
    </row>
    <row r="887" spans="2:30">
      <c r="B887"/>
      <c r="C887"/>
      <c r="D887"/>
      <c r="E887"/>
      <c r="F887"/>
      <c r="G887"/>
      <c r="H887"/>
      <c r="I887"/>
      <c r="J887"/>
      <c r="K887"/>
      <c r="L887"/>
      <c r="M887"/>
      <c r="AA887" s="64"/>
      <c r="AD887" s="64"/>
    </row>
    <row r="888" spans="2:30">
      <c r="B888"/>
      <c r="C888"/>
      <c r="D888"/>
      <c r="E888"/>
      <c r="F888"/>
      <c r="G888"/>
      <c r="H888"/>
      <c r="I888"/>
      <c r="J888"/>
      <c r="K888"/>
      <c r="L888"/>
      <c r="M888"/>
      <c r="AA888" s="64"/>
      <c r="AD888" s="64"/>
    </row>
    <row r="889" spans="2:30">
      <c r="B889"/>
      <c r="C889"/>
      <c r="D889"/>
      <c r="E889"/>
      <c r="F889"/>
      <c r="G889"/>
      <c r="H889"/>
      <c r="I889"/>
      <c r="J889"/>
      <c r="K889"/>
      <c r="L889"/>
      <c r="M889"/>
      <c r="AA889" s="64"/>
      <c r="AD889" s="64"/>
    </row>
    <row r="890" spans="2:30">
      <c r="B890"/>
      <c r="C890"/>
      <c r="D890"/>
      <c r="E890"/>
      <c r="F890"/>
      <c r="G890"/>
      <c r="H890"/>
      <c r="I890"/>
      <c r="J890"/>
      <c r="K890"/>
      <c r="L890"/>
      <c r="M890"/>
      <c r="AA890" s="64"/>
      <c r="AD890" s="64"/>
    </row>
    <row r="891" spans="2:30">
      <c r="B891"/>
      <c r="C891"/>
      <c r="D891"/>
      <c r="E891"/>
      <c r="F891"/>
      <c r="G891"/>
      <c r="H891"/>
      <c r="I891"/>
      <c r="J891"/>
      <c r="K891"/>
      <c r="L891"/>
      <c r="M891"/>
      <c r="AA891" s="64"/>
      <c r="AD891" s="64"/>
    </row>
    <row r="892" spans="2:30">
      <c r="B892"/>
      <c r="C892"/>
      <c r="D892"/>
      <c r="E892"/>
      <c r="F892"/>
      <c r="G892"/>
      <c r="H892"/>
      <c r="I892"/>
      <c r="J892"/>
      <c r="K892"/>
      <c r="L892"/>
      <c r="M892"/>
      <c r="AA892" s="64"/>
      <c r="AD892" s="64"/>
    </row>
    <row r="893" spans="2:30">
      <c r="B893"/>
      <c r="C893"/>
      <c r="D893"/>
      <c r="E893"/>
      <c r="F893"/>
      <c r="G893"/>
      <c r="H893"/>
      <c r="I893"/>
      <c r="J893"/>
      <c r="K893"/>
      <c r="L893"/>
      <c r="M893"/>
      <c r="AA893" s="64"/>
      <c r="AD893" s="64"/>
    </row>
    <row r="894" spans="2:30">
      <c r="B894"/>
      <c r="C894"/>
      <c r="D894"/>
      <c r="E894"/>
      <c r="F894"/>
      <c r="G894"/>
      <c r="H894"/>
      <c r="I894"/>
      <c r="J894"/>
      <c r="K894"/>
      <c r="L894"/>
      <c r="M894"/>
      <c r="AA894" s="64"/>
      <c r="AD894" s="64"/>
    </row>
    <row r="895" spans="2:30">
      <c r="B895"/>
      <c r="C895"/>
      <c r="D895"/>
      <c r="E895"/>
      <c r="F895"/>
      <c r="G895"/>
      <c r="H895"/>
      <c r="I895"/>
      <c r="J895"/>
      <c r="K895"/>
      <c r="L895"/>
      <c r="M895"/>
      <c r="AA895" s="64"/>
      <c r="AD895" s="64"/>
    </row>
    <row r="896" spans="2:30">
      <c r="B896"/>
      <c r="C896"/>
      <c r="D896"/>
      <c r="E896"/>
      <c r="F896"/>
      <c r="G896"/>
      <c r="H896"/>
      <c r="I896"/>
      <c r="J896"/>
      <c r="K896"/>
      <c r="L896"/>
      <c r="M896"/>
      <c r="AA896" s="64"/>
      <c r="AD896" s="64"/>
    </row>
    <row r="897" spans="2:30">
      <c r="B897"/>
      <c r="C897"/>
      <c r="D897"/>
      <c r="E897"/>
      <c r="F897"/>
      <c r="G897"/>
      <c r="H897"/>
      <c r="I897"/>
      <c r="J897"/>
      <c r="K897"/>
      <c r="L897"/>
      <c r="M897"/>
      <c r="AA897" s="64"/>
      <c r="AD897" s="64"/>
    </row>
    <row r="898" spans="2:30">
      <c r="B898"/>
      <c r="C898"/>
      <c r="D898"/>
      <c r="E898"/>
      <c r="F898"/>
      <c r="G898"/>
      <c r="H898"/>
      <c r="I898"/>
      <c r="J898"/>
      <c r="K898"/>
      <c r="L898"/>
      <c r="M898"/>
      <c r="AA898" s="64"/>
      <c r="AD898" s="64"/>
    </row>
    <row r="899" spans="2:30">
      <c r="B899"/>
      <c r="C899"/>
      <c r="D899"/>
      <c r="E899"/>
      <c r="F899"/>
      <c r="G899"/>
      <c r="H899"/>
      <c r="I899"/>
      <c r="J899"/>
      <c r="K899"/>
      <c r="L899"/>
      <c r="M899"/>
      <c r="AA899" s="64"/>
      <c r="AD899" s="64"/>
    </row>
    <row r="900" spans="2:30">
      <c r="B900"/>
      <c r="C900"/>
      <c r="D900"/>
      <c r="E900"/>
      <c r="F900"/>
      <c r="G900"/>
      <c r="H900"/>
      <c r="I900"/>
      <c r="J900"/>
      <c r="K900"/>
      <c r="L900"/>
      <c r="M900"/>
      <c r="AA900" s="64"/>
      <c r="AD900" s="64"/>
    </row>
    <row r="901" spans="2:30">
      <c r="B901"/>
      <c r="C901"/>
      <c r="D901"/>
      <c r="E901"/>
      <c r="F901"/>
      <c r="G901"/>
      <c r="H901"/>
      <c r="I901"/>
      <c r="J901"/>
      <c r="K901"/>
      <c r="L901"/>
      <c r="M901"/>
      <c r="AA901" s="64"/>
      <c r="AD901" s="64"/>
    </row>
    <row r="902" spans="2:30">
      <c r="B902"/>
      <c r="C902"/>
      <c r="D902"/>
      <c r="E902"/>
      <c r="F902"/>
      <c r="G902"/>
      <c r="H902"/>
      <c r="I902"/>
      <c r="J902"/>
      <c r="K902"/>
      <c r="L902"/>
      <c r="M902"/>
      <c r="AA902" s="64"/>
      <c r="AD902" s="64"/>
    </row>
    <row r="903" spans="2:30">
      <c r="B903"/>
      <c r="C903"/>
      <c r="D903"/>
      <c r="E903"/>
      <c r="F903"/>
      <c r="G903"/>
      <c r="H903"/>
      <c r="I903"/>
      <c r="J903"/>
      <c r="K903"/>
      <c r="L903"/>
      <c r="M903"/>
      <c r="AA903" s="64"/>
      <c r="AD903" s="64"/>
    </row>
    <row r="904" spans="2:30">
      <c r="B904"/>
      <c r="C904"/>
      <c r="D904"/>
      <c r="E904"/>
      <c r="F904"/>
      <c r="G904"/>
      <c r="H904"/>
      <c r="I904"/>
      <c r="J904"/>
      <c r="K904"/>
      <c r="L904"/>
      <c r="M904"/>
      <c r="AA904" s="64"/>
      <c r="AD904" s="64"/>
    </row>
    <row r="905" spans="2:30">
      <c r="B905"/>
      <c r="C905"/>
      <c r="D905"/>
      <c r="E905"/>
      <c r="F905"/>
      <c r="G905"/>
      <c r="H905"/>
      <c r="I905"/>
      <c r="J905"/>
      <c r="K905"/>
      <c r="L905"/>
      <c r="M905"/>
      <c r="AA905" s="64"/>
      <c r="AD905" s="64"/>
    </row>
    <row r="906" spans="2:30">
      <c r="B906"/>
      <c r="C906"/>
      <c r="D906"/>
      <c r="E906"/>
      <c r="F906"/>
      <c r="G906"/>
      <c r="H906"/>
      <c r="I906"/>
      <c r="J906"/>
      <c r="K906"/>
      <c r="L906"/>
      <c r="M906"/>
      <c r="AA906" s="64"/>
      <c r="AD906" s="64"/>
    </row>
    <row r="907" spans="2:30">
      <c r="B907"/>
      <c r="C907"/>
      <c r="D907"/>
      <c r="E907"/>
      <c r="F907"/>
      <c r="G907"/>
      <c r="H907"/>
      <c r="I907"/>
      <c r="J907"/>
      <c r="K907"/>
      <c r="L907"/>
      <c r="M907"/>
      <c r="AA907" s="64"/>
      <c r="AD907" s="64"/>
    </row>
    <row r="908" spans="2:30">
      <c r="B908"/>
      <c r="C908"/>
      <c r="D908"/>
      <c r="E908"/>
      <c r="F908"/>
      <c r="G908"/>
      <c r="H908"/>
      <c r="I908"/>
      <c r="J908"/>
      <c r="K908"/>
      <c r="L908"/>
      <c r="M908"/>
      <c r="AA908" s="64"/>
      <c r="AD908" s="64"/>
    </row>
    <row r="909" spans="2:30">
      <c r="B909"/>
      <c r="C909"/>
      <c r="D909"/>
      <c r="E909"/>
      <c r="F909"/>
      <c r="G909"/>
      <c r="H909"/>
      <c r="I909"/>
      <c r="J909"/>
      <c r="K909"/>
      <c r="L909"/>
      <c r="M909"/>
      <c r="AA909" s="64"/>
      <c r="AD909" s="64"/>
    </row>
    <row r="910" spans="2:30">
      <c r="B910"/>
      <c r="C910"/>
      <c r="D910"/>
      <c r="E910"/>
      <c r="F910"/>
      <c r="G910"/>
      <c r="H910"/>
      <c r="I910"/>
      <c r="J910"/>
      <c r="K910"/>
      <c r="L910"/>
      <c r="M910"/>
      <c r="AA910" s="64"/>
      <c r="AD910" s="64"/>
    </row>
    <row r="911" spans="2:30">
      <c r="B911"/>
      <c r="C911"/>
      <c r="D911"/>
      <c r="E911"/>
      <c r="F911"/>
      <c r="G911"/>
      <c r="H911"/>
      <c r="I911"/>
      <c r="J911"/>
      <c r="K911"/>
      <c r="L911"/>
      <c r="M911"/>
      <c r="AA911" s="64"/>
      <c r="AD911" s="64"/>
    </row>
    <row r="912" spans="2:30">
      <c r="B912"/>
      <c r="C912"/>
      <c r="D912"/>
      <c r="E912"/>
      <c r="F912"/>
      <c r="G912"/>
      <c r="H912"/>
      <c r="I912"/>
      <c r="J912"/>
      <c r="K912"/>
      <c r="L912"/>
      <c r="M912"/>
      <c r="AA912" s="64"/>
      <c r="AD912" s="64"/>
    </row>
    <row r="913" spans="2:30">
      <c r="B913"/>
      <c r="C913"/>
      <c r="D913"/>
      <c r="E913"/>
      <c r="F913"/>
      <c r="G913"/>
      <c r="H913"/>
      <c r="I913"/>
      <c r="J913"/>
      <c r="K913"/>
      <c r="L913"/>
      <c r="M913"/>
      <c r="AA913" s="64"/>
      <c r="AD913" s="64"/>
    </row>
    <row r="914" spans="2:30">
      <c r="B914"/>
      <c r="C914"/>
      <c r="D914"/>
      <c r="E914"/>
      <c r="F914"/>
      <c r="G914"/>
      <c r="H914"/>
      <c r="I914"/>
      <c r="J914"/>
      <c r="K914"/>
      <c r="L914"/>
      <c r="M914"/>
      <c r="AA914" s="64"/>
      <c r="AD914" s="64"/>
    </row>
    <row r="915" spans="2:30">
      <c r="B915"/>
      <c r="C915"/>
      <c r="D915"/>
      <c r="E915"/>
      <c r="F915"/>
      <c r="G915"/>
      <c r="H915"/>
      <c r="I915"/>
      <c r="J915"/>
      <c r="K915"/>
      <c r="L915"/>
      <c r="M915"/>
      <c r="AA915" s="64"/>
      <c r="AD915" s="64"/>
    </row>
    <row r="916" spans="2:30">
      <c r="B916"/>
      <c r="C916"/>
      <c r="D916"/>
      <c r="E916"/>
      <c r="F916"/>
      <c r="G916"/>
      <c r="H916"/>
      <c r="I916"/>
      <c r="J916"/>
      <c r="K916"/>
      <c r="L916"/>
      <c r="M916"/>
      <c r="AA916" s="64"/>
      <c r="AD916" s="64"/>
    </row>
    <row r="917" spans="2:30">
      <c r="B917"/>
      <c r="C917"/>
      <c r="D917"/>
      <c r="E917"/>
      <c r="F917"/>
      <c r="G917"/>
      <c r="H917"/>
      <c r="I917"/>
      <c r="J917"/>
      <c r="K917"/>
      <c r="L917"/>
      <c r="M917"/>
      <c r="AA917" s="64"/>
      <c r="AD917" s="64"/>
    </row>
    <row r="918" spans="2:30">
      <c r="B918"/>
      <c r="C918"/>
      <c r="D918"/>
      <c r="E918"/>
      <c r="F918"/>
      <c r="G918"/>
      <c r="H918"/>
      <c r="I918"/>
      <c r="J918"/>
      <c r="K918"/>
      <c r="L918"/>
      <c r="M918"/>
      <c r="AA918" s="64"/>
      <c r="AD918" s="64"/>
    </row>
    <row r="919" spans="2:30">
      <c r="B919"/>
      <c r="C919"/>
      <c r="D919"/>
      <c r="E919"/>
      <c r="F919"/>
      <c r="G919"/>
      <c r="H919"/>
      <c r="I919"/>
      <c r="J919"/>
      <c r="K919"/>
      <c r="L919"/>
      <c r="M919"/>
      <c r="AA919" s="64"/>
      <c r="AD919" s="64"/>
    </row>
    <row r="920" spans="2:30">
      <c r="B920"/>
      <c r="C920"/>
      <c r="D920"/>
      <c r="E920"/>
      <c r="F920"/>
      <c r="G920"/>
      <c r="H920"/>
      <c r="I920"/>
      <c r="J920"/>
      <c r="K920"/>
      <c r="L920"/>
      <c r="M920"/>
      <c r="AA920" s="64"/>
      <c r="AD920" s="64"/>
    </row>
    <row r="921" spans="2:30">
      <c r="B921"/>
      <c r="C921"/>
      <c r="D921"/>
      <c r="E921"/>
      <c r="F921"/>
      <c r="G921"/>
      <c r="H921"/>
      <c r="I921"/>
      <c r="J921"/>
      <c r="K921"/>
      <c r="L921"/>
      <c r="M921"/>
      <c r="AA921" s="64"/>
      <c r="AD921" s="64"/>
    </row>
    <row r="922" spans="2:30">
      <c r="B922"/>
      <c r="C922"/>
      <c r="D922"/>
      <c r="E922"/>
      <c r="F922"/>
      <c r="G922"/>
      <c r="H922"/>
      <c r="I922"/>
      <c r="J922"/>
      <c r="K922"/>
      <c r="L922"/>
      <c r="M922"/>
      <c r="AA922" s="64"/>
      <c r="AD922" s="64"/>
    </row>
    <row r="923" spans="2:30">
      <c r="B923"/>
      <c r="C923"/>
      <c r="D923"/>
      <c r="E923"/>
      <c r="F923"/>
      <c r="G923"/>
      <c r="H923"/>
      <c r="I923"/>
      <c r="J923"/>
      <c r="K923"/>
      <c r="L923"/>
      <c r="M923"/>
      <c r="AA923" s="64"/>
      <c r="AD923" s="64"/>
    </row>
    <row r="924" spans="2:30">
      <c r="B924"/>
      <c r="C924"/>
      <c r="D924"/>
      <c r="E924"/>
      <c r="F924"/>
      <c r="G924"/>
      <c r="H924"/>
      <c r="I924"/>
      <c r="J924"/>
      <c r="K924"/>
      <c r="L924"/>
      <c r="M924"/>
      <c r="AA924" s="64"/>
      <c r="AD924" s="64"/>
    </row>
    <row r="925" spans="2:30">
      <c r="B925"/>
      <c r="C925"/>
      <c r="D925"/>
      <c r="E925"/>
      <c r="F925"/>
      <c r="G925"/>
      <c r="H925"/>
      <c r="I925"/>
      <c r="J925"/>
      <c r="K925"/>
      <c r="L925"/>
      <c r="M925"/>
      <c r="AA925" s="64"/>
      <c r="AD925" s="64"/>
    </row>
    <row r="926" spans="2:30">
      <c r="B926"/>
      <c r="C926"/>
      <c r="D926"/>
      <c r="E926"/>
      <c r="F926"/>
      <c r="G926"/>
      <c r="H926"/>
      <c r="I926"/>
      <c r="J926"/>
      <c r="K926"/>
      <c r="L926"/>
      <c r="M926"/>
      <c r="AA926" s="64"/>
      <c r="AD926" s="64"/>
    </row>
    <row r="927" spans="2:30">
      <c r="B927"/>
      <c r="C927"/>
      <c r="D927"/>
      <c r="E927"/>
      <c r="F927"/>
      <c r="G927"/>
      <c r="H927"/>
      <c r="I927"/>
      <c r="J927"/>
      <c r="K927"/>
      <c r="L927"/>
      <c r="M927"/>
      <c r="AA927" s="64"/>
      <c r="AD927" s="64"/>
    </row>
    <row r="928" spans="2:30">
      <c r="B928"/>
      <c r="C928"/>
      <c r="D928"/>
      <c r="E928"/>
      <c r="F928"/>
      <c r="G928"/>
      <c r="H928"/>
      <c r="I928"/>
      <c r="J928"/>
      <c r="K928"/>
      <c r="L928"/>
      <c r="M928"/>
      <c r="AA928" s="64"/>
      <c r="AD928" s="64"/>
    </row>
    <row r="929" spans="2:30">
      <c r="B929"/>
      <c r="C929"/>
      <c r="D929"/>
      <c r="E929"/>
      <c r="F929"/>
      <c r="G929"/>
      <c r="H929"/>
      <c r="I929"/>
      <c r="J929"/>
      <c r="K929"/>
      <c r="L929"/>
      <c r="M929"/>
      <c r="AA929" s="64"/>
      <c r="AD929" s="64"/>
    </row>
    <row r="930" spans="2:30">
      <c r="B930"/>
      <c r="C930"/>
      <c r="D930"/>
      <c r="E930"/>
      <c r="F930"/>
      <c r="G930"/>
      <c r="H930"/>
      <c r="I930"/>
      <c r="J930"/>
      <c r="K930"/>
      <c r="L930"/>
      <c r="M930"/>
      <c r="AA930" s="64"/>
      <c r="AD930" s="64"/>
    </row>
    <row r="931" spans="2:30">
      <c r="B931"/>
      <c r="C931"/>
      <c r="D931"/>
      <c r="E931"/>
      <c r="F931"/>
      <c r="G931"/>
      <c r="H931"/>
      <c r="I931"/>
      <c r="J931"/>
      <c r="K931"/>
      <c r="L931"/>
      <c r="M931"/>
      <c r="AA931" s="64"/>
      <c r="AD931" s="64"/>
    </row>
    <row r="932" spans="2:30">
      <c r="B932"/>
      <c r="C932"/>
      <c r="D932"/>
      <c r="E932"/>
      <c r="F932"/>
      <c r="G932"/>
      <c r="H932"/>
      <c r="I932"/>
      <c r="J932"/>
      <c r="K932"/>
      <c r="L932"/>
      <c r="M932"/>
      <c r="AA932" s="64"/>
      <c r="AD932" s="64"/>
    </row>
    <row r="933" spans="2:30">
      <c r="B933"/>
      <c r="C933"/>
      <c r="D933"/>
      <c r="E933"/>
      <c r="F933"/>
      <c r="G933"/>
      <c r="H933"/>
      <c r="I933"/>
      <c r="J933"/>
      <c r="K933"/>
      <c r="L933"/>
      <c r="M933"/>
      <c r="AA933" s="64"/>
      <c r="AD933" s="64"/>
    </row>
    <row r="934" spans="2:30">
      <c r="B934"/>
      <c r="C934"/>
      <c r="D934"/>
      <c r="E934"/>
      <c r="F934"/>
      <c r="G934"/>
      <c r="H934"/>
      <c r="I934"/>
      <c r="J934"/>
      <c r="K934"/>
      <c r="L934"/>
      <c r="M934"/>
      <c r="AA934" s="64"/>
      <c r="AD934" s="64"/>
    </row>
    <row r="935" spans="2:30">
      <c r="B935"/>
      <c r="C935"/>
      <c r="D935"/>
      <c r="E935"/>
      <c r="F935"/>
      <c r="G935"/>
      <c r="H935"/>
      <c r="I935"/>
      <c r="J935"/>
      <c r="K935"/>
      <c r="L935"/>
      <c r="M935"/>
      <c r="AA935" s="64"/>
      <c r="AD935" s="64"/>
    </row>
    <row r="936" spans="2:30">
      <c r="B936"/>
      <c r="C936"/>
      <c r="D936"/>
      <c r="E936"/>
      <c r="F936"/>
      <c r="G936"/>
      <c r="H936"/>
      <c r="I936"/>
      <c r="J936"/>
      <c r="K936"/>
      <c r="L936"/>
      <c r="M936"/>
      <c r="AA936" s="64"/>
      <c r="AD936" s="64"/>
    </row>
    <row r="937" spans="2:30">
      <c r="B937"/>
      <c r="C937"/>
      <c r="D937"/>
      <c r="E937"/>
      <c r="F937"/>
      <c r="G937"/>
      <c r="H937"/>
      <c r="I937"/>
      <c r="J937"/>
      <c r="K937"/>
      <c r="L937"/>
      <c r="M937"/>
      <c r="AA937" s="64"/>
      <c r="AD937" s="64"/>
    </row>
    <row r="938" spans="2:30">
      <c r="B938"/>
      <c r="C938"/>
      <c r="D938"/>
      <c r="E938"/>
      <c r="F938"/>
      <c r="G938"/>
      <c r="H938"/>
      <c r="I938"/>
      <c r="J938"/>
      <c r="K938"/>
      <c r="L938"/>
      <c r="M938"/>
      <c r="AA938" s="64"/>
      <c r="AD938" s="64"/>
    </row>
    <row r="939" spans="2:30">
      <c r="B939"/>
      <c r="C939"/>
      <c r="D939"/>
      <c r="E939"/>
      <c r="F939"/>
      <c r="G939"/>
      <c r="H939"/>
      <c r="I939"/>
      <c r="J939"/>
      <c r="K939"/>
      <c r="L939"/>
      <c r="M939"/>
      <c r="AA939" s="64"/>
      <c r="AD939" s="64"/>
    </row>
    <row r="940" spans="2:30">
      <c r="B940"/>
      <c r="C940"/>
      <c r="D940"/>
      <c r="E940"/>
      <c r="F940"/>
      <c r="G940"/>
      <c r="H940"/>
      <c r="I940"/>
      <c r="J940"/>
      <c r="K940"/>
      <c r="L940"/>
      <c r="M940"/>
      <c r="AA940" s="64"/>
      <c r="AD940" s="64"/>
    </row>
    <row r="941" spans="2:30">
      <c r="B941"/>
      <c r="C941"/>
      <c r="D941"/>
      <c r="E941"/>
      <c r="F941"/>
      <c r="G941"/>
      <c r="H941"/>
      <c r="I941"/>
      <c r="J941"/>
      <c r="K941"/>
      <c r="L941"/>
      <c r="M941"/>
      <c r="AA941" s="64"/>
      <c r="AD941" s="64"/>
    </row>
    <row r="942" spans="2:30">
      <c r="B942"/>
      <c r="C942"/>
      <c r="D942"/>
      <c r="E942"/>
      <c r="F942"/>
      <c r="G942"/>
      <c r="H942"/>
      <c r="I942"/>
      <c r="J942"/>
      <c r="K942"/>
      <c r="L942"/>
      <c r="M942"/>
      <c r="AA942" s="64"/>
      <c r="AD942" s="64"/>
    </row>
    <row r="943" spans="2:30">
      <c r="B943"/>
      <c r="C943"/>
      <c r="D943"/>
      <c r="E943"/>
      <c r="F943"/>
      <c r="G943"/>
      <c r="H943"/>
      <c r="I943"/>
      <c r="J943"/>
      <c r="K943"/>
      <c r="L943"/>
      <c r="M943"/>
      <c r="AA943" s="64"/>
      <c r="AD943" s="64"/>
    </row>
    <row r="944" spans="2:30">
      <c r="B944"/>
      <c r="C944"/>
      <c r="D944"/>
      <c r="E944"/>
      <c r="F944"/>
      <c r="G944"/>
      <c r="H944"/>
      <c r="I944"/>
      <c r="J944"/>
      <c r="K944"/>
      <c r="L944"/>
      <c r="M944"/>
      <c r="AA944" s="64"/>
      <c r="AD944" s="64"/>
    </row>
    <row r="945" spans="2:30">
      <c r="B945"/>
      <c r="C945"/>
      <c r="D945"/>
      <c r="E945"/>
      <c r="F945"/>
      <c r="G945"/>
      <c r="H945"/>
      <c r="I945"/>
      <c r="J945"/>
      <c r="K945"/>
      <c r="L945"/>
      <c r="M945"/>
      <c r="AA945" s="64"/>
      <c r="AD945" s="64"/>
    </row>
    <row r="946" spans="2:30">
      <c r="B946"/>
      <c r="C946"/>
      <c r="D946"/>
      <c r="E946"/>
      <c r="F946"/>
      <c r="G946"/>
      <c r="H946"/>
      <c r="I946"/>
      <c r="J946"/>
      <c r="K946"/>
      <c r="L946"/>
      <c r="M946"/>
      <c r="AA946" s="64"/>
      <c r="AD946" s="64"/>
    </row>
    <row r="947" spans="2:30">
      <c r="B947"/>
      <c r="C947"/>
      <c r="D947"/>
      <c r="E947"/>
      <c r="F947"/>
      <c r="G947"/>
      <c r="H947"/>
      <c r="I947"/>
      <c r="J947"/>
      <c r="K947"/>
      <c r="L947"/>
      <c r="M947"/>
      <c r="AA947" s="64"/>
      <c r="AD947" s="64"/>
    </row>
    <row r="948" spans="2:30">
      <c r="B948"/>
      <c r="C948"/>
      <c r="D948"/>
      <c r="E948"/>
      <c r="F948"/>
      <c r="G948"/>
      <c r="H948"/>
      <c r="I948"/>
      <c r="J948"/>
      <c r="K948"/>
      <c r="L948"/>
      <c r="M948"/>
      <c r="AA948" s="64"/>
      <c r="AD948" s="64"/>
    </row>
    <row r="949" spans="2:30">
      <c r="B949"/>
      <c r="C949"/>
      <c r="D949"/>
      <c r="E949"/>
      <c r="F949"/>
      <c r="G949"/>
      <c r="H949"/>
      <c r="I949"/>
      <c r="J949"/>
      <c r="K949"/>
      <c r="L949"/>
      <c r="M949"/>
      <c r="AA949" s="64"/>
      <c r="AD949" s="64"/>
    </row>
    <row r="950" spans="2:30">
      <c r="B950"/>
      <c r="C950"/>
      <c r="D950"/>
      <c r="E950"/>
      <c r="F950"/>
      <c r="G950"/>
      <c r="H950"/>
      <c r="I950"/>
      <c r="J950"/>
      <c r="K950"/>
      <c r="L950"/>
      <c r="M950"/>
      <c r="AA950" s="64"/>
      <c r="AD950" s="64"/>
    </row>
    <row r="951" spans="2:30">
      <c r="B951"/>
      <c r="C951"/>
      <c r="D951"/>
      <c r="E951"/>
      <c r="F951"/>
      <c r="G951"/>
      <c r="H951"/>
      <c r="I951"/>
      <c r="J951"/>
      <c r="K951"/>
      <c r="L951"/>
      <c r="M951"/>
      <c r="AA951" s="64"/>
      <c r="AD951" s="64"/>
    </row>
    <row r="952" spans="2:30">
      <c r="B952"/>
      <c r="C952"/>
      <c r="D952"/>
      <c r="E952"/>
      <c r="F952"/>
      <c r="G952"/>
      <c r="H952"/>
      <c r="I952"/>
      <c r="J952"/>
      <c r="K952"/>
      <c r="L952"/>
      <c r="M952"/>
      <c r="AA952" s="64"/>
      <c r="AD952" s="64"/>
    </row>
    <row r="953" spans="2:30">
      <c r="B953"/>
      <c r="C953"/>
      <c r="D953"/>
      <c r="E953"/>
      <c r="F953"/>
      <c r="G953"/>
      <c r="H953"/>
      <c r="I953"/>
      <c r="J953"/>
      <c r="K953"/>
      <c r="L953"/>
      <c r="M953"/>
      <c r="AA953" s="64"/>
      <c r="AD953" s="64"/>
    </row>
    <row r="954" spans="2:30">
      <c r="B954"/>
      <c r="C954"/>
      <c r="D954"/>
      <c r="E954"/>
      <c r="F954"/>
      <c r="G954"/>
      <c r="H954"/>
      <c r="I954"/>
      <c r="J954"/>
      <c r="K954"/>
      <c r="L954"/>
      <c r="M954"/>
      <c r="AA954" s="64"/>
      <c r="AD954" s="64"/>
    </row>
    <row r="955" spans="2:30">
      <c r="B955"/>
      <c r="C955"/>
      <c r="D955"/>
      <c r="E955"/>
      <c r="F955"/>
      <c r="G955"/>
      <c r="H955"/>
      <c r="I955"/>
      <c r="J955"/>
      <c r="K955"/>
      <c r="L955"/>
      <c r="M955"/>
      <c r="AA955" s="64"/>
      <c r="AD955" s="64"/>
    </row>
    <row r="956" spans="2:30">
      <c r="B956"/>
      <c r="C956"/>
      <c r="D956"/>
      <c r="E956"/>
      <c r="F956"/>
      <c r="G956"/>
      <c r="H956"/>
      <c r="I956"/>
      <c r="J956"/>
      <c r="K956"/>
      <c r="L956"/>
      <c r="M956"/>
      <c r="AA956" s="64"/>
      <c r="AD956" s="64"/>
    </row>
    <row r="957" spans="2:30">
      <c r="B957"/>
      <c r="C957"/>
      <c r="D957"/>
      <c r="E957"/>
      <c r="F957"/>
      <c r="G957"/>
      <c r="H957"/>
      <c r="I957"/>
      <c r="J957"/>
      <c r="K957"/>
      <c r="L957"/>
      <c r="M957"/>
      <c r="AA957" s="64"/>
      <c r="AD957" s="64"/>
    </row>
    <row r="958" spans="2:30">
      <c r="B958"/>
      <c r="C958"/>
      <c r="D958"/>
      <c r="E958"/>
      <c r="F958"/>
      <c r="G958"/>
      <c r="H958"/>
      <c r="I958"/>
      <c r="J958"/>
      <c r="K958"/>
      <c r="L958"/>
      <c r="M958"/>
      <c r="AA958" s="64"/>
      <c r="AD958" s="64"/>
    </row>
    <row r="959" spans="2:30">
      <c r="B959"/>
      <c r="C959"/>
      <c r="D959"/>
      <c r="E959"/>
      <c r="F959"/>
      <c r="G959"/>
      <c r="H959"/>
      <c r="I959"/>
      <c r="J959"/>
      <c r="K959"/>
      <c r="L959"/>
      <c r="M959"/>
      <c r="AA959" s="64"/>
      <c r="AD959" s="64"/>
    </row>
    <row r="960" spans="2:30">
      <c r="B960"/>
      <c r="C960"/>
      <c r="D960"/>
      <c r="E960"/>
      <c r="F960"/>
      <c r="G960"/>
      <c r="H960"/>
      <c r="I960"/>
      <c r="J960"/>
      <c r="K960"/>
      <c r="L960"/>
      <c r="M960"/>
      <c r="AA960" s="64"/>
      <c r="AD960" s="64"/>
    </row>
    <row r="961" spans="2:30">
      <c r="B961"/>
      <c r="C961"/>
      <c r="D961"/>
      <c r="E961"/>
      <c r="F961"/>
      <c r="G961"/>
      <c r="H961"/>
      <c r="I961"/>
      <c r="J961"/>
      <c r="K961"/>
      <c r="L961"/>
      <c r="M961"/>
      <c r="AA961" s="64"/>
      <c r="AD961" s="64"/>
    </row>
    <row r="962" spans="2:30">
      <c r="B962"/>
      <c r="C962"/>
      <c r="D962"/>
      <c r="E962"/>
      <c r="F962"/>
      <c r="G962"/>
      <c r="H962"/>
      <c r="I962"/>
      <c r="J962"/>
      <c r="K962"/>
      <c r="L962"/>
      <c r="M962"/>
      <c r="AA962" s="64"/>
      <c r="AD962" s="64"/>
    </row>
    <row r="963" spans="2:30">
      <c r="B963"/>
      <c r="C963"/>
      <c r="D963"/>
      <c r="E963"/>
      <c r="F963"/>
      <c r="G963"/>
      <c r="H963"/>
      <c r="I963"/>
      <c r="J963"/>
      <c r="K963"/>
      <c r="L963"/>
      <c r="M963"/>
      <c r="AA963" s="64"/>
      <c r="AD963" s="64"/>
    </row>
    <row r="964" spans="2:30">
      <c r="B964"/>
      <c r="C964"/>
      <c r="D964"/>
      <c r="E964"/>
      <c r="F964"/>
      <c r="G964"/>
      <c r="H964"/>
      <c r="I964"/>
      <c r="J964"/>
      <c r="K964"/>
      <c r="L964"/>
      <c r="M964"/>
      <c r="AA964" s="64"/>
      <c r="AD964" s="64"/>
    </row>
    <row r="965" spans="2:30">
      <c r="B965"/>
      <c r="C965"/>
      <c r="D965"/>
      <c r="E965"/>
      <c r="F965"/>
      <c r="G965"/>
      <c r="H965"/>
      <c r="I965"/>
      <c r="J965"/>
      <c r="K965"/>
      <c r="L965"/>
      <c r="M965"/>
      <c r="AA965" s="64"/>
      <c r="AD965" s="64"/>
    </row>
    <row r="966" spans="2:30">
      <c r="B966"/>
      <c r="C966"/>
      <c r="D966"/>
      <c r="E966"/>
      <c r="F966"/>
      <c r="G966"/>
      <c r="H966"/>
      <c r="I966"/>
      <c r="J966"/>
      <c r="K966"/>
      <c r="L966"/>
      <c r="M966"/>
      <c r="AA966" s="64"/>
      <c r="AD966" s="64"/>
    </row>
    <row r="967" spans="2:30">
      <c r="B967"/>
      <c r="C967"/>
      <c r="D967"/>
      <c r="E967"/>
      <c r="F967"/>
      <c r="G967"/>
      <c r="H967"/>
      <c r="I967"/>
      <c r="J967"/>
      <c r="K967"/>
      <c r="L967"/>
      <c r="M967"/>
      <c r="AA967" s="64"/>
      <c r="AD967" s="64"/>
    </row>
    <row r="968" spans="2:30">
      <c r="B968"/>
      <c r="C968"/>
      <c r="D968"/>
      <c r="E968"/>
      <c r="F968"/>
      <c r="G968"/>
      <c r="H968"/>
      <c r="I968"/>
      <c r="J968"/>
      <c r="K968"/>
      <c r="L968"/>
      <c r="M968"/>
      <c r="AA968" s="64"/>
      <c r="AD968" s="64"/>
    </row>
    <row r="969" spans="2:30">
      <c r="B969"/>
      <c r="C969"/>
      <c r="D969"/>
      <c r="E969"/>
      <c r="F969"/>
      <c r="G969"/>
      <c r="H969"/>
      <c r="I969"/>
      <c r="J969"/>
      <c r="K969"/>
      <c r="L969"/>
      <c r="M969"/>
      <c r="AA969" s="64"/>
      <c r="AD969" s="64"/>
    </row>
    <row r="970" spans="2:30">
      <c r="B970"/>
      <c r="C970"/>
      <c r="D970"/>
      <c r="E970"/>
      <c r="F970"/>
      <c r="G970"/>
      <c r="H970"/>
      <c r="I970"/>
      <c r="J970"/>
      <c r="K970"/>
      <c r="L970"/>
      <c r="M970"/>
      <c r="AA970" s="64"/>
      <c r="AD970" s="64"/>
    </row>
    <row r="971" spans="2:30">
      <c r="B971"/>
      <c r="C971"/>
      <c r="D971"/>
      <c r="E971"/>
      <c r="F971"/>
      <c r="G971"/>
      <c r="H971"/>
      <c r="I971"/>
      <c r="J971"/>
      <c r="K971"/>
      <c r="L971"/>
      <c r="M971"/>
      <c r="AA971" s="64"/>
      <c r="AD971" s="64"/>
    </row>
    <row r="972" spans="2:30">
      <c r="B972"/>
      <c r="C972"/>
      <c r="D972"/>
      <c r="E972"/>
      <c r="F972"/>
      <c r="G972"/>
      <c r="H972"/>
      <c r="I972"/>
      <c r="J972"/>
      <c r="K972"/>
      <c r="L972"/>
      <c r="M972"/>
      <c r="AA972" s="64"/>
      <c r="AD972" s="64"/>
    </row>
    <row r="973" spans="2:30">
      <c r="B973"/>
      <c r="C973"/>
      <c r="D973"/>
      <c r="E973"/>
      <c r="F973"/>
      <c r="G973"/>
      <c r="H973"/>
      <c r="I973"/>
      <c r="J973"/>
      <c r="K973"/>
      <c r="L973"/>
      <c r="M973"/>
      <c r="AA973" s="64"/>
      <c r="AD973" s="64"/>
    </row>
    <row r="974" spans="2:30">
      <c r="B974"/>
      <c r="C974"/>
      <c r="D974"/>
      <c r="E974"/>
      <c r="F974"/>
      <c r="G974"/>
      <c r="H974"/>
      <c r="I974"/>
      <c r="J974"/>
      <c r="K974"/>
      <c r="L974"/>
      <c r="M974"/>
      <c r="AA974" s="64"/>
      <c r="AD974" s="64"/>
    </row>
    <row r="975" spans="2:30">
      <c r="B975"/>
      <c r="C975"/>
      <c r="D975"/>
      <c r="E975"/>
      <c r="F975"/>
      <c r="G975"/>
      <c r="H975"/>
      <c r="I975"/>
      <c r="J975"/>
      <c r="K975"/>
      <c r="L975"/>
      <c r="M975"/>
      <c r="AA975" s="64"/>
      <c r="AD975" s="64"/>
    </row>
    <row r="976" spans="2:30">
      <c r="B976"/>
      <c r="C976"/>
      <c r="D976"/>
      <c r="E976"/>
      <c r="F976"/>
      <c r="G976"/>
      <c r="H976"/>
      <c r="I976"/>
      <c r="J976"/>
      <c r="K976"/>
      <c r="L976"/>
      <c r="M976"/>
      <c r="AA976" s="64"/>
      <c r="AD976" s="64"/>
    </row>
    <row r="977" spans="2:30">
      <c r="B977"/>
      <c r="C977"/>
      <c r="D977"/>
      <c r="E977"/>
      <c r="F977"/>
      <c r="G977"/>
      <c r="H977"/>
      <c r="I977"/>
      <c r="J977"/>
      <c r="K977"/>
      <c r="L977"/>
      <c r="M977"/>
      <c r="AA977" s="64"/>
      <c r="AD977" s="64"/>
    </row>
    <row r="978" spans="2:30">
      <c r="B978"/>
      <c r="C978"/>
      <c r="D978"/>
      <c r="E978"/>
      <c r="F978"/>
      <c r="G978"/>
      <c r="H978"/>
      <c r="I978"/>
      <c r="J978"/>
      <c r="K978"/>
      <c r="L978"/>
      <c r="M978"/>
      <c r="AA978" s="64"/>
      <c r="AD978" s="64"/>
    </row>
    <row r="979" spans="2:30">
      <c r="B979"/>
      <c r="C979"/>
      <c r="D979"/>
      <c r="E979"/>
      <c r="F979"/>
      <c r="G979"/>
      <c r="H979"/>
      <c r="I979"/>
      <c r="J979"/>
      <c r="K979"/>
      <c r="L979"/>
      <c r="M979"/>
      <c r="AA979" s="64"/>
      <c r="AD979" s="64"/>
    </row>
    <row r="980" spans="2:30">
      <c r="B980"/>
      <c r="C980"/>
      <c r="D980"/>
      <c r="E980"/>
      <c r="F980"/>
      <c r="G980"/>
      <c r="H980"/>
      <c r="I980"/>
      <c r="J980"/>
      <c r="K980"/>
      <c r="L980"/>
      <c r="M980"/>
      <c r="AA980" s="64"/>
      <c r="AD980" s="64"/>
    </row>
    <row r="981" spans="2:30">
      <c r="B981"/>
      <c r="C981"/>
      <c r="D981"/>
      <c r="E981"/>
      <c r="F981"/>
      <c r="G981"/>
      <c r="H981"/>
      <c r="I981"/>
      <c r="J981"/>
      <c r="K981"/>
      <c r="L981"/>
      <c r="M981"/>
      <c r="AA981" s="64"/>
      <c r="AD981" s="64"/>
    </row>
    <row r="982" spans="2:30">
      <c r="B982"/>
      <c r="C982"/>
      <c r="D982"/>
      <c r="E982"/>
      <c r="F982"/>
      <c r="G982"/>
      <c r="H982"/>
      <c r="I982"/>
      <c r="J982"/>
      <c r="K982"/>
      <c r="L982"/>
      <c r="M982"/>
      <c r="AA982" s="64"/>
      <c r="AD982" s="64"/>
    </row>
    <row r="983" spans="2:30">
      <c r="B983"/>
      <c r="C983"/>
      <c r="D983"/>
      <c r="E983"/>
      <c r="F983"/>
      <c r="G983"/>
      <c r="H983"/>
      <c r="I983"/>
      <c r="J983"/>
      <c r="K983"/>
      <c r="L983"/>
      <c r="M983"/>
      <c r="AA983" s="64"/>
      <c r="AD983" s="64"/>
    </row>
    <row r="984" spans="2:30">
      <c r="B984"/>
      <c r="C984"/>
      <c r="D984"/>
      <c r="E984"/>
      <c r="F984"/>
      <c r="G984"/>
      <c r="H984"/>
      <c r="I984"/>
      <c r="J984"/>
      <c r="K984"/>
      <c r="L984"/>
      <c r="M984"/>
      <c r="AA984" s="64"/>
      <c r="AD984" s="64"/>
    </row>
    <row r="985" spans="2:30">
      <c r="B985"/>
      <c r="C985"/>
      <c r="D985"/>
      <c r="E985"/>
      <c r="F985"/>
      <c r="G985"/>
      <c r="H985"/>
      <c r="I985"/>
      <c r="J985"/>
      <c r="K985"/>
      <c r="L985"/>
      <c r="M985"/>
      <c r="AA985" s="64"/>
      <c r="AD985" s="64"/>
    </row>
    <row r="986" spans="2:30">
      <c r="B986"/>
      <c r="C986"/>
      <c r="D986"/>
      <c r="E986"/>
      <c r="F986"/>
      <c r="G986"/>
      <c r="H986"/>
      <c r="I986"/>
      <c r="J986"/>
      <c r="K986"/>
      <c r="L986"/>
      <c r="M986"/>
      <c r="AA986" s="64"/>
      <c r="AD986" s="64"/>
    </row>
    <row r="987" spans="2:30">
      <c r="B987"/>
      <c r="C987"/>
      <c r="D987"/>
      <c r="E987"/>
      <c r="F987"/>
      <c r="G987"/>
      <c r="H987"/>
      <c r="I987"/>
      <c r="J987"/>
      <c r="K987"/>
      <c r="L987"/>
      <c r="M987"/>
      <c r="AA987" s="64"/>
      <c r="AD987" s="64"/>
    </row>
    <row r="988" spans="2:30">
      <c r="B988"/>
      <c r="C988"/>
      <c r="D988"/>
      <c r="E988"/>
      <c r="F988"/>
      <c r="G988"/>
      <c r="H988"/>
      <c r="I988"/>
      <c r="J988"/>
      <c r="K988"/>
      <c r="L988"/>
      <c r="M988"/>
      <c r="AA988" s="64"/>
      <c r="AD988" s="64"/>
    </row>
    <row r="989" spans="2:30">
      <c r="B989"/>
      <c r="C989"/>
      <c r="D989"/>
      <c r="E989"/>
      <c r="F989"/>
      <c r="G989"/>
      <c r="H989"/>
      <c r="I989"/>
      <c r="J989"/>
      <c r="K989"/>
      <c r="L989"/>
      <c r="M989"/>
      <c r="AA989" s="64"/>
      <c r="AD989" s="64"/>
    </row>
    <row r="990" spans="2:30">
      <c r="B990"/>
      <c r="C990"/>
      <c r="D990"/>
      <c r="E990"/>
      <c r="F990"/>
      <c r="G990"/>
      <c r="H990"/>
      <c r="I990"/>
      <c r="J990"/>
      <c r="K990"/>
      <c r="L990"/>
      <c r="M990"/>
      <c r="AA990" s="64"/>
      <c r="AD990" s="64"/>
    </row>
    <row r="991" spans="2:30">
      <c r="B991"/>
      <c r="C991"/>
      <c r="D991"/>
      <c r="E991"/>
      <c r="F991"/>
      <c r="G991"/>
      <c r="H991"/>
      <c r="I991"/>
      <c r="J991"/>
      <c r="K991"/>
      <c r="L991"/>
      <c r="M991"/>
      <c r="AA991" s="64"/>
      <c r="AD991" s="64"/>
    </row>
    <row r="992" spans="2:30">
      <c r="B992"/>
      <c r="C992"/>
      <c r="D992"/>
      <c r="E992"/>
      <c r="F992"/>
      <c r="G992"/>
      <c r="H992"/>
      <c r="I992"/>
      <c r="J992"/>
      <c r="K992"/>
      <c r="L992"/>
      <c r="M992"/>
      <c r="AA992" s="64"/>
      <c r="AD992" s="64"/>
    </row>
    <row r="993" spans="2:30">
      <c r="B993"/>
      <c r="C993"/>
      <c r="D993"/>
      <c r="E993"/>
      <c r="F993"/>
      <c r="G993"/>
      <c r="H993"/>
      <c r="I993"/>
      <c r="J993"/>
      <c r="K993"/>
      <c r="L993"/>
      <c r="M993"/>
      <c r="AA993" s="64"/>
      <c r="AD993" s="64"/>
    </row>
    <row r="994" spans="2:30">
      <c r="B994"/>
      <c r="C994"/>
      <c r="D994"/>
      <c r="E994"/>
      <c r="F994"/>
      <c r="G994"/>
      <c r="H994"/>
      <c r="I994"/>
      <c r="J994"/>
      <c r="K994"/>
      <c r="L994"/>
      <c r="M994"/>
      <c r="AA994" s="64"/>
      <c r="AD994" s="64"/>
    </row>
    <row r="995" spans="2:30">
      <c r="B995"/>
      <c r="C995"/>
      <c r="D995"/>
      <c r="E995"/>
      <c r="F995"/>
      <c r="G995"/>
      <c r="H995"/>
      <c r="I995"/>
      <c r="J995"/>
      <c r="K995"/>
      <c r="L995"/>
      <c r="M995"/>
      <c r="AA995" s="64"/>
      <c r="AD995" s="64"/>
    </row>
    <row r="996" spans="2:30">
      <c r="B996"/>
      <c r="C996"/>
      <c r="D996"/>
      <c r="E996"/>
      <c r="F996"/>
      <c r="G996"/>
      <c r="H996"/>
      <c r="I996"/>
      <c r="J996"/>
      <c r="K996"/>
      <c r="L996"/>
      <c r="M996"/>
      <c r="AA996" s="64"/>
      <c r="AD996" s="64"/>
    </row>
    <row r="997" spans="2:30">
      <c r="B997"/>
      <c r="C997"/>
      <c r="D997"/>
      <c r="E997"/>
      <c r="F997"/>
      <c r="G997"/>
      <c r="H997"/>
      <c r="I997"/>
      <c r="J997"/>
      <c r="K997"/>
      <c r="L997"/>
      <c r="M997"/>
      <c r="AA997" s="64"/>
      <c r="AD997" s="64"/>
    </row>
    <row r="998" spans="2:30">
      <c r="B998"/>
      <c r="C998"/>
      <c r="D998"/>
      <c r="E998"/>
      <c r="F998"/>
      <c r="G998"/>
      <c r="H998"/>
      <c r="I998"/>
      <c r="J998"/>
      <c r="K998"/>
      <c r="L998"/>
      <c r="M998"/>
      <c r="AA998" s="64"/>
      <c r="AD998" s="64"/>
    </row>
    <row r="999" spans="2:30">
      <c r="B999"/>
      <c r="C999"/>
      <c r="D999"/>
      <c r="E999"/>
      <c r="F999"/>
      <c r="G999"/>
      <c r="H999"/>
      <c r="I999"/>
      <c r="J999"/>
      <c r="K999"/>
      <c r="L999"/>
      <c r="M999"/>
      <c r="AA999" s="64"/>
      <c r="AD999" s="64"/>
    </row>
    <row r="1000" spans="2:30">
      <c r="B1000"/>
      <c r="C1000"/>
      <c r="D1000"/>
      <c r="E1000"/>
      <c r="F1000"/>
      <c r="G1000"/>
      <c r="H1000"/>
      <c r="I1000"/>
      <c r="J1000"/>
      <c r="K1000"/>
      <c r="L1000"/>
      <c r="M1000"/>
      <c r="AA1000" s="64"/>
      <c r="AD1000" s="64"/>
    </row>
    <row r="1001" spans="2:30">
      <c r="B1001"/>
      <c r="C1001"/>
      <c r="D1001"/>
      <c r="E1001"/>
      <c r="F1001"/>
      <c r="G1001"/>
      <c r="H1001"/>
      <c r="I1001"/>
      <c r="J1001"/>
      <c r="K1001"/>
      <c r="L1001"/>
      <c r="M1001"/>
      <c r="AA1001" s="64"/>
      <c r="AD1001" s="64"/>
    </row>
    <row r="1002" spans="2:30">
      <c r="B1002"/>
      <c r="C1002"/>
      <c r="D1002"/>
      <c r="E1002"/>
      <c r="F1002"/>
      <c r="G1002"/>
      <c r="H1002"/>
      <c r="I1002"/>
      <c r="J1002"/>
      <c r="K1002"/>
      <c r="L1002"/>
      <c r="M1002"/>
      <c r="AA1002" s="64"/>
      <c r="AD1002" s="64"/>
    </row>
    <row r="1003" spans="2:30">
      <c r="B1003"/>
      <c r="C1003"/>
      <c r="D1003"/>
      <c r="E1003"/>
      <c r="F1003"/>
      <c r="G1003"/>
      <c r="H1003"/>
      <c r="I1003"/>
      <c r="J1003"/>
      <c r="K1003"/>
      <c r="L1003"/>
      <c r="M1003"/>
      <c r="AA1003" s="64"/>
      <c r="AD1003" s="64"/>
    </row>
    <row r="1004" spans="2:30">
      <c r="B1004"/>
      <c r="C1004"/>
      <c r="D1004"/>
      <c r="E1004"/>
      <c r="F1004"/>
      <c r="G1004"/>
      <c r="H1004"/>
      <c r="I1004"/>
      <c r="J1004"/>
      <c r="K1004"/>
      <c r="L1004"/>
      <c r="M1004"/>
      <c r="AA1004" s="64"/>
      <c r="AD1004" s="64"/>
    </row>
    <row r="1005" spans="2:30">
      <c r="B1005"/>
      <c r="C1005"/>
      <c r="D1005"/>
      <c r="E1005"/>
      <c r="F1005"/>
      <c r="G1005"/>
      <c r="H1005"/>
      <c r="I1005"/>
      <c r="J1005"/>
      <c r="K1005"/>
      <c r="L1005"/>
      <c r="M1005"/>
      <c r="AA1005" s="64"/>
      <c r="AD1005" s="64"/>
    </row>
    <row r="1006" spans="2:30">
      <c r="B1006"/>
      <c r="C1006"/>
      <c r="D1006"/>
      <c r="E1006"/>
      <c r="F1006"/>
      <c r="G1006"/>
      <c r="H1006"/>
      <c r="I1006"/>
      <c r="J1006"/>
      <c r="K1006"/>
      <c r="L1006"/>
      <c r="M1006"/>
      <c r="AA1006" s="64"/>
      <c r="AD1006" s="64"/>
    </row>
    <row r="1007" spans="2:30">
      <c r="B1007"/>
      <c r="C1007"/>
      <c r="D1007"/>
      <c r="E1007"/>
      <c r="F1007"/>
      <c r="G1007"/>
      <c r="H1007"/>
      <c r="I1007"/>
      <c r="J1007"/>
      <c r="K1007"/>
      <c r="L1007"/>
      <c r="M1007"/>
      <c r="AA1007" s="64"/>
      <c r="AD1007" s="64"/>
    </row>
    <row r="1008" spans="2:30">
      <c r="B1008"/>
      <c r="C1008"/>
      <c r="D1008"/>
      <c r="E1008"/>
      <c r="F1008"/>
      <c r="G1008"/>
      <c r="H1008"/>
      <c r="I1008"/>
      <c r="J1008"/>
      <c r="K1008"/>
      <c r="L1008"/>
      <c r="M1008"/>
      <c r="AA1008" s="64"/>
      <c r="AD1008" s="64"/>
    </row>
    <row r="1009" spans="2:30">
      <c r="B1009"/>
      <c r="C1009"/>
      <c r="D1009"/>
      <c r="E1009"/>
      <c r="F1009"/>
      <c r="G1009"/>
      <c r="H1009"/>
      <c r="I1009"/>
      <c r="J1009"/>
      <c r="K1009"/>
      <c r="L1009"/>
      <c r="M1009"/>
      <c r="AA1009" s="64"/>
      <c r="AD1009" s="64"/>
    </row>
    <row r="1010" spans="2:30">
      <c r="B1010"/>
      <c r="C1010"/>
      <c r="D1010"/>
      <c r="E1010"/>
      <c r="F1010"/>
      <c r="G1010"/>
      <c r="H1010"/>
      <c r="I1010"/>
      <c r="J1010"/>
      <c r="K1010"/>
      <c r="L1010"/>
      <c r="M1010"/>
      <c r="AA1010" s="64"/>
      <c r="AD1010" s="64"/>
    </row>
    <row r="1011" spans="2:30">
      <c r="B1011"/>
      <c r="C1011"/>
      <c r="D1011"/>
      <c r="E1011"/>
      <c r="F1011"/>
      <c r="G1011"/>
      <c r="H1011"/>
      <c r="I1011"/>
      <c r="J1011"/>
      <c r="K1011"/>
      <c r="L1011"/>
      <c r="M1011"/>
      <c r="AA1011" s="64"/>
      <c r="AD1011" s="64"/>
    </row>
    <row r="1012" spans="2:30">
      <c r="B1012"/>
      <c r="C1012"/>
      <c r="D1012"/>
      <c r="E1012"/>
      <c r="F1012"/>
      <c r="G1012"/>
      <c r="H1012"/>
      <c r="I1012"/>
      <c r="J1012"/>
      <c r="K1012"/>
      <c r="L1012"/>
      <c r="M1012"/>
      <c r="AA1012" s="64"/>
      <c r="AD1012" s="64"/>
    </row>
    <row r="1013" spans="2:30">
      <c r="B1013"/>
      <c r="C1013"/>
      <c r="D1013"/>
      <c r="E1013"/>
      <c r="F1013"/>
      <c r="G1013"/>
      <c r="H1013"/>
      <c r="I1013"/>
      <c r="J1013"/>
      <c r="K1013"/>
      <c r="L1013"/>
      <c r="M1013"/>
      <c r="AA1013" s="64"/>
      <c r="AD1013" s="64"/>
    </row>
    <row r="1014" spans="2:30">
      <c r="B1014"/>
      <c r="C1014"/>
      <c r="D1014"/>
      <c r="E1014"/>
      <c r="F1014"/>
      <c r="G1014"/>
      <c r="H1014"/>
      <c r="I1014"/>
      <c r="J1014"/>
      <c r="K1014"/>
      <c r="L1014"/>
      <c r="M1014"/>
      <c r="AA1014" s="64"/>
      <c r="AD1014" s="64"/>
    </row>
    <row r="1015" spans="2:30">
      <c r="B1015"/>
      <c r="C1015"/>
      <c r="D1015"/>
      <c r="E1015"/>
      <c r="F1015"/>
      <c r="G1015"/>
      <c r="H1015"/>
      <c r="I1015"/>
      <c r="J1015"/>
      <c r="K1015"/>
      <c r="L1015"/>
      <c r="M1015"/>
      <c r="AA1015" s="64"/>
      <c r="AD1015" s="64"/>
    </row>
    <row r="1016" spans="2:30">
      <c r="B1016"/>
      <c r="C1016"/>
      <c r="D1016"/>
      <c r="E1016"/>
      <c r="F1016"/>
      <c r="G1016"/>
      <c r="H1016"/>
      <c r="I1016"/>
      <c r="J1016"/>
      <c r="K1016"/>
      <c r="L1016"/>
      <c r="M1016"/>
      <c r="AA1016" s="64"/>
      <c r="AD1016" s="64"/>
    </row>
    <row r="1017" spans="2:30">
      <c r="B1017"/>
      <c r="C1017"/>
      <c r="D1017"/>
      <c r="E1017"/>
      <c r="F1017"/>
      <c r="G1017"/>
      <c r="H1017"/>
      <c r="I1017"/>
      <c r="J1017"/>
      <c r="K1017"/>
      <c r="L1017"/>
      <c r="M1017"/>
      <c r="AA1017" s="64"/>
      <c r="AD1017" s="64"/>
    </row>
    <row r="1018" spans="2:30">
      <c r="B1018"/>
      <c r="C1018"/>
      <c r="D1018"/>
      <c r="E1018"/>
      <c r="F1018"/>
      <c r="G1018"/>
      <c r="H1018"/>
      <c r="I1018"/>
      <c r="J1018"/>
      <c r="K1018"/>
      <c r="L1018"/>
      <c r="M1018"/>
      <c r="AA1018" s="64"/>
      <c r="AD1018" s="64"/>
    </row>
    <row r="1019" spans="2:30">
      <c r="B1019"/>
      <c r="C1019"/>
      <c r="D1019"/>
      <c r="E1019"/>
      <c r="F1019"/>
      <c r="G1019"/>
      <c r="H1019"/>
      <c r="I1019"/>
      <c r="J1019"/>
      <c r="K1019"/>
      <c r="L1019"/>
      <c r="M1019"/>
      <c r="AA1019" s="64"/>
      <c r="AD1019" s="64"/>
    </row>
    <row r="1020" spans="2:30">
      <c r="B1020"/>
      <c r="C1020"/>
      <c r="D1020"/>
      <c r="E1020"/>
      <c r="F1020"/>
      <c r="G1020"/>
      <c r="H1020"/>
      <c r="I1020"/>
      <c r="J1020"/>
      <c r="K1020"/>
      <c r="L1020"/>
      <c r="M1020"/>
      <c r="AA1020" s="64"/>
      <c r="AD1020" s="64"/>
    </row>
    <row r="1021" spans="2:30">
      <c r="B1021"/>
      <c r="C1021"/>
      <c r="D1021"/>
      <c r="E1021"/>
      <c r="F1021"/>
      <c r="G1021"/>
      <c r="H1021"/>
      <c r="I1021"/>
      <c r="J1021"/>
      <c r="K1021"/>
      <c r="L1021"/>
      <c r="M1021"/>
      <c r="AA1021" s="64"/>
      <c r="AD1021" s="64"/>
    </row>
    <row r="1022" spans="2:30">
      <c r="B1022"/>
      <c r="C1022"/>
      <c r="D1022"/>
      <c r="E1022"/>
      <c r="F1022"/>
      <c r="G1022"/>
      <c r="H1022"/>
      <c r="I1022"/>
      <c r="J1022"/>
      <c r="K1022"/>
      <c r="L1022"/>
      <c r="M1022"/>
      <c r="AA1022" s="64"/>
      <c r="AD1022" s="64"/>
    </row>
    <row r="1023" spans="2:30">
      <c r="B1023"/>
      <c r="C1023"/>
      <c r="D1023"/>
      <c r="E1023"/>
      <c r="F1023"/>
      <c r="G1023"/>
      <c r="H1023"/>
      <c r="I1023"/>
      <c r="J1023"/>
      <c r="K1023"/>
      <c r="L1023"/>
      <c r="M1023"/>
      <c r="AA1023" s="64"/>
      <c r="AD1023" s="64"/>
    </row>
    <row r="1024" spans="2:30">
      <c r="B1024"/>
      <c r="C1024"/>
      <c r="D1024"/>
      <c r="E1024"/>
      <c r="F1024"/>
      <c r="G1024"/>
      <c r="H1024"/>
      <c r="I1024"/>
      <c r="J1024"/>
      <c r="K1024"/>
      <c r="L1024"/>
      <c r="M1024"/>
      <c r="AA1024" s="64"/>
      <c r="AD1024" s="64"/>
    </row>
    <row r="1025" spans="2:30">
      <c r="B1025"/>
      <c r="C1025"/>
      <c r="D1025"/>
      <c r="E1025"/>
      <c r="F1025"/>
      <c r="G1025"/>
      <c r="H1025"/>
      <c r="I1025"/>
      <c r="J1025"/>
      <c r="K1025"/>
      <c r="L1025"/>
      <c r="M1025"/>
      <c r="AA1025" s="64"/>
      <c r="AD1025" s="64"/>
    </row>
    <row r="1026" spans="2:30">
      <c r="B1026"/>
      <c r="C1026"/>
      <c r="D1026"/>
      <c r="E1026"/>
      <c r="F1026"/>
      <c r="G1026"/>
      <c r="H1026"/>
      <c r="I1026"/>
      <c r="J1026"/>
      <c r="K1026"/>
      <c r="L1026"/>
      <c r="M1026"/>
      <c r="AA1026" s="64"/>
      <c r="AD1026" s="64"/>
    </row>
    <row r="1027" spans="2:30">
      <c r="B1027"/>
      <c r="C1027"/>
      <c r="D1027"/>
      <c r="E1027"/>
      <c r="F1027"/>
      <c r="G1027"/>
      <c r="H1027"/>
      <c r="I1027"/>
      <c r="J1027"/>
      <c r="K1027"/>
      <c r="L1027"/>
      <c r="M1027"/>
      <c r="AA1027" s="64"/>
      <c r="AD1027" s="64"/>
    </row>
    <row r="1028" spans="2:30">
      <c r="B1028"/>
      <c r="C1028"/>
      <c r="D1028"/>
      <c r="E1028"/>
      <c r="F1028"/>
      <c r="G1028"/>
      <c r="H1028"/>
      <c r="I1028"/>
      <c r="J1028"/>
      <c r="K1028"/>
      <c r="L1028"/>
      <c r="M1028"/>
      <c r="AA1028" s="64"/>
      <c r="AD1028" s="64"/>
    </row>
    <row r="1029" spans="2:30">
      <c r="B1029"/>
      <c r="C1029"/>
      <c r="D1029"/>
      <c r="E1029"/>
      <c r="F1029"/>
      <c r="G1029"/>
      <c r="H1029"/>
      <c r="I1029"/>
      <c r="J1029"/>
      <c r="K1029"/>
      <c r="L1029"/>
      <c r="M1029"/>
      <c r="AA1029" s="64"/>
      <c r="AD1029" s="64"/>
    </row>
    <row r="1030" spans="2:30">
      <c r="B1030"/>
      <c r="C1030"/>
      <c r="D1030"/>
      <c r="E1030"/>
      <c r="F1030"/>
      <c r="G1030"/>
      <c r="H1030"/>
      <c r="I1030"/>
      <c r="J1030"/>
      <c r="K1030"/>
      <c r="L1030"/>
      <c r="M1030"/>
      <c r="AA1030" s="64"/>
      <c r="AD1030" s="64"/>
    </row>
    <row r="1031" spans="2:30">
      <c r="B1031"/>
      <c r="C1031"/>
      <c r="D1031"/>
      <c r="E1031"/>
      <c r="F1031"/>
      <c r="G1031"/>
      <c r="H1031"/>
      <c r="I1031"/>
      <c r="J1031"/>
      <c r="K1031"/>
      <c r="L1031"/>
      <c r="M1031"/>
      <c r="AA1031" s="64"/>
      <c r="AD1031" s="64"/>
    </row>
    <row r="1032" spans="2:30">
      <c r="B1032"/>
      <c r="C1032"/>
      <c r="D1032"/>
      <c r="E1032"/>
      <c r="F1032"/>
      <c r="G1032"/>
      <c r="H1032"/>
      <c r="I1032"/>
      <c r="J1032"/>
      <c r="K1032"/>
      <c r="L1032"/>
      <c r="M1032"/>
      <c r="AA1032" s="64"/>
      <c r="AD1032" s="64"/>
    </row>
    <row r="1033" spans="2:30">
      <c r="B1033"/>
      <c r="C1033"/>
      <c r="D1033"/>
      <c r="E1033"/>
      <c r="F1033"/>
      <c r="G1033"/>
      <c r="H1033"/>
      <c r="I1033"/>
      <c r="J1033"/>
      <c r="K1033"/>
      <c r="L1033"/>
      <c r="M1033"/>
      <c r="AA1033" s="64"/>
      <c r="AD1033" s="64"/>
    </row>
    <row r="1034" spans="2:30">
      <c r="B1034"/>
      <c r="C1034"/>
      <c r="D1034"/>
      <c r="E1034"/>
      <c r="F1034"/>
      <c r="G1034"/>
      <c r="H1034"/>
      <c r="I1034"/>
      <c r="J1034"/>
      <c r="K1034"/>
      <c r="L1034"/>
      <c r="M1034"/>
      <c r="AA1034" s="64"/>
      <c r="AD1034" s="64"/>
    </row>
    <row r="1035" spans="2:30">
      <c r="B1035"/>
      <c r="C1035"/>
      <c r="D1035"/>
      <c r="E1035"/>
      <c r="F1035"/>
      <c r="G1035"/>
      <c r="H1035"/>
      <c r="I1035"/>
      <c r="J1035"/>
      <c r="K1035"/>
      <c r="L1035"/>
      <c r="M1035"/>
      <c r="AA1035" s="64"/>
      <c r="AD1035" s="64"/>
    </row>
    <row r="1036" spans="2:30">
      <c r="B1036"/>
      <c r="C1036"/>
      <c r="D1036"/>
      <c r="E1036"/>
      <c r="F1036"/>
      <c r="G1036"/>
      <c r="H1036"/>
      <c r="I1036"/>
      <c r="J1036"/>
      <c r="K1036"/>
      <c r="L1036"/>
      <c r="M1036"/>
      <c r="AA1036" s="64"/>
      <c r="AD1036" s="64"/>
    </row>
    <row r="1037" spans="2:30">
      <c r="B1037"/>
      <c r="C1037"/>
      <c r="D1037"/>
      <c r="E1037"/>
      <c r="F1037"/>
      <c r="G1037"/>
      <c r="H1037"/>
      <c r="I1037"/>
      <c r="J1037"/>
      <c r="K1037"/>
      <c r="L1037"/>
      <c r="M1037"/>
      <c r="AA1037" s="64"/>
      <c r="AD1037" s="64"/>
    </row>
    <row r="1038" spans="2:30">
      <c r="B1038"/>
      <c r="C1038"/>
      <c r="D1038"/>
      <c r="E1038"/>
      <c r="F1038"/>
      <c r="G1038"/>
      <c r="H1038"/>
      <c r="I1038"/>
      <c r="J1038"/>
      <c r="K1038"/>
      <c r="L1038"/>
      <c r="M1038"/>
      <c r="AA1038" s="64"/>
      <c r="AD1038" s="64"/>
    </row>
    <row r="1039" spans="2:30">
      <c r="B1039"/>
      <c r="C1039"/>
      <c r="D1039"/>
      <c r="E1039"/>
      <c r="F1039"/>
      <c r="G1039"/>
      <c r="H1039"/>
      <c r="I1039"/>
      <c r="J1039"/>
      <c r="K1039"/>
      <c r="L1039"/>
      <c r="M1039"/>
      <c r="AA1039" s="64"/>
      <c r="AD1039" s="64"/>
    </row>
    <row r="1040" spans="2:30">
      <c r="B1040"/>
      <c r="C1040"/>
      <c r="D1040"/>
      <c r="E1040"/>
      <c r="F1040"/>
      <c r="G1040"/>
      <c r="H1040"/>
      <c r="I1040"/>
      <c r="J1040"/>
      <c r="K1040"/>
      <c r="L1040"/>
      <c r="M1040"/>
      <c r="AA1040" s="64"/>
      <c r="AD1040" s="64"/>
    </row>
    <row r="1041" spans="2:30">
      <c r="B1041"/>
      <c r="C1041"/>
      <c r="D1041"/>
      <c r="E1041"/>
      <c r="F1041"/>
      <c r="G1041"/>
      <c r="H1041"/>
      <c r="I1041"/>
      <c r="J1041"/>
      <c r="K1041"/>
      <c r="L1041"/>
      <c r="M1041"/>
      <c r="AA1041" s="64"/>
      <c r="AD1041" s="64"/>
    </row>
    <row r="1042" spans="2:30">
      <c r="B1042"/>
      <c r="C1042"/>
      <c r="D1042"/>
      <c r="E1042"/>
      <c r="F1042"/>
      <c r="G1042"/>
      <c r="H1042"/>
      <c r="I1042"/>
      <c r="J1042"/>
      <c r="K1042"/>
      <c r="L1042"/>
      <c r="M1042"/>
      <c r="AA1042" s="64"/>
      <c r="AD1042" s="64"/>
    </row>
    <row r="1043" spans="2:30">
      <c r="B1043"/>
      <c r="C1043"/>
      <c r="D1043"/>
      <c r="E1043"/>
      <c r="F1043"/>
      <c r="G1043"/>
      <c r="H1043"/>
      <c r="I1043"/>
      <c r="J1043"/>
      <c r="K1043"/>
      <c r="L1043"/>
      <c r="M1043"/>
      <c r="AA1043" s="64"/>
      <c r="AD1043" s="64"/>
    </row>
    <row r="1044" spans="2:30">
      <c r="B1044"/>
      <c r="C1044"/>
      <c r="D1044"/>
      <c r="E1044"/>
      <c r="F1044"/>
      <c r="G1044"/>
      <c r="H1044"/>
      <c r="I1044"/>
      <c r="J1044"/>
      <c r="K1044"/>
      <c r="L1044"/>
      <c r="M1044"/>
      <c r="AA1044" s="64"/>
      <c r="AD1044" s="64"/>
    </row>
    <row r="1045" spans="2:30">
      <c r="B1045"/>
      <c r="C1045"/>
      <c r="D1045"/>
      <c r="E1045"/>
      <c r="F1045"/>
      <c r="G1045"/>
      <c r="H1045"/>
      <c r="I1045"/>
      <c r="J1045"/>
      <c r="K1045"/>
      <c r="L1045"/>
      <c r="M1045"/>
      <c r="AA1045" s="64"/>
      <c r="AD1045" s="64"/>
    </row>
    <row r="1046" spans="2:30">
      <c r="B1046"/>
      <c r="C1046"/>
      <c r="D1046"/>
      <c r="E1046"/>
      <c r="F1046"/>
      <c r="G1046"/>
      <c r="H1046"/>
      <c r="I1046"/>
      <c r="J1046"/>
      <c r="K1046"/>
      <c r="L1046"/>
      <c r="M1046"/>
      <c r="AA1046" s="64"/>
      <c r="AD1046" s="64"/>
    </row>
    <row r="1047" spans="2:30">
      <c r="B1047"/>
      <c r="C1047"/>
      <c r="D1047"/>
      <c r="E1047"/>
      <c r="F1047"/>
      <c r="G1047"/>
      <c r="H1047"/>
      <c r="I1047"/>
      <c r="J1047"/>
      <c r="K1047"/>
      <c r="L1047"/>
      <c r="M1047"/>
      <c r="AA1047" s="64"/>
      <c r="AD1047" s="64"/>
    </row>
    <row r="1048" spans="2:30">
      <c r="B1048"/>
      <c r="C1048"/>
      <c r="D1048"/>
      <c r="E1048"/>
      <c r="F1048"/>
      <c r="G1048"/>
      <c r="H1048"/>
      <c r="I1048"/>
      <c r="J1048"/>
      <c r="K1048"/>
      <c r="L1048"/>
      <c r="M1048"/>
      <c r="AA1048" s="64"/>
      <c r="AD1048" s="64"/>
    </row>
    <row r="1049" spans="2:30">
      <c r="B1049"/>
      <c r="C1049"/>
      <c r="D1049"/>
      <c r="E1049"/>
      <c r="F1049"/>
      <c r="G1049"/>
      <c r="H1049"/>
      <c r="I1049"/>
      <c r="J1049"/>
      <c r="K1049"/>
      <c r="L1049"/>
      <c r="M1049"/>
      <c r="AA1049" s="64"/>
      <c r="AD1049" s="64"/>
    </row>
    <row r="1050" spans="2:30">
      <c r="B1050"/>
      <c r="C1050"/>
      <c r="D1050"/>
      <c r="E1050"/>
      <c r="F1050"/>
      <c r="G1050"/>
      <c r="H1050"/>
      <c r="I1050"/>
      <c r="J1050"/>
      <c r="K1050"/>
      <c r="L1050"/>
      <c r="M1050"/>
      <c r="AA1050" s="64"/>
      <c r="AD1050" s="64"/>
    </row>
    <row r="1051" spans="2:30">
      <c r="B1051"/>
      <c r="C1051"/>
      <c r="D1051"/>
      <c r="E1051"/>
      <c r="F1051"/>
      <c r="G1051"/>
      <c r="H1051"/>
      <c r="I1051"/>
      <c r="J1051"/>
      <c r="K1051"/>
      <c r="L1051"/>
      <c r="M1051"/>
      <c r="AA1051" s="64"/>
      <c r="AD1051" s="64"/>
    </row>
    <row r="1052" spans="2:30">
      <c r="B1052"/>
      <c r="C1052"/>
      <c r="D1052"/>
      <c r="E1052"/>
      <c r="F1052"/>
      <c r="G1052"/>
      <c r="H1052"/>
      <c r="I1052"/>
      <c r="J1052"/>
      <c r="K1052"/>
      <c r="L1052"/>
      <c r="M1052"/>
      <c r="AA1052" s="64"/>
      <c r="AD1052" s="64"/>
    </row>
    <row r="1053" spans="2:30">
      <c r="B1053"/>
      <c r="C1053"/>
      <c r="D1053"/>
      <c r="E1053"/>
      <c r="F1053"/>
      <c r="G1053"/>
      <c r="H1053"/>
      <c r="I1053"/>
      <c r="J1053"/>
      <c r="K1053"/>
      <c r="L1053"/>
      <c r="M1053"/>
      <c r="AA1053" s="64"/>
      <c r="AD1053" s="64"/>
    </row>
    <row r="1054" spans="2:30">
      <c r="B1054"/>
      <c r="C1054"/>
      <c r="D1054"/>
      <c r="E1054"/>
      <c r="F1054"/>
      <c r="G1054"/>
      <c r="H1054"/>
      <c r="I1054"/>
      <c r="J1054"/>
      <c r="K1054"/>
      <c r="L1054"/>
      <c r="M1054"/>
      <c r="AA1054" s="64"/>
      <c r="AD1054" s="64"/>
    </row>
    <row r="1055" spans="2:30">
      <c r="B1055"/>
      <c r="C1055"/>
      <c r="D1055"/>
      <c r="E1055"/>
      <c r="F1055"/>
      <c r="G1055"/>
      <c r="H1055"/>
      <c r="I1055"/>
      <c r="J1055"/>
      <c r="K1055"/>
      <c r="L1055"/>
      <c r="M1055"/>
      <c r="AA1055" s="64"/>
      <c r="AD1055" s="64"/>
    </row>
    <row r="1056" spans="2:30">
      <c r="B1056"/>
      <c r="C1056"/>
      <c r="D1056"/>
      <c r="E1056"/>
      <c r="F1056"/>
      <c r="G1056"/>
      <c r="H1056"/>
      <c r="I1056"/>
      <c r="J1056"/>
      <c r="K1056"/>
      <c r="L1056"/>
      <c r="M1056"/>
      <c r="AA1056" s="64"/>
      <c r="AD1056" s="64"/>
    </row>
    <row r="1057" spans="2:30">
      <c r="B1057"/>
      <c r="C1057"/>
      <c r="D1057"/>
      <c r="E1057"/>
      <c r="F1057"/>
      <c r="G1057"/>
      <c r="H1057"/>
      <c r="I1057"/>
      <c r="J1057"/>
      <c r="K1057"/>
      <c r="L1057"/>
      <c r="M1057"/>
      <c r="AA1057" s="64"/>
      <c r="AD1057" s="64"/>
    </row>
    <row r="1058" spans="2:30">
      <c r="B1058"/>
      <c r="C1058"/>
      <c r="D1058"/>
      <c r="E1058"/>
      <c r="F1058"/>
      <c r="G1058"/>
      <c r="H1058"/>
      <c r="I1058"/>
      <c r="J1058"/>
      <c r="K1058"/>
      <c r="L1058"/>
      <c r="M1058"/>
      <c r="AA1058" s="64"/>
      <c r="AD1058" s="64"/>
    </row>
    <row r="1059" spans="2:30">
      <c r="B1059"/>
      <c r="C1059"/>
      <c r="D1059"/>
      <c r="E1059"/>
      <c r="F1059"/>
      <c r="G1059"/>
      <c r="H1059"/>
      <c r="I1059"/>
      <c r="J1059"/>
      <c r="K1059"/>
      <c r="L1059"/>
      <c r="M1059"/>
      <c r="AA1059" s="64"/>
      <c r="AD1059" s="64"/>
    </row>
    <row r="1060" spans="2:30">
      <c r="B1060"/>
      <c r="C1060"/>
      <c r="D1060"/>
      <c r="E1060"/>
      <c r="F1060"/>
      <c r="G1060"/>
      <c r="H1060"/>
      <c r="I1060"/>
      <c r="J1060"/>
      <c r="K1060"/>
      <c r="L1060"/>
      <c r="M1060"/>
      <c r="AA1060" s="64"/>
      <c r="AD1060" s="64"/>
    </row>
    <row r="1061" spans="2:30">
      <c r="B1061"/>
      <c r="C1061"/>
      <c r="D1061"/>
      <c r="E1061"/>
      <c r="F1061"/>
      <c r="G1061"/>
      <c r="H1061"/>
      <c r="I1061"/>
      <c r="J1061"/>
      <c r="K1061"/>
      <c r="L1061"/>
      <c r="M1061"/>
      <c r="AA1061" s="64"/>
      <c r="AD1061" s="64"/>
    </row>
    <row r="1062" spans="2:30">
      <c r="B1062"/>
      <c r="C1062"/>
      <c r="D1062"/>
      <c r="E1062"/>
      <c r="F1062"/>
      <c r="G1062"/>
      <c r="H1062"/>
      <c r="I1062"/>
      <c r="J1062"/>
      <c r="K1062"/>
      <c r="L1062"/>
      <c r="M1062"/>
      <c r="AA1062" s="64"/>
      <c r="AD1062" s="64"/>
    </row>
    <row r="1063" spans="2:30">
      <c r="B1063"/>
      <c r="C1063"/>
      <c r="D1063"/>
      <c r="E1063"/>
      <c r="F1063"/>
      <c r="G1063"/>
      <c r="H1063"/>
      <c r="I1063"/>
      <c r="J1063"/>
      <c r="K1063"/>
      <c r="L1063"/>
      <c r="M1063"/>
      <c r="AA1063" s="64"/>
      <c r="AD1063" s="64"/>
    </row>
    <row r="1064" spans="2:30">
      <c r="B1064"/>
      <c r="C1064"/>
      <c r="D1064"/>
      <c r="E1064"/>
      <c r="F1064"/>
      <c r="G1064"/>
      <c r="H1064"/>
      <c r="I1064"/>
      <c r="J1064"/>
      <c r="K1064"/>
      <c r="L1064"/>
      <c r="M1064"/>
      <c r="AA1064" s="64"/>
      <c r="AD1064" s="64"/>
    </row>
    <row r="1065" spans="2:30">
      <c r="B1065"/>
      <c r="C1065"/>
      <c r="D1065"/>
      <c r="E1065"/>
      <c r="F1065"/>
      <c r="G1065"/>
      <c r="H1065"/>
      <c r="I1065"/>
      <c r="J1065"/>
      <c r="K1065"/>
      <c r="L1065"/>
      <c r="M1065"/>
      <c r="AA1065" s="64"/>
      <c r="AD1065" s="64"/>
    </row>
    <row r="1066" spans="2:30">
      <c r="B1066"/>
      <c r="C1066"/>
      <c r="D1066"/>
      <c r="E1066"/>
      <c r="F1066"/>
      <c r="G1066"/>
      <c r="H1066"/>
      <c r="I1066"/>
      <c r="J1066"/>
      <c r="K1066"/>
      <c r="L1066"/>
      <c r="M1066"/>
      <c r="AA1066" s="64"/>
      <c r="AD1066" s="64"/>
    </row>
    <row r="1067" spans="2:30">
      <c r="B1067"/>
      <c r="C1067"/>
      <c r="D1067"/>
      <c r="E1067"/>
      <c r="F1067"/>
      <c r="G1067"/>
      <c r="H1067"/>
      <c r="I1067"/>
      <c r="J1067"/>
      <c r="K1067"/>
      <c r="L1067"/>
      <c r="M1067"/>
      <c r="AA1067" s="64"/>
      <c r="AD1067" s="64"/>
    </row>
    <row r="1068" spans="2:30">
      <c r="B1068"/>
      <c r="C1068"/>
      <c r="D1068"/>
      <c r="E1068"/>
      <c r="F1068"/>
      <c r="G1068"/>
      <c r="H1068"/>
      <c r="I1068"/>
      <c r="J1068"/>
      <c r="K1068"/>
      <c r="L1068"/>
      <c r="M1068"/>
      <c r="AA1068" s="64"/>
      <c r="AD1068" s="64"/>
    </row>
    <row r="1069" spans="2:30">
      <c r="B1069"/>
      <c r="C1069"/>
      <c r="D1069"/>
      <c r="E1069"/>
      <c r="F1069"/>
      <c r="G1069"/>
      <c r="H1069"/>
      <c r="I1069"/>
      <c r="J1069"/>
      <c r="K1069"/>
      <c r="L1069"/>
      <c r="M1069"/>
      <c r="AA1069" s="64"/>
      <c r="AD1069" s="64"/>
    </row>
    <row r="1070" spans="2:30">
      <c r="B1070"/>
      <c r="C1070"/>
      <c r="D1070"/>
      <c r="E1070"/>
      <c r="F1070"/>
      <c r="G1070"/>
      <c r="H1070"/>
      <c r="I1070"/>
      <c r="J1070"/>
      <c r="K1070"/>
      <c r="L1070"/>
      <c r="M1070"/>
      <c r="AA1070" s="64"/>
      <c r="AD1070" s="64"/>
    </row>
    <row r="1071" spans="2:30">
      <c r="B1071"/>
      <c r="C1071"/>
      <c r="D1071"/>
      <c r="E1071"/>
      <c r="F1071"/>
      <c r="G1071"/>
      <c r="H1071"/>
      <c r="I1071"/>
      <c r="J1071"/>
      <c r="K1071"/>
      <c r="L1071"/>
      <c r="M1071"/>
      <c r="AA1071" s="64"/>
      <c r="AD1071" s="64"/>
    </row>
    <row r="1072" spans="2:30">
      <c r="B1072"/>
      <c r="C1072"/>
      <c r="D1072"/>
      <c r="E1072"/>
      <c r="F1072"/>
      <c r="G1072"/>
      <c r="H1072"/>
      <c r="I1072"/>
      <c r="J1072"/>
      <c r="K1072"/>
      <c r="L1072"/>
      <c r="M1072"/>
      <c r="AA1072" s="64"/>
      <c r="AD1072" s="64"/>
    </row>
    <row r="1073" spans="2:30">
      <c r="B1073"/>
      <c r="C1073"/>
      <c r="D1073"/>
      <c r="E1073"/>
      <c r="F1073"/>
      <c r="G1073"/>
      <c r="H1073"/>
      <c r="I1073"/>
      <c r="J1073"/>
      <c r="K1073"/>
      <c r="L1073"/>
      <c r="M1073"/>
      <c r="AA1073" s="64"/>
      <c r="AD1073" s="64"/>
    </row>
    <row r="1074" spans="2:30">
      <c r="B1074"/>
      <c r="C1074"/>
      <c r="D1074"/>
      <c r="E1074"/>
      <c r="F1074"/>
      <c r="G1074"/>
      <c r="H1074"/>
      <c r="I1074"/>
      <c r="J1074"/>
      <c r="K1074"/>
      <c r="L1074"/>
      <c r="M1074"/>
      <c r="AA1074" s="64"/>
      <c r="AD1074" s="64"/>
    </row>
    <row r="1075" spans="2:30">
      <c r="B1075"/>
      <c r="C1075"/>
      <c r="D1075"/>
      <c r="E1075"/>
      <c r="F1075"/>
      <c r="G1075"/>
      <c r="H1075"/>
      <c r="I1075"/>
      <c r="J1075"/>
      <c r="K1075"/>
      <c r="L1075"/>
      <c r="M1075"/>
      <c r="AA1075" s="64"/>
      <c r="AD1075" s="64"/>
    </row>
    <row r="1076" spans="2:30">
      <c r="B1076"/>
      <c r="C1076"/>
      <c r="D1076"/>
      <c r="E1076"/>
      <c r="F1076"/>
      <c r="G1076"/>
      <c r="H1076"/>
      <c r="I1076"/>
      <c r="J1076"/>
      <c r="K1076"/>
      <c r="L1076"/>
      <c r="M1076"/>
      <c r="AA1076" s="64"/>
      <c r="AD1076" s="64"/>
    </row>
    <row r="1077" spans="2:30">
      <c r="B1077"/>
      <c r="C1077"/>
      <c r="D1077"/>
      <c r="E1077"/>
      <c r="F1077"/>
      <c r="G1077"/>
      <c r="H1077"/>
      <c r="I1077"/>
      <c r="J1077"/>
      <c r="K1077"/>
      <c r="L1077"/>
      <c r="M1077"/>
      <c r="AA1077" s="64"/>
      <c r="AD1077" s="64"/>
    </row>
    <row r="1078" spans="2:30">
      <c r="B1078"/>
      <c r="C1078"/>
      <c r="D1078"/>
      <c r="E1078"/>
      <c r="F1078"/>
      <c r="G1078"/>
      <c r="H1078"/>
      <c r="I1078"/>
      <c r="J1078"/>
      <c r="K1078"/>
      <c r="L1078"/>
      <c r="M1078"/>
      <c r="AA1078" s="64"/>
      <c r="AD1078" s="64"/>
    </row>
    <row r="1079" spans="2:30">
      <c r="B1079"/>
      <c r="C1079"/>
      <c r="D1079"/>
      <c r="E1079"/>
      <c r="F1079"/>
      <c r="G1079"/>
      <c r="H1079"/>
      <c r="I1079"/>
      <c r="J1079"/>
      <c r="K1079"/>
      <c r="L1079"/>
      <c r="M1079"/>
      <c r="AA1079" s="64"/>
      <c r="AD1079" s="64"/>
    </row>
    <row r="1080" spans="2:30">
      <c r="B1080"/>
      <c r="C1080"/>
      <c r="D1080"/>
      <c r="E1080"/>
      <c r="F1080"/>
      <c r="G1080"/>
      <c r="H1080"/>
      <c r="I1080"/>
      <c r="J1080"/>
      <c r="K1080"/>
      <c r="L1080"/>
      <c r="M1080"/>
      <c r="AA1080" s="64"/>
      <c r="AD1080" s="64"/>
    </row>
    <row r="1081" spans="2:30">
      <c r="B1081"/>
      <c r="C1081"/>
      <c r="D1081"/>
      <c r="E1081"/>
      <c r="F1081"/>
      <c r="G1081"/>
      <c r="H1081"/>
      <c r="I1081"/>
      <c r="J1081"/>
      <c r="K1081"/>
      <c r="L1081"/>
      <c r="M1081"/>
      <c r="AA1081" s="64"/>
      <c r="AD1081" s="64"/>
    </row>
    <row r="1082" spans="2:30">
      <c r="B1082"/>
      <c r="C1082"/>
      <c r="D1082"/>
      <c r="E1082"/>
      <c r="F1082"/>
      <c r="G1082"/>
      <c r="H1082"/>
      <c r="I1082"/>
      <c r="J1082"/>
      <c r="K1082"/>
      <c r="L1082"/>
      <c r="M1082"/>
      <c r="AA1082" s="64"/>
      <c r="AD1082" s="64"/>
    </row>
    <row r="1083" spans="2:30">
      <c r="B1083"/>
      <c r="C1083"/>
      <c r="D1083"/>
      <c r="E1083"/>
      <c r="F1083"/>
      <c r="G1083"/>
      <c r="H1083"/>
      <c r="I1083"/>
      <c r="J1083"/>
      <c r="K1083"/>
      <c r="L1083"/>
      <c r="M1083"/>
      <c r="AA1083" s="64"/>
      <c r="AD1083" s="64"/>
    </row>
    <row r="1084" spans="2:30">
      <c r="B1084"/>
      <c r="C1084"/>
      <c r="D1084"/>
      <c r="E1084"/>
      <c r="F1084"/>
      <c r="G1084"/>
      <c r="H1084"/>
      <c r="I1084"/>
      <c r="J1084"/>
      <c r="K1084"/>
      <c r="L1084"/>
      <c r="M1084"/>
      <c r="AA1084" s="64"/>
      <c r="AD1084" s="64"/>
    </row>
    <row r="1085" spans="2:30">
      <c r="B1085"/>
      <c r="C1085"/>
      <c r="D1085"/>
      <c r="E1085"/>
      <c r="F1085"/>
      <c r="G1085"/>
      <c r="H1085"/>
      <c r="I1085"/>
      <c r="J1085"/>
      <c r="K1085"/>
      <c r="L1085"/>
      <c r="M1085"/>
      <c r="AA1085" s="64"/>
      <c r="AD1085" s="64"/>
    </row>
    <row r="1086" spans="2:30">
      <c r="B1086"/>
      <c r="C1086"/>
      <c r="D1086"/>
      <c r="E1086"/>
      <c r="F1086"/>
      <c r="G1086"/>
      <c r="H1086"/>
      <c r="I1086"/>
      <c r="J1086"/>
      <c r="K1086"/>
      <c r="L1086"/>
      <c r="M1086"/>
      <c r="AA1086" s="64"/>
      <c r="AD1086" s="64"/>
    </row>
    <row r="1087" spans="2:30">
      <c r="B1087"/>
      <c r="C1087"/>
      <c r="D1087"/>
      <c r="E1087"/>
      <c r="F1087"/>
      <c r="G1087"/>
      <c r="H1087"/>
      <c r="I1087"/>
      <c r="J1087"/>
      <c r="K1087"/>
      <c r="L1087"/>
      <c r="M1087"/>
      <c r="AA1087" s="64"/>
      <c r="AD1087" s="64"/>
    </row>
    <row r="1088" spans="2:30">
      <c r="B1088"/>
      <c r="C1088"/>
      <c r="D1088"/>
      <c r="E1088"/>
      <c r="F1088"/>
      <c r="G1088"/>
      <c r="H1088"/>
      <c r="I1088"/>
      <c r="J1088"/>
      <c r="K1088"/>
      <c r="L1088"/>
      <c r="M1088"/>
      <c r="AA1088" s="64"/>
      <c r="AD1088" s="64"/>
    </row>
    <row r="1089" spans="2:30">
      <c r="B1089"/>
      <c r="C1089"/>
      <c r="D1089"/>
      <c r="E1089"/>
      <c r="F1089"/>
      <c r="G1089"/>
      <c r="H1089"/>
      <c r="I1089"/>
      <c r="J1089"/>
      <c r="K1089"/>
      <c r="L1089"/>
      <c r="M1089"/>
      <c r="AA1089" s="64"/>
      <c r="AD1089" s="64"/>
    </row>
    <row r="1090" spans="2:30">
      <c r="B1090"/>
      <c r="C1090"/>
      <c r="D1090"/>
      <c r="E1090"/>
      <c r="F1090"/>
      <c r="G1090"/>
      <c r="H1090"/>
      <c r="I1090"/>
      <c r="J1090"/>
      <c r="K1090"/>
      <c r="L1090"/>
      <c r="M1090"/>
      <c r="AA1090" s="64"/>
      <c r="AD1090" s="64"/>
    </row>
    <row r="1091" spans="2:30">
      <c r="B1091"/>
      <c r="C1091"/>
      <c r="D1091"/>
      <c r="E1091"/>
      <c r="F1091"/>
      <c r="G1091"/>
      <c r="H1091"/>
      <c r="I1091"/>
      <c r="J1091"/>
      <c r="K1091"/>
      <c r="L1091"/>
      <c r="M1091"/>
      <c r="AA1091" s="64"/>
      <c r="AD1091" s="64"/>
    </row>
    <row r="1092" spans="2:30">
      <c r="B1092"/>
      <c r="C1092"/>
      <c r="D1092"/>
      <c r="E1092"/>
      <c r="F1092"/>
      <c r="G1092"/>
      <c r="H1092"/>
      <c r="I1092"/>
      <c r="J1092"/>
      <c r="K1092"/>
      <c r="L1092"/>
      <c r="M1092"/>
      <c r="AA1092" s="64"/>
      <c r="AD1092" s="64"/>
    </row>
    <row r="1093" spans="2:30">
      <c r="B1093"/>
      <c r="C1093"/>
      <c r="D1093"/>
      <c r="E1093"/>
      <c r="F1093"/>
      <c r="G1093"/>
      <c r="H1093"/>
      <c r="I1093"/>
      <c r="J1093"/>
      <c r="K1093"/>
      <c r="L1093"/>
      <c r="M1093"/>
      <c r="AA1093" s="64"/>
      <c r="AD1093" s="64"/>
    </row>
    <row r="1094" spans="2:30">
      <c r="B1094"/>
      <c r="C1094"/>
      <c r="D1094"/>
      <c r="E1094"/>
      <c r="F1094"/>
      <c r="G1094"/>
      <c r="H1094"/>
      <c r="I1094"/>
      <c r="J1094"/>
      <c r="K1094"/>
      <c r="L1094"/>
      <c r="M1094"/>
      <c r="AA1094" s="64"/>
      <c r="AD1094" s="64"/>
    </row>
    <row r="1095" spans="2:30">
      <c r="B1095"/>
      <c r="C1095"/>
      <c r="D1095"/>
      <c r="E1095"/>
      <c r="F1095"/>
      <c r="G1095"/>
      <c r="H1095"/>
      <c r="I1095"/>
      <c r="J1095"/>
      <c r="K1095"/>
      <c r="L1095"/>
      <c r="M1095"/>
      <c r="AA1095" s="64"/>
      <c r="AD1095" s="64"/>
    </row>
    <row r="1096" spans="2:30">
      <c r="B1096"/>
      <c r="C1096"/>
      <c r="D1096"/>
      <c r="E1096"/>
      <c r="F1096"/>
      <c r="G1096"/>
      <c r="H1096"/>
      <c r="I1096"/>
      <c r="J1096"/>
      <c r="K1096"/>
      <c r="L1096"/>
      <c r="M1096"/>
      <c r="AA1096" s="64"/>
      <c r="AD1096" s="64"/>
    </row>
    <row r="1097" spans="2:30">
      <c r="B1097"/>
      <c r="C1097"/>
      <c r="D1097"/>
      <c r="E1097"/>
      <c r="F1097"/>
      <c r="G1097"/>
      <c r="H1097"/>
      <c r="I1097"/>
      <c r="J1097"/>
      <c r="K1097"/>
      <c r="L1097"/>
      <c r="M1097"/>
      <c r="AA1097" s="64"/>
      <c r="AD1097" s="64"/>
    </row>
    <row r="1098" spans="2:30">
      <c r="B1098"/>
      <c r="C1098"/>
      <c r="D1098"/>
      <c r="E1098"/>
      <c r="F1098"/>
      <c r="G1098"/>
      <c r="H1098"/>
      <c r="I1098"/>
      <c r="J1098"/>
      <c r="K1098"/>
      <c r="L1098"/>
      <c r="M1098"/>
      <c r="AA1098" s="64"/>
      <c r="AD1098" s="64"/>
    </row>
    <row r="1099" spans="2:30">
      <c r="B1099"/>
      <c r="C1099"/>
      <c r="D1099"/>
      <c r="E1099"/>
      <c r="F1099"/>
      <c r="G1099"/>
      <c r="H1099"/>
      <c r="I1099"/>
      <c r="J1099"/>
      <c r="K1099"/>
      <c r="L1099"/>
      <c r="M1099"/>
      <c r="AA1099" s="64"/>
      <c r="AD1099" s="64"/>
    </row>
    <row r="1100" spans="2:30">
      <c r="B1100"/>
      <c r="C1100"/>
      <c r="D1100"/>
      <c r="E1100"/>
      <c r="F1100"/>
      <c r="G1100"/>
      <c r="H1100"/>
      <c r="I1100"/>
      <c r="J1100"/>
      <c r="K1100"/>
      <c r="L1100"/>
      <c r="M1100"/>
      <c r="AA1100" s="64"/>
      <c r="AD1100" s="64"/>
    </row>
    <row r="1101" spans="2:30">
      <c r="B1101"/>
      <c r="C1101"/>
      <c r="D1101"/>
      <c r="E1101"/>
      <c r="F1101"/>
      <c r="G1101"/>
      <c r="H1101"/>
      <c r="I1101"/>
      <c r="J1101"/>
      <c r="K1101"/>
      <c r="L1101"/>
      <c r="M1101"/>
      <c r="AA1101" s="64"/>
      <c r="AD1101" s="64"/>
    </row>
    <row r="1102" spans="2:30">
      <c r="B1102"/>
      <c r="C1102"/>
      <c r="D1102"/>
      <c r="E1102"/>
      <c r="F1102"/>
      <c r="G1102"/>
      <c r="H1102"/>
      <c r="I1102"/>
      <c r="J1102"/>
      <c r="K1102"/>
      <c r="L1102"/>
      <c r="M1102"/>
      <c r="AA1102" s="64"/>
      <c r="AD1102" s="64"/>
    </row>
    <row r="1103" spans="2:30">
      <c r="B1103"/>
      <c r="C1103"/>
      <c r="D1103"/>
      <c r="E1103"/>
      <c r="F1103"/>
      <c r="G1103"/>
      <c r="H1103"/>
      <c r="I1103"/>
      <c r="J1103"/>
      <c r="K1103"/>
      <c r="L1103"/>
      <c r="M1103"/>
      <c r="AA1103" s="64"/>
      <c r="AD1103" s="64"/>
    </row>
    <row r="1104" spans="2:30">
      <c r="B1104"/>
      <c r="C1104"/>
      <c r="D1104"/>
      <c r="E1104"/>
      <c r="F1104"/>
      <c r="G1104"/>
      <c r="H1104"/>
      <c r="I1104"/>
      <c r="J1104"/>
      <c r="K1104"/>
      <c r="L1104"/>
      <c r="M1104"/>
      <c r="AA1104" s="64"/>
      <c r="AD1104" s="64"/>
    </row>
    <row r="1105" spans="2:30">
      <c r="B1105"/>
      <c r="C1105"/>
      <c r="D1105"/>
      <c r="E1105"/>
      <c r="F1105"/>
      <c r="G1105"/>
      <c r="H1105"/>
      <c r="I1105"/>
      <c r="J1105"/>
      <c r="K1105"/>
      <c r="L1105"/>
      <c r="M1105"/>
      <c r="AA1105" s="64"/>
      <c r="AD1105" s="64"/>
    </row>
    <row r="1106" spans="2:30">
      <c r="B1106"/>
      <c r="C1106"/>
      <c r="D1106"/>
      <c r="E1106"/>
      <c r="F1106"/>
      <c r="G1106"/>
      <c r="H1106"/>
      <c r="I1106"/>
      <c r="J1106"/>
      <c r="K1106"/>
      <c r="L1106"/>
      <c r="M1106"/>
      <c r="AA1106" s="64"/>
      <c r="AD1106" s="64"/>
    </row>
    <row r="1107" spans="2:30">
      <c r="B1107"/>
      <c r="C1107"/>
      <c r="D1107"/>
      <c r="E1107"/>
      <c r="F1107"/>
      <c r="G1107"/>
      <c r="H1107"/>
      <c r="I1107"/>
      <c r="J1107"/>
      <c r="K1107"/>
      <c r="L1107"/>
      <c r="M1107"/>
      <c r="AA1107" s="64"/>
      <c r="AD1107" s="64"/>
    </row>
    <row r="1108" spans="2:30">
      <c r="B1108"/>
      <c r="C1108"/>
      <c r="D1108"/>
      <c r="E1108"/>
      <c r="F1108"/>
      <c r="G1108"/>
      <c r="H1108"/>
      <c r="I1108"/>
      <c r="J1108"/>
      <c r="K1108"/>
      <c r="L1108"/>
      <c r="M1108"/>
      <c r="AA1108" s="64"/>
      <c r="AD1108" s="64"/>
    </row>
    <row r="1109" spans="2:30">
      <c r="B1109"/>
      <c r="C1109"/>
      <c r="D1109"/>
      <c r="E1109"/>
      <c r="F1109"/>
      <c r="G1109"/>
      <c r="H1109"/>
      <c r="I1109"/>
      <c r="J1109"/>
      <c r="K1109"/>
      <c r="L1109"/>
      <c r="M1109"/>
      <c r="AA1109" s="64"/>
      <c r="AD1109" s="64"/>
    </row>
    <row r="1110" spans="2:30">
      <c r="B1110"/>
      <c r="C1110"/>
      <c r="D1110"/>
      <c r="E1110"/>
      <c r="F1110"/>
      <c r="G1110"/>
      <c r="H1110"/>
      <c r="I1110"/>
      <c r="J1110"/>
      <c r="K1110"/>
      <c r="L1110"/>
      <c r="M1110"/>
      <c r="AA1110" s="64"/>
      <c r="AD1110" s="64"/>
    </row>
    <row r="1111" spans="2:30">
      <c r="B1111"/>
      <c r="C1111"/>
      <c r="D1111"/>
      <c r="E1111"/>
      <c r="F1111"/>
      <c r="G1111"/>
      <c r="H1111"/>
      <c r="I1111"/>
      <c r="J1111"/>
      <c r="K1111"/>
      <c r="L1111"/>
      <c r="M1111"/>
      <c r="AA1111" s="64"/>
      <c r="AD1111" s="64"/>
    </row>
    <row r="1112" spans="2:30">
      <c r="B1112"/>
      <c r="C1112"/>
      <c r="D1112"/>
      <c r="E1112"/>
      <c r="F1112"/>
      <c r="G1112"/>
      <c r="H1112"/>
      <c r="I1112"/>
      <c r="J1112"/>
      <c r="K1112"/>
      <c r="L1112"/>
      <c r="M1112"/>
      <c r="AA1112" s="64"/>
      <c r="AD1112" s="64"/>
    </row>
    <row r="1113" spans="2:30">
      <c r="B1113"/>
      <c r="C1113"/>
      <c r="D1113"/>
      <c r="E1113"/>
      <c r="F1113"/>
      <c r="G1113"/>
      <c r="H1113"/>
      <c r="I1113"/>
      <c r="J1113"/>
      <c r="K1113"/>
      <c r="L1113"/>
      <c r="M1113"/>
      <c r="AA1113" s="64"/>
      <c r="AD1113" s="64"/>
    </row>
    <row r="1114" spans="2:30">
      <c r="B1114"/>
      <c r="C1114"/>
      <c r="D1114"/>
      <c r="E1114"/>
      <c r="F1114"/>
      <c r="G1114"/>
      <c r="H1114"/>
      <c r="I1114"/>
      <c r="J1114"/>
      <c r="K1114"/>
      <c r="L1114"/>
      <c r="M1114"/>
      <c r="AA1114" s="64"/>
      <c r="AD1114" s="64"/>
    </row>
    <row r="1115" spans="2:30">
      <c r="B1115"/>
      <c r="C1115"/>
      <c r="D1115"/>
      <c r="E1115"/>
      <c r="F1115"/>
      <c r="G1115"/>
      <c r="H1115"/>
      <c r="I1115"/>
      <c r="J1115"/>
      <c r="K1115"/>
      <c r="L1115"/>
      <c r="M1115"/>
      <c r="AA1115" s="64"/>
      <c r="AD1115" s="64"/>
    </row>
    <row r="1116" spans="2:30">
      <c r="B1116"/>
      <c r="C1116"/>
      <c r="D1116"/>
      <c r="E1116"/>
      <c r="F1116"/>
      <c r="G1116"/>
      <c r="H1116"/>
      <c r="I1116"/>
      <c r="J1116"/>
      <c r="K1116"/>
      <c r="L1116"/>
      <c r="M1116"/>
      <c r="AA1116" s="64"/>
      <c r="AD1116" s="64"/>
    </row>
    <row r="1117" spans="2:30">
      <c r="B1117"/>
      <c r="C1117"/>
      <c r="D1117"/>
      <c r="E1117"/>
      <c r="F1117"/>
      <c r="G1117"/>
      <c r="H1117"/>
      <c r="I1117"/>
      <c r="J1117"/>
      <c r="K1117"/>
      <c r="L1117"/>
      <c r="M1117"/>
      <c r="AA1117" s="64"/>
      <c r="AD1117" s="64"/>
    </row>
    <row r="1118" spans="2:30">
      <c r="B1118"/>
      <c r="C1118"/>
      <c r="D1118"/>
      <c r="E1118"/>
      <c r="F1118"/>
      <c r="G1118"/>
      <c r="H1118"/>
      <c r="I1118"/>
      <c r="J1118"/>
      <c r="K1118"/>
      <c r="L1118"/>
      <c r="M1118"/>
      <c r="AA1118" s="64"/>
      <c r="AD1118" s="64"/>
    </row>
    <row r="1119" spans="2:30">
      <c r="B1119"/>
      <c r="C1119"/>
      <c r="D1119"/>
      <c r="E1119"/>
      <c r="F1119"/>
      <c r="G1119"/>
      <c r="H1119"/>
      <c r="I1119"/>
      <c r="J1119"/>
      <c r="K1119"/>
      <c r="L1119"/>
      <c r="M1119"/>
      <c r="AA1119" s="64"/>
      <c r="AD1119" s="64"/>
    </row>
    <row r="1120" spans="2:30">
      <c r="B1120"/>
      <c r="C1120"/>
      <c r="D1120"/>
      <c r="E1120"/>
      <c r="F1120"/>
      <c r="G1120"/>
      <c r="H1120"/>
      <c r="I1120"/>
      <c r="J1120"/>
      <c r="K1120"/>
      <c r="L1120"/>
      <c r="M1120"/>
      <c r="AA1120" s="64"/>
      <c r="AD1120" s="64"/>
    </row>
    <row r="1121" spans="2:30">
      <c r="B1121"/>
      <c r="C1121"/>
      <c r="D1121"/>
      <c r="E1121"/>
      <c r="F1121"/>
      <c r="G1121"/>
      <c r="H1121"/>
      <c r="I1121"/>
      <c r="J1121"/>
      <c r="K1121"/>
      <c r="L1121"/>
      <c r="M1121"/>
      <c r="AA1121" s="64"/>
      <c r="AD1121" s="64"/>
    </row>
    <row r="1122" spans="2:30">
      <c r="B1122"/>
      <c r="C1122"/>
      <c r="D1122"/>
      <c r="E1122"/>
      <c r="F1122"/>
      <c r="G1122"/>
      <c r="H1122"/>
      <c r="I1122"/>
      <c r="J1122"/>
      <c r="K1122"/>
      <c r="L1122"/>
      <c r="M1122"/>
      <c r="AA1122" s="64"/>
      <c r="AD1122" s="64"/>
    </row>
    <row r="1123" spans="2:30">
      <c r="B1123"/>
      <c r="C1123"/>
      <c r="D1123"/>
      <c r="E1123"/>
      <c r="F1123"/>
      <c r="G1123"/>
      <c r="H1123"/>
      <c r="I1123"/>
      <c r="J1123"/>
      <c r="K1123"/>
      <c r="L1123"/>
      <c r="M1123"/>
      <c r="AA1123" s="64"/>
      <c r="AD1123" s="64"/>
    </row>
    <row r="1124" spans="2:30">
      <c r="B1124"/>
      <c r="C1124"/>
      <c r="D1124"/>
      <c r="E1124"/>
      <c r="F1124"/>
      <c r="G1124"/>
      <c r="H1124"/>
      <c r="I1124"/>
      <c r="J1124"/>
      <c r="K1124"/>
      <c r="L1124"/>
      <c r="M1124"/>
      <c r="AA1124" s="64"/>
      <c r="AD1124" s="64"/>
    </row>
    <row r="1125" spans="2:30">
      <c r="B1125"/>
      <c r="C1125"/>
      <c r="D1125"/>
      <c r="E1125"/>
      <c r="F1125"/>
      <c r="G1125"/>
      <c r="H1125"/>
      <c r="I1125"/>
      <c r="J1125"/>
      <c r="K1125"/>
      <c r="L1125"/>
      <c r="M1125"/>
      <c r="AA1125" s="64"/>
      <c r="AD1125" s="64"/>
    </row>
    <row r="1126" spans="2:30">
      <c r="B1126"/>
      <c r="C1126"/>
      <c r="D1126"/>
      <c r="E1126"/>
      <c r="F1126"/>
      <c r="G1126"/>
      <c r="H1126"/>
      <c r="I1126"/>
      <c r="J1126"/>
      <c r="K1126"/>
      <c r="L1126"/>
      <c r="M1126"/>
      <c r="AA1126" s="64"/>
      <c r="AD1126" s="64"/>
    </row>
    <row r="1127" spans="2:30">
      <c r="B1127"/>
      <c r="C1127"/>
      <c r="D1127"/>
      <c r="E1127"/>
      <c r="F1127"/>
      <c r="G1127"/>
      <c r="H1127"/>
      <c r="I1127"/>
      <c r="J1127"/>
      <c r="K1127"/>
      <c r="L1127"/>
      <c r="M1127"/>
      <c r="AA1127" s="64"/>
      <c r="AD1127" s="64"/>
    </row>
    <row r="1128" spans="2:30">
      <c r="B1128"/>
      <c r="C1128"/>
      <c r="D1128"/>
      <c r="E1128"/>
      <c r="F1128"/>
      <c r="G1128"/>
      <c r="H1128"/>
      <c r="I1128"/>
      <c r="J1128"/>
      <c r="K1128"/>
      <c r="L1128"/>
      <c r="M1128"/>
      <c r="AA1128" s="64"/>
      <c r="AD1128" s="64"/>
    </row>
    <row r="1129" spans="2:30">
      <c r="B1129"/>
      <c r="C1129"/>
      <c r="D1129"/>
      <c r="E1129"/>
      <c r="F1129"/>
      <c r="G1129"/>
      <c r="H1129"/>
      <c r="I1129"/>
      <c r="J1129"/>
      <c r="K1129"/>
      <c r="L1129"/>
      <c r="M1129"/>
      <c r="AA1129" s="64"/>
      <c r="AD1129" s="64"/>
    </row>
    <row r="1130" spans="2:30">
      <c r="B1130"/>
      <c r="C1130"/>
      <c r="D1130"/>
      <c r="E1130"/>
      <c r="F1130"/>
      <c r="G1130"/>
      <c r="H1130"/>
      <c r="I1130"/>
      <c r="J1130"/>
      <c r="K1130"/>
      <c r="L1130"/>
      <c r="M1130"/>
      <c r="AA1130" s="64"/>
      <c r="AD1130" s="64"/>
    </row>
    <row r="1131" spans="2:30">
      <c r="B1131"/>
      <c r="C1131"/>
      <c r="D1131"/>
      <c r="E1131"/>
      <c r="F1131"/>
      <c r="G1131"/>
      <c r="H1131"/>
      <c r="I1131"/>
      <c r="J1131"/>
      <c r="K1131"/>
      <c r="L1131"/>
      <c r="M1131"/>
      <c r="AA1131" s="64"/>
      <c r="AD1131" s="64"/>
    </row>
    <row r="1132" spans="2:30">
      <c r="B1132"/>
      <c r="C1132"/>
      <c r="D1132"/>
      <c r="E1132"/>
      <c r="F1132"/>
      <c r="G1132"/>
      <c r="H1132"/>
      <c r="I1132"/>
      <c r="J1132"/>
      <c r="K1132"/>
      <c r="L1132"/>
      <c r="M1132"/>
      <c r="AA1132" s="64"/>
      <c r="AD1132" s="64"/>
    </row>
    <row r="1133" spans="2:30">
      <c r="B1133"/>
      <c r="C1133"/>
      <c r="D1133"/>
      <c r="E1133"/>
      <c r="F1133"/>
      <c r="G1133"/>
      <c r="H1133"/>
      <c r="I1133"/>
      <c r="J1133"/>
      <c r="K1133"/>
      <c r="L1133"/>
      <c r="M1133"/>
      <c r="AA1133" s="64"/>
      <c r="AD1133" s="64"/>
    </row>
    <row r="1134" spans="2:30">
      <c r="B1134"/>
      <c r="C1134"/>
      <c r="D1134"/>
      <c r="E1134"/>
      <c r="F1134"/>
      <c r="G1134"/>
      <c r="H1134"/>
      <c r="I1134"/>
      <c r="J1134"/>
      <c r="K1134"/>
      <c r="L1134"/>
      <c r="M1134"/>
      <c r="AA1134" s="64"/>
      <c r="AD1134" s="64"/>
    </row>
    <row r="1135" spans="2:30">
      <c r="B1135"/>
      <c r="C1135"/>
      <c r="D1135"/>
      <c r="E1135"/>
      <c r="F1135"/>
      <c r="G1135"/>
      <c r="H1135"/>
      <c r="I1135"/>
      <c r="J1135"/>
      <c r="K1135"/>
      <c r="L1135"/>
      <c r="M1135"/>
      <c r="AA1135" s="64"/>
      <c r="AD1135" s="64"/>
    </row>
    <row r="1136" spans="2:30">
      <c r="B1136"/>
      <c r="C1136"/>
      <c r="D1136"/>
      <c r="E1136"/>
      <c r="F1136"/>
      <c r="G1136"/>
      <c r="H1136"/>
      <c r="I1136"/>
      <c r="J1136"/>
      <c r="K1136"/>
      <c r="L1136"/>
      <c r="M1136"/>
      <c r="AA1136" s="64"/>
      <c r="AD1136" s="64"/>
    </row>
    <row r="1137" spans="2:30">
      <c r="B1137"/>
      <c r="C1137"/>
      <c r="D1137"/>
      <c r="E1137"/>
      <c r="F1137"/>
      <c r="G1137"/>
      <c r="H1137"/>
      <c r="I1137"/>
      <c r="J1137"/>
      <c r="K1137"/>
      <c r="L1137"/>
      <c r="M1137"/>
      <c r="AA1137" s="64"/>
      <c r="AD1137" s="64"/>
    </row>
    <row r="1138" spans="2:30">
      <c r="B1138"/>
      <c r="C1138"/>
      <c r="D1138"/>
      <c r="E1138"/>
      <c r="F1138"/>
      <c r="G1138"/>
      <c r="H1138"/>
      <c r="I1138"/>
      <c r="J1138"/>
      <c r="K1138"/>
      <c r="L1138"/>
      <c r="M1138"/>
      <c r="AA1138" s="64"/>
      <c r="AD1138" s="64"/>
    </row>
    <row r="1139" spans="2:30">
      <c r="B1139"/>
      <c r="C1139"/>
      <c r="D1139"/>
      <c r="E1139"/>
      <c r="F1139"/>
      <c r="G1139"/>
      <c r="H1139"/>
      <c r="I1139"/>
      <c r="J1139"/>
      <c r="K1139"/>
      <c r="L1139"/>
      <c r="M1139"/>
      <c r="AA1139" s="64"/>
      <c r="AD1139" s="64"/>
    </row>
    <row r="1140" spans="2:30">
      <c r="B1140"/>
      <c r="C1140"/>
      <c r="D1140"/>
      <c r="E1140"/>
      <c r="F1140"/>
      <c r="G1140"/>
      <c r="H1140"/>
      <c r="I1140"/>
      <c r="J1140"/>
      <c r="K1140"/>
      <c r="L1140"/>
      <c r="M1140"/>
      <c r="AA1140" s="64"/>
      <c r="AD1140" s="64"/>
    </row>
    <row r="1141" spans="2:30">
      <c r="B1141"/>
      <c r="C1141"/>
      <c r="D1141"/>
      <c r="E1141"/>
      <c r="F1141"/>
      <c r="G1141"/>
      <c r="H1141"/>
      <c r="I1141"/>
      <c r="J1141"/>
      <c r="K1141"/>
      <c r="L1141"/>
      <c r="M1141"/>
      <c r="AA1141" s="64"/>
      <c r="AD1141" s="64"/>
    </row>
    <row r="1142" spans="2:30">
      <c r="B1142"/>
      <c r="C1142"/>
      <c r="D1142"/>
      <c r="E1142"/>
      <c r="F1142"/>
      <c r="G1142"/>
      <c r="H1142"/>
      <c r="I1142"/>
      <c r="J1142"/>
      <c r="K1142"/>
      <c r="L1142"/>
      <c r="M1142"/>
      <c r="AA1142" s="64"/>
      <c r="AD1142" s="64"/>
    </row>
    <row r="1143" spans="2:30">
      <c r="B1143"/>
      <c r="C1143"/>
      <c r="D1143"/>
      <c r="E1143"/>
      <c r="F1143"/>
      <c r="G1143"/>
      <c r="H1143"/>
      <c r="I1143"/>
      <c r="J1143"/>
      <c r="K1143"/>
      <c r="L1143"/>
      <c r="M1143"/>
      <c r="AA1143" s="64"/>
      <c r="AD1143" s="64"/>
    </row>
    <row r="1144" spans="2:30">
      <c r="B1144"/>
      <c r="C1144"/>
      <c r="D1144"/>
      <c r="E1144"/>
      <c r="F1144"/>
      <c r="G1144"/>
      <c r="H1144"/>
      <c r="I1144"/>
      <c r="J1144"/>
      <c r="K1144"/>
      <c r="L1144"/>
      <c r="M1144"/>
      <c r="AA1144" s="64"/>
      <c r="AD1144" s="64"/>
    </row>
    <row r="1145" spans="2:30">
      <c r="B1145"/>
      <c r="C1145"/>
      <c r="D1145"/>
      <c r="E1145"/>
      <c r="F1145"/>
      <c r="G1145"/>
      <c r="H1145"/>
      <c r="I1145"/>
      <c r="J1145"/>
      <c r="K1145"/>
      <c r="L1145"/>
      <c r="M1145"/>
      <c r="AA1145" s="64"/>
      <c r="AD1145" s="64"/>
    </row>
    <row r="1146" spans="2:30">
      <c r="B1146"/>
      <c r="C1146"/>
      <c r="D1146"/>
      <c r="E1146"/>
      <c r="F1146"/>
      <c r="G1146"/>
      <c r="H1146"/>
      <c r="I1146"/>
      <c r="J1146"/>
      <c r="K1146"/>
      <c r="L1146"/>
      <c r="M1146"/>
      <c r="AA1146" s="64"/>
      <c r="AD1146" s="64"/>
    </row>
    <row r="1147" spans="2:30">
      <c r="B1147"/>
      <c r="C1147"/>
      <c r="D1147"/>
      <c r="E1147"/>
      <c r="F1147"/>
      <c r="G1147"/>
      <c r="H1147"/>
      <c r="I1147"/>
      <c r="J1147"/>
      <c r="K1147"/>
      <c r="L1147"/>
      <c r="M1147"/>
      <c r="AA1147" s="64"/>
      <c r="AD1147" s="64"/>
    </row>
    <row r="1148" spans="2:30">
      <c r="B1148"/>
      <c r="C1148"/>
      <c r="D1148"/>
      <c r="E1148"/>
      <c r="F1148"/>
      <c r="G1148"/>
      <c r="H1148"/>
      <c r="I1148"/>
      <c r="J1148"/>
      <c r="K1148"/>
      <c r="L1148"/>
      <c r="M1148"/>
      <c r="AA1148" s="64"/>
      <c r="AD1148" s="64"/>
    </row>
    <row r="1149" spans="2:30">
      <c r="B1149"/>
      <c r="C1149"/>
      <c r="D1149"/>
      <c r="E1149"/>
      <c r="F1149"/>
      <c r="G1149"/>
      <c r="H1149"/>
      <c r="I1149"/>
      <c r="J1149"/>
      <c r="K1149"/>
      <c r="L1149"/>
      <c r="M1149"/>
      <c r="AA1149" s="64"/>
      <c r="AD1149" s="64"/>
    </row>
    <row r="1150" spans="2:30">
      <c r="B1150"/>
      <c r="C1150"/>
      <c r="D1150"/>
      <c r="E1150"/>
      <c r="F1150"/>
      <c r="G1150"/>
      <c r="H1150"/>
      <c r="I1150"/>
      <c r="J1150"/>
      <c r="K1150"/>
      <c r="L1150"/>
      <c r="M1150"/>
      <c r="AA1150" s="64"/>
      <c r="AD1150" s="64"/>
    </row>
    <row r="1151" spans="2:30">
      <c r="B1151"/>
      <c r="C1151"/>
      <c r="D1151"/>
      <c r="E1151"/>
      <c r="F1151"/>
      <c r="G1151"/>
      <c r="H1151"/>
      <c r="I1151"/>
      <c r="J1151"/>
      <c r="K1151"/>
      <c r="L1151"/>
      <c r="M1151"/>
      <c r="AA1151" s="64"/>
      <c r="AD1151" s="64"/>
    </row>
    <row r="1152" spans="2:30">
      <c r="B1152"/>
      <c r="C1152"/>
      <c r="D1152"/>
      <c r="E1152"/>
      <c r="F1152"/>
      <c r="G1152"/>
      <c r="H1152"/>
      <c r="I1152"/>
      <c r="J1152"/>
      <c r="K1152"/>
      <c r="L1152"/>
      <c r="M1152"/>
      <c r="AA1152" s="64"/>
      <c r="AD1152" s="64"/>
    </row>
    <row r="1153" spans="2:30">
      <c r="B1153"/>
      <c r="C1153"/>
      <c r="D1153"/>
      <c r="E1153"/>
      <c r="F1153"/>
      <c r="G1153"/>
      <c r="H1153"/>
      <c r="I1153"/>
      <c r="J1153"/>
      <c r="K1153"/>
      <c r="L1153"/>
      <c r="M1153"/>
      <c r="AA1153" s="64"/>
      <c r="AD1153" s="64"/>
    </row>
    <row r="1154" spans="2:30">
      <c r="B1154"/>
      <c r="C1154"/>
      <c r="D1154"/>
      <c r="E1154"/>
      <c r="F1154"/>
      <c r="G1154"/>
      <c r="H1154"/>
      <c r="I1154"/>
      <c r="J1154"/>
      <c r="K1154"/>
      <c r="L1154"/>
      <c r="M1154"/>
      <c r="AA1154" s="64"/>
      <c r="AD1154" s="64"/>
    </row>
    <row r="1155" spans="2:30">
      <c r="B1155"/>
      <c r="C1155"/>
      <c r="D1155"/>
      <c r="E1155"/>
      <c r="F1155"/>
      <c r="G1155"/>
      <c r="H1155"/>
      <c r="I1155"/>
      <c r="J1155"/>
      <c r="K1155"/>
      <c r="L1155"/>
      <c r="M1155"/>
      <c r="AA1155" s="64"/>
      <c r="AD1155" s="64"/>
    </row>
    <row r="1156" spans="2:30">
      <c r="B1156"/>
      <c r="C1156"/>
      <c r="D1156"/>
      <c r="E1156"/>
      <c r="F1156"/>
      <c r="G1156"/>
      <c r="H1156"/>
      <c r="I1156"/>
      <c r="J1156"/>
      <c r="K1156"/>
      <c r="L1156"/>
      <c r="M1156"/>
      <c r="AA1156" s="64"/>
      <c r="AD1156" s="64"/>
    </row>
    <row r="1157" spans="2:30">
      <c r="B1157"/>
      <c r="C1157"/>
      <c r="D1157"/>
      <c r="E1157"/>
      <c r="F1157"/>
      <c r="G1157"/>
      <c r="H1157"/>
      <c r="I1157"/>
      <c r="J1157"/>
      <c r="K1157"/>
      <c r="L1157"/>
      <c r="M1157"/>
      <c r="AA1157" s="64"/>
      <c r="AD1157" s="64"/>
    </row>
    <row r="1158" spans="2:30">
      <c r="B1158"/>
      <c r="C1158"/>
      <c r="D1158"/>
      <c r="E1158"/>
      <c r="F1158"/>
      <c r="G1158"/>
      <c r="H1158"/>
      <c r="I1158"/>
      <c r="J1158"/>
      <c r="K1158"/>
      <c r="L1158"/>
      <c r="M1158"/>
      <c r="AA1158" s="64"/>
      <c r="AD1158" s="64"/>
    </row>
    <row r="1159" spans="2:30">
      <c r="B1159"/>
      <c r="C1159"/>
      <c r="D1159"/>
      <c r="E1159"/>
      <c r="F1159"/>
      <c r="G1159"/>
      <c r="H1159"/>
      <c r="I1159"/>
      <c r="J1159"/>
      <c r="K1159"/>
      <c r="L1159"/>
      <c r="M1159"/>
      <c r="AA1159" s="64"/>
      <c r="AD1159" s="64"/>
    </row>
    <row r="1160" spans="2:30">
      <c r="B1160"/>
      <c r="C1160"/>
      <c r="D1160"/>
      <c r="E1160"/>
      <c r="F1160"/>
      <c r="G1160"/>
      <c r="H1160"/>
      <c r="I1160"/>
      <c r="J1160"/>
      <c r="K1160"/>
      <c r="L1160"/>
      <c r="M1160"/>
      <c r="AA1160" s="64"/>
      <c r="AD1160" s="64"/>
    </row>
    <row r="1161" spans="2:30">
      <c r="B1161"/>
      <c r="C1161"/>
      <c r="D1161"/>
      <c r="E1161"/>
      <c r="F1161"/>
      <c r="G1161"/>
      <c r="H1161"/>
      <c r="I1161"/>
      <c r="J1161"/>
      <c r="K1161"/>
      <c r="L1161"/>
      <c r="M1161"/>
      <c r="AA1161" s="64"/>
      <c r="AD1161" s="64"/>
    </row>
    <row r="1162" spans="2:30">
      <c r="B1162"/>
      <c r="C1162"/>
      <c r="D1162"/>
      <c r="E1162"/>
      <c r="F1162"/>
      <c r="G1162"/>
      <c r="H1162"/>
      <c r="I1162"/>
      <c r="J1162"/>
      <c r="K1162"/>
      <c r="L1162"/>
      <c r="M1162"/>
      <c r="AA1162" s="64"/>
      <c r="AD1162" s="64"/>
    </row>
    <row r="1163" spans="2:30">
      <c r="B1163"/>
      <c r="C1163"/>
      <c r="D1163"/>
      <c r="E1163"/>
      <c r="F1163"/>
      <c r="G1163"/>
      <c r="H1163"/>
      <c r="I1163"/>
      <c r="J1163"/>
      <c r="K1163"/>
      <c r="L1163"/>
      <c r="M1163"/>
      <c r="AA1163" s="64"/>
      <c r="AD1163" s="64"/>
    </row>
    <row r="1164" spans="2:30">
      <c r="B1164"/>
      <c r="C1164"/>
      <c r="D1164"/>
      <c r="E1164"/>
      <c r="F1164"/>
      <c r="G1164"/>
      <c r="H1164"/>
      <c r="I1164"/>
      <c r="J1164"/>
      <c r="K1164"/>
      <c r="L1164"/>
      <c r="M1164"/>
      <c r="AA1164" s="64"/>
      <c r="AD1164" s="64"/>
    </row>
    <row r="1165" spans="2:30">
      <c r="B1165"/>
      <c r="C1165"/>
      <c r="D1165"/>
      <c r="E1165"/>
      <c r="F1165"/>
      <c r="G1165"/>
      <c r="H1165"/>
      <c r="I1165"/>
      <c r="J1165"/>
      <c r="K1165"/>
      <c r="L1165"/>
      <c r="M1165"/>
      <c r="AA1165" s="64"/>
      <c r="AD1165" s="64"/>
    </row>
    <row r="1166" spans="2:30">
      <c r="B1166"/>
      <c r="C1166"/>
      <c r="D1166"/>
      <c r="E1166"/>
      <c r="F1166"/>
      <c r="G1166"/>
      <c r="H1166"/>
      <c r="I1166"/>
      <c r="J1166"/>
      <c r="K1166"/>
      <c r="L1166"/>
      <c r="M1166"/>
      <c r="AA1166" s="64"/>
      <c r="AD1166" s="64"/>
    </row>
    <row r="1167" spans="2:30">
      <c r="B1167"/>
      <c r="C1167"/>
      <c r="D1167"/>
      <c r="E1167"/>
      <c r="F1167"/>
      <c r="G1167"/>
      <c r="H1167"/>
      <c r="I1167"/>
      <c r="J1167"/>
      <c r="K1167"/>
      <c r="L1167"/>
      <c r="M1167"/>
      <c r="AA1167" s="64"/>
      <c r="AD1167" s="64"/>
    </row>
    <row r="1168" spans="2:30">
      <c r="B1168"/>
      <c r="C1168"/>
      <c r="D1168"/>
      <c r="E1168"/>
      <c r="F1168"/>
      <c r="G1168"/>
      <c r="H1168"/>
      <c r="I1168"/>
      <c r="J1168"/>
      <c r="K1168"/>
      <c r="L1168"/>
      <c r="M1168"/>
      <c r="AA1168" s="64"/>
      <c r="AD1168" s="64"/>
    </row>
    <row r="1169" spans="2:30">
      <c r="B1169"/>
      <c r="C1169"/>
      <c r="D1169"/>
      <c r="E1169"/>
      <c r="F1169"/>
      <c r="G1169"/>
      <c r="H1169"/>
      <c r="I1169"/>
      <c r="J1169"/>
      <c r="K1169"/>
      <c r="L1169"/>
      <c r="M1169"/>
      <c r="AA1169" s="64"/>
      <c r="AD1169" s="64"/>
    </row>
    <row r="1170" spans="2:30">
      <c r="B1170"/>
      <c r="C1170"/>
      <c r="D1170"/>
      <c r="E1170"/>
      <c r="F1170"/>
      <c r="G1170"/>
      <c r="H1170"/>
      <c r="I1170"/>
      <c r="J1170"/>
      <c r="K1170"/>
      <c r="L1170"/>
      <c r="M1170"/>
      <c r="AA1170" s="64"/>
      <c r="AD1170" s="64"/>
    </row>
    <row r="1171" spans="2:30">
      <c r="B1171"/>
      <c r="C1171"/>
      <c r="D1171"/>
      <c r="E1171"/>
      <c r="F1171"/>
      <c r="G1171"/>
      <c r="H1171"/>
      <c r="I1171"/>
      <c r="J1171"/>
      <c r="K1171"/>
      <c r="L1171"/>
      <c r="M1171"/>
      <c r="AA1171" s="64"/>
      <c r="AD1171" s="64"/>
    </row>
    <row r="1172" spans="2:30">
      <c r="B1172"/>
      <c r="C1172"/>
      <c r="D1172"/>
      <c r="E1172"/>
      <c r="F1172"/>
      <c r="G1172"/>
      <c r="H1172"/>
      <c r="I1172"/>
      <c r="J1172"/>
      <c r="K1172"/>
      <c r="L1172"/>
      <c r="M1172"/>
      <c r="AA1172" s="64"/>
      <c r="AD1172" s="64"/>
    </row>
    <row r="1173" spans="2:30">
      <c r="B1173"/>
      <c r="C1173"/>
      <c r="D1173"/>
      <c r="E1173"/>
      <c r="F1173"/>
      <c r="G1173"/>
      <c r="H1173"/>
      <c r="I1173"/>
      <c r="J1173"/>
      <c r="K1173"/>
      <c r="L1173"/>
      <c r="M1173"/>
      <c r="AA1173" s="64"/>
      <c r="AD1173" s="64"/>
    </row>
    <row r="1174" spans="2:30">
      <c r="B1174"/>
      <c r="C1174"/>
      <c r="D1174"/>
      <c r="E1174"/>
      <c r="F1174"/>
      <c r="G1174"/>
      <c r="H1174"/>
      <c r="I1174"/>
      <c r="J1174"/>
      <c r="K1174"/>
      <c r="L1174"/>
      <c r="M1174"/>
      <c r="AA1174" s="64"/>
      <c r="AD1174" s="64"/>
    </row>
    <row r="1175" spans="2:30">
      <c r="B1175"/>
      <c r="C1175"/>
      <c r="D1175"/>
      <c r="E1175"/>
      <c r="F1175"/>
      <c r="G1175"/>
      <c r="H1175"/>
      <c r="I1175"/>
      <c r="J1175"/>
      <c r="K1175"/>
      <c r="L1175"/>
      <c r="M1175"/>
      <c r="AA1175" s="64"/>
      <c r="AD1175" s="64"/>
    </row>
    <row r="1176" spans="2:30">
      <c r="B1176"/>
      <c r="C1176"/>
      <c r="D1176"/>
      <c r="E1176"/>
      <c r="F1176"/>
      <c r="G1176"/>
      <c r="H1176"/>
      <c r="I1176"/>
      <c r="J1176"/>
      <c r="K1176"/>
      <c r="L1176"/>
      <c r="M1176"/>
      <c r="AA1176" s="64"/>
      <c r="AD1176" s="64"/>
    </row>
    <row r="1177" spans="2:30">
      <c r="B1177"/>
      <c r="C1177"/>
      <c r="D1177"/>
      <c r="E1177"/>
      <c r="F1177"/>
      <c r="G1177"/>
      <c r="H1177"/>
      <c r="I1177"/>
      <c r="J1177"/>
      <c r="K1177"/>
      <c r="L1177"/>
      <c r="M1177"/>
      <c r="AA1177" s="64"/>
      <c r="AD1177" s="64"/>
    </row>
    <row r="1178" spans="2:30">
      <c r="B1178"/>
      <c r="C1178"/>
      <c r="D1178"/>
      <c r="E1178"/>
      <c r="F1178"/>
      <c r="G1178"/>
      <c r="H1178"/>
      <c r="I1178"/>
      <c r="J1178"/>
      <c r="K1178"/>
      <c r="L1178"/>
      <c r="M1178"/>
      <c r="AA1178" s="64"/>
      <c r="AD1178" s="64"/>
    </row>
    <row r="1179" spans="2:30">
      <c r="B1179"/>
      <c r="C1179"/>
      <c r="D1179"/>
      <c r="E1179"/>
      <c r="F1179"/>
      <c r="G1179"/>
      <c r="H1179"/>
      <c r="I1179"/>
      <c r="J1179"/>
      <c r="K1179"/>
      <c r="L1179"/>
      <c r="M1179"/>
      <c r="AA1179" s="64"/>
      <c r="AD1179" s="64"/>
    </row>
    <row r="1180" spans="2:30">
      <c r="B1180"/>
      <c r="C1180"/>
      <c r="D1180"/>
      <c r="E1180"/>
      <c r="F1180"/>
      <c r="G1180"/>
      <c r="H1180"/>
      <c r="I1180"/>
      <c r="J1180"/>
      <c r="K1180"/>
      <c r="L1180"/>
      <c r="M1180"/>
      <c r="AA1180" s="64"/>
      <c r="AD1180" s="64"/>
    </row>
    <row r="1181" spans="2:30">
      <c r="B1181"/>
      <c r="C1181"/>
      <c r="D1181"/>
      <c r="E1181"/>
      <c r="F1181"/>
      <c r="G1181"/>
      <c r="H1181"/>
      <c r="I1181"/>
      <c r="J1181"/>
      <c r="K1181"/>
      <c r="L1181"/>
      <c r="M1181"/>
      <c r="AA1181" s="64"/>
      <c r="AD1181" s="64"/>
    </row>
    <row r="1182" spans="2:30">
      <c r="B1182"/>
      <c r="C1182"/>
      <c r="D1182"/>
      <c r="E1182"/>
      <c r="F1182"/>
      <c r="G1182"/>
      <c r="H1182"/>
      <c r="I1182"/>
      <c r="J1182"/>
      <c r="K1182"/>
      <c r="L1182"/>
      <c r="M1182"/>
      <c r="AA1182" s="64"/>
      <c r="AD1182" s="64"/>
    </row>
    <row r="1183" spans="2:30">
      <c r="B1183"/>
      <c r="C1183"/>
      <c r="D1183"/>
      <c r="E1183"/>
      <c r="F1183"/>
      <c r="G1183"/>
      <c r="H1183"/>
      <c r="I1183"/>
      <c r="J1183"/>
      <c r="K1183"/>
      <c r="L1183"/>
      <c r="M1183"/>
      <c r="AA1183" s="64"/>
      <c r="AD1183" s="64"/>
    </row>
    <row r="1184" spans="2:30">
      <c r="B1184"/>
      <c r="C1184"/>
      <c r="D1184"/>
      <c r="E1184"/>
      <c r="F1184"/>
      <c r="G1184"/>
      <c r="H1184"/>
      <c r="I1184"/>
      <c r="J1184"/>
      <c r="K1184"/>
      <c r="L1184"/>
      <c r="M1184"/>
      <c r="AA1184" s="64"/>
      <c r="AD1184" s="64"/>
    </row>
    <row r="1185" spans="2:30">
      <c r="B1185"/>
      <c r="C1185"/>
      <c r="D1185"/>
      <c r="E1185"/>
      <c r="F1185"/>
      <c r="G1185"/>
      <c r="H1185"/>
      <c r="I1185"/>
      <c r="J1185"/>
      <c r="K1185"/>
      <c r="L1185"/>
      <c r="M1185"/>
      <c r="AA1185" s="64"/>
      <c r="AD1185" s="64"/>
    </row>
    <row r="1186" spans="2:30">
      <c r="B1186"/>
      <c r="C1186"/>
      <c r="D1186"/>
      <c r="E1186"/>
      <c r="F1186"/>
      <c r="G1186"/>
      <c r="H1186"/>
      <c r="I1186"/>
      <c r="J1186"/>
      <c r="K1186"/>
      <c r="L1186"/>
      <c r="M1186"/>
      <c r="AA1186" s="64"/>
      <c r="AD1186" s="64"/>
    </row>
    <row r="1187" spans="2:30">
      <c r="B1187"/>
      <c r="C1187"/>
      <c r="D1187"/>
      <c r="E1187"/>
      <c r="F1187"/>
      <c r="G1187"/>
      <c r="H1187"/>
      <c r="I1187"/>
      <c r="J1187"/>
      <c r="K1187"/>
      <c r="L1187"/>
      <c r="M1187"/>
      <c r="AA1187" s="64"/>
      <c r="AD1187" s="64"/>
    </row>
    <row r="1188" spans="2:30">
      <c r="B1188"/>
      <c r="C1188"/>
      <c r="D1188"/>
      <c r="E1188"/>
      <c r="F1188"/>
      <c r="G1188"/>
      <c r="H1188"/>
      <c r="I1188"/>
      <c r="J1188"/>
      <c r="K1188"/>
      <c r="L1188"/>
      <c r="M1188"/>
      <c r="AA1188" s="64"/>
      <c r="AD1188" s="64"/>
    </row>
    <row r="1189" spans="2:30">
      <c r="B1189"/>
      <c r="C1189"/>
      <c r="D1189"/>
      <c r="E1189"/>
      <c r="F1189"/>
      <c r="G1189"/>
      <c r="H1189"/>
      <c r="I1189"/>
      <c r="J1189"/>
      <c r="K1189"/>
      <c r="L1189"/>
      <c r="M1189"/>
      <c r="AA1189" s="64"/>
      <c r="AD1189" s="64"/>
    </row>
    <row r="1190" spans="2:30">
      <c r="B1190"/>
      <c r="C1190"/>
      <c r="D1190"/>
      <c r="E1190"/>
      <c r="F1190"/>
      <c r="G1190"/>
      <c r="H1190"/>
      <c r="I1190"/>
      <c r="J1190"/>
      <c r="K1190"/>
      <c r="L1190"/>
      <c r="M1190"/>
      <c r="AA1190" s="64"/>
      <c r="AD1190" s="64"/>
    </row>
    <row r="1191" spans="2:30">
      <c r="B1191"/>
      <c r="C1191"/>
      <c r="D1191"/>
      <c r="E1191"/>
      <c r="F1191"/>
      <c r="G1191"/>
      <c r="H1191"/>
      <c r="I1191"/>
      <c r="J1191"/>
      <c r="K1191"/>
      <c r="L1191"/>
      <c r="M1191"/>
      <c r="AA1191" s="64"/>
      <c r="AD1191" s="64"/>
    </row>
    <row r="1192" spans="2:30">
      <c r="B1192"/>
      <c r="C1192"/>
      <c r="D1192"/>
      <c r="E1192"/>
      <c r="F1192"/>
      <c r="G1192"/>
      <c r="H1192"/>
      <c r="I1192"/>
      <c r="J1192"/>
      <c r="K1192"/>
      <c r="L1192"/>
      <c r="M1192"/>
      <c r="AA1192" s="64"/>
      <c r="AD1192" s="64"/>
    </row>
    <row r="1193" spans="2:30">
      <c r="B1193"/>
      <c r="C1193"/>
      <c r="D1193"/>
      <c r="E1193"/>
      <c r="F1193"/>
      <c r="G1193"/>
      <c r="H1193"/>
      <c r="I1193"/>
      <c r="J1193"/>
      <c r="K1193"/>
      <c r="L1193"/>
      <c r="M1193"/>
      <c r="AA1193" s="64"/>
      <c r="AD1193" s="64"/>
    </row>
    <row r="1194" spans="2:30">
      <c r="B1194"/>
      <c r="C1194"/>
      <c r="D1194"/>
      <c r="E1194"/>
      <c r="F1194"/>
      <c r="G1194"/>
      <c r="H1194"/>
      <c r="I1194"/>
      <c r="J1194"/>
      <c r="K1194"/>
      <c r="L1194"/>
      <c r="M1194"/>
      <c r="AA1194" s="64"/>
      <c r="AD1194" s="64"/>
    </row>
    <row r="1195" spans="2:30">
      <c r="B1195"/>
      <c r="C1195"/>
      <c r="D1195"/>
      <c r="E1195"/>
      <c r="F1195"/>
      <c r="G1195"/>
      <c r="H1195"/>
      <c r="I1195"/>
      <c r="J1195"/>
      <c r="K1195"/>
      <c r="L1195"/>
      <c r="M1195"/>
      <c r="AA1195" s="64"/>
      <c r="AD1195" s="64"/>
    </row>
    <row r="1196" spans="2:30">
      <c r="B1196"/>
      <c r="C1196"/>
      <c r="D1196"/>
      <c r="E1196"/>
      <c r="F1196"/>
      <c r="G1196"/>
      <c r="H1196"/>
      <c r="I1196"/>
      <c r="J1196"/>
      <c r="K1196"/>
      <c r="L1196"/>
      <c r="M1196"/>
      <c r="AA1196" s="64"/>
      <c r="AD1196" s="64"/>
    </row>
    <row r="1197" spans="2:30">
      <c r="B1197"/>
      <c r="C1197"/>
      <c r="D1197"/>
      <c r="E1197"/>
      <c r="F1197"/>
      <c r="G1197"/>
      <c r="H1197"/>
      <c r="I1197"/>
      <c r="J1197"/>
      <c r="K1197"/>
      <c r="L1197"/>
      <c r="M1197"/>
      <c r="AA1197" s="64"/>
      <c r="AD1197" s="64"/>
    </row>
    <row r="1198" spans="2:30">
      <c r="B1198"/>
      <c r="C1198"/>
      <c r="D1198"/>
      <c r="E1198"/>
      <c r="F1198"/>
      <c r="G1198"/>
      <c r="H1198"/>
      <c r="I1198"/>
      <c r="J1198"/>
      <c r="K1198"/>
      <c r="L1198"/>
      <c r="M1198"/>
      <c r="AA1198" s="64"/>
      <c r="AD1198" s="64"/>
    </row>
    <row r="1199" spans="2:30">
      <c r="B1199"/>
      <c r="C1199"/>
      <c r="D1199"/>
      <c r="E1199"/>
      <c r="F1199"/>
      <c r="G1199"/>
      <c r="H1199"/>
      <c r="I1199"/>
      <c r="J1199"/>
      <c r="K1199"/>
      <c r="L1199"/>
      <c r="M1199"/>
      <c r="AA1199" s="64"/>
      <c r="AD1199" s="64"/>
    </row>
    <row r="1200" spans="2:30">
      <c r="B1200"/>
      <c r="C1200"/>
      <c r="D1200"/>
      <c r="E1200"/>
      <c r="F1200"/>
      <c r="G1200"/>
      <c r="H1200"/>
      <c r="I1200"/>
      <c r="J1200"/>
      <c r="K1200"/>
      <c r="L1200"/>
      <c r="M1200"/>
      <c r="AA1200" s="64"/>
      <c r="AD1200" s="64"/>
    </row>
    <row r="1201" spans="2:30">
      <c r="B1201"/>
      <c r="C1201"/>
      <c r="D1201"/>
      <c r="E1201"/>
      <c r="F1201"/>
      <c r="G1201"/>
      <c r="H1201"/>
      <c r="I1201"/>
      <c r="J1201"/>
      <c r="K1201"/>
      <c r="L1201"/>
      <c r="M1201"/>
      <c r="AA1201" s="64"/>
      <c r="AD1201" s="64"/>
    </row>
    <row r="1202" spans="2:30">
      <c r="B1202"/>
      <c r="C1202"/>
      <c r="D1202"/>
      <c r="E1202"/>
      <c r="F1202"/>
      <c r="G1202"/>
      <c r="H1202"/>
      <c r="I1202"/>
      <c r="J1202"/>
      <c r="K1202"/>
      <c r="L1202"/>
      <c r="M1202"/>
      <c r="AA1202" s="64"/>
      <c r="AD1202" s="64"/>
    </row>
    <row r="1203" spans="2:30">
      <c r="B1203"/>
      <c r="C1203"/>
      <c r="D1203"/>
      <c r="E1203"/>
      <c r="F1203"/>
      <c r="G1203"/>
      <c r="H1203"/>
      <c r="I1203"/>
      <c r="J1203"/>
      <c r="K1203"/>
      <c r="L1203"/>
      <c r="M1203"/>
      <c r="AA1203" s="64"/>
      <c r="AD1203" s="64"/>
    </row>
    <row r="1204" spans="2:30">
      <c r="B1204"/>
      <c r="C1204"/>
      <c r="D1204"/>
      <c r="E1204"/>
      <c r="F1204"/>
      <c r="G1204"/>
      <c r="H1204"/>
      <c r="I1204"/>
      <c r="J1204"/>
      <c r="K1204"/>
      <c r="L1204"/>
      <c r="M1204"/>
      <c r="AA1204" s="64"/>
      <c r="AD1204" s="64"/>
    </row>
    <row r="1205" spans="2:30">
      <c r="B1205"/>
      <c r="C1205"/>
      <c r="D1205"/>
      <c r="E1205"/>
      <c r="F1205"/>
      <c r="G1205"/>
      <c r="H1205"/>
      <c r="I1205"/>
      <c r="J1205"/>
      <c r="K1205"/>
      <c r="L1205"/>
      <c r="M1205"/>
      <c r="AA1205" s="64"/>
      <c r="AD1205" s="64"/>
    </row>
    <row r="1206" spans="2:30">
      <c r="B1206"/>
      <c r="C1206"/>
      <c r="D1206"/>
      <c r="E1206"/>
      <c r="F1206"/>
      <c r="G1206"/>
      <c r="H1206"/>
      <c r="I1206"/>
      <c r="J1206"/>
      <c r="K1206"/>
      <c r="L1206"/>
      <c r="M1206"/>
      <c r="AA1206" s="64"/>
      <c r="AD1206" s="64"/>
    </row>
    <row r="1207" spans="2:30">
      <c r="B1207"/>
      <c r="C1207"/>
      <c r="D1207"/>
      <c r="E1207"/>
      <c r="F1207"/>
      <c r="G1207"/>
      <c r="H1207"/>
      <c r="I1207"/>
      <c r="J1207"/>
      <c r="K1207"/>
      <c r="L1207"/>
      <c r="M1207"/>
      <c r="AA1207" s="64"/>
      <c r="AD1207" s="64"/>
    </row>
    <row r="1208" spans="2:30">
      <c r="B1208"/>
      <c r="C1208"/>
      <c r="D1208"/>
      <c r="E1208"/>
      <c r="F1208"/>
      <c r="G1208"/>
      <c r="H1208"/>
      <c r="I1208"/>
      <c r="J1208"/>
      <c r="K1208"/>
      <c r="L1208"/>
      <c r="M1208"/>
      <c r="AA1208" s="64"/>
      <c r="AD1208" s="64"/>
    </row>
    <row r="1209" spans="2:30">
      <c r="B1209"/>
      <c r="C1209"/>
      <c r="D1209"/>
      <c r="E1209"/>
      <c r="F1209"/>
      <c r="G1209"/>
      <c r="H1209"/>
      <c r="I1209"/>
      <c r="J1209"/>
      <c r="K1209"/>
      <c r="L1209"/>
      <c r="M1209"/>
      <c r="AA1209" s="64"/>
      <c r="AD1209" s="64"/>
    </row>
    <row r="1210" spans="2:30">
      <c r="B1210"/>
      <c r="C1210"/>
      <c r="D1210"/>
      <c r="E1210"/>
      <c r="F1210"/>
      <c r="G1210"/>
      <c r="H1210"/>
      <c r="I1210"/>
      <c r="J1210"/>
      <c r="K1210"/>
      <c r="L1210"/>
      <c r="M1210"/>
      <c r="AA1210" s="64"/>
      <c r="AD1210" s="64"/>
    </row>
    <row r="1211" spans="2:30">
      <c r="B1211"/>
      <c r="C1211"/>
      <c r="D1211"/>
      <c r="E1211"/>
      <c r="F1211"/>
      <c r="G1211"/>
      <c r="H1211"/>
      <c r="I1211"/>
      <c r="J1211"/>
      <c r="K1211"/>
      <c r="L1211"/>
      <c r="M1211"/>
      <c r="AA1211" s="64"/>
      <c r="AD1211" s="64"/>
    </row>
    <row r="1212" spans="2:30">
      <c r="B1212"/>
      <c r="C1212"/>
      <c r="D1212"/>
      <c r="E1212"/>
      <c r="F1212"/>
      <c r="G1212"/>
      <c r="H1212"/>
      <c r="I1212"/>
      <c r="J1212"/>
      <c r="K1212"/>
      <c r="L1212"/>
      <c r="M1212"/>
      <c r="AA1212" s="64"/>
      <c r="AD1212" s="64"/>
    </row>
    <row r="1213" spans="2:30">
      <c r="B1213"/>
      <c r="C1213"/>
      <c r="D1213"/>
      <c r="E1213"/>
      <c r="F1213"/>
      <c r="G1213"/>
      <c r="H1213"/>
      <c r="I1213"/>
      <c r="J1213"/>
      <c r="K1213"/>
      <c r="L1213"/>
      <c r="M1213"/>
      <c r="AA1213" s="64"/>
      <c r="AD1213" s="64"/>
    </row>
    <row r="1214" spans="2:30">
      <c r="B1214"/>
      <c r="C1214"/>
      <c r="D1214"/>
      <c r="E1214"/>
      <c r="F1214"/>
      <c r="G1214"/>
      <c r="H1214"/>
      <c r="I1214"/>
      <c r="J1214"/>
      <c r="K1214"/>
      <c r="L1214"/>
      <c r="M1214"/>
      <c r="AA1214" s="64"/>
      <c r="AD1214" s="64"/>
    </row>
    <row r="1215" spans="2:30">
      <c r="B1215"/>
      <c r="C1215"/>
      <c r="D1215"/>
      <c r="E1215"/>
      <c r="F1215"/>
      <c r="G1215"/>
      <c r="H1215"/>
      <c r="I1215"/>
      <c r="J1215"/>
      <c r="K1215"/>
      <c r="L1215"/>
      <c r="M1215"/>
      <c r="AA1215" s="64"/>
      <c r="AD1215" s="64"/>
    </row>
    <row r="1216" spans="2:30">
      <c r="B1216"/>
      <c r="C1216"/>
      <c r="D1216"/>
      <c r="E1216"/>
      <c r="F1216"/>
      <c r="G1216"/>
      <c r="H1216"/>
      <c r="I1216"/>
      <c r="J1216"/>
      <c r="K1216"/>
      <c r="L1216"/>
      <c r="M1216"/>
      <c r="AA1216" s="64"/>
      <c r="AD1216" s="64"/>
    </row>
    <row r="1217" spans="2:30">
      <c r="B1217"/>
      <c r="C1217"/>
      <c r="D1217"/>
      <c r="E1217"/>
      <c r="F1217"/>
      <c r="G1217"/>
      <c r="H1217"/>
      <c r="I1217"/>
      <c r="J1217"/>
      <c r="K1217"/>
      <c r="L1217"/>
      <c r="M1217"/>
      <c r="AA1217" s="64"/>
      <c r="AD1217" s="64"/>
    </row>
    <row r="1218" spans="2:30">
      <c r="B1218"/>
      <c r="C1218"/>
      <c r="D1218"/>
      <c r="E1218"/>
      <c r="F1218"/>
      <c r="G1218"/>
      <c r="H1218"/>
      <c r="I1218"/>
      <c r="J1218"/>
      <c r="K1218"/>
      <c r="L1218"/>
      <c r="M1218"/>
      <c r="AA1218" s="64"/>
      <c r="AD1218" s="64"/>
    </row>
    <row r="1219" spans="2:30">
      <c r="B1219"/>
      <c r="C1219"/>
      <c r="D1219"/>
      <c r="E1219"/>
      <c r="F1219"/>
      <c r="G1219"/>
      <c r="H1219"/>
      <c r="I1219"/>
      <c r="J1219"/>
      <c r="K1219"/>
      <c r="L1219"/>
      <c r="M1219"/>
      <c r="AA1219" s="64"/>
      <c r="AD1219" s="64"/>
    </row>
    <row r="1220" spans="2:30">
      <c r="B1220"/>
      <c r="C1220"/>
      <c r="D1220"/>
      <c r="E1220"/>
      <c r="F1220"/>
      <c r="G1220"/>
      <c r="H1220"/>
      <c r="I1220"/>
      <c r="J1220"/>
      <c r="K1220"/>
      <c r="L1220"/>
      <c r="M1220"/>
      <c r="AA1220" s="64"/>
      <c r="AD1220" s="64"/>
    </row>
    <row r="1221" spans="2:30">
      <c r="B1221"/>
      <c r="C1221"/>
      <c r="D1221"/>
      <c r="E1221"/>
      <c r="F1221"/>
      <c r="G1221"/>
      <c r="H1221"/>
      <c r="I1221"/>
      <c r="J1221"/>
      <c r="K1221"/>
      <c r="L1221"/>
      <c r="M1221"/>
      <c r="AA1221" s="64"/>
      <c r="AD1221" s="64"/>
    </row>
    <row r="1222" spans="2:30">
      <c r="B1222"/>
      <c r="C1222"/>
      <c r="D1222"/>
      <c r="E1222"/>
      <c r="F1222"/>
      <c r="G1222"/>
      <c r="H1222"/>
      <c r="I1222"/>
      <c r="J1222"/>
      <c r="K1222"/>
      <c r="L1222"/>
      <c r="M1222"/>
      <c r="AA1222" s="64"/>
      <c r="AD1222" s="64"/>
    </row>
    <row r="1223" spans="2:30">
      <c r="B1223"/>
      <c r="C1223"/>
      <c r="D1223"/>
      <c r="E1223"/>
      <c r="F1223"/>
      <c r="G1223"/>
      <c r="H1223"/>
      <c r="I1223"/>
      <c r="J1223"/>
      <c r="K1223"/>
      <c r="L1223"/>
      <c r="M1223"/>
      <c r="AA1223" s="64"/>
      <c r="AD1223" s="64"/>
    </row>
    <row r="1224" spans="2:30">
      <c r="B1224"/>
      <c r="C1224"/>
      <c r="D1224"/>
      <c r="E1224"/>
      <c r="F1224"/>
      <c r="G1224"/>
      <c r="H1224"/>
      <c r="I1224"/>
      <c r="J1224"/>
      <c r="K1224"/>
      <c r="L1224"/>
      <c r="M1224"/>
      <c r="AA1224" s="64"/>
      <c r="AD1224" s="64"/>
    </row>
    <row r="1225" spans="2:30">
      <c r="B1225"/>
      <c r="C1225"/>
      <c r="D1225"/>
      <c r="E1225"/>
      <c r="F1225"/>
      <c r="G1225"/>
      <c r="H1225"/>
      <c r="I1225"/>
      <c r="J1225"/>
      <c r="K1225"/>
      <c r="L1225"/>
      <c r="M1225"/>
      <c r="AA1225" s="64"/>
      <c r="AD1225" s="64"/>
    </row>
    <row r="1226" spans="2:30">
      <c r="B1226"/>
      <c r="C1226"/>
      <c r="D1226"/>
      <c r="E1226"/>
      <c r="F1226"/>
      <c r="G1226"/>
      <c r="H1226"/>
      <c r="I1226"/>
      <c r="J1226"/>
      <c r="K1226"/>
      <c r="L1226"/>
      <c r="M1226"/>
      <c r="AA1226" s="64"/>
      <c r="AD1226" s="64"/>
    </row>
    <row r="1227" spans="2:30">
      <c r="B1227"/>
      <c r="C1227"/>
      <c r="D1227"/>
      <c r="E1227"/>
      <c r="F1227"/>
      <c r="G1227"/>
      <c r="H1227"/>
      <c r="I1227"/>
      <c r="J1227"/>
      <c r="K1227"/>
      <c r="L1227"/>
      <c r="M1227"/>
      <c r="AA1227" s="64"/>
      <c r="AD1227" s="64"/>
    </row>
    <row r="1228" spans="2:30">
      <c r="B1228"/>
      <c r="C1228"/>
      <c r="D1228"/>
      <c r="E1228"/>
      <c r="F1228"/>
      <c r="G1228"/>
      <c r="H1228"/>
      <c r="I1228"/>
      <c r="J1228"/>
      <c r="K1228"/>
      <c r="L1228"/>
      <c r="M1228"/>
      <c r="AA1228" s="64"/>
      <c r="AD1228" s="64"/>
    </row>
    <row r="1229" spans="2:30">
      <c r="B1229"/>
      <c r="C1229"/>
      <c r="D1229"/>
      <c r="E1229"/>
      <c r="F1229"/>
      <c r="G1229"/>
      <c r="H1229"/>
      <c r="I1229"/>
      <c r="J1229"/>
      <c r="K1229"/>
      <c r="L1229"/>
      <c r="M1229"/>
      <c r="AA1229" s="64"/>
      <c r="AD1229" s="64"/>
    </row>
    <row r="1230" spans="2:30">
      <c r="B1230"/>
      <c r="C1230"/>
      <c r="D1230"/>
      <c r="E1230"/>
      <c r="F1230"/>
      <c r="G1230"/>
      <c r="H1230"/>
      <c r="I1230"/>
      <c r="J1230"/>
      <c r="K1230"/>
      <c r="L1230"/>
      <c r="M1230"/>
      <c r="AA1230" s="64"/>
      <c r="AD1230" s="64"/>
    </row>
    <row r="1231" spans="2:30">
      <c r="B1231"/>
      <c r="C1231"/>
      <c r="D1231"/>
      <c r="E1231"/>
      <c r="F1231"/>
      <c r="G1231"/>
      <c r="H1231"/>
      <c r="I1231"/>
      <c r="J1231"/>
      <c r="K1231"/>
      <c r="L1231"/>
      <c r="M1231"/>
      <c r="AA1231" s="64"/>
      <c r="AD1231" s="64"/>
    </row>
    <row r="1232" spans="2:30">
      <c r="B1232"/>
      <c r="C1232"/>
      <c r="D1232"/>
      <c r="E1232"/>
      <c r="F1232"/>
      <c r="G1232"/>
      <c r="H1232"/>
      <c r="I1232"/>
      <c r="J1232"/>
      <c r="K1232"/>
      <c r="L1232"/>
      <c r="M1232"/>
      <c r="AA1232" s="64"/>
      <c r="AD1232" s="64"/>
    </row>
    <row r="1233" spans="2:30">
      <c r="B1233"/>
      <c r="C1233"/>
      <c r="D1233"/>
      <c r="E1233"/>
      <c r="F1233"/>
      <c r="G1233"/>
      <c r="H1233"/>
      <c r="I1233"/>
      <c r="J1233"/>
      <c r="K1233"/>
      <c r="L1233"/>
      <c r="M1233"/>
      <c r="AA1233" s="64"/>
      <c r="AD1233" s="64"/>
    </row>
    <row r="1234" spans="2:30">
      <c r="B1234"/>
      <c r="C1234"/>
      <c r="D1234"/>
      <c r="E1234"/>
      <c r="F1234"/>
      <c r="G1234"/>
      <c r="H1234"/>
      <c r="I1234"/>
      <c r="J1234"/>
      <c r="K1234"/>
      <c r="L1234"/>
      <c r="M1234"/>
      <c r="AA1234" s="64"/>
      <c r="AD1234" s="64"/>
    </row>
    <row r="1235" spans="2:30">
      <c r="B1235"/>
      <c r="C1235"/>
      <c r="D1235"/>
      <c r="E1235"/>
      <c r="F1235"/>
      <c r="G1235"/>
      <c r="H1235"/>
      <c r="I1235"/>
      <c r="J1235"/>
      <c r="K1235"/>
      <c r="L1235"/>
      <c r="M1235"/>
      <c r="AA1235" s="64"/>
      <c r="AD1235" s="64"/>
    </row>
    <row r="1236" spans="2:30">
      <c r="B1236"/>
      <c r="C1236"/>
      <c r="D1236"/>
      <c r="E1236"/>
      <c r="F1236"/>
      <c r="G1236"/>
      <c r="H1236"/>
      <c r="I1236"/>
      <c r="J1236"/>
      <c r="K1236"/>
      <c r="L1236"/>
      <c r="M1236"/>
      <c r="AA1236" s="64"/>
      <c r="AD1236" s="64"/>
    </row>
    <row r="1237" spans="2:30">
      <c r="B1237"/>
      <c r="C1237"/>
      <c r="D1237"/>
      <c r="E1237"/>
      <c r="F1237"/>
      <c r="G1237"/>
      <c r="H1237"/>
      <c r="I1237"/>
      <c r="J1237"/>
      <c r="K1237"/>
      <c r="L1237"/>
      <c r="M1237"/>
      <c r="AA1237" s="64"/>
      <c r="AD1237" s="64"/>
    </row>
    <row r="1238" spans="2:30">
      <c r="B1238"/>
      <c r="C1238"/>
      <c r="D1238"/>
      <c r="E1238"/>
      <c r="F1238"/>
      <c r="G1238"/>
      <c r="H1238"/>
      <c r="I1238"/>
      <c r="J1238"/>
      <c r="K1238"/>
      <c r="L1238"/>
      <c r="M1238"/>
      <c r="AA1238" s="64"/>
      <c r="AD1238" s="64"/>
    </row>
    <row r="1239" spans="2:30">
      <c r="B1239"/>
      <c r="C1239"/>
      <c r="D1239"/>
      <c r="E1239"/>
      <c r="F1239"/>
      <c r="G1239"/>
      <c r="H1239"/>
      <c r="I1239"/>
      <c r="J1239"/>
      <c r="K1239"/>
      <c r="L1239"/>
      <c r="M1239"/>
      <c r="AA1239" s="64"/>
      <c r="AD1239" s="64"/>
    </row>
    <row r="1240" spans="2:30">
      <c r="B1240"/>
      <c r="C1240"/>
      <c r="D1240"/>
      <c r="E1240"/>
      <c r="F1240"/>
      <c r="G1240"/>
      <c r="H1240"/>
      <c r="I1240"/>
      <c r="J1240"/>
      <c r="K1240"/>
      <c r="L1240"/>
      <c r="M1240"/>
      <c r="AA1240" s="64"/>
      <c r="AD1240" s="64"/>
    </row>
    <row r="1241" spans="2:30">
      <c r="B1241"/>
      <c r="C1241"/>
      <c r="D1241"/>
      <c r="E1241"/>
      <c r="F1241"/>
      <c r="G1241"/>
      <c r="H1241"/>
      <c r="I1241"/>
      <c r="J1241"/>
      <c r="K1241"/>
      <c r="L1241"/>
      <c r="M1241"/>
      <c r="AA1241" s="64"/>
      <c r="AD1241" s="64"/>
    </row>
    <row r="1242" spans="2:30">
      <c r="B1242"/>
      <c r="C1242"/>
      <c r="D1242"/>
      <c r="E1242"/>
      <c r="F1242"/>
      <c r="G1242"/>
      <c r="H1242"/>
      <c r="I1242"/>
      <c r="J1242"/>
      <c r="K1242"/>
      <c r="L1242"/>
      <c r="M1242"/>
      <c r="AA1242" s="64"/>
      <c r="AD1242" s="64"/>
    </row>
    <row r="1243" spans="2:30">
      <c r="B1243"/>
      <c r="C1243"/>
      <c r="D1243"/>
      <c r="E1243"/>
      <c r="F1243"/>
      <c r="G1243"/>
      <c r="H1243"/>
      <c r="I1243"/>
      <c r="J1243"/>
      <c r="K1243"/>
      <c r="L1243"/>
      <c r="M1243"/>
      <c r="AA1243" s="64"/>
      <c r="AD1243" s="64"/>
    </row>
    <row r="1244" spans="2:30">
      <c r="B1244"/>
      <c r="C1244"/>
      <c r="D1244"/>
      <c r="E1244"/>
      <c r="F1244"/>
      <c r="G1244"/>
      <c r="H1244"/>
      <c r="I1244"/>
      <c r="J1244"/>
      <c r="K1244"/>
      <c r="L1244"/>
      <c r="M1244"/>
      <c r="AA1244" s="64"/>
      <c r="AD1244" s="64"/>
    </row>
    <row r="1245" spans="2:30">
      <c r="B1245"/>
      <c r="C1245"/>
      <c r="D1245"/>
      <c r="E1245"/>
      <c r="F1245"/>
      <c r="G1245"/>
      <c r="H1245"/>
      <c r="I1245"/>
      <c r="J1245"/>
      <c r="K1245"/>
      <c r="L1245"/>
      <c r="M1245"/>
      <c r="AA1245" s="64"/>
      <c r="AD1245" s="64"/>
    </row>
    <row r="1246" spans="2:30">
      <c r="B1246"/>
      <c r="C1246"/>
      <c r="D1246"/>
      <c r="E1246"/>
      <c r="F1246"/>
      <c r="G1246"/>
      <c r="H1246"/>
      <c r="I1246"/>
      <c r="J1246"/>
      <c r="K1246"/>
      <c r="L1246"/>
      <c r="M1246"/>
      <c r="AA1246" s="64"/>
      <c r="AD1246" s="64"/>
    </row>
    <row r="1247" spans="2:30">
      <c r="B1247"/>
      <c r="C1247"/>
      <c r="D1247"/>
      <c r="E1247"/>
      <c r="F1247"/>
      <c r="G1247"/>
      <c r="H1247"/>
      <c r="I1247"/>
      <c r="J1247"/>
      <c r="K1247"/>
      <c r="L1247"/>
      <c r="M1247"/>
      <c r="AA1247" s="64"/>
      <c r="AD1247" s="64"/>
    </row>
    <row r="1248" spans="2:30">
      <c r="B1248"/>
      <c r="C1248"/>
      <c r="D1248"/>
      <c r="E1248"/>
      <c r="F1248"/>
      <c r="G1248"/>
      <c r="H1248"/>
      <c r="I1248"/>
      <c r="J1248"/>
      <c r="K1248"/>
      <c r="L1248"/>
      <c r="M1248"/>
      <c r="AA1248" s="64"/>
      <c r="AD1248" s="64"/>
    </row>
    <row r="1249" spans="2:30">
      <c r="B1249"/>
      <c r="C1249"/>
      <c r="D1249"/>
      <c r="E1249"/>
      <c r="F1249"/>
      <c r="G1249"/>
      <c r="H1249"/>
      <c r="I1249"/>
      <c r="J1249"/>
      <c r="K1249"/>
      <c r="L1249"/>
      <c r="M1249"/>
      <c r="AA1249" s="64"/>
      <c r="AD1249" s="64"/>
    </row>
    <row r="1250" spans="2:30">
      <c r="B1250"/>
      <c r="C1250"/>
      <c r="D1250"/>
      <c r="E1250"/>
      <c r="F1250"/>
      <c r="G1250"/>
      <c r="H1250"/>
      <c r="I1250"/>
      <c r="J1250"/>
      <c r="K1250"/>
      <c r="L1250"/>
      <c r="M1250"/>
      <c r="AA1250" s="64"/>
      <c r="AD1250" s="64"/>
    </row>
    <row r="1251" spans="2:30">
      <c r="B1251"/>
      <c r="C1251"/>
      <c r="D1251"/>
      <c r="E1251"/>
      <c r="F1251"/>
      <c r="G1251"/>
      <c r="H1251"/>
      <c r="I1251"/>
      <c r="J1251"/>
      <c r="K1251"/>
      <c r="L1251"/>
      <c r="M1251"/>
      <c r="AA1251" s="64"/>
      <c r="AD1251" s="64"/>
    </row>
    <row r="1252" spans="2:30">
      <c r="B1252"/>
      <c r="C1252"/>
      <c r="D1252"/>
      <c r="E1252"/>
      <c r="F1252"/>
      <c r="G1252"/>
      <c r="H1252"/>
      <c r="I1252"/>
      <c r="J1252"/>
      <c r="K1252"/>
      <c r="L1252"/>
      <c r="M1252"/>
      <c r="AA1252" s="64"/>
      <c r="AD1252" s="64"/>
    </row>
    <row r="1253" spans="2:30">
      <c r="B1253"/>
      <c r="C1253"/>
      <c r="D1253"/>
      <c r="E1253"/>
      <c r="F1253"/>
      <c r="G1253"/>
      <c r="H1253"/>
      <c r="I1253"/>
      <c r="J1253"/>
      <c r="K1253"/>
      <c r="L1253"/>
      <c r="M1253"/>
      <c r="AA1253" s="64"/>
      <c r="AD1253" s="64"/>
    </row>
    <row r="1254" spans="2:30">
      <c r="B1254"/>
      <c r="C1254"/>
      <c r="D1254"/>
      <c r="E1254"/>
      <c r="F1254"/>
      <c r="G1254"/>
      <c r="H1254"/>
      <c r="I1254"/>
      <c r="J1254"/>
      <c r="K1254"/>
      <c r="L1254"/>
      <c r="M1254"/>
      <c r="AA1254" s="64"/>
      <c r="AD1254" s="64"/>
    </row>
    <row r="1255" spans="2:30">
      <c r="B1255"/>
      <c r="C1255"/>
      <c r="D1255"/>
      <c r="E1255"/>
      <c r="F1255"/>
      <c r="G1255"/>
      <c r="H1255"/>
      <c r="I1255"/>
      <c r="J1255"/>
      <c r="K1255"/>
      <c r="L1255"/>
      <c r="M1255"/>
      <c r="AA1255" s="64"/>
      <c r="AD1255" s="64"/>
    </row>
    <row r="1256" spans="2:30">
      <c r="B1256"/>
      <c r="C1256"/>
      <c r="D1256"/>
      <c r="E1256"/>
      <c r="F1256"/>
      <c r="G1256"/>
      <c r="H1256"/>
      <c r="I1256"/>
      <c r="J1256"/>
      <c r="K1256"/>
      <c r="L1256"/>
      <c r="M1256"/>
      <c r="AA1256" s="64"/>
      <c r="AD1256" s="64"/>
    </row>
    <row r="1257" spans="2:30">
      <c r="B1257"/>
      <c r="C1257"/>
      <c r="D1257"/>
      <c r="E1257"/>
      <c r="F1257"/>
      <c r="G1257"/>
      <c r="H1257"/>
      <c r="I1257"/>
      <c r="J1257"/>
      <c r="K1257"/>
      <c r="L1257"/>
      <c r="M1257"/>
      <c r="AA1257" s="64"/>
      <c r="AD1257" s="64"/>
    </row>
    <row r="1258" spans="2:30">
      <c r="B1258"/>
      <c r="C1258"/>
      <c r="D1258"/>
      <c r="E1258"/>
      <c r="F1258"/>
      <c r="G1258"/>
      <c r="H1258"/>
      <c r="I1258"/>
      <c r="J1258"/>
      <c r="K1258"/>
      <c r="L1258"/>
      <c r="M1258"/>
      <c r="AA1258" s="64"/>
      <c r="AD1258" s="64"/>
    </row>
    <row r="1259" spans="2:30">
      <c r="B1259"/>
      <c r="C1259"/>
      <c r="D1259"/>
      <c r="E1259"/>
      <c r="F1259"/>
      <c r="G1259"/>
      <c r="H1259"/>
      <c r="I1259"/>
      <c r="J1259"/>
      <c r="K1259"/>
      <c r="L1259"/>
      <c r="M1259"/>
      <c r="AA1259" s="64"/>
      <c r="AD1259" s="64"/>
    </row>
    <row r="1260" spans="2:30">
      <c r="B1260"/>
      <c r="C1260"/>
      <c r="D1260"/>
      <c r="E1260"/>
      <c r="F1260"/>
      <c r="G1260"/>
      <c r="H1260"/>
      <c r="I1260"/>
      <c r="J1260"/>
      <c r="K1260"/>
      <c r="L1260"/>
      <c r="M1260"/>
      <c r="AA1260" s="64"/>
      <c r="AD1260" s="64"/>
    </row>
    <row r="1261" spans="2:30">
      <c r="B1261"/>
      <c r="C1261"/>
      <c r="D1261"/>
      <c r="E1261"/>
      <c r="F1261"/>
      <c r="G1261"/>
      <c r="H1261"/>
      <c r="I1261"/>
      <c r="J1261"/>
      <c r="K1261"/>
      <c r="L1261"/>
      <c r="M1261"/>
      <c r="AA1261" s="64"/>
      <c r="AD1261" s="64"/>
    </row>
    <row r="1262" spans="2:30">
      <c r="B1262"/>
      <c r="C1262"/>
      <c r="D1262"/>
      <c r="E1262"/>
      <c r="F1262"/>
      <c r="G1262"/>
      <c r="H1262"/>
      <c r="I1262"/>
      <c r="J1262"/>
      <c r="K1262"/>
      <c r="L1262"/>
      <c r="M1262"/>
      <c r="AA1262" s="64"/>
      <c r="AD1262" s="64"/>
    </row>
    <row r="1263" spans="2:30">
      <c r="B1263"/>
      <c r="C1263"/>
      <c r="D1263"/>
      <c r="E1263"/>
      <c r="F1263"/>
      <c r="G1263"/>
      <c r="H1263"/>
      <c r="I1263"/>
      <c r="J1263"/>
      <c r="K1263"/>
      <c r="L1263"/>
      <c r="M1263"/>
      <c r="AA1263" s="64"/>
      <c r="AD1263" s="64"/>
    </row>
    <row r="1264" spans="2:30">
      <c r="B1264"/>
      <c r="C1264"/>
      <c r="D1264"/>
      <c r="E1264"/>
      <c r="F1264"/>
      <c r="G1264"/>
      <c r="H1264"/>
      <c r="I1264"/>
      <c r="J1264"/>
      <c r="K1264"/>
      <c r="L1264"/>
      <c r="M1264"/>
      <c r="AA1264" s="64"/>
      <c r="AD1264" s="64"/>
    </row>
    <row r="1265" spans="2:30">
      <c r="B1265"/>
      <c r="C1265"/>
      <c r="D1265"/>
      <c r="E1265"/>
      <c r="F1265"/>
      <c r="G1265"/>
      <c r="H1265"/>
      <c r="I1265"/>
      <c r="J1265"/>
      <c r="K1265"/>
      <c r="L1265"/>
      <c r="M1265"/>
      <c r="AA1265" s="64"/>
      <c r="AD1265" s="64"/>
    </row>
    <row r="1266" spans="2:30">
      <c r="B1266"/>
      <c r="C1266"/>
      <c r="D1266"/>
      <c r="E1266"/>
      <c r="F1266"/>
      <c r="G1266"/>
      <c r="H1266"/>
      <c r="I1266"/>
      <c r="J1266"/>
      <c r="K1266"/>
      <c r="L1266"/>
      <c r="M1266"/>
      <c r="AA1266" s="64"/>
      <c r="AD1266" s="64"/>
    </row>
    <row r="1267" spans="2:30">
      <c r="B1267"/>
      <c r="C1267"/>
      <c r="D1267"/>
      <c r="E1267"/>
      <c r="F1267"/>
      <c r="G1267"/>
      <c r="H1267"/>
      <c r="I1267"/>
      <c r="J1267"/>
      <c r="K1267"/>
      <c r="L1267"/>
      <c r="M1267"/>
      <c r="AA1267" s="64"/>
      <c r="AD1267" s="64"/>
    </row>
    <row r="1268" spans="2:30">
      <c r="B1268"/>
      <c r="C1268"/>
      <c r="D1268"/>
      <c r="E1268"/>
      <c r="F1268"/>
      <c r="G1268"/>
      <c r="H1268"/>
      <c r="I1268"/>
      <c r="J1268"/>
      <c r="K1268"/>
      <c r="L1268"/>
      <c r="M1268"/>
      <c r="AA1268" s="64"/>
      <c r="AD1268" s="64"/>
    </row>
    <row r="1269" spans="2:30">
      <c r="B1269"/>
      <c r="C1269"/>
      <c r="D1269"/>
      <c r="E1269"/>
      <c r="F1269"/>
      <c r="G1269"/>
      <c r="H1269"/>
      <c r="I1269"/>
      <c r="J1269"/>
      <c r="K1269"/>
      <c r="L1269"/>
      <c r="M1269"/>
      <c r="AA1269" s="64"/>
      <c r="AD1269" s="64"/>
    </row>
    <row r="1270" spans="2:30">
      <c r="B1270"/>
      <c r="C1270"/>
      <c r="D1270"/>
      <c r="E1270"/>
      <c r="F1270"/>
      <c r="G1270"/>
      <c r="H1270"/>
      <c r="I1270"/>
      <c r="J1270"/>
      <c r="K1270"/>
      <c r="L1270"/>
      <c r="M1270"/>
      <c r="AA1270" s="64"/>
      <c r="AD1270" s="64"/>
    </row>
    <row r="1271" spans="2:30">
      <c r="B1271"/>
      <c r="C1271"/>
      <c r="D1271"/>
      <c r="E1271"/>
      <c r="F1271"/>
      <c r="G1271"/>
      <c r="H1271"/>
      <c r="I1271"/>
      <c r="J1271"/>
      <c r="K1271"/>
      <c r="L1271"/>
      <c r="M1271"/>
      <c r="AA1271" s="64"/>
      <c r="AD1271" s="64"/>
    </row>
    <row r="1272" spans="2:30">
      <c r="B1272"/>
      <c r="C1272"/>
      <c r="D1272"/>
      <c r="E1272"/>
      <c r="F1272"/>
      <c r="G1272"/>
      <c r="H1272"/>
      <c r="I1272"/>
      <c r="J1272"/>
      <c r="K1272"/>
      <c r="L1272"/>
      <c r="M1272"/>
      <c r="AA1272" s="64"/>
      <c r="AD1272" s="64"/>
    </row>
    <row r="1273" spans="2:30">
      <c r="B1273"/>
      <c r="C1273"/>
      <c r="D1273"/>
      <c r="E1273"/>
      <c r="F1273"/>
      <c r="G1273"/>
      <c r="H1273"/>
      <c r="I1273"/>
      <c r="J1273"/>
      <c r="K1273"/>
      <c r="L1273"/>
      <c r="M1273"/>
      <c r="AA1273" s="64"/>
      <c r="AD1273" s="64"/>
    </row>
    <row r="1274" spans="2:30">
      <c r="B1274"/>
      <c r="C1274"/>
      <c r="D1274"/>
      <c r="E1274"/>
      <c r="F1274"/>
      <c r="G1274"/>
      <c r="H1274"/>
      <c r="I1274"/>
      <c r="J1274"/>
      <c r="K1274"/>
      <c r="L1274"/>
      <c r="M1274"/>
      <c r="AA1274" s="64"/>
      <c r="AD1274" s="64"/>
    </row>
    <row r="1275" spans="2:30">
      <c r="B1275"/>
      <c r="C1275"/>
      <c r="D1275"/>
      <c r="E1275"/>
      <c r="F1275"/>
      <c r="G1275"/>
      <c r="H1275"/>
      <c r="I1275"/>
      <c r="J1275"/>
      <c r="K1275"/>
      <c r="L1275"/>
      <c r="M1275"/>
      <c r="AA1275" s="64"/>
      <c r="AD1275" s="64"/>
    </row>
    <row r="1276" spans="2:30">
      <c r="B1276"/>
      <c r="C1276"/>
      <c r="D1276"/>
      <c r="E1276"/>
      <c r="F1276"/>
      <c r="G1276"/>
      <c r="H1276"/>
      <c r="I1276"/>
      <c r="J1276"/>
      <c r="K1276"/>
      <c r="L1276"/>
      <c r="M1276"/>
      <c r="AA1276" s="64"/>
      <c r="AD1276" s="64"/>
    </row>
    <row r="1277" spans="2:30">
      <c r="B1277"/>
      <c r="C1277"/>
      <c r="D1277"/>
      <c r="E1277"/>
      <c r="F1277"/>
      <c r="G1277"/>
      <c r="H1277"/>
      <c r="I1277"/>
      <c r="J1277"/>
      <c r="K1277"/>
      <c r="L1277"/>
      <c r="M1277"/>
      <c r="AA1277" s="64"/>
      <c r="AD1277" s="64"/>
    </row>
    <row r="1278" spans="2:30">
      <c r="B1278"/>
      <c r="C1278"/>
      <c r="D1278"/>
      <c r="E1278"/>
      <c r="F1278"/>
      <c r="G1278"/>
      <c r="H1278"/>
      <c r="I1278"/>
      <c r="J1278"/>
      <c r="K1278"/>
      <c r="L1278"/>
      <c r="M1278"/>
      <c r="AA1278" s="64"/>
      <c r="AD1278" s="64"/>
    </row>
    <row r="1279" spans="2:30">
      <c r="B1279"/>
      <c r="C1279"/>
      <c r="D1279"/>
      <c r="E1279"/>
      <c r="F1279"/>
      <c r="G1279"/>
      <c r="H1279"/>
      <c r="I1279"/>
      <c r="J1279"/>
      <c r="K1279"/>
      <c r="L1279"/>
      <c r="M1279"/>
      <c r="AA1279" s="64"/>
      <c r="AD1279" s="64"/>
    </row>
    <row r="1280" spans="2:30">
      <c r="B1280"/>
      <c r="C1280"/>
      <c r="D1280"/>
      <c r="E1280"/>
      <c r="F1280"/>
      <c r="G1280"/>
      <c r="H1280"/>
      <c r="I1280"/>
      <c r="J1280"/>
      <c r="K1280"/>
      <c r="L1280"/>
      <c r="M1280"/>
      <c r="AA1280" s="64"/>
      <c r="AD1280" s="64"/>
    </row>
    <row r="1281" spans="2:30">
      <c r="B1281"/>
      <c r="C1281"/>
      <c r="D1281"/>
      <c r="E1281"/>
      <c r="F1281"/>
      <c r="G1281"/>
      <c r="H1281"/>
      <c r="I1281"/>
      <c r="J1281"/>
      <c r="K1281"/>
      <c r="L1281"/>
      <c r="M1281"/>
      <c r="AA1281" s="64"/>
      <c r="AD1281" s="64"/>
    </row>
    <row r="1282" spans="2:30">
      <c r="B1282"/>
      <c r="C1282"/>
      <c r="D1282"/>
      <c r="E1282"/>
      <c r="F1282"/>
      <c r="G1282"/>
      <c r="H1282"/>
      <c r="I1282"/>
      <c r="J1282"/>
      <c r="K1282"/>
      <c r="L1282"/>
      <c r="M1282"/>
      <c r="AA1282" s="64"/>
      <c r="AD1282" s="64"/>
    </row>
    <row r="1283" spans="2:30">
      <c r="B1283"/>
      <c r="C1283"/>
      <c r="D1283"/>
      <c r="E1283"/>
      <c r="F1283"/>
      <c r="G1283"/>
      <c r="H1283"/>
      <c r="I1283"/>
      <c r="J1283"/>
      <c r="K1283"/>
      <c r="L1283"/>
      <c r="M1283"/>
      <c r="AA1283" s="64"/>
      <c r="AD1283" s="64"/>
    </row>
    <row r="1284" spans="2:30">
      <c r="B1284"/>
      <c r="C1284"/>
      <c r="D1284"/>
      <c r="E1284"/>
      <c r="F1284"/>
      <c r="G1284"/>
      <c r="H1284"/>
      <c r="I1284"/>
      <c r="J1284"/>
      <c r="K1284"/>
      <c r="L1284"/>
      <c r="M1284"/>
      <c r="AA1284" s="64"/>
      <c r="AD1284" s="64"/>
    </row>
    <row r="1285" spans="2:30">
      <c r="B1285"/>
      <c r="C1285"/>
      <c r="D1285"/>
      <c r="E1285"/>
      <c r="F1285"/>
      <c r="G1285"/>
      <c r="H1285"/>
      <c r="I1285"/>
      <c r="J1285"/>
      <c r="K1285"/>
      <c r="L1285"/>
      <c r="M1285"/>
      <c r="AA1285" s="64"/>
      <c r="AD1285" s="64"/>
    </row>
    <row r="1286" spans="2:30">
      <c r="B1286"/>
      <c r="C1286"/>
      <c r="D1286"/>
      <c r="E1286"/>
      <c r="F1286"/>
      <c r="G1286"/>
      <c r="H1286"/>
      <c r="I1286"/>
      <c r="J1286"/>
      <c r="K1286"/>
      <c r="L1286"/>
      <c r="M1286"/>
      <c r="AA1286" s="64"/>
      <c r="AD1286" s="64"/>
    </row>
    <row r="1287" spans="2:30">
      <c r="B1287"/>
      <c r="C1287"/>
      <c r="D1287"/>
      <c r="E1287"/>
      <c r="F1287"/>
      <c r="G1287"/>
      <c r="H1287"/>
      <c r="I1287"/>
      <c r="J1287"/>
      <c r="K1287"/>
      <c r="L1287"/>
      <c r="M1287"/>
      <c r="AA1287" s="64"/>
      <c r="AD1287" s="64"/>
    </row>
    <row r="1288" spans="2:30">
      <c r="B1288"/>
      <c r="C1288"/>
      <c r="D1288"/>
      <c r="E1288"/>
      <c r="F1288"/>
      <c r="G1288"/>
      <c r="H1288"/>
      <c r="I1288"/>
      <c r="J1288"/>
      <c r="K1288"/>
      <c r="L1288"/>
      <c r="M1288"/>
      <c r="AA1288" s="64"/>
      <c r="AD1288" s="64"/>
    </row>
    <row r="1289" spans="2:30">
      <c r="B1289"/>
      <c r="C1289"/>
      <c r="D1289"/>
      <c r="E1289"/>
      <c r="F1289"/>
      <c r="G1289"/>
      <c r="H1289"/>
      <c r="I1289"/>
      <c r="J1289"/>
      <c r="K1289"/>
      <c r="L1289"/>
      <c r="M1289"/>
      <c r="AA1289" s="64"/>
      <c r="AD1289" s="64"/>
    </row>
    <row r="1290" spans="2:30">
      <c r="B1290"/>
      <c r="C1290"/>
      <c r="D1290"/>
      <c r="E1290"/>
      <c r="F1290"/>
      <c r="G1290"/>
      <c r="H1290"/>
      <c r="I1290"/>
      <c r="J1290"/>
      <c r="K1290"/>
      <c r="L1290"/>
      <c r="M1290"/>
      <c r="AA1290" s="64"/>
      <c r="AD1290" s="64"/>
    </row>
    <row r="1291" spans="2:30">
      <c r="B1291"/>
      <c r="C1291"/>
      <c r="D1291"/>
      <c r="E1291"/>
      <c r="F1291"/>
      <c r="G1291"/>
      <c r="H1291"/>
      <c r="I1291"/>
      <c r="J1291"/>
      <c r="K1291"/>
      <c r="L1291"/>
      <c r="M1291"/>
      <c r="AA1291" s="64"/>
      <c r="AD1291" s="64"/>
    </row>
    <row r="1292" spans="2:30">
      <c r="B1292"/>
      <c r="C1292"/>
      <c r="D1292"/>
      <c r="E1292"/>
      <c r="F1292"/>
      <c r="G1292"/>
      <c r="H1292"/>
      <c r="I1292"/>
      <c r="J1292"/>
      <c r="K1292"/>
      <c r="L1292"/>
      <c r="M1292"/>
      <c r="AA1292" s="64"/>
      <c r="AD1292" s="64"/>
    </row>
    <row r="1293" spans="2:30">
      <c r="B1293"/>
      <c r="C1293"/>
      <c r="D1293"/>
      <c r="E1293"/>
      <c r="F1293"/>
      <c r="G1293"/>
      <c r="H1293"/>
      <c r="I1293"/>
      <c r="J1293"/>
      <c r="K1293"/>
      <c r="L1293"/>
      <c r="M1293"/>
      <c r="AA1293" s="64"/>
      <c r="AD1293" s="64"/>
    </row>
    <row r="1294" spans="2:30">
      <c r="B1294"/>
      <c r="C1294"/>
      <c r="D1294"/>
      <c r="E1294"/>
      <c r="F1294"/>
      <c r="G1294"/>
      <c r="H1294"/>
      <c r="I1294"/>
      <c r="J1294"/>
      <c r="K1294"/>
      <c r="L1294"/>
      <c r="M1294"/>
      <c r="AA1294" s="64"/>
      <c r="AD1294" s="64"/>
    </row>
    <row r="1295" spans="2:30">
      <c r="B1295"/>
      <c r="C1295"/>
      <c r="D1295"/>
      <c r="E1295"/>
      <c r="F1295"/>
      <c r="G1295"/>
      <c r="H1295"/>
      <c r="I1295"/>
      <c r="J1295"/>
      <c r="K1295"/>
      <c r="L1295"/>
      <c r="M1295"/>
      <c r="AA1295" s="64"/>
      <c r="AD1295" s="64"/>
    </row>
    <row r="1296" spans="2:30">
      <c r="B1296"/>
      <c r="C1296"/>
      <c r="D1296"/>
      <c r="E1296"/>
      <c r="F1296"/>
      <c r="G1296"/>
      <c r="H1296"/>
      <c r="I1296"/>
      <c r="J1296"/>
      <c r="K1296"/>
      <c r="L1296"/>
      <c r="M1296"/>
      <c r="AA1296" s="64"/>
      <c r="AD1296" s="64"/>
    </row>
    <row r="1297" spans="2:30">
      <c r="B1297"/>
      <c r="C1297"/>
      <c r="D1297"/>
      <c r="E1297"/>
      <c r="F1297"/>
      <c r="G1297"/>
      <c r="H1297"/>
      <c r="I1297"/>
      <c r="J1297"/>
      <c r="K1297"/>
      <c r="L1297"/>
      <c r="M1297"/>
      <c r="AA1297" s="64"/>
      <c r="AD1297" s="64"/>
    </row>
    <row r="1298" spans="2:30">
      <c r="B1298"/>
      <c r="C1298"/>
      <c r="D1298"/>
      <c r="E1298"/>
      <c r="F1298"/>
      <c r="G1298"/>
      <c r="H1298"/>
      <c r="I1298"/>
      <c r="J1298"/>
      <c r="K1298"/>
      <c r="L1298"/>
      <c r="M1298"/>
      <c r="AA1298" s="64"/>
      <c r="AD1298" s="64"/>
    </row>
    <row r="1299" spans="2:30">
      <c r="B1299"/>
      <c r="C1299"/>
      <c r="D1299"/>
      <c r="E1299"/>
      <c r="F1299"/>
      <c r="G1299"/>
      <c r="H1299"/>
      <c r="I1299"/>
      <c r="J1299"/>
      <c r="K1299"/>
      <c r="L1299"/>
      <c r="M1299"/>
      <c r="AA1299" s="64"/>
      <c r="AD1299" s="64"/>
    </row>
    <row r="1300" spans="2:30">
      <c r="B1300"/>
      <c r="C1300"/>
      <c r="D1300"/>
      <c r="E1300"/>
      <c r="F1300"/>
      <c r="G1300"/>
      <c r="H1300"/>
      <c r="I1300"/>
      <c r="J1300"/>
      <c r="K1300"/>
      <c r="L1300"/>
      <c r="M1300"/>
      <c r="AA1300" s="64"/>
      <c r="AD1300" s="64"/>
    </row>
    <row r="1301" spans="2:30">
      <c r="B1301"/>
      <c r="C1301"/>
      <c r="D1301"/>
      <c r="E1301"/>
      <c r="F1301"/>
      <c r="G1301"/>
      <c r="H1301"/>
      <c r="I1301"/>
      <c r="J1301"/>
      <c r="K1301"/>
      <c r="L1301"/>
      <c r="M1301"/>
      <c r="AA1301" s="64"/>
      <c r="AD1301" s="64"/>
    </row>
    <row r="1302" spans="2:30">
      <c r="B1302"/>
      <c r="C1302"/>
      <c r="D1302"/>
      <c r="E1302"/>
      <c r="F1302"/>
      <c r="G1302"/>
      <c r="H1302"/>
      <c r="I1302"/>
      <c r="J1302"/>
      <c r="K1302"/>
      <c r="L1302"/>
      <c r="M1302"/>
      <c r="AA1302" s="64"/>
      <c r="AD1302" s="64"/>
    </row>
    <row r="1303" spans="2:30">
      <c r="B1303"/>
      <c r="C1303"/>
      <c r="D1303"/>
      <c r="E1303"/>
      <c r="F1303"/>
      <c r="G1303"/>
      <c r="H1303"/>
      <c r="I1303"/>
      <c r="J1303"/>
      <c r="K1303"/>
      <c r="L1303"/>
      <c r="M1303"/>
      <c r="AA1303" s="64"/>
      <c r="AD1303" s="64"/>
    </row>
    <row r="1304" spans="2:30">
      <c r="B1304"/>
      <c r="C1304"/>
      <c r="D1304"/>
      <c r="E1304"/>
      <c r="F1304"/>
      <c r="G1304"/>
      <c r="H1304"/>
      <c r="I1304"/>
      <c r="J1304"/>
      <c r="K1304"/>
      <c r="L1304"/>
      <c r="M1304"/>
      <c r="AA1304" s="64"/>
      <c r="AD1304" s="64"/>
    </row>
    <row r="1305" spans="2:30">
      <c r="B1305"/>
      <c r="C1305"/>
      <c r="D1305"/>
      <c r="E1305"/>
      <c r="F1305"/>
      <c r="G1305"/>
      <c r="H1305"/>
      <c r="I1305"/>
      <c r="J1305"/>
      <c r="K1305"/>
      <c r="L1305"/>
      <c r="M1305"/>
      <c r="AA1305" s="64"/>
      <c r="AD1305" s="64"/>
    </row>
    <row r="1306" spans="2:30">
      <c r="B1306"/>
      <c r="C1306"/>
      <c r="D1306"/>
      <c r="E1306"/>
      <c r="F1306"/>
      <c r="G1306"/>
      <c r="H1306"/>
      <c r="I1306"/>
      <c r="J1306"/>
      <c r="K1306"/>
      <c r="L1306"/>
      <c r="M1306"/>
      <c r="AA1306" s="64"/>
      <c r="AD1306" s="64"/>
    </row>
    <row r="1307" spans="2:30">
      <c r="B1307"/>
      <c r="C1307"/>
      <c r="D1307"/>
      <c r="E1307"/>
      <c r="F1307"/>
      <c r="G1307"/>
      <c r="H1307"/>
      <c r="I1307"/>
      <c r="J1307"/>
      <c r="K1307"/>
      <c r="L1307"/>
      <c r="M1307"/>
      <c r="AA1307" s="64"/>
      <c r="AD1307" s="64"/>
    </row>
    <row r="1308" spans="2:30">
      <c r="B1308"/>
      <c r="C1308"/>
      <c r="D1308"/>
      <c r="E1308"/>
      <c r="F1308"/>
      <c r="G1308"/>
      <c r="H1308"/>
      <c r="I1308"/>
      <c r="J1308"/>
      <c r="K1308"/>
      <c r="L1308"/>
      <c r="M1308"/>
      <c r="AA1308" s="64"/>
      <c r="AD1308" s="64"/>
    </row>
    <row r="1309" spans="2:30">
      <c r="B1309"/>
      <c r="C1309"/>
      <c r="D1309"/>
      <c r="E1309"/>
      <c r="F1309"/>
      <c r="G1309"/>
      <c r="H1309"/>
      <c r="I1309"/>
      <c r="J1309"/>
      <c r="K1309"/>
      <c r="L1309"/>
      <c r="M1309"/>
      <c r="AA1309" s="64"/>
      <c r="AD1309" s="64"/>
    </row>
    <row r="1310" spans="2:30">
      <c r="B1310"/>
      <c r="C1310"/>
      <c r="D1310"/>
      <c r="E1310"/>
      <c r="F1310"/>
      <c r="G1310"/>
      <c r="H1310"/>
      <c r="I1310"/>
      <c r="J1310"/>
      <c r="K1310"/>
      <c r="L1310"/>
      <c r="M1310"/>
      <c r="AA1310" s="64"/>
      <c r="AD1310" s="64"/>
    </row>
    <row r="1311" spans="2:30">
      <c r="B1311"/>
      <c r="C1311"/>
      <c r="D1311"/>
      <c r="E1311"/>
      <c r="F1311"/>
      <c r="G1311"/>
      <c r="H1311"/>
      <c r="I1311"/>
      <c r="J1311"/>
      <c r="K1311"/>
      <c r="L1311"/>
      <c r="M1311"/>
      <c r="AA1311" s="64"/>
      <c r="AD1311" s="64"/>
    </row>
    <row r="1312" spans="2:30">
      <c r="B1312"/>
      <c r="C1312"/>
      <c r="D1312"/>
      <c r="E1312"/>
      <c r="F1312"/>
      <c r="G1312"/>
      <c r="H1312"/>
      <c r="I1312"/>
      <c r="J1312"/>
      <c r="K1312"/>
      <c r="L1312"/>
      <c r="M1312"/>
      <c r="AA1312" s="64"/>
      <c r="AD1312" s="64"/>
    </row>
    <row r="1313" spans="2:30">
      <c r="B1313"/>
      <c r="C1313"/>
      <c r="D1313"/>
      <c r="E1313"/>
      <c r="F1313"/>
      <c r="G1313"/>
      <c r="H1313"/>
      <c r="I1313"/>
      <c r="J1313"/>
      <c r="K1313"/>
      <c r="L1313"/>
      <c r="M1313"/>
      <c r="AA1313" s="64"/>
      <c r="AD1313" s="64"/>
    </row>
    <row r="1314" spans="2:30">
      <c r="B1314"/>
      <c r="C1314"/>
      <c r="D1314"/>
      <c r="E1314"/>
      <c r="F1314"/>
      <c r="G1314"/>
      <c r="H1314"/>
      <c r="I1314"/>
      <c r="J1314"/>
      <c r="K1314"/>
      <c r="L1314"/>
      <c r="M1314"/>
      <c r="AA1314" s="64"/>
      <c r="AD1314" s="64"/>
    </row>
    <row r="1315" spans="2:30">
      <c r="B1315"/>
      <c r="C1315"/>
      <c r="D1315"/>
      <c r="E1315"/>
      <c r="F1315"/>
      <c r="G1315"/>
      <c r="H1315"/>
      <c r="I1315"/>
      <c r="J1315"/>
      <c r="K1315"/>
      <c r="L1315"/>
      <c r="M1315"/>
      <c r="AA1315" s="64"/>
      <c r="AD1315" s="64"/>
    </row>
    <row r="1316" spans="2:30">
      <c r="B1316"/>
      <c r="C1316"/>
      <c r="D1316"/>
      <c r="E1316"/>
      <c r="F1316"/>
      <c r="G1316"/>
      <c r="H1316"/>
      <c r="I1316"/>
      <c r="J1316"/>
      <c r="K1316"/>
      <c r="L1316"/>
      <c r="M1316"/>
      <c r="AA1316" s="64"/>
      <c r="AD1316" s="64"/>
    </row>
    <row r="1317" spans="2:30">
      <c r="B1317"/>
      <c r="C1317"/>
      <c r="D1317"/>
      <c r="E1317"/>
      <c r="F1317"/>
      <c r="G1317"/>
      <c r="H1317"/>
      <c r="I1317"/>
      <c r="J1317"/>
      <c r="K1317"/>
      <c r="L1317"/>
      <c r="M1317"/>
      <c r="AA1317" s="64"/>
      <c r="AD1317" s="64"/>
    </row>
    <row r="1318" spans="2:30">
      <c r="B1318"/>
      <c r="C1318"/>
      <c r="D1318"/>
      <c r="E1318"/>
      <c r="F1318"/>
      <c r="G1318"/>
      <c r="H1318"/>
      <c r="I1318"/>
      <c r="J1318"/>
      <c r="K1318"/>
      <c r="L1318"/>
      <c r="M1318"/>
      <c r="AA1318" s="64"/>
      <c r="AD1318" s="64"/>
    </row>
    <row r="1319" spans="2:30">
      <c r="B1319"/>
      <c r="C1319"/>
      <c r="D1319"/>
      <c r="E1319"/>
      <c r="F1319"/>
      <c r="G1319"/>
      <c r="H1319"/>
      <c r="I1319"/>
      <c r="J1319"/>
      <c r="K1319"/>
      <c r="L1319"/>
      <c r="M1319"/>
      <c r="AA1319" s="64"/>
      <c r="AD1319" s="64"/>
    </row>
    <row r="1320" spans="2:30">
      <c r="B1320"/>
      <c r="C1320"/>
      <c r="D1320"/>
      <c r="E1320"/>
      <c r="F1320"/>
      <c r="G1320"/>
      <c r="H1320"/>
      <c r="I1320"/>
      <c r="J1320"/>
      <c r="K1320"/>
      <c r="L1320"/>
      <c r="M1320"/>
      <c r="AA1320" s="64"/>
      <c r="AD1320" s="64"/>
    </row>
    <row r="1321" spans="2:30">
      <c r="B1321"/>
      <c r="C1321"/>
      <c r="D1321"/>
      <c r="E1321"/>
      <c r="F1321"/>
      <c r="G1321"/>
      <c r="H1321"/>
      <c r="I1321"/>
      <c r="J1321"/>
      <c r="K1321"/>
      <c r="L1321"/>
      <c r="M1321"/>
      <c r="AA1321" s="64"/>
      <c r="AD1321" s="64"/>
    </row>
    <row r="1322" spans="2:30">
      <c r="B1322"/>
      <c r="C1322"/>
      <c r="D1322"/>
      <c r="E1322"/>
      <c r="F1322"/>
      <c r="G1322"/>
      <c r="H1322"/>
      <c r="I1322"/>
      <c r="J1322"/>
      <c r="K1322"/>
      <c r="L1322"/>
      <c r="M1322"/>
      <c r="AA1322" s="64"/>
      <c r="AD1322" s="64"/>
    </row>
    <row r="1323" spans="2:30">
      <c r="B1323"/>
      <c r="C1323"/>
      <c r="D1323"/>
      <c r="E1323"/>
      <c r="F1323"/>
      <c r="G1323"/>
      <c r="H1323"/>
      <c r="I1323"/>
      <c r="J1323"/>
      <c r="K1323"/>
      <c r="L1323"/>
      <c r="M1323"/>
      <c r="AA1323" s="64"/>
      <c r="AD1323" s="64"/>
    </row>
    <row r="1324" spans="2:30">
      <c r="B1324"/>
      <c r="C1324"/>
      <c r="D1324"/>
      <c r="E1324"/>
      <c r="F1324"/>
      <c r="G1324"/>
      <c r="H1324"/>
      <c r="I1324"/>
      <c r="J1324"/>
      <c r="K1324"/>
      <c r="L1324"/>
      <c r="M1324"/>
      <c r="AA1324" s="64"/>
      <c r="AD1324" s="64"/>
    </row>
    <row r="1325" spans="2:30">
      <c r="B1325"/>
      <c r="C1325"/>
      <c r="D1325"/>
      <c r="E1325"/>
      <c r="F1325"/>
      <c r="G1325"/>
      <c r="H1325"/>
      <c r="I1325"/>
      <c r="J1325"/>
      <c r="K1325"/>
      <c r="L1325"/>
      <c r="M1325"/>
      <c r="AA1325" s="64"/>
      <c r="AD1325" s="64"/>
    </row>
    <row r="1326" spans="2:30">
      <c r="B1326"/>
      <c r="C1326"/>
      <c r="D1326"/>
      <c r="E1326"/>
      <c r="F1326"/>
      <c r="G1326"/>
      <c r="H1326"/>
      <c r="I1326"/>
      <c r="J1326"/>
      <c r="K1326"/>
      <c r="L1326"/>
      <c r="M1326"/>
      <c r="AA1326" s="64"/>
      <c r="AD1326" s="64"/>
    </row>
    <row r="1327" spans="2:30">
      <c r="B1327"/>
      <c r="C1327"/>
      <c r="D1327"/>
      <c r="E1327"/>
      <c r="F1327"/>
      <c r="G1327"/>
      <c r="H1327"/>
      <c r="I1327"/>
      <c r="J1327"/>
      <c r="K1327"/>
      <c r="L1327"/>
      <c r="M1327"/>
      <c r="AA1327" s="64"/>
      <c r="AD1327" s="64"/>
    </row>
    <row r="1328" spans="2:30">
      <c r="B1328"/>
      <c r="C1328"/>
      <c r="D1328"/>
      <c r="E1328"/>
      <c r="F1328"/>
      <c r="G1328"/>
      <c r="H1328"/>
      <c r="I1328"/>
      <c r="J1328"/>
      <c r="K1328"/>
      <c r="L1328"/>
      <c r="M1328"/>
      <c r="AA1328" s="64"/>
      <c r="AD1328" s="64"/>
    </row>
    <row r="1329" spans="2:30">
      <c r="B1329"/>
      <c r="C1329"/>
      <c r="D1329"/>
      <c r="E1329"/>
      <c r="F1329"/>
      <c r="G1329"/>
      <c r="H1329"/>
      <c r="I1329"/>
      <c r="J1329"/>
      <c r="K1329"/>
      <c r="L1329"/>
      <c r="M1329"/>
      <c r="AA1329" s="64"/>
      <c r="AD1329" s="64"/>
    </row>
    <row r="1330" spans="2:30">
      <c r="B1330"/>
      <c r="C1330"/>
      <c r="D1330"/>
      <c r="E1330"/>
      <c r="F1330"/>
      <c r="G1330"/>
      <c r="H1330"/>
      <c r="I1330"/>
      <c r="J1330"/>
      <c r="K1330"/>
      <c r="L1330"/>
      <c r="M1330"/>
      <c r="AA1330" s="64"/>
      <c r="AD1330" s="64"/>
    </row>
    <row r="1331" spans="2:30">
      <c r="B1331"/>
      <c r="C1331"/>
      <c r="D1331"/>
      <c r="E1331"/>
      <c r="F1331"/>
      <c r="G1331"/>
      <c r="H1331"/>
      <c r="I1331"/>
      <c r="J1331"/>
      <c r="K1331"/>
      <c r="L1331"/>
      <c r="M1331"/>
      <c r="AA1331" s="64"/>
      <c r="AD1331" s="64"/>
    </row>
    <row r="1332" spans="2:30">
      <c r="B1332"/>
      <c r="C1332"/>
      <c r="D1332"/>
      <c r="E1332"/>
      <c r="F1332"/>
      <c r="G1332"/>
      <c r="H1332"/>
      <c r="I1332"/>
      <c r="J1332"/>
      <c r="K1332"/>
      <c r="L1332"/>
      <c r="M1332"/>
      <c r="AA1332" s="64"/>
      <c r="AD1332" s="64"/>
    </row>
    <row r="1333" spans="2:30">
      <c r="B1333"/>
      <c r="C1333"/>
      <c r="D1333"/>
      <c r="E1333"/>
      <c r="F1333"/>
      <c r="G1333"/>
      <c r="H1333"/>
      <c r="I1333"/>
      <c r="J1333"/>
      <c r="K1333"/>
      <c r="L1333"/>
      <c r="M1333"/>
      <c r="AA1333" s="64"/>
      <c r="AD1333" s="64"/>
    </row>
    <row r="1334" spans="2:30">
      <c r="B1334"/>
      <c r="C1334"/>
      <c r="D1334"/>
      <c r="E1334"/>
      <c r="F1334"/>
      <c r="G1334"/>
      <c r="H1334"/>
      <c r="I1334"/>
      <c r="J1334"/>
      <c r="K1334"/>
      <c r="L1334"/>
      <c r="M1334"/>
      <c r="AA1334" s="64"/>
      <c r="AD1334" s="64"/>
    </row>
    <row r="1335" spans="2:30">
      <c r="B1335"/>
      <c r="C1335"/>
      <c r="D1335"/>
      <c r="E1335"/>
      <c r="F1335"/>
      <c r="G1335"/>
      <c r="H1335"/>
      <c r="I1335"/>
      <c r="J1335"/>
      <c r="K1335"/>
      <c r="L1335"/>
      <c r="M1335"/>
      <c r="AA1335" s="64"/>
      <c r="AD1335" s="64"/>
    </row>
    <row r="1336" spans="2:30">
      <c r="B1336"/>
      <c r="C1336"/>
      <c r="D1336"/>
      <c r="E1336"/>
      <c r="F1336"/>
      <c r="G1336"/>
      <c r="H1336"/>
      <c r="I1336"/>
      <c r="J1336"/>
      <c r="K1336"/>
      <c r="L1336"/>
      <c r="M1336"/>
      <c r="AA1336" s="64"/>
      <c r="AD1336" s="64"/>
    </row>
    <row r="1337" spans="2:30">
      <c r="B1337"/>
      <c r="C1337"/>
      <c r="D1337"/>
      <c r="E1337"/>
      <c r="F1337"/>
      <c r="G1337"/>
      <c r="H1337"/>
      <c r="I1337"/>
      <c r="J1337"/>
      <c r="K1337"/>
      <c r="L1337"/>
      <c r="M1337"/>
      <c r="AA1337" s="64"/>
      <c r="AD1337" s="64"/>
    </row>
    <row r="1338" spans="2:30">
      <c r="B1338"/>
      <c r="C1338"/>
      <c r="D1338"/>
      <c r="E1338"/>
      <c r="F1338"/>
      <c r="G1338"/>
      <c r="H1338"/>
      <c r="I1338"/>
      <c r="J1338"/>
      <c r="K1338"/>
      <c r="L1338"/>
      <c r="M1338"/>
      <c r="AA1338" s="64"/>
      <c r="AD1338" s="64"/>
    </row>
    <row r="1339" spans="2:30">
      <c r="B1339"/>
      <c r="C1339"/>
      <c r="D1339"/>
      <c r="E1339"/>
      <c r="F1339"/>
      <c r="G1339"/>
      <c r="H1339"/>
      <c r="I1339"/>
      <c r="J1339"/>
      <c r="K1339"/>
      <c r="L1339"/>
      <c r="M1339"/>
      <c r="AA1339" s="64"/>
      <c r="AD1339" s="64"/>
    </row>
    <row r="1340" spans="2:30">
      <c r="B1340"/>
      <c r="C1340"/>
      <c r="D1340"/>
      <c r="E1340"/>
      <c r="F1340"/>
      <c r="G1340"/>
      <c r="H1340"/>
      <c r="I1340"/>
      <c r="J1340"/>
      <c r="K1340"/>
      <c r="L1340"/>
      <c r="M1340"/>
      <c r="AA1340" s="64"/>
      <c r="AD1340" s="64"/>
    </row>
    <row r="1341" spans="2:30">
      <c r="B1341"/>
      <c r="C1341"/>
      <c r="D1341"/>
      <c r="E1341"/>
      <c r="F1341"/>
      <c r="G1341"/>
      <c r="H1341"/>
      <c r="I1341"/>
      <c r="J1341"/>
      <c r="K1341"/>
      <c r="L1341"/>
      <c r="M1341"/>
      <c r="AA1341" s="64"/>
      <c r="AD1341" s="64"/>
    </row>
    <row r="1342" spans="2:30">
      <c r="B1342"/>
      <c r="C1342"/>
      <c r="D1342"/>
      <c r="E1342"/>
      <c r="F1342"/>
      <c r="G1342"/>
      <c r="H1342"/>
      <c r="I1342"/>
      <c r="J1342"/>
      <c r="K1342"/>
      <c r="L1342"/>
      <c r="M1342"/>
      <c r="AA1342" s="64"/>
      <c r="AD1342" s="64"/>
    </row>
    <row r="1343" spans="2:30">
      <c r="B1343"/>
      <c r="C1343"/>
      <c r="D1343"/>
      <c r="E1343"/>
      <c r="F1343"/>
      <c r="G1343"/>
      <c r="H1343"/>
      <c r="I1343"/>
      <c r="J1343"/>
      <c r="K1343"/>
      <c r="L1343"/>
      <c r="M1343"/>
      <c r="AA1343" s="64"/>
      <c r="AD1343" s="64"/>
    </row>
    <row r="1344" spans="2:30">
      <c r="B1344"/>
      <c r="C1344"/>
      <c r="D1344"/>
      <c r="E1344"/>
      <c r="F1344"/>
      <c r="G1344"/>
      <c r="H1344"/>
      <c r="I1344"/>
      <c r="J1344"/>
      <c r="K1344"/>
      <c r="L1344"/>
      <c r="M1344"/>
      <c r="AA1344" s="64"/>
      <c r="AD1344" s="64"/>
    </row>
    <row r="1345" spans="2:30">
      <c r="B1345"/>
      <c r="C1345"/>
      <c r="D1345"/>
      <c r="E1345"/>
      <c r="F1345"/>
      <c r="G1345"/>
      <c r="H1345"/>
      <c r="I1345"/>
      <c r="J1345"/>
      <c r="K1345"/>
      <c r="L1345"/>
      <c r="M1345"/>
      <c r="AA1345" s="64"/>
      <c r="AD1345" s="64"/>
    </row>
    <row r="1346" spans="2:30">
      <c r="B1346"/>
      <c r="C1346"/>
      <c r="D1346"/>
      <c r="E1346"/>
      <c r="F1346"/>
      <c r="G1346"/>
      <c r="H1346"/>
      <c r="I1346"/>
      <c r="J1346"/>
      <c r="K1346"/>
      <c r="L1346"/>
      <c r="M1346"/>
      <c r="AA1346" s="64"/>
      <c r="AD1346" s="64"/>
    </row>
    <row r="1347" spans="2:30">
      <c r="B1347"/>
      <c r="C1347"/>
      <c r="D1347"/>
      <c r="E1347"/>
      <c r="F1347"/>
      <c r="G1347"/>
      <c r="H1347"/>
      <c r="I1347"/>
      <c r="J1347"/>
      <c r="K1347"/>
      <c r="L1347"/>
      <c r="M1347"/>
      <c r="AA1347" s="64"/>
      <c r="AD1347" s="64"/>
    </row>
    <row r="1348" spans="2:30">
      <c r="B1348"/>
      <c r="C1348"/>
      <c r="D1348"/>
      <c r="E1348"/>
      <c r="F1348"/>
      <c r="G1348"/>
      <c r="H1348"/>
      <c r="I1348"/>
      <c r="J1348"/>
      <c r="K1348"/>
      <c r="L1348"/>
      <c r="M1348"/>
      <c r="AA1348" s="64"/>
      <c r="AD1348" s="64"/>
    </row>
    <row r="1349" spans="2:30">
      <c r="B1349"/>
      <c r="C1349"/>
      <c r="D1349"/>
      <c r="E1349"/>
      <c r="F1349"/>
      <c r="G1349"/>
      <c r="H1349"/>
      <c r="I1349"/>
      <c r="J1349"/>
      <c r="K1349"/>
      <c r="L1349"/>
      <c r="M1349"/>
      <c r="AA1349" s="64"/>
      <c r="AD1349" s="64"/>
    </row>
    <row r="1350" spans="2:30">
      <c r="B1350"/>
      <c r="C1350"/>
      <c r="D1350"/>
      <c r="E1350"/>
      <c r="F1350"/>
      <c r="G1350"/>
      <c r="H1350"/>
      <c r="I1350"/>
      <c r="J1350"/>
      <c r="K1350"/>
      <c r="L1350"/>
      <c r="M1350"/>
      <c r="AA1350" s="64"/>
      <c r="AD1350" s="64"/>
    </row>
    <row r="1351" spans="2:30">
      <c r="B1351"/>
      <c r="C1351"/>
      <c r="D1351"/>
      <c r="E1351"/>
      <c r="F1351"/>
      <c r="G1351"/>
      <c r="H1351"/>
      <c r="I1351"/>
      <c r="J1351"/>
      <c r="K1351"/>
      <c r="L1351"/>
      <c r="M1351"/>
      <c r="AA1351" s="64"/>
      <c r="AD1351" s="64"/>
    </row>
    <row r="1352" spans="2:30">
      <c r="B1352"/>
      <c r="C1352"/>
      <c r="D1352"/>
      <c r="E1352"/>
      <c r="F1352"/>
      <c r="G1352"/>
      <c r="H1352"/>
      <c r="I1352"/>
      <c r="J1352"/>
      <c r="K1352"/>
      <c r="L1352"/>
      <c r="M1352"/>
      <c r="AA1352" s="64"/>
      <c r="AD1352" s="64"/>
    </row>
    <row r="1353" spans="2:30">
      <c r="B1353"/>
      <c r="C1353"/>
      <c r="D1353"/>
      <c r="E1353"/>
      <c r="F1353"/>
      <c r="G1353"/>
      <c r="H1353"/>
      <c r="I1353"/>
      <c r="J1353"/>
      <c r="K1353"/>
      <c r="L1353"/>
      <c r="M1353"/>
      <c r="AA1353" s="64"/>
      <c r="AD1353" s="64"/>
    </row>
    <row r="1354" spans="2:30">
      <c r="B1354"/>
      <c r="C1354"/>
      <c r="D1354"/>
      <c r="E1354"/>
      <c r="F1354"/>
      <c r="G1354"/>
      <c r="H1354"/>
      <c r="I1354"/>
      <c r="J1354"/>
      <c r="K1354"/>
      <c r="L1354"/>
      <c r="M1354"/>
      <c r="AA1354" s="64"/>
      <c r="AD1354" s="64"/>
    </row>
    <row r="1355" spans="2:30">
      <c r="B1355"/>
      <c r="C1355"/>
      <c r="D1355"/>
      <c r="E1355"/>
      <c r="F1355"/>
      <c r="G1355"/>
      <c r="H1355"/>
      <c r="I1355"/>
      <c r="J1355"/>
      <c r="K1355"/>
      <c r="L1355"/>
      <c r="M1355"/>
      <c r="AA1355" s="64"/>
      <c r="AD1355" s="64"/>
    </row>
    <row r="1356" spans="2:30">
      <c r="B1356"/>
      <c r="C1356"/>
      <c r="D1356"/>
      <c r="E1356"/>
      <c r="F1356"/>
      <c r="G1356"/>
      <c r="H1356"/>
      <c r="I1356"/>
      <c r="J1356"/>
      <c r="K1356"/>
      <c r="L1356"/>
      <c r="M1356"/>
      <c r="AA1356" s="64"/>
      <c r="AD1356" s="64"/>
    </row>
    <row r="1357" spans="2:30">
      <c r="B1357"/>
      <c r="C1357"/>
      <c r="D1357"/>
      <c r="E1357"/>
      <c r="F1357"/>
      <c r="G1357"/>
      <c r="H1357"/>
      <c r="I1357"/>
      <c r="J1357"/>
      <c r="K1357"/>
      <c r="L1357"/>
      <c r="M1357"/>
      <c r="AA1357" s="64"/>
      <c r="AD1357" s="64"/>
    </row>
    <row r="1358" spans="2:30">
      <c r="B1358"/>
      <c r="C1358"/>
      <c r="D1358"/>
      <c r="E1358"/>
      <c r="F1358"/>
      <c r="G1358"/>
      <c r="H1358"/>
      <c r="I1358"/>
      <c r="J1358"/>
      <c r="K1358"/>
      <c r="L1358"/>
      <c r="M1358"/>
      <c r="AA1358" s="64"/>
      <c r="AD1358" s="64"/>
    </row>
    <row r="1359" spans="2:30">
      <c r="B1359"/>
      <c r="C1359"/>
      <c r="D1359"/>
      <c r="E1359"/>
      <c r="F1359"/>
      <c r="G1359"/>
      <c r="H1359"/>
      <c r="I1359"/>
      <c r="J1359"/>
      <c r="K1359"/>
      <c r="L1359"/>
      <c r="M1359"/>
      <c r="AA1359" s="64"/>
      <c r="AD1359" s="64"/>
    </row>
    <row r="1360" spans="2:30">
      <c r="B1360"/>
      <c r="C1360"/>
      <c r="D1360"/>
      <c r="E1360"/>
      <c r="F1360"/>
      <c r="G1360"/>
      <c r="H1360"/>
      <c r="I1360"/>
      <c r="J1360"/>
      <c r="K1360"/>
      <c r="L1360"/>
      <c r="M1360"/>
      <c r="AA1360" s="64"/>
      <c r="AD1360" s="64"/>
    </row>
    <row r="1361" spans="2:30">
      <c r="B1361"/>
      <c r="C1361"/>
      <c r="D1361"/>
      <c r="E1361"/>
      <c r="F1361"/>
      <c r="G1361"/>
      <c r="H1361"/>
      <c r="I1361"/>
      <c r="J1361"/>
      <c r="K1361"/>
      <c r="L1361"/>
      <c r="M1361"/>
      <c r="AA1361" s="64"/>
      <c r="AD1361" s="64"/>
    </row>
    <row r="1362" spans="2:30">
      <c r="B1362"/>
      <c r="C1362"/>
      <c r="D1362"/>
      <c r="E1362"/>
      <c r="F1362"/>
      <c r="G1362"/>
      <c r="H1362"/>
      <c r="I1362"/>
      <c r="J1362"/>
      <c r="K1362"/>
      <c r="L1362"/>
      <c r="M1362"/>
      <c r="AA1362" s="64"/>
      <c r="AD1362" s="64"/>
    </row>
    <row r="1363" spans="2:30">
      <c r="B1363"/>
      <c r="C1363"/>
      <c r="D1363"/>
      <c r="E1363"/>
      <c r="F1363"/>
      <c r="G1363"/>
      <c r="H1363"/>
      <c r="I1363"/>
      <c r="J1363"/>
      <c r="K1363"/>
      <c r="L1363"/>
      <c r="M1363"/>
      <c r="AA1363" s="64"/>
      <c r="AD1363" s="64"/>
    </row>
    <row r="1364" spans="2:30">
      <c r="B1364"/>
      <c r="C1364"/>
      <c r="D1364"/>
      <c r="E1364"/>
      <c r="F1364"/>
      <c r="G1364"/>
      <c r="H1364"/>
      <c r="I1364"/>
      <c r="J1364"/>
      <c r="K1364"/>
      <c r="L1364"/>
      <c r="M1364"/>
      <c r="AA1364" s="64"/>
      <c r="AD1364" s="64"/>
    </row>
    <row r="1365" spans="2:30">
      <c r="B1365"/>
      <c r="C1365"/>
      <c r="D1365"/>
      <c r="E1365"/>
      <c r="F1365"/>
      <c r="G1365"/>
      <c r="H1365"/>
      <c r="I1365"/>
      <c r="J1365"/>
      <c r="K1365"/>
      <c r="L1365"/>
      <c r="M1365"/>
      <c r="AA1365" s="64"/>
      <c r="AD1365" s="64"/>
    </row>
    <row r="1366" spans="2:30">
      <c r="B1366"/>
      <c r="C1366"/>
      <c r="D1366"/>
      <c r="E1366"/>
      <c r="F1366"/>
      <c r="G1366"/>
      <c r="H1366"/>
      <c r="I1366"/>
      <c r="J1366"/>
      <c r="K1366"/>
      <c r="L1366"/>
      <c r="M1366"/>
      <c r="AA1366" s="64"/>
      <c r="AD1366" s="64"/>
    </row>
    <row r="1367" spans="2:30">
      <c r="B1367"/>
      <c r="C1367"/>
      <c r="D1367"/>
      <c r="E1367"/>
      <c r="F1367"/>
      <c r="G1367"/>
      <c r="H1367"/>
      <c r="I1367"/>
      <c r="J1367"/>
      <c r="K1367"/>
      <c r="L1367"/>
      <c r="M1367"/>
      <c r="AA1367" s="64"/>
      <c r="AD1367" s="64"/>
    </row>
    <row r="1368" spans="2:30">
      <c r="B1368"/>
      <c r="C1368"/>
      <c r="D1368"/>
      <c r="E1368"/>
      <c r="F1368"/>
      <c r="G1368"/>
      <c r="H1368"/>
      <c r="I1368"/>
      <c r="J1368"/>
      <c r="K1368"/>
      <c r="L1368"/>
      <c r="M1368"/>
      <c r="AA1368" s="64"/>
      <c r="AD1368" s="64"/>
    </row>
    <row r="1369" spans="2:30">
      <c r="B1369"/>
      <c r="C1369"/>
      <c r="D1369"/>
      <c r="E1369"/>
      <c r="F1369"/>
      <c r="G1369"/>
      <c r="H1369"/>
      <c r="I1369"/>
      <c r="J1369"/>
      <c r="K1369"/>
      <c r="L1369"/>
      <c r="M1369"/>
      <c r="AA1369" s="64"/>
      <c r="AD1369" s="64"/>
    </row>
    <row r="1370" spans="2:30">
      <c r="B1370"/>
      <c r="C1370"/>
      <c r="D1370"/>
      <c r="E1370"/>
      <c r="F1370"/>
      <c r="G1370"/>
      <c r="H1370"/>
      <c r="I1370"/>
      <c r="J1370"/>
      <c r="K1370"/>
      <c r="L1370"/>
      <c r="M1370"/>
      <c r="AA1370" s="64"/>
      <c r="AD1370" s="64"/>
    </row>
    <row r="1371" spans="2:30">
      <c r="B1371"/>
      <c r="C1371"/>
      <c r="D1371"/>
      <c r="E1371"/>
      <c r="F1371"/>
      <c r="G1371"/>
      <c r="H1371"/>
      <c r="I1371"/>
      <c r="J1371"/>
      <c r="K1371"/>
      <c r="L1371"/>
      <c r="M1371"/>
      <c r="AA1371" s="64"/>
      <c r="AD1371" s="64"/>
    </row>
    <row r="1372" spans="2:30">
      <c r="B1372"/>
      <c r="C1372"/>
      <c r="D1372"/>
      <c r="E1372"/>
      <c r="F1372"/>
      <c r="G1372"/>
      <c r="H1372"/>
      <c r="I1372"/>
      <c r="J1372"/>
      <c r="K1372"/>
      <c r="L1372"/>
      <c r="M1372"/>
      <c r="AA1372" s="64"/>
      <c r="AD1372" s="64"/>
    </row>
    <row r="1373" spans="2:30">
      <c r="B1373"/>
      <c r="C1373"/>
      <c r="D1373"/>
      <c r="E1373"/>
      <c r="F1373"/>
      <c r="G1373"/>
      <c r="H1373"/>
      <c r="I1373"/>
      <c r="J1373"/>
      <c r="K1373"/>
      <c r="L1373"/>
      <c r="M1373"/>
      <c r="AA1373" s="64"/>
      <c r="AD1373" s="64"/>
    </row>
    <row r="1374" spans="2:30">
      <c r="B1374"/>
      <c r="C1374"/>
      <c r="D1374"/>
      <c r="E1374"/>
      <c r="F1374"/>
      <c r="G1374"/>
      <c r="H1374"/>
      <c r="I1374"/>
      <c r="J1374"/>
      <c r="K1374"/>
      <c r="L1374"/>
      <c r="M1374"/>
      <c r="AA1374" s="64"/>
      <c r="AD1374" s="64"/>
    </row>
    <row r="1375" spans="2:30">
      <c r="B1375"/>
      <c r="C1375"/>
      <c r="D1375"/>
      <c r="E1375"/>
      <c r="F1375"/>
      <c r="G1375"/>
      <c r="H1375"/>
      <c r="I1375"/>
      <c r="J1375"/>
      <c r="K1375"/>
      <c r="L1375"/>
      <c r="M1375"/>
      <c r="AA1375" s="64"/>
      <c r="AD1375" s="64"/>
    </row>
    <row r="1376" spans="2:30">
      <c r="B1376"/>
      <c r="C1376"/>
      <c r="D1376"/>
      <c r="E1376"/>
      <c r="F1376"/>
      <c r="G1376"/>
      <c r="H1376"/>
      <c r="I1376"/>
      <c r="J1376"/>
      <c r="K1376"/>
      <c r="L1376"/>
      <c r="M1376"/>
      <c r="AA1376" s="64"/>
      <c r="AD1376" s="64"/>
    </row>
    <row r="1377" spans="2:30">
      <c r="B1377"/>
      <c r="C1377"/>
      <c r="D1377"/>
      <c r="E1377"/>
      <c r="F1377"/>
      <c r="G1377"/>
      <c r="H1377"/>
      <c r="I1377"/>
      <c r="J1377"/>
      <c r="K1377"/>
      <c r="L1377"/>
      <c r="M1377"/>
      <c r="AA1377" s="64"/>
      <c r="AD1377" s="64"/>
    </row>
    <row r="1378" spans="2:30">
      <c r="B1378"/>
      <c r="C1378"/>
      <c r="D1378"/>
      <c r="E1378"/>
      <c r="F1378"/>
      <c r="G1378"/>
      <c r="H1378"/>
      <c r="I1378"/>
      <c r="J1378"/>
      <c r="K1378"/>
      <c r="L1378"/>
      <c r="M1378"/>
      <c r="AA1378" s="64"/>
      <c r="AD1378" s="64"/>
    </row>
    <row r="1379" spans="2:30">
      <c r="B1379"/>
      <c r="C1379"/>
      <c r="D1379"/>
      <c r="E1379"/>
      <c r="F1379"/>
      <c r="G1379"/>
      <c r="H1379"/>
      <c r="I1379"/>
      <c r="J1379"/>
      <c r="K1379"/>
      <c r="L1379"/>
      <c r="M1379"/>
      <c r="AA1379" s="64"/>
      <c r="AD1379" s="64"/>
    </row>
    <row r="1380" spans="2:30">
      <c r="B1380"/>
      <c r="C1380"/>
      <c r="D1380"/>
      <c r="E1380"/>
      <c r="F1380"/>
      <c r="G1380"/>
      <c r="H1380"/>
      <c r="I1380"/>
      <c r="J1380"/>
      <c r="K1380"/>
      <c r="L1380"/>
      <c r="M1380"/>
      <c r="AA1380" s="64"/>
      <c r="AD1380" s="64"/>
    </row>
    <row r="1381" spans="2:30">
      <c r="B1381"/>
      <c r="C1381"/>
      <c r="D1381"/>
      <c r="E1381"/>
      <c r="F1381"/>
      <c r="G1381"/>
      <c r="H1381"/>
      <c r="I1381"/>
      <c r="J1381"/>
      <c r="K1381"/>
      <c r="L1381"/>
      <c r="M1381"/>
      <c r="AA1381" s="64"/>
      <c r="AD1381" s="64"/>
    </row>
    <row r="1382" spans="2:30">
      <c r="B1382"/>
      <c r="C1382"/>
      <c r="D1382"/>
      <c r="E1382"/>
      <c r="F1382"/>
      <c r="G1382"/>
      <c r="H1382"/>
      <c r="I1382"/>
      <c r="J1382"/>
      <c r="K1382"/>
      <c r="L1382"/>
      <c r="M1382"/>
      <c r="AA1382" s="64"/>
      <c r="AD1382" s="64"/>
    </row>
    <row r="1383" spans="2:30">
      <c r="B1383"/>
      <c r="C1383"/>
      <c r="D1383"/>
      <c r="E1383"/>
      <c r="F1383"/>
      <c r="G1383"/>
      <c r="H1383"/>
      <c r="I1383"/>
      <c r="J1383"/>
      <c r="K1383"/>
      <c r="L1383"/>
      <c r="M1383"/>
      <c r="AA1383" s="64"/>
      <c r="AD1383" s="64"/>
    </row>
    <row r="1384" spans="2:30">
      <c r="B1384"/>
      <c r="C1384"/>
      <c r="D1384"/>
      <c r="E1384"/>
      <c r="F1384"/>
      <c r="G1384"/>
      <c r="H1384"/>
      <c r="I1384"/>
      <c r="J1384"/>
      <c r="K1384"/>
      <c r="L1384"/>
      <c r="M1384"/>
      <c r="AA1384" s="64"/>
      <c r="AD1384" s="64"/>
    </row>
    <row r="1385" spans="2:30">
      <c r="B1385"/>
      <c r="C1385"/>
      <c r="D1385"/>
      <c r="E1385"/>
      <c r="F1385"/>
      <c r="G1385"/>
      <c r="H1385"/>
      <c r="I1385"/>
      <c r="J1385"/>
      <c r="K1385"/>
      <c r="L1385"/>
      <c r="M1385"/>
      <c r="AA1385" s="64"/>
      <c r="AD1385" s="64"/>
    </row>
    <row r="1386" spans="2:30">
      <c r="B1386"/>
      <c r="C1386"/>
      <c r="D1386"/>
      <c r="E1386"/>
      <c r="F1386"/>
      <c r="G1386"/>
      <c r="H1386"/>
      <c r="I1386"/>
      <c r="J1386"/>
      <c r="K1386"/>
      <c r="L1386"/>
      <c r="M1386"/>
      <c r="AA1386" s="64"/>
      <c r="AD1386" s="64"/>
    </row>
    <row r="1387" spans="2:30">
      <c r="B1387"/>
      <c r="C1387"/>
      <c r="D1387"/>
      <c r="E1387"/>
      <c r="F1387"/>
      <c r="G1387"/>
      <c r="H1387"/>
      <c r="I1387"/>
      <c r="J1387"/>
      <c r="K1387"/>
      <c r="L1387"/>
      <c r="M1387"/>
      <c r="AA1387" s="64"/>
      <c r="AD1387" s="64"/>
    </row>
    <row r="1388" spans="2:30">
      <c r="B1388"/>
      <c r="C1388"/>
      <c r="D1388"/>
      <c r="E1388"/>
      <c r="F1388"/>
      <c r="G1388"/>
      <c r="H1388"/>
      <c r="I1388"/>
      <c r="J1388"/>
      <c r="K1388"/>
      <c r="L1388"/>
      <c r="M1388"/>
      <c r="AA1388" s="64"/>
      <c r="AD1388" s="64"/>
    </row>
    <row r="1389" spans="2:30">
      <c r="B1389"/>
      <c r="C1389"/>
      <c r="D1389"/>
      <c r="E1389"/>
      <c r="F1389"/>
      <c r="G1389"/>
      <c r="H1389"/>
      <c r="I1389"/>
      <c r="J1389"/>
      <c r="K1389"/>
      <c r="L1389"/>
      <c r="M1389"/>
      <c r="AA1389" s="64"/>
      <c r="AD1389" s="64"/>
    </row>
    <row r="1390" spans="2:30">
      <c r="B1390"/>
      <c r="C1390"/>
      <c r="D1390"/>
      <c r="E1390"/>
      <c r="F1390"/>
      <c r="G1390"/>
      <c r="H1390"/>
      <c r="I1390"/>
      <c r="J1390"/>
      <c r="K1390"/>
      <c r="L1390"/>
      <c r="M1390"/>
      <c r="AA1390" s="64"/>
      <c r="AD1390" s="64"/>
    </row>
    <row r="1391" spans="2:30">
      <c r="B1391"/>
      <c r="C1391"/>
      <c r="D1391"/>
      <c r="E1391"/>
      <c r="F1391"/>
      <c r="G1391"/>
      <c r="H1391"/>
      <c r="I1391"/>
      <c r="J1391"/>
      <c r="K1391"/>
      <c r="L1391"/>
      <c r="M1391"/>
      <c r="AA1391" s="64"/>
      <c r="AD1391" s="64"/>
    </row>
    <row r="1392" spans="2:30">
      <c r="B1392"/>
      <c r="C1392"/>
      <c r="D1392"/>
      <c r="E1392"/>
      <c r="F1392"/>
      <c r="G1392"/>
      <c r="H1392"/>
      <c r="I1392"/>
      <c r="J1392"/>
      <c r="K1392"/>
      <c r="L1392"/>
      <c r="M1392"/>
      <c r="AA1392" s="64"/>
      <c r="AD1392" s="64"/>
    </row>
    <row r="1393" spans="2:30">
      <c r="B1393"/>
      <c r="C1393"/>
      <c r="D1393"/>
      <c r="E1393"/>
      <c r="F1393"/>
      <c r="G1393"/>
      <c r="H1393"/>
      <c r="I1393"/>
      <c r="J1393"/>
      <c r="K1393"/>
      <c r="L1393"/>
      <c r="M1393"/>
      <c r="AA1393" s="64"/>
      <c r="AD1393" s="64"/>
    </row>
    <row r="1394" spans="2:30">
      <c r="B1394"/>
      <c r="C1394"/>
      <c r="D1394"/>
      <c r="E1394"/>
      <c r="F1394"/>
      <c r="G1394"/>
      <c r="H1394"/>
      <c r="I1394"/>
      <c r="J1394"/>
      <c r="K1394"/>
      <c r="L1394"/>
      <c r="M1394"/>
      <c r="AA1394" s="64"/>
      <c r="AD1394" s="64"/>
    </row>
    <row r="1395" spans="2:30">
      <c r="B1395"/>
      <c r="C1395"/>
      <c r="D1395"/>
      <c r="E1395"/>
      <c r="F1395"/>
      <c r="G1395"/>
      <c r="H1395"/>
      <c r="I1395"/>
      <c r="J1395"/>
      <c r="K1395"/>
      <c r="L1395"/>
      <c r="M1395"/>
      <c r="AA1395" s="64"/>
      <c r="AD1395" s="64"/>
    </row>
    <row r="1396" spans="2:30">
      <c r="B1396"/>
      <c r="C1396"/>
      <c r="D1396"/>
      <c r="E1396"/>
      <c r="F1396"/>
      <c r="G1396"/>
      <c r="H1396"/>
      <c r="I1396"/>
      <c r="J1396"/>
      <c r="K1396"/>
      <c r="L1396"/>
      <c r="M1396"/>
      <c r="AA1396" s="64"/>
      <c r="AD1396" s="64"/>
    </row>
    <row r="1397" spans="2:30">
      <c r="B1397"/>
      <c r="C1397"/>
      <c r="D1397"/>
      <c r="E1397"/>
      <c r="F1397"/>
      <c r="G1397"/>
      <c r="H1397"/>
      <c r="I1397"/>
      <c r="J1397"/>
      <c r="K1397"/>
      <c r="L1397"/>
      <c r="M1397"/>
      <c r="AA1397" s="64"/>
      <c r="AD1397" s="64"/>
    </row>
    <row r="1398" spans="2:30">
      <c r="B1398"/>
      <c r="C1398"/>
      <c r="D1398"/>
      <c r="E1398"/>
      <c r="F1398"/>
      <c r="G1398"/>
      <c r="H1398"/>
      <c r="I1398"/>
      <c r="J1398"/>
      <c r="K1398"/>
      <c r="L1398"/>
      <c r="M1398"/>
      <c r="AA1398" s="64"/>
      <c r="AD1398" s="64"/>
    </row>
    <row r="1399" spans="2:30">
      <c r="B1399"/>
      <c r="C1399"/>
      <c r="D1399"/>
      <c r="E1399"/>
      <c r="F1399"/>
      <c r="G1399"/>
      <c r="H1399"/>
      <c r="I1399"/>
      <c r="J1399"/>
      <c r="K1399"/>
      <c r="L1399"/>
      <c r="M1399"/>
      <c r="AA1399" s="64"/>
      <c r="AD1399" s="64"/>
    </row>
    <row r="1400" spans="2:30">
      <c r="B1400"/>
      <c r="C1400"/>
      <c r="D1400"/>
      <c r="E1400"/>
      <c r="F1400"/>
      <c r="G1400"/>
      <c r="H1400"/>
      <c r="I1400"/>
      <c r="J1400"/>
      <c r="K1400"/>
      <c r="L1400"/>
      <c r="M1400"/>
      <c r="AA1400" s="64"/>
      <c r="AD1400" s="64"/>
    </row>
    <row r="1401" spans="2:30">
      <c r="B1401"/>
      <c r="C1401"/>
      <c r="D1401"/>
      <c r="E1401"/>
      <c r="F1401"/>
      <c r="G1401"/>
      <c r="H1401"/>
      <c r="I1401"/>
      <c r="J1401"/>
      <c r="K1401"/>
      <c r="L1401"/>
      <c r="M1401"/>
      <c r="AA1401" s="64"/>
      <c r="AD1401" s="64"/>
    </row>
    <row r="1402" spans="2:30">
      <c r="B1402"/>
      <c r="C1402"/>
      <c r="D1402"/>
      <c r="E1402"/>
      <c r="F1402"/>
      <c r="G1402"/>
      <c r="H1402"/>
      <c r="I1402"/>
      <c r="J1402"/>
      <c r="K1402"/>
      <c r="L1402"/>
      <c r="M1402"/>
      <c r="AA1402" s="64"/>
      <c r="AD1402" s="64"/>
    </row>
    <row r="1403" spans="2:30">
      <c r="B1403"/>
      <c r="C1403"/>
      <c r="D1403"/>
      <c r="E1403"/>
      <c r="F1403"/>
      <c r="G1403"/>
      <c r="H1403"/>
      <c r="I1403"/>
      <c r="J1403"/>
      <c r="K1403"/>
      <c r="L1403"/>
      <c r="M1403"/>
      <c r="AA1403" s="64"/>
      <c r="AD1403" s="64"/>
    </row>
    <row r="1404" spans="2:30">
      <c r="B1404"/>
      <c r="C1404"/>
      <c r="D1404"/>
      <c r="E1404"/>
      <c r="F1404"/>
      <c r="G1404"/>
      <c r="H1404"/>
      <c r="I1404"/>
      <c r="J1404"/>
      <c r="K1404"/>
      <c r="L1404"/>
      <c r="M1404"/>
      <c r="AA1404" s="64"/>
      <c r="AD1404" s="64"/>
    </row>
    <row r="1405" spans="2:30">
      <c r="B1405"/>
      <c r="C1405"/>
      <c r="D1405"/>
      <c r="E1405"/>
      <c r="F1405"/>
      <c r="G1405"/>
      <c r="H1405"/>
      <c r="I1405"/>
      <c r="J1405"/>
      <c r="K1405"/>
      <c r="L1405"/>
      <c r="M1405"/>
      <c r="AA1405" s="64"/>
      <c r="AD1405" s="64"/>
    </row>
    <row r="1406" spans="2:30">
      <c r="B1406"/>
      <c r="C1406"/>
      <c r="D1406"/>
      <c r="E1406"/>
      <c r="F1406"/>
      <c r="G1406"/>
      <c r="H1406"/>
      <c r="I1406"/>
      <c r="J1406"/>
      <c r="K1406"/>
      <c r="L1406"/>
      <c r="M1406"/>
      <c r="AA1406" s="64"/>
      <c r="AD1406" s="64"/>
    </row>
    <row r="1407" spans="2:30">
      <c r="B1407"/>
      <c r="C1407"/>
      <c r="D1407"/>
      <c r="E1407"/>
      <c r="F1407"/>
      <c r="G1407"/>
      <c r="H1407"/>
      <c r="I1407"/>
      <c r="J1407"/>
      <c r="K1407"/>
      <c r="L1407"/>
      <c r="M1407"/>
      <c r="AA1407" s="64"/>
      <c r="AD1407" s="64"/>
    </row>
    <row r="1408" spans="2:30">
      <c r="B1408"/>
      <c r="C1408"/>
      <c r="D1408"/>
      <c r="E1408"/>
      <c r="F1408"/>
      <c r="G1408"/>
      <c r="H1408"/>
      <c r="I1408"/>
      <c r="J1408"/>
      <c r="K1408"/>
      <c r="L1408"/>
      <c r="M1408"/>
      <c r="AA1408" s="64"/>
      <c r="AD1408" s="64"/>
    </row>
    <row r="1409" spans="2:30">
      <c r="B1409"/>
      <c r="C1409"/>
      <c r="D1409"/>
      <c r="E1409"/>
      <c r="F1409"/>
      <c r="G1409"/>
      <c r="H1409"/>
      <c r="I1409"/>
      <c r="J1409"/>
      <c r="K1409"/>
      <c r="L1409"/>
      <c r="M1409"/>
      <c r="AA1409" s="64"/>
      <c r="AD1409" s="64"/>
    </row>
    <row r="1410" spans="2:30">
      <c r="B1410"/>
      <c r="C1410"/>
      <c r="D1410"/>
      <c r="E1410"/>
      <c r="F1410"/>
      <c r="G1410"/>
      <c r="H1410"/>
      <c r="I1410"/>
      <c r="J1410"/>
      <c r="K1410"/>
      <c r="L1410"/>
      <c r="M1410"/>
      <c r="AA1410" s="64"/>
      <c r="AD1410" s="64"/>
    </row>
    <row r="1411" spans="2:30">
      <c r="B1411"/>
      <c r="C1411"/>
      <c r="D1411"/>
      <c r="E1411"/>
      <c r="F1411"/>
      <c r="G1411"/>
      <c r="H1411"/>
      <c r="I1411"/>
      <c r="J1411"/>
      <c r="K1411"/>
      <c r="L1411"/>
      <c r="M1411"/>
      <c r="AA1411" s="64"/>
      <c r="AD1411" s="64"/>
    </row>
    <row r="1412" spans="2:30">
      <c r="B1412"/>
      <c r="C1412"/>
      <c r="D1412"/>
      <c r="E1412"/>
      <c r="F1412"/>
      <c r="G1412"/>
      <c r="H1412"/>
      <c r="I1412"/>
      <c r="J1412"/>
      <c r="K1412"/>
      <c r="L1412"/>
      <c r="M1412"/>
      <c r="AA1412" s="64"/>
      <c r="AD1412" s="64"/>
    </row>
    <row r="1413" spans="2:30">
      <c r="B1413"/>
      <c r="C1413"/>
      <c r="D1413"/>
      <c r="E1413"/>
      <c r="F1413"/>
      <c r="G1413"/>
      <c r="H1413"/>
      <c r="I1413"/>
      <c r="J1413"/>
      <c r="K1413"/>
      <c r="L1413"/>
      <c r="M1413"/>
      <c r="AA1413" s="64"/>
      <c r="AD1413" s="64"/>
    </row>
    <row r="1414" spans="2:30">
      <c r="B1414"/>
      <c r="C1414"/>
      <c r="D1414"/>
      <c r="E1414"/>
      <c r="F1414"/>
      <c r="G1414"/>
      <c r="H1414"/>
      <c r="I1414"/>
      <c r="J1414"/>
      <c r="K1414"/>
      <c r="L1414"/>
      <c r="M1414"/>
      <c r="AA1414" s="64"/>
      <c r="AD1414" s="64"/>
    </row>
    <row r="1415" spans="2:30">
      <c r="B1415"/>
      <c r="C1415"/>
      <c r="D1415"/>
      <c r="E1415"/>
      <c r="F1415"/>
      <c r="G1415"/>
      <c r="H1415"/>
      <c r="I1415"/>
      <c r="J1415"/>
      <c r="K1415"/>
      <c r="L1415"/>
      <c r="M1415"/>
      <c r="AA1415" s="64"/>
      <c r="AD1415" s="64"/>
    </row>
    <row r="1416" spans="2:30">
      <c r="B1416"/>
      <c r="C1416"/>
      <c r="D1416"/>
      <c r="E1416"/>
      <c r="F1416"/>
      <c r="G1416"/>
      <c r="H1416"/>
      <c r="I1416"/>
      <c r="J1416"/>
      <c r="K1416"/>
      <c r="L1416"/>
      <c r="M1416"/>
      <c r="AA1416" s="64"/>
      <c r="AD1416" s="64"/>
    </row>
    <row r="1417" spans="2:30">
      <c r="B1417"/>
      <c r="C1417"/>
      <c r="D1417"/>
      <c r="E1417"/>
      <c r="F1417"/>
      <c r="G1417"/>
      <c r="H1417"/>
      <c r="I1417"/>
      <c r="J1417"/>
      <c r="K1417"/>
      <c r="L1417"/>
      <c r="M1417"/>
      <c r="AA1417" s="64"/>
      <c r="AD1417" s="64"/>
    </row>
    <row r="1418" spans="2:30">
      <c r="B1418"/>
      <c r="C1418"/>
      <c r="D1418"/>
      <c r="E1418"/>
      <c r="F1418"/>
      <c r="G1418"/>
      <c r="H1418"/>
      <c r="I1418"/>
      <c r="J1418"/>
      <c r="K1418"/>
      <c r="L1418"/>
      <c r="M1418"/>
      <c r="AA1418" s="64"/>
      <c r="AD1418" s="64"/>
    </row>
    <row r="1419" spans="2:30">
      <c r="B1419"/>
      <c r="C1419"/>
      <c r="D1419"/>
      <c r="E1419"/>
      <c r="F1419"/>
      <c r="G1419"/>
      <c r="H1419"/>
      <c r="I1419"/>
      <c r="J1419"/>
      <c r="K1419"/>
      <c r="L1419"/>
      <c r="M1419"/>
      <c r="AA1419" s="64"/>
      <c r="AD1419" s="64"/>
    </row>
    <row r="1420" spans="2:30">
      <c r="B1420"/>
      <c r="C1420"/>
      <c r="D1420"/>
      <c r="E1420"/>
      <c r="F1420"/>
      <c r="G1420"/>
      <c r="H1420"/>
      <c r="I1420"/>
      <c r="J1420"/>
      <c r="K1420"/>
      <c r="L1420"/>
      <c r="M1420"/>
      <c r="AA1420" s="64"/>
      <c r="AD1420" s="64"/>
    </row>
    <row r="1421" spans="2:30">
      <c r="B1421"/>
      <c r="C1421"/>
      <c r="D1421"/>
      <c r="E1421"/>
      <c r="F1421"/>
      <c r="G1421"/>
      <c r="H1421"/>
      <c r="I1421"/>
      <c r="J1421"/>
      <c r="K1421"/>
      <c r="L1421"/>
      <c r="M1421"/>
      <c r="AA1421" s="64"/>
      <c r="AD1421" s="64"/>
    </row>
    <row r="1422" spans="2:30">
      <c r="B1422"/>
      <c r="C1422"/>
      <c r="D1422"/>
      <c r="E1422"/>
      <c r="F1422"/>
      <c r="G1422"/>
      <c r="H1422"/>
      <c r="I1422"/>
      <c r="J1422"/>
      <c r="K1422"/>
      <c r="L1422"/>
      <c r="M1422"/>
      <c r="AA1422" s="64"/>
      <c r="AD1422" s="64"/>
    </row>
    <row r="1423" spans="2:30">
      <c r="B1423"/>
      <c r="C1423"/>
      <c r="D1423"/>
      <c r="E1423"/>
      <c r="F1423"/>
      <c r="G1423"/>
      <c r="H1423"/>
      <c r="I1423"/>
      <c r="J1423"/>
      <c r="K1423"/>
      <c r="L1423"/>
      <c r="M1423"/>
      <c r="AA1423" s="64"/>
      <c r="AD1423" s="64"/>
    </row>
    <row r="1424" spans="2:30">
      <c r="B1424"/>
      <c r="C1424"/>
      <c r="D1424"/>
      <c r="E1424"/>
      <c r="F1424"/>
      <c r="G1424"/>
      <c r="H1424"/>
      <c r="I1424"/>
      <c r="J1424"/>
      <c r="K1424"/>
      <c r="L1424"/>
      <c r="M1424"/>
      <c r="AA1424" s="64"/>
      <c r="AD1424" s="64"/>
    </row>
    <row r="1425" spans="2:30">
      <c r="B1425"/>
      <c r="C1425"/>
      <c r="D1425"/>
      <c r="E1425"/>
      <c r="F1425"/>
      <c r="G1425"/>
      <c r="H1425"/>
      <c r="I1425"/>
      <c r="J1425"/>
      <c r="K1425"/>
      <c r="L1425"/>
      <c r="M1425"/>
      <c r="AA1425" s="64"/>
      <c r="AD1425" s="64"/>
    </row>
    <row r="1426" spans="2:30">
      <c r="B1426"/>
      <c r="C1426"/>
      <c r="D1426"/>
      <c r="E1426"/>
      <c r="F1426"/>
      <c r="G1426"/>
      <c r="H1426"/>
      <c r="I1426"/>
      <c r="J1426"/>
      <c r="K1426"/>
      <c r="L1426"/>
      <c r="M1426"/>
      <c r="AA1426" s="64"/>
      <c r="AD1426" s="64"/>
    </row>
    <row r="1427" spans="2:30">
      <c r="B1427"/>
      <c r="C1427"/>
      <c r="D1427"/>
      <c r="E1427"/>
      <c r="F1427"/>
      <c r="G1427"/>
      <c r="H1427"/>
      <c r="I1427"/>
      <c r="J1427"/>
      <c r="K1427"/>
      <c r="L1427"/>
      <c r="M1427"/>
      <c r="AA1427" s="64"/>
      <c r="AD1427" s="64"/>
    </row>
    <row r="1428" spans="2:30">
      <c r="B1428"/>
      <c r="C1428"/>
      <c r="D1428"/>
      <c r="E1428"/>
      <c r="F1428"/>
      <c r="G1428"/>
      <c r="H1428"/>
      <c r="I1428"/>
      <c r="J1428"/>
      <c r="K1428"/>
      <c r="L1428"/>
      <c r="M1428"/>
      <c r="AA1428" s="64"/>
      <c r="AD1428" s="64"/>
    </row>
    <row r="1429" spans="2:30">
      <c r="B1429"/>
      <c r="C1429"/>
      <c r="D1429"/>
      <c r="E1429"/>
      <c r="F1429"/>
      <c r="G1429"/>
      <c r="H1429"/>
      <c r="I1429"/>
      <c r="J1429"/>
      <c r="K1429"/>
      <c r="L1429"/>
      <c r="M1429"/>
      <c r="AA1429" s="64"/>
      <c r="AD1429" s="64"/>
    </row>
    <row r="1430" spans="2:30">
      <c r="B1430"/>
      <c r="C1430"/>
      <c r="D1430"/>
      <c r="E1430"/>
      <c r="F1430"/>
      <c r="G1430"/>
      <c r="H1430"/>
      <c r="I1430"/>
      <c r="J1430"/>
      <c r="K1430"/>
      <c r="L1430"/>
      <c r="M1430"/>
      <c r="AA1430" s="64"/>
      <c r="AD1430" s="64"/>
    </row>
    <row r="1431" spans="2:30">
      <c r="B1431"/>
      <c r="C1431"/>
      <c r="D1431"/>
      <c r="E1431"/>
      <c r="F1431"/>
      <c r="G1431"/>
      <c r="H1431"/>
      <c r="I1431"/>
      <c r="J1431"/>
      <c r="K1431"/>
      <c r="L1431"/>
      <c r="M1431"/>
      <c r="AA1431" s="64"/>
      <c r="AD1431" s="64"/>
    </row>
    <row r="1432" spans="2:30">
      <c r="B1432"/>
      <c r="C1432"/>
      <c r="D1432"/>
      <c r="E1432"/>
      <c r="F1432"/>
      <c r="G1432"/>
      <c r="H1432"/>
      <c r="I1432"/>
      <c r="J1432"/>
      <c r="K1432"/>
      <c r="L1432"/>
      <c r="M1432"/>
      <c r="AA1432" s="64"/>
      <c r="AD1432" s="64"/>
    </row>
    <row r="1433" spans="2:30">
      <c r="B1433"/>
      <c r="C1433"/>
      <c r="D1433"/>
      <c r="E1433"/>
      <c r="F1433"/>
      <c r="G1433"/>
      <c r="H1433"/>
      <c r="I1433"/>
      <c r="J1433"/>
      <c r="K1433"/>
      <c r="L1433"/>
      <c r="M1433"/>
      <c r="AA1433" s="64"/>
      <c r="AD1433" s="64"/>
    </row>
    <row r="1434" spans="2:30">
      <c r="B1434"/>
      <c r="C1434"/>
      <c r="D1434"/>
      <c r="E1434"/>
      <c r="F1434"/>
      <c r="G1434"/>
      <c r="H1434"/>
      <c r="I1434"/>
      <c r="J1434"/>
      <c r="K1434"/>
      <c r="L1434"/>
      <c r="M1434"/>
      <c r="AA1434" s="64"/>
      <c r="AD1434" s="64"/>
    </row>
    <row r="1435" spans="2:30">
      <c r="B1435"/>
      <c r="C1435"/>
      <c r="D1435"/>
      <c r="E1435"/>
      <c r="F1435"/>
      <c r="G1435"/>
      <c r="H1435"/>
      <c r="I1435"/>
      <c r="J1435"/>
      <c r="K1435"/>
      <c r="L1435"/>
      <c r="M1435"/>
      <c r="AA1435" s="64"/>
      <c r="AD1435" s="64"/>
    </row>
    <row r="1436" spans="2:30">
      <c r="B1436"/>
      <c r="C1436"/>
      <c r="D1436"/>
      <c r="E1436"/>
      <c r="F1436"/>
      <c r="G1436"/>
      <c r="H1436"/>
      <c r="I1436"/>
      <c r="J1436"/>
      <c r="K1436"/>
      <c r="L1436"/>
      <c r="M1436"/>
      <c r="AA1436" s="64"/>
      <c r="AD1436" s="64"/>
    </row>
    <row r="1437" spans="2:30">
      <c r="B1437"/>
      <c r="C1437"/>
      <c r="D1437"/>
      <c r="E1437"/>
      <c r="F1437"/>
      <c r="G1437"/>
      <c r="H1437"/>
      <c r="I1437"/>
      <c r="J1437"/>
      <c r="K1437"/>
      <c r="L1437"/>
      <c r="M1437"/>
      <c r="AA1437" s="64"/>
      <c r="AD1437" s="64"/>
    </row>
    <row r="1438" spans="2:30">
      <c r="B1438"/>
      <c r="C1438"/>
      <c r="D1438"/>
      <c r="E1438"/>
      <c r="F1438"/>
      <c r="G1438"/>
      <c r="H1438"/>
      <c r="I1438"/>
      <c r="J1438"/>
      <c r="K1438"/>
      <c r="L1438"/>
      <c r="M1438"/>
      <c r="AA1438" s="64"/>
      <c r="AD1438" s="64"/>
    </row>
    <row r="1439" spans="2:30">
      <c r="B1439"/>
      <c r="C1439"/>
      <c r="D1439"/>
      <c r="E1439"/>
      <c r="F1439"/>
      <c r="G1439"/>
      <c r="H1439"/>
      <c r="I1439"/>
      <c r="J1439"/>
      <c r="K1439"/>
      <c r="L1439"/>
      <c r="M1439"/>
      <c r="AA1439" s="64"/>
      <c r="AD1439" s="64"/>
    </row>
    <row r="1440" spans="2:30">
      <c r="B1440"/>
      <c r="C1440"/>
      <c r="D1440"/>
      <c r="E1440"/>
      <c r="F1440"/>
      <c r="G1440"/>
      <c r="H1440"/>
      <c r="I1440"/>
      <c r="J1440"/>
      <c r="K1440"/>
      <c r="L1440"/>
      <c r="M1440"/>
      <c r="AA1440" s="64"/>
      <c r="AD1440" s="64"/>
    </row>
    <row r="1441" spans="2:30">
      <c r="B1441"/>
      <c r="C1441"/>
      <c r="D1441"/>
      <c r="E1441"/>
      <c r="F1441"/>
      <c r="G1441"/>
      <c r="H1441"/>
      <c r="I1441"/>
      <c r="J1441"/>
      <c r="K1441"/>
      <c r="L1441"/>
      <c r="M1441"/>
      <c r="AA1441" s="64"/>
      <c r="AD1441" s="64"/>
    </row>
    <row r="1442" spans="2:30">
      <c r="B1442"/>
      <c r="C1442"/>
      <c r="D1442"/>
      <c r="E1442"/>
      <c r="F1442"/>
      <c r="G1442"/>
      <c r="H1442"/>
      <c r="I1442"/>
      <c r="J1442"/>
      <c r="K1442"/>
      <c r="L1442"/>
      <c r="M1442"/>
      <c r="AA1442" s="64"/>
      <c r="AD1442" s="64"/>
    </row>
    <row r="1443" spans="2:30">
      <c r="B1443"/>
      <c r="C1443"/>
      <c r="D1443"/>
      <c r="E1443"/>
      <c r="F1443"/>
      <c r="G1443"/>
      <c r="H1443"/>
      <c r="I1443"/>
      <c r="J1443"/>
      <c r="K1443"/>
      <c r="L1443"/>
      <c r="M1443"/>
      <c r="AA1443" s="64"/>
      <c r="AD1443" s="64"/>
    </row>
    <row r="1444" spans="2:30">
      <c r="B1444"/>
      <c r="C1444"/>
      <c r="D1444"/>
      <c r="E1444"/>
      <c r="F1444"/>
      <c r="G1444"/>
      <c r="H1444"/>
      <c r="I1444"/>
      <c r="J1444"/>
      <c r="K1444"/>
      <c r="L1444"/>
      <c r="M1444"/>
      <c r="AA1444" s="64"/>
      <c r="AD1444" s="64"/>
    </row>
    <row r="1445" spans="2:30">
      <c r="B1445"/>
      <c r="C1445"/>
      <c r="D1445"/>
      <c r="E1445"/>
      <c r="F1445"/>
      <c r="G1445"/>
      <c r="H1445"/>
      <c r="I1445"/>
      <c r="J1445"/>
      <c r="K1445"/>
      <c r="L1445"/>
      <c r="M1445"/>
      <c r="AA1445" s="64"/>
      <c r="AD1445" s="64"/>
    </row>
    <row r="1446" spans="2:30">
      <c r="B1446"/>
      <c r="C1446"/>
      <c r="D1446"/>
      <c r="E1446"/>
      <c r="F1446"/>
      <c r="G1446"/>
      <c r="H1446"/>
      <c r="I1446"/>
      <c r="J1446"/>
      <c r="K1446"/>
      <c r="L1446"/>
      <c r="M1446"/>
      <c r="AA1446" s="64"/>
      <c r="AD1446" s="64"/>
    </row>
    <row r="1447" spans="2:30">
      <c r="B1447"/>
      <c r="C1447"/>
      <c r="D1447"/>
      <c r="E1447"/>
      <c r="F1447"/>
      <c r="G1447"/>
      <c r="H1447"/>
      <c r="I1447"/>
      <c r="J1447"/>
      <c r="K1447"/>
      <c r="L1447"/>
      <c r="M1447"/>
      <c r="AA1447" s="64"/>
      <c r="AD1447" s="64"/>
    </row>
    <row r="1448" spans="2:30">
      <c r="B1448"/>
      <c r="C1448"/>
      <c r="D1448"/>
      <c r="E1448"/>
      <c r="F1448"/>
      <c r="G1448"/>
      <c r="H1448"/>
      <c r="I1448"/>
      <c r="J1448"/>
      <c r="K1448"/>
      <c r="L1448"/>
      <c r="M1448"/>
      <c r="AA1448" s="64"/>
      <c r="AD1448" s="64"/>
    </row>
    <row r="1449" spans="2:30">
      <c r="B1449"/>
      <c r="C1449"/>
      <c r="D1449"/>
      <c r="E1449"/>
      <c r="F1449"/>
      <c r="G1449"/>
      <c r="H1449"/>
      <c r="I1449"/>
      <c r="J1449"/>
      <c r="K1449"/>
      <c r="L1449"/>
      <c r="M1449"/>
      <c r="AA1449" s="64"/>
      <c r="AD1449" s="64"/>
    </row>
    <row r="1450" spans="2:30">
      <c r="B1450"/>
      <c r="C1450"/>
      <c r="D1450"/>
      <c r="E1450"/>
      <c r="F1450"/>
      <c r="G1450"/>
      <c r="H1450"/>
      <c r="I1450"/>
      <c r="J1450"/>
      <c r="K1450"/>
      <c r="L1450"/>
      <c r="M1450"/>
      <c r="AA1450" s="64"/>
      <c r="AD1450" s="64"/>
    </row>
    <row r="1451" spans="2:30">
      <c r="B1451"/>
      <c r="C1451"/>
      <c r="D1451"/>
      <c r="E1451"/>
      <c r="F1451"/>
      <c r="G1451"/>
      <c r="H1451"/>
      <c r="I1451"/>
      <c r="J1451"/>
      <c r="K1451"/>
      <c r="L1451"/>
      <c r="M1451"/>
      <c r="AA1451" s="64"/>
      <c r="AD1451" s="64"/>
    </row>
    <row r="1452" spans="2:30">
      <c r="B1452"/>
      <c r="C1452"/>
      <c r="D1452"/>
      <c r="E1452"/>
      <c r="F1452"/>
      <c r="G1452"/>
      <c r="H1452"/>
      <c r="I1452"/>
      <c r="J1452"/>
      <c r="K1452"/>
      <c r="L1452"/>
      <c r="M1452"/>
      <c r="AA1452" s="64"/>
      <c r="AD1452" s="64"/>
    </row>
    <row r="1453" spans="2:30">
      <c r="B1453"/>
      <c r="C1453"/>
      <c r="D1453"/>
      <c r="E1453"/>
      <c r="F1453"/>
      <c r="G1453"/>
      <c r="H1453"/>
      <c r="I1453"/>
      <c r="J1453"/>
      <c r="K1453"/>
      <c r="L1453"/>
      <c r="M1453"/>
      <c r="AA1453" s="64"/>
      <c r="AD1453" s="64"/>
    </row>
    <row r="1454" spans="2:30">
      <c r="B1454"/>
      <c r="C1454"/>
      <c r="D1454"/>
      <c r="E1454"/>
      <c r="F1454"/>
      <c r="G1454"/>
      <c r="H1454"/>
      <c r="I1454"/>
      <c r="J1454"/>
      <c r="K1454"/>
      <c r="L1454"/>
      <c r="M1454"/>
      <c r="AA1454" s="64"/>
      <c r="AD1454" s="64"/>
    </row>
    <row r="1455" spans="2:30">
      <c r="B1455"/>
      <c r="C1455"/>
      <c r="D1455"/>
      <c r="E1455"/>
      <c r="F1455"/>
      <c r="G1455"/>
      <c r="H1455"/>
      <c r="I1455"/>
      <c r="J1455"/>
      <c r="K1455"/>
      <c r="L1455"/>
      <c r="M1455"/>
      <c r="AA1455" s="64"/>
      <c r="AD1455" s="64"/>
    </row>
    <row r="1456" spans="2:30">
      <c r="B1456"/>
      <c r="C1456"/>
      <c r="D1456"/>
      <c r="E1456"/>
      <c r="F1456"/>
      <c r="G1456"/>
      <c r="H1456"/>
      <c r="I1456"/>
      <c r="J1456"/>
      <c r="K1456"/>
      <c r="L1456"/>
      <c r="M1456"/>
      <c r="AA1456" s="64"/>
      <c r="AD1456" s="64"/>
    </row>
    <row r="1457" spans="2:30">
      <c r="B1457"/>
      <c r="C1457"/>
      <c r="D1457"/>
      <c r="E1457"/>
      <c r="F1457"/>
      <c r="G1457"/>
      <c r="H1457"/>
      <c r="I1457"/>
      <c r="J1457"/>
      <c r="K1457"/>
      <c r="L1457"/>
      <c r="M1457"/>
      <c r="AA1457" s="64"/>
      <c r="AD1457" s="64"/>
    </row>
    <row r="1458" spans="2:30">
      <c r="B1458"/>
      <c r="C1458"/>
      <c r="D1458"/>
      <c r="E1458"/>
      <c r="F1458"/>
      <c r="G1458"/>
      <c r="H1458"/>
      <c r="I1458"/>
      <c r="J1458"/>
      <c r="K1458"/>
      <c r="L1458"/>
      <c r="M1458"/>
      <c r="AA1458" s="64"/>
      <c r="AD1458" s="64"/>
    </row>
    <row r="1459" spans="2:30">
      <c r="B1459"/>
      <c r="C1459"/>
      <c r="D1459"/>
      <c r="E1459"/>
      <c r="F1459"/>
      <c r="G1459"/>
      <c r="H1459"/>
      <c r="I1459"/>
      <c r="J1459"/>
      <c r="K1459"/>
      <c r="L1459"/>
      <c r="M1459"/>
      <c r="AA1459" s="64"/>
      <c r="AD1459" s="64"/>
    </row>
    <row r="1460" spans="2:30">
      <c r="B1460"/>
      <c r="C1460"/>
      <c r="D1460"/>
      <c r="E1460"/>
      <c r="F1460"/>
      <c r="G1460"/>
      <c r="H1460"/>
      <c r="I1460"/>
      <c r="J1460"/>
      <c r="K1460"/>
      <c r="L1460"/>
      <c r="M1460"/>
      <c r="AA1460" s="64"/>
      <c r="AD1460" s="64"/>
    </row>
    <row r="1461" spans="2:30">
      <c r="B1461"/>
      <c r="C1461"/>
      <c r="D1461"/>
      <c r="E1461"/>
      <c r="F1461"/>
      <c r="G1461"/>
      <c r="H1461"/>
      <c r="I1461"/>
      <c r="J1461"/>
      <c r="K1461"/>
      <c r="L1461"/>
      <c r="M1461"/>
      <c r="AA1461" s="64"/>
      <c r="AD1461" s="64"/>
    </row>
    <row r="1462" spans="2:30">
      <c r="B1462"/>
      <c r="C1462"/>
      <c r="D1462"/>
      <c r="E1462"/>
      <c r="F1462"/>
      <c r="G1462"/>
      <c r="H1462"/>
      <c r="I1462"/>
      <c r="J1462"/>
      <c r="K1462"/>
      <c r="L1462"/>
      <c r="M1462"/>
      <c r="AA1462" s="64"/>
      <c r="AD1462" s="64"/>
    </row>
    <row r="1463" spans="2:30">
      <c r="B1463"/>
      <c r="C1463"/>
      <c r="D1463"/>
      <c r="E1463"/>
      <c r="F1463"/>
      <c r="G1463"/>
      <c r="H1463"/>
      <c r="I1463"/>
      <c r="J1463"/>
      <c r="K1463"/>
      <c r="L1463"/>
      <c r="M1463"/>
      <c r="AA1463" s="64"/>
      <c r="AD1463" s="64"/>
    </row>
    <row r="1464" spans="2:30">
      <c r="B1464"/>
      <c r="C1464"/>
      <c r="D1464"/>
      <c r="E1464"/>
      <c r="F1464"/>
      <c r="G1464"/>
      <c r="H1464"/>
      <c r="I1464"/>
      <c r="J1464"/>
      <c r="K1464"/>
      <c r="L1464"/>
      <c r="M1464"/>
      <c r="AA1464" s="64"/>
      <c r="AD1464" s="64"/>
    </row>
    <row r="1465" spans="2:30">
      <c r="B1465"/>
      <c r="C1465"/>
      <c r="D1465"/>
      <c r="E1465"/>
      <c r="F1465"/>
      <c r="G1465"/>
      <c r="H1465"/>
      <c r="I1465"/>
      <c r="J1465"/>
      <c r="K1465"/>
      <c r="L1465"/>
      <c r="M1465"/>
      <c r="AA1465" s="64"/>
      <c r="AD1465" s="64"/>
    </row>
    <row r="1466" spans="2:30">
      <c r="B1466"/>
      <c r="C1466"/>
      <c r="D1466"/>
      <c r="E1466"/>
      <c r="F1466"/>
      <c r="G1466"/>
      <c r="H1466"/>
      <c r="I1466"/>
      <c r="J1466"/>
      <c r="K1466"/>
      <c r="L1466"/>
      <c r="M1466"/>
      <c r="AA1466" s="64"/>
      <c r="AD1466" s="64"/>
    </row>
    <row r="1467" spans="2:30">
      <c r="B1467"/>
      <c r="C1467"/>
      <c r="D1467"/>
      <c r="E1467"/>
      <c r="F1467"/>
      <c r="G1467"/>
      <c r="H1467"/>
      <c r="I1467"/>
      <c r="J1467"/>
      <c r="K1467"/>
      <c r="L1467"/>
      <c r="M1467"/>
      <c r="AA1467" s="64"/>
      <c r="AD1467" s="64"/>
    </row>
    <row r="1468" spans="2:30">
      <c r="B1468"/>
      <c r="C1468"/>
      <c r="D1468"/>
      <c r="E1468"/>
      <c r="F1468"/>
      <c r="G1468"/>
      <c r="H1468"/>
      <c r="I1468"/>
      <c r="J1468"/>
      <c r="K1468"/>
      <c r="L1468"/>
      <c r="M1468"/>
      <c r="AA1468" s="64"/>
      <c r="AD1468" s="64"/>
    </row>
    <row r="1469" spans="2:30">
      <c r="B1469"/>
      <c r="C1469"/>
      <c r="D1469"/>
      <c r="E1469"/>
      <c r="F1469"/>
      <c r="G1469"/>
      <c r="H1469"/>
      <c r="I1469"/>
      <c r="J1469"/>
      <c r="K1469"/>
      <c r="L1469"/>
      <c r="M1469"/>
      <c r="AA1469" s="64"/>
      <c r="AD1469" s="64"/>
    </row>
    <row r="1470" spans="2:30">
      <c r="B1470"/>
      <c r="C1470"/>
      <c r="D1470"/>
      <c r="E1470"/>
      <c r="F1470"/>
      <c r="G1470"/>
      <c r="H1470"/>
      <c r="I1470"/>
      <c r="J1470"/>
      <c r="K1470"/>
      <c r="L1470"/>
      <c r="M1470"/>
      <c r="AA1470" s="64"/>
      <c r="AD1470" s="64"/>
    </row>
    <row r="1471" spans="2:30">
      <c r="B1471"/>
      <c r="C1471"/>
      <c r="D1471"/>
      <c r="E1471"/>
      <c r="F1471"/>
      <c r="G1471"/>
      <c r="H1471"/>
      <c r="I1471"/>
      <c r="J1471"/>
      <c r="K1471"/>
      <c r="L1471"/>
      <c r="M1471"/>
      <c r="AA1471" s="64"/>
      <c r="AD1471" s="64"/>
    </row>
    <row r="1472" spans="2:30">
      <c r="B1472"/>
      <c r="C1472"/>
      <c r="D1472"/>
      <c r="E1472"/>
      <c r="F1472"/>
      <c r="G1472"/>
      <c r="H1472"/>
      <c r="I1472"/>
      <c r="J1472"/>
      <c r="K1472"/>
      <c r="L1472"/>
      <c r="M1472"/>
      <c r="AA1472" s="64"/>
      <c r="AD1472" s="64"/>
    </row>
    <row r="1473" spans="2:30">
      <c r="B1473"/>
      <c r="C1473"/>
      <c r="D1473"/>
      <c r="E1473"/>
      <c r="F1473"/>
      <c r="G1473"/>
      <c r="H1473"/>
      <c r="I1473"/>
      <c r="J1473"/>
      <c r="K1473"/>
      <c r="L1473"/>
      <c r="M1473"/>
      <c r="AA1473" s="64"/>
      <c r="AD1473" s="64"/>
    </row>
    <row r="1474" spans="2:30">
      <c r="B1474"/>
      <c r="C1474"/>
      <c r="D1474"/>
      <c r="E1474"/>
      <c r="F1474"/>
      <c r="G1474"/>
      <c r="H1474"/>
      <c r="I1474"/>
      <c r="J1474"/>
      <c r="K1474"/>
      <c r="L1474"/>
      <c r="M1474"/>
      <c r="AA1474" s="64"/>
      <c r="AD1474" s="64"/>
    </row>
    <row r="1475" spans="2:30">
      <c r="B1475"/>
      <c r="C1475"/>
      <c r="D1475"/>
      <c r="E1475"/>
      <c r="F1475"/>
      <c r="G1475"/>
      <c r="H1475"/>
      <c r="I1475"/>
      <c r="J1475"/>
      <c r="K1475"/>
      <c r="L1475"/>
      <c r="M1475"/>
      <c r="AA1475" s="64"/>
      <c r="AD1475" s="64"/>
    </row>
    <row r="1476" spans="2:30">
      <c r="B1476"/>
      <c r="C1476"/>
      <c r="D1476"/>
      <c r="E1476"/>
      <c r="F1476"/>
      <c r="G1476"/>
      <c r="H1476"/>
      <c r="I1476"/>
      <c r="J1476"/>
      <c r="K1476"/>
      <c r="L1476"/>
      <c r="M1476"/>
      <c r="AA1476" s="64"/>
      <c r="AD1476" s="64"/>
    </row>
    <row r="1477" spans="2:30">
      <c r="B1477"/>
      <c r="C1477"/>
      <c r="D1477"/>
      <c r="E1477"/>
      <c r="F1477"/>
      <c r="G1477"/>
      <c r="H1477"/>
      <c r="I1477"/>
      <c r="J1477"/>
      <c r="K1477"/>
      <c r="L1477"/>
      <c r="M1477"/>
      <c r="AA1477" s="64"/>
      <c r="AD1477" s="64"/>
    </row>
    <row r="1478" spans="2:30">
      <c r="B1478"/>
      <c r="C1478"/>
      <c r="D1478"/>
      <c r="E1478"/>
      <c r="F1478"/>
      <c r="G1478"/>
      <c r="H1478"/>
      <c r="I1478"/>
      <c r="J1478"/>
      <c r="K1478"/>
      <c r="L1478"/>
      <c r="M1478"/>
      <c r="AA1478" s="64"/>
      <c r="AD1478" s="64"/>
    </row>
    <row r="1479" spans="2:30">
      <c r="B1479"/>
      <c r="C1479"/>
      <c r="D1479"/>
      <c r="E1479"/>
      <c r="F1479"/>
      <c r="G1479"/>
      <c r="H1479"/>
      <c r="I1479"/>
      <c r="J1479"/>
      <c r="K1479"/>
      <c r="L1479"/>
      <c r="M1479"/>
      <c r="AA1479" s="64"/>
      <c r="AD1479" s="64"/>
    </row>
    <row r="1480" spans="2:30">
      <c r="B1480"/>
      <c r="C1480"/>
      <c r="D1480"/>
      <c r="E1480"/>
      <c r="F1480"/>
      <c r="G1480"/>
      <c r="H1480"/>
      <c r="I1480"/>
      <c r="J1480"/>
      <c r="K1480"/>
      <c r="L1480"/>
      <c r="M1480"/>
      <c r="AA1480" s="64"/>
      <c r="AD1480" s="64"/>
    </row>
    <row r="1481" spans="2:30">
      <c r="B1481"/>
      <c r="C1481"/>
      <c r="D1481"/>
      <c r="E1481"/>
      <c r="F1481"/>
      <c r="G1481"/>
      <c r="H1481"/>
      <c r="I1481"/>
      <c r="J1481"/>
      <c r="K1481"/>
      <c r="L1481"/>
      <c r="M1481"/>
      <c r="AA1481" s="64"/>
      <c r="AD1481" s="64"/>
    </row>
    <row r="1482" spans="2:30">
      <c r="B1482"/>
      <c r="C1482"/>
      <c r="D1482"/>
      <c r="E1482"/>
      <c r="F1482"/>
      <c r="G1482"/>
      <c r="H1482"/>
      <c r="I1482"/>
      <c r="J1482"/>
      <c r="K1482"/>
      <c r="L1482"/>
      <c r="M1482"/>
      <c r="AA1482" s="64"/>
      <c r="AD1482" s="64"/>
    </row>
    <row r="1483" spans="2:30">
      <c r="B1483"/>
      <c r="C1483"/>
      <c r="D1483"/>
      <c r="E1483"/>
      <c r="F1483"/>
      <c r="G1483"/>
      <c r="H1483"/>
      <c r="I1483"/>
      <c r="J1483"/>
      <c r="K1483"/>
      <c r="L1483"/>
      <c r="M1483"/>
      <c r="AA1483" s="64"/>
      <c r="AD1483" s="64"/>
    </row>
    <row r="1484" spans="2:30">
      <c r="B1484"/>
      <c r="C1484"/>
      <c r="D1484"/>
      <c r="E1484"/>
      <c r="F1484"/>
      <c r="G1484"/>
      <c r="H1484"/>
      <c r="I1484"/>
      <c r="J1484"/>
      <c r="K1484"/>
      <c r="L1484"/>
      <c r="M1484"/>
      <c r="AA1484" s="64"/>
      <c r="AD1484" s="64"/>
    </row>
    <row r="1485" spans="2:30">
      <c r="B1485"/>
      <c r="C1485"/>
      <c r="D1485"/>
      <c r="E1485"/>
      <c r="F1485"/>
      <c r="G1485"/>
      <c r="H1485"/>
      <c r="I1485"/>
      <c r="J1485"/>
      <c r="K1485"/>
      <c r="L1485"/>
      <c r="M1485"/>
      <c r="AA1485" s="64"/>
      <c r="AD1485" s="64"/>
    </row>
    <row r="1486" spans="2:30">
      <c r="B1486"/>
      <c r="C1486"/>
      <c r="D1486"/>
      <c r="E1486"/>
      <c r="F1486"/>
      <c r="G1486"/>
      <c r="H1486"/>
      <c r="I1486"/>
      <c r="J1486"/>
      <c r="K1486"/>
      <c r="L1486"/>
      <c r="M1486"/>
      <c r="AA1486" s="64"/>
      <c r="AD1486" s="64"/>
    </row>
    <row r="1487" spans="2:30">
      <c r="B1487"/>
      <c r="C1487"/>
      <c r="D1487"/>
      <c r="E1487"/>
      <c r="F1487"/>
      <c r="G1487"/>
      <c r="H1487"/>
      <c r="I1487"/>
      <c r="J1487"/>
      <c r="K1487"/>
      <c r="L1487"/>
      <c r="M1487"/>
      <c r="AA1487" s="64"/>
      <c r="AD1487" s="64"/>
    </row>
    <row r="1488" spans="2:30">
      <c r="B1488"/>
      <c r="C1488"/>
      <c r="D1488"/>
      <c r="E1488"/>
      <c r="F1488"/>
      <c r="G1488"/>
      <c r="H1488"/>
      <c r="I1488"/>
      <c r="J1488"/>
      <c r="K1488"/>
      <c r="L1488"/>
      <c r="M1488"/>
      <c r="AA1488" s="64"/>
      <c r="AD1488" s="64"/>
    </row>
    <row r="1489" spans="2:30">
      <c r="B1489"/>
      <c r="C1489"/>
      <c r="D1489"/>
      <c r="E1489"/>
      <c r="F1489"/>
      <c r="G1489"/>
      <c r="H1489"/>
      <c r="I1489"/>
      <c r="J1489"/>
      <c r="K1489"/>
      <c r="L1489"/>
      <c r="M1489"/>
      <c r="AA1489" s="64"/>
      <c r="AD1489" s="64"/>
    </row>
    <row r="1490" spans="2:30">
      <c r="B1490"/>
      <c r="C1490"/>
      <c r="D1490"/>
      <c r="E1490"/>
      <c r="F1490"/>
      <c r="G1490"/>
      <c r="H1490"/>
      <c r="I1490"/>
      <c r="J1490"/>
      <c r="K1490"/>
      <c r="L1490"/>
      <c r="M1490"/>
      <c r="AA1490" s="64"/>
      <c r="AD1490" s="64"/>
    </row>
    <row r="1491" spans="2:30">
      <c r="B1491"/>
      <c r="C1491"/>
      <c r="D1491"/>
      <c r="E1491"/>
      <c r="F1491"/>
      <c r="G1491"/>
      <c r="H1491"/>
      <c r="I1491"/>
      <c r="J1491"/>
      <c r="K1491"/>
      <c r="L1491"/>
      <c r="M1491"/>
      <c r="AA1491" s="64"/>
      <c r="AD1491" s="64"/>
    </row>
    <row r="1492" spans="2:30">
      <c r="B1492"/>
      <c r="C1492"/>
      <c r="D1492"/>
      <c r="E1492"/>
      <c r="F1492"/>
      <c r="G1492"/>
      <c r="H1492"/>
      <c r="I1492"/>
      <c r="J1492"/>
      <c r="K1492"/>
      <c r="L1492"/>
      <c r="M1492"/>
      <c r="AA1492" s="64"/>
      <c r="AD1492" s="64"/>
    </row>
    <row r="1493" spans="2:30">
      <c r="B1493"/>
      <c r="C1493"/>
      <c r="D1493"/>
      <c r="E1493"/>
      <c r="F1493"/>
      <c r="G1493"/>
      <c r="H1493"/>
      <c r="I1493"/>
      <c r="J1493"/>
      <c r="K1493"/>
      <c r="L1493"/>
      <c r="M1493"/>
      <c r="AA1493" s="64"/>
      <c r="AD1493" s="64"/>
    </row>
    <row r="1494" spans="2:30">
      <c r="B1494"/>
      <c r="C1494"/>
      <c r="D1494"/>
      <c r="E1494"/>
      <c r="F1494"/>
      <c r="G1494"/>
      <c r="H1494"/>
      <c r="I1494"/>
      <c r="J1494"/>
      <c r="K1494"/>
      <c r="L1494"/>
      <c r="M1494"/>
      <c r="AA1494" s="64"/>
      <c r="AD1494" s="64"/>
    </row>
    <row r="1495" spans="2:30">
      <c r="B1495"/>
      <c r="C1495"/>
      <c r="D1495"/>
      <c r="E1495"/>
      <c r="F1495"/>
      <c r="G1495"/>
      <c r="H1495"/>
      <c r="I1495"/>
      <c r="J1495"/>
      <c r="K1495"/>
      <c r="L1495"/>
      <c r="M1495"/>
      <c r="AA1495" s="64"/>
      <c r="AD1495" s="64"/>
    </row>
    <row r="1496" spans="2:30">
      <c r="B1496"/>
      <c r="C1496"/>
      <c r="D1496"/>
      <c r="E1496"/>
      <c r="F1496"/>
      <c r="G1496"/>
      <c r="H1496"/>
      <c r="I1496"/>
      <c r="J1496"/>
      <c r="K1496"/>
      <c r="L1496"/>
      <c r="M1496"/>
      <c r="AA1496" s="64"/>
      <c r="AD1496" s="64"/>
    </row>
    <row r="1497" spans="2:30">
      <c r="B1497"/>
      <c r="C1497"/>
      <c r="D1497"/>
      <c r="E1497"/>
      <c r="F1497"/>
      <c r="G1497"/>
      <c r="H1497"/>
      <c r="I1497"/>
      <c r="J1497"/>
      <c r="K1497"/>
      <c r="L1497"/>
      <c r="M1497"/>
      <c r="AA1497" s="64"/>
      <c r="AD1497" s="64"/>
    </row>
    <row r="1498" spans="2:30">
      <c r="B1498"/>
      <c r="C1498"/>
      <c r="D1498"/>
      <c r="E1498"/>
      <c r="F1498"/>
      <c r="G1498"/>
      <c r="H1498"/>
      <c r="I1498"/>
      <c r="J1498"/>
      <c r="K1498"/>
      <c r="L1498"/>
      <c r="M1498"/>
      <c r="AA1498" s="64"/>
      <c r="AD1498" s="64"/>
    </row>
    <row r="1499" spans="2:30">
      <c r="B1499"/>
      <c r="C1499"/>
      <c r="D1499"/>
      <c r="E1499"/>
      <c r="F1499"/>
      <c r="G1499"/>
      <c r="H1499"/>
      <c r="I1499"/>
      <c r="J1499"/>
      <c r="K1499"/>
      <c r="L1499"/>
      <c r="M1499"/>
      <c r="AA1499" s="64"/>
      <c r="AD1499" s="64"/>
    </row>
    <row r="1500" spans="2:30">
      <c r="B1500"/>
      <c r="C1500"/>
      <c r="D1500"/>
      <c r="E1500"/>
      <c r="F1500"/>
      <c r="G1500"/>
      <c r="H1500"/>
      <c r="I1500"/>
      <c r="J1500"/>
      <c r="K1500"/>
      <c r="L1500"/>
      <c r="M1500"/>
      <c r="AA1500" s="64"/>
      <c r="AD1500" s="64"/>
    </row>
    <row r="1501" spans="2:30">
      <c r="B1501"/>
      <c r="C1501"/>
      <c r="D1501"/>
      <c r="E1501"/>
      <c r="F1501"/>
      <c r="G1501"/>
      <c r="H1501"/>
      <c r="I1501"/>
      <c r="J1501"/>
      <c r="K1501"/>
      <c r="L1501"/>
      <c r="M1501"/>
      <c r="AA1501" s="64"/>
      <c r="AD1501" s="64"/>
    </row>
    <row r="1502" spans="2:30">
      <c r="B1502"/>
      <c r="C1502"/>
      <c r="D1502"/>
      <c r="E1502"/>
      <c r="F1502"/>
      <c r="G1502"/>
      <c r="H1502"/>
      <c r="I1502"/>
      <c r="J1502"/>
      <c r="K1502"/>
      <c r="L1502"/>
      <c r="M1502"/>
      <c r="AA1502" s="64"/>
      <c r="AD1502" s="64"/>
    </row>
    <row r="1503" spans="2:30">
      <c r="B1503"/>
      <c r="C1503"/>
      <c r="D1503"/>
      <c r="E1503"/>
      <c r="F1503"/>
      <c r="G1503"/>
      <c r="H1503"/>
      <c r="I1503"/>
      <c r="J1503"/>
      <c r="K1503"/>
      <c r="L1503"/>
      <c r="M1503"/>
      <c r="AA1503" s="64"/>
      <c r="AD1503" s="64"/>
    </row>
    <row r="1504" spans="2:30">
      <c r="B1504"/>
      <c r="C1504"/>
      <c r="D1504"/>
      <c r="E1504"/>
      <c r="F1504"/>
      <c r="G1504"/>
      <c r="H1504"/>
      <c r="I1504"/>
      <c r="J1504"/>
      <c r="K1504"/>
      <c r="L1504"/>
      <c r="M1504"/>
      <c r="AA1504" s="64"/>
      <c r="AD1504" s="64"/>
    </row>
    <row r="1505" spans="2:30">
      <c r="B1505"/>
      <c r="C1505"/>
      <c r="D1505"/>
      <c r="E1505"/>
      <c r="F1505"/>
      <c r="G1505"/>
      <c r="H1505"/>
      <c r="I1505"/>
      <c r="J1505"/>
      <c r="K1505"/>
      <c r="L1505"/>
      <c r="M1505"/>
      <c r="AA1505" s="64"/>
      <c r="AD1505" s="64"/>
    </row>
    <row r="1506" spans="2:30">
      <c r="B1506"/>
      <c r="C1506"/>
      <c r="D1506"/>
      <c r="E1506"/>
      <c r="F1506"/>
      <c r="G1506"/>
      <c r="H1506"/>
      <c r="I1506"/>
      <c r="J1506"/>
      <c r="K1506"/>
      <c r="L1506"/>
      <c r="M1506"/>
      <c r="AA1506" s="64"/>
      <c r="AD1506" s="64"/>
    </row>
    <row r="1507" spans="2:30">
      <c r="B1507"/>
      <c r="C1507"/>
      <c r="D1507"/>
      <c r="E1507"/>
      <c r="F1507"/>
      <c r="G1507"/>
      <c r="H1507"/>
      <c r="I1507"/>
      <c r="J1507"/>
      <c r="K1507"/>
      <c r="L1507"/>
      <c r="M1507"/>
      <c r="AA1507" s="64"/>
      <c r="AD1507" s="64"/>
    </row>
    <row r="1508" spans="2:30">
      <c r="B1508"/>
      <c r="C1508"/>
      <c r="D1508"/>
      <c r="E1508"/>
      <c r="F1508"/>
      <c r="G1508"/>
      <c r="H1508"/>
      <c r="I1508"/>
      <c r="J1508"/>
      <c r="K1508"/>
      <c r="L1508"/>
      <c r="M1508"/>
      <c r="AA1508" s="64"/>
      <c r="AD1508" s="64"/>
    </row>
    <row r="1509" spans="2:30">
      <c r="B1509"/>
      <c r="C1509"/>
      <c r="D1509"/>
      <c r="E1509"/>
      <c r="F1509"/>
      <c r="G1509"/>
      <c r="H1509"/>
      <c r="I1509"/>
      <c r="J1509"/>
      <c r="K1509"/>
      <c r="L1509"/>
      <c r="M1509"/>
      <c r="AA1509" s="64"/>
      <c r="AD1509" s="64"/>
    </row>
    <row r="1510" spans="2:30">
      <c r="B1510"/>
      <c r="C1510"/>
      <c r="D1510"/>
      <c r="E1510"/>
      <c r="F1510"/>
      <c r="G1510"/>
      <c r="H1510"/>
      <c r="I1510"/>
      <c r="J1510"/>
      <c r="K1510"/>
      <c r="L1510"/>
      <c r="M1510"/>
      <c r="AA1510" s="64"/>
      <c r="AD1510" s="64"/>
    </row>
    <row r="1511" spans="2:30">
      <c r="B1511"/>
      <c r="C1511"/>
      <c r="D1511"/>
      <c r="E1511"/>
      <c r="F1511"/>
      <c r="G1511"/>
      <c r="H1511"/>
      <c r="I1511"/>
      <c r="J1511"/>
      <c r="K1511"/>
      <c r="L1511"/>
      <c r="M1511"/>
      <c r="AA1511" s="64"/>
      <c r="AD1511" s="64"/>
    </row>
    <row r="1512" spans="2:30">
      <c r="B1512"/>
      <c r="C1512"/>
      <c r="D1512"/>
      <c r="E1512"/>
      <c r="F1512"/>
      <c r="G1512"/>
      <c r="H1512"/>
      <c r="I1512"/>
      <c r="J1512"/>
      <c r="K1512"/>
      <c r="L1512"/>
      <c r="M1512"/>
      <c r="AA1512" s="64"/>
      <c r="AD1512" s="64"/>
    </row>
    <row r="1513" spans="2:30">
      <c r="B1513"/>
      <c r="C1513"/>
      <c r="D1513"/>
      <c r="E1513"/>
      <c r="F1513"/>
      <c r="G1513"/>
      <c r="H1513"/>
      <c r="I1513"/>
      <c r="J1513"/>
      <c r="K1513"/>
      <c r="L1513"/>
      <c r="M1513"/>
      <c r="AA1513" s="64"/>
      <c r="AD1513" s="64"/>
    </row>
    <row r="1514" spans="2:30">
      <c r="B1514"/>
      <c r="C1514"/>
      <c r="D1514"/>
      <c r="E1514"/>
      <c r="F1514"/>
      <c r="G1514"/>
      <c r="H1514"/>
      <c r="I1514"/>
      <c r="J1514"/>
      <c r="K1514"/>
      <c r="L1514"/>
      <c r="M1514"/>
      <c r="AA1514" s="64"/>
      <c r="AD1514" s="64"/>
    </row>
    <row r="1515" spans="2:30">
      <c r="B1515"/>
      <c r="C1515"/>
      <c r="D1515"/>
      <c r="E1515"/>
      <c r="F1515"/>
      <c r="G1515"/>
      <c r="H1515"/>
      <c r="I1515"/>
      <c r="J1515"/>
      <c r="K1515"/>
      <c r="L1515"/>
      <c r="M1515"/>
      <c r="AA1515" s="64"/>
      <c r="AD1515" s="64"/>
    </row>
    <row r="1516" spans="2:30">
      <c r="B1516"/>
      <c r="C1516"/>
      <c r="D1516"/>
      <c r="E1516"/>
      <c r="F1516"/>
      <c r="G1516"/>
      <c r="H1516"/>
      <c r="I1516"/>
      <c r="J1516"/>
      <c r="K1516"/>
      <c r="L1516"/>
      <c r="M1516"/>
      <c r="AA1516" s="64"/>
      <c r="AD1516" s="64"/>
    </row>
    <row r="1517" spans="2:30">
      <c r="B1517"/>
      <c r="C1517"/>
      <c r="D1517"/>
      <c r="E1517"/>
      <c r="F1517"/>
      <c r="G1517"/>
      <c r="H1517"/>
      <c r="I1517"/>
      <c r="J1517"/>
      <c r="K1517"/>
      <c r="L1517"/>
      <c r="M1517"/>
      <c r="AA1517" s="64"/>
      <c r="AD1517" s="64"/>
    </row>
    <row r="1518" spans="2:30">
      <c r="B1518"/>
      <c r="C1518"/>
      <c r="D1518"/>
      <c r="E1518"/>
      <c r="F1518"/>
      <c r="G1518"/>
      <c r="H1518"/>
      <c r="I1518"/>
      <c r="J1518"/>
      <c r="K1518"/>
      <c r="L1518"/>
      <c r="M1518"/>
      <c r="AA1518" s="64"/>
      <c r="AD1518" s="64"/>
    </row>
    <row r="1519" spans="2:30">
      <c r="B1519"/>
      <c r="C1519"/>
      <c r="D1519"/>
      <c r="E1519"/>
      <c r="F1519"/>
      <c r="G1519"/>
      <c r="H1519"/>
      <c r="I1519"/>
      <c r="J1519"/>
      <c r="K1519"/>
      <c r="L1519"/>
      <c r="M1519"/>
      <c r="AA1519" s="64"/>
      <c r="AD1519" s="64"/>
    </row>
    <row r="1520" spans="2:30">
      <c r="B1520"/>
      <c r="C1520"/>
      <c r="D1520"/>
      <c r="E1520"/>
      <c r="F1520"/>
      <c r="G1520"/>
      <c r="H1520"/>
      <c r="I1520"/>
      <c r="J1520"/>
      <c r="K1520"/>
      <c r="L1520"/>
      <c r="M1520"/>
      <c r="AA1520" s="64"/>
      <c r="AD1520" s="64"/>
    </row>
    <row r="1521" spans="2:30">
      <c r="B1521"/>
      <c r="C1521"/>
      <c r="D1521"/>
      <c r="E1521"/>
      <c r="F1521"/>
      <c r="G1521"/>
      <c r="H1521"/>
      <c r="I1521"/>
      <c r="J1521"/>
      <c r="K1521"/>
      <c r="L1521"/>
      <c r="M1521"/>
      <c r="AA1521" s="64"/>
      <c r="AD1521" s="64"/>
    </row>
    <row r="1522" spans="2:30">
      <c r="B1522"/>
      <c r="C1522"/>
      <c r="D1522"/>
      <c r="E1522"/>
      <c r="F1522"/>
      <c r="G1522"/>
      <c r="H1522"/>
      <c r="I1522"/>
      <c r="J1522"/>
      <c r="K1522"/>
      <c r="L1522"/>
      <c r="M1522"/>
      <c r="AA1522" s="64"/>
      <c r="AD1522" s="64"/>
    </row>
    <row r="1523" spans="2:30">
      <c r="B1523"/>
      <c r="C1523"/>
      <c r="D1523"/>
      <c r="E1523"/>
      <c r="F1523"/>
      <c r="G1523"/>
      <c r="H1523"/>
      <c r="I1523"/>
      <c r="J1523"/>
      <c r="K1523"/>
      <c r="L1523"/>
      <c r="M1523"/>
      <c r="AA1523" s="64"/>
      <c r="AD1523" s="64"/>
    </row>
    <row r="1524" spans="2:30">
      <c r="B1524"/>
      <c r="C1524"/>
      <c r="D1524"/>
      <c r="E1524"/>
      <c r="F1524"/>
      <c r="G1524"/>
      <c r="H1524"/>
      <c r="I1524"/>
      <c r="J1524"/>
      <c r="K1524"/>
      <c r="L1524"/>
      <c r="M1524"/>
      <c r="AA1524" s="64"/>
      <c r="AD1524" s="64"/>
    </row>
    <row r="1525" spans="2:30">
      <c r="B1525"/>
      <c r="C1525"/>
      <c r="D1525"/>
      <c r="E1525"/>
      <c r="F1525"/>
      <c r="G1525"/>
      <c r="H1525"/>
      <c r="I1525"/>
      <c r="J1525"/>
      <c r="K1525"/>
      <c r="L1525"/>
      <c r="M1525"/>
      <c r="AA1525" s="64"/>
      <c r="AD1525" s="64"/>
    </row>
    <row r="1526" spans="2:30">
      <c r="B1526"/>
      <c r="C1526"/>
      <c r="D1526"/>
      <c r="E1526"/>
      <c r="F1526"/>
      <c r="G1526"/>
      <c r="H1526"/>
      <c r="I1526"/>
      <c r="J1526"/>
      <c r="K1526"/>
      <c r="L1526"/>
      <c r="M1526"/>
      <c r="AA1526" s="64"/>
      <c r="AD1526" s="64"/>
    </row>
    <row r="1527" spans="2:30">
      <c r="B1527"/>
      <c r="C1527"/>
      <c r="D1527"/>
      <c r="E1527"/>
      <c r="F1527"/>
      <c r="G1527"/>
      <c r="H1527"/>
      <c r="I1527"/>
      <c r="J1527"/>
      <c r="K1527"/>
      <c r="L1527"/>
      <c r="M1527"/>
      <c r="AA1527" s="64"/>
      <c r="AD1527" s="64"/>
    </row>
    <row r="1528" spans="2:30">
      <c r="B1528"/>
      <c r="C1528"/>
      <c r="D1528"/>
      <c r="E1528"/>
      <c r="F1528"/>
      <c r="G1528"/>
      <c r="H1528"/>
      <c r="I1528"/>
      <c r="J1528"/>
      <c r="K1528"/>
      <c r="L1528"/>
      <c r="M1528"/>
      <c r="AA1528" s="64"/>
      <c r="AD1528" s="64"/>
    </row>
    <row r="1529" spans="2:30">
      <c r="B1529"/>
      <c r="C1529"/>
      <c r="D1529"/>
      <c r="E1529"/>
      <c r="F1529"/>
      <c r="G1529"/>
      <c r="H1529"/>
      <c r="I1529"/>
      <c r="J1529"/>
      <c r="K1529"/>
      <c r="L1529"/>
      <c r="M1529"/>
      <c r="AA1529" s="64"/>
      <c r="AD1529" s="64"/>
    </row>
    <row r="1530" spans="2:30">
      <c r="B1530"/>
      <c r="C1530"/>
      <c r="D1530"/>
      <c r="E1530"/>
      <c r="F1530"/>
      <c r="G1530"/>
      <c r="H1530"/>
      <c r="I1530"/>
      <c r="J1530"/>
      <c r="K1530"/>
      <c r="L1530"/>
      <c r="M1530"/>
      <c r="AA1530" s="64"/>
      <c r="AD1530" s="64"/>
    </row>
    <row r="1531" spans="2:30">
      <c r="B1531"/>
      <c r="C1531"/>
      <c r="D1531"/>
      <c r="E1531"/>
      <c r="F1531"/>
      <c r="G1531"/>
      <c r="H1531"/>
      <c r="I1531"/>
      <c r="J1531"/>
      <c r="K1531"/>
      <c r="L1531"/>
      <c r="M1531"/>
      <c r="AA1531" s="64"/>
      <c r="AD1531" s="64"/>
    </row>
    <row r="1532" spans="2:30">
      <c r="B1532"/>
      <c r="C1532"/>
      <c r="D1532"/>
      <c r="E1532"/>
      <c r="F1532"/>
      <c r="G1532"/>
      <c r="H1532"/>
      <c r="I1532"/>
      <c r="J1532"/>
      <c r="K1532"/>
      <c r="L1532"/>
      <c r="M1532"/>
      <c r="AA1532" s="64"/>
      <c r="AD1532" s="64"/>
    </row>
    <row r="1533" spans="2:30">
      <c r="B1533"/>
      <c r="C1533"/>
      <c r="D1533"/>
      <c r="E1533"/>
      <c r="F1533"/>
      <c r="G1533"/>
      <c r="H1533"/>
      <c r="I1533"/>
      <c r="J1533"/>
      <c r="K1533"/>
      <c r="L1533"/>
      <c r="M1533"/>
      <c r="AA1533" s="64"/>
      <c r="AD1533" s="64"/>
    </row>
    <row r="1534" spans="2:30">
      <c r="B1534"/>
      <c r="C1534"/>
      <c r="D1534"/>
      <c r="E1534"/>
      <c r="F1534"/>
      <c r="G1534"/>
      <c r="H1534"/>
      <c r="I1534"/>
      <c r="J1534"/>
      <c r="K1534"/>
      <c r="L1534"/>
      <c r="M1534"/>
      <c r="AA1534" s="64"/>
      <c r="AD1534" s="64"/>
    </row>
    <row r="1535" spans="2:30">
      <c r="B1535"/>
      <c r="C1535"/>
      <c r="D1535"/>
      <c r="E1535"/>
      <c r="F1535"/>
      <c r="G1535"/>
      <c r="H1535"/>
      <c r="I1535"/>
      <c r="J1535"/>
      <c r="K1535"/>
      <c r="L1535"/>
      <c r="M1535"/>
      <c r="AA1535" s="64"/>
      <c r="AD1535" s="64"/>
    </row>
    <row r="1536" spans="2:30">
      <c r="B1536"/>
      <c r="C1536"/>
      <c r="D1536"/>
      <c r="E1536"/>
      <c r="F1536"/>
      <c r="G1536"/>
      <c r="H1536"/>
      <c r="I1536"/>
      <c r="J1536"/>
      <c r="K1536"/>
      <c r="L1536"/>
      <c r="M1536"/>
      <c r="AA1536" s="64"/>
      <c r="AD1536" s="64"/>
    </row>
    <row r="1537" spans="2:30">
      <c r="B1537"/>
      <c r="C1537"/>
      <c r="D1537"/>
      <c r="E1537"/>
      <c r="F1537"/>
      <c r="G1537"/>
      <c r="H1537"/>
      <c r="I1537"/>
      <c r="J1537"/>
      <c r="K1537"/>
      <c r="L1537"/>
      <c r="M1537"/>
      <c r="AA1537" s="64"/>
      <c r="AD1537" s="64"/>
    </row>
    <row r="1538" spans="2:30">
      <c r="B1538"/>
      <c r="C1538"/>
      <c r="D1538"/>
      <c r="E1538"/>
      <c r="F1538"/>
      <c r="G1538"/>
      <c r="H1538"/>
      <c r="I1538"/>
      <c r="J1538"/>
      <c r="K1538"/>
      <c r="L1538"/>
      <c r="M1538"/>
      <c r="AA1538" s="64"/>
      <c r="AD1538" s="64"/>
    </row>
    <row r="1539" spans="2:30">
      <c r="B1539"/>
      <c r="C1539"/>
      <c r="D1539"/>
      <c r="E1539"/>
      <c r="F1539"/>
      <c r="G1539"/>
      <c r="H1539"/>
      <c r="I1539"/>
      <c r="J1539"/>
      <c r="K1539"/>
      <c r="L1539"/>
      <c r="M1539"/>
      <c r="AA1539" s="64"/>
      <c r="AD1539" s="64"/>
    </row>
    <row r="1540" spans="2:30">
      <c r="B1540"/>
      <c r="C1540"/>
      <c r="D1540"/>
      <c r="E1540"/>
      <c r="F1540"/>
      <c r="G1540"/>
      <c r="H1540"/>
      <c r="I1540"/>
      <c r="J1540"/>
      <c r="K1540"/>
      <c r="L1540"/>
      <c r="M1540"/>
      <c r="AA1540" s="64"/>
      <c r="AD1540" s="64"/>
    </row>
    <row r="1541" spans="2:30">
      <c r="B1541"/>
      <c r="C1541"/>
      <c r="D1541"/>
      <c r="E1541"/>
      <c r="F1541"/>
      <c r="G1541"/>
      <c r="H1541"/>
      <c r="I1541"/>
      <c r="J1541"/>
      <c r="K1541"/>
      <c r="L1541"/>
      <c r="M1541"/>
      <c r="AA1541" s="64"/>
      <c r="AD1541" s="64"/>
    </row>
    <row r="1542" spans="2:30">
      <c r="B1542"/>
      <c r="C1542"/>
      <c r="D1542"/>
      <c r="E1542"/>
      <c r="F1542"/>
      <c r="G1542"/>
      <c r="H1542"/>
      <c r="I1542"/>
      <c r="J1542"/>
      <c r="K1542"/>
      <c r="L1542"/>
      <c r="M1542"/>
      <c r="AA1542" s="64"/>
      <c r="AD1542" s="64"/>
    </row>
    <row r="1543" spans="2:30">
      <c r="B1543"/>
      <c r="C1543"/>
      <c r="D1543"/>
      <c r="E1543"/>
      <c r="F1543"/>
      <c r="G1543"/>
      <c r="H1543"/>
      <c r="I1543"/>
      <c r="J1543"/>
      <c r="K1543"/>
      <c r="L1543"/>
      <c r="M1543"/>
      <c r="AA1543" s="64"/>
      <c r="AD1543" s="64"/>
    </row>
    <row r="1544" spans="2:30">
      <c r="B1544"/>
      <c r="C1544"/>
      <c r="D1544"/>
      <c r="E1544"/>
      <c r="F1544"/>
      <c r="G1544"/>
      <c r="H1544"/>
      <c r="I1544"/>
      <c r="J1544"/>
      <c r="K1544"/>
      <c r="L1544"/>
      <c r="M1544"/>
      <c r="AA1544" s="64"/>
      <c r="AD1544" s="64"/>
    </row>
    <row r="1545" spans="2:30">
      <c r="B1545"/>
      <c r="C1545"/>
      <c r="D1545"/>
      <c r="E1545"/>
      <c r="F1545"/>
      <c r="G1545"/>
      <c r="H1545"/>
      <c r="I1545"/>
      <c r="J1545"/>
      <c r="K1545"/>
      <c r="L1545"/>
      <c r="M1545"/>
      <c r="AA1545" s="64"/>
      <c r="AD1545" s="64"/>
    </row>
    <row r="1546" spans="2:30">
      <c r="B1546"/>
      <c r="C1546"/>
      <c r="D1546"/>
      <c r="E1546"/>
      <c r="F1546"/>
      <c r="G1546"/>
      <c r="H1546"/>
      <c r="I1546"/>
      <c r="J1546"/>
      <c r="K1546"/>
      <c r="L1546"/>
      <c r="M1546"/>
      <c r="AA1546" s="64"/>
      <c r="AD1546" s="64"/>
    </row>
    <row r="1547" spans="2:30">
      <c r="B1547"/>
      <c r="C1547"/>
      <c r="D1547"/>
      <c r="E1547"/>
      <c r="F1547"/>
      <c r="G1547"/>
      <c r="H1547"/>
      <c r="I1547"/>
      <c r="J1547"/>
      <c r="K1547"/>
      <c r="L1547"/>
      <c r="M1547"/>
      <c r="AA1547" s="64"/>
      <c r="AD1547" s="64"/>
    </row>
    <row r="1548" spans="2:30">
      <c r="B1548"/>
      <c r="C1548"/>
      <c r="D1548"/>
      <c r="E1548"/>
      <c r="F1548"/>
      <c r="G1548"/>
      <c r="H1548"/>
      <c r="I1548"/>
      <c r="J1548"/>
      <c r="K1548"/>
      <c r="L1548"/>
      <c r="M1548"/>
      <c r="AA1548" s="64"/>
      <c r="AD1548" s="64"/>
    </row>
    <row r="1549" spans="2:30">
      <c r="B1549"/>
      <c r="C1549"/>
      <c r="D1549"/>
      <c r="E1549"/>
      <c r="F1549"/>
      <c r="G1549"/>
      <c r="H1549"/>
      <c r="I1549"/>
      <c r="J1549"/>
      <c r="K1549"/>
      <c r="L1549"/>
      <c r="M1549"/>
      <c r="AA1549" s="64"/>
      <c r="AD1549" s="64"/>
    </row>
    <row r="1550" spans="2:30">
      <c r="B1550"/>
      <c r="C1550"/>
      <c r="D1550"/>
      <c r="E1550"/>
      <c r="F1550"/>
      <c r="G1550"/>
      <c r="H1550"/>
      <c r="I1550"/>
      <c r="J1550"/>
      <c r="K1550"/>
      <c r="L1550"/>
      <c r="M1550"/>
      <c r="AA1550" s="64"/>
      <c r="AD1550" s="64"/>
    </row>
    <row r="1551" spans="2:30">
      <c r="B1551"/>
      <c r="C1551"/>
      <c r="D1551"/>
      <c r="E1551"/>
      <c r="F1551"/>
      <c r="G1551"/>
      <c r="H1551"/>
      <c r="I1551"/>
      <c r="J1551"/>
      <c r="K1551"/>
      <c r="L1551"/>
      <c r="M1551"/>
      <c r="AA1551" s="64"/>
      <c r="AD1551" s="64"/>
    </row>
    <row r="1552" spans="2:30">
      <c r="B1552"/>
      <c r="C1552"/>
      <c r="D1552"/>
      <c r="E1552"/>
      <c r="F1552"/>
      <c r="G1552"/>
      <c r="H1552"/>
      <c r="I1552"/>
      <c r="J1552"/>
      <c r="K1552"/>
      <c r="L1552"/>
      <c r="M1552"/>
      <c r="AA1552" s="64"/>
      <c r="AD1552" s="64"/>
    </row>
    <row r="1553" spans="2:30">
      <c r="B1553"/>
      <c r="C1553"/>
      <c r="D1553"/>
      <c r="E1553"/>
      <c r="F1553"/>
      <c r="G1553"/>
      <c r="H1553"/>
      <c r="I1553"/>
      <c r="J1553"/>
      <c r="K1553"/>
      <c r="L1553"/>
      <c r="M1553"/>
      <c r="AA1553" s="64"/>
      <c r="AD1553" s="64"/>
    </row>
    <row r="1554" spans="2:30">
      <c r="B1554"/>
      <c r="C1554"/>
      <c r="D1554"/>
      <c r="E1554"/>
      <c r="F1554"/>
      <c r="G1554"/>
      <c r="H1554"/>
      <c r="I1554"/>
      <c r="J1554"/>
      <c r="K1554"/>
      <c r="L1554"/>
      <c r="M1554"/>
      <c r="AA1554" s="64"/>
      <c r="AD1554" s="64"/>
    </row>
    <row r="1555" spans="2:30">
      <c r="B1555"/>
      <c r="C1555"/>
      <c r="D1555"/>
      <c r="E1555"/>
      <c r="F1555"/>
      <c r="G1555"/>
      <c r="H1555"/>
      <c r="I1555"/>
      <c r="J1555"/>
      <c r="K1555"/>
      <c r="L1555"/>
      <c r="M1555"/>
      <c r="AA1555" s="64"/>
      <c r="AD1555" s="64"/>
    </row>
    <row r="1556" spans="2:30">
      <c r="B1556"/>
      <c r="C1556"/>
      <c r="D1556"/>
      <c r="E1556"/>
      <c r="F1556"/>
      <c r="G1556"/>
      <c r="H1556"/>
      <c r="I1556"/>
      <c r="J1556"/>
      <c r="K1556"/>
      <c r="L1556"/>
      <c r="M1556"/>
      <c r="AA1556" s="64"/>
      <c r="AD1556" s="64"/>
    </row>
    <row r="1557" spans="2:30">
      <c r="B1557"/>
      <c r="C1557"/>
      <c r="D1557"/>
      <c r="E1557"/>
      <c r="F1557"/>
      <c r="G1557"/>
      <c r="H1557"/>
      <c r="I1557"/>
      <c r="J1557"/>
      <c r="K1557"/>
      <c r="L1557"/>
      <c r="M1557"/>
      <c r="AA1557" s="64"/>
      <c r="AD1557" s="64"/>
    </row>
    <row r="1558" spans="2:30">
      <c r="B1558"/>
      <c r="C1558"/>
      <c r="D1558"/>
      <c r="E1558"/>
      <c r="F1558"/>
      <c r="G1558"/>
      <c r="H1558"/>
      <c r="I1558"/>
      <c r="J1558"/>
      <c r="K1558"/>
      <c r="L1558"/>
      <c r="M1558"/>
      <c r="AA1558" s="64"/>
      <c r="AD1558" s="64"/>
    </row>
    <row r="1559" spans="2:30">
      <c r="B1559"/>
      <c r="C1559"/>
      <c r="D1559"/>
      <c r="E1559"/>
      <c r="F1559"/>
      <c r="G1559"/>
      <c r="H1559"/>
      <c r="I1559"/>
      <c r="J1559"/>
      <c r="K1559"/>
      <c r="L1559"/>
      <c r="M1559"/>
      <c r="AA1559" s="64"/>
      <c r="AD1559" s="64"/>
    </row>
    <row r="1560" spans="2:30">
      <c r="B1560"/>
      <c r="C1560"/>
      <c r="D1560"/>
      <c r="E1560"/>
      <c r="F1560"/>
      <c r="G1560"/>
      <c r="H1560"/>
      <c r="I1560"/>
      <c r="J1560"/>
      <c r="K1560"/>
      <c r="L1560"/>
      <c r="M1560"/>
      <c r="AA1560" s="64"/>
      <c r="AD1560" s="64"/>
    </row>
    <row r="1561" spans="2:30">
      <c r="B1561"/>
      <c r="C1561"/>
      <c r="D1561"/>
      <c r="E1561"/>
      <c r="F1561"/>
      <c r="G1561"/>
      <c r="H1561"/>
      <c r="I1561"/>
      <c r="J1561"/>
      <c r="K1561"/>
      <c r="L1561"/>
      <c r="M1561"/>
      <c r="AA1561" s="64"/>
      <c r="AD1561" s="64"/>
    </row>
    <row r="1562" spans="2:30">
      <c r="B1562"/>
      <c r="C1562"/>
      <c r="D1562"/>
      <c r="E1562"/>
      <c r="F1562"/>
      <c r="G1562"/>
      <c r="H1562"/>
      <c r="I1562"/>
      <c r="J1562"/>
      <c r="K1562"/>
      <c r="L1562"/>
      <c r="M1562"/>
      <c r="AA1562" s="64"/>
      <c r="AD1562" s="64"/>
    </row>
    <row r="1563" spans="2:30">
      <c r="B1563"/>
      <c r="C1563"/>
      <c r="D1563"/>
      <c r="E1563"/>
      <c r="F1563"/>
      <c r="G1563"/>
      <c r="H1563"/>
      <c r="I1563"/>
      <c r="J1563"/>
      <c r="K1563"/>
      <c r="L1563"/>
      <c r="M1563"/>
      <c r="AA1563" s="64"/>
      <c r="AD1563" s="64"/>
    </row>
    <row r="1564" spans="2:30">
      <c r="B1564"/>
      <c r="C1564"/>
      <c r="D1564"/>
      <c r="E1564"/>
      <c r="F1564"/>
      <c r="G1564"/>
      <c r="H1564"/>
      <c r="I1564"/>
      <c r="J1564"/>
      <c r="K1564"/>
      <c r="L1564"/>
      <c r="M1564"/>
      <c r="AA1564" s="64"/>
      <c r="AD1564" s="64"/>
    </row>
    <row r="1565" spans="2:30">
      <c r="B1565"/>
      <c r="C1565"/>
      <c r="D1565"/>
      <c r="E1565"/>
      <c r="F1565"/>
      <c r="G1565"/>
      <c r="H1565"/>
      <c r="I1565"/>
      <c r="J1565"/>
      <c r="K1565"/>
      <c r="L1565"/>
      <c r="M1565"/>
      <c r="AA1565" s="64"/>
      <c r="AD1565" s="64"/>
    </row>
    <row r="1566" spans="2:30">
      <c r="B1566"/>
      <c r="C1566"/>
      <c r="D1566"/>
      <c r="E1566"/>
      <c r="F1566"/>
      <c r="G1566"/>
      <c r="H1566"/>
      <c r="I1566"/>
      <c r="J1566"/>
      <c r="K1566"/>
      <c r="L1566"/>
      <c r="M1566"/>
      <c r="AA1566" s="64"/>
      <c r="AD1566" s="64"/>
    </row>
    <row r="1567" spans="2:30">
      <c r="B1567"/>
      <c r="C1567"/>
      <c r="D1567"/>
      <c r="E1567"/>
      <c r="F1567"/>
      <c r="G1567"/>
      <c r="H1567"/>
      <c r="I1567"/>
      <c r="J1567"/>
      <c r="K1567"/>
      <c r="L1567"/>
      <c r="M1567"/>
      <c r="AA1567" s="64"/>
      <c r="AD1567" s="64"/>
    </row>
    <row r="1568" spans="2:30">
      <c r="B1568"/>
      <c r="C1568"/>
      <c r="D1568"/>
      <c r="E1568"/>
      <c r="F1568"/>
      <c r="G1568"/>
      <c r="H1568"/>
      <c r="I1568"/>
      <c r="J1568"/>
      <c r="K1568"/>
      <c r="L1568"/>
      <c r="M1568"/>
      <c r="AA1568" s="64"/>
      <c r="AD1568" s="64"/>
    </row>
    <row r="1569" spans="2:30">
      <c r="B1569"/>
      <c r="C1569"/>
      <c r="D1569"/>
      <c r="E1569"/>
      <c r="F1569"/>
      <c r="G1569"/>
      <c r="H1569"/>
      <c r="I1569"/>
      <c r="J1569"/>
      <c r="K1569"/>
      <c r="L1569"/>
      <c r="M1569"/>
      <c r="AA1569" s="64"/>
      <c r="AD1569" s="64"/>
    </row>
    <row r="1570" spans="2:30">
      <c r="B1570"/>
      <c r="C1570"/>
      <c r="D1570"/>
      <c r="E1570"/>
      <c r="F1570"/>
      <c r="G1570"/>
      <c r="H1570"/>
      <c r="I1570"/>
      <c r="J1570"/>
      <c r="K1570"/>
      <c r="L1570"/>
      <c r="M1570"/>
      <c r="AA1570" s="64"/>
      <c r="AD1570" s="64"/>
    </row>
    <row r="1571" spans="2:30">
      <c r="B1571"/>
      <c r="C1571"/>
      <c r="D1571"/>
      <c r="E1571"/>
      <c r="F1571"/>
      <c r="G1571"/>
      <c r="H1571"/>
      <c r="I1571"/>
      <c r="J1571"/>
      <c r="K1571"/>
      <c r="L1571"/>
      <c r="M1571"/>
      <c r="AA1571" s="64"/>
      <c r="AD1571" s="64"/>
    </row>
    <row r="1572" spans="2:30">
      <c r="B1572"/>
      <c r="C1572"/>
      <c r="D1572"/>
      <c r="E1572"/>
      <c r="F1572"/>
      <c r="G1572"/>
      <c r="H1572"/>
      <c r="I1572"/>
      <c r="J1572"/>
      <c r="K1572"/>
      <c r="L1572"/>
      <c r="M1572"/>
      <c r="AA1572" s="64"/>
      <c r="AD1572" s="64"/>
    </row>
    <row r="1573" spans="2:30">
      <c r="B1573"/>
      <c r="C1573"/>
      <c r="D1573"/>
      <c r="E1573"/>
      <c r="F1573"/>
      <c r="G1573"/>
      <c r="H1573"/>
      <c r="I1573"/>
      <c r="J1573"/>
      <c r="K1573"/>
      <c r="L1573"/>
      <c r="M1573"/>
      <c r="AA1573" s="64"/>
      <c r="AD1573" s="64"/>
    </row>
    <row r="1574" spans="2:30">
      <c r="B1574"/>
      <c r="C1574"/>
      <c r="D1574"/>
      <c r="E1574"/>
      <c r="F1574"/>
      <c r="G1574"/>
      <c r="H1574"/>
      <c r="I1574"/>
      <c r="J1574"/>
      <c r="K1574"/>
      <c r="L1574"/>
      <c r="M1574"/>
      <c r="AA1574" s="64"/>
      <c r="AD1574" s="64"/>
    </row>
    <row r="1575" spans="2:30">
      <c r="B1575"/>
      <c r="C1575"/>
      <c r="D1575"/>
      <c r="E1575"/>
      <c r="F1575"/>
      <c r="G1575"/>
      <c r="H1575"/>
      <c r="I1575"/>
      <c r="J1575"/>
      <c r="K1575"/>
      <c r="L1575"/>
      <c r="M1575"/>
      <c r="AA1575" s="64"/>
      <c r="AD1575" s="64"/>
    </row>
    <row r="1576" spans="2:30">
      <c r="B1576"/>
      <c r="C1576"/>
      <c r="D1576"/>
      <c r="E1576"/>
      <c r="F1576"/>
      <c r="G1576"/>
      <c r="H1576"/>
      <c r="I1576"/>
      <c r="J1576"/>
      <c r="K1576"/>
      <c r="L1576"/>
      <c r="M1576"/>
      <c r="AA1576" s="64"/>
      <c r="AD1576" s="64"/>
    </row>
    <row r="1577" spans="2:30">
      <c r="B1577"/>
      <c r="C1577"/>
      <c r="D1577"/>
      <c r="E1577"/>
      <c r="F1577"/>
      <c r="G1577"/>
      <c r="H1577"/>
      <c r="I1577"/>
      <c r="J1577"/>
      <c r="K1577"/>
      <c r="L1577"/>
      <c r="M1577"/>
      <c r="AA1577" s="64"/>
      <c r="AD1577" s="64"/>
    </row>
    <row r="1578" spans="2:30">
      <c r="B1578"/>
      <c r="C1578"/>
      <c r="D1578"/>
      <c r="E1578"/>
      <c r="F1578"/>
      <c r="G1578"/>
      <c r="H1578"/>
      <c r="I1578"/>
      <c r="J1578"/>
      <c r="K1578"/>
      <c r="L1578"/>
      <c r="M1578"/>
      <c r="AA1578" s="64"/>
      <c r="AD1578" s="64"/>
    </row>
    <row r="1579" spans="2:30">
      <c r="B1579"/>
      <c r="C1579"/>
      <c r="D1579"/>
      <c r="E1579"/>
      <c r="F1579"/>
      <c r="G1579"/>
      <c r="H1579"/>
      <c r="I1579"/>
      <c r="J1579"/>
      <c r="K1579"/>
      <c r="L1579"/>
      <c r="M1579"/>
      <c r="AA1579" s="64"/>
      <c r="AD1579" s="64"/>
    </row>
    <row r="1580" spans="2:30">
      <c r="B1580"/>
      <c r="C1580"/>
      <c r="D1580"/>
      <c r="E1580"/>
      <c r="F1580"/>
      <c r="G1580"/>
      <c r="H1580"/>
      <c r="I1580"/>
      <c r="J1580"/>
      <c r="K1580"/>
      <c r="L1580"/>
      <c r="M1580"/>
      <c r="AA1580" s="64"/>
      <c r="AD1580" s="64"/>
    </row>
    <row r="1581" spans="2:30">
      <c r="B1581"/>
      <c r="C1581"/>
      <c r="D1581"/>
      <c r="E1581"/>
      <c r="F1581"/>
      <c r="G1581"/>
      <c r="H1581"/>
      <c r="I1581"/>
      <c r="J1581"/>
      <c r="K1581"/>
      <c r="L1581"/>
      <c r="M1581"/>
      <c r="AA1581" s="64"/>
      <c r="AD1581" s="64"/>
    </row>
    <row r="1582" spans="2:30">
      <c r="B1582"/>
      <c r="C1582"/>
      <c r="D1582"/>
      <c r="E1582"/>
      <c r="F1582"/>
      <c r="G1582"/>
      <c r="H1582"/>
      <c r="I1582"/>
      <c r="J1582"/>
      <c r="K1582"/>
      <c r="L1582"/>
      <c r="M1582"/>
      <c r="AA1582" s="64"/>
      <c r="AD1582" s="64"/>
    </row>
    <row r="1583" spans="2:30">
      <c r="B1583"/>
      <c r="C1583"/>
      <c r="D1583"/>
      <c r="E1583"/>
      <c r="F1583"/>
      <c r="G1583"/>
      <c r="H1583"/>
      <c r="I1583"/>
      <c r="J1583"/>
      <c r="K1583"/>
      <c r="L1583"/>
      <c r="M1583"/>
      <c r="AA1583" s="64"/>
      <c r="AD1583" s="64"/>
    </row>
    <row r="1584" spans="2:30">
      <c r="B1584"/>
      <c r="C1584"/>
      <c r="D1584"/>
      <c r="E1584"/>
      <c r="F1584"/>
      <c r="G1584"/>
      <c r="H1584"/>
      <c r="I1584"/>
      <c r="J1584"/>
      <c r="K1584"/>
      <c r="L1584"/>
      <c r="M1584"/>
      <c r="AA1584" s="64"/>
      <c r="AD1584" s="64"/>
    </row>
    <row r="1585" spans="2:30">
      <c r="B1585"/>
      <c r="C1585"/>
      <c r="D1585"/>
      <c r="E1585"/>
      <c r="F1585"/>
      <c r="G1585"/>
      <c r="H1585"/>
      <c r="I1585"/>
      <c r="J1585"/>
      <c r="K1585"/>
      <c r="L1585"/>
      <c r="M1585"/>
      <c r="AA1585" s="64"/>
      <c r="AD1585" s="64"/>
    </row>
    <row r="1586" spans="2:30">
      <c r="B1586"/>
      <c r="C1586"/>
      <c r="D1586"/>
      <c r="E1586"/>
      <c r="F1586"/>
      <c r="G1586"/>
      <c r="H1586"/>
      <c r="I1586"/>
      <c r="J1586"/>
      <c r="K1586"/>
      <c r="L1586"/>
      <c r="M1586"/>
      <c r="AA1586" s="64"/>
      <c r="AD1586" s="64"/>
    </row>
    <row r="1587" spans="2:30">
      <c r="B1587"/>
      <c r="C1587"/>
      <c r="D1587"/>
      <c r="E1587"/>
      <c r="F1587"/>
      <c r="G1587"/>
      <c r="H1587"/>
      <c r="I1587"/>
      <c r="J1587"/>
      <c r="K1587"/>
      <c r="L1587"/>
      <c r="M1587"/>
      <c r="AA1587" s="64"/>
      <c r="AD1587" s="64"/>
    </row>
    <row r="1588" spans="2:30">
      <c r="B1588"/>
      <c r="C1588"/>
      <c r="D1588"/>
      <c r="E1588"/>
      <c r="F1588"/>
      <c r="G1588"/>
      <c r="H1588"/>
      <c r="I1588"/>
      <c r="J1588"/>
      <c r="K1588"/>
      <c r="L1588"/>
      <c r="M1588"/>
      <c r="AA1588" s="64"/>
      <c r="AD1588" s="64"/>
    </row>
    <row r="1589" spans="2:30">
      <c r="B1589"/>
      <c r="C1589"/>
      <c r="D1589"/>
      <c r="E1589"/>
      <c r="F1589"/>
      <c r="G1589"/>
      <c r="H1589"/>
      <c r="I1589"/>
      <c r="J1589"/>
      <c r="K1589"/>
      <c r="L1589"/>
      <c r="M1589"/>
      <c r="AA1589" s="64"/>
      <c r="AD1589" s="64"/>
    </row>
    <row r="1590" spans="2:30">
      <c r="B1590"/>
      <c r="C1590"/>
      <c r="D1590"/>
      <c r="E1590"/>
      <c r="F1590"/>
      <c r="G1590"/>
      <c r="H1590"/>
      <c r="I1590"/>
      <c r="J1590"/>
      <c r="K1590"/>
      <c r="L1590"/>
      <c r="M1590"/>
      <c r="AA1590" s="64"/>
      <c r="AD1590" s="64"/>
    </row>
    <row r="1591" spans="2:30">
      <c r="B1591"/>
      <c r="C1591"/>
      <c r="D1591"/>
      <c r="E1591"/>
      <c r="F1591"/>
      <c r="G1591"/>
      <c r="H1591"/>
      <c r="I1591"/>
      <c r="J1591"/>
      <c r="K1591"/>
      <c r="L1591"/>
      <c r="M1591"/>
      <c r="AA1591" s="64"/>
      <c r="AD1591" s="64"/>
    </row>
    <row r="1592" spans="2:30">
      <c r="B1592"/>
      <c r="C1592"/>
      <c r="D1592"/>
      <c r="E1592"/>
      <c r="F1592"/>
      <c r="G1592"/>
      <c r="H1592"/>
      <c r="I1592"/>
      <c r="J1592"/>
      <c r="K1592"/>
      <c r="L1592"/>
      <c r="M1592"/>
      <c r="AA1592" s="64"/>
      <c r="AD1592" s="64"/>
    </row>
    <row r="1593" spans="2:30">
      <c r="B1593"/>
      <c r="C1593"/>
      <c r="D1593"/>
      <c r="E1593"/>
      <c r="F1593"/>
      <c r="G1593"/>
      <c r="H1593"/>
      <c r="I1593"/>
      <c r="J1593"/>
      <c r="K1593"/>
      <c r="L1593"/>
      <c r="M1593"/>
      <c r="AA1593" s="64"/>
      <c r="AD1593" s="64"/>
    </row>
    <row r="1594" spans="2:30">
      <c r="B1594"/>
      <c r="C1594"/>
      <c r="D1594"/>
      <c r="E1594"/>
      <c r="F1594"/>
      <c r="G1594"/>
      <c r="H1594"/>
      <c r="I1594"/>
      <c r="J1594"/>
      <c r="K1594"/>
      <c r="L1594"/>
      <c r="M1594"/>
      <c r="AA1594" s="64"/>
      <c r="AD1594" s="64"/>
    </row>
    <row r="1595" spans="2:30">
      <c r="B1595"/>
      <c r="C1595"/>
      <c r="D1595"/>
      <c r="E1595"/>
      <c r="F1595"/>
      <c r="G1595"/>
      <c r="H1595"/>
      <c r="I1595"/>
      <c r="J1595"/>
      <c r="K1595"/>
      <c r="L1595"/>
      <c r="M1595"/>
      <c r="AA1595" s="64"/>
      <c r="AD1595" s="64"/>
    </row>
    <row r="1596" spans="2:30">
      <c r="B1596"/>
      <c r="C1596"/>
      <c r="D1596"/>
      <c r="E1596"/>
      <c r="F1596"/>
      <c r="G1596"/>
      <c r="H1596"/>
      <c r="I1596"/>
      <c r="J1596"/>
      <c r="K1596"/>
      <c r="L1596"/>
      <c r="M1596"/>
      <c r="AA1596" s="64"/>
      <c r="AD1596" s="64"/>
    </row>
    <row r="1597" spans="2:30">
      <c r="B1597"/>
      <c r="C1597"/>
      <c r="D1597"/>
      <c r="E1597"/>
      <c r="F1597"/>
      <c r="G1597"/>
      <c r="H1597"/>
      <c r="I1597"/>
      <c r="J1597"/>
      <c r="K1597"/>
      <c r="L1597"/>
      <c r="M1597"/>
      <c r="AA1597" s="64"/>
      <c r="AD1597" s="64"/>
    </row>
    <row r="1598" spans="2:30">
      <c r="B1598"/>
      <c r="C1598"/>
      <c r="D1598"/>
      <c r="E1598"/>
      <c r="F1598"/>
      <c r="G1598"/>
      <c r="H1598"/>
      <c r="I1598"/>
      <c r="J1598"/>
      <c r="K1598"/>
      <c r="L1598"/>
      <c r="M1598"/>
      <c r="AA1598" s="64"/>
      <c r="AD1598" s="64"/>
    </row>
    <row r="1599" spans="2:30">
      <c r="B1599"/>
      <c r="C1599"/>
      <c r="D1599"/>
      <c r="E1599"/>
      <c r="F1599"/>
      <c r="G1599"/>
      <c r="H1599"/>
      <c r="I1599"/>
      <c r="J1599"/>
      <c r="K1599"/>
      <c r="L1599"/>
      <c r="M1599"/>
      <c r="AA1599" s="64"/>
      <c r="AD1599" s="64"/>
    </row>
    <row r="1600" spans="2:30">
      <c r="B1600"/>
      <c r="C1600"/>
      <c r="D1600"/>
      <c r="E1600"/>
      <c r="F1600"/>
      <c r="G1600"/>
      <c r="H1600"/>
      <c r="I1600"/>
      <c r="J1600"/>
      <c r="K1600"/>
      <c r="L1600"/>
      <c r="M1600"/>
      <c r="AA1600" s="64"/>
      <c r="AD1600" s="64"/>
    </row>
    <row r="1601" spans="2:30">
      <c r="B1601"/>
      <c r="C1601"/>
      <c r="D1601"/>
      <c r="E1601"/>
      <c r="F1601"/>
      <c r="G1601"/>
      <c r="H1601"/>
      <c r="I1601"/>
      <c r="J1601"/>
      <c r="K1601"/>
      <c r="L1601"/>
      <c r="M1601"/>
      <c r="AA1601" s="64"/>
      <c r="AD1601" s="64"/>
    </row>
    <row r="1602" spans="2:30">
      <c r="B1602"/>
      <c r="C1602"/>
      <c r="D1602"/>
      <c r="E1602"/>
      <c r="F1602"/>
      <c r="G1602"/>
      <c r="H1602"/>
      <c r="I1602"/>
      <c r="J1602"/>
      <c r="K1602"/>
      <c r="L1602"/>
      <c r="M1602"/>
      <c r="AA1602" s="64"/>
      <c r="AD1602" s="64"/>
    </row>
    <row r="1603" spans="2:30">
      <c r="B1603"/>
      <c r="C1603"/>
      <c r="D1603"/>
      <c r="E1603"/>
      <c r="F1603"/>
      <c r="G1603"/>
      <c r="H1603"/>
      <c r="I1603"/>
      <c r="J1603"/>
      <c r="K1603"/>
      <c r="L1603"/>
      <c r="M1603"/>
      <c r="AA1603" s="64"/>
      <c r="AD1603" s="64"/>
    </row>
    <row r="1604" spans="2:30">
      <c r="B1604"/>
      <c r="C1604"/>
      <c r="D1604"/>
      <c r="E1604"/>
      <c r="F1604"/>
      <c r="G1604"/>
      <c r="H1604"/>
      <c r="I1604"/>
      <c r="J1604"/>
      <c r="K1604"/>
      <c r="L1604"/>
      <c r="M1604"/>
      <c r="AA1604" s="64"/>
      <c r="AD1604" s="64"/>
    </row>
    <row r="1605" spans="2:30">
      <c r="B1605"/>
      <c r="C1605"/>
      <c r="D1605"/>
      <c r="E1605"/>
      <c r="F1605"/>
      <c r="G1605"/>
      <c r="H1605"/>
      <c r="I1605"/>
      <c r="J1605"/>
      <c r="K1605"/>
      <c r="L1605"/>
      <c r="M1605"/>
      <c r="AA1605" s="64"/>
      <c r="AD1605" s="64"/>
    </row>
    <row r="1606" spans="2:30">
      <c r="B1606"/>
      <c r="C1606"/>
      <c r="D1606"/>
      <c r="E1606"/>
      <c r="F1606"/>
      <c r="G1606"/>
      <c r="H1606"/>
      <c r="I1606"/>
      <c r="J1606"/>
      <c r="K1606"/>
      <c r="L1606"/>
      <c r="M1606"/>
      <c r="AA1606" s="64"/>
      <c r="AD1606" s="64"/>
    </row>
    <row r="1607" spans="2:30">
      <c r="B1607"/>
      <c r="C1607"/>
      <c r="D1607"/>
      <c r="E1607"/>
      <c r="F1607"/>
      <c r="G1607"/>
      <c r="H1607"/>
      <c r="I1607"/>
      <c r="J1607"/>
      <c r="K1607"/>
      <c r="L1607"/>
      <c r="M1607"/>
      <c r="AA1607" s="64"/>
      <c r="AD1607" s="64"/>
    </row>
    <row r="1608" spans="2:30">
      <c r="B1608"/>
      <c r="C1608"/>
      <c r="D1608"/>
      <c r="E1608"/>
      <c r="F1608"/>
      <c r="G1608"/>
      <c r="H1608"/>
      <c r="I1608"/>
      <c r="J1608"/>
      <c r="K1608"/>
      <c r="L1608"/>
      <c r="M1608"/>
      <c r="AA1608" s="64"/>
      <c r="AD1608" s="64"/>
    </row>
    <row r="1609" spans="2:30">
      <c r="B1609"/>
      <c r="C1609"/>
      <c r="D1609"/>
      <c r="E1609"/>
      <c r="F1609"/>
      <c r="G1609"/>
      <c r="H1609"/>
      <c r="I1609"/>
      <c r="J1609"/>
      <c r="K1609"/>
      <c r="L1609"/>
      <c r="M1609"/>
      <c r="AA1609" s="64"/>
      <c r="AD1609" s="64"/>
    </row>
    <row r="1610" spans="2:30">
      <c r="B1610"/>
      <c r="C1610"/>
      <c r="D1610"/>
      <c r="E1610"/>
      <c r="F1610"/>
      <c r="G1610"/>
      <c r="H1610"/>
      <c r="I1610"/>
      <c r="J1610"/>
      <c r="K1610"/>
      <c r="L1610"/>
      <c r="M1610"/>
      <c r="AA1610" s="64"/>
      <c r="AD1610" s="64"/>
    </row>
    <row r="1611" spans="2:30">
      <c r="B1611"/>
      <c r="C1611"/>
      <c r="D1611"/>
      <c r="E1611"/>
      <c r="F1611"/>
      <c r="G1611"/>
      <c r="H1611"/>
      <c r="I1611"/>
      <c r="J1611"/>
      <c r="K1611"/>
      <c r="L1611"/>
      <c r="M1611"/>
      <c r="AA1611" s="64"/>
      <c r="AD1611" s="64"/>
    </row>
    <row r="1612" spans="2:30">
      <c r="B1612"/>
      <c r="C1612"/>
      <c r="D1612"/>
      <c r="E1612"/>
      <c r="F1612"/>
      <c r="G1612"/>
      <c r="H1612"/>
      <c r="I1612"/>
      <c r="J1612"/>
      <c r="K1612"/>
      <c r="L1612"/>
      <c r="M1612"/>
      <c r="AA1612" s="64"/>
      <c r="AD1612" s="64"/>
    </row>
    <row r="1613" spans="2:30">
      <c r="B1613"/>
      <c r="C1613"/>
      <c r="D1613"/>
      <c r="E1613"/>
      <c r="F1613"/>
      <c r="G1613"/>
      <c r="H1613"/>
      <c r="I1613"/>
      <c r="J1613"/>
      <c r="K1613"/>
      <c r="L1613"/>
      <c r="M1613"/>
      <c r="AA1613" s="64"/>
      <c r="AD1613" s="64"/>
    </row>
    <row r="1614" spans="2:30">
      <c r="B1614"/>
      <c r="C1614"/>
      <c r="D1614"/>
      <c r="E1614"/>
      <c r="F1614"/>
      <c r="G1614"/>
      <c r="H1614"/>
      <c r="I1614"/>
      <c r="J1614"/>
      <c r="K1614"/>
      <c r="L1614"/>
      <c r="M1614"/>
      <c r="AA1614" s="64"/>
      <c r="AD1614" s="64"/>
    </row>
    <row r="1615" spans="2:30">
      <c r="B1615"/>
      <c r="C1615"/>
      <c r="D1615"/>
      <c r="E1615"/>
      <c r="F1615"/>
      <c r="G1615"/>
      <c r="H1615"/>
      <c r="I1615"/>
      <c r="J1615"/>
      <c r="K1615"/>
      <c r="L1615"/>
      <c r="M1615"/>
      <c r="AA1615" s="64"/>
      <c r="AD1615" s="64"/>
    </row>
    <row r="1616" spans="2:30">
      <c r="B1616"/>
      <c r="C1616"/>
      <c r="D1616"/>
      <c r="E1616"/>
      <c r="F1616"/>
      <c r="G1616"/>
      <c r="H1616"/>
      <c r="I1616"/>
      <c r="J1616"/>
      <c r="K1616"/>
      <c r="L1616"/>
      <c r="M1616"/>
      <c r="AA1616" s="64"/>
      <c r="AD1616" s="64"/>
    </row>
    <row r="1617" spans="2:30">
      <c r="B1617"/>
      <c r="C1617"/>
      <c r="D1617"/>
      <c r="E1617"/>
      <c r="F1617"/>
      <c r="G1617"/>
      <c r="H1617"/>
      <c r="I1617"/>
      <c r="J1617"/>
      <c r="K1617"/>
      <c r="L1617"/>
      <c r="M1617"/>
      <c r="AA1617" s="64"/>
      <c r="AD1617" s="64"/>
    </row>
    <row r="1618" spans="2:30">
      <c r="B1618"/>
      <c r="C1618"/>
      <c r="D1618"/>
      <c r="E1618"/>
      <c r="F1618"/>
      <c r="G1618"/>
      <c r="H1618"/>
      <c r="I1618"/>
      <c r="J1618"/>
      <c r="K1618"/>
      <c r="L1618"/>
      <c r="M1618"/>
      <c r="AA1618" s="64"/>
      <c r="AD1618" s="64"/>
    </row>
    <row r="1619" spans="2:30">
      <c r="B1619"/>
      <c r="C1619"/>
      <c r="D1619"/>
      <c r="E1619"/>
      <c r="F1619"/>
      <c r="G1619"/>
      <c r="H1619"/>
      <c r="I1619"/>
      <c r="J1619"/>
      <c r="K1619"/>
      <c r="L1619"/>
      <c r="M1619"/>
      <c r="AA1619" s="64"/>
      <c r="AD1619" s="64"/>
    </row>
    <row r="1620" spans="2:30">
      <c r="B1620"/>
      <c r="C1620"/>
      <c r="D1620"/>
      <c r="E1620"/>
      <c r="F1620"/>
      <c r="G1620"/>
      <c r="H1620"/>
      <c r="I1620"/>
      <c r="J1620"/>
      <c r="K1620"/>
      <c r="L1620"/>
      <c r="M1620"/>
      <c r="AA1620" s="64"/>
      <c r="AD1620" s="64"/>
    </row>
    <row r="1621" spans="2:30">
      <c r="B1621"/>
      <c r="C1621"/>
      <c r="D1621"/>
      <c r="E1621"/>
      <c r="F1621"/>
      <c r="G1621"/>
      <c r="H1621"/>
      <c r="I1621"/>
      <c r="J1621"/>
      <c r="K1621"/>
      <c r="L1621"/>
      <c r="M1621"/>
      <c r="AA1621" s="64"/>
      <c r="AD1621" s="64"/>
    </row>
    <row r="1622" spans="2:30">
      <c r="B1622"/>
      <c r="C1622"/>
      <c r="D1622"/>
      <c r="E1622"/>
      <c r="F1622"/>
      <c r="G1622"/>
      <c r="H1622"/>
      <c r="I1622"/>
      <c r="J1622"/>
      <c r="K1622"/>
      <c r="L1622"/>
      <c r="M1622"/>
      <c r="AA1622" s="64"/>
      <c r="AD1622" s="64"/>
    </row>
    <row r="1623" spans="2:30">
      <c r="B1623"/>
      <c r="C1623"/>
      <c r="D1623"/>
      <c r="E1623"/>
      <c r="F1623"/>
      <c r="G1623"/>
      <c r="H1623"/>
      <c r="I1623"/>
      <c r="J1623"/>
      <c r="K1623"/>
      <c r="L1623"/>
      <c r="M1623"/>
      <c r="AA1623" s="64"/>
      <c r="AD1623" s="64"/>
    </row>
    <row r="1624" spans="2:30">
      <c r="B1624"/>
      <c r="C1624"/>
      <c r="D1624"/>
      <c r="E1624"/>
      <c r="F1624"/>
      <c r="G1624"/>
      <c r="H1624"/>
      <c r="I1624"/>
      <c r="J1624"/>
      <c r="K1624"/>
      <c r="L1624"/>
      <c r="M1624"/>
      <c r="AA1624" s="64"/>
      <c r="AD1624" s="64"/>
    </row>
    <row r="1625" spans="2:30">
      <c r="B1625"/>
      <c r="C1625"/>
      <c r="D1625"/>
      <c r="E1625"/>
      <c r="F1625"/>
      <c r="G1625"/>
      <c r="H1625"/>
      <c r="I1625"/>
      <c r="J1625"/>
      <c r="K1625"/>
      <c r="L1625"/>
      <c r="M1625"/>
      <c r="AA1625" s="64"/>
      <c r="AD1625" s="64"/>
    </row>
    <row r="1626" spans="2:30">
      <c r="B1626"/>
      <c r="C1626"/>
      <c r="D1626"/>
      <c r="E1626"/>
      <c r="F1626"/>
      <c r="G1626"/>
      <c r="H1626"/>
      <c r="I1626"/>
      <c r="J1626"/>
      <c r="K1626"/>
      <c r="L1626"/>
      <c r="M1626"/>
      <c r="AA1626" s="64"/>
      <c r="AD1626" s="64"/>
    </row>
    <row r="1627" spans="2:30">
      <c r="B1627"/>
      <c r="C1627"/>
      <c r="D1627"/>
      <c r="E1627"/>
      <c r="F1627"/>
      <c r="G1627"/>
      <c r="H1627"/>
      <c r="I1627"/>
      <c r="J1627"/>
      <c r="K1627"/>
      <c r="L1627"/>
      <c r="M1627"/>
      <c r="AA1627" s="64"/>
      <c r="AD1627" s="64"/>
    </row>
    <row r="1628" spans="2:30">
      <c r="B1628"/>
      <c r="C1628"/>
      <c r="D1628"/>
      <c r="E1628"/>
      <c r="F1628"/>
      <c r="G1628"/>
      <c r="H1628"/>
      <c r="I1628"/>
      <c r="J1628"/>
      <c r="K1628"/>
      <c r="L1628"/>
      <c r="M1628"/>
      <c r="AA1628" s="64"/>
      <c r="AD1628" s="64"/>
    </row>
    <row r="1629" spans="2:30">
      <c r="B1629"/>
      <c r="C1629"/>
      <c r="D1629"/>
      <c r="E1629"/>
      <c r="F1629"/>
      <c r="G1629"/>
      <c r="H1629"/>
      <c r="I1629"/>
      <c r="J1629"/>
      <c r="K1629"/>
      <c r="L1629"/>
      <c r="M1629"/>
      <c r="AA1629" s="64"/>
      <c r="AD1629" s="64"/>
    </row>
    <row r="1630" spans="2:30">
      <c r="B1630"/>
      <c r="C1630"/>
      <c r="D1630"/>
      <c r="E1630"/>
      <c r="F1630"/>
      <c r="G1630"/>
      <c r="H1630"/>
      <c r="I1630"/>
      <c r="J1630"/>
      <c r="K1630"/>
      <c r="L1630"/>
      <c r="M1630"/>
      <c r="AA1630" s="64"/>
      <c r="AD1630" s="64"/>
    </row>
    <row r="1631" spans="2:30">
      <c r="B1631"/>
      <c r="C1631"/>
      <c r="D1631"/>
      <c r="E1631"/>
      <c r="F1631"/>
      <c r="G1631"/>
      <c r="H1631"/>
      <c r="I1631"/>
      <c r="J1631"/>
      <c r="K1631"/>
      <c r="L1631"/>
      <c r="M1631"/>
      <c r="AA1631" s="64"/>
      <c r="AD1631" s="64"/>
    </row>
    <row r="1632" spans="2:30">
      <c r="B1632"/>
      <c r="C1632"/>
      <c r="D1632"/>
      <c r="E1632"/>
      <c r="F1632"/>
      <c r="G1632"/>
      <c r="H1632"/>
      <c r="I1632"/>
      <c r="J1632"/>
      <c r="K1632"/>
      <c r="L1632"/>
      <c r="M1632"/>
      <c r="AA1632" s="64"/>
      <c r="AD1632" s="64"/>
    </row>
    <row r="1633" spans="2:30">
      <c r="B1633"/>
      <c r="C1633"/>
      <c r="D1633"/>
      <c r="E1633"/>
      <c r="F1633"/>
      <c r="G1633"/>
      <c r="H1633"/>
      <c r="I1633"/>
      <c r="J1633"/>
      <c r="K1633"/>
      <c r="L1633"/>
      <c r="M1633"/>
      <c r="AA1633" s="64"/>
      <c r="AD1633" s="64"/>
    </row>
    <row r="1634" spans="2:30">
      <c r="B1634"/>
      <c r="C1634"/>
      <c r="D1634"/>
      <c r="E1634"/>
      <c r="F1634"/>
      <c r="G1634"/>
      <c r="H1634"/>
      <c r="I1634"/>
      <c r="J1634"/>
      <c r="K1634"/>
      <c r="L1634"/>
      <c r="M1634"/>
      <c r="AA1634" s="64"/>
      <c r="AD1634" s="64"/>
    </row>
    <row r="1635" spans="2:30">
      <c r="B1635"/>
      <c r="C1635"/>
      <c r="D1635"/>
      <c r="E1635"/>
      <c r="F1635"/>
      <c r="G1635"/>
      <c r="H1635"/>
      <c r="I1635"/>
      <c r="J1635"/>
      <c r="K1635"/>
      <c r="L1635"/>
      <c r="M1635"/>
      <c r="AA1635" s="64"/>
      <c r="AD1635" s="64"/>
    </row>
    <row r="1636" spans="2:30">
      <c r="B1636"/>
      <c r="C1636"/>
      <c r="D1636"/>
      <c r="E1636"/>
      <c r="F1636"/>
      <c r="G1636"/>
      <c r="H1636"/>
      <c r="I1636"/>
      <c r="J1636"/>
      <c r="K1636"/>
      <c r="L1636"/>
      <c r="M1636"/>
      <c r="AA1636" s="64"/>
      <c r="AD1636" s="64"/>
    </row>
    <row r="1637" spans="2:30">
      <c r="B1637"/>
      <c r="C1637"/>
      <c r="D1637"/>
      <c r="E1637"/>
      <c r="F1637"/>
      <c r="G1637"/>
      <c r="H1637"/>
      <c r="I1637"/>
      <c r="J1637"/>
      <c r="K1637"/>
      <c r="L1637"/>
      <c r="M1637"/>
      <c r="AA1637" s="64"/>
      <c r="AD1637" s="64"/>
    </row>
    <row r="1638" spans="2:30">
      <c r="B1638"/>
      <c r="C1638"/>
      <c r="D1638"/>
      <c r="E1638"/>
      <c r="F1638"/>
      <c r="G1638"/>
      <c r="H1638"/>
      <c r="I1638"/>
      <c r="J1638"/>
      <c r="K1638"/>
      <c r="L1638"/>
      <c r="M1638"/>
      <c r="AA1638" s="64"/>
      <c r="AD1638" s="64"/>
    </row>
    <row r="1639" spans="2:30">
      <c r="B1639"/>
      <c r="C1639"/>
      <c r="D1639"/>
      <c r="E1639"/>
      <c r="F1639"/>
      <c r="G1639"/>
      <c r="H1639"/>
      <c r="I1639"/>
      <c r="J1639"/>
      <c r="K1639"/>
      <c r="L1639"/>
      <c r="M1639"/>
      <c r="AA1639" s="64"/>
      <c r="AD1639" s="64"/>
    </row>
    <row r="1640" spans="2:30">
      <c r="B1640"/>
      <c r="C1640"/>
      <c r="D1640"/>
      <c r="E1640"/>
      <c r="F1640"/>
      <c r="G1640"/>
      <c r="H1640"/>
      <c r="I1640"/>
      <c r="J1640"/>
      <c r="K1640"/>
      <c r="L1640"/>
      <c r="M1640"/>
      <c r="AA1640" s="64"/>
      <c r="AD1640" s="64"/>
    </row>
    <row r="1641" spans="2:30">
      <c r="B1641"/>
      <c r="C1641"/>
      <c r="D1641"/>
      <c r="E1641"/>
      <c r="F1641"/>
      <c r="G1641"/>
      <c r="H1641"/>
      <c r="I1641"/>
      <c r="J1641"/>
      <c r="K1641"/>
      <c r="L1641"/>
      <c r="M1641"/>
      <c r="AA1641" s="64"/>
      <c r="AD1641" s="64"/>
    </row>
    <row r="1642" spans="2:30">
      <c r="B1642"/>
      <c r="C1642"/>
      <c r="D1642"/>
      <c r="E1642"/>
      <c r="F1642"/>
      <c r="G1642"/>
      <c r="H1642"/>
      <c r="I1642"/>
      <c r="J1642"/>
      <c r="K1642"/>
      <c r="L1642"/>
      <c r="M1642"/>
      <c r="AA1642" s="64"/>
      <c r="AD1642" s="64"/>
    </row>
    <row r="1643" spans="2:30">
      <c r="B1643"/>
      <c r="C1643"/>
      <c r="D1643"/>
      <c r="E1643"/>
      <c r="F1643"/>
      <c r="G1643"/>
      <c r="H1643"/>
      <c r="I1643"/>
      <c r="J1643"/>
      <c r="K1643"/>
      <c r="L1643"/>
      <c r="M1643"/>
      <c r="AA1643" s="64"/>
      <c r="AD1643" s="64"/>
    </row>
    <row r="1644" spans="2:30">
      <c r="B1644"/>
      <c r="C1644"/>
      <c r="D1644"/>
      <c r="E1644"/>
      <c r="F1644"/>
      <c r="G1644"/>
      <c r="H1644"/>
      <c r="I1644"/>
      <c r="J1644"/>
      <c r="K1644"/>
      <c r="L1644"/>
      <c r="M1644"/>
      <c r="AA1644" s="64"/>
      <c r="AD1644" s="64"/>
    </row>
    <row r="1645" spans="2:30">
      <c r="B1645"/>
      <c r="C1645"/>
      <c r="D1645"/>
      <c r="E1645"/>
      <c r="F1645"/>
      <c r="G1645"/>
      <c r="H1645"/>
      <c r="I1645"/>
      <c r="J1645"/>
      <c r="K1645"/>
      <c r="L1645"/>
      <c r="M1645"/>
      <c r="AA1645" s="64"/>
      <c r="AD1645" s="64"/>
    </row>
    <row r="1646" spans="2:30">
      <c r="B1646"/>
      <c r="C1646"/>
      <c r="D1646"/>
      <c r="E1646"/>
      <c r="F1646"/>
      <c r="G1646"/>
      <c r="H1646"/>
      <c r="I1646"/>
      <c r="J1646"/>
      <c r="K1646"/>
      <c r="L1646"/>
      <c r="M1646"/>
      <c r="AA1646" s="64"/>
      <c r="AD1646" s="64"/>
    </row>
    <row r="1647" spans="2:30">
      <c r="B1647"/>
      <c r="C1647"/>
      <c r="D1647"/>
      <c r="E1647"/>
      <c r="F1647"/>
      <c r="G1647"/>
      <c r="H1647"/>
      <c r="I1647"/>
      <c r="J1647"/>
      <c r="K1647"/>
      <c r="L1647"/>
      <c r="M1647"/>
      <c r="AA1647" s="64"/>
      <c r="AD1647" s="64"/>
    </row>
    <row r="1648" spans="2:30">
      <c r="B1648"/>
      <c r="C1648"/>
      <c r="D1648"/>
      <c r="E1648"/>
      <c r="F1648"/>
      <c r="G1648"/>
      <c r="H1648"/>
      <c r="I1648"/>
      <c r="J1648"/>
      <c r="K1648"/>
      <c r="L1648"/>
      <c r="M1648"/>
      <c r="AA1648" s="64"/>
      <c r="AD1648" s="64"/>
    </row>
    <row r="1649" spans="2:30">
      <c r="B1649"/>
      <c r="C1649"/>
      <c r="D1649"/>
      <c r="E1649"/>
      <c r="F1649"/>
      <c r="G1649"/>
      <c r="H1649"/>
      <c r="I1649"/>
      <c r="J1649"/>
      <c r="K1649"/>
      <c r="L1649"/>
      <c r="M1649"/>
      <c r="AA1649" s="64"/>
      <c r="AD1649" s="64"/>
    </row>
    <row r="1650" spans="2:30">
      <c r="B1650"/>
      <c r="C1650"/>
      <c r="D1650"/>
      <c r="E1650"/>
      <c r="F1650"/>
      <c r="G1650"/>
      <c r="H1650"/>
      <c r="I1650"/>
      <c r="J1650"/>
      <c r="K1650"/>
      <c r="L1650"/>
      <c r="M1650"/>
      <c r="AA1650" s="64"/>
      <c r="AD1650" s="64"/>
    </row>
    <row r="1651" spans="2:30">
      <c r="B1651"/>
      <c r="C1651"/>
      <c r="D1651"/>
      <c r="E1651"/>
      <c r="F1651"/>
      <c r="G1651"/>
      <c r="H1651"/>
      <c r="I1651"/>
      <c r="J1651"/>
      <c r="K1651"/>
      <c r="L1651"/>
      <c r="M1651"/>
      <c r="AA1651" s="64"/>
      <c r="AD1651" s="64"/>
    </row>
    <row r="1652" spans="2:30">
      <c r="B1652"/>
      <c r="C1652"/>
      <c r="D1652"/>
      <c r="E1652"/>
      <c r="F1652"/>
      <c r="G1652"/>
      <c r="H1652"/>
      <c r="I1652"/>
      <c r="J1652"/>
      <c r="K1652"/>
      <c r="L1652"/>
      <c r="M1652"/>
      <c r="AA1652" s="64"/>
      <c r="AD1652" s="64"/>
    </row>
    <row r="1653" spans="2:30">
      <c r="B1653"/>
      <c r="C1653"/>
      <c r="D1653"/>
      <c r="E1653"/>
      <c r="F1653"/>
      <c r="G1653"/>
      <c r="H1653"/>
      <c r="I1653"/>
      <c r="J1653"/>
      <c r="K1653"/>
      <c r="L1653"/>
      <c r="M1653"/>
      <c r="AA1653" s="64"/>
      <c r="AD1653" s="64"/>
    </row>
    <row r="1654" spans="2:30">
      <c r="B1654"/>
      <c r="C1654"/>
      <c r="D1654"/>
      <c r="E1654"/>
      <c r="F1654"/>
      <c r="G1654"/>
      <c r="H1654"/>
      <c r="I1654"/>
      <c r="J1654"/>
      <c r="K1654"/>
      <c r="L1654"/>
      <c r="M1654"/>
      <c r="AA1654" s="64"/>
      <c r="AD1654" s="64"/>
    </row>
    <row r="1655" spans="2:30">
      <c r="B1655"/>
      <c r="C1655"/>
      <c r="D1655"/>
      <c r="E1655"/>
      <c r="F1655"/>
      <c r="G1655"/>
      <c r="H1655"/>
      <c r="I1655"/>
      <c r="J1655"/>
      <c r="K1655"/>
      <c r="L1655"/>
      <c r="M1655"/>
      <c r="AA1655" s="64"/>
      <c r="AD1655" s="64"/>
    </row>
    <row r="1656" spans="2:30">
      <c r="B1656"/>
      <c r="C1656"/>
      <c r="D1656"/>
      <c r="E1656"/>
      <c r="F1656"/>
      <c r="G1656"/>
      <c r="H1656"/>
      <c r="I1656"/>
      <c r="J1656"/>
      <c r="K1656"/>
      <c r="L1656"/>
      <c r="M1656"/>
      <c r="AA1656" s="64"/>
      <c r="AD1656" s="64"/>
    </row>
    <row r="1657" spans="2:30">
      <c r="B1657"/>
      <c r="C1657"/>
      <c r="D1657"/>
      <c r="E1657"/>
      <c r="F1657"/>
      <c r="G1657"/>
      <c r="H1657"/>
      <c r="I1657"/>
      <c r="J1657"/>
      <c r="K1657"/>
      <c r="L1657"/>
      <c r="M1657"/>
      <c r="AA1657" s="64"/>
      <c r="AD1657" s="64"/>
    </row>
    <row r="1658" spans="2:30">
      <c r="B1658"/>
      <c r="C1658"/>
      <c r="D1658"/>
      <c r="E1658"/>
      <c r="F1658"/>
      <c r="G1658"/>
      <c r="H1658"/>
      <c r="I1658"/>
      <c r="J1658"/>
      <c r="K1658"/>
      <c r="L1658"/>
      <c r="M1658"/>
      <c r="AA1658" s="64"/>
      <c r="AD1658" s="64"/>
    </row>
    <row r="1659" spans="2:30">
      <c r="B1659"/>
      <c r="C1659"/>
      <c r="D1659"/>
      <c r="E1659"/>
      <c r="F1659"/>
      <c r="G1659"/>
      <c r="H1659"/>
      <c r="I1659"/>
      <c r="J1659"/>
      <c r="K1659"/>
      <c r="L1659"/>
      <c r="M1659"/>
      <c r="AA1659" s="64"/>
      <c r="AD1659" s="64"/>
    </row>
    <row r="1660" spans="2:30">
      <c r="B1660"/>
      <c r="C1660"/>
      <c r="D1660"/>
      <c r="E1660"/>
      <c r="F1660"/>
      <c r="G1660"/>
      <c r="H1660"/>
      <c r="I1660"/>
      <c r="J1660"/>
      <c r="K1660"/>
      <c r="L1660"/>
      <c r="M1660"/>
      <c r="AA1660" s="64"/>
      <c r="AD1660" s="64"/>
    </row>
    <row r="1661" spans="2:30">
      <c r="B1661"/>
      <c r="C1661"/>
      <c r="D1661"/>
      <c r="E1661"/>
      <c r="F1661"/>
      <c r="G1661"/>
      <c r="H1661"/>
      <c r="I1661"/>
      <c r="J1661"/>
      <c r="K1661"/>
      <c r="L1661"/>
      <c r="M1661"/>
      <c r="AA1661" s="64"/>
      <c r="AD1661" s="64"/>
    </row>
    <row r="1662" spans="2:30">
      <c r="B1662"/>
      <c r="C1662"/>
      <c r="D1662"/>
      <c r="E1662"/>
      <c r="F1662"/>
      <c r="G1662"/>
      <c r="H1662"/>
      <c r="I1662"/>
      <c r="J1662"/>
      <c r="K1662"/>
      <c r="L1662"/>
      <c r="M1662"/>
      <c r="AA1662" s="64"/>
      <c r="AD1662" s="64"/>
    </row>
    <row r="1663" spans="2:30">
      <c r="B1663"/>
      <c r="C1663"/>
      <c r="D1663"/>
      <c r="E1663"/>
      <c r="F1663"/>
      <c r="G1663"/>
      <c r="H1663"/>
      <c r="I1663"/>
      <c r="J1663"/>
      <c r="K1663"/>
      <c r="L1663"/>
      <c r="M1663"/>
      <c r="AA1663" s="64"/>
      <c r="AD1663" s="64"/>
    </row>
    <row r="1664" spans="2:30">
      <c r="B1664"/>
      <c r="C1664"/>
      <c r="D1664"/>
      <c r="E1664"/>
      <c r="F1664"/>
      <c r="G1664"/>
      <c r="H1664"/>
      <c r="I1664"/>
      <c r="J1664"/>
      <c r="K1664"/>
      <c r="L1664"/>
      <c r="M1664"/>
      <c r="AA1664" s="64"/>
      <c r="AD1664" s="64"/>
    </row>
    <row r="1665" spans="2:30">
      <c r="B1665"/>
      <c r="C1665"/>
      <c r="D1665"/>
      <c r="E1665"/>
      <c r="F1665"/>
      <c r="G1665"/>
      <c r="H1665"/>
      <c r="I1665"/>
      <c r="J1665"/>
      <c r="K1665"/>
      <c r="L1665"/>
      <c r="M1665"/>
      <c r="AA1665" s="64"/>
      <c r="AD1665" s="64"/>
    </row>
    <row r="1666" spans="2:30">
      <c r="B1666"/>
      <c r="C1666"/>
      <c r="D1666"/>
      <c r="E1666"/>
      <c r="F1666"/>
      <c r="G1666"/>
      <c r="H1666"/>
      <c r="I1666"/>
      <c r="J1666"/>
      <c r="K1666"/>
      <c r="L1666"/>
      <c r="M1666"/>
      <c r="AA1666" s="64"/>
      <c r="AD1666" s="64"/>
    </row>
    <row r="1667" spans="2:30">
      <c r="B1667"/>
      <c r="C1667"/>
      <c r="D1667"/>
      <c r="E1667"/>
      <c r="F1667"/>
      <c r="G1667"/>
      <c r="H1667"/>
      <c r="I1667"/>
      <c r="J1667"/>
      <c r="K1667"/>
      <c r="L1667"/>
      <c r="M1667"/>
      <c r="AA1667" s="64"/>
      <c r="AD1667" s="64"/>
    </row>
    <row r="1668" spans="2:30">
      <c r="B1668"/>
      <c r="C1668"/>
      <c r="D1668"/>
      <c r="E1668"/>
      <c r="F1668"/>
      <c r="G1668"/>
      <c r="H1668"/>
      <c r="I1668"/>
      <c r="J1668"/>
      <c r="K1668"/>
      <c r="L1668"/>
      <c r="M1668"/>
      <c r="AA1668" s="64"/>
      <c r="AD1668" s="64"/>
    </row>
    <row r="1669" spans="2:30">
      <c r="B1669"/>
      <c r="C1669"/>
      <c r="D1669"/>
      <c r="E1669"/>
      <c r="F1669"/>
      <c r="G1669"/>
      <c r="H1669"/>
      <c r="I1669"/>
      <c r="J1669"/>
      <c r="K1669"/>
      <c r="L1669"/>
      <c r="M1669"/>
      <c r="AA1669" s="64"/>
      <c r="AD1669" s="64"/>
    </row>
    <row r="1670" spans="2:30">
      <c r="B1670"/>
      <c r="C1670"/>
      <c r="D1670"/>
      <c r="E1670"/>
      <c r="F1670"/>
      <c r="G1670"/>
      <c r="H1670"/>
      <c r="I1670"/>
      <c r="J1670"/>
      <c r="K1670"/>
      <c r="L1670"/>
      <c r="M1670"/>
      <c r="AA1670" s="64"/>
      <c r="AD1670" s="64"/>
    </row>
    <row r="1671" spans="2:30">
      <c r="B1671"/>
      <c r="C1671"/>
      <c r="D1671"/>
      <c r="E1671"/>
      <c r="F1671"/>
      <c r="G1671"/>
      <c r="H1671"/>
      <c r="I1671"/>
      <c r="J1671"/>
      <c r="K1671"/>
      <c r="L1671"/>
      <c r="M1671"/>
      <c r="AA1671" s="64"/>
      <c r="AD1671" s="64"/>
    </row>
    <row r="1672" spans="2:30">
      <c r="B1672"/>
      <c r="C1672"/>
      <c r="D1672"/>
      <c r="E1672"/>
      <c r="F1672"/>
      <c r="G1672"/>
      <c r="H1672"/>
      <c r="I1672"/>
      <c r="J1672"/>
      <c r="K1672"/>
      <c r="L1672"/>
      <c r="M1672"/>
      <c r="AA1672" s="64"/>
      <c r="AD1672" s="64"/>
    </row>
    <row r="1673" spans="2:30">
      <c r="B1673"/>
      <c r="C1673"/>
      <c r="D1673"/>
      <c r="E1673"/>
      <c r="F1673"/>
      <c r="G1673"/>
      <c r="H1673"/>
      <c r="I1673"/>
      <c r="J1673"/>
      <c r="K1673"/>
      <c r="L1673"/>
      <c r="M1673"/>
      <c r="AA1673" s="64"/>
      <c r="AD1673" s="64"/>
    </row>
    <row r="1674" spans="2:30">
      <c r="B1674"/>
      <c r="C1674"/>
      <c r="D1674"/>
      <c r="E1674"/>
      <c r="F1674"/>
      <c r="G1674"/>
      <c r="H1674"/>
      <c r="I1674"/>
      <c r="J1674"/>
      <c r="K1674"/>
      <c r="L1674"/>
      <c r="M1674"/>
      <c r="AA1674" s="64"/>
      <c r="AD1674" s="64"/>
    </row>
    <row r="1675" spans="2:30">
      <c r="B1675"/>
      <c r="C1675"/>
      <c r="D1675"/>
      <c r="E1675"/>
      <c r="F1675"/>
      <c r="G1675"/>
      <c r="H1675"/>
      <c r="I1675"/>
      <c r="J1675"/>
      <c r="K1675"/>
      <c r="L1675"/>
      <c r="M1675"/>
      <c r="AA1675" s="64"/>
      <c r="AD1675" s="64"/>
    </row>
    <row r="1676" spans="2:30">
      <c r="B1676"/>
      <c r="C1676"/>
      <c r="D1676"/>
      <c r="E1676"/>
      <c r="F1676"/>
      <c r="G1676"/>
      <c r="H1676"/>
      <c r="I1676"/>
      <c r="J1676"/>
      <c r="K1676"/>
      <c r="L1676"/>
      <c r="M1676"/>
      <c r="AA1676" s="64"/>
      <c r="AD1676" s="64"/>
    </row>
    <row r="1677" spans="2:30">
      <c r="B1677"/>
      <c r="C1677"/>
      <c r="D1677"/>
      <c r="E1677"/>
      <c r="F1677"/>
      <c r="G1677"/>
      <c r="H1677"/>
      <c r="I1677"/>
      <c r="J1677"/>
      <c r="K1677"/>
      <c r="L1677"/>
      <c r="M1677"/>
      <c r="AA1677" s="64"/>
      <c r="AD1677" s="64"/>
    </row>
    <row r="1678" spans="2:30">
      <c r="B1678"/>
      <c r="C1678"/>
      <c r="D1678"/>
      <c r="E1678"/>
      <c r="F1678"/>
      <c r="G1678"/>
      <c r="H1678"/>
      <c r="I1678"/>
      <c r="J1678"/>
      <c r="K1678"/>
      <c r="L1678"/>
      <c r="M1678"/>
      <c r="AA1678" s="64"/>
      <c r="AD1678" s="64"/>
    </row>
    <row r="1679" spans="2:30">
      <c r="B1679"/>
      <c r="C1679"/>
      <c r="D1679"/>
      <c r="E1679"/>
      <c r="F1679"/>
      <c r="G1679"/>
      <c r="H1679"/>
      <c r="I1679"/>
      <c r="J1679"/>
      <c r="K1679"/>
      <c r="L1679"/>
      <c r="M1679"/>
      <c r="AA1679" s="64"/>
      <c r="AD1679" s="64"/>
    </row>
    <row r="1680" spans="2:30">
      <c r="B1680"/>
      <c r="C1680"/>
      <c r="D1680"/>
      <c r="E1680"/>
      <c r="F1680"/>
      <c r="G1680"/>
      <c r="H1680"/>
      <c r="I1680"/>
      <c r="J1680"/>
      <c r="K1680"/>
      <c r="L1680"/>
      <c r="M1680"/>
      <c r="AA1680" s="64"/>
      <c r="AD1680" s="64"/>
    </row>
    <row r="1681" spans="2:30">
      <c r="B1681"/>
      <c r="C1681"/>
      <c r="D1681"/>
      <c r="E1681"/>
      <c r="F1681"/>
      <c r="G1681"/>
      <c r="H1681"/>
      <c r="I1681"/>
      <c r="J1681"/>
      <c r="K1681"/>
      <c r="L1681"/>
      <c r="M1681"/>
      <c r="AA1681" s="64"/>
      <c r="AD1681" s="64"/>
    </row>
    <row r="1682" spans="2:30">
      <c r="B1682"/>
      <c r="C1682"/>
      <c r="D1682"/>
      <c r="E1682"/>
      <c r="F1682"/>
      <c r="G1682"/>
      <c r="H1682"/>
      <c r="I1682"/>
      <c r="J1682"/>
      <c r="K1682"/>
      <c r="L1682"/>
      <c r="M1682"/>
      <c r="AA1682" s="64"/>
      <c r="AD1682" s="64"/>
    </row>
    <row r="1683" spans="2:30">
      <c r="B1683"/>
      <c r="C1683"/>
      <c r="D1683"/>
      <c r="E1683"/>
      <c r="F1683"/>
      <c r="G1683"/>
      <c r="H1683"/>
      <c r="I1683"/>
      <c r="J1683"/>
      <c r="K1683"/>
      <c r="L1683"/>
      <c r="M1683"/>
      <c r="AA1683" s="64"/>
      <c r="AD1683" s="64"/>
    </row>
    <row r="1684" spans="2:30">
      <c r="B1684"/>
      <c r="C1684"/>
      <c r="D1684"/>
      <c r="E1684"/>
      <c r="F1684"/>
      <c r="G1684"/>
      <c r="H1684"/>
      <c r="I1684"/>
      <c r="J1684"/>
      <c r="K1684"/>
      <c r="L1684"/>
      <c r="M1684"/>
      <c r="AA1684" s="64"/>
      <c r="AD1684" s="64"/>
    </row>
    <row r="1685" spans="2:30">
      <c r="B1685"/>
      <c r="C1685"/>
      <c r="D1685"/>
      <c r="E1685"/>
      <c r="F1685"/>
      <c r="G1685"/>
      <c r="H1685"/>
      <c r="I1685"/>
      <c r="J1685"/>
      <c r="K1685"/>
      <c r="L1685"/>
      <c r="M1685"/>
      <c r="AA1685" s="64"/>
      <c r="AD1685" s="64"/>
    </row>
    <row r="1686" spans="2:30">
      <c r="B1686"/>
      <c r="C1686"/>
      <c r="D1686"/>
      <c r="E1686"/>
      <c r="F1686"/>
      <c r="G1686"/>
      <c r="H1686"/>
      <c r="I1686"/>
      <c r="J1686"/>
      <c r="K1686"/>
      <c r="L1686"/>
      <c r="M1686"/>
      <c r="AA1686" s="64"/>
      <c r="AD1686" s="64"/>
    </row>
    <row r="1687" spans="2:30">
      <c r="B1687"/>
      <c r="C1687"/>
      <c r="D1687"/>
      <c r="E1687"/>
      <c r="F1687"/>
      <c r="G1687"/>
      <c r="H1687"/>
      <c r="I1687"/>
      <c r="J1687"/>
      <c r="K1687"/>
      <c r="L1687"/>
      <c r="M1687"/>
      <c r="AA1687" s="64"/>
      <c r="AD1687" s="64"/>
    </row>
    <row r="1688" spans="2:30">
      <c r="B1688"/>
      <c r="C1688"/>
      <c r="D1688"/>
      <c r="E1688"/>
      <c r="F1688"/>
      <c r="G1688"/>
      <c r="H1688"/>
      <c r="I1688"/>
      <c r="J1688"/>
      <c r="K1688"/>
      <c r="L1688"/>
      <c r="M1688"/>
      <c r="AA1688" s="64"/>
      <c r="AD1688" s="64"/>
    </row>
    <row r="1689" spans="2:30">
      <c r="B1689"/>
      <c r="C1689"/>
      <c r="D1689"/>
      <c r="E1689"/>
      <c r="F1689"/>
      <c r="G1689"/>
      <c r="H1689"/>
      <c r="I1689"/>
      <c r="J1689"/>
      <c r="K1689"/>
      <c r="L1689"/>
      <c r="M1689"/>
      <c r="AA1689" s="64"/>
      <c r="AD1689" s="64"/>
    </row>
    <row r="1690" spans="2:30">
      <c r="B1690"/>
      <c r="C1690"/>
      <c r="D1690"/>
      <c r="E1690"/>
      <c r="F1690"/>
      <c r="G1690"/>
      <c r="H1690"/>
      <c r="I1690"/>
      <c r="J1690"/>
      <c r="K1690"/>
      <c r="L1690"/>
      <c r="M1690"/>
      <c r="AA1690" s="64"/>
      <c r="AD1690" s="64"/>
    </row>
    <row r="1691" spans="2:30">
      <c r="B1691"/>
      <c r="C1691"/>
      <c r="D1691"/>
      <c r="E1691"/>
      <c r="F1691"/>
      <c r="G1691"/>
      <c r="H1691"/>
      <c r="I1691"/>
      <c r="J1691"/>
      <c r="K1691"/>
      <c r="L1691"/>
      <c r="M1691"/>
      <c r="AA1691" s="64"/>
      <c r="AD1691" s="64"/>
    </row>
    <row r="1692" spans="2:30">
      <c r="B1692"/>
      <c r="C1692"/>
      <c r="D1692"/>
      <c r="E1692"/>
      <c r="F1692"/>
      <c r="G1692"/>
      <c r="H1692"/>
      <c r="I1692"/>
      <c r="J1692"/>
      <c r="K1692"/>
      <c r="L1692"/>
      <c r="M1692"/>
      <c r="AA1692" s="64"/>
      <c r="AD1692" s="64"/>
    </row>
    <row r="1693" spans="2:30">
      <c r="B1693"/>
      <c r="C1693"/>
      <c r="D1693"/>
      <c r="E1693"/>
      <c r="F1693"/>
      <c r="G1693"/>
      <c r="H1693"/>
      <c r="I1693"/>
      <c r="J1693"/>
      <c r="K1693"/>
      <c r="L1693"/>
      <c r="M1693"/>
      <c r="AA1693" s="64"/>
      <c r="AD1693" s="64"/>
    </row>
    <row r="1694" spans="2:30">
      <c r="B1694"/>
      <c r="C1694"/>
      <c r="D1694"/>
      <c r="E1694"/>
      <c r="F1694"/>
      <c r="G1694"/>
      <c r="H1694"/>
      <c r="I1694"/>
      <c r="J1694"/>
      <c r="K1694"/>
      <c r="L1694"/>
      <c r="M1694"/>
      <c r="AA1694" s="64"/>
      <c r="AD1694" s="64"/>
    </row>
    <row r="1695" spans="2:30">
      <c r="B1695"/>
      <c r="C1695"/>
      <c r="D1695"/>
      <c r="E1695"/>
      <c r="F1695"/>
      <c r="G1695"/>
      <c r="H1695"/>
      <c r="I1695"/>
      <c r="J1695"/>
      <c r="K1695"/>
      <c r="L1695"/>
      <c r="M1695"/>
      <c r="AA1695" s="64"/>
      <c r="AD1695" s="64"/>
    </row>
    <row r="1696" spans="2:30">
      <c r="B1696"/>
      <c r="C1696"/>
      <c r="D1696"/>
      <c r="E1696"/>
      <c r="F1696"/>
      <c r="G1696"/>
      <c r="H1696"/>
      <c r="I1696"/>
      <c r="J1696"/>
      <c r="K1696"/>
      <c r="L1696"/>
      <c r="M1696"/>
      <c r="AA1696" s="64"/>
      <c r="AD1696" s="64"/>
    </row>
    <row r="1697" spans="2:30">
      <c r="B1697"/>
      <c r="C1697"/>
      <c r="D1697"/>
      <c r="E1697"/>
      <c r="F1697"/>
      <c r="G1697"/>
      <c r="H1697"/>
      <c r="I1697"/>
      <c r="J1697"/>
      <c r="K1697"/>
      <c r="L1697"/>
      <c r="M1697"/>
      <c r="AA1697" s="64"/>
      <c r="AD1697" s="64"/>
    </row>
    <row r="1698" spans="2:30">
      <c r="B1698"/>
      <c r="C1698"/>
      <c r="D1698"/>
      <c r="E1698"/>
      <c r="F1698"/>
      <c r="G1698"/>
      <c r="H1698"/>
      <c r="I1698"/>
      <c r="J1698"/>
      <c r="K1698"/>
      <c r="L1698"/>
      <c r="M1698"/>
      <c r="AA1698" s="64"/>
      <c r="AD1698" s="64"/>
    </row>
    <row r="1699" spans="2:30">
      <c r="B1699"/>
      <c r="C1699"/>
      <c r="D1699"/>
      <c r="E1699"/>
      <c r="F1699"/>
      <c r="G1699"/>
      <c r="H1699"/>
      <c r="I1699"/>
      <c r="J1699"/>
      <c r="K1699"/>
      <c r="L1699"/>
      <c r="M1699"/>
      <c r="AA1699" s="64"/>
      <c r="AD1699" s="64"/>
    </row>
    <row r="1700" spans="2:30">
      <c r="B1700"/>
      <c r="C1700"/>
      <c r="D1700"/>
      <c r="E1700"/>
      <c r="F1700"/>
      <c r="G1700"/>
      <c r="H1700"/>
      <c r="I1700"/>
      <c r="J1700"/>
      <c r="K1700"/>
      <c r="L1700"/>
      <c r="M1700"/>
      <c r="AA1700" s="64"/>
      <c r="AD1700" s="64"/>
    </row>
    <row r="1701" spans="2:30">
      <c r="B1701"/>
      <c r="C1701"/>
      <c r="D1701"/>
      <c r="E1701"/>
      <c r="F1701"/>
      <c r="G1701"/>
      <c r="H1701"/>
      <c r="I1701"/>
      <c r="J1701"/>
      <c r="K1701"/>
      <c r="L1701"/>
      <c r="M1701"/>
      <c r="AA1701" s="64"/>
      <c r="AD1701" s="64"/>
    </row>
    <row r="1702" spans="2:30">
      <c r="B1702"/>
      <c r="C1702"/>
      <c r="D1702"/>
      <c r="E1702"/>
      <c r="F1702"/>
      <c r="G1702"/>
      <c r="H1702"/>
      <c r="I1702"/>
      <c r="J1702"/>
      <c r="K1702"/>
      <c r="L1702"/>
      <c r="M1702"/>
      <c r="AA1702" s="64"/>
      <c r="AD1702" s="64"/>
    </row>
    <row r="1703" spans="2:30">
      <c r="B1703"/>
      <c r="C1703"/>
      <c r="D1703"/>
      <c r="E1703"/>
      <c r="F1703"/>
      <c r="G1703"/>
      <c r="H1703"/>
      <c r="I1703"/>
      <c r="J1703"/>
      <c r="K1703"/>
      <c r="L1703"/>
      <c r="M1703"/>
      <c r="AA1703" s="64"/>
      <c r="AD1703" s="64"/>
    </row>
    <row r="1704" spans="2:30">
      <c r="B1704"/>
      <c r="C1704"/>
      <c r="D1704"/>
      <c r="E1704"/>
      <c r="F1704"/>
      <c r="G1704"/>
      <c r="H1704"/>
      <c r="I1704"/>
      <c r="J1704"/>
      <c r="K1704"/>
      <c r="L1704"/>
      <c r="M1704"/>
      <c r="AA1704" s="64"/>
      <c r="AD1704" s="64"/>
    </row>
    <row r="1705" spans="2:30">
      <c r="B1705"/>
      <c r="C1705"/>
      <c r="D1705"/>
      <c r="E1705"/>
      <c r="F1705"/>
      <c r="G1705"/>
      <c r="H1705"/>
      <c r="I1705"/>
      <c r="J1705"/>
      <c r="K1705"/>
      <c r="L1705"/>
      <c r="M1705"/>
      <c r="AA1705" s="64"/>
      <c r="AD1705" s="64"/>
    </row>
    <row r="1706" spans="2:30">
      <c r="B1706"/>
      <c r="C1706"/>
      <c r="D1706"/>
      <c r="E1706"/>
      <c r="F1706"/>
      <c r="G1706"/>
      <c r="H1706"/>
      <c r="I1706"/>
      <c r="J1706"/>
      <c r="K1706"/>
      <c r="L1706"/>
      <c r="M1706"/>
      <c r="AA1706" s="64"/>
      <c r="AD1706" s="64"/>
    </row>
    <row r="1707" spans="2:30">
      <c r="B1707"/>
      <c r="C1707"/>
      <c r="D1707"/>
      <c r="E1707"/>
      <c r="F1707"/>
      <c r="G1707"/>
      <c r="H1707"/>
      <c r="I1707"/>
      <c r="J1707"/>
      <c r="K1707"/>
      <c r="L1707"/>
      <c r="M1707"/>
      <c r="AA1707" s="64"/>
      <c r="AD1707" s="64"/>
    </row>
    <row r="1708" spans="2:30">
      <c r="B1708"/>
      <c r="C1708"/>
      <c r="D1708"/>
      <c r="E1708"/>
      <c r="F1708"/>
      <c r="G1708"/>
      <c r="H1708"/>
      <c r="I1708"/>
      <c r="J1708"/>
      <c r="K1708"/>
      <c r="L1708"/>
      <c r="M1708"/>
      <c r="AA1708" s="64"/>
      <c r="AD1708" s="64"/>
    </row>
    <row r="1709" spans="2:30">
      <c r="B1709"/>
      <c r="C1709"/>
      <c r="D1709"/>
      <c r="E1709"/>
      <c r="F1709"/>
      <c r="G1709"/>
      <c r="H1709"/>
      <c r="I1709"/>
      <c r="J1709"/>
      <c r="K1709"/>
      <c r="L1709"/>
      <c r="M1709"/>
      <c r="AA1709" s="64"/>
      <c r="AD1709" s="64"/>
    </row>
    <row r="1710" spans="2:30">
      <c r="B1710"/>
      <c r="C1710"/>
      <c r="D1710"/>
      <c r="E1710"/>
      <c r="F1710"/>
      <c r="G1710"/>
      <c r="H1710"/>
      <c r="I1710"/>
      <c r="J1710"/>
      <c r="K1710"/>
      <c r="L1710"/>
      <c r="M1710"/>
      <c r="AA1710" s="64"/>
      <c r="AD1710" s="64"/>
    </row>
    <row r="1711" spans="2:30">
      <c r="B1711"/>
      <c r="C1711"/>
      <c r="D1711"/>
      <c r="E1711"/>
      <c r="F1711"/>
      <c r="G1711"/>
      <c r="H1711"/>
      <c r="I1711"/>
      <c r="J1711"/>
      <c r="K1711"/>
      <c r="L1711"/>
      <c r="M1711"/>
      <c r="AA1711" s="64"/>
      <c r="AD1711" s="64"/>
    </row>
    <row r="1712" spans="2:30">
      <c r="B1712"/>
      <c r="C1712"/>
      <c r="D1712"/>
      <c r="E1712"/>
      <c r="F1712"/>
      <c r="G1712"/>
      <c r="H1712"/>
      <c r="I1712"/>
      <c r="J1712"/>
      <c r="K1712"/>
      <c r="L1712"/>
      <c r="M1712"/>
      <c r="AA1712" s="64"/>
      <c r="AD1712" s="64"/>
    </row>
    <row r="1713" spans="2:30">
      <c r="B1713"/>
      <c r="C1713"/>
      <c r="D1713"/>
      <c r="E1713"/>
      <c r="F1713"/>
      <c r="G1713"/>
      <c r="H1713"/>
      <c r="I1713"/>
      <c r="J1713"/>
      <c r="K1713"/>
      <c r="L1713"/>
      <c r="M1713"/>
      <c r="AA1713" s="64"/>
      <c r="AD1713" s="64"/>
    </row>
    <row r="1714" spans="2:30">
      <c r="B1714"/>
      <c r="C1714"/>
      <c r="D1714"/>
      <c r="E1714"/>
      <c r="F1714"/>
      <c r="G1714"/>
      <c r="H1714"/>
      <c r="I1714"/>
      <c r="J1714"/>
      <c r="K1714"/>
      <c r="L1714"/>
      <c r="M1714"/>
      <c r="AA1714" s="64"/>
      <c r="AD1714" s="64"/>
    </row>
    <row r="1715" spans="2:30">
      <c r="B1715"/>
      <c r="C1715"/>
      <c r="D1715"/>
      <c r="E1715"/>
      <c r="F1715"/>
      <c r="G1715"/>
      <c r="H1715"/>
      <c r="I1715"/>
      <c r="J1715"/>
      <c r="K1715"/>
      <c r="L1715"/>
      <c r="M1715"/>
      <c r="AA1715" s="64"/>
      <c r="AD1715" s="64"/>
    </row>
    <row r="1716" spans="2:30">
      <c r="B1716"/>
      <c r="C1716"/>
      <c r="D1716"/>
      <c r="E1716"/>
      <c r="F1716"/>
      <c r="G1716"/>
      <c r="H1716"/>
      <c r="I1716"/>
      <c r="J1716"/>
      <c r="K1716"/>
      <c r="L1716"/>
      <c r="M1716"/>
      <c r="AA1716" s="64"/>
      <c r="AD1716" s="64"/>
    </row>
    <row r="1717" spans="2:30">
      <c r="B1717"/>
      <c r="C1717"/>
      <c r="D1717"/>
      <c r="E1717"/>
      <c r="F1717"/>
      <c r="G1717"/>
      <c r="H1717"/>
      <c r="I1717"/>
      <c r="J1717"/>
      <c r="K1717"/>
      <c r="L1717"/>
      <c r="M1717"/>
      <c r="AA1717" s="64"/>
      <c r="AD1717" s="64"/>
    </row>
    <row r="1718" spans="2:30">
      <c r="B1718"/>
      <c r="C1718"/>
      <c r="D1718"/>
      <c r="E1718"/>
      <c r="F1718"/>
      <c r="G1718"/>
      <c r="H1718"/>
      <c r="I1718"/>
      <c r="J1718"/>
      <c r="K1718"/>
      <c r="L1718"/>
      <c r="M1718"/>
      <c r="AA1718" s="64"/>
      <c r="AD1718" s="64"/>
    </row>
    <row r="1719" spans="2:30">
      <c r="B1719"/>
      <c r="C1719"/>
      <c r="D1719"/>
      <c r="E1719"/>
      <c r="F1719"/>
      <c r="G1719"/>
      <c r="H1719"/>
      <c r="I1719"/>
      <c r="J1719"/>
      <c r="K1719"/>
      <c r="L1719"/>
      <c r="M1719"/>
      <c r="AA1719" s="64"/>
      <c r="AD1719" s="64"/>
    </row>
    <row r="1720" spans="2:30">
      <c r="B1720"/>
      <c r="C1720"/>
      <c r="D1720"/>
      <c r="E1720"/>
      <c r="F1720"/>
      <c r="G1720"/>
      <c r="H1720"/>
      <c r="I1720"/>
      <c r="J1720"/>
      <c r="K1720"/>
      <c r="L1720"/>
      <c r="M1720"/>
      <c r="AA1720" s="64"/>
      <c r="AD1720" s="64"/>
    </row>
    <row r="1721" spans="2:30">
      <c r="B1721"/>
      <c r="C1721"/>
      <c r="D1721"/>
      <c r="E1721"/>
      <c r="F1721"/>
      <c r="G1721"/>
      <c r="H1721"/>
      <c r="I1721"/>
      <c r="J1721"/>
      <c r="K1721"/>
      <c r="L1721"/>
      <c r="M1721"/>
      <c r="AA1721" s="64"/>
      <c r="AD1721" s="64"/>
    </row>
    <row r="1722" spans="2:30">
      <c r="B1722"/>
      <c r="C1722"/>
      <c r="D1722"/>
      <c r="E1722"/>
      <c r="F1722"/>
      <c r="G1722"/>
      <c r="H1722"/>
      <c r="I1722"/>
      <c r="J1722"/>
      <c r="K1722"/>
      <c r="L1722"/>
      <c r="M1722"/>
      <c r="AA1722" s="64"/>
      <c r="AD1722" s="64"/>
    </row>
    <row r="1723" spans="2:30">
      <c r="B1723"/>
      <c r="C1723"/>
      <c r="D1723"/>
      <c r="E1723"/>
      <c r="F1723"/>
      <c r="G1723"/>
      <c r="H1723"/>
      <c r="I1723"/>
      <c r="J1723"/>
      <c r="K1723"/>
      <c r="L1723"/>
      <c r="M1723"/>
      <c r="AA1723" s="64"/>
      <c r="AD1723" s="64"/>
    </row>
    <row r="1724" spans="2:30">
      <c r="B1724"/>
      <c r="C1724"/>
      <c r="D1724"/>
      <c r="E1724"/>
      <c r="F1724"/>
      <c r="G1724"/>
      <c r="H1724"/>
      <c r="I1724"/>
      <c r="J1724"/>
      <c r="K1724"/>
      <c r="L1724"/>
      <c r="M1724"/>
      <c r="AA1724" s="64"/>
      <c r="AD1724" s="64"/>
    </row>
    <row r="1725" spans="2:30">
      <c r="B1725"/>
      <c r="C1725"/>
      <c r="D1725"/>
      <c r="E1725"/>
      <c r="F1725"/>
      <c r="G1725"/>
      <c r="H1725"/>
      <c r="I1725"/>
      <c r="J1725"/>
      <c r="K1725"/>
      <c r="L1725"/>
      <c r="M1725"/>
      <c r="AA1725" s="64"/>
      <c r="AD1725" s="64"/>
    </row>
    <row r="1726" spans="2:30">
      <c r="B1726"/>
      <c r="C1726"/>
      <c r="D1726"/>
      <c r="E1726"/>
      <c r="F1726"/>
      <c r="G1726"/>
      <c r="H1726"/>
      <c r="I1726"/>
      <c r="J1726"/>
      <c r="K1726"/>
      <c r="L1726"/>
      <c r="M1726"/>
      <c r="AA1726" s="64"/>
      <c r="AD1726" s="64"/>
    </row>
    <row r="1727" spans="2:30">
      <c r="B1727"/>
      <c r="C1727"/>
      <c r="D1727"/>
      <c r="E1727"/>
      <c r="F1727"/>
      <c r="G1727"/>
      <c r="H1727"/>
      <c r="I1727"/>
      <c r="J1727"/>
      <c r="K1727"/>
      <c r="L1727"/>
      <c r="M1727"/>
      <c r="AA1727" s="64"/>
      <c r="AD1727" s="64"/>
    </row>
    <row r="1728" spans="2:30">
      <c r="B1728"/>
      <c r="C1728"/>
      <c r="D1728"/>
      <c r="E1728"/>
      <c r="F1728"/>
      <c r="G1728"/>
      <c r="H1728"/>
      <c r="I1728"/>
      <c r="J1728"/>
      <c r="K1728"/>
      <c r="L1728"/>
      <c r="M1728"/>
      <c r="AA1728" s="64"/>
      <c r="AD1728" s="64"/>
    </row>
    <row r="1729" spans="2:30">
      <c r="B1729"/>
      <c r="C1729"/>
      <c r="D1729"/>
      <c r="E1729"/>
      <c r="F1729"/>
      <c r="G1729"/>
      <c r="H1729"/>
      <c r="I1729"/>
      <c r="J1729"/>
      <c r="K1729"/>
      <c r="L1729"/>
      <c r="M1729"/>
      <c r="AA1729" s="64"/>
      <c r="AD1729" s="64"/>
    </row>
    <row r="1730" spans="2:30">
      <c r="B1730"/>
      <c r="C1730"/>
      <c r="D1730"/>
      <c r="E1730"/>
      <c r="F1730"/>
      <c r="G1730"/>
      <c r="H1730"/>
      <c r="I1730"/>
      <c r="J1730"/>
      <c r="K1730"/>
      <c r="L1730"/>
      <c r="M1730"/>
      <c r="AA1730" s="64"/>
      <c r="AD1730" s="64"/>
    </row>
    <row r="1731" spans="2:30">
      <c r="B1731"/>
      <c r="C1731"/>
      <c r="D1731"/>
      <c r="E1731"/>
      <c r="F1731"/>
      <c r="G1731"/>
      <c r="H1731"/>
      <c r="I1731"/>
      <c r="J1731"/>
      <c r="K1731"/>
      <c r="L1731"/>
      <c r="M1731"/>
      <c r="AA1731" s="64"/>
      <c r="AD1731" s="64"/>
    </row>
    <row r="1732" spans="2:30">
      <c r="B1732"/>
      <c r="C1732"/>
      <c r="D1732"/>
      <c r="E1732"/>
      <c r="F1732"/>
      <c r="G1732"/>
      <c r="H1732"/>
      <c r="I1732"/>
      <c r="J1732"/>
      <c r="K1732"/>
      <c r="L1732"/>
      <c r="M1732"/>
      <c r="AA1732" s="64"/>
      <c r="AD1732" s="64"/>
    </row>
    <row r="1733" spans="2:30">
      <c r="B1733"/>
      <c r="C1733"/>
      <c r="D1733"/>
      <c r="E1733"/>
      <c r="F1733"/>
      <c r="G1733"/>
      <c r="H1733"/>
      <c r="I1733"/>
      <c r="J1733"/>
      <c r="K1733"/>
      <c r="L1733"/>
      <c r="M1733"/>
      <c r="AA1733" s="64"/>
      <c r="AD1733" s="64"/>
    </row>
    <row r="1734" spans="2:30">
      <c r="B1734"/>
      <c r="C1734"/>
      <c r="D1734"/>
      <c r="E1734"/>
      <c r="F1734"/>
      <c r="G1734"/>
      <c r="H1734"/>
      <c r="I1734"/>
      <c r="J1734"/>
      <c r="K1734"/>
      <c r="L1734"/>
      <c r="M1734"/>
      <c r="AA1734" s="64"/>
      <c r="AD1734" s="64"/>
    </row>
    <row r="1735" spans="2:30">
      <c r="B1735"/>
      <c r="C1735"/>
      <c r="D1735"/>
      <c r="E1735"/>
      <c r="F1735"/>
      <c r="G1735"/>
      <c r="H1735"/>
      <c r="I1735"/>
      <c r="J1735"/>
      <c r="K1735"/>
      <c r="L1735"/>
      <c r="M1735"/>
      <c r="AA1735" s="64"/>
      <c r="AD1735" s="64"/>
    </row>
    <row r="1736" spans="2:30">
      <c r="B1736"/>
      <c r="C1736"/>
      <c r="D1736"/>
      <c r="E1736"/>
      <c r="F1736"/>
      <c r="G1736"/>
      <c r="H1736"/>
      <c r="I1736"/>
      <c r="J1736"/>
      <c r="K1736"/>
      <c r="L1736"/>
      <c r="M1736"/>
      <c r="AA1736" s="64"/>
      <c r="AD1736" s="64"/>
    </row>
    <row r="1737" spans="2:30">
      <c r="B1737"/>
      <c r="C1737"/>
      <c r="D1737"/>
      <c r="E1737"/>
      <c r="F1737"/>
      <c r="G1737"/>
      <c r="H1737"/>
      <c r="I1737"/>
      <c r="J1737"/>
      <c r="K1737"/>
      <c r="L1737"/>
      <c r="M1737"/>
      <c r="AA1737" s="64"/>
      <c r="AD1737" s="64"/>
    </row>
    <row r="1738" spans="2:30">
      <c r="B1738"/>
      <c r="C1738"/>
      <c r="D1738"/>
      <c r="E1738"/>
      <c r="F1738"/>
      <c r="G1738"/>
      <c r="H1738"/>
      <c r="I1738"/>
      <c r="J1738"/>
      <c r="K1738"/>
      <c r="L1738"/>
      <c r="M1738"/>
      <c r="AA1738" s="64"/>
      <c r="AD1738" s="64"/>
    </row>
    <row r="1739" spans="2:30">
      <c r="B1739"/>
      <c r="C1739"/>
      <c r="D1739"/>
      <c r="E1739"/>
      <c r="F1739"/>
      <c r="G1739"/>
      <c r="H1739"/>
      <c r="I1739"/>
      <c r="J1739"/>
      <c r="K1739"/>
      <c r="L1739"/>
      <c r="M1739"/>
      <c r="AA1739" s="64"/>
      <c r="AD1739" s="64"/>
    </row>
    <row r="1740" spans="2:30">
      <c r="B1740"/>
      <c r="C1740"/>
      <c r="D1740"/>
      <c r="E1740"/>
      <c r="F1740"/>
      <c r="G1740"/>
      <c r="H1740"/>
      <c r="I1740"/>
      <c r="J1740"/>
      <c r="K1740"/>
      <c r="L1740"/>
      <c r="M1740"/>
      <c r="AA1740" s="64"/>
      <c r="AD1740" s="64"/>
    </row>
    <row r="1741" spans="2:30">
      <c r="B1741"/>
      <c r="C1741"/>
      <c r="D1741"/>
      <c r="E1741"/>
      <c r="F1741"/>
      <c r="G1741"/>
      <c r="H1741"/>
      <c r="I1741"/>
      <c r="J1741"/>
      <c r="K1741"/>
      <c r="L1741"/>
      <c r="M1741"/>
      <c r="AA1741" s="64"/>
      <c r="AD1741" s="64"/>
    </row>
    <row r="1742" spans="2:30">
      <c r="B1742"/>
      <c r="C1742"/>
      <c r="D1742"/>
      <c r="E1742"/>
      <c r="F1742"/>
      <c r="G1742"/>
      <c r="H1742"/>
      <c r="I1742"/>
      <c r="J1742"/>
      <c r="K1742"/>
      <c r="L1742"/>
      <c r="M1742"/>
      <c r="AA1742" s="64"/>
      <c r="AD1742" s="64"/>
    </row>
    <row r="1743" spans="2:30">
      <c r="B1743"/>
      <c r="C1743"/>
      <c r="D1743"/>
      <c r="E1743"/>
      <c r="F1743"/>
      <c r="G1743"/>
      <c r="H1743"/>
      <c r="I1743"/>
      <c r="J1743"/>
      <c r="K1743"/>
      <c r="L1743"/>
      <c r="M1743"/>
      <c r="AA1743" s="64"/>
      <c r="AD1743" s="64"/>
    </row>
    <row r="1744" spans="2:30">
      <c r="B1744"/>
      <c r="C1744"/>
      <c r="D1744"/>
      <c r="E1744"/>
      <c r="F1744"/>
      <c r="G1744"/>
      <c r="H1744"/>
      <c r="I1744"/>
      <c r="J1744"/>
      <c r="K1744"/>
      <c r="L1744"/>
      <c r="M1744"/>
      <c r="AA1744" s="64"/>
      <c r="AD1744" s="64"/>
    </row>
    <row r="1745" spans="2:30">
      <c r="B1745"/>
      <c r="C1745"/>
      <c r="D1745"/>
      <c r="E1745"/>
      <c r="F1745"/>
      <c r="G1745"/>
      <c r="H1745"/>
      <c r="I1745"/>
      <c r="J1745"/>
      <c r="K1745"/>
      <c r="L1745"/>
      <c r="M1745"/>
      <c r="AA1745" s="64"/>
      <c r="AD1745" s="64"/>
    </row>
    <row r="1746" spans="2:30">
      <c r="B1746"/>
      <c r="C1746"/>
      <c r="D1746"/>
      <c r="E1746"/>
      <c r="F1746"/>
      <c r="G1746"/>
      <c r="H1746"/>
      <c r="I1746"/>
      <c r="J1746"/>
      <c r="K1746"/>
      <c r="L1746"/>
      <c r="M1746"/>
      <c r="AA1746" s="64"/>
      <c r="AD1746" s="64"/>
    </row>
    <row r="1747" spans="2:30">
      <c r="B1747"/>
      <c r="C1747"/>
      <c r="D1747"/>
      <c r="E1747"/>
      <c r="F1747"/>
      <c r="G1747"/>
      <c r="H1747"/>
      <c r="I1747"/>
      <c r="J1747"/>
      <c r="K1747"/>
      <c r="L1747"/>
      <c r="M1747"/>
      <c r="AA1747" s="64"/>
      <c r="AD1747" s="64"/>
    </row>
    <row r="1748" spans="2:30">
      <c r="B1748"/>
      <c r="C1748"/>
      <c r="D1748"/>
      <c r="E1748"/>
      <c r="F1748"/>
      <c r="G1748"/>
      <c r="H1748"/>
      <c r="I1748"/>
      <c r="J1748"/>
      <c r="K1748"/>
      <c r="L1748"/>
      <c r="M1748"/>
      <c r="AA1748" s="64"/>
      <c r="AD1748" s="64"/>
    </row>
    <row r="1749" spans="2:30">
      <c r="B1749"/>
      <c r="C1749"/>
      <c r="D1749"/>
      <c r="E1749"/>
      <c r="F1749"/>
      <c r="G1749"/>
      <c r="H1749"/>
      <c r="I1749"/>
      <c r="J1749"/>
      <c r="K1749"/>
      <c r="L1749"/>
      <c r="M1749"/>
      <c r="AA1749" s="64"/>
      <c r="AD1749" s="64"/>
    </row>
    <row r="1750" spans="2:30">
      <c r="B1750"/>
      <c r="C1750"/>
      <c r="D1750"/>
      <c r="E1750"/>
      <c r="F1750"/>
      <c r="G1750"/>
      <c r="H1750"/>
      <c r="I1750"/>
      <c r="J1750"/>
      <c r="K1750"/>
      <c r="L1750"/>
      <c r="M1750"/>
      <c r="AA1750" s="64"/>
      <c r="AD1750" s="64"/>
    </row>
    <row r="1751" spans="2:30">
      <c r="B1751"/>
      <c r="C1751"/>
      <c r="D1751"/>
      <c r="E1751"/>
      <c r="F1751"/>
      <c r="G1751"/>
      <c r="H1751"/>
      <c r="I1751"/>
      <c r="J1751"/>
      <c r="K1751"/>
      <c r="L1751"/>
      <c r="M1751"/>
      <c r="AA1751" s="64"/>
      <c r="AD1751" s="64"/>
    </row>
    <row r="1752" spans="2:30">
      <c r="B1752"/>
      <c r="C1752"/>
      <c r="D1752"/>
      <c r="E1752"/>
      <c r="F1752"/>
      <c r="G1752"/>
      <c r="H1752"/>
      <c r="I1752"/>
      <c r="J1752"/>
      <c r="K1752"/>
      <c r="L1752"/>
      <c r="M1752"/>
      <c r="AA1752" s="64"/>
      <c r="AD1752" s="64"/>
    </row>
    <row r="1753" spans="2:30">
      <c r="B1753"/>
      <c r="C1753"/>
      <c r="D1753"/>
      <c r="E1753"/>
      <c r="F1753"/>
      <c r="G1753"/>
      <c r="H1753"/>
      <c r="I1753"/>
      <c r="J1753"/>
      <c r="K1753"/>
      <c r="L1753"/>
      <c r="M1753"/>
      <c r="AA1753" s="64"/>
      <c r="AD1753" s="64"/>
    </row>
    <row r="1754" spans="2:30">
      <c r="B1754"/>
      <c r="C1754"/>
      <c r="D1754"/>
      <c r="E1754"/>
      <c r="F1754"/>
      <c r="G1754"/>
      <c r="H1754"/>
      <c r="I1754"/>
      <c r="J1754"/>
      <c r="K1754"/>
      <c r="L1754"/>
      <c r="M1754"/>
      <c r="AA1754" s="64"/>
      <c r="AD1754" s="64"/>
    </row>
    <row r="1755" spans="2:30">
      <c r="B1755"/>
      <c r="C1755"/>
      <c r="D1755"/>
      <c r="E1755"/>
      <c r="F1755"/>
      <c r="G1755"/>
      <c r="H1755"/>
      <c r="I1755"/>
      <c r="J1755"/>
      <c r="K1755"/>
      <c r="L1755"/>
      <c r="M1755"/>
      <c r="AA1755" s="64"/>
      <c r="AD1755" s="64"/>
    </row>
    <row r="1756" spans="2:30">
      <c r="B1756"/>
      <c r="C1756"/>
      <c r="D1756"/>
      <c r="E1756"/>
      <c r="F1756"/>
      <c r="G1756"/>
      <c r="H1756"/>
      <c r="I1756"/>
      <c r="J1756"/>
      <c r="K1756"/>
      <c r="L1756"/>
      <c r="M1756"/>
      <c r="AA1756" s="64"/>
      <c r="AD1756" s="64"/>
    </row>
    <row r="1757" spans="2:30">
      <c r="B1757"/>
      <c r="C1757"/>
      <c r="D1757"/>
      <c r="E1757"/>
      <c r="F1757"/>
      <c r="G1757"/>
      <c r="H1757"/>
      <c r="I1757"/>
      <c r="J1757"/>
      <c r="K1757"/>
      <c r="L1757"/>
      <c r="M1757"/>
      <c r="AA1757" s="64"/>
      <c r="AD1757" s="64"/>
    </row>
    <row r="1758" spans="2:30">
      <c r="B1758"/>
      <c r="C1758"/>
      <c r="D1758"/>
      <c r="E1758"/>
      <c r="F1758"/>
      <c r="G1758"/>
      <c r="H1758"/>
      <c r="I1758"/>
      <c r="J1758"/>
      <c r="K1758"/>
      <c r="L1758"/>
      <c r="M1758"/>
      <c r="AA1758" s="64"/>
      <c r="AD1758" s="64"/>
    </row>
    <row r="1759" spans="2:30">
      <c r="B1759"/>
      <c r="C1759"/>
      <c r="D1759"/>
      <c r="E1759"/>
      <c r="F1759"/>
      <c r="G1759"/>
      <c r="H1759"/>
      <c r="I1759"/>
      <c r="J1759"/>
      <c r="K1759"/>
      <c r="L1759"/>
      <c r="M1759"/>
      <c r="AA1759" s="64"/>
      <c r="AD1759" s="64"/>
    </row>
    <row r="1760" spans="2:30">
      <c r="B1760"/>
      <c r="C1760"/>
      <c r="D1760"/>
      <c r="E1760"/>
      <c r="F1760"/>
      <c r="G1760"/>
      <c r="H1760"/>
      <c r="I1760"/>
      <c r="J1760"/>
      <c r="K1760"/>
      <c r="L1760"/>
      <c r="M1760"/>
      <c r="AA1760" s="64"/>
      <c r="AD1760" s="64"/>
    </row>
    <row r="1761" spans="2:30">
      <c r="B1761"/>
      <c r="C1761"/>
      <c r="D1761"/>
      <c r="E1761"/>
      <c r="F1761"/>
      <c r="G1761"/>
      <c r="H1761"/>
      <c r="I1761"/>
      <c r="J1761"/>
      <c r="K1761"/>
      <c r="L1761"/>
      <c r="M1761"/>
      <c r="AA1761" s="64"/>
      <c r="AD1761" s="64"/>
    </row>
    <row r="1762" spans="2:30">
      <c r="B1762"/>
      <c r="C1762"/>
      <c r="D1762"/>
      <c r="E1762"/>
      <c r="F1762"/>
      <c r="G1762"/>
      <c r="H1762"/>
      <c r="I1762"/>
      <c r="J1762"/>
      <c r="K1762"/>
      <c r="L1762"/>
      <c r="M1762"/>
      <c r="AA1762" s="64"/>
      <c r="AD1762" s="64"/>
    </row>
    <row r="1763" spans="2:30">
      <c r="B1763"/>
      <c r="C1763"/>
      <c r="D1763"/>
      <c r="E1763"/>
      <c r="F1763"/>
      <c r="G1763"/>
      <c r="H1763"/>
      <c r="I1763"/>
      <c r="J1763"/>
      <c r="K1763"/>
      <c r="L1763"/>
      <c r="M1763"/>
      <c r="AA1763" s="64"/>
      <c r="AD1763" s="64"/>
    </row>
    <row r="1764" spans="2:30">
      <c r="B1764"/>
      <c r="C1764"/>
      <c r="D1764"/>
      <c r="E1764"/>
      <c r="F1764"/>
      <c r="G1764"/>
      <c r="H1764"/>
      <c r="I1764"/>
      <c r="J1764"/>
      <c r="K1764"/>
      <c r="L1764"/>
      <c r="M1764"/>
      <c r="AA1764" s="64"/>
      <c r="AD1764" s="64"/>
    </row>
    <row r="1765" spans="2:30">
      <c r="B1765"/>
      <c r="C1765"/>
      <c r="D1765"/>
      <c r="E1765"/>
      <c r="F1765"/>
      <c r="G1765"/>
      <c r="H1765"/>
      <c r="I1765"/>
      <c r="J1765"/>
      <c r="K1765"/>
      <c r="L1765"/>
      <c r="M1765"/>
      <c r="AA1765" s="64"/>
      <c r="AD1765" s="64"/>
    </row>
    <row r="1766" spans="2:30">
      <c r="B1766"/>
      <c r="C1766"/>
      <c r="D1766"/>
      <c r="E1766"/>
      <c r="F1766"/>
      <c r="G1766"/>
      <c r="H1766"/>
      <c r="I1766"/>
      <c r="J1766"/>
      <c r="K1766"/>
      <c r="L1766"/>
      <c r="M1766"/>
      <c r="AA1766" s="64"/>
      <c r="AD1766" s="64"/>
    </row>
    <row r="1767" spans="2:30">
      <c r="B1767"/>
      <c r="C1767"/>
      <c r="D1767"/>
      <c r="E1767"/>
      <c r="F1767"/>
      <c r="G1767"/>
      <c r="H1767"/>
      <c r="I1767"/>
      <c r="J1767"/>
      <c r="K1767"/>
      <c r="L1767"/>
      <c r="M1767"/>
      <c r="AA1767" s="64"/>
      <c r="AD1767" s="64"/>
    </row>
    <row r="1768" spans="2:30">
      <c r="B1768"/>
      <c r="C1768"/>
      <c r="D1768"/>
      <c r="E1768"/>
      <c r="F1768"/>
      <c r="G1768"/>
      <c r="H1768"/>
      <c r="I1768"/>
      <c r="J1768"/>
      <c r="K1768"/>
      <c r="L1768"/>
      <c r="M1768"/>
      <c r="AA1768" s="64"/>
      <c r="AD1768" s="64"/>
    </row>
    <row r="1769" spans="2:30">
      <c r="B1769"/>
      <c r="C1769"/>
      <c r="D1769"/>
      <c r="E1769"/>
      <c r="F1769"/>
      <c r="G1769"/>
      <c r="H1769"/>
      <c r="I1769"/>
      <c r="J1769"/>
      <c r="K1769"/>
      <c r="L1769"/>
      <c r="M1769"/>
      <c r="AA1769" s="64"/>
      <c r="AD1769" s="64"/>
    </row>
    <row r="1770" spans="2:30">
      <c r="B1770"/>
      <c r="C1770"/>
      <c r="D1770"/>
      <c r="E1770"/>
      <c r="F1770"/>
      <c r="G1770"/>
      <c r="H1770"/>
      <c r="I1770"/>
      <c r="J1770"/>
      <c r="K1770"/>
      <c r="L1770"/>
      <c r="M1770"/>
      <c r="AA1770" s="64"/>
      <c r="AD1770" s="64"/>
    </row>
    <row r="1771" spans="2:30">
      <c r="B1771"/>
      <c r="C1771"/>
      <c r="D1771"/>
      <c r="E1771"/>
      <c r="F1771"/>
      <c r="G1771"/>
      <c r="H1771"/>
      <c r="I1771"/>
      <c r="J1771"/>
      <c r="K1771"/>
      <c r="L1771"/>
      <c r="M1771"/>
      <c r="AA1771" s="64"/>
      <c r="AD1771" s="64"/>
    </row>
    <row r="1772" spans="2:30">
      <c r="B1772"/>
      <c r="C1772"/>
      <c r="D1772"/>
      <c r="E1772"/>
      <c r="F1772"/>
      <c r="G1772"/>
      <c r="H1772"/>
      <c r="I1772"/>
      <c r="J1772"/>
      <c r="K1772"/>
      <c r="L1772"/>
      <c r="M1772"/>
      <c r="AA1772" s="64"/>
      <c r="AD1772" s="64"/>
    </row>
    <row r="1773" spans="2:30">
      <c r="B1773"/>
      <c r="C1773"/>
      <c r="D1773"/>
      <c r="E1773"/>
      <c r="F1773"/>
      <c r="G1773"/>
      <c r="H1773"/>
      <c r="I1773"/>
      <c r="J1773"/>
      <c r="K1773"/>
      <c r="L1773"/>
      <c r="M1773"/>
      <c r="AA1773" s="64"/>
      <c r="AD1773" s="64"/>
    </row>
    <row r="1774" spans="2:30">
      <c r="B1774"/>
      <c r="C1774"/>
      <c r="D1774"/>
      <c r="E1774"/>
      <c r="F1774"/>
      <c r="G1774"/>
      <c r="H1774"/>
      <c r="I1774"/>
      <c r="J1774"/>
      <c r="K1774"/>
      <c r="L1774"/>
      <c r="M1774"/>
      <c r="AA1774" s="64"/>
      <c r="AD1774" s="64"/>
    </row>
    <row r="1775" spans="2:30">
      <c r="B1775"/>
      <c r="C1775"/>
      <c r="D1775"/>
      <c r="E1775"/>
      <c r="F1775"/>
      <c r="G1775"/>
      <c r="H1775"/>
      <c r="I1775"/>
      <c r="J1775"/>
      <c r="K1775"/>
      <c r="L1775"/>
      <c r="M1775"/>
      <c r="AA1775" s="64"/>
      <c r="AD1775" s="64"/>
    </row>
    <row r="1776" spans="2:30">
      <c r="B1776"/>
      <c r="C1776"/>
      <c r="D1776"/>
      <c r="E1776"/>
      <c r="F1776"/>
      <c r="G1776"/>
      <c r="H1776"/>
      <c r="I1776"/>
      <c r="J1776"/>
      <c r="K1776"/>
      <c r="L1776"/>
      <c r="M1776"/>
      <c r="AA1776" s="64"/>
      <c r="AD1776" s="64"/>
    </row>
    <row r="1777" spans="2:30">
      <c r="B1777"/>
      <c r="C1777"/>
      <c r="D1777"/>
      <c r="E1777"/>
      <c r="F1777"/>
      <c r="G1777"/>
      <c r="H1777"/>
      <c r="I1777"/>
      <c r="J1777"/>
      <c r="K1777"/>
      <c r="L1777"/>
      <c r="M1777"/>
      <c r="AA1777" s="64"/>
      <c r="AD1777" s="64"/>
    </row>
    <row r="1778" spans="2:30">
      <c r="B1778"/>
      <c r="C1778"/>
      <c r="D1778"/>
      <c r="E1778"/>
      <c r="F1778"/>
      <c r="G1778"/>
      <c r="H1778"/>
      <c r="I1778"/>
      <c r="J1778"/>
      <c r="K1778"/>
      <c r="L1778"/>
      <c r="M1778"/>
      <c r="AA1778" s="64"/>
      <c r="AD1778" s="64"/>
    </row>
    <row r="1779" spans="2:30">
      <c r="B1779"/>
      <c r="C1779"/>
      <c r="D1779"/>
      <c r="E1779"/>
      <c r="F1779"/>
      <c r="G1779"/>
      <c r="H1779"/>
      <c r="I1779"/>
      <c r="J1779"/>
      <c r="K1779"/>
      <c r="L1779"/>
      <c r="M1779"/>
      <c r="AA1779" s="64"/>
      <c r="AD1779" s="64"/>
    </row>
    <row r="1780" spans="2:30">
      <c r="B1780"/>
      <c r="C1780"/>
      <c r="D1780"/>
      <c r="E1780"/>
      <c r="F1780"/>
      <c r="G1780"/>
      <c r="H1780"/>
      <c r="I1780"/>
      <c r="J1780"/>
      <c r="K1780"/>
      <c r="L1780"/>
      <c r="M1780"/>
      <c r="AA1780" s="64"/>
      <c r="AD1780" s="64"/>
    </row>
    <row r="1781" spans="2:30">
      <c r="B1781"/>
      <c r="C1781"/>
      <c r="D1781"/>
      <c r="E1781"/>
      <c r="F1781"/>
      <c r="G1781"/>
      <c r="H1781"/>
      <c r="I1781"/>
      <c r="J1781"/>
      <c r="K1781"/>
      <c r="L1781"/>
      <c r="M1781"/>
      <c r="AA1781" s="64"/>
      <c r="AD1781" s="64"/>
    </row>
    <row r="1782" spans="2:30">
      <c r="B1782"/>
      <c r="C1782"/>
      <c r="D1782"/>
      <c r="E1782"/>
      <c r="F1782"/>
      <c r="G1782"/>
      <c r="H1782"/>
      <c r="I1782"/>
      <c r="J1782"/>
      <c r="K1782"/>
      <c r="L1782"/>
      <c r="M1782"/>
      <c r="AA1782" s="64"/>
      <c r="AD1782" s="64"/>
    </row>
    <row r="1783" spans="2:30">
      <c r="B1783"/>
      <c r="C1783"/>
      <c r="D1783"/>
      <c r="E1783"/>
      <c r="F1783"/>
      <c r="G1783"/>
      <c r="H1783"/>
      <c r="I1783"/>
      <c r="J1783"/>
      <c r="K1783"/>
      <c r="L1783"/>
      <c r="M1783"/>
      <c r="AA1783" s="64"/>
      <c r="AD1783" s="64"/>
    </row>
    <row r="1784" spans="2:30">
      <c r="B1784"/>
      <c r="C1784"/>
      <c r="D1784"/>
      <c r="E1784"/>
      <c r="F1784"/>
      <c r="G1784"/>
      <c r="H1784"/>
      <c r="I1784"/>
      <c r="J1784"/>
      <c r="K1784"/>
      <c r="L1784"/>
      <c r="M1784"/>
      <c r="AA1784" s="64"/>
      <c r="AD1784" s="64"/>
    </row>
    <row r="1785" spans="2:30">
      <c r="B1785"/>
      <c r="C1785"/>
      <c r="D1785"/>
      <c r="E1785"/>
      <c r="F1785"/>
      <c r="G1785"/>
      <c r="H1785"/>
      <c r="I1785"/>
      <c r="J1785"/>
      <c r="K1785"/>
      <c r="L1785"/>
      <c r="M1785"/>
      <c r="AA1785" s="64"/>
      <c r="AD1785" s="64"/>
    </row>
    <row r="1786" spans="2:30">
      <c r="B1786"/>
      <c r="C1786"/>
      <c r="D1786"/>
      <c r="E1786"/>
      <c r="F1786"/>
      <c r="G1786"/>
      <c r="H1786"/>
      <c r="I1786"/>
      <c r="J1786"/>
      <c r="K1786"/>
      <c r="L1786"/>
      <c r="M1786"/>
      <c r="AA1786" s="64"/>
      <c r="AD1786" s="64"/>
    </row>
    <row r="1787" spans="2:30">
      <c r="B1787"/>
      <c r="C1787"/>
      <c r="D1787"/>
      <c r="E1787"/>
      <c r="F1787"/>
      <c r="G1787"/>
      <c r="H1787"/>
      <c r="I1787"/>
      <c r="J1787"/>
      <c r="K1787"/>
      <c r="L1787"/>
      <c r="M1787"/>
      <c r="AA1787" s="64"/>
      <c r="AD1787" s="64"/>
    </row>
    <row r="1788" spans="2:30">
      <c r="B1788"/>
      <c r="C1788"/>
      <c r="D1788"/>
      <c r="E1788"/>
      <c r="F1788"/>
      <c r="G1788"/>
      <c r="H1788"/>
      <c r="I1788"/>
      <c r="J1788"/>
      <c r="K1788"/>
      <c r="L1788"/>
      <c r="M1788"/>
      <c r="AA1788" s="64"/>
      <c r="AD1788" s="64"/>
    </row>
    <row r="1789" spans="2:30">
      <c r="B1789"/>
      <c r="C1789"/>
      <c r="D1789"/>
      <c r="E1789"/>
      <c r="F1789"/>
      <c r="G1789"/>
      <c r="H1789"/>
      <c r="I1789"/>
      <c r="J1789"/>
      <c r="K1789"/>
      <c r="L1789"/>
      <c r="M1789"/>
      <c r="AA1789" s="64"/>
      <c r="AD1789" s="64"/>
    </row>
    <row r="1790" spans="2:30">
      <c r="B1790"/>
      <c r="C1790"/>
      <c r="D1790"/>
      <c r="E1790"/>
      <c r="F1790"/>
      <c r="G1790"/>
      <c r="H1790"/>
      <c r="I1790"/>
      <c r="J1790"/>
      <c r="K1790"/>
      <c r="L1790"/>
      <c r="M1790"/>
      <c r="AA1790" s="64"/>
      <c r="AD1790" s="64"/>
    </row>
    <row r="1791" spans="2:30">
      <c r="B1791"/>
      <c r="C1791"/>
      <c r="D1791"/>
      <c r="E1791"/>
      <c r="F1791"/>
      <c r="G1791"/>
      <c r="H1791"/>
      <c r="I1791"/>
      <c r="J1791"/>
      <c r="K1791"/>
      <c r="L1791"/>
      <c r="M1791"/>
      <c r="AA1791" s="64"/>
      <c r="AD1791" s="64"/>
    </row>
    <row r="1792" spans="2:30">
      <c r="B1792"/>
      <c r="C1792"/>
      <c r="D1792"/>
      <c r="E1792"/>
      <c r="F1792"/>
      <c r="G1792"/>
      <c r="H1792"/>
      <c r="I1792"/>
      <c r="J1792"/>
      <c r="K1792"/>
      <c r="L1792"/>
      <c r="M1792"/>
      <c r="AA1792" s="64"/>
      <c r="AD1792" s="64"/>
    </row>
    <row r="1793" spans="2:30">
      <c r="B1793"/>
      <c r="C1793"/>
      <c r="D1793"/>
      <c r="E1793"/>
      <c r="F1793"/>
      <c r="G1793"/>
      <c r="H1793"/>
      <c r="I1793"/>
      <c r="J1793"/>
      <c r="K1793"/>
      <c r="L1793"/>
      <c r="M1793"/>
      <c r="AA1793" s="64"/>
      <c r="AD1793" s="64"/>
    </row>
    <row r="1794" spans="2:30">
      <c r="B1794"/>
      <c r="C1794"/>
      <c r="D1794"/>
      <c r="E1794"/>
      <c r="F1794"/>
      <c r="G1794"/>
      <c r="H1794"/>
      <c r="I1794"/>
      <c r="J1794"/>
      <c r="K1794"/>
      <c r="L1794"/>
      <c r="M1794"/>
      <c r="AA1794" s="64"/>
      <c r="AD1794" s="64"/>
    </row>
    <row r="1795" spans="2:30">
      <c r="B1795"/>
      <c r="C1795"/>
      <c r="D1795"/>
      <c r="E1795"/>
      <c r="F1795"/>
      <c r="G1795"/>
      <c r="H1795"/>
      <c r="I1795"/>
      <c r="J1795"/>
      <c r="K1795"/>
      <c r="L1795"/>
      <c r="M1795"/>
      <c r="AA1795" s="64"/>
      <c r="AD1795" s="64"/>
    </row>
    <row r="1796" spans="2:30">
      <c r="B1796"/>
      <c r="C1796"/>
      <c r="D1796"/>
      <c r="E1796"/>
      <c r="F1796"/>
      <c r="G1796"/>
      <c r="H1796"/>
      <c r="I1796"/>
      <c r="J1796"/>
      <c r="K1796"/>
      <c r="L1796"/>
      <c r="M1796"/>
      <c r="AA1796" s="64"/>
      <c r="AD1796" s="64"/>
    </row>
    <row r="1797" spans="2:30">
      <c r="B1797"/>
      <c r="C1797"/>
      <c r="D1797"/>
      <c r="E1797"/>
      <c r="F1797"/>
      <c r="G1797"/>
      <c r="H1797"/>
      <c r="I1797"/>
      <c r="J1797"/>
      <c r="K1797"/>
      <c r="L1797"/>
      <c r="M1797"/>
      <c r="AA1797" s="64"/>
      <c r="AD1797" s="64"/>
    </row>
    <row r="1798" spans="2:30">
      <c r="B1798"/>
      <c r="C1798"/>
      <c r="D1798"/>
      <c r="E1798"/>
      <c r="F1798"/>
      <c r="G1798"/>
      <c r="H1798"/>
      <c r="I1798"/>
      <c r="J1798"/>
      <c r="K1798"/>
      <c r="L1798"/>
      <c r="M1798"/>
      <c r="AA1798" s="64"/>
      <c r="AD1798" s="64"/>
    </row>
    <row r="1799" spans="2:30">
      <c r="B1799"/>
      <c r="C1799"/>
      <c r="D1799"/>
      <c r="E1799"/>
      <c r="F1799"/>
      <c r="G1799"/>
      <c r="H1799"/>
      <c r="I1799"/>
      <c r="J1799"/>
      <c r="K1799"/>
      <c r="L1799"/>
      <c r="M1799"/>
      <c r="AA1799" s="64"/>
      <c r="AD1799" s="64"/>
    </row>
    <row r="1800" spans="2:30">
      <c r="B1800"/>
      <c r="C1800"/>
      <c r="D1800"/>
      <c r="E1800"/>
      <c r="F1800"/>
      <c r="G1800"/>
      <c r="H1800"/>
      <c r="I1800"/>
      <c r="J1800"/>
      <c r="K1800"/>
      <c r="L1800"/>
      <c r="M1800"/>
      <c r="AA1800" s="64"/>
      <c r="AD1800" s="64"/>
    </row>
    <row r="1801" spans="2:30">
      <c r="B1801"/>
      <c r="C1801"/>
      <c r="D1801"/>
      <c r="E1801"/>
      <c r="F1801"/>
      <c r="G1801"/>
      <c r="H1801"/>
      <c r="I1801"/>
      <c r="J1801"/>
      <c r="K1801"/>
      <c r="L1801"/>
      <c r="M1801"/>
      <c r="AA1801" s="64"/>
      <c r="AD1801" s="64"/>
    </row>
    <row r="1802" spans="2:30">
      <c r="B1802"/>
      <c r="C1802"/>
      <c r="D1802"/>
      <c r="E1802"/>
      <c r="F1802"/>
      <c r="G1802"/>
      <c r="H1802"/>
      <c r="I1802"/>
      <c r="J1802"/>
      <c r="K1802"/>
      <c r="L1802"/>
      <c r="M1802"/>
      <c r="AA1802" s="64"/>
      <c r="AD1802" s="64"/>
    </row>
    <row r="1803" spans="2:30">
      <c r="B1803"/>
      <c r="C1803"/>
      <c r="D1803"/>
      <c r="E1803"/>
      <c r="F1803"/>
      <c r="G1803"/>
      <c r="H1803"/>
      <c r="I1803"/>
      <c r="J1803"/>
      <c r="K1803"/>
      <c r="L1803"/>
      <c r="M1803"/>
      <c r="AA1803" s="64"/>
      <c r="AD1803" s="64"/>
    </row>
    <row r="1804" spans="2:30">
      <c r="B1804"/>
      <c r="C1804"/>
      <c r="D1804"/>
      <c r="E1804"/>
      <c r="F1804"/>
      <c r="G1804"/>
      <c r="H1804"/>
      <c r="I1804"/>
      <c r="J1804"/>
      <c r="K1804"/>
      <c r="L1804"/>
      <c r="M1804"/>
      <c r="AA1804" s="64"/>
      <c r="AD1804" s="64"/>
    </row>
    <row r="1805" spans="2:30">
      <c r="B1805"/>
      <c r="C1805"/>
      <c r="D1805"/>
      <c r="E1805"/>
      <c r="F1805"/>
      <c r="G1805"/>
      <c r="H1805"/>
      <c r="I1805"/>
      <c r="J1805"/>
      <c r="K1805"/>
      <c r="L1805"/>
      <c r="M1805"/>
      <c r="AA1805" s="64"/>
      <c r="AD1805" s="64"/>
    </row>
    <row r="1806" spans="2:30">
      <c r="B1806"/>
      <c r="C1806"/>
      <c r="D1806"/>
      <c r="E1806"/>
      <c r="F1806"/>
      <c r="G1806"/>
      <c r="H1806"/>
      <c r="I1806"/>
      <c r="J1806"/>
      <c r="K1806"/>
      <c r="L1806"/>
      <c r="M1806"/>
      <c r="AA1806" s="64"/>
      <c r="AD1806" s="64"/>
    </row>
    <row r="1807" spans="2:30">
      <c r="B1807"/>
      <c r="C1807"/>
      <c r="D1807"/>
      <c r="E1807"/>
      <c r="F1807"/>
      <c r="G1807"/>
      <c r="H1807"/>
      <c r="I1807"/>
      <c r="J1807"/>
      <c r="K1807"/>
      <c r="L1807"/>
      <c r="M1807"/>
      <c r="AA1807" s="64"/>
      <c r="AD1807" s="64"/>
    </row>
    <row r="1808" spans="2:30">
      <c r="B1808"/>
      <c r="C1808"/>
      <c r="D1808"/>
      <c r="E1808"/>
      <c r="F1808"/>
      <c r="G1808"/>
      <c r="H1808"/>
      <c r="I1808"/>
      <c r="J1808"/>
      <c r="K1808"/>
      <c r="L1808"/>
      <c r="M1808"/>
      <c r="AA1808" s="64"/>
      <c r="AD1808" s="64"/>
    </row>
    <row r="1809" spans="2:30">
      <c r="B1809"/>
      <c r="C1809"/>
      <c r="D1809"/>
      <c r="E1809"/>
      <c r="F1809"/>
      <c r="G1809"/>
      <c r="H1809"/>
      <c r="I1809"/>
      <c r="J1809"/>
      <c r="K1809"/>
      <c r="L1809"/>
      <c r="M1809"/>
      <c r="AA1809" s="64"/>
      <c r="AD1809" s="64"/>
    </row>
    <row r="1810" spans="2:30">
      <c r="B1810"/>
      <c r="C1810"/>
      <c r="D1810"/>
      <c r="E1810"/>
      <c r="F1810"/>
      <c r="G1810"/>
      <c r="H1810"/>
      <c r="I1810"/>
      <c r="J1810"/>
      <c r="K1810"/>
      <c r="L1810"/>
      <c r="M1810"/>
      <c r="AA1810" s="64"/>
      <c r="AD1810" s="64"/>
    </row>
    <row r="1811" spans="2:30">
      <c r="B1811"/>
      <c r="C1811"/>
      <c r="D1811"/>
      <c r="E1811"/>
      <c r="F1811"/>
      <c r="G1811"/>
      <c r="H1811"/>
      <c r="I1811"/>
      <c r="J1811"/>
      <c r="K1811"/>
      <c r="L1811"/>
      <c r="M1811"/>
      <c r="AA1811" s="64"/>
      <c r="AD1811" s="64"/>
    </row>
    <row r="1812" spans="2:30">
      <c r="B1812"/>
      <c r="C1812"/>
      <c r="D1812"/>
      <c r="E1812"/>
      <c r="F1812"/>
      <c r="G1812"/>
      <c r="H1812"/>
      <c r="I1812"/>
      <c r="J1812"/>
      <c r="K1812"/>
      <c r="L1812"/>
      <c r="M1812"/>
      <c r="AA1812" s="64"/>
      <c r="AD1812" s="64"/>
    </row>
    <row r="1813" spans="2:30">
      <c r="B1813"/>
      <c r="C1813"/>
      <c r="D1813"/>
      <c r="E1813"/>
      <c r="F1813"/>
      <c r="G1813"/>
      <c r="H1813"/>
      <c r="I1813"/>
      <c r="J1813"/>
      <c r="K1813"/>
      <c r="L1813"/>
      <c r="M1813"/>
      <c r="AA1813" s="64"/>
      <c r="AD1813" s="64"/>
    </row>
    <row r="1814" spans="2:30">
      <c r="B1814"/>
      <c r="C1814"/>
      <c r="D1814"/>
      <c r="E1814"/>
      <c r="F1814"/>
      <c r="G1814"/>
      <c r="H1814"/>
      <c r="I1814"/>
      <c r="J1814"/>
      <c r="K1814"/>
      <c r="L1814"/>
      <c r="M1814"/>
      <c r="AA1814" s="64"/>
      <c r="AD1814" s="64"/>
    </row>
    <row r="1815" spans="2:30">
      <c r="B1815"/>
      <c r="C1815"/>
      <c r="D1815"/>
      <c r="E1815"/>
      <c r="F1815"/>
      <c r="G1815"/>
      <c r="H1815"/>
      <c r="I1815"/>
      <c r="J1815"/>
      <c r="K1815"/>
      <c r="L1815"/>
      <c r="M1815"/>
      <c r="AA1815" s="64"/>
      <c r="AD1815" s="64"/>
    </row>
    <row r="1816" spans="2:30">
      <c r="B1816"/>
      <c r="C1816"/>
      <c r="D1816"/>
      <c r="E1816"/>
      <c r="F1816"/>
      <c r="G1816"/>
      <c r="H1816"/>
      <c r="I1816"/>
      <c r="J1816"/>
      <c r="K1816"/>
      <c r="L1816"/>
      <c r="M1816"/>
      <c r="AA1816" s="64"/>
      <c r="AD1816" s="64"/>
    </row>
    <row r="1817" spans="2:30">
      <c r="B1817"/>
      <c r="C1817"/>
      <c r="D1817"/>
      <c r="E1817"/>
      <c r="F1817"/>
      <c r="G1817"/>
      <c r="H1817"/>
      <c r="I1817"/>
      <c r="J1817"/>
      <c r="K1817"/>
      <c r="L1817"/>
      <c r="M1817"/>
      <c r="AA1817" s="64"/>
      <c r="AD1817" s="64"/>
    </row>
    <row r="1818" spans="2:30">
      <c r="B1818"/>
      <c r="C1818"/>
      <c r="D1818"/>
      <c r="E1818"/>
      <c r="F1818"/>
      <c r="G1818"/>
      <c r="H1818"/>
      <c r="I1818"/>
      <c r="J1818"/>
      <c r="K1818"/>
      <c r="L1818"/>
      <c r="M1818"/>
      <c r="AA1818" s="64"/>
      <c r="AD1818" s="64"/>
    </row>
    <row r="1819" spans="2:30">
      <c r="B1819"/>
      <c r="C1819"/>
      <c r="D1819"/>
      <c r="E1819"/>
      <c r="F1819"/>
      <c r="G1819"/>
      <c r="H1819"/>
      <c r="I1819"/>
      <c r="J1819"/>
      <c r="K1819"/>
      <c r="L1819"/>
      <c r="M1819"/>
      <c r="AA1819" s="64"/>
      <c r="AD1819" s="64"/>
    </row>
    <row r="1820" spans="2:30">
      <c r="B1820"/>
      <c r="C1820"/>
      <c r="D1820"/>
      <c r="E1820"/>
      <c r="F1820"/>
      <c r="G1820"/>
      <c r="H1820"/>
      <c r="I1820"/>
      <c r="J1820"/>
      <c r="K1820"/>
      <c r="L1820"/>
      <c r="M1820"/>
      <c r="AA1820" s="64"/>
      <c r="AD1820" s="64"/>
    </row>
    <row r="1821" spans="2:30">
      <c r="B1821"/>
      <c r="C1821"/>
      <c r="D1821"/>
      <c r="E1821"/>
      <c r="F1821"/>
      <c r="G1821"/>
      <c r="H1821"/>
      <c r="I1821"/>
      <c r="J1821"/>
      <c r="K1821"/>
      <c r="L1821"/>
      <c r="M1821"/>
      <c r="AA1821" s="64"/>
      <c r="AD1821" s="64"/>
    </row>
    <row r="1822" spans="2:30">
      <c r="B1822"/>
      <c r="C1822"/>
      <c r="D1822"/>
      <c r="E1822"/>
      <c r="F1822"/>
      <c r="G1822"/>
      <c r="H1822"/>
      <c r="I1822"/>
      <c r="J1822"/>
      <c r="K1822"/>
      <c r="L1822"/>
      <c r="M1822"/>
      <c r="AA1822" s="64"/>
      <c r="AD1822" s="64"/>
    </row>
    <row r="1823" spans="2:30">
      <c r="B1823"/>
      <c r="C1823"/>
      <c r="D1823"/>
      <c r="E1823"/>
      <c r="F1823"/>
      <c r="G1823"/>
      <c r="H1823"/>
      <c r="I1823"/>
      <c r="J1823"/>
      <c r="K1823"/>
      <c r="L1823"/>
      <c r="M1823"/>
      <c r="AA1823" s="64"/>
      <c r="AD1823" s="64"/>
    </row>
    <row r="1824" spans="2:30">
      <c r="B1824"/>
      <c r="C1824"/>
      <c r="D1824"/>
      <c r="E1824"/>
      <c r="F1824"/>
      <c r="G1824"/>
      <c r="H1824"/>
      <c r="I1824"/>
      <c r="J1824"/>
      <c r="K1824"/>
      <c r="L1824"/>
      <c r="M1824"/>
      <c r="AA1824" s="64"/>
      <c r="AD1824" s="64"/>
    </row>
    <row r="1825" spans="2:30">
      <c r="B1825"/>
      <c r="C1825"/>
      <c r="D1825"/>
      <c r="E1825"/>
      <c r="F1825"/>
      <c r="G1825"/>
      <c r="H1825"/>
      <c r="I1825"/>
      <c r="J1825"/>
      <c r="K1825"/>
      <c r="L1825"/>
      <c r="M1825"/>
      <c r="AA1825" s="64"/>
      <c r="AD1825" s="64"/>
    </row>
    <row r="1826" spans="2:30">
      <c r="B1826"/>
      <c r="C1826"/>
      <c r="D1826"/>
      <c r="E1826"/>
      <c r="F1826"/>
      <c r="G1826"/>
      <c r="H1826"/>
      <c r="I1826"/>
      <c r="J1826"/>
      <c r="K1826"/>
      <c r="L1826"/>
      <c r="M1826"/>
      <c r="AA1826" s="64"/>
      <c r="AD1826" s="64"/>
    </row>
    <row r="1827" spans="2:30">
      <c r="B1827"/>
      <c r="C1827"/>
      <c r="D1827"/>
      <c r="E1827"/>
      <c r="F1827"/>
      <c r="G1827"/>
      <c r="H1827"/>
      <c r="I1827"/>
      <c r="J1827"/>
      <c r="K1827"/>
      <c r="L1827"/>
      <c r="M1827"/>
      <c r="AA1827" s="64"/>
      <c r="AD1827" s="64"/>
    </row>
    <row r="1828" spans="2:30">
      <c r="B1828"/>
      <c r="C1828"/>
      <c r="D1828"/>
      <c r="E1828"/>
      <c r="F1828"/>
      <c r="G1828"/>
      <c r="H1828"/>
      <c r="I1828"/>
      <c r="J1828"/>
      <c r="K1828"/>
      <c r="L1828"/>
      <c r="M1828"/>
      <c r="AA1828" s="64"/>
      <c r="AD1828" s="64"/>
    </row>
    <row r="1829" spans="2:30">
      <c r="B1829"/>
      <c r="C1829"/>
      <c r="D1829"/>
      <c r="E1829"/>
      <c r="F1829"/>
      <c r="G1829"/>
      <c r="H1829"/>
      <c r="I1829"/>
      <c r="J1829"/>
      <c r="K1829"/>
      <c r="L1829"/>
      <c r="M1829"/>
      <c r="AA1829" s="64"/>
      <c r="AD1829" s="64"/>
    </row>
    <row r="1830" spans="2:30">
      <c r="B1830"/>
      <c r="C1830"/>
      <c r="D1830"/>
      <c r="E1830"/>
      <c r="F1830"/>
      <c r="G1830"/>
      <c r="H1830"/>
      <c r="I1830"/>
      <c r="J1830"/>
      <c r="K1830"/>
      <c r="L1830"/>
      <c r="M1830"/>
      <c r="AA1830" s="64"/>
      <c r="AD1830" s="64"/>
    </row>
    <row r="1831" spans="2:30">
      <c r="B1831"/>
      <c r="C1831"/>
      <c r="D1831"/>
      <c r="E1831"/>
      <c r="F1831"/>
      <c r="G1831"/>
      <c r="H1831"/>
      <c r="I1831"/>
      <c r="J1831"/>
      <c r="K1831"/>
      <c r="L1831"/>
      <c r="M1831"/>
      <c r="AA1831" s="64"/>
      <c r="AD1831" s="64"/>
    </row>
    <row r="1832" spans="2:30">
      <c r="B1832"/>
      <c r="C1832"/>
      <c r="D1832"/>
      <c r="E1832"/>
      <c r="F1832"/>
      <c r="G1832"/>
      <c r="H1832"/>
      <c r="I1832"/>
      <c r="J1832"/>
      <c r="K1832"/>
      <c r="L1832"/>
      <c r="M1832"/>
      <c r="AA1832" s="64"/>
      <c r="AD1832" s="64"/>
    </row>
    <row r="1833" spans="2:30">
      <c r="B1833"/>
      <c r="C1833"/>
      <c r="D1833"/>
      <c r="E1833"/>
      <c r="F1833"/>
      <c r="G1833"/>
      <c r="H1833"/>
      <c r="I1833"/>
      <c r="J1833"/>
      <c r="K1833"/>
      <c r="L1833"/>
      <c r="M1833"/>
      <c r="AA1833" s="64"/>
      <c r="AD1833" s="64"/>
    </row>
    <row r="1834" spans="2:30">
      <c r="B1834"/>
      <c r="C1834"/>
      <c r="D1834"/>
      <c r="E1834"/>
      <c r="F1834"/>
      <c r="G1834"/>
      <c r="H1834"/>
      <c r="I1834"/>
      <c r="J1834"/>
      <c r="K1834"/>
      <c r="L1834"/>
      <c r="M1834"/>
      <c r="AA1834" s="64"/>
      <c r="AD1834" s="64"/>
    </row>
    <row r="1835" spans="2:30">
      <c r="B1835"/>
      <c r="C1835"/>
      <c r="D1835"/>
      <c r="E1835"/>
      <c r="F1835"/>
      <c r="G1835"/>
      <c r="H1835"/>
      <c r="I1835"/>
      <c r="J1835"/>
      <c r="K1835"/>
      <c r="L1835"/>
      <c r="M1835"/>
      <c r="AA1835" s="64"/>
      <c r="AD1835" s="64"/>
    </row>
    <row r="1836" spans="2:30">
      <c r="B1836"/>
      <c r="C1836"/>
      <c r="D1836"/>
      <c r="E1836"/>
      <c r="F1836"/>
      <c r="G1836"/>
      <c r="H1836"/>
      <c r="I1836"/>
      <c r="J1836"/>
      <c r="K1836"/>
      <c r="L1836"/>
      <c r="M1836"/>
      <c r="AA1836" s="64"/>
      <c r="AD1836" s="64"/>
    </row>
    <row r="1837" spans="2:30">
      <c r="B1837"/>
      <c r="C1837"/>
      <c r="D1837"/>
      <c r="E1837"/>
      <c r="F1837"/>
      <c r="G1837"/>
      <c r="H1837"/>
      <c r="I1837"/>
      <c r="J1837"/>
      <c r="K1837"/>
      <c r="L1837"/>
      <c r="M1837"/>
      <c r="AA1837" s="64"/>
      <c r="AD1837" s="64"/>
    </row>
    <row r="1838" spans="2:30">
      <c r="B1838"/>
      <c r="C1838"/>
      <c r="D1838"/>
      <c r="E1838"/>
      <c r="F1838"/>
      <c r="G1838"/>
      <c r="H1838"/>
      <c r="I1838"/>
      <c r="J1838"/>
      <c r="K1838"/>
      <c r="L1838"/>
      <c r="M1838"/>
      <c r="AA1838" s="64"/>
      <c r="AD1838" s="64"/>
    </row>
    <row r="1839" spans="2:30">
      <c r="B1839"/>
      <c r="C1839"/>
      <c r="D1839"/>
      <c r="E1839"/>
      <c r="F1839"/>
      <c r="G1839"/>
      <c r="H1839"/>
      <c r="I1839"/>
      <c r="J1839"/>
      <c r="K1839"/>
      <c r="L1839"/>
      <c r="M1839"/>
      <c r="AA1839" s="64"/>
      <c r="AD1839" s="64"/>
    </row>
    <row r="1840" spans="2:30">
      <c r="B1840"/>
      <c r="C1840"/>
      <c r="D1840"/>
      <c r="E1840"/>
      <c r="F1840"/>
      <c r="G1840"/>
      <c r="H1840"/>
      <c r="I1840"/>
      <c r="J1840"/>
      <c r="K1840"/>
      <c r="L1840"/>
      <c r="M1840"/>
      <c r="AA1840" s="64"/>
      <c r="AD1840" s="64"/>
    </row>
    <row r="1841" spans="2:30">
      <c r="B1841"/>
      <c r="C1841"/>
      <c r="D1841"/>
      <c r="E1841"/>
      <c r="F1841"/>
      <c r="G1841"/>
      <c r="H1841"/>
      <c r="I1841"/>
      <c r="J1841"/>
      <c r="K1841"/>
      <c r="L1841"/>
      <c r="M1841"/>
      <c r="AA1841" s="64"/>
      <c r="AD1841" s="64"/>
    </row>
    <row r="1842" spans="2:30">
      <c r="B1842"/>
      <c r="C1842"/>
      <c r="D1842"/>
      <c r="E1842"/>
      <c r="F1842"/>
      <c r="G1842"/>
      <c r="H1842"/>
      <c r="I1842"/>
      <c r="J1842"/>
      <c r="K1842"/>
      <c r="L1842"/>
      <c r="M1842"/>
      <c r="AA1842" s="64"/>
      <c r="AD1842" s="64"/>
    </row>
    <row r="1843" spans="2:30">
      <c r="B1843"/>
      <c r="C1843"/>
      <c r="D1843"/>
      <c r="E1843"/>
      <c r="F1843"/>
      <c r="G1843"/>
      <c r="H1843"/>
      <c r="I1843"/>
      <c r="J1843"/>
      <c r="K1843"/>
      <c r="L1843"/>
      <c r="M1843"/>
      <c r="AA1843" s="64"/>
      <c r="AD1843" s="64"/>
    </row>
    <row r="1844" spans="2:30">
      <c r="B1844"/>
      <c r="C1844"/>
      <c r="D1844"/>
      <c r="E1844"/>
      <c r="F1844"/>
      <c r="G1844"/>
      <c r="H1844"/>
      <c r="I1844"/>
      <c r="J1844"/>
      <c r="K1844"/>
      <c r="L1844"/>
      <c r="M1844"/>
      <c r="AA1844" s="64"/>
      <c r="AD1844" s="64"/>
    </row>
    <row r="1845" spans="2:30">
      <c r="B1845"/>
      <c r="C1845"/>
      <c r="D1845"/>
      <c r="E1845"/>
      <c r="F1845"/>
      <c r="G1845"/>
      <c r="H1845"/>
      <c r="I1845"/>
      <c r="J1845"/>
      <c r="K1845"/>
      <c r="L1845"/>
      <c r="M1845"/>
      <c r="AA1845" s="64"/>
      <c r="AD1845" s="64"/>
    </row>
    <row r="1846" spans="2:30">
      <c r="B1846"/>
      <c r="C1846"/>
      <c r="D1846"/>
      <c r="E1846"/>
      <c r="F1846"/>
      <c r="G1846"/>
      <c r="H1846"/>
      <c r="I1846"/>
      <c r="J1846"/>
      <c r="K1846"/>
      <c r="L1846"/>
      <c r="M1846"/>
      <c r="AA1846" s="64"/>
      <c r="AD1846" s="64"/>
    </row>
    <row r="1847" spans="2:30">
      <c r="B1847"/>
      <c r="C1847"/>
      <c r="D1847"/>
      <c r="E1847"/>
      <c r="F1847"/>
      <c r="G1847"/>
      <c r="H1847"/>
      <c r="I1847"/>
      <c r="J1847"/>
      <c r="K1847"/>
      <c r="L1847"/>
      <c r="M1847"/>
      <c r="AA1847" s="64"/>
      <c r="AD1847" s="64"/>
    </row>
    <row r="1848" spans="2:30">
      <c r="B1848"/>
      <c r="C1848"/>
      <c r="D1848"/>
      <c r="E1848"/>
      <c r="F1848"/>
      <c r="G1848"/>
      <c r="H1848"/>
      <c r="I1848"/>
      <c r="J1848"/>
      <c r="K1848"/>
      <c r="L1848"/>
      <c r="M1848"/>
      <c r="AA1848" s="64"/>
      <c r="AD1848" s="64"/>
    </row>
    <row r="1849" spans="2:30">
      <c r="B1849"/>
      <c r="C1849"/>
      <c r="D1849"/>
      <c r="E1849"/>
      <c r="F1849"/>
      <c r="G1849"/>
      <c r="H1849"/>
      <c r="I1849"/>
      <c r="J1849"/>
      <c r="K1849"/>
      <c r="L1849"/>
      <c r="M1849"/>
      <c r="AA1849" s="64"/>
      <c r="AD1849" s="64"/>
    </row>
    <row r="1850" spans="2:30">
      <c r="B1850"/>
      <c r="C1850"/>
      <c r="D1850"/>
      <c r="E1850"/>
      <c r="F1850"/>
      <c r="G1850"/>
      <c r="H1850"/>
      <c r="I1850"/>
      <c r="J1850"/>
      <c r="K1850"/>
      <c r="L1850"/>
      <c r="M1850"/>
      <c r="AA1850" s="64"/>
      <c r="AD1850" s="64"/>
    </row>
    <row r="1851" spans="2:30">
      <c r="B1851"/>
      <c r="C1851"/>
      <c r="D1851"/>
      <c r="E1851"/>
      <c r="F1851"/>
      <c r="G1851"/>
      <c r="H1851"/>
      <c r="I1851"/>
      <c r="J1851"/>
      <c r="K1851"/>
      <c r="L1851"/>
      <c r="M1851"/>
      <c r="AA1851" s="64"/>
      <c r="AD1851" s="64"/>
    </row>
    <row r="1852" spans="2:30">
      <c r="B1852"/>
      <c r="C1852"/>
      <c r="D1852"/>
      <c r="E1852"/>
      <c r="F1852"/>
      <c r="G1852"/>
      <c r="H1852"/>
      <c r="I1852"/>
      <c r="J1852"/>
      <c r="K1852"/>
      <c r="L1852"/>
      <c r="M1852"/>
      <c r="AA1852" s="64"/>
      <c r="AD1852" s="64"/>
    </row>
    <row r="1853" spans="2:30">
      <c r="B1853"/>
      <c r="C1853"/>
      <c r="D1853"/>
      <c r="E1853"/>
      <c r="F1853"/>
      <c r="G1853"/>
      <c r="H1853"/>
      <c r="I1853"/>
      <c r="J1853"/>
      <c r="K1853"/>
      <c r="L1853"/>
      <c r="M1853"/>
      <c r="AA1853" s="64"/>
      <c r="AD1853" s="64"/>
    </row>
    <row r="1854" spans="2:30">
      <c r="B1854"/>
      <c r="C1854"/>
      <c r="D1854"/>
      <c r="E1854"/>
      <c r="F1854"/>
      <c r="G1854"/>
      <c r="H1854"/>
      <c r="I1854"/>
      <c r="J1854"/>
      <c r="K1854"/>
      <c r="L1854"/>
      <c r="M1854"/>
      <c r="AA1854" s="64"/>
      <c r="AD1854" s="64"/>
    </row>
    <row r="1855" spans="2:30">
      <c r="B1855"/>
      <c r="C1855"/>
      <c r="D1855"/>
      <c r="E1855"/>
      <c r="F1855"/>
      <c r="G1855"/>
      <c r="H1855"/>
      <c r="I1855"/>
      <c r="J1855"/>
      <c r="K1855"/>
      <c r="L1855"/>
      <c r="M1855"/>
      <c r="AA1855" s="64"/>
      <c r="AD1855" s="64"/>
    </row>
    <row r="1856" spans="2:30">
      <c r="B1856"/>
      <c r="C1856"/>
      <c r="D1856"/>
      <c r="E1856"/>
      <c r="F1856"/>
      <c r="G1856"/>
      <c r="H1856"/>
      <c r="I1856"/>
      <c r="J1856"/>
      <c r="K1856"/>
      <c r="L1856"/>
      <c r="M1856"/>
      <c r="AA1856" s="64"/>
      <c r="AD1856" s="64"/>
    </row>
    <row r="1857" spans="2:30">
      <c r="B1857"/>
      <c r="C1857"/>
      <c r="D1857"/>
      <c r="E1857"/>
      <c r="F1857"/>
      <c r="G1857"/>
      <c r="H1857"/>
      <c r="I1857"/>
      <c r="J1857"/>
      <c r="K1857"/>
      <c r="L1857"/>
      <c r="M1857"/>
      <c r="AA1857" s="64"/>
      <c r="AD1857" s="64"/>
    </row>
    <row r="1858" spans="2:30">
      <c r="B1858"/>
      <c r="C1858"/>
      <c r="D1858"/>
      <c r="E1858"/>
      <c r="F1858"/>
      <c r="G1858"/>
      <c r="H1858"/>
      <c r="I1858"/>
      <c r="J1858"/>
      <c r="K1858"/>
      <c r="L1858"/>
      <c r="M1858"/>
      <c r="AA1858" s="64"/>
      <c r="AD1858" s="64"/>
    </row>
    <row r="1859" spans="2:30">
      <c r="B1859"/>
      <c r="C1859"/>
      <c r="D1859"/>
      <c r="E1859"/>
      <c r="F1859"/>
      <c r="G1859"/>
      <c r="H1859"/>
      <c r="I1859"/>
      <c r="J1859"/>
      <c r="K1859"/>
      <c r="L1859"/>
      <c r="M1859"/>
      <c r="AA1859" s="64"/>
      <c r="AD1859" s="64"/>
    </row>
    <row r="1860" spans="2:30">
      <c r="B1860"/>
      <c r="C1860"/>
      <c r="D1860"/>
      <c r="E1860"/>
      <c r="F1860"/>
      <c r="G1860"/>
      <c r="H1860"/>
      <c r="I1860"/>
      <c r="J1860"/>
      <c r="K1860"/>
      <c r="L1860"/>
      <c r="M1860"/>
      <c r="AA1860" s="64"/>
      <c r="AD1860" s="64"/>
    </row>
    <row r="1861" spans="2:30">
      <c r="B1861"/>
      <c r="C1861"/>
      <c r="D1861"/>
      <c r="E1861"/>
      <c r="F1861"/>
      <c r="G1861"/>
      <c r="H1861"/>
      <c r="I1861"/>
      <c r="J1861"/>
      <c r="K1861"/>
      <c r="L1861"/>
      <c r="M1861"/>
      <c r="AA1861" s="64"/>
      <c r="AD1861" s="64"/>
    </row>
    <row r="1862" spans="2:30">
      <c r="B1862"/>
      <c r="C1862"/>
      <c r="D1862"/>
      <c r="E1862"/>
      <c r="F1862"/>
      <c r="G1862"/>
      <c r="H1862"/>
      <c r="I1862"/>
      <c r="J1862"/>
      <c r="K1862"/>
      <c r="L1862"/>
      <c r="M1862"/>
      <c r="AA1862" s="64"/>
      <c r="AD1862" s="64"/>
    </row>
    <row r="1863" spans="2:30">
      <c r="B1863"/>
      <c r="C1863"/>
      <c r="D1863"/>
      <c r="E1863"/>
      <c r="F1863"/>
      <c r="G1863"/>
      <c r="H1863"/>
      <c r="I1863"/>
      <c r="J1863"/>
      <c r="K1863"/>
      <c r="L1863"/>
      <c r="M1863"/>
      <c r="AA1863" s="64"/>
      <c r="AD1863" s="64"/>
    </row>
    <row r="1864" spans="2:30">
      <c r="B1864"/>
      <c r="C1864"/>
      <c r="D1864"/>
      <c r="E1864"/>
      <c r="F1864"/>
      <c r="G1864"/>
      <c r="H1864"/>
      <c r="I1864"/>
      <c r="J1864"/>
      <c r="K1864"/>
      <c r="L1864"/>
      <c r="M1864"/>
      <c r="AA1864" s="64"/>
      <c r="AD1864" s="64"/>
    </row>
    <row r="1865" spans="2:30">
      <c r="B1865"/>
      <c r="C1865"/>
      <c r="D1865"/>
      <c r="E1865"/>
      <c r="F1865"/>
      <c r="G1865"/>
      <c r="H1865"/>
      <c r="I1865"/>
      <c r="J1865"/>
      <c r="K1865"/>
      <c r="L1865"/>
      <c r="M1865"/>
      <c r="AA1865" s="64"/>
      <c r="AD1865" s="64"/>
    </row>
    <row r="1866" spans="2:30">
      <c r="B1866"/>
      <c r="C1866"/>
      <c r="D1866"/>
      <c r="E1866"/>
      <c r="F1866"/>
      <c r="G1866"/>
      <c r="H1866"/>
      <c r="I1866"/>
      <c r="J1866"/>
      <c r="K1866"/>
      <c r="L1866"/>
      <c r="M1866"/>
      <c r="AA1866" s="64"/>
      <c r="AD1866" s="64"/>
    </row>
    <row r="1867" spans="2:30">
      <c r="B1867"/>
      <c r="C1867"/>
      <c r="D1867"/>
      <c r="E1867"/>
      <c r="F1867"/>
      <c r="G1867"/>
      <c r="H1867"/>
      <c r="I1867"/>
      <c r="J1867"/>
      <c r="K1867"/>
      <c r="L1867"/>
      <c r="M1867"/>
      <c r="AA1867" s="64"/>
      <c r="AD1867" s="64"/>
    </row>
    <row r="1868" spans="2:30">
      <c r="B1868"/>
      <c r="C1868"/>
      <c r="D1868"/>
      <c r="E1868"/>
      <c r="F1868"/>
      <c r="G1868"/>
      <c r="H1868"/>
      <c r="I1868"/>
      <c r="J1868"/>
      <c r="K1868"/>
      <c r="L1868"/>
      <c r="M1868"/>
      <c r="AA1868" s="64"/>
      <c r="AD1868" s="64"/>
    </row>
    <row r="1869" spans="2:30">
      <c r="B1869"/>
      <c r="C1869"/>
      <c r="D1869"/>
      <c r="E1869"/>
      <c r="F1869"/>
      <c r="G1869"/>
      <c r="H1869"/>
      <c r="I1869"/>
      <c r="J1869"/>
      <c r="K1869"/>
      <c r="L1869"/>
      <c r="M1869"/>
      <c r="AA1869" s="64"/>
      <c r="AD1869" s="64"/>
    </row>
    <row r="1870" spans="2:30">
      <c r="B1870"/>
      <c r="C1870"/>
      <c r="D1870"/>
      <c r="E1870"/>
      <c r="F1870"/>
      <c r="G1870"/>
      <c r="H1870"/>
      <c r="I1870"/>
      <c r="J1870"/>
      <c r="K1870"/>
      <c r="L1870"/>
      <c r="M1870"/>
      <c r="AA1870" s="64"/>
      <c r="AD1870" s="64"/>
    </row>
    <row r="1871" spans="2:30">
      <c r="B1871"/>
      <c r="C1871"/>
      <c r="D1871"/>
      <c r="E1871"/>
      <c r="F1871"/>
      <c r="G1871"/>
      <c r="H1871"/>
      <c r="I1871"/>
      <c r="J1871"/>
      <c r="K1871"/>
      <c r="L1871"/>
      <c r="M1871"/>
      <c r="AA1871" s="64"/>
      <c r="AD1871" s="64"/>
    </row>
    <row r="1872" spans="2:30">
      <c r="B1872"/>
      <c r="C1872"/>
      <c r="D1872"/>
      <c r="E1872"/>
      <c r="F1872"/>
      <c r="G1872"/>
      <c r="H1872"/>
      <c r="I1872"/>
      <c r="J1872"/>
      <c r="K1872"/>
      <c r="L1872"/>
      <c r="M1872"/>
      <c r="AA1872" s="64"/>
      <c r="AD1872" s="64"/>
    </row>
    <row r="1873" spans="2:30">
      <c r="B1873"/>
      <c r="C1873"/>
      <c r="D1873"/>
      <c r="E1873"/>
      <c r="F1873"/>
      <c r="G1873"/>
      <c r="H1873"/>
      <c r="I1873"/>
      <c r="J1873"/>
      <c r="K1873"/>
      <c r="L1873"/>
      <c r="M1873"/>
      <c r="AA1873" s="64"/>
      <c r="AD1873" s="64"/>
    </row>
    <row r="1874" spans="2:30">
      <c r="B1874"/>
      <c r="C1874"/>
      <c r="D1874"/>
      <c r="E1874"/>
      <c r="F1874"/>
      <c r="G1874"/>
      <c r="H1874"/>
      <c r="I1874"/>
      <c r="J1874"/>
      <c r="K1874"/>
      <c r="L1874"/>
      <c r="M1874"/>
      <c r="AA1874" s="64"/>
      <c r="AD1874" s="64"/>
    </row>
    <row r="1875" spans="2:30">
      <c r="B1875"/>
      <c r="C1875"/>
      <c r="D1875"/>
      <c r="E1875"/>
      <c r="F1875"/>
      <c r="G1875"/>
      <c r="H1875"/>
      <c r="I1875"/>
      <c r="J1875"/>
      <c r="K1875"/>
      <c r="L1875"/>
      <c r="M1875"/>
      <c r="AA1875" s="64"/>
      <c r="AD1875" s="64"/>
    </row>
    <row r="1876" spans="2:30">
      <c r="B1876"/>
      <c r="C1876"/>
      <c r="D1876"/>
      <c r="E1876"/>
      <c r="F1876"/>
      <c r="G1876"/>
      <c r="H1876"/>
      <c r="I1876"/>
      <c r="J1876"/>
      <c r="K1876"/>
      <c r="L1876"/>
      <c r="M1876"/>
      <c r="AA1876" s="64"/>
      <c r="AD1876" s="64"/>
    </row>
    <row r="1877" spans="2:30">
      <c r="B1877"/>
      <c r="C1877"/>
      <c r="D1877"/>
      <c r="E1877"/>
      <c r="F1877"/>
      <c r="G1877"/>
      <c r="H1877"/>
      <c r="I1877"/>
      <c r="J1877"/>
      <c r="K1877"/>
      <c r="L1877"/>
      <c r="M1877"/>
      <c r="AA1877" s="64"/>
      <c r="AD1877" s="64"/>
    </row>
    <row r="1878" spans="2:30">
      <c r="B1878"/>
      <c r="C1878"/>
      <c r="D1878"/>
      <c r="E1878"/>
      <c r="F1878"/>
      <c r="G1878"/>
      <c r="H1878"/>
      <c r="I1878"/>
      <c r="J1878"/>
      <c r="K1878"/>
      <c r="L1878"/>
      <c r="M1878"/>
      <c r="AA1878" s="64"/>
      <c r="AD1878" s="64"/>
    </row>
    <row r="1879" spans="2:30">
      <c r="B1879"/>
      <c r="C1879"/>
      <c r="D1879"/>
      <c r="E1879"/>
      <c r="F1879"/>
      <c r="G1879"/>
      <c r="H1879"/>
      <c r="I1879"/>
      <c r="J1879"/>
      <c r="K1879"/>
      <c r="L1879"/>
      <c r="M1879"/>
      <c r="AA1879" s="64"/>
      <c r="AD1879" s="64"/>
    </row>
    <row r="1880" spans="2:30">
      <c r="B1880"/>
      <c r="C1880"/>
      <c r="D1880"/>
      <c r="E1880"/>
      <c r="F1880"/>
      <c r="G1880"/>
      <c r="H1880"/>
      <c r="I1880"/>
      <c r="J1880"/>
      <c r="K1880"/>
      <c r="L1880"/>
      <c r="M1880"/>
      <c r="AA1880" s="64"/>
      <c r="AD1880" s="64"/>
    </row>
    <row r="1881" spans="2:30">
      <c r="B1881"/>
      <c r="C1881"/>
      <c r="D1881"/>
      <c r="E1881"/>
      <c r="F1881"/>
      <c r="G1881"/>
      <c r="H1881"/>
      <c r="I1881"/>
      <c r="J1881"/>
      <c r="K1881"/>
      <c r="L1881"/>
      <c r="M1881"/>
      <c r="AA1881" s="64"/>
      <c r="AD1881" s="64"/>
    </row>
    <row r="1882" spans="2:30">
      <c r="B1882"/>
      <c r="C1882"/>
      <c r="D1882"/>
      <c r="E1882"/>
      <c r="F1882"/>
      <c r="G1882"/>
      <c r="H1882"/>
      <c r="I1882"/>
      <c r="J1882"/>
      <c r="K1882"/>
      <c r="L1882"/>
      <c r="M1882"/>
      <c r="AA1882" s="64"/>
      <c r="AD1882" s="64"/>
    </row>
    <row r="1883" spans="2:30">
      <c r="B1883"/>
      <c r="C1883"/>
      <c r="D1883"/>
      <c r="E1883"/>
      <c r="F1883"/>
      <c r="G1883"/>
      <c r="H1883"/>
      <c r="I1883"/>
      <c r="J1883"/>
      <c r="K1883"/>
      <c r="L1883"/>
      <c r="M1883"/>
      <c r="AA1883" s="64"/>
      <c r="AD1883" s="64"/>
    </row>
    <row r="1884" spans="2:30">
      <c r="B1884"/>
      <c r="C1884"/>
      <c r="D1884"/>
      <c r="E1884"/>
      <c r="F1884"/>
      <c r="G1884"/>
      <c r="H1884"/>
      <c r="I1884"/>
      <c r="J1884"/>
      <c r="K1884"/>
      <c r="L1884"/>
      <c r="M1884"/>
      <c r="AA1884" s="64"/>
      <c r="AD1884" s="64"/>
    </row>
    <row r="1885" spans="2:30">
      <c r="B1885"/>
      <c r="C1885"/>
      <c r="D1885"/>
      <c r="E1885"/>
      <c r="F1885"/>
      <c r="G1885"/>
      <c r="H1885"/>
      <c r="I1885"/>
      <c r="J1885"/>
      <c r="K1885"/>
      <c r="L1885"/>
      <c r="M1885"/>
      <c r="AA1885" s="64"/>
      <c r="AD1885" s="64"/>
    </row>
    <row r="1886" spans="2:30">
      <c r="B1886"/>
      <c r="C1886"/>
      <c r="D1886"/>
      <c r="E1886"/>
      <c r="F1886"/>
      <c r="G1886"/>
      <c r="H1886"/>
      <c r="I1886"/>
      <c r="J1886"/>
      <c r="K1886"/>
      <c r="L1886"/>
      <c r="M1886"/>
      <c r="AA1886" s="64"/>
      <c r="AD1886" s="64"/>
    </row>
    <row r="1887" spans="2:30">
      <c r="B1887"/>
      <c r="C1887"/>
      <c r="D1887"/>
      <c r="E1887"/>
      <c r="F1887"/>
      <c r="G1887"/>
      <c r="H1887"/>
      <c r="I1887"/>
      <c r="J1887"/>
      <c r="K1887"/>
      <c r="L1887"/>
      <c r="M1887"/>
      <c r="AA1887" s="64"/>
      <c r="AD1887" s="64"/>
    </row>
    <row r="1888" spans="2:30">
      <c r="B1888"/>
      <c r="C1888"/>
      <c r="D1888"/>
      <c r="E1888"/>
      <c r="F1888"/>
      <c r="G1888"/>
      <c r="H1888"/>
      <c r="I1888"/>
      <c r="J1888"/>
      <c r="K1888"/>
      <c r="L1888"/>
      <c r="M1888"/>
      <c r="AA1888" s="64"/>
      <c r="AD1888" s="64"/>
    </row>
    <row r="1889" spans="2:30">
      <c r="B1889"/>
      <c r="C1889"/>
      <c r="D1889"/>
      <c r="E1889"/>
      <c r="F1889"/>
      <c r="G1889"/>
      <c r="H1889"/>
      <c r="I1889"/>
      <c r="J1889"/>
      <c r="K1889"/>
      <c r="L1889"/>
      <c r="M1889"/>
      <c r="AA1889" s="64"/>
      <c r="AD1889" s="64"/>
    </row>
    <row r="1890" spans="2:30">
      <c r="B1890"/>
      <c r="C1890"/>
      <c r="D1890"/>
      <c r="E1890"/>
      <c r="F1890"/>
      <c r="G1890"/>
      <c r="H1890"/>
      <c r="I1890"/>
      <c r="J1890"/>
      <c r="K1890"/>
      <c r="L1890"/>
      <c r="M1890"/>
      <c r="AA1890" s="64"/>
      <c r="AD1890" s="64"/>
    </row>
    <row r="1891" spans="2:30">
      <c r="B1891"/>
      <c r="C1891"/>
      <c r="D1891"/>
      <c r="E1891"/>
      <c r="F1891"/>
      <c r="G1891"/>
      <c r="H1891"/>
      <c r="I1891"/>
      <c r="J1891"/>
      <c r="K1891"/>
      <c r="L1891"/>
      <c r="M1891"/>
      <c r="AA1891" s="64"/>
      <c r="AD1891" s="64"/>
    </row>
    <row r="1892" spans="2:30">
      <c r="B1892"/>
      <c r="C1892"/>
      <c r="D1892"/>
      <c r="E1892"/>
      <c r="F1892"/>
      <c r="G1892"/>
      <c r="H1892"/>
      <c r="I1892"/>
      <c r="J1892"/>
      <c r="K1892"/>
      <c r="L1892"/>
      <c r="M1892"/>
      <c r="AA1892" s="64"/>
      <c r="AD1892" s="64"/>
    </row>
    <row r="1893" spans="2:30">
      <c r="B1893"/>
      <c r="C1893"/>
      <c r="D1893"/>
      <c r="E1893"/>
      <c r="F1893"/>
      <c r="G1893"/>
      <c r="H1893"/>
      <c r="I1893"/>
      <c r="J1893"/>
      <c r="K1893"/>
      <c r="L1893"/>
      <c r="M1893"/>
      <c r="AA1893" s="64"/>
      <c r="AD1893" s="64"/>
    </row>
    <row r="1894" spans="2:30">
      <c r="B1894"/>
      <c r="C1894"/>
      <c r="D1894"/>
      <c r="E1894"/>
      <c r="F1894"/>
      <c r="G1894"/>
      <c r="H1894"/>
      <c r="I1894"/>
      <c r="J1894"/>
      <c r="K1894"/>
      <c r="L1894"/>
      <c r="M1894"/>
      <c r="AA1894" s="64"/>
      <c r="AD1894" s="64"/>
    </row>
    <row r="1895" spans="2:30">
      <c r="B1895"/>
      <c r="C1895"/>
      <c r="D1895"/>
      <c r="E1895"/>
      <c r="F1895"/>
      <c r="G1895"/>
      <c r="H1895"/>
      <c r="I1895"/>
      <c r="J1895"/>
      <c r="K1895"/>
      <c r="L1895"/>
      <c r="M1895"/>
      <c r="AA1895" s="64"/>
      <c r="AD1895" s="64"/>
    </row>
    <row r="1896" spans="2:30">
      <c r="B1896"/>
      <c r="C1896"/>
      <c r="D1896"/>
      <c r="E1896"/>
      <c r="F1896"/>
      <c r="G1896"/>
      <c r="H1896"/>
      <c r="I1896"/>
      <c r="J1896"/>
      <c r="K1896"/>
      <c r="L1896"/>
      <c r="M1896"/>
      <c r="AA1896" s="64"/>
      <c r="AD1896" s="64"/>
    </row>
    <row r="1897" spans="2:30">
      <c r="B1897"/>
      <c r="C1897"/>
      <c r="D1897"/>
      <c r="E1897"/>
      <c r="F1897"/>
      <c r="G1897"/>
      <c r="H1897"/>
      <c r="I1897"/>
      <c r="J1897"/>
      <c r="K1897"/>
      <c r="L1897"/>
      <c r="M1897"/>
      <c r="AA1897" s="64"/>
      <c r="AD1897" s="64"/>
    </row>
    <row r="1898" spans="2:30">
      <c r="B1898"/>
      <c r="C1898"/>
      <c r="D1898"/>
      <c r="E1898"/>
      <c r="F1898"/>
      <c r="G1898"/>
      <c r="H1898"/>
      <c r="I1898"/>
      <c r="J1898"/>
      <c r="K1898"/>
      <c r="L1898"/>
      <c r="M1898"/>
      <c r="AA1898" s="64"/>
      <c r="AD1898" s="64"/>
    </row>
    <row r="1899" spans="2:30">
      <c r="B1899"/>
      <c r="C1899"/>
      <c r="D1899"/>
      <c r="E1899"/>
      <c r="F1899"/>
      <c r="G1899"/>
      <c r="H1899"/>
      <c r="I1899"/>
      <c r="J1899"/>
      <c r="K1899"/>
      <c r="L1899"/>
      <c r="M1899"/>
      <c r="AA1899" s="64"/>
      <c r="AD1899" s="64"/>
    </row>
    <row r="1900" spans="2:30">
      <c r="B1900"/>
      <c r="C1900"/>
      <c r="D1900"/>
      <c r="E1900"/>
      <c r="F1900"/>
      <c r="G1900"/>
      <c r="H1900"/>
      <c r="I1900"/>
      <c r="J1900"/>
      <c r="K1900"/>
      <c r="L1900"/>
      <c r="M1900"/>
      <c r="AA1900" s="64"/>
      <c r="AD1900" s="64"/>
    </row>
    <row r="1901" spans="2:30">
      <c r="B1901"/>
      <c r="C1901"/>
      <c r="D1901"/>
      <c r="E1901"/>
      <c r="F1901"/>
      <c r="G1901"/>
      <c r="H1901"/>
      <c r="I1901"/>
      <c r="J1901"/>
      <c r="K1901"/>
      <c r="L1901"/>
      <c r="M1901"/>
      <c r="AA1901" s="64"/>
      <c r="AD1901" s="64"/>
    </row>
    <row r="1902" spans="2:30">
      <c r="B1902"/>
      <c r="C1902"/>
      <c r="D1902"/>
      <c r="E1902"/>
      <c r="F1902"/>
      <c r="G1902"/>
      <c r="H1902"/>
      <c r="I1902"/>
      <c r="J1902"/>
      <c r="K1902"/>
      <c r="L1902"/>
      <c r="M1902"/>
      <c r="AA1902" s="64"/>
      <c r="AD1902" s="64"/>
    </row>
    <row r="1903" spans="2:30">
      <c r="B1903"/>
      <c r="C1903"/>
      <c r="D1903"/>
      <c r="E1903"/>
      <c r="F1903"/>
      <c r="G1903"/>
      <c r="H1903"/>
      <c r="I1903"/>
      <c r="J1903"/>
      <c r="K1903"/>
      <c r="L1903"/>
      <c r="M1903"/>
      <c r="AA1903" s="64"/>
      <c r="AD1903" s="64"/>
    </row>
    <row r="1904" spans="2:30">
      <c r="B1904"/>
      <c r="C1904"/>
      <c r="D1904"/>
      <c r="E1904"/>
      <c r="F1904"/>
      <c r="G1904"/>
      <c r="H1904"/>
      <c r="I1904"/>
      <c r="J1904"/>
      <c r="K1904"/>
      <c r="L1904"/>
      <c r="M1904"/>
      <c r="AA1904" s="64"/>
      <c r="AD1904" s="64"/>
    </row>
    <row r="1905" spans="2:30">
      <c r="B1905"/>
      <c r="C1905"/>
      <c r="D1905"/>
      <c r="E1905"/>
      <c r="F1905"/>
      <c r="G1905"/>
      <c r="H1905"/>
      <c r="I1905"/>
      <c r="J1905"/>
      <c r="K1905"/>
      <c r="L1905"/>
      <c r="M1905"/>
      <c r="AA1905" s="64"/>
      <c r="AD1905" s="64"/>
    </row>
    <row r="1906" spans="2:30">
      <c r="B1906"/>
      <c r="C1906"/>
      <c r="D1906"/>
      <c r="E1906"/>
      <c r="F1906"/>
      <c r="G1906"/>
      <c r="H1906"/>
      <c r="I1906"/>
      <c r="J1906"/>
      <c r="K1906"/>
      <c r="L1906"/>
      <c r="M1906"/>
      <c r="AA1906" s="64"/>
      <c r="AD1906" s="64"/>
    </row>
    <row r="1907" spans="2:30">
      <c r="B1907"/>
      <c r="C1907"/>
      <c r="D1907"/>
      <c r="E1907"/>
      <c r="F1907"/>
      <c r="G1907"/>
      <c r="H1907"/>
      <c r="I1907"/>
      <c r="J1907"/>
      <c r="K1907"/>
      <c r="L1907"/>
      <c r="M1907"/>
      <c r="AA1907" s="64"/>
      <c r="AD1907" s="64"/>
    </row>
    <row r="1908" spans="2:30">
      <c r="B1908"/>
      <c r="C1908"/>
      <c r="D1908"/>
      <c r="E1908"/>
      <c r="F1908"/>
      <c r="G1908"/>
      <c r="H1908"/>
      <c r="I1908"/>
      <c r="J1908"/>
      <c r="K1908"/>
      <c r="L1908"/>
      <c r="M1908"/>
      <c r="AA1908" s="64"/>
      <c r="AD1908" s="64"/>
    </row>
    <row r="1909" spans="2:30">
      <c r="B1909"/>
      <c r="C1909"/>
      <c r="D1909"/>
      <c r="E1909"/>
      <c r="F1909"/>
      <c r="G1909"/>
      <c r="H1909"/>
      <c r="I1909"/>
      <c r="J1909"/>
      <c r="K1909"/>
      <c r="L1909"/>
      <c r="M1909"/>
      <c r="AA1909" s="64"/>
      <c r="AD1909" s="64"/>
    </row>
    <row r="1910" spans="2:30">
      <c r="B1910"/>
      <c r="C1910"/>
      <c r="D1910"/>
      <c r="E1910"/>
      <c r="F1910"/>
      <c r="G1910"/>
      <c r="H1910"/>
      <c r="I1910"/>
      <c r="J1910"/>
      <c r="K1910"/>
      <c r="L1910"/>
      <c r="M1910"/>
      <c r="AA1910" s="64"/>
      <c r="AD1910" s="64"/>
    </row>
    <row r="1911" spans="2:30">
      <c r="B1911"/>
      <c r="C1911"/>
      <c r="D1911"/>
      <c r="E1911"/>
      <c r="F1911"/>
      <c r="G1911"/>
      <c r="H1911"/>
      <c r="I1911"/>
      <c r="J1911"/>
      <c r="K1911"/>
      <c r="L1911"/>
      <c r="M1911"/>
      <c r="AA1911" s="64"/>
      <c r="AD1911" s="64"/>
    </row>
    <row r="1912" spans="2:30">
      <c r="B1912"/>
      <c r="C1912"/>
      <c r="D1912"/>
      <c r="E1912"/>
      <c r="F1912"/>
      <c r="G1912"/>
      <c r="H1912"/>
      <c r="I1912"/>
      <c r="J1912"/>
      <c r="K1912"/>
      <c r="L1912"/>
      <c r="M1912"/>
      <c r="AA1912" s="64"/>
      <c r="AD1912" s="64"/>
    </row>
    <row r="1913" spans="2:30">
      <c r="B1913"/>
      <c r="C1913"/>
      <c r="D1913"/>
      <c r="E1913"/>
      <c r="F1913"/>
      <c r="G1913"/>
      <c r="H1913"/>
      <c r="I1913"/>
      <c r="J1913"/>
      <c r="K1913"/>
      <c r="L1913"/>
      <c r="M1913"/>
      <c r="AA1913" s="64"/>
      <c r="AD1913" s="64"/>
    </row>
    <row r="1914" spans="2:30">
      <c r="B1914"/>
      <c r="C1914"/>
      <c r="D1914"/>
      <c r="E1914"/>
      <c r="F1914"/>
      <c r="G1914"/>
      <c r="H1914"/>
      <c r="I1914"/>
      <c r="J1914"/>
      <c r="K1914"/>
      <c r="L1914"/>
      <c r="M1914"/>
      <c r="AA1914" s="64"/>
      <c r="AD1914" s="64"/>
    </row>
    <row r="1915" spans="2:30">
      <c r="B1915"/>
      <c r="C1915"/>
      <c r="D1915"/>
      <c r="E1915"/>
      <c r="F1915"/>
      <c r="G1915"/>
      <c r="H1915"/>
      <c r="I1915"/>
      <c r="J1915"/>
      <c r="K1915"/>
      <c r="L1915"/>
      <c r="M1915"/>
      <c r="AA1915" s="64"/>
      <c r="AD1915" s="64"/>
    </row>
    <row r="1916" spans="2:30">
      <c r="B1916"/>
      <c r="C1916"/>
      <c r="D1916"/>
      <c r="E1916"/>
      <c r="F1916"/>
      <c r="G1916"/>
      <c r="H1916"/>
      <c r="I1916"/>
      <c r="J1916"/>
      <c r="K1916"/>
      <c r="L1916"/>
      <c r="M1916"/>
      <c r="AA1916" s="64"/>
      <c r="AD1916" s="64"/>
    </row>
    <row r="1917" spans="2:30">
      <c r="B1917"/>
      <c r="C1917"/>
      <c r="D1917"/>
      <c r="E1917"/>
      <c r="F1917"/>
      <c r="G1917"/>
      <c r="H1917"/>
      <c r="I1917"/>
      <c r="J1917"/>
      <c r="K1917"/>
      <c r="L1917"/>
      <c r="M1917"/>
      <c r="AA1917" s="64"/>
      <c r="AD1917" s="64"/>
    </row>
    <row r="1918" spans="2:30">
      <c r="B1918"/>
      <c r="C1918"/>
      <c r="D1918"/>
      <c r="E1918"/>
      <c r="F1918"/>
      <c r="G1918"/>
      <c r="H1918"/>
      <c r="I1918"/>
      <c r="J1918"/>
      <c r="K1918"/>
      <c r="L1918"/>
      <c r="M1918"/>
      <c r="AA1918" s="64"/>
      <c r="AD1918" s="64"/>
    </row>
    <row r="1919" spans="2:30">
      <c r="B1919"/>
      <c r="C1919"/>
      <c r="D1919"/>
      <c r="E1919"/>
      <c r="F1919"/>
      <c r="G1919"/>
      <c r="H1919"/>
      <c r="I1919"/>
      <c r="J1919"/>
      <c r="K1919"/>
      <c r="L1919"/>
      <c r="M1919"/>
      <c r="AA1919" s="64"/>
      <c r="AD1919" s="64"/>
    </row>
    <row r="1920" spans="2:30">
      <c r="B1920"/>
      <c r="C1920"/>
      <c r="D1920"/>
      <c r="E1920"/>
      <c r="F1920"/>
      <c r="G1920"/>
      <c r="H1920"/>
      <c r="I1920"/>
      <c r="J1920"/>
      <c r="K1920"/>
      <c r="L1920"/>
      <c r="M1920"/>
      <c r="AA1920" s="64"/>
      <c r="AD1920" s="64"/>
    </row>
    <row r="1921" spans="2:30">
      <c r="B1921"/>
      <c r="C1921"/>
      <c r="D1921"/>
      <c r="E1921"/>
      <c r="F1921"/>
      <c r="G1921"/>
      <c r="H1921"/>
      <c r="I1921"/>
      <c r="J1921"/>
      <c r="K1921"/>
      <c r="L1921"/>
      <c r="M1921"/>
      <c r="AA1921" s="64"/>
      <c r="AD1921" s="64"/>
    </row>
    <row r="1922" spans="2:30">
      <c r="B1922"/>
      <c r="C1922"/>
      <c r="D1922"/>
      <c r="E1922"/>
      <c r="F1922"/>
      <c r="G1922"/>
      <c r="H1922"/>
      <c r="I1922"/>
      <c r="J1922"/>
      <c r="K1922"/>
      <c r="L1922"/>
      <c r="M1922"/>
      <c r="AA1922" s="64"/>
      <c r="AD1922" s="64"/>
    </row>
    <row r="1923" spans="2:30">
      <c r="B1923"/>
      <c r="C1923"/>
      <c r="D1923"/>
      <c r="E1923"/>
      <c r="F1923"/>
      <c r="G1923"/>
      <c r="H1923"/>
      <c r="I1923"/>
      <c r="J1923"/>
      <c r="K1923"/>
      <c r="L1923"/>
      <c r="M1923"/>
      <c r="AA1923" s="64"/>
      <c r="AD1923" s="64"/>
    </row>
    <row r="1924" spans="2:30">
      <c r="B1924"/>
      <c r="C1924"/>
      <c r="D1924"/>
      <c r="E1924"/>
      <c r="F1924"/>
      <c r="G1924"/>
      <c r="H1924"/>
      <c r="I1924"/>
      <c r="J1924"/>
      <c r="K1924"/>
      <c r="L1924"/>
      <c r="M1924"/>
      <c r="AA1924" s="64"/>
      <c r="AD1924" s="64"/>
    </row>
    <row r="1925" spans="2:30">
      <c r="B1925"/>
      <c r="C1925"/>
      <c r="D1925"/>
      <c r="E1925"/>
      <c r="F1925"/>
      <c r="G1925"/>
      <c r="H1925"/>
      <c r="I1925"/>
      <c r="J1925"/>
      <c r="K1925"/>
      <c r="L1925"/>
      <c r="M1925"/>
      <c r="AA1925" s="64"/>
      <c r="AD1925" s="64"/>
    </row>
    <row r="1926" spans="2:30">
      <c r="B1926"/>
      <c r="C1926"/>
      <c r="D1926"/>
      <c r="E1926"/>
      <c r="F1926"/>
      <c r="G1926"/>
      <c r="H1926"/>
      <c r="I1926"/>
      <c r="J1926"/>
      <c r="K1926"/>
      <c r="L1926"/>
      <c r="M1926"/>
      <c r="AA1926" s="64"/>
      <c r="AD1926" s="64"/>
    </row>
    <row r="1927" spans="2:30">
      <c r="B1927"/>
      <c r="C1927"/>
      <c r="D1927"/>
      <c r="E1927"/>
      <c r="F1927"/>
      <c r="G1927"/>
      <c r="H1927"/>
      <c r="I1927"/>
      <c r="J1927"/>
      <c r="K1927"/>
      <c r="L1927"/>
      <c r="M1927"/>
      <c r="AA1927" s="64"/>
      <c r="AD1927" s="64"/>
    </row>
    <row r="1928" spans="2:30">
      <c r="B1928"/>
      <c r="C1928"/>
      <c r="D1928"/>
      <c r="E1928"/>
      <c r="F1928"/>
      <c r="G1928"/>
      <c r="H1928"/>
      <c r="I1928"/>
      <c r="J1928"/>
      <c r="K1928"/>
      <c r="L1928"/>
      <c r="M1928"/>
      <c r="AA1928" s="64"/>
      <c r="AD1928" s="64"/>
    </row>
    <row r="1929" spans="2:30">
      <c r="B1929"/>
      <c r="C1929"/>
      <c r="D1929"/>
      <c r="E1929"/>
      <c r="F1929"/>
      <c r="G1929"/>
      <c r="H1929"/>
      <c r="I1929"/>
      <c r="J1929"/>
      <c r="K1929"/>
      <c r="L1929"/>
      <c r="M1929"/>
      <c r="AA1929" s="64"/>
      <c r="AD1929" s="64"/>
    </row>
    <row r="1930" spans="2:30">
      <c r="B1930"/>
      <c r="C1930"/>
      <c r="D1930"/>
      <c r="E1930"/>
      <c r="F1930"/>
      <c r="G1930"/>
      <c r="H1930"/>
      <c r="I1930"/>
      <c r="J1930"/>
      <c r="K1930"/>
      <c r="L1930"/>
      <c r="M1930"/>
      <c r="AA1930" s="64"/>
      <c r="AD1930" s="64"/>
    </row>
    <row r="1931" spans="2:30">
      <c r="B1931"/>
      <c r="C1931"/>
      <c r="D1931"/>
      <c r="E1931"/>
      <c r="F1931"/>
      <c r="G1931"/>
      <c r="H1931"/>
      <c r="I1931"/>
      <c r="J1931"/>
      <c r="K1931"/>
      <c r="L1931"/>
      <c r="M1931"/>
      <c r="AA1931" s="64"/>
      <c r="AD1931" s="64"/>
    </row>
    <row r="1932" spans="2:30">
      <c r="B1932"/>
      <c r="C1932"/>
      <c r="D1932"/>
      <c r="E1932"/>
      <c r="F1932"/>
      <c r="G1932"/>
      <c r="H1932"/>
      <c r="I1932"/>
      <c r="J1932"/>
      <c r="K1932"/>
      <c r="L1932"/>
      <c r="M1932"/>
      <c r="AA1932" s="64"/>
      <c r="AD1932" s="64"/>
    </row>
    <row r="1933" spans="2:30">
      <c r="B1933"/>
      <c r="C1933"/>
      <c r="D1933"/>
      <c r="E1933"/>
      <c r="F1933"/>
      <c r="G1933"/>
      <c r="H1933"/>
      <c r="I1933"/>
      <c r="J1933"/>
      <c r="K1933"/>
      <c r="L1933"/>
      <c r="M1933"/>
      <c r="AA1933" s="64"/>
      <c r="AD1933" s="64"/>
    </row>
    <row r="1934" spans="2:30">
      <c r="B1934"/>
      <c r="C1934"/>
      <c r="D1934"/>
      <c r="E1934"/>
      <c r="F1934"/>
      <c r="G1934"/>
      <c r="H1934"/>
      <c r="I1934"/>
      <c r="J1934"/>
      <c r="K1934"/>
      <c r="L1934"/>
      <c r="M1934"/>
      <c r="AA1934" s="64"/>
      <c r="AD1934" s="64"/>
    </row>
    <row r="1935" spans="2:30">
      <c r="B1935"/>
      <c r="C1935"/>
      <c r="D1935"/>
      <c r="E1935"/>
      <c r="F1935"/>
      <c r="G1935"/>
      <c r="H1935"/>
      <c r="I1935"/>
      <c r="J1935"/>
      <c r="K1935"/>
      <c r="L1935"/>
      <c r="M1935"/>
      <c r="AA1935" s="64"/>
      <c r="AD1935" s="64"/>
    </row>
    <row r="1936" spans="2:30">
      <c r="B1936"/>
      <c r="C1936"/>
      <c r="D1936"/>
      <c r="E1936"/>
      <c r="F1936"/>
      <c r="G1936"/>
      <c r="H1936"/>
      <c r="I1936"/>
      <c r="J1936"/>
      <c r="K1936"/>
      <c r="L1936"/>
      <c r="M1936"/>
      <c r="AA1936" s="64"/>
      <c r="AD1936" s="64"/>
    </row>
    <row r="1937" spans="2:30">
      <c r="B1937"/>
      <c r="C1937"/>
      <c r="D1937"/>
      <c r="E1937"/>
      <c r="F1937"/>
      <c r="G1937"/>
      <c r="H1937"/>
      <c r="I1937"/>
      <c r="J1937"/>
      <c r="K1937"/>
      <c r="L1937"/>
      <c r="M1937"/>
      <c r="AA1937" s="64"/>
      <c r="AD1937" s="64"/>
    </row>
    <row r="1938" spans="2:30">
      <c r="B1938"/>
      <c r="C1938"/>
      <c r="D1938"/>
      <c r="E1938"/>
      <c r="F1938"/>
      <c r="G1938"/>
      <c r="H1938"/>
      <c r="I1938"/>
      <c r="J1938"/>
      <c r="K1938"/>
      <c r="L1938"/>
      <c r="M1938"/>
      <c r="AA1938" s="64"/>
      <c r="AD1938" s="64"/>
    </row>
    <row r="1939" spans="2:30">
      <c r="B1939"/>
      <c r="C1939"/>
      <c r="D1939"/>
      <c r="E1939"/>
      <c r="F1939"/>
      <c r="G1939"/>
      <c r="H1939"/>
      <c r="I1939"/>
      <c r="J1939"/>
      <c r="K1939"/>
      <c r="L1939"/>
      <c r="M1939"/>
      <c r="AA1939" s="64"/>
      <c r="AD1939" s="64"/>
    </row>
    <row r="1940" spans="2:30">
      <c r="B1940"/>
      <c r="C1940"/>
      <c r="D1940"/>
      <c r="E1940"/>
      <c r="F1940"/>
      <c r="G1940"/>
      <c r="H1940"/>
      <c r="I1940"/>
      <c r="J1940"/>
      <c r="K1940"/>
      <c r="L1940"/>
      <c r="M1940"/>
      <c r="AA1940" s="64"/>
      <c r="AD1940" s="64"/>
    </row>
    <row r="1941" spans="2:30">
      <c r="B1941"/>
      <c r="C1941"/>
      <c r="D1941"/>
      <c r="E1941"/>
      <c r="F1941"/>
      <c r="G1941"/>
      <c r="H1941"/>
      <c r="I1941"/>
      <c r="J1941"/>
      <c r="K1941"/>
      <c r="L1941"/>
      <c r="M1941"/>
      <c r="AA1941" s="64"/>
      <c r="AD1941" s="64"/>
    </row>
    <row r="1942" spans="2:30">
      <c r="B1942"/>
      <c r="C1942"/>
      <c r="D1942"/>
      <c r="E1942"/>
      <c r="F1942"/>
      <c r="G1942"/>
      <c r="H1942"/>
      <c r="I1942"/>
      <c r="J1942"/>
      <c r="K1942"/>
      <c r="L1942"/>
      <c r="M1942"/>
      <c r="AA1942" s="64"/>
      <c r="AD1942" s="64"/>
    </row>
    <row r="1943" spans="2:30">
      <c r="B1943"/>
      <c r="C1943"/>
      <c r="D1943"/>
      <c r="E1943"/>
      <c r="F1943"/>
      <c r="G1943"/>
      <c r="H1943"/>
      <c r="I1943"/>
      <c r="J1943"/>
      <c r="K1943"/>
      <c r="L1943"/>
      <c r="M1943"/>
      <c r="AA1943" s="64"/>
      <c r="AD1943" s="64"/>
    </row>
    <row r="1944" spans="2:30">
      <c r="B1944"/>
      <c r="C1944"/>
      <c r="D1944"/>
      <c r="E1944"/>
      <c r="F1944"/>
      <c r="G1944"/>
      <c r="H1944"/>
      <c r="I1944"/>
      <c r="J1944"/>
      <c r="K1944"/>
      <c r="L1944"/>
      <c r="M1944"/>
      <c r="AA1944" s="64"/>
      <c r="AD1944" s="64"/>
    </row>
    <row r="1945" spans="2:30">
      <c r="B1945"/>
      <c r="C1945"/>
      <c r="D1945"/>
      <c r="E1945"/>
      <c r="F1945"/>
      <c r="G1945"/>
      <c r="H1945"/>
      <c r="I1945"/>
      <c r="J1945"/>
      <c r="K1945"/>
      <c r="L1945"/>
      <c r="M1945"/>
      <c r="AA1945" s="64"/>
      <c r="AD1945" s="64"/>
    </row>
    <row r="1946" spans="2:30">
      <c r="B1946"/>
      <c r="C1946"/>
      <c r="D1946"/>
      <c r="E1946"/>
      <c r="F1946"/>
      <c r="G1946"/>
      <c r="H1946"/>
      <c r="I1946"/>
      <c r="J1946"/>
      <c r="K1946"/>
      <c r="L1946"/>
      <c r="M1946"/>
      <c r="AA1946" s="64"/>
      <c r="AD1946" s="64"/>
    </row>
    <row r="1947" spans="2:30">
      <c r="B1947"/>
      <c r="C1947"/>
      <c r="D1947"/>
      <c r="E1947"/>
      <c r="F1947"/>
      <c r="G1947"/>
      <c r="H1947"/>
      <c r="I1947"/>
      <c r="J1947"/>
      <c r="K1947"/>
      <c r="L1947"/>
      <c r="M1947"/>
      <c r="AA1947" s="64"/>
      <c r="AD1947" s="64"/>
    </row>
    <row r="1948" spans="2:30">
      <c r="B1948"/>
      <c r="C1948"/>
      <c r="D1948"/>
      <c r="E1948"/>
      <c r="F1948"/>
      <c r="G1948"/>
      <c r="H1948"/>
      <c r="I1948"/>
      <c r="J1948"/>
      <c r="K1948"/>
      <c r="L1948"/>
      <c r="M1948"/>
      <c r="AA1948" s="64"/>
      <c r="AD1948" s="64"/>
    </row>
    <row r="1949" spans="2:30">
      <c r="B1949"/>
      <c r="C1949"/>
      <c r="D1949"/>
      <c r="E1949"/>
      <c r="F1949"/>
      <c r="G1949"/>
      <c r="H1949"/>
      <c r="I1949"/>
      <c r="J1949"/>
      <c r="K1949"/>
      <c r="L1949"/>
      <c r="M1949"/>
      <c r="AA1949" s="64"/>
      <c r="AD1949" s="64"/>
    </row>
    <row r="1950" spans="2:30">
      <c r="B1950"/>
      <c r="C1950"/>
      <c r="D1950"/>
      <c r="E1950"/>
      <c r="F1950"/>
      <c r="G1950"/>
      <c r="H1950"/>
      <c r="I1950"/>
      <c r="J1950"/>
      <c r="K1950"/>
      <c r="L1950"/>
      <c r="M1950"/>
      <c r="AA1950" s="64"/>
      <c r="AD1950" s="64"/>
    </row>
    <row r="1951" spans="2:30">
      <c r="B1951"/>
      <c r="C1951"/>
      <c r="D1951"/>
      <c r="E1951"/>
      <c r="F1951"/>
      <c r="G1951"/>
      <c r="H1951"/>
      <c r="I1951"/>
      <c r="J1951"/>
      <c r="K1951"/>
      <c r="L1951"/>
      <c r="M1951"/>
      <c r="AA1951" s="64"/>
      <c r="AD1951" s="64"/>
    </row>
    <row r="1952" spans="2:30">
      <c r="B1952"/>
      <c r="C1952"/>
      <c r="D1952"/>
      <c r="E1952"/>
      <c r="F1952"/>
      <c r="G1952"/>
      <c r="H1952"/>
      <c r="I1952"/>
      <c r="J1952"/>
      <c r="K1952"/>
      <c r="L1952"/>
      <c r="M1952"/>
      <c r="AA1952" s="64"/>
      <c r="AD1952" s="64"/>
    </row>
    <row r="1953" spans="2:30">
      <c r="B1953"/>
      <c r="C1953"/>
      <c r="D1953"/>
      <c r="E1953"/>
      <c r="F1953"/>
      <c r="G1953"/>
      <c r="H1953"/>
      <c r="I1953"/>
      <c r="J1953"/>
      <c r="K1953"/>
      <c r="L1953"/>
      <c r="M1953"/>
      <c r="AA1953" s="64"/>
      <c r="AD1953" s="64"/>
    </row>
    <row r="1954" spans="2:30">
      <c r="B1954"/>
      <c r="C1954"/>
      <c r="D1954"/>
      <c r="E1954"/>
      <c r="F1954"/>
      <c r="G1954"/>
      <c r="H1954"/>
      <c r="I1954"/>
      <c r="J1954"/>
      <c r="K1954"/>
      <c r="L1954"/>
      <c r="M1954"/>
      <c r="AA1954" s="64"/>
      <c r="AD1954" s="64"/>
    </row>
    <row r="1955" spans="2:30">
      <c r="B1955"/>
      <c r="C1955"/>
      <c r="D1955"/>
      <c r="E1955"/>
      <c r="F1955"/>
      <c r="G1955"/>
      <c r="H1955"/>
      <c r="I1955"/>
      <c r="J1955"/>
      <c r="K1955"/>
      <c r="L1955"/>
      <c r="M1955"/>
      <c r="AA1955" s="64"/>
      <c r="AD1955" s="64"/>
    </row>
    <row r="1956" spans="2:30">
      <c r="B1956"/>
      <c r="C1956"/>
      <c r="D1956"/>
      <c r="E1956"/>
      <c r="F1956"/>
      <c r="G1956"/>
      <c r="H1956"/>
      <c r="I1956"/>
      <c r="J1956"/>
      <c r="K1956"/>
      <c r="L1956"/>
      <c r="M1956"/>
      <c r="AA1956" s="64"/>
      <c r="AD1956" s="64"/>
    </row>
    <row r="1957" spans="2:30">
      <c r="B1957"/>
      <c r="C1957"/>
      <c r="D1957"/>
      <c r="E1957"/>
      <c r="F1957"/>
      <c r="G1957"/>
      <c r="H1957"/>
      <c r="I1957"/>
      <c r="J1957"/>
      <c r="K1957"/>
      <c r="L1957"/>
      <c r="M1957"/>
      <c r="AA1957" s="64"/>
      <c r="AD1957" s="64"/>
    </row>
    <row r="1958" spans="2:30">
      <c r="B1958"/>
      <c r="C1958"/>
      <c r="D1958"/>
      <c r="E1958"/>
      <c r="F1958"/>
      <c r="G1958"/>
      <c r="H1958"/>
      <c r="I1958"/>
      <c r="J1958"/>
      <c r="K1958"/>
      <c r="L1958"/>
      <c r="M1958"/>
      <c r="AA1958" s="64"/>
      <c r="AD1958" s="64"/>
    </row>
    <row r="1959" spans="2:30">
      <c r="B1959"/>
      <c r="C1959"/>
      <c r="D1959"/>
      <c r="E1959"/>
      <c r="F1959"/>
      <c r="G1959"/>
      <c r="H1959"/>
      <c r="I1959"/>
      <c r="J1959"/>
      <c r="K1959"/>
      <c r="L1959"/>
      <c r="M1959"/>
      <c r="AA1959" s="64"/>
      <c r="AD1959" s="64"/>
    </row>
    <row r="1960" spans="2:30">
      <c r="B1960"/>
      <c r="C1960"/>
      <c r="D1960"/>
      <c r="E1960"/>
      <c r="F1960"/>
      <c r="G1960"/>
      <c r="H1960"/>
      <c r="I1960"/>
      <c r="J1960"/>
      <c r="K1960"/>
      <c r="L1960"/>
      <c r="M1960"/>
      <c r="AA1960" s="64"/>
      <c r="AD1960" s="64"/>
    </row>
    <row r="1961" spans="2:30">
      <c r="B1961"/>
      <c r="C1961"/>
      <c r="D1961"/>
      <c r="E1961"/>
      <c r="F1961"/>
      <c r="G1961"/>
      <c r="H1961"/>
      <c r="I1961"/>
      <c r="J1961"/>
      <c r="K1961"/>
      <c r="L1961"/>
      <c r="M1961"/>
      <c r="AA1961" s="64"/>
      <c r="AD1961" s="64"/>
    </row>
    <row r="1962" spans="2:30">
      <c r="B1962"/>
      <c r="C1962"/>
      <c r="D1962"/>
      <c r="E1962"/>
      <c r="F1962"/>
      <c r="G1962"/>
      <c r="H1962"/>
      <c r="I1962"/>
      <c r="J1962"/>
      <c r="K1962"/>
      <c r="L1962"/>
      <c r="M1962"/>
      <c r="AA1962" s="64"/>
      <c r="AD1962" s="64"/>
    </row>
    <row r="1963" spans="2:30">
      <c r="B1963"/>
      <c r="C1963"/>
      <c r="D1963"/>
      <c r="E1963"/>
      <c r="F1963"/>
      <c r="G1963"/>
      <c r="H1963"/>
      <c r="I1963"/>
      <c r="J1963"/>
      <c r="K1963"/>
      <c r="L1963"/>
      <c r="M1963"/>
      <c r="AA1963" s="64"/>
      <c r="AD1963" s="64"/>
    </row>
    <row r="1964" spans="2:30">
      <c r="B1964"/>
      <c r="C1964"/>
      <c r="D1964"/>
      <c r="E1964"/>
      <c r="F1964"/>
      <c r="G1964"/>
      <c r="H1964"/>
      <c r="I1964"/>
      <c r="J1964"/>
      <c r="K1964"/>
      <c r="L1964"/>
      <c r="M1964"/>
      <c r="AA1964" s="64"/>
      <c r="AD1964" s="64"/>
    </row>
    <row r="1965" spans="2:30">
      <c r="B1965"/>
      <c r="C1965"/>
      <c r="D1965"/>
      <c r="E1965"/>
      <c r="F1965"/>
      <c r="G1965"/>
      <c r="H1965"/>
      <c r="I1965"/>
      <c r="J1965"/>
      <c r="K1965"/>
      <c r="L1965"/>
      <c r="M1965"/>
      <c r="AA1965" s="64"/>
      <c r="AD1965" s="64"/>
    </row>
    <row r="1966" spans="2:30">
      <c r="B1966"/>
      <c r="C1966"/>
      <c r="D1966"/>
      <c r="E1966"/>
      <c r="F1966"/>
      <c r="G1966"/>
      <c r="H1966"/>
      <c r="I1966"/>
      <c r="J1966"/>
      <c r="K1966"/>
      <c r="L1966"/>
      <c r="M1966"/>
      <c r="AA1966" s="64"/>
      <c r="AD1966" s="64"/>
    </row>
    <row r="1967" spans="2:30">
      <c r="B1967"/>
      <c r="C1967"/>
      <c r="D1967"/>
      <c r="E1967"/>
      <c r="F1967"/>
      <c r="G1967"/>
      <c r="H1967"/>
      <c r="I1967"/>
      <c r="J1967"/>
      <c r="K1967"/>
      <c r="L1967"/>
      <c r="M1967"/>
      <c r="AA1967" s="64"/>
      <c r="AD1967" s="64"/>
    </row>
    <row r="1968" spans="2:30">
      <c r="B1968"/>
      <c r="C1968"/>
      <c r="D1968"/>
      <c r="E1968"/>
      <c r="F1968"/>
      <c r="G1968"/>
      <c r="H1968"/>
      <c r="I1968"/>
      <c r="J1968"/>
      <c r="K1968"/>
      <c r="L1968"/>
      <c r="M1968"/>
      <c r="AA1968" s="64"/>
      <c r="AD1968" s="64"/>
    </row>
    <row r="1969" spans="2:30">
      <c r="B1969"/>
      <c r="C1969"/>
      <c r="D1969"/>
      <c r="E1969"/>
      <c r="F1969"/>
      <c r="G1969"/>
      <c r="H1969"/>
      <c r="I1969"/>
      <c r="J1969"/>
      <c r="K1969"/>
      <c r="L1969"/>
      <c r="M1969"/>
      <c r="AA1969" s="64"/>
      <c r="AD1969" s="64"/>
    </row>
    <row r="1970" spans="2:30">
      <c r="B1970"/>
      <c r="C1970"/>
      <c r="D1970"/>
      <c r="E1970"/>
      <c r="F1970"/>
      <c r="G1970"/>
      <c r="H1970"/>
      <c r="I1970"/>
      <c r="J1970"/>
      <c r="K1970"/>
      <c r="L1970"/>
      <c r="M1970"/>
      <c r="AA1970" s="64"/>
      <c r="AD1970" s="64"/>
    </row>
    <row r="1971" spans="2:30">
      <c r="B1971"/>
      <c r="C1971"/>
      <c r="D1971"/>
      <c r="E1971"/>
      <c r="F1971"/>
      <c r="G1971"/>
      <c r="H1971"/>
      <c r="I1971"/>
      <c r="J1971"/>
      <c r="K1971"/>
      <c r="L1971"/>
      <c r="M1971"/>
      <c r="AA1971" s="64"/>
      <c r="AD1971" s="64"/>
    </row>
    <row r="1972" spans="2:30">
      <c r="B1972"/>
      <c r="C1972"/>
      <c r="D1972"/>
      <c r="E1972"/>
      <c r="F1972"/>
      <c r="G1972"/>
      <c r="H1972"/>
      <c r="I1972"/>
      <c r="J1972"/>
      <c r="K1972"/>
      <c r="L1972"/>
      <c r="M1972"/>
      <c r="AA1972" s="64"/>
      <c r="AD1972" s="64"/>
    </row>
    <row r="1973" spans="2:30">
      <c r="B1973"/>
      <c r="C1973"/>
      <c r="D1973"/>
      <c r="E1973"/>
      <c r="F1973"/>
      <c r="G1973"/>
      <c r="H1973"/>
      <c r="I1973"/>
      <c r="J1973"/>
      <c r="K1973"/>
      <c r="L1973"/>
      <c r="M1973"/>
      <c r="AA1973" s="64"/>
      <c r="AD1973" s="64"/>
    </row>
    <row r="1974" spans="2:30">
      <c r="B1974"/>
      <c r="C1974"/>
      <c r="D1974"/>
      <c r="E1974"/>
      <c r="F1974"/>
      <c r="G1974"/>
      <c r="H1974"/>
      <c r="I1974"/>
      <c r="J1974"/>
      <c r="K1974"/>
      <c r="L1974"/>
      <c r="M1974"/>
      <c r="AA1974" s="64"/>
      <c r="AD1974" s="64"/>
    </row>
    <row r="1975" spans="2:30">
      <c r="B1975"/>
      <c r="C1975"/>
      <c r="D1975"/>
      <c r="E1975"/>
      <c r="F1975"/>
      <c r="G1975"/>
      <c r="H1975"/>
      <c r="I1975"/>
      <c r="J1975"/>
      <c r="K1975"/>
      <c r="L1975"/>
      <c r="M1975"/>
      <c r="AA1975" s="64"/>
      <c r="AD1975" s="64"/>
    </row>
    <row r="1976" spans="2:30">
      <c r="B1976"/>
      <c r="C1976"/>
      <c r="D1976"/>
      <c r="E1976"/>
      <c r="F1976"/>
      <c r="G1976"/>
      <c r="H1976"/>
      <c r="I1976"/>
      <c r="J1976"/>
      <c r="K1976"/>
      <c r="L1976"/>
      <c r="M1976"/>
      <c r="AA1976" s="64"/>
      <c r="AD1976" s="64"/>
    </row>
    <row r="1977" spans="2:30">
      <c r="B1977"/>
      <c r="C1977"/>
      <c r="D1977"/>
      <c r="E1977"/>
      <c r="F1977"/>
      <c r="G1977"/>
      <c r="H1977"/>
      <c r="I1977"/>
      <c r="J1977"/>
      <c r="K1977"/>
      <c r="L1977"/>
      <c r="M1977"/>
      <c r="AA1977" s="64"/>
      <c r="AD1977" s="64"/>
    </row>
    <row r="1978" spans="2:30">
      <c r="B1978"/>
      <c r="C1978"/>
      <c r="D1978"/>
      <c r="E1978"/>
      <c r="F1978"/>
      <c r="G1978"/>
      <c r="H1978"/>
      <c r="I1978"/>
      <c r="J1978"/>
      <c r="K1978"/>
      <c r="L1978"/>
      <c r="M1978"/>
      <c r="AA1978" s="64"/>
      <c r="AD1978" s="64"/>
    </row>
    <row r="1979" spans="2:30">
      <c r="B1979"/>
      <c r="C1979"/>
      <c r="D1979"/>
      <c r="E1979"/>
      <c r="F1979"/>
      <c r="G1979"/>
      <c r="H1979"/>
      <c r="I1979"/>
      <c r="J1979"/>
      <c r="K1979"/>
      <c r="L1979"/>
      <c r="M1979"/>
      <c r="AA1979" s="64"/>
      <c r="AD1979" s="64"/>
    </row>
    <row r="1980" spans="2:30">
      <c r="B1980"/>
      <c r="C1980"/>
      <c r="D1980"/>
      <c r="E1980"/>
      <c r="F1980"/>
      <c r="G1980"/>
      <c r="H1980"/>
      <c r="I1980"/>
      <c r="J1980"/>
      <c r="K1980"/>
      <c r="L1980"/>
      <c r="M1980"/>
      <c r="AA1980" s="64"/>
      <c r="AD1980" s="64"/>
    </row>
    <row r="1981" spans="2:30">
      <c r="B1981"/>
      <c r="C1981"/>
      <c r="D1981"/>
      <c r="E1981"/>
      <c r="F1981"/>
      <c r="G1981"/>
      <c r="H1981"/>
      <c r="I1981"/>
      <c r="J1981"/>
      <c r="K1981"/>
      <c r="L1981"/>
      <c r="M1981"/>
      <c r="AA1981" s="64"/>
      <c r="AD1981" s="64"/>
    </row>
    <row r="1982" spans="2:30">
      <c r="B1982"/>
      <c r="C1982"/>
      <c r="D1982"/>
      <c r="E1982"/>
      <c r="F1982"/>
      <c r="G1982"/>
      <c r="H1982"/>
      <c r="I1982"/>
      <c r="J1982"/>
      <c r="K1982"/>
      <c r="L1982"/>
      <c r="M1982"/>
      <c r="AA1982" s="64"/>
      <c r="AD1982" s="64"/>
    </row>
    <row r="1983" spans="2:30">
      <c r="B1983"/>
      <c r="C1983"/>
      <c r="D1983"/>
      <c r="E1983"/>
      <c r="F1983"/>
      <c r="G1983"/>
      <c r="H1983"/>
      <c r="I1983"/>
      <c r="J1983"/>
      <c r="K1983"/>
      <c r="L1983"/>
      <c r="M1983"/>
      <c r="AA1983" s="64"/>
      <c r="AD1983" s="64"/>
    </row>
    <row r="1984" spans="2:30">
      <c r="B1984"/>
      <c r="C1984"/>
      <c r="D1984"/>
      <c r="E1984"/>
      <c r="F1984"/>
      <c r="G1984"/>
      <c r="H1984"/>
      <c r="I1984"/>
      <c r="J1984"/>
      <c r="K1984"/>
      <c r="L1984"/>
      <c r="M1984"/>
      <c r="AA1984" s="64"/>
      <c r="AD1984" s="64"/>
    </row>
    <row r="1985" spans="2:30">
      <c r="B1985"/>
      <c r="C1985"/>
      <c r="D1985"/>
      <c r="E1985"/>
      <c r="F1985"/>
      <c r="G1985"/>
      <c r="H1985"/>
      <c r="I1985"/>
      <c r="J1985"/>
      <c r="K1985"/>
      <c r="L1985"/>
      <c r="M1985"/>
      <c r="AA1985" s="64"/>
      <c r="AD1985" s="64"/>
    </row>
    <row r="1986" spans="2:30">
      <c r="B1986"/>
      <c r="C1986"/>
      <c r="D1986"/>
      <c r="E1986"/>
      <c r="F1986"/>
      <c r="G1986"/>
      <c r="H1986"/>
      <c r="I1986"/>
      <c r="J1986"/>
      <c r="K1986"/>
      <c r="L1986"/>
      <c r="M1986"/>
      <c r="AA1986" s="64"/>
      <c r="AD1986" s="64"/>
    </row>
    <row r="1987" spans="2:30">
      <c r="B1987"/>
      <c r="C1987"/>
      <c r="D1987"/>
      <c r="E1987"/>
      <c r="F1987"/>
      <c r="G1987"/>
      <c r="H1987"/>
      <c r="I1987"/>
      <c r="J1987"/>
      <c r="K1987"/>
      <c r="L1987"/>
      <c r="M1987"/>
      <c r="AA1987" s="64"/>
      <c r="AD1987" s="64"/>
    </row>
    <row r="1988" spans="2:30">
      <c r="B1988"/>
      <c r="C1988"/>
      <c r="D1988"/>
      <c r="E1988"/>
      <c r="F1988"/>
      <c r="G1988"/>
      <c r="H1988"/>
      <c r="I1988"/>
      <c r="J1988"/>
      <c r="K1988"/>
      <c r="L1988"/>
      <c r="M1988"/>
      <c r="AA1988" s="64"/>
      <c r="AD1988" s="64"/>
    </row>
    <row r="1989" spans="2:30">
      <c r="B1989"/>
      <c r="C1989"/>
      <c r="D1989"/>
      <c r="E1989"/>
      <c r="F1989"/>
      <c r="G1989"/>
      <c r="H1989"/>
      <c r="I1989"/>
      <c r="J1989"/>
      <c r="K1989"/>
      <c r="L1989"/>
      <c r="M1989"/>
      <c r="AA1989" s="64"/>
      <c r="AD1989" s="64"/>
    </row>
    <row r="1990" spans="2:30">
      <c r="B1990"/>
      <c r="C1990"/>
      <c r="D1990"/>
      <c r="E1990"/>
      <c r="F1990"/>
      <c r="G1990"/>
      <c r="H1990"/>
      <c r="I1990"/>
      <c r="J1990"/>
      <c r="K1990"/>
      <c r="L1990"/>
      <c r="M1990"/>
      <c r="AA1990" s="64"/>
      <c r="AD1990" s="64"/>
    </row>
    <row r="1991" spans="2:30">
      <c r="B1991"/>
      <c r="C1991"/>
      <c r="D1991"/>
      <c r="E1991"/>
      <c r="F1991"/>
      <c r="G1991"/>
      <c r="H1991"/>
      <c r="I1991"/>
      <c r="J1991"/>
      <c r="K1991"/>
      <c r="L1991"/>
      <c r="M1991"/>
      <c r="AA1991" s="64"/>
      <c r="AD1991" s="64"/>
    </row>
    <row r="1992" spans="2:30">
      <c r="B1992"/>
      <c r="C1992"/>
      <c r="D1992"/>
      <c r="E1992"/>
      <c r="F1992"/>
      <c r="G1992"/>
      <c r="H1992"/>
      <c r="I1992"/>
      <c r="J1992"/>
      <c r="K1992"/>
      <c r="L1992"/>
      <c r="M1992"/>
      <c r="AA1992" s="64"/>
      <c r="AD1992" s="64"/>
    </row>
    <row r="1993" spans="2:30">
      <c r="B1993"/>
      <c r="C1993"/>
      <c r="D1993"/>
      <c r="E1993"/>
      <c r="F1993"/>
      <c r="G1993"/>
      <c r="H1993"/>
      <c r="I1993"/>
      <c r="J1993"/>
      <c r="K1993"/>
      <c r="L1993"/>
      <c r="M1993"/>
      <c r="AA1993" s="64"/>
      <c r="AD1993" s="64"/>
    </row>
    <row r="1994" spans="2:30">
      <c r="B1994"/>
      <c r="C1994"/>
      <c r="D1994"/>
      <c r="E1994"/>
      <c r="F1994"/>
      <c r="G1994"/>
      <c r="H1994"/>
      <c r="I1994"/>
      <c r="J1994"/>
      <c r="K1994"/>
      <c r="L1994"/>
      <c r="M1994"/>
      <c r="AA1994" s="64"/>
      <c r="AD1994" s="64"/>
    </row>
    <row r="1995" spans="2:30">
      <c r="B1995"/>
      <c r="C1995"/>
      <c r="D1995"/>
      <c r="E1995"/>
      <c r="F1995"/>
      <c r="G1995"/>
      <c r="H1995"/>
      <c r="I1995"/>
      <c r="J1995"/>
      <c r="K1995"/>
      <c r="L1995"/>
      <c r="M1995"/>
      <c r="AA1995" s="64"/>
      <c r="AD1995" s="64"/>
    </row>
    <row r="1996" spans="2:30">
      <c r="B1996"/>
      <c r="C1996"/>
      <c r="D1996"/>
      <c r="E1996"/>
      <c r="F1996"/>
      <c r="G1996"/>
      <c r="H1996"/>
      <c r="I1996"/>
      <c r="J1996"/>
      <c r="K1996"/>
      <c r="L1996"/>
      <c r="M1996"/>
      <c r="AA1996" s="64"/>
      <c r="AD1996" s="64"/>
    </row>
    <row r="1997" spans="2:30">
      <c r="B1997"/>
      <c r="C1997"/>
      <c r="D1997"/>
      <c r="E1997"/>
      <c r="F1997"/>
      <c r="G1997"/>
      <c r="H1997"/>
      <c r="I1997"/>
      <c r="J1997"/>
      <c r="K1997"/>
      <c r="L1997"/>
      <c r="M1997"/>
      <c r="AA1997" s="64"/>
      <c r="AD1997" s="64"/>
    </row>
    <row r="1998" spans="2:30">
      <c r="B1998"/>
      <c r="C1998"/>
      <c r="D1998"/>
      <c r="E1998"/>
      <c r="F1998"/>
      <c r="G1998"/>
      <c r="H1998"/>
      <c r="I1998"/>
      <c r="J1998"/>
      <c r="K1998"/>
      <c r="L1998"/>
      <c r="M1998"/>
      <c r="AA1998" s="64"/>
      <c r="AD1998" s="64"/>
    </row>
    <row r="1999" spans="2:30">
      <c r="B1999"/>
      <c r="C1999"/>
      <c r="D1999"/>
      <c r="E1999"/>
      <c r="F1999"/>
      <c r="G1999"/>
      <c r="H1999"/>
      <c r="I1999"/>
      <c r="J1999"/>
      <c r="K1999"/>
      <c r="L1999"/>
      <c r="M1999"/>
      <c r="AA1999" s="64"/>
      <c r="AD1999" s="64"/>
    </row>
    <row r="2000" spans="2:30">
      <c r="B2000"/>
      <c r="C2000"/>
      <c r="D2000"/>
      <c r="E2000"/>
      <c r="F2000"/>
      <c r="G2000"/>
      <c r="H2000"/>
      <c r="I2000"/>
      <c r="J2000"/>
      <c r="K2000"/>
      <c r="L2000"/>
      <c r="M2000"/>
      <c r="AA2000" s="64"/>
      <c r="AD2000" s="64"/>
    </row>
    <row r="2001" spans="2:30">
      <c r="B2001"/>
      <c r="C2001"/>
      <c r="D2001"/>
      <c r="E2001"/>
      <c r="F2001"/>
      <c r="G2001"/>
      <c r="H2001"/>
      <c r="I2001"/>
      <c r="J2001"/>
      <c r="K2001"/>
      <c r="L2001"/>
      <c r="M2001"/>
      <c r="AA2001" s="64"/>
      <c r="AD2001" s="64"/>
    </row>
    <row r="2002" spans="2:30">
      <c r="B2002"/>
      <c r="C2002"/>
      <c r="D2002"/>
      <c r="E2002"/>
      <c r="F2002"/>
      <c r="G2002"/>
      <c r="H2002"/>
      <c r="I2002"/>
      <c r="J2002"/>
      <c r="K2002"/>
      <c r="L2002"/>
      <c r="M2002"/>
      <c r="AA2002" s="64"/>
      <c r="AD2002" s="64"/>
    </row>
    <row r="2003" spans="2:30">
      <c r="B2003"/>
      <c r="C2003"/>
      <c r="D2003"/>
      <c r="E2003"/>
      <c r="F2003"/>
      <c r="G2003"/>
      <c r="H2003"/>
      <c r="I2003"/>
      <c r="J2003"/>
      <c r="K2003"/>
      <c r="L2003"/>
      <c r="M2003"/>
      <c r="AA2003" s="64"/>
      <c r="AD2003" s="64"/>
    </row>
    <row r="2004" spans="2:30">
      <c r="B2004"/>
      <c r="C2004"/>
      <c r="D2004"/>
      <c r="E2004"/>
      <c r="F2004"/>
      <c r="G2004"/>
      <c r="H2004"/>
      <c r="I2004"/>
      <c r="J2004"/>
      <c r="K2004"/>
      <c r="L2004"/>
      <c r="M2004"/>
      <c r="AA2004" s="64"/>
      <c r="AD2004" s="64"/>
    </row>
    <row r="2005" spans="2:30">
      <c r="B2005"/>
      <c r="C2005"/>
      <c r="D2005"/>
      <c r="E2005"/>
      <c r="F2005"/>
      <c r="G2005"/>
      <c r="H2005"/>
      <c r="I2005"/>
      <c r="J2005"/>
      <c r="K2005"/>
      <c r="L2005"/>
      <c r="M2005"/>
      <c r="AA2005" s="64"/>
      <c r="AD2005" s="64"/>
    </row>
    <row r="2006" spans="2:30">
      <c r="B2006"/>
      <c r="C2006"/>
      <c r="D2006"/>
      <c r="E2006"/>
      <c r="F2006"/>
      <c r="G2006"/>
      <c r="H2006"/>
      <c r="I2006"/>
      <c r="J2006"/>
      <c r="K2006"/>
      <c r="L2006"/>
      <c r="M2006"/>
      <c r="AA2006" s="64"/>
      <c r="AD2006" s="64"/>
    </row>
    <row r="2007" spans="2:30">
      <c r="B2007"/>
      <c r="C2007"/>
      <c r="D2007"/>
      <c r="E2007"/>
      <c r="F2007"/>
      <c r="G2007"/>
      <c r="H2007"/>
      <c r="I2007"/>
      <c r="J2007"/>
      <c r="K2007"/>
      <c r="L2007"/>
      <c r="M2007"/>
      <c r="AA2007" s="64"/>
      <c r="AD2007" s="64"/>
    </row>
    <row r="2008" spans="2:30">
      <c r="B2008"/>
      <c r="C2008"/>
      <c r="D2008"/>
      <c r="E2008"/>
      <c r="F2008"/>
      <c r="G2008"/>
      <c r="H2008"/>
      <c r="I2008"/>
      <c r="J2008"/>
      <c r="K2008"/>
      <c r="L2008"/>
      <c r="M2008"/>
      <c r="AA2008" s="64"/>
      <c r="AD2008" s="64"/>
    </row>
    <row r="2009" spans="2:30">
      <c r="B2009"/>
      <c r="C2009"/>
      <c r="D2009"/>
      <c r="E2009"/>
      <c r="F2009"/>
      <c r="G2009"/>
      <c r="H2009"/>
      <c r="I2009"/>
      <c r="J2009"/>
      <c r="K2009"/>
      <c r="L2009"/>
      <c r="M2009"/>
      <c r="AA2009" s="64"/>
      <c r="AD2009" s="64"/>
    </row>
    <row r="2010" spans="2:30">
      <c r="B2010"/>
      <c r="C2010"/>
      <c r="D2010"/>
      <c r="E2010"/>
      <c r="F2010"/>
      <c r="G2010"/>
      <c r="H2010"/>
      <c r="I2010"/>
      <c r="J2010"/>
      <c r="K2010"/>
      <c r="L2010"/>
      <c r="M2010"/>
      <c r="AA2010" s="64"/>
      <c r="AD2010" s="64"/>
    </row>
    <row r="2011" spans="2:30">
      <c r="B2011"/>
      <c r="C2011"/>
      <c r="D2011"/>
      <c r="E2011"/>
      <c r="F2011"/>
      <c r="G2011"/>
      <c r="H2011"/>
      <c r="I2011"/>
      <c r="J2011"/>
      <c r="K2011"/>
      <c r="L2011"/>
      <c r="M2011"/>
      <c r="AA2011" s="64"/>
      <c r="AD2011" s="64"/>
    </row>
    <row r="2012" spans="2:30">
      <c r="B2012"/>
      <c r="C2012"/>
      <c r="D2012"/>
      <c r="E2012"/>
      <c r="F2012"/>
      <c r="G2012"/>
      <c r="H2012"/>
      <c r="I2012"/>
      <c r="J2012"/>
      <c r="K2012"/>
      <c r="L2012"/>
      <c r="M2012"/>
      <c r="AA2012" s="64"/>
      <c r="AD2012" s="64"/>
    </row>
    <row r="2013" spans="2:30">
      <c r="B2013"/>
      <c r="C2013"/>
      <c r="D2013"/>
      <c r="E2013"/>
      <c r="F2013"/>
      <c r="G2013"/>
      <c r="H2013"/>
      <c r="I2013"/>
      <c r="J2013"/>
      <c r="K2013"/>
      <c r="L2013"/>
      <c r="M2013"/>
      <c r="AA2013" s="64"/>
      <c r="AD2013" s="64"/>
    </row>
    <row r="2014" spans="2:30">
      <c r="B2014"/>
      <c r="C2014"/>
      <c r="D2014"/>
      <c r="E2014"/>
      <c r="F2014"/>
      <c r="G2014"/>
      <c r="H2014"/>
      <c r="I2014"/>
      <c r="J2014"/>
      <c r="K2014"/>
      <c r="L2014"/>
      <c r="M2014"/>
      <c r="AA2014" s="64"/>
      <c r="AD2014" s="64"/>
    </row>
    <row r="2015" spans="2:30">
      <c r="B2015"/>
      <c r="C2015"/>
      <c r="D2015"/>
      <c r="E2015"/>
      <c r="F2015"/>
      <c r="G2015"/>
      <c r="H2015"/>
      <c r="I2015"/>
      <c r="J2015"/>
      <c r="K2015"/>
      <c r="L2015"/>
      <c r="M2015"/>
      <c r="AA2015" s="64"/>
      <c r="AD2015" s="64"/>
    </row>
    <row r="2016" spans="2:30">
      <c r="B2016"/>
      <c r="C2016"/>
      <c r="D2016"/>
      <c r="E2016"/>
      <c r="F2016"/>
      <c r="G2016"/>
      <c r="H2016"/>
      <c r="I2016"/>
      <c r="J2016"/>
      <c r="K2016"/>
      <c r="L2016"/>
      <c r="M2016"/>
      <c r="AA2016" s="64"/>
      <c r="AD2016" s="64"/>
    </row>
    <row r="2017" spans="2:30">
      <c r="B2017"/>
      <c r="C2017"/>
      <c r="D2017"/>
      <c r="E2017"/>
      <c r="F2017"/>
      <c r="G2017"/>
      <c r="H2017"/>
      <c r="I2017"/>
      <c r="J2017"/>
      <c r="K2017"/>
      <c r="L2017"/>
      <c r="M2017"/>
      <c r="AA2017" s="64"/>
      <c r="AD2017" s="64"/>
    </row>
    <row r="2018" spans="2:30">
      <c r="B2018"/>
      <c r="C2018"/>
      <c r="D2018"/>
      <c r="E2018"/>
      <c r="F2018"/>
      <c r="G2018"/>
      <c r="H2018"/>
      <c r="I2018"/>
      <c r="J2018"/>
      <c r="K2018"/>
      <c r="L2018"/>
      <c r="M2018"/>
      <c r="AA2018" s="64"/>
      <c r="AD2018" s="64"/>
    </row>
    <row r="2019" spans="2:30">
      <c r="B2019"/>
      <c r="C2019"/>
      <c r="D2019"/>
      <c r="E2019"/>
      <c r="F2019"/>
      <c r="G2019"/>
      <c r="H2019"/>
      <c r="I2019"/>
      <c r="J2019"/>
      <c r="K2019"/>
      <c r="L2019"/>
      <c r="M2019"/>
      <c r="AA2019" s="64"/>
      <c r="AD2019" s="64"/>
    </row>
    <row r="2020" spans="2:30">
      <c r="B2020"/>
      <c r="C2020"/>
      <c r="D2020"/>
      <c r="E2020"/>
      <c r="F2020"/>
      <c r="G2020"/>
      <c r="H2020"/>
      <c r="I2020"/>
      <c r="J2020"/>
      <c r="K2020"/>
      <c r="L2020"/>
      <c r="M2020"/>
      <c r="AA2020" s="64"/>
      <c r="AD2020" s="64"/>
    </row>
    <row r="2021" spans="2:30">
      <c r="B2021"/>
      <c r="C2021"/>
      <c r="D2021"/>
      <c r="E2021"/>
      <c r="F2021"/>
      <c r="G2021"/>
      <c r="H2021"/>
      <c r="I2021"/>
      <c r="J2021"/>
      <c r="K2021"/>
      <c r="L2021"/>
      <c r="M2021"/>
      <c r="AA2021" s="64"/>
      <c r="AD2021" s="64"/>
    </row>
    <row r="2022" spans="2:30">
      <c r="B2022"/>
      <c r="C2022"/>
      <c r="D2022"/>
      <c r="E2022"/>
      <c r="F2022"/>
      <c r="G2022"/>
      <c r="H2022"/>
      <c r="I2022"/>
      <c r="J2022"/>
      <c r="K2022"/>
      <c r="L2022"/>
      <c r="M2022"/>
      <c r="AA2022" s="64"/>
      <c r="AD2022" s="64"/>
    </row>
    <row r="2023" spans="2:30">
      <c r="B2023"/>
      <c r="C2023"/>
      <c r="D2023"/>
      <c r="E2023"/>
      <c r="F2023"/>
      <c r="G2023"/>
      <c r="H2023"/>
      <c r="I2023"/>
      <c r="J2023"/>
      <c r="K2023"/>
      <c r="L2023"/>
      <c r="M2023"/>
      <c r="AA2023" s="64"/>
      <c r="AD2023" s="64"/>
    </row>
    <row r="2024" spans="2:30">
      <c r="B2024"/>
      <c r="C2024"/>
      <c r="D2024"/>
      <c r="E2024"/>
      <c r="F2024"/>
      <c r="G2024"/>
      <c r="H2024"/>
      <c r="I2024"/>
      <c r="J2024"/>
      <c r="K2024"/>
      <c r="L2024"/>
      <c r="M2024"/>
      <c r="AA2024" s="64"/>
      <c r="AD2024" s="64"/>
    </row>
    <row r="2025" spans="2:30">
      <c r="B2025"/>
      <c r="C2025"/>
      <c r="D2025"/>
      <c r="E2025"/>
      <c r="F2025"/>
      <c r="G2025"/>
      <c r="H2025"/>
      <c r="I2025"/>
      <c r="J2025"/>
      <c r="K2025"/>
      <c r="L2025"/>
      <c r="M2025"/>
      <c r="AA2025" s="64"/>
      <c r="AD2025" s="64"/>
    </row>
    <row r="2026" spans="2:30">
      <c r="B2026"/>
      <c r="C2026"/>
      <c r="D2026"/>
      <c r="E2026"/>
      <c r="F2026"/>
      <c r="G2026"/>
      <c r="H2026"/>
      <c r="I2026"/>
      <c r="J2026"/>
      <c r="K2026"/>
      <c r="L2026"/>
      <c r="M2026"/>
      <c r="AA2026" s="64"/>
      <c r="AD2026" s="64"/>
    </row>
    <row r="2027" spans="2:30">
      <c r="B2027"/>
      <c r="C2027"/>
      <c r="D2027"/>
      <c r="E2027"/>
      <c r="F2027"/>
      <c r="G2027"/>
      <c r="H2027"/>
      <c r="I2027"/>
      <c r="J2027"/>
      <c r="K2027"/>
      <c r="L2027"/>
      <c r="M2027"/>
      <c r="AA2027" s="64"/>
      <c r="AD2027" s="64"/>
    </row>
    <row r="2028" spans="2:30">
      <c r="B2028"/>
      <c r="C2028"/>
      <c r="D2028"/>
      <c r="E2028"/>
      <c r="F2028"/>
      <c r="G2028"/>
      <c r="H2028"/>
      <c r="I2028"/>
      <c r="J2028"/>
      <c r="K2028"/>
      <c r="L2028"/>
      <c r="M2028"/>
      <c r="AA2028" s="64"/>
      <c r="AD2028" s="64"/>
    </row>
    <row r="2029" spans="2:30">
      <c r="B2029"/>
      <c r="C2029"/>
      <c r="D2029"/>
      <c r="E2029"/>
      <c r="F2029"/>
      <c r="G2029"/>
      <c r="H2029"/>
      <c r="I2029"/>
      <c r="J2029"/>
      <c r="K2029"/>
      <c r="L2029"/>
      <c r="M2029"/>
      <c r="AA2029" s="64"/>
      <c r="AD2029" s="64"/>
    </row>
    <row r="2030" spans="2:30">
      <c r="B2030"/>
      <c r="C2030"/>
      <c r="D2030"/>
      <c r="E2030"/>
      <c r="F2030"/>
      <c r="G2030"/>
      <c r="H2030"/>
      <c r="I2030"/>
      <c r="J2030"/>
      <c r="K2030"/>
      <c r="L2030"/>
      <c r="M2030"/>
      <c r="AA2030" s="64"/>
      <c r="AD2030" s="64"/>
    </row>
    <row r="2031" spans="2:30">
      <c r="B2031"/>
      <c r="C2031"/>
      <c r="D2031"/>
      <c r="E2031"/>
      <c r="F2031"/>
      <c r="G2031"/>
      <c r="H2031"/>
      <c r="I2031"/>
      <c r="J2031"/>
      <c r="K2031"/>
      <c r="L2031"/>
      <c r="M2031"/>
      <c r="AA2031" s="64"/>
      <c r="AD2031" s="64"/>
    </row>
    <row r="2032" spans="2:30">
      <c r="B2032"/>
      <c r="C2032"/>
      <c r="D2032"/>
      <c r="E2032"/>
      <c r="F2032"/>
      <c r="G2032"/>
      <c r="H2032"/>
      <c r="I2032"/>
      <c r="J2032"/>
      <c r="K2032"/>
      <c r="L2032"/>
      <c r="M2032"/>
      <c r="AA2032" s="64"/>
      <c r="AD2032" s="64"/>
    </row>
    <row r="2033" spans="2:30">
      <c r="B2033"/>
      <c r="C2033"/>
      <c r="D2033"/>
      <c r="E2033"/>
      <c r="F2033"/>
      <c r="G2033"/>
      <c r="H2033"/>
      <c r="I2033"/>
      <c r="J2033"/>
      <c r="K2033"/>
      <c r="L2033"/>
      <c r="M2033"/>
      <c r="AA2033" s="64"/>
      <c r="AD2033" s="64"/>
    </row>
    <row r="2034" spans="2:30">
      <c r="B2034"/>
      <c r="C2034"/>
      <c r="D2034"/>
      <c r="E2034"/>
      <c r="F2034"/>
      <c r="G2034"/>
      <c r="H2034"/>
      <c r="I2034"/>
      <c r="J2034"/>
      <c r="K2034"/>
      <c r="L2034"/>
      <c r="M2034"/>
      <c r="AA2034" s="64"/>
      <c r="AD2034" s="64"/>
    </row>
    <row r="2035" spans="2:30">
      <c r="B2035"/>
      <c r="C2035"/>
      <c r="D2035"/>
      <c r="E2035"/>
      <c r="F2035"/>
      <c r="G2035"/>
      <c r="H2035"/>
      <c r="I2035"/>
      <c r="J2035"/>
      <c r="K2035"/>
      <c r="L2035"/>
      <c r="M2035"/>
      <c r="AA2035" s="64"/>
      <c r="AD2035" s="64"/>
    </row>
    <row r="2036" spans="2:30">
      <c r="B2036"/>
      <c r="C2036"/>
      <c r="D2036"/>
      <c r="E2036"/>
      <c r="F2036"/>
      <c r="G2036"/>
      <c r="H2036"/>
      <c r="I2036"/>
      <c r="J2036"/>
      <c r="K2036"/>
      <c r="L2036"/>
      <c r="M2036"/>
      <c r="AA2036" s="64"/>
      <c r="AD2036" s="64"/>
    </row>
    <row r="2037" spans="2:30">
      <c r="B2037"/>
      <c r="C2037"/>
      <c r="D2037"/>
      <c r="E2037"/>
      <c r="F2037"/>
      <c r="G2037"/>
      <c r="H2037"/>
      <c r="I2037"/>
      <c r="J2037"/>
      <c r="K2037"/>
      <c r="L2037"/>
      <c r="M2037"/>
      <c r="AA2037" s="64"/>
      <c r="AD2037" s="64"/>
    </row>
    <row r="2038" spans="2:30">
      <c r="B2038"/>
      <c r="C2038"/>
      <c r="D2038"/>
      <c r="E2038"/>
      <c r="F2038"/>
      <c r="G2038"/>
      <c r="H2038"/>
      <c r="I2038"/>
      <c r="J2038"/>
      <c r="K2038"/>
      <c r="L2038"/>
      <c r="M2038"/>
      <c r="AA2038" s="64"/>
      <c r="AD2038" s="64"/>
    </row>
    <row r="2039" spans="2:30">
      <c r="B2039"/>
      <c r="C2039"/>
      <c r="D2039"/>
      <c r="E2039"/>
      <c r="F2039"/>
      <c r="G2039"/>
      <c r="H2039"/>
      <c r="I2039"/>
      <c r="J2039"/>
      <c r="K2039"/>
      <c r="L2039"/>
      <c r="M2039"/>
      <c r="AA2039" s="64"/>
      <c r="AD2039" s="64"/>
    </row>
    <row r="2040" spans="2:30">
      <c r="B2040"/>
      <c r="C2040"/>
      <c r="D2040"/>
      <c r="E2040"/>
      <c r="F2040"/>
      <c r="G2040"/>
      <c r="H2040"/>
      <c r="I2040"/>
      <c r="J2040"/>
      <c r="K2040"/>
      <c r="L2040"/>
      <c r="M2040"/>
      <c r="AA2040" s="64"/>
      <c r="AD2040" s="64"/>
    </row>
    <row r="2041" spans="2:30">
      <c r="B2041"/>
      <c r="C2041"/>
      <c r="D2041"/>
      <c r="E2041"/>
      <c r="F2041"/>
      <c r="G2041"/>
      <c r="H2041"/>
      <c r="I2041"/>
      <c r="J2041"/>
      <c r="K2041"/>
      <c r="L2041"/>
      <c r="M2041"/>
      <c r="AA2041" s="64"/>
      <c r="AD2041" s="64"/>
    </row>
    <row r="2042" spans="2:30">
      <c r="B2042"/>
      <c r="C2042"/>
      <c r="D2042"/>
      <c r="E2042"/>
      <c r="F2042"/>
      <c r="G2042"/>
      <c r="H2042"/>
      <c r="I2042"/>
      <c r="J2042"/>
      <c r="K2042"/>
      <c r="L2042"/>
      <c r="M2042"/>
      <c r="AA2042" s="64"/>
      <c r="AD2042" s="64"/>
    </row>
    <row r="2043" spans="2:30">
      <c r="B2043"/>
      <c r="C2043"/>
      <c r="D2043"/>
      <c r="E2043"/>
      <c r="F2043"/>
      <c r="G2043"/>
      <c r="H2043"/>
      <c r="I2043"/>
      <c r="J2043"/>
      <c r="K2043"/>
      <c r="L2043"/>
      <c r="M2043"/>
      <c r="AA2043" s="64"/>
      <c r="AD2043" s="64"/>
    </row>
    <row r="2044" spans="2:30">
      <c r="B2044"/>
      <c r="C2044"/>
      <c r="D2044"/>
      <c r="E2044"/>
      <c r="F2044"/>
      <c r="G2044"/>
      <c r="H2044"/>
      <c r="I2044"/>
      <c r="J2044"/>
      <c r="K2044"/>
      <c r="L2044"/>
      <c r="M2044"/>
      <c r="AA2044" s="64"/>
      <c r="AD2044" s="64"/>
    </row>
    <row r="2045" spans="2:30">
      <c r="B2045"/>
      <c r="C2045"/>
      <c r="D2045"/>
      <c r="E2045"/>
      <c r="F2045"/>
      <c r="G2045"/>
      <c r="H2045"/>
      <c r="I2045"/>
      <c r="J2045"/>
      <c r="K2045"/>
      <c r="L2045"/>
      <c r="M2045"/>
      <c r="AA2045" s="64"/>
      <c r="AD2045" s="64"/>
    </row>
    <row r="2046" spans="2:30">
      <c r="B2046"/>
      <c r="C2046"/>
      <c r="D2046"/>
      <c r="E2046"/>
      <c r="F2046"/>
      <c r="G2046"/>
      <c r="H2046"/>
      <c r="I2046"/>
      <c r="J2046"/>
      <c r="K2046"/>
      <c r="L2046"/>
      <c r="M2046"/>
      <c r="AA2046" s="64"/>
      <c r="AD2046" s="64"/>
    </row>
    <row r="2047" spans="2:30">
      <c r="B2047"/>
      <c r="C2047"/>
      <c r="D2047"/>
      <c r="E2047"/>
      <c r="F2047"/>
      <c r="G2047"/>
      <c r="H2047"/>
      <c r="I2047"/>
      <c r="J2047"/>
      <c r="K2047"/>
      <c r="L2047"/>
      <c r="M2047"/>
      <c r="AA2047" s="64"/>
      <c r="AD2047" s="64"/>
    </row>
    <row r="2048" spans="2:30">
      <c r="B2048"/>
      <c r="C2048"/>
      <c r="D2048"/>
      <c r="E2048"/>
      <c r="F2048"/>
      <c r="G2048"/>
      <c r="H2048"/>
      <c r="I2048"/>
      <c r="J2048"/>
      <c r="K2048"/>
      <c r="L2048"/>
      <c r="M2048"/>
      <c r="AA2048" s="64"/>
      <c r="AD2048" s="64"/>
    </row>
    <row r="2049" spans="2:30">
      <c r="B2049"/>
      <c r="C2049"/>
      <c r="D2049"/>
      <c r="E2049"/>
      <c r="F2049"/>
      <c r="G2049"/>
      <c r="H2049"/>
      <c r="I2049"/>
      <c r="J2049"/>
      <c r="K2049"/>
      <c r="L2049"/>
      <c r="M2049"/>
      <c r="AA2049" s="64"/>
      <c r="AD2049" s="64"/>
    </row>
    <row r="2050" spans="2:30">
      <c r="B2050"/>
      <c r="C2050"/>
      <c r="D2050"/>
      <c r="E2050"/>
      <c r="F2050"/>
      <c r="G2050"/>
      <c r="H2050"/>
      <c r="I2050"/>
      <c r="J2050"/>
      <c r="K2050"/>
      <c r="L2050"/>
      <c r="M2050"/>
      <c r="AA2050" s="64"/>
      <c r="AD2050" s="64"/>
    </row>
    <row r="2051" spans="2:30">
      <c r="B2051"/>
      <c r="C2051"/>
      <c r="D2051"/>
      <c r="E2051"/>
      <c r="F2051"/>
      <c r="G2051"/>
      <c r="H2051"/>
      <c r="I2051"/>
      <c r="J2051"/>
      <c r="K2051"/>
      <c r="L2051"/>
      <c r="M2051"/>
      <c r="AA2051" s="64"/>
      <c r="AD2051" s="64"/>
    </row>
    <row r="2052" spans="2:30">
      <c r="B2052"/>
      <c r="C2052"/>
      <c r="D2052"/>
      <c r="E2052"/>
      <c r="F2052"/>
      <c r="G2052"/>
      <c r="H2052"/>
      <c r="I2052"/>
      <c r="J2052"/>
      <c r="K2052"/>
      <c r="L2052"/>
      <c r="M2052"/>
      <c r="AA2052" s="64"/>
      <c r="AD2052" s="64"/>
    </row>
    <row r="2053" spans="2:30">
      <c r="B2053"/>
      <c r="C2053"/>
      <c r="D2053"/>
      <c r="E2053"/>
      <c r="F2053"/>
      <c r="G2053"/>
      <c r="H2053"/>
      <c r="I2053"/>
      <c r="J2053"/>
      <c r="K2053"/>
      <c r="L2053"/>
      <c r="M2053"/>
      <c r="AA2053" s="64"/>
      <c r="AD2053" s="64"/>
    </row>
    <row r="2054" spans="2:30">
      <c r="B2054"/>
      <c r="C2054"/>
      <c r="D2054"/>
      <c r="E2054"/>
      <c r="F2054"/>
      <c r="G2054"/>
      <c r="H2054"/>
      <c r="I2054"/>
      <c r="J2054"/>
      <c r="K2054"/>
      <c r="L2054"/>
      <c r="M2054"/>
      <c r="AA2054" s="64"/>
      <c r="AD2054" s="64"/>
    </row>
    <row r="2055" spans="2:30">
      <c r="B2055"/>
      <c r="C2055"/>
      <c r="D2055"/>
      <c r="E2055"/>
      <c r="F2055"/>
      <c r="G2055"/>
      <c r="H2055"/>
      <c r="I2055"/>
      <c r="J2055"/>
      <c r="K2055"/>
      <c r="L2055"/>
      <c r="M2055"/>
      <c r="AA2055" s="64"/>
      <c r="AD2055" s="64"/>
    </row>
    <row r="2056" spans="2:30">
      <c r="B2056"/>
      <c r="C2056"/>
      <c r="D2056"/>
      <c r="E2056"/>
      <c r="F2056"/>
      <c r="G2056"/>
      <c r="H2056"/>
      <c r="I2056"/>
      <c r="J2056"/>
      <c r="K2056"/>
      <c r="L2056"/>
      <c r="M2056"/>
      <c r="AA2056" s="64"/>
      <c r="AD2056" s="64"/>
    </row>
    <row r="2057" spans="2:30">
      <c r="B2057"/>
      <c r="C2057"/>
      <c r="D2057"/>
      <c r="E2057"/>
      <c r="F2057"/>
      <c r="G2057"/>
      <c r="H2057"/>
      <c r="I2057"/>
      <c r="J2057"/>
      <c r="K2057"/>
      <c r="L2057"/>
      <c r="M2057"/>
      <c r="AA2057" s="64"/>
      <c r="AD2057" s="64"/>
    </row>
    <row r="2058" spans="2:30">
      <c r="B2058"/>
      <c r="C2058"/>
      <c r="D2058"/>
      <c r="E2058"/>
      <c r="F2058"/>
      <c r="G2058"/>
      <c r="H2058"/>
      <c r="I2058"/>
      <c r="J2058"/>
      <c r="K2058"/>
      <c r="L2058"/>
      <c r="M2058"/>
      <c r="AA2058" s="64"/>
      <c r="AD2058" s="64"/>
    </row>
    <row r="2059" spans="2:30">
      <c r="B2059"/>
      <c r="C2059"/>
      <c r="D2059"/>
      <c r="E2059"/>
      <c r="F2059"/>
      <c r="G2059"/>
      <c r="H2059"/>
      <c r="I2059"/>
      <c r="J2059"/>
      <c r="K2059"/>
      <c r="L2059"/>
      <c r="M2059"/>
      <c r="AA2059" s="64"/>
      <c r="AD2059" s="64"/>
    </row>
    <row r="2060" spans="2:30">
      <c r="B2060"/>
      <c r="C2060"/>
      <c r="D2060"/>
      <c r="E2060"/>
      <c r="F2060"/>
      <c r="G2060"/>
      <c r="H2060"/>
      <c r="I2060"/>
      <c r="J2060"/>
      <c r="K2060"/>
      <c r="L2060"/>
      <c r="M2060"/>
      <c r="AA2060" s="64"/>
      <c r="AD2060" s="64"/>
    </row>
    <row r="2061" spans="2:30">
      <c r="B2061"/>
      <c r="C2061"/>
      <c r="D2061"/>
      <c r="E2061"/>
      <c r="F2061"/>
      <c r="G2061"/>
      <c r="H2061"/>
      <c r="I2061"/>
      <c r="J2061"/>
      <c r="K2061"/>
      <c r="L2061"/>
      <c r="M2061"/>
      <c r="AA2061" s="64"/>
      <c r="AD2061" s="64"/>
    </row>
    <row r="2062" spans="2:30">
      <c r="B2062"/>
      <c r="C2062"/>
      <c r="D2062"/>
      <c r="E2062"/>
      <c r="F2062"/>
      <c r="G2062"/>
      <c r="H2062"/>
      <c r="I2062"/>
      <c r="J2062"/>
      <c r="K2062"/>
      <c r="L2062"/>
      <c r="M2062"/>
      <c r="AA2062" s="64"/>
      <c r="AD2062" s="64"/>
    </row>
    <row r="2063" spans="2:30">
      <c r="B2063"/>
      <c r="C2063"/>
      <c r="D2063"/>
      <c r="E2063"/>
      <c r="F2063"/>
      <c r="G2063"/>
      <c r="H2063"/>
      <c r="I2063"/>
      <c r="J2063"/>
      <c r="K2063"/>
      <c r="L2063"/>
      <c r="M2063"/>
      <c r="AA2063" s="64"/>
      <c r="AD2063" s="64"/>
    </row>
    <row r="2064" spans="2:30">
      <c r="B2064"/>
      <c r="C2064"/>
      <c r="D2064"/>
      <c r="E2064"/>
      <c r="F2064"/>
      <c r="G2064"/>
      <c r="H2064"/>
      <c r="I2064"/>
      <c r="J2064"/>
      <c r="K2064"/>
      <c r="L2064"/>
      <c r="M2064"/>
      <c r="AA2064" s="64"/>
      <c r="AD2064" s="64"/>
    </row>
    <row r="2065" spans="2:30">
      <c r="B2065"/>
      <c r="C2065"/>
      <c r="D2065"/>
      <c r="E2065"/>
      <c r="F2065"/>
      <c r="G2065"/>
      <c r="H2065"/>
      <c r="I2065"/>
      <c r="J2065"/>
      <c r="K2065"/>
      <c r="L2065"/>
      <c r="M2065"/>
      <c r="AA2065" s="64"/>
      <c r="AD2065" s="64"/>
    </row>
    <row r="2066" spans="2:30">
      <c r="B2066"/>
      <c r="C2066"/>
      <c r="D2066"/>
      <c r="E2066"/>
      <c r="F2066"/>
      <c r="G2066"/>
      <c r="H2066"/>
      <c r="I2066"/>
      <c r="J2066"/>
      <c r="K2066"/>
      <c r="L2066"/>
      <c r="M2066"/>
      <c r="AA2066" s="64"/>
      <c r="AD2066" s="64"/>
    </row>
    <row r="2067" spans="2:30">
      <c r="B2067"/>
      <c r="C2067"/>
      <c r="D2067"/>
      <c r="E2067"/>
      <c r="F2067"/>
      <c r="G2067"/>
      <c r="H2067"/>
      <c r="I2067"/>
      <c r="J2067"/>
      <c r="K2067"/>
      <c r="L2067"/>
      <c r="M2067"/>
      <c r="AA2067" s="64"/>
      <c r="AD2067" s="64"/>
    </row>
    <row r="2068" spans="2:30">
      <c r="B2068"/>
      <c r="C2068"/>
      <c r="D2068"/>
      <c r="E2068"/>
      <c r="F2068"/>
      <c r="G2068"/>
      <c r="H2068"/>
      <c r="I2068"/>
      <c r="J2068"/>
      <c r="K2068"/>
      <c r="L2068"/>
      <c r="M2068"/>
      <c r="AA2068" s="64"/>
      <c r="AD2068" s="64"/>
    </row>
    <row r="2069" spans="2:30">
      <c r="B2069"/>
      <c r="C2069"/>
      <c r="D2069"/>
      <c r="E2069"/>
      <c r="F2069"/>
      <c r="G2069"/>
      <c r="H2069"/>
      <c r="I2069"/>
      <c r="J2069"/>
      <c r="K2069"/>
      <c r="L2069"/>
      <c r="M2069"/>
      <c r="AA2069" s="64"/>
      <c r="AD2069" s="64"/>
    </row>
    <row r="2070" spans="2:30">
      <c r="B2070"/>
      <c r="C2070"/>
      <c r="D2070"/>
      <c r="E2070"/>
      <c r="F2070"/>
      <c r="G2070"/>
      <c r="H2070"/>
      <c r="I2070"/>
      <c r="J2070"/>
      <c r="K2070"/>
      <c r="L2070"/>
      <c r="M2070"/>
      <c r="AA2070" s="64"/>
      <c r="AD2070" s="64"/>
    </row>
    <row r="2071" spans="2:30">
      <c r="B2071"/>
      <c r="C2071"/>
      <c r="D2071"/>
      <c r="E2071"/>
      <c r="F2071"/>
      <c r="G2071"/>
      <c r="H2071"/>
      <c r="I2071"/>
      <c r="J2071"/>
      <c r="K2071"/>
      <c r="L2071"/>
      <c r="M2071"/>
      <c r="AA2071" s="64"/>
      <c r="AD2071" s="64"/>
    </row>
    <row r="2072" spans="2:30">
      <c r="B2072"/>
      <c r="C2072"/>
      <c r="D2072"/>
      <c r="E2072"/>
      <c r="F2072"/>
      <c r="G2072"/>
      <c r="H2072"/>
      <c r="I2072"/>
      <c r="J2072"/>
      <c r="K2072"/>
      <c r="L2072"/>
      <c r="M2072"/>
      <c r="AA2072" s="64"/>
      <c r="AD2072" s="64"/>
    </row>
    <row r="2073" spans="2:30">
      <c r="B2073"/>
      <c r="C2073"/>
      <c r="D2073"/>
      <c r="E2073"/>
      <c r="F2073"/>
      <c r="G2073"/>
      <c r="H2073"/>
      <c r="I2073"/>
      <c r="J2073"/>
      <c r="K2073"/>
      <c r="L2073"/>
      <c r="M2073"/>
      <c r="AA2073" s="64"/>
      <c r="AD2073" s="64"/>
    </row>
    <row r="2074" spans="2:30">
      <c r="B2074"/>
      <c r="C2074"/>
      <c r="D2074"/>
      <c r="E2074"/>
      <c r="F2074"/>
      <c r="G2074"/>
      <c r="H2074"/>
      <c r="I2074"/>
      <c r="J2074"/>
      <c r="K2074"/>
      <c r="L2074"/>
      <c r="M2074"/>
      <c r="AA2074" s="64"/>
      <c r="AD2074" s="64"/>
    </row>
    <row r="2075" spans="2:30">
      <c r="B2075"/>
      <c r="C2075"/>
      <c r="D2075"/>
      <c r="E2075"/>
      <c r="F2075"/>
      <c r="G2075"/>
      <c r="H2075"/>
      <c r="I2075"/>
      <c r="J2075"/>
      <c r="K2075"/>
      <c r="L2075"/>
      <c r="M2075"/>
      <c r="AA2075" s="64"/>
      <c r="AD2075" s="64"/>
    </row>
    <row r="2076" spans="2:30">
      <c r="B2076"/>
      <c r="C2076"/>
      <c r="D2076"/>
      <c r="E2076"/>
      <c r="F2076"/>
      <c r="G2076"/>
      <c r="H2076"/>
      <c r="I2076"/>
      <c r="J2076"/>
      <c r="K2076"/>
      <c r="L2076"/>
      <c r="M2076"/>
      <c r="AA2076" s="64"/>
      <c r="AD2076" s="64"/>
    </row>
    <row r="2077" spans="2:30">
      <c r="B2077"/>
      <c r="C2077"/>
      <c r="D2077"/>
      <c r="E2077"/>
      <c r="F2077"/>
      <c r="G2077"/>
      <c r="H2077"/>
      <c r="I2077"/>
      <c r="J2077"/>
      <c r="K2077"/>
      <c r="L2077"/>
      <c r="M2077"/>
      <c r="AA2077" s="64"/>
      <c r="AD2077" s="64"/>
    </row>
    <row r="2078" spans="2:30">
      <c r="B2078"/>
      <c r="C2078"/>
      <c r="D2078"/>
      <c r="E2078"/>
      <c r="F2078"/>
      <c r="G2078"/>
      <c r="H2078"/>
      <c r="I2078"/>
      <c r="J2078"/>
      <c r="K2078"/>
      <c r="L2078"/>
      <c r="M2078"/>
      <c r="AA2078" s="64"/>
      <c r="AD2078" s="64"/>
    </row>
    <row r="2079" spans="2:30">
      <c r="B2079"/>
      <c r="C2079"/>
      <c r="D2079"/>
      <c r="E2079"/>
      <c r="F2079"/>
      <c r="G2079"/>
      <c r="H2079"/>
      <c r="I2079"/>
      <c r="J2079"/>
      <c r="K2079"/>
      <c r="L2079"/>
      <c r="M2079"/>
      <c r="AA2079" s="64"/>
      <c r="AD2079" s="64"/>
    </row>
    <row r="2080" spans="2:30">
      <c r="B2080"/>
      <c r="C2080"/>
      <c r="D2080"/>
      <c r="E2080"/>
      <c r="F2080"/>
      <c r="G2080"/>
      <c r="H2080"/>
      <c r="I2080"/>
      <c r="J2080"/>
      <c r="K2080"/>
      <c r="L2080"/>
      <c r="M2080"/>
      <c r="AA2080" s="64"/>
      <c r="AD2080" s="64"/>
    </row>
    <row r="2081" spans="2:30">
      <c r="B2081"/>
      <c r="C2081"/>
      <c r="D2081"/>
      <c r="E2081"/>
      <c r="F2081"/>
      <c r="G2081"/>
      <c r="H2081"/>
      <c r="I2081"/>
      <c r="J2081"/>
      <c r="K2081"/>
      <c r="L2081"/>
      <c r="M2081"/>
      <c r="AA2081" s="64"/>
      <c r="AD2081" s="64"/>
    </row>
    <row r="2082" spans="2:30">
      <c r="B2082"/>
      <c r="C2082"/>
      <c r="D2082"/>
      <c r="E2082"/>
      <c r="F2082"/>
      <c r="G2082"/>
      <c r="H2082"/>
      <c r="I2082"/>
      <c r="J2082"/>
      <c r="K2082"/>
      <c r="L2082"/>
      <c r="M2082"/>
      <c r="AA2082" s="64"/>
      <c r="AD2082" s="64"/>
    </row>
    <row r="2083" spans="2:30">
      <c r="B2083"/>
      <c r="C2083"/>
      <c r="D2083"/>
      <c r="E2083"/>
      <c r="F2083"/>
      <c r="G2083"/>
      <c r="H2083"/>
      <c r="I2083"/>
      <c r="J2083"/>
      <c r="K2083"/>
      <c r="L2083"/>
      <c r="M2083"/>
      <c r="AA2083" s="64"/>
      <c r="AD2083" s="64"/>
    </row>
    <row r="2084" spans="2:30">
      <c r="B2084"/>
      <c r="C2084"/>
      <c r="D2084"/>
      <c r="E2084"/>
      <c r="F2084"/>
      <c r="G2084"/>
      <c r="H2084"/>
      <c r="I2084"/>
      <c r="J2084"/>
      <c r="K2084"/>
      <c r="L2084"/>
      <c r="M2084"/>
      <c r="AA2084" s="64"/>
      <c r="AD2084" s="64"/>
    </row>
    <row r="2085" spans="2:30">
      <c r="B2085"/>
      <c r="C2085"/>
      <c r="D2085"/>
      <c r="E2085"/>
      <c r="F2085"/>
      <c r="G2085"/>
      <c r="H2085"/>
      <c r="I2085"/>
      <c r="J2085"/>
      <c r="K2085"/>
      <c r="L2085"/>
      <c r="M2085"/>
      <c r="AA2085" s="64"/>
      <c r="AD2085" s="64"/>
    </row>
    <row r="2086" spans="2:30">
      <c r="B2086"/>
      <c r="C2086"/>
      <c r="D2086"/>
      <c r="E2086"/>
      <c r="F2086"/>
      <c r="G2086"/>
      <c r="H2086"/>
      <c r="I2086"/>
      <c r="J2086"/>
      <c r="K2086"/>
      <c r="L2086"/>
      <c r="M2086"/>
      <c r="AA2086" s="64"/>
      <c r="AD2086" s="64"/>
    </row>
    <row r="2087" spans="2:30">
      <c r="B2087"/>
      <c r="C2087"/>
      <c r="D2087"/>
      <c r="E2087"/>
      <c r="F2087"/>
      <c r="G2087"/>
      <c r="H2087"/>
      <c r="I2087"/>
      <c r="J2087"/>
      <c r="K2087"/>
      <c r="L2087"/>
      <c r="M2087"/>
      <c r="AA2087" s="64"/>
      <c r="AD2087" s="64"/>
    </row>
    <row r="2088" spans="2:30">
      <c r="B2088"/>
      <c r="C2088"/>
      <c r="D2088"/>
      <c r="E2088"/>
      <c r="F2088"/>
      <c r="G2088"/>
      <c r="H2088"/>
      <c r="I2088"/>
      <c r="J2088"/>
      <c r="K2088"/>
      <c r="L2088"/>
      <c r="M2088"/>
      <c r="AA2088" s="64"/>
      <c r="AD2088" s="64"/>
    </row>
    <row r="2089" spans="2:30">
      <c r="B2089"/>
      <c r="C2089"/>
      <c r="D2089"/>
      <c r="E2089"/>
      <c r="F2089"/>
      <c r="G2089"/>
      <c r="H2089"/>
      <c r="I2089"/>
      <c r="J2089"/>
      <c r="K2089"/>
      <c r="L2089"/>
      <c r="M2089"/>
      <c r="AA2089" s="64"/>
      <c r="AD2089" s="64"/>
    </row>
    <row r="2090" spans="2:30">
      <c r="B2090"/>
      <c r="C2090"/>
      <c r="D2090"/>
      <c r="E2090"/>
      <c r="F2090"/>
      <c r="G2090"/>
      <c r="H2090"/>
      <c r="I2090"/>
      <c r="J2090"/>
      <c r="K2090"/>
      <c r="L2090"/>
      <c r="M2090"/>
      <c r="AA2090" s="64"/>
      <c r="AD2090" s="64"/>
    </row>
    <row r="2091" spans="2:30">
      <c r="B2091"/>
      <c r="C2091"/>
      <c r="D2091"/>
      <c r="E2091"/>
      <c r="F2091"/>
      <c r="G2091"/>
      <c r="H2091"/>
      <c r="I2091"/>
      <c r="J2091"/>
      <c r="K2091"/>
      <c r="L2091"/>
      <c r="M2091"/>
      <c r="AA2091" s="64"/>
      <c r="AD2091" s="64"/>
    </row>
    <row r="2092" spans="2:30">
      <c r="B2092"/>
      <c r="C2092"/>
      <c r="D2092"/>
      <c r="E2092"/>
      <c r="F2092"/>
      <c r="G2092"/>
      <c r="H2092"/>
      <c r="I2092"/>
      <c r="J2092"/>
      <c r="K2092"/>
      <c r="L2092"/>
      <c r="M2092"/>
      <c r="AA2092" s="64"/>
      <c r="AD2092" s="64"/>
    </row>
    <row r="2093" spans="2:30">
      <c r="B2093"/>
      <c r="C2093"/>
      <c r="D2093"/>
      <c r="E2093"/>
      <c r="F2093"/>
      <c r="G2093"/>
      <c r="H2093"/>
      <c r="I2093"/>
      <c r="J2093"/>
      <c r="K2093"/>
      <c r="L2093"/>
      <c r="M2093"/>
      <c r="AA2093" s="64"/>
      <c r="AD2093" s="64"/>
    </row>
    <row r="2094" spans="2:30">
      <c r="B2094"/>
      <c r="C2094"/>
      <c r="D2094"/>
      <c r="E2094"/>
      <c r="F2094"/>
      <c r="G2094"/>
      <c r="H2094"/>
      <c r="I2094"/>
      <c r="J2094"/>
      <c r="K2094"/>
      <c r="L2094"/>
      <c r="M2094"/>
      <c r="AA2094" s="64"/>
      <c r="AD2094" s="64"/>
    </row>
    <row r="2095" spans="2:30">
      <c r="B2095"/>
      <c r="C2095"/>
      <c r="D2095"/>
      <c r="E2095"/>
      <c r="F2095"/>
      <c r="G2095"/>
      <c r="H2095"/>
      <c r="I2095"/>
      <c r="J2095"/>
      <c r="K2095"/>
      <c r="L2095"/>
      <c r="M2095"/>
      <c r="AA2095" s="64"/>
      <c r="AD2095" s="64"/>
    </row>
    <row r="2096" spans="2:30">
      <c r="B2096"/>
      <c r="C2096"/>
      <c r="D2096"/>
      <c r="E2096"/>
      <c r="F2096"/>
      <c r="G2096"/>
      <c r="H2096"/>
      <c r="I2096"/>
      <c r="J2096"/>
      <c r="K2096"/>
      <c r="L2096"/>
      <c r="M2096"/>
      <c r="AA2096" s="64"/>
      <c r="AD2096" s="64"/>
    </row>
    <row r="2097" spans="2:30">
      <c r="B2097"/>
      <c r="C2097"/>
      <c r="D2097"/>
      <c r="E2097"/>
      <c r="F2097"/>
      <c r="G2097"/>
      <c r="H2097"/>
      <c r="I2097"/>
      <c r="J2097"/>
      <c r="K2097"/>
      <c r="L2097"/>
      <c r="M2097"/>
      <c r="AA2097" s="64"/>
      <c r="AD2097" s="64"/>
    </row>
    <row r="2098" spans="2:30">
      <c r="B2098"/>
      <c r="C2098"/>
      <c r="D2098"/>
      <c r="E2098"/>
      <c r="F2098"/>
      <c r="G2098"/>
      <c r="H2098"/>
      <c r="I2098"/>
      <c r="J2098"/>
      <c r="K2098"/>
      <c r="L2098"/>
      <c r="M2098"/>
      <c r="AA2098" s="64"/>
      <c r="AD2098" s="64"/>
    </row>
    <row r="2099" spans="2:30">
      <c r="B2099"/>
      <c r="C2099"/>
      <c r="D2099"/>
      <c r="E2099"/>
      <c r="F2099"/>
      <c r="G2099"/>
      <c r="H2099"/>
      <c r="I2099"/>
      <c r="J2099"/>
      <c r="K2099"/>
      <c r="L2099"/>
      <c r="M2099"/>
      <c r="AA2099" s="64"/>
      <c r="AD2099" s="64"/>
    </row>
    <row r="2100" spans="2:30">
      <c r="B2100"/>
      <c r="C2100"/>
      <c r="D2100"/>
      <c r="E2100"/>
      <c r="F2100"/>
      <c r="G2100"/>
      <c r="H2100"/>
      <c r="I2100"/>
      <c r="J2100"/>
      <c r="K2100"/>
      <c r="L2100"/>
      <c r="M2100"/>
      <c r="AA2100" s="64"/>
      <c r="AD2100" s="64"/>
    </row>
    <row r="2101" spans="2:30">
      <c r="B2101"/>
      <c r="C2101"/>
      <c r="D2101"/>
      <c r="E2101"/>
      <c r="F2101"/>
      <c r="G2101"/>
      <c r="H2101"/>
      <c r="I2101"/>
      <c r="J2101"/>
      <c r="K2101"/>
      <c r="L2101"/>
      <c r="M2101"/>
      <c r="AA2101" s="64"/>
      <c r="AD2101" s="64"/>
    </row>
    <row r="2102" spans="2:30">
      <c r="B2102"/>
      <c r="C2102"/>
      <c r="D2102"/>
      <c r="E2102"/>
      <c r="F2102"/>
      <c r="G2102"/>
      <c r="H2102"/>
      <c r="I2102"/>
      <c r="J2102"/>
      <c r="K2102"/>
      <c r="L2102"/>
      <c r="M2102"/>
      <c r="AA2102" s="64"/>
      <c r="AD2102" s="64"/>
    </row>
    <row r="2103" spans="2:30">
      <c r="B2103"/>
      <c r="C2103"/>
      <c r="D2103"/>
      <c r="E2103"/>
      <c r="F2103"/>
      <c r="G2103"/>
      <c r="H2103"/>
      <c r="I2103"/>
      <c r="J2103"/>
      <c r="K2103"/>
      <c r="L2103"/>
      <c r="M2103"/>
      <c r="AA2103" s="64"/>
      <c r="AD2103" s="64"/>
    </row>
    <row r="2104" spans="2:30">
      <c r="B2104"/>
      <c r="C2104"/>
      <c r="D2104"/>
      <c r="E2104"/>
      <c r="F2104"/>
      <c r="G2104"/>
      <c r="H2104"/>
      <c r="I2104"/>
      <c r="J2104"/>
      <c r="K2104"/>
      <c r="L2104"/>
      <c r="M2104"/>
      <c r="AA2104" s="64"/>
      <c r="AD2104" s="64"/>
    </row>
    <row r="2105" spans="2:30">
      <c r="B2105"/>
      <c r="C2105"/>
      <c r="D2105"/>
      <c r="E2105"/>
      <c r="F2105"/>
      <c r="G2105"/>
      <c r="H2105"/>
      <c r="I2105"/>
      <c r="J2105"/>
      <c r="K2105"/>
      <c r="L2105"/>
      <c r="M2105"/>
      <c r="AA2105" s="64"/>
      <c r="AD2105" s="64"/>
    </row>
    <row r="2106" spans="2:30">
      <c r="B2106"/>
      <c r="C2106"/>
      <c r="D2106"/>
      <c r="E2106"/>
      <c r="F2106"/>
      <c r="G2106"/>
      <c r="H2106"/>
      <c r="I2106"/>
      <c r="J2106"/>
      <c r="K2106"/>
      <c r="L2106"/>
      <c r="M2106"/>
      <c r="AA2106" s="64"/>
      <c r="AD2106" s="64"/>
    </row>
    <row r="2107" spans="2:30">
      <c r="B2107"/>
      <c r="C2107"/>
      <c r="D2107"/>
      <c r="E2107"/>
      <c r="F2107"/>
      <c r="G2107"/>
      <c r="H2107"/>
      <c r="I2107"/>
      <c r="J2107"/>
      <c r="K2107"/>
      <c r="L2107"/>
      <c r="M2107"/>
      <c r="AA2107" s="64"/>
      <c r="AD2107" s="64"/>
    </row>
    <row r="2108" spans="2:30">
      <c r="B2108"/>
      <c r="C2108"/>
      <c r="D2108"/>
      <c r="E2108"/>
      <c r="F2108"/>
      <c r="G2108"/>
      <c r="H2108"/>
      <c r="I2108"/>
      <c r="J2108"/>
      <c r="K2108"/>
      <c r="L2108"/>
      <c r="M2108"/>
      <c r="AA2108" s="64"/>
      <c r="AD2108" s="64"/>
    </row>
    <row r="2109" spans="2:30">
      <c r="B2109"/>
      <c r="C2109"/>
      <c r="D2109"/>
      <c r="E2109"/>
      <c r="F2109"/>
      <c r="G2109"/>
      <c r="H2109"/>
      <c r="I2109"/>
      <c r="J2109"/>
      <c r="K2109"/>
      <c r="L2109"/>
      <c r="M2109"/>
      <c r="AA2109" s="64"/>
      <c r="AD2109" s="64"/>
    </row>
    <row r="2110" spans="2:30">
      <c r="B2110"/>
      <c r="C2110"/>
      <c r="D2110"/>
      <c r="E2110"/>
      <c r="F2110"/>
      <c r="G2110"/>
      <c r="H2110"/>
      <c r="I2110"/>
      <c r="J2110"/>
      <c r="K2110"/>
      <c r="L2110"/>
      <c r="M2110"/>
      <c r="AA2110" s="64"/>
      <c r="AD2110" s="64"/>
    </row>
    <row r="2111" spans="2:30">
      <c r="B2111"/>
      <c r="C2111"/>
      <c r="D2111"/>
      <c r="E2111"/>
      <c r="F2111"/>
      <c r="G2111"/>
      <c r="H2111"/>
      <c r="I2111"/>
      <c r="J2111"/>
      <c r="K2111"/>
      <c r="L2111"/>
      <c r="M2111"/>
      <c r="AA2111" s="64"/>
      <c r="AD2111" s="64"/>
    </row>
    <row r="2112" spans="2:30">
      <c r="B2112"/>
      <c r="C2112"/>
      <c r="D2112"/>
      <c r="E2112"/>
      <c r="F2112"/>
      <c r="G2112"/>
      <c r="H2112"/>
      <c r="I2112"/>
      <c r="J2112"/>
      <c r="K2112"/>
      <c r="L2112"/>
      <c r="M2112"/>
      <c r="AA2112" s="64"/>
      <c r="AD2112" s="64"/>
    </row>
    <row r="2113" spans="2:30">
      <c r="B2113"/>
      <c r="C2113"/>
      <c r="D2113"/>
      <c r="E2113"/>
      <c r="F2113"/>
      <c r="G2113"/>
      <c r="H2113"/>
      <c r="I2113"/>
      <c r="J2113"/>
      <c r="K2113"/>
      <c r="L2113"/>
      <c r="M2113"/>
      <c r="AA2113" s="64"/>
      <c r="AD2113" s="64"/>
    </row>
    <row r="2114" spans="2:30">
      <c r="B2114"/>
      <c r="C2114"/>
      <c r="D2114"/>
      <c r="E2114"/>
      <c r="F2114"/>
      <c r="G2114"/>
      <c r="H2114"/>
      <c r="I2114"/>
      <c r="J2114"/>
      <c r="K2114"/>
      <c r="L2114"/>
      <c r="M2114"/>
      <c r="AA2114" s="64"/>
      <c r="AD2114" s="64"/>
    </row>
    <row r="2115" spans="2:30">
      <c r="B2115"/>
      <c r="C2115"/>
      <c r="D2115"/>
      <c r="E2115"/>
      <c r="F2115"/>
      <c r="G2115"/>
      <c r="H2115"/>
      <c r="I2115"/>
      <c r="J2115"/>
      <c r="K2115"/>
      <c r="L2115"/>
      <c r="M2115"/>
      <c r="AA2115" s="64"/>
      <c r="AD2115" s="64"/>
    </row>
    <row r="2116" spans="2:30">
      <c r="B2116"/>
      <c r="C2116"/>
      <c r="D2116"/>
      <c r="E2116"/>
      <c r="F2116"/>
      <c r="G2116"/>
      <c r="H2116"/>
      <c r="I2116"/>
      <c r="J2116"/>
      <c r="K2116"/>
      <c r="L2116"/>
      <c r="M2116"/>
      <c r="AA2116" s="64"/>
      <c r="AD2116" s="64"/>
    </row>
    <row r="2117" spans="2:30">
      <c r="B2117"/>
      <c r="C2117"/>
      <c r="D2117"/>
      <c r="E2117"/>
      <c r="F2117"/>
      <c r="G2117"/>
      <c r="H2117"/>
      <c r="I2117"/>
      <c r="J2117"/>
      <c r="K2117"/>
      <c r="L2117"/>
      <c r="M2117"/>
      <c r="AA2117" s="64"/>
      <c r="AD2117" s="64"/>
    </row>
    <row r="2118" spans="2:30">
      <c r="B2118"/>
      <c r="C2118"/>
      <c r="D2118"/>
      <c r="E2118"/>
      <c r="F2118"/>
      <c r="G2118"/>
      <c r="H2118"/>
      <c r="I2118"/>
      <c r="J2118"/>
      <c r="K2118"/>
      <c r="L2118"/>
      <c r="M2118"/>
      <c r="AA2118" s="64"/>
      <c r="AD2118" s="64"/>
    </row>
    <row r="2119" spans="2:30">
      <c r="B2119"/>
      <c r="C2119"/>
      <c r="D2119"/>
      <c r="E2119"/>
      <c r="F2119"/>
      <c r="G2119"/>
      <c r="H2119"/>
      <c r="I2119"/>
      <c r="J2119"/>
      <c r="K2119"/>
      <c r="L2119"/>
      <c r="M2119"/>
      <c r="AA2119" s="64"/>
      <c r="AD2119" s="64"/>
    </row>
    <row r="2120" spans="2:30">
      <c r="B2120"/>
      <c r="C2120"/>
      <c r="D2120"/>
      <c r="E2120"/>
      <c r="F2120"/>
      <c r="G2120"/>
      <c r="H2120"/>
      <c r="I2120"/>
      <c r="J2120"/>
      <c r="K2120"/>
      <c r="L2120"/>
      <c r="M2120"/>
      <c r="AA2120" s="64"/>
      <c r="AD2120" s="64"/>
    </row>
    <row r="2121" spans="2:30">
      <c r="B2121"/>
      <c r="C2121"/>
      <c r="D2121"/>
      <c r="E2121"/>
      <c r="F2121"/>
      <c r="G2121"/>
      <c r="H2121"/>
      <c r="I2121"/>
      <c r="J2121"/>
      <c r="K2121"/>
      <c r="L2121"/>
      <c r="M2121"/>
      <c r="AA2121" s="64"/>
      <c r="AD2121" s="64"/>
    </row>
    <row r="2122" spans="2:30">
      <c r="B2122"/>
      <c r="C2122"/>
      <c r="D2122"/>
      <c r="E2122"/>
      <c r="F2122"/>
      <c r="G2122"/>
      <c r="H2122"/>
      <c r="I2122"/>
      <c r="J2122"/>
      <c r="K2122"/>
      <c r="L2122"/>
      <c r="M2122"/>
      <c r="AA2122" s="64"/>
      <c r="AD2122" s="64"/>
    </row>
    <row r="2123" spans="2:30">
      <c r="B2123"/>
      <c r="C2123"/>
      <c r="D2123"/>
      <c r="E2123"/>
      <c r="F2123"/>
      <c r="G2123"/>
      <c r="H2123"/>
      <c r="I2123"/>
      <c r="J2123"/>
      <c r="K2123"/>
      <c r="L2123"/>
      <c r="M2123"/>
      <c r="AA2123" s="64"/>
      <c r="AD2123" s="64"/>
    </row>
    <row r="2124" spans="2:30">
      <c r="B2124"/>
      <c r="C2124"/>
      <c r="D2124"/>
      <c r="E2124"/>
      <c r="F2124"/>
      <c r="G2124"/>
      <c r="H2124"/>
      <c r="I2124"/>
      <c r="J2124"/>
      <c r="K2124"/>
      <c r="L2124"/>
      <c r="M2124"/>
      <c r="AA2124" s="64"/>
      <c r="AD2124" s="64"/>
    </row>
    <row r="2125" spans="2:30">
      <c r="B2125"/>
      <c r="C2125"/>
      <c r="D2125"/>
      <c r="E2125"/>
      <c r="F2125"/>
      <c r="G2125"/>
      <c r="H2125"/>
      <c r="I2125"/>
      <c r="J2125"/>
      <c r="K2125"/>
      <c r="L2125"/>
      <c r="M2125"/>
      <c r="AA2125" s="64"/>
      <c r="AD2125" s="64"/>
    </row>
    <row r="2126" spans="2:30">
      <c r="B2126"/>
      <c r="C2126"/>
      <c r="D2126"/>
      <c r="E2126"/>
      <c r="F2126"/>
      <c r="G2126"/>
      <c r="H2126"/>
      <c r="I2126"/>
      <c r="J2126"/>
      <c r="K2126"/>
      <c r="L2126"/>
      <c r="M2126"/>
      <c r="AA2126" s="64"/>
      <c r="AD2126" s="64"/>
    </row>
    <row r="2127" spans="2:30">
      <c r="B2127"/>
      <c r="C2127"/>
      <c r="D2127"/>
      <c r="E2127"/>
      <c r="F2127"/>
      <c r="G2127"/>
      <c r="H2127"/>
      <c r="I2127"/>
      <c r="J2127"/>
      <c r="K2127"/>
      <c r="L2127"/>
      <c r="M2127"/>
      <c r="AA2127" s="64"/>
      <c r="AD2127" s="64"/>
    </row>
    <row r="2128" spans="2:30">
      <c r="B2128"/>
      <c r="C2128"/>
      <c r="D2128"/>
      <c r="E2128"/>
      <c r="F2128"/>
      <c r="G2128"/>
      <c r="H2128"/>
      <c r="I2128"/>
      <c r="J2128"/>
      <c r="K2128"/>
      <c r="L2128"/>
      <c r="M2128"/>
      <c r="AA2128" s="64"/>
      <c r="AD2128" s="64"/>
    </row>
    <row r="2129" spans="2:30">
      <c r="B2129"/>
      <c r="C2129"/>
      <c r="D2129"/>
      <c r="E2129"/>
      <c r="F2129"/>
      <c r="G2129"/>
      <c r="H2129"/>
      <c r="I2129"/>
      <c r="J2129"/>
      <c r="K2129"/>
      <c r="L2129"/>
      <c r="M2129"/>
      <c r="AA2129" s="64"/>
      <c r="AD2129" s="64"/>
    </row>
    <row r="2130" spans="2:30">
      <c r="B2130"/>
      <c r="C2130"/>
      <c r="D2130"/>
      <c r="E2130"/>
      <c r="F2130"/>
      <c r="G2130"/>
      <c r="H2130"/>
      <c r="I2130"/>
      <c r="J2130"/>
      <c r="K2130"/>
      <c r="L2130"/>
      <c r="M2130"/>
      <c r="AA2130" s="64"/>
      <c r="AD2130" s="64"/>
    </row>
    <row r="2131" spans="2:30">
      <c r="B2131"/>
      <c r="C2131"/>
      <c r="D2131"/>
      <c r="E2131"/>
      <c r="F2131"/>
      <c r="G2131"/>
      <c r="H2131"/>
      <c r="I2131"/>
      <c r="J2131"/>
      <c r="K2131"/>
      <c r="L2131"/>
      <c r="M2131"/>
      <c r="AA2131" s="64"/>
      <c r="AD2131" s="64"/>
    </row>
    <row r="2132" spans="2:30">
      <c r="B2132"/>
      <c r="C2132"/>
      <c r="D2132"/>
      <c r="E2132"/>
      <c r="F2132"/>
      <c r="G2132"/>
      <c r="H2132"/>
      <c r="I2132"/>
      <c r="J2132"/>
      <c r="K2132"/>
      <c r="L2132"/>
      <c r="M2132"/>
      <c r="AA2132" s="64"/>
      <c r="AD2132" s="64"/>
    </row>
    <row r="2133" spans="2:30">
      <c r="B2133"/>
      <c r="C2133"/>
      <c r="D2133"/>
      <c r="E2133"/>
      <c r="F2133"/>
      <c r="G2133"/>
      <c r="H2133"/>
      <c r="I2133"/>
      <c r="J2133"/>
      <c r="K2133"/>
      <c r="L2133"/>
      <c r="M2133"/>
      <c r="AA2133" s="64"/>
      <c r="AD2133" s="64"/>
    </row>
    <row r="2134" spans="2:30">
      <c r="B2134"/>
      <c r="C2134"/>
      <c r="D2134"/>
      <c r="E2134"/>
      <c r="F2134"/>
      <c r="G2134"/>
      <c r="H2134"/>
      <c r="I2134"/>
      <c r="J2134"/>
      <c r="K2134"/>
      <c r="L2134"/>
      <c r="M2134"/>
      <c r="AA2134" s="64"/>
      <c r="AD2134" s="64"/>
    </row>
    <row r="2135" spans="2:30">
      <c r="B2135"/>
      <c r="C2135"/>
      <c r="D2135"/>
      <c r="E2135"/>
      <c r="F2135"/>
      <c r="G2135"/>
      <c r="H2135"/>
      <c r="I2135"/>
      <c r="J2135"/>
      <c r="K2135"/>
      <c r="L2135"/>
      <c r="M2135"/>
      <c r="AA2135" s="64"/>
      <c r="AD2135" s="64"/>
    </row>
    <row r="2136" spans="2:30">
      <c r="B2136"/>
      <c r="C2136"/>
      <c r="D2136"/>
      <c r="E2136"/>
      <c r="F2136"/>
      <c r="G2136"/>
      <c r="H2136"/>
      <c r="I2136"/>
      <c r="J2136"/>
      <c r="K2136"/>
      <c r="L2136"/>
      <c r="M2136"/>
      <c r="AA2136" s="64"/>
      <c r="AD2136" s="64"/>
    </row>
    <row r="2137" spans="2:30">
      <c r="B2137"/>
      <c r="C2137"/>
      <c r="D2137"/>
      <c r="E2137"/>
      <c r="F2137"/>
      <c r="G2137"/>
      <c r="H2137"/>
      <c r="I2137"/>
      <c r="J2137"/>
      <c r="K2137"/>
      <c r="L2137"/>
      <c r="M2137"/>
      <c r="AA2137" s="64"/>
      <c r="AD2137" s="64"/>
    </row>
    <row r="2138" spans="2:30">
      <c r="B2138"/>
      <c r="C2138"/>
      <c r="D2138"/>
      <c r="E2138"/>
      <c r="F2138"/>
      <c r="G2138"/>
      <c r="H2138"/>
      <c r="I2138"/>
      <c r="J2138"/>
      <c r="K2138"/>
      <c r="L2138"/>
      <c r="M2138"/>
      <c r="AA2138" s="64"/>
      <c r="AD2138" s="64"/>
    </row>
    <row r="2139" spans="2:30">
      <c r="B2139"/>
      <c r="C2139"/>
      <c r="D2139"/>
      <c r="E2139"/>
      <c r="F2139"/>
      <c r="G2139"/>
      <c r="H2139"/>
      <c r="I2139"/>
      <c r="J2139"/>
      <c r="K2139"/>
      <c r="L2139"/>
      <c r="M2139"/>
      <c r="AA2139" s="64"/>
      <c r="AD2139" s="64"/>
    </row>
    <row r="2140" spans="2:30">
      <c r="B2140"/>
      <c r="C2140"/>
      <c r="D2140"/>
      <c r="E2140"/>
      <c r="F2140"/>
      <c r="G2140"/>
      <c r="H2140"/>
      <c r="I2140"/>
      <c r="J2140"/>
      <c r="K2140"/>
      <c r="L2140"/>
      <c r="M2140"/>
      <c r="AA2140" s="64"/>
      <c r="AD2140" s="64"/>
    </row>
    <row r="2141" spans="2:30">
      <c r="B2141"/>
      <c r="C2141"/>
      <c r="D2141"/>
      <c r="E2141"/>
      <c r="F2141"/>
      <c r="G2141"/>
      <c r="H2141"/>
      <c r="I2141"/>
      <c r="J2141"/>
      <c r="K2141"/>
      <c r="L2141"/>
      <c r="M2141"/>
      <c r="AA2141" s="64"/>
      <c r="AD2141" s="64"/>
    </row>
    <row r="2142" spans="2:30">
      <c r="B2142"/>
      <c r="C2142"/>
      <c r="D2142"/>
      <c r="E2142"/>
      <c r="F2142"/>
      <c r="G2142"/>
      <c r="H2142"/>
      <c r="I2142"/>
      <c r="J2142"/>
      <c r="K2142"/>
      <c r="L2142"/>
      <c r="M2142"/>
      <c r="AA2142" s="64"/>
      <c r="AD2142" s="64"/>
    </row>
    <row r="2143" spans="2:30">
      <c r="B2143"/>
      <c r="C2143"/>
      <c r="D2143"/>
      <c r="E2143"/>
      <c r="F2143"/>
      <c r="G2143"/>
      <c r="H2143"/>
      <c r="I2143"/>
      <c r="J2143"/>
      <c r="K2143"/>
      <c r="L2143"/>
      <c r="M2143"/>
      <c r="AA2143" s="64"/>
      <c r="AD2143" s="64"/>
    </row>
    <row r="2144" spans="2:30">
      <c r="B2144"/>
      <c r="C2144"/>
      <c r="D2144"/>
      <c r="E2144"/>
      <c r="F2144"/>
      <c r="G2144"/>
      <c r="H2144"/>
      <c r="I2144"/>
      <c r="J2144"/>
      <c r="K2144"/>
      <c r="L2144"/>
      <c r="M2144"/>
      <c r="AA2144" s="64"/>
      <c r="AD2144" s="64"/>
    </row>
    <row r="2145" spans="2:30">
      <c r="B2145"/>
      <c r="C2145"/>
      <c r="D2145"/>
      <c r="E2145"/>
      <c r="F2145"/>
      <c r="G2145"/>
      <c r="H2145"/>
      <c r="I2145"/>
      <c r="J2145"/>
      <c r="K2145"/>
      <c r="L2145"/>
      <c r="M2145"/>
      <c r="AA2145" s="64"/>
      <c r="AD2145" s="64"/>
    </row>
    <row r="2146" spans="2:30">
      <c r="B2146"/>
      <c r="C2146"/>
      <c r="D2146"/>
      <c r="E2146"/>
      <c r="F2146"/>
      <c r="G2146"/>
      <c r="H2146"/>
      <c r="I2146"/>
      <c r="J2146"/>
      <c r="K2146"/>
      <c r="L2146"/>
      <c r="M2146"/>
      <c r="AA2146" s="64"/>
      <c r="AD2146" s="64"/>
    </row>
    <row r="2147" spans="2:30">
      <c r="B2147"/>
      <c r="C2147"/>
      <c r="D2147"/>
      <c r="E2147"/>
      <c r="F2147"/>
      <c r="G2147"/>
      <c r="H2147"/>
      <c r="I2147"/>
      <c r="J2147"/>
      <c r="K2147"/>
      <c r="L2147"/>
      <c r="M2147"/>
      <c r="AA2147" s="64"/>
      <c r="AD2147" s="64"/>
    </row>
    <row r="2148" spans="2:30">
      <c r="B2148"/>
      <c r="C2148"/>
      <c r="D2148"/>
      <c r="E2148"/>
      <c r="F2148"/>
      <c r="G2148"/>
      <c r="H2148"/>
      <c r="I2148"/>
      <c r="J2148"/>
      <c r="K2148"/>
      <c r="L2148"/>
      <c r="M2148"/>
      <c r="AA2148" s="64"/>
      <c r="AD2148" s="64"/>
    </row>
    <row r="2149" spans="2:30">
      <c r="B2149"/>
      <c r="C2149"/>
      <c r="D2149"/>
      <c r="E2149"/>
      <c r="F2149"/>
      <c r="G2149"/>
      <c r="H2149"/>
      <c r="I2149"/>
      <c r="J2149"/>
      <c r="K2149"/>
      <c r="L2149"/>
      <c r="M2149"/>
      <c r="AA2149" s="64"/>
      <c r="AD2149" s="64"/>
    </row>
    <row r="2150" spans="2:30">
      <c r="B2150"/>
      <c r="C2150"/>
      <c r="D2150"/>
      <c r="E2150"/>
      <c r="F2150"/>
      <c r="G2150"/>
      <c r="H2150"/>
      <c r="I2150"/>
      <c r="J2150"/>
      <c r="K2150"/>
      <c r="L2150"/>
      <c r="M2150"/>
      <c r="AA2150" s="64"/>
      <c r="AD2150" s="64"/>
    </row>
    <row r="2151" spans="2:30">
      <c r="B2151"/>
      <c r="C2151"/>
      <c r="D2151"/>
      <c r="E2151"/>
      <c r="F2151"/>
      <c r="G2151"/>
      <c r="H2151"/>
      <c r="I2151"/>
      <c r="J2151"/>
      <c r="K2151"/>
      <c r="L2151"/>
      <c r="M2151"/>
      <c r="AA2151" s="64"/>
      <c r="AD2151" s="64"/>
    </row>
    <row r="2152" spans="2:30">
      <c r="B2152"/>
      <c r="C2152"/>
      <c r="D2152"/>
      <c r="E2152"/>
      <c r="F2152"/>
      <c r="G2152"/>
      <c r="H2152"/>
      <c r="I2152"/>
      <c r="J2152"/>
      <c r="K2152"/>
      <c r="L2152"/>
      <c r="M2152"/>
      <c r="AA2152" s="64"/>
      <c r="AD2152" s="64"/>
    </row>
    <row r="2153" spans="2:30">
      <c r="B2153"/>
      <c r="C2153"/>
      <c r="D2153"/>
      <c r="E2153"/>
      <c r="F2153"/>
      <c r="G2153"/>
      <c r="H2153"/>
      <c r="I2153"/>
      <c r="J2153"/>
      <c r="K2153"/>
      <c r="L2153"/>
      <c r="M2153"/>
      <c r="AA2153" s="64"/>
      <c r="AD2153" s="64"/>
    </row>
    <row r="2154" spans="2:30">
      <c r="B2154"/>
      <c r="C2154"/>
      <c r="D2154"/>
      <c r="E2154"/>
      <c r="F2154"/>
      <c r="G2154"/>
      <c r="H2154"/>
      <c r="I2154"/>
      <c r="J2154"/>
      <c r="K2154"/>
      <c r="L2154"/>
      <c r="M2154"/>
      <c r="AA2154" s="64"/>
      <c r="AD2154" s="64"/>
    </row>
    <row r="2155" spans="2:30">
      <c r="B2155"/>
      <c r="C2155"/>
      <c r="D2155"/>
      <c r="E2155"/>
      <c r="F2155"/>
      <c r="G2155"/>
      <c r="H2155"/>
      <c r="I2155"/>
      <c r="J2155"/>
      <c r="K2155"/>
      <c r="L2155"/>
      <c r="M2155"/>
      <c r="AA2155" s="64"/>
      <c r="AD2155" s="64"/>
    </row>
    <row r="2156" spans="2:30">
      <c r="B2156"/>
      <c r="C2156"/>
      <c r="D2156"/>
      <c r="E2156"/>
      <c r="F2156"/>
      <c r="G2156"/>
      <c r="H2156"/>
      <c r="I2156"/>
      <c r="J2156"/>
      <c r="K2156"/>
      <c r="L2156"/>
      <c r="M2156"/>
      <c r="AA2156" s="64"/>
      <c r="AD2156" s="64"/>
    </row>
    <row r="2157" spans="2:30">
      <c r="B2157"/>
      <c r="C2157"/>
      <c r="D2157"/>
      <c r="E2157"/>
      <c r="F2157"/>
      <c r="G2157"/>
      <c r="H2157"/>
      <c r="I2157"/>
      <c r="J2157"/>
      <c r="K2157"/>
      <c r="L2157"/>
      <c r="M2157"/>
      <c r="AA2157" s="64"/>
      <c r="AD2157" s="64"/>
    </row>
    <row r="2158" spans="2:30">
      <c r="B2158"/>
      <c r="C2158"/>
      <c r="D2158"/>
      <c r="E2158"/>
      <c r="F2158"/>
      <c r="G2158"/>
      <c r="H2158"/>
      <c r="I2158"/>
      <c r="J2158"/>
      <c r="K2158"/>
      <c r="L2158"/>
      <c r="M2158"/>
      <c r="AA2158" s="64"/>
      <c r="AD2158" s="64"/>
    </row>
    <row r="2159" spans="2:30">
      <c r="B2159"/>
      <c r="C2159"/>
      <c r="D2159"/>
      <c r="E2159"/>
      <c r="F2159"/>
      <c r="G2159"/>
      <c r="H2159"/>
      <c r="I2159"/>
      <c r="J2159"/>
      <c r="K2159"/>
      <c r="L2159"/>
      <c r="M2159"/>
      <c r="AA2159" s="64"/>
      <c r="AD2159" s="64"/>
    </row>
    <row r="2160" spans="2:30">
      <c r="B2160"/>
      <c r="C2160"/>
      <c r="D2160"/>
      <c r="E2160"/>
      <c r="F2160"/>
      <c r="G2160"/>
      <c r="H2160"/>
      <c r="I2160"/>
      <c r="J2160"/>
      <c r="K2160"/>
      <c r="L2160"/>
      <c r="M2160"/>
      <c r="AA2160" s="64"/>
      <c r="AD2160" s="64"/>
    </row>
    <row r="2161" spans="2:30">
      <c r="B2161"/>
      <c r="C2161"/>
      <c r="D2161"/>
      <c r="E2161"/>
      <c r="F2161"/>
      <c r="G2161"/>
      <c r="H2161"/>
      <c r="I2161"/>
      <c r="J2161"/>
      <c r="K2161"/>
      <c r="L2161"/>
      <c r="M2161"/>
      <c r="AA2161" s="64"/>
      <c r="AD2161" s="64"/>
    </row>
    <row r="2162" spans="2:30">
      <c r="B2162"/>
      <c r="C2162"/>
      <c r="D2162"/>
      <c r="E2162"/>
      <c r="F2162"/>
      <c r="G2162"/>
      <c r="H2162"/>
      <c r="I2162"/>
      <c r="J2162"/>
      <c r="K2162"/>
      <c r="L2162"/>
      <c r="M2162"/>
      <c r="AA2162" s="64"/>
      <c r="AD2162" s="64"/>
    </row>
    <row r="2163" spans="2:30">
      <c r="B2163"/>
      <c r="C2163"/>
      <c r="D2163"/>
      <c r="E2163"/>
      <c r="F2163"/>
      <c r="G2163"/>
      <c r="H2163"/>
      <c r="I2163"/>
      <c r="J2163"/>
      <c r="K2163"/>
      <c r="L2163"/>
      <c r="M2163"/>
      <c r="AA2163" s="64"/>
      <c r="AD2163" s="64"/>
    </row>
    <row r="2164" spans="2:30">
      <c r="B2164"/>
      <c r="C2164"/>
      <c r="D2164"/>
      <c r="E2164"/>
      <c r="F2164"/>
      <c r="G2164"/>
      <c r="H2164"/>
      <c r="I2164"/>
      <c r="J2164"/>
      <c r="K2164"/>
      <c r="L2164"/>
      <c r="M2164"/>
      <c r="AA2164" s="64"/>
      <c r="AD2164" s="64"/>
    </row>
    <row r="2165" spans="2:30">
      <c r="B2165"/>
      <c r="C2165"/>
      <c r="D2165"/>
      <c r="E2165"/>
      <c r="F2165"/>
      <c r="G2165"/>
      <c r="H2165"/>
      <c r="I2165"/>
      <c r="J2165"/>
      <c r="K2165"/>
      <c r="L2165"/>
      <c r="M2165"/>
      <c r="AA2165" s="64"/>
      <c r="AD2165" s="64"/>
    </row>
    <row r="2166" spans="2:30">
      <c r="B2166"/>
      <c r="C2166"/>
      <c r="D2166"/>
      <c r="E2166"/>
      <c r="F2166"/>
      <c r="G2166"/>
      <c r="H2166"/>
      <c r="I2166"/>
      <c r="J2166"/>
      <c r="K2166"/>
      <c r="L2166"/>
      <c r="M2166"/>
      <c r="AA2166" s="64"/>
      <c r="AD2166" s="64"/>
    </row>
    <row r="2167" spans="2:30">
      <c r="B2167"/>
      <c r="C2167"/>
      <c r="D2167"/>
      <c r="E2167"/>
      <c r="F2167"/>
      <c r="G2167"/>
      <c r="H2167"/>
      <c r="I2167"/>
      <c r="J2167"/>
      <c r="K2167"/>
      <c r="L2167"/>
      <c r="M2167"/>
      <c r="AA2167" s="64"/>
      <c r="AD2167" s="64"/>
    </row>
    <row r="2168" spans="2:30">
      <c r="B2168"/>
      <c r="C2168"/>
      <c r="D2168"/>
      <c r="E2168"/>
      <c r="F2168"/>
      <c r="G2168"/>
      <c r="H2168"/>
      <c r="I2168"/>
      <c r="J2168"/>
      <c r="K2168"/>
      <c r="L2168"/>
      <c r="M2168"/>
      <c r="AA2168" s="64"/>
      <c r="AD2168" s="64"/>
    </row>
    <row r="2169" spans="2:30">
      <c r="B2169"/>
      <c r="C2169"/>
      <c r="D2169"/>
      <c r="E2169"/>
      <c r="F2169"/>
      <c r="G2169"/>
      <c r="H2169"/>
      <c r="I2169"/>
      <c r="J2169"/>
      <c r="K2169"/>
      <c r="L2169"/>
      <c r="M2169"/>
      <c r="AA2169" s="64"/>
      <c r="AD2169" s="64"/>
    </row>
    <row r="2170" spans="2:30">
      <c r="B2170"/>
      <c r="C2170"/>
      <c r="D2170"/>
      <c r="E2170"/>
      <c r="F2170"/>
      <c r="G2170"/>
      <c r="H2170"/>
      <c r="I2170"/>
      <c r="J2170"/>
      <c r="K2170"/>
      <c r="L2170"/>
      <c r="M2170"/>
      <c r="AA2170" s="64"/>
      <c r="AD2170" s="64"/>
    </row>
    <row r="2171" spans="2:30">
      <c r="B2171"/>
      <c r="C2171"/>
      <c r="D2171"/>
      <c r="E2171"/>
      <c r="F2171"/>
      <c r="G2171"/>
      <c r="H2171"/>
      <c r="I2171"/>
      <c r="J2171"/>
      <c r="K2171"/>
      <c r="L2171"/>
      <c r="M2171"/>
      <c r="AA2171" s="64"/>
      <c r="AD2171" s="64"/>
    </row>
    <row r="2172" spans="2:30">
      <c r="B2172"/>
      <c r="C2172"/>
      <c r="D2172"/>
      <c r="E2172"/>
      <c r="F2172"/>
      <c r="G2172"/>
      <c r="H2172"/>
      <c r="I2172"/>
      <c r="J2172"/>
      <c r="K2172"/>
      <c r="L2172"/>
      <c r="M2172"/>
      <c r="AA2172" s="64"/>
      <c r="AD2172" s="64"/>
    </row>
    <row r="2173" spans="2:30">
      <c r="B2173"/>
      <c r="C2173"/>
      <c r="D2173"/>
      <c r="E2173"/>
      <c r="F2173"/>
      <c r="G2173"/>
      <c r="H2173"/>
      <c r="I2173"/>
      <c r="J2173"/>
      <c r="K2173"/>
      <c r="L2173"/>
      <c r="M2173"/>
      <c r="AA2173" s="64"/>
      <c r="AD2173" s="64"/>
    </row>
    <row r="2174" spans="2:30">
      <c r="B2174"/>
      <c r="C2174"/>
      <c r="D2174"/>
      <c r="E2174"/>
      <c r="F2174"/>
      <c r="G2174"/>
      <c r="H2174"/>
      <c r="I2174"/>
      <c r="J2174"/>
      <c r="K2174"/>
      <c r="L2174"/>
      <c r="M2174"/>
      <c r="AA2174" s="64"/>
      <c r="AD2174" s="64"/>
    </row>
    <row r="2175" spans="2:30">
      <c r="B2175"/>
      <c r="C2175"/>
      <c r="D2175"/>
      <c r="E2175"/>
      <c r="F2175"/>
      <c r="G2175"/>
      <c r="H2175"/>
      <c r="I2175"/>
      <c r="J2175"/>
      <c r="K2175"/>
      <c r="L2175"/>
      <c r="M2175"/>
      <c r="AA2175" s="64"/>
      <c r="AD2175" s="64"/>
    </row>
    <row r="2176" spans="2:30">
      <c r="B2176"/>
      <c r="C2176"/>
      <c r="D2176"/>
      <c r="E2176"/>
      <c r="F2176"/>
      <c r="G2176"/>
      <c r="H2176"/>
      <c r="I2176"/>
      <c r="J2176"/>
      <c r="K2176"/>
      <c r="L2176"/>
      <c r="M2176"/>
      <c r="AA2176" s="64"/>
      <c r="AD2176" s="64"/>
    </row>
    <row r="2177" spans="2:30">
      <c r="B2177"/>
      <c r="C2177"/>
      <c r="D2177"/>
      <c r="E2177"/>
      <c r="F2177"/>
      <c r="G2177"/>
      <c r="H2177"/>
      <c r="I2177"/>
      <c r="J2177"/>
      <c r="K2177"/>
      <c r="L2177"/>
      <c r="M2177"/>
      <c r="AA2177" s="64"/>
      <c r="AD2177" s="64"/>
    </row>
    <row r="2178" spans="2:30">
      <c r="B2178"/>
      <c r="C2178"/>
      <c r="D2178"/>
      <c r="E2178"/>
      <c r="F2178"/>
      <c r="G2178"/>
      <c r="H2178"/>
      <c r="I2178"/>
      <c r="J2178"/>
      <c r="K2178"/>
      <c r="L2178"/>
      <c r="M2178"/>
      <c r="AA2178" s="64"/>
      <c r="AD2178" s="64"/>
    </row>
    <row r="2179" spans="2:30">
      <c r="B2179"/>
      <c r="C2179"/>
      <c r="D2179"/>
      <c r="E2179"/>
      <c r="F2179"/>
      <c r="G2179"/>
      <c r="H2179"/>
      <c r="I2179"/>
      <c r="J2179"/>
      <c r="K2179"/>
      <c r="L2179"/>
      <c r="M2179"/>
      <c r="AA2179" s="64"/>
      <c r="AD2179" s="64"/>
    </row>
    <row r="2180" spans="2:30">
      <c r="B2180"/>
      <c r="C2180"/>
      <c r="D2180"/>
      <c r="E2180"/>
      <c r="F2180"/>
      <c r="G2180"/>
      <c r="H2180"/>
      <c r="I2180"/>
      <c r="J2180"/>
      <c r="K2180"/>
      <c r="L2180"/>
      <c r="M2180"/>
      <c r="AA2180" s="64"/>
      <c r="AD2180" s="64"/>
    </row>
    <row r="2181" spans="2:30">
      <c r="B2181"/>
      <c r="C2181"/>
      <c r="D2181"/>
      <c r="E2181"/>
      <c r="F2181"/>
      <c r="G2181"/>
      <c r="H2181"/>
      <c r="I2181"/>
      <c r="J2181"/>
      <c r="K2181"/>
      <c r="L2181"/>
      <c r="M2181"/>
      <c r="AA2181" s="64"/>
      <c r="AD2181" s="64"/>
    </row>
    <row r="2182" spans="2:30">
      <c r="B2182"/>
      <c r="C2182"/>
      <c r="D2182"/>
      <c r="E2182"/>
      <c r="F2182"/>
      <c r="G2182"/>
      <c r="H2182"/>
      <c r="I2182"/>
      <c r="J2182"/>
      <c r="K2182"/>
      <c r="L2182"/>
      <c r="M2182"/>
      <c r="AA2182" s="64"/>
      <c r="AD2182" s="64"/>
    </row>
    <row r="2183" spans="2:30">
      <c r="B2183"/>
      <c r="C2183"/>
      <c r="D2183"/>
      <c r="E2183"/>
      <c r="F2183"/>
      <c r="G2183"/>
      <c r="H2183"/>
      <c r="I2183"/>
      <c r="J2183"/>
      <c r="K2183"/>
      <c r="L2183"/>
      <c r="M2183"/>
      <c r="AA2183" s="64"/>
      <c r="AD2183" s="64"/>
    </row>
    <row r="2184" spans="2:30">
      <c r="B2184"/>
      <c r="C2184"/>
      <c r="D2184"/>
      <c r="E2184"/>
      <c r="F2184"/>
      <c r="G2184"/>
      <c r="H2184"/>
      <c r="I2184"/>
      <c r="J2184"/>
      <c r="K2184"/>
      <c r="L2184"/>
      <c r="M2184"/>
      <c r="AA2184" s="64"/>
      <c r="AD2184" s="64"/>
    </row>
    <row r="2185" spans="2:30">
      <c r="B2185"/>
      <c r="C2185"/>
      <c r="D2185"/>
      <c r="E2185"/>
      <c r="F2185"/>
      <c r="G2185"/>
      <c r="H2185"/>
      <c r="I2185"/>
      <c r="J2185"/>
      <c r="K2185"/>
      <c r="L2185"/>
      <c r="M2185"/>
      <c r="AA2185" s="64"/>
      <c r="AD2185" s="64"/>
    </row>
    <row r="2186" spans="2:30">
      <c r="B2186"/>
      <c r="C2186"/>
      <c r="D2186"/>
      <c r="E2186"/>
      <c r="F2186"/>
      <c r="G2186"/>
      <c r="H2186"/>
      <c r="I2186"/>
      <c r="J2186"/>
      <c r="K2186"/>
      <c r="L2186"/>
      <c r="M2186"/>
      <c r="AA2186" s="64"/>
      <c r="AD2186" s="64"/>
    </row>
    <row r="2187" spans="2:30">
      <c r="B2187"/>
      <c r="C2187"/>
      <c r="D2187"/>
      <c r="E2187"/>
      <c r="F2187"/>
      <c r="G2187"/>
      <c r="H2187"/>
      <c r="I2187"/>
      <c r="J2187"/>
      <c r="K2187"/>
      <c r="L2187"/>
      <c r="M2187"/>
      <c r="AA2187" s="64"/>
      <c r="AD2187" s="64"/>
    </row>
    <row r="2188" spans="2:30">
      <c r="B2188"/>
      <c r="C2188"/>
      <c r="D2188"/>
      <c r="E2188"/>
      <c r="F2188"/>
      <c r="G2188"/>
      <c r="H2188"/>
      <c r="I2188"/>
      <c r="J2188"/>
      <c r="K2188"/>
      <c r="L2188"/>
      <c r="M2188"/>
      <c r="AA2188" s="64"/>
      <c r="AD2188" s="64"/>
    </row>
    <row r="2189" spans="2:30">
      <c r="B2189"/>
      <c r="C2189"/>
      <c r="D2189"/>
      <c r="E2189"/>
      <c r="F2189"/>
      <c r="G2189"/>
      <c r="H2189"/>
      <c r="I2189"/>
      <c r="J2189"/>
      <c r="K2189"/>
      <c r="L2189"/>
      <c r="M2189"/>
      <c r="AA2189" s="64"/>
      <c r="AD2189" s="64"/>
    </row>
    <row r="2190" spans="2:30">
      <c r="B2190"/>
      <c r="C2190"/>
      <c r="D2190"/>
      <c r="E2190"/>
      <c r="F2190"/>
      <c r="G2190"/>
      <c r="H2190"/>
      <c r="I2190"/>
      <c r="J2190"/>
      <c r="K2190"/>
      <c r="L2190"/>
      <c r="M2190"/>
      <c r="AA2190" s="64"/>
      <c r="AD2190" s="64"/>
    </row>
    <row r="2191" spans="2:30">
      <c r="B2191"/>
      <c r="C2191"/>
      <c r="D2191"/>
      <c r="E2191"/>
      <c r="F2191"/>
      <c r="G2191"/>
      <c r="H2191"/>
      <c r="I2191"/>
      <c r="J2191"/>
      <c r="K2191"/>
      <c r="L2191"/>
      <c r="M2191"/>
      <c r="AA2191" s="64"/>
      <c r="AD2191" s="64"/>
    </row>
    <row r="2192" spans="2:30">
      <c r="B2192"/>
      <c r="C2192"/>
      <c r="D2192"/>
      <c r="E2192"/>
      <c r="F2192"/>
      <c r="G2192"/>
      <c r="H2192"/>
      <c r="I2192"/>
      <c r="J2192"/>
      <c r="K2192"/>
      <c r="L2192"/>
      <c r="M2192"/>
      <c r="AA2192" s="64"/>
      <c r="AD2192" s="64"/>
    </row>
    <row r="2193" spans="2:30">
      <c r="B2193"/>
      <c r="C2193"/>
      <c r="D2193"/>
      <c r="E2193"/>
      <c r="F2193"/>
      <c r="G2193"/>
      <c r="H2193"/>
      <c r="I2193"/>
      <c r="J2193"/>
      <c r="K2193"/>
      <c r="L2193"/>
      <c r="M2193"/>
      <c r="AA2193" s="64"/>
      <c r="AD2193" s="64"/>
    </row>
    <row r="2194" spans="2:30">
      <c r="B2194"/>
      <c r="C2194"/>
      <c r="D2194"/>
      <c r="E2194"/>
      <c r="F2194"/>
      <c r="G2194"/>
      <c r="H2194"/>
      <c r="I2194"/>
      <c r="J2194"/>
      <c r="K2194"/>
      <c r="L2194"/>
      <c r="M2194"/>
      <c r="AA2194" s="64"/>
      <c r="AD2194" s="64"/>
    </row>
    <row r="2195" spans="2:30">
      <c r="B2195"/>
      <c r="C2195"/>
      <c r="D2195"/>
      <c r="E2195"/>
      <c r="F2195"/>
      <c r="G2195"/>
      <c r="H2195"/>
      <c r="I2195"/>
      <c r="J2195"/>
      <c r="K2195"/>
      <c r="L2195"/>
      <c r="M2195"/>
      <c r="AA2195" s="64"/>
      <c r="AD2195" s="64"/>
    </row>
    <row r="2196" spans="2:30">
      <c r="B2196"/>
      <c r="C2196"/>
      <c r="D2196"/>
      <c r="E2196"/>
      <c r="F2196"/>
      <c r="G2196"/>
      <c r="H2196"/>
      <c r="I2196"/>
      <c r="J2196"/>
      <c r="K2196"/>
      <c r="L2196"/>
      <c r="M2196"/>
      <c r="AA2196" s="64"/>
      <c r="AD2196" s="64"/>
    </row>
    <row r="2197" spans="2:30">
      <c r="B2197"/>
      <c r="C2197"/>
      <c r="D2197"/>
      <c r="E2197"/>
      <c r="F2197"/>
      <c r="G2197"/>
      <c r="H2197"/>
      <c r="I2197"/>
      <c r="J2197"/>
      <c r="K2197"/>
      <c r="L2197"/>
      <c r="M2197"/>
      <c r="AA2197" s="64"/>
      <c r="AD2197" s="64"/>
    </row>
    <row r="2198" spans="2:30">
      <c r="B2198"/>
      <c r="C2198"/>
      <c r="D2198"/>
      <c r="E2198"/>
      <c r="F2198"/>
      <c r="G2198"/>
      <c r="H2198"/>
      <c r="I2198"/>
      <c r="J2198"/>
      <c r="K2198"/>
      <c r="L2198"/>
      <c r="M2198"/>
      <c r="AA2198" s="64"/>
      <c r="AD2198" s="64"/>
    </row>
    <row r="2199" spans="2:30">
      <c r="B2199"/>
      <c r="C2199"/>
      <c r="D2199"/>
      <c r="E2199"/>
      <c r="F2199"/>
      <c r="G2199"/>
      <c r="H2199"/>
      <c r="I2199"/>
      <c r="J2199"/>
      <c r="K2199"/>
      <c r="L2199"/>
      <c r="M2199"/>
      <c r="AA2199" s="64"/>
      <c r="AD2199" s="64"/>
    </row>
    <row r="2200" spans="2:30">
      <c r="B2200"/>
      <c r="C2200"/>
      <c r="D2200"/>
      <c r="E2200"/>
      <c r="F2200"/>
      <c r="G2200"/>
      <c r="H2200"/>
      <c r="I2200"/>
      <c r="J2200"/>
      <c r="K2200"/>
      <c r="L2200"/>
      <c r="M2200"/>
      <c r="AA2200" s="64"/>
      <c r="AD2200" s="64"/>
    </row>
    <row r="2201" spans="2:30">
      <c r="B2201"/>
      <c r="C2201"/>
      <c r="D2201"/>
      <c r="E2201"/>
      <c r="F2201"/>
      <c r="G2201"/>
      <c r="H2201"/>
      <c r="I2201"/>
      <c r="J2201"/>
      <c r="K2201"/>
      <c r="L2201"/>
      <c r="M2201"/>
      <c r="AA2201" s="64"/>
      <c r="AD2201" s="64"/>
    </row>
    <row r="2202" spans="2:30">
      <c r="B2202"/>
      <c r="C2202"/>
      <c r="D2202"/>
      <c r="E2202"/>
      <c r="F2202"/>
      <c r="G2202"/>
      <c r="H2202"/>
      <c r="I2202"/>
      <c r="J2202"/>
      <c r="K2202"/>
      <c r="L2202"/>
      <c r="M2202"/>
      <c r="AA2202" s="64"/>
      <c r="AD2202" s="64"/>
    </row>
    <row r="2203" spans="2:30">
      <c r="B2203"/>
      <c r="C2203"/>
      <c r="D2203"/>
      <c r="E2203"/>
      <c r="F2203"/>
      <c r="G2203"/>
      <c r="H2203"/>
      <c r="I2203"/>
      <c r="J2203"/>
      <c r="K2203"/>
      <c r="L2203"/>
      <c r="M2203"/>
      <c r="AA2203" s="64"/>
      <c r="AD2203" s="64"/>
    </row>
    <row r="2204" spans="2:30">
      <c r="B2204"/>
      <c r="C2204"/>
      <c r="D2204"/>
      <c r="E2204"/>
      <c r="F2204"/>
      <c r="G2204"/>
      <c r="H2204"/>
      <c r="I2204"/>
      <c r="J2204"/>
      <c r="K2204"/>
      <c r="L2204"/>
      <c r="M2204"/>
      <c r="AA2204" s="64"/>
      <c r="AD2204" s="64"/>
    </row>
    <row r="2205" spans="2:30">
      <c r="B2205"/>
      <c r="C2205"/>
      <c r="D2205"/>
      <c r="E2205"/>
      <c r="F2205"/>
      <c r="G2205"/>
      <c r="H2205"/>
      <c r="I2205"/>
      <c r="J2205"/>
      <c r="K2205"/>
      <c r="L2205"/>
      <c r="M2205"/>
      <c r="AA2205" s="64"/>
      <c r="AD2205" s="64"/>
    </row>
    <row r="2206" spans="2:30">
      <c r="B2206"/>
      <c r="C2206"/>
      <c r="D2206"/>
      <c r="E2206"/>
      <c r="F2206"/>
      <c r="G2206"/>
      <c r="H2206"/>
      <c r="I2206"/>
      <c r="J2206"/>
      <c r="K2206"/>
      <c r="L2206"/>
      <c r="M2206"/>
      <c r="AA2206" s="64"/>
      <c r="AD2206" s="64"/>
    </row>
    <row r="2207" spans="2:30">
      <c r="B2207"/>
      <c r="C2207"/>
      <c r="D2207"/>
      <c r="E2207"/>
      <c r="F2207"/>
      <c r="G2207"/>
      <c r="H2207"/>
      <c r="I2207"/>
      <c r="J2207"/>
      <c r="K2207"/>
      <c r="L2207"/>
      <c r="M2207"/>
      <c r="AA2207" s="64"/>
      <c r="AD2207" s="64"/>
    </row>
    <row r="2208" spans="2:30">
      <c r="B2208"/>
      <c r="C2208"/>
      <c r="D2208"/>
      <c r="E2208"/>
      <c r="F2208"/>
      <c r="G2208"/>
      <c r="H2208"/>
      <c r="I2208"/>
      <c r="J2208"/>
      <c r="K2208"/>
      <c r="L2208"/>
      <c r="M2208"/>
      <c r="AA2208" s="64"/>
      <c r="AD2208" s="64"/>
    </row>
    <row r="2209" spans="2:30">
      <c r="B2209"/>
      <c r="C2209"/>
      <c r="D2209"/>
      <c r="E2209"/>
      <c r="F2209"/>
      <c r="G2209"/>
      <c r="H2209"/>
      <c r="I2209"/>
      <c r="J2209"/>
      <c r="K2209"/>
      <c r="L2209"/>
      <c r="M2209"/>
      <c r="AA2209" s="64"/>
      <c r="AD2209" s="64"/>
    </row>
    <row r="2210" spans="2:30">
      <c r="B2210"/>
      <c r="C2210"/>
      <c r="D2210"/>
      <c r="E2210"/>
      <c r="F2210"/>
      <c r="G2210"/>
      <c r="H2210"/>
      <c r="I2210"/>
      <c r="J2210"/>
      <c r="K2210"/>
      <c r="L2210"/>
      <c r="M2210"/>
      <c r="AA2210" s="64"/>
      <c r="AD2210" s="64"/>
    </row>
    <row r="2211" spans="2:30">
      <c r="B2211"/>
      <c r="C2211"/>
      <c r="D2211"/>
      <c r="E2211"/>
      <c r="F2211"/>
      <c r="G2211"/>
      <c r="H2211"/>
      <c r="I2211"/>
      <c r="J2211"/>
      <c r="K2211"/>
      <c r="L2211"/>
      <c r="M2211"/>
      <c r="AA2211" s="64"/>
      <c r="AD2211" s="64"/>
    </row>
    <row r="2212" spans="2:30">
      <c r="B2212"/>
      <c r="C2212"/>
      <c r="D2212"/>
      <c r="E2212"/>
      <c r="F2212"/>
      <c r="G2212"/>
      <c r="H2212"/>
      <c r="I2212"/>
      <c r="J2212"/>
      <c r="K2212"/>
      <c r="L2212"/>
      <c r="M2212"/>
      <c r="AA2212" s="64"/>
      <c r="AD2212" s="64"/>
    </row>
    <row r="2213" spans="2:30">
      <c r="B2213"/>
      <c r="C2213"/>
      <c r="D2213"/>
      <c r="E2213"/>
      <c r="F2213"/>
      <c r="G2213"/>
      <c r="H2213"/>
      <c r="I2213"/>
      <c r="J2213"/>
      <c r="K2213"/>
      <c r="L2213"/>
      <c r="M2213"/>
      <c r="AA2213" s="64"/>
      <c r="AD2213" s="64"/>
    </row>
    <row r="2214" spans="2:30">
      <c r="B2214"/>
      <c r="C2214"/>
      <c r="D2214"/>
      <c r="E2214"/>
      <c r="F2214"/>
      <c r="G2214"/>
      <c r="H2214"/>
      <c r="I2214"/>
      <c r="J2214"/>
      <c r="K2214"/>
      <c r="L2214"/>
      <c r="M2214"/>
      <c r="AA2214" s="64"/>
      <c r="AD2214" s="64"/>
    </row>
    <row r="2215" spans="2:30">
      <c r="B2215"/>
      <c r="C2215"/>
      <c r="D2215"/>
      <c r="E2215"/>
      <c r="F2215"/>
      <c r="G2215"/>
      <c r="H2215"/>
      <c r="I2215"/>
      <c r="J2215"/>
      <c r="K2215"/>
      <c r="L2215"/>
      <c r="M2215"/>
      <c r="AA2215" s="64"/>
      <c r="AD2215" s="64"/>
    </row>
    <row r="2216" spans="2:30">
      <c r="B2216"/>
      <c r="C2216"/>
      <c r="D2216"/>
      <c r="E2216"/>
      <c r="F2216"/>
      <c r="G2216"/>
      <c r="H2216"/>
      <c r="I2216"/>
      <c r="J2216"/>
      <c r="K2216"/>
      <c r="L2216"/>
      <c r="M2216"/>
      <c r="AA2216" s="64"/>
      <c r="AD2216" s="64"/>
    </row>
    <row r="2217" spans="2:30">
      <c r="B2217"/>
      <c r="C2217"/>
      <c r="D2217"/>
      <c r="E2217"/>
      <c r="F2217"/>
      <c r="G2217"/>
      <c r="H2217"/>
      <c r="I2217"/>
      <c r="J2217"/>
      <c r="K2217"/>
      <c r="L2217"/>
      <c r="M2217"/>
      <c r="AA2217" s="64"/>
      <c r="AD2217" s="64"/>
    </row>
    <row r="2218" spans="2:30">
      <c r="B2218"/>
      <c r="C2218"/>
      <c r="D2218"/>
      <c r="E2218"/>
      <c r="F2218"/>
      <c r="G2218"/>
      <c r="H2218"/>
      <c r="I2218"/>
      <c r="J2218"/>
      <c r="K2218"/>
      <c r="L2218"/>
      <c r="M2218"/>
      <c r="AA2218" s="64"/>
      <c r="AD2218" s="64"/>
    </row>
    <row r="2219" spans="2:30">
      <c r="B2219"/>
      <c r="C2219"/>
      <c r="D2219"/>
      <c r="E2219"/>
      <c r="F2219"/>
      <c r="G2219"/>
      <c r="H2219"/>
      <c r="I2219"/>
      <c r="J2219"/>
      <c r="K2219"/>
      <c r="L2219"/>
      <c r="M2219"/>
      <c r="AA2219" s="64"/>
      <c r="AD2219" s="64"/>
    </row>
    <row r="2220" spans="2:30">
      <c r="B2220"/>
      <c r="C2220"/>
      <c r="D2220"/>
      <c r="E2220"/>
      <c r="F2220"/>
      <c r="G2220"/>
      <c r="H2220"/>
      <c r="I2220"/>
      <c r="J2220"/>
      <c r="K2220"/>
      <c r="L2220"/>
      <c r="M2220"/>
      <c r="AA2220" s="64"/>
      <c r="AD2220" s="64"/>
    </row>
    <row r="2221" spans="2:30">
      <c r="B2221"/>
      <c r="C2221"/>
      <c r="D2221"/>
      <c r="E2221"/>
      <c r="F2221"/>
      <c r="G2221"/>
      <c r="H2221"/>
      <c r="I2221"/>
      <c r="J2221"/>
      <c r="K2221"/>
      <c r="L2221"/>
      <c r="M2221"/>
      <c r="AA2221" s="64"/>
      <c r="AD2221" s="64"/>
    </row>
    <row r="2222" spans="2:30">
      <c r="B2222"/>
      <c r="C2222"/>
      <c r="D2222"/>
      <c r="E2222"/>
      <c r="F2222"/>
      <c r="G2222"/>
      <c r="H2222"/>
      <c r="I2222"/>
      <c r="J2222"/>
      <c r="K2222"/>
      <c r="L2222"/>
      <c r="M2222"/>
      <c r="AA2222" s="64"/>
      <c r="AD2222" s="64"/>
    </row>
    <row r="2223" spans="2:30">
      <c r="B2223"/>
      <c r="C2223"/>
      <c r="D2223"/>
      <c r="E2223"/>
      <c r="F2223"/>
      <c r="G2223"/>
      <c r="H2223"/>
      <c r="I2223"/>
      <c r="J2223"/>
      <c r="K2223"/>
      <c r="L2223"/>
      <c r="M2223"/>
      <c r="AA2223" s="64"/>
      <c r="AD2223" s="64"/>
    </row>
    <row r="2224" spans="2:30">
      <c r="B2224"/>
      <c r="C2224"/>
      <c r="D2224"/>
      <c r="E2224"/>
      <c r="F2224"/>
      <c r="G2224"/>
      <c r="H2224"/>
      <c r="I2224"/>
      <c r="J2224"/>
      <c r="K2224"/>
      <c r="L2224"/>
      <c r="M2224"/>
      <c r="AA2224" s="64"/>
      <c r="AD2224" s="64"/>
    </row>
    <row r="2225" spans="2:30">
      <c r="B2225"/>
      <c r="C2225"/>
      <c r="D2225"/>
      <c r="E2225"/>
      <c r="F2225"/>
      <c r="G2225"/>
      <c r="H2225"/>
      <c r="I2225"/>
      <c r="J2225"/>
      <c r="K2225"/>
      <c r="L2225"/>
      <c r="M2225"/>
      <c r="AA2225" s="64"/>
      <c r="AD2225" s="64"/>
    </row>
    <row r="2226" spans="2:30">
      <c r="B2226"/>
      <c r="C2226"/>
      <c r="D2226"/>
      <c r="E2226"/>
      <c r="F2226"/>
      <c r="G2226"/>
      <c r="H2226"/>
      <c r="I2226"/>
      <c r="J2226"/>
      <c r="K2226"/>
      <c r="L2226"/>
      <c r="M2226"/>
      <c r="AA2226" s="64"/>
      <c r="AD2226" s="64"/>
    </row>
    <row r="2227" spans="2:30">
      <c r="B2227"/>
      <c r="C2227"/>
      <c r="D2227"/>
      <c r="E2227"/>
      <c r="F2227"/>
      <c r="G2227"/>
      <c r="H2227"/>
      <c r="I2227"/>
      <c r="J2227"/>
      <c r="K2227"/>
      <c r="L2227"/>
      <c r="M2227"/>
      <c r="AA2227" s="64"/>
      <c r="AD2227" s="64"/>
    </row>
    <row r="2228" spans="2:30">
      <c r="B2228"/>
      <c r="C2228"/>
      <c r="D2228"/>
      <c r="E2228"/>
      <c r="F2228"/>
      <c r="G2228"/>
      <c r="H2228"/>
      <c r="I2228"/>
      <c r="J2228"/>
      <c r="K2228"/>
      <c r="L2228"/>
      <c r="M2228"/>
      <c r="AA2228" s="64"/>
      <c r="AD2228" s="64"/>
    </row>
    <row r="2229" spans="2:30">
      <c r="B2229"/>
      <c r="C2229"/>
      <c r="D2229"/>
      <c r="E2229"/>
      <c r="F2229"/>
      <c r="G2229"/>
      <c r="H2229"/>
      <c r="I2229"/>
      <c r="J2229"/>
      <c r="K2229"/>
      <c r="L2229"/>
      <c r="M2229"/>
      <c r="AA2229" s="64"/>
      <c r="AD2229" s="64"/>
    </row>
    <row r="2230" spans="2:30">
      <c r="B2230"/>
      <c r="C2230"/>
      <c r="D2230"/>
      <c r="E2230"/>
      <c r="F2230"/>
      <c r="G2230"/>
      <c r="H2230"/>
      <c r="I2230"/>
      <c r="J2230"/>
      <c r="K2230"/>
      <c r="L2230"/>
      <c r="M2230"/>
      <c r="AA2230" s="64"/>
      <c r="AD2230" s="64"/>
    </row>
    <row r="2231" spans="2:30">
      <c r="B2231"/>
      <c r="C2231"/>
      <c r="D2231"/>
      <c r="E2231"/>
      <c r="F2231"/>
      <c r="G2231"/>
      <c r="H2231"/>
      <c r="I2231"/>
      <c r="J2231"/>
      <c r="K2231"/>
      <c r="L2231"/>
      <c r="M2231"/>
      <c r="AA2231" s="64"/>
      <c r="AD2231" s="64"/>
    </row>
    <row r="2232" spans="2:30">
      <c r="B2232"/>
      <c r="C2232"/>
      <c r="D2232"/>
      <c r="E2232"/>
      <c r="F2232"/>
      <c r="G2232"/>
      <c r="H2232"/>
      <c r="I2232"/>
      <c r="J2232"/>
      <c r="K2232"/>
      <c r="L2232"/>
      <c r="M2232"/>
      <c r="AA2232" s="64"/>
      <c r="AD2232" s="64"/>
    </row>
    <row r="2233" spans="2:30">
      <c r="B2233"/>
      <c r="C2233"/>
      <c r="D2233"/>
      <c r="E2233"/>
      <c r="F2233"/>
      <c r="G2233"/>
      <c r="H2233"/>
      <c r="I2233"/>
      <c r="J2233"/>
      <c r="K2233"/>
      <c r="L2233"/>
      <c r="M2233"/>
      <c r="AA2233" s="64"/>
      <c r="AD2233" s="64"/>
    </row>
    <row r="2234" spans="2:30">
      <c r="B2234"/>
      <c r="C2234"/>
      <c r="D2234"/>
      <c r="E2234"/>
      <c r="F2234"/>
      <c r="G2234"/>
      <c r="H2234"/>
      <c r="I2234"/>
      <c r="J2234"/>
      <c r="K2234"/>
      <c r="L2234"/>
      <c r="M2234"/>
      <c r="AA2234" s="64"/>
      <c r="AD2234" s="64"/>
    </row>
    <row r="2235" spans="2:30">
      <c r="B2235"/>
      <c r="C2235"/>
      <c r="D2235"/>
      <c r="E2235"/>
      <c r="F2235"/>
      <c r="G2235"/>
      <c r="H2235"/>
      <c r="I2235"/>
      <c r="J2235"/>
      <c r="K2235"/>
      <c r="L2235"/>
      <c r="M2235"/>
      <c r="AA2235" s="64"/>
      <c r="AD2235" s="64"/>
    </row>
    <row r="2236" spans="2:30">
      <c r="B2236"/>
      <c r="C2236"/>
      <c r="D2236"/>
      <c r="E2236"/>
      <c r="F2236"/>
      <c r="G2236"/>
      <c r="H2236"/>
      <c r="I2236"/>
      <c r="J2236"/>
      <c r="K2236"/>
      <c r="L2236"/>
      <c r="M2236"/>
      <c r="AA2236" s="64"/>
      <c r="AD2236" s="64"/>
    </row>
    <row r="2237" spans="2:30">
      <c r="B2237"/>
      <c r="C2237"/>
      <c r="D2237"/>
      <c r="E2237"/>
      <c r="F2237"/>
      <c r="G2237"/>
      <c r="H2237"/>
      <c r="I2237"/>
      <c r="J2237"/>
      <c r="K2237"/>
      <c r="L2237"/>
      <c r="M2237"/>
      <c r="AA2237" s="64"/>
      <c r="AD2237" s="64"/>
    </row>
    <row r="2238" spans="2:30">
      <c r="B2238"/>
      <c r="C2238"/>
      <c r="D2238"/>
      <c r="E2238"/>
      <c r="F2238"/>
      <c r="G2238"/>
      <c r="H2238"/>
      <c r="I2238"/>
      <c r="J2238"/>
      <c r="K2238"/>
      <c r="L2238"/>
      <c r="M2238"/>
      <c r="AA2238" s="64"/>
      <c r="AD2238" s="64"/>
    </row>
    <row r="2239" spans="2:30">
      <c r="B2239"/>
      <c r="C2239"/>
      <c r="D2239"/>
      <c r="E2239"/>
      <c r="F2239"/>
      <c r="G2239"/>
      <c r="H2239"/>
      <c r="I2239"/>
      <c r="J2239"/>
      <c r="K2239"/>
      <c r="L2239"/>
      <c r="M2239"/>
      <c r="AA2239" s="64"/>
      <c r="AD2239" s="64"/>
    </row>
    <row r="2240" spans="2:30">
      <c r="B2240"/>
      <c r="C2240"/>
      <c r="D2240"/>
      <c r="E2240"/>
      <c r="F2240"/>
      <c r="G2240"/>
      <c r="H2240"/>
      <c r="I2240"/>
      <c r="J2240"/>
      <c r="K2240"/>
      <c r="L2240"/>
      <c r="M2240"/>
      <c r="AA2240" s="64"/>
      <c r="AD2240" s="64"/>
    </row>
    <row r="2241" spans="2:30">
      <c r="B2241"/>
      <c r="C2241"/>
      <c r="D2241"/>
      <c r="E2241"/>
      <c r="F2241"/>
      <c r="G2241"/>
      <c r="H2241"/>
      <c r="I2241"/>
      <c r="J2241"/>
      <c r="K2241"/>
      <c r="L2241"/>
      <c r="M2241"/>
      <c r="AA2241" s="64"/>
      <c r="AD2241" s="64"/>
    </row>
    <row r="2242" spans="2:30">
      <c r="B2242"/>
      <c r="C2242"/>
      <c r="D2242"/>
      <c r="E2242"/>
      <c r="F2242"/>
      <c r="G2242"/>
      <c r="H2242"/>
      <c r="I2242"/>
      <c r="J2242"/>
      <c r="K2242"/>
      <c r="L2242"/>
      <c r="M2242"/>
      <c r="AA2242" s="64"/>
      <c r="AD2242" s="64"/>
    </row>
    <row r="2243" spans="2:30">
      <c r="B2243"/>
      <c r="C2243"/>
      <c r="D2243"/>
      <c r="E2243"/>
      <c r="F2243"/>
      <c r="G2243"/>
      <c r="H2243"/>
      <c r="I2243"/>
      <c r="J2243"/>
      <c r="K2243"/>
      <c r="L2243"/>
      <c r="M2243"/>
      <c r="AA2243" s="64"/>
      <c r="AD2243" s="64"/>
    </row>
    <row r="2244" spans="2:30">
      <c r="B2244"/>
      <c r="C2244"/>
      <c r="D2244"/>
      <c r="E2244"/>
      <c r="F2244"/>
      <c r="G2244"/>
      <c r="H2244"/>
      <c r="I2244"/>
      <c r="J2244"/>
      <c r="K2244"/>
      <c r="L2244"/>
      <c r="M2244"/>
      <c r="AA2244" s="64"/>
      <c r="AD2244" s="64"/>
    </row>
    <row r="2245" spans="2:30">
      <c r="B2245"/>
      <c r="C2245"/>
      <c r="D2245"/>
      <c r="E2245"/>
      <c r="F2245"/>
      <c r="G2245"/>
      <c r="H2245"/>
      <c r="I2245"/>
      <c r="J2245"/>
      <c r="K2245"/>
      <c r="L2245"/>
      <c r="M2245"/>
      <c r="AA2245" s="64"/>
      <c r="AD2245" s="64"/>
    </row>
    <row r="2246" spans="2:30">
      <c r="B2246"/>
      <c r="C2246"/>
      <c r="D2246"/>
      <c r="E2246"/>
      <c r="F2246"/>
      <c r="G2246"/>
      <c r="H2246"/>
      <c r="I2246"/>
      <c r="J2246"/>
      <c r="K2246"/>
      <c r="L2246"/>
      <c r="M2246"/>
      <c r="AA2246" s="64"/>
      <c r="AD2246" s="64"/>
    </row>
    <row r="2247" spans="2:30">
      <c r="B2247"/>
      <c r="C2247"/>
      <c r="D2247"/>
      <c r="E2247"/>
      <c r="F2247"/>
      <c r="G2247"/>
      <c r="H2247"/>
      <c r="I2247"/>
      <c r="J2247"/>
      <c r="K2247"/>
      <c r="L2247"/>
      <c r="M2247"/>
      <c r="AA2247" s="64"/>
      <c r="AD2247" s="64"/>
    </row>
    <row r="2248" spans="2:30">
      <c r="B2248"/>
      <c r="C2248"/>
      <c r="D2248"/>
      <c r="E2248"/>
      <c r="F2248"/>
      <c r="G2248"/>
      <c r="H2248"/>
      <c r="I2248"/>
      <c r="J2248"/>
      <c r="K2248"/>
      <c r="L2248"/>
      <c r="M2248"/>
      <c r="AA2248" s="64"/>
      <c r="AD2248" s="64"/>
    </row>
    <row r="2249" spans="2:30">
      <c r="B2249"/>
      <c r="C2249"/>
      <c r="D2249"/>
      <c r="E2249"/>
      <c r="F2249"/>
      <c r="G2249"/>
      <c r="H2249"/>
      <c r="I2249"/>
      <c r="J2249"/>
      <c r="K2249"/>
      <c r="L2249"/>
      <c r="M2249"/>
      <c r="AA2249" s="64"/>
      <c r="AD2249" s="64"/>
    </row>
    <row r="2250" spans="2:30">
      <c r="B2250"/>
      <c r="C2250"/>
      <c r="D2250"/>
      <c r="E2250"/>
      <c r="F2250"/>
      <c r="G2250"/>
      <c r="H2250"/>
      <c r="I2250"/>
      <c r="J2250"/>
      <c r="K2250"/>
      <c r="L2250"/>
      <c r="M2250"/>
      <c r="AA2250" s="64"/>
      <c r="AD2250" s="64"/>
    </row>
    <row r="2251" spans="2:30">
      <c r="B2251"/>
      <c r="C2251"/>
      <c r="D2251"/>
      <c r="E2251"/>
      <c r="F2251"/>
      <c r="G2251"/>
      <c r="H2251"/>
      <c r="I2251"/>
      <c r="J2251"/>
      <c r="K2251"/>
      <c r="L2251"/>
      <c r="M2251"/>
      <c r="AA2251" s="64"/>
      <c r="AD2251" s="64"/>
    </row>
    <row r="2252" spans="2:30">
      <c r="B2252"/>
      <c r="C2252"/>
      <c r="D2252"/>
      <c r="E2252"/>
      <c r="F2252"/>
      <c r="G2252"/>
      <c r="H2252"/>
      <c r="I2252"/>
      <c r="J2252"/>
      <c r="K2252"/>
      <c r="L2252"/>
      <c r="M2252"/>
      <c r="AA2252" s="64"/>
      <c r="AD2252" s="64"/>
    </row>
    <row r="2253" spans="2:30">
      <c r="B2253"/>
      <c r="C2253"/>
      <c r="D2253"/>
      <c r="E2253"/>
      <c r="F2253"/>
      <c r="G2253"/>
      <c r="H2253"/>
      <c r="I2253"/>
      <c r="J2253"/>
      <c r="K2253"/>
      <c r="L2253"/>
      <c r="M2253"/>
      <c r="AA2253" s="64"/>
      <c r="AD2253" s="64"/>
    </row>
    <row r="2254" spans="2:30">
      <c r="B2254"/>
      <c r="C2254"/>
      <c r="D2254"/>
      <c r="E2254"/>
      <c r="F2254"/>
      <c r="G2254"/>
      <c r="H2254"/>
      <c r="I2254"/>
      <c r="J2254"/>
      <c r="K2254"/>
      <c r="L2254"/>
      <c r="M2254"/>
      <c r="AA2254" s="64"/>
      <c r="AD2254" s="64"/>
    </row>
    <row r="2255" spans="2:30">
      <c r="B2255"/>
      <c r="C2255"/>
      <c r="D2255"/>
      <c r="E2255"/>
      <c r="F2255"/>
      <c r="G2255"/>
      <c r="H2255"/>
      <c r="I2255"/>
      <c r="J2255"/>
      <c r="K2255"/>
      <c r="L2255"/>
      <c r="M2255"/>
      <c r="AA2255" s="64"/>
      <c r="AD2255" s="64"/>
    </row>
    <row r="2256" spans="2:30">
      <c r="B2256"/>
      <c r="C2256"/>
      <c r="D2256"/>
      <c r="E2256"/>
      <c r="F2256"/>
      <c r="G2256"/>
      <c r="H2256"/>
      <c r="I2256"/>
      <c r="J2256"/>
      <c r="K2256"/>
      <c r="L2256"/>
      <c r="M2256"/>
      <c r="AA2256" s="64"/>
      <c r="AD2256" s="64"/>
    </row>
    <row r="2257" spans="2:30">
      <c r="B2257"/>
      <c r="C2257"/>
      <c r="D2257"/>
      <c r="E2257"/>
      <c r="F2257"/>
      <c r="G2257"/>
      <c r="H2257"/>
      <c r="I2257"/>
      <c r="J2257"/>
      <c r="K2257"/>
      <c r="L2257"/>
      <c r="M2257"/>
      <c r="AA2257" s="64"/>
      <c r="AD2257" s="64"/>
    </row>
    <row r="2258" spans="2:30">
      <c r="B2258"/>
      <c r="C2258"/>
      <c r="D2258"/>
      <c r="E2258"/>
      <c r="F2258"/>
      <c r="G2258"/>
      <c r="H2258"/>
      <c r="I2258"/>
      <c r="J2258"/>
      <c r="K2258"/>
      <c r="L2258"/>
      <c r="M2258"/>
      <c r="AA2258" s="64"/>
      <c r="AD2258" s="64"/>
    </row>
    <row r="2259" spans="2:30">
      <c r="B2259"/>
      <c r="C2259"/>
      <c r="D2259"/>
      <c r="E2259"/>
      <c r="F2259"/>
      <c r="G2259"/>
      <c r="H2259"/>
      <c r="I2259"/>
      <c r="J2259"/>
      <c r="K2259"/>
      <c r="L2259"/>
      <c r="M2259"/>
      <c r="AA2259" s="64"/>
      <c r="AD2259" s="64"/>
    </row>
    <row r="2260" spans="2:30">
      <c r="B2260"/>
      <c r="C2260"/>
      <c r="D2260"/>
      <c r="E2260"/>
      <c r="F2260"/>
      <c r="G2260"/>
      <c r="H2260"/>
      <c r="I2260"/>
      <c r="J2260"/>
      <c r="K2260"/>
      <c r="L2260"/>
      <c r="M2260"/>
      <c r="AA2260" s="64"/>
      <c r="AD2260" s="64"/>
    </row>
    <row r="2261" spans="2:30">
      <c r="B2261"/>
      <c r="C2261"/>
      <c r="D2261"/>
      <c r="E2261"/>
      <c r="F2261"/>
      <c r="G2261"/>
      <c r="H2261"/>
      <c r="I2261"/>
      <c r="J2261"/>
      <c r="K2261"/>
      <c r="L2261"/>
      <c r="M2261"/>
      <c r="AA2261" s="64"/>
      <c r="AD2261" s="64"/>
    </row>
    <row r="2262" spans="2:30">
      <c r="B2262"/>
      <c r="C2262"/>
      <c r="D2262"/>
      <c r="E2262"/>
      <c r="F2262"/>
      <c r="G2262"/>
      <c r="H2262"/>
      <c r="I2262"/>
      <c r="J2262"/>
      <c r="K2262"/>
      <c r="L2262"/>
      <c r="M2262"/>
      <c r="AA2262" s="64"/>
      <c r="AD2262" s="64"/>
    </row>
    <row r="2263" spans="2:30">
      <c r="B2263"/>
      <c r="C2263"/>
      <c r="D2263"/>
      <c r="E2263"/>
      <c r="F2263"/>
      <c r="G2263"/>
      <c r="H2263"/>
      <c r="I2263"/>
      <c r="J2263"/>
      <c r="K2263"/>
      <c r="L2263"/>
      <c r="M2263"/>
      <c r="AA2263" s="64"/>
      <c r="AD2263" s="64"/>
    </row>
    <row r="2264" spans="2:30">
      <c r="B2264"/>
      <c r="C2264"/>
      <c r="D2264"/>
      <c r="E2264"/>
      <c r="F2264"/>
      <c r="G2264"/>
      <c r="H2264"/>
      <c r="I2264"/>
      <c r="J2264"/>
      <c r="K2264"/>
      <c r="L2264"/>
      <c r="M2264"/>
      <c r="AA2264" s="64"/>
      <c r="AD2264" s="64"/>
    </row>
    <row r="2265" spans="2:30">
      <c r="B2265"/>
      <c r="C2265"/>
      <c r="D2265"/>
      <c r="E2265"/>
      <c r="F2265"/>
      <c r="G2265"/>
      <c r="H2265"/>
      <c r="I2265"/>
      <c r="J2265"/>
      <c r="K2265"/>
      <c r="L2265"/>
      <c r="M2265"/>
      <c r="AA2265" s="64"/>
      <c r="AD2265" s="64"/>
    </row>
    <row r="2266" spans="2:30">
      <c r="B2266"/>
      <c r="C2266"/>
      <c r="D2266"/>
      <c r="E2266"/>
      <c r="F2266"/>
      <c r="G2266"/>
      <c r="H2266"/>
      <c r="I2266"/>
      <c r="J2266"/>
      <c r="K2266"/>
      <c r="L2266"/>
      <c r="M2266"/>
      <c r="AA2266" s="64"/>
      <c r="AD2266" s="64"/>
    </row>
    <row r="2267" spans="2:30">
      <c r="B2267"/>
      <c r="C2267"/>
      <c r="D2267"/>
      <c r="E2267"/>
      <c r="F2267"/>
      <c r="G2267"/>
      <c r="H2267"/>
      <c r="I2267"/>
      <c r="J2267"/>
      <c r="K2267"/>
      <c r="L2267"/>
      <c r="M2267"/>
      <c r="AA2267" s="64"/>
      <c r="AD2267" s="64"/>
    </row>
    <row r="2268" spans="2:30">
      <c r="B2268"/>
      <c r="C2268"/>
      <c r="D2268"/>
      <c r="E2268"/>
      <c r="F2268"/>
      <c r="G2268"/>
      <c r="H2268"/>
      <c r="I2268"/>
      <c r="J2268"/>
      <c r="K2268"/>
      <c r="L2268"/>
      <c r="M2268"/>
      <c r="AA2268" s="64"/>
      <c r="AD2268" s="64"/>
    </row>
    <row r="2269" spans="2:30">
      <c r="B2269"/>
      <c r="C2269"/>
      <c r="D2269"/>
      <c r="E2269"/>
      <c r="F2269"/>
      <c r="G2269"/>
      <c r="H2269"/>
      <c r="I2269"/>
      <c r="J2269"/>
      <c r="K2269"/>
      <c r="L2269"/>
      <c r="M2269"/>
      <c r="AA2269" s="64"/>
      <c r="AD2269" s="64"/>
    </row>
    <row r="2270" spans="2:30">
      <c r="B2270"/>
      <c r="C2270"/>
      <c r="D2270"/>
      <c r="E2270"/>
      <c r="F2270"/>
      <c r="G2270"/>
      <c r="H2270"/>
      <c r="I2270"/>
      <c r="J2270"/>
      <c r="K2270"/>
      <c r="L2270"/>
      <c r="M2270"/>
      <c r="AA2270" s="64"/>
      <c r="AD2270" s="64"/>
    </row>
    <row r="2271" spans="2:30">
      <c r="B2271"/>
      <c r="C2271"/>
      <c r="D2271"/>
      <c r="E2271"/>
      <c r="F2271"/>
      <c r="G2271"/>
      <c r="H2271"/>
      <c r="I2271"/>
      <c r="J2271"/>
      <c r="K2271"/>
      <c r="L2271"/>
      <c r="M2271"/>
      <c r="AA2271" s="64"/>
      <c r="AD2271" s="64"/>
    </row>
    <row r="2272" spans="2:30">
      <c r="B2272"/>
      <c r="C2272"/>
      <c r="D2272"/>
      <c r="E2272"/>
      <c r="F2272"/>
      <c r="G2272"/>
      <c r="H2272"/>
      <c r="I2272"/>
      <c r="J2272"/>
      <c r="K2272"/>
      <c r="L2272"/>
      <c r="M2272"/>
      <c r="AA2272" s="64"/>
      <c r="AD2272" s="64"/>
    </row>
    <row r="2273" spans="2:30">
      <c r="B2273"/>
      <c r="C2273"/>
      <c r="D2273"/>
      <c r="E2273"/>
      <c r="F2273"/>
      <c r="G2273"/>
      <c r="H2273"/>
      <c r="I2273"/>
      <c r="J2273"/>
      <c r="K2273"/>
      <c r="L2273"/>
      <c r="M2273"/>
      <c r="AA2273" s="64"/>
      <c r="AD2273" s="64"/>
    </row>
    <row r="2274" spans="2:30">
      <c r="B2274"/>
      <c r="C2274"/>
      <c r="D2274"/>
      <c r="E2274"/>
      <c r="F2274"/>
      <c r="G2274"/>
      <c r="H2274"/>
      <c r="I2274"/>
      <c r="J2274"/>
      <c r="K2274"/>
      <c r="L2274"/>
      <c r="M2274"/>
      <c r="AA2274" s="64"/>
      <c r="AD2274" s="64"/>
    </row>
    <row r="2275" spans="2:30">
      <c r="B2275"/>
      <c r="C2275"/>
      <c r="D2275"/>
      <c r="E2275"/>
      <c r="F2275"/>
      <c r="G2275"/>
      <c r="H2275"/>
      <c r="I2275"/>
      <c r="J2275"/>
      <c r="K2275"/>
      <c r="L2275"/>
      <c r="M2275"/>
      <c r="AA2275" s="64"/>
      <c r="AD2275" s="64"/>
    </row>
    <row r="2276" spans="2:30">
      <c r="B2276"/>
      <c r="C2276"/>
      <c r="D2276"/>
      <c r="E2276"/>
      <c r="F2276"/>
      <c r="G2276"/>
      <c r="H2276"/>
      <c r="I2276"/>
      <c r="J2276"/>
      <c r="K2276"/>
      <c r="L2276"/>
      <c r="M2276"/>
      <c r="AA2276" s="64"/>
      <c r="AD2276" s="64"/>
    </row>
    <row r="2277" spans="2:30">
      <c r="B2277"/>
      <c r="C2277"/>
      <c r="D2277"/>
      <c r="E2277"/>
      <c r="F2277"/>
      <c r="G2277"/>
      <c r="H2277"/>
      <c r="I2277"/>
      <c r="J2277"/>
      <c r="K2277"/>
      <c r="L2277"/>
      <c r="M2277"/>
      <c r="AA2277" s="64"/>
      <c r="AD2277" s="64"/>
    </row>
    <row r="2278" spans="2:30">
      <c r="B2278"/>
      <c r="C2278"/>
      <c r="D2278"/>
      <c r="E2278"/>
      <c r="F2278"/>
      <c r="G2278"/>
      <c r="H2278"/>
      <c r="I2278"/>
      <c r="J2278"/>
      <c r="K2278"/>
      <c r="L2278"/>
      <c r="M2278"/>
      <c r="AA2278" s="64"/>
      <c r="AD2278" s="64"/>
    </row>
    <row r="2279" spans="2:30">
      <c r="B2279"/>
      <c r="C2279"/>
      <c r="D2279"/>
      <c r="E2279"/>
      <c r="F2279"/>
      <c r="G2279"/>
      <c r="H2279"/>
      <c r="I2279"/>
      <c r="J2279"/>
      <c r="K2279"/>
      <c r="L2279"/>
      <c r="M2279"/>
      <c r="AA2279" s="64"/>
      <c r="AD2279" s="64"/>
    </row>
    <row r="2280" spans="2:30">
      <c r="B2280"/>
      <c r="C2280"/>
      <c r="D2280"/>
      <c r="E2280"/>
      <c r="F2280"/>
      <c r="G2280"/>
      <c r="H2280"/>
      <c r="I2280"/>
      <c r="J2280"/>
      <c r="K2280"/>
      <c r="L2280"/>
      <c r="M2280"/>
      <c r="AA2280" s="64"/>
      <c r="AD2280" s="64"/>
    </row>
    <row r="2281" spans="2:30">
      <c r="B2281"/>
      <c r="C2281"/>
      <c r="D2281"/>
      <c r="E2281"/>
      <c r="F2281"/>
      <c r="G2281"/>
      <c r="H2281"/>
      <c r="I2281"/>
      <c r="J2281"/>
      <c r="K2281"/>
      <c r="L2281"/>
      <c r="M2281"/>
      <c r="AA2281" s="64"/>
      <c r="AD2281" s="64"/>
    </row>
    <row r="2282" spans="2:30">
      <c r="B2282"/>
      <c r="C2282"/>
      <c r="D2282"/>
      <c r="E2282"/>
      <c r="F2282"/>
      <c r="G2282"/>
      <c r="H2282"/>
      <c r="I2282"/>
      <c r="J2282"/>
      <c r="K2282"/>
      <c r="L2282"/>
      <c r="M2282"/>
      <c r="AA2282" s="64"/>
      <c r="AD2282" s="64"/>
    </row>
    <row r="2283" spans="2:30">
      <c r="B2283"/>
      <c r="C2283"/>
      <c r="D2283"/>
      <c r="E2283"/>
      <c r="F2283"/>
      <c r="G2283"/>
      <c r="H2283"/>
      <c r="I2283"/>
      <c r="J2283"/>
      <c r="K2283"/>
      <c r="L2283"/>
      <c r="M2283"/>
      <c r="AA2283" s="64"/>
      <c r="AD2283" s="64"/>
    </row>
    <row r="2284" spans="2:30">
      <c r="B2284"/>
      <c r="C2284"/>
      <c r="D2284"/>
      <c r="E2284"/>
      <c r="F2284"/>
      <c r="G2284"/>
      <c r="H2284"/>
      <c r="I2284"/>
      <c r="J2284"/>
      <c r="K2284"/>
      <c r="L2284"/>
      <c r="M2284"/>
      <c r="AA2284" s="64"/>
      <c r="AD2284" s="64"/>
    </row>
    <row r="2285" spans="2:30">
      <c r="B2285"/>
      <c r="C2285"/>
      <c r="D2285"/>
      <c r="E2285"/>
      <c r="F2285"/>
      <c r="G2285"/>
      <c r="H2285"/>
      <c r="I2285"/>
      <c r="J2285"/>
      <c r="K2285"/>
      <c r="L2285"/>
      <c r="M2285"/>
      <c r="AA2285" s="64"/>
      <c r="AD2285" s="64"/>
    </row>
    <row r="2286" spans="2:30">
      <c r="B2286"/>
      <c r="C2286"/>
      <c r="D2286"/>
      <c r="E2286"/>
      <c r="F2286"/>
      <c r="G2286"/>
      <c r="H2286"/>
      <c r="I2286"/>
      <c r="J2286"/>
      <c r="K2286"/>
      <c r="L2286"/>
      <c r="M2286"/>
      <c r="AA2286" s="64"/>
      <c r="AD2286" s="64"/>
    </row>
    <row r="2287" spans="2:30">
      <c r="B2287"/>
      <c r="C2287"/>
      <c r="D2287"/>
      <c r="E2287"/>
      <c r="F2287"/>
      <c r="G2287"/>
      <c r="H2287"/>
      <c r="I2287"/>
      <c r="J2287"/>
      <c r="K2287"/>
      <c r="L2287"/>
      <c r="M2287"/>
      <c r="AA2287" s="64"/>
      <c r="AD2287" s="64"/>
    </row>
    <row r="2288" spans="2:30">
      <c r="B2288"/>
      <c r="C2288"/>
      <c r="D2288"/>
      <c r="E2288"/>
      <c r="F2288"/>
      <c r="G2288"/>
      <c r="H2288"/>
      <c r="I2288"/>
      <c r="J2288"/>
      <c r="K2288"/>
      <c r="L2288"/>
      <c r="M2288"/>
      <c r="AA2288" s="64"/>
      <c r="AD2288" s="64"/>
    </row>
    <row r="2289" spans="2:30">
      <c r="B2289"/>
      <c r="C2289"/>
      <c r="D2289"/>
      <c r="E2289"/>
      <c r="F2289"/>
      <c r="G2289"/>
      <c r="H2289"/>
      <c r="I2289"/>
      <c r="J2289"/>
      <c r="K2289"/>
      <c r="L2289"/>
      <c r="M2289"/>
      <c r="AA2289" s="64"/>
      <c r="AD2289" s="64"/>
    </row>
    <row r="2290" spans="2:30">
      <c r="B2290"/>
      <c r="C2290"/>
      <c r="D2290"/>
      <c r="E2290"/>
      <c r="F2290"/>
      <c r="G2290"/>
      <c r="H2290"/>
      <c r="I2290"/>
      <c r="J2290"/>
      <c r="K2290"/>
      <c r="L2290"/>
      <c r="M2290"/>
      <c r="AA2290" s="64"/>
      <c r="AD2290" s="64"/>
    </row>
    <row r="2291" spans="2:30">
      <c r="B2291"/>
      <c r="C2291"/>
      <c r="D2291"/>
      <c r="E2291"/>
      <c r="F2291"/>
      <c r="G2291"/>
      <c r="H2291"/>
      <c r="I2291"/>
      <c r="J2291"/>
      <c r="K2291"/>
      <c r="L2291"/>
      <c r="M2291"/>
      <c r="AA2291" s="64"/>
      <c r="AD2291" s="64"/>
    </row>
    <row r="2292" spans="2:30">
      <c r="B2292"/>
      <c r="C2292"/>
      <c r="D2292"/>
      <c r="E2292"/>
      <c r="F2292"/>
      <c r="G2292"/>
      <c r="H2292"/>
      <c r="I2292"/>
      <c r="J2292"/>
      <c r="K2292"/>
      <c r="L2292"/>
      <c r="M2292"/>
      <c r="AA2292" s="64"/>
      <c r="AD2292" s="64"/>
    </row>
    <row r="2293" spans="2:30">
      <c r="B2293"/>
      <c r="C2293"/>
      <c r="D2293"/>
      <c r="E2293"/>
      <c r="F2293"/>
      <c r="G2293"/>
      <c r="H2293"/>
      <c r="I2293"/>
      <c r="J2293"/>
      <c r="K2293"/>
      <c r="L2293"/>
      <c r="M2293"/>
      <c r="AA2293" s="64"/>
      <c r="AD2293" s="64"/>
    </row>
    <row r="2294" spans="2:30">
      <c r="B2294"/>
      <c r="C2294"/>
      <c r="D2294"/>
      <c r="E2294"/>
      <c r="F2294"/>
      <c r="G2294"/>
      <c r="H2294"/>
      <c r="I2294"/>
      <c r="J2294"/>
      <c r="K2294"/>
      <c r="L2294"/>
      <c r="M2294"/>
      <c r="AA2294" s="64"/>
      <c r="AD2294" s="64"/>
    </row>
    <row r="2295" spans="2:30">
      <c r="B2295"/>
      <c r="C2295"/>
      <c r="D2295"/>
      <c r="E2295"/>
      <c r="F2295"/>
      <c r="G2295"/>
      <c r="H2295"/>
      <c r="I2295"/>
      <c r="J2295"/>
      <c r="K2295"/>
      <c r="L2295"/>
      <c r="M2295"/>
      <c r="AA2295" s="64"/>
      <c r="AD2295" s="64"/>
    </row>
    <row r="2296" spans="2:30">
      <c r="B2296"/>
      <c r="C2296"/>
      <c r="D2296"/>
      <c r="E2296"/>
      <c r="F2296"/>
      <c r="G2296"/>
      <c r="H2296"/>
      <c r="I2296"/>
      <c r="J2296"/>
      <c r="K2296"/>
      <c r="L2296"/>
      <c r="M2296"/>
      <c r="AA2296" s="64"/>
      <c r="AD2296" s="64"/>
    </row>
    <row r="2297" spans="2:30">
      <c r="B2297"/>
      <c r="C2297"/>
      <c r="D2297"/>
      <c r="E2297"/>
      <c r="F2297"/>
      <c r="G2297"/>
      <c r="H2297"/>
      <c r="I2297"/>
      <c r="J2297"/>
      <c r="K2297"/>
      <c r="L2297"/>
      <c r="M2297"/>
      <c r="AA2297" s="64"/>
      <c r="AD2297" s="64"/>
    </row>
    <row r="2298" spans="2:30">
      <c r="B2298"/>
      <c r="C2298"/>
      <c r="D2298"/>
      <c r="E2298"/>
      <c r="F2298"/>
      <c r="G2298"/>
      <c r="H2298"/>
      <c r="I2298"/>
      <c r="J2298"/>
      <c r="K2298"/>
      <c r="L2298"/>
      <c r="M2298"/>
      <c r="AA2298" s="64"/>
      <c r="AD2298" s="64"/>
    </row>
    <row r="2299" spans="2:30">
      <c r="B2299"/>
      <c r="C2299"/>
      <c r="D2299"/>
      <c r="E2299"/>
      <c r="F2299"/>
      <c r="G2299"/>
      <c r="H2299"/>
      <c r="I2299"/>
      <c r="J2299"/>
      <c r="K2299"/>
      <c r="L2299"/>
      <c r="M2299"/>
      <c r="AA2299" s="64"/>
      <c r="AD2299" s="64"/>
    </row>
    <row r="2300" spans="2:30">
      <c r="B2300"/>
      <c r="C2300"/>
      <c r="D2300"/>
      <c r="E2300"/>
      <c r="F2300"/>
      <c r="G2300"/>
      <c r="H2300"/>
      <c r="I2300"/>
      <c r="J2300"/>
      <c r="K2300"/>
      <c r="L2300"/>
      <c r="M2300"/>
      <c r="AA2300" s="64"/>
      <c r="AD2300" s="64"/>
    </row>
    <row r="2301" spans="2:30">
      <c r="B2301"/>
      <c r="C2301"/>
      <c r="D2301"/>
      <c r="E2301"/>
      <c r="F2301"/>
      <c r="G2301"/>
      <c r="H2301"/>
      <c r="I2301"/>
      <c r="J2301"/>
      <c r="K2301"/>
      <c r="L2301"/>
      <c r="M2301"/>
      <c r="AA2301" s="64"/>
      <c r="AD2301" s="64"/>
    </row>
    <row r="2302" spans="2:30">
      <c r="B2302"/>
      <c r="C2302"/>
      <c r="D2302"/>
      <c r="E2302"/>
      <c r="F2302"/>
      <c r="G2302"/>
      <c r="H2302"/>
      <c r="I2302"/>
      <c r="J2302"/>
      <c r="K2302"/>
      <c r="L2302"/>
      <c r="M2302"/>
      <c r="AA2302" s="64"/>
      <c r="AD2302" s="64"/>
    </row>
    <row r="2303" spans="2:30">
      <c r="B2303"/>
      <c r="C2303"/>
      <c r="D2303"/>
      <c r="E2303"/>
      <c r="F2303"/>
      <c r="G2303"/>
      <c r="H2303"/>
      <c r="I2303"/>
      <c r="J2303"/>
      <c r="K2303"/>
      <c r="L2303"/>
      <c r="M2303"/>
      <c r="AA2303" s="64"/>
      <c r="AD2303" s="64"/>
    </row>
    <row r="2304" spans="2:30">
      <c r="B2304"/>
      <c r="C2304"/>
      <c r="D2304"/>
      <c r="E2304"/>
      <c r="F2304"/>
      <c r="G2304"/>
      <c r="H2304"/>
      <c r="I2304"/>
      <c r="J2304"/>
      <c r="K2304"/>
      <c r="L2304"/>
      <c r="M2304"/>
      <c r="AA2304" s="64"/>
      <c r="AD2304" s="64"/>
    </row>
    <row r="2305" spans="2:30">
      <c r="B2305"/>
      <c r="C2305"/>
      <c r="D2305"/>
      <c r="E2305"/>
      <c r="F2305"/>
      <c r="G2305"/>
      <c r="H2305"/>
      <c r="I2305"/>
      <c r="J2305"/>
      <c r="K2305"/>
      <c r="L2305"/>
      <c r="M2305"/>
      <c r="AA2305" s="64"/>
      <c r="AD2305" s="64"/>
    </row>
    <row r="2306" spans="2:30">
      <c r="B2306"/>
      <c r="C2306"/>
      <c r="D2306"/>
      <c r="E2306"/>
      <c r="F2306"/>
      <c r="G2306"/>
      <c r="H2306"/>
      <c r="I2306"/>
      <c r="J2306"/>
      <c r="K2306"/>
      <c r="L2306"/>
      <c r="M2306"/>
      <c r="AA2306" s="64"/>
      <c r="AD2306" s="64"/>
    </row>
    <row r="2307" spans="2:30">
      <c r="B2307"/>
      <c r="C2307"/>
      <c r="D2307"/>
      <c r="E2307"/>
      <c r="F2307"/>
      <c r="G2307"/>
      <c r="H2307"/>
      <c r="I2307"/>
      <c r="J2307"/>
      <c r="K2307"/>
      <c r="L2307"/>
      <c r="M2307"/>
      <c r="AA2307" s="64"/>
      <c r="AD2307" s="64"/>
    </row>
    <row r="2308" spans="2:30">
      <c r="B2308"/>
      <c r="C2308"/>
      <c r="D2308"/>
      <c r="E2308"/>
      <c r="F2308"/>
      <c r="G2308"/>
      <c r="H2308"/>
      <c r="I2308"/>
      <c r="J2308"/>
      <c r="K2308"/>
      <c r="L2308"/>
      <c r="M2308"/>
      <c r="AA2308" s="64"/>
      <c r="AD2308" s="64"/>
    </row>
    <row r="2309" spans="2:30">
      <c r="B2309"/>
      <c r="C2309"/>
      <c r="D2309"/>
      <c r="E2309"/>
      <c r="F2309"/>
      <c r="G2309"/>
      <c r="H2309"/>
      <c r="I2309"/>
      <c r="J2309"/>
      <c r="K2309"/>
      <c r="L2309"/>
      <c r="M2309"/>
      <c r="AA2309" s="64"/>
      <c r="AD2309" s="64"/>
    </row>
    <row r="2310" spans="2:30">
      <c r="B2310"/>
      <c r="C2310"/>
      <c r="D2310"/>
      <c r="E2310"/>
      <c r="F2310"/>
      <c r="G2310"/>
      <c r="H2310"/>
      <c r="I2310"/>
      <c r="J2310"/>
      <c r="K2310"/>
      <c r="L2310"/>
      <c r="M2310"/>
      <c r="AA2310" s="64"/>
      <c r="AD2310" s="64"/>
    </row>
    <row r="2311" spans="2:30">
      <c r="B2311"/>
      <c r="C2311"/>
      <c r="D2311"/>
      <c r="E2311"/>
      <c r="F2311"/>
      <c r="G2311"/>
      <c r="H2311"/>
      <c r="I2311"/>
      <c r="J2311"/>
      <c r="K2311"/>
      <c r="L2311"/>
      <c r="M2311"/>
      <c r="AA2311" s="64"/>
      <c r="AD2311" s="64"/>
    </row>
    <row r="2312" spans="2:30">
      <c r="B2312"/>
      <c r="C2312"/>
      <c r="D2312"/>
      <c r="E2312"/>
      <c r="F2312"/>
      <c r="G2312"/>
      <c r="H2312"/>
      <c r="I2312"/>
      <c r="J2312"/>
      <c r="K2312"/>
      <c r="L2312"/>
      <c r="M2312"/>
      <c r="AA2312" s="64"/>
      <c r="AD2312" s="64"/>
    </row>
    <row r="2313" spans="2:30">
      <c r="B2313"/>
      <c r="C2313"/>
      <c r="D2313"/>
      <c r="E2313"/>
      <c r="F2313"/>
      <c r="G2313"/>
      <c r="H2313"/>
      <c r="I2313"/>
      <c r="J2313"/>
      <c r="K2313"/>
      <c r="L2313"/>
      <c r="M2313"/>
      <c r="AA2313" s="64"/>
      <c r="AD2313" s="64"/>
    </row>
    <row r="2314" spans="2:30">
      <c r="B2314"/>
      <c r="C2314"/>
      <c r="D2314"/>
      <c r="E2314"/>
      <c r="F2314"/>
      <c r="G2314"/>
      <c r="H2314"/>
      <c r="I2314"/>
      <c r="J2314"/>
      <c r="K2314"/>
      <c r="L2314"/>
      <c r="M2314"/>
      <c r="AA2314" s="64"/>
      <c r="AD2314" s="64"/>
    </row>
    <row r="2315" spans="2:30">
      <c r="B2315"/>
      <c r="C2315"/>
      <c r="D2315"/>
      <c r="E2315"/>
      <c r="F2315"/>
      <c r="G2315"/>
      <c r="H2315"/>
      <c r="I2315"/>
      <c r="J2315"/>
      <c r="K2315"/>
      <c r="L2315"/>
      <c r="M2315"/>
      <c r="AA2315" s="64"/>
      <c r="AD2315" s="64"/>
    </row>
    <row r="2316" spans="2:30">
      <c r="B2316"/>
      <c r="C2316"/>
      <c r="D2316"/>
      <c r="E2316"/>
      <c r="F2316"/>
      <c r="G2316"/>
      <c r="H2316"/>
      <c r="I2316"/>
      <c r="J2316"/>
      <c r="K2316"/>
      <c r="L2316"/>
      <c r="M2316"/>
      <c r="AA2316" s="64"/>
      <c r="AD2316" s="64"/>
    </row>
    <row r="2317" spans="2:30">
      <c r="B2317"/>
      <c r="C2317"/>
      <c r="D2317"/>
      <c r="E2317"/>
      <c r="F2317"/>
      <c r="G2317"/>
      <c r="H2317"/>
      <c r="I2317"/>
      <c r="J2317"/>
      <c r="K2317"/>
      <c r="L2317"/>
      <c r="M2317"/>
      <c r="AA2317" s="64"/>
      <c r="AD2317" s="64"/>
    </row>
    <row r="2318" spans="2:30">
      <c r="B2318"/>
      <c r="C2318"/>
      <c r="D2318"/>
      <c r="E2318"/>
      <c r="F2318"/>
      <c r="G2318"/>
      <c r="H2318"/>
      <c r="I2318"/>
      <c r="J2318"/>
      <c r="K2318"/>
      <c r="L2318"/>
      <c r="M2318"/>
      <c r="AA2318" s="64"/>
      <c r="AD2318" s="64"/>
    </row>
    <row r="2319" spans="2:30">
      <c r="B2319"/>
      <c r="C2319"/>
      <c r="D2319"/>
      <c r="E2319"/>
      <c r="F2319"/>
      <c r="G2319"/>
      <c r="H2319"/>
      <c r="I2319"/>
      <c r="J2319"/>
      <c r="K2319"/>
      <c r="L2319"/>
      <c r="M2319"/>
      <c r="AA2319" s="64"/>
      <c r="AD2319" s="64"/>
    </row>
    <row r="2320" spans="2:30">
      <c r="B2320"/>
      <c r="C2320"/>
      <c r="D2320"/>
      <c r="E2320"/>
      <c r="F2320"/>
      <c r="G2320"/>
      <c r="H2320"/>
      <c r="I2320"/>
      <c r="J2320"/>
      <c r="K2320"/>
      <c r="L2320"/>
      <c r="M2320"/>
      <c r="AA2320" s="64"/>
      <c r="AD2320" s="64"/>
    </row>
    <row r="2321" spans="2:30">
      <c r="B2321"/>
      <c r="C2321"/>
      <c r="D2321"/>
      <c r="E2321"/>
      <c r="F2321"/>
      <c r="G2321"/>
      <c r="H2321"/>
      <c r="I2321"/>
      <c r="J2321"/>
      <c r="K2321"/>
      <c r="L2321"/>
      <c r="M2321"/>
      <c r="AA2321" s="64"/>
      <c r="AD2321" s="64"/>
    </row>
    <row r="2322" spans="2:30">
      <c r="B2322"/>
      <c r="C2322"/>
      <c r="D2322"/>
      <c r="E2322"/>
      <c r="F2322"/>
      <c r="G2322"/>
      <c r="H2322"/>
      <c r="I2322"/>
      <c r="J2322"/>
      <c r="K2322"/>
      <c r="L2322"/>
      <c r="M2322"/>
      <c r="AA2322" s="64"/>
      <c r="AD2322" s="64"/>
    </row>
    <row r="2323" spans="2:30">
      <c r="B2323"/>
      <c r="C2323"/>
      <c r="D2323"/>
      <c r="E2323"/>
      <c r="F2323"/>
      <c r="G2323"/>
      <c r="H2323"/>
      <c r="I2323"/>
      <c r="J2323"/>
      <c r="K2323"/>
      <c r="L2323"/>
      <c r="M2323"/>
      <c r="AA2323" s="64"/>
      <c r="AD2323" s="64"/>
    </row>
    <row r="2324" spans="2:30">
      <c r="B2324"/>
      <c r="C2324"/>
      <c r="D2324"/>
      <c r="E2324"/>
      <c r="F2324"/>
      <c r="G2324"/>
      <c r="H2324"/>
      <c r="I2324"/>
      <c r="J2324"/>
      <c r="K2324"/>
      <c r="L2324"/>
      <c r="M2324"/>
      <c r="AA2324" s="64"/>
      <c r="AD2324" s="64"/>
    </row>
    <row r="2325" spans="2:30">
      <c r="B2325"/>
      <c r="C2325"/>
      <c r="D2325"/>
      <c r="E2325"/>
      <c r="F2325"/>
      <c r="G2325"/>
      <c r="H2325"/>
      <c r="I2325"/>
      <c r="J2325"/>
      <c r="K2325"/>
      <c r="L2325"/>
      <c r="M2325"/>
      <c r="AA2325" s="64"/>
      <c r="AD2325" s="64"/>
    </row>
    <row r="2326" spans="2:30">
      <c r="B2326"/>
      <c r="C2326"/>
      <c r="D2326"/>
      <c r="E2326"/>
      <c r="F2326"/>
      <c r="G2326"/>
      <c r="H2326"/>
      <c r="I2326"/>
      <c r="J2326"/>
      <c r="K2326"/>
      <c r="L2326"/>
      <c r="M2326"/>
      <c r="AA2326" s="64"/>
      <c r="AD2326" s="64"/>
    </row>
    <row r="2327" spans="2:30">
      <c r="B2327"/>
      <c r="C2327"/>
      <c r="D2327"/>
      <c r="E2327"/>
      <c r="F2327"/>
      <c r="G2327"/>
      <c r="H2327"/>
      <c r="I2327"/>
      <c r="J2327"/>
      <c r="K2327"/>
      <c r="L2327"/>
      <c r="M2327"/>
      <c r="AA2327" s="64"/>
      <c r="AD2327" s="64"/>
    </row>
    <row r="2328" spans="2:30">
      <c r="B2328"/>
      <c r="C2328"/>
      <c r="D2328"/>
      <c r="E2328"/>
      <c r="F2328"/>
      <c r="G2328"/>
      <c r="H2328"/>
      <c r="I2328"/>
      <c r="J2328"/>
      <c r="K2328"/>
      <c r="L2328"/>
      <c r="M2328"/>
      <c r="AA2328" s="64"/>
      <c r="AD2328" s="64"/>
    </row>
    <row r="2329" spans="2:30">
      <c r="B2329"/>
      <c r="C2329"/>
      <c r="D2329"/>
      <c r="E2329"/>
      <c r="F2329"/>
      <c r="G2329"/>
      <c r="H2329"/>
      <c r="I2329"/>
      <c r="J2329"/>
      <c r="K2329"/>
      <c r="L2329"/>
      <c r="M2329"/>
      <c r="AA2329" s="64"/>
      <c r="AD2329" s="64"/>
    </row>
    <row r="2330" spans="2:30">
      <c r="B2330"/>
      <c r="C2330"/>
      <c r="D2330"/>
      <c r="E2330"/>
      <c r="F2330"/>
      <c r="G2330"/>
      <c r="H2330"/>
      <c r="I2330"/>
      <c r="J2330"/>
      <c r="K2330"/>
      <c r="L2330"/>
      <c r="M2330"/>
      <c r="AA2330" s="64"/>
      <c r="AD2330" s="64"/>
    </row>
    <row r="2331" spans="2:30">
      <c r="B2331"/>
      <c r="C2331"/>
      <c r="D2331"/>
      <c r="E2331"/>
      <c r="F2331"/>
      <c r="G2331"/>
      <c r="H2331"/>
      <c r="I2331"/>
      <c r="J2331"/>
      <c r="K2331"/>
      <c r="L2331"/>
      <c r="M2331"/>
      <c r="AA2331" s="64"/>
      <c r="AD2331" s="64"/>
    </row>
    <row r="2332" spans="2:30">
      <c r="B2332"/>
      <c r="C2332"/>
      <c r="D2332"/>
      <c r="E2332"/>
      <c r="F2332"/>
      <c r="G2332"/>
      <c r="H2332"/>
      <c r="I2332"/>
      <c r="J2332"/>
      <c r="K2332"/>
      <c r="L2332"/>
      <c r="M2332"/>
      <c r="AA2332" s="64"/>
      <c r="AD2332" s="64"/>
    </row>
    <row r="2333" spans="2:30">
      <c r="B2333"/>
      <c r="C2333"/>
      <c r="D2333"/>
      <c r="E2333"/>
      <c r="F2333"/>
      <c r="G2333"/>
      <c r="H2333"/>
      <c r="I2333"/>
      <c r="J2333"/>
      <c r="K2333"/>
      <c r="L2333"/>
      <c r="M2333"/>
      <c r="AA2333" s="64"/>
      <c r="AD2333" s="64"/>
    </row>
    <row r="2334" spans="2:30">
      <c r="B2334"/>
      <c r="C2334"/>
      <c r="D2334"/>
      <c r="E2334"/>
      <c r="F2334"/>
      <c r="G2334"/>
      <c r="H2334"/>
      <c r="I2334"/>
      <c r="J2334"/>
      <c r="K2334"/>
      <c r="L2334"/>
      <c r="M2334"/>
      <c r="AA2334" s="64"/>
      <c r="AD2334" s="64"/>
    </row>
    <row r="2335" spans="2:30">
      <c r="B2335"/>
      <c r="C2335"/>
      <c r="D2335"/>
      <c r="E2335"/>
      <c r="F2335"/>
      <c r="G2335"/>
      <c r="H2335"/>
      <c r="I2335"/>
      <c r="J2335"/>
      <c r="K2335"/>
      <c r="L2335"/>
      <c r="M2335"/>
      <c r="AA2335" s="64"/>
      <c r="AD2335" s="64"/>
    </row>
    <row r="2336" spans="2:30">
      <c r="B2336"/>
      <c r="C2336"/>
      <c r="D2336"/>
      <c r="E2336"/>
      <c r="F2336"/>
      <c r="G2336"/>
      <c r="H2336"/>
      <c r="I2336"/>
      <c r="J2336"/>
      <c r="K2336"/>
      <c r="L2336"/>
      <c r="M2336"/>
      <c r="AA2336" s="64"/>
      <c r="AD2336" s="64"/>
    </row>
    <row r="2337" spans="2:30">
      <c r="B2337"/>
      <c r="C2337"/>
      <c r="D2337"/>
      <c r="E2337"/>
      <c r="F2337"/>
      <c r="G2337"/>
      <c r="H2337"/>
      <c r="I2337"/>
      <c r="J2337"/>
      <c r="K2337"/>
      <c r="L2337"/>
      <c r="M2337"/>
      <c r="AA2337" s="64"/>
      <c r="AD2337" s="64"/>
    </row>
    <row r="2338" spans="2:30">
      <c r="B2338"/>
      <c r="C2338"/>
      <c r="D2338"/>
      <c r="E2338"/>
      <c r="F2338"/>
      <c r="G2338"/>
      <c r="H2338"/>
      <c r="I2338"/>
      <c r="J2338"/>
      <c r="K2338"/>
      <c r="L2338"/>
      <c r="M2338"/>
      <c r="AA2338" s="64"/>
      <c r="AD2338" s="64"/>
    </row>
    <row r="2339" spans="2:30">
      <c r="B2339"/>
      <c r="C2339"/>
      <c r="D2339"/>
      <c r="E2339"/>
      <c r="F2339"/>
      <c r="G2339"/>
      <c r="H2339"/>
      <c r="I2339"/>
      <c r="J2339"/>
      <c r="K2339"/>
      <c r="L2339"/>
      <c r="M2339"/>
      <c r="AA2339" s="64"/>
      <c r="AD2339" s="64"/>
    </row>
    <row r="2340" spans="2:30">
      <c r="B2340"/>
      <c r="C2340"/>
      <c r="D2340"/>
      <c r="E2340"/>
      <c r="F2340"/>
      <c r="G2340"/>
      <c r="H2340"/>
      <c r="I2340"/>
      <c r="J2340"/>
      <c r="K2340"/>
      <c r="L2340"/>
      <c r="M2340"/>
      <c r="AA2340" s="64"/>
      <c r="AD2340" s="64"/>
    </row>
    <row r="2341" spans="2:30">
      <c r="B2341"/>
      <c r="C2341"/>
      <c r="D2341"/>
      <c r="E2341"/>
      <c r="F2341"/>
      <c r="G2341"/>
      <c r="H2341"/>
      <c r="I2341"/>
      <c r="J2341"/>
      <c r="K2341"/>
      <c r="L2341"/>
      <c r="M2341"/>
      <c r="AA2341" s="64"/>
      <c r="AD2341" s="64"/>
    </row>
    <row r="2342" spans="2:30">
      <c r="B2342"/>
      <c r="C2342"/>
      <c r="D2342"/>
      <c r="E2342"/>
      <c r="F2342"/>
      <c r="G2342"/>
      <c r="H2342"/>
      <c r="I2342"/>
      <c r="J2342"/>
      <c r="K2342"/>
      <c r="L2342"/>
      <c r="M2342"/>
      <c r="AA2342" s="64"/>
      <c r="AD2342" s="64"/>
    </row>
    <row r="2343" spans="2:30">
      <c r="B2343"/>
      <c r="C2343"/>
      <c r="D2343"/>
      <c r="E2343"/>
      <c r="F2343"/>
      <c r="G2343"/>
      <c r="H2343"/>
      <c r="I2343"/>
      <c r="J2343"/>
      <c r="K2343"/>
      <c r="L2343"/>
      <c r="M2343"/>
      <c r="AA2343" s="64"/>
      <c r="AD2343" s="64"/>
    </row>
    <row r="2344" spans="2:30">
      <c r="B2344"/>
      <c r="C2344"/>
      <c r="D2344"/>
      <c r="E2344"/>
      <c r="F2344"/>
      <c r="G2344"/>
      <c r="H2344"/>
      <c r="I2344"/>
      <c r="J2344"/>
      <c r="K2344"/>
      <c r="L2344"/>
      <c r="M2344"/>
      <c r="AA2344" s="64"/>
      <c r="AD2344" s="64"/>
    </row>
    <row r="2345" spans="2:30">
      <c r="B2345"/>
      <c r="C2345"/>
      <c r="D2345"/>
      <c r="E2345"/>
      <c r="F2345"/>
      <c r="G2345"/>
      <c r="H2345"/>
      <c r="I2345"/>
      <c r="J2345"/>
      <c r="K2345"/>
      <c r="L2345"/>
      <c r="M2345"/>
      <c r="AA2345" s="64"/>
      <c r="AD2345" s="64"/>
    </row>
    <row r="2346" spans="2:30">
      <c r="B2346"/>
      <c r="C2346"/>
      <c r="D2346"/>
      <c r="E2346"/>
      <c r="F2346"/>
      <c r="G2346"/>
      <c r="H2346"/>
      <c r="I2346"/>
      <c r="J2346"/>
      <c r="K2346"/>
      <c r="L2346"/>
      <c r="M2346"/>
      <c r="AA2346" s="64"/>
      <c r="AD2346" s="64"/>
    </row>
    <row r="2347" spans="2:30">
      <c r="B2347"/>
      <c r="C2347"/>
      <c r="D2347"/>
      <c r="E2347"/>
      <c r="F2347"/>
      <c r="G2347"/>
      <c r="H2347"/>
      <c r="I2347"/>
      <c r="J2347"/>
      <c r="K2347"/>
      <c r="L2347"/>
      <c r="M2347"/>
      <c r="AA2347" s="64"/>
      <c r="AD2347" s="64"/>
    </row>
    <row r="2348" spans="2:30">
      <c r="B2348"/>
      <c r="C2348"/>
      <c r="D2348"/>
      <c r="E2348"/>
      <c r="F2348"/>
      <c r="G2348"/>
      <c r="H2348"/>
      <c r="I2348"/>
      <c r="J2348"/>
      <c r="K2348"/>
      <c r="L2348"/>
      <c r="M2348"/>
      <c r="AA2348" s="64"/>
      <c r="AD2348" s="64"/>
    </row>
    <row r="2349" spans="2:30">
      <c r="B2349"/>
      <c r="C2349"/>
      <c r="D2349"/>
      <c r="E2349"/>
      <c r="F2349"/>
      <c r="G2349"/>
      <c r="H2349"/>
      <c r="I2349"/>
      <c r="J2349"/>
      <c r="K2349"/>
      <c r="L2349"/>
      <c r="M2349"/>
      <c r="AA2349" s="64"/>
      <c r="AD2349" s="64"/>
    </row>
    <row r="2350" spans="2:30">
      <c r="B2350"/>
      <c r="C2350"/>
      <c r="D2350"/>
      <c r="E2350"/>
      <c r="F2350"/>
      <c r="G2350"/>
      <c r="H2350"/>
      <c r="I2350"/>
      <c r="J2350"/>
      <c r="K2350"/>
      <c r="L2350"/>
      <c r="M2350"/>
      <c r="AA2350" s="64"/>
      <c r="AD2350" s="64"/>
    </row>
    <row r="2351" spans="2:30">
      <c r="B2351"/>
      <c r="C2351"/>
      <c r="D2351"/>
      <c r="E2351"/>
      <c r="F2351"/>
      <c r="G2351"/>
      <c r="H2351"/>
      <c r="I2351"/>
      <c r="J2351"/>
      <c r="K2351"/>
      <c r="L2351"/>
      <c r="M2351"/>
      <c r="AA2351" s="64"/>
      <c r="AD2351" s="64"/>
    </row>
    <row r="2352" spans="2:30">
      <c r="B2352"/>
      <c r="C2352"/>
      <c r="D2352"/>
      <c r="E2352"/>
      <c r="F2352"/>
      <c r="G2352"/>
      <c r="H2352"/>
      <c r="I2352"/>
      <c r="J2352"/>
      <c r="K2352"/>
      <c r="L2352"/>
      <c r="M2352"/>
      <c r="AA2352" s="64"/>
      <c r="AD2352" s="64"/>
    </row>
    <row r="2353" spans="2:30">
      <c r="B2353"/>
      <c r="C2353"/>
      <c r="D2353"/>
      <c r="E2353"/>
      <c r="F2353"/>
      <c r="G2353"/>
      <c r="H2353"/>
      <c r="I2353"/>
      <c r="J2353"/>
      <c r="K2353"/>
      <c r="L2353"/>
      <c r="M2353"/>
      <c r="AA2353" s="64"/>
      <c r="AD2353" s="64"/>
    </row>
    <row r="2354" spans="2:30">
      <c r="B2354"/>
      <c r="C2354"/>
      <c r="D2354"/>
      <c r="E2354"/>
      <c r="F2354"/>
      <c r="G2354"/>
      <c r="H2354"/>
      <c r="I2354"/>
      <c r="J2354"/>
      <c r="K2354"/>
      <c r="L2354"/>
      <c r="M2354"/>
      <c r="AA2354" s="64"/>
      <c r="AD2354" s="64"/>
    </row>
    <row r="2355" spans="2:30">
      <c r="B2355"/>
      <c r="C2355"/>
      <c r="D2355"/>
      <c r="E2355"/>
      <c r="F2355"/>
      <c r="G2355"/>
      <c r="H2355"/>
      <c r="I2355"/>
      <c r="J2355"/>
      <c r="K2355"/>
      <c r="L2355"/>
      <c r="M2355"/>
      <c r="AA2355" s="64"/>
      <c r="AD2355" s="64"/>
    </row>
    <row r="2356" spans="2:30">
      <c r="B2356"/>
      <c r="C2356"/>
      <c r="D2356"/>
      <c r="E2356"/>
      <c r="F2356"/>
      <c r="G2356"/>
      <c r="H2356"/>
      <c r="I2356"/>
      <c r="J2356"/>
      <c r="K2356"/>
      <c r="L2356"/>
      <c r="M2356"/>
      <c r="AA2356" s="64"/>
      <c r="AD2356" s="64"/>
    </row>
    <row r="2357" spans="2:30">
      <c r="B2357"/>
      <c r="C2357"/>
      <c r="D2357"/>
      <c r="E2357"/>
      <c r="F2357"/>
      <c r="G2357"/>
      <c r="H2357"/>
      <c r="I2357"/>
      <c r="J2357"/>
      <c r="K2357"/>
      <c r="L2357"/>
      <c r="M2357"/>
      <c r="AA2357" s="64"/>
      <c r="AD2357" s="64"/>
    </row>
    <row r="2358" spans="2:30">
      <c r="B2358"/>
      <c r="C2358"/>
      <c r="D2358"/>
      <c r="E2358"/>
      <c r="F2358"/>
      <c r="G2358"/>
      <c r="H2358"/>
      <c r="I2358"/>
      <c r="J2358"/>
      <c r="K2358"/>
      <c r="L2358"/>
      <c r="M2358"/>
      <c r="AA2358" s="64"/>
      <c r="AD2358" s="64"/>
    </row>
    <row r="2359" spans="2:30">
      <c r="B2359"/>
      <c r="C2359"/>
      <c r="D2359"/>
      <c r="E2359"/>
      <c r="F2359"/>
      <c r="G2359"/>
      <c r="H2359"/>
      <c r="I2359"/>
      <c r="J2359"/>
      <c r="K2359"/>
      <c r="L2359"/>
      <c r="M2359"/>
      <c r="AA2359" s="64"/>
      <c r="AD2359" s="64"/>
    </row>
    <row r="2360" spans="2:30">
      <c r="B2360"/>
      <c r="C2360"/>
      <c r="D2360"/>
      <c r="E2360"/>
      <c r="F2360"/>
      <c r="G2360"/>
      <c r="H2360"/>
      <c r="I2360"/>
      <c r="J2360"/>
      <c r="K2360"/>
      <c r="L2360"/>
      <c r="M2360"/>
      <c r="AA2360" s="64"/>
      <c r="AD2360" s="64"/>
    </row>
    <row r="2361" spans="2:30">
      <c r="B2361"/>
      <c r="C2361"/>
      <c r="D2361"/>
      <c r="E2361"/>
      <c r="F2361"/>
      <c r="G2361"/>
      <c r="H2361"/>
      <c r="I2361"/>
      <c r="J2361"/>
      <c r="K2361"/>
      <c r="L2361"/>
      <c r="M2361"/>
      <c r="AA2361" s="64"/>
      <c r="AD2361" s="64"/>
    </row>
    <row r="2362" spans="2:30">
      <c r="B2362"/>
      <c r="C2362"/>
      <c r="D2362"/>
      <c r="E2362"/>
      <c r="F2362"/>
      <c r="G2362"/>
      <c r="H2362"/>
      <c r="I2362"/>
      <c r="J2362"/>
      <c r="K2362"/>
      <c r="L2362"/>
      <c r="M2362"/>
      <c r="AA2362" s="64"/>
      <c r="AD2362" s="64"/>
    </row>
    <row r="2363" spans="2:30">
      <c r="B2363"/>
      <c r="C2363"/>
      <c r="D2363"/>
      <c r="E2363"/>
      <c r="F2363"/>
      <c r="G2363"/>
      <c r="H2363"/>
      <c r="I2363"/>
      <c r="J2363"/>
      <c r="K2363"/>
      <c r="L2363"/>
      <c r="M2363"/>
      <c r="AA2363" s="64"/>
      <c r="AD2363" s="64"/>
    </row>
    <row r="2364" spans="2:30">
      <c r="B2364"/>
      <c r="C2364"/>
      <c r="D2364"/>
      <c r="E2364"/>
      <c r="F2364"/>
      <c r="G2364"/>
      <c r="H2364"/>
      <c r="I2364"/>
      <c r="J2364"/>
      <c r="K2364"/>
      <c r="L2364"/>
      <c r="M2364"/>
      <c r="AA2364" s="64"/>
      <c r="AD2364" s="64"/>
    </row>
    <row r="2365" spans="2:30">
      <c r="B2365"/>
      <c r="C2365"/>
      <c r="D2365"/>
      <c r="E2365"/>
      <c r="F2365"/>
      <c r="G2365"/>
      <c r="H2365"/>
      <c r="I2365"/>
      <c r="J2365"/>
      <c r="K2365"/>
      <c r="L2365"/>
      <c r="M2365"/>
      <c r="AA2365" s="64"/>
      <c r="AD2365" s="64"/>
    </row>
    <row r="2366" spans="2:30">
      <c r="B2366"/>
      <c r="C2366"/>
      <c r="D2366"/>
      <c r="E2366"/>
      <c r="F2366"/>
      <c r="G2366"/>
      <c r="H2366"/>
      <c r="I2366"/>
      <c r="J2366"/>
      <c r="K2366"/>
      <c r="L2366"/>
      <c r="M2366"/>
      <c r="AA2366" s="64"/>
      <c r="AD2366" s="64"/>
    </row>
    <row r="2367" spans="2:30">
      <c r="B2367"/>
      <c r="C2367"/>
      <c r="D2367"/>
      <c r="E2367"/>
      <c r="F2367"/>
      <c r="G2367"/>
      <c r="H2367"/>
      <c r="I2367"/>
      <c r="J2367"/>
      <c r="K2367"/>
      <c r="L2367"/>
      <c r="M2367"/>
      <c r="AA2367" s="64"/>
      <c r="AD2367" s="64"/>
    </row>
    <row r="2368" spans="2:30">
      <c r="B2368"/>
      <c r="C2368"/>
      <c r="D2368"/>
      <c r="E2368"/>
      <c r="F2368"/>
      <c r="G2368"/>
      <c r="H2368"/>
      <c r="I2368"/>
      <c r="J2368"/>
      <c r="K2368"/>
      <c r="L2368"/>
      <c r="M2368"/>
      <c r="AA2368" s="64"/>
      <c r="AD2368" s="64"/>
    </row>
    <row r="2369" spans="2:30">
      <c r="B2369"/>
      <c r="C2369"/>
      <c r="D2369"/>
      <c r="E2369"/>
      <c r="F2369"/>
      <c r="G2369"/>
      <c r="H2369"/>
      <c r="I2369"/>
      <c r="J2369"/>
      <c r="K2369"/>
      <c r="L2369"/>
      <c r="M2369"/>
      <c r="AA2369" s="64"/>
      <c r="AD2369" s="64"/>
    </row>
    <row r="2370" spans="2:30">
      <c r="B2370"/>
      <c r="C2370"/>
      <c r="D2370"/>
      <c r="E2370"/>
      <c r="F2370"/>
      <c r="G2370"/>
      <c r="H2370"/>
      <c r="I2370"/>
      <c r="J2370"/>
      <c r="K2370"/>
      <c r="L2370"/>
      <c r="M2370"/>
      <c r="AA2370" s="64"/>
      <c r="AD2370" s="64"/>
    </row>
    <row r="2371" spans="2:30">
      <c r="B2371"/>
      <c r="C2371"/>
      <c r="D2371"/>
      <c r="E2371"/>
      <c r="F2371"/>
      <c r="G2371"/>
      <c r="H2371"/>
      <c r="I2371"/>
      <c r="J2371"/>
      <c r="K2371"/>
      <c r="L2371"/>
      <c r="M2371"/>
      <c r="AA2371" s="64"/>
      <c r="AD2371" s="64"/>
    </row>
    <row r="2372" spans="2:30">
      <c r="B2372"/>
      <c r="C2372"/>
      <c r="D2372"/>
      <c r="E2372"/>
      <c r="F2372"/>
      <c r="G2372"/>
      <c r="H2372"/>
      <c r="I2372"/>
      <c r="J2372"/>
      <c r="K2372"/>
      <c r="L2372"/>
      <c r="M2372"/>
      <c r="AA2372" s="64"/>
      <c r="AD2372" s="64"/>
    </row>
    <row r="2373" spans="2:30">
      <c r="B2373"/>
      <c r="C2373"/>
      <c r="D2373"/>
      <c r="E2373"/>
      <c r="F2373"/>
      <c r="G2373"/>
      <c r="H2373"/>
      <c r="I2373"/>
      <c r="J2373"/>
      <c r="K2373"/>
      <c r="L2373"/>
      <c r="M2373"/>
      <c r="AA2373" s="64"/>
      <c r="AD2373" s="64"/>
    </row>
    <row r="2374" spans="2:30">
      <c r="B2374"/>
      <c r="C2374"/>
      <c r="D2374"/>
      <c r="E2374"/>
      <c r="F2374"/>
      <c r="G2374"/>
      <c r="H2374"/>
      <c r="I2374"/>
      <c r="J2374"/>
      <c r="K2374"/>
      <c r="L2374"/>
      <c r="M2374"/>
      <c r="AA2374" s="64"/>
      <c r="AD2374" s="64"/>
    </row>
    <row r="2375" spans="2:30">
      <c r="B2375"/>
      <c r="C2375"/>
      <c r="D2375"/>
      <c r="E2375"/>
      <c r="F2375"/>
      <c r="G2375"/>
      <c r="H2375"/>
      <c r="I2375"/>
      <c r="J2375"/>
      <c r="K2375"/>
      <c r="L2375"/>
      <c r="M2375"/>
      <c r="AA2375" s="64"/>
      <c r="AD2375" s="64"/>
    </row>
    <row r="2376" spans="2:30">
      <c r="B2376"/>
      <c r="C2376"/>
      <c r="D2376"/>
      <c r="E2376"/>
      <c r="F2376"/>
      <c r="G2376"/>
      <c r="H2376"/>
      <c r="I2376"/>
      <c r="J2376"/>
      <c r="K2376"/>
      <c r="L2376"/>
      <c r="M2376"/>
      <c r="AA2376" s="64"/>
      <c r="AD2376" s="64"/>
    </row>
    <row r="2377" spans="2:30">
      <c r="B2377"/>
      <c r="C2377"/>
      <c r="D2377"/>
      <c r="E2377"/>
      <c r="F2377"/>
      <c r="G2377"/>
      <c r="H2377"/>
      <c r="I2377"/>
      <c r="J2377"/>
      <c r="K2377"/>
      <c r="L2377"/>
      <c r="M2377"/>
      <c r="AA2377" s="64"/>
      <c r="AD2377" s="64"/>
    </row>
    <row r="2378" spans="2:30">
      <c r="B2378"/>
      <c r="C2378"/>
      <c r="D2378"/>
      <c r="E2378"/>
      <c r="F2378"/>
      <c r="G2378"/>
      <c r="H2378"/>
      <c r="I2378"/>
      <c r="J2378"/>
      <c r="K2378"/>
      <c r="L2378"/>
      <c r="M2378"/>
      <c r="AA2378" s="64"/>
      <c r="AD2378" s="64"/>
    </row>
    <row r="2379" spans="2:30">
      <c r="B2379"/>
      <c r="C2379"/>
      <c r="D2379"/>
      <c r="E2379"/>
      <c r="F2379"/>
      <c r="G2379"/>
      <c r="H2379"/>
      <c r="I2379"/>
      <c r="J2379"/>
      <c r="K2379"/>
      <c r="L2379"/>
      <c r="M2379"/>
      <c r="AA2379" s="64"/>
      <c r="AD2379" s="64"/>
    </row>
    <row r="2380" spans="2:30">
      <c r="B2380"/>
      <c r="C2380"/>
      <c r="D2380"/>
      <c r="E2380"/>
      <c r="F2380"/>
      <c r="G2380"/>
      <c r="H2380"/>
      <c r="I2380"/>
      <c r="J2380"/>
      <c r="K2380"/>
      <c r="L2380"/>
      <c r="M2380"/>
      <c r="AA2380" s="64"/>
      <c r="AD2380" s="64"/>
    </row>
    <row r="2381" spans="2:30">
      <c r="B2381"/>
      <c r="C2381"/>
      <c r="D2381"/>
      <c r="E2381"/>
      <c r="F2381"/>
      <c r="G2381"/>
      <c r="H2381"/>
      <c r="I2381"/>
      <c r="J2381"/>
      <c r="K2381"/>
      <c r="L2381"/>
      <c r="M2381"/>
      <c r="AA2381" s="64"/>
      <c r="AD2381" s="64"/>
    </row>
    <row r="2382" spans="2:30">
      <c r="B2382"/>
      <c r="C2382"/>
      <c r="D2382"/>
      <c r="E2382"/>
      <c r="F2382"/>
      <c r="G2382"/>
      <c r="H2382"/>
      <c r="I2382"/>
      <c r="J2382"/>
      <c r="K2382"/>
      <c r="L2382"/>
      <c r="M2382"/>
      <c r="AA2382" s="64"/>
      <c r="AD2382" s="64"/>
    </row>
    <row r="2383" spans="2:30">
      <c r="B2383"/>
      <c r="C2383"/>
      <c r="D2383"/>
      <c r="E2383"/>
      <c r="F2383"/>
      <c r="G2383"/>
      <c r="H2383"/>
      <c r="I2383"/>
      <c r="J2383"/>
      <c r="K2383"/>
      <c r="L2383"/>
      <c r="M2383"/>
      <c r="AA2383" s="64"/>
      <c r="AD2383" s="64"/>
    </row>
    <row r="2384" spans="2:30">
      <c r="B2384"/>
      <c r="C2384"/>
      <c r="D2384"/>
      <c r="E2384"/>
      <c r="F2384"/>
      <c r="G2384"/>
      <c r="H2384"/>
      <c r="I2384"/>
      <c r="J2384"/>
      <c r="K2384"/>
      <c r="L2384"/>
      <c r="M2384"/>
      <c r="AA2384" s="64"/>
      <c r="AD2384" s="64"/>
    </row>
    <row r="2385" spans="2:30">
      <c r="B2385"/>
      <c r="C2385"/>
      <c r="D2385"/>
      <c r="E2385"/>
      <c r="F2385"/>
      <c r="G2385"/>
      <c r="H2385"/>
      <c r="I2385"/>
      <c r="J2385"/>
      <c r="K2385"/>
      <c r="L2385"/>
      <c r="M2385"/>
      <c r="AA2385" s="64"/>
      <c r="AD2385" s="64"/>
    </row>
    <row r="2386" spans="2:30">
      <c r="B2386"/>
      <c r="C2386"/>
      <c r="D2386"/>
      <c r="E2386"/>
      <c r="F2386"/>
      <c r="G2386"/>
      <c r="H2386"/>
      <c r="I2386"/>
      <c r="J2386"/>
      <c r="K2386"/>
      <c r="L2386"/>
      <c r="M2386"/>
      <c r="AA2386" s="64"/>
      <c r="AD2386" s="64"/>
    </row>
    <row r="2387" spans="2:30">
      <c r="B2387"/>
      <c r="C2387"/>
      <c r="D2387"/>
      <c r="E2387"/>
      <c r="F2387"/>
      <c r="G2387"/>
      <c r="H2387"/>
      <c r="I2387"/>
      <c r="J2387"/>
      <c r="K2387"/>
      <c r="L2387"/>
      <c r="M2387"/>
      <c r="AA2387" s="64"/>
      <c r="AD2387" s="64"/>
    </row>
    <row r="2388" spans="2:30">
      <c r="B2388"/>
      <c r="C2388"/>
      <c r="D2388"/>
      <c r="E2388"/>
      <c r="F2388"/>
      <c r="G2388"/>
      <c r="H2388"/>
      <c r="I2388"/>
      <c r="J2388"/>
      <c r="K2388"/>
      <c r="L2388"/>
      <c r="M2388"/>
      <c r="AA2388" s="64"/>
      <c r="AD2388" s="64"/>
    </row>
    <row r="2389" spans="2:30">
      <c r="B2389"/>
      <c r="C2389"/>
      <c r="D2389"/>
      <c r="E2389"/>
      <c r="F2389"/>
      <c r="G2389"/>
      <c r="H2389"/>
      <c r="I2389"/>
      <c r="J2389"/>
      <c r="K2389"/>
      <c r="L2389"/>
      <c r="M2389"/>
      <c r="AA2389" s="64"/>
      <c r="AD2389" s="64"/>
    </row>
    <row r="2390" spans="2:30">
      <c r="B2390"/>
      <c r="C2390"/>
      <c r="D2390"/>
      <c r="E2390"/>
      <c r="F2390"/>
      <c r="G2390"/>
      <c r="H2390"/>
      <c r="I2390"/>
      <c r="J2390"/>
      <c r="K2390"/>
      <c r="L2390"/>
      <c r="M2390"/>
      <c r="AA2390" s="64"/>
      <c r="AD2390" s="64"/>
    </row>
    <row r="2391" spans="2:30">
      <c r="B2391"/>
      <c r="C2391"/>
      <c r="D2391"/>
      <c r="E2391"/>
      <c r="F2391"/>
      <c r="G2391"/>
      <c r="H2391"/>
      <c r="I2391"/>
      <c r="J2391"/>
      <c r="K2391"/>
      <c r="L2391"/>
      <c r="M2391"/>
      <c r="AA2391" s="64"/>
      <c r="AD2391" s="64"/>
    </row>
    <row r="2392" spans="2:30">
      <c r="B2392"/>
      <c r="C2392"/>
      <c r="D2392"/>
      <c r="E2392"/>
      <c r="F2392"/>
      <c r="G2392"/>
      <c r="H2392"/>
      <c r="I2392"/>
      <c r="J2392"/>
      <c r="K2392"/>
      <c r="L2392"/>
      <c r="M2392"/>
      <c r="AA2392" s="64"/>
      <c r="AD2392" s="64"/>
    </row>
    <row r="2393" spans="2:30">
      <c r="B2393"/>
      <c r="C2393"/>
      <c r="D2393"/>
      <c r="E2393"/>
      <c r="F2393"/>
      <c r="G2393"/>
      <c r="H2393"/>
      <c r="I2393"/>
      <c r="J2393"/>
      <c r="K2393"/>
      <c r="L2393"/>
      <c r="M2393"/>
      <c r="AA2393" s="64"/>
      <c r="AD2393" s="64"/>
    </row>
    <row r="2394" spans="2:30">
      <c r="B2394"/>
      <c r="C2394"/>
      <c r="D2394"/>
      <c r="E2394"/>
      <c r="F2394"/>
      <c r="G2394"/>
      <c r="H2394"/>
      <c r="I2394"/>
      <c r="J2394"/>
      <c r="K2394"/>
      <c r="L2394"/>
      <c r="M2394"/>
      <c r="AA2394" s="64"/>
      <c r="AD2394" s="64"/>
    </row>
    <row r="2395" spans="2:30">
      <c r="B2395"/>
      <c r="C2395"/>
      <c r="D2395"/>
      <c r="E2395"/>
      <c r="F2395"/>
      <c r="G2395"/>
      <c r="H2395"/>
      <c r="I2395"/>
      <c r="J2395"/>
      <c r="K2395"/>
      <c r="L2395"/>
      <c r="M2395"/>
      <c r="AA2395" s="64"/>
      <c r="AD2395" s="64"/>
    </row>
    <row r="2396" spans="2:30">
      <c r="B2396"/>
      <c r="C2396"/>
      <c r="D2396"/>
      <c r="E2396"/>
      <c r="F2396"/>
      <c r="G2396"/>
      <c r="H2396"/>
      <c r="I2396"/>
      <c r="J2396"/>
      <c r="K2396"/>
      <c r="L2396"/>
      <c r="M2396"/>
      <c r="AA2396" s="64"/>
      <c r="AD2396" s="64"/>
    </row>
    <row r="2397" spans="2:30">
      <c r="B2397"/>
      <c r="C2397"/>
      <c r="D2397"/>
      <c r="E2397"/>
      <c r="F2397"/>
      <c r="G2397"/>
      <c r="H2397"/>
      <c r="I2397"/>
      <c r="J2397"/>
      <c r="K2397"/>
      <c r="L2397"/>
      <c r="M2397"/>
      <c r="AA2397" s="64"/>
      <c r="AD2397" s="64"/>
    </row>
    <row r="2398" spans="2:30">
      <c r="B2398"/>
      <c r="C2398"/>
      <c r="D2398"/>
      <c r="E2398"/>
      <c r="F2398"/>
      <c r="G2398"/>
      <c r="H2398"/>
      <c r="I2398"/>
      <c r="J2398"/>
      <c r="K2398"/>
      <c r="L2398"/>
      <c r="M2398"/>
      <c r="AA2398" s="64"/>
      <c r="AD2398" s="64"/>
    </row>
    <row r="2399" spans="2:30">
      <c r="B2399"/>
      <c r="C2399"/>
      <c r="D2399"/>
      <c r="E2399"/>
      <c r="F2399"/>
      <c r="G2399"/>
      <c r="H2399"/>
      <c r="I2399"/>
      <c r="J2399"/>
      <c r="K2399"/>
      <c r="L2399"/>
      <c r="M2399"/>
      <c r="AA2399" s="64"/>
      <c r="AD2399" s="64"/>
    </row>
    <row r="2400" spans="2:30">
      <c r="B2400"/>
      <c r="C2400"/>
      <c r="D2400"/>
      <c r="E2400"/>
      <c r="F2400"/>
      <c r="G2400"/>
      <c r="H2400"/>
      <c r="I2400"/>
      <c r="J2400"/>
      <c r="K2400"/>
      <c r="L2400"/>
      <c r="M2400"/>
      <c r="AA2400" s="64"/>
      <c r="AD2400" s="64"/>
    </row>
    <row r="2401" spans="2:30">
      <c r="B2401"/>
      <c r="C2401"/>
      <c r="D2401"/>
      <c r="E2401"/>
      <c r="F2401"/>
      <c r="G2401"/>
      <c r="H2401"/>
      <c r="I2401"/>
      <c r="J2401"/>
      <c r="K2401"/>
      <c r="L2401"/>
      <c r="M2401"/>
      <c r="AA2401" s="64"/>
      <c r="AD2401" s="64"/>
    </row>
    <row r="2402" spans="2:30">
      <c r="B2402"/>
      <c r="C2402"/>
      <c r="D2402"/>
      <c r="E2402"/>
      <c r="F2402"/>
      <c r="G2402"/>
      <c r="H2402"/>
      <c r="I2402"/>
      <c r="J2402"/>
      <c r="K2402"/>
      <c r="L2402"/>
      <c r="M2402"/>
      <c r="AA2402" s="64"/>
      <c r="AD2402" s="64"/>
    </row>
    <row r="2403" spans="2:30">
      <c r="B2403"/>
      <c r="C2403"/>
      <c r="D2403"/>
      <c r="E2403"/>
      <c r="F2403"/>
      <c r="G2403"/>
      <c r="H2403"/>
      <c r="I2403"/>
      <c r="J2403"/>
      <c r="K2403"/>
      <c r="L2403"/>
      <c r="M2403"/>
      <c r="AA2403" s="64"/>
      <c r="AD2403" s="64"/>
    </row>
    <row r="2404" spans="2:30">
      <c r="B2404"/>
      <c r="C2404"/>
      <c r="D2404"/>
      <c r="E2404"/>
      <c r="F2404"/>
      <c r="G2404"/>
      <c r="H2404"/>
      <c r="I2404"/>
      <c r="J2404"/>
      <c r="K2404"/>
      <c r="L2404"/>
      <c r="M2404"/>
      <c r="AA2404" s="64"/>
      <c r="AD2404" s="64"/>
    </row>
    <row r="2405" spans="2:30">
      <c r="B2405"/>
      <c r="C2405"/>
      <c r="D2405"/>
      <c r="E2405"/>
      <c r="F2405"/>
      <c r="G2405"/>
      <c r="H2405"/>
      <c r="I2405"/>
      <c r="J2405"/>
      <c r="K2405"/>
      <c r="L2405"/>
      <c r="M2405"/>
      <c r="AA2405" s="64"/>
      <c r="AD2405" s="64"/>
    </row>
    <row r="2406" spans="2:30">
      <c r="B2406"/>
      <c r="C2406"/>
      <c r="D2406"/>
      <c r="E2406"/>
      <c r="F2406"/>
      <c r="G2406"/>
      <c r="H2406"/>
      <c r="I2406"/>
      <c r="J2406"/>
      <c r="K2406"/>
      <c r="L2406"/>
      <c r="M2406"/>
      <c r="AA2406" s="64"/>
      <c r="AD2406" s="64"/>
    </row>
    <row r="2407" spans="2:30">
      <c r="B2407"/>
      <c r="C2407"/>
      <c r="D2407"/>
      <c r="E2407"/>
      <c r="F2407"/>
      <c r="G2407"/>
      <c r="H2407"/>
      <c r="I2407"/>
      <c r="J2407"/>
      <c r="K2407"/>
      <c r="L2407"/>
      <c r="M2407"/>
      <c r="AA2407" s="64"/>
      <c r="AD2407" s="64"/>
    </row>
    <row r="2408" spans="2:30">
      <c r="B2408"/>
      <c r="C2408"/>
      <c r="D2408"/>
      <c r="E2408"/>
      <c r="F2408"/>
      <c r="G2408"/>
      <c r="H2408"/>
      <c r="I2408"/>
      <c r="J2408"/>
      <c r="K2408"/>
      <c r="L2408"/>
      <c r="M2408"/>
      <c r="AA2408" s="64"/>
      <c r="AD2408" s="64"/>
    </row>
    <row r="2409" spans="2:30">
      <c r="B2409"/>
      <c r="C2409"/>
      <c r="D2409"/>
      <c r="E2409"/>
      <c r="F2409"/>
      <c r="G2409"/>
      <c r="H2409"/>
      <c r="I2409"/>
      <c r="J2409"/>
      <c r="K2409"/>
      <c r="L2409"/>
      <c r="M2409"/>
      <c r="AA2409" s="64"/>
      <c r="AD2409" s="64"/>
    </row>
    <row r="2410" spans="2:30">
      <c r="B2410"/>
      <c r="C2410"/>
      <c r="D2410"/>
      <c r="E2410"/>
      <c r="F2410"/>
      <c r="G2410"/>
      <c r="H2410"/>
      <c r="I2410"/>
      <c r="J2410"/>
      <c r="K2410"/>
      <c r="L2410"/>
      <c r="M2410"/>
      <c r="AA2410" s="64"/>
      <c r="AD2410" s="64"/>
    </row>
    <row r="2411" spans="2:30">
      <c r="B2411"/>
      <c r="C2411"/>
      <c r="D2411"/>
      <c r="E2411"/>
      <c r="F2411"/>
      <c r="G2411"/>
      <c r="H2411"/>
      <c r="I2411"/>
      <c r="J2411"/>
      <c r="K2411"/>
      <c r="L2411"/>
      <c r="M2411"/>
      <c r="AA2411" s="64"/>
      <c r="AD2411" s="64"/>
    </row>
    <row r="2412" spans="2:30">
      <c r="B2412"/>
      <c r="C2412"/>
      <c r="D2412"/>
      <c r="E2412"/>
      <c r="F2412"/>
      <c r="G2412"/>
      <c r="H2412"/>
      <c r="I2412"/>
      <c r="J2412"/>
      <c r="K2412"/>
      <c r="L2412"/>
      <c r="M2412"/>
      <c r="AA2412" s="64"/>
      <c r="AD2412" s="64"/>
    </row>
    <row r="2413" spans="2:30">
      <c r="B2413"/>
      <c r="C2413"/>
      <c r="D2413"/>
      <c r="E2413"/>
      <c r="F2413"/>
      <c r="G2413"/>
      <c r="H2413"/>
      <c r="I2413"/>
      <c r="J2413"/>
      <c r="K2413"/>
      <c r="L2413"/>
      <c r="M2413"/>
      <c r="AA2413" s="64"/>
      <c r="AD2413" s="64"/>
    </row>
    <row r="2414" spans="2:30">
      <c r="B2414"/>
      <c r="C2414"/>
      <c r="D2414"/>
      <c r="E2414"/>
      <c r="F2414"/>
      <c r="G2414"/>
      <c r="H2414"/>
      <c r="I2414"/>
      <c r="J2414"/>
      <c r="K2414"/>
      <c r="L2414"/>
      <c r="M2414"/>
      <c r="AA2414" s="64"/>
      <c r="AD2414" s="64"/>
    </row>
    <row r="2415" spans="2:30">
      <c r="B2415"/>
      <c r="C2415"/>
      <c r="D2415"/>
      <c r="E2415"/>
      <c r="F2415"/>
      <c r="G2415"/>
      <c r="H2415"/>
      <c r="I2415"/>
      <c r="J2415"/>
      <c r="K2415"/>
      <c r="L2415"/>
      <c r="M2415"/>
      <c r="AA2415" s="64"/>
      <c r="AD2415" s="64"/>
    </row>
    <row r="2416" spans="2:30">
      <c r="B2416"/>
      <c r="C2416"/>
      <c r="D2416"/>
      <c r="E2416"/>
      <c r="F2416"/>
      <c r="G2416"/>
      <c r="H2416"/>
      <c r="I2416"/>
      <c r="J2416"/>
      <c r="K2416"/>
      <c r="L2416"/>
      <c r="M2416"/>
      <c r="AA2416" s="64"/>
      <c r="AD2416" s="64"/>
    </row>
    <row r="2417" spans="2:30">
      <c r="B2417"/>
      <c r="C2417"/>
      <c r="D2417"/>
      <c r="E2417"/>
      <c r="F2417"/>
      <c r="G2417"/>
      <c r="H2417"/>
      <c r="I2417"/>
      <c r="J2417"/>
      <c r="K2417"/>
      <c r="L2417"/>
      <c r="M2417"/>
      <c r="AA2417" s="64"/>
      <c r="AD2417" s="64"/>
    </row>
    <row r="2418" spans="2:30">
      <c r="B2418"/>
      <c r="C2418"/>
      <c r="D2418"/>
      <c r="E2418"/>
      <c r="F2418"/>
      <c r="G2418"/>
      <c r="H2418"/>
      <c r="I2418"/>
      <c r="J2418"/>
      <c r="K2418"/>
      <c r="L2418"/>
      <c r="M2418"/>
      <c r="AA2418" s="64"/>
      <c r="AD2418" s="64"/>
    </row>
    <row r="2419" spans="2:30">
      <c r="B2419"/>
      <c r="C2419"/>
      <c r="D2419"/>
      <c r="E2419"/>
      <c r="F2419"/>
      <c r="G2419"/>
      <c r="H2419"/>
      <c r="I2419"/>
      <c r="J2419"/>
      <c r="K2419"/>
      <c r="L2419"/>
      <c r="M2419"/>
      <c r="AA2419" s="64"/>
      <c r="AD2419" s="64"/>
    </row>
    <row r="2420" spans="2:30">
      <c r="B2420"/>
      <c r="C2420"/>
      <c r="D2420"/>
      <c r="E2420"/>
      <c r="F2420"/>
      <c r="G2420"/>
      <c r="H2420"/>
      <c r="I2420"/>
      <c r="J2420"/>
      <c r="K2420"/>
      <c r="L2420"/>
      <c r="M2420"/>
      <c r="AA2420" s="64"/>
      <c r="AD2420" s="64"/>
    </row>
    <row r="2421" spans="2:30">
      <c r="B2421"/>
      <c r="C2421"/>
      <c r="D2421"/>
      <c r="E2421"/>
      <c r="F2421"/>
      <c r="G2421"/>
      <c r="H2421"/>
      <c r="I2421"/>
      <c r="J2421"/>
      <c r="K2421"/>
      <c r="L2421"/>
      <c r="M2421"/>
      <c r="AA2421" s="64"/>
      <c r="AD2421" s="64"/>
    </row>
    <row r="2422" spans="2:30">
      <c r="B2422"/>
      <c r="C2422"/>
      <c r="D2422"/>
      <c r="E2422"/>
      <c r="F2422"/>
      <c r="G2422"/>
      <c r="H2422"/>
      <c r="I2422"/>
      <c r="J2422"/>
      <c r="K2422"/>
      <c r="L2422"/>
      <c r="M2422"/>
      <c r="AA2422" s="64"/>
      <c r="AD2422" s="64"/>
    </row>
    <row r="2423" spans="2:30">
      <c r="B2423"/>
      <c r="C2423"/>
      <c r="D2423"/>
      <c r="E2423"/>
      <c r="F2423"/>
      <c r="G2423"/>
      <c r="H2423"/>
      <c r="I2423"/>
      <c r="J2423"/>
      <c r="K2423"/>
      <c r="L2423"/>
      <c r="M2423"/>
      <c r="AA2423" s="64"/>
      <c r="AD2423" s="64"/>
    </row>
    <row r="2424" spans="2:30">
      <c r="B2424"/>
      <c r="C2424"/>
      <c r="D2424"/>
      <c r="E2424"/>
      <c r="F2424"/>
      <c r="G2424"/>
      <c r="H2424"/>
      <c r="I2424"/>
      <c r="J2424"/>
      <c r="K2424"/>
      <c r="L2424"/>
      <c r="M2424"/>
      <c r="AA2424" s="64"/>
      <c r="AD2424" s="64"/>
    </row>
    <row r="2425" spans="2:30">
      <c r="B2425"/>
      <c r="C2425"/>
      <c r="D2425"/>
      <c r="E2425"/>
      <c r="F2425"/>
      <c r="G2425"/>
      <c r="H2425"/>
      <c r="I2425"/>
      <c r="J2425"/>
      <c r="K2425"/>
      <c r="L2425"/>
      <c r="M2425"/>
      <c r="AA2425" s="64"/>
      <c r="AD2425" s="64"/>
    </row>
    <row r="2426" spans="2:30">
      <c r="B2426"/>
      <c r="C2426"/>
      <c r="D2426"/>
      <c r="E2426"/>
      <c r="F2426"/>
      <c r="G2426"/>
      <c r="H2426"/>
      <c r="I2426"/>
      <c r="J2426"/>
      <c r="K2426"/>
      <c r="L2426"/>
      <c r="M2426"/>
      <c r="AA2426" s="64"/>
      <c r="AD2426" s="64"/>
    </row>
    <row r="2427" spans="2:30">
      <c r="B2427"/>
      <c r="C2427"/>
      <c r="D2427"/>
      <c r="E2427"/>
      <c r="F2427"/>
      <c r="G2427"/>
      <c r="H2427"/>
      <c r="I2427"/>
      <c r="J2427"/>
      <c r="K2427"/>
      <c r="L2427"/>
      <c r="M2427"/>
      <c r="AA2427" s="64"/>
      <c r="AD2427" s="64"/>
    </row>
    <row r="2428" spans="2:30">
      <c r="B2428"/>
      <c r="C2428"/>
      <c r="D2428"/>
      <c r="E2428"/>
      <c r="F2428"/>
      <c r="G2428"/>
      <c r="H2428"/>
      <c r="I2428"/>
      <c r="J2428"/>
      <c r="K2428"/>
      <c r="L2428"/>
      <c r="M2428"/>
      <c r="AA2428" s="64"/>
      <c r="AD2428" s="64"/>
    </row>
    <row r="2429" spans="2:30">
      <c r="B2429"/>
      <c r="C2429"/>
      <c r="D2429"/>
      <c r="E2429"/>
      <c r="F2429"/>
      <c r="G2429"/>
      <c r="H2429"/>
      <c r="I2429"/>
      <c r="J2429"/>
      <c r="K2429"/>
      <c r="L2429"/>
      <c r="M2429"/>
      <c r="AA2429" s="64"/>
      <c r="AD2429" s="64"/>
    </row>
    <row r="2430" spans="2:30">
      <c r="B2430"/>
      <c r="C2430"/>
      <c r="D2430"/>
      <c r="E2430"/>
      <c r="F2430"/>
      <c r="G2430"/>
      <c r="H2430"/>
      <c r="I2430"/>
      <c r="J2430"/>
      <c r="K2430"/>
      <c r="L2430"/>
      <c r="M2430"/>
      <c r="AA2430" s="64"/>
      <c r="AD2430" s="64"/>
    </row>
    <row r="2431" spans="2:30">
      <c r="B2431"/>
      <c r="C2431"/>
      <c r="D2431"/>
      <c r="E2431"/>
      <c r="F2431"/>
      <c r="G2431"/>
      <c r="H2431"/>
      <c r="I2431"/>
      <c r="J2431"/>
      <c r="K2431"/>
      <c r="L2431"/>
      <c r="M2431"/>
      <c r="AA2431" s="64"/>
      <c r="AD2431" s="64"/>
    </row>
    <row r="2432" spans="2:30">
      <c r="B2432"/>
      <c r="C2432"/>
      <c r="D2432"/>
      <c r="E2432"/>
      <c r="F2432"/>
      <c r="G2432"/>
      <c r="H2432"/>
      <c r="I2432"/>
      <c r="J2432"/>
      <c r="K2432"/>
      <c r="L2432"/>
      <c r="M2432"/>
      <c r="AA2432" s="64"/>
      <c r="AD2432" s="64"/>
    </row>
    <row r="2433" spans="2:30">
      <c r="B2433"/>
      <c r="C2433"/>
      <c r="D2433"/>
      <c r="E2433"/>
      <c r="F2433"/>
      <c r="G2433"/>
      <c r="H2433"/>
      <c r="I2433"/>
      <c r="J2433"/>
      <c r="K2433"/>
      <c r="L2433"/>
      <c r="M2433"/>
      <c r="AA2433" s="64"/>
      <c r="AD2433" s="64"/>
    </row>
    <row r="2434" spans="2:30">
      <c r="B2434"/>
      <c r="C2434"/>
      <c r="D2434"/>
      <c r="E2434"/>
      <c r="F2434"/>
      <c r="G2434"/>
      <c r="H2434"/>
      <c r="I2434"/>
      <c r="J2434"/>
      <c r="K2434"/>
      <c r="L2434"/>
      <c r="M2434"/>
      <c r="AA2434" s="64"/>
      <c r="AD2434" s="64"/>
    </row>
    <row r="2435" spans="2:30">
      <c r="B2435"/>
      <c r="C2435"/>
      <c r="D2435"/>
      <c r="E2435"/>
      <c r="F2435"/>
      <c r="G2435"/>
      <c r="H2435"/>
      <c r="I2435"/>
      <c r="J2435"/>
      <c r="K2435"/>
      <c r="L2435"/>
      <c r="M2435"/>
      <c r="AA2435" s="64"/>
      <c r="AD2435" s="64"/>
    </row>
    <row r="2436" spans="2:30">
      <c r="B2436"/>
      <c r="C2436"/>
      <c r="D2436"/>
      <c r="E2436"/>
      <c r="F2436"/>
      <c r="G2436"/>
      <c r="H2436"/>
      <c r="I2436"/>
      <c r="J2436"/>
      <c r="K2436"/>
      <c r="L2436"/>
      <c r="M2436"/>
      <c r="AA2436" s="64"/>
      <c r="AD2436" s="64"/>
    </row>
    <row r="2437" spans="2:30">
      <c r="B2437"/>
      <c r="C2437"/>
      <c r="D2437"/>
      <c r="E2437"/>
      <c r="F2437"/>
      <c r="G2437"/>
      <c r="H2437"/>
      <c r="I2437"/>
      <c r="J2437"/>
      <c r="K2437"/>
      <c r="L2437"/>
      <c r="M2437"/>
      <c r="AA2437" s="64"/>
      <c r="AD2437" s="64"/>
    </row>
    <row r="2438" spans="2:30">
      <c r="B2438"/>
      <c r="C2438"/>
      <c r="D2438"/>
      <c r="E2438"/>
      <c r="F2438"/>
      <c r="G2438"/>
      <c r="H2438"/>
      <c r="I2438"/>
      <c r="J2438"/>
      <c r="K2438"/>
      <c r="L2438"/>
      <c r="M2438"/>
      <c r="AA2438" s="64"/>
      <c r="AD2438" s="64"/>
    </row>
    <row r="2439" spans="2:30">
      <c r="B2439"/>
      <c r="C2439"/>
      <c r="D2439"/>
      <c r="E2439"/>
      <c r="F2439"/>
      <c r="G2439"/>
      <c r="H2439"/>
      <c r="I2439"/>
      <c r="J2439"/>
      <c r="K2439"/>
      <c r="L2439"/>
      <c r="M2439"/>
      <c r="AA2439" s="64"/>
      <c r="AD2439" s="64"/>
    </row>
    <row r="2440" spans="2:30">
      <c r="B2440"/>
      <c r="C2440"/>
      <c r="D2440"/>
      <c r="E2440"/>
      <c r="F2440"/>
      <c r="G2440"/>
      <c r="H2440"/>
      <c r="I2440"/>
      <c r="J2440"/>
      <c r="K2440"/>
      <c r="L2440"/>
      <c r="M2440"/>
      <c r="AA2440" s="64"/>
      <c r="AD2440" s="64"/>
    </row>
    <row r="2441" spans="2:30">
      <c r="B2441"/>
      <c r="C2441"/>
      <c r="D2441"/>
      <c r="E2441"/>
      <c r="F2441"/>
      <c r="G2441"/>
      <c r="H2441"/>
      <c r="I2441"/>
      <c r="J2441"/>
      <c r="K2441"/>
      <c r="L2441"/>
      <c r="M2441"/>
      <c r="AA2441" s="64"/>
      <c r="AD2441" s="64"/>
    </row>
    <row r="2442" spans="2:30">
      <c r="B2442"/>
      <c r="C2442"/>
      <c r="D2442"/>
      <c r="E2442"/>
      <c r="F2442"/>
      <c r="G2442"/>
      <c r="H2442"/>
      <c r="I2442"/>
      <c r="J2442"/>
      <c r="K2442"/>
      <c r="L2442"/>
      <c r="M2442"/>
      <c r="AA2442" s="64"/>
      <c r="AD2442" s="64"/>
    </row>
    <row r="2443" spans="2:30">
      <c r="B2443"/>
      <c r="C2443"/>
      <c r="D2443"/>
      <c r="E2443"/>
      <c r="F2443"/>
      <c r="G2443"/>
      <c r="H2443"/>
      <c r="I2443"/>
      <c r="J2443"/>
      <c r="K2443"/>
      <c r="L2443"/>
      <c r="M2443"/>
      <c r="AA2443" s="64"/>
      <c r="AD2443" s="64"/>
    </row>
    <row r="2444" spans="2:30">
      <c r="B2444"/>
      <c r="C2444"/>
      <c r="D2444"/>
      <c r="E2444"/>
      <c r="F2444"/>
      <c r="G2444"/>
      <c r="H2444"/>
      <c r="I2444"/>
      <c r="J2444"/>
      <c r="K2444"/>
      <c r="L2444"/>
      <c r="M2444"/>
      <c r="AA2444" s="64"/>
      <c r="AD2444" s="64"/>
    </row>
    <row r="2445" spans="2:30">
      <c r="B2445"/>
      <c r="C2445"/>
      <c r="D2445"/>
      <c r="E2445"/>
      <c r="F2445"/>
      <c r="G2445"/>
      <c r="H2445"/>
      <c r="I2445"/>
      <c r="J2445"/>
      <c r="K2445"/>
      <c r="L2445"/>
      <c r="M2445"/>
      <c r="AA2445" s="64"/>
      <c r="AD2445" s="64"/>
    </row>
    <row r="2446" spans="2:30">
      <c r="B2446"/>
      <c r="C2446"/>
      <c r="D2446"/>
      <c r="E2446"/>
      <c r="F2446"/>
      <c r="G2446"/>
      <c r="H2446"/>
      <c r="I2446"/>
      <c r="J2446"/>
      <c r="K2446"/>
      <c r="L2446"/>
      <c r="M2446"/>
      <c r="AA2446" s="64"/>
      <c r="AD2446" s="64"/>
    </row>
    <row r="2447" spans="2:30">
      <c r="B2447"/>
      <c r="C2447"/>
      <c r="D2447"/>
      <c r="E2447"/>
      <c r="F2447"/>
      <c r="G2447"/>
      <c r="H2447"/>
      <c r="I2447"/>
      <c r="J2447"/>
      <c r="K2447"/>
      <c r="L2447"/>
      <c r="M2447"/>
      <c r="AA2447" s="64"/>
      <c r="AD2447" s="64"/>
    </row>
    <row r="2448" spans="2:30">
      <c r="B2448"/>
      <c r="C2448"/>
      <c r="D2448"/>
      <c r="E2448"/>
      <c r="F2448"/>
      <c r="G2448"/>
      <c r="H2448"/>
      <c r="I2448"/>
      <c r="J2448"/>
      <c r="K2448"/>
      <c r="L2448"/>
      <c r="M2448"/>
      <c r="AA2448" s="64"/>
      <c r="AD2448" s="64"/>
    </row>
    <row r="2449" spans="2:30">
      <c r="B2449"/>
      <c r="C2449"/>
      <c r="D2449"/>
      <c r="E2449"/>
      <c r="F2449"/>
      <c r="G2449"/>
      <c r="H2449"/>
      <c r="I2449"/>
      <c r="J2449"/>
      <c r="K2449"/>
      <c r="L2449"/>
      <c r="M2449"/>
      <c r="AA2449" s="64"/>
      <c r="AD2449" s="64"/>
    </row>
    <row r="2450" spans="2:30">
      <c r="B2450"/>
      <c r="C2450"/>
      <c r="D2450"/>
      <c r="E2450"/>
      <c r="F2450"/>
      <c r="G2450"/>
      <c r="H2450"/>
      <c r="I2450"/>
      <c r="J2450"/>
      <c r="K2450"/>
      <c r="L2450"/>
      <c r="M2450"/>
      <c r="AA2450" s="64"/>
      <c r="AD2450" s="64"/>
    </row>
    <row r="2451" spans="2:30">
      <c r="B2451"/>
      <c r="C2451"/>
      <c r="D2451"/>
      <c r="E2451"/>
      <c r="F2451"/>
      <c r="G2451"/>
      <c r="H2451"/>
      <c r="I2451"/>
      <c r="J2451"/>
      <c r="K2451"/>
      <c r="L2451"/>
      <c r="M2451"/>
      <c r="AA2451" s="64"/>
      <c r="AD2451" s="64"/>
    </row>
    <row r="2452" spans="2:30">
      <c r="B2452"/>
      <c r="C2452"/>
      <c r="D2452"/>
      <c r="E2452"/>
      <c r="F2452"/>
      <c r="G2452"/>
      <c r="H2452"/>
      <c r="I2452"/>
      <c r="J2452"/>
      <c r="K2452"/>
      <c r="L2452"/>
      <c r="M2452"/>
      <c r="AA2452" s="64"/>
      <c r="AD2452" s="64"/>
    </row>
    <row r="2453" spans="2:30">
      <c r="B2453"/>
      <c r="C2453"/>
      <c r="D2453"/>
      <c r="E2453"/>
      <c r="F2453"/>
      <c r="G2453"/>
      <c r="H2453"/>
      <c r="I2453"/>
      <c r="J2453"/>
      <c r="K2453"/>
      <c r="L2453"/>
      <c r="M2453"/>
      <c r="AA2453" s="64"/>
      <c r="AD2453" s="64"/>
    </row>
    <row r="2454" spans="2:30">
      <c r="B2454"/>
      <c r="C2454"/>
      <c r="D2454"/>
      <c r="E2454"/>
      <c r="F2454"/>
      <c r="G2454"/>
      <c r="H2454"/>
      <c r="I2454"/>
      <c r="J2454"/>
      <c r="K2454"/>
      <c r="L2454"/>
      <c r="M2454"/>
      <c r="AA2454" s="64"/>
      <c r="AD2454" s="64"/>
    </row>
    <row r="2455" spans="2:30">
      <c r="B2455"/>
      <c r="C2455"/>
      <c r="D2455"/>
      <c r="E2455"/>
      <c r="F2455"/>
      <c r="G2455"/>
      <c r="H2455"/>
      <c r="I2455"/>
      <c r="J2455"/>
      <c r="K2455"/>
      <c r="L2455"/>
      <c r="M2455"/>
      <c r="AA2455" s="64"/>
      <c r="AD2455" s="64"/>
    </row>
    <row r="2456" spans="2:30">
      <c r="B2456"/>
      <c r="C2456"/>
      <c r="D2456"/>
      <c r="E2456"/>
      <c r="F2456"/>
      <c r="G2456"/>
      <c r="H2456"/>
      <c r="I2456"/>
      <c r="J2456"/>
      <c r="K2456"/>
      <c r="L2456"/>
      <c r="M2456"/>
      <c r="AA2456" s="64"/>
      <c r="AD2456" s="64"/>
    </row>
    <row r="2457" spans="2:30">
      <c r="B2457"/>
      <c r="C2457"/>
      <c r="D2457"/>
      <c r="E2457"/>
      <c r="F2457"/>
      <c r="G2457"/>
      <c r="H2457"/>
      <c r="I2457"/>
      <c r="J2457"/>
      <c r="K2457"/>
      <c r="L2457"/>
      <c r="M2457"/>
      <c r="AA2457" s="64"/>
      <c r="AD2457" s="64"/>
    </row>
    <row r="2458" spans="2:30">
      <c r="B2458"/>
      <c r="C2458"/>
      <c r="D2458"/>
      <c r="E2458"/>
      <c r="F2458"/>
      <c r="G2458"/>
      <c r="H2458"/>
      <c r="I2458"/>
      <c r="J2458"/>
      <c r="K2458"/>
      <c r="L2458"/>
      <c r="M2458"/>
      <c r="AA2458" s="64"/>
      <c r="AD2458" s="64"/>
    </row>
    <row r="2459" spans="2:30">
      <c r="B2459"/>
      <c r="C2459"/>
      <c r="D2459"/>
      <c r="E2459"/>
      <c r="F2459"/>
      <c r="G2459"/>
      <c r="H2459"/>
      <c r="I2459"/>
      <c r="J2459"/>
      <c r="K2459"/>
      <c r="L2459"/>
      <c r="M2459"/>
      <c r="AA2459" s="64"/>
      <c r="AD2459" s="64"/>
    </row>
    <row r="2460" spans="2:30">
      <c r="B2460"/>
      <c r="C2460"/>
      <c r="D2460"/>
      <c r="E2460"/>
      <c r="F2460"/>
      <c r="G2460"/>
      <c r="H2460"/>
      <c r="I2460"/>
      <c r="J2460"/>
      <c r="K2460"/>
      <c r="L2460"/>
      <c r="M2460"/>
      <c r="AA2460" s="64"/>
      <c r="AD2460" s="64"/>
    </row>
    <row r="2461" spans="2:30">
      <c r="B2461"/>
      <c r="C2461"/>
      <c r="D2461"/>
      <c r="E2461"/>
      <c r="F2461"/>
      <c r="G2461"/>
      <c r="H2461"/>
      <c r="I2461"/>
      <c r="J2461"/>
      <c r="K2461"/>
      <c r="L2461"/>
      <c r="M2461"/>
      <c r="AA2461" s="64"/>
      <c r="AD2461" s="64"/>
    </row>
    <row r="2462" spans="2:30">
      <c r="B2462"/>
      <c r="C2462"/>
      <c r="D2462"/>
      <c r="E2462"/>
      <c r="F2462"/>
      <c r="G2462"/>
      <c r="H2462"/>
      <c r="I2462"/>
      <c r="J2462"/>
      <c r="K2462"/>
      <c r="L2462"/>
      <c r="M2462"/>
      <c r="AA2462" s="64"/>
      <c r="AD2462" s="64"/>
    </row>
    <row r="2463" spans="2:30">
      <c r="B2463"/>
      <c r="C2463"/>
      <c r="D2463"/>
      <c r="E2463"/>
      <c r="F2463"/>
      <c r="G2463"/>
      <c r="H2463"/>
      <c r="I2463"/>
      <c r="J2463"/>
      <c r="K2463"/>
      <c r="L2463"/>
      <c r="M2463"/>
      <c r="AA2463" s="64"/>
      <c r="AD2463" s="64"/>
    </row>
    <row r="2464" spans="2:30">
      <c r="B2464"/>
      <c r="C2464"/>
      <c r="D2464"/>
      <c r="E2464"/>
      <c r="F2464"/>
      <c r="G2464"/>
      <c r="H2464"/>
      <c r="I2464"/>
      <c r="J2464"/>
      <c r="K2464"/>
      <c r="L2464"/>
      <c r="M2464"/>
      <c r="AA2464" s="64"/>
      <c r="AD2464" s="64"/>
    </row>
    <row r="2465" spans="2:30">
      <c r="B2465"/>
      <c r="C2465"/>
      <c r="D2465"/>
      <c r="E2465"/>
      <c r="F2465"/>
      <c r="G2465"/>
      <c r="H2465"/>
      <c r="I2465"/>
      <c r="J2465"/>
      <c r="K2465"/>
      <c r="L2465"/>
      <c r="M2465"/>
      <c r="AA2465" s="64"/>
      <c r="AD2465" s="64"/>
    </row>
    <row r="2466" spans="2:30">
      <c r="B2466"/>
      <c r="C2466"/>
      <c r="D2466"/>
      <c r="E2466"/>
      <c r="F2466"/>
      <c r="G2466"/>
      <c r="H2466"/>
      <c r="I2466"/>
      <c r="J2466"/>
      <c r="K2466"/>
      <c r="L2466"/>
      <c r="M2466"/>
      <c r="AA2466" s="64"/>
      <c r="AD2466" s="64"/>
    </row>
    <row r="2467" spans="2:30">
      <c r="B2467"/>
      <c r="C2467"/>
      <c r="D2467"/>
      <c r="E2467"/>
      <c r="F2467"/>
      <c r="G2467"/>
      <c r="H2467"/>
      <c r="I2467"/>
      <c r="J2467"/>
      <c r="K2467"/>
      <c r="L2467"/>
      <c r="M2467"/>
      <c r="AA2467" s="64"/>
      <c r="AD2467" s="64"/>
    </row>
    <row r="2468" spans="2:30">
      <c r="B2468"/>
      <c r="C2468"/>
      <c r="D2468"/>
      <c r="E2468"/>
      <c r="F2468"/>
      <c r="G2468"/>
      <c r="H2468"/>
      <c r="I2468"/>
      <c r="J2468"/>
      <c r="K2468"/>
      <c r="L2468"/>
      <c r="M2468"/>
      <c r="AA2468" s="64"/>
      <c r="AD2468" s="64"/>
    </row>
    <row r="2469" spans="2:30">
      <c r="B2469"/>
      <c r="C2469"/>
      <c r="D2469"/>
      <c r="E2469"/>
      <c r="F2469"/>
      <c r="G2469"/>
      <c r="H2469"/>
      <c r="I2469"/>
      <c r="J2469"/>
      <c r="K2469"/>
      <c r="L2469"/>
      <c r="M2469"/>
      <c r="AA2469" s="64"/>
      <c r="AD2469" s="64"/>
    </row>
    <row r="2470" spans="2:30">
      <c r="B2470"/>
      <c r="C2470"/>
      <c r="D2470"/>
      <c r="E2470"/>
      <c r="F2470"/>
      <c r="G2470"/>
      <c r="H2470"/>
      <c r="I2470"/>
      <c r="J2470"/>
      <c r="K2470"/>
      <c r="L2470"/>
      <c r="M2470"/>
      <c r="AA2470" s="64"/>
      <c r="AD2470" s="64"/>
    </row>
    <row r="2471" spans="2:30">
      <c r="B2471"/>
      <c r="C2471"/>
      <c r="D2471"/>
      <c r="E2471"/>
      <c r="F2471"/>
      <c r="G2471"/>
      <c r="H2471"/>
      <c r="I2471"/>
      <c r="J2471"/>
      <c r="K2471"/>
      <c r="L2471"/>
      <c r="M2471"/>
      <c r="AA2471" s="64"/>
      <c r="AD2471" s="64"/>
    </row>
    <row r="2472" spans="2:30">
      <c r="B2472"/>
      <c r="C2472"/>
      <c r="D2472"/>
      <c r="E2472"/>
      <c r="F2472"/>
      <c r="G2472"/>
      <c r="H2472"/>
      <c r="I2472"/>
      <c r="J2472"/>
      <c r="K2472"/>
      <c r="L2472"/>
      <c r="M2472"/>
      <c r="AA2472" s="64"/>
      <c r="AD2472" s="64"/>
    </row>
    <row r="2473" spans="2:30">
      <c r="B2473"/>
      <c r="C2473"/>
      <c r="D2473"/>
      <c r="E2473"/>
      <c r="F2473"/>
      <c r="G2473"/>
      <c r="H2473"/>
      <c r="I2473"/>
      <c r="J2473"/>
      <c r="K2473"/>
      <c r="L2473"/>
      <c r="M2473"/>
      <c r="AA2473" s="64"/>
      <c r="AD2473" s="64"/>
    </row>
    <row r="2474" spans="2:30">
      <c r="B2474"/>
      <c r="C2474"/>
      <c r="D2474"/>
      <c r="E2474"/>
      <c r="F2474"/>
      <c r="G2474"/>
      <c r="H2474"/>
      <c r="I2474"/>
      <c r="J2474"/>
      <c r="K2474"/>
      <c r="L2474"/>
      <c r="M2474"/>
      <c r="AA2474" s="64"/>
      <c r="AD2474" s="64"/>
    </row>
    <row r="2475" spans="2:30">
      <c r="B2475"/>
      <c r="C2475"/>
      <c r="D2475"/>
      <c r="E2475"/>
      <c r="F2475"/>
      <c r="G2475"/>
      <c r="H2475"/>
      <c r="I2475"/>
      <c r="J2475"/>
      <c r="K2475"/>
      <c r="L2475"/>
      <c r="M2475"/>
      <c r="AA2475" s="64"/>
      <c r="AD2475" s="64"/>
    </row>
    <row r="2476" spans="2:30">
      <c r="B2476"/>
      <c r="C2476"/>
      <c r="D2476"/>
      <c r="E2476"/>
      <c r="F2476"/>
      <c r="G2476"/>
      <c r="H2476"/>
      <c r="I2476"/>
      <c r="J2476"/>
      <c r="K2476"/>
      <c r="L2476"/>
      <c r="M2476"/>
      <c r="AA2476" s="64"/>
      <c r="AD2476" s="64"/>
    </row>
    <row r="2477" spans="2:30">
      <c r="B2477"/>
      <c r="C2477"/>
      <c r="D2477"/>
      <c r="E2477"/>
      <c r="F2477"/>
      <c r="G2477"/>
      <c r="H2477"/>
      <c r="I2477"/>
      <c r="J2477"/>
      <c r="K2477"/>
      <c r="L2477"/>
      <c r="M2477"/>
      <c r="AA2477" s="64"/>
      <c r="AD2477" s="64"/>
    </row>
    <row r="2478" spans="2:30">
      <c r="B2478"/>
      <c r="C2478"/>
      <c r="D2478"/>
      <c r="E2478"/>
      <c r="F2478"/>
      <c r="G2478"/>
      <c r="H2478"/>
      <c r="I2478"/>
      <c r="J2478"/>
      <c r="K2478"/>
      <c r="L2478"/>
      <c r="M2478"/>
      <c r="AA2478" s="64"/>
      <c r="AD2478" s="64"/>
    </row>
    <row r="2479" spans="2:30">
      <c r="B2479"/>
      <c r="C2479"/>
      <c r="D2479"/>
      <c r="E2479"/>
      <c r="F2479"/>
      <c r="G2479"/>
      <c r="H2479"/>
      <c r="I2479"/>
      <c r="J2479"/>
      <c r="K2479"/>
      <c r="L2479"/>
      <c r="M2479"/>
      <c r="AA2479" s="64"/>
      <c r="AD2479" s="64"/>
    </row>
    <row r="2480" spans="2:30">
      <c r="B2480"/>
      <c r="C2480"/>
      <c r="D2480"/>
      <c r="E2480"/>
      <c r="F2480"/>
      <c r="G2480"/>
      <c r="H2480"/>
      <c r="I2480"/>
      <c r="J2480"/>
      <c r="K2480"/>
      <c r="L2480"/>
      <c r="M2480"/>
      <c r="AA2480" s="64"/>
      <c r="AD2480" s="64"/>
    </row>
    <row r="2481" spans="2:30">
      <c r="B2481"/>
      <c r="C2481"/>
      <c r="D2481"/>
      <c r="E2481"/>
      <c r="F2481"/>
      <c r="G2481"/>
      <c r="H2481"/>
      <c r="I2481"/>
      <c r="J2481"/>
      <c r="K2481"/>
      <c r="L2481"/>
      <c r="M2481"/>
      <c r="AA2481" s="64"/>
      <c r="AD2481" s="64"/>
    </row>
    <row r="2482" spans="2:30">
      <c r="B2482"/>
      <c r="C2482"/>
      <c r="D2482"/>
      <c r="E2482"/>
      <c r="F2482"/>
      <c r="G2482"/>
      <c r="H2482"/>
      <c r="I2482"/>
      <c r="J2482"/>
      <c r="K2482"/>
      <c r="L2482"/>
      <c r="M2482"/>
      <c r="AA2482" s="64"/>
      <c r="AD2482" s="64"/>
    </row>
    <row r="2483" spans="2:30">
      <c r="B2483"/>
      <c r="C2483"/>
      <c r="D2483"/>
      <c r="E2483"/>
      <c r="F2483"/>
      <c r="G2483"/>
      <c r="H2483"/>
      <c r="I2483"/>
      <c r="J2483"/>
      <c r="K2483"/>
      <c r="L2483"/>
      <c r="M2483"/>
      <c r="AA2483" s="64"/>
      <c r="AD2483" s="64"/>
    </row>
    <row r="2484" spans="2:30">
      <c r="B2484"/>
      <c r="C2484"/>
      <c r="D2484"/>
      <c r="E2484"/>
      <c r="F2484"/>
      <c r="G2484"/>
      <c r="H2484"/>
      <c r="I2484"/>
      <c r="J2484"/>
      <c r="K2484"/>
      <c r="L2484"/>
      <c r="M2484"/>
      <c r="AA2484" s="64"/>
      <c r="AD2484" s="64"/>
    </row>
    <row r="2485" spans="2:30">
      <c r="B2485"/>
      <c r="C2485"/>
      <c r="D2485"/>
      <c r="E2485"/>
      <c r="F2485"/>
      <c r="G2485"/>
      <c r="H2485"/>
      <c r="I2485"/>
      <c r="J2485"/>
      <c r="K2485"/>
      <c r="L2485"/>
      <c r="M2485"/>
      <c r="AA2485" s="64"/>
      <c r="AD2485" s="64"/>
    </row>
    <row r="2486" spans="2:30">
      <c r="B2486"/>
      <c r="C2486"/>
      <c r="D2486"/>
      <c r="E2486"/>
      <c r="F2486"/>
      <c r="G2486"/>
      <c r="H2486"/>
      <c r="I2486"/>
      <c r="J2486"/>
      <c r="K2486"/>
      <c r="L2486"/>
      <c r="M2486"/>
      <c r="AA2486" s="64"/>
      <c r="AD2486" s="64"/>
    </row>
    <row r="2487" spans="2:30">
      <c r="B2487"/>
      <c r="C2487"/>
      <c r="D2487"/>
      <c r="E2487"/>
      <c r="F2487"/>
      <c r="G2487"/>
      <c r="H2487"/>
      <c r="I2487"/>
      <c r="J2487"/>
      <c r="K2487"/>
      <c r="L2487"/>
      <c r="M2487"/>
      <c r="AA2487" s="64"/>
      <c r="AD2487" s="64"/>
    </row>
    <row r="2488" spans="2:30">
      <c r="B2488"/>
      <c r="C2488"/>
      <c r="D2488"/>
      <c r="E2488"/>
      <c r="F2488"/>
      <c r="G2488"/>
      <c r="H2488"/>
      <c r="I2488"/>
      <c r="J2488"/>
      <c r="K2488"/>
      <c r="L2488"/>
      <c r="M2488"/>
      <c r="AA2488" s="64"/>
      <c r="AD2488" s="64"/>
    </row>
    <row r="2489" spans="2:30">
      <c r="B2489"/>
      <c r="C2489"/>
      <c r="D2489"/>
      <c r="E2489"/>
      <c r="F2489"/>
      <c r="G2489"/>
      <c r="H2489"/>
      <c r="I2489"/>
      <c r="J2489"/>
      <c r="K2489"/>
      <c r="L2489"/>
      <c r="M2489"/>
      <c r="AA2489" s="64"/>
      <c r="AD2489" s="64"/>
    </row>
    <row r="2490" spans="2:30">
      <c r="B2490"/>
      <c r="C2490"/>
      <c r="D2490"/>
      <c r="E2490"/>
      <c r="F2490"/>
      <c r="G2490"/>
      <c r="H2490"/>
      <c r="I2490"/>
      <c r="J2490"/>
      <c r="K2490"/>
      <c r="L2490"/>
      <c r="M2490"/>
      <c r="AA2490" s="64"/>
      <c r="AD2490" s="64"/>
    </row>
    <row r="2491" spans="2:30">
      <c r="B2491"/>
      <c r="C2491"/>
      <c r="D2491"/>
      <c r="E2491"/>
      <c r="F2491"/>
      <c r="G2491"/>
      <c r="H2491"/>
      <c r="I2491"/>
      <c r="J2491"/>
      <c r="K2491"/>
      <c r="L2491"/>
      <c r="M2491"/>
      <c r="AA2491" s="64"/>
      <c r="AD2491" s="64"/>
    </row>
    <row r="2492" spans="2:30">
      <c r="B2492"/>
      <c r="C2492"/>
      <c r="D2492"/>
      <c r="E2492"/>
      <c r="F2492"/>
      <c r="G2492"/>
      <c r="H2492"/>
      <c r="I2492"/>
      <c r="J2492"/>
      <c r="K2492"/>
      <c r="L2492"/>
      <c r="M2492"/>
      <c r="AA2492" s="64"/>
      <c r="AD2492" s="64"/>
    </row>
    <row r="2493" spans="2:30">
      <c r="B2493"/>
      <c r="C2493"/>
      <c r="D2493"/>
      <c r="E2493"/>
      <c r="F2493"/>
      <c r="G2493"/>
      <c r="H2493"/>
      <c r="I2493"/>
      <c r="J2493"/>
      <c r="K2493"/>
      <c r="L2493"/>
      <c r="M2493"/>
      <c r="AA2493" s="64"/>
      <c r="AD2493" s="64"/>
    </row>
    <row r="2494" spans="2:30">
      <c r="B2494"/>
      <c r="C2494"/>
      <c r="D2494"/>
      <c r="E2494"/>
      <c r="F2494"/>
      <c r="G2494"/>
      <c r="H2494"/>
      <c r="I2494"/>
      <c r="J2494"/>
      <c r="K2494"/>
      <c r="L2494"/>
      <c r="M2494"/>
      <c r="AA2494" s="64"/>
      <c r="AD2494" s="64"/>
    </row>
    <row r="2495" spans="2:30">
      <c r="B2495"/>
      <c r="C2495"/>
      <c r="D2495"/>
      <c r="E2495"/>
      <c r="F2495"/>
      <c r="G2495"/>
      <c r="H2495"/>
      <c r="I2495"/>
      <c r="J2495"/>
      <c r="K2495"/>
      <c r="L2495"/>
      <c r="M2495"/>
      <c r="AA2495" s="64"/>
      <c r="AD2495" s="64"/>
    </row>
    <row r="2496" spans="2:30">
      <c r="B2496"/>
      <c r="C2496"/>
      <c r="D2496"/>
      <c r="E2496"/>
      <c r="F2496"/>
      <c r="G2496"/>
      <c r="H2496"/>
      <c r="I2496"/>
      <c r="J2496"/>
      <c r="K2496"/>
      <c r="L2496"/>
      <c r="M2496"/>
      <c r="AA2496" s="64"/>
      <c r="AD2496" s="64"/>
    </row>
    <row r="2497" spans="2:30">
      <c r="B2497"/>
      <c r="C2497"/>
      <c r="D2497"/>
      <c r="E2497"/>
      <c r="F2497"/>
      <c r="G2497"/>
      <c r="H2497"/>
      <c r="I2497"/>
      <c r="J2497"/>
      <c r="K2497"/>
      <c r="L2497"/>
      <c r="M2497"/>
      <c r="AA2497" s="64"/>
      <c r="AD2497" s="64"/>
    </row>
    <row r="2498" spans="2:30">
      <c r="B2498"/>
      <c r="C2498"/>
      <c r="D2498"/>
      <c r="E2498"/>
      <c r="F2498"/>
      <c r="G2498"/>
      <c r="H2498"/>
      <c r="I2498"/>
      <c r="J2498"/>
      <c r="K2498"/>
      <c r="L2498"/>
      <c r="M2498"/>
      <c r="AA2498" s="64"/>
      <c r="AD2498" s="64"/>
    </row>
    <row r="2499" spans="2:30">
      <c r="B2499"/>
      <c r="C2499"/>
      <c r="D2499"/>
      <c r="E2499"/>
      <c r="F2499"/>
      <c r="G2499"/>
      <c r="H2499"/>
      <c r="I2499"/>
      <c r="J2499"/>
      <c r="K2499"/>
      <c r="L2499"/>
      <c r="M2499"/>
      <c r="AA2499" s="64"/>
      <c r="AD2499" s="64"/>
    </row>
    <row r="2500" spans="2:30">
      <c r="B2500"/>
      <c r="C2500"/>
      <c r="D2500"/>
      <c r="E2500"/>
      <c r="F2500"/>
      <c r="G2500"/>
      <c r="H2500"/>
      <c r="I2500"/>
      <c r="J2500"/>
      <c r="K2500"/>
      <c r="L2500"/>
      <c r="M2500"/>
      <c r="AA2500" s="64"/>
      <c r="AD2500" s="64"/>
    </row>
    <row r="2501" spans="2:30">
      <c r="B2501"/>
      <c r="C2501"/>
      <c r="D2501"/>
      <c r="E2501"/>
      <c r="F2501"/>
      <c r="G2501"/>
      <c r="H2501"/>
      <c r="I2501"/>
      <c r="J2501"/>
      <c r="K2501"/>
      <c r="L2501"/>
      <c r="M2501"/>
      <c r="AA2501" s="64"/>
      <c r="AD2501" s="64"/>
    </row>
    <row r="2502" spans="2:30">
      <c r="B2502"/>
      <c r="C2502"/>
      <c r="D2502"/>
      <c r="E2502"/>
      <c r="F2502"/>
      <c r="G2502"/>
      <c r="H2502"/>
      <c r="I2502"/>
      <c r="J2502"/>
      <c r="K2502"/>
      <c r="L2502"/>
      <c r="M2502"/>
      <c r="AA2502" s="64"/>
      <c r="AD2502" s="64"/>
    </row>
    <row r="2503" spans="2:30">
      <c r="B2503"/>
      <c r="C2503"/>
      <c r="D2503"/>
      <c r="E2503"/>
      <c r="F2503"/>
      <c r="G2503"/>
      <c r="H2503"/>
      <c r="I2503"/>
      <c r="J2503"/>
      <c r="K2503"/>
      <c r="L2503"/>
      <c r="M2503"/>
      <c r="AA2503" s="64"/>
      <c r="AD2503" s="64"/>
    </row>
    <row r="2504" spans="2:30">
      <c r="B2504"/>
      <c r="C2504"/>
      <c r="D2504"/>
      <c r="E2504"/>
      <c r="F2504"/>
      <c r="G2504"/>
      <c r="H2504"/>
      <c r="I2504"/>
      <c r="J2504"/>
      <c r="K2504"/>
      <c r="L2504"/>
      <c r="M2504"/>
      <c r="AA2504" s="64"/>
      <c r="AD2504" s="64"/>
    </row>
    <row r="2505" spans="2:30">
      <c r="B2505"/>
      <c r="C2505"/>
      <c r="D2505"/>
      <c r="E2505"/>
      <c r="F2505"/>
      <c r="G2505"/>
      <c r="H2505"/>
      <c r="I2505"/>
      <c r="J2505"/>
      <c r="K2505"/>
      <c r="L2505"/>
      <c r="M2505"/>
      <c r="AA2505" s="64"/>
      <c r="AD2505" s="64"/>
    </row>
    <row r="2506" spans="2:30">
      <c r="B2506"/>
      <c r="C2506"/>
      <c r="D2506"/>
      <c r="E2506"/>
      <c r="F2506"/>
      <c r="G2506"/>
      <c r="H2506"/>
      <c r="I2506"/>
      <c r="J2506"/>
      <c r="K2506"/>
      <c r="L2506"/>
      <c r="M2506"/>
      <c r="AA2506" s="64"/>
      <c r="AD2506" s="64"/>
    </row>
    <row r="2507" spans="2:30">
      <c r="B2507"/>
      <c r="C2507"/>
      <c r="D2507"/>
      <c r="E2507"/>
      <c r="F2507"/>
      <c r="G2507"/>
      <c r="H2507"/>
      <c r="I2507"/>
      <c r="J2507"/>
      <c r="K2507"/>
      <c r="L2507"/>
      <c r="M2507"/>
      <c r="AA2507" s="64"/>
      <c r="AD2507" s="64"/>
    </row>
    <row r="2508" spans="2:30">
      <c r="B2508"/>
      <c r="C2508"/>
      <c r="D2508"/>
      <c r="E2508"/>
      <c r="F2508"/>
      <c r="G2508"/>
      <c r="H2508"/>
      <c r="I2508"/>
      <c r="J2508"/>
      <c r="K2508"/>
      <c r="L2508"/>
      <c r="M2508"/>
      <c r="AA2508" s="64"/>
      <c r="AD2508" s="64"/>
    </row>
    <row r="2509" spans="2:30">
      <c r="B2509"/>
      <c r="C2509"/>
      <c r="D2509"/>
      <c r="E2509"/>
      <c r="F2509"/>
      <c r="G2509"/>
      <c r="H2509"/>
      <c r="I2509"/>
      <c r="J2509"/>
      <c r="K2509"/>
      <c r="L2509"/>
      <c r="M2509"/>
      <c r="AA2509" s="64"/>
      <c r="AD2509" s="64"/>
    </row>
    <row r="2510" spans="2:30">
      <c r="B2510"/>
      <c r="C2510"/>
      <c r="D2510"/>
      <c r="E2510"/>
      <c r="F2510"/>
      <c r="G2510"/>
      <c r="H2510"/>
      <c r="I2510"/>
      <c r="J2510"/>
      <c r="K2510"/>
      <c r="L2510"/>
      <c r="M2510"/>
      <c r="AA2510" s="64"/>
      <c r="AD2510" s="64"/>
    </row>
    <row r="2511" spans="2:30">
      <c r="B2511"/>
      <c r="C2511"/>
      <c r="D2511"/>
      <c r="E2511"/>
      <c r="F2511"/>
      <c r="G2511"/>
      <c r="H2511"/>
      <c r="I2511"/>
      <c r="J2511"/>
      <c r="K2511"/>
      <c r="L2511"/>
      <c r="M2511"/>
      <c r="AA2511" s="64"/>
      <c r="AD2511" s="64"/>
    </row>
    <row r="2512" spans="2:30">
      <c r="B2512"/>
      <c r="C2512"/>
      <c r="D2512"/>
      <c r="E2512"/>
      <c r="F2512"/>
      <c r="G2512"/>
      <c r="H2512"/>
      <c r="I2512"/>
      <c r="J2512"/>
      <c r="K2512"/>
      <c r="L2512"/>
      <c r="M2512"/>
      <c r="AA2512" s="64"/>
      <c r="AD2512" s="64"/>
    </row>
    <row r="2513" spans="2:30">
      <c r="B2513"/>
      <c r="C2513"/>
      <c r="D2513"/>
      <c r="E2513"/>
      <c r="F2513"/>
      <c r="G2513"/>
      <c r="H2513"/>
      <c r="I2513"/>
      <c r="J2513"/>
      <c r="K2513"/>
      <c r="L2513"/>
      <c r="M2513"/>
      <c r="AA2513" s="64"/>
      <c r="AD2513" s="64"/>
    </row>
    <row r="2514" spans="2:30">
      <c r="B2514"/>
      <c r="C2514"/>
      <c r="D2514"/>
      <c r="E2514"/>
      <c r="F2514"/>
      <c r="G2514"/>
      <c r="H2514"/>
      <c r="I2514"/>
      <c r="J2514"/>
      <c r="K2514"/>
      <c r="L2514"/>
      <c r="M2514"/>
      <c r="AA2514" s="64"/>
      <c r="AD2514" s="64"/>
    </row>
    <row r="2515" spans="2:30">
      <c r="B2515"/>
      <c r="C2515"/>
      <c r="D2515"/>
      <c r="E2515"/>
      <c r="F2515"/>
      <c r="G2515"/>
      <c r="H2515"/>
      <c r="I2515"/>
      <c r="J2515"/>
      <c r="K2515"/>
      <c r="L2515"/>
      <c r="M2515"/>
      <c r="AA2515" s="64"/>
      <c r="AD2515" s="64"/>
    </row>
    <row r="2516" spans="2:30">
      <c r="B2516"/>
      <c r="C2516"/>
      <c r="D2516"/>
      <c r="E2516"/>
      <c r="F2516"/>
      <c r="G2516"/>
      <c r="H2516"/>
      <c r="I2516"/>
      <c r="J2516"/>
      <c r="K2516"/>
      <c r="L2516"/>
      <c r="M2516"/>
      <c r="AA2516" s="64"/>
      <c r="AD2516" s="64"/>
    </row>
    <row r="2517" spans="2:30">
      <c r="B2517"/>
      <c r="C2517"/>
      <c r="D2517"/>
      <c r="E2517"/>
      <c r="F2517"/>
      <c r="G2517"/>
      <c r="H2517"/>
      <c r="I2517"/>
      <c r="J2517"/>
      <c r="K2517"/>
      <c r="L2517"/>
      <c r="M2517"/>
      <c r="AA2517" s="64"/>
      <c r="AD2517" s="64"/>
    </row>
    <row r="2518" spans="2:30">
      <c r="B2518"/>
      <c r="C2518"/>
      <c r="D2518"/>
      <c r="E2518"/>
      <c r="F2518"/>
      <c r="G2518"/>
      <c r="H2518"/>
      <c r="I2518"/>
      <c r="J2518"/>
      <c r="K2518"/>
      <c r="L2518"/>
      <c r="M2518"/>
      <c r="AA2518" s="64"/>
      <c r="AD2518" s="64"/>
    </row>
    <row r="2519" spans="2:30">
      <c r="B2519"/>
      <c r="C2519"/>
      <c r="D2519"/>
      <c r="E2519"/>
      <c r="F2519"/>
      <c r="G2519"/>
      <c r="H2519"/>
      <c r="I2519"/>
      <c r="J2519"/>
      <c r="K2519"/>
      <c r="L2519"/>
      <c r="M2519"/>
      <c r="AA2519" s="64"/>
      <c r="AD2519" s="64"/>
    </row>
    <row r="2520" spans="2:30">
      <c r="B2520"/>
      <c r="C2520"/>
      <c r="D2520"/>
      <c r="E2520"/>
      <c r="F2520"/>
      <c r="G2520"/>
      <c r="H2520"/>
      <c r="I2520"/>
      <c r="J2520"/>
      <c r="K2520"/>
      <c r="L2520"/>
      <c r="M2520"/>
      <c r="AA2520" s="64"/>
      <c r="AD2520" s="64"/>
    </row>
    <row r="2521" spans="2:30">
      <c r="B2521"/>
      <c r="C2521"/>
      <c r="D2521"/>
      <c r="E2521"/>
      <c r="F2521"/>
      <c r="G2521"/>
      <c r="H2521"/>
      <c r="I2521"/>
      <c r="J2521"/>
      <c r="K2521"/>
      <c r="L2521"/>
      <c r="M2521"/>
      <c r="AA2521" s="64"/>
      <c r="AD2521" s="64"/>
    </row>
    <row r="2522" spans="2:30">
      <c r="B2522"/>
      <c r="C2522"/>
      <c r="D2522"/>
      <c r="E2522"/>
      <c r="F2522"/>
      <c r="G2522"/>
      <c r="H2522"/>
      <c r="I2522"/>
      <c r="J2522"/>
      <c r="K2522"/>
      <c r="L2522"/>
      <c r="M2522"/>
      <c r="AA2522" s="64"/>
      <c r="AD2522" s="64"/>
    </row>
    <row r="2523" spans="2:30">
      <c r="B2523"/>
      <c r="C2523"/>
      <c r="D2523"/>
      <c r="E2523"/>
      <c r="F2523"/>
      <c r="G2523"/>
      <c r="H2523"/>
      <c r="I2523"/>
      <c r="J2523"/>
      <c r="K2523"/>
      <c r="L2523"/>
      <c r="M2523"/>
      <c r="AA2523" s="64"/>
      <c r="AD2523" s="64"/>
    </row>
    <row r="2524" spans="2:30">
      <c r="B2524"/>
      <c r="C2524"/>
      <c r="D2524"/>
      <c r="E2524"/>
      <c r="F2524"/>
      <c r="G2524"/>
      <c r="H2524"/>
      <c r="I2524"/>
      <c r="J2524"/>
      <c r="K2524"/>
      <c r="L2524"/>
      <c r="M2524"/>
      <c r="AA2524" s="64"/>
      <c r="AD2524" s="64"/>
    </row>
    <row r="2525" spans="2:30">
      <c r="B2525"/>
      <c r="C2525"/>
      <c r="D2525"/>
      <c r="E2525"/>
      <c r="F2525"/>
      <c r="G2525"/>
      <c r="H2525"/>
      <c r="I2525"/>
      <c r="J2525"/>
      <c r="K2525"/>
      <c r="L2525"/>
      <c r="M2525"/>
      <c r="AA2525" s="64"/>
      <c r="AD2525" s="64"/>
    </row>
    <row r="2526" spans="2:30">
      <c r="B2526"/>
      <c r="C2526"/>
      <c r="D2526"/>
      <c r="E2526"/>
      <c r="F2526"/>
      <c r="G2526"/>
      <c r="H2526"/>
      <c r="I2526"/>
      <c r="J2526"/>
      <c r="K2526"/>
      <c r="L2526"/>
      <c r="M2526"/>
      <c r="AA2526" s="64"/>
      <c r="AD2526" s="64"/>
    </row>
    <row r="2527" spans="2:30">
      <c r="B2527"/>
      <c r="C2527"/>
      <c r="D2527"/>
      <c r="E2527"/>
      <c r="F2527"/>
      <c r="G2527"/>
      <c r="H2527"/>
      <c r="I2527"/>
      <c r="J2527"/>
      <c r="K2527"/>
      <c r="L2527"/>
      <c r="M2527"/>
      <c r="AA2527" s="64"/>
      <c r="AD2527" s="64"/>
    </row>
    <row r="2528" spans="2:30">
      <c r="B2528"/>
      <c r="C2528"/>
      <c r="D2528"/>
      <c r="E2528"/>
      <c r="F2528"/>
      <c r="G2528"/>
      <c r="H2528"/>
      <c r="I2528"/>
      <c r="J2528"/>
      <c r="K2528"/>
      <c r="L2528"/>
      <c r="M2528"/>
      <c r="AA2528" s="64"/>
      <c r="AD2528" s="64"/>
    </row>
    <row r="2529" spans="2:30">
      <c r="B2529"/>
      <c r="C2529"/>
      <c r="D2529"/>
      <c r="E2529"/>
      <c r="F2529"/>
      <c r="G2529"/>
      <c r="H2529"/>
      <c r="I2529"/>
      <c r="J2529"/>
      <c r="K2529"/>
      <c r="L2529"/>
      <c r="M2529"/>
      <c r="AA2529" s="64"/>
      <c r="AD2529" s="64"/>
    </row>
    <row r="2530" spans="2:30">
      <c r="B2530"/>
      <c r="C2530"/>
      <c r="D2530"/>
      <c r="E2530"/>
      <c r="F2530"/>
      <c r="G2530"/>
      <c r="H2530"/>
      <c r="I2530"/>
      <c r="J2530"/>
      <c r="K2530"/>
      <c r="L2530"/>
      <c r="M2530"/>
      <c r="AA2530" s="64"/>
      <c r="AD2530" s="64"/>
    </row>
    <row r="2531" spans="2:30">
      <c r="B2531"/>
      <c r="C2531"/>
      <c r="D2531"/>
      <c r="E2531"/>
      <c r="F2531"/>
      <c r="G2531"/>
      <c r="H2531"/>
      <c r="I2531"/>
      <c r="J2531"/>
      <c r="K2531"/>
      <c r="L2531"/>
      <c r="M2531"/>
      <c r="AA2531" s="64"/>
      <c r="AD2531" s="64"/>
    </row>
    <row r="2532" spans="2:30">
      <c r="B2532"/>
      <c r="C2532"/>
      <c r="D2532"/>
      <c r="E2532"/>
      <c r="F2532"/>
      <c r="G2532"/>
      <c r="H2532"/>
      <c r="I2532"/>
      <c r="J2532"/>
      <c r="K2532"/>
      <c r="L2532"/>
      <c r="M2532"/>
      <c r="AA2532" s="64"/>
      <c r="AD2532" s="64"/>
    </row>
    <row r="2533" spans="2:30">
      <c r="B2533"/>
      <c r="C2533"/>
      <c r="D2533"/>
      <c r="E2533"/>
      <c r="F2533"/>
      <c r="G2533"/>
      <c r="H2533"/>
      <c r="I2533"/>
      <c r="J2533"/>
      <c r="K2533"/>
      <c r="L2533"/>
      <c r="M2533"/>
      <c r="AA2533" s="64"/>
      <c r="AD2533" s="64"/>
    </row>
    <row r="2534" spans="2:30">
      <c r="B2534"/>
      <c r="C2534"/>
      <c r="D2534"/>
      <c r="E2534"/>
      <c r="F2534"/>
      <c r="G2534"/>
      <c r="H2534"/>
      <c r="I2534"/>
      <c r="J2534"/>
      <c r="K2534"/>
      <c r="L2534"/>
      <c r="M2534"/>
      <c r="AA2534" s="64"/>
      <c r="AD2534" s="64"/>
    </row>
    <row r="2535" spans="2:30">
      <c r="B2535"/>
      <c r="C2535"/>
      <c r="D2535"/>
      <c r="E2535"/>
      <c r="F2535"/>
      <c r="G2535"/>
      <c r="H2535"/>
      <c r="I2535"/>
      <c r="J2535"/>
      <c r="K2535"/>
      <c r="L2535"/>
      <c r="M2535"/>
      <c r="AA2535" s="64"/>
      <c r="AD2535" s="64"/>
    </row>
    <row r="2536" spans="2:30">
      <c r="B2536"/>
      <c r="C2536"/>
      <c r="D2536"/>
      <c r="E2536"/>
      <c r="F2536"/>
      <c r="G2536"/>
      <c r="H2536"/>
      <c r="I2536"/>
      <c r="J2536"/>
      <c r="K2536"/>
      <c r="L2536"/>
      <c r="M2536"/>
      <c r="AA2536" s="64"/>
      <c r="AD2536" s="64"/>
    </row>
    <row r="2537" spans="2:30">
      <c r="B2537"/>
      <c r="C2537"/>
      <c r="D2537"/>
      <c r="E2537"/>
      <c r="F2537"/>
      <c r="G2537"/>
      <c r="H2537"/>
      <c r="I2537"/>
      <c r="J2537"/>
      <c r="K2537"/>
      <c r="L2537"/>
      <c r="M2537"/>
      <c r="AA2537" s="64"/>
      <c r="AD2537" s="64"/>
    </row>
    <row r="2538" spans="2:30">
      <c r="B2538"/>
      <c r="C2538"/>
      <c r="D2538"/>
      <c r="E2538"/>
      <c r="F2538"/>
      <c r="G2538"/>
      <c r="H2538"/>
      <c r="I2538"/>
      <c r="J2538"/>
      <c r="K2538"/>
      <c r="L2538"/>
      <c r="M2538"/>
      <c r="AA2538" s="64"/>
      <c r="AD2538" s="64"/>
    </row>
    <row r="2539" spans="2:30">
      <c r="B2539"/>
      <c r="C2539"/>
      <c r="D2539"/>
      <c r="E2539"/>
      <c r="F2539"/>
      <c r="G2539"/>
      <c r="H2539"/>
      <c r="I2539"/>
      <c r="J2539"/>
      <c r="K2539"/>
      <c r="L2539"/>
      <c r="M2539"/>
      <c r="AA2539" s="64"/>
      <c r="AD2539" s="64"/>
    </row>
    <row r="2540" spans="2:30">
      <c r="B2540"/>
      <c r="C2540"/>
      <c r="D2540"/>
      <c r="E2540"/>
      <c r="F2540"/>
      <c r="G2540"/>
      <c r="H2540"/>
      <c r="I2540"/>
      <c r="J2540"/>
      <c r="K2540"/>
      <c r="L2540"/>
      <c r="M2540"/>
      <c r="AA2540" s="64"/>
      <c r="AD2540" s="64"/>
    </row>
    <row r="2541" spans="2:30">
      <c r="B2541"/>
      <c r="C2541"/>
      <c r="D2541"/>
      <c r="E2541"/>
      <c r="F2541"/>
      <c r="G2541"/>
      <c r="H2541"/>
      <c r="I2541"/>
      <c r="J2541"/>
      <c r="K2541"/>
      <c r="L2541"/>
      <c r="M2541"/>
      <c r="AA2541" s="64"/>
      <c r="AD2541" s="64"/>
    </row>
    <row r="2542" spans="2:30">
      <c r="B2542"/>
      <c r="C2542"/>
      <c r="D2542"/>
      <c r="E2542"/>
      <c r="F2542"/>
      <c r="G2542"/>
      <c r="H2542"/>
      <c r="I2542"/>
      <c r="J2542"/>
      <c r="K2542"/>
      <c r="L2542"/>
      <c r="M2542"/>
      <c r="AA2542" s="64"/>
      <c r="AD2542" s="64"/>
    </row>
    <row r="2543" spans="2:30">
      <c r="B2543"/>
      <c r="C2543"/>
      <c r="D2543"/>
      <c r="E2543"/>
      <c r="F2543"/>
      <c r="G2543"/>
      <c r="H2543"/>
      <c r="I2543"/>
      <c r="J2543"/>
      <c r="K2543"/>
      <c r="L2543"/>
      <c r="M2543"/>
      <c r="AA2543" s="64"/>
      <c r="AD2543" s="64"/>
    </row>
    <row r="2544" spans="2:30">
      <c r="B2544"/>
      <c r="C2544"/>
      <c r="D2544"/>
      <c r="E2544"/>
      <c r="F2544"/>
      <c r="G2544"/>
      <c r="H2544"/>
      <c r="I2544"/>
      <c r="J2544"/>
      <c r="K2544"/>
      <c r="L2544"/>
      <c r="M2544"/>
      <c r="AA2544" s="64"/>
      <c r="AD2544" s="64"/>
    </row>
    <row r="2545" spans="2:30">
      <c r="B2545"/>
      <c r="C2545"/>
      <c r="D2545"/>
      <c r="E2545"/>
      <c r="F2545"/>
      <c r="G2545"/>
      <c r="H2545"/>
      <c r="I2545"/>
      <c r="J2545"/>
      <c r="K2545"/>
      <c r="L2545"/>
      <c r="M2545"/>
      <c r="AA2545" s="64"/>
      <c r="AD2545" s="64"/>
    </row>
    <row r="2546" spans="2:30">
      <c r="B2546"/>
      <c r="C2546"/>
      <c r="D2546"/>
      <c r="E2546"/>
      <c r="F2546"/>
      <c r="G2546"/>
      <c r="H2546"/>
      <c r="I2546"/>
      <c r="J2546"/>
      <c r="K2546"/>
      <c r="L2546"/>
      <c r="M2546"/>
      <c r="AA2546" s="64"/>
      <c r="AD2546" s="64"/>
    </row>
    <row r="2547" spans="2:30">
      <c r="B2547"/>
      <c r="C2547"/>
      <c r="D2547"/>
      <c r="E2547"/>
      <c r="F2547"/>
      <c r="G2547"/>
      <c r="H2547"/>
      <c r="I2547"/>
      <c r="J2547"/>
      <c r="K2547"/>
      <c r="L2547"/>
      <c r="M2547"/>
      <c r="AA2547" s="64"/>
      <c r="AD2547" s="64"/>
    </row>
    <row r="2548" spans="2:30">
      <c r="B2548"/>
      <c r="C2548"/>
      <c r="D2548"/>
      <c r="E2548"/>
      <c r="F2548"/>
      <c r="G2548"/>
      <c r="H2548"/>
      <c r="I2548"/>
      <c r="J2548"/>
      <c r="K2548"/>
      <c r="L2548"/>
      <c r="M2548"/>
      <c r="AA2548" s="64"/>
      <c r="AD2548" s="64"/>
    </row>
    <row r="2549" spans="2:30">
      <c r="B2549"/>
      <c r="C2549"/>
      <c r="D2549"/>
      <c r="E2549"/>
      <c r="F2549"/>
      <c r="G2549"/>
      <c r="H2549"/>
      <c r="I2549"/>
      <c r="J2549"/>
      <c r="K2549"/>
      <c r="L2549"/>
      <c r="M2549"/>
      <c r="AA2549" s="64"/>
      <c r="AD2549" s="64"/>
    </row>
    <row r="2550" spans="2:30">
      <c r="B2550"/>
      <c r="C2550"/>
      <c r="D2550"/>
      <c r="E2550"/>
      <c r="F2550"/>
      <c r="G2550"/>
      <c r="H2550"/>
      <c r="I2550"/>
      <c r="J2550"/>
      <c r="K2550"/>
      <c r="L2550"/>
      <c r="M2550"/>
      <c r="AA2550" s="64"/>
      <c r="AD2550" s="64"/>
    </row>
    <row r="2551" spans="2:30">
      <c r="B2551"/>
      <c r="C2551"/>
      <c r="D2551"/>
      <c r="E2551"/>
      <c r="F2551"/>
      <c r="G2551"/>
      <c r="H2551"/>
      <c r="I2551"/>
      <c r="J2551"/>
      <c r="K2551"/>
      <c r="L2551"/>
      <c r="M2551"/>
      <c r="AA2551" s="64"/>
      <c r="AD2551" s="64"/>
    </row>
    <row r="2552" spans="2:30">
      <c r="B2552"/>
      <c r="C2552"/>
      <c r="D2552"/>
      <c r="E2552"/>
      <c r="F2552"/>
      <c r="G2552"/>
      <c r="H2552"/>
      <c r="I2552"/>
      <c r="J2552"/>
      <c r="K2552"/>
      <c r="L2552"/>
      <c r="M2552"/>
      <c r="AA2552" s="64"/>
      <c r="AD2552" s="64"/>
    </row>
    <row r="2553" spans="2:30">
      <c r="B2553"/>
      <c r="C2553"/>
      <c r="D2553"/>
      <c r="E2553"/>
      <c r="F2553"/>
      <c r="G2553"/>
      <c r="H2553"/>
      <c r="I2553"/>
      <c r="J2553"/>
      <c r="K2553"/>
      <c r="L2553"/>
      <c r="M2553"/>
      <c r="AA2553" s="64"/>
      <c r="AD2553" s="64"/>
    </row>
    <row r="2554" spans="2:30">
      <c r="B2554"/>
      <c r="C2554"/>
      <c r="D2554"/>
      <c r="E2554"/>
      <c r="F2554"/>
      <c r="G2554"/>
      <c r="H2554"/>
      <c r="I2554"/>
      <c r="J2554"/>
      <c r="K2554"/>
      <c r="L2554"/>
      <c r="M2554"/>
      <c r="AA2554" s="64"/>
      <c r="AD2554" s="64"/>
    </row>
    <row r="2555" spans="2:30">
      <c r="B2555"/>
      <c r="C2555"/>
      <c r="D2555"/>
      <c r="E2555"/>
      <c r="F2555"/>
      <c r="G2555"/>
      <c r="H2555"/>
      <c r="I2555"/>
      <c r="J2555"/>
      <c r="K2555"/>
      <c r="L2555"/>
      <c r="M2555"/>
      <c r="AA2555" s="64"/>
      <c r="AD2555" s="64"/>
    </row>
    <row r="2556" spans="2:30">
      <c r="B2556"/>
      <c r="C2556"/>
      <c r="D2556"/>
      <c r="E2556"/>
      <c r="F2556"/>
      <c r="G2556"/>
      <c r="H2556"/>
      <c r="I2556"/>
      <c r="J2556"/>
      <c r="K2556"/>
      <c r="L2556"/>
      <c r="M2556"/>
      <c r="AA2556" s="64"/>
      <c r="AD2556" s="64"/>
    </row>
    <row r="2557" spans="2:30">
      <c r="B2557"/>
      <c r="C2557"/>
      <c r="D2557"/>
      <c r="E2557"/>
      <c r="F2557"/>
      <c r="G2557"/>
      <c r="H2557"/>
      <c r="I2557"/>
      <c r="J2557"/>
      <c r="K2557"/>
      <c r="L2557"/>
      <c r="M2557"/>
      <c r="AA2557" s="64"/>
      <c r="AD2557" s="64"/>
    </row>
    <row r="2558" spans="2:30">
      <c r="B2558"/>
      <c r="C2558"/>
      <c r="D2558"/>
      <c r="E2558"/>
      <c r="F2558"/>
      <c r="G2558"/>
      <c r="H2558"/>
      <c r="I2558"/>
      <c r="J2558"/>
      <c r="K2558"/>
      <c r="L2558"/>
      <c r="M2558"/>
      <c r="AA2558" s="64"/>
      <c r="AD2558" s="64"/>
    </row>
    <row r="2559" spans="2:30">
      <c r="B2559"/>
      <c r="C2559"/>
      <c r="D2559"/>
      <c r="E2559"/>
      <c r="F2559"/>
      <c r="G2559"/>
      <c r="H2559"/>
      <c r="I2559"/>
      <c r="J2559"/>
      <c r="K2559"/>
      <c r="L2559"/>
      <c r="M2559"/>
      <c r="AA2559" s="64"/>
      <c r="AD2559" s="64"/>
    </row>
    <row r="2560" spans="2:30">
      <c r="B2560"/>
      <c r="C2560"/>
      <c r="D2560"/>
      <c r="E2560"/>
      <c r="F2560"/>
      <c r="G2560"/>
      <c r="H2560"/>
      <c r="I2560"/>
      <c r="J2560"/>
      <c r="K2560"/>
      <c r="L2560"/>
      <c r="M2560"/>
      <c r="AA2560" s="64"/>
      <c r="AD2560" s="64"/>
    </row>
    <row r="2561" spans="2:30">
      <c r="B2561"/>
      <c r="C2561"/>
      <c r="D2561"/>
      <c r="E2561"/>
      <c r="F2561"/>
      <c r="G2561"/>
      <c r="H2561"/>
      <c r="I2561"/>
      <c r="J2561"/>
      <c r="K2561"/>
      <c r="L2561"/>
      <c r="M2561"/>
      <c r="AA2561" s="64"/>
      <c r="AD2561" s="64"/>
    </row>
    <row r="2562" spans="2:30">
      <c r="B2562"/>
      <c r="C2562"/>
      <c r="D2562"/>
      <c r="E2562"/>
      <c r="F2562"/>
      <c r="G2562"/>
      <c r="H2562"/>
      <c r="I2562"/>
      <c r="J2562"/>
      <c r="K2562"/>
      <c r="L2562"/>
      <c r="M2562"/>
      <c r="AA2562" s="64"/>
      <c r="AD2562" s="64"/>
    </row>
    <row r="2563" spans="2:30">
      <c r="B2563"/>
      <c r="C2563"/>
      <c r="D2563"/>
      <c r="E2563"/>
      <c r="F2563"/>
      <c r="G2563"/>
      <c r="H2563"/>
      <c r="I2563"/>
      <c r="J2563"/>
      <c r="K2563"/>
      <c r="L2563"/>
      <c r="M2563"/>
      <c r="AA2563" s="64"/>
      <c r="AD2563" s="64"/>
    </row>
    <row r="2564" spans="2:30">
      <c r="B2564"/>
      <c r="C2564"/>
      <c r="D2564"/>
      <c r="E2564"/>
      <c r="F2564"/>
      <c r="G2564"/>
      <c r="H2564"/>
      <c r="I2564"/>
      <c r="J2564"/>
      <c r="K2564"/>
      <c r="L2564"/>
      <c r="M2564"/>
      <c r="AA2564" s="64"/>
      <c r="AD2564" s="64"/>
    </row>
    <row r="2565" spans="2:30">
      <c r="B2565"/>
      <c r="C2565"/>
      <c r="D2565"/>
      <c r="E2565"/>
      <c r="F2565"/>
      <c r="G2565"/>
      <c r="H2565"/>
      <c r="I2565"/>
      <c r="J2565"/>
      <c r="K2565"/>
      <c r="L2565"/>
      <c r="M2565"/>
      <c r="AA2565" s="64"/>
      <c r="AD2565" s="64"/>
    </row>
    <row r="2566" spans="2:30">
      <c r="B2566"/>
      <c r="C2566"/>
      <c r="D2566"/>
      <c r="E2566"/>
      <c r="F2566"/>
      <c r="G2566"/>
      <c r="H2566"/>
      <c r="I2566"/>
      <c r="J2566"/>
      <c r="K2566"/>
      <c r="L2566"/>
      <c r="M2566"/>
      <c r="AA2566" s="64"/>
      <c r="AD2566" s="64"/>
    </row>
    <row r="2567" spans="2:30">
      <c r="B2567"/>
      <c r="C2567"/>
      <c r="D2567"/>
      <c r="E2567"/>
      <c r="F2567"/>
      <c r="G2567"/>
      <c r="H2567"/>
      <c r="I2567"/>
      <c r="J2567"/>
      <c r="K2567"/>
      <c r="L2567"/>
      <c r="M2567"/>
      <c r="AA2567" s="64"/>
      <c r="AD2567" s="64"/>
    </row>
    <row r="2568" spans="2:30">
      <c r="B2568"/>
      <c r="C2568"/>
      <c r="D2568"/>
      <c r="E2568"/>
      <c r="F2568"/>
      <c r="G2568"/>
      <c r="H2568"/>
      <c r="I2568"/>
      <c r="J2568"/>
      <c r="K2568"/>
      <c r="L2568"/>
      <c r="M2568"/>
      <c r="AA2568" s="64"/>
      <c r="AD2568" s="64"/>
    </row>
    <row r="2569" spans="2:30">
      <c r="B2569"/>
      <c r="C2569"/>
      <c r="D2569"/>
      <c r="E2569"/>
      <c r="F2569"/>
      <c r="G2569"/>
      <c r="H2569"/>
      <c r="I2569"/>
      <c r="J2569"/>
      <c r="K2569"/>
      <c r="L2569"/>
      <c r="M2569"/>
      <c r="AA2569" s="64"/>
      <c r="AD2569" s="64"/>
    </row>
    <row r="2570" spans="2:30">
      <c r="B2570"/>
      <c r="C2570"/>
      <c r="D2570"/>
      <c r="E2570"/>
      <c r="F2570"/>
      <c r="G2570"/>
      <c r="H2570"/>
      <c r="I2570"/>
      <c r="J2570"/>
      <c r="K2570"/>
      <c r="L2570"/>
      <c r="M2570"/>
      <c r="AA2570" s="64"/>
      <c r="AD2570" s="64"/>
    </row>
    <row r="2571" spans="2:30">
      <c r="B2571"/>
      <c r="C2571"/>
      <c r="D2571"/>
      <c r="E2571"/>
      <c r="F2571"/>
      <c r="G2571"/>
      <c r="H2571"/>
      <c r="I2571"/>
      <c r="J2571"/>
      <c r="K2571"/>
      <c r="L2571"/>
      <c r="M2571"/>
      <c r="AA2571" s="64"/>
      <c r="AD2571" s="64"/>
    </row>
    <row r="2572" spans="2:30">
      <c r="B2572"/>
      <c r="C2572"/>
      <c r="D2572"/>
      <c r="E2572"/>
      <c r="F2572"/>
      <c r="G2572"/>
      <c r="H2572"/>
      <c r="I2572"/>
      <c r="J2572"/>
      <c r="K2572"/>
      <c r="L2572"/>
      <c r="M2572"/>
      <c r="AA2572" s="64"/>
      <c r="AD2572" s="64"/>
    </row>
    <row r="2573" spans="2:30">
      <c r="B2573"/>
      <c r="C2573"/>
      <c r="D2573"/>
      <c r="E2573"/>
      <c r="F2573"/>
      <c r="G2573"/>
      <c r="H2573"/>
      <c r="I2573"/>
      <c r="J2573"/>
      <c r="K2573"/>
      <c r="L2573"/>
      <c r="M2573"/>
      <c r="AA2573" s="64"/>
      <c r="AD2573" s="64"/>
    </row>
    <row r="2574" spans="2:30">
      <c r="B2574"/>
      <c r="C2574"/>
      <c r="D2574"/>
      <c r="E2574"/>
      <c r="F2574"/>
      <c r="G2574"/>
      <c r="H2574"/>
      <c r="I2574"/>
      <c r="J2574"/>
      <c r="K2574"/>
      <c r="L2574"/>
      <c r="M2574"/>
      <c r="AA2574" s="64"/>
      <c r="AD2574" s="64"/>
    </row>
    <row r="2575" spans="2:30">
      <c r="B2575"/>
      <c r="C2575"/>
      <c r="D2575"/>
      <c r="E2575"/>
      <c r="F2575"/>
      <c r="G2575"/>
      <c r="H2575"/>
      <c r="I2575"/>
      <c r="J2575"/>
      <c r="K2575"/>
      <c r="L2575"/>
      <c r="M2575"/>
      <c r="AA2575" s="64"/>
      <c r="AD2575" s="64"/>
    </row>
    <row r="2576" spans="2:30">
      <c r="B2576"/>
      <c r="C2576"/>
      <c r="D2576"/>
      <c r="E2576"/>
      <c r="F2576"/>
      <c r="G2576"/>
      <c r="H2576"/>
      <c r="I2576"/>
      <c r="J2576"/>
      <c r="K2576"/>
      <c r="L2576"/>
      <c r="M2576"/>
      <c r="AA2576" s="64"/>
      <c r="AD2576" s="64"/>
    </row>
    <row r="2577" spans="2:30">
      <c r="B2577"/>
      <c r="C2577"/>
      <c r="D2577"/>
      <c r="E2577"/>
      <c r="F2577"/>
      <c r="G2577"/>
      <c r="H2577"/>
      <c r="I2577"/>
      <c r="J2577"/>
      <c r="K2577"/>
      <c r="L2577"/>
      <c r="M2577"/>
      <c r="AA2577" s="64"/>
      <c r="AD2577" s="64"/>
    </row>
    <row r="2578" spans="2:30">
      <c r="B2578"/>
      <c r="C2578"/>
      <c r="D2578"/>
      <c r="E2578"/>
      <c r="F2578"/>
      <c r="G2578"/>
      <c r="H2578"/>
      <c r="I2578"/>
      <c r="J2578"/>
      <c r="K2578"/>
      <c r="L2578"/>
      <c r="M2578"/>
      <c r="AA2578" s="64"/>
      <c r="AD2578" s="64"/>
    </row>
    <row r="2579" spans="2:30">
      <c r="B2579"/>
      <c r="C2579"/>
      <c r="D2579"/>
      <c r="E2579"/>
      <c r="F2579"/>
      <c r="G2579"/>
      <c r="H2579"/>
      <c r="I2579"/>
      <c r="J2579"/>
      <c r="K2579"/>
      <c r="L2579"/>
      <c r="M2579"/>
      <c r="AA2579" s="64"/>
      <c r="AD2579" s="64"/>
    </row>
    <row r="2580" spans="2:30">
      <c r="B2580"/>
      <c r="C2580"/>
      <c r="D2580"/>
      <c r="E2580"/>
      <c r="F2580"/>
      <c r="G2580"/>
      <c r="H2580"/>
      <c r="I2580"/>
      <c r="J2580"/>
      <c r="K2580"/>
      <c r="L2580"/>
      <c r="M2580"/>
      <c r="AA2580" s="64"/>
      <c r="AD2580" s="64"/>
    </row>
    <row r="2581" spans="2:30">
      <c r="B2581"/>
      <c r="C2581"/>
      <c r="D2581"/>
      <c r="E2581"/>
      <c r="F2581"/>
      <c r="G2581"/>
      <c r="H2581"/>
      <c r="I2581"/>
      <c r="J2581"/>
      <c r="K2581"/>
      <c r="L2581"/>
      <c r="M2581"/>
      <c r="AA2581" s="64"/>
      <c r="AD2581" s="64"/>
    </row>
    <row r="2582" spans="2:30">
      <c r="B2582"/>
      <c r="C2582"/>
      <c r="D2582"/>
      <c r="E2582"/>
      <c r="F2582"/>
      <c r="G2582"/>
      <c r="H2582"/>
      <c r="I2582"/>
      <c r="J2582"/>
      <c r="K2582"/>
      <c r="L2582"/>
      <c r="M2582"/>
      <c r="AA2582" s="64"/>
      <c r="AD2582" s="64"/>
    </row>
    <row r="2583" spans="2:30">
      <c r="B2583"/>
      <c r="C2583"/>
      <c r="D2583"/>
      <c r="E2583"/>
      <c r="F2583"/>
      <c r="G2583"/>
      <c r="H2583"/>
      <c r="I2583"/>
      <c r="J2583"/>
      <c r="K2583"/>
      <c r="L2583"/>
      <c r="M2583"/>
      <c r="AA2583" s="64"/>
      <c r="AD2583" s="64"/>
    </row>
    <row r="2584" spans="2:30">
      <c r="B2584"/>
      <c r="C2584"/>
      <c r="D2584"/>
      <c r="E2584"/>
      <c r="F2584"/>
      <c r="G2584"/>
      <c r="H2584"/>
      <c r="I2584"/>
      <c r="J2584"/>
      <c r="K2584"/>
      <c r="L2584"/>
      <c r="M2584"/>
      <c r="AA2584" s="64"/>
      <c r="AD2584" s="64"/>
    </row>
    <row r="2585" spans="2:30">
      <c r="B2585"/>
      <c r="C2585"/>
      <c r="D2585"/>
      <c r="E2585"/>
      <c r="F2585"/>
      <c r="G2585"/>
      <c r="H2585"/>
      <c r="I2585"/>
      <c r="J2585"/>
      <c r="K2585"/>
      <c r="L2585"/>
      <c r="M2585"/>
      <c r="AA2585" s="64"/>
      <c r="AD2585" s="64"/>
    </row>
    <row r="2586" spans="2:30">
      <c r="B2586"/>
      <c r="C2586"/>
      <c r="D2586"/>
      <c r="E2586"/>
      <c r="F2586"/>
      <c r="G2586"/>
      <c r="H2586"/>
      <c r="I2586"/>
      <c r="J2586"/>
      <c r="K2586"/>
      <c r="L2586"/>
      <c r="M2586"/>
      <c r="AA2586" s="64"/>
      <c r="AD2586" s="64"/>
    </row>
    <row r="2587" spans="2:30">
      <c r="B2587"/>
      <c r="C2587"/>
      <c r="D2587"/>
      <c r="E2587"/>
      <c r="F2587"/>
      <c r="G2587"/>
      <c r="H2587"/>
      <c r="I2587"/>
      <c r="J2587"/>
      <c r="K2587"/>
      <c r="L2587"/>
      <c r="M2587"/>
      <c r="AA2587" s="64"/>
      <c r="AD2587" s="64"/>
    </row>
    <row r="2588" spans="2:30">
      <c r="B2588"/>
      <c r="C2588"/>
      <c r="D2588"/>
      <c r="E2588"/>
      <c r="F2588"/>
      <c r="G2588"/>
      <c r="H2588"/>
      <c r="I2588"/>
      <c r="J2588"/>
      <c r="K2588"/>
      <c r="L2588"/>
      <c r="M2588"/>
      <c r="AA2588" s="64"/>
      <c r="AD2588" s="64"/>
    </row>
    <row r="2589" spans="2:30">
      <c r="B2589"/>
      <c r="C2589"/>
      <c r="D2589"/>
      <c r="E2589"/>
      <c r="F2589"/>
      <c r="G2589"/>
      <c r="H2589"/>
      <c r="I2589"/>
      <c r="J2589"/>
      <c r="K2589"/>
      <c r="L2589"/>
      <c r="M2589"/>
      <c r="AA2589" s="64"/>
      <c r="AD2589" s="64"/>
    </row>
    <row r="2590" spans="2:30">
      <c r="B2590"/>
      <c r="C2590"/>
      <c r="D2590"/>
      <c r="E2590"/>
      <c r="F2590"/>
      <c r="G2590"/>
      <c r="H2590"/>
      <c r="I2590"/>
      <c r="J2590"/>
      <c r="K2590"/>
      <c r="L2590"/>
      <c r="M2590"/>
      <c r="AA2590" s="64"/>
      <c r="AD2590" s="64"/>
    </row>
    <row r="2591" spans="2:30">
      <c r="B2591"/>
      <c r="C2591"/>
      <c r="D2591"/>
      <c r="E2591"/>
      <c r="F2591"/>
      <c r="G2591"/>
      <c r="H2591"/>
      <c r="I2591"/>
      <c r="J2591"/>
      <c r="K2591"/>
      <c r="L2591"/>
      <c r="M2591"/>
      <c r="AA2591" s="64"/>
      <c r="AD2591" s="64"/>
    </row>
    <row r="2592" spans="2:30">
      <c r="B2592"/>
      <c r="C2592"/>
      <c r="D2592"/>
      <c r="E2592"/>
      <c r="F2592"/>
      <c r="G2592"/>
      <c r="H2592"/>
      <c r="I2592"/>
      <c r="J2592"/>
      <c r="K2592"/>
      <c r="L2592"/>
      <c r="M2592"/>
      <c r="AA2592" s="64"/>
      <c r="AD2592" s="64"/>
    </row>
    <row r="2593" spans="2:30">
      <c r="B2593"/>
      <c r="C2593"/>
      <c r="D2593"/>
      <c r="E2593"/>
      <c r="F2593"/>
      <c r="G2593"/>
      <c r="H2593"/>
      <c r="I2593"/>
      <c r="J2593"/>
      <c r="K2593"/>
      <c r="L2593"/>
      <c r="M2593"/>
      <c r="AA2593" s="64"/>
      <c r="AD2593" s="64"/>
    </row>
    <row r="2594" spans="2:30">
      <c r="B2594"/>
      <c r="C2594"/>
      <c r="D2594"/>
      <c r="E2594"/>
      <c r="F2594"/>
      <c r="G2594"/>
      <c r="H2594"/>
      <c r="I2594"/>
      <c r="J2594"/>
      <c r="K2594"/>
      <c r="L2594"/>
      <c r="M2594"/>
      <c r="AA2594" s="64"/>
      <c r="AD2594" s="64"/>
    </row>
    <row r="2595" spans="2:30">
      <c r="B2595"/>
      <c r="C2595"/>
      <c r="D2595"/>
      <c r="E2595"/>
      <c r="F2595"/>
      <c r="G2595"/>
      <c r="H2595"/>
      <c r="I2595"/>
      <c r="J2595"/>
      <c r="K2595"/>
      <c r="L2595"/>
      <c r="M2595"/>
      <c r="AA2595" s="64"/>
      <c r="AD2595" s="64"/>
    </row>
    <row r="2596" spans="2:30">
      <c r="B2596"/>
      <c r="C2596"/>
      <c r="D2596"/>
      <c r="E2596"/>
      <c r="F2596"/>
      <c r="G2596"/>
      <c r="H2596"/>
      <c r="I2596"/>
      <c r="J2596"/>
      <c r="K2596"/>
      <c r="L2596"/>
      <c r="M2596"/>
      <c r="AA2596" s="64"/>
      <c r="AD2596" s="64"/>
    </row>
    <row r="2597" spans="2:30">
      <c r="B2597"/>
      <c r="C2597"/>
      <c r="D2597"/>
      <c r="E2597"/>
      <c r="F2597"/>
      <c r="G2597"/>
      <c r="H2597"/>
      <c r="I2597"/>
      <c r="J2597"/>
      <c r="K2597"/>
      <c r="L2597"/>
      <c r="M2597"/>
      <c r="AA2597" s="64"/>
      <c r="AD2597" s="64"/>
    </row>
    <row r="2598" spans="2:30">
      <c r="B2598"/>
      <c r="C2598"/>
      <c r="D2598"/>
      <c r="E2598"/>
      <c r="F2598"/>
      <c r="G2598"/>
      <c r="H2598"/>
      <c r="I2598"/>
      <c r="J2598"/>
      <c r="K2598"/>
      <c r="L2598"/>
      <c r="M2598"/>
      <c r="AA2598" s="64"/>
      <c r="AD2598" s="64"/>
    </row>
    <row r="2599" spans="2:30">
      <c r="B2599"/>
      <c r="C2599"/>
      <c r="D2599"/>
      <c r="E2599"/>
      <c r="F2599"/>
      <c r="G2599"/>
      <c r="H2599"/>
      <c r="I2599"/>
      <c r="J2599"/>
      <c r="K2599"/>
      <c r="L2599"/>
      <c r="M2599"/>
      <c r="AA2599" s="64"/>
      <c r="AD2599" s="64"/>
    </row>
    <row r="2600" spans="2:30">
      <c r="B2600"/>
      <c r="C2600"/>
      <c r="D2600"/>
      <c r="E2600"/>
      <c r="F2600"/>
      <c r="G2600"/>
      <c r="H2600"/>
      <c r="I2600"/>
      <c r="J2600"/>
      <c r="K2600"/>
      <c r="L2600"/>
      <c r="M2600"/>
      <c r="AA2600" s="64"/>
      <c r="AD2600" s="64"/>
    </row>
    <row r="2601" spans="2:30">
      <c r="B2601"/>
      <c r="C2601"/>
      <c r="D2601"/>
      <c r="E2601"/>
      <c r="F2601"/>
      <c r="G2601"/>
      <c r="H2601"/>
      <c r="I2601"/>
      <c r="J2601"/>
      <c r="K2601"/>
      <c r="L2601"/>
      <c r="M2601"/>
      <c r="AA2601" s="64"/>
      <c r="AD2601" s="64"/>
    </row>
    <row r="2602" spans="2:30">
      <c r="B2602"/>
      <c r="C2602"/>
      <c r="D2602"/>
      <c r="E2602"/>
      <c r="F2602"/>
      <c r="G2602"/>
      <c r="H2602"/>
      <c r="I2602"/>
      <c r="J2602"/>
      <c r="K2602"/>
      <c r="L2602"/>
      <c r="M2602"/>
      <c r="AA2602" s="64"/>
      <c r="AD2602" s="64"/>
    </row>
    <row r="2603" spans="2:30">
      <c r="B2603"/>
      <c r="C2603"/>
      <c r="D2603"/>
      <c r="E2603"/>
      <c r="F2603"/>
      <c r="G2603"/>
      <c r="H2603"/>
      <c r="I2603"/>
      <c r="J2603"/>
      <c r="K2603"/>
      <c r="L2603"/>
      <c r="M2603"/>
      <c r="AA2603" s="64"/>
      <c r="AD2603" s="64"/>
    </row>
    <row r="2604" spans="2:30">
      <c r="B2604"/>
      <c r="C2604"/>
      <c r="D2604"/>
      <c r="E2604"/>
      <c r="F2604"/>
      <c r="G2604"/>
      <c r="H2604"/>
      <c r="I2604"/>
      <c r="J2604"/>
      <c r="K2604"/>
      <c r="L2604"/>
      <c r="M2604"/>
      <c r="AA2604" s="64"/>
      <c r="AD2604" s="64"/>
    </row>
    <row r="2605" spans="2:30">
      <c r="B2605"/>
      <c r="C2605"/>
      <c r="D2605"/>
      <c r="E2605"/>
      <c r="F2605"/>
      <c r="G2605"/>
      <c r="H2605"/>
      <c r="I2605"/>
      <c r="J2605"/>
      <c r="K2605"/>
      <c r="L2605"/>
      <c r="M2605"/>
      <c r="AA2605" s="64"/>
      <c r="AD2605" s="64"/>
    </row>
    <row r="2606" spans="2:30">
      <c r="B2606"/>
      <c r="C2606"/>
      <c r="D2606"/>
      <c r="E2606"/>
      <c r="F2606"/>
      <c r="G2606"/>
      <c r="H2606"/>
      <c r="I2606"/>
      <c r="J2606"/>
      <c r="K2606"/>
      <c r="L2606"/>
      <c r="M2606"/>
      <c r="AA2606" s="64"/>
      <c r="AD2606" s="64"/>
    </row>
    <row r="2607" spans="2:30">
      <c r="B2607"/>
      <c r="C2607"/>
      <c r="D2607"/>
      <c r="E2607"/>
      <c r="F2607"/>
      <c r="G2607"/>
      <c r="H2607"/>
      <c r="I2607"/>
      <c r="J2607"/>
      <c r="K2607"/>
      <c r="L2607"/>
      <c r="M2607"/>
      <c r="AA2607" s="64"/>
      <c r="AD2607" s="64"/>
    </row>
    <row r="2608" spans="2:30">
      <c r="B2608"/>
      <c r="C2608"/>
      <c r="D2608"/>
      <c r="E2608"/>
      <c r="F2608"/>
      <c r="G2608"/>
      <c r="H2608"/>
      <c r="I2608"/>
      <c r="J2608"/>
      <c r="K2608"/>
      <c r="L2608"/>
      <c r="M2608"/>
      <c r="AA2608" s="64"/>
      <c r="AD2608" s="64"/>
    </row>
    <row r="2609" spans="2:30">
      <c r="B2609"/>
      <c r="C2609"/>
      <c r="D2609"/>
      <c r="E2609"/>
      <c r="F2609"/>
      <c r="G2609"/>
      <c r="H2609"/>
      <c r="I2609"/>
      <c r="J2609"/>
      <c r="K2609"/>
      <c r="L2609"/>
      <c r="M2609"/>
      <c r="AA2609" s="64"/>
      <c r="AD2609" s="64"/>
    </row>
    <row r="2610" spans="2:30">
      <c r="B2610"/>
      <c r="C2610"/>
      <c r="D2610"/>
      <c r="E2610"/>
      <c r="F2610"/>
      <c r="G2610"/>
      <c r="H2610"/>
      <c r="I2610"/>
      <c r="J2610"/>
      <c r="K2610"/>
      <c r="L2610"/>
      <c r="M2610"/>
      <c r="AA2610" s="64"/>
      <c r="AD2610" s="64"/>
    </row>
    <row r="2611" spans="2:30">
      <c r="B2611"/>
      <c r="C2611"/>
      <c r="D2611"/>
      <c r="E2611"/>
      <c r="F2611"/>
      <c r="G2611"/>
      <c r="H2611"/>
      <c r="I2611"/>
      <c r="J2611"/>
      <c r="K2611"/>
      <c r="L2611"/>
      <c r="M2611"/>
      <c r="AA2611" s="64"/>
      <c r="AD2611" s="64"/>
    </row>
    <row r="2612" spans="2:30">
      <c r="B2612"/>
      <c r="C2612"/>
      <c r="D2612"/>
      <c r="E2612"/>
      <c r="F2612"/>
      <c r="G2612"/>
      <c r="H2612"/>
      <c r="I2612"/>
      <c r="J2612"/>
      <c r="K2612"/>
      <c r="L2612"/>
      <c r="M2612"/>
      <c r="AA2612" s="64"/>
      <c r="AD2612" s="64"/>
    </row>
    <row r="2613" spans="2:30">
      <c r="B2613"/>
      <c r="C2613"/>
      <c r="D2613"/>
      <c r="E2613"/>
      <c r="F2613"/>
      <c r="G2613"/>
      <c r="H2613"/>
      <c r="I2613"/>
      <c r="J2613"/>
      <c r="K2613"/>
      <c r="L2613"/>
      <c r="M2613"/>
      <c r="AA2613" s="64"/>
      <c r="AD2613" s="64"/>
    </row>
    <row r="2614" spans="2:30">
      <c r="B2614"/>
      <c r="C2614"/>
      <c r="D2614"/>
      <c r="E2614"/>
      <c r="F2614"/>
      <c r="G2614"/>
      <c r="H2614"/>
      <c r="I2614"/>
      <c r="J2614"/>
      <c r="K2614"/>
      <c r="L2614"/>
      <c r="M2614"/>
      <c r="AA2614" s="64"/>
      <c r="AD2614" s="64"/>
    </row>
    <row r="2615" spans="2:30">
      <c r="B2615"/>
      <c r="C2615"/>
      <c r="D2615"/>
      <c r="E2615"/>
      <c r="F2615"/>
      <c r="G2615"/>
      <c r="H2615"/>
      <c r="I2615"/>
      <c r="J2615"/>
      <c r="K2615"/>
      <c r="L2615"/>
      <c r="M2615"/>
      <c r="AA2615" s="64"/>
      <c r="AD2615" s="64"/>
    </row>
    <row r="2616" spans="2:30">
      <c r="B2616"/>
      <c r="C2616"/>
      <c r="D2616"/>
      <c r="E2616"/>
      <c r="F2616"/>
      <c r="G2616"/>
      <c r="H2616"/>
      <c r="I2616"/>
      <c r="J2616"/>
      <c r="K2616"/>
      <c r="L2616"/>
      <c r="M2616"/>
      <c r="AA2616" s="64"/>
      <c r="AD2616" s="64"/>
    </row>
    <row r="2617" spans="2:30">
      <c r="B2617"/>
      <c r="C2617"/>
      <c r="D2617"/>
      <c r="E2617"/>
      <c r="F2617"/>
      <c r="G2617"/>
      <c r="H2617"/>
      <c r="I2617"/>
      <c r="J2617"/>
      <c r="K2617"/>
      <c r="L2617"/>
      <c r="M2617"/>
      <c r="AA2617" s="64"/>
      <c r="AD2617" s="64"/>
    </row>
    <row r="2618" spans="2:30">
      <c r="B2618"/>
      <c r="C2618"/>
      <c r="D2618"/>
      <c r="E2618"/>
      <c r="F2618"/>
      <c r="G2618"/>
      <c r="H2618"/>
      <c r="I2618"/>
      <c r="J2618"/>
      <c r="K2618"/>
      <c r="L2618"/>
      <c r="M2618"/>
      <c r="AA2618" s="64"/>
      <c r="AD2618" s="64"/>
    </row>
    <row r="2619" spans="2:30">
      <c r="B2619"/>
      <c r="C2619"/>
      <c r="D2619"/>
      <c r="E2619"/>
      <c r="F2619"/>
      <c r="G2619"/>
      <c r="H2619"/>
      <c r="I2619"/>
      <c r="J2619"/>
      <c r="K2619"/>
      <c r="L2619"/>
      <c r="M2619"/>
      <c r="AA2619" s="64"/>
      <c r="AD2619" s="64"/>
    </row>
    <row r="2620" spans="2:30">
      <c r="B2620"/>
      <c r="C2620"/>
      <c r="D2620"/>
      <c r="E2620"/>
      <c r="F2620"/>
      <c r="G2620"/>
      <c r="H2620"/>
      <c r="I2620"/>
      <c r="J2620"/>
      <c r="K2620"/>
      <c r="L2620"/>
      <c r="M2620"/>
      <c r="AA2620" s="64"/>
      <c r="AD2620" s="64"/>
    </row>
    <row r="2621" spans="2:30">
      <c r="B2621"/>
      <c r="C2621"/>
      <c r="D2621"/>
      <c r="E2621"/>
      <c r="F2621"/>
      <c r="G2621"/>
      <c r="H2621"/>
      <c r="I2621"/>
      <c r="J2621"/>
      <c r="K2621"/>
      <c r="L2621"/>
      <c r="M2621"/>
      <c r="AA2621" s="64"/>
      <c r="AD2621" s="64"/>
    </row>
    <row r="2622" spans="2:30">
      <c r="B2622"/>
      <c r="C2622"/>
      <c r="D2622"/>
      <c r="E2622"/>
      <c r="F2622"/>
      <c r="G2622"/>
      <c r="H2622"/>
      <c r="I2622"/>
      <c r="J2622"/>
      <c r="K2622"/>
      <c r="L2622"/>
      <c r="M2622"/>
      <c r="AA2622" s="64"/>
      <c r="AD2622" s="64"/>
    </row>
    <row r="2623" spans="2:30">
      <c r="B2623"/>
      <c r="C2623"/>
      <c r="D2623"/>
      <c r="E2623"/>
      <c r="F2623"/>
      <c r="G2623"/>
      <c r="H2623"/>
      <c r="I2623"/>
      <c r="J2623"/>
      <c r="K2623"/>
      <c r="L2623"/>
      <c r="M2623"/>
      <c r="AA2623" s="64"/>
      <c r="AD2623" s="64"/>
    </row>
    <row r="2624" spans="2:30">
      <c r="B2624"/>
      <c r="C2624"/>
      <c r="D2624"/>
      <c r="E2624"/>
      <c r="F2624"/>
      <c r="G2624"/>
      <c r="H2624"/>
      <c r="I2624"/>
      <c r="J2624"/>
      <c r="K2624"/>
      <c r="L2624"/>
      <c r="M2624"/>
      <c r="AA2624" s="64"/>
      <c r="AD2624" s="64"/>
    </row>
    <row r="2625" spans="2:30">
      <c r="B2625"/>
      <c r="C2625"/>
      <c r="D2625"/>
      <c r="E2625"/>
      <c r="F2625"/>
      <c r="G2625"/>
      <c r="H2625"/>
      <c r="I2625"/>
      <c r="J2625"/>
      <c r="K2625"/>
      <c r="L2625"/>
      <c r="M2625"/>
      <c r="AA2625" s="64"/>
      <c r="AD2625" s="64"/>
    </row>
    <row r="2626" spans="2:30">
      <c r="B2626"/>
      <c r="C2626"/>
      <c r="D2626"/>
      <c r="E2626"/>
      <c r="F2626"/>
      <c r="G2626"/>
      <c r="H2626"/>
      <c r="I2626"/>
      <c r="J2626"/>
      <c r="K2626"/>
      <c r="L2626"/>
      <c r="M2626"/>
      <c r="AA2626" s="64"/>
      <c r="AD2626" s="64"/>
    </row>
    <row r="2627" spans="2:30">
      <c r="B2627"/>
      <c r="C2627"/>
      <c r="D2627"/>
      <c r="E2627"/>
      <c r="F2627"/>
      <c r="G2627"/>
      <c r="H2627"/>
      <c r="I2627"/>
      <c r="J2627"/>
      <c r="K2627"/>
      <c r="L2627"/>
      <c r="M2627"/>
      <c r="AA2627" s="64"/>
      <c r="AD2627" s="64"/>
    </row>
    <row r="2628" spans="2:30">
      <c r="B2628"/>
      <c r="C2628"/>
      <c r="D2628"/>
      <c r="E2628"/>
      <c r="F2628"/>
      <c r="G2628"/>
      <c r="H2628"/>
      <c r="I2628"/>
      <c r="J2628"/>
      <c r="K2628"/>
      <c r="L2628"/>
      <c r="M2628"/>
      <c r="AA2628" s="64"/>
      <c r="AD2628" s="64"/>
    </row>
    <row r="2629" spans="2:30">
      <c r="B2629"/>
      <c r="C2629"/>
      <c r="D2629"/>
      <c r="E2629"/>
      <c r="F2629"/>
      <c r="G2629"/>
      <c r="H2629"/>
      <c r="I2629"/>
      <c r="J2629"/>
      <c r="K2629"/>
      <c r="L2629"/>
      <c r="M2629"/>
      <c r="AA2629" s="64"/>
      <c r="AD2629" s="64"/>
    </row>
    <row r="2630" spans="2:30">
      <c r="B2630"/>
      <c r="C2630"/>
      <c r="D2630"/>
      <c r="E2630"/>
      <c r="F2630"/>
      <c r="G2630"/>
      <c r="H2630"/>
      <c r="I2630"/>
      <c r="J2630"/>
      <c r="K2630"/>
      <c r="L2630"/>
      <c r="M2630"/>
      <c r="AA2630" s="64"/>
      <c r="AD2630" s="64"/>
    </row>
    <row r="2631" spans="2:30">
      <c r="B2631"/>
      <c r="C2631"/>
      <c r="D2631"/>
      <c r="E2631"/>
      <c r="F2631"/>
      <c r="G2631"/>
      <c r="H2631"/>
      <c r="I2631"/>
      <c r="J2631"/>
      <c r="K2631"/>
      <c r="L2631"/>
      <c r="M2631"/>
      <c r="AA2631" s="64"/>
      <c r="AD2631" s="64"/>
    </row>
    <row r="2632" spans="2:30">
      <c r="B2632"/>
      <c r="C2632"/>
      <c r="D2632"/>
      <c r="E2632"/>
      <c r="F2632"/>
      <c r="G2632"/>
      <c r="H2632"/>
      <c r="I2632"/>
      <c r="J2632"/>
      <c r="K2632"/>
      <c r="L2632"/>
      <c r="M2632"/>
      <c r="AA2632" s="64"/>
      <c r="AD2632" s="64"/>
    </row>
    <row r="2633" spans="2:30">
      <c r="B2633"/>
      <c r="C2633"/>
      <c r="D2633"/>
      <c r="E2633"/>
      <c r="F2633"/>
      <c r="G2633"/>
      <c r="H2633"/>
      <c r="I2633"/>
      <c r="J2633"/>
      <c r="K2633"/>
      <c r="L2633"/>
      <c r="M2633"/>
      <c r="AA2633" s="64"/>
      <c r="AD2633" s="64"/>
    </row>
    <row r="2634" spans="2:30">
      <c r="B2634"/>
      <c r="C2634"/>
      <c r="D2634"/>
      <c r="E2634"/>
      <c r="F2634"/>
      <c r="G2634"/>
      <c r="H2634"/>
      <c r="I2634"/>
      <c r="J2634"/>
      <c r="K2634"/>
      <c r="L2634"/>
      <c r="M2634"/>
      <c r="AA2634" s="64"/>
      <c r="AD2634" s="64"/>
    </row>
    <row r="2635" spans="2:30">
      <c r="B2635"/>
      <c r="C2635"/>
      <c r="D2635"/>
      <c r="E2635"/>
      <c r="F2635"/>
      <c r="G2635"/>
      <c r="H2635"/>
      <c r="I2635"/>
      <c r="J2635"/>
      <c r="K2635"/>
      <c r="L2635"/>
      <c r="M2635"/>
      <c r="AA2635" s="64"/>
      <c r="AD2635" s="64"/>
    </row>
    <row r="2636" spans="2:30">
      <c r="B2636"/>
      <c r="C2636"/>
      <c r="D2636"/>
      <c r="E2636"/>
      <c r="F2636"/>
      <c r="G2636"/>
      <c r="H2636"/>
      <c r="I2636"/>
      <c r="J2636"/>
      <c r="K2636"/>
      <c r="L2636"/>
      <c r="M2636"/>
      <c r="AA2636" s="64"/>
      <c r="AD2636" s="64"/>
    </row>
    <row r="2637" spans="2:30">
      <c r="B2637"/>
      <c r="C2637"/>
      <c r="D2637"/>
      <c r="E2637"/>
      <c r="F2637"/>
      <c r="G2637"/>
      <c r="H2637"/>
      <c r="I2637"/>
      <c r="J2637"/>
      <c r="K2637"/>
      <c r="L2637"/>
      <c r="M2637"/>
      <c r="AA2637" s="64"/>
      <c r="AD2637" s="64"/>
    </row>
    <row r="2638" spans="2:30">
      <c r="B2638"/>
      <c r="C2638"/>
      <c r="D2638"/>
      <c r="E2638"/>
      <c r="F2638"/>
      <c r="G2638"/>
      <c r="H2638"/>
      <c r="I2638"/>
      <c r="J2638"/>
      <c r="K2638"/>
      <c r="L2638"/>
      <c r="M2638"/>
      <c r="AA2638" s="64"/>
      <c r="AD2638" s="64"/>
    </row>
    <row r="2639" spans="2:30">
      <c r="B2639"/>
      <c r="C2639"/>
      <c r="D2639"/>
      <c r="E2639"/>
      <c r="F2639"/>
      <c r="G2639"/>
      <c r="H2639"/>
      <c r="I2639"/>
      <c r="J2639"/>
      <c r="K2639"/>
      <c r="L2639"/>
      <c r="M2639"/>
      <c r="AA2639" s="64"/>
      <c r="AD2639" s="64"/>
    </row>
    <row r="2640" spans="2:30">
      <c r="B2640"/>
      <c r="C2640"/>
      <c r="D2640"/>
      <c r="E2640"/>
      <c r="F2640"/>
      <c r="G2640"/>
      <c r="H2640"/>
      <c r="I2640"/>
      <c r="J2640"/>
      <c r="K2640"/>
      <c r="L2640"/>
      <c r="M2640"/>
      <c r="AA2640" s="64"/>
      <c r="AD2640" s="64"/>
    </row>
    <row r="2641" spans="2:30">
      <c r="B2641"/>
      <c r="C2641"/>
      <c r="D2641"/>
      <c r="E2641"/>
      <c r="F2641"/>
      <c r="G2641"/>
      <c r="H2641"/>
      <c r="I2641"/>
      <c r="J2641"/>
      <c r="K2641"/>
      <c r="L2641"/>
      <c r="M2641"/>
      <c r="AA2641" s="64"/>
      <c r="AD2641" s="64"/>
    </row>
    <row r="2642" spans="2:30">
      <c r="B2642"/>
      <c r="C2642"/>
      <c r="D2642"/>
      <c r="E2642"/>
      <c r="F2642"/>
      <c r="G2642"/>
      <c r="H2642"/>
      <c r="I2642"/>
      <c r="J2642"/>
      <c r="K2642"/>
      <c r="L2642"/>
      <c r="M2642"/>
      <c r="AA2642" s="64"/>
      <c r="AD2642" s="64"/>
    </row>
    <row r="2643" spans="2:30">
      <c r="B2643"/>
      <c r="C2643"/>
      <c r="D2643"/>
      <c r="E2643"/>
      <c r="F2643"/>
      <c r="G2643"/>
      <c r="H2643"/>
      <c r="I2643"/>
      <c r="J2643"/>
      <c r="K2643"/>
      <c r="L2643"/>
      <c r="M2643"/>
      <c r="AA2643" s="64"/>
      <c r="AD2643" s="64"/>
    </row>
    <row r="2644" spans="2:30">
      <c r="B2644"/>
      <c r="C2644"/>
      <c r="D2644"/>
      <c r="E2644"/>
      <c r="F2644"/>
      <c r="G2644"/>
      <c r="H2644"/>
      <c r="I2644"/>
      <c r="J2644"/>
      <c r="K2644"/>
      <c r="L2644"/>
      <c r="M2644"/>
      <c r="AA2644" s="64"/>
      <c r="AD2644" s="64"/>
    </row>
    <row r="2645" spans="2:30">
      <c r="B2645"/>
      <c r="C2645"/>
      <c r="D2645"/>
      <c r="E2645"/>
      <c r="F2645"/>
      <c r="G2645"/>
      <c r="H2645"/>
      <c r="I2645"/>
      <c r="J2645"/>
      <c r="K2645"/>
      <c r="L2645"/>
      <c r="M2645"/>
      <c r="AA2645" s="64"/>
      <c r="AD2645" s="64"/>
    </row>
    <row r="2646" spans="2:30">
      <c r="B2646"/>
      <c r="C2646"/>
      <c r="D2646"/>
      <c r="E2646"/>
      <c r="F2646"/>
      <c r="G2646"/>
      <c r="H2646"/>
      <c r="I2646"/>
      <c r="J2646"/>
      <c r="K2646"/>
      <c r="L2646"/>
      <c r="M2646"/>
      <c r="AA2646" s="64"/>
      <c r="AD2646" s="64"/>
    </row>
    <row r="2647" spans="2:30">
      <c r="B2647"/>
      <c r="C2647"/>
      <c r="D2647"/>
      <c r="E2647"/>
      <c r="F2647"/>
      <c r="G2647"/>
      <c r="H2647"/>
      <c r="I2647"/>
      <c r="J2647"/>
      <c r="K2647"/>
      <c r="L2647"/>
      <c r="M2647"/>
      <c r="AA2647" s="64"/>
      <c r="AD2647" s="64"/>
    </row>
    <row r="2648" spans="2:30">
      <c r="B2648"/>
      <c r="C2648"/>
      <c r="D2648"/>
      <c r="E2648"/>
      <c r="F2648"/>
      <c r="G2648"/>
      <c r="H2648"/>
      <c r="I2648"/>
      <c r="J2648"/>
      <c r="K2648"/>
      <c r="L2648"/>
      <c r="M2648"/>
      <c r="AA2648" s="64"/>
      <c r="AD2648" s="64"/>
    </row>
    <row r="2649" spans="2:30">
      <c r="B2649"/>
      <c r="C2649"/>
      <c r="D2649"/>
      <c r="E2649"/>
      <c r="F2649"/>
      <c r="G2649"/>
      <c r="H2649"/>
      <c r="I2649"/>
      <c r="J2649"/>
      <c r="K2649"/>
      <c r="L2649"/>
      <c r="M2649"/>
      <c r="AA2649" s="64"/>
      <c r="AD2649" s="64"/>
    </row>
    <row r="2650" spans="2:30">
      <c r="B2650"/>
      <c r="C2650"/>
      <c r="D2650"/>
      <c r="E2650"/>
      <c r="F2650"/>
      <c r="G2650"/>
      <c r="H2650"/>
      <c r="I2650"/>
      <c r="J2650"/>
      <c r="K2650"/>
      <c r="L2650"/>
      <c r="M2650"/>
      <c r="AA2650" s="64"/>
      <c r="AD2650" s="64"/>
    </row>
    <row r="2651" spans="2:30">
      <c r="B2651"/>
      <c r="C2651"/>
      <c r="D2651"/>
      <c r="E2651"/>
      <c r="F2651"/>
      <c r="G2651"/>
      <c r="H2651"/>
      <c r="I2651"/>
      <c r="J2651"/>
      <c r="K2651"/>
      <c r="L2651"/>
      <c r="M2651"/>
      <c r="AA2651" s="64"/>
      <c r="AD2651" s="64"/>
    </row>
    <row r="2652" spans="2:30">
      <c r="B2652"/>
      <c r="C2652"/>
      <c r="D2652"/>
      <c r="E2652"/>
      <c r="F2652"/>
      <c r="G2652"/>
      <c r="H2652"/>
      <c r="I2652"/>
      <c r="J2652"/>
      <c r="K2652"/>
      <c r="L2652"/>
      <c r="M2652"/>
      <c r="AA2652" s="64"/>
      <c r="AD2652" s="64"/>
    </row>
    <row r="2653" spans="2:30">
      <c r="B2653"/>
      <c r="C2653"/>
      <c r="D2653"/>
      <c r="E2653"/>
      <c r="F2653"/>
      <c r="G2653"/>
      <c r="H2653"/>
      <c r="I2653"/>
      <c r="J2653"/>
      <c r="K2653"/>
      <c r="L2653"/>
      <c r="M2653"/>
      <c r="AA2653" s="64"/>
      <c r="AD2653" s="64"/>
    </row>
    <row r="2654" spans="2:30">
      <c r="B2654"/>
      <c r="C2654"/>
      <c r="D2654"/>
      <c r="E2654"/>
      <c r="F2654"/>
      <c r="G2654"/>
      <c r="H2654"/>
      <c r="I2654"/>
      <c r="J2654"/>
      <c r="K2654"/>
      <c r="L2654"/>
      <c r="M2654"/>
      <c r="AA2654" s="64"/>
      <c r="AD2654" s="64"/>
    </row>
    <row r="2655" spans="2:30">
      <c r="B2655"/>
      <c r="C2655"/>
      <c r="D2655"/>
      <c r="E2655"/>
      <c r="F2655"/>
      <c r="G2655"/>
      <c r="H2655"/>
      <c r="I2655"/>
      <c r="J2655"/>
      <c r="K2655"/>
      <c r="L2655"/>
      <c r="M2655"/>
      <c r="AA2655" s="64"/>
      <c r="AD2655" s="64"/>
    </row>
    <row r="2656" spans="2:30">
      <c r="B2656"/>
      <c r="C2656"/>
      <c r="D2656"/>
      <c r="E2656"/>
      <c r="F2656"/>
      <c r="G2656"/>
      <c r="H2656"/>
      <c r="I2656"/>
      <c r="J2656"/>
      <c r="K2656"/>
      <c r="L2656"/>
      <c r="M2656"/>
      <c r="AA2656" s="64"/>
      <c r="AD2656" s="64"/>
    </row>
    <row r="2657" spans="2:30">
      <c r="B2657"/>
      <c r="C2657"/>
      <c r="D2657"/>
      <c r="E2657"/>
      <c r="F2657"/>
      <c r="G2657"/>
      <c r="H2657"/>
      <c r="I2657"/>
      <c r="J2657"/>
      <c r="K2657"/>
      <c r="L2657"/>
      <c r="M2657"/>
      <c r="AA2657" s="64"/>
      <c r="AD2657" s="64"/>
    </row>
    <row r="2658" spans="2:30">
      <c r="B2658"/>
      <c r="C2658"/>
      <c r="D2658"/>
      <c r="E2658"/>
      <c r="F2658"/>
      <c r="G2658"/>
      <c r="H2658"/>
      <c r="I2658"/>
      <c r="J2658"/>
      <c r="K2658"/>
      <c r="L2658"/>
      <c r="M2658"/>
      <c r="AA2658" s="64"/>
      <c r="AD2658" s="64"/>
    </row>
    <row r="2659" spans="2:30">
      <c r="B2659"/>
      <c r="C2659"/>
      <c r="D2659"/>
      <c r="E2659"/>
      <c r="F2659"/>
      <c r="G2659"/>
      <c r="H2659"/>
      <c r="I2659"/>
      <c r="J2659"/>
      <c r="K2659"/>
      <c r="L2659"/>
      <c r="M2659"/>
      <c r="AA2659" s="64"/>
      <c r="AD2659" s="64"/>
    </row>
    <row r="2660" spans="2:30">
      <c r="B2660"/>
      <c r="C2660"/>
      <c r="D2660"/>
      <c r="E2660"/>
      <c r="F2660"/>
      <c r="G2660"/>
      <c r="H2660"/>
      <c r="I2660"/>
      <c r="J2660"/>
      <c r="K2660"/>
      <c r="L2660"/>
      <c r="M2660"/>
      <c r="AA2660" s="64"/>
      <c r="AD2660" s="64"/>
    </row>
    <row r="2661" spans="2:30">
      <c r="B2661"/>
      <c r="C2661"/>
      <c r="D2661"/>
      <c r="E2661"/>
      <c r="F2661"/>
      <c r="G2661"/>
      <c r="H2661"/>
      <c r="I2661"/>
      <c r="J2661"/>
      <c r="K2661"/>
      <c r="L2661"/>
      <c r="M2661"/>
      <c r="AA2661" s="64"/>
      <c r="AD2661" s="64"/>
    </row>
    <row r="2662" spans="2:30">
      <c r="B2662"/>
      <c r="C2662"/>
      <c r="D2662"/>
      <c r="E2662"/>
      <c r="F2662"/>
      <c r="G2662"/>
      <c r="H2662"/>
      <c r="I2662"/>
      <c r="J2662"/>
      <c r="K2662"/>
      <c r="L2662"/>
      <c r="M2662"/>
      <c r="AA2662" s="64"/>
      <c r="AD2662" s="64"/>
    </row>
    <row r="2663" spans="2:30">
      <c r="B2663"/>
      <c r="C2663"/>
      <c r="D2663"/>
      <c r="E2663"/>
      <c r="F2663"/>
      <c r="G2663"/>
      <c r="H2663"/>
      <c r="I2663"/>
      <c r="J2663"/>
      <c r="K2663"/>
      <c r="L2663"/>
      <c r="M2663"/>
      <c r="AA2663" s="64"/>
      <c r="AD2663" s="64"/>
    </row>
    <row r="2664" spans="2:30">
      <c r="B2664"/>
      <c r="C2664"/>
      <c r="D2664"/>
      <c r="E2664"/>
      <c r="F2664"/>
      <c r="G2664"/>
      <c r="H2664"/>
      <c r="I2664"/>
      <c r="J2664"/>
      <c r="K2664"/>
      <c r="L2664"/>
      <c r="M2664"/>
      <c r="AA2664" s="64"/>
      <c r="AD2664" s="64"/>
    </row>
    <row r="2665" spans="2:30">
      <c r="B2665"/>
      <c r="C2665"/>
      <c r="D2665"/>
      <c r="E2665"/>
      <c r="F2665"/>
      <c r="G2665"/>
      <c r="H2665"/>
      <c r="I2665"/>
      <c r="J2665"/>
      <c r="K2665"/>
      <c r="L2665"/>
      <c r="M2665"/>
      <c r="AA2665" s="64"/>
      <c r="AD2665" s="64"/>
    </row>
    <row r="2666" spans="2:30">
      <c r="B2666"/>
      <c r="C2666"/>
      <c r="D2666"/>
      <c r="E2666"/>
      <c r="F2666"/>
      <c r="G2666"/>
      <c r="H2666"/>
      <c r="I2666"/>
      <c r="J2666"/>
      <c r="K2666"/>
      <c r="L2666"/>
      <c r="M2666"/>
      <c r="AA2666" s="64"/>
      <c r="AD2666" s="64"/>
    </row>
    <row r="2667" spans="2:30">
      <c r="B2667"/>
      <c r="C2667"/>
      <c r="D2667"/>
      <c r="E2667"/>
      <c r="F2667"/>
      <c r="G2667"/>
      <c r="H2667"/>
      <c r="I2667"/>
      <c r="J2667"/>
      <c r="K2667"/>
      <c r="L2667"/>
      <c r="M2667"/>
      <c r="AA2667" s="64"/>
      <c r="AD2667" s="64"/>
    </row>
    <row r="2668" spans="2:30">
      <c r="B2668"/>
      <c r="C2668"/>
      <c r="D2668"/>
      <c r="E2668"/>
      <c r="F2668"/>
      <c r="G2668"/>
      <c r="H2668"/>
      <c r="I2668"/>
      <c r="J2668"/>
      <c r="K2668"/>
      <c r="L2668"/>
      <c r="M2668"/>
      <c r="AA2668" s="64"/>
      <c r="AD2668" s="64"/>
    </row>
    <row r="2669" spans="2:30">
      <c r="B2669"/>
      <c r="C2669"/>
      <c r="D2669"/>
      <c r="E2669"/>
      <c r="F2669"/>
      <c r="G2669"/>
      <c r="H2669"/>
      <c r="I2669"/>
      <c r="J2669"/>
      <c r="K2669"/>
      <c r="L2669"/>
      <c r="M2669"/>
      <c r="AA2669" s="64"/>
      <c r="AD2669" s="64"/>
    </row>
    <row r="2670" spans="2:30">
      <c r="B2670"/>
      <c r="C2670"/>
      <c r="D2670"/>
      <c r="E2670"/>
      <c r="F2670"/>
      <c r="G2670"/>
      <c r="H2670"/>
      <c r="I2670"/>
      <c r="J2670"/>
      <c r="K2670"/>
      <c r="L2670"/>
      <c r="M2670"/>
      <c r="AA2670" s="64"/>
      <c r="AD2670" s="64"/>
    </row>
    <row r="2671" spans="2:30">
      <c r="B2671"/>
      <c r="C2671"/>
      <c r="D2671"/>
      <c r="E2671"/>
      <c r="F2671"/>
      <c r="G2671"/>
      <c r="H2671"/>
      <c r="I2671"/>
      <c r="J2671"/>
      <c r="K2671"/>
      <c r="L2671"/>
      <c r="M2671"/>
      <c r="AA2671" s="64"/>
      <c r="AD2671" s="64"/>
    </row>
    <row r="2672" spans="2:30">
      <c r="B2672"/>
      <c r="C2672"/>
      <c r="D2672"/>
      <c r="E2672"/>
      <c r="F2672"/>
      <c r="G2672"/>
      <c r="H2672"/>
      <c r="I2672"/>
      <c r="J2672"/>
      <c r="K2672"/>
      <c r="L2672"/>
      <c r="M2672"/>
      <c r="AA2672" s="64"/>
      <c r="AD2672" s="64"/>
    </row>
    <row r="2673" spans="2:30">
      <c r="B2673"/>
      <c r="C2673"/>
      <c r="D2673"/>
      <c r="E2673"/>
      <c r="F2673"/>
      <c r="G2673"/>
      <c r="H2673"/>
      <c r="I2673"/>
      <c r="J2673"/>
      <c r="K2673"/>
      <c r="L2673"/>
      <c r="M2673"/>
      <c r="AA2673" s="64"/>
      <c r="AD2673" s="64"/>
    </row>
    <row r="2674" spans="2:30">
      <c r="B2674"/>
      <c r="C2674"/>
      <c r="D2674"/>
      <c r="E2674"/>
      <c r="F2674"/>
      <c r="G2674"/>
      <c r="H2674"/>
      <c r="I2674"/>
      <c r="J2674"/>
      <c r="K2674"/>
      <c r="L2674"/>
      <c r="M2674"/>
      <c r="AA2674" s="64"/>
      <c r="AD2674" s="64"/>
    </row>
    <row r="2675" spans="2:30">
      <c r="B2675"/>
      <c r="C2675"/>
      <c r="D2675"/>
      <c r="E2675"/>
      <c r="F2675"/>
      <c r="G2675"/>
      <c r="H2675"/>
      <c r="I2675"/>
      <c r="J2675"/>
      <c r="K2675"/>
      <c r="L2675"/>
      <c r="M2675"/>
      <c r="AA2675" s="64"/>
      <c r="AD2675" s="64"/>
    </row>
    <row r="2676" spans="2:30">
      <c r="B2676"/>
      <c r="C2676"/>
      <c r="D2676"/>
      <c r="E2676"/>
      <c r="F2676"/>
      <c r="G2676"/>
      <c r="H2676"/>
      <c r="I2676"/>
      <c r="J2676"/>
      <c r="K2676"/>
      <c r="L2676"/>
      <c r="M2676"/>
      <c r="AA2676" s="64"/>
      <c r="AD2676" s="64"/>
    </row>
    <row r="2677" spans="2:30">
      <c r="B2677"/>
      <c r="C2677"/>
      <c r="D2677"/>
      <c r="E2677"/>
      <c r="F2677"/>
      <c r="G2677"/>
      <c r="H2677"/>
      <c r="I2677"/>
      <c r="J2677"/>
      <c r="K2677"/>
      <c r="L2677"/>
      <c r="M2677"/>
      <c r="AA2677" s="64"/>
      <c r="AD2677" s="64"/>
    </row>
    <row r="2678" spans="2:30">
      <c r="B2678"/>
      <c r="C2678"/>
      <c r="D2678"/>
      <c r="E2678"/>
      <c r="F2678"/>
      <c r="G2678"/>
      <c r="H2678"/>
      <c r="I2678"/>
      <c r="J2678"/>
      <c r="K2678"/>
      <c r="L2678"/>
      <c r="M2678"/>
      <c r="AA2678" s="64"/>
      <c r="AD2678" s="64"/>
    </row>
    <row r="2679" spans="2:30">
      <c r="B2679"/>
      <c r="C2679"/>
      <c r="D2679"/>
      <c r="E2679"/>
      <c r="F2679"/>
      <c r="G2679"/>
      <c r="H2679"/>
      <c r="I2679"/>
      <c r="J2679"/>
      <c r="K2679"/>
      <c r="L2679"/>
      <c r="M2679"/>
      <c r="AA2679" s="64"/>
      <c r="AD2679" s="64"/>
    </row>
    <row r="2680" spans="2:30">
      <c r="B2680"/>
      <c r="C2680"/>
      <c r="D2680"/>
      <c r="E2680"/>
      <c r="F2680"/>
      <c r="G2680"/>
      <c r="H2680"/>
      <c r="I2680"/>
      <c r="J2680"/>
      <c r="K2680"/>
      <c r="L2680"/>
      <c r="M2680"/>
      <c r="AA2680" s="64"/>
      <c r="AD2680" s="64"/>
    </row>
    <row r="2681" spans="2:30">
      <c r="B2681"/>
      <c r="C2681"/>
      <c r="D2681"/>
      <c r="E2681"/>
      <c r="F2681"/>
      <c r="G2681"/>
      <c r="H2681"/>
      <c r="I2681"/>
      <c r="J2681"/>
      <c r="K2681"/>
      <c r="L2681"/>
      <c r="M2681"/>
      <c r="AA2681" s="64"/>
      <c r="AD2681" s="64"/>
    </row>
    <row r="2682" spans="2:30">
      <c r="B2682"/>
      <c r="C2682"/>
      <c r="D2682"/>
      <c r="E2682"/>
      <c r="F2682"/>
      <c r="G2682"/>
      <c r="H2682"/>
      <c r="I2682"/>
      <c r="J2682"/>
      <c r="K2682"/>
      <c r="L2682"/>
      <c r="M2682"/>
      <c r="AA2682" s="64"/>
      <c r="AD2682" s="64"/>
    </row>
    <row r="2683" spans="2:30">
      <c r="B2683"/>
      <c r="C2683"/>
      <c r="D2683"/>
      <c r="E2683"/>
      <c r="F2683"/>
      <c r="G2683"/>
      <c r="H2683"/>
      <c r="I2683"/>
      <c r="J2683"/>
      <c r="K2683"/>
      <c r="L2683"/>
      <c r="M2683"/>
      <c r="AA2683" s="64"/>
      <c r="AD2683" s="64"/>
    </row>
    <row r="2684" spans="2:30">
      <c r="B2684"/>
      <c r="C2684"/>
      <c r="D2684"/>
      <c r="E2684"/>
      <c r="F2684"/>
      <c r="G2684"/>
      <c r="H2684"/>
      <c r="I2684"/>
      <c r="J2684"/>
      <c r="K2684"/>
      <c r="L2684"/>
      <c r="M2684"/>
      <c r="AA2684" s="64"/>
      <c r="AD2684" s="64"/>
    </row>
    <row r="2685" spans="2:30">
      <c r="B2685"/>
      <c r="C2685"/>
      <c r="D2685"/>
      <c r="E2685"/>
      <c r="F2685"/>
      <c r="G2685"/>
      <c r="H2685"/>
      <c r="I2685"/>
      <c r="J2685"/>
      <c r="K2685"/>
      <c r="L2685"/>
      <c r="M2685"/>
      <c r="AA2685" s="64"/>
      <c r="AD2685" s="64"/>
    </row>
    <row r="2686" spans="2:30">
      <c r="B2686"/>
      <c r="C2686"/>
      <c r="D2686"/>
      <c r="E2686"/>
      <c r="F2686"/>
      <c r="G2686"/>
      <c r="H2686"/>
      <c r="I2686"/>
      <c r="J2686"/>
      <c r="K2686"/>
      <c r="L2686"/>
      <c r="M2686"/>
      <c r="AA2686" s="64"/>
      <c r="AD2686" s="64"/>
    </row>
    <row r="2687" spans="2:30">
      <c r="B2687"/>
      <c r="C2687"/>
      <c r="D2687"/>
      <c r="E2687"/>
      <c r="F2687"/>
      <c r="G2687"/>
      <c r="H2687"/>
      <c r="I2687"/>
      <c r="J2687"/>
      <c r="K2687"/>
      <c r="L2687"/>
      <c r="M2687"/>
      <c r="AA2687" s="64"/>
      <c r="AD2687" s="64"/>
    </row>
    <row r="2688" spans="2:30">
      <c r="B2688"/>
      <c r="C2688"/>
      <c r="D2688"/>
      <c r="E2688"/>
      <c r="F2688"/>
      <c r="G2688"/>
      <c r="H2688"/>
      <c r="I2688"/>
      <c r="J2688"/>
      <c r="K2688"/>
      <c r="L2688"/>
      <c r="M2688"/>
      <c r="AA2688" s="64"/>
      <c r="AD2688" s="64"/>
    </row>
    <row r="2689" spans="2:30">
      <c r="B2689"/>
      <c r="C2689"/>
      <c r="D2689"/>
      <c r="E2689"/>
      <c r="F2689"/>
      <c r="G2689"/>
      <c r="H2689"/>
      <c r="I2689"/>
      <c r="J2689"/>
      <c r="K2689"/>
      <c r="L2689"/>
      <c r="M2689"/>
      <c r="AA2689" s="64"/>
      <c r="AD2689" s="64"/>
    </row>
    <row r="2690" spans="2:30">
      <c r="B2690"/>
      <c r="C2690"/>
      <c r="D2690"/>
      <c r="E2690"/>
      <c r="F2690"/>
      <c r="G2690"/>
      <c r="H2690"/>
      <c r="I2690"/>
      <c r="J2690"/>
      <c r="K2690"/>
      <c r="L2690"/>
      <c r="M2690"/>
      <c r="AA2690" s="64"/>
      <c r="AD2690" s="64"/>
    </row>
    <row r="2691" spans="2:30">
      <c r="B2691"/>
      <c r="C2691"/>
      <c r="D2691"/>
      <c r="E2691"/>
      <c r="F2691"/>
      <c r="G2691"/>
      <c r="H2691"/>
      <c r="I2691"/>
      <c r="J2691"/>
      <c r="K2691"/>
      <c r="L2691"/>
      <c r="M2691"/>
      <c r="AA2691" s="64"/>
      <c r="AD2691" s="64"/>
    </row>
    <row r="2692" spans="2:30">
      <c r="B2692"/>
      <c r="C2692"/>
      <c r="D2692"/>
      <c r="E2692"/>
      <c r="F2692"/>
      <c r="G2692"/>
      <c r="H2692"/>
      <c r="I2692"/>
      <c r="J2692"/>
      <c r="K2692"/>
      <c r="L2692"/>
      <c r="M2692"/>
      <c r="AA2692" s="64"/>
      <c r="AD2692" s="64"/>
    </row>
    <row r="2693" spans="2:30">
      <c r="B2693"/>
      <c r="C2693"/>
      <c r="D2693"/>
      <c r="E2693"/>
      <c r="F2693"/>
      <c r="G2693"/>
      <c r="H2693"/>
      <c r="I2693"/>
      <c r="J2693"/>
      <c r="K2693"/>
      <c r="L2693"/>
      <c r="M2693"/>
      <c r="AA2693" s="64"/>
      <c r="AD2693" s="64"/>
    </row>
    <row r="2694" spans="2:30">
      <c r="B2694"/>
      <c r="C2694"/>
      <c r="D2694"/>
      <c r="E2694"/>
      <c r="F2694"/>
      <c r="G2694"/>
      <c r="H2694"/>
      <c r="I2694"/>
      <c r="J2694"/>
      <c r="K2694"/>
      <c r="L2694"/>
      <c r="M2694"/>
      <c r="AA2694" s="64"/>
      <c r="AD2694" s="64"/>
    </row>
    <row r="2695" spans="2:30">
      <c r="B2695"/>
      <c r="C2695"/>
      <c r="D2695"/>
      <c r="E2695"/>
      <c r="F2695"/>
      <c r="G2695"/>
      <c r="H2695"/>
      <c r="I2695"/>
      <c r="J2695"/>
      <c r="K2695"/>
      <c r="L2695"/>
      <c r="M2695"/>
      <c r="AA2695" s="64"/>
      <c r="AD2695" s="64"/>
    </row>
    <row r="2696" spans="2:30">
      <c r="B2696"/>
      <c r="C2696"/>
      <c r="D2696"/>
      <c r="E2696"/>
      <c r="F2696"/>
      <c r="G2696"/>
      <c r="H2696"/>
      <c r="I2696"/>
      <c r="J2696"/>
      <c r="K2696"/>
      <c r="L2696"/>
      <c r="M2696"/>
      <c r="AA2696" s="64"/>
      <c r="AD2696" s="64"/>
    </row>
    <row r="2697" spans="2:30">
      <c r="B2697"/>
      <c r="C2697"/>
      <c r="D2697"/>
      <c r="E2697"/>
      <c r="F2697"/>
      <c r="G2697"/>
      <c r="H2697"/>
      <c r="I2697"/>
      <c r="J2697"/>
      <c r="K2697"/>
      <c r="L2697"/>
      <c r="M2697"/>
      <c r="AA2697" s="64"/>
      <c r="AD2697" s="64"/>
    </row>
    <row r="2698" spans="2:30">
      <c r="B2698"/>
      <c r="C2698"/>
      <c r="D2698"/>
      <c r="E2698"/>
      <c r="F2698"/>
      <c r="G2698"/>
      <c r="H2698"/>
      <c r="I2698"/>
      <c r="J2698"/>
      <c r="K2698"/>
      <c r="L2698"/>
      <c r="M2698"/>
      <c r="AA2698" s="64"/>
      <c r="AD2698" s="64"/>
    </row>
    <row r="2699" spans="2:30">
      <c r="B2699"/>
      <c r="C2699"/>
      <c r="D2699"/>
      <c r="E2699"/>
      <c r="F2699"/>
      <c r="G2699"/>
      <c r="H2699"/>
      <c r="I2699"/>
      <c r="J2699"/>
      <c r="K2699"/>
      <c r="L2699"/>
      <c r="M2699"/>
      <c r="AA2699" s="64"/>
      <c r="AD2699" s="64"/>
    </row>
    <row r="2700" spans="2:30">
      <c r="B2700"/>
      <c r="C2700"/>
      <c r="D2700"/>
      <c r="E2700"/>
      <c r="F2700"/>
      <c r="G2700"/>
      <c r="H2700"/>
      <c r="I2700"/>
      <c r="J2700"/>
      <c r="K2700"/>
      <c r="L2700"/>
      <c r="M2700"/>
      <c r="AA2700" s="64"/>
      <c r="AD2700" s="64"/>
    </row>
    <row r="2701" spans="2:30">
      <c r="B2701"/>
      <c r="C2701"/>
      <c r="D2701"/>
      <c r="E2701"/>
      <c r="F2701"/>
      <c r="G2701"/>
      <c r="H2701"/>
      <c r="I2701"/>
      <c r="J2701"/>
      <c r="K2701"/>
      <c r="L2701"/>
      <c r="M2701"/>
      <c r="AA2701" s="64"/>
      <c r="AD2701" s="64"/>
    </row>
    <row r="2702" spans="2:30">
      <c r="B2702"/>
      <c r="C2702"/>
      <c r="D2702"/>
      <c r="E2702"/>
      <c r="F2702"/>
      <c r="G2702"/>
      <c r="H2702"/>
      <c r="I2702"/>
      <c r="J2702"/>
      <c r="K2702"/>
      <c r="L2702"/>
      <c r="M2702"/>
      <c r="AA2702" s="64"/>
      <c r="AD2702" s="64"/>
    </row>
    <row r="2703" spans="2:30">
      <c r="B2703"/>
      <c r="C2703"/>
      <c r="D2703"/>
      <c r="E2703"/>
      <c r="F2703"/>
      <c r="G2703"/>
      <c r="H2703"/>
      <c r="I2703"/>
      <c r="J2703"/>
      <c r="K2703"/>
      <c r="L2703"/>
      <c r="M2703"/>
      <c r="AA2703" s="64"/>
      <c r="AD2703" s="64"/>
    </row>
    <row r="2704" spans="2:30">
      <c r="B2704"/>
      <c r="C2704"/>
      <c r="D2704"/>
      <c r="E2704"/>
      <c r="F2704"/>
      <c r="G2704"/>
      <c r="H2704"/>
      <c r="I2704"/>
      <c r="J2704"/>
      <c r="K2704"/>
      <c r="L2704"/>
      <c r="M2704"/>
      <c r="AA2704" s="64"/>
      <c r="AD2704" s="64"/>
    </row>
    <row r="2705" spans="2:30">
      <c r="B2705"/>
      <c r="C2705"/>
      <c r="D2705"/>
      <c r="E2705"/>
      <c r="F2705"/>
      <c r="G2705"/>
      <c r="H2705"/>
      <c r="I2705"/>
      <c r="J2705"/>
      <c r="K2705"/>
      <c r="L2705"/>
      <c r="M2705"/>
      <c r="AA2705" s="64"/>
      <c r="AD2705" s="64"/>
    </row>
    <row r="2706" spans="2:30">
      <c r="B2706"/>
      <c r="C2706"/>
      <c r="D2706"/>
      <c r="E2706"/>
      <c r="F2706"/>
      <c r="G2706"/>
      <c r="H2706"/>
      <c r="I2706"/>
      <c r="J2706"/>
      <c r="K2706"/>
      <c r="L2706"/>
      <c r="M2706"/>
      <c r="AA2706" s="64"/>
      <c r="AD2706" s="64"/>
    </row>
    <row r="2707" spans="2:30">
      <c r="B2707"/>
      <c r="C2707"/>
      <c r="D2707"/>
      <c r="E2707"/>
      <c r="F2707"/>
      <c r="G2707"/>
      <c r="H2707"/>
      <c r="I2707"/>
      <c r="J2707"/>
      <c r="K2707"/>
      <c r="L2707"/>
      <c r="M2707"/>
      <c r="AA2707" s="64"/>
      <c r="AD2707" s="64"/>
    </row>
    <row r="2708" spans="2:30">
      <c r="B2708"/>
      <c r="C2708"/>
      <c r="D2708"/>
      <c r="E2708"/>
      <c r="F2708"/>
      <c r="G2708"/>
      <c r="H2708"/>
      <c r="I2708"/>
      <c r="J2708"/>
      <c r="K2708"/>
      <c r="L2708"/>
      <c r="M2708"/>
      <c r="AA2708" s="64"/>
      <c r="AD2708" s="64"/>
    </row>
    <row r="2709" spans="2:30">
      <c r="B2709"/>
      <c r="C2709"/>
      <c r="D2709"/>
      <c r="E2709"/>
      <c r="F2709"/>
      <c r="G2709"/>
      <c r="H2709"/>
      <c r="I2709"/>
      <c r="J2709"/>
      <c r="K2709"/>
      <c r="L2709"/>
      <c r="M2709"/>
      <c r="AA2709" s="64"/>
      <c r="AD2709" s="64"/>
    </row>
    <row r="2710" spans="2:30">
      <c r="B2710"/>
      <c r="C2710"/>
      <c r="D2710"/>
      <c r="E2710"/>
      <c r="F2710"/>
      <c r="G2710"/>
      <c r="H2710"/>
      <c r="I2710"/>
      <c r="J2710"/>
      <c r="K2710"/>
      <c r="L2710"/>
      <c r="M2710"/>
      <c r="AA2710" s="64"/>
      <c r="AD2710" s="64"/>
    </row>
    <row r="2711" spans="2:30">
      <c r="B2711"/>
      <c r="C2711"/>
      <c r="D2711"/>
      <c r="E2711"/>
      <c r="F2711"/>
      <c r="G2711"/>
      <c r="H2711"/>
      <c r="I2711"/>
      <c r="J2711"/>
      <c r="K2711"/>
      <c r="L2711"/>
      <c r="M2711"/>
      <c r="AA2711" s="64"/>
      <c r="AD2711" s="64"/>
    </row>
    <row r="2712" spans="2:30">
      <c r="B2712"/>
      <c r="C2712"/>
      <c r="D2712"/>
      <c r="E2712"/>
      <c r="F2712"/>
      <c r="G2712"/>
      <c r="H2712"/>
      <c r="I2712"/>
      <c r="J2712"/>
      <c r="K2712"/>
      <c r="L2712"/>
      <c r="M2712"/>
      <c r="AA2712" s="64"/>
      <c r="AD2712" s="64"/>
    </row>
    <row r="2713" spans="2:30">
      <c r="B2713"/>
      <c r="C2713"/>
      <c r="D2713"/>
      <c r="E2713"/>
      <c r="F2713"/>
      <c r="G2713"/>
      <c r="H2713"/>
      <c r="I2713"/>
      <c r="J2713"/>
      <c r="K2713"/>
      <c r="L2713"/>
      <c r="M2713"/>
      <c r="AA2713" s="64"/>
      <c r="AD2713" s="64"/>
    </row>
    <row r="2714" spans="2:30">
      <c r="B2714"/>
      <c r="C2714"/>
      <c r="D2714"/>
      <c r="E2714"/>
      <c r="F2714"/>
      <c r="G2714"/>
      <c r="H2714"/>
      <c r="I2714"/>
      <c r="J2714"/>
      <c r="K2714"/>
      <c r="L2714"/>
      <c r="M2714"/>
      <c r="AA2714" s="64"/>
      <c r="AD2714" s="64"/>
    </row>
    <row r="2715" spans="2:30">
      <c r="B2715"/>
      <c r="C2715"/>
      <c r="D2715"/>
      <c r="E2715"/>
      <c r="F2715"/>
      <c r="G2715"/>
      <c r="H2715"/>
      <c r="I2715"/>
      <c r="J2715"/>
      <c r="K2715"/>
      <c r="L2715"/>
      <c r="M2715"/>
      <c r="AA2715" s="64"/>
      <c r="AD2715" s="64"/>
    </row>
    <row r="2716" spans="2:30">
      <c r="B2716"/>
      <c r="C2716"/>
      <c r="D2716"/>
      <c r="E2716"/>
      <c r="F2716"/>
      <c r="G2716"/>
      <c r="H2716"/>
      <c r="I2716"/>
      <c r="J2716"/>
      <c r="K2716"/>
      <c r="L2716"/>
      <c r="M2716"/>
      <c r="AA2716" s="64"/>
      <c r="AD2716" s="64"/>
    </row>
    <row r="2717" spans="2:30">
      <c r="B2717"/>
      <c r="C2717"/>
      <c r="D2717"/>
      <c r="E2717"/>
      <c r="F2717"/>
      <c r="G2717"/>
      <c r="H2717"/>
      <c r="I2717"/>
      <c r="J2717"/>
      <c r="K2717"/>
      <c r="L2717"/>
      <c r="M2717"/>
      <c r="AA2717" s="64"/>
      <c r="AD2717" s="64"/>
    </row>
    <row r="2718" spans="2:30">
      <c r="B2718"/>
      <c r="C2718"/>
      <c r="D2718"/>
      <c r="E2718"/>
      <c r="F2718"/>
      <c r="G2718"/>
      <c r="H2718"/>
      <c r="I2718"/>
      <c r="J2718"/>
      <c r="K2718"/>
      <c r="L2718"/>
      <c r="M2718"/>
      <c r="AA2718" s="64"/>
      <c r="AD2718" s="64"/>
    </row>
    <row r="2719" spans="2:30">
      <c r="B2719"/>
      <c r="C2719"/>
      <c r="D2719"/>
      <c r="E2719"/>
      <c r="F2719"/>
      <c r="G2719"/>
      <c r="H2719"/>
      <c r="I2719"/>
      <c r="J2719"/>
      <c r="K2719"/>
      <c r="L2719"/>
      <c r="M2719"/>
      <c r="AA2719" s="64"/>
      <c r="AD2719" s="64"/>
    </row>
    <row r="2720" spans="2:30">
      <c r="B2720"/>
      <c r="C2720"/>
      <c r="D2720"/>
      <c r="E2720"/>
      <c r="F2720"/>
      <c r="G2720"/>
      <c r="H2720"/>
      <c r="I2720"/>
      <c r="J2720"/>
      <c r="K2720"/>
      <c r="L2720"/>
      <c r="M2720"/>
      <c r="AA2720" s="64"/>
      <c r="AD2720" s="64"/>
    </row>
    <row r="2721" spans="2:30">
      <c r="B2721"/>
      <c r="C2721"/>
      <c r="D2721"/>
      <c r="E2721"/>
      <c r="F2721"/>
      <c r="G2721"/>
      <c r="H2721"/>
      <c r="I2721"/>
      <c r="J2721"/>
      <c r="K2721"/>
      <c r="L2721"/>
      <c r="M2721"/>
      <c r="AA2721" s="64"/>
      <c r="AD2721" s="64"/>
    </row>
    <row r="2722" spans="2:30">
      <c r="B2722"/>
      <c r="C2722"/>
      <c r="D2722"/>
      <c r="E2722"/>
      <c r="F2722"/>
      <c r="G2722"/>
      <c r="H2722"/>
      <c r="I2722"/>
      <c r="J2722"/>
      <c r="K2722"/>
      <c r="L2722"/>
      <c r="M2722"/>
      <c r="AA2722" s="64"/>
      <c r="AD2722" s="64"/>
    </row>
    <row r="2723" spans="2:30">
      <c r="B2723"/>
      <c r="C2723"/>
      <c r="D2723"/>
      <c r="E2723"/>
      <c r="F2723"/>
      <c r="G2723"/>
      <c r="H2723"/>
      <c r="I2723"/>
      <c r="J2723"/>
      <c r="K2723"/>
      <c r="L2723"/>
      <c r="M2723"/>
      <c r="AA2723" s="64"/>
      <c r="AD2723" s="64"/>
    </row>
    <row r="2724" spans="2:30">
      <c r="B2724"/>
      <c r="C2724"/>
      <c r="D2724"/>
      <c r="E2724"/>
      <c r="F2724"/>
      <c r="G2724"/>
      <c r="H2724"/>
      <c r="I2724"/>
      <c r="J2724"/>
      <c r="K2724"/>
      <c r="L2724"/>
      <c r="M2724"/>
      <c r="AA2724" s="64"/>
      <c r="AD2724" s="64"/>
    </row>
    <row r="2725" spans="2:30">
      <c r="B2725"/>
      <c r="C2725"/>
      <c r="D2725"/>
      <c r="E2725"/>
      <c r="F2725"/>
      <c r="G2725"/>
      <c r="H2725"/>
      <c r="I2725"/>
      <c r="J2725"/>
      <c r="K2725"/>
      <c r="L2725"/>
      <c r="M2725"/>
      <c r="AA2725" s="64"/>
      <c r="AD2725" s="64"/>
    </row>
    <row r="2726" spans="2:30">
      <c r="B2726"/>
      <c r="C2726"/>
      <c r="D2726"/>
      <c r="E2726"/>
      <c r="F2726"/>
      <c r="G2726"/>
      <c r="H2726"/>
      <c r="I2726"/>
      <c r="J2726"/>
      <c r="K2726"/>
      <c r="L2726"/>
      <c r="M2726"/>
      <c r="AA2726" s="64"/>
      <c r="AD2726" s="64"/>
    </row>
    <row r="2727" spans="2:30">
      <c r="B2727"/>
      <c r="C2727"/>
      <c r="D2727"/>
      <c r="E2727"/>
      <c r="F2727"/>
      <c r="G2727"/>
      <c r="H2727"/>
      <c r="I2727"/>
      <c r="J2727"/>
      <c r="K2727"/>
      <c r="L2727"/>
      <c r="M2727"/>
      <c r="AA2727" s="64"/>
      <c r="AD2727" s="64"/>
    </row>
    <row r="2728" spans="2:30">
      <c r="B2728"/>
      <c r="C2728"/>
      <c r="D2728"/>
      <c r="E2728"/>
      <c r="F2728"/>
      <c r="G2728"/>
      <c r="H2728"/>
      <c r="I2728"/>
      <c r="J2728"/>
      <c r="K2728"/>
      <c r="L2728"/>
      <c r="M2728"/>
      <c r="AA2728" s="64"/>
      <c r="AD2728" s="64"/>
    </row>
    <row r="2729" spans="2:30">
      <c r="B2729"/>
      <c r="C2729"/>
      <c r="D2729"/>
      <c r="E2729"/>
      <c r="F2729"/>
      <c r="G2729"/>
      <c r="H2729"/>
      <c r="I2729"/>
      <c r="J2729"/>
      <c r="K2729"/>
      <c r="L2729"/>
      <c r="M2729"/>
      <c r="AA2729" s="64"/>
      <c r="AD2729" s="64"/>
    </row>
    <row r="2730" spans="2:30">
      <c r="B2730"/>
      <c r="C2730"/>
      <c r="D2730"/>
      <c r="E2730"/>
      <c r="F2730"/>
      <c r="G2730"/>
      <c r="H2730"/>
      <c r="I2730"/>
      <c r="J2730"/>
      <c r="K2730"/>
      <c r="L2730"/>
      <c r="M2730"/>
      <c r="AA2730" s="64"/>
      <c r="AD2730" s="64"/>
    </row>
    <row r="2731" spans="2:30">
      <c r="B2731"/>
      <c r="C2731"/>
      <c r="D2731"/>
      <c r="E2731"/>
      <c r="F2731"/>
      <c r="G2731"/>
      <c r="H2731"/>
      <c r="I2731"/>
      <c r="J2731"/>
      <c r="K2731"/>
      <c r="L2731"/>
      <c r="M2731"/>
      <c r="AA2731" s="64"/>
      <c r="AD2731" s="64"/>
    </row>
    <row r="2732" spans="2:30">
      <c r="B2732"/>
      <c r="C2732"/>
      <c r="D2732"/>
      <c r="E2732"/>
      <c r="F2732"/>
      <c r="G2732"/>
      <c r="H2732"/>
      <c r="I2732"/>
      <c r="J2732"/>
      <c r="K2732"/>
      <c r="L2732"/>
      <c r="M2732"/>
      <c r="AA2732" s="64"/>
      <c r="AD2732" s="64"/>
    </row>
    <row r="2733" spans="2:30">
      <c r="B2733"/>
      <c r="C2733"/>
      <c r="D2733"/>
      <c r="E2733"/>
      <c r="F2733"/>
      <c r="G2733"/>
      <c r="H2733"/>
      <c r="I2733"/>
      <c r="J2733"/>
      <c r="K2733"/>
      <c r="L2733"/>
      <c r="M2733"/>
      <c r="AA2733" s="64"/>
      <c r="AD2733" s="64"/>
    </row>
    <row r="2734" spans="2:30">
      <c r="B2734"/>
      <c r="C2734"/>
      <c r="D2734"/>
      <c r="E2734"/>
      <c r="F2734"/>
      <c r="G2734"/>
      <c r="H2734"/>
      <c r="I2734"/>
      <c r="J2734"/>
      <c r="K2734"/>
      <c r="L2734"/>
      <c r="M2734"/>
      <c r="AA2734" s="64"/>
      <c r="AD2734" s="64"/>
    </row>
    <row r="2735" spans="2:30">
      <c r="B2735"/>
      <c r="C2735"/>
      <c r="D2735"/>
      <c r="E2735"/>
      <c r="F2735"/>
      <c r="G2735"/>
      <c r="H2735"/>
      <c r="I2735"/>
      <c r="J2735"/>
      <c r="K2735"/>
      <c r="L2735"/>
      <c r="M2735"/>
      <c r="AA2735" s="64"/>
      <c r="AD2735" s="64"/>
    </row>
    <row r="2736" spans="2:30">
      <c r="B2736"/>
      <c r="C2736"/>
      <c r="D2736"/>
      <c r="E2736"/>
      <c r="F2736"/>
      <c r="G2736"/>
      <c r="H2736"/>
      <c r="I2736"/>
      <c r="J2736"/>
      <c r="K2736"/>
      <c r="L2736"/>
      <c r="M2736"/>
      <c r="AA2736" s="64"/>
      <c r="AD2736" s="64"/>
    </row>
    <row r="2737" spans="2:30">
      <c r="B2737"/>
      <c r="C2737"/>
      <c r="D2737"/>
      <c r="E2737"/>
      <c r="F2737"/>
      <c r="G2737"/>
      <c r="H2737"/>
      <c r="I2737"/>
      <c r="J2737"/>
      <c r="K2737"/>
      <c r="L2737"/>
      <c r="M2737"/>
      <c r="AA2737" s="64"/>
      <c r="AD2737" s="64"/>
    </row>
    <row r="2738" spans="2:30">
      <c r="B2738"/>
      <c r="C2738"/>
      <c r="D2738"/>
      <c r="E2738"/>
      <c r="F2738"/>
      <c r="G2738"/>
      <c r="H2738"/>
      <c r="I2738"/>
      <c r="J2738"/>
      <c r="K2738"/>
      <c r="L2738"/>
      <c r="M2738"/>
      <c r="AA2738" s="64"/>
      <c r="AD2738" s="64"/>
    </row>
    <row r="2739" spans="2:30">
      <c r="B2739"/>
      <c r="C2739"/>
      <c r="D2739"/>
      <c r="E2739"/>
      <c r="F2739"/>
      <c r="G2739"/>
      <c r="H2739"/>
      <c r="I2739"/>
      <c r="J2739"/>
      <c r="K2739"/>
      <c r="L2739"/>
      <c r="M2739"/>
      <c r="AA2739" s="64"/>
      <c r="AD2739" s="64"/>
    </row>
    <row r="2740" spans="2:30">
      <c r="B2740"/>
      <c r="C2740"/>
      <c r="D2740"/>
      <c r="E2740"/>
      <c r="F2740"/>
      <c r="G2740"/>
      <c r="H2740"/>
      <c r="I2740"/>
      <c r="J2740"/>
      <c r="K2740"/>
      <c r="L2740"/>
      <c r="M2740"/>
      <c r="AA2740" s="64"/>
      <c r="AD2740" s="64"/>
    </row>
    <row r="2741" spans="2:30">
      <c r="B2741"/>
      <c r="C2741"/>
      <c r="D2741"/>
      <c r="E2741"/>
      <c r="F2741"/>
      <c r="G2741"/>
      <c r="H2741"/>
      <c r="I2741"/>
      <c r="J2741"/>
      <c r="K2741"/>
      <c r="L2741"/>
      <c r="M2741"/>
      <c r="AA2741" s="64"/>
      <c r="AD2741" s="64"/>
    </row>
    <row r="2742" spans="2:30">
      <c r="B2742"/>
      <c r="C2742"/>
      <c r="D2742"/>
      <c r="E2742"/>
      <c r="F2742"/>
      <c r="G2742"/>
      <c r="H2742"/>
      <c r="I2742"/>
      <c r="J2742"/>
      <c r="K2742"/>
      <c r="L2742"/>
      <c r="M2742"/>
      <c r="AA2742" s="64"/>
      <c r="AD2742" s="64"/>
    </row>
    <row r="2743" spans="2:30">
      <c r="B2743"/>
      <c r="C2743"/>
      <c r="D2743"/>
      <c r="E2743"/>
      <c r="F2743"/>
      <c r="G2743"/>
      <c r="H2743"/>
      <c r="I2743"/>
      <c r="J2743"/>
      <c r="K2743"/>
      <c r="L2743"/>
      <c r="M2743"/>
      <c r="AA2743" s="64"/>
      <c r="AD2743" s="64"/>
    </row>
    <row r="2744" spans="2:30">
      <c r="B2744"/>
      <c r="C2744"/>
      <c r="D2744"/>
      <c r="E2744"/>
      <c r="F2744"/>
      <c r="G2744"/>
      <c r="H2744"/>
      <c r="I2744"/>
      <c r="J2744"/>
      <c r="K2744"/>
      <c r="L2744"/>
      <c r="M2744"/>
      <c r="AA2744" s="64"/>
      <c r="AD2744" s="64"/>
    </row>
    <row r="2745" spans="2:30">
      <c r="B2745"/>
      <c r="C2745"/>
      <c r="D2745"/>
      <c r="E2745"/>
      <c r="F2745"/>
      <c r="G2745"/>
      <c r="H2745"/>
      <c r="I2745"/>
      <c r="J2745"/>
      <c r="K2745"/>
      <c r="L2745"/>
      <c r="M2745"/>
      <c r="AA2745" s="64"/>
      <c r="AD2745" s="64"/>
    </row>
    <row r="2746" spans="2:30">
      <c r="B2746"/>
      <c r="C2746"/>
      <c r="D2746"/>
      <c r="E2746"/>
      <c r="F2746"/>
      <c r="G2746"/>
      <c r="H2746"/>
      <c r="I2746"/>
      <c r="J2746"/>
      <c r="K2746"/>
      <c r="L2746"/>
      <c r="M2746"/>
      <c r="AA2746" s="64"/>
      <c r="AD2746" s="64"/>
    </row>
    <row r="2747" spans="2:30">
      <c r="B2747"/>
      <c r="C2747"/>
      <c r="D2747"/>
      <c r="E2747"/>
      <c r="F2747"/>
      <c r="G2747"/>
      <c r="H2747"/>
      <c r="I2747"/>
      <c r="J2747"/>
      <c r="K2747"/>
      <c r="L2747"/>
      <c r="M2747"/>
      <c r="AA2747" s="64"/>
      <c r="AD2747" s="64"/>
    </row>
    <row r="2748" spans="2:30">
      <c r="B2748"/>
      <c r="C2748"/>
      <c r="D2748"/>
      <c r="E2748"/>
      <c r="F2748"/>
      <c r="G2748"/>
      <c r="H2748"/>
      <c r="I2748"/>
      <c r="J2748"/>
      <c r="K2748"/>
      <c r="L2748"/>
      <c r="M2748"/>
      <c r="AA2748" s="64"/>
      <c r="AD2748" s="64"/>
    </row>
    <row r="2749" spans="2:30">
      <c r="B2749"/>
      <c r="C2749"/>
      <c r="D2749"/>
      <c r="E2749"/>
      <c r="F2749"/>
      <c r="G2749"/>
      <c r="H2749"/>
      <c r="I2749"/>
      <c r="J2749"/>
      <c r="K2749"/>
      <c r="L2749"/>
      <c r="M2749"/>
      <c r="AA2749" s="64"/>
      <c r="AD2749" s="64"/>
    </row>
    <row r="2750" spans="2:30">
      <c r="B2750"/>
      <c r="C2750"/>
      <c r="D2750"/>
      <c r="E2750"/>
      <c r="F2750"/>
      <c r="G2750"/>
      <c r="H2750"/>
      <c r="I2750"/>
      <c r="J2750"/>
      <c r="K2750"/>
      <c r="L2750"/>
      <c r="M2750"/>
      <c r="AA2750" s="64"/>
      <c r="AD2750" s="64"/>
    </row>
    <row r="2751" spans="2:30">
      <c r="B2751"/>
      <c r="C2751"/>
      <c r="D2751"/>
      <c r="E2751"/>
      <c r="F2751"/>
      <c r="G2751"/>
      <c r="H2751"/>
      <c r="I2751"/>
      <c r="J2751"/>
      <c r="K2751"/>
      <c r="L2751"/>
      <c r="M2751"/>
      <c r="AA2751" s="64"/>
      <c r="AD2751" s="64"/>
    </row>
    <row r="2752" spans="2:30">
      <c r="B2752"/>
      <c r="C2752"/>
      <c r="D2752"/>
      <c r="E2752"/>
      <c r="F2752"/>
      <c r="G2752"/>
      <c r="H2752"/>
      <c r="I2752"/>
      <c r="J2752"/>
      <c r="K2752"/>
      <c r="L2752"/>
      <c r="M2752"/>
      <c r="AA2752" s="64"/>
      <c r="AD2752" s="64"/>
    </row>
    <row r="2753" spans="2:30">
      <c r="B2753"/>
      <c r="C2753"/>
      <c r="D2753"/>
      <c r="E2753"/>
      <c r="F2753"/>
      <c r="G2753"/>
      <c r="H2753"/>
      <c r="I2753"/>
      <c r="J2753"/>
      <c r="K2753"/>
      <c r="L2753"/>
      <c r="M2753"/>
      <c r="AA2753" s="64"/>
      <c r="AD2753" s="64"/>
    </row>
    <row r="2754" spans="2:30">
      <c r="B2754"/>
      <c r="C2754"/>
      <c r="D2754"/>
      <c r="E2754"/>
      <c r="F2754"/>
      <c r="G2754"/>
      <c r="H2754"/>
      <c r="I2754"/>
      <c r="J2754"/>
      <c r="K2754"/>
      <c r="L2754"/>
      <c r="M2754"/>
      <c r="AA2754" s="64"/>
      <c r="AD2754" s="64"/>
    </row>
    <row r="2755" spans="2:30">
      <c r="B2755"/>
      <c r="C2755"/>
      <c r="D2755"/>
      <c r="E2755"/>
      <c r="F2755"/>
      <c r="G2755"/>
      <c r="H2755"/>
      <c r="I2755"/>
      <c r="J2755"/>
      <c r="K2755"/>
      <c r="L2755"/>
      <c r="M2755"/>
      <c r="AA2755" s="64"/>
      <c r="AD2755" s="64"/>
    </row>
    <row r="2756" spans="2:30">
      <c r="B2756"/>
      <c r="C2756"/>
      <c r="D2756"/>
      <c r="E2756"/>
      <c r="F2756"/>
      <c r="G2756"/>
      <c r="H2756"/>
      <c r="I2756"/>
      <c r="J2756"/>
      <c r="K2756"/>
      <c r="L2756"/>
      <c r="M2756"/>
      <c r="AA2756" s="64"/>
      <c r="AD2756" s="64"/>
    </row>
    <row r="2757" spans="2:30">
      <c r="B2757"/>
      <c r="C2757"/>
      <c r="D2757"/>
      <c r="E2757"/>
      <c r="F2757"/>
      <c r="G2757"/>
      <c r="H2757"/>
      <c r="I2757"/>
      <c r="J2757"/>
      <c r="K2757"/>
      <c r="L2757"/>
      <c r="M2757"/>
      <c r="AA2757" s="64"/>
      <c r="AD2757" s="64"/>
    </row>
    <row r="2758" spans="2:30">
      <c r="B2758"/>
      <c r="C2758"/>
      <c r="D2758"/>
      <c r="E2758"/>
      <c r="F2758"/>
      <c r="G2758"/>
      <c r="H2758"/>
      <c r="I2758"/>
      <c r="J2758"/>
      <c r="K2758"/>
      <c r="L2758"/>
      <c r="M2758"/>
      <c r="AA2758" s="64"/>
      <c r="AD2758" s="64"/>
    </row>
    <row r="2759" spans="2:30">
      <c r="B2759"/>
      <c r="C2759"/>
      <c r="D2759"/>
      <c r="E2759"/>
      <c r="F2759"/>
      <c r="G2759"/>
      <c r="H2759"/>
      <c r="I2759"/>
      <c r="J2759"/>
      <c r="K2759"/>
      <c r="L2759"/>
      <c r="M2759"/>
      <c r="AA2759" s="64"/>
      <c r="AD2759" s="64"/>
    </row>
    <row r="2760" spans="2:30">
      <c r="B2760"/>
      <c r="C2760"/>
      <c r="D2760"/>
      <c r="E2760"/>
      <c r="F2760"/>
      <c r="G2760"/>
      <c r="H2760"/>
      <c r="I2760"/>
      <c r="J2760"/>
      <c r="K2760"/>
      <c r="L2760"/>
      <c r="M2760"/>
      <c r="AA2760" s="64"/>
      <c r="AD2760" s="64"/>
    </row>
    <row r="2761" spans="2:30">
      <c r="B2761"/>
      <c r="C2761"/>
      <c r="D2761"/>
      <c r="E2761"/>
      <c r="F2761"/>
      <c r="G2761"/>
      <c r="H2761"/>
      <c r="I2761"/>
      <c r="J2761"/>
      <c r="K2761"/>
      <c r="L2761"/>
      <c r="M2761"/>
      <c r="AA2761" s="64"/>
      <c r="AD2761" s="64"/>
    </row>
    <row r="2762" spans="2:30">
      <c r="B2762"/>
      <c r="C2762"/>
      <c r="D2762"/>
      <c r="E2762"/>
      <c r="F2762"/>
      <c r="G2762"/>
      <c r="H2762"/>
      <c r="I2762"/>
      <c r="J2762"/>
      <c r="K2762"/>
      <c r="L2762"/>
      <c r="M2762"/>
      <c r="AA2762" s="64"/>
      <c r="AD2762" s="64"/>
    </row>
    <row r="2763" spans="2:30">
      <c r="B2763"/>
      <c r="C2763"/>
      <c r="D2763"/>
      <c r="E2763"/>
      <c r="F2763"/>
      <c r="G2763"/>
      <c r="H2763"/>
      <c r="I2763"/>
      <c r="J2763"/>
      <c r="K2763"/>
      <c r="L2763"/>
      <c r="M2763"/>
      <c r="AA2763" s="64"/>
      <c r="AD2763" s="64"/>
    </row>
    <row r="2764" spans="2:30">
      <c r="B2764"/>
      <c r="C2764"/>
      <c r="D2764"/>
      <c r="E2764"/>
      <c r="F2764"/>
      <c r="G2764"/>
      <c r="H2764"/>
      <c r="I2764"/>
      <c r="J2764"/>
      <c r="K2764"/>
      <c r="L2764"/>
      <c r="M2764"/>
      <c r="AA2764" s="64"/>
      <c r="AD2764" s="64"/>
    </row>
    <row r="2765" spans="2:30">
      <c r="B2765"/>
      <c r="C2765"/>
      <c r="D2765"/>
      <c r="E2765"/>
      <c r="F2765"/>
      <c r="G2765"/>
      <c r="H2765"/>
      <c r="I2765"/>
      <c r="J2765"/>
      <c r="K2765"/>
      <c r="L2765"/>
      <c r="M2765"/>
      <c r="AA2765" s="64"/>
      <c r="AD2765" s="64"/>
    </row>
    <row r="2766" spans="2:30">
      <c r="B2766"/>
      <c r="C2766"/>
      <c r="D2766"/>
      <c r="E2766"/>
      <c r="F2766"/>
      <c r="G2766"/>
      <c r="H2766"/>
      <c r="I2766"/>
      <c r="J2766"/>
      <c r="K2766"/>
      <c r="L2766"/>
      <c r="M2766"/>
      <c r="AA2766" s="64"/>
      <c r="AD2766" s="64"/>
    </row>
    <row r="2767" spans="2:30">
      <c r="B2767"/>
      <c r="C2767"/>
      <c r="D2767"/>
      <c r="E2767"/>
      <c r="F2767"/>
      <c r="G2767"/>
      <c r="H2767"/>
      <c r="I2767"/>
      <c r="J2767"/>
      <c r="K2767"/>
      <c r="L2767"/>
      <c r="M2767"/>
      <c r="AA2767" s="64"/>
      <c r="AD2767" s="64"/>
    </row>
    <row r="2768" spans="2:30">
      <c r="B2768"/>
      <c r="C2768"/>
      <c r="D2768"/>
      <c r="E2768"/>
      <c r="F2768"/>
      <c r="G2768"/>
      <c r="H2768"/>
      <c r="I2768"/>
      <c r="J2768"/>
      <c r="K2768"/>
      <c r="L2768"/>
      <c r="M2768"/>
      <c r="AA2768" s="64"/>
      <c r="AD2768" s="64"/>
    </row>
    <row r="2769" spans="2:30">
      <c r="B2769"/>
      <c r="C2769"/>
      <c r="D2769"/>
      <c r="E2769"/>
      <c r="F2769"/>
      <c r="G2769"/>
      <c r="H2769"/>
      <c r="I2769"/>
      <c r="J2769"/>
      <c r="K2769"/>
      <c r="L2769"/>
      <c r="M2769"/>
      <c r="AA2769" s="64"/>
      <c r="AD2769" s="64"/>
    </row>
    <row r="2770" spans="2:30">
      <c r="B2770"/>
      <c r="C2770"/>
      <c r="D2770"/>
      <c r="E2770"/>
      <c r="F2770"/>
      <c r="G2770"/>
      <c r="H2770"/>
      <c r="I2770"/>
      <c r="J2770"/>
      <c r="K2770"/>
      <c r="L2770"/>
      <c r="M2770"/>
      <c r="AA2770" s="64"/>
      <c r="AD2770" s="64"/>
    </row>
    <row r="2771" spans="2:30">
      <c r="B2771"/>
      <c r="C2771"/>
      <c r="D2771"/>
      <c r="E2771"/>
      <c r="F2771"/>
      <c r="G2771"/>
      <c r="H2771"/>
      <c r="I2771"/>
      <c r="J2771"/>
      <c r="K2771"/>
      <c r="L2771"/>
      <c r="M2771"/>
      <c r="AA2771" s="64"/>
      <c r="AD2771" s="64"/>
    </row>
    <row r="2772" spans="2:30">
      <c r="B2772"/>
      <c r="C2772"/>
      <c r="D2772"/>
      <c r="E2772"/>
      <c r="F2772"/>
      <c r="G2772"/>
      <c r="H2772"/>
      <c r="I2772"/>
      <c r="J2772"/>
      <c r="K2772"/>
      <c r="L2772"/>
      <c r="M2772"/>
      <c r="AA2772" s="64"/>
      <c r="AD2772" s="64"/>
    </row>
    <row r="2773" spans="2:30">
      <c r="B2773"/>
      <c r="C2773"/>
      <c r="D2773"/>
      <c r="E2773"/>
      <c r="F2773"/>
      <c r="G2773"/>
      <c r="H2773"/>
      <c r="I2773"/>
      <c r="J2773"/>
      <c r="K2773"/>
      <c r="L2773"/>
      <c r="M2773"/>
      <c r="AA2773" s="64"/>
      <c r="AD2773" s="64"/>
    </row>
    <row r="2774" spans="2:30">
      <c r="B2774"/>
      <c r="C2774"/>
      <c r="D2774"/>
      <c r="E2774"/>
      <c r="F2774"/>
      <c r="G2774"/>
      <c r="H2774"/>
      <c r="I2774"/>
      <c r="J2774"/>
      <c r="K2774"/>
      <c r="L2774"/>
      <c r="M2774"/>
      <c r="AA2774" s="64"/>
      <c r="AD2774" s="64"/>
    </row>
    <row r="2775" spans="2:30">
      <c r="B2775"/>
      <c r="C2775"/>
      <c r="D2775"/>
      <c r="E2775"/>
      <c r="F2775"/>
      <c r="G2775"/>
      <c r="H2775"/>
      <c r="I2775"/>
      <c r="J2775"/>
      <c r="K2775"/>
      <c r="L2775"/>
      <c r="M2775"/>
      <c r="AA2775" s="64"/>
      <c r="AD2775" s="64"/>
    </row>
    <row r="2776" spans="2:30">
      <c r="B2776"/>
      <c r="C2776"/>
      <c r="D2776"/>
      <c r="E2776"/>
      <c r="F2776"/>
      <c r="G2776"/>
      <c r="H2776"/>
      <c r="I2776"/>
      <c r="J2776"/>
      <c r="K2776"/>
      <c r="L2776"/>
      <c r="M2776"/>
      <c r="AA2776" s="64"/>
      <c r="AD2776" s="64"/>
    </row>
    <row r="2777" spans="2:30">
      <c r="B2777"/>
      <c r="C2777"/>
      <c r="D2777"/>
      <c r="E2777"/>
      <c r="F2777"/>
      <c r="G2777"/>
      <c r="H2777"/>
      <c r="I2777"/>
      <c r="J2777"/>
      <c r="K2777"/>
      <c r="L2777"/>
      <c r="M2777"/>
      <c r="AA2777" s="64"/>
      <c r="AD2777" s="64"/>
    </row>
    <row r="2778" spans="2:30">
      <c r="B2778"/>
      <c r="C2778"/>
      <c r="D2778"/>
      <c r="E2778"/>
      <c r="F2778"/>
      <c r="G2778"/>
      <c r="H2778"/>
      <c r="I2778"/>
      <c r="J2778"/>
      <c r="K2778"/>
      <c r="L2778"/>
      <c r="M2778"/>
      <c r="AA2778" s="64"/>
      <c r="AD2778" s="64"/>
    </row>
    <row r="2779" spans="2:30">
      <c r="B2779"/>
      <c r="C2779"/>
      <c r="D2779"/>
      <c r="E2779"/>
      <c r="F2779"/>
      <c r="G2779"/>
      <c r="H2779"/>
      <c r="I2779"/>
      <c r="J2779"/>
      <c r="K2779"/>
      <c r="L2779"/>
      <c r="M2779"/>
      <c r="AA2779" s="64"/>
      <c r="AD2779" s="64"/>
    </row>
    <row r="2780" spans="2:30">
      <c r="B2780"/>
      <c r="C2780"/>
      <c r="D2780"/>
      <c r="E2780"/>
      <c r="F2780"/>
      <c r="G2780"/>
      <c r="H2780"/>
      <c r="I2780"/>
      <c r="J2780"/>
      <c r="K2780"/>
      <c r="L2780"/>
      <c r="M2780"/>
      <c r="AA2780" s="64"/>
      <c r="AD2780" s="64"/>
    </row>
    <row r="2781" spans="2:30">
      <c r="B2781"/>
      <c r="C2781"/>
      <c r="D2781"/>
      <c r="E2781"/>
      <c r="F2781"/>
      <c r="G2781"/>
      <c r="H2781"/>
      <c r="I2781"/>
      <c r="J2781"/>
      <c r="K2781"/>
      <c r="L2781"/>
      <c r="M2781"/>
      <c r="AA2781" s="64"/>
      <c r="AD2781" s="64"/>
    </row>
    <row r="2782" spans="2:30">
      <c r="B2782"/>
      <c r="C2782"/>
      <c r="D2782"/>
      <c r="E2782"/>
      <c r="F2782"/>
      <c r="G2782"/>
      <c r="H2782"/>
      <c r="I2782"/>
      <c r="J2782"/>
      <c r="K2782"/>
      <c r="L2782"/>
      <c r="M2782"/>
      <c r="AA2782" s="64"/>
      <c r="AD2782" s="64"/>
    </row>
    <row r="2783" spans="2:30">
      <c r="B2783"/>
      <c r="C2783"/>
      <c r="D2783"/>
      <c r="E2783"/>
      <c r="F2783"/>
      <c r="G2783"/>
      <c r="H2783"/>
      <c r="I2783"/>
      <c r="J2783"/>
      <c r="K2783"/>
      <c r="L2783"/>
      <c r="M2783"/>
      <c r="AA2783" s="64"/>
      <c r="AD2783" s="64"/>
    </row>
    <row r="2784" spans="2:30">
      <c r="B2784"/>
      <c r="C2784"/>
      <c r="D2784"/>
      <c r="E2784"/>
      <c r="F2784"/>
      <c r="G2784"/>
      <c r="H2784"/>
      <c r="I2784"/>
      <c r="J2784"/>
      <c r="K2784"/>
      <c r="L2784"/>
      <c r="M2784"/>
      <c r="AA2784" s="64"/>
      <c r="AD2784" s="64"/>
    </row>
    <row r="2785" spans="2:30">
      <c r="B2785"/>
      <c r="C2785"/>
      <c r="D2785"/>
      <c r="E2785"/>
      <c r="F2785"/>
      <c r="G2785"/>
      <c r="H2785"/>
      <c r="I2785"/>
      <c r="J2785"/>
      <c r="K2785"/>
      <c r="L2785"/>
      <c r="M2785"/>
      <c r="AA2785" s="64"/>
      <c r="AD2785" s="64"/>
    </row>
    <row r="2786" spans="2:30">
      <c r="B2786"/>
      <c r="C2786"/>
      <c r="D2786"/>
      <c r="E2786"/>
      <c r="F2786"/>
      <c r="G2786"/>
      <c r="H2786"/>
      <c r="I2786"/>
      <c r="J2786"/>
      <c r="K2786"/>
      <c r="L2786"/>
      <c r="M2786"/>
      <c r="AA2786" s="64"/>
      <c r="AD2786" s="64"/>
    </row>
    <row r="2787" spans="2:30">
      <c r="B2787"/>
      <c r="C2787"/>
      <c r="D2787"/>
      <c r="E2787"/>
      <c r="F2787"/>
      <c r="G2787"/>
      <c r="H2787"/>
      <c r="I2787"/>
      <c r="J2787"/>
      <c r="K2787"/>
      <c r="L2787"/>
      <c r="M2787"/>
      <c r="AA2787" s="64"/>
      <c r="AD2787" s="64"/>
    </row>
    <row r="2788" spans="2:30">
      <c r="B2788"/>
      <c r="C2788"/>
      <c r="D2788"/>
      <c r="E2788"/>
      <c r="F2788"/>
      <c r="G2788"/>
      <c r="H2788"/>
      <c r="I2788"/>
      <c r="J2788"/>
      <c r="K2788"/>
      <c r="L2788"/>
      <c r="M2788"/>
      <c r="AA2788" s="64"/>
      <c r="AD2788" s="64"/>
    </row>
    <row r="2789" spans="2:30">
      <c r="B2789"/>
      <c r="C2789"/>
      <c r="D2789"/>
      <c r="E2789"/>
      <c r="F2789"/>
      <c r="G2789"/>
      <c r="H2789"/>
      <c r="I2789"/>
      <c r="J2789"/>
      <c r="K2789"/>
      <c r="L2789"/>
      <c r="M2789"/>
      <c r="AA2789" s="64"/>
      <c r="AD2789" s="64"/>
    </row>
    <row r="2790" spans="2:30">
      <c r="B2790"/>
      <c r="C2790"/>
      <c r="D2790"/>
      <c r="E2790"/>
      <c r="F2790"/>
      <c r="G2790"/>
      <c r="H2790"/>
      <c r="I2790"/>
      <c r="J2790"/>
      <c r="K2790"/>
      <c r="L2790"/>
      <c r="M2790"/>
      <c r="AA2790" s="64"/>
      <c r="AD2790" s="64"/>
    </row>
    <row r="2791" spans="2:30">
      <c r="B2791"/>
      <c r="C2791"/>
      <c r="D2791"/>
      <c r="E2791"/>
      <c r="F2791"/>
      <c r="G2791"/>
      <c r="H2791"/>
      <c r="I2791"/>
      <c r="J2791"/>
      <c r="K2791"/>
      <c r="L2791"/>
      <c r="M2791"/>
      <c r="AA2791" s="64"/>
      <c r="AD2791" s="64"/>
    </row>
    <row r="2792" spans="2:30">
      <c r="B2792"/>
      <c r="C2792"/>
      <c r="D2792"/>
      <c r="E2792"/>
      <c r="F2792"/>
      <c r="G2792"/>
      <c r="H2792"/>
      <c r="I2792"/>
      <c r="J2792"/>
      <c r="K2792"/>
      <c r="L2792"/>
      <c r="M2792"/>
      <c r="AA2792" s="64"/>
      <c r="AD2792" s="64"/>
    </row>
    <row r="2793" spans="2:30">
      <c r="B2793"/>
      <c r="C2793"/>
      <c r="D2793"/>
      <c r="E2793"/>
      <c r="F2793"/>
      <c r="G2793"/>
      <c r="H2793"/>
      <c r="I2793"/>
      <c r="J2793"/>
      <c r="K2793"/>
      <c r="L2793"/>
      <c r="M2793"/>
      <c r="AA2793" s="64"/>
      <c r="AD2793" s="64"/>
    </row>
    <row r="2794" spans="2:30">
      <c r="B2794"/>
      <c r="C2794"/>
      <c r="D2794"/>
      <c r="E2794"/>
      <c r="F2794"/>
      <c r="G2794"/>
      <c r="H2794"/>
      <c r="I2794"/>
      <c r="J2794"/>
      <c r="K2794"/>
      <c r="L2794"/>
      <c r="M2794"/>
      <c r="AA2794" s="64"/>
      <c r="AD2794" s="64"/>
    </row>
    <row r="2795" spans="2:30">
      <c r="B2795"/>
      <c r="C2795"/>
      <c r="D2795"/>
      <c r="E2795"/>
      <c r="F2795"/>
      <c r="G2795"/>
      <c r="H2795"/>
      <c r="I2795"/>
      <c r="J2795"/>
      <c r="K2795"/>
      <c r="L2795"/>
      <c r="M2795"/>
      <c r="AA2795" s="64"/>
      <c r="AD2795" s="64"/>
    </row>
    <row r="2796" spans="2:30">
      <c r="B2796"/>
      <c r="C2796"/>
      <c r="D2796"/>
      <c r="E2796"/>
      <c r="F2796"/>
      <c r="G2796"/>
      <c r="H2796"/>
      <c r="I2796"/>
      <c r="J2796"/>
      <c r="K2796"/>
      <c r="L2796"/>
      <c r="M2796"/>
      <c r="AA2796" s="64"/>
      <c r="AD2796" s="64"/>
    </row>
    <row r="2797" spans="2:30">
      <c r="B2797"/>
      <c r="C2797"/>
      <c r="D2797"/>
      <c r="E2797"/>
      <c r="F2797"/>
      <c r="G2797"/>
      <c r="H2797"/>
      <c r="I2797"/>
      <c r="J2797"/>
      <c r="K2797"/>
      <c r="L2797"/>
      <c r="M2797"/>
      <c r="AA2797" s="64"/>
      <c r="AD2797" s="64"/>
    </row>
    <row r="2798" spans="2:30">
      <c r="B2798"/>
      <c r="C2798"/>
      <c r="D2798"/>
      <c r="E2798"/>
      <c r="F2798"/>
      <c r="G2798"/>
      <c r="H2798"/>
      <c r="I2798"/>
      <c r="J2798"/>
      <c r="K2798"/>
      <c r="L2798"/>
      <c r="M2798"/>
      <c r="AA2798" s="64"/>
      <c r="AD2798" s="64"/>
    </row>
    <row r="2799" spans="2:30">
      <c r="B2799"/>
      <c r="C2799"/>
      <c r="D2799"/>
      <c r="E2799"/>
      <c r="F2799"/>
      <c r="G2799"/>
      <c r="H2799"/>
      <c r="I2799"/>
      <c r="J2799"/>
      <c r="K2799"/>
      <c r="L2799"/>
      <c r="M2799"/>
      <c r="AA2799" s="64"/>
      <c r="AD2799" s="64"/>
    </row>
    <row r="2800" spans="2:30">
      <c r="B2800"/>
      <c r="C2800"/>
      <c r="D2800"/>
      <c r="E2800"/>
      <c r="F2800"/>
      <c r="G2800"/>
      <c r="H2800"/>
      <c r="I2800"/>
      <c r="J2800"/>
      <c r="K2800"/>
      <c r="L2800"/>
      <c r="M2800"/>
      <c r="AA2800" s="64"/>
      <c r="AD2800" s="64"/>
    </row>
    <row r="2801" spans="2:30">
      <c r="B2801"/>
      <c r="C2801"/>
      <c r="D2801"/>
      <c r="E2801"/>
      <c r="F2801"/>
      <c r="G2801"/>
      <c r="H2801"/>
      <c r="I2801"/>
      <c r="J2801"/>
      <c r="K2801"/>
      <c r="L2801"/>
      <c r="M2801"/>
      <c r="AA2801" s="64"/>
      <c r="AD2801" s="64"/>
    </row>
    <row r="2802" spans="2:30">
      <c r="B2802"/>
      <c r="C2802"/>
      <c r="D2802"/>
      <c r="E2802"/>
      <c r="F2802"/>
      <c r="G2802"/>
      <c r="H2802"/>
      <c r="I2802"/>
      <c r="J2802"/>
      <c r="K2802"/>
      <c r="L2802"/>
      <c r="M2802"/>
      <c r="AA2802" s="64"/>
      <c r="AD2802" s="64"/>
    </row>
    <row r="2803" spans="2:30">
      <c r="B2803"/>
      <c r="C2803"/>
      <c r="D2803"/>
      <c r="E2803"/>
      <c r="F2803"/>
      <c r="G2803"/>
      <c r="H2803"/>
      <c r="I2803"/>
      <c r="J2803"/>
      <c r="K2803"/>
      <c r="L2803"/>
      <c r="M2803"/>
      <c r="AA2803" s="64"/>
      <c r="AD2803" s="64"/>
    </row>
    <row r="2804" spans="2:30">
      <c r="B2804"/>
      <c r="C2804"/>
      <c r="D2804"/>
      <c r="E2804"/>
      <c r="F2804"/>
      <c r="G2804"/>
      <c r="H2804"/>
      <c r="I2804"/>
      <c r="J2804"/>
      <c r="K2804"/>
      <c r="L2804"/>
      <c r="M2804"/>
      <c r="AA2804" s="64"/>
      <c r="AD2804" s="64"/>
    </row>
    <row r="2805" spans="2:30">
      <c r="B2805"/>
      <c r="C2805"/>
      <c r="D2805"/>
      <c r="E2805"/>
      <c r="F2805"/>
      <c r="G2805"/>
      <c r="H2805"/>
      <c r="I2805"/>
      <c r="J2805"/>
      <c r="K2805"/>
      <c r="L2805"/>
      <c r="M2805"/>
      <c r="AA2805" s="64"/>
      <c r="AD2805" s="64"/>
    </row>
    <row r="2806" spans="2:30">
      <c r="B2806"/>
      <c r="C2806"/>
      <c r="D2806"/>
      <c r="E2806"/>
      <c r="F2806"/>
      <c r="G2806"/>
      <c r="H2806"/>
      <c r="I2806"/>
      <c r="J2806"/>
      <c r="K2806"/>
      <c r="L2806"/>
      <c r="M2806"/>
      <c r="AA2806" s="64"/>
      <c r="AD2806" s="64"/>
    </row>
    <row r="2807" spans="2:30">
      <c r="B2807"/>
      <c r="C2807"/>
      <c r="D2807"/>
      <c r="E2807"/>
      <c r="F2807"/>
      <c r="G2807"/>
      <c r="H2807"/>
      <c r="I2807"/>
      <c r="J2807"/>
      <c r="K2807"/>
      <c r="L2807"/>
      <c r="M2807"/>
      <c r="AA2807" s="64"/>
      <c r="AD2807" s="64"/>
    </row>
    <row r="2808" spans="2:30">
      <c r="B2808"/>
      <c r="C2808"/>
      <c r="D2808"/>
      <c r="E2808"/>
      <c r="F2808"/>
      <c r="G2808"/>
      <c r="H2808"/>
      <c r="I2808"/>
      <c r="J2808"/>
      <c r="K2808"/>
      <c r="L2808"/>
      <c r="M2808"/>
      <c r="AA2808" s="64"/>
      <c r="AD2808" s="64"/>
    </row>
    <row r="2809" spans="2:30">
      <c r="B2809"/>
      <c r="C2809"/>
      <c r="D2809"/>
      <c r="E2809"/>
      <c r="F2809"/>
      <c r="G2809"/>
      <c r="H2809"/>
      <c r="I2809"/>
      <c r="J2809"/>
      <c r="K2809"/>
      <c r="L2809"/>
      <c r="M2809"/>
      <c r="AA2809" s="64"/>
      <c r="AD2809" s="64"/>
    </row>
    <row r="2810" spans="2:30">
      <c r="B2810"/>
      <c r="C2810"/>
      <c r="D2810"/>
      <c r="E2810"/>
      <c r="F2810"/>
      <c r="G2810"/>
      <c r="H2810"/>
      <c r="I2810"/>
      <c r="J2810"/>
      <c r="K2810"/>
      <c r="L2810"/>
      <c r="M2810"/>
      <c r="AA2810" s="64"/>
      <c r="AD2810" s="64"/>
    </row>
    <row r="2811" spans="2:30">
      <c r="B2811"/>
      <c r="C2811"/>
      <c r="D2811"/>
      <c r="E2811"/>
      <c r="F2811"/>
      <c r="G2811"/>
      <c r="H2811"/>
      <c r="I2811"/>
      <c r="J2811"/>
      <c r="K2811"/>
      <c r="L2811"/>
      <c r="M2811"/>
      <c r="AA2811" s="64"/>
      <c r="AD2811" s="64"/>
    </row>
    <row r="2812" spans="2:30">
      <c r="B2812"/>
      <c r="C2812"/>
      <c r="D2812"/>
      <c r="E2812"/>
      <c r="F2812"/>
      <c r="G2812"/>
      <c r="H2812"/>
      <c r="I2812"/>
      <c r="J2812"/>
      <c r="K2812"/>
      <c r="L2812"/>
      <c r="M2812"/>
      <c r="AA2812" s="64"/>
      <c r="AD2812" s="64"/>
    </row>
    <row r="2813" spans="2:30">
      <c r="B2813"/>
      <c r="C2813"/>
      <c r="D2813"/>
      <c r="E2813"/>
      <c r="F2813"/>
      <c r="G2813"/>
      <c r="H2813"/>
      <c r="I2813"/>
      <c r="J2813"/>
      <c r="K2813"/>
      <c r="L2813"/>
      <c r="M2813"/>
      <c r="AA2813" s="64"/>
      <c r="AD2813" s="64"/>
    </row>
    <row r="2814" spans="2:30">
      <c r="B2814"/>
      <c r="C2814"/>
      <c r="D2814"/>
      <c r="E2814"/>
      <c r="F2814"/>
      <c r="G2814"/>
      <c r="H2814"/>
      <c r="I2814"/>
      <c r="J2814"/>
      <c r="K2814"/>
      <c r="L2814"/>
      <c r="M2814"/>
      <c r="AA2814" s="64"/>
      <c r="AD2814" s="64"/>
    </row>
    <row r="2815" spans="2:30">
      <c r="B2815"/>
      <c r="C2815"/>
      <c r="D2815"/>
      <c r="E2815"/>
      <c r="F2815"/>
      <c r="G2815"/>
      <c r="H2815"/>
      <c r="I2815"/>
      <c r="J2815"/>
      <c r="K2815"/>
      <c r="L2815"/>
      <c r="M2815"/>
      <c r="AA2815" s="64"/>
      <c r="AD2815" s="64"/>
    </row>
    <row r="2816" spans="2:30">
      <c r="B2816"/>
      <c r="C2816"/>
      <c r="D2816"/>
      <c r="E2816"/>
      <c r="F2816"/>
      <c r="G2816"/>
      <c r="H2816"/>
      <c r="I2816"/>
      <c r="J2816"/>
      <c r="K2816"/>
      <c r="L2816"/>
      <c r="M2816"/>
      <c r="AA2816" s="64"/>
      <c r="AD2816" s="64"/>
    </row>
    <row r="2817" spans="2:30">
      <c r="B2817"/>
      <c r="C2817"/>
      <c r="D2817"/>
      <c r="E2817"/>
      <c r="F2817"/>
      <c r="G2817"/>
      <c r="H2817"/>
      <c r="I2817"/>
      <c r="J2817"/>
      <c r="K2817"/>
      <c r="L2817"/>
      <c r="M2817"/>
      <c r="AA2817" s="64"/>
      <c r="AD2817" s="64"/>
    </row>
    <row r="2818" spans="2:30">
      <c r="B2818"/>
      <c r="C2818"/>
      <c r="D2818"/>
      <c r="E2818"/>
      <c r="F2818"/>
      <c r="G2818"/>
      <c r="H2818"/>
      <c r="I2818"/>
      <c r="J2818"/>
      <c r="K2818"/>
      <c r="L2818"/>
      <c r="M2818"/>
      <c r="AA2818" s="64"/>
      <c r="AD2818" s="64"/>
    </row>
    <row r="2819" spans="2:30">
      <c r="B2819"/>
      <c r="C2819"/>
      <c r="D2819"/>
      <c r="E2819"/>
      <c r="F2819"/>
      <c r="G2819"/>
      <c r="H2819"/>
      <c r="I2819"/>
      <c r="J2819"/>
      <c r="K2819"/>
      <c r="L2819"/>
      <c r="M2819"/>
      <c r="AA2819" s="64"/>
      <c r="AD2819" s="64"/>
    </row>
    <row r="2820" spans="2:30">
      <c r="B2820"/>
      <c r="C2820"/>
      <c r="D2820"/>
      <c r="E2820"/>
      <c r="F2820"/>
      <c r="G2820"/>
      <c r="H2820"/>
      <c r="I2820"/>
      <c r="J2820"/>
      <c r="K2820"/>
      <c r="L2820"/>
      <c r="M2820"/>
      <c r="AA2820" s="64"/>
      <c r="AD2820" s="64"/>
    </row>
    <row r="2821" spans="2:30">
      <c r="B2821"/>
      <c r="C2821"/>
      <c r="D2821"/>
      <c r="E2821"/>
      <c r="F2821"/>
      <c r="G2821"/>
      <c r="H2821"/>
      <c r="I2821"/>
      <c r="J2821"/>
      <c r="K2821"/>
      <c r="L2821"/>
      <c r="M2821"/>
      <c r="AA2821" s="64"/>
      <c r="AD2821" s="64"/>
    </row>
    <row r="2822" spans="2:30">
      <c r="B2822"/>
      <c r="C2822"/>
      <c r="D2822"/>
      <c r="E2822"/>
      <c r="F2822"/>
      <c r="G2822"/>
      <c r="H2822"/>
      <c r="I2822"/>
      <c r="J2822"/>
      <c r="K2822"/>
      <c r="L2822"/>
      <c r="M2822"/>
      <c r="AA2822" s="64"/>
      <c r="AD2822" s="64"/>
    </row>
    <row r="2823" spans="2:30">
      <c r="B2823"/>
      <c r="C2823"/>
      <c r="D2823"/>
      <c r="E2823"/>
      <c r="F2823"/>
      <c r="G2823"/>
      <c r="H2823"/>
      <c r="I2823"/>
      <c r="J2823"/>
      <c r="K2823"/>
      <c r="L2823"/>
      <c r="M2823"/>
      <c r="AA2823" s="64"/>
      <c r="AD2823" s="64"/>
    </row>
    <row r="2824" spans="2:30">
      <c r="B2824"/>
      <c r="C2824"/>
      <c r="D2824"/>
      <c r="E2824"/>
      <c r="F2824"/>
      <c r="G2824"/>
      <c r="H2824"/>
      <c r="I2824"/>
      <c r="J2824"/>
      <c r="K2824"/>
      <c r="L2824"/>
      <c r="M2824"/>
      <c r="AA2824" s="64"/>
      <c r="AD2824" s="64"/>
    </row>
    <row r="2825" spans="2:30">
      <c r="B2825"/>
      <c r="C2825"/>
      <c r="D2825"/>
      <c r="E2825"/>
      <c r="F2825"/>
      <c r="G2825"/>
      <c r="H2825"/>
      <c r="I2825"/>
      <c r="J2825"/>
      <c r="K2825"/>
      <c r="L2825"/>
      <c r="M2825"/>
      <c r="AA2825" s="64"/>
      <c r="AD2825" s="64"/>
    </row>
    <row r="2826" spans="2:30">
      <c r="B2826"/>
      <c r="C2826"/>
      <c r="D2826"/>
      <c r="E2826"/>
      <c r="F2826"/>
      <c r="G2826"/>
      <c r="H2826"/>
      <c r="I2826"/>
      <c r="J2826"/>
      <c r="K2826"/>
      <c r="L2826"/>
      <c r="M2826"/>
      <c r="AA2826" s="64"/>
      <c r="AD2826" s="64"/>
    </row>
    <row r="2827" spans="2:30">
      <c r="B2827"/>
      <c r="C2827"/>
      <c r="D2827"/>
      <c r="E2827"/>
      <c r="F2827"/>
      <c r="G2827"/>
      <c r="H2827"/>
      <c r="I2827"/>
      <c r="J2827"/>
      <c r="K2827"/>
      <c r="L2827"/>
      <c r="M2827"/>
      <c r="AA2827" s="64"/>
      <c r="AD2827" s="64"/>
    </row>
    <row r="2828" spans="2:30">
      <c r="B2828"/>
      <c r="C2828"/>
      <c r="D2828"/>
      <c r="E2828"/>
      <c r="F2828"/>
      <c r="G2828"/>
      <c r="H2828"/>
      <c r="I2828"/>
      <c r="J2828"/>
      <c r="K2828"/>
      <c r="L2828"/>
      <c r="M2828"/>
      <c r="AA2828" s="64"/>
      <c r="AD2828" s="64"/>
    </row>
    <row r="2829" spans="2:30">
      <c r="B2829"/>
      <c r="C2829"/>
      <c r="D2829"/>
      <c r="E2829"/>
      <c r="F2829"/>
      <c r="G2829"/>
      <c r="H2829"/>
      <c r="I2829"/>
      <c r="J2829"/>
      <c r="K2829"/>
      <c r="L2829"/>
      <c r="M2829"/>
      <c r="AA2829" s="64"/>
      <c r="AD2829" s="64"/>
    </row>
    <row r="2830" spans="2:30">
      <c r="B2830"/>
      <c r="C2830"/>
      <c r="D2830"/>
      <c r="E2830"/>
      <c r="F2830"/>
      <c r="G2830"/>
      <c r="H2830"/>
      <c r="I2830"/>
      <c r="J2830"/>
      <c r="K2830"/>
      <c r="L2830"/>
      <c r="M2830"/>
      <c r="AA2830" s="64"/>
      <c r="AD2830" s="64"/>
    </row>
    <row r="2831" spans="2:30">
      <c r="B2831"/>
      <c r="C2831"/>
      <c r="D2831"/>
      <c r="E2831"/>
      <c r="F2831"/>
      <c r="G2831"/>
      <c r="H2831"/>
      <c r="I2831"/>
      <c r="J2831"/>
      <c r="K2831"/>
      <c r="L2831"/>
      <c r="M2831"/>
      <c r="AA2831" s="64"/>
      <c r="AD2831" s="64"/>
    </row>
    <row r="2832" spans="2:30">
      <c r="B2832"/>
      <c r="C2832"/>
      <c r="D2832"/>
      <c r="E2832"/>
      <c r="F2832"/>
      <c r="G2832"/>
      <c r="H2832"/>
      <c r="I2832"/>
      <c r="J2832"/>
      <c r="K2832"/>
      <c r="L2832"/>
      <c r="M2832"/>
      <c r="AA2832" s="64"/>
      <c r="AD2832" s="64"/>
    </row>
    <row r="2833" spans="2:30">
      <c r="B2833"/>
      <c r="C2833"/>
      <c r="D2833"/>
      <c r="E2833"/>
      <c r="F2833"/>
      <c r="G2833"/>
      <c r="H2833"/>
      <c r="I2833"/>
      <c r="J2833"/>
      <c r="K2833"/>
      <c r="L2833"/>
      <c r="M2833"/>
      <c r="AA2833" s="64"/>
      <c r="AD2833" s="64"/>
    </row>
    <row r="2834" spans="2:30">
      <c r="B2834"/>
      <c r="C2834"/>
      <c r="D2834"/>
      <c r="E2834"/>
      <c r="F2834"/>
      <c r="G2834"/>
      <c r="H2834"/>
      <c r="I2834"/>
      <c r="J2834"/>
      <c r="K2834"/>
      <c r="L2834"/>
      <c r="M2834"/>
      <c r="AA2834" s="64"/>
      <c r="AD2834" s="64"/>
    </row>
    <row r="2835" spans="2:30">
      <c r="B2835"/>
      <c r="C2835"/>
      <c r="D2835"/>
      <c r="E2835"/>
      <c r="F2835"/>
      <c r="G2835"/>
      <c r="H2835"/>
      <c r="I2835"/>
      <c r="J2835"/>
      <c r="K2835"/>
      <c r="L2835"/>
      <c r="M2835"/>
      <c r="AA2835" s="64"/>
      <c r="AD2835" s="64"/>
    </row>
    <row r="2836" spans="2:30">
      <c r="B2836"/>
      <c r="C2836"/>
      <c r="D2836"/>
      <c r="E2836"/>
      <c r="F2836"/>
      <c r="G2836"/>
      <c r="H2836"/>
      <c r="I2836"/>
      <c r="J2836"/>
      <c r="K2836"/>
      <c r="L2836"/>
      <c r="M2836"/>
      <c r="AA2836" s="64"/>
      <c r="AD2836" s="64"/>
    </row>
    <row r="2837" spans="2:30">
      <c r="B2837"/>
      <c r="C2837"/>
      <c r="D2837"/>
      <c r="E2837"/>
      <c r="F2837"/>
      <c r="G2837"/>
      <c r="H2837"/>
      <c r="I2837"/>
      <c r="J2837"/>
      <c r="K2837"/>
      <c r="L2837"/>
      <c r="M2837"/>
      <c r="AA2837" s="64"/>
      <c r="AD2837" s="64"/>
    </row>
    <row r="2838" spans="2:30">
      <c r="B2838"/>
      <c r="C2838"/>
      <c r="D2838"/>
      <c r="E2838"/>
      <c r="F2838"/>
      <c r="G2838"/>
      <c r="H2838"/>
      <c r="I2838"/>
      <c r="J2838"/>
      <c r="K2838"/>
      <c r="L2838"/>
      <c r="M2838"/>
      <c r="AA2838" s="64"/>
      <c r="AD2838" s="64"/>
    </row>
    <row r="2839" spans="2:30">
      <c r="B2839"/>
      <c r="C2839"/>
      <c r="D2839"/>
      <c r="E2839"/>
      <c r="F2839"/>
      <c r="G2839"/>
      <c r="H2839"/>
      <c r="I2839"/>
      <c r="J2839"/>
      <c r="K2839"/>
      <c r="L2839"/>
      <c r="M2839"/>
      <c r="AA2839" s="64"/>
      <c r="AD2839" s="64"/>
    </row>
    <row r="2840" spans="2:30">
      <c r="B2840"/>
      <c r="C2840"/>
      <c r="D2840"/>
      <c r="E2840"/>
      <c r="F2840"/>
      <c r="G2840"/>
      <c r="H2840"/>
      <c r="I2840"/>
      <c r="J2840"/>
      <c r="K2840"/>
      <c r="L2840"/>
      <c r="M2840"/>
      <c r="AA2840" s="64"/>
      <c r="AD2840" s="64"/>
    </row>
    <row r="2841" spans="2:30">
      <c r="B2841"/>
      <c r="C2841"/>
      <c r="D2841"/>
      <c r="E2841"/>
      <c r="F2841"/>
      <c r="G2841"/>
      <c r="H2841"/>
      <c r="I2841"/>
      <c r="J2841"/>
      <c r="K2841"/>
      <c r="L2841"/>
      <c r="M2841"/>
      <c r="AA2841" s="64"/>
      <c r="AD2841" s="64"/>
    </row>
    <row r="2842" spans="2:30">
      <c r="B2842"/>
      <c r="C2842"/>
      <c r="D2842"/>
      <c r="E2842"/>
      <c r="F2842"/>
      <c r="G2842"/>
      <c r="H2842"/>
      <c r="I2842"/>
      <c r="J2842"/>
      <c r="K2842"/>
      <c r="L2842"/>
      <c r="M2842"/>
      <c r="AA2842" s="64"/>
      <c r="AD2842" s="64"/>
    </row>
    <row r="2843" spans="2:30">
      <c r="B2843"/>
      <c r="C2843"/>
      <c r="D2843"/>
      <c r="E2843"/>
      <c r="F2843"/>
      <c r="G2843"/>
      <c r="H2843"/>
      <c r="I2843"/>
      <c r="J2843"/>
      <c r="K2843"/>
      <c r="L2843"/>
      <c r="M2843"/>
      <c r="AA2843" s="64"/>
      <c r="AD2843" s="64"/>
    </row>
    <row r="2844" spans="2:30">
      <c r="B2844"/>
      <c r="C2844"/>
      <c r="D2844"/>
      <c r="E2844"/>
      <c r="F2844"/>
      <c r="G2844"/>
      <c r="H2844"/>
      <c r="I2844"/>
      <c r="J2844"/>
      <c r="K2844"/>
      <c r="L2844"/>
      <c r="M2844"/>
      <c r="AA2844" s="64"/>
      <c r="AD2844" s="64"/>
    </row>
    <row r="2845" spans="2:30">
      <c r="B2845"/>
      <c r="C2845"/>
      <c r="D2845"/>
      <c r="E2845"/>
      <c r="F2845"/>
      <c r="G2845"/>
      <c r="H2845"/>
      <c r="I2845"/>
      <c r="J2845"/>
      <c r="K2845"/>
      <c r="L2845"/>
      <c r="M2845"/>
      <c r="AA2845" s="64"/>
      <c r="AD2845" s="64"/>
    </row>
    <row r="2846" spans="2:30">
      <c r="B2846"/>
      <c r="C2846"/>
      <c r="D2846"/>
      <c r="E2846"/>
      <c r="F2846"/>
      <c r="G2846"/>
      <c r="H2846"/>
      <c r="I2846"/>
      <c r="J2846"/>
      <c r="K2846"/>
      <c r="L2846"/>
      <c r="M2846"/>
      <c r="AA2846" s="64"/>
      <c r="AD2846" s="64"/>
    </row>
    <row r="2847" spans="2:30">
      <c r="B2847"/>
      <c r="C2847"/>
      <c r="D2847"/>
      <c r="E2847"/>
      <c r="F2847"/>
      <c r="G2847"/>
      <c r="H2847"/>
      <c r="I2847"/>
      <c r="J2847"/>
      <c r="K2847"/>
      <c r="L2847"/>
      <c r="M2847"/>
      <c r="AA2847" s="64"/>
      <c r="AD2847" s="64"/>
    </row>
    <row r="2848" spans="2:30">
      <c r="B2848"/>
      <c r="C2848"/>
      <c r="D2848"/>
      <c r="E2848"/>
      <c r="F2848"/>
      <c r="G2848"/>
      <c r="H2848"/>
      <c r="I2848"/>
      <c r="J2848"/>
      <c r="K2848"/>
      <c r="L2848"/>
      <c r="M2848"/>
      <c r="AA2848" s="64"/>
      <c r="AD2848" s="64"/>
    </row>
    <row r="2849" spans="2:30">
      <c r="B2849"/>
      <c r="C2849"/>
      <c r="D2849"/>
      <c r="E2849"/>
      <c r="F2849"/>
      <c r="G2849"/>
      <c r="H2849"/>
      <c r="I2849"/>
      <c r="J2849"/>
      <c r="K2849"/>
      <c r="L2849"/>
      <c r="M2849"/>
      <c r="AA2849" s="64"/>
      <c r="AD2849" s="64"/>
    </row>
    <row r="2850" spans="2:30">
      <c r="B2850"/>
      <c r="C2850"/>
      <c r="D2850"/>
      <c r="E2850"/>
      <c r="F2850"/>
      <c r="G2850"/>
      <c r="H2850"/>
      <c r="I2850"/>
      <c r="J2850"/>
      <c r="K2850"/>
      <c r="L2850"/>
      <c r="M2850"/>
      <c r="AA2850" s="64"/>
      <c r="AD2850" s="64"/>
    </row>
    <row r="2851" spans="2:30">
      <c r="B2851"/>
      <c r="C2851"/>
      <c r="D2851"/>
      <c r="E2851"/>
      <c r="F2851"/>
      <c r="G2851"/>
      <c r="H2851"/>
      <c r="I2851"/>
      <c r="J2851"/>
      <c r="K2851"/>
      <c r="L2851"/>
      <c r="M2851"/>
      <c r="AA2851" s="64"/>
      <c r="AD2851" s="64"/>
    </row>
    <row r="2852" spans="2:30">
      <c r="B2852"/>
      <c r="C2852"/>
      <c r="D2852"/>
      <c r="E2852"/>
      <c r="F2852"/>
      <c r="G2852"/>
      <c r="H2852"/>
      <c r="I2852"/>
      <c r="J2852"/>
      <c r="K2852"/>
      <c r="L2852"/>
      <c r="M2852"/>
      <c r="AA2852" s="64"/>
      <c r="AD2852" s="64"/>
    </row>
    <row r="2853" spans="2:30">
      <c r="B2853"/>
      <c r="C2853"/>
      <c r="D2853"/>
      <c r="E2853"/>
      <c r="F2853"/>
      <c r="G2853"/>
      <c r="H2853"/>
      <c r="I2853"/>
      <c r="J2853"/>
      <c r="K2853"/>
      <c r="L2853"/>
      <c r="M2853"/>
      <c r="AA2853" s="64"/>
      <c r="AD2853" s="64"/>
    </row>
    <row r="2854" spans="2:30">
      <c r="B2854"/>
      <c r="C2854"/>
      <c r="D2854"/>
      <c r="E2854"/>
      <c r="F2854"/>
      <c r="G2854"/>
      <c r="H2854"/>
      <c r="I2854"/>
      <c r="J2854"/>
      <c r="K2854"/>
      <c r="L2854"/>
      <c r="M2854"/>
      <c r="AA2854" s="64"/>
      <c r="AD2854" s="64"/>
    </row>
    <row r="2855" spans="2:30">
      <c r="B2855"/>
      <c r="C2855"/>
      <c r="D2855"/>
      <c r="E2855"/>
      <c r="F2855"/>
      <c r="G2855"/>
      <c r="H2855"/>
      <c r="I2855"/>
      <c r="J2855"/>
      <c r="K2855"/>
      <c r="L2855"/>
      <c r="M2855"/>
      <c r="AA2855" s="64"/>
      <c r="AD2855" s="64"/>
    </row>
    <row r="2856" spans="2:30">
      <c r="B2856"/>
      <c r="C2856"/>
      <c r="D2856"/>
      <c r="E2856"/>
      <c r="F2856"/>
      <c r="G2856"/>
      <c r="H2856"/>
      <c r="I2856"/>
      <c r="J2856"/>
      <c r="K2856"/>
      <c r="L2856"/>
      <c r="M2856"/>
      <c r="AA2856" s="64"/>
      <c r="AD2856" s="64"/>
    </row>
    <row r="2857" spans="2:30">
      <c r="B2857"/>
      <c r="C2857"/>
      <c r="D2857"/>
      <c r="E2857"/>
      <c r="F2857"/>
      <c r="G2857"/>
      <c r="H2857"/>
      <c r="I2857"/>
      <c r="J2857"/>
      <c r="K2857"/>
      <c r="L2857"/>
      <c r="M2857"/>
      <c r="AA2857" s="64"/>
      <c r="AD2857" s="64"/>
    </row>
    <row r="2858" spans="2:30">
      <c r="B2858"/>
      <c r="C2858"/>
      <c r="D2858"/>
      <c r="E2858"/>
      <c r="F2858"/>
      <c r="G2858"/>
      <c r="H2858"/>
      <c r="I2858"/>
      <c r="J2858"/>
      <c r="K2858"/>
      <c r="L2858"/>
      <c r="M2858"/>
      <c r="AA2858" s="64"/>
      <c r="AD2858" s="64"/>
    </row>
    <row r="2859" spans="2:30">
      <c r="B2859"/>
      <c r="C2859"/>
      <c r="D2859"/>
      <c r="E2859"/>
      <c r="F2859"/>
      <c r="G2859"/>
      <c r="H2859"/>
      <c r="I2859"/>
      <c r="J2859"/>
      <c r="K2859"/>
      <c r="L2859"/>
      <c r="M2859"/>
      <c r="AA2859" s="64"/>
      <c r="AD2859" s="64"/>
    </row>
    <row r="2860" spans="2:30">
      <c r="B2860"/>
      <c r="C2860"/>
      <c r="D2860"/>
      <c r="E2860"/>
      <c r="F2860"/>
      <c r="G2860"/>
      <c r="H2860"/>
      <c r="I2860"/>
      <c r="J2860"/>
      <c r="K2860"/>
      <c r="L2860"/>
      <c r="M2860"/>
      <c r="AA2860" s="64"/>
      <c r="AD2860" s="64"/>
    </row>
    <row r="2861" spans="2:30">
      <c r="B2861"/>
      <c r="C2861"/>
      <c r="D2861"/>
      <c r="E2861"/>
      <c r="F2861"/>
      <c r="G2861"/>
      <c r="H2861"/>
      <c r="I2861"/>
      <c r="J2861"/>
      <c r="K2861"/>
      <c r="L2861"/>
      <c r="M2861"/>
      <c r="AA2861" s="64"/>
      <c r="AD2861" s="64"/>
    </row>
    <row r="2862" spans="2:30">
      <c r="B2862"/>
      <c r="C2862"/>
      <c r="D2862"/>
      <c r="E2862"/>
      <c r="F2862"/>
      <c r="G2862"/>
      <c r="H2862"/>
      <c r="I2862"/>
      <c r="J2862"/>
      <c r="K2862"/>
      <c r="L2862"/>
      <c r="M2862"/>
      <c r="AA2862" s="64"/>
      <c r="AD2862" s="64"/>
    </row>
    <row r="2863" spans="2:30">
      <c r="B2863"/>
      <c r="C2863"/>
      <c r="D2863"/>
      <c r="E2863"/>
      <c r="F2863"/>
      <c r="G2863"/>
      <c r="H2863"/>
      <c r="I2863"/>
      <c r="J2863"/>
      <c r="K2863"/>
      <c r="L2863"/>
      <c r="M2863"/>
      <c r="AA2863" s="64"/>
      <c r="AD2863" s="64"/>
    </row>
    <row r="2864" spans="2:30">
      <c r="B2864"/>
      <c r="C2864"/>
      <c r="D2864"/>
      <c r="E2864"/>
      <c r="F2864"/>
      <c r="G2864"/>
      <c r="H2864"/>
      <c r="I2864"/>
      <c r="J2864"/>
      <c r="K2864"/>
      <c r="L2864"/>
      <c r="M2864"/>
      <c r="AA2864" s="64"/>
      <c r="AD2864" s="64"/>
    </row>
    <row r="2865" spans="2:30">
      <c r="B2865"/>
      <c r="C2865"/>
      <c r="D2865"/>
      <c r="E2865"/>
      <c r="F2865"/>
      <c r="G2865"/>
      <c r="H2865"/>
      <c r="I2865"/>
      <c r="J2865"/>
      <c r="K2865"/>
      <c r="L2865"/>
      <c r="M2865"/>
      <c r="AA2865" s="64"/>
      <c r="AD2865" s="64"/>
    </row>
    <row r="2866" spans="2:30">
      <c r="B2866"/>
      <c r="C2866"/>
      <c r="D2866"/>
      <c r="E2866"/>
      <c r="F2866"/>
      <c r="G2866"/>
      <c r="H2866"/>
      <c r="I2866"/>
      <c r="J2866"/>
      <c r="K2866"/>
      <c r="L2866"/>
      <c r="M2866"/>
      <c r="AA2866" s="64"/>
      <c r="AD2866" s="64"/>
    </row>
    <row r="2867" spans="2:30">
      <c r="B2867"/>
      <c r="C2867"/>
      <c r="D2867"/>
      <c r="E2867"/>
      <c r="F2867"/>
      <c r="G2867"/>
      <c r="H2867"/>
      <c r="I2867"/>
      <c r="J2867"/>
      <c r="K2867"/>
      <c r="L2867"/>
      <c r="M2867"/>
      <c r="AA2867" s="64"/>
      <c r="AD2867" s="64"/>
    </row>
    <row r="2868" spans="2:30">
      <c r="B2868"/>
      <c r="C2868"/>
      <c r="D2868"/>
      <c r="E2868"/>
      <c r="F2868"/>
      <c r="G2868"/>
      <c r="H2868"/>
      <c r="I2868"/>
      <c r="J2868"/>
      <c r="K2868"/>
      <c r="L2868"/>
      <c r="M2868"/>
      <c r="AA2868" s="64"/>
      <c r="AD2868" s="64"/>
    </row>
    <row r="2869" spans="2:30">
      <c r="B2869"/>
      <c r="C2869"/>
      <c r="D2869"/>
      <c r="E2869"/>
      <c r="F2869"/>
      <c r="G2869"/>
      <c r="H2869"/>
      <c r="I2869"/>
      <c r="J2869"/>
      <c r="K2869"/>
      <c r="L2869"/>
      <c r="M2869"/>
      <c r="AA2869" s="64"/>
      <c r="AD2869" s="64"/>
    </row>
    <row r="2870" spans="2:30">
      <c r="B2870"/>
      <c r="C2870"/>
      <c r="D2870"/>
      <c r="E2870"/>
      <c r="F2870"/>
      <c r="G2870"/>
      <c r="H2870"/>
      <c r="I2870"/>
      <c r="J2870"/>
      <c r="K2870"/>
      <c r="L2870"/>
      <c r="M2870"/>
      <c r="AA2870" s="64"/>
      <c r="AD2870" s="64"/>
    </row>
    <row r="2871" spans="2:30">
      <c r="B2871"/>
      <c r="C2871"/>
      <c r="D2871"/>
      <c r="E2871"/>
      <c r="F2871"/>
      <c r="G2871"/>
      <c r="H2871"/>
      <c r="I2871"/>
      <c r="J2871"/>
      <c r="K2871"/>
      <c r="L2871"/>
      <c r="M2871"/>
      <c r="AA2871" s="64"/>
      <c r="AD2871" s="64"/>
    </row>
    <row r="2872" spans="2:30">
      <c r="B2872"/>
      <c r="C2872"/>
      <c r="D2872"/>
      <c r="E2872"/>
      <c r="F2872"/>
      <c r="G2872"/>
      <c r="H2872"/>
      <c r="I2872"/>
      <c r="J2872"/>
      <c r="K2872"/>
      <c r="L2872"/>
      <c r="M2872"/>
      <c r="AA2872" s="64"/>
      <c r="AD2872" s="64"/>
    </row>
    <row r="2873" spans="2:30">
      <c r="B2873"/>
      <c r="C2873"/>
      <c r="D2873"/>
      <c r="E2873"/>
      <c r="F2873"/>
      <c r="G2873"/>
      <c r="H2873"/>
      <c r="I2873"/>
      <c r="J2873"/>
      <c r="K2873"/>
      <c r="L2873"/>
      <c r="M2873"/>
      <c r="AA2873" s="64"/>
      <c r="AD2873" s="64"/>
    </row>
    <row r="2874" spans="2:30">
      <c r="B2874"/>
      <c r="C2874"/>
      <c r="D2874"/>
      <c r="E2874"/>
      <c r="F2874"/>
      <c r="G2874"/>
      <c r="H2874"/>
      <c r="I2874"/>
      <c r="J2874"/>
      <c r="K2874"/>
      <c r="L2874"/>
      <c r="M2874"/>
      <c r="AA2874" s="64"/>
      <c r="AD2874" s="64"/>
    </row>
    <row r="2875" spans="2:30">
      <c r="B2875"/>
      <c r="C2875"/>
      <c r="D2875"/>
      <c r="E2875"/>
      <c r="F2875"/>
      <c r="G2875"/>
      <c r="H2875"/>
      <c r="I2875"/>
      <c r="J2875"/>
      <c r="K2875"/>
      <c r="L2875"/>
      <c r="M2875"/>
      <c r="AA2875" s="64"/>
      <c r="AD2875" s="64"/>
    </row>
    <row r="2876" spans="2:30">
      <c r="B2876"/>
      <c r="C2876"/>
      <c r="D2876"/>
      <c r="E2876"/>
      <c r="F2876"/>
      <c r="G2876"/>
      <c r="H2876"/>
      <c r="I2876"/>
      <c r="J2876"/>
      <c r="K2876"/>
      <c r="L2876"/>
      <c r="M2876"/>
      <c r="AA2876" s="64"/>
      <c r="AD2876" s="64"/>
    </row>
    <row r="2877" spans="2:30">
      <c r="B2877"/>
      <c r="C2877"/>
      <c r="D2877"/>
      <c r="E2877"/>
      <c r="F2877"/>
      <c r="G2877"/>
      <c r="H2877"/>
      <c r="I2877"/>
      <c r="J2877"/>
      <c r="K2877"/>
      <c r="L2877"/>
      <c r="M2877"/>
      <c r="AA2877" s="64"/>
      <c r="AD2877" s="64"/>
    </row>
    <row r="2878" spans="2:30">
      <c r="B2878"/>
      <c r="C2878"/>
      <c r="D2878"/>
      <c r="E2878"/>
      <c r="F2878"/>
      <c r="G2878"/>
      <c r="H2878"/>
      <c r="I2878"/>
      <c r="J2878"/>
      <c r="K2878"/>
      <c r="L2878"/>
      <c r="M2878"/>
      <c r="AA2878" s="64"/>
      <c r="AD2878" s="64"/>
    </row>
    <row r="2879" spans="2:30">
      <c r="B2879"/>
      <c r="C2879"/>
      <c r="D2879"/>
      <c r="E2879"/>
      <c r="F2879"/>
      <c r="G2879"/>
      <c r="H2879"/>
      <c r="I2879"/>
      <c r="J2879"/>
      <c r="K2879"/>
      <c r="L2879"/>
      <c r="M2879"/>
      <c r="AA2879" s="64"/>
      <c r="AD2879" s="64"/>
    </row>
    <row r="2880" spans="2:30">
      <c r="B2880"/>
      <c r="C2880"/>
      <c r="D2880"/>
      <c r="E2880"/>
      <c r="F2880"/>
      <c r="G2880"/>
      <c r="H2880"/>
      <c r="I2880"/>
      <c r="J2880"/>
      <c r="K2880"/>
      <c r="L2880"/>
      <c r="M2880"/>
      <c r="AA2880" s="64"/>
      <c r="AD2880" s="64"/>
    </row>
    <row r="2881" spans="2:30">
      <c r="B2881"/>
      <c r="C2881"/>
      <c r="D2881"/>
      <c r="E2881"/>
      <c r="F2881"/>
      <c r="G2881"/>
      <c r="H2881"/>
      <c r="I2881"/>
      <c r="J2881"/>
      <c r="K2881"/>
      <c r="L2881"/>
      <c r="M2881"/>
      <c r="AA2881" s="64"/>
      <c r="AD2881" s="64"/>
    </row>
    <row r="2882" spans="2:30">
      <c r="B2882"/>
      <c r="C2882"/>
      <c r="D2882"/>
      <c r="E2882"/>
      <c r="F2882"/>
      <c r="G2882"/>
      <c r="H2882"/>
      <c r="I2882"/>
      <c r="J2882"/>
      <c r="K2882"/>
      <c r="L2882"/>
      <c r="M2882"/>
      <c r="AA2882" s="64"/>
      <c r="AD2882" s="64"/>
    </row>
    <row r="2883" spans="2:30">
      <c r="B2883"/>
      <c r="C2883"/>
      <c r="D2883"/>
      <c r="E2883"/>
      <c r="F2883"/>
      <c r="G2883"/>
      <c r="H2883"/>
      <c r="I2883"/>
      <c r="J2883"/>
      <c r="K2883"/>
      <c r="L2883"/>
      <c r="M2883"/>
      <c r="AA2883" s="64"/>
      <c r="AD2883" s="64"/>
    </row>
    <row r="2884" spans="2:30">
      <c r="B2884"/>
      <c r="C2884"/>
      <c r="D2884"/>
      <c r="E2884"/>
      <c r="F2884"/>
      <c r="G2884"/>
      <c r="H2884"/>
      <c r="I2884"/>
      <c r="J2884"/>
      <c r="K2884"/>
      <c r="L2884"/>
      <c r="M2884"/>
      <c r="AA2884" s="64"/>
      <c r="AD2884" s="64"/>
    </row>
    <row r="2885" spans="2:30">
      <c r="B2885"/>
      <c r="C2885"/>
      <c r="D2885"/>
      <c r="E2885"/>
      <c r="F2885"/>
      <c r="G2885"/>
      <c r="H2885"/>
      <c r="I2885"/>
      <c r="J2885"/>
      <c r="K2885"/>
      <c r="L2885"/>
      <c r="M2885"/>
      <c r="AA2885" s="64"/>
      <c r="AD2885" s="64"/>
    </row>
    <row r="2886" spans="2:30">
      <c r="B2886"/>
      <c r="C2886"/>
      <c r="D2886"/>
      <c r="E2886"/>
      <c r="F2886"/>
      <c r="G2886"/>
      <c r="H2886"/>
      <c r="I2886"/>
      <c r="J2886"/>
      <c r="K2886"/>
      <c r="L2886"/>
      <c r="M2886"/>
      <c r="AA2886" s="64"/>
      <c r="AD2886" s="64"/>
    </row>
    <row r="2887" spans="2:30">
      <c r="B2887"/>
      <c r="C2887"/>
      <c r="D2887"/>
      <c r="E2887"/>
      <c r="F2887"/>
      <c r="G2887"/>
      <c r="H2887"/>
      <c r="I2887"/>
      <c r="J2887"/>
      <c r="K2887"/>
      <c r="L2887"/>
      <c r="M2887"/>
      <c r="AA2887" s="64"/>
      <c r="AD2887" s="64"/>
    </row>
    <row r="2888" spans="2:30">
      <c r="B2888"/>
      <c r="C2888"/>
      <c r="D2888"/>
      <c r="E2888"/>
      <c r="F2888"/>
      <c r="G2888"/>
      <c r="H2888"/>
      <c r="I2888"/>
      <c r="J2888"/>
      <c r="K2888"/>
      <c r="L2888"/>
      <c r="M2888"/>
      <c r="AA2888" s="64"/>
      <c r="AD2888" s="64"/>
    </row>
    <row r="2889" spans="2:30">
      <c r="B2889"/>
      <c r="C2889"/>
      <c r="D2889"/>
      <c r="E2889"/>
      <c r="F2889"/>
      <c r="G2889"/>
      <c r="H2889"/>
      <c r="I2889"/>
      <c r="J2889"/>
      <c r="K2889"/>
      <c r="L2889"/>
      <c r="M2889"/>
      <c r="AA2889" s="64"/>
      <c r="AD2889" s="64"/>
    </row>
    <row r="2890" spans="2:30">
      <c r="B2890"/>
      <c r="C2890"/>
      <c r="D2890"/>
      <c r="E2890"/>
      <c r="F2890"/>
      <c r="G2890"/>
      <c r="H2890"/>
      <c r="I2890"/>
      <c r="J2890"/>
      <c r="K2890"/>
      <c r="L2890"/>
      <c r="M2890"/>
      <c r="AA2890" s="64"/>
      <c r="AD2890" s="64"/>
    </row>
    <row r="2891" spans="2:30">
      <c r="B2891"/>
      <c r="C2891"/>
      <c r="D2891"/>
      <c r="E2891"/>
      <c r="F2891"/>
      <c r="G2891"/>
      <c r="H2891"/>
      <c r="I2891"/>
      <c r="J2891"/>
      <c r="K2891"/>
      <c r="L2891"/>
      <c r="M2891"/>
      <c r="AA2891" s="64"/>
      <c r="AD2891" s="64"/>
    </row>
    <row r="2892" spans="2:30">
      <c r="B2892"/>
      <c r="C2892"/>
      <c r="D2892"/>
      <c r="E2892"/>
      <c r="F2892"/>
      <c r="G2892"/>
      <c r="H2892"/>
      <c r="I2892"/>
      <c r="J2892"/>
      <c r="K2892"/>
      <c r="L2892"/>
      <c r="M2892"/>
      <c r="AA2892" s="64"/>
      <c r="AD2892" s="64"/>
    </row>
    <row r="2893" spans="2:30">
      <c r="B2893"/>
      <c r="C2893"/>
      <c r="D2893"/>
      <c r="E2893"/>
      <c r="F2893"/>
      <c r="G2893"/>
      <c r="H2893"/>
      <c r="I2893"/>
      <c r="J2893"/>
      <c r="K2893"/>
      <c r="L2893"/>
      <c r="M2893"/>
      <c r="AA2893" s="64"/>
      <c r="AD2893" s="64"/>
    </row>
    <row r="2894" spans="2:30">
      <c r="B2894"/>
      <c r="C2894"/>
      <c r="D2894"/>
      <c r="E2894"/>
      <c r="F2894"/>
      <c r="G2894"/>
      <c r="H2894"/>
      <c r="I2894"/>
      <c r="J2894"/>
      <c r="K2894"/>
      <c r="L2894"/>
      <c r="M2894"/>
      <c r="AA2894" s="64"/>
      <c r="AD2894" s="64"/>
    </row>
    <row r="2895" spans="2:30">
      <c r="B2895"/>
      <c r="C2895"/>
      <c r="D2895"/>
      <c r="E2895"/>
      <c r="F2895"/>
      <c r="G2895"/>
      <c r="H2895"/>
      <c r="I2895"/>
      <c r="J2895"/>
      <c r="K2895"/>
      <c r="L2895"/>
      <c r="M2895"/>
      <c r="AA2895" s="64"/>
      <c r="AD2895" s="64"/>
    </row>
    <row r="2896" spans="2:30">
      <c r="B2896"/>
      <c r="C2896"/>
      <c r="D2896"/>
      <c r="E2896"/>
      <c r="F2896"/>
      <c r="G2896"/>
      <c r="H2896"/>
      <c r="I2896"/>
      <c r="J2896"/>
      <c r="K2896"/>
      <c r="L2896"/>
      <c r="M2896"/>
      <c r="AA2896" s="64"/>
      <c r="AD2896" s="64"/>
    </row>
    <row r="2897" spans="2:30">
      <c r="B2897"/>
      <c r="C2897"/>
      <c r="D2897"/>
      <c r="E2897"/>
      <c r="F2897"/>
      <c r="G2897"/>
      <c r="H2897"/>
      <c r="I2897"/>
      <c r="J2897"/>
      <c r="K2897"/>
      <c r="L2897"/>
      <c r="M2897"/>
      <c r="AA2897" s="64"/>
      <c r="AD2897" s="64"/>
    </row>
    <row r="2898" spans="2:30">
      <c r="B2898"/>
      <c r="C2898"/>
      <c r="D2898"/>
      <c r="E2898"/>
      <c r="F2898"/>
      <c r="G2898"/>
      <c r="H2898"/>
      <c r="I2898"/>
      <c r="J2898"/>
      <c r="K2898"/>
      <c r="L2898"/>
      <c r="M2898"/>
      <c r="AA2898" s="64"/>
      <c r="AD2898" s="64"/>
    </row>
    <row r="2899" spans="2:30">
      <c r="B2899"/>
      <c r="C2899"/>
      <c r="D2899"/>
      <c r="E2899"/>
      <c r="F2899"/>
      <c r="G2899"/>
      <c r="H2899"/>
      <c r="I2899"/>
      <c r="J2899"/>
      <c r="K2899"/>
      <c r="L2899"/>
      <c r="M2899"/>
      <c r="AA2899" s="64"/>
      <c r="AD2899" s="64"/>
    </row>
    <row r="2900" spans="2:30">
      <c r="B2900"/>
      <c r="C2900"/>
      <c r="D2900"/>
      <c r="E2900"/>
      <c r="F2900"/>
      <c r="G2900"/>
      <c r="H2900"/>
      <c r="I2900"/>
      <c r="J2900"/>
      <c r="K2900"/>
      <c r="L2900"/>
      <c r="M2900"/>
      <c r="AA2900" s="64"/>
      <c r="AD2900" s="64"/>
    </row>
    <row r="2901" spans="2:30">
      <c r="B2901"/>
      <c r="C2901"/>
      <c r="D2901"/>
      <c r="E2901"/>
      <c r="F2901"/>
      <c r="G2901"/>
      <c r="H2901"/>
      <c r="I2901"/>
      <c r="J2901"/>
      <c r="K2901"/>
      <c r="L2901"/>
      <c r="M2901"/>
      <c r="AA2901" s="64"/>
      <c r="AD2901" s="64"/>
    </row>
    <row r="2902" spans="2:30">
      <c r="B2902"/>
      <c r="C2902"/>
      <c r="D2902"/>
      <c r="E2902"/>
      <c r="F2902"/>
      <c r="G2902"/>
      <c r="H2902"/>
      <c r="I2902"/>
      <c r="J2902"/>
      <c r="K2902"/>
      <c r="L2902"/>
      <c r="M2902"/>
      <c r="AA2902" s="64"/>
      <c r="AD2902" s="64"/>
    </row>
    <row r="2903" spans="2:30">
      <c r="B2903"/>
      <c r="C2903"/>
      <c r="D2903"/>
      <c r="E2903"/>
      <c r="F2903"/>
      <c r="G2903"/>
      <c r="H2903"/>
      <c r="I2903"/>
      <c r="J2903"/>
      <c r="K2903"/>
      <c r="L2903"/>
      <c r="M2903"/>
      <c r="AA2903" s="64"/>
      <c r="AD2903" s="64"/>
    </row>
    <row r="2904" spans="2:30">
      <c r="B2904"/>
      <c r="C2904"/>
      <c r="D2904"/>
      <c r="E2904"/>
      <c r="F2904"/>
      <c r="G2904"/>
      <c r="H2904"/>
      <c r="I2904"/>
      <c r="J2904"/>
      <c r="K2904"/>
      <c r="L2904"/>
      <c r="M2904"/>
      <c r="AA2904" s="64"/>
      <c r="AD2904" s="64"/>
    </row>
    <row r="2905" spans="2:30">
      <c r="B2905"/>
      <c r="C2905"/>
      <c r="D2905"/>
      <c r="E2905"/>
      <c r="F2905"/>
      <c r="G2905"/>
      <c r="H2905"/>
      <c r="I2905"/>
      <c r="J2905"/>
      <c r="K2905"/>
      <c r="L2905"/>
      <c r="M2905"/>
      <c r="AA2905" s="64"/>
      <c r="AD2905" s="64"/>
    </row>
    <row r="2906" spans="2:30">
      <c r="B2906"/>
      <c r="C2906"/>
      <c r="D2906"/>
      <c r="E2906"/>
      <c r="F2906"/>
      <c r="G2906"/>
      <c r="H2906"/>
      <c r="I2906"/>
      <c r="J2906"/>
      <c r="K2906"/>
      <c r="L2906"/>
      <c r="M2906"/>
      <c r="AA2906" s="64"/>
      <c r="AD2906" s="64"/>
    </row>
    <row r="2907" spans="2:30">
      <c r="B2907"/>
      <c r="C2907"/>
      <c r="D2907"/>
      <c r="E2907"/>
      <c r="F2907"/>
      <c r="G2907"/>
      <c r="H2907"/>
      <c r="I2907"/>
      <c r="J2907"/>
      <c r="K2907"/>
      <c r="L2907"/>
      <c r="M2907"/>
      <c r="AA2907" s="64"/>
      <c r="AD2907" s="64"/>
    </row>
    <row r="2908" spans="2:30">
      <c r="B2908"/>
      <c r="C2908"/>
      <c r="D2908"/>
      <c r="E2908"/>
      <c r="F2908"/>
      <c r="G2908"/>
      <c r="H2908"/>
      <c r="I2908"/>
      <c r="J2908"/>
      <c r="K2908"/>
      <c r="L2908"/>
      <c r="M2908"/>
      <c r="AA2908" s="64"/>
      <c r="AD2908" s="64"/>
    </row>
    <row r="2909" spans="2:30">
      <c r="B2909"/>
      <c r="C2909"/>
      <c r="D2909"/>
      <c r="E2909"/>
      <c r="F2909"/>
      <c r="G2909"/>
      <c r="H2909"/>
      <c r="I2909"/>
      <c r="J2909"/>
      <c r="K2909"/>
      <c r="L2909"/>
      <c r="M2909"/>
      <c r="AA2909" s="64"/>
      <c r="AD2909" s="64"/>
    </row>
    <row r="2910" spans="2:30">
      <c r="B2910"/>
      <c r="C2910"/>
      <c r="D2910"/>
      <c r="E2910"/>
      <c r="F2910"/>
      <c r="G2910"/>
      <c r="H2910"/>
      <c r="I2910"/>
      <c r="J2910"/>
      <c r="K2910"/>
      <c r="L2910"/>
      <c r="M2910"/>
      <c r="AA2910" s="64"/>
      <c r="AD2910" s="64"/>
    </row>
    <row r="2911" spans="2:30">
      <c r="B2911"/>
      <c r="C2911"/>
      <c r="D2911"/>
      <c r="E2911"/>
      <c r="F2911"/>
      <c r="G2911"/>
      <c r="H2911"/>
      <c r="I2911"/>
      <c r="J2911"/>
      <c r="K2911"/>
      <c r="L2911"/>
      <c r="M2911"/>
      <c r="AA2911" s="64"/>
      <c r="AD2911" s="64"/>
    </row>
    <row r="2912" spans="2:30">
      <c r="B2912"/>
      <c r="C2912"/>
      <c r="D2912"/>
      <c r="E2912"/>
      <c r="F2912"/>
      <c r="G2912"/>
      <c r="H2912"/>
      <c r="I2912"/>
      <c r="J2912"/>
      <c r="K2912"/>
      <c r="L2912"/>
      <c r="M2912"/>
      <c r="AA2912" s="64"/>
      <c r="AD2912" s="64"/>
    </row>
    <row r="2913" spans="2:30">
      <c r="B2913"/>
      <c r="C2913"/>
      <c r="D2913"/>
      <c r="E2913"/>
      <c r="F2913"/>
      <c r="G2913"/>
      <c r="H2913"/>
      <c r="I2913"/>
      <c r="J2913"/>
      <c r="K2913"/>
      <c r="L2913"/>
      <c r="M2913"/>
      <c r="AA2913" s="64"/>
      <c r="AD2913" s="64"/>
    </row>
    <row r="2914" spans="2:30">
      <c r="B2914"/>
      <c r="C2914"/>
      <c r="D2914"/>
      <c r="E2914"/>
      <c r="F2914"/>
      <c r="G2914"/>
      <c r="H2914"/>
      <c r="I2914"/>
      <c r="J2914"/>
      <c r="K2914"/>
      <c r="L2914"/>
      <c r="M2914"/>
      <c r="AA2914" s="64"/>
      <c r="AD2914" s="64"/>
    </row>
    <row r="2915" spans="2:30">
      <c r="B2915"/>
      <c r="C2915"/>
      <c r="D2915"/>
      <c r="E2915"/>
      <c r="F2915"/>
      <c r="G2915"/>
      <c r="H2915"/>
      <c r="I2915"/>
      <c r="J2915"/>
      <c r="K2915"/>
      <c r="L2915"/>
      <c r="M2915"/>
      <c r="AA2915" s="64"/>
      <c r="AD2915" s="64"/>
    </row>
    <row r="2916" spans="2:30">
      <c r="B2916"/>
      <c r="C2916"/>
      <c r="D2916"/>
      <c r="E2916"/>
      <c r="F2916"/>
      <c r="G2916"/>
      <c r="H2916"/>
      <c r="I2916"/>
      <c r="J2916"/>
      <c r="K2916"/>
      <c r="L2916"/>
      <c r="M2916"/>
      <c r="AA2916" s="64"/>
      <c r="AD2916" s="64"/>
    </row>
    <row r="2917" spans="2:30">
      <c r="B2917"/>
      <c r="C2917"/>
      <c r="D2917"/>
      <c r="E2917"/>
      <c r="F2917"/>
      <c r="G2917"/>
      <c r="H2917"/>
      <c r="I2917"/>
      <c r="J2917"/>
      <c r="K2917"/>
      <c r="L2917"/>
      <c r="M2917"/>
      <c r="AA2917" s="64"/>
      <c r="AD2917" s="64"/>
    </row>
    <row r="2918" spans="2:30">
      <c r="B2918"/>
      <c r="C2918"/>
      <c r="D2918"/>
      <c r="E2918"/>
      <c r="F2918"/>
      <c r="G2918"/>
      <c r="H2918"/>
      <c r="I2918"/>
      <c r="J2918"/>
      <c r="K2918"/>
      <c r="L2918"/>
      <c r="M2918"/>
      <c r="AA2918" s="64"/>
      <c r="AD2918" s="64"/>
    </row>
    <row r="2919" spans="2:30">
      <c r="B2919"/>
      <c r="C2919"/>
      <c r="D2919"/>
      <c r="E2919"/>
      <c r="F2919"/>
      <c r="G2919"/>
      <c r="H2919"/>
      <c r="I2919"/>
      <c r="J2919"/>
      <c r="K2919"/>
      <c r="L2919"/>
      <c r="M2919"/>
      <c r="AA2919" s="64"/>
      <c r="AD2919" s="64"/>
    </row>
    <row r="2920" spans="2:30">
      <c r="B2920"/>
      <c r="C2920"/>
      <c r="D2920"/>
      <c r="E2920"/>
      <c r="F2920"/>
      <c r="G2920"/>
      <c r="H2920"/>
      <c r="I2920"/>
      <c r="J2920"/>
      <c r="K2920"/>
      <c r="L2920"/>
      <c r="M2920"/>
      <c r="AA2920" s="64"/>
      <c r="AD2920" s="64"/>
    </row>
    <row r="2921" spans="2:30">
      <c r="B2921"/>
      <c r="C2921"/>
      <c r="D2921"/>
      <c r="E2921"/>
      <c r="F2921"/>
      <c r="G2921"/>
      <c r="H2921"/>
      <c r="I2921"/>
      <c r="J2921"/>
      <c r="K2921"/>
      <c r="L2921"/>
      <c r="M2921"/>
      <c r="AA2921" s="64"/>
      <c r="AD2921" s="64"/>
    </row>
    <row r="2922" spans="2:30">
      <c r="B2922"/>
      <c r="C2922"/>
      <c r="D2922"/>
      <c r="E2922"/>
      <c r="F2922"/>
      <c r="G2922"/>
      <c r="H2922"/>
      <c r="I2922"/>
      <c r="J2922"/>
      <c r="K2922"/>
      <c r="L2922"/>
      <c r="M2922"/>
      <c r="AA2922" s="64"/>
      <c r="AD2922" s="64"/>
    </row>
    <row r="2923" spans="2:30">
      <c r="B2923"/>
      <c r="C2923"/>
      <c r="D2923"/>
      <c r="E2923"/>
      <c r="F2923"/>
      <c r="G2923"/>
      <c r="H2923"/>
      <c r="I2923"/>
      <c r="J2923"/>
      <c r="K2923"/>
      <c r="L2923"/>
      <c r="M2923"/>
      <c r="AA2923" s="64"/>
      <c r="AD2923" s="64"/>
    </row>
    <row r="2924" spans="2:30">
      <c r="B2924"/>
      <c r="C2924"/>
      <c r="D2924"/>
      <c r="E2924"/>
      <c r="F2924"/>
      <c r="G2924"/>
      <c r="H2924"/>
      <c r="I2924"/>
      <c r="J2924"/>
      <c r="K2924"/>
      <c r="L2924"/>
      <c r="M2924"/>
      <c r="AA2924" s="64"/>
      <c r="AD2924" s="64"/>
    </row>
    <row r="2925" spans="2:30">
      <c r="B2925"/>
      <c r="C2925"/>
      <c r="D2925"/>
      <c r="E2925"/>
      <c r="F2925"/>
      <c r="G2925"/>
      <c r="H2925"/>
      <c r="I2925"/>
      <c r="J2925"/>
      <c r="K2925"/>
      <c r="L2925"/>
      <c r="M2925"/>
      <c r="AA2925" s="64"/>
      <c r="AD2925" s="64"/>
    </row>
    <row r="2926" spans="2:30">
      <c r="B2926"/>
      <c r="C2926"/>
      <c r="D2926"/>
      <c r="E2926"/>
      <c r="F2926"/>
      <c r="G2926"/>
      <c r="H2926"/>
      <c r="I2926"/>
      <c r="J2926"/>
      <c r="K2926"/>
      <c r="L2926"/>
      <c r="M2926"/>
      <c r="AA2926" s="64"/>
      <c r="AD2926" s="64"/>
    </row>
    <row r="2927" spans="2:30">
      <c r="B2927"/>
      <c r="C2927"/>
      <c r="D2927"/>
      <c r="E2927"/>
      <c r="F2927"/>
      <c r="G2927"/>
      <c r="H2927"/>
      <c r="I2927"/>
      <c r="J2927"/>
      <c r="K2927"/>
      <c r="L2927"/>
      <c r="M2927"/>
      <c r="AA2927" s="64"/>
      <c r="AD2927" s="64"/>
    </row>
    <row r="2928" spans="2:30">
      <c r="B2928"/>
      <c r="C2928"/>
      <c r="D2928"/>
      <c r="E2928"/>
      <c r="F2928"/>
      <c r="G2928"/>
      <c r="H2928"/>
      <c r="I2928"/>
      <c r="J2928"/>
      <c r="K2928"/>
      <c r="L2928"/>
      <c r="M2928"/>
      <c r="AA2928" s="64"/>
      <c r="AD2928" s="64"/>
    </row>
    <row r="2929" spans="2:30">
      <c r="B2929"/>
      <c r="C2929"/>
      <c r="D2929"/>
      <c r="E2929"/>
      <c r="F2929"/>
      <c r="G2929"/>
      <c r="H2929"/>
      <c r="I2929"/>
      <c r="J2929"/>
      <c r="K2929"/>
      <c r="L2929"/>
      <c r="M2929"/>
      <c r="AA2929" s="64"/>
      <c r="AD2929" s="64"/>
    </row>
    <row r="2930" spans="2:30">
      <c r="B2930"/>
      <c r="C2930"/>
      <c r="D2930"/>
      <c r="E2930"/>
      <c r="F2930"/>
      <c r="G2930"/>
      <c r="H2930"/>
      <c r="I2930"/>
      <c r="J2930"/>
      <c r="K2930"/>
      <c r="L2930"/>
      <c r="M2930"/>
      <c r="AA2930" s="64"/>
      <c r="AD2930" s="64"/>
    </row>
    <row r="2931" spans="2:30">
      <c r="B2931"/>
      <c r="C2931"/>
      <c r="D2931"/>
      <c r="E2931"/>
      <c r="F2931"/>
      <c r="G2931"/>
      <c r="H2931"/>
      <c r="I2931"/>
      <c r="J2931"/>
      <c r="K2931"/>
      <c r="L2931"/>
      <c r="M2931"/>
      <c r="AA2931" s="64"/>
      <c r="AD2931" s="64"/>
    </row>
    <row r="2932" spans="2:30">
      <c r="B2932"/>
      <c r="C2932"/>
      <c r="D2932"/>
      <c r="E2932"/>
      <c r="F2932"/>
      <c r="G2932"/>
      <c r="H2932"/>
      <c r="I2932"/>
      <c r="J2932"/>
      <c r="K2932"/>
      <c r="L2932"/>
      <c r="M2932"/>
      <c r="AA2932" s="64"/>
      <c r="AD2932" s="64"/>
    </row>
    <row r="2933" spans="2:30">
      <c r="B2933"/>
      <c r="C2933"/>
      <c r="D2933"/>
      <c r="E2933"/>
      <c r="F2933"/>
      <c r="G2933"/>
      <c r="H2933"/>
      <c r="I2933"/>
      <c r="J2933"/>
      <c r="K2933"/>
      <c r="L2933"/>
      <c r="M2933"/>
      <c r="AA2933" s="64"/>
      <c r="AD2933" s="64"/>
    </row>
    <row r="2934" spans="2:30">
      <c r="B2934"/>
      <c r="C2934"/>
      <c r="D2934"/>
      <c r="E2934"/>
      <c r="F2934"/>
      <c r="G2934"/>
      <c r="H2934"/>
      <c r="I2934"/>
      <c r="J2934"/>
      <c r="K2934"/>
      <c r="L2934"/>
      <c r="M2934"/>
      <c r="AA2934" s="64"/>
      <c r="AD2934" s="64"/>
    </row>
    <row r="2935" spans="2:30">
      <c r="B2935"/>
      <c r="C2935"/>
      <c r="D2935"/>
      <c r="E2935"/>
      <c r="F2935"/>
      <c r="G2935"/>
      <c r="H2935"/>
      <c r="I2935"/>
      <c r="J2935"/>
      <c r="K2935"/>
      <c r="L2935"/>
      <c r="M2935"/>
      <c r="AA2935" s="64"/>
      <c r="AD2935" s="64"/>
    </row>
    <row r="2936" spans="2:30">
      <c r="B2936"/>
      <c r="C2936"/>
      <c r="D2936"/>
      <c r="E2936"/>
      <c r="F2936"/>
      <c r="G2936"/>
      <c r="H2936"/>
      <c r="I2936"/>
      <c r="J2936"/>
      <c r="K2936"/>
      <c r="L2936"/>
      <c r="M2936"/>
      <c r="AA2936" s="64"/>
      <c r="AD2936" s="64"/>
    </row>
    <row r="2937" spans="2:30">
      <c r="B2937"/>
      <c r="C2937"/>
      <c r="D2937"/>
      <c r="E2937"/>
      <c r="F2937"/>
      <c r="G2937"/>
      <c r="H2937"/>
      <c r="I2937"/>
      <c r="J2937"/>
      <c r="K2937"/>
      <c r="L2937"/>
      <c r="M2937"/>
      <c r="AA2937" s="64"/>
      <c r="AD2937" s="64"/>
    </row>
    <row r="2938" spans="2:30">
      <c r="B2938"/>
      <c r="C2938"/>
      <c r="D2938"/>
      <c r="E2938"/>
      <c r="F2938"/>
      <c r="G2938"/>
      <c r="H2938"/>
      <c r="I2938"/>
      <c r="J2938"/>
      <c r="K2938"/>
      <c r="L2938"/>
      <c r="M2938"/>
      <c r="AA2938" s="64"/>
      <c r="AD2938" s="64"/>
    </row>
    <row r="2939" spans="2:30">
      <c r="B2939"/>
      <c r="C2939"/>
      <c r="D2939"/>
      <c r="E2939"/>
      <c r="F2939"/>
      <c r="G2939"/>
      <c r="H2939"/>
      <c r="I2939"/>
      <c r="J2939"/>
      <c r="K2939"/>
      <c r="L2939"/>
      <c r="M2939"/>
      <c r="AA2939" s="64"/>
      <c r="AD2939" s="64"/>
    </row>
    <row r="2940" spans="2:30">
      <c r="B2940"/>
      <c r="C2940"/>
      <c r="D2940"/>
      <c r="E2940"/>
      <c r="F2940"/>
      <c r="G2940"/>
      <c r="H2940"/>
      <c r="I2940"/>
      <c r="J2940"/>
      <c r="K2940"/>
      <c r="L2940"/>
      <c r="M2940"/>
      <c r="AA2940" s="64"/>
      <c r="AD2940" s="64"/>
    </row>
    <row r="2941" spans="2:30">
      <c r="B2941"/>
      <c r="C2941"/>
      <c r="D2941"/>
      <c r="E2941"/>
      <c r="F2941"/>
      <c r="G2941"/>
      <c r="H2941"/>
      <c r="I2941"/>
      <c r="J2941"/>
      <c r="K2941"/>
      <c r="L2941"/>
      <c r="M2941"/>
      <c r="AA2941" s="64"/>
      <c r="AD2941" s="64"/>
    </row>
    <row r="2942" spans="2:30">
      <c r="B2942"/>
      <c r="C2942"/>
      <c r="D2942"/>
      <c r="E2942"/>
      <c r="F2942"/>
      <c r="G2942"/>
      <c r="H2942"/>
      <c r="I2942"/>
      <c r="J2942"/>
      <c r="K2942"/>
      <c r="L2942"/>
      <c r="M2942"/>
      <c r="AA2942" s="64"/>
      <c r="AD2942" s="64"/>
    </row>
    <row r="2943" spans="2:30">
      <c r="B2943"/>
      <c r="C2943"/>
      <c r="D2943"/>
      <c r="E2943"/>
      <c r="F2943"/>
      <c r="G2943"/>
      <c r="H2943"/>
      <c r="I2943"/>
      <c r="J2943"/>
      <c r="K2943"/>
      <c r="L2943"/>
      <c r="M2943"/>
      <c r="AA2943" s="64"/>
      <c r="AD2943" s="64"/>
    </row>
    <row r="2944" spans="2:30">
      <c r="B2944"/>
      <c r="C2944"/>
      <c r="D2944"/>
      <c r="E2944"/>
      <c r="F2944"/>
      <c r="G2944"/>
      <c r="H2944"/>
      <c r="I2944"/>
      <c r="J2944"/>
      <c r="K2944"/>
      <c r="L2944"/>
      <c r="M2944"/>
      <c r="AA2944" s="64"/>
      <c r="AD2944" s="64"/>
    </row>
    <row r="2945" spans="2:30">
      <c r="B2945"/>
      <c r="C2945"/>
      <c r="D2945"/>
      <c r="E2945"/>
      <c r="F2945"/>
      <c r="G2945"/>
      <c r="H2945"/>
      <c r="I2945"/>
      <c r="J2945"/>
      <c r="K2945"/>
      <c r="L2945"/>
      <c r="M2945"/>
      <c r="AA2945" s="64"/>
      <c r="AD2945" s="64"/>
    </row>
    <row r="2946" spans="2:30">
      <c r="B2946"/>
      <c r="C2946"/>
      <c r="D2946"/>
      <c r="E2946"/>
      <c r="F2946"/>
      <c r="G2946"/>
      <c r="H2946"/>
      <c r="I2946"/>
      <c r="J2946"/>
      <c r="K2946"/>
      <c r="L2946"/>
      <c r="M2946"/>
      <c r="AA2946" s="64"/>
      <c r="AD2946" s="64"/>
    </row>
    <row r="2947" spans="2:30">
      <c r="B2947"/>
      <c r="C2947"/>
      <c r="D2947"/>
      <c r="E2947"/>
      <c r="F2947"/>
      <c r="G2947"/>
      <c r="H2947"/>
      <c r="I2947"/>
      <c r="J2947"/>
      <c r="K2947"/>
      <c r="L2947"/>
      <c r="M2947"/>
      <c r="AA2947" s="64"/>
      <c r="AD2947" s="64"/>
    </row>
    <row r="2948" spans="2:30">
      <c r="B2948"/>
      <c r="C2948"/>
      <c r="D2948"/>
      <c r="E2948"/>
      <c r="F2948"/>
      <c r="G2948"/>
      <c r="H2948"/>
      <c r="I2948"/>
      <c r="J2948"/>
      <c r="K2948"/>
      <c r="L2948"/>
      <c r="M2948"/>
      <c r="AA2948" s="64"/>
      <c r="AD2948" s="64"/>
    </row>
    <row r="2949" spans="2:30">
      <c r="B2949"/>
      <c r="C2949"/>
      <c r="D2949"/>
      <c r="E2949"/>
      <c r="F2949"/>
      <c r="G2949"/>
      <c r="H2949"/>
      <c r="I2949"/>
      <c r="J2949"/>
      <c r="K2949"/>
      <c r="L2949"/>
      <c r="M2949"/>
      <c r="AA2949" s="64"/>
      <c r="AD2949" s="64"/>
    </row>
    <row r="2950" spans="2:30">
      <c r="B2950"/>
      <c r="C2950"/>
      <c r="D2950"/>
      <c r="E2950"/>
      <c r="F2950"/>
      <c r="G2950"/>
      <c r="H2950"/>
      <c r="I2950"/>
      <c r="J2950"/>
      <c r="K2950"/>
      <c r="L2950"/>
      <c r="M2950"/>
      <c r="AA2950" s="64"/>
      <c r="AD2950" s="64"/>
    </row>
    <row r="2951" spans="2:30">
      <c r="B2951"/>
      <c r="C2951"/>
      <c r="D2951"/>
      <c r="E2951"/>
      <c r="F2951"/>
      <c r="G2951"/>
      <c r="H2951"/>
      <c r="I2951"/>
      <c r="J2951"/>
      <c r="K2951"/>
      <c r="L2951"/>
      <c r="M2951"/>
      <c r="AA2951" s="64"/>
      <c r="AD2951" s="64"/>
    </row>
    <row r="2952" spans="2:30">
      <c r="B2952"/>
      <c r="C2952"/>
      <c r="D2952"/>
      <c r="E2952"/>
      <c r="F2952"/>
      <c r="G2952"/>
      <c r="H2952"/>
      <c r="I2952"/>
      <c r="J2952"/>
      <c r="K2952"/>
      <c r="L2952"/>
      <c r="M2952"/>
      <c r="AA2952" s="64"/>
      <c r="AD2952" s="64"/>
    </row>
    <row r="2953" spans="2:30">
      <c r="B2953"/>
      <c r="C2953"/>
      <c r="D2953"/>
      <c r="E2953"/>
      <c r="F2953"/>
      <c r="G2953"/>
      <c r="H2953"/>
      <c r="I2953"/>
      <c r="J2953"/>
      <c r="K2953"/>
      <c r="L2953"/>
      <c r="M2953"/>
      <c r="AA2953" s="64"/>
      <c r="AD2953" s="64"/>
    </row>
    <row r="2954" spans="2:30">
      <c r="B2954"/>
      <c r="C2954"/>
      <c r="D2954"/>
      <c r="E2954"/>
      <c r="F2954"/>
      <c r="G2954"/>
      <c r="H2954"/>
      <c r="I2954"/>
      <c r="J2954"/>
      <c r="K2954"/>
      <c r="L2954"/>
      <c r="M2954"/>
      <c r="AA2954" s="64"/>
      <c r="AD2954" s="64"/>
    </row>
    <row r="2955" spans="2:30">
      <c r="B2955"/>
      <c r="C2955"/>
      <c r="D2955"/>
      <c r="E2955"/>
      <c r="F2955"/>
      <c r="G2955"/>
      <c r="H2955"/>
      <c r="I2955"/>
      <c r="J2955"/>
      <c r="K2955"/>
      <c r="L2955"/>
      <c r="M2955"/>
      <c r="AA2955" s="64"/>
      <c r="AD2955" s="64"/>
    </row>
    <row r="2956" spans="2:30">
      <c r="B2956"/>
      <c r="C2956"/>
      <c r="D2956"/>
      <c r="E2956"/>
      <c r="F2956"/>
      <c r="G2956"/>
      <c r="H2956"/>
      <c r="I2956"/>
      <c r="J2956"/>
      <c r="K2956"/>
      <c r="L2956"/>
      <c r="M2956"/>
      <c r="AA2956" s="64"/>
      <c r="AD2956" s="64"/>
    </row>
    <row r="2957" spans="2:30">
      <c r="B2957"/>
      <c r="C2957"/>
      <c r="D2957"/>
      <c r="E2957"/>
      <c r="F2957"/>
      <c r="G2957"/>
      <c r="H2957"/>
      <c r="I2957"/>
      <c r="J2957"/>
      <c r="K2957"/>
      <c r="L2957"/>
      <c r="M2957"/>
      <c r="AA2957" s="64"/>
      <c r="AD2957" s="64"/>
    </row>
    <row r="2958" spans="2:30">
      <c r="B2958"/>
      <c r="C2958"/>
      <c r="D2958"/>
      <c r="E2958"/>
      <c r="F2958"/>
      <c r="G2958"/>
      <c r="H2958"/>
      <c r="I2958"/>
      <c r="J2958"/>
      <c r="K2958"/>
      <c r="L2958"/>
      <c r="M2958"/>
      <c r="AA2958" s="64"/>
      <c r="AD2958" s="64"/>
    </row>
    <row r="2959" spans="2:30">
      <c r="B2959"/>
      <c r="C2959"/>
      <c r="D2959"/>
      <c r="E2959"/>
      <c r="F2959"/>
      <c r="G2959"/>
      <c r="H2959"/>
      <c r="I2959"/>
      <c r="J2959"/>
      <c r="K2959"/>
      <c r="L2959"/>
      <c r="M2959"/>
      <c r="AA2959" s="64"/>
      <c r="AD2959" s="64"/>
    </row>
    <row r="2960" spans="2:30">
      <c r="B2960"/>
      <c r="C2960"/>
      <c r="D2960"/>
      <c r="E2960"/>
      <c r="F2960"/>
      <c r="G2960"/>
      <c r="H2960"/>
      <c r="I2960"/>
      <c r="J2960"/>
      <c r="K2960"/>
      <c r="L2960"/>
      <c r="M2960"/>
      <c r="AA2960" s="64"/>
      <c r="AD2960" s="64"/>
    </row>
    <row r="2961" spans="2:30">
      <c r="B2961"/>
      <c r="C2961"/>
      <c r="D2961"/>
      <c r="E2961"/>
      <c r="F2961"/>
      <c r="G2961"/>
      <c r="H2961"/>
      <c r="I2961"/>
      <c r="J2961"/>
      <c r="K2961"/>
      <c r="L2961"/>
      <c r="M2961"/>
      <c r="AA2961" s="64"/>
      <c r="AD2961" s="64"/>
    </row>
    <row r="2962" spans="2:30">
      <c r="B2962"/>
      <c r="C2962"/>
      <c r="D2962"/>
      <c r="E2962"/>
      <c r="F2962"/>
      <c r="G2962"/>
      <c r="H2962"/>
      <c r="I2962"/>
      <c r="J2962"/>
      <c r="K2962"/>
      <c r="L2962"/>
      <c r="M2962"/>
      <c r="AA2962" s="64"/>
      <c r="AD2962" s="64"/>
    </row>
    <row r="2963" spans="2:30">
      <c r="B2963"/>
      <c r="C2963"/>
      <c r="D2963"/>
      <c r="E2963"/>
      <c r="F2963"/>
      <c r="G2963"/>
      <c r="H2963"/>
      <c r="I2963"/>
      <c r="J2963"/>
      <c r="K2963"/>
      <c r="L2963"/>
      <c r="M2963"/>
      <c r="AA2963" s="64"/>
      <c r="AD2963" s="64"/>
    </row>
    <row r="2964" spans="2:30">
      <c r="B2964"/>
      <c r="C2964"/>
      <c r="D2964"/>
      <c r="E2964"/>
      <c r="F2964"/>
      <c r="G2964"/>
      <c r="H2964"/>
      <c r="I2964"/>
      <c r="J2964"/>
      <c r="K2964"/>
      <c r="L2964"/>
      <c r="M2964"/>
      <c r="AA2964" s="64"/>
      <c r="AD2964" s="64"/>
    </row>
    <row r="2965" spans="2:30">
      <c r="B2965"/>
      <c r="C2965"/>
      <c r="D2965"/>
      <c r="E2965"/>
      <c r="F2965"/>
      <c r="G2965"/>
      <c r="H2965"/>
      <c r="I2965"/>
      <c r="J2965"/>
      <c r="K2965"/>
      <c r="L2965"/>
      <c r="M2965"/>
      <c r="AA2965" s="64"/>
      <c r="AD2965" s="64"/>
    </row>
    <row r="2966" spans="2:30">
      <c r="B2966"/>
      <c r="C2966"/>
      <c r="D2966"/>
      <c r="E2966"/>
      <c r="F2966"/>
      <c r="G2966"/>
      <c r="H2966"/>
      <c r="I2966"/>
      <c r="J2966"/>
      <c r="K2966"/>
      <c r="L2966"/>
      <c r="M2966"/>
      <c r="AA2966" s="64"/>
      <c r="AD2966" s="64"/>
    </row>
    <row r="2967" spans="2:30">
      <c r="B2967"/>
      <c r="C2967"/>
      <c r="D2967"/>
      <c r="E2967"/>
      <c r="F2967"/>
      <c r="G2967"/>
      <c r="H2967"/>
      <c r="I2967"/>
      <c r="J2967"/>
      <c r="K2967"/>
      <c r="L2967"/>
      <c r="M2967"/>
      <c r="AA2967" s="64"/>
      <c r="AD2967" s="64"/>
    </row>
    <row r="2968" spans="2:30">
      <c r="B2968"/>
      <c r="C2968"/>
      <c r="D2968"/>
      <c r="E2968"/>
      <c r="F2968"/>
      <c r="G2968"/>
      <c r="H2968"/>
      <c r="I2968"/>
      <c r="J2968"/>
      <c r="K2968"/>
      <c r="L2968"/>
      <c r="M2968"/>
      <c r="AA2968" s="64"/>
      <c r="AD2968" s="64"/>
    </row>
    <row r="2969" spans="2:30">
      <c r="B2969"/>
      <c r="C2969"/>
      <c r="D2969"/>
      <c r="E2969"/>
      <c r="F2969"/>
      <c r="G2969"/>
      <c r="H2969"/>
      <c r="I2969"/>
      <c r="J2969"/>
      <c r="K2969"/>
      <c r="L2969"/>
      <c r="M2969"/>
      <c r="AA2969" s="64"/>
      <c r="AD2969" s="64"/>
    </row>
    <row r="2970" spans="2:30">
      <c r="B2970"/>
      <c r="C2970"/>
      <c r="D2970"/>
      <c r="E2970"/>
      <c r="F2970"/>
      <c r="G2970"/>
      <c r="H2970"/>
      <c r="I2970"/>
      <c r="J2970"/>
      <c r="K2970"/>
      <c r="L2970"/>
      <c r="M2970"/>
      <c r="AA2970" s="64"/>
      <c r="AD2970" s="64"/>
    </row>
    <row r="2971" spans="2:30">
      <c r="B2971"/>
      <c r="C2971"/>
      <c r="D2971"/>
      <c r="E2971"/>
      <c r="F2971"/>
      <c r="G2971"/>
      <c r="H2971"/>
      <c r="I2971"/>
      <c r="J2971"/>
      <c r="K2971"/>
      <c r="L2971"/>
      <c r="M2971"/>
      <c r="AA2971" s="64"/>
      <c r="AD2971" s="64"/>
    </row>
    <row r="2972" spans="2:30">
      <c r="B2972"/>
      <c r="C2972"/>
      <c r="D2972"/>
      <c r="E2972"/>
      <c r="F2972"/>
      <c r="G2972"/>
      <c r="H2972"/>
      <c r="I2972"/>
      <c r="J2972"/>
      <c r="K2972"/>
      <c r="L2972"/>
      <c r="M2972"/>
      <c r="AA2972" s="64"/>
      <c r="AD2972" s="64"/>
    </row>
    <row r="2973" spans="2:30">
      <c r="B2973"/>
      <c r="C2973"/>
      <c r="D2973"/>
      <c r="E2973"/>
      <c r="F2973"/>
      <c r="G2973"/>
      <c r="H2973"/>
      <c r="I2973"/>
      <c r="J2973"/>
      <c r="K2973"/>
      <c r="L2973"/>
      <c r="M2973"/>
      <c r="AA2973" s="64"/>
      <c r="AD2973" s="64"/>
    </row>
    <row r="2974" spans="2:30">
      <c r="B2974"/>
      <c r="C2974"/>
      <c r="D2974"/>
      <c r="E2974"/>
      <c r="F2974"/>
      <c r="G2974"/>
      <c r="H2974"/>
      <c r="I2974"/>
      <c r="J2974"/>
      <c r="K2974"/>
      <c r="L2974"/>
      <c r="M2974"/>
      <c r="AA2974" s="64"/>
      <c r="AD2974" s="64"/>
    </row>
    <row r="2975" spans="2:30">
      <c r="B2975"/>
      <c r="C2975"/>
      <c r="D2975"/>
      <c r="E2975"/>
      <c r="F2975"/>
      <c r="G2975"/>
      <c r="H2975"/>
      <c r="I2975"/>
      <c r="J2975"/>
      <c r="K2975"/>
      <c r="L2975"/>
      <c r="M2975"/>
      <c r="AA2975" s="64"/>
      <c r="AD2975" s="64"/>
    </row>
    <row r="2976" spans="2:30">
      <c r="B2976"/>
      <c r="C2976"/>
      <c r="D2976"/>
      <c r="E2976"/>
      <c r="F2976"/>
      <c r="G2976"/>
      <c r="H2976"/>
      <c r="I2976"/>
      <c r="J2976"/>
      <c r="K2976"/>
      <c r="L2976"/>
      <c r="M2976"/>
      <c r="AA2976" s="64"/>
      <c r="AD2976" s="64"/>
    </row>
    <row r="2977" spans="2:30">
      <c r="B2977"/>
      <c r="C2977"/>
      <c r="D2977"/>
      <c r="E2977"/>
      <c r="F2977"/>
      <c r="G2977"/>
      <c r="H2977"/>
      <c r="I2977"/>
      <c r="J2977"/>
      <c r="K2977"/>
      <c r="L2977"/>
      <c r="M2977"/>
      <c r="AA2977" s="64"/>
      <c r="AD2977" s="64"/>
    </row>
    <row r="2978" spans="2:30">
      <c r="B2978"/>
      <c r="C2978"/>
      <c r="D2978"/>
      <c r="E2978"/>
      <c r="F2978"/>
      <c r="G2978"/>
      <c r="H2978"/>
      <c r="I2978"/>
      <c r="J2978"/>
      <c r="K2978"/>
      <c r="L2978"/>
      <c r="M2978"/>
      <c r="AA2978" s="64"/>
      <c r="AD2978" s="64"/>
    </row>
    <row r="2979" spans="2:30">
      <c r="B2979"/>
      <c r="C2979"/>
      <c r="D2979"/>
      <c r="E2979"/>
      <c r="F2979"/>
      <c r="G2979"/>
      <c r="H2979"/>
      <c r="I2979"/>
      <c r="J2979"/>
      <c r="K2979"/>
      <c r="L2979"/>
      <c r="M2979"/>
      <c r="AA2979" s="64"/>
      <c r="AD2979" s="64"/>
    </row>
    <row r="2980" spans="2:30">
      <c r="B2980"/>
      <c r="C2980"/>
      <c r="D2980"/>
      <c r="E2980"/>
      <c r="F2980"/>
      <c r="G2980"/>
      <c r="H2980"/>
      <c r="I2980"/>
      <c r="J2980"/>
      <c r="K2980"/>
      <c r="L2980"/>
      <c r="M2980"/>
      <c r="AA2980" s="64"/>
      <c r="AD2980" s="64"/>
    </row>
    <row r="2981" spans="2:30">
      <c r="B2981"/>
      <c r="C2981"/>
      <c r="D2981"/>
      <c r="E2981"/>
      <c r="F2981"/>
      <c r="G2981"/>
      <c r="H2981"/>
      <c r="I2981"/>
      <c r="J2981"/>
      <c r="K2981"/>
      <c r="L2981"/>
      <c r="M2981"/>
      <c r="AA2981" s="64"/>
      <c r="AD2981" s="64"/>
    </row>
    <row r="2982" spans="2:30">
      <c r="B2982"/>
      <c r="C2982"/>
      <c r="D2982"/>
      <c r="E2982"/>
      <c r="F2982"/>
      <c r="G2982"/>
      <c r="H2982"/>
      <c r="I2982"/>
      <c r="J2982"/>
      <c r="K2982"/>
      <c r="L2982"/>
      <c r="M2982"/>
      <c r="AA2982" s="64"/>
      <c r="AD2982" s="64"/>
    </row>
    <row r="2983" spans="2:30">
      <c r="B2983"/>
      <c r="C2983"/>
      <c r="D2983"/>
      <c r="E2983"/>
      <c r="F2983"/>
      <c r="G2983"/>
      <c r="H2983"/>
      <c r="I2983"/>
      <c r="J2983"/>
      <c r="K2983"/>
      <c r="L2983"/>
      <c r="M2983"/>
      <c r="AA2983" s="64"/>
      <c r="AD2983" s="64"/>
    </row>
    <row r="2984" spans="2:30">
      <c r="B2984"/>
      <c r="C2984"/>
      <c r="D2984"/>
      <c r="E2984"/>
      <c r="F2984"/>
      <c r="G2984"/>
      <c r="H2984"/>
      <c r="I2984"/>
      <c r="J2984"/>
      <c r="K2984"/>
      <c r="L2984"/>
      <c r="M2984"/>
      <c r="AA2984" s="64"/>
      <c r="AD2984" s="64"/>
    </row>
    <row r="2985" spans="2:30">
      <c r="B2985"/>
      <c r="C2985"/>
      <c r="D2985"/>
      <c r="E2985"/>
      <c r="F2985"/>
      <c r="G2985"/>
      <c r="H2985"/>
      <c r="I2985"/>
      <c r="J2985"/>
      <c r="K2985"/>
      <c r="L2985"/>
      <c r="M2985"/>
      <c r="AA2985" s="64"/>
      <c r="AD2985" s="64"/>
    </row>
    <row r="2986" spans="2:30">
      <c r="B2986"/>
      <c r="C2986"/>
      <c r="D2986"/>
      <c r="E2986"/>
      <c r="F2986"/>
      <c r="G2986"/>
      <c r="H2986"/>
      <c r="I2986"/>
      <c r="J2986"/>
      <c r="K2986"/>
      <c r="L2986"/>
      <c r="M2986"/>
      <c r="AA2986" s="64"/>
      <c r="AD2986" s="64"/>
    </row>
    <row r="2987" spans="2:30">
      <c r="B2987"/>
      <c r="C2987"/>
      <c r="D2987"/>
      <c r="E2987"/>
      <c r="F2987"/>
      <c r="G2987"/>
      <c r="H2987"/>
      <c r="I2987"/>
      <c r="J2987"/>
      <c r="K2987"/>
      <c r="L2987"/>
      <c r="M2987"/>
      <c r="AA2987" s="64"/>
      <c r="AD2987" s="64"/>
    </row>
    <row r="2988" spans="2:30">
      <c r="B2988"/>
      <c r="C2988"/>
      <c r="D2988"/>
      <c r="E2988"/>
      <c r="F2988"/>
      <c r="G2988"/>
      <c r="H2988"/>
      <c r="I2988"/>
      <c r="J2988"/>
      <c r="K2988"/>
      <c r="L2988"/>
      <c r="M2988"/>
      <c r="AA2988" s="64"/>
      <c r="AD2988" s="64"/>
    </row>
    <row r="2989" spans="2:30">
      <c r="B2989"/>
      <c r="C2989"/>
      <c r="D2989"/>
      <c r="E2989"/>
      <c r="F2989"/>
      <c r="G2989"/>
      <c r="H2989"/>
      <c r="I2989"/>
      <c r="J2989"/>
      <c r="K2989"/>
      <c r="L2989"/>
      <c r="M2989"/>
      <c r="AA2989" s="64"/>
      <c r="AD2989" s="64"/>
    </row>
    <row r="2990" spans="2:30">
      <c r="B2990"/>
      <c r="C2990"/>
      <c r="D2990"/>
      <c r="E2990"/>
      <c r="F2990"/>
      <c r="G2990"/>
      <c r="H2990"/>
      <c r="I2990"/>
      <c r="J2990"/>
      <c r="K2990"/>
      <c r="L2990"/>
      <c r="M2990"/>
      <c r="AA2990" s="64"/>
      <c r="AD2990" s="64"/>
    </row>
    <row r="2991" spans="2:30">
      <c r="B2991"/>
      <c r="C2991"/>
      <c r="D2991"/>
      <c r="E2991"/>
      <c r="F2991"/>
      <c r="G2991"/>
      <c r="H2991"/>
      <c r="I2991"/>
      <c r="J2991"/>
      <c r="K2991"/>
      <c r="L2991"/>
      <c r="M2991"/>
      <c r="AA2991" s="64"/>
      <c r="AD2991" s="64"/>
    </row>
    <row r="2992" spans="2:30">
      <c r="B2992"/>
      <c r="C2992"/>
      <c r="D2992"/>
      <c r="E2992"/>
      <c r="F2992"/>
      <c r="G2992"/>
      <c r="H2992"/>
      <c r="I2992"/>
      <c r="J2992"/>
      <c r="K2992"/>
      <c r="L2992"/>
      <c r="M2992"/>
      <c r="AA2992" s="64"/>
      <c r="AD2992" s="64"/>
    </row>
    <row r="2993" spans="2:30">
      <c r="B2993"/>
      <c r="C2993"/>
      <c r="D2993"/>
      <c r="E2993"/>
      <c r="F2993"/>
      <c r="G2993"/>
      <c r="H2993"/>
      <c r="I2993"/>
      <c r="J2993"/>
      <c r="K2993"/>
      <c r="L2993"/>
      <c r="M2993"/>
      <c r="AA2993" s="64"/>
      <c r="AD2993" s="64"/>
    </row>
    <row r="2994" spans="2:30">
      <c r="B2994"/>
      <c r="C2994"/>
      <c r="D2994"/>
      <c r="E2994"/>
      <c r="F2994"/>
      <c r="G2994"/>
      <c r="H2994"/>
      <c r="I2994"/>
      <c r="J2994"/>
      <c r="K2994"/>
      <c r="L2994"/>
      <c r="M2994"/>
      <c r="AA2994" s="64"/>
      <c r="AD2994" s="64"/>
    </row>
    <row r="2995" spans="2:30">
      <c r="B2995"/>
      <c r="C2995"/>
      <c r="D2995"/>
      <c r="E2995"/>
      <c r="F2995"/>
      <c r="G2995"/>
      <c r="H2995"/>
      <c r="I2995"/>
      <c r="J2995"/>
      <c r="K2995"/>
      <c r="L2995"/>
      <c r="M2995"/>
      <c r="AA2995" s="64"/>
      <c r="AD2995" s="64"/>
    </row>
    <row r="2996" spans="2:30">
      <c r="B2996"/>
      <c r="C2996"/>
      <c r="D2996"/>
      <c r="E2996"/>
      <c r="F2996"/>
      <c r="G2996"/>
      <c r="H2996"/>
      <c r="I2996"/>
      <c r="J2996"/>
      <c r="K2996"/>
      <c r="L2996"/>
      <c r="M2996"/>
      <c r="AA2996" s="64"/>
      <c r="AD2996" s="64"/>
    </row>
    <row r="2997" spans="2:30">
      <c r="B2997"/>
      <c r="C2997"/>
      <c r="D2997"/>
      <c r="E2997"/>
      <c r="F2997"/>
      <c r="G2997"/>
      <c r="H2997"/>
      <c r="I2997"/>
      <c r="J2997"/>
      <c r="K2997"/>
      <c r="L2997"/>
      <c r="M2997"/>
      <c r="AA2997" s="64"/>
      <c r="AD2997" s="64"/>
    </row>
    <row r="2998" spans="2:30">
      <c r="B2998"/>
      <c r="C2998"/>
      <c r="D2998"/>
      <c r="E2998"/>
      <c r="F2998"/>
      <c r="G2998"/>
      <c r="H2998"/>
      <c r="I2998"/>
      <c r="J2998"/>
      <c r="K2998"/>
      <c r="L2998"/>
      <c r="M2998"/>
      <c r="AA2998" s="64"/>
      <c r="AD2998" s="64"/>
    </row>
    <row r="2999" spans="2:30">
      <c r="B2999"/>
      <c r="C2999"/>
      <c r="D2999"/>
      <c r="E2999"/>
      <c r="F2999"/>
      <c r="G2999"/>
      <c r="H2999"/>
      <c r="I2999"/>
      <c r="J2999"/>
      <c r="K2999"/>
      <c r="L2999"/>
      <c r="M2999"/>
      <c r="AA2999" s="64"/>
      <c r="AD2999" s="64"/>
    </row>
    <row r="3000" spans="2:30">
      <c r="B3000"/>
      <c r="C3000"/>
      <c r="D3000"/>
      <c r="E3000"/>
      <c r="F3000"/>
      <c r="G3000"/>
      <c r="H3000"/>
      <c r="I3000"/>
      <c r="J3000"/>
      <c r="K3000"/>
      <c r="L3000"/>
      <c r="M3000"/>
      <c r="AA3000" s="64"/>
      <c r="AD3000" s="64"/>
    </row>
  </sheetData>
  <conditionalFormatting sqref="B2:Z60">
    <cfRule type="colorScale" priority="1">
      <colorScale>
        <cfvo type="min"/>
        <cfvo type="percentile" val="50"/>
        <cfvo type="max"/>
        <color rgb="FFFFFFFF"/>
        <color rgb="FFFFD966"/>
        <color rgb="FFC00000"/>
      </colorScale>
    </cfRule>
  </conditionalFormatting>
  <conditionalFormatting sqref="A1:Z60">
    <cfRule type="expression" dxfId="13" priority="2">
      <formula>AND(A$1&lt;&gt;"",$A1&lt;&gt;"")</formula>
    </cfRule>
  </conditionalFormatting>
  <conditionalFormatting sqref="AA1:AE3000">
    <cfRule type="expression" dxfId="12" priority="3">
      <formula>$AA1&lt;&gt;""</formula>
    </cfRule>
  </conditionalFormatting>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84589-EAF7-4C54-B7CE-9ED3A6E5E65E}">
  <dimension ref="A1:AE400"/>
  <sheetViews>
    <sheetView workbookViewId="0">
      <pane ySplit="1" topLeftCell="A2" activePane="bottomLeft" state="frozen"/>
      <selection pane="bottomLeft" activeCell="I3" sqref="I3"/>
    </sheetView>
  </sheetViews>
  <sheetFormatPr defaultRowHeight="12.5"/>
  <cols>
    <col min="1" max="1" width="37.54296875" bestFit="1" customWidth="1"/>
    <col min="2" max="9" width="3.08984375" bestFit="1" customWidth="1"/>
    <col min="10" max="26" width="14.1796875" customWidth="1"/>
    <col min="27" max="27" width="9.08984375" customWidth="1"/>
    <col min="28" max="28" width="41.81640625" customWidth="1"/>
    <col min="29" max="29" width="23.6328125" customWidth="1"/>
    <col min="30" max="30" width="7.26953125" customWidth="1"/>
    <col min="31" max="31" width="72.7265625" customWidth="1"/>
  </cols>
  <sheetData>
    <row r="1" spans="1:31" ht="181.5" customHeight="1">
      <c r="A1" s="153" t="str">
        <f>TechnologiesSummary[[#Headers],[Technologies]]&amp;" \ "&amp;DigitalObjectsSummary[[#Headers],[Digital Objects]]</f>
        <v>Technologies \ Digital Objects</v>
      </c>
      <c r="B1" s="147" t="str" cm="1">
        <f t="array" ref="B1:I1">_xlfn.LET(_xlpm.rl,TechnologiesSummary[Technologies],_xlpm.r,_xlfn._xlws.FILTER(_xlpm.rl,_xlpm.rl&lt;&gt;""),_xlpm.cl,DigitalObjectsSummary[Digital Objects],_xlpm.c,_xlfn._xlws.FILTER(_xlpm.cl,_xlpm.cl&lt;&gt;""),_xlpm.y,ThematicAnalysis[Technologies],_xlpm.x,ThematicAnalysis[Digital objects],_xlpm.M,_xlfn.MAKEARRAY(ROWS(_xlpm.r),ROWS(_xlpm.c),_xlfn.LAMBDA(_xlpm.i,_xlpm.j,SUM(ISNUMBER(SEARCH(", "&amp;INDEX(_xlpm.r,_xlpm.i)&amp;", ",", "&amp;_xlpm.y&amp;", "))*ISNUMBER(SEARCH(", "&amp;INDEX(_xlpm.c,_xlpm.j)&amp;", ",", "&amp;_xlpm.x&amp;", "))))),_xlpm.ck,_xlfn.MAP(_xlfn.SEQUENCE(ROWS(_xlpm.c)),_xlfn.LAMBDA(_xlpm.j,_xlfn.CONCAT(TEXT(_xlfn._xlws.SORT(_xlfn.CHOOSECOLS(_xlpm.M,_xlpm.j),,-1),"000")))),TRANSPOSE(_xlfn.SORTBY(_xlpm.c,_xlpm.ck,1,_xlpm.c,-1)))</f>
        <v>Source Code &amp; CAD</v>
      </c>
      <c r="C1" s="147" t="str">
        <v>Logs &amp; Audit Trails</v>
      </c>
      <c r="D1" s="147" t="str">
        <v>IoT Data Streams</v>
      </c>
      <c r="E1" s="147" t="str">
        <v>Media Files</v>
      </c>
      <c r="F1" s="147" t="str">
        <v>Documents</v>
      </c>
      <c r="G1" s="147" t="str">
        <v>Metadata</v>
      </c>
      <c r="H1" s="147" t="str">
        <v>Data Files</v>
      </c>
      <c r="I1" s="147" t="str">
        <v>Structured Records</v>
      </c>
      <c r="J1" s="138"/>
      <c r="K1" s="138"/>
      <c r="L1" s="138"/>
      <c r="M1" s="138"/>
      <c r="N1" s="138"/>
      <c r="O1" s="138"/>
      <c r="P1" s="138"/>
      <c r="Q1" s="138"/>
      <c r="R1" s="138"/>
      <c r="S1" s="138"/>
      <c r="T1" s="138"/>
      <c r="U1" s="138"/>
      <c r="V1" s="138"/>
      <c r="W1" s="138"/>
      <c r="X1" s="138"/>
      <c r="Y1" s="138"/>
      <c r="Z1" s="138"/>
      <c r="AA1" s="154" t="s">
        <v>38848</v>
      </c>
      <c r="AB1" s="154" t="s">
        <v>38849</v>
      </c>
      <c r="AC1" s="154" t="s">
        <v>38850</v>
      </c>
      <c r="AD1" s="154" t="s">
        <v>38851</v>
      </c>
      <c r="AE1" s="154" t="s">
        <v>38852</v>
      </c>
    </row>
    <row r="2" spans="1:31" ht="13">
      <c r="A2" s="66" t="str" cm="1">
        <f t="array" ref="A2:A13">_xlfn.LET(_xlpm.rl,TechnologiesSummary[Technologies],_xlpm.r,_xlfn._xlws.FILTER(_xlpm.rl,_xlpm.rl&lt;&gt;""),_xlpm.cl,DigitalObjectsSummary[Digital Objects],_xlpm.c,_xlfn._xlws.FILTER(_xlpm.cl,_xlpm.cl&lt;&gt;""),_xlpm.y,ThematicAnalysis[Technologies],_xlpm.x,ThematicAnalysis[Digital objects],_xlpm.M,_xlfn.MAKEARRAY(ROWS(_xlpm.r),ROWS(_xlpm.c),_xlfn.LAMBDA(_xlpm.i,_xlpm.j,SUM(ISNUMBER(SEARCH(", "&amp;INDEX(_xlpm.r,_xlpm.i)&amp;", ",", "&amp;_xlpm.y&amp;", "))*ISNUMBER(SEARCH(", "&amp;INDEX(_xlpm.c,_xlpm.j)&amp;", ",", "&amp;_xlpm.x&amp;", "))))),_xlpm.idx,_xlfn.XMATCH(_xlfn.TOROW(_xlfn.ANCHORARRAY(B1)),_xlfn.TOROW(_xlpm.c)),_xlpm.rev,_xlfn.SORTBY(_xlpm.idx,_xlfn.SEQUENCE(1,COLUMNS(_xlpm.idx)),-1),_xlpm.rk,_xlfn.MAP(_xlfn.SEQUENCE(ROWS(_xlpm.r)),_xlfn.LAMBDA(_xlpm.i,_xlfn.CONCAT(TEXT(_xlfn.CHOOSECOLS(_xlfn.CHOOSEROWS(_xlpm.M,_xlpm.i),_xlpm.rev),"000")))),_xlfn.SORTBY(_xlpm.r,_xlpm.rk,-1,_xlpm.r,1))</f>
        <v>Blockchain</v>
      </c>
      <c r="B2" s="64" cm="1">
        <f t="array" ref="B2:I13">_xlfn.MAKEARRAY(ROWS(_xlfn.ANCHORARRAY(A2)),COLUMNS(_xlfn.ANCHORARRAY(B1)),_xlfn.LAMBDA(_xlpm.i,_xlpm.j,SUM(ISNUMBER(SEARCH(", "&amp;INDEX(_xlfn.ANCHORARRAY(A2),_xlpm.i)&amp;", ",", "&amp;ThematicAnalysis[Technologies]&amp;", "))*ISNUMBER(SEARCH(", "&amp;INDEX(_xlfn.ANCHORARRAY(B1),1,_xlpm.j)&amp;", ",", "&amp;ThematicAnalysis[Digital objects]&amp;", ")))))</f>
        <v>0</v>
      </c>
      <c r="C2" s="64">
        <v>18</v>
      </c>
      <c r="D2" s="64">
        <v>21</v>
      </c>
      <c r="E2" s="64">
        <v>19</v>
      </c>
      <c r="F2" s="64">
        <v>27</v>
      </c>
      <c r="G2" s="64">
        <v>31</v>
      </c>
      <c r="H2" s="64">
        <v>38</v>
      </c>
      <c r="I2" s="64">
        <v>83</v>
      </c>
      <c r="J2" s="64"/>
      <c r="K2" s="64"/>
      <c r="L2" s="64"/>
      <c r="M2" s="64"/>
      <c r="N2" s="64"/>
      <c r="O2" s="64"/>
      <c r="P2" s="64"/>
      <c r="Q2" s="64"/>
      <c r="R2" s="64"/>
      <c r="S2" s="64"/>
      <c r="T2" s="64"/>
      <c r="U2" s="64"/>
      <c r="V2" s="64"/>
      <c r="W2" s="64"/>
      <c r="X2" s="64"/>
      <c r="Y2" s="64"/>
      <c r="Z2" s="64"/>
      <c r="AA2" s="64" cm="1">
        <f t="array" ref="AA2:AE97">_xlfn.LET(_xlpm.mp,_xlfn.ANCHORARRAY(B2),_xlpm.nr,ROWS(_xlpm.mp),_xlpm.nc,COLUMNS(_xlpm.mp),_xlpm.pos,_xlfn.TOCOL(IF(ISNUMBER(_xlpm.mp),(_xlfn.SEQUENCE(_xlpm.nr)-1)*_xlpm.nc+_xlfn.SEQUENCE(1,_xlpm.nc,0),NA()),3),_xlpm.ri,INT(_xlpm.pos/_xlpm.nc)+1,_xlpm.ci,MOD(_xlpm.pos,_xlpm.nc)+1,_xlpm.yv,INDEX(_xlfn.ANCHORARRAY(A2),_xlpm.ri),_xlpm.xv,INDEX(_xlfn.ANCHORARRAY(B1),1,_xlpm.ci),_xlpm.zv,INDEX(_xlpm.mp,_xlpm.ri,_xlpm.ci),_xlpm.ref,_xlfn.MAP(_xlpm.yv,_xlpm.xv,_xlfn.LAMBDA(_xlpm.a,_xlpm.b,"\cite{"&amp;_xlfn.TEXTJOIN(", ",TRUE,_xlfn._xlws.SORT(_xlfn._xlws.FILTER(ThematicAnalysis[Rayyan ID],ISNUMBER(SEARCH(", "&amp;_xlpm.a&amp;", ",", "&amp;ThematicAnalysis[Technologies]&amp;", "))*ISNUMBER(SEARCH(", "&amp;_xlpm.b&amp;", ",", "&amp;ThematicAnalysis[Digital objects]&amp;", ")),"")))&amp;"}")),_xlfn.HSTACK(_xlfn.SEQUENCE(ROWS(_xlpm.pos),,0),_xlpm.yv,_xlpm.xv,_xlpm.zv,_xlpm.ref))</f>
        <v>0</v>
      </c>
      <c r="AB2" t="str">
        <v>Blockchain</v>
      </c>
      <c r="AC2" t="str">
        <v>Source Code &amp; CAD</v>
      </c>
      <c r="AD2" s="64">
        <v>0</v>
      </c>
      <c r="AE2" t="str">
        <v>\cite{}</v>
      </c>
    </row>
    <row r="3" spans="1:31" ht="13">
      <c r="A3" s="66" t="str">
        <v>Cryptography</v>
      </c>
      <c r="B3" s="64">
        <v>1</v>
      </c>
      <c r="C3" s="64">
        <v>18</v>
      </c>
      <c r="D3" s="64">
        <v>19</v>
      </c>
      <c r="E3" s="64">
        <v>21</v>
      </c>
      <c r="F3" s="64">
        <v>32</v>
      </c>
      <c r="G3" s="64">
        <v>34</v>
      </c>
      <c r="H3" s="64">
        <v>40</v>
      </c>
      <c r="I3" s="64">
        <v>80</v>
      </c>
      <c r="J3" s="64"/>
      <c r="K3" s="64"/>
      <c r="L3" s="64"/>
      <c r="M3" s="64"/>
      <c r="N3" s="64"/>
      <c r="O3" s="64"/>
      <c r="P3" s="64"/>
      <c r="Q3" s="64"/>
      <c r="R3" s="64"/>
      <c r="S3" s="64"/>
      <c r="T3" s="64"/>
      <c r="U3" s="64"/>
      <c r="V3" s="64"/>
      <c r="W3" s="64"/>
      <c r="X3" s="64"/>
      <c r="Y3" s="64"/>
      <c r="Z3" s="64"/>
      <c r="AA3" s="64">
        <v>1</v>
      </c>
      <c r="AB3" t="str">
        <v>Blockchain</v>
      </c>
      <c r="AC3" t="str">
        <v>Logs &amp; Audit Trails</v>
      </c>
      <c r="AD3" s="64">
        <v>18</v>
      </c>
      <c r="AE3" t="str">
        <v>\cite{rayyan-172027849, rayyan-172027893, rayyan-172027927, rayyan-172028095, rayyan-172028127, rayyan-172028200, rayyan-172028249, rayyan-172028383, rayyan-172028743, rayyan-218685128, rayyan-218685256, rayyan-218685532, rayyan-218685546, rayyan-218687470, rayyan-218688059, rayyan-218688143, rayyan-218688371, rayyan-218688425}</v>
      </c>
    </row>
    <row r="4" spans="1:31" ht="13">
      <c r="A4" s="66" t="str">
        <v>Smart Contracts</v>
      </c>
      <c r="B4" s="64">
        <v>0</v>
      </c>
      <c r="C4" s="64">
        <v>17</v>
      </c>
      <c r="D4" s="64">
        <v>15</v>
      </c>
      <c r="E4" s="64">
        <v>19</v>
      </c>
      <c r="F4" s="64">
        <v>26</v>
      </c>
      <c r="G4" s="64">
        <v>26</v>
      </c>
      <c r="H4" s="64">
        <v>33</v>
      </c>
      <c r="I4" s="64">
        <v>73</v>
      </c>
      <c r="J4" s="64"/>
      <c r="K4" s="64"/>
      <c r="L4" s="64"/>
      <c r="M4" s="64"/>
      <c r="N4" s="64"/>
      <c r="O4" s="64"/>
      <c r="P4" s="64"/>
      <c r="Q4" s="64"/>
      <c r="R4" s="64"/>
      <c r="S4" s="64"/>
      <c r="T4" s="64"/>
      <c r="U4" s="64"/>
      <c r="V4" s="64"/>
      <c r="W4" s="64"/>
      <c r="X4" s="64"/>
      <c r="Y4" s="64"/>
      <c r="Z4" s="64"/>
      <c r="AA4" s="64">
        <v>2</v>
      </c>
      <c r="AB4" t="str">
        <v>Blockchain</v>
      </c>
      <c r="AC4" t="str">
        <v>IoT Data Streams</v>
      </c>
      <c r="AD4" s="64">
        <v>21</v>
      </c>
      <c r="AE4" t="str">
        <v>\cite{rayyan-172027818, rayyan-172027819, rayyan-172027890, rayyan-172027922, rayyan-172027928, rayyan-172028050, rayyan-172028100, rayyan-172028383, rayyan-218685441, rayyan-218685477, rayyan-218685713, rayyan-218685725, rayyan-218687130, rayyan-218687262, rayyan-218687456, rayyan-218687484, rayyan-218687604, rayyan-218687745, rayyan-218687761, rayyan-218688549, rayyan-218688759}</v>
      </c>
    </row>
    <row r="5" spans="1:31" ht="13">
      <c r="A5" s="66" t="str">
        <v>Distributed File System</v>
      </c>
      <c r="B5" s="64">
        <v>0</v>
      </c>
      <c r="C5" s="64">
        <v>9</v>
      </c>
      <c r="D5" s="64">
        <v>13</v>
      </c>
      <c r="E5" s="64">
        <v>16</v>
      </c>
      <c r="F5" s="64">
        <v>26</v>
      </c>
      <c r="G5" s="64">
        <v>22</v>
      </c>
      <c r="H5" s="64">
        <v>35</v>
      </c>
      <c r="I5" s="64">
        <v>55</v>
      </c>
      <c r="J5" s="64"/>
      <c r="K5" s="64"/>
      <c r="L5" s="64"/>
      <c r="M5" s="64"/>
      <c r="N5" s="64"/>
      <c r="O5" s="64"/>
      <c r="P5" s="64"/>
      <c r="Q5" s="64"/>
      <c r="R5" s="64"/>
      <c r="S5" s="64"/>
      <c r="T5" s="64"/>
      <c r="U5" s="64"/>
      <c r="V5" s="64"/>
      <c r="W5" s="64"/>
      <c r="X5" s="64"/>
      <c r="Y5" s="64"/>
      <c r="Z5" s="64"/>
      <c r="AA5" s="64">
        <v>3</v>
      </c>
      <c r="AB5" t="str">
        <v>Blockchain</v>
      </c>
      <c r="AC5" t="str">
        <v>Media Files</v>
      </c>
      <c r="AD5" s="64">
        <v>19</v>
      </c>
      <c r="AE5" t="str">
        <v>\cite{rayyan-172027826, rayyan-172027886, rayyan-172027888, rayyan-172027964, rayyan-172027981, rayyan-172028028, rayyan-172028082, rayyan-172028165, rayyan-172028200, rayyan-172028235, rayyan-172028394, rayyan-172028473, rayyan-172028480, rayyan-172028518, rayyan-218685546, rayyan-218687108, rayyan-218687203, rayyan-218687456, rayyan-218687675}</v>
      </c>
    </row>
    <row r="6" spans="1:31" ht="13">
      <c r="A6" s="66" t="str">
        <v>Interoperability &amp; Authorization Standards</v>
      </c>
      <c r="B6" s="64">
        <v>0</v>
      </c>
      <c r="C6" s="64">
        <v>1</v>
      </c>
      <c r="D6" s="64">
        <v>3</v>
      </c>
      <c r="E6" s="64">
        <v>0</v>
      </c>
      <c r="F6" s="64">
        <v>2</v>
      </c>
      <c r="G6" s="64">
        <v>2</v>
      </c>
      <c r="H6" s="64">
        <v>0</v>
      </c>
      <c r="I6" s="64">
        <v>6</v>
      </c>
      <c r="J6" s="64"/>
      <c r="K6" s="64"/>
      <c r="L6" s="64"/>
      <c r="M6" s="64"/>
      <c r="N6" s="64"/>
      <c r="O6" s="64"/>
      <c r="P6" s="64"/>
      <c r="Q6" s="64"/>
      <c r="R6" s="64"/>
      <c r="S6" s="64"/>
      <c r="T6" s="64"/>
      <c r="U6" s="64"/>
      <c r="V6" s="64"/>
      <c r="W6" s="64"/>
      <c r="X6" s="64"/>
      <c r="Y6" s="64"/>
      <c r="Z6" s="64"/>
      <c r="AA6" s="64">
        <v>4</v>
      </c>
      <c r="AB6" t="str">
        <v>Blockchain</v>
      </c>
      <c r="AC6" t="str">
        <v>Documents</v>
      </c>
      <c r="AD6" s="64">
        <v>27</v>
      </c>
      <c r="AE6" t="str">
        <v>\cite{rayyan-172027847, rayyan-172027866, rayyan-172027890, rayyan-172027935, rayyan-172027943, rayyan-172028055, rayyan-172028165, rayyan-172028235, rayyan-172028394, rayyan-172028473, rayyan-172028480, rayyan-172028518, rayyan-172028646, rayyan-218685005, rayyan-218685234, rayyan-218685256, rayyan-218685292, rayyan-218685334, rayyan-218685391, rayyan-218685546, rayyan-218687255, rayyan-218687555, rayyan-218687675, rayyan-218688059, rayyan-218688103, rayyan-218688149, rayyan-218688375}</v>
      </c>
    </row>
    <row r="7" spans="1:31" ht="13">
      <c r="A7" s="66" t="str">
        <v>Containerization &amp; Orchestration</v>
      </c>
      <c r="B7" s="64">
        <v>0</v>
      </c>
      <c r="C7" s="64">
        <v>1</v>
      </c>
      <c r="D7" s="64">
        <v>2</v>
      </c>
      <c r="E7" s="64">
        <v>1</v>
      </c>
      <c r="F7" s="64">
        <v>2</v>
      </c>
      <c r="G7" s="64">
        <v>2</v>
      </c>
      <c r="H7" s="64">
        <v>5</v>
      </c>
      <c r="I7" s="64">
        <v>5</v>
      </c>
      <c r="J7" s="64"/>
      <c r="K7" s="64"/>
      <c r="L7" s="64"/>
      <c r="M7" s="64"/>
      <c r="N7" s="64"/>
      <c r="O7" s="64"/>
      <c r="P7" s="64"/>
      <c r="Q7" s="64"/>
      <c r="R7" s="64"/>
      <c r="S7" s="64"/>
      <c r="T7" s="64"/>
      <c r="U7" s="64"/>
      <c r="V7" s="64"/>
      <c r="W7" s="64"/>
      <c r="X7" s="64"/>
      <c r="Y7" s="64"/>
      <c r="Z7" s="64"/>
      <c r="AA7" s="64">
        <v>5</v>
      </c>
      <c r="AB7" t="str">
        <v>Blockchain</v>
      </c>
      <c r="AC7" t="str">
        <v>Metadata</v>
      </c>
      <c r="AD7" s="64">
        <v>31</v>
      </c>
      <c r="AE7" t="str">
        <v>\cite{rayyan-172027813, rayyan-172027819, rayyan-172027824, rayyan-172027826, rayyan-172027829, rayyan-172027847, rayyan-172027882, rayyan-172027886, rayyan-172027888, rayyan-172027927, rayyan-172027964, rayyan-172028028, rayyan-172028095, rayyan-172028100, rayyan-172028127, rayyan-172028249, rayyan-172028264, rayyan-172028433, rayyan-218685194, rayyan-218685236, rayyan-218685239, rayyan-218685318, rayyan-218685477, rayyan-218685496, rayyan-218687107, rayyan-218687130, rayyan-218687386, rayyan-218687743, rayyan-218687992, rayyan-218688039, rayyan-218688318}</v>
      </c>
    </row>
    <row r="8" spans="1:31" ht="13">
      <c r="A8" s="66" t="str">
        <v>Machine Learning &amp; AI</v>
      </c>
      <c r="B8" s="64">
        <v>1</v>
      </c>
      <c r="C8" s="64">
        <v>1</v>
      </c>
      <c r="D8" s="64">
        <v>3</v>
      </c>
      <c r="E8" s="64">
        <v>2</v>
      </c>
      <c r="F8" s="64">
        <v>5</v>
      </c>
      <c r="G8" s="64">
        <v>1</v>
      </c>
      <c r="H8" s="64">
        <v>5</v>
      </c>
      <c r="I8" s="64">
        <v>4</v>
      </c>
      <c r="J8" s="64"/>
      <c r="K8" s="64"/>
      <c r="L8" s="64"/>
      <c r="M8" s="64"/>
      <c r="N8" s="64"/>
      <c r="O8" s="64"/>
      <c r="P8" s="64"/>
      <c r="Q8" s="64"/>
      <c r="R8" s="64"/>
      <c r="S8" s="64"/>
      <c r="T8" s="64"/>
      <c r="U8" s="64"/>
      <c r="V8" s="64"/>
      <c r="W8" s="64"/>
      <c r="X8" s="64"/>
      <c r="Y8" s="64"/>
      <c r="Z8" s="64"/>
      <c r="AA8" s="64">
        <v>6</v>
      </c>
      <c r="AB8" t="str">
        <v>Blockchain</v>
      </c>
      <c r="AC8" t="str">
        <v>Data Files</v>
      </c>
      <c r="AD8" s="64">
        <v>38</v>
      </c>
      <c r="AE8" t="str">
        <v>\cite{rayyan-172027813, rayyan-172027824, rayyan-172027829, rayyan-172027847, rayyan-172027866, rayyan-172027882, rayyan-172027886, rayyan-172027888, rayyan-172027922, rayyan-172028082, rayyan-172028165, rayyan-172028182, rayyan-172028200, rayyan-172028264, rayyan-172028394, rayyan-172028433, rayyan-172028518, rayyan-172028643, rayyan-172028646, rayyan-218685020, rayyan-218685239, rayyan-218685245, rayyan-218685264, rayyan-218685318, rayyan-218685380, rayyan-218685441, rayyan-218687108, rayyan-218687203, rayyan-218687255, rayyan-218687416, rayyan-218687541, rayyan-218687559, rayyan-218687675, rayyan-218688112, rayyan-218688162, rayyan-218688174, rayyan-218688375, rayyan-218688565}</v>
      </c>
    </row>
    <row r="9" spans="1:31" ht="13">
      <c r="A9" s="66" t="str">
        <v>Knowledge Representation &amp; Analytics</v>
      </c>
      <c r="B9" s="64">
        <v>0</v>
      </c>
      <c r="C9" s="64">
        <v>0</v>
      </c>
      <c r="D9" s="64">
        <v>1</v>
      </c>
      <c r="E9" s="64">
        <v>0</v>
      </c>
      <c r="F9" s="64">
        <v>1</v>
      </c>
      <c r="G9" s="64">
        <v>0</v>
      </c>
      <c r="H9" s="64">
        <v>1</v>
      </c>
      <c r="I9" s="64">
        <v>3</v>
      </c>
      <c r="J9" s="64"/>
      <c r="K9" s="64"/>
      <c r="L9" s="64"/>
      <c r="M9" s="64"/>
      <c r="N9" s="64"/>
      <c r="O9" s="64"/>
      <c r="P9" s="64"/>
      <c r="Q9" s="64"/>
      <c r="R9" s="64"/>
      <c r="S9" s="64"/>
      <c r="T9" s="64"/>
      <c r="U9" s="64"/>
      <c r="V9" s="64"/>
      <c r="W9" s="64"/>
      <c r="X9" s="64"/>
      <c r="Y9" s="64"/>
      <c r="Z9" s="64"/>
      <c r="AA9" s="64">
        <v>7</v>
      </c>
      <c r="AB9" t="str">
        <v>Blockchain</v>
      </c>
      <c r="AC9" t="str">
        <v>Structured Records</v>
      </c>
      <c r="AD9" s="64">
        <v>83</v>
      </c>
      <c r="AE9" t="str">
        <v>\cite{rayyan-172027818, rayyan-172027829, rayyan-172027849, rayyan-172027866, rayyan-172027888, rayyan-172027927, rayyan-172027928, rayyan-172027935, rayyan-172027943, rayyan-172027981, rayyan-172028018, rayyan-172028050, rayyan-172028055, rayyan-172028095, rayyan-172028127, rayyan-172028165, rayyan-172028182, rayyan-172028200, rayyan-172028233, rayyan-172028249, rayyan-172028383, rayyan-172028402, rayyan-172028473, rayyan-172028480, rayyan-172028518, rayyan-172028579, rayyan-172028646, rayyan-172028743, rayyan-218685005,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rayyan-218687470, rayyan-218687484, rayyan-218687541, rayyan-218687555, rayyan-218687675, rayyan-218687743, rayyan-218687745, rayyan-218687761, rayyan-218687860, rayyan-218687992, rayyan-218688039, rayyan-218688103, rayyan-218688112, rayyan-218688137, rayyan-218688149, rayyan-218688162, rayyan-218688172, rayyan-218688174, rayyan-218688176, rayyan-218688212, rayyan-218688262, rayyan-218688278, rayyan-218688318, rayyan-218688371, rayyan-218688425, rayyan-218688443, rayyan-218688549, rayyan-218688578, rayyan-218688759, rayyan-218688824}</v>
      </c>
    </row>
    <row r="10" spans="1:31" ht="13">
      <c r="A10" s="66" t="str">
        <v>Steganography &amp; Digital Watermarking</v>
      </c>
      <c r="B10" s="64">
        <v>1</v>
      </c>
      <c r="C10" s="64">
        <v>0</v>
      </c>
      <c r="D10" s="64">
        <v>0</v>
      </c>
      <c r="E10" s="64">
        <v>11</v>
      </c>
      <c r="F10" s="64">
        <v>4</v>
      </c>
      <c r="G10" s="64">
        <v>6</v>
      </c>
      <c r="H10" s="64">
        <v>5</v>
      </c>
      <c r="I10" s="64">
        <v>1</v>
      </c>
      <c r="J10" s="64"/>
      <c r="K10" s="64"/>
      <c r="L10" s="64"/>
      <c r="M10" s="64"/>
      <c r="N10" s="64"/>
      <c r="O10" s="64"/>
      <c r="P10" s="64"/>
      <c r="Q10" s="64"/>
      <c r="R10" s="64"/>
      <c r="S10" s="64"/>
      <c r="T10" s="64"/>
      <c r="U10" s="64"/>
      <c r="V10" s="64"/>
      <c r="W10" s="64"/>
      <c r="X10" s="64"/>
      <c r="Y10" s="64"/>
      <c r="Z10" s="64"/>
      <c r="AA10" s="64">
        <v>8</v>
      </c>
      <c r="AB10" t="str">
        <v>Cryptography</v>
      </c>
      <c r="AC10" t="str">
        <v>Source Code &amp; CAD</v>
      </c>
      <c r="AD10" s="64">
        <v>1</v>
      </c>
      <c r="AE10" t="str">
        <v>\cite{rayyan-172028105}</v>
      </c>
    </row>
    <row r="11" spans="1:31" ht="13">
      <c r="A11" s="66" t="str">
        <v>Digital Twin</v>
      </c>
      <c r="B11" s="64">
        <v>0</v>
      </c>
      <c r="C11" s="64">
        <v>0</v>
      </c>
      <c r="D11" s="64">
        <v>0</v>
      </c>
      <c r="E11" s="64">
        <v>0</v>
      </c>
      <c r="F11" s="64">
        <v>0</v>
      </c>
      <c r="G11" s="64">
        <v>1</v>
      </c>
      <c r="H11" s="64">
        <v>0</v>
      </c>
      <c r="I11" s="64">
        <v>0</v>
      </c>
      <c r="J11" s="64"/>
      <c r="K11" s="64"/>
      <c r="L11" s="64"/>
      <c r="M11" s="64"/>
      <c r="N11" s="64"/>
      <c r="O11" s="64"/>
      <c r="P11" s="64"/>
      <c r="Q11" s="64"/>
      <c r="R11" s="64"/>
      <c r="S11" s="64"/>
      <c r="T11" s="64"/>
      <c r="U11" s="64"/>
      <c r="V11" s="64"/>
      <c r="W11" s="64"/>
      <c r="X11" s="64"/>
      <c r="Y11" s="64"/>
      <c r="Z11" s="64"/>
      <c r="AA11" s="64">
        <v>9</v>
      </c>
      <c r="AB11" t="str">
        <v>Cryptography</v>
      </c>
      <c r="AC11" t="str">
        <v>Logs &amp; Audit Trails</v>
      </c>
      <c r="AD11" s="64">
        <v>18</v>
      </c>
      <c r="AE11" t="str">
        <v>\cite{rayyan-172027832, rayyan-172027849, rayyan-172027893, rayyan-172027927, rayyan-172028095, rayyan-172028127, rayyan-172028200, rayyan-172028246, rayyan-172028249, rayyan-172028383, rayyan-172028743, rayyan-218685128, rayyan-218685256, rayyan-218687470, rayyan-218688059, rayyan-218688143, rayyan-218688371, rayyan-218688425}</v>
      </c>
    </row>
    <row r="12" spans="1:31" ht="13">
      <c r="A12" s="66" t="str">
        <v>Honey Files</v>
      </c>
      <c r="B12" s="64">
        <v>0</v>
      </c>
      <c r="C12" s="64">
        <v>0</v>
      </c>
      <c r="D12" s="64">
        <v>0</v>
      </c>
      <c r="E12" s="64">
        <v>0</v>
      </c>
      <c r="F12" s="64">
        <v>2</v>
      </c>
      <c r="G12" s="64">
        <v>0</v>
      </c>
      <c r="H12" s="64">
        <v>0</v>
      </c>
      <c r="I12" s="64">
        <v>0</v>
      </c>
      <c r="J12" s="64"/>
      <c r="K12" s="64"/>
      <c r="L12" s="64"/>
      <c r="M12" s="64"/>
      <c r="N12" s="64"/>
      <c r="O12" s="64"/>
      <c r="P12" s="64"/>
      <c r="Q12" s="64"/>
      <c r="R12" s="64"/>
      <c r="S12" s="64"/>
      <c r="T12" s="64"/>
      <c r="U12" s="64"/>
      <c r="V12" s="64"/>
      <c r="W12" s="64"/>
      <c r="X12" s="64"/>
      <c r="Y12" s="64"/>
      <c r="Z12" s="64"/>
      <c r="AA12" s="64">
        <v>10</v>
      </c>
      <c r="AB12" t="str">
        <v>Cryptography</v>
      </c>
      <c r="AC12" t="str">
        <v>IoT Data Streams</v>
      </c>
      <c r="AD12" s="64">
        <v>19</v>
      </c>
      <c r="AE12" t="str">
        <v>\cite{rayyan-172027818, rayyan-172027819, rayyan-172027834, rayyan-172027890, rayyan-172027922, rayyan-172027928, rayyan-172028050, rayyan-172028100, rayyan-172028274, rayyan-172028383, rayyan-218685713, rayyan-218687130, rayyan-218687262, rayyan-218687456, rayyan-218687484, rayyan-218687604, rayyan-218687745, rayyan-218688549, rayyan-218688759}</v>
      </c>
    </row>
    <row r="13" spans="1:31" ht="13">
      <c r="A13" s="66" t="str">
        <v>Digital Forensics Techniques</v>
      </c>
      <c r="B13" s="64">
        <v>0</v>
      </c>
      <c r="C13" s="64">
        <v>1</v>
      </c>
      <c r="D13" s="64">
        <v>0</v>
      </c>
      <c r="E13" s="64">
        <v>0</v>
      </c>
      <c r="F13" s="64">
        <v>0</v>
      </c>
      <c r="G13" s="64">
        <v>0</v>
      </c>
      <c r="H13" s="64">
        <v>0</v>
      </c>
      <c r="I13" s="64">
        <v>0</v>
      </c>
      <c r="J13" s="64"/>
      <c r="K13" s="64"/>
      <c r="L13" s="64"/>
      <c r="M13" s="64"/>
      <c r="N13" s="64"/>
      <c r="O13" s="64"/>
      <c r="P13" s="64"/>
      <c r="Q13" s="64"/>
      <c r="R13" s="64"/>
      <c r="S13" s="64"/>
      <c r="T13" s="64"/>
      <c r="U13" s="64"/>
      <c r="V13" s="64"/>
      <c r="W13" s="64"/>
      <c r="X13" s="64"/>
      <c r="Y13" s="64"/>
      <c r="Z13" s="64"/>
      <c r="AA13" s="64">
        <v>11</v>
      </c>
      <c r="AB13" t="str">
        <v>Cryptography</v>
      </c>
      <c r="AC13" t="str">
        <v>Media Files</v>
      </c>
      <c r="AD13" s="64">
        <v>21</v>
      </c>
      <c r="AE13" t="str">
        <v>\cite{rayyan-172027826, rayyan-172027886, rayyan-172027888, rayyan-172027964, rayyan-172027981, rayyan-172027982, rayyan-172028028, rayyan-172028082, rayyan-172028104, rayyan-172028135, rayyan-172028165, rayyan-172028200, rayyan-172028235, rayyan-172028473, rayyan-172028480, rayyan-172028518, rayyan-218685609, rayyan-218687108, rayyan-218687203, rayyan-218687456, rayyan-218687675}</v>
      </c>
    </row>
    <row r="14" spans="1:31" ht="13">
      <c r="A14" s="66"/>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v>12</v>
      </c>
      <c r="AB14" t="str">
        <v>Cryptography</v>
      </c>
      <c r="AC14" t="str">
        <v>Documents</v>
      </c>
      <c r="AD14" s="64">
        <v>32</v>
      </c>
      <c r="AE14" t="str">
        <v>\cite{rayyan-172027844, rayyan-172027847, rayyan-172027866, rayyan-172027890, rayyan-172027935, rayyan-172027943, rayyan-172027955, rayyan-172027982, rayyan-172028017, rayyan-172028055, rayyan-172028165, rayyan-172028235, rayyan-172028246, rayyan-172028473, rayyan-172028480, rayyan-172028518, rayyan-172028646, rayyan-172028983, rayyan-172029019, rayyan-172029219, rayyan-218685005, rayyan-218685234, rayyan-218685256, rayyan-218685292, rayyan-218685334, rayyan-218685391, rayyan-218686268, rayyan-218687675, rayyan-218688059, rayyan-218688103, rayyan-218688149, rayyan-218688375}</v>
      </c>
    </row>
    <row r="15" spans="1:31" ht="13">
      <c r="A15" s="66"/>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v>13</v>
      </c>
      <c r="AB15" t="str">
        <v>Cryptography</v>
      </c>
      <c r="AC15" t="str">
        <v>Metadata</v>
      </c>
      <c r="AD15" s="64">
        <v>34</v>
      </c>
      <c r="AE15" t="str">
        <v>\cite{rayyan-172027813, rayyan-172027819, rayyan-172027824, rayyan-172027826, rayyan-172027829, rayyan-172027847, rayyan-172027868, rayyan-172027882, rayyan-172027886, rayyan-172027888, rayyan-172027891, rayyan-172027927, rayyan-172027964, rayyan-172028007, rayyan-172028028, rayyan-172028095, rayyan-172028100, rayyan-172028104, rayyan-172028127, rayyan-172028135, rayyan-172028249, rayyan-172028264, rayyan-172028433, rayyan-218685194, rayyan-218685236, rayyan-218685318, rayyan-218685496, rayyan-218687107, rayyan-218687130, rayyan-218687386, rayyan-218687743, rayyan-218687992, rayyan-218688039, rayyan-218688318}</v>
      </c>
    </row>
    <row r="16" spans="1:31" ht="13">
      <c r="A16" s="66"/>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v>14</v>
      </c>
      <c r="AB16" t="str">
        <v>Cryptography</v>
      </c>
      <c r="AC16" t="str">
        <v>Data Files</v>
      </c>
      <c r="AD16" s="64">
        <v>40</v>
      </c>
      <c r="AE16" t="str">
        <v>\cite{rayyan-172027813, rayyan-172027824, rayyan-172027829, rayyan-172027847, rayyan-172027866, rayyan-172027882, rayyan-172027886, rayyan-172027888, rayyan-172027891, rayyan-172027922, rayyan-172027938, rayyan-172027958, rayyan-172027982, rayyan-172028007, rayyan-172028082, rayyan-172028105, rayyan-172028165, rayyan-172028182, rayyan-172028200, rayyan-172028264, rayyan-172028433, rayyan-172028518, rayyan-172028643, rayyan-172028646, rayyan-172028976, rayyan-218685020, rayyan-218685245, rayyan-218685264, rayyan-218685318, rayyan-218687108, rayyan-218687203, rayyan-218687541, rayyan-218687559, rayyan-218687675, rayyan-218688112, rayyan-218688162, rayyan-218688174, rayyan-218688375, rayyan-218688565, rayyan-218688840}</v>
      </c>
    </row>
    <row r="17" spans="1:31" ht="13">
      <c r="A17" s="66"/>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v>15</v>
      </c>
      <c r="AB17" t="str">
        <v>Cryptography</v>
      </c>
      <c r="AC17" t="str">
        <v>Structured Records</v>
      </c>
      <c r="AD17" s="64">
        <v>80</v>
      </c>
      <c r="AE17" t="str">
        <v>\cite{rayyan-172027818, rayyan-172027829, rayyan-172027834, rayyan-172027844, rayyan-172027849, rayyan-172027866, rayyan-172027868, rayyan-172027888, rayyan-172027927, rayyan-172027928, rayyan-172027935, rayyan-172027943, rayyan-172027981, rayyan-172028018, rayyan-172028050, rayyan-172028055, rayyan-172028095, rayyan-172028127, rayyan-172028165, rayyan-172028182, rayyan-172028200, rayyan-172028233, rayyan-172028249, rayyan-172028274, rayyan-172028383, rayyan-172028402, rayyan-172028473, rayyan-172028480, rayyan-172028518, rayyan-172028579, rayyan-172028646, rayyan-172028743, rayyan-172028771, rayyan-218685005, rayyan-218685020, rayyan-218685128, rayyan-218685194, rayyan-218685195, rayyan-218685225, rayyan-218685234, rayyan-218685236, rayyan-218685245, rayyan-218685264, rayyan-218685292, rayyan-218685334, rayyan-218685391, rayyan-218685496, rayyan-218685713, rayyan-218687107, rayyan-218687130, rayyan-218687262, rayyan-218687386, rayyan-218687470, rayyan-218687484, rayyan-218687541, rayyan-218687675, rayyan-218687743, rayyan-218687745, rayyan-218687860, rayyan-218687992, rayyan-218688039, rayyan-218688103, rayyan-218688112, rayyan-218688137, rayyan-218688149, rayyan-218688162, rayyan-218688172, rayyan-218688174, rayyan-218688176, rayyan-218688212, rayyan-218688262, rayyan-218688278, rayyan-218688318, rayyan-218688371, rayyan-218688425, rayyan-218688443, rayyan-218688549, rayyan-218688578, rayyan-218688759, rayyan-218688824}</v>
      </c>
    </row>
    <row r="18" spans="1:31" ht="13">
      <c r="A18" s="66"/>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v>16</v>
      </c>
      <c r="AB18" t="str">
        <v>Smart Contracts</v>
      </c>
      <c r="AC18" t="str">
        <v>Source Code &amp; CAD</v>
      </c>
      <c r="AD18" s="64">
        <v>0</v>
      </c>
      <c r="AE18" t="str">
        <v>\cite{}</v>
      </c>
    </row>
    <row r="19" spans="1:31" ht="13">
      <c r="A19" s="66"/>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v>17</v>
      </c>
      <c r="AB19" t="str">
        <v>Smart Contracts</v>
      </c>
      <c r="AC19" t="str">
        <v>Logs &amp; Audit Trails</v>
      </c>
      <c r="AD19" s="64">
        <v>17</v>
      </c>
      <c r="AE19" t="str">
        <v>\cite{rayyan-172027849, rayyan-172027893, rayyan-172027927, rayyan-172028095, rayyan-172028200, rayyan-172028249, rayyan-172028383, rayyan-172028743, rayyan-218685128, rayyan-218685256, rayyan-218685532, rayyan-218685546, rayyan-218687470, rayyan-218688059, rayyan-218688143, rayyan-218688371, rayyan-218688425}</v>
      </c>
    </row>
    <row r="20" spans="1:31" ht="13">
      <c r="A20" s="66"/>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v>18</v>
      </c>
      <c r="AB20" t="str">
        <v>Smart Contracts</v>
      </c>
      <c r="AC20" t="str">
        <v>IoT Data Streams</v>
      </c>
      <c r="AD20" s="64">
        <v>15</v>
      </c>
      <c r="AE20" t="str">
        <v>\cite{rayyan-172027818, rayyan-172027890, rayyan-172027922, rayyan-172028050, rayyan-172028100, rayyan-172028383, rayyan-218685441, rayyan-218685477, rayyan-218685713, rayyan-218687130, rayyan-218687262, rayyan-218687456, rayyan-218687604, rayyan-218687761, rayyan-218688549}</v>
      </c>
    </row>
    <row r="21" spans="1:31" ht="13">
      <c r="A21" s="66"/>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v>19</v>
      </c>
      <c r="AB21" t="str">
        <v>Smart Contracts</v>
      </c>
      <c r="AC21" t="str">
        <v>Media Files</v>
      </c>
      <c r="AD21" s="64">
        <v>19</v>
      </c>
      <c r="AE21" t="str">
        <v>\cite{rayyan-172027826, rayyan-172027886, rayyan-172027888, rayyan-172027964, rayyan-172027981, rayyan-172028028, rayyan-172028082, rayyan-172028165, rayyan-172028200, rayyan-172028235, rayyan-172028394, rayyan-172028473, rayyan-172028480, rayyan-172028518, rayyan-218685546, rayyan-218687108, rayyan-218687203, rayyan-218687456, rayyan-218687675}</v>
      </c>
    </row>
    <row r="22" spans="1:31" ht="13">
      <c r="A22" s="66"/>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v>20</v>
      </c>
      <c r="AB22" t="str">
        <v>Smart Contracts</v>
      </c>
      <c r="AC22" t="str">
        <v>Documents</v>
      </c>
      <c r="AD22" s="64">
        <v>26</v>
      </c>
      <c r="AE22" t="str">
        <v>\cite{rayyan-172027847, rayyan-172027866, rayyan-172027890, rayyan-172027935, rayyan-172027943, rayyan-172028055, rayyan-172028165, rayyan-172028235, rayyan-172028394, rayyan-172028473, rayyan-172028480, rayyan-172028518, rayyan-172028646, rayyan-218685234, rayyan-218685256, rayyan-218685292, rayyan-218685334, rayyan-218685391, rayyan-218685546, rayyan-218687255, rayyan-218687555, rayyan-218687675, rayyan-218688059, rayyan-218688103, rayyan-218688149, rayyan-218688375}</v>
      </c>
    </row>
    <row r="23" spans="1:31" ht="13">
      <c r="A23" s="66"/>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v>21</v>
      </c>
      <c r="AB23" t="str">
        <v>Smart Contracts</v>
      </c>
      <c r="AC23" t="str">
        <v>Metadata</v>
      </c>
      <c r="AD23" s="64">
        <v>26</v>
      </c>
      <c r="AE23" t="str">
        <v>\cite{rayyan-172027826, rayyan-172027829, rayyan-172027847, rayyan-172027882, rayyan-172027886, rayyan-172027888, rayyan-172027927, rayyan-172027964, rayyan-172028028, rayyan-172028095, rayyan-172028100, rayyan-172028249, rayyan-172028264, rayyan-218685194, rayyan-218685236, rayyan-218685239, rayyan-218685318, rayyan-218685477, rayyan-218685496, rayyan-218687107, rayyan-218687130, rayyan-218687386, rayyan-218687743, rayyan-218687992, rayyan-218688039, rayyan-218688318}</v>
      </c>
    </row>
    <row r="24" spans="1:31" ht="13">
      <c r="A24" s="66"/>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v>22</v>
      </c>
      <c r="AB24" t="str">
        <v>Smart Contracts</v>
      </c>
      <c r="AC24" t="str">
        <v>Data Files</v>
      </c>
      <c r="AD24" s="64">
        <v>33</v>
      </c>
      <c r="AE24" t="str">
        <v>\cite{rayyan-172027829, rayyan-172027847, rayyan-172027866, rayyan-172027882, rayyan-172027886, rayyan-172027888, rayyan-172027922, rayyan-172028082, rayyan-172028165, rayyan-172028182, rayyan-172028200, rayyan-172028264, rayyan-172028394, rayyan-172028518, rayyan-172028643, rayyan-172028646, rayyan-218685020, rayyan-218685239, rayyan-218685245, rayyan-218685264, rayyan-218685318, rayyan-218685380, rayyan-218685441, rayyan-218687108, rayyan-218687203, rayyan-218687255, rayyan-218687416, rayyan-218687675, rayyan-218688112, rayyan-218688162, rayyan-218688174, rayyan-218688375, rayyan-218688565}</v>
      </c>
    </row>
    <row r="25" spans="1:31" ht="13">
      <c r="A25" s="66"/>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v>23</v>
      </c>
      <c r="AB25" t="str">
        <v>Smart Contracts</v>
      </c>
      <c r="AC25" t="str">
        <v>Structured Records</v>
      </c>
      <c r="AD25" s="64">
        <v>73</v>
      </c>
      <c r="AE25" t="str">
        <v>\cite{rayyan-172027818, rayyan-172027829, rayyan-172027849, rayyan-172027866, rayyan-172027888, rayyan-172027927, rayyan-172027935, rayyan-172027943, rayyan-172027981, rayyan-172028018, rayyan-172028050, rayyan-172028055, rayyan-172028095, rayyan-172028165, rayyan-172028182, rayyan-172028200, rayyan-172028233, rayyan-172028249, rayyan-172028383, rayyan-172028473, rayyan-172028480, rayyan-172028518, rayyan-172028646, rayyan-172028743, rayyan-218685020, rayyan-218685039, rayyan-218685128, rayyan-218685131, rayyan-218685194, rayyan-218685195, rayyan-218685225, rayyan-218685234, rayyan-218685236, rayyan-218685245, rayyan-218685264, rayyan-218685292, rayyan-218685334, rayyan-218685380, rayyan-218685391, rayyan-218685496, rayyan-218685532, rayyan-218685546, rayyan-218685713, rayyan-218687107, rayyan-218687130, rayyan-218687255, rayyan-218687262, rayyan-218687386, rayyan-218687470, rayyan-218687555, rayyan-218687675, rayyan-218687743, rayyan-218687761, rayyan-218687860, rayyan-218687992, rayyan-218688039, rayyan-218688103, rayyan-218688112, rayyan-218688149, rayyan-218688162, rayyan-218688172, rayyan-218688174, rayyan-218688176, rayyan-218688212, rayyan-218688262, rayyan-218688278, rayyan-218688318, rayyan-218688371, rayyan-218688425, rayyan-218688443, rayyan-218688549, rayyan-218688578, rayyan-218688824}</v>
      </c>
    </row>
    <row r="26" spans="1:31" ht="13">
      <c r="A26" s="66"/>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v>24</v>
      </c>
      <c r="AB26" t="str">
        <v>Distributed File System</v>
      </c>
      <c r="AC26" t="str">
        <v>Source Code &amp; CAD</v>
      </c>
      <c r="AD26" s="64">
        <v>0</v>
      </c>
      <c r="AE26" t="str">
        <v>\cite{}</v>
      </c>
    </row>
    <row r="27" spans="1:31" ht="13">
      <c r="A27" s="66"/>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v>25</v>
      </c>
      <c r="AB27" t="str">
        <v>Distributed File System</v>
      </c>
      <c r="AC27" t="str">
        <v>Logs &amp; Audit Trails</v>
      </c>
      <c r="AD27" s="64">
        <v>9</v>
      </c>
      <c r="AE27" t="str">
        <v>\cite{rayyan-172027849, rayyan-172027893, rayyan-172028095, rayyan-172028127, rayyan-172028200, rayyan-172028249, rayyan-172028743, rayyan-218685256, rayyan-218687470}</v>
      </c>
    </row>
    <row r="28" spans="1:31" ht="13">
      <c r="A28" s="66"/>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v>26</v>
      </c>
      <c r="AB28" t="str">
        <v>Distributed File System</v>
      </c>
      <c r="AC28" t="str">
        <v>IoT Data Streams</v>
      </c>
      <c r="AD28" s="64">
        <v>13</v>
      </c>
      <c r="AE28" t="str">
        <v>\cite{rayyan-172027818, rayyan-172027890, rayyan-172027922, rayyan-172028050, rayyan-172028100, rayyan-218685441, rayyan-218685477, rayyan-218685713, rayyan-218687262, rayyan-218687456, rayyan-218687745, rayyan-218687761, rayyan-218688549}</v>
      </c>
    </row>
    <row r="29" spans="1:31" ht="13">
      <c r="A29" s="66"/>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v>27</v>
      </c>
      <c r="AB29" t="str">
        <v>Distributed File System</v>
      </c>
      <c r="AC29" t="str">
        <v>Media Files</v>
      </c>
      <c r="AD29" s="64">
        <v>16</v>
      </c>
      <c r="AE29" t="str">
        <v>\cite{rayyan-172027886, rayyan-172027888, rayyan-172027964, rayyan-172027981, rayyan-172028028, rayyan-172028165, rayyan-172028200, rayyan-172028235, rayyan-172028394, rayyan-172028473, rayyan-172028480, rayyan-172028518, rayyan-218687108, rayyan-218687203, rayyan-218687456, rayyan-218687675}</v>
      </c>
    </row>
    <row r="30" spans="1:31" ht="13">
      <c r="A30" s="66"/>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v>28</v>
      </c>
      <c r="AB30" t="str">
        <v>Distributed File System</v>
      </c>
      <c r="AC30" t="str">
        <v>Documents</v>
      </c>
      <c r="AD30" s="64">
        <v>26</v>
      </c>
      <c r="AE30" t="str">
        <v>\cite{rayyan-172027847, rayyan-172027866, rayyan-172027890, rayyan-172027935, rayyan-172027943, rayyan-172028055, rayyan-172028165, rayyan-172028235, rayyan-172028394, rayyan-172028473, rayyan-172028480, rayyan-172028518, rayyan-172028646, rayyan-172029046, rayyan-172029219, rayyan-218685005, rayyan-218685234, rayyan-218685256, rayyan-218685292, rayyan-218685334, rayyan-218685391, rayyan-218687255, rayyan-218687555, rayyan-218687675, rayyan-218688103, rayyan-218688149}</v>
      </c>
    </row>
    <row r="31" spans="1:31" ht="13">
      <c r="A31" s="66"/>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v>29</v>
      </c>
      <c r="AB31" t="str">
        <v>Distributed File System</v>
      </c>
      <c r="AC31" t="str">
        <v>Metadata</v>
      </c>
      <c r="AD31" s="64">
        <v>22</v>
      </c>
      <c r="AE31" t="str">
        <v>\cite{rayyan-172027829, rayyan-172027847, rayyan-172027882, rayyan-172027886, rayyan-172027888, rayyan-172027891, rayyan-172027964, rayyan-172028028, rayyan-172028095, rayyan-172028100, rayyan-172028127, rayyan-172028249, rayyan-172028264, rayyan-172028433, rayyan-218685194, rayyan-218685236, rayyan-218685239, rayyan-218685318, rayyan-218685477, rayyan-218687107, rayyan-218687386, rayyan-218687743}</v>
      </c>
    </row>
    <row r="32" spans="1:31" ht="13">
      <c r="A32" s="66"/>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v>30</v>
      </c>
      <c r="AB32" t="str">
        <v>Distributed File System</v>
      </c>
      <c r="AC32" t="str">
        <v>Data Files</v>
      </c>
      <c r="AD32" s="64">
        <v>35</v>
      </c>
      <c r="AE32" t="str">
        <v>\cite{rayyan-172027829, rayyan-172027847, rayyan-172027866, rayyan-172027882, rayyan-172027886, rayyan-172027888, rayyan-172027891, rayyan-172027922, rayyan-172027958, rayyan-172028165, rayyan-172028182, rayyan-172028200, rayyan-172028264, rayyan-172028394, rayyan-172028433, rayyan-172028518, rayyan-172028646, rayyan-172029046, rayyan-218685020, rayyan-218685239, rayyan-218685245, rayyan-218685264, rayyan-218685318, rayyan-218685380, rayyan-218685441, rayyan-218687108, rayyan-218687203, rayyan-218687255, rayyan-218687416, rayyan-218687559, rayyan-218687675, rayyan-218688112, rayyan-218688162, rayyan-218688174, rayyan-218688565}</v>
      </c>
    </row>
    <row r="33" spans="1:31" ht="13">
      <c r="A33" s="66"/>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v>31</v>
      </c>
      <c r="AB33" t="str">
        <v>Distributed File System</v>
      </c>
      <c r="AC33" t="str">
        <v>Structured Records</v>
      </c>
      <c r="AD33" s="64">
        <v>55</v>
      </c>
      <c r="AE33" t="str">
        <v>\cite{rayyan-172027818, rayyan-172027829, rayyan-172027849, rayyan-172027866, rayyan-172027888, rayyan-172027935, rayyan-172027943, rayyan-172027981, rayyan-172028050, rayyan-172028055, rayyan-172028095, rayyan-172028127, rayyan-172028165, rayyan-172028182, rayyan-172028200, rayyan-172028233, rayyan-172028249, rayyan-172028402, rayyan-172028473, rayyan-172028480, rayyan-172028518, rayyan-172028646, rayyan-172028743, rayyan-218685005, rayyan-218685020, rayyan-218685194, rayyan-218685195, rayyan-218685234, rayyan-218685236, rayyan-218685245, rayyan-218685264, rayyan-218685292, rayyan-218685334, rayyan-218685380, rayyan-218685391, rayyan-218685713, rayyan-218687107, rayyan-218687255, rayyan-218687262, rayyan-218687386, rayyan-218687470, rayyan-218687555, rayyan-218687675, rayyan-218687743, rayyan-218687745, rayyan-218687761, rayyan-218688103, rayyan-218688112, rayyan-218688149, rayyan-218688162, rayyan-218688172, rayyan-218688174, rayyan-218688176, rayyan-218688278, rayyan-218688549}</v>
      </c>
    </row>
    <row r="34" spans="1:31" ht="13">
      <c r="A34" s="66"/>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v>32</v>
      </c>
      <c r="AB34" t="str">
        <v>Interoperability &amp; Authorization Standards</v>
      </c>
      <c r="AC34" t="str">
        <v>Source Code &amp; CAD</v>
      </c>
      <c r="AD34" s="64">
        <v>0</v>
      </c>
      <c r="AE34" t="str">
        <v>\cite{}</v>
      </c>
    </row>
    <row r="35" spans="1:31" ht="13">
      <c r="A35" s="66"/>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v>33</v>
      </c>
      <c r="AB35" t="str">
        <v>Interoperability &amp; Authorization Standards</v>
      </c>
      <c r="AC35" t="str">
        <v>Logs &amp; Audit Trails</v>
      </c>
      <c r="AD35" s="64">
        <v>1</v>
      </c>
      <c r="AE35" t="str">
        <v>\cite{rayyan-172029208}</v>
      </c>
    </row>
    <row r="36" spans="1:31" ht="13">
      <c r="A36" s="66"/>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v>34</v>
      </c>
      <c r="AB36" t="str">
        <v>Interoperability &amp; Authorization Standards</v>
      </c>
      <c r="AC36" t="str">
        <v>IoT Data Streams</v>
      </c>
      <c r="AD36" s="64">
        <v>3</v>
      </c>
      <c r="AE36" t="str">
        <v>\cite{rayyan-218687484, rayyan-218687761, rayyan-218688549}</v>
      </c>
    </row>
    <row r="37" spans="1:31" ht="13">
      <c r="A37" s="66"/>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v>35</v>
      </c>
      <c r="AB37" t="str">
        <v>Interoperability &amp; Authorization Standards</v>
      </c>
      <c r="AC37" t="str">
        <v>Media Files</v>
      </c>
      <c r="AD37" s="64">
        <v>0</v>
      </c>
      <c r="AE37" t="str">
        <v>\cite{}</v>
      </c>
    </row>
    <row r="38" spans="1:31" ht="13">
      <c r="A38" s="66"/>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v>36</v>
      </c>
      <c r="AB38" t="str">
        <v>Interoperability &amp; Authorization Standards</v>
      </c>
      <c r="AC38" t="str">
        <v>Documents</v>
      </c>
      <c r="AD38" s="64">
        <v>2</v>
      </c>
      <c r="AE38" t="str">
        <v>\cite{rayyan-172028017, rayyan-172029208}</v>
      </c>
    </row>
    <row r="39" spans="1:31" ht="13">
      <c r="A39" s="66"/>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v>37</v>
      </c>
      <c r="AB39" t="str">
        <v>Interoperability &amp; Authorization Standards</v>
      </c>
      <c r="AC39" t="str">
        <v>Metadata</v>
      </c>
      <c r="AD39" s="64">
        <v>2</v>
      </c>
      <c r="AE39" t="str">
        <v>\cite{rayyan-172028035, rayyan-172029208}</v>
      </c>
    </row>
    <row r="40" spans="1:31" ht="13">
      <c r="A40" s="66"/>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v>38</v>
      </c>
      <c r="AB40" t="str">
        <v>Interoperability &amp; Authorization Standards</v>
      </c>
      <c r="AC40" t="str">
        <v>Data Files</v>
      </c>
      <c r="AD40" s="64">
        <v>0</v>
      </c>
      <c r="AE40" t="str">
        <v>\cite{}</v>
      </c>
    </row>
    <row r="41" spans="1:31" ht="13">
      <c r="A41" s="66"/>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v>39</v>
      </c>
      <c r="AB41" t="str">
        <v>Interoperability &amp; Authorization Standards</v>
      </c>
      <c r="AC41" t="str">
        <v>Structured Records</v>
      </c>
      <c r="AD41" s="64">
        <v>6</v>
      </c>
      <c r="AE41" t="str">
        <v>\cite{rayyan-172029208, rayyan-218687484, rayyan-218687761, rayyan-218688137, rayyan-218688262, rayyan-218688549}</v>
      </c>
    </row>
    <row r="42" spans="1:31" ht="13">
      <c r="A42" s="66"/>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v>40</v>
      </c>
      <c r="AB42" t="str">
        <v>Containerization &amp; Orchestration</v>
      </c>
      <c r="AC42" t="str">
        <v>Source Code &amp; CAD</v>
      </c>
      <c r="AD42" s="64">
        <v>0</v>
      </c>
      <c r="AE42" t="str">
        <v>\cite{}</v>
      </c>
    </row>
    <row r="43" spans="1:31" ht="13">
      <c r="A43" s="66"/>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v>41</v>
      </c>
      <c r="AB43" t="str">
        <v>Containerization &amp; Orchestration</v>
      </c>
      <c r="AC43" t="str">
        <v>Logs &amp; Audit Trails</v>
      </c>
      <c r="AD43" s="64">
        <v>1</v>
      </c>
      <c r="AE43" t="str">
        <v>\cite{rayyan-218688143}</v>
      </c>
    </row>
    <row r="44" spans="1:31" ht="13">
      <c r="A44" s="66"/>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v>42</v>
      </c>
      <c r="AB44" t="str">
        <v>Containerization &amp; Orchestration</v>
      </c>
      <c r="AC44" t="str">
        <v>IoT Data Streams</v>
      </c>
      <c r="AD44" s="64">
        <v>2</v>
      </c>
      <c r="AE44" t="str">
        <v>\cite{rayyan-218685477, rayyan-218685725}</v>
      </c>
    </row>
    <row r="45" spans="1:31" ht="13">
      <c r="A45" s="66"/>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v>43</v>
      </c>
      <c r="AB45" t="str">
        <v>Containerization &amp; Orchestration</v>
      </c>
      <c r="AC45" t="str">
        <v>Media Files</v>
      </c>
      <c r="AD45" s="64">
        <v>1</v>
      </c>
      <c r="AE45" t="str">
        <v>\cite{rayyan-172028394}</v>
      </c>
    </row>
    <row r="46" spans="1:31" ht="13">
      <c r="A46" s="66"/>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v>44</v>
      </c>
      <c r="AB46" t="str">
        <v>Containerization &amp; Orchestration</v>
      </c>
      <c r="AC46" t="str">
        <v>Documents</v>
      </c>
      <c r="AD46" s="64">
        <v>2</v>
      </c>
      <c r="AE46" t="str">
        <v>\cite{rayyan-172028394, rayyan-218687255}</v>
      </c>
    </row>
    <row r="47" spans="1:31" ht="13">
      <c r="A47" s="66"/>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v>45</v>
      </c>
      <c r="AB47" t="str">
        <v>Containerization &amp; Orchestration</v>
      </c>
      <c r="AC47" t="str">
        <v>Metadata</v>
      </c>
      <c r="AD47" s="64">
        <v>2</v>
      </c>
      <c r="AE47" t="str">
        <v>\cite{rayyan-172027891, rayyan-218685477}</v>
      </c>
    </row>
    <row r="48" spans="1:31" ht="13">
      <c r="A48" s="66"/>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v>46</v>
      </c>
      <c r="AB48" t="str">
        <v>Containerization &amp; Orchestration</v>
      </c>
      <c r="AC48" t="str">
        <v>Data Files</v>
      </c>
      <c r="AD48" s="64">
        <v>5</v>
      </c>
      <c r="AE48" t="str">
        <v>\cite{rayyan-172027891, rayyan-172028394, rayyan-218685380, rayyan-218687255, rayyan-218687541}</v>
      </c>
    </row>
    <row r="49" spans="1:31" ht="13">
      <c r="A49" s="66"/>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v>47</v>
      </c>
      <c r="AB49" t="str">
        <v>Containerization &amp; Orchestration</v>
      </c>
      <c r="AC49" t="str">
        <v>Structured Records</v>
      </c>
      <c r="AD49" s="64">
        <v>5</v>
      </c>
      <c r="AE49" t="str">
        <v>\cite{rayyan-218685039, rayyan-218685131, rayyan-218685380, rayyan-218687255, rayyan-218687541}</v>
      </c>
    </row>
    <row r="50" spans="1:31" ht="13">
      <c r="A50" s="66"/>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v>48</v>
      </c>
      <c r="AB50" t="str">
        <v>Machine Learning &amp; AI</v>
      </c>
      <c r="AC50" t="str">
        <v>Source Code &amp; CAD</v>
      </c>
      <c r="AD50" s="64">
        <v>1</v>
      </c>
      <c r="AE50" t="str">
        <v>\cite{rayyan-172028105}</v>
      </c>
    </row>
    <row r="51" spans="1:31" ht="13">
      <c r="A51" s="66"/>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v>49</v>
      </c>
      <c r="AB51" t="str">
        <v>Machine Learning &amp; AI</v>
      </c>
      <c r="AC51" t="str">
        <v>Logs &amp; Audit Trails</v>
      </c>
      <c r="AD51" s="64">
        <v>1</v>
      </c>
      <c r="AE51" t="str">
        <v>\cite{rayyan-172027908}</v>
      </c>
    </row>
    <row r="52" spans="1:31" ht="13">
      <c r="A52" s="66"/>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v>50</v>
      </c>
      <c r="AB52" t="str">
        <v>Machine Learning &amp; AI</v>
      </c>
      <c r="AC52" t="str">
        <v>IoT Data Streams</v>
      </c>
      <c r="AD52" s="64">
        <v>3</v>
      </c>
      <c r="AE52" t="str">
        <v>\cite{rayyan-172027819, rayyan-172027834, rayyan-218685441}</v>
      </c>
    </row>
    <row r="53" spans="1:31" ht="13">
      <c r="A53" s="66"/>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v>51</v>
      </c>
      <c r="AB53" t="str">
        <v>Machine Learning &amp; AI</v>
      </c>
      <c r="AC53" t="str">
        <v>Media Files</v>
      </c>
      <c r="AD53" s="64">
        <v>2</v>
      </c>
      <c r="AE53" t="str">
        <v>\cite{rayyan-172027846, rayyan-172027997}</v>
      </c>
    </row>
    <row r="54" spans="1:31" ht="13">
      <c r="A54" s="66"/>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v>52</v>
      </c>
      <c r="AB54" t="str">
        <v>Machine Learning &amp; AI</v>
      </c>
      <c r="AC54" t="str">
        <v>Documents</v>
      </c>
      <c r="AD54" s="64">
        <v>5</v>
      </c>
      <c r="AE54" t="str">
        <v>\cite{rayyan-172028017, rayyan-172028983, rayyan-172029019, rayyan-218687255, rayyan-218687555}</v>
      </c>
    </row>
    <row r="55" spans="1:31" ht="13">
      <c r="A55" s="66"/>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v>53</v>
      </c>
      <c r="AB55" t="str">
        <v>Machine Learning &amp; AI</v>
      </c>
      <c r="AC55" t="str">
        <v>Metadata</v>
      </c>
      <c r="AD55" s="64">
        <v>1</v>
      </c>
      <c r="AE55" t="str">
        <v>\cite{rayyan-172027819}</v>
      </c>
    </row>
    <row r="56" spans="1:31" ht="13">
      <c r="A56" s="66"/>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v>54</v>
      </c>
      <c r="AB56" t="str">
        <v>Machine Learning &amp; AI</v>
      </c>
      <c r="AC56" t="str">
        <v>Data Files</v>
      </c>
      <c r="AD56" s="64">
        <v>5</v>
      </c>
      <c r="AE56" t="str">
        <v>\cite{rayyan-172028105, rayyan-218685020, rayyan-218685441, rayyan-218686026, rayyan-218687255}</v>
      </c>
    </row>
    <row r="57" spans="1:31" ht="13">
      <c r="A57" s="66"/>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v>55</v>
      </c>
      <c r="AB57" t="str">
        <v>Machine Learning &amp; AI</v>
      </c>
      <c r="AC57" t="str">
        <v>Structured Records</v>
      </c>
      <c r="AD57" s="64">
        <v>4</v>
      </c>
      <c r="AE57" t="str">
        <v>\cite{rayyan-172027834, rayyan-218685020, rayyan-218687255, rayyan-218687555}</v>
      </c>
    </row>
    <row r="58" spans="1:31" ht="13">
      <c r="A58" s="66"/>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v>56</v>
      </c>
      <c r="AB58" t="str">
        <v>Knowledge Representation &amp; Analytics</v>
      </c>
      <c r="AC58" t="str">
        <v>Source Code &amp; CAD</v>
      </c>
      <c r="AD58" s="64">
        <v>0</v>
      </c>
      <c r="AE58" t="str">
        <v>\cite{}</v>
      </c>
    </row>
    <row r="59" spans="1:31" ht="13">
      <c r="A59" s="66"/>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v>57</v>
      </c>
      <c r="AB59" t="str">
        <v>Knowledge Representation &amp; Analytics</v>
      </c>
      <c r="AC59" t="str">
        <v>Logs &amp; Audit Trails</v>
      </c>
      <c r="AD59" s="64">
        <v>0</v>
      </c>
      <c r="AE59" t="str">
        <v>\cite{}</v>
      </c>
    </row>
    <row r="60" spans="1:31" ht="13">
      <c r="A60" s="66"/>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v>58</v>
      </c>
      <c r="AB60" t="str">
        <v>Knowledge Representation &amp; Analytics</v>
      </c>
      <c r="AC60" t="str">
        <v>IoT Data Streams</v>
      </c>
      <c r="AD60" s="64">
        <v>1</v>
      </c>
      <c r="AE60" t="str">
        <v>\cite{rayyan-218687262}</v>
      </c>
    </row>
    <row r="61" spans="1:31">
      <c r="AA61" s="64">
        <v>59</v>
      </c>
      <c r="AB61" t="str">
        <v>Knowledge Representation &amp; Analytics</v>
      </c>
      <c r="AC61" t="str">
        <v>Media Files</v>
      </c>
      <c r="AD61" s="64">
        <v>0</v>
      </c>
      <c r="AE61" t="str">
        <v>\cite{}</v>
      </c>
    </row>
    <row r="62" spans="1:31">
      <c r="AA62" s="64">
        <v>60</v>
      </c>
      <c r="AB62" t="str">
        <v>Knowledge Representation &amp; Analytics</v>
      </c>
      <c r="AC62" t="str">
        <v>Documents</v>
      </c>
      <c r="AD62" s="64">
        <v>1</v>
      </c>
      <c r="AE62" t="str">
        <v>\cite{rayyan-218685292}</v>
      </c>
    </row>
    <row r="63" spans="1:31">
      <c r="AA63" s="64">
        <v>61</v>
      </c>
      <c r="AB63" t="str">
        <v>Knowledge Representation &amp; Analytics</v>
      </c>
      <c r="AC63" t="str">
        <v>Metadata</v>
      </c>
      <c r="AD63" s="64">
        <v>0</v>
      </c>
      <c r="AE63" t="str">
        <v>\cite{}</v>
      </c>
    </row>
    <row r="64" spans="1:31">
      <c r="AA64" s="64">
        <v>62</v>
      </c>
      <c r="AB64" t="str">
        <v>Knowledge Representation &amp; Analytics</v>
      </c>
      <c r="AC64" t="str">
        <v>Data Files</v>
      </c>
      <c r="AD64" s="64">
        <v>1</v>
      </c>
      <c r="AE64" t="str">
        <v>\cite{rayyan-172028643}</v>
      </c>
    </row>
    <row r="65" spans="27:31">
      <c r="AA65" s="64">
        <v>63</v>
      </c>
      <c r="AB65" t="str">
        <v>Knowledge Representation &amp; Analytics</v>
      </c>
      <c r="AC65" t="str">
        <v>Structured Records</v>
      </c>
      <c r="AD65" s="64">
        <v>3</v>
      </c>
      <c r="AE65" t="str">
        <v>\cite{rayyan-172028018, rayyan-218685292, rayyan-218687262}</v>
      </c>
    </row>
    <row r="66" spans="27:31">
      <c r="AA66" s="64">
        <v>64</v>
      </c>
      <c r="AB66" t="str">
        <v>Steganography &amp; Digital Watermarking</v>
      </c>
      <c r="AC66" t="str">
        <v>Source Code &amp; CAD</v>
      </c>
      <c r="AD66" s="64">
        <v>1</v>
      </c>
      <c r="AE66" t="str">
        <v>\cite{rayyan-172028105}</v>
      </c>
    </row>
    <row r="67" spans="27:31">
      <c r="AA67" s="64">
        <v>65</v>
      </c>
      <c r="AB67" t="str">
        <v>Steganography &amp; Digital Watermarking</v>
      </c>
      <c r="AC67" t="str">
        <v>Logs &amp; Audit Trails</v>
      </c>
      <c r="AD67" s="64">
        <v>0</v>
      </c>
      <c r="AE67" t="str">
        <v>\cite{}</v>
      </c>
    </row>
    <row r="68" spans="27:31">
      <c r="AA68" s="64">
        <v>66</v>
      </c>
      <c r="AB68" t="str">
        <v>Steganography &amp; Digital Watermarking</v>
      </c>
      <c r="AC68" t="str">
        <v>IoT Data Streams</v>
      </c>
      <c r="AD68" s="64">
        <v>0</v>
      </c>
      <c r="AE68" t="str">
        <v>\cite{}</v>
      </c>
    </row>
    <row r="69" spans="27:31">
      <c r="AA69" s="64">
        <v>67</v>
      </c>
      <c r="AB69" t="str">
        <v>Steganography &amp; Digital Watermarking</v>
      </c>
      <c r="AC69" t="str">
        <v>Media Files</v>
      </c>
      <c r="AD69" s="64">
        <v>11</v>
      </c>
      <c r="AE69" t="str">
        <v>\cite{rayyan-172027826, rayyan-172027848, rayyan-172027964, rayyan-172027976, rayyan-172027982, rayyan-172028104, rayyan-172028135, rayyan-172028161, rayyan-218685609, rayyan-218687108, rayyan-218687203}</v>
      </c>
    </row>
    <row r="70" spans="27:31">
      <c r="AA70" s="64">
        <v>68</v>
      </c>
      <c r="AB70" t="str">
        <v>Steganography &amp; Digital Watermarking</v>
      </c>
      <c r="AC70" t="str">
        <v>Documents</v>
      </c>
      <c r="AD70" s="64">
        <v>4</v>
      </c>
      <c r="AE70" t="str">
        <v>\cite{rayyan-172027955, rayyan-172027982, rayyan-172028017, rayyan-172029219}</v>
      </c>
    </row>
    <row r="71" spans="27:31">
      <c r="AA71" s="64">
        <v>69</v>
      </c>
      <c r="AB71" t="str">
        <v>Steganography &amp; Digital Watermarking</v>
      </c>
      <c r="AC71" t="str">
        <v>Metadata</v>
      </c>
      <c r="AD71" s="64">
        <v>6</v>
      </c>
      <c r="AE71" t="str">
        <v>\cite{rayyan-172027826, rayyan-172027848, rayyan-172027964, rayyan-172027976, rayyan-172028104, rayyan-172028135}</v>
      </c>
    </row>
    <row r="72" spans="27:31">
      <c r="AA72" s="64">
        <v>70</v>
      </c>
      <c r="AB72" t="str">
        <v>Steganography &amp; Digital Watermarking</v>
      </c>
      <c r="AC72" t="str">
        <v>Data Files</v>
      </c>
      <c r="AD72" s="64">
        <v>5</v>
      </c>
      <c r="AE72" t="str">
        <v>\cite{rayyan-172027982, rayyan-172028105, rayyan-172028161, rayyan-218687108, rayyan-218687203}</v>
      </c>
    </row>
    <row r="73" spans="27:31">
      <c r="AA73" s="64">
        <v>71</v>
      </c>
      <c r="AB73" t="str">
        <v>Steganography &amp; Digital Watermarking</v>
      </c>
      <c r="AC73" t="str">
        <v>Structured Records</v>
      </c>
      <c r="AD73" s="64">
        <v>1</v>
      </c>
      <c r="AE73" t="str">
        <v>\cite{rayyan-172028771}</v>
      </c>
    </row>
    <row r="74" spans="27:31">
      <c r="AA74" s="64">
        <v>72</v>
      </c>
      <c r="AB74" t="str">
        <v>Digital Twin</v>
      </c>
      <c r="AC74" t="str">
        <v>Source Code &amp; CAD</v>
      </c>
      <c r="AD74" s="64">
        <v>0</v>
      </c>
      <c r="AE74" t="str">
        <v>\cite{}</v>
      </c>
    </row>
    <row r="75" spans="27:31">
      <c r="AA75" s="64">
        <v>73</v>
      </c>
      <c r="AB75" t="str">
        <v>Digital Twin</v>
      </c>
      <c r="AC75" t="str">
        <v>Logs &amp; Audit Trails</v>
      </c>
      <c r="AD75" s="64">
        <v>0</v>
      </c>
      <c r="AE75" t="str">
        <v>\cite{}</v>
      </c>
    </row>
    <row r="76" spans="27:31">
      <c r="AA76" s="64">
        <v>74</v>
      </c>
      <c r="AB76" t="str">
        <v>Digital Twin</v>
      </c>
      <c r="AC76" t="str">
        <v>IoT Data Streams</v>
      </c>
      <c r="AD76" s="64">
        <v>0</v>
      </c>
      <c r="AE76" t="str">
        <v>\cite{}</v>
      </c>
    </row>
    <row r="77" spans="27:31">
      <c r="AA77" s="64">
        <v>75</v>
      </c>
      <c r="AB77" t="str">
        <v>Digital Twin</v>
      </c>
      <c r="AC77" t="str">
        <v>Media Files</v>
      </c>
      <c r="AD77" s="64">
        <v>0</v>
      </c>
      <c r="AE77" t="str">
        <v>\cite{}</v>
      </c>
    </row>
    <row r="78" spans="27:31">
      <c r="AA78" s="64">
        <v>76</v>
      </c>
      <c r="AB78" t="str">
        <v>Digital Twin</v>
      </c>
      <c r="AC78" t="str">
        <v>Documents</v>
      </c>
      <c r="AD78" s="64">
        <v>0</v>
      </c>
      <c r="AE78" t="str">
        <v>\cite{}</v>
      </c>
    </row>
    <row r="79" spans="27:31">
      <c r="AA79" s="64">
        <v>77</v>
      </c>
      <c r="AB79" t="str">
        <v>Digital Twin</v>
      </c>
      <c r="AC79" t="str">
        <v>Metadata</v>
      </c>
      <c r="AD79" s="64">
        <v>1</v>
      </c>
      <c r="AE79" t="str">
        <v>\cite{rayyan-172027911}</v>
      </c>
    </row>
    <row r="80" spans="27:31">
      <c r="AA80" s="64">
        <v>78</v>
      </c>
      <c r="AB80" t="str">
        <v>Digital Twin</v>
      </c>
      <c r="AC80" t="str">
        <v>Data Files</v>
      </c>
      <c r="AD80" s="64">
        <v>0</v>
      </c>
      <c r="AE80" t="str">
        <v>\cite{}</v>
      </c>
    </row>
    <row r="81" spans="27:31">
      <c r="AA81" s="64">
        <v>79</v>
      </c>
      <c r="AB81" t="str">
        <v>Digital Twin</v>
      </c>
      <c r="AC81" t="str">
        <v>Structured Records</v>
      </c>
      <c r="AD81" s="64">
        <v>0</v>
      </c>
      <c r="AE81" t="str">
        <v>\cite{}</v>
      </c>
    </row>
    <row r="82" spans="27:31">
      <c r="AA82" s="64">
        <v>80</v>
      </c>
      <c r="AB82" t="str">
        <v>Honey Files</v>
      </c>
      <c r="AC82" t="str">
        <v>Source Code &amp; CAD</v>
      </c>
      <c r="AD82" s="64">
        <v>0</v>
      </c>
      <c r="AE82" t="str">
        <v>\cite{}</v>
      </c>
    </row>
    <row r="83" spans="27:31">
      <c r="AA83" s="64">
        <v>81</v>
      </c>
      <c r="AB83" t="str">
        <v>Honey Files</v>
      </c>
      <c r="AC83" t="str">
        <v>Logs &amp; Audit Trails</v>
      </c>
      <c r="AD83" s="64">
        <v>0</v>
      </c>
      <c r="AE83" t="str">
        <v>\cite{}</v>
      </c>
    </row>
    <row r="84" spans="27:31">
      <c r="AA84" s="64">
        <v>82</v>
      </c>
      <c r="AB84" t="str">
        <v>Honey Files</v>
      </c>
      <c r="AC84" t="str">
        <v>IoT Data Streams</v>
      </c>
      <c r="AD84" s="64">
        <v>0</v>
      </c>
      <c r="AE84" t="str">
        <v>\cite{}</v>
      </c>
    </row>
    <row r="85" spans="27:31">
      <c r="AA85" s="64">
        <v>83</v>
      </c>
      <c r="AB85" t="str">
        <v>Honey Files</v>
      </c>
      <c r="AC85" t="str">
        <v>Media Files</v>
      </c>
      <c r="AD85" s="64">
        <v>0</v>
      </c>
      <c r="AE85" t="str">
        <v>\cite{}</v>
      </c>
    </row>
    <row r="86" spans="27:31">
      <c r="AA86" s="64">
        <v>84</v>
      </c>
      <c r="AB86" t="str">
        <v>Honey Files</v>
      </c>
      <c r="AC86" t="str">
        <v>Documents</v>
      </c>
      <c r="AD86" s="64">
        <v>2</v>
      </c>
      <c r="AE86" t="str">
        <v>\cite{rayyan-172028983, rayyan-172029019}</v>
      </c>
    </row>
    <row r="87" spans="27:31">
      <c r="AA87" s="64">
        <v>85</v>
      </c>
      <c r="AB87" t="str">
        <v>Honey Files</v>
      </c>
      <c r="AC87" t="str">
        <v>Metadata</v>
      </c>
      <c r="AD87" s="64">
        <v>0</v>
      </c>
      <c r="AE87" t="str">
        <v>\cite{}</v>
      </c>
    </row>
    <row r="88" spans="27:31">
      <c r="AA88" s="64">
        <v>86</v>
      </c>
      <c r="AB88" t="str">
        <v>Honey Files</v>
      </c>
      <c r="AC88" t="str">
        <v>Data Files</v>
      </c>
      <c r="AD88" s="64">
        <v>0</v>
      </c>
      <c r="AE88" t="str">
        <v>\cite{}</v>
      </c>
    </row>
    <row r="89" spans="27:31">
      <c r="AA89" s="64">
        <v>87</v>
      </c>
      <c r="AB89" t="str">
        <v>Honey Files</v>
      </c>
      <c r="AC89" t="str">
        <v>Structured Records</v>
      </c>
      <c r="AD89" s="64">
        <v>0</v>
      </c>
      <c r="AE89" t="str">
        <v>\cite{}</v>
      </c>
    </row>
    <row r="90" spans="27:31">
      <c r="AA90" s="64">
        <v>88</v>
      </c>
      <c r="AB90" t="str">
        <v>Digital Forensics Techniques</v>
      </c>
      <c r="AC90" t="str">
        <v>Source Code &amp; CAD</v>
      </c>
      <c r="AD90" s="64">
        <v>0</v>
      </c>
      <c r="AE90" t="str">
        <v>\cite{}</v>
      </c>
    </row>
    <row r="91" spans="27:31">
      <c r="AA91" s="64">
        <v>89</v>
      </c>
      <c r="AB91" t="str">
        <v>Digital Forensics Techniques</v>
      </c>
      <c r="AC91" t="str">
        <v>Logs &amp; Audit Trails</v>
      </c>
      <c r="AD91" s="64">
        <v>1</v>
      </c>
      <c r="AE91" t="str">
        <v>\cite{rayyan-172027832}</v>
      </c>
    </row>
    <row r="92" spans="27:31">
      <c r="AA92" s="64">
        <v>90</v>
      </c>
      <c r="AB92" t="str">
        <v>Digital Forensics Techniques</v>
      </c>
      <c r="AC92" t="str">
        <v>IoT Data Streams</v>
      </c>
      <c r="AD92" s="64">
        <v>0</v>
      </c>
      <c r="AE92" t="str">
        <v>\cite{}</v>
      </c>
    </row>
    <row r="93" spans="27:31">
      <c r="AA93" s="64">
        <v>91</v>
      </c>
      <c r="AB93" t="str">
        <v>Digital Forensics Techniques</v>
      </c>
      <c r="AC93" t="str">
        <v>Media Files</v>
      </c>
      <c r="AD93" s="64">
        <v>0</v>
      </c>
      <c r="AE93" t="str">
        <v>\cite{}</v>
      </c>
    </row>
    <row r="94" spans="27:31">
      <c r="AA94" s="64">
        <v>92</v>
      </c>
      <c r="AB94" t="str">
        <v>Digital Forensics Techniques</v>
      </c>
      <c r="AC94" t="str">
        <v>Documents</v>
      </c>
      <c r="AD94" s="64">
        <v>0</v>
      </c>
      <c r="AE94" t="str">
        <v>\cite{}</v>
      </c>
    </row>
    <row r="95" spans="27:31">
      <c r="AA95" s="64">
        <v>93</v>
      </c>
      <c r="AB95" t="str">
        <v>Digital Forensics Techniques</v>
      </c>
      <c r="AC95" t="str">
        <v>Metadata</v>
      </c>
      <c r="AD95" s="64">
        <v>0</v>
      </c>
      <c r="AE95" t="str">
        <v>\cite{}</v>
      </c>
    </row>
    <row r="96" spans="27:31">
      <c r="AA96" s="64">
        <v>94</v>
      </c>
      <c r="AB96" t="str">
        <v>Digital Forensics Techniques</v>
      </c>
      <c r="AC96" t="str">
        <v>Data Files</v>
      </c>
      <c r="AD96" s="64">
        <v>0</v>
      </c>
      <c r="AE96" t="str">
        <v>\cite{}</v>
      </c>
    </row>
    <row r="97" spans="27:31">
      <c r="AA97" s="64">
        <v>95</v>
      </c>
      <c r="AB97" t="str">
        <v>Digital Forensics Techniques</v>
      </c>
      <c r="AC97" t="str">
        <v>Structured Records</v>
      </c>
      <c r="AD97" s="64">
        <v>0</v>
      </c>
      <c r="AE97" t="str">
        <v>\cite{}</v>
      </c>
    </row>
    <row r="98" spans="27:31">
      <c r="AA98" s="64"/>
      <c r="AD98" s="64"/>
    </row>
    <row r="99" spans="27:31">
      <c r="AA99" s="64"/>
      <c r="AD99" s="64"/>
    </row>
    <row r="100" spans="27:31">
      <c r="AA100" s="64"/>
      <c r="AD100" s="64"/>
    </row>
    <row r="101" spans="27:31">
      <c r="AA101" s="64"/>
      <c r="AD101" s="64"/>
    </row>
    <row r="102" spans="27:31">
      <c r="AA102" s="64"/>
      <c r="AD102" s="64"/>
    </row>
    <row r="103" spans="27:31">
      <c r="AA103" s="64"/>
      <c r="AD103" s="64"/>
    </row>
    <row r="104" spans="27:31">
      <c r="AA104" s="64"/>
      <c r="AD104" s="64"/>
    </row>
    <row r="105" spans="27:31">
      <c r="AA105" s="64"/>
      <c r="AD105" s="64"/>
    </row>
    <row r="106" spans="27:31">
      <c r="AA106" s="64"/>
      <c r="AD106" s="64"/>
    </row>
    <row r="107" spans="27:31">
      <c r="AA107" s="64"/>
      <c r="AD107" s="64"/>
    </row>
    <row r="108" spans="27:31">
      <c r="AA108" s="64"/>
      <c r="AD108" s="64"/>
    </row>
    <row r="109" spans="27:31">
      <c r="AA109" s="64"/>
      <c r="AD109" s="64"/>
    </row>
    <row r="110" spans="27:31">
      <c r="AA110" s="64"/>
      <c r="AD110" s="64"/>
    </row>
    <row r="111" spans="27:31">
      <c r="AA111" s="64"/>
      <c r="AD111" s="64"/>
    </row>
    <row r="112" spans="27:31">
      <c r="AA112" s="64"/>
      <c r="AD112" s="64"/>
    </row>
    <row r="113" spans="27:30">
      <c r="AA113" s="64"/>
      <c r="AD113" s="64"/>
    </row>
    <row r="114" spans="27:30">
      <c r="AA114" s="64"/>
      <c r="AD114" s="64"/>
    </row>
    <row r="115" spans="27:30">
      <c r="AA115" s="64"/>
      <c r="AD115" s="64"/>
    </row>
    <row r="116" spans="27:30">
      <c r="AA116" s="64"/>
      <c r="AD116" s="64"/>
    </row>
    <row r="117" spans="27:30">
      <c r="AA117" s="64"/>
      <c r="AD117" s="64"/>
    </row>
    <row r="118" spans="27:30">
      <c r="AA118" s="64"/>
      <c r="AD118" s="64"/>
    </row>
    <row r="119" spans="27:30">
      <c r="AA119" s="64"/>
      <c r="AD119" s="64"/>
    </row>
    <row r="120" spans="27:30">
      <c r="AA120" s="64"/>
      <c r="AD120" s="64"/>
    </row>
    <row r="121" spans="27:30">
      <c r="AA121" s="64"/>
      <c r="AD121" s="64"/>
    </row>
    <row r="122" spans="27:30">
      <c r="AA122" s="64"/>
      <c r="AD122" s="64"/>
    </row>
    <row r="123" spans="27:30">
      <c r="AA123" s="64"/>
      <c r="AD123" s="64"/>
    </row>
    <row r="124" spans="27:30">
      <c r="AA124" s="64"/>
      <c r="AD124" s="64"/>
    </row>
    <row r="125" spans="27:30">
      <c r="AA125" s="64"/>
      <c r="AD125" s="64"/>
    </row>
    <row r="126" spans="27:30">
      <c r="AA126" s="64"/>
      <c r="AD126" s="64"/>
    </row>
    <row r="127" spans="27:30">
      <c r="AA127" s="64"/>
      <c r="AD127" s="64"/>
    </row>
    <row r="128" spans="27:30">
      <c r="AA128" s="64"/>
      <c r="AD128" s="64"/>
    </row>
    <row r="129" spans="27:30">
      <c r="AA129" s="64"/>
      <c r="AD129" s="64"/>
    </row>
    <row r="130" spans="27:30">
      <c r="AA130" s="64"/>
      <c r="AD130" s="64"/>
    </row>
    <row r="131" spans="27:30">
      <c r="AA131" s="64"/>
      <c r="AD131" s="64"/>
    </row>
    <row r="132" spans="27:30">
      <c r="AA132" s="64"/>
      <c r="AD132" s="64"/>
    </row>
    <row r="133" spans="27:30">
      <c r="AA133" s="64"/>
      <c r="AD133" s="64"/>
    </row>
    <row r="134" spans="27:30">
      <c r="AA134" s="64"/>
      <c r="AD134" s="64"/>
    </row>
    <row r="135" spans="27:30">
      <c r="AA135" s="64"/>
      <c r="AD135" s="64"/>
    </row>
    <row r="136" spans="27:30">
      <c r="AA136" s="64"/>
      <c r="AD136" s="64"/>
    </row>
    <row r="137" spans="27:30">
      <c r="AA137" s="64"/>
      <c r="AD137" s="64"/>
    </row>
    <row r="138" spans="27:30">
      <c r="AA138" s="64"/>
      <c r="AD138" s="64"/>
    </row>
    <row r="139" spans="27:30">
      <c r="AA139" s="64"/>
      <c r="AD139" s="64"/>
    </row>
    <row r="140" spans="27:30">
      <c r="AA140" s="64"/>
      <c r="AD140" s="64"/>
    </row>
    <row r="141" spans="27:30">
      <c r="AA141" s="64"/>
      <c r="AD141" s="64"/>
    </row>
    <row r="142" spans="27:30">
      <c r="AA142" s="64"/>
      <c r="AD142" s="64"/>
    </row>
    <row r="143" spans="27:30">
      <c r="AA143" s="64"/>
      <c r="AD143" s="64"/>
    </row>
    <row r="144" spans="27:30">
      <c r="AA144" s="64"/>
      <c r="AD144" s="64"/>
    </row>
    <row r="145" spans="27:30">
      <c r="AA145" s="64"/>
      <c r="AD145" s="64"/>
    </row>
    <row r="146" spans="27:30">
      <c r="AA146" s="64"/>
      <c r="AD146" s="64"/>
    </row>
    <row r="147" spans="27:30">
      <c r="AA147" s="64"/>
      <c r="AD147" s="64"/>
    </row>
    <row r="148" spans="27:30">
      <c r="AA148" s="64"/>
      <c r="AD148" s="64"/>
    </row>
    <row r="149" spans="27:30">
      <c r="AA149" s="64"/>
      <c r="AD149" s="64"/>
    </row>
    <row r="150" spans="27:30">
      <c r="AA150" s="64"/>
      <c r="AD150" s="64"/>
    </row>
    <row r="151" spans="27:30">
      <c r="AA151" s="64"/>
      <c r="AD151" s="64"/>
    </row>
    <row r="152" spans="27:30">
      <c r="AA152" s="64"/>
      <c r="AD152" s="64"/>
    </row>
    <row r="153" spans="27:30">
      <c r="AA153" s="64"/>
      <c r="AD153" s="64"/>
    </row>
    <row r="154" spans="27:30">
      <c r="AA154" s="64"/>
      <c r="AD154" s="64"/>
    </row>
    <row r="155" spans="27:30">
      <c r="AA155" s="64"/>
      <c r="AD155" s="64"/>
    </row>
    <row r="156" spans="27:30">
      <c r="AA156" s="64"/>
      <c r="AD156" s="64"/>
    </row>
    <row r="157" spans="27:30">
      <c r="AA157" s="64"/>
      <c r="AD157" s="64"/>
    </row>
    <row r="158" spans="27:30">
      <c r="AA158" s="64"/>
      <c r="AD158" s="64"/>
    </row>
    <row r="159" spans="27:30">
      <c r="AA159" s="64"/>
      <c r="AD159" s="64"/>
    </row>
    <row r="160" spans="27:30">
      <c r="AA160" s="64"/>
      <c r="AD160" s="64"/>
    </row>
    <row r="161" spans="27:30">
      <c r="AA161" s="64"/>
      <c r="AD161" s="64"/>
    </row>
    <row r="162" spans="27:30">
      <c r="AA162" s="64"/>
      <c r="AD162" s="64"/>
    </row>
    <row r="163" spans="27:30">
      <c r="AA163" s="64"/>
      <c r="AD163" s="64"/>
    </row>
    <row r="164" spans="27:30">
      <c r="AA164" s="64"/>
      <c r="AD164" s="64"/>
    </row>
    <row r="165" spans="27:30">
      <c r="AA165" s="64"/>
      <c r="AD165" s="64"/>
    </row>
    <row r="166" spans="27:30">
      <c r="AA166" s="64"/>
      <c r="AD166" s="64"/>
    </row>
    <row r="167" spans="27:30">
      <c r="AA167" s="64"/>
      <c r="AD167" s="64"/>
    </row>
    <row r="168" spans="27:30">
      <c r="AA168" s="64"/>
      <c r="AD168" s="64"/>
    </row>
    <row r="169" spans="27:30">
      <c r="AA169" s="64"/>
      <c r="AD169" s="64"/>
    </row>
    <row r="170" spans="27:30">
      <c r="AA170" s="64"/>
      <c r="AD170" s="64"/>
    </row>
    <row r="171" spans="27:30">
      <c r="AA171" s="64"/>
      <c r="AD171" s="64"/>
    </row>
    <row r="172" spans="27:30">
      <c r="AA172" s="64"/>
      <c r="AD172" s="64"/>
    </row>
    <row r="173" spans="27:30">
      <c r="AA173" s="64"/>
      <c r="AD173" s="64"/>
    </row>
    <row r="174" spans="27:30">
      <c r="AA174" s="64"/>
      <c r="AD174" s="64"/>
    </row>
    <row r="175" spans="27:30">
      <c r="AA175" s="64"/>
      <c r="AD175" s="64"/>
    </row>
    <row r="176" spans="27:30">
      <c r="AA176" s="64"/>
      <c r="AD176" s="64"/>
    </row>
    <row r="177" spans="27:30">
      <c r="AA177" s="64"/>
      <c r="AD177" s="64"/>
    </row>
    <row r="178" spans="27:30">
      <c r="AA178" s="64"/>
      <c r="AD178" s="64"/>
    </row>
    <row r="179" spans="27:30">
      <c r="AA179" s="64"/>
      <c r="AD179" s="64"/>
    </row>
    <row r="180" spans="27:30">
      <c r="AA180" s="64"/>
      <c r="AD180" s="64"/>
    </row>
    <row r="181" spans="27:30">
      <c r="AA181" s="64"/>
      <c r="AD181" s="64"/>
    </row>
    <row r="182" spans="27:30">
      <c r="AA182" s="64"/>
      <c r="AD182" s="64"/>
    </row>
    <row r="183" spans="27:30">
      <c r="AA183" s="64"/>
      <c r="AD183" s="64"/>
    </row>
    <row r="184" spans="27:30">
      <c r="AA184" s="64"/>
      <c r="AD184" s="64"/>
    </row>
    <row r="185" spans="27:30">
      <c r="AA185" s="64"/>
      <c r="AD185" s="64"/>
    </row>
    <row r="186" spans="27:30">
      <c r="AA186" s="64"/>
      <c r="AD186" s="64"/>
    </row>
    <row r="187" spans="27:30">
      <c r="AA187" s="64"/>
      <c r="AD187" s="64"/>
    </row>
    <row r="188" spans="27:30">
      <c r="AA188" s="64"/>
      <c r="AD188" s="64"/>
    </row>
    <row r="189" spans="27:30">
      <c r="AA189" s="64"/>
      <c r="AD189" s="64"/>
    </row>
    <row r="190" spans="27:30">
      <c r="AA190" s="64"/>
      <c r="AD190" s="64"/>
    </row>
    <row r="191" spans="27:30">
      <c r="AA191" s="64"/>
      <c r="AD191" s="64"/>
    </row>
    <row r="192" spans="27:30">
      <c r="AA192" s="64"/>
      <c r="AD192" s="64"/>
    </row>
    <row r="193" spans="27:30">
      <c r="AA193" s="64"/>
      <c r="AD193" s="64"/>
    </row>
    <row r="194" spans="27:30">
      <c r="AA194" s="64"/>
      <c r="AD194" s="64"/>
    </row>
    <row r="195" spans="27:30">
      <c r="AA195" s="64"/>
      <c r="AD195" s="64"/>
    </row>
    <row r="196" spans="27:30">
      <c r="AA196" s="64"/>
      <c r="AD196" s="64"/>
    </row>
    <row r="197" spans="27:30">
      <c r="AA197" s="64"/>
      <c r="AD197" s="64"/>
    </row>
    <row r="198" spans="27:30">
      <c r="AA198" s="64"/>
      <c r="AD198" s="64"/>
    </row>
    <row r="199" spans="27:30">
      <c r="AA199" s="64"/>
      <c r="AD199" s="64"/>
    </row>
    <row r="200" spans="27:30">
      <c r="AA200" s="64"/>
      <c r="AD200" s="64"/>
    </row>
    <row r="201" spans="27:30">
      <c r="AA201" s="64"/>
      <c r="AD201" s="64"/>
    </row>
    <row r="202" spans="27:30">
      <c r="AA202" s="64"/>
      <c r="AD202" s="64"/>
    </row>
    <row r="203" spans="27:30">
      <c r="AA203" s="64"/>
      <c r="AD203" s="64"/>
    </row>
    <row r="204" spans="27:30">
      <c r="AA204" s="64"/>
      <c r="AD204" s="64"/>
    </row>
    <row r="205" spans="27:30">
      <c r="AA205" s="64"/>
      <c r="AD205" s="64"/>
    </row>
    <row r="206" spans="27:30">
      <c r="AA206" s="64"/>
      <c r="AD206" s="64"/>
    </row>
    <row r="207" spans="27:30">
      <c r="AA207" s="64"/>
      <c r="AD207" s="64"/>
    </row>
    <row r="208" spans="27:30">
      <c r="AA208" s="64"/>
      <c r="AD208" s="64"/>
    </row>
    <row r="209" spans="27:30">
      <c r="AA209" s="64"/>
      <c r="AD209" s="64"/>
    </row>
    <row r="210" spans="27:30">
      <c r="AA210" s="64"/>
      <c r="AD210" s="64"/>
    </row>
    <row r="211" spans="27:30">
      <c r="AA211" s="64"/>
      <c r="AD211" s="64"/>
    </row>
    <row r="212" spans="27:30">
      <c r="AA212" s="64"/>
      <c r="AD212" s="64"/>
    </row>
    <row r="213" spans="27:30">
      <c r="AA213" s="64"/>
      <c r="AD213" s="64"/>
    </row>
    <row r="214" spans="27:30">
      <c r="AA214" s="64"/>
      <c r="AD214" s="64"/>
    </row>
    <row r="215" spans="27:30">
      <c r="AA215" s="64"/>
      <c r="AD215" s="64"/>
    </row>
    <row r="216" spans="27:30">
      <c r="AA216" s="64"/>
      <c r="AD216" s="64"/>
    </row>
    <row r="217" spans="27:30">
      <c r="AA217" s="64"/>
      <c r="AD217" s="64"/>
    </row>
    <row r="218" spans="27:30">
      <c r="AA218" s="64"/>
      <c r="AD218" s="64"/>
    </row>
    <row r="219" spans="27:30">
      <c r="AA219" s="64"/>
      <c r="AD219" s="64"/>
    </row>
    <row r="220" spans="27:30">
      <c r="AA220" s="64"/>
      <c r="AD220" s="64"/>
    </row>
    <row r="221" spans="27:30">
      <c r="AA221" s="64"/>
      <c r="AD221" s="64"/>
    </row>
    <row r="222" spans="27:30">
      <c r="AA222" s="64"/>
      <c r="AD222" s="64"/>
    </row>
    <row r="223" spans="27:30">
      <c r="AA223" s="64"/>
      <c r="AD223" s="64"/>
    </row>
    <row r="224" spans="27:30">
      <c r="AA224" s="64"/>
      <c r="AD224" s="64"/>
    </row>
    <row r="225" spans="27:30">
      <c r="AA225" s="64"/>
      <c r="AD225" s="64"/>
    </row>
    <row r="226" spans="27:30">
      <c r="AA226" s="64"/>
      <c r="AD226" s="64"/>
    </row>
    <row r="227" spans="27:30">
      <c r="AA227" s="64"/>
      <c r="AD227" s="64"/>
    </row>
    <row r="228" spans="27:30">
      <c r="AA228" s="64"/>
      <c r="AD228" s="64"/>
    </row>
    <row r="229" spans="27:30">
      <c r="AA229" s="64"/>
      <c r="AD229" s="64"/>
    </row>
    <row r="230" spans="27:30">
      <c r="AA230" s="64"/>
      <c r="AD230" s="64"/>
    </row>
    <row r="231" spans="27:30">
      <c r="AA231" s="64"/>
      <c r="AD231" s="64"/>
    </row>
    <row r="232" spans="27:30">
      <c r="AA232" s="64"/>
      <c r="AD232" s="64"/>
    </row>
    <row r="233" spans="27:30">
      <c r="AA233" s="64"/>
      <c r="AD233" s="64"/>
    </row>
    <row r="234" spans="27:30">
      <c r="AA234" s="64"/>
      <c r="AD234" s="64"/>
    </row>
    <row r="235" spans="27:30">
      <c r="AA235" s="64"/>
      <c r="AD235" s="64"/>
    </row>
    <row r="236" spans="27:30">
      <c r="AA236" s="64"/>
      <c r="AD236" s="64"/>
    </row>
    <row r="237" spans="27:30">
      <c r="AA237" s="64"/>
      <c r="AD237" s="64"/>
    </row>
    <row r="238" spans="27:30">
      <c r="AA238" s="64"/>
      <c r="AD238" s="64"/>
    </row>
    <row r="239" spans="27:30">
      <c r="AA239" s="64"/>
      <c r="AD239" s="64"/>
    </row>
    <row r="240" spans="27:30">
      <c r="AA240" s="64"/>
      <c r="AD240" s="64"/>
    </row>
    <row r="241" spans="27:30">
      <c r="AA241" s="64"/>
      <c r="AD241" s="64"/>
    </row>
    <row r="242" spans="27:30">
      <c r="AA242" s="64"/>
      <c r="AD242" s="64"/>
    </row>
    <row r="243" spans="27:30">
      <c r="AA243" s="64"/>
      <c r="AD243" s="64"/>
    </row>
    <row r="244" spans="27:30">
      <c r="AA244" s="64"/>
      <c r="AD244" s="64"/>
    </row>
    <row r="245" spans="27:30">
      <c r="AA245" s="64"/>
      <c r="AD245" s="64"/>
    </row>
    <row r="246" spans="27:30">
      <c r="AA246" s="64"/>
      <c r="AD246" s="64"/>
    </row>
    <row r="247" spans="27:30">
      <c r="AA247" s="64"/>
      <c r="AD247" s="64"/>
    </row>
    <row r="248" spans="27:30">
      <c r="AA248" s="64"/>
      <c r="AD248" s="64"/>
    </row>
    <row r="249" spans="27:30">
      <c r="AA249" s="64"/>
      <c r="AD249" s="64"/>
    </row>
    <row r="250" spans="27:30">
      <c r="AA250" s="64"/>
      <c r="AD250" s="64"/>
    </row>
    <row r="251" spans="27:30">
      <c r="AA251" s="64"/>
      <c r="AD251" s="64"/>
    </row>
    <row r="252" spans="27:30">
      <c r="AA252" s="64"/>
      <c r="AD252" s="64"/>
    </row>
    <row r="253" spans="27:30">
      <c r="AA253" s="64"/>
      <c r="AD253" s="64"/>
    </row>
    <row r="254" spans="27:30">
      <c r="AA254" s="64"/>
      <c r="AD254" s="64"/>
    </row>
    <row r="255" spans="27:30">
      <c r="AA255" s="64"/>
      <c r="AD255" s="64"/>
    </row>
    <row r="256" spans="27:30">
      <c r="AA256" s="64"/>
      <c r="AD256" s="64"/>
    </row>
    <row r="257" spans="27:30">
      <c r="AA257" s="64"/>
      <c r="AD257" s="64"/>
    </row>
    <row r="258" spans="27:30">
      <c r="AA258" s="64"/>
      <c r="AD258" s="64"/>
    </row>
    <row r="259" spans="27:30">
      <c r="AA259" s="64"/>
      <c r="AD259" s="64"/>
    </row>
    <row r="260" spans="27:30">
      <c r="AA260" s="64"/>
      <c r="AD260" s="64"/>
    </row>
    <row r="261" spans="27:30">
      <c r="AA261" s="64"/>
      <c r="AD261" s="64"/>
    </row>
    <row r="262" spans="27:30">
      <c r="AA262" s="64"/>
      <c r="AD262" s="64"/>
    </row>
    <row r="263" spans="27:30">
      <c r="AA263" s="64"/>
      <c r="AD263" s="64"/>
    </row>
    <row r="264" spans="27:30">
      <c r="AA264" s="64"/>
      <c r="AD264" s="64"/>
    </row>
    <row r="265" spans="27:30">
      <c r="AA265" s="64"/>
      <c r="AD265" s="64"/>
    </row>
    <row r="266" spans="27:30">
      <c r="AA266" s="64"/>
      <c r="AD266" s="64"/>
    </row>
    <row r="267" spans="27:30">
      <c r="AA267" s="64"/>
      <c r="AD267" s="64"/>
    </row>
    <row r="268" spans="27:30">
      <c r="AA268" s="64"/>
      <c r="AD268" s="64"/>
    </row>
    <row r="269" spans="27:30">
      <c r="AA269" s="64"/>
      <c r="AD269" s="64"/>
    </row>
    <row r="270" spans="27:30">
      <c r="AA270" s="64"/>
      <c r="AD270" s="64"/>
    </row>
    <row r="271" spans="27:30">
      <c r="AA271" s="64"/>
      <c r="AD271" s="64"/>
    </row>
    <row r="272" spans="27:30">
      <c r="AA272" s="64"/>
      <c r="AD272" s="64"/>
    </row>
    <row r="273" spans="27:30">
      <c r="AA273" s="64"/>
      <c r="AD273" s="64"/>
    </row>
    <row r="274" spans="27:30">
      <c r="AA274" s="64"/>
      <c r="AD274" s="64"/>
    </row>
    <row r="275" spans="27:30">
      <c r="AA275" s="64"/>
      <c r="AD275" s="64"/>
    </row>
    <row r="276" spans="27:30">
      <c r="AA276" s="64"/>
      <c r="AD276" s="64"/>
    </row>
    <row r="277" spans="27:30">
      <c r="AA277" s="64"/>
      <c r="AD277" s="64"/>
    </row>
    <row r="278" spans="27:30">
      <c r="AA278" s="64"/>
      <c r="AD278" s="64"/>
    </row>
    <row r="279" spans="27:30">
      <c r="AA279" s="64"/>
      <c r="AD279" s="64"/>
    </row>
    <row r="280" spans="27:30">
      <c r="AA280" s="64"/>
      <c r="AD280" s="64"/>
    </row>
    <row r="281" spans="27:30">
      <c r="AA281" s="64"/>
      <c r="AD281" s="64"/>
    </row>
    <row r="282" spans="27:30">
      <c r="AA282" s="64"/>
      <c r="AD282" s="64"/>
    </row>
    <row r="283" spans="27:30">
      <c r="AA283" s="64"/>
      <c r="AD283" s="64"/>
    </row>
    <row r="284" spans="27:30">
      <c r="AA284" s="64"/>
      <c r="AD284" s="64"/>
    </row>
    <row r="285" spans="27:30">
      <c r="AA285" s="64"/>
      <c r="AD285" s="64"/>
    </row>
    <row r="286" spans="27:30">
      <c r="AA286" s="64"/>
      <c r="AD286" s="64"/>
    </row>
    <row r="287" spans="27:30">
      <c r="AA287" s="64"/>
      <c r="AD287" s="64"/>
    </row>
    <row r="288" spans="27:30">
      <c r="AA288" s="64"/>
      <c r="AD288" s="64"/>
    </row>
    <row r="289" spans="27:30">
      <c r="AA289" s="64"/>
      <c r="AD289" s="64"/>
    </row>
    <row r="290" spans="27:30">
      <c r="AA290" s="64"/>
      <c r="AD290" s="64"/>
    </row>
    <row r="291" spans="27:30">
      <c r="AA291" s="64"/>
      <c r="AD291" s="64"/>
    </row>
    <row r="292" spans="27:30">
      <c r="AA292" s="64"/>
      <c r="AD292" s="64"/>
    </row>
    <row r="293" spans="27:30">
      <c r="AA293" s="64"/>
      <c r="AD293" s="64"/>
    </row>
    <row r="294" spans="27:30">
      <c r="AA294" s="64"/>
      <c r="AD294" s="64"/>
    </row>
    <row r="295" spans="27:30">
      <c r="AA295" s="64"/>
      <c r="AD295" s="64"/>
    </row>
    <row r="296" spans="27:30">
      <c r="AA296" s="64"/>
      <c r="AD296" s="64"/>
    </row>
    <row r="297" spans="27:30">
      <c r="AA297" s="64"/>
      <c r="AD297" s="64"/>
    </row>
    <row r="298" spans="27:30">
      <c r="AA298" s="64"/>
      <c r="AD298" s="64"/>
    </row>
    <row r="299" spans="27:30">
      <c r="AA299" s="64"/>
      <c r="AD299" s="64"/>
    </row>
    <row r="300" spans="27:30">
      <c r="AA300" s="64"/>
      <c r="AD300" s="64"/>
    </row>
    <row r="301" spans="27:30">
      <c r="AA301" s="64"/>
      <c r="AD301" s="64"/>
    </row>
    <row r="302" spans="27:30">
      <c r="AA302" s="64"/>
      <c r="AD302" s="64"/>
    </row>
    <row r="303" spans="27:30">
      <c r="AA303" s="64"/>
      <c r="AD303" s="64"/>
    </row>
    <row r="304" spans="27:30">
      <c r="AA304" s="64"/>
      <c r="AD304" s="64"/>
    </row>
    <row r="305" spans="27:30">
      <c r="AA305" s="64"/>
      <c r="AD305" s="64"/>
    </row>
    <row r="306" spans="27:30">
      <c r="AA306" s="64"/>
      <c r="AD306" s="64"/>
    </row>
    <row r="307" spans="27:30">
      <c r="AA307" s="64"/>
      <c r="AD307" s="64"/>
    </row>
    <row r="308" spans="27:30">
      <c r="AA308" s="64"/>
      <c r="AD308" s="64"/>
    </row>
    <row r="309" spans="27:30">
      <c r="AA309" s="64"/>
      <c r="AD309" s="64"/>
    </row>
    <row r="310" spans="27:30">
      <c r="AA310" s="64"/>
      <c r="AD310" s="64"/>
    </row>
    <row r="311" spans="27:30">
      <c r="AA311" s="64"/>
      <c r="AD311" s="64"/>
    </row>
    <row r="312" spans="27:30">
      <c r="AA312" s="64"/>
      <c r="AD312" s="64"/>
    </row>
    <row r="313" spans="27:30">
      <c r="AA313" s="64"/>
      <c r="AD313" s="64"/>
    </row>
    <row r="314" spans="27:30">
      <c r="AA314" s="64"/>
      <c r="AD314" s="64"/>
    </row>
    <row r="315" spans="27:30">
      <c r="AA315" s="64"/>
      <c r="AD315" s="64"/>
    </row>
    <row r="316" spans="27:30">
      <c r="AA316" s="64"/>
      <c r="AD316" s="64"/>
    </row>
    <row r="317" spans="27:30">
      <c r="AA317" s="64"/>
      <c r="AD317" s="64"/>
    </row>
    <row r="318" spans="27:30">
      <c r="AA318" s="64"/>
      <c r="AD318" s="64"/>
    </row>
    <row r="319" spans="27:30">
      <c r="AA319" s="64"/>
      <c r="AD319" s="64"/>
    </row>
    <row r="320" spans="27:30">
      <c r="AA320" s="64"/>
      <c r="AD320" s="64"/>
    </row>
    <row r="321" spans="27:30">
      <c r="AA321" s="64"/>
      <c r="AD321" s="64"/>
    </row>
    <row r="322" spans="27:30">
      <c r="AA322" s="64"/>
      <c r="AD322" s="64"/>
    </row>
    <row r="323" spans="27:30">
      <c r="AA323" s="64"/>
      <c r="AD323" s="64"/>
    </row>
    <row r="324" spans="27:30">
      <c r="AA324" s="64"/>
      <c r="AD324" s="64"/>
    </row>
    <row r="325" spans="27:30">
      <c r="AA325" s="64"/>
      <c r="AD325" s="64"/>
    </row>
    <row r="326" spans="27:30">
      <c r="AA326" s="64"/>
      <c r="AD326" s="64"/>
    </row>
    <row r="327" spans="27:30">
      <c r="AA327" s="64"/>
      <c r="AD327" s="64"/>
    </row>
    <row r="328" spans="27:30">
      <c r="AA328" s="64"/>
      <c r="AD328" s="64"/>
    </row>
    <row r="329" spans="27:30">
      <c r="AA329" s="64"/>
      <c r="AD329" s="64"/>
    </row>
    <row r="330" spans="27:30">
      <c r="AA330" s="64"/>
      <c r="AD330" s="64"/>
    </row>
    <row r="331" spans="27:30">
      <c r="AA331" s="64"/>
      <c r="AD331" s="64"/>
    </row>
    <row r="332" spans="27:30">
      <c r="AA332" s="64"/>
      <c r="AD332" s="64"/>
    </row>
    <row r="333" spans="27:30">
      <c r="AA333" s="64"/>
      <c r="AD333" s="64"/>
    </row>
    <row r="334" spans="27:30">
      <c r="AA334" s="64"/>
      <c r="AD334" s="64"/>
    </row>
    <row r="335" spans="27:30">
      <c r="AA335" s="64"/>
      <c r="AD335" s="64"/>
    </row>
    <row r="336" spans="27:30">
      <c r="AA336" s="64"/>
      <c r="AD336" s="64"/>
    </row>
    <row r="337" spans="27:30">
      <c r="AA337" s="64"/>
      <c r="AD337" s="64"/>
    </row>
    <row r="338" spans="27:30">
      <c r="AA338" s="64"/>
      <c r="AD338" s="64"/>
    </row>
    <row r="339" spans="27:30">
      <c r="AA339" s="64"/>
      <c r="AD339" s="64"/>
    </row>
    <row r="340" spans="27:30">
      <c r="AA340" s="64"/>
      <c r="AD340" s="64"/>
    </row>
    <row r="341" spans="27:30">
      <c r="AA341" s="64"/>
      <c r="AD341" s="64"/>
    </row>
    <row r="342" spans="27:30">
      <c r="AA342" s="64"/>
      <c r="AD342" s="64"/>
    </row>
    <row r="343" spans="27:30">
      <c r="AA343" s="64"/>
      <c r="AD343" s="64"/>
    </row>
    <row r="344" spans="27:30">
      <c r="AA344" s="64"/>
      <c r="AD344" s="64"/>
    </row>
    <row r="345" spans="27:30">
      <c r="AA345" s="64"/>
      <c r="AD345" s="64"/>
    </row>
    <row r="346" spans="27:30">
      <c r="AA346" s="64"/>
      <c r="AD346" s="64"/>
    </row>
    <row r="347" spans="27:30">
      <c r="AA347" s="64"/>
      <c r="AD347" s="64"/>
    </row>
    <row r="348" spans="27:30">
      <c r="AA348" s="64"/>
      <c r="AD348" s="64"/>
    </row>
    <row r="349" spans="27:30">
      <c r="AA349" s="64"/>
      <c r="AD349" s="64"/>
    </row>
    <row r="350" spans="27:30">
      <c r="AA350" s="64"/>
      <c r="AD350" s="64"/>
    </row>
    <row r="351" spans="27:30">
      <c r="AA351" s="64"/>
      <c r="AD351" s="64"/>
    </row>
    <row r="352" spans="27:30">
      <c r="AA352" s="64"/>
      <c r="AD352" s="64"/>
    </row>
    <row r="353" spans="27:30">
      <c r="AA353" s="64"/>
      <c r="AD353" s="64"/>
    </row>
    <row r="354" spans="27:30">
      <c r="AA354" s="64"/>
      <c r="AD354" s="64"/>
    </row>
    <row r="355" spans="27:30">
      <c r="AA355" s="64"/>
      <c r="AD355" s="64"/>
    </row>
    <row r="356" spans="27:30">
      <c r="AA356" s="64"/>
      <c r="AD356" s="64"/>
    </row>
    <row r="357" spans="27:30">
      <c r="AA357" s="64"/>
      <c r="AD357" s="64"/>
    </row>
    <row r="358" spans="27:30">
      <c r="AA358" s="64"/>
      <c r="AD358" s="64"/>
    </row>
    <row r="359" spans="27:30">
      <c r="AA359" s="64"/>
      <c r="AD359" s="64"/>
    </row>
    <row r="360" spans="27:30">
      <c r="AA360" s="64"/>
      <c r="AD360" s="64"/>
    </row>
    <row r="361" spans="27:30">
      <c r="AA361" s="64"/>
      <c r="AD361" s="64"/>
    </row>
    <row r="362" spans="27:30">
      <c r="AA362" s="64"/>
      <c r="AD362" s="64"/>
    </row>
    <row r="363" spans="27:30">
      <c r="AA363" s="64"/>
      <c r="AD363" s="64"/>
    </row>
    <row r="364" spans="27:30">
      <c r="AA364" s="64"/>
      <c r="AD364" s="64"/>
    </row>
    <row r="365" spans="27:30">
      <c r="AA365" s="64"/>
      <c r="AD365" s="64"/>
    </row>
    <row r="366" spans="27:30">
      <c r="AA366" s="64"/>
      <c r="AD366" s="64"/>
    </row>
    <row r="367" spans="27:30">
      <c r="AA367" s="64"/>
      <c r="AD367" s="64"/>
    </row>
    <row r="368" spans="27:30">
      <c r="AA368" s="64"/>
      <c r="AD368" s="64"/>
    </row>
    <row r="369" spans="27:30">
      <c r="AA369" s="64"/>
      <c r="AD369" s="64"/>
    </row>
    <row r="370" spans="27:30">
      <c r="AA370" s="64"/>
      <c r="AD370" s="64"/>
    </row>
    <row r="371" spans="27:30">
      <c r="AA371" s="64"/>
      <c r="AD371" s="64"/>
    </row>
    <row r="372" spans="27:30">
      <c r="AA372" s="64"/>
      <c r="AD372" s="64"/>
    </row>
    <row r="373" spans="27:30">
      <c r="AA373" s="64"/>
      <c r="AD373" s="64"/>
    </row>
    <row r="374" spans="27:30">
      <c r="AA374" s="64"/>
      <c r="AD374" s="64"/>
    </row>
    <row r="375" spans="27:30">
      <c r="AA375" s="64"/>
      <c r="AD375" s="64"/>
    </row>
    <row r="376" spans="27:30">
      <c r="AA376" s="64"/>
      <c r="AD376" s="64"/>
    </row>
    <row r="377" spans="27:30">
      <c r="AA377" s="64"/>
      <c r="AD377" s="64"/>
    </row>
    <row r="378" spans="27:30">
      <c r="AA378" s="64"/>
      <c r="AD378" s="64"/>
    </row>
    <row r="379" spans="27:30">
      <c r="AA379" s="64"/>
      <c r="AD379" s="64"/>
    </row>
    <row r="380" spans="27:30">
      <c r="AA380" s="64"/>
      <c r="AD380" s="64"/>
    </row>
    <row r="381" spans="27:30">
      <c r="AA381" s="64"/>
      <c r="AD381" s="64"/>
    </row>
    <row r="382" spans="27:30">
      <c r="AA382" s="64"/>
      <c r="AD382" s="64"/>
    </row>
    <row r="383" spans="27:30">
      <c r="AA383" s="64"/>
      <c r="AD383" s="64"/>
    </row>
    <row r="384" spans="27:30">
      <c r="AA384" s="64"/>
      <c r="AD384" s="64"/>
    </row>
    <row r="385" spans="27:30">
      <c r="AA385" s="64"/>
      <c r="AD385" s="64"/>
    </row>
    <row r="386" spans="27:30">
      <c r="AA386" s="64"/>
      <c r="AD386" s="64"/>
    </row>
    <row r="387" spans="27:30">
      <c r="AA387" s="64"/>
      <c r="AD387" s="64"/>
    </row>
    <row r="388" spans="27:30">
      <c r="AA388" s="64"/>
      <c r="AD388" s="64"/>
    </row>
    <row r="389" spans="27:30">
      <c r="AA389" s="64"/>
      <c r="AD389" s="64"/>
    </row>
    <row r="390" spans="27:30">
      <c r="AA390" s="64"/>
      <c r="AD390" s="64"/>
    </row>
    <row r="391" spans="27:30">
      <c r="AA391" s="64"/>
      <c r="AD391" s="64"/>
    </row>
    <row r="392" spans="27:30">
      <c r="AA392" s="64"/>
      <c r="AD392" s="64"/>
    </row>
    <row r="393" spans="27:30">
      <c r="AA393" s="64"/>
      <c r="AD393" s="64"/>
    </row>
    <row r="394" spans="27:30">
      <c r="AA394" s="64"/>
      <c r="AD394" s="64"/>
    </row>
    <row r="395" spans="27:30">
      <c r="AA395" s="64"/>
      <c r="AD395" s="64"/>
    </row>
    <row r="396" spans="27:30">
      <c r="AA396" s="64"/>
      <c r="AD396" s="64"/>
    </row>
    <row r="397" spans="27:30">
      <c r="AA397" s="64"/>
      <c r="AD397" s="64"/>
    </row>
    <row r="398" spans="27:30">
      <c r="AA398" s="64"/>
      <c r="AD398" s="64"/>
    </row>
    <row r="399" spans="27:30">
      <c r="AA399" s="64"/>
      <c r="AD399" s="64"/>
    </row>
    <row r="400" spans="27:30">
      <c r="AA400" s="64"/>
      <c r="AD400" s="64"/>
    </row>
  </sheetData>
  <conditionalFormatting sqref="A1:Z60">
    <cfRule type="expression" dxfId="11" priority="1">
      <formula>A1&lt;&gt;""</formula>
    </cfRule>
  </conditionalFormatting>
  <conditionalFormatting sqref="B2:Z60">
    <cfRule type="colorScale" priority="2">
      <colorScale>
        <cfvo type="min"/>
        <cfvo type="percentile" val="50"/>
        <cfvo type="max"/>
        <color rgb="FFFFFFFF"/>
        <color rgb="FF9DC3E6"/>
        <color rgb="FF1F4E79"/>
      </colorScale>
    </cfRule>
  </conditionalFormatting>
  <conditionalFormatting sqref="AA1:AE400">
    <cfRule type="expression" dxfId="10" priority="3">
      <formula>AA1&lt;&gt;""</formula>
    </cfRule>
  </conditionalFormatting>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A246-4A0D-497F-B743-D112E71BB7D3}">
  <dimension ref="A1:J1000"/>
  <sheetViews>
    <sheetView topLeftCell="B1" workbookViewId="0">
      <pane ySplit="1" topLeftCell="A2" activePane="bottomLeft" state="frozen"/>
      <selection activeCell="B1" sqref="B1"/>
      <selection pane="bottomLeft" activeCell="F1" sqref="F1:F1048576"/>
    </sheetView>
  </sheetViews>
  <sheetFormatPr defaultRowHeight="30" customHeight="1"/>
  <cols>
    <col min="1" max="1" width="5.453125" style="40" customWidth="1"/>
    <col min="2" max="3" width="34.54296875" style="40" customWidth="1"/>
    <col min="4" max="4" width="23.6328125" style="40" customWidth="1"/>
    <col min="5" max="5" width="12.7265625" style="40" customWidth="1"/>
    <col min="6" max="6" width="58.1796875" style="40" hidden="1" customWidth="1"/>
    <col min="7" max="7" width="0" hidden="1" customWidth="1"/>
    <col min="9" max="9" width="69.08984375" customWidth="1"/>
    <col min="10" max="10" width="14.54296875" style="64" customWidth="1"/>
  </cols>
  <sheetData>
    <row r="1" spans="1:10" s="105" customFormat="1" ht="30" customHeight="1">
      <c r="A1" s="155" t="s">
        <v>3</v>
      </c>
      <c r="B1" s="156" t="s">
        <v>4</v>
      </c>
      <c r="C1" s="156" t="s">
        <v>5</v>
      </c>
      <c r="D1" s="156" t="s">
        <v>6</v>
      </c>
      <c r="E1" s="156" t="s">
        <v>37335</v>
      </c>
      <c r="F1" s="157" t="s">
        <v>37336</v>
      </c>
      <c r="G1" s="158" t="s">
        <v>38853</v>
      </c>
      <c r="I1" s="105" t="s">
        <v>38854</v>
      </c>
      <c r="J1" s="102"/>
    </row>
    <row r="2" spans="1:10" ht="30" customHeight="1">
      <c r="A2" s="64" cm="1">
        <f t="array" ref="A2:G475">_xlfn.LET(_xlpm.ids,ThematicAnalysis[Rayyan ID],_xlpm.nP,","&amp;SUBSTITUTE(ThematicAnalysis[Purposes],", ",",")&amp;",",_xlpm.nT,","&amp;SUBSTITUTE(ThematicAnalysis[Technologies],", ",",")&amp;",",_xlpm.nD,","&amp;SUBSTITUTE(ThematicAnalysis[Digital objects],", ",",")&amp;",",_xlpm.cP,_xlfn.UNIQUE(TRIM(_xlfn.TEXTSPLIT(_xlfn.TEXTJOIN(",",TRUE,ThematicAnalysis[Purposes]),,","))),_xlpm.cT,_xlfn.UNIQUE(TRIM(_xlfn.TEXTSPLIT(_xlfn.TEXTJOIN(",",TRUE,ThematicAnalysis[Technologies]),,","))),_xlpm.cD,_xlfn.UNIQUE(TRIM(_xlfn.TEXTSPLIT(_xlfn.TEXTJOIN(",",TRUE,ThematicAnalysis[Digital objects]),,","))),_xlpm.mP,--ISNUMBER(FIND(","&amp;_xlfn.TOROW(_xlpm.cP)&amp;",",_xlpm.nP)),_xlpm.mT,--ISNUMBER(FIND(","&amp;_xlfn.TOROW(_xlpm.cT)&amp;",",_xlpm.nT)),_xlpm.mD,--ISNUMBER(FIND(","&amp;_xlfn.TOROW(_xlpm.cD)&amp;",",_xlpm.nD)),_xlpm.qT,ROWS(_xlpm.cT),_xlpm.qD,ROWS(_xlpm.cD),_xlpm.k,_xlfn.SEQUENCE(ROWS(_xlpm.cP)*_xlpm.qT*_xlpm.qD)-1,_xlpm.iP,INT(_xlpm.k/(_xlpm.qT*_xlpm.qD))+1,_xlpm.iT,MOD(INT(_xlpm.k/_xlpm.qD),_xlpm.qT)+1,_xlpm.iD,MOD(_xlpm.k,_xlpm.qD)+1,_xlpm.cnt,_xlfn.MAP(_xlpm.iP,_xlpm.iT,_xlpm.iD,_xlfn.LAMBDA(_xlpm.a,_xlpm.b,_xlpm.c,SUM(INDEX(_xlpm.mP,,_xlpm.a)*INDEX(_xlpm.mT,,_xlpm.b)*INDEX(_xlpm.mD,,_xlpm.c)))),_xlpm.ok,_xlpm.cnt&gt;0,_xlpm.fP,_xlfn._xlws.FILTER(_xlpm.iP,_xlpm.ok),_xlpm.fT,_xlfn._xlws.FILTER(_xlpm.iT,_xlpm.ok),_xlpm.fD,_xlfn._xlws.FILTER(_xlpm.iD,_xlpm.ok),_xlpm.fC,_xlfn._xlws.FILTER(_xlpm.cnt,_xlpm.ok),_xlpm.nmP,INDEX(_xlpm.cP,_xlpm.fP),_xlpm.nmT,INDEX(_xlpm.cT,_xlpm.fT),_xlpm.nmD,INDEX(_xlpm.cD,_xlpm.fD),_xlpm.o,_xlfn.SORTBY(_xlfn.SEQUENCE(ROWS(_xlpm.fC)),_xlpm.fC,-1,_xlpm.nmP,1,_xlpm.nmT,1,_xlpm.nmD,1),_xlpm.sP,INDEX(_xlpm.fP,_xlpm.o),_xlpm.sT,INDEX(_xlpm.fT,_xlpm.o),_xlpm.sD,INDEX(_xlpm.fD,_xlpm.o),_xlpm.refs,_xlfn.MAP(_xlpm.sP,_xlpm.sT,_xlpm.sD,_xlfn.LAMBDA(_xlpm.a,_xlpm.b,_xlpm.c,_xlfn.TEXTJOIN(", ",TRUE,_xlfn._xlws.SORT(_xlfn._xlws.FILTER(_xlpm.ids,INDEX(_xlpm.mP,,_xlpm.a)*INDEX(_xlpm.mT,,_xlpm.b)*INDEX(_xlpm.mD,,_xlpm.c)))))),_xlfn.HSTACK(_xlfn.SEQUENCE(ROWS(_xlpm.o)),INDEX(_xlpm.cP,_xlpm.sP),INDEX(_xlpm.cT,_xlpm.sT),INDEX(_xlpm.cD,_xlpm.sD),INDEX(_xlpm.fC,_xlpm.o),_xlpm.refs,"\cite{"&amp;_xlpm.refs&amp;"}"))</f>
        <v>1</v>
      </c>
      <c r="B2" t="str">
        <v>Data Privacy</v>
      </c>
      <c r="C2" t="str">
        <v>Blockchain</v>
      </c>
      <c r="D2" t="str">
        <v>Structured Records</v>
      </c>
      <c r="E2" s="64">
        <v>65</v>
      </c>
      <c r="F2" t="str">
        <v>rayyan-172027829, rayyan-172027849, rayyan-172027866, rayyan-172027888, rayyan-172027928, rayyan-172027935, rayyan-172027943, rayyan-172028018, rayyan-172028050, rayyan-172028055, rayyan-172028095, rayyan-172028127, rayyan-172028165, rayyan-172028182, rayyan-172028200, rayyan-172028249, rayyan-172028383, rayyan-172028402, rayyan-172028473, rayyan-172028480, rayyan-172028518, rayyan-172028579, rayyan-172028646, rayyan-172028743, rayyan-218685005, rayyan-218685131, rayyan-218685194, rayyan-218685195, rayyan-218685225, rayyan-218685234, rayyan-218685236, rayyan-218685245, rayyan-218685264, rayyan-218685292, rayyan-218685380, rayyan-218685391, rayyan-218685496, rayyan-218685532, rayyan-218685713, rayyan-218687130, rayyan-218687255, rayyan-218687262, rayyan-218687386, rayyan-218687470, rayyan-218687484, rayyan-218687541, rayyan-218687555, rayyan-218687675, rayyan-218687745, rayyan-218687761, rayyan-218687860, rayyan-218688039, rayyan-218688103, rayyan-218688112, rayyan-218688137, rayyan-218688172, rayyan-218688174, rayyan-218688176, rayyan-218688212, rayyan-218688318, rayyan-218688371, rayyan-218688443, rayyan-218688549, rayyan-218688578, rayyan-218688759</v>
      </c>
      <c r="G2" t="str">
        <v>\cite{rayyan-172027829, rayyan-172027849, rayyan-172027866, rayyan-172027888, rayyan-172027928, rayyan-172027935, rayyan-172027943, rayyan-172028018, rayyan-172028050, rayyan-172028055, rayyan-172028095, rayyan-172028127, rayyan-172028165, rayyan-172028182, rayyan-172028200, rayyan-172028249, rayyan-172028383, rayyan-172028402, rayyan-172028473, rayyan-172028480, rayyan-172028518, rayyan-172028579, rayyan-172028646, rayyan-172028743, rayyan-218685005, rayyan-218685131, rayyan-218685194, rayyan-218685195, rayyan-218685225, rayyan-218685234, rayyan-218685236, rayyan-218685245, rayyan-218685264, rayyan-218685292, rayyan-218685380, rayyan-218685391, rayyan-218685496, rayyan-218685532, rayyan-218685713, rayyan-218687130, rayyan-218687255, rayyan-218687262, rayyan-218687386, rayyan-218687470, rayyan-218687484, rayyan-218687541, rayyan-218687555, rayyan-218687675, rayyan-218687745, rayyan-218687761, rayyan-218687860, rayyan-218688039, rayyan-218688103, rayyan-218688112, rayyan-218688137, rayyan-218688172, rayyan-218688174, rayyan-218688176, rayyan-218688212, rayyan-218688318, rayyan-218688371, rayyan-218688443, rayyan-218688549, rayyan-218688578, rayyan-218688759}</v>
      </c>
      <c r="I2" s="134" t="s">
        <v>38855</v>
      </c>
      <c r="J2" s="135" t="s">
        <v>37335</v>
      </c>
    </row>
    <row r="3" spans="1:10" ht="30" customHeight="1">
      <c r="A3" s="64">
        <v>2</v>
      </c>
      <c r="B3" t="str">
        <v>Healthcare Data Governance</v>
      </c>
      <c r="C3" t="str">
        <v>Blockchain</v>
      </c>
      <c r="D3" t="str">
        <v>Structured Records</v>
      </c>
      <c r="E3" s="64">
        <v>65</v>
      </c>
      <c r="F3" t="str">
        <v>rayyan-172027818, rayyan-172027829, rayyan-172027849,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rayyan-218687484, rayyan-218687555, rayyan-218687675, rayyan-218687745, rayyan-218687761, rayyan-218687860, rayyan-218687992, rayyan-218688039, rayyan-218688103, rayyan-218688112, rayyan-218688149, rayyan-218688172, rayyan-218688174, rayyan-218688176, rayyan-218688212, rayyan-218688262, rayyan-218688278, rayyan-218688318, rayyan-218688371, rayyan-218688425, rayyan-218688759, rayyan-218688824</v>
      </c>
      <c r="G3" t="str">
        <v>\cite{rayyan-172027818, rayyan-172027829, rayyan-172027849,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rayyan-218687484, rayyan-218687555, rayyan-218687675, rayyan-218687745, rayyan-218687761, rayyan-218687860, rayyan-218687992, rayyan-218688039, rayyan-218688103, rayyan-218688112, rayyan-218688149, rayyan-218688172, rayyan-218688174, rayyan-218688176, rayyan-218688212, rayyan-218688262, rayyan-218688278, rayyan-218688318, rayyan-218688371, rayyan-218688425, rayyan-218688759, rayyan-218688824}</v>
      </c>
      <c r="I3" t="str" cm="1">
        <f t="array" ref="I3:I17">_xlfn.TAKE(_xlfn.CHOOSECOLS(_xlfn.ANCHORARRAY(A2),2)&amp;" × "&amp;_xlfn.CHOOSECOLS(_xlfn.ANCHORARRAY(A2),3)&amp;" × "&amp;_xlfn.CHOOSECOLS(_xlfn.ANCHORARRAY(A2),4),15)</f>
        <v>Data Privacy × Blockchain × Structured Records</v>
      </c>
      <c r="J3" s="64" cm="1">
        <f t="array" ref="J3:J17">_xlfn.TAKE(_xlfn.CHOOSECOLS(_xlfn.ANCHORARRAY(A2),5),15)</f>
        <v>65</v>
      </c>
    </row>
    <row r="4" spans="1:10" ht="30" customHeight="1">
      <c r="A4" s="64">
        <v>3</v>
      </c>
      <c r="B4" t="str">
        <v>Data Privacy</v>
      </c>
      <c r="C4" t="str">
        <v>Cryptography</v>
      </c>
      <c r="D4" t="str">
        <v>Structured Records</v>
      </c>
      <c r="E4" s="64">
        <v>64</v>
      </c>
      <c r="F4" t="str">
        <v>rayyan-172027829, rayyan-172027834, rayyan-172027844, rayyan-172027849, rayyan-172027866, rayyan-172027868, rayyan-172027888, rayyan-172027928, rayyan-172027935, rayyan-172027943, rayyan-172028018, rayyan-172028050, rayyan-172028055, rayyan-172028095, rayyan-172028127, rayyan-172028165, rayyan-172028182, rayyan-172028200, rayyan-172028249, rayyan-172028274, rayyan-172028383, rayyan-172028402, rayyan-172028473, rayyan-172028480, rayyan-172028518, rayyan-172028579, rayyan-172028646, rayyan-172028743, rayyan-172028771, rayyan-218685005, rayyan-218685194, rayyan-218685195, rayyan-218685225, rayyan-218685234, rayyan-218685236, rayyan-218685245, rayyan-218685264, rayyan-218685292, rayyan-218685391, rayyan-218685496, rayyan-218685713, rayyan-218687130, rayyan-218687262, rayyan-218687386, rayyan-218687470, rayyan-218687484, rayyan-218687541, rayyan-218687675, rayyan-218687745, rayyan-218687860, rayyan-218688039, rayyan-218688103, rayyan-218688112, rayyan-218688137, rayyan-218688172, rayyan-218688174, rayyan-218688176, rayyan-218688212, rayyan-218688318, rayyan-218688371, rayyan-218688443, rayyan-218688549, rayyan-218688578, rayyan-218688759</v>
      </c>
      <c r="G4" t="str">
        <v>\cite{rayyan-172027829, rayyan-172027834, rayyan-172027844, rayyan-172027849, rayyan-172027866, rayyan-172027868, rayyan-172027888, rayyan-172027928, rayyan-172027935, rayyan-172027943, rayyan-172028018, rayyan-172028050, rayyan-172028055, rayyan-172028095, rayyan-172028127, rayyan-172028165, rayyan-172028182, rayyan-172028200, rayyan-172028249, rayyan-172028274, rayyan-172028383, rayyan-172028402, rayyan-172028473, rayyan-172028480, rayyan-172028518, rayyan-172028579, rayyan-172028646, rayyan-172028743, rayyan-172028771, rayyan-218685005, rayyan-218685194, rayyan-218685195, rayyan-218685225, rayyan-218685234, rayyan-218685236, rayyan-218685245, rayyan-218685264, rayyan-218685292, rayyan-218685391, rayyan-218685496, rayyan-218685713, rayyan-218687130, rayyan-218687262, rayyan-218687386, rayyan-218687470, rayyan-218687484, rayyan-218687541, rayyan-218687675, rayyan-218687745, rayyan-218687860, rayyan-218688039, rayyan-218688103, rayyan-218688112, rayyan-218688137, rayyan-218688172, rayyan-218688174, rayyan-218688176, rayyan-218688212, rayyan-218688318, rayyan-218688371, rayyan-218688443, rayyan-218688549, rayyan-218688578, rayyan-218688759}</v>
      </c>
      <c r="I4" t="str">
        <v>Healthcare Data Governance × Blockchain × Structured Records</v>
      </c>
      <c r="J4" s="64">
        <v>65</v>
      </c>
    </row>
    <row r="5" spans="1:10" ht="30" customHeight="1">
      <c r="A5" s="64">
        <v>4</v>
      </c>
      <c r="B5" t="str">
        <v>Access Control</v>
      </c>
      <c r="C5" t="str">
        <v>Blockchain</v>
      </c>
      <c r="D5" t="str">
        <v>Structured Records</v>
      </c>
      <c r="E5" s="64">
        <v>62</v>
      </c>
      <c r="F5" t="str">
        <v>rayyan-172027829, rayyan-172027849, rayyan-172027866, rayyan-172027888, rayyan-172027928, rayyan-172027935, rayyan-172027943, rayyan-172028050, rayyan-172028055, rayyan-172028095, rayyan-172028127, rayyan-172028182, rayyan-172028200, rayyan-172028233, rayyan-172028249, rayyan-172028383, rayyan-172028473, rayyan-172028480, rayyan-172028518, rayyan-172028579, rayyan-172028646, rayyan-172028743, rayyan-218685020, rayyan-218685039, rayyan-218685128, rayyan-218685131, rayyan-218685194, rayyan-218685225, rayyan-218685234, rayyan-218685236, rayyan-218685292, rayyan-218685334, rayyan-218685380, rayyan-218685496, rayyan-218685532, rayyan-218685546, rayyan-218685713, rayyan-218687107, rayyan-218687130, rayyan-218687255, rayyan-218687262, rayyan-218687470, rayyan-218687541, rayyan-218687555, rayyan-218687675, rayyan-218687743, rayyan-218687745, rayyan-218687761, rayyan-218687992, rayyan-218688039, rayyan-218688103, rayyan-218688112, rayyan-218688162, rayyan-218688172, rayyan-218688174, rayyan-218688176, rayyan-218688318, rayyan-218688371, rayyan-218688425, rayyan-218688549, rayyan-218688578, rayyan-218688824</v>
      </c>
      <c r="G5" t="str">
        <v>\cite{rayyan-172027829, rayyan-172027849, rayyan-172027866, rayyan-172027888, rayyan-172027928, rayyan-172027935, rayyan-172027943, rayyan-172028050, rayyan-172028055, rayyan-172028095, rayyan-172028127, rayyan-172028182, rayyan-172028200, rayyan-172028233, rayyan-172028249, rayyan-172028383, rayyan-172028473, rayyan-172028480, rayyan-172028518, rayyan-172028579, rayyan-172028646, rayyan-172028743, rayyan-218685020, rayyan-218685039, rayyan-218685128, rayyan-218685131, rayyan-218685194, rayyan-218685225, rayyan-218685234, rayyan-218685236, rayyan-218685292, rayyan-218685334, rayyan-218685380, rayyan-218685496, rayyan-218685532, rayyan-218685546, rayyan-218685713, rayyan-218687107, rayyan-218687130, rayyan-218687255, rayyan-218687262, rayyan-218687470, rayyan-218687541, rayyan-218687555, rayyan-218687675, rayyan-218687743, rayyan-218687745, rayyan-218687761, rayyan-218687992, rayyan-218688039, rayyan-218688103, rayyan-218688112, rayyan-218688162, rayyan-218688172, rayyan-218688174, rayyan-218688176, rayyan-218688318, rayyan-218688371, rayyan-218688425, rayyan-218688549, rayyan-218688578, rayyan-218688824}</v>
      </c>
      <c r="I5" t="str">
        <v>Data Privacy × Cryptography × Structured Records</v>
      </c>
      <c r="J5" s="64">
        <v>64</v>
      </c>
    </row>
    <row r="6" spans="1:10" ht="30" customHeight="1">
      <c r="A6" s="64">
        <v>5</v>
      </c>
      <c r="B6" t="str">
        <v>Healthcare Data Governance</v>
      </c>
      <c r="C6" t="str">
        <v>Cryptography</v>
      </c>
      <c r="D6" t="str">
        <v>Structured Records</v>
      </c>
      <c r="E6" s="64">
        <v>60</v>
      </c>
      <c r="F6" t="str">
        <v>rayyan-172027818, rayyan-172027829, rayyan-172027834, rayyan-172027849, rayyan-172027868,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rayyan-218685195, rayyan-218685225, rayyan-218685234, rayyan-218685236, rayyan-218685245, rayyan-218685264, rayyan-218685292, rayyan-218685334, rayyan-218685391, rayyan-218685496, rayyan-218685713, rayyan-218687107, rayyan-218687262, rayyan-218687386, rayyan-218687484, rayyan-218687675, rayyan-218687745, rayyan-218687860, rayyan-218687992, rayyan-218688039, rayyan-218688103, rayyan-218688112, rayyan-218688149, rayyan-218688172, rayyan-218688174, rayyan-218688176, rayyan-218688212, rayyan-218688262, rayyan-218688278, rayyan-218688318, rayyan-218688371, rayyan-218688425, rayyan-218688759, rayyan-218688824</v>
      </c>
      <c r="G6" t="str">
        <v>\cite{rayyan-172027818, rayyan-172027829, rayyan-172027834, rayyan-172027849, rayyan-172027868, rayyan-172027888, rayyan-172027935, rayyan-172027943, rayyan-172027981, rayyan-172028050, rayyan-172028055, rayyan-172028095, rayyan-172028165, rayyan-172028182, rayyan-172028200, rayyan-172028233, rayyan-172028249, rayyan-172028402, rayyan-172028473, rayyan-172028480, rayyan-172028518, rayyan-172028579, rayyan-172028646, rayyan-172028743, rayyan-218685020, rayyan-218685128, rayyan-218685195, rayyan-218685225, rayyan-218685234, rayyan-218685236, rayyan-218685245, rayyan-218685264, rayyan-218685292, rayyan-218685334, rayyan-218685391, rayyan-218685496, rayyan-218685713, rayyan-218687107, rayyan-218687262, rayyan-218687386, rayyan-218687484, rayyan-218687675, rayyan-218687745, rayyan-218687860, rayyan-218687992, rayyan-218688039, rayyan-218688103, rayyan-218688112, rayyan-218688149, rayyan-218688172, rayyan-218688174, rayyan-218688176, rayyan-218688212, rayyan-218688262, rayyan-218688278, rayyan-218688318, rayyan-218688371, rayyan-218688425, rayyan-218688759, rayyan-218688824}</v>
      </c>
      <c r="I6" t="str">
        <v>Access Control × Blockchain × Structured Records</v>
      </c>
      <c r="J6" s="64">
        <v>62</v>
      </c>
    </row>
    <row r="7" spans="1:10" ht="30" customHeight="1">
      <c r="A7" s="64">
        <v>6</v>
      </c>
      <c r="B7" t="str">
        <v>Healthcare Data Governance</v>
      </c>
      <c r="C7" t="str">
        <v>Smart Contracts</v>
      </c>
      <c r="D7" t="str">
        <v>Structured Records</v>
      </c>
      <c r="E7" s="64">
        <v>60</v>
      </c>
      <c r="F7" t="str">
        <v>rayyan-172027818, rayyan-172027829, rayyan-172027849, rayyan-172027888, rayyan-172027935, rayyan-172027943, rayyan-172027981, rayyan-172028050, rayyan-172028055, rayyan-172028095, rayyan-172028165, rayyan-172028182, rayyan-172028200, rayyan-172028233, rayyan-172028249, rayyan-172028473, rayyan-172028480, rayyan-172028518,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rayyan-218687555, rayyan-218687675, rayyan-218687761, rayyan-218687860, rayyan-218687992, rayyan-218688039, rayyan-218688103, rayyan-218688112, rayyan-218688149, rayyan-218688172, rayyan-218688174, rayyan-218688176, rayyan-218688212, rayyan-218688262, rayyan-218688278, rayyan-218688318, rayyan-218688371, rayyan-218688425, rayyan-218688824</v>
      </c>
      <c r="G7" t="str">
        <v>\cite{rayyan-172027818, rayyan-172027829, rayyan-172027849, rayyan-172027888, rayyan-172027935, rayyan-172027943, rayyan-172027981, rayyan-172028050, rayyan-172028055, rayyan-172028095, rayyan-172028165, rayyan-172028182, rayyan-172028200, rayyan-172028233, rayyan-172028249, rayyan-172028473, rayyan-172028480, rayyan-172028518, rayyan-172028646, rayyan-172028743, rayyan-218685020, rayyan-218685128, rayyan-218685131, rayyan-218685195, rayyan-218685225, rayyan-218685234, rayyan-218685236, rayyan-218685245, rayyan-218685264, rayyan-218685292, rayyan-218685334, rayyan-218685380, rayyan-218685391, rayyan-218685496, rayyan-218685532, rayyan-218685546, rayyan-218685713, rayyan-218687107, rayyan-218687255, rayyan-218687262, rayyan-218687386, rayyan-218687555, rayyan-218687675, rayyan-218687761, rayyan-218687860, rayyan-218687992, rayyan-218688039, rayyan-218688103, rayyan-218688112, rayyan-218688149, rayyan-218688172, rayyan-218688174, rayyan-218688176, rayyan-218688212, rayyan-218688262, rayyan-218688278, rayyan-218688318, rayyan-218688371, rayyan-218688425, rayyan-218688824}</v>
      </c>
      <c r="I7" t="str">
        <v>Healthcare Data Governance × Cryptography × Structured Records</v>
      </c>
      <c r="J7" s="64">
        <v>60</v>
      </c>
    </row>
    <row r="8" spans="1:10" ht="30" customHeight="1">
      <c r="A8" s="64">
        <v>7</v>
      </c>
      <c r="B8" t="str">
        <v>Access Control</v>
      </c>
      <c r="C8" t="str">
        <v>Cryptography</v>
      </c>
      <c r="D8" t="str">
        <v>Structured Records</v>
      </c>
      <c r="E8" s="64">
        <v>57</v>
      </c>
      <c r="F8" t="str">
        <v>rayyan-172027829, rayyan-172027834, rayyan-172027849, rayyan-172027866, rayyan-172027868, rayyan-172027888, rayyan-172027928, rayyan-172027935, rayyan-172027943, rayyan-172028050, rayyan-172028055, rayyan-172028095, rayyan-172028127, rayyan-172028182, rayyan-172028200, rayyan-172028233, rayyan-172028249, rayyan-172028274, rayyan-172028383, rayyan-172028473, rayyan-172028480, rayyan-172028518, rayyan-172028579, rayyan-172028646, rayyan-172028743, rayyan-218685020, rayyan-218685128, rayyan-218685194, rayyan-218685225, rayyan-218685234, rayyan-218685236, rayyan-218685292, rayyan-218685334, rayyan-218685496, rayyan-218685713, rayyan-218687107, rayyan-218687130, rayyan-218687262, rayyan-218687470, rayyan-218687541, rayyan-218687675, rayyan-218687743, rayyan-218687745, rayyan-218687992, rayyan-218688039, rayyan-218688103, rayyan-218688112, rayyan-218688162, rayyan-218688172, rayyan-218688174, rayyan-218688176, rayyan-218688318, rayyan-218688371, rayyan-218688425, rayyan-218688549, rayyan-218688578, rayyan-218688824</v>
      </c>
      <c r="G8" t="str">
        <v>\cite{rayyan-172027829, rayyan-172027834, rayyan-172027849, rayyan-172027866, rayyan-172027868, rayyan-172027888, rayyan-172027928, rayyan-172027935, rayyan-172027943, rayyan-172028050, rayyan-172028055, rayyan-172028095, rayyan-172028127, rayyan-172028182, rayyan-172028200, rayyan-172028233, rayyan-172028249, rayyan-172028274, rayyan-172028383, rayyan-172028473, rayyan-172028480, rayyan-172028518, rayyan-172028579, rayyan-172028646, rayyan-172028743, rayyan-218685020, rayyan-218685128, rayyan-218685194, rayyan-218685225, rayyan-218685234, rayyan-218685236, rayyan-218685292, rayyan-218685334, rayyan-218685496, rayyan-218685713, rayyan-218687107, rayyan-218687130, rayyan-218687262, rayyan-218687470, rayyan-218687541, rayyan-218687675, rayyan-218687743, rayyan-218687745, rayyan-218687992, rayyan-218688039, rayyan-218688103, rayyan-218688112, rayyan-218688162, rayyan-218688172, rayyan-218688174, rayyan-218688176, rayyan-218688318, rayyan-218688371, rayyan-218688425, rayyan-218688549, rayyan-218688578, rayyan-218688824}</v>
      </c>
      <c r="I8" t="str">
        <v>Healthcare Data Governance × Smart Contracts × Structured Records</v>
      </c>
      <c r="J8" s="64">
        <v>60</v>
      </c>
    </row>
    <row r="9" spans="1:10" ht="30" customHeight="1">
      <c r="A9" s="64">
        <v>8</v>
      </c>
      <c r="B9" t="str">
        <v>Access Control</v>
      </c>
      <c r="C9" t="str">
        <v>Smart Contracts</v>
      </c>
      <c r="D9" t="str">
        <v>Structured Records</v>
      </c>
      <c r="E9" s="64">
        <v>57</v>
      </c>
      <c r="F9" t="str">
        <v>rayyan-172027829, rayyan-172027849, rayyan-172027866, rayyan-172027888, rayyan-172027935, rayyan-172027943, rayyan-172028050, rayyan-172028055, rayyan-172028095, rayyan-172028182, rayyan-172028200, rayyan-172028233, rayyan-172028249, rayyan-172028383, rayyan-172028473, rayyan-172028480, rayyan-172028518, rayyan-172028646, rayyan-172028743, rayyan-218685020, rayyan-218685039, rayyan-218685128, rayyan-218685131, rayyan-218685194, rayyan-218685225, rayyan-218685234, rayyan-218685236, rayyan-218685292, rayyan-218685334, rayyan-218685380, rayyan-218685496, rayyan-218685532, rayyan-218685546, rayyan-218685713, rayyan-218687107, rayyan-218687130, rayyan-218687255, rayyan-218687262, rayyan-218687470, rayyan-218687555, rayyan-218687675, rayyan-218687743, rayyan-218687761, rayyan-218687992, rayyan-218688039, rayyan-218688103, rayyan-218688112, rayyan-218688162, rayyan-218688172, rayyan-218688174, rayyan-218688176, rayyan-218688318, rayyan-218688371, rayyan-218688425, rayyan-218688549, rayyan-218688578, rayyan-218688824</v>
      </c>
      <c r="G9" t="str">
        <v>\cite{rayyan-172027829, rayyan-172027849, rayyan-172027866, rayyan-172027888, rayyan-172027935, rayyan-172027943, rayyan-172028050, rayyan-172028055, rayyan-172028095, rayyan-172028182, rayyan-172028200, rayyan-172028233, rayyan-172028249, rayyan-172028383, rayyan-172028473, rayyan-172028480, rayyan-172028518, rayyan-172028646, rayyan-172028743, rayyan-218685020, rayyan-218685039, rayyan-218685128, rayyan-218685131, rayyan-218685194, rayyan-218685225, rayyan-218685234, rayyan-218685236, rayyan-218685292, rayyan-218685334, rayyan-218685380, rayyan-218685496, rayyan-218685532, rayyan-218685546, rayyan-218685713, rayyan-218687107, rayyan-218687130, rayyan-218687255, rayyan-218687262, rayyan-218687470, rayyan-218687555, rayyan-218687675, rayyan-218687743, rayyan-218687761, rayyan-218687992, rayyan-218688039, rayyan-218688103, rayyan-218688112, rayyan-218688162, rayyan-218688172, rayyan-218688174, rayyan-218688176, rayyan-218688318, rayyan-218688371, rayyan-218688425, rayyan-218688549, rayyan-218688578, rayyan-218688824}</v>
      </c>
      <c r="I9" t="str">
        <v>Access Control × Cryptography × Structured Records</v>
      </c>
      <c r="J9" s="64">
        <v>57</v>
      </c>
    </row>
    <row r="10" spans="1:10" ht="30" customHeight="1">
      <c r="A10" s="64">
        <v>9</v>
      </c>
      <c r="B10" t="str">
        <v>Data Privacy</v>
      </c>
      <c r="C10" t="str">
        <v>Smart Contracts</v>
      </c>
      <c r="D10" t="str">
        <v>Structured Records</v>
      </c>
      <c r="E10" s="64">
        <v>55</v>
      </c>
      <c r="F10" t="str">
        <v>rayyan-172027829, rayyan-172027849, rayyan-172027866, rayyan-172027888, rayyan-172027935, rayyan-172027943, rayyan-172028018, rayyan-172028050, rayyan-172028055, rayyan-172028095, rayyan-172028165, rayyan-172028182, rayyan-172028200, rayyan-172028249, rayyan-172028383, rayyan-172028473, rayyan-172028480, rayyan-172028518, rayyan-172028646, rayyan-172028743, rayyan-218685131, rayyan-218685194, rayyan-218685195, rayyan-218685225, rayyan-218685234, rayyan-218685236, rayyan-218685245, rayyan-218685264, rayyan-218685292, rayyan-218685380, rayyan-218685391, rayyan-218685496, rayyan-218685532, rayyan-218685713, rayyan-218687130, rayyan-218687255, rayyan-218687262, rayyan-218687386, rayyan-218687470, rayyan-218687555, rayyan-218687675, rayyan-218687761, rayyan-218687860, rayyan-218688039, rayyan-218688103, rayyan-218688112, rayyan-218688172, rayyan-218688174, rayyan-218688176, rayyan-218688212, rayyan-218688318, rayyan-218688371, rayyan-218688443, rayyan-218688549, rayyan-218688578</v>
      </c>
      <c r="G10" t="str">
        <v>\cite{rayyan-172027829, rayyan-172027849, rayyan-172027866, rayyan-172027888, rayyan-172027935, rayyan-172027943, rayyan-172028018, rayyan-172028050, rayyan-172028055, rayyan-172028095, rayyan-172028165, rayyan-172028182, rayyan-172028200, rayyan-172028249, rayyan-172028383, rayyan-172028473, rayyan-172028480, rayyan-172028518, rayyan-172028646, rayyan-172028743, rayyan-218685131, rayyan-218685194, rayyan-218685195, rayyan-218685225, rayyan-218685234, rayyan-218685236, rayyan-218685245, rayyan-218685264, rayyan-218685292, rayyan-218685380, rayyan-218685391, rayyan-218685496, rayyan-218685532, rayyan-218685713, rayyan-218687130, rayyan-218687255, rayyan-218687262, rayyan-218687386, rayyan-218687470, rayyan-218687555, rayyan-218687675, rayyan-218687761, rayyan-218687860, rayyan-218688039, rayyan-218688103, rayyan-218688112, rayyan-218688172, rayyan-218688174, rayyan-218688176, rayyan-218688212, rayyan-218688318, rayyan-218688371, rayyan-218688443, rayyan-218688549, rayyan-218688578}</v>
      </c>
      <c r="I10" t="str">
        <v>Access Control × Smart Contracts × Structured Records</v>
      </c>
      <c r="J10" s="64">
        <v>57</v>
      </c>
    </row>
    <row r="11" spans="1:10" ht="30" customHeight="1">
      <c r="A11" s="64">
        <v>10</v>
      </c>
      <c r="B11" t="str">
        <v>Data Traceability</v>
      </c>
      <c r="C11" t="str">
        <v>Blockchain</v>
      </c>
      <c r="D11" t="str">
        <v>Structured Records</v>
      </c>
      <c r="E11" s="64">
        <v>55</v>
      </c>
      <c r="F11" t="str">
        <v>rayyan-172027818, rayyan-172027829, rayyan-172027849, rayyan-172027888, rayyan-172027927, rayyan-172027935, rayyan-172028018, rayyan-172028050, rayyan-172028055, rayyan-172028127, rayyan-172028165, rayyan-172028233, rayyan-172028383, rayyan-172028402, rayyan-172028473, rayyan-172028480, rayyan-172028518, rayyan-172028579, rayyan-172028646, rayyan-172028743, rayyan-218685020, rayyan-218685039, rayyan-218685194, rayyan-218685195, rayyan-218685225, rayyan-218685234, rayyan-218685245, rayyan-218685334, rayyan-218685380, rayyan-218685391, rayyan-218685496, rayyan-218685532, rayyan-218685546, rayyan-218685713, rayyan-218687130, rayyan-218687255, rayyan-218687262, rayyan-218687386, rayyan-218687470, rayyan-218687555, rayyan-218687675, rayyan-218687743, rayyan-218687745, rayyan-218687761, rayyan-218687992, rayyan-218688103, rayyan-218688137, rayyan-218688162, rayyan-218688176, rayyan-218688318, rayyan-218688371, rayyan-218688443, rayyan-218688578, rayyan-218688759, rayyan-218688824</v>
      </c>
      <c r="G11" t="str">
        <v>\cite{rayyan-172027818, rayyan-172027829, rayyan-172027849, rayyan-172027888, rayyan-172027927, rayyan-172027935, rayyan-172028018, rayyan-172028050, rayyan-172028055, rayyan-172028127, rayyan-172028165, rayyan-172028233, rayyan-172028383, rayyan-172028402, rayyan-172028473, rayyan-172028480, rayyan-172028518, rayyan-172028579, rayyan-172028646, rayyan-172028743, rayyan-218685020, rayyan-218685039, rayyan-218685194, rayyan-218685195, rayyan-218685225, rayyan-218685234, rayyan-218685245, rayyan-218685334, rayyan-218685380, rayyan-218685391, rayyan-218685496, rayyan-218685532, rayyan-218685546, rayyan-218685713, rayyan-218687130, rayyan-218687255, rayyan-218687262, rayyan-218687386, rayyan-218687470, rayyan-218687555, rayyan-218687675, rayyan-218687743, rayyan-218687745, rayyan-218687761, rayyan-218687992, rayyan-218688103, rayyan-218688137, rayyan-218688162, rayyan-218688176, rayyan-218688318, rayyan-218688371, rayyan-218688443, rayyan-218688578, rayyan-218688759, rayyan-218688824}</v>
      </c>
      <c r="I11" t="str">
        <v>Data Privacy × Smart Contracts × Structured Records</v>
      </c>
      <c r="J11" s="64">
        <v>55</v>
      </c>
    </row>
    <row r="12" spans="1:10" ht="30" customHeight="1">
      <c r="A12" s="64">
        <v>11</v>
      </c>
      <c r="B12" t="str">
        <v>Secure Data Sharing</v>
      </c>
      <c r="C12" t="str">
        <v>Blockchain</v>
      </c>
      <c r="D12" t="str">
        <v>Structured Records</v>
      </c>
      <c r="E12" s="64">
        <v>52</v>
      </c>
      <c r="F12" t="str">
        <v>rayyan-172027818, rayyan-172027849, rayyan-172027888, rayyan-172027935, rayyan-172027981, rayyan-172028050, rayyan-172028055, rayyan-172028095, rayyan-172028127, rayyan-172028165, rayyan-172028182, rayyan-172028233, rayyan-172028249, rayyan-172028473, rayyan-172028518, rayyan-172028579, rayyan-172028646, rayyan-172028743, rayyan-218685039, rayyan-218685195, rayyan-218685225, rayyan-218685234, rayyan-218685264, rayyan-218685292, rayyan-218685334, rayyan-218685380, rayyan-218685391, rayyan-218685496, rayyan-218685546, rayyan-218685713, rayyan-218687262, rayyan-218687386, rayyan-218687470, rayyan-218687484, rayyan-218687541, rayyan-218687675, rayyan-218687761, rayyan-218687860, rayyan-218687992, rayyan-218688039, rayyan-218688103, rayyan-218688112, rayyan-218688137, rayyan-218688162, rayyan-218688212, rayyan-218688318, rayyan-218688425, rayyan-218688443, rayyan-218688549, rayyan-218688578, rayyan-218688759, rayyan-218688824</v>
      </c>
      <c r="G12" t="str">
        <v>\cite{rayyan-172027818, rayyan-172027849, rayyan-172027888, rayyan-172027935, rayyan-172027981, rayyan-172028050, rayyan-172028055, rayyan-172028095, rayyan-172028127, rayyan-172028165, rayyan-172028182, rayyan-172028233, rayyan-172028249, rayyan-172028473, rayyan-172028518, rayyan-172028579, rayyan-172028646, rayyan-172028743, rayyan-218685039, rayyan-218685195, rayyan-218685225, rayyan-218685234, rayyan-218685264, rayyan-218685292, rayyan-218685334, rayyan-218685380, rayyan-218685391, rayyan-218685496, rayyan-218685546, rayyan-218685713, rayyan-218687262, rayyan-218687386, rayyan-218687470, rayyan-218687484, rayyan-218687541, rayyan-218687675, rayyan-218687761, rayyan-218687860, rayyan-218687992, rayyan-218688039, rayyan-218688103, rayyan-218688112, rayyan-218688137, rayyan-218688162, rayyan-218688212, rayyan-218688318, rayyan-218688425, rayyan-218688443, rayyan-218688549, rayyan-218688578, rayyan-218688759, rayyan-218688824}</v>
      </c>
      <c r="I12" t="str">
        <v>Data Traceability × Blockchain × Structured Records</v>
      </c>
      <c r="J12" s="64">
        <v>55</v>
      </c>
    </row>
    <row r="13" spans="1:10" ht="30" customHeight="1">
      <c r="A13" s="64">
        <v>12</v>
      </c>
      <c r="B13" t="str">
        <v>Secure Data Sharing</v>
      </c>
      <c r="C13" t="str">
        <v>Cryptography</v>
      </c>
      <c r="D13" t="str">
        <v>Structured Records</v>
      </c>
      <c r="E13" s="64">
        <v>52</v>
      </c>
      <c r="F13" t="str">
        <v>rayyan-172027818, rayyan-172027834, rayyan-172027849, rayyan-172027868, rayyan-172027888, rayyan-172027935, rayyan-172027981, rayyan-172028050, rayyan-172028055, rayyan-172028095, rayyan-172028127, rayyan-172028165, rayyan-172028182, rayyan-172028233, rayyan-172028249, rayyan-172028274, rayyan-172028473, rayyan-172028518, rayyan-172028579, rayyan-172028646, rayyan-172028743, rayyan-172028771, rayyan-218685195, rayyan-218685225, rayyan-218685234, rayyan-218685264, rayyan-218685292, rayyan-218685334, rayyan-218685391, rayyan-218685496, rayyan-218685713, rayyan-218687262, rayyan-218687386, rayyan-218687470, rayyan-218687484, rayyan-218687541, rayyan-218687675, rayyan-218687860, rayyan-218687992, rayyan-218688039, rayyan-218688103, rayyan-218688112, rayyan-218688137, rayyan-218688162, rayyan-218688212, rayyan-218688318, rayyan-218688425, rayyan-218688443, rayyan-218688549, rayyan-218688578, rayyan-218688759, rayyan-218688824</v>
      </c>
      <c r="G13" t="str">
        <v>\cite{rayyan-172027818, rayyan-172027834, rayyan-172027849, rayyan-172027868, rayyan-172027888, rayyan-172027935, rayyan-172027981, rayyan-172028050, rayyan-172028055, rayyan-172028095, rayyan-172028127, rayyan-172028165, rayyan-172028182, rayyan-172028233, rayyan-172028249, rayyan-172028274, rayyan-172028473, rayyan-172028518, rayyan-172028579, rayyan-172028646, rayyan-172028743, rayyan-172028771, rayyan-218685195, rayyan-218685225, rayyan-218685234, rayyan-218685264, rayyan-218685292, rayyan-218685334, rayyan-218685391, rayyan-218685496, rayyan-218685713, rayyan-218687262, rayyan-218687386, rayyan-218687470, rayyan-218687484, rayyan-218687541, rayyan-218687675, rayyan-218687860, rayyan-218687992, rayyan-218688039, rayyan-218688103, rayyan-218688112, rayyan-218688137, rayyan-218688162, rayyan-218688212, rayyan-218688318, rayyan-218688425, rayyan-218688443, rayyan-218688549, rayyan-218688578, rayyan-218688759, rayyan-218688824}</v>
      </c>
      <c r="I13" t="str">
        <v>Secure Data Sharing × Blockchain × Structured Records</v>
      </c>
      <c r="J13" s="64">
        <v>52</v>
      </c>
    </row>
    <row r="14" spans="1:10" ht="30" customHeight="1">
      <c r="A14" s="64">
        <v>13</v>
      </c>
      <c r="B14" t="str">
        <v>Data Traceability</v>
      </c>
      <c r="C14" t="str">
        <v>Cryptography</v>
      </c>
      <c r="D14" t="str">
        <v>Structured Records</v>
      </c>
      <c r="E14" s="64">
        <v>51</v>
      </c>
      <c r="F14" t="str">
        <v>rayyan-172027818, rayyan-172027829, rayyan-172027849, rayyan-172027868, rayyan-172027888, rayyan-172027927, rayyan-172027935, rayyan-172028018, rayyan-172028050, rayyan-172028055, rayyan-172028127, rayyan-172028165, rayyan-172028233, rayyan-172028274, rayyan-172028383, rayyan-172028402, rayyan-172028473, rayyan-172028480, rayyan-172028518, rayyan-172028579, rayyan-172028646, rayyan-172028743, rayyan-172028771, rayyan-218685020, rayyan-218685194, rayyan-218685195, rayyan-218685225, rayyan-218685234, rayyan-218685245, rayyan-218685334, rayyan-218685391, rayyan-218685496, rayyan-218685713, rayyan-218687130, rayyan-218687262, rayyan-218687386, rayyan-218687470, rayyan-218687675, rayyan-218687743, rayyan-218687745, rayyan-218687992, rayyan-218688103, rayyan-218688137, rayyan-218688162, rayyan-218688176, rayyan-218688318, rayyan-218688371, rayyan-218688443, rayyan-218688578, rayyan-218688759, rayyan-218688824</v>
      </c>
      <c r="G14" t="str">
        <v>\cite{rayyan-172027818, rayyan-172027829, rayyan-172027849, rayyan-172027868, rayyan-172027888, rayyan-172027927, rayyan-172027935, rayyan-172028018, rayyan-172028050, rayyan-172028055, rayyan-172028127, rayyan-172028165, rayyan-172028233, rayyan-172028274, rayyan-172028383, rayyan-172028402, rayyan-172028473, rayyan-172028480, rayyan-172028518, rayyan-172028579, rayyan-172028646, rayyan-172028743, rayyan-172028771, rayyan-218685020, rayyan-218685194, rayyan-218685195, rayyan-218685225, rayyan-218685234, rayyan-218685245, rayyan-218685334, rayyan-218685391, rayyan-218685496, rayyan-218685713, rayyan-218687130, rayyan-218687262, rayyan-218687386, rayyan-218687470, rayyan-218687675, rayyan-218687743, rayyan-218687745, rayyan-218687992, rayyan-218688103, rayyan-218688137, rayyan-218688162, rayyan-218688176, rayyan-218688318, rayyan-218688371, rayyan-218688443, rayyan-218688578, rayyan-218688759, rayyan-218688824}</v>
      </c>
      <c r="I14" t="str">
        <v>Secure Data Sharing × Cryptography × Structured Records</v>
      </c>
      <c r="J14" s="64">
        <v>52</v>
      </c>
    </row>
    <row r="15" spans="1:10" ht="30" customHeight="1">
      <c r="A15" s="64">
        <v>14</v>
      </c>
      <c r="B15" t="str">
        <v>Data Traceability</v>
      </c>
      <c r="C15" t="str">
        <v>Smart Contracts</v>
      </c>
      <c r="D15" t="str">
        <v>Structured Records</v>
      </c>
      <c r="E15" s="64">
        <v>49</v>
      </c>
      <c r="F15" t="str">
        <v>rayyan-172027818, rayyan-172027829, rayyan-172027849, rayyan-172027888, rayyan-172027927, rayyan-172027935, rayyan-172028018, rayyan-172028050, rayyan-172028055, rayyan-172028165, rayyan-172028233, rayyan-172028383, rayyan-172028473, rayyan-172028480, rayyan-172028518, rayyan-172028646, rayyan-172028743, rayyan-218685020, rayyan-218685039, rayyan-218685194, rayyan-218685195, rayyan-218685225, rayyan-218685234, rayyan-218685245, rayyan-218685334, rayyan-218685380, rayyan-218685391, rayyan-218685496, rayyan-218685532, rayyan-218685546, rayyan-218685713, rayyan-218687130, rayyan-218687255, rayyan-218687262, rayyan-218687386, rayyan-218687470, rayyan-218687555, rayyan-218687675, rayyan-218687743, rayyan-218687761, rayyan-218687992, rayyan-218688103, rayyan-218688162, rayyan-218688176, rayyan-218688318, rayyan-218688371, rayyan-218688443, rayyan-218688578, rayyan-218688824</v>
      </c>
      <c r="G15" t="str">
        <v>\cite{rayyan-172027818, rayyan-172027829, rayyan-172027849, rayyan-172027888, rayyan-172027927, rayyan-172027935, rayyan-172028018, rayyan-172028050, rayyan-172028055, rayyan-172028165, rayyan-172028233, rayyan-172028383, rayyan-172028473, rayyan-172028480, rayyan-172028518, rayyan-172028646, rayyan-172028743, rayyan-218685020, rayyan-218685039, rayyan-218685194, rayyan-218685195, rayyan-218685225, rayyan-218685234, rayyan-218685245, rayyan-218685334, rayyan-218685380, rayyan-218685391, rayyan-218685496, rayyan-218685532, rayyan-218685546, rayyan-218685713, rayyan-218687130, rayyan-218687255, rayyan-218687262, rayyan-218687386, rayyan-218687470, rayyan-218687555, rayyan-218687675, rayyan-218687743, rayyan-218687761, rayyan-218687992, rayyan-218688103, rayyan-218688162, rayyan-218688176, rayyan-218688318, rayyan-218688371, rayyan-218688443, rayyan-218688578, rayyan-218688824}</v>
      </c>
      <c r="I15" t="str">
        <v>Data Traceability × Cryptography × Structured Records</v>
      </c>
      <c r="J15" s="64">
        <v>51</v>
      </c>
    </row>
    <row r="16" spans="1:10" ht="30" customHeight="1">
      <c r="A16" s="64">
        <v>15</v>
      </c>
      <c r="B16" t="str">
        <v>Healthcare Data Governance</v>
      </c>
      <c r="C16" t="str">
        <v>Distributed File System</v>
      </c>
      <c r="D16" t="str">
        <v>Structured Records</v>
      </c>
      <c r="E16" s="64">
        <v>47</v>
      </c>
      <c r="F16" t="str">
        <v>rayyan-172027818, rayyan-172027829, rayyan-172027849, rayyan-172027888, rayyan-172027935, rayyan-172027943, rayyan-172027981, rayyan-172028050, rayyan-172028055, rayyan-172028095, rayyan-172028165, rayyan-172028182, rayyan-172028200, rayyan-172028233, rayyan-172028249, rayyan-172028402, rayyan-172028473, rayyan-172028480, rayyan-172028518, rayyan-172028646, rayyan-172028743, rayyan-218685020, rayyan-218685195, rayyan-218685234, rayyan-218685236, rayyan-218685245, rayyan-218685264, rayyan-218685292, rayyan-218685334, rayyan-218685380, rayyan-218685391, rayyan-218685713, rayyan-218687107, rayyan-218687255, rayyan-218687262, rayyan-218687386, rayyan-218687555, rayyan-218687675, rayyan-218687745, rayyan-218687761, rayyan-218688103, rayyan-218688112, rayyan-218688149, rayyan-218688172, rayyan-218688174, rayyan-218688176, rayyan-218688278</v>
      </c>
      <c r="G16" t="str">
        <v>\cite{rayyan-172027818, rayyan-172027829, rayyan-172027849, rayyan-172027888, rayyan-172027935, rayyan-172027943, rayyan-172027981, rayyan-172028050, rayyan-172028055, rayyan-172028095, rayyan-172028165, rayyan-172028182, rayyan-172028200, rayyan-172028233, rayyan-172028249, rayyan-172028402, rayyan-172028473, rayyan-172028480, rayyan-172028518, rayyan-172028646, rayyan-172028743, rayyan-218685020, rayyan-218685195, rayyan-218685234, rayyan-218685236, rayyan-218685245, rayyan-218685264, rayyan-218685292, rayyan-218685334, rayyan-218685380, rayyan-218685391, rayyan-218685713, rayyan-218687107, rayyan-218687255, rayyan-218687262, rayyan-218687386, rayyan-218687555, rayyan-218687675, rayyan-218687745, rayyan-218687761, rayyan-218688103, rayyan-218688112, rayyan-218688149, rayyan-218688172, rayyan-218688174, rayyan-218688176, rayyan-218688278}</v>
      </c>
      <c r="I16" t="str">
        <v>Data Traceability × Smart Contracts × Structured Records</v>
      </c>
      <c r="J16" s="64">
        <v>49</v>
      </c>
    </row>
    <row r="17" spans="1:10" ht="30" customHeight="1">
      <c r="A17" s="64">
        <v>16</v>
      </c>
      <c r="B17" t="str">
        <v>Secure Data Sharing</v>
      </c>
      <c r="C17" t="str">
        <v>Smart Contracts</v>
      </c>
      <c r="D17" t="str">
        <v>Structured Records</v>
      </c>
      <c r="E17" s="64">
        <v>46</v>
      </c>
      <c r="F17" t="str">
        <v>rayyan-172027818, rayyan-172027849, rayyan-172027888, rayyan-172027935, rayyan-172027981, rayyan-172028050, rayyan-172028055, rayyan-172028095, rayyan-172028165, rayyan-172028182, rayyan-172028233, rayyan-172028249, rayyan-172028473, rayyan-172028518, rayyan-172028646, rayyan-172028743, rayyan-218685039, rayyan-218685195, rayyan-218685225, rayyan-218685234, rayyan-218685264, rayyan-218685292, rayyan-218685334, rayyan-218685380, rayyan-218685391, rayyan-218685496, rayyan-218685546, rayyan-218685713, rayyan-218687262, rayyan-218687386, rayyan-218687470, rayyan-218687675, rayyan-218687761, rayyan-218687860, rayyan-218687992, rayyan-218688039, rayyan-218688103, rayyan-218688112, rayyan-218688162, rayyan-218688212, rayyan-218688318, rayyan-218688425, rayyan-218688443, rayyan-218688549, rayyan-218688578, rayyan-218688824</v>
      </c>
      <c r="G17" t="str">
        <v>\cite{rayyan-172027818, rayyan-172027849, rayyan-172027888, rayyan-172027935, rayyan-172027981, rayyan-172028050, rayyan-172028055, rayyan-172028095, rayyan-172028165, rayyan-172028182, rayyan-172028233, rayyan-172028249, rayyan-172028473, rayyan-172028518, rayyan-172028646, rayyan-172028743, rayyan-218685039, rayyan-218685195, rayyan-218685225, rayyan-218685234, rayyan-218685264, rayyan-218685292, rayyan-218685334, rayyan-218685380, rayyan-218685391, rayyan-218685496, rayyan-218685546, rayyan-218685713, rayyan-218687262, rayyan-218687386, rayyan-218687470, rayyan-218687675, rayyan-218687761, rayyan-218687860, rayyan-218687992, rayyan-218688039, rayyan-218688103, rayyan-218688112, rayyan-218688162, rayyan-218688212, rayyan-218688318, rayyan-218688425, rayyan-218688443, rayyan-218688549, rayyan-218688578, rayyan-218688824}</v>
      </c>
      <c r="I17" t="str">
        <v>Healthcare Data Governance × Distributed File System × Structured Records</v>
      </c>
      <c r="J17" s="64">
        <v>47</v>
      </c>
    </row>
    <row r="18" spans="1:10" ht="30" customHeight="1">
      <c r="A18" s="64">
        <v>17</v>
      </c>
      <c r="B18" t="str">
        <v>Data Privacy</v>
      </c>
      <c r="C18" t="str">
        <v>Distributed File System</v>
      </c>
      <c r="D18" t="str">
        <v>Structured Records</v>
      </c>
      <c r="E18" s="64">
        <v>45</v>
      </c>
      <c r="F18" t="str">
        <v>rayyan-172027829, rayyan-172027849, rayyan-172027866, rayyan-172027888, rayyan-172027935, rayyan-172027943, rayyan-172028050, rayyan-172028055, rayyan-172028095, rayyan-172028127, rayyan-172028165, rayyan-172028182, rayyan-172028200, rayyan-172028249, rayyan-172028402, rayyan-172028473, rayyan-172028480, rayyan-172028518, rayyan-172028646, rayyan-172028743, rayyan-218685005, rayyan-218685194, rayyan-218685195, rayyan-218685234, rayyan-218685236, rayyan-218685245, rayyan-218685264, rayyan-218685292, rayyan-218685380, rayyan-218685391, rayyan-218685713, rayyan-218687255, rayyan-218687262, rayyan-218687386, rayyan-218687470, rayyan-218687555, rayyan-218687675, rayyan-218687745, rayyan-218687761, rayyan-218688103, rayyan-218688112, rayyan-218688172, rayyan-218688174, rayyan-218688176, rayyan-218688549</v>
      </c>
      <c r="G18" t="str">
        <v>\cite{rayyan-172027829, rayyan-172027849, rayyan-172027866, rayyan-172027888, rayyan-172027935, rayyan-172027943, rayyan-172028050, rayyan-172028055, rayyan-172028095, rayyan-172028127, rayyan-172028165, rayyan-172028182, rayyan-172028200, rayyan-172028249, rayyan-172028402, rayyan-172028473, rayyan-172028480, rayyan-172028518, rayyan-172028646, rayyan-172028743, rayyan-218685005, rayyan-218685194, rayyan-218685195, rayyan-218685234, rayyan-218685236, rayyan-218685245, rayyan-218685264, rayyan-218685292, rayyan-218685380, rayyan-218685391, rayyan-218685713, rayyan-218687255, rayyan-218687262, rayyan-218687386, rayyan-218687470, rayyan-218687555, rayyan-218687675, rayyan-218687745, rayyan-218687761, rayyan-218688103, rayyan-218688112, rayyan-218688172, rayyan-218688174, rayyan-218688176, rayyan-218688549}</v>
      </c>
    </row>
    <row r="19" spans="1:10" ht="30" customHeight="1">
      <c r="A19" s="64">
        <v>18</v>
      </c>
      <c r="B19" t="str">
        <v>Access Control</v>
      </c>
      <c r="C19" t="str">
        <v>Distributed File System</v>
      </c>
      <c r="D19" t="str">
        <v>Structured Records</v>
      </c>
      <c r="E19" s="64">
        <v>43</v>
      </c>
      <c r="F19" t="str">
        <v>rayyan-172027829, rayyan-172027849, rayyan-172027866, rayyan-172027888, rayyan-172027935, rayyan-172027943, rayyan-172028050, rayyan-172028055, rayyan-172028095, rayyan-172028127, rayyan-172028182, rayyan-172028200, rayyan-172028233, rayyan-172028249, rayyan-172028473, rayyan-172028480, rayyan-172028518, rayyan-172028646, rayyan-172028743, rayyan-218685020, rayyan-218685194, rayyan-218685234, rayyan-218685236, rayyan-218685292, rayyan-218685334, rayyan-218685380, rayyan-218685713, rayyan-218687107, rayyan-218687255, rayyan-218687262, rayyan-218687470, rayyan-218687555, rayyan-218687675, rayyan-218687743, rayyan-218687745, rayyan-218687761, rayyan-218688103, rayyan-218688112, rayyan-218688162, rayyan-218688172, rayyan-218688174, rayyan-218688176, rayyan-218688549</v>
      </c>
      <c r="G19" t="str">
        <v>\cite{rayyan-172027829, rayyan-172027849, rayyan-172027866, rayyan-172027888, rayyan-172027935, rayyan-172027943, rayyan-172028050, rayyan-172028055, rayyan-172028095, rayyan-172028127, rayyan-172028182, rayyan-172028200, rayyan-172028233, rayyan-172028249, rayyan-172028473, rayyan-172028480, rayyan-172028518, rayyan-172028646, rayyan-172028743, rayyan-218685020, rayyan-218685194, rayyan-218685234, rayyan-218685236, rayyan-218685292, rayyan-218685334, rayyan-218685380, rayyan-218685713, rayyan-218687107, rayyan-218687255, rayyan-218687262, rayyan-218687470, rayyan-218687555, rayyan-218687675, rayyan-218687743, rayyan-218687745, rayyan-218687761, rayyan-218688103, rayyan-218688112, rayyan-218688162, rayyan-218688172, rayyan-218688174, rayyan-218688176, rayyan-218688549}</v>
      </c>
    </row>
    <row r="20" spans="1:10" ht="30" customHeight="1">
      <c r="A20" s="64">
        <v>19</v>
      </c>
      <c r="B20" t="str">
        <v>Data Traceability</v>
      </c>
      <c r="C20" t="str">
        <v>Distributed File System</v>
      </c>
      <c r="D20" t="str">
        <v>Structured Records</v>
      </c>
      <c r="E20" s="64">
        <v>37</v>
      </c>
      <c r="F20" t="str">
        <v>rayyan-172027818, rayyan-172027829, rayyan-172027849, rayyan-172027888, rayyan-172027935, rayyan-172028050, rayyan-172028055, rayyan-172028127, rayyan-172028165, rayyan-172028233, rayyan-172028402, rayyan-172028473, rayyan-172028480, rayyan-172028518, rayyan-172028646, rayyan-172028743, rayyan-218685020, rayyan-218685194, rayyan-218685195, rayyan-218685234, rayyan-218685245, rayyan-218685334, rayyan-218685380, rayyan-218685391, rayyan-218685713, rayyan-218687255, rayyan-218687262, rayyan-218687386, rayyan-218687470, rayyan-218687555, rayyan-218687675, rayyan-218687743, rayyan-218687745, rayyan-218687761, rayyan-218688103, rayyan-218688162, rayyan-218688176</v>
      </c>
      <c r="G20" t="str">
        <v>\cite{rayyan-172027818, rayyan-172027829, rayyan-172027849, rayyan-172027888, rayyan-172027935, rayyan-172028050, rayyan-172028055, rayyan-172028127, rayyan-172028165, rayyan-172028233, rayyan-172028402, rayyan-172028473, rayyan-172028480, rayyan-172028518, rayyan-172028646, rayyan-172028743, rayyan-218685020, rayyan-218685194, rayyan-218685195, rayyan-218685234, rayyan-218685245, rayyan-218685334, rayyan-218685380, rayyan-218685391, rayyan-218685713, rayyan-218687255, rayyan-218687262, rayyan-218687386, rayyan-218687470, rayyan-218687555, rayyan-218687675, rayyan-218687743, rayyan-218687745, rayyan-218687761, rayyan-218688103, rayyan-218688162, rayyan-218688176}</v>
      </c>
      <c r="I20" s="134" t="s">
        <v>38856</v>
      </c>
      <c r="J20" s="135"/>
    </row>
    <row r="21" spans="1:10" ht="30" customHeight="1">
      <c r="A21" s="64">
        <v>20</v>
      </c>
      <c r="B21" t="str">
        <v>Secure Data Sharing</v>
      </c>
      <c r="C21" t="str">
        <v>Distributed File System</v>
      </c>
      <c r="D21" t="str">
        <v>Structured Records</v>
      </c>
      <c r="E21" s="64">
        <v>34</v>
      </c>
      <c r="F21" t="str">
        <v>rayyan-172027818, rayyan-172027849, rayyan-172027888, rayyan-172027935, rayyan-172027981, rayyan-172028050, rayyan-172028055, rayyan-172028095, rayyan-172028127, rayyan-172028165, rayyan-172028182, rayyan-172028233, rayyan-172028249, rayyan-172028473, rayyan-172028518, rayyan-172028646, rayyan-172028743, rayyan-218685195, rayyan-218685234, rayyan-218685264, rayyan-218685292, rayyan-218685334, rayyan-218685380, rayyan-218685391, rayyan-218685713, rayyan-218687262, rayyan-218687386, rayyan-218687470, rayyan-218687675, rayyan-218687761, rayyan-218688103, rayyan-218688112, rayyan-218688162, rayyan-218688549</v>
      </c>
      <c r="G21" t="str">
        <v>\cite{rayyan-172027818, rayyan-172027849, rayyan-172027888, rayyan-172027935, rayyan-172027981, rayyan-172028050, rayyan-172028055, rayyan-172028095, rayyan-172028127, rayyan-172028165, rayyan-172028182, rayyan-172028233, rayyan-172028249, rayyan-172028473, rayyan-172028518, rayyan-172028646, rayyan-172028743, rayyan-218685195, rayyan-218685234, rayyan-218685264, rayyan-218685292, rayyan-218685334, rayyan-218685380, rayyan-218685391, rayyan-218685713, rayyan-218687262, rayyan-218687386, rayyan-218687470, rayyan-218687675, rayyan-218687761, rayyan-218688103, rayyan-218688112, rayyan-218688162, rayyan-218688549}</v>
      </c>
      <c r="I21" t="s">
        <v>38857</v>
      </c>
      <c r="J21" s="64">
        <f>ROWS(_xlfn.ANCHORARRAY(A2))</f>
        <v>474</v>
      </c>
    </row>
    <row r="22" spans="1:10" ht="30" customHeight="1">
      <c r="A22" s="64">
        <v>21</v>
      </c>
      <c r="B22" t="str">
        <v>Data Traceability</v>
      </c>
      <c r="C22" t="str">
        <v>Cryptography</v>
      </c>
      <c r="D22" t="str">
        <v>Data Files</v>
      </c>
      <c r="E22" s="64">
        <v>28</v>
      </c>
      <c r="F22" t="str">
        <v>rayyan-172027813, rayyan-172027824, rayyan-172027829, rayyan-172027847, rayyan-172027882, rayyan-172027886, rayyan-172027888, rayyan-172027891, rayyan-172027922, rayyan-172027938, rayyan-172027958, rayyan-172027982, rayyan-172028082, rayyan-172028105, rayyan-172028165, rayyan-172028264, rayyan-172028433, rayyan-172028518, rayyan-172028646, rayyan-172028976, rayyan-218685020, rayyan-218685245, rayyan-218687108, rayyan-218687203, rayyan-218687559, rayyan-218687675, rayyan-218688162, rayyan-218688375</v>
      </c>
      <c r="G22" t="str">
        <v>\cite{rayyan-172027813, rayyan-172027824, rayyan-172027829, rayyan-172027847, rayyan-172027882, rayyan-172027886, rayyan-172027888, rayyan-172027891, rayyan-172027922, rayyan-172027938, rayyan-172027958, rayyan-172027982, rayyan-172028082, rayyan-172028105, rayyan-172028165, rayyan-172028264, rayyan-172028433, rayyan-172028518, rayyan-172028646, rayyan-172028976, rayyan-218685020, rayyan-218685245, rayyan-218687108, rayyan-218687203, rayyan-218687559, rayyan-218687675, rayyan-218688162, rayyan-218688375}</v>
      </c>
      <c r="I22" t="s">
        <v>38858</v>
      </c>
      <c r="J22" s="64" cm="1">
        <f t="array" ref="J22">PRODUCT(ROWS(_xlfn.UNIQUE(TRIM(_xlfn.TEXTSPLIT(_xlfn.TEXTJOIN(",",TRUE,ThematicAnalysis[Purposes]),,",")))),ROWS(_xlfn.UNIQUE(TRIM(_xlfn.TEXTSPLIT(_xlfn.TEXTJOIN(",",TRUE,ThematicAnalysis[Technologies]),,",")))),ROWS(_xlfn.UNIQUE(TRIM(_xlfn.TEXTSPLIT(_xlfn.TEXTJOIN(",",TRUE,ThematicAnalysis[Digital objects]),,",")))))</f>
        <v>1344</v>
      </c>
    </row>
    <row r="23" spans="1:10" ht="30" customHeight="1">
      <c r="A23" s="64">
        <v>22</v>
      </c>
      <c r="B23" t="str">
        <v>Cybersecurity Risk Mitigation</v>
      </c>
      <c r="C23" t="str">
        <v>Blockchain</v>
      </c>
      <c r="D23" t="str">
        <v>Structured Records</v>
      </c>
      <c r="E23" s="64">
        <v>26</v>
      </c>
      <c r="F23" t="str">
        <v>rayyan-172027888, rayyan-172027927, rayyan-172027981, rayyan-172028018, rayyan-172028127, rayyan-172028200, rayyan-172028233, rayyan-172028249, rayyan-172028402, rayyan-172028518, rayyan-218685005, rayyan-218685039, rayyan-218685128, rayyan-218685194, rayyan-218685292, rayyan-218685546, rayyan-218687107, rayyan-218687255, rayyan-218687386, rayyan-218687675, rayyan-218687743, rayyan-218687860, rayyan-218687992, rayyan-218688149, rayyan-218688174, rayyan-218688278</v>
      </c>
      <c r="G23" t="str">
        <v>\cite{rayyan-172027888, rayyan-172027927, rayyan-172027981, rayyan-172028018, rayyan-172028127, rayyan-172028200, rayyan-172028233, rayyan-172028249, rayyan-172028402, rayyan-172028518, rayyan-218685005, rayyan-218685039, rayyan-218685128, rayyan-218685194, rayyan-218685292, rayyan-218685546, rayyan-218687107, rayyan-218687255, rayyan-218687386, rayyan-218687675, rayyan-218687743, rayyan-218687860, rayyan-218687992, rayyan-218688149, rayyan-218688174, rayyan-218688278}</v>
      </c>
      <c r="I23" t="s">
        <v>38859</v>
      </c>
      <c r="J23" s="65">
        <f>J21/J22</f>
        <v>0.35267857142857145</v>
      </c>
    </row>
    <row r="24" spans="1:10" ht="30" customHeight="1">
      <c r="A24" s="64">
        <v>23</v>
      </c>
      <c r="B24" t="str">
        <v>Data Traceability</v>
      </c>
      <c r="C24" t="str">
        <v>Blockchain</v>
      </c>
      <c r="D24" t="str">
        <v>Data Files</v>
      </c>
      <c r="E24" s="64">
        <v>26</v>
      </c>
      <c r="F24" t="str">
        <v>rayyan-172027813, rayyan-172027824, rayyan-172027829, rayyan-172027847, rayyan-172027882, rayyan-172027886, rayyan-172027888, rayyan-172027922, rayyan-172028082, rayyan-172028165, rayyan-172028264, rayyan-172028394, rayyan-172028433, rayyan-172028518, rayyan-172028646, rayyan-218685020, rayyan-218685239, rayyan-218685245, rayyan-218685380, rayyan-218687108, rayyan-218687203, rayyan-218687255, rayyan-218687559, rayyan-218687675, rayyan-218688162, rayyan-218688375</v>
      </c>
      <c r="G24" t="str">
        <v>\cite{rayyan-172027813, rayyan-172027824, rayyan-172027829, rayyan-172027847, rayyan-172027882, rayyan-172027886, rayyan-172027888, rayyan-172027922, rayyan-172028082, rayyan-172028165, rayyan-172028264, rayyan-172028394, rayyan-172028433, rayyan-172028518, rayyan-172028646, rayyan-218685020, rayyan-218685239, rayyan-218685245, rayyan-218685380, rayyan-218687108, rayyan-218687203, rayyan-218687255, rayyan-218687559, rayyan-218687675, rayyan-218688162, rayyan-218688375}</v>
      </c>
      <c r="I24" t="s">
        <v>38860</v>
      </c>
      <c r="J24" s="64">
        <f>MAX(_xlfn.CHOOSECOLS(_xlfn.ANCHORARRAY(A2),5))</f>
        <v>65</v>
      </c>
    </row>
    <row r="25" spans="1:10" ht="30" customHeight="1">
      <c r="A25" s="64">
        <v>24</v>
      </c>
      <c r="B25" t="str">
        <v>Secure Data Sharing</v>
      </c>
      <c r="C25" t="str">
        <v>Blockchain</v>
      </c>
      <c r="D25" t="str">
        <v>Data Files</v>
      </c>
      <c r="E25" s="64">
        <v>26</v>
      </c>
      <c r="F25" t="str">
        <v>rayyan-172027813, rayyan-172027847, rayyan-172027882, rayyan-172027888, rayyan-172028082, rayyan-172028165, rayyan-172028182, rayyan-172028264, rayyan-172028394, rayyan-172028433, rayyan-172028518, rayyan-172028646, rayyan-218685239, rayyan-218685264, rayyan-218685318, rayyan-218685380, rayyan-218685441, rayyan-218687108, rayyan-218687203, rayyan-218687416, rayyan-218687541, rayyan-218687559, rayyan-218687675, rayyan-218688112, rayyan-218688162, rayyan-218688375</v>
      </c>
      <c r="G25" t="str">
        <v>\cite{rayyan-172027813, rayyan-172027847, rayyan-172027882, rayyan-172027888, rayyan-172028082, rayyan-172028165, rayyan-172028182, rayyan-172028264, rayyan-172028394, rayyan-172028433, rayyan-172028518, rayyan-172028646, rayyan-218685239, rayyan-218685264, rayyan-218685318, rayyan-218685380, rayyan-218685441, rayyan-218687108, rayyan-218687203, rayyan-218687416, rayyan-218687541, rayyan-218687559, rayyan-218687675, rayyan-218688112, rayyan-218688162, rayyan-218688375}</v>
      </c>
      <c r="I25" t="s">
        <v>38861</v>
      </c>
      <c r="J25" s="159">
        <f>AVERAGE(_xlfn.CHOOSECOLS(_xlfn.ANCHORARRAY(A2),5))</f>
        <v>8.4029535864978904</v>
      </c>
    </row>
    <row r="26" spans="1:10" ht="30" customHeight="1">
      <c r="A26" s="64">
        <v>25</v>
      </c>
      <c r="B26" t="str">
        <v>Data Privacy</v>
      </c>
      <c r="C26" t="str">
        <v>Blockchain</v>
      </c>
      <c r="D26" t="str">
        <v>Data Files</v>
      </c>
      <c r="E26" s="64">
        <v>25</v>
      </c>
      <c r="F26" t="str">
        <v>rayyan-172027824, rayyan-172027829, rayyan-172027847, rayyan-172027866, rayyan-172027886, rayyan-172027888, rayyan-172028165, rayyan-172028182, rayyan-172028200, rayyan-172028394, rayyan-172028518, rayyan-172028643, rayyan-172028646, rayyan-218685245, rayyan-218685264, rayyan-218685318, rayyan-218685380, rayyan-218685441, rayyan-218687255, rayyan-218687541, rayyan-218687675, rayyan-218688112, rayyan-218688174, rayyan-218688375, rayyan-218688565</v>
      </c>
      <c r="G26" t="str">
        <v>\cite{rayyan-172027824, rayyan-172027829, rayyan-172027847, rayyan-172027866, rayyan-172027886, rayyan-172027888, rayyan-172028165, rayyan-172028182, rayyan-172028200, rayyan-172028394, rayyan-172028518, rayyan-172028643, rayyan-172028646, rayyan-218685245, rayyan-218685264, rayyan-218685318, rayyan-218685380, rayyan-218685441, rayyan-218687255, rayyan-218687541, rayyan-218687675, rayyan-218688112, rayyan-218688174, rayyan-218688375, rayyan-218688565}</v>
      </c>
      <c r="I26" t="s">
        <v>38862</v>
      </c>
      <c r="J26" s="64">
        <f>MEDIAN(_xlfn.CHOOSECOLS(_xlfn.ANCHORARRAY(A2),5))</f>
        <v>3</v>
      </c>
    </row>
    <row r="27" spans="1:10" ht="30" customHeight="1">
      <c r="A27" s="64">
        <v>26</v>
      </c>
      <c r="B27" t="str">
        <v>Data Traceability</v>
      </c>
      <c r="C27" t="str">
        <v>Distributed File System</v>
      </c>
      <c r="D27" t="str">
        <v>Data Files</v>
      </c>
      <c r="E27" s="64">
        <v>25</v>
      </c>
      <c r="F27" t="str">
        <v>rayyan-172027829, rayyan-172027847, rayyan-172027882, rayyan-172027886, rayyan-172027888, rayyan-172027891, rayyan-172027922, rayyan-172027958, rayyan-172028165, rayyan-172028264, rayyan-172028394, rayyan-172028433, rayyan-172028518, rayyan-172028646, rayyan-172029046, rayyan-218685020, rayyan-218685239, rayyan-218685245, rayyan-218685380, rayyan-218687108, rayyan-218687203, rayyan-218687255, rayyan-218687559, rayyan-218687675, rayyan-218688162</v>
      </c>
      <c r="G27" t="str">
        <v>\cite{rayyan-172027829, rayyan-172027847, rayyan-172027882, rayyan-172027886, rayyan-172027888, rayyan-172027891, rayyan-172027922, rayyan-172027958, rayyan-172028165, rayyan-172028264, rayyan-172028394, rayyan-172028433, rayyan-172028518, rayyan-172028646, rayyan-172029046, rayyan-218685020, rayyan-218685239, rayyan-218685245, rayyan-218685380, rayyan-218687108, rayyan-218687203, rayyan-218687255, rayyan-218687559, rayyan-218687675, rayyan-218688162}</v>
      </c>
      <c r="I27" t="s">
        <v>38863</v>
      </c>
      <c r="J27" s="64" cm="1">
        <f t="array" ref="J27">SUM(--(_xlfn.CHOOSECOLS(_xlfn.ANCHORARRAY(A2),5)=1))</f>
        <v>129</v>
      </c>
    </row>
    <row r="28" spans="1:10" ht="30" customHeight="1">
      <c r="A28" s="64">
        <v>27</v>
      </c>
      <c r="B28" t="str">
        <v>Access Control</v>
      </c>
      <c r="C28" t="str">
        <v>Blockchain</v>
      </c>
      <c r="D28" t="str">
        <v>Data Files</v>
      </c>
      <c r="E28" s="64">
        <v>24</v>
      </c>
      <c r="F28" t="str">
        <v>rayyan-172027829, rayyan-172027866, rayyan-172027882, rayyan-172027888, rayyan-172028082, rayyan-172028182, rayyan-172028200, rayyan-172028433, rayyan-172028518, rayyan-172028643, rayyan-172028646, rayyan-218685020, rayyan-218685318, rayyan-218685380, rayyan-218685441, rayyan-218687108, rayyan-218687255, rayyan-218687416, rayyan-218687541, rayyan-218687675, rayyan-218688112, rayyan-218688162, rayyan-218688174, rayyan-218688565</v>
      </c>
      <c r="G28" t="str">
        <v>\cite{rayyan-172027829, rayyan-172027866, rayyan-172027882, rayyan-172027888, rayyan-172028082, rayyan-172028182, rayyan-172028200, rayyan-172028433, rayyan-172028518, rayyan-172028643, rayyan-172028646, rayyan-218685020, rayyan-218685318, rayyan-218685380, rayyan-218685441, rayyan-218687108, rayyan-218687255, rayyan-218687416, rayyan-218687541, rayyan-218687675, rayyan-218688112, rayyan-218688162, rayyan-218688174, rayyan-218688565}</v>
      </c>
      <c r="I28" t="s">
        <v>38864</v>
      </c>
      <c r="J28" s="65">
        <f>J27/J21</f>
        <v>0.27215189873417722</v>
      </c>
    </row>
    <row r="29" spans="1:10" ht="30" customHeight="1">
      <c r="A29" s="64">
        <v>28</v>
      </c>
      <c r="B29" t="str">
        <v>Data Traceability</v>
      </c>
      <c r="C29" t="str">
        <v>Cryptography</v>
      </c>
      <c r="D29" t="str">
        <v>Metadata</v>
      </c>
      <c r="E29" s="64">
        <v>24</v>
      </c>
      <c r="F29" t="str">
        <v>rayyan-172027813, rayyan-172027819, rayyan-172027824, rayyan-172027826, rayyan-172027829, rayyan-172027847, rayyan-172027868, rayyan-172027882, rayyan-172027886, rayyan-172027888, rayyan-172027891, rayyan-172027927, rayyan-172027964, rayyan-172028028, rayyan-172028127, rayyan-172028264, rayyan-172028433, rayyan-218685194, rayyan-218685496, rayyan-218687130, rayyan-218687386, rayyan-218687743, rayyan-218687992, rayyan-218688318</v>
      </c>
      <c r="G29" t="str">
        <v>\cite{rayyan-172027813, rayyan-172027819, rayyan-172027824, rayyan-172027826, rayyan-172027829, rayyan-172027847, rayyan-172027868, rayyan-172027882, rayyan-172027886, rayyan-172027888, rayyan-172027891, rayyan-172027927, rayyan-172027964, rayyan-172028028, rayyan-172028127, rayyan-172028264, rayyan-172028433, rayyan-218685194, rayyan-218685496, rayyan-218687130, rayyan-218687386, rayyan-218687743, rayyan-218687992, rayyan-218688318}</v>
      </c>
    </row>
    <row r="30" spans="1:10" ht="30" customHeight="1">
      <c r="A30" s="64">
        <v>29</v>
      </c>
      <c r="B30" t="str">
        <v>Access Control</v>
      </c>
      <c r="C30" t="str">
        <v>Cryptography</v>
      </c>
      <c r="D30" t="str">
        <v>Data Files</v>
      </c>
      <c r="E30" s="64">
        <v>23</v>
      </c>
      <c r="F30" t="str">
        <v>rayyan-172027829, rayyan-172027866, rayyan-172027882, rayyan-172027888, rayyan-172027982, rayyan-172028082, rayyan-172028105, rayyan-172028182, rayyan-172028200, rayyan-172028433, rayyan-172028518, rayyan-172028643, rayyan-172028646, rayyan-218685020, rayyan-218685318, rayyan-218687108, rayyan-218687541, rayyan-218687675, rayyan-218688112, rayyan-218688162, rayyan-218688174, rayyan-218688565, rayyan-218688840</v>
      </c>
      <c r="G30" t="str">
        <v>\cite{rayyan-172027829, rayyan-172027866, rayyan-172027882, rayyan-172027888, rayyan-172027982, rayyan-172028082, rayyan-172028105, rayyan-172028182, rayyan-172028200, rayyan-172028433, rayyan-172028518, rayyan-172028643, rayyan-172028646, rayyan-218685020, rayyan-218685318, rayyan-218687108, rayyan-218687541, rayyan-218687675, rayyan-218688112, rayyan-218688162, rayyan-218688174, rayyan-218688565, rayyan-218688840}</v>
      </c>
    </row>
    <row r="31" spans="1:10" ht="30" customHeight="1">
      <c r="A31" s="64">
        <v>30</v>
      </c>
      <c r="B31" t="str">
        <v>Cybersecurity Risk Mitigation</v>
      </c>
      <c r="C31" t="str">
        <v>Cryptography</v>
      </c>
      <c r="D31" t="str">
        <v>Structured Records</v>
      </c>
      <c r="E31" s="64">
        <v>23</v>
      </c>
      <c r="F31" t="str">
        <v>rayyan-172027888, rayyan-172027927, rayyan-172027981, rayyan-172028018, rayyan-172028127, rayyan-172028200, rayyan-172028233, rayyan-172028249, rayyan-172028402, rayyan-172028518, rayyan-218685005, rayyan-218685128, rayyan-218685194, rayyan-218685292, rayyan-218687107, rayyan-218687386, rayyan-218687675, rayyan-218687743, rayyan-218687860, rayyan-218687992, rayyan-218688149, rayyan-218688174, rayyan-218688278</v>
      </c>
      <c r="G31" t="str">
        <v>\cite{rayyan-172027888, rayyan-172027927, rayyan-172027981, rayyan-172028018, rayyan-172028127, rayyan-172028200, rayyan-172028233, rayyan-172028249, rayyan-172028402, rayyan-172028518, rayyan-218685005, rayyan-218685128, rayyan-218685194, rayyan-218685292, rayyan-218687107, rayyan-218687386, rayyan-218687675, rayyan-218687743, rayyan-218687860, rayyan-218687992, rayyan-218688149, rayyan-218688174, rayyan-218688278}</v>
      </c>
    </row>
    <row r="32" spans="1:10" ht="30" customHeight="1">
      <c r="A32" s="64">
        <v>31</v>
      </c>
      <c r="B32" t="str">
        <v>Cybersecurity Risk Mitigation</v>
      </c>
      <c r="C32" t="str">
        <v>Smart Contracts</v>
      </c>
      <c r="D32" t="str">
        <v>Structured Records</v>
      </c>
      <c r="E32" s="64">
        <v>23</v>
      </c>
      <c r="F32" t="str">
        <v>rayyan-172027888, rayyan-172027927, rayyan-172027981, rayyan-172028018, rayyan-172028200, rayyan-172028233, rayyan-172028249, rayyan-172028518, rayyan-218685039, rayyan-218685128, rayyan-218685194, rayyan-218685292, rayyan-218685546, rayyan-218687107, rayyan-218687255, rayyan-218687386, rayyan-218687675, rayyan-218687743, rayyan-218687860, rayyan-218687992, rayyan-218688149, rayyan-218688174, rayyan-218688278</v>
      </c>
      <c r="G32" t="str">
        <v>\cite{rayyan-172027888, rayyan-172027927, rayyan-172027981, rayyan-172028018, rayyan-172028200, rayyan-172028233, rayyan-172028249, rayyan-172028518, rayyan-218685039, rayyan-218685128, rayyan-218685194, rayyan-218685292, rayyan-218685546, rayyan-218687107, rayyan-218687255, rayyan-218687386, rayyan-218687675, rayyan-218687743, rayyan-218687860, rayyan-218687992, rayyan-218688149, rayyan-218688174, rayyan-218688278}</v>
      </c>
    </row>
    <row r="33" spans="1:7" ht="30" customHeight="1">
      <c r="A33" s="64">
        <v>32</v>
      </c>
      <c r="B33" t="str">
        <v>Data Privacy</v>
      </c>
      <c r="C33" t="str">
        <v>Cryptography</v>
      </c>
      <c r="D33" t="str">
        <v>Documents</v>
      </c>
      <c r="E33" s="64">
        <v>23</v>
      </c>
      <c r="F33" t="str">
        <v>rayyan-172027844, rayyan-172027847, rayyan-172027866, rayyan-172027890, rayyan-172027935, rayyan-172027943, rayyan-172027982, rayyan-172028055, rayyan-172028165, rayyan-172028235, rayyan-172028473, rayyan-172028480, rayyan-172028518, rayyan-172028646, rayyan-172028983, rayyan-218685005, rayyan-218685234, rayyan-218685292, rayyan-218685391, rayyan-218686268, rayyan-218687675, rayyan-218688103, rayyan-218688375</v>
      </c>
      <c r="G33" t="str">
        <v>\cite{rayyan-172027844, rayyan-172027847, rayyan-172027866, rayyan-172027890, rayyan-172027935, rayyan-172027943, rayyan-172027982, rayyan-172028055, rayyan-172028165, rayyan-172028235, rayyan-172028473, rayyan-172028480, rayyan-172028518, rayyan-172028646, rayyan-172028983, rayyan-218685005, rayyan-218685234, rayyan-218685292, rayyan-218685391, rayyan-218686268, rayyan-218687675, rayyan-218688103, rayyan-218688375}</v>
      </c>
    </row>
    <row r="34" spans="1:7" ht="30" customHeight="1">
      <c r="A34" s="64">
        <v>33</v>
      </c>
      <c r="B34" t="str">
        <v>Data Privacy</v>
      </c>
      <c r="C34" t="str">
        <v>Smart Contracts</v>
      </c>
      <c r="D34" t="str">
        <v>Data Files</v>
      </c>
      <c r="E34" s="64">
        <v>23</v>
      </c>
      <c r="F34" t="str">
        <v>rayyan-172027829, rayyan-172027847, rayyan-172027866, rayyan-172027886, rayyan-172027888, rayyan-172028165, rayyan-172028182, rayyan-172028200, rayyan-172028394, rayyan-172028518, rayyan-172028643, rayyan-172028646, rayyan-218685245, rayyan-218685264, rayyan-218685318, rayyan-218685380, rayyan-218685441, rayyan-218687255, rayyan-218687675, rayyan-218688112, rayyan-218688174, rayyan-218688375, rayyan-218688565</v>
      </c>
      <c r="G34" t="str">
        <v>\cite{rayyan-172027829, rayyan-172027847, rayyan-172027866, rayyan-172027886, rayyan-172027888, rayyan-172028165, rayyan-172028182, rayyan-172028200, rayyan-172028394, rayyan-172028518, rayyan-172028643, rayyan-172028646, rayyan-218685245, rayyan-218685264, rayyan-218685318, rayyan-218685380, rayyan-218685441, rayyan-218687255, rayyan-218687675, rayyan-218688112, rayyan-218688174, rayyan-218688375, rayyan-218688565}</v>
      </c>
    </row>
    <row r="35" spans="1:7" ht="30" customHeight="1">
      <c r="A35" s="64">
        <v>34</v>
      </c>
      <c r="B35" t="str">
        <v>Data Traceability</v>
      </c>
      <c r="C35" t="str">
        <v>Blockchain</v>
      </c>
      <c r="D35" t="str">
        <v>Metadata</v>
      </c>
      <c r="E35" s="64">
        <v>23</v>
      </c>
      <c r="F35" t="str">
        <v>rayyan-172027813, rayyan-172027819, rayyan-172027824, rayyan-172027826, rayyan-172027829, rayyan-172027847, rayyan-172027882, rayyan-172027886, rayyan-172027888, rayyan-172027927, rayyan-172027964, rayyan-172028028, rayyan-172028127, rayyan-172028264, rayyan-172028433, rayyan-218685194, rayyan-218685239, rayyan-218685496, rayyan-218687130, rayyan-218687386, rayyan-218687743, rayyan-218687992, rayyan-218688318</v>
      </c>
      <c r="G35" t="str">
        <v>\cite{rayyan-172027813, rayyan-172027819, rayyan-172027824, rayyan-172027826, rayyan-172027829, rayyan-172027847, rayyan-172027882, rayyan-172027886, rayyan-172027888, rayyan-172027927, rayyan-172027964, rayyan-172028028, rayyan-172028127, rayyan-172028264, rayyan-172028433, rayyan-218685194, rayyan-218685239, rayyan-218685496, rayyan-218687130, rayyan-218687386, rayyan-218687743, rayyan-218687992, rayyan-218688318}</v>
      </c>
    </row>
    <row r="36" spans="1:7" ht="30" customHeight="1">
      <c r="A36" s="64">
        <v>35</v>
      </c>
      <c r="B36" t="str">
        <v>Data Traceability</v>
      </c>
      <c r="C36" t="str">
        <v>Cryptography</v>
      </c>
      <c r="D36" t="str">
        <v>Documents</v>
      </c>
      <c r="E36" s="64">
        <v>23</v>
      </c>
      <c r="F36" t="str">
        <v>rayyan-172027847, rayyan-172027890, rayyan-172027935, rayyan-172027955, rayyan-172027982, rayyan-172028017, rayyan-172028055, rayyan-172028165, rayyan-172028235, rayyan-172028246, rayyan-172028473, rayyan-172028480, rayyan-172028518, rayyan-172028646, rayyan-172029019, rayyan-172029219, rayyan-218685234, rayyan-218685256, rayyan-218685334, rayyan-218685391, rayyan-218687675, rayyan-218688103, rayyan-218688375</v>
      </c>
      <c r="G36" t="str">
        <v>\cite{rayyan-172027847, rayyan-172027890, rayyan-172027935, rayyan-172027955, rayyan-172027982, rayyan-172028017, rayyan-172028055, rayyan-172028165, rayyan-172028235, rayyan-172028246, rayyan-172028473, rayyan-172028480, rayyan-172028518, rayyan-172028646, rayyan-172029019, rayyan-172029219, rayyan-218685234, rayyan-218685256, rayyan-218685334, rayyan-218685391, rayyan-218687675, rayyan-218688103, rayyan-218688375}</v>
      </c>
    </row>
    <row r="37" spans="1:7" ht="30" customHeight="1">
      <c r="A37" s="64">
        <v>36</v>
      </c>
      <c r="B37" t="str">
        <v>Secure Data Sharing</v>
      </c>
      <c r="C37" t="str">
        <v>Cryptography</v>
      </c>
      <c r="D37" t="str">
        <v>Data Files</v>
      </c>
      <c r="E37" s="64">
        <v>23</v>
      </c>
      <c r="F37" t="str">
        <v>rayyan-172027813, rayyan-172027847, rayyan-172027882, rayyan-172027888, rayyan-172027982, rayyan-172028082, rayyan-172028165, rayyan-172028182, rayyan-172028264, rayyan-172028433, rayyan-172028518, rayyan-172028646, rayyan-218685264, rayyan-218685318, rayyan-218687108, rayyan-218687203, rayyan-218687541, rayyan-218687559, rayyan-218687675, rayyan-218688112, rayyan-218688162, rayyan-218688375, rayyan-218688840</v>
      </c>
      <c r="G37" t="str">
        <v>\cite{rayyan-172027813, rayyan-172027847, rayyan-172027882, rayyan-172027888, rayyan-172027982, rayyan-172028082, rayyan-172028165, rayyan-172028182, rayyan-172028264, rayyan-172028433, rayyan-172028518, rayyan-172028646, rayyan-218685264, rayyan-218685318, rayyan-218687108, rayyan-218687203, rayyan-218687541, rayyan-218687559, rayyan-218687675, rayyan-218688112, rayyan-218688162, rayyan-218688375, rayyan-218688840}</v>
      </c>
    </row>
    <row r="38" spans="1:7" ht="30" customHeight="1">
      <c r="A38" s="64">
        <v>37</v>
      </c>
      <c r="B38" t="str">
        <v>Access Control</v>
      </c>
      <c r="C38" t="str">
        <v>Smart Contracts</v>
      </c>
      <c r="D38" t="str">
        <v>Data Files</v>
      </c>
      <c r="E38" s="64">
        <v>22</v>
      </c>
      <c r="F38" t="str">
        <v>rayyan-172027829, rayyan-172027866, rayyan-172027882, rayyan-172027888, rayyan-172028082, rayyan-172028182, rayyan-172028200, rayyan-172028518, rayyan-172028643, rayyan-172028646, rayyan-218685020, rayyan-218685318, rayyan-218685380, rayyan-218685441, rayyan-218687108, rayyan-218687255, rayyan-218687416, rayyan-218687675, rayyan-218688112, rayyan-218688162, rayyan-218688174, rayyan-218688565</v>
      </c>
      <c r="G38" t="str">
        <v>\cite{rayyan-172027829, rayyan-172027866, rayyan-172027882, rayyan-172027888, rayyan-172028082, rayyan-172028182, rayyan-172028200, rayyan-172028518, rayyan-172028643, rayyan-172028646, rayyan-218685020, rayyan-218685318, rayyan-218685380, rayyan-218685441, rayyan-218687108, rayyan-218687255, rayyan-218687416, rayyan-218687675, rayyan-218688112, rayyan-218688162, rayyan-218688174, rayyan-218688565}</v>
      </c>
    </row>
    <row r="39" spans="1:7" ht="30" customHeight="1">
      <c r="A39" s="64">
        <v>38</v>
      </c>
      <c r="B39" t="str">
        <v>Data Privacy</v>
      </c>
      <c r="C39" t="str">
        <v>Blockchain</v>
      </c>
      <c r="D39" t="str">
        <v>Documents</v>
      </c>
      <c r="E39" s="64">
        <v>22</v>
      </c>
      <c r="F39" t="str">
        <v>rayyan-172027847, rayyan-172027866, rayyan-172027890, rayyan-172027935, rayyan-172027943, rayyan-172028055, rayyan-172028165, rayyan-172028235, rayyan-172028394, rayyan-172028473, rayyan-172028480, rayyan-172028518, rayyan-172028646, rayyan-218685005, rayyan-218685234, rayyan-218685292, rayyan-218685391, rayyan-218687255, rayyan-218687555, rayyan-218687675, rayyan-218688103, rayyan-218688375</v>
      </c>
      <c r="G39" t="str">
        <v>\cite{rayyan-172027847, rayyan-172027866, rayyan-172027890, rayyan-172027935, rayyan-172027943, rayyan-172028055, rayyan-172028165, rayyan-172028235, rayyan-172028394, rayyan-172028473, rayyan-172028480, rayyan-172028518, rayyan-172028646, rayyan-218685005, rayyan-218685234, rayyan-218685292, rayyan-218685391, rayyan-218687255, rayyan-218687555, rayyan-218687675, rayyan-218688103, rayyan-218688375}</v>
      </c>
    </row>
    <row r="40" spans="1:7" ht="30" customHeight="1">
      <c r="A40" s="64">
        <v>39</v>
      </c>
      <c r="B40" t="str">
        <v>Data Privacy</v>
      </c>
      <c r="C40" t="str">
        <v>Cryptography</v>
      </c>
      <c r="D40" t="str">
        <v>Data Files</v>
      </c>
      <c r="E40" s="64">
        <v>22</v>
      </c>
      <c r="F40" t="str">
        <v>rayyan-172027824, rayyan-172027829, rayyan-172027847, rayyan-172027866, rayyan-172027886, rayyan-172027888, rayyan-172027982, rayyan-172028165, rayyan-172028182, rayyan-172028200, rayyan-172028518, rayyan-172028643, rayyan-172028646, rayyan-218685245, rayyan-218685264, rayyan-218685318, rayyan-218687541, rayyan-218687675, rayyan-218688112, rayyan-218688174, rayyan-218688375, rayyan-218688565</v>
      </c>
      <c r="G40" t="str">
        <v>\cite{rayyan-172027824, rayyan-172027829, rayyan-172027847, rayyan-172027866, rayyan-172027886, rayyan-172027888, rayyan-172027982, rayyan-172028165, rayyan-172028182, rayyan-172028200, rayyan-172028518, rayyan-172028643, rayyan-172028646, rayyan-218685245, rayyan-218685264, rayyan-218685318, rayyan-218687541, rayyan-218687675, rayyan-218688112, rayyan-218688174, rayyan-218688375, rayyan-218688565}</v>
      </c>
    </row>
    <row r="41" spans="1:7" ht="30" customHeight="1">
      <c r="A41" s="64">
        <v>40</v>
      </c>
      <c r="B41" t="str">
        <v>Data Traceability</v>
      </c>
      <c r="C41" t="str">
        <v>Smart Contracts</v>
      </c>
      <c r="D41" t="str">
        <v>Data Files</v>
      </c>
      <c r="E41" s="64">
        <v>22</v>
      </c>
      <c r="F41" t="str">
        <v>rayyan-172027829, rayyan-172027847, rayyan-172027882, rayyan-172027886, rayyan-172027888, rayyan-172027922, rayyan-172028082, rayyan-172028165, rayyan-172028264, rayyan-172028394, rayyan-172028518, rayyan-172028646, rayyan-218685020, rayyan-218685239, rayyan-218685245, rayyan-218685380, rayyan-218687108, rayyan-218687203, rayyan-218687255, rayyan-218687675, rayyan-218688162, rayyan-218688375</v>
      </c>
      <c r="G41" t="str">
        <v>\cite{rayyan-172027829, rayyan-172027847, rayyan-172027882, rayyan-172027886, rayyan-172027888, rayyan-172027922, rayyan-172028082, rayyan-172028165, rayyan-172028264, rayyan-172028394, rayyan-172028518, rayyan-172028646, rayyan-218685020, rayyan-218685239, rayyan-218685245, rayyan-218685380, rayyan-218687108, rayyan-218687203, rayyan-218687255, rayyan-218687675, rayyan-218688162, rayyan-218688375}</v>
      </c>
    </row>
    <row r="42" spans="1:7" ht="30" customHeight="1">
      <c r="A42" s="64">
        <v>41</v>
      </c>
      <c r="B42" t="str">
        <v>Secure Data Sharing</v>
      </c>
      <c r="C42" t="str">
        <v>Distributed File System</v>
      </c>
      <c r="D42" t="str">
        <v>Data Files</v>
      </c>
      <c r="E42" s="64">
        <v>22</v>
      </c>
      <c r="F42" t="str">
        <v>rayyan-172027847, rayyan-172027882, rayyan-172027888, rayyan-172028165, rayyan-172028182, rayyan-172028264, rayyan-172028394, rayyan-172028433, rayyan-172028518, rayyan-172028646, rayyan-218685239, rayyan-218685264, rayyan-218685318, rayyan-218685380, rayyan-218685441, rayyan-218687108, rayyan-218687203, rayyan-218687416, rayyan-218687559, rayyan-218687675, rayyan-218688112, rayyan-218688162</v>
      </c>
      <c r="G42" t="str">
        <v>\cite{rayyan-172027847, rayyan-172027882, rayyan-172027888, rayyan-172028165, rayyan-172028182, rayyan-172028264, rayyan-172028394, rayyan-172028433, rayyan-172028518, rayyan-172028646, rayyan-218685239, rayyan-218685264, rayyan-218685318, rayyan-218685380, rayyan-218685441, rayyan-218687108, rayyan-218687203, rayyan-218687416, rayyan-218687559, rayyan-218687675, rayyan-218688112, rayyan-218688162}</v>
      </c>
    </row>
    <row r="43" spans="1:7" ht="30" customHeight="1">
      <c r="A43" s="64">
        <v>42</v>
      </c>
      <c r="B43" t="str">
        <v>Secure Data Sharing</v>
      </c>
      <c r="C43" t="str">
        <v>Smart Contracts</v>
      </c>
      <c r="D43" t="str">
        <v>Data Files</v>
      </c>
      <c r="E43" s="64">
        <v>22</v>
      </c>
      <c r="F43" t="str">
        <v>rayyan-172027847, rayyan-172027882, rayyan-172027888, rayyan-172028082, rayyan-172028165, rayyan-172028182, rayyan-172028264, rayyan-172028394, rayyan-172028518, rayyan-172028646, rayyan-218685239, rayyan-218685264, rayyan-218685318, rayyan-218685380, rayyan-218685441, rayyan-218687108, rayyan-218687203, rayyan-218687416, rayyan-218687675, rayyan-218688112, rayyan-218688162, rayyan-218688375</v>
      </c>
      <c r="G43" t="str">
        <v>\cite{rayyan-172027847, rayyan-172027882, rayyan-172027888, rayyan-172028082, rayyan-172028165, rayyan-172028182, rayyan-172028264, rayyan-172028394, rayyan-172028518, rayyan-172028646, rayyan-218685239, rayyan-218685264, rayyan-218685318, rayyan-218685380, rayyan-218685441, rayyan-218687108, rayyan-218687203, rayyan-218687416, rayyan-218687675, rayyan-218688112, rayyan-218688162, rayyan-218688375}</v>
      </c>
    </row>
    <row r="44" spans="1:7" ht="30" customHeight="1">
      <c r="A44" s="64">
        <v>43</v>
      </c>
      <c r="B44" t="str">
        <v>Access Control</v>
      </c>
      <c r="C44" t="str">
        <v>Distributed File System</v>
      </c>
      <c r="D44" t="str">
        <v>Data Files</v>
      </c>
      <c r="E44" s="64">
        <v>21</v>
      </c>
      <c r="F44" t="str">
        <v>rayyan-172027829, rayyan-172027866, rayyan-172027882, rayyan-172027888, rayyan-172028182, rayyan-172028200, rayyan-172028433, rayyan-172028518, rayyan-172028646, rayyan-218685020, rayyan-218685318, rayyan-218685380, rayyan-218685441, rayyan-218687108, rayyan-218687255, rayyan-218687416, rayyan-218687675, rayyan-218688112, rayyan-218688162, rayyan-218688174, rayyan-218688565</v>
      </c>
      <c r="G44" t="str">
        <v>\cite{rayyan-172027829, rayyan-172027866, rayyan-172027882, rayyan-172027888, rayyan-172028182, rayyan-172028200, rayyan-172028433, rayyan-172028518, rayyan-172028646, rayyan-218685020, rayyan-218685318, rayyan-218685380, rayyan-218685441, rayyan-218687108, rayyan-218687255, rayyan-218687416, rayyan-218687675, rayyan-218688112, rayyan-218688162, rayyan-218688174, rayyan-218688565}</v>
      </c>
    </row>
    <row r="45" spans="1:7" ht="30" customHeight="1">
      <c r="A45" s="64">
        <v>44</v>
      </c>
      <c r="B45" t="str">
        <v>Data Privacy</v>
      </c>
      <c r="C45" t="str">
        <v>Distributed File System</v>
      </c>
      <c r="D45" t="str">
        <v>Data Files</v>
      </c>
      <c r="E45" s="64">
        <v>21</v>
      </c>
      <c r="F45" t="str">
        <v>rayyan-172027829, rayyan-172027847, rayyan-172027866, rayyan-172027886, rayyan-172027888, rayyan-172028165, rayyan-172028182, rayyan-172028200, rayyan-172028394, rayyan-172028518, rayyan-172028646, rayyan-218685245, rayyan-218685264, rayyan-218685318, rayyan-218685380, rayyan-218685441, rayyan-218687255, rayyan-218687675, rayyan-218688112, rayyan-218688174, rayyan-218688565</v>
      </c>
      <c r="G45" t="str">
        <v>\cite{rayyan-172027829, rayyan-172027847, rayyan-172027866, rayyan-172027886, rayyan-172027888, rayyan-172028165, rayyan-172028182, rayyan-172028200, rayyan-172028394, rayyan-172028518, rayyan-172028646, rayyan-218685245, rayyan-218685264, rayyan-218685318, rayyan-218685380, rayyan-218685441, rayyan-218687255, rayyan-218687675, rayyan-218688112, rayyan-218688174, rayyan-218688565}</v>
      </c>
    </row>
    <row r="46" spans="1:7" ht="30" customHeight="1">
      <c r="A46" s="64">
        <v>45</v>
      </c>
      <c r="B46" t="str">
        <v>Data Privacy</v>
      </c>
      <c r="C46" t="str">
        <v>Distributed File System</v>
      </c>
      <c r="D46" t="str">
        <v>Documents</v>
      </c>
      <c r="E46" s="64">
        <v>21</v>
      </c>
      <c r="F46" t="str">
        <v>rayyan-172027847, rayyan-172027866, rayyan-172027890, rayyan-172027935, rayyan-172027943, rayyan-172028055, rayyan-172028165, rayyan-172028235, rayyan-172028394, rayyan-172028473, rayyan-172028480, rayyan-172028518, rayyan-172028646, rayyan-218685005, rayyan-218685234, rayyan-218685292, rayyan-218685391, rayyan-218687255, rayyan-218687555, rayyan-218687675, rayyan-218688103</v>
      </c>
      <c r="G46" t="str">
        <v>\cite{rayyan-172027847, rayyan-172027866, rayyan-172027890, rayyan-172027935, rayyan-172027943, rayyan-172028055, rayyan-172028165, rayyan-172028235, rayyan-172028394, rayyan-172028473, rayyan-172028480, rayyan-172028518, rayyan-172028646, rayyan-218685005, rayyan-218685234, rayyan-218685292, rayyan-218685391, rayyan-218687255, rayyan-218687555, rayyan-218687675, rayyan-218688103}</v>
      </c>
    </row>
    <row r="47" spans="1:7" ht="30" customHeight="1">
      <c r="A47" s="64">
        <v>46</v>
      </c>
      <c r="B47" t="str">
        <v>Data Privacy</v>
      </c>
      <c r="C47" t="str">
        <v>Smart Contracts</v>
      </c>
      <c r="D47" t="str">
        <v>Documents</v>
      </c>
      <c r="E47" s="64">
        <v>21</v>
      </c>
      <c r="F47" t="str">
        <v>rayyan-172027847, rayyan-172027866, rayyan-172027890, rayyan-172027935, rayyan-172027943, rayyan-172028055, rayyan-172028165, rayyan-172028235, rayyan-172028394, rayyan-172028473, rayyan-172028480, rayyan-172028518, rayyan-172028646, rayyan-218685234, rayyan-218685292, rayyan-218685391, rayyan-218687255, rayyan-218687555, rayyan-218687675, rayyan-218688103, rayyan-218688375</v>
      </c>
      <c r="G47" t="str">
        <v>\cite{rayyan-172027847, rayyan-172027866, rayyan-172027890, rayyan-172027935, rayyan-172027943, rayyan-172028055, rayyan-172028165, rayyan-172028235, rayyan-172028394, rayyan-172028473, rayyan-172028480, rayyan-172028518, rayyan-172028646, rayyan-218685234, rayyan-218685292, rayyan-218685391, rayyan-218687255, rayyan-218687555, rayyan-218687675, rayyan-218688103, rayyan-218688375}</v>
      </c>
    </row>
    <row r="48" spans="1:7" ht="30" customHeight="1">
      <c r="A48" s="64">
        <v>47</v>
      </c>
      <c r="B48" t="str">
        <v>Data Traceability</v>
      </c>
      <c r="C48" t="str">
        <v>Blockchain</v>
      </c>
      <c r="D48" t="str">
        <v>Documents</v>
      </c>
      <c r="E48" s="64">
        <v>21</v>
      </c>
      <c r="F48" t="str">
        <v>rayyan-172027847, rayyan-172027890, rayyan-172027935, rayyan-172028055, rayyan-172028165, rayyan-172028235, rayyan-172028394, rayyan-172028473, rayyan-172028480, rayyan-172028518, rayyan-172028646, rayyan-218685234, rayyan-218685256, rayyan-218685334, rayyan-218685391, rayyan-218685546, rayyan-218687255, rayyan-218687555, rayyan-218687675, rayyan-218688103, rayyan-218688375</v>
      </c>
      <c r="G48" t="str">
        <v>\cite{rayyan-172027847, rayyan-172027890, rayyan-172027935, rayyan-172028055, rayyan-172028165, rayyan-172028235, rayyan-172028394, rayyan-172028473, rayyan-172028480, rayyan-172028518, rayyan-172028646, rayyan-218685234, rayyan-218685256, rayyan-218685334, rayyan-218685391, rayyan-218685546, rayyan-218687255, rayyan-218687555, rayyan-218687675, rayyan-218688103, rayyan-218688375}</v>
      </c>
    </row>
    <row r="49" spans="1:7" ht="30" customHeight="1">
      <c r="A49" s="64">
        <v>48</v>
      </c>
      <c r="B49" t="str">
        <v>Data Traceability</v>
      </c>
      <c r="C49" t="str">
        <v>Distributed File System</v>
      </c>
      <c r="D49" t="str">
        <v>Documents</v>
      </c>
      <c r="E49" s="64">
        <v>21</v>
      </c>
      <c r="F49" t="str">
        <v>rayyan-172027847, rayyan-172027890, rayyan-172027935, rayyan-172028055, rayyan-172028165, rayyan-172028235, rayyan-172028394, rayyan-172028473, rayyan-172028480, rayyan-172028518, rayyan-172028646, rayyan-172029046, rayyan-172029219, rayyan-218685234, rayyan-218685256, rayyan-218685334, rayyan-218685391, rayyan-218687255, rayyan-218687555, rayyan-218687675, rayyan-218688103</v>
      </c>
      <c r="G49" t="str">
        <v>\cite{rayyan-172027847, rayyan-172027890, rayyan-172027935, rayyan-172028055, rayyan-172028165, rayyan-172028235, rayyan-172028394, rayyan-172028473, rayyan-172028480, rayyan-172028518, rayyan-172028646, rayyan-172029046, rayyan-172029219, rayyan-218685234, rayyan-218685256, rayyan-218685334, rayyan-218685391, rayyan-218687255, rayyan-218687555, rayyan-218687675, rayyan-218688103}</v>
      </c>
    </row>
    <row r="50" spans="1:7" ht="30" customHeight="1">
      <c r="A50" s="64">
        <v>49</v>
      </c>
      <c r="B50" t="str">
        <v>Data Traceability</v>
      </c>
      <c r="C50" t="str">
        <v>Smart Contracts</v>
      </c>
      <c r="D50" t="str">
        <v>Documents</v>
      </c>
      <c r="E50" s="64">
        <v>21</v>
      </c>
      <c r="F50" t="str">
        <v>rayyan-172027847, rayyan-172027890, rayyan-172027935, rayyan-172028055, rayyan-172028165, rayyan-172028235, rayyan-172028394, rayyan-172028473, rayyan-172028480, rayyan-172028518, rayyan-172028646, rayyan-218685234, rayyan-218685256, rayyan-218685334, rayyan-218685391, rayyan-218685546, rayyan-218687255, rayyan-218687555, rayyan-218687675, rayyan-218688103, rayyan-218688375</v>
      </c>
      <c r="G50" t="str">
        <v>\cite{rayyan-172027847, rayyan-172027890, rayyan-172027935, rayyan-172028055, rayyan-172028165, rayyan-172028235, rayyan-172028394, rayyan-172028473, rayyan-172028480, rayyan-172028518, rayyan-172028646, rayyan-218685234, rayyan-218685256, rayyan-218685334, rayyan-218685391, rayyan-218685546, rayyan-218687255, rayyan-218687555, rayyan-218687675, rayyan-218688103, rayyan-218688375}</v>
      </c>
    </row>
    <row r="51" spans="1:7" ht="30" customHeight="1">
      <c r="A51" s="64">
        <v>50</v>
      </c>
      <c r="B51" t="str">
        <v>Secure Data Sharing</v>
      </c>
      <c r="C51" t="str">
        <v>Cryptography</v>
      </c>
      <c r="D51" t="str">
        <v>Documents</v>
      </c>
      <c r="E51" s="64">
        <v>21</v>
      </c>
      <c r="F51" t="str">
        <v>rayyan-172027847, rayyan-172027890, rayyan-172027935, rayyan-172027982, rayyan-172028017, rayyan-172028055, rayyan-172028165, rayyan-172028235, rayyan-172028473, rayyan-172028518, rayyan-172028646, rayyan-218685234, rayyan-218685256, rayyan-218685292, rayyan-218685334, rayyan-218685391, rayyan-218686268, rayyan-218687675, rayyan-218688059, rayyan-218688103, rayyan-218688375</v>
      </c>
      <c r="G51" t="str">
        <v>\cite{rayyan-172027847, rayyan-172027890, rayyan-172027935, rayyan-172027982, rayyan-172028017, rayyan-172028055, rayyan-172028165, rayyan-172028235, rayyan-172028473, rayyan-172028518, rayyan-172028646, rayyan-218685234, rayyan-218685256, rayyan-218685292, rayyan-218685334, rayyan-218685391, rayyan-218686268, rayyan-218687675, rayyan-218688059, rayyan-218688103, rayyan-218688375}</v>
      </c>
    </row>
    <row r="52" spans="1:7" ht="30" customHeight="1">
      <c r="A52" s="64">
        <v>51</v>
      </c>
      <c r="B52" t="str">
        <v>Access Control</v>
      </c>
      <c r="C52" t="str">
        <v>Blockchain</v>
      </c>
      <c r="D52" t="str">
        <v>Metadata</v>
      </c>
      <c r="E52" s="64">
        <v>20</v>
      </c>
      <c r="F52" t="str">
        <v>rayyan-172027826, rayyan-172027829, rayyan-172027882, rayyan-172027888, rayyan-172028095, rayyan-172028100, rayyan-172028127, rayyan-172028249, rayyan-172028433, rayyan-218685194, rayyan-218685236, rayyan-218685318, rayyan-218685477, rayyan-218685496, rayyan-218687107, rayyan-218687130, rayyan-218687743, rayyan-218687992, rayyan-218688039, rayyan-218688318</v>
      </c>
      <c r="G52" t="str">
        <v>\cite{rayyan-172027826, rayyan-172027829, rayyan-172027882, rayyan-172027888, rayyan-172028095, rayyan-172028100, rayyan-172028127, rayyan-172028249, rayyan-172028433, rayyan-218685194, rayyan-218685236, rayyan-218685318, rayyan-218685477, rayyan-218685496, rayyan-218687107, rayyan-218687130, rayyan-218687743, rayyan-218687992, rayyan-218688039, rayyan-218688318}</v>
      </c>
    </row>
    <row r="53" spans="1:7" ht="30" customHeight="1">
      <c r="A53" s="64">
        <v>52</v>
      </c>
      <c r="B53" t="str">
        <v>Access Control</v>
      </c>
      <c r="C53" t="str">
        <v>Cryptography</v>
      </c>
      <c r="D53" t="str">
        <v>Documents</v>
      </c>
      <c r="E53" s="64">
        <v>20</v>
      </c>
      <c r="F53" t="str">
        <v>rayyan-172027866, rayyan-172027935, rayyan-172027943, rayyan-172027982, rayyan-172028055, rayyan-172028473, rayyan-172028480, rayyan-172028518, rayyan-172028646, rayyan-172028983, rayyan-172029019, rayyan-172029219, rayyan-218685234, rayyan-218685256, rayyan-218685292, rayyan-218685334, rayyan-218686268, rayyan-218687675, rayyan-218688059, rayyan-218688103</v>
      </c>
      <c r="G53" t="str">
        <v>\cite{rayyan-172027866, rayyan-172027935, rayyan-172027943, rayyan-172027982, rayyan-172028055, rayyan-172028473, rayyan-172028480, rayyan-172028518, rayyan-172028646, rayyan-172028983, rayyan-172029019, rayyan-172029219, rayyan-218685234, rayyan-218685256, rayyan-218685292, rayyan-218685334, rayyan-218686268, rayyan-218687675, rayyan-218688059, rayyan-218688103}</v>
      </c>
    </row>
    <row r="54" spans="1:7" ht="30" customHeight="1">
      <c r="A54" s="64">
        <v>53</v>
      </c>
      <c r="B54" t="str">
        <v>Access Control</v>
      </c>
      <c r="C54" t="str">
        <v>Cryptography</v>
      </c>
      <c r="D54" t="str">
        <v>Metadata</v>
      </c>
      <c r="E54" s="64">
        <v>20</v>
      </c>
      <c r="F54" t="str">
        <v>rayyan-172027826, rayyan-172027829, rayyan-172027868, rayyan-172027882, rayyan-172027888, rayyan-172028095, rayyan-172028100, rayyan-172028127, rayyan-172028249, rayyan-172028433, rayyan-218685194, rayyan-218685236, rayyan-218685318, rayyan-218685496, rayyan-218687107, rayyan-218687130, rayyan-218687743, rayyan-218687992, rayyan-218688039, rayyan-218688318</v>
      </c>
      <c r="G54" t="str">
        <v>\cite{rayyan-172027826, rayyan-172027829, rayyan-172027868, rayyan-172027882, rayyan-172027888, rayyan-172028095, rayyan-172028100, rayyan-172028127, rayyan-172028249, rayyan-172028433, rayyan-218685194, rayyan-218685236, rayyan-218685318, rayyan-218685496, rayyan-218687107, rayyan-218687130, rayyan-218687743, rayyan-218687992, rayyan-218688039, rayyan-218688318}</v>
      </c>
    </row>
    <row r="55" spans="1:7" ht="30" customHeight="1">
      <c r="A55" s="64">
        <v>54</v>
      </c>
      <c r="B55" t="str">
        <v>Cybersecurity Risk Mitigation</v>
      </c>
      <c r="C55" t="str">
        <v>Cryptography</v>
      </c>
      <c r="D55" t="str">
        <v>Metadata</v>
      </c>
      <c r="E55" s="64">
        <v>20</v>
      </c>
      <c r="F55" t="str">
        <v>rayyan-172027819, rayyan-172027826, rayyan-172027886, rayyan-172027888, rayyan-172027891, rayyan-172027927, rayyan-172028007, rayyan-172028028, rayyan-172028100, rayyan-172028104, rayyan-172028127, rayyan-172028135, rayyan-172028249, rayyan-172028433, rayyan-218685194, rayyan-218685318, rayyan-218687107, rayyan-218687386, rayyan-218687743, rayyan-218687992</v>
      </c>
      <c r="G55" t="str">
        <v>\cite{rayyan-172027819, rayyan-172027826, rayyan-172027886, rayyan-172027888, rayyan-172027891, rayyan-172027927, rayyan-172028007, rayyan-172028028, rayyan-172028100, rayyan-172028104, rayyan-172028127, rayyan-172028135, rayyan-172028249, rayyan-172028433, rayyan-218685194, rayyan-218685318, rayyan-218687107, rayyan-218687386, rayyan-218687743, rayyan-218687992}</v>
      </c>
    </row>
    <row r="56" spans="1:7" ht="30" customHeight="1">
      <c r="A56" s="64">
        <v>55</v>
      </c>
      <c r="B56" t="str">
        <v>Data Privacy</v>
      </c>
      <c r="C56" t="str">
        <v>Cryptography</v>
      </c>
      <c r="D56" t="str">
        <v>Metadata</v>
      </c>
      <c r="E56" s="64">
        <v>20</v>
      </c>
      <c r="F56" t="str">
        <v>rayyan-172027824, rayyan-172027829, rayyan-172027847, rayyan-172027868, rayyan-172027886, rayyan-172027888, rayyan-172028028, rayyan-172028095, rayyan-172028100, rayyan-172028104, rayyan-172028127, rayyan-172028249, rayyan-218685194, rayyan-218685236, rayyan-218685318, rayyan-218685496, rayyan-218687130, rayyan-218687386, rayyan-218688039, rayyan-218688318</v>
      </c>
      <c r="G56" t="str">
        <v>\cite{rayyan-172027824, rayyan-172027829, rayyan-172027847, rayyan-172027868, rayyan-172027886, rayyan-172027888, rayyan-172028028, rayyan-172028095, rayyan-172028100, rayyan-172028104, rayyan-172028127, rayyan-172028249, rayyan-218685194, rayyan-218685236, rayyan-218685318, rayyan-218685496, rayyan-218687130, rayyan-218687386, rayyan-218688039, rayyan-218688318}</v>
      </c>
    </row>
    <row r="57" spans="1:7" ht="30" customHeight="1">
      <c r="A57" s="64">
        <v>56</v>
      </c>
      <c r="B57" t="str">
        <v>Secure Data Sharing</v>
      </c>
      <c r="C57" t="str">
        <v>Blockchain</v>
      </c>
      <c r="D57" t="str">
        <v>Documents</v>
      </c>
      <c r="E57" s="64">
        <v>20</v>
      </c>
      <c r="F57" t="str">
        <v>rayyan-172027847, rayyan-172027890, rayyan-172027935, rayyan-172028055, rayyan-172028165, rayyan-172028235, rayyan-172028394, rayyan-172028473, rayyan-172028518, rayyan-172028646, rayyan-218685234, rayyan-218685256, rayyan-218685292, rayyan-218685334, rayyan-218685391, rayyan-218685546, rayyan-218687675, rayyan-218688059, rayyan-218688103, rayyan-218688375</v>
      </c>
      <c r="G57" t="str">
        <v>\cite{rayyan-172027847, rayyan-172027890, rayyan-172027935, rayyan-172028055, rayyan-172028165, rayyan-172028235, rayyan-172028394, rayyan-172028473, rayyan-172028518, rayyan-172028646, rayyan-218685234, rayyan-218685256, rayyan-218685292, rayyan-218685334, rayyan-218685391, rayyan-218685546, rayyan-218687675, rayyan-218688059, rayyan-218688103, rayyan-218688375}</v>
      </c>
    </row>
    <row r="58" spans="1:7" ht="30" customHeight="1">
      <c r="A58" s="64">
        <v>57</v>
      </c>
      <c r="B58" t="str">
        <v>Secure Data Sharing</v>
      </c>
      <c r="C58" t="str">
        <v>Smart Contracts</v>
      </c>
      <c r="D58" t="str">
        <v>Documents</v>
      </c>
      <c r="E58" s="64">
        <v>20</v>
      </c>
      <c r="F58" t="str">
        <v>rayyan-172027847, rayyan-172027890, rayyan-172027935, rayyan-172028055, rayyan-172028165, rayyan-172028235, rayyan-172028394, rayyan-172028473, rayyan-172028518, rayyan-172028646, rayyan-218685234, rayyan-218685256, rayyan-218685292, rayyan-218685334, rayyan-218685391, rayyan-218685546, rayyan-218687675, rayyan-218688059, rayyan-218688103, rayyan-218688375</v>
      </c>
      <c r="G58" t="str">
        <v>\cite{rayyan-172027847, rayyan-172027890, rayyan-172027935, rayyan-172028055, rayyan-172028165, rayyan-172028235, rayyan-172028394, rayyan-172028473, rayyan-172028518, rayyan-172028646, rayyan-218685234, rayyan-218685256, rayyan-218685292, rayyan-218685334, rayyan-218685391, rayyan-218685546, rayyan-218687675, rayyan-218688059, rayyan-218688103, rayyan-218688375}</v>
      </c>
    </row>
    <row r="59" spans="1:7" ht="30" customHeight="1">
      <c r="A59" s="64">
        <v>58</v>
      </c>
      <c r="B59" t="str">
        <v>Cybersecurity Risk Mitigation</v>
      </c>
      <c r="C59" t="str">
        <v>Distributed File System</v>
      </c>
      <c r="D59" t="str">
        <v>Structured Records</v>
      </c>
      <c r="E59" s="64">
        <v>19</v>
      </c>
      <c r="F59" t="str">
        <v>rayyan-172027888, rayyan-172027981, rayyan-172028127, rayyan-172028200, rayyan-172028233, rayyan-172028249, rayyan-172028402, rayyan-172028518, rayyan-218685005, rayyan-218685194, rayyan-218685292, rayyan-218687107, rayyan-218687255, rayyan-218687386, rayyan-218687675, rayyan-218687743, rayyan-218688149, rayyan-218688174, rayyan-218688278</v>
      </c>
      <c r="G59" t="str">
        <v>\cite{rayyan-172027888, rayyan-172027981, rayyan-172028127, rayyan-172028200, rayyan-172028233, rayyan-172028249, rayyan-172028402, rayyan-172028518, rayyan-218685005, rayyan-218685194, rayyan-218685292, rayyan-218687107, rayyan-218687255, rayyan-218687386, rayyan-218687675, rayyan-218687743, rayyan-218688149, rayyan-218688174, rayyan-218688278}</v>
      </c>
    </row>
    <row r="60" spans="1:7" ht="30" customHeight="1">
      <c r="A60" s="64">
        <v>59</v>
      </c>
      <c r="B60" t="str">
        <v>Access Control</v>
      </c>
      <c r="C60" t="str">
        <v>Blockchain</v>
      </c>
      <c r="D60" t="str">
        <v>Documents</v>
      </c>
      <c r="E60" s="64">
        <v>18</v>
      </c>
      <c r="F60" t="str">
        <v>rayyan-172027866, rayyan-172027935, rayyan-172027943, rayyan-172028055, rayyan-172028473, rayyan-172028480, rayyan-172028518, rayyan-172028646, rayyan-218685234, rayyan-218685256, rayyan-218685292, rayyan-218685334, rayyan-218685546, rayyan-218687255, rayyan-218687555, rayyan-218687675, rayyan-218688059, rayyan-218688103</v>
      </c>
      <c r="G60" t="str">
        <v>\cite{rayyan-172027866, rayyan-172027935, rayyan-172027943, rayyan-172028055, rayyan-172028473, rayyan-172028480, rayyan-172028518, rayyan-172028646, rayyan-218685234, rayyan-218685256, rayyan-218685292, rayyan-218685334, rayyan-218685546, rayyan-218687255, rayyan-218687555, rayyan-218687675, rayyan-218688059, rayyan-218688103}</v>
      </c>
    </row>
    <row r="61" spans="1:7" ht="30" customHeight="1">
      <c r="A61" s="64">
        <v>60</v>
      </c>
      <c r="B61" t="str">
        <v>Access Control</v>
      </c>
      <c r="C61" t="str">
        <v>Smart Contracts</v>
      </c>
      <c r="D61" t="str">
        <v>Documents</v>
      </c>
      <c r="E61" s="64">
        <v>18</v>
      </c>
      <c r="F61" t="str">
        <v>rayyan-172027866, rayyan-172027935, rayyan-172027943, rayyan-172028055, rayyan-172028473, rayyan-172028480, rayyan-172028518, rayyan-172028646, rayyan-218685234, rayyan-218685256, rayyan-218685292, rayyan-218685334, rayyan-218685546, rayyan-218687255, rayyan-218687555, rayyan-218687675, rayyan-218688059, rayyan-218688103</v>
      </c>
      <c r="G61" t="str">
        <v>\cite{rayyan-172027866, rayyan-172027935, rayyan-172027943, rayyan-172028055, rayyan-172028473, rayyan-172028480, rayyan-172028518, rayyan-172028646, rayyan-218685234, rayyan-218685256, rayyan-218685292, rayyan-218685334, rayyan-218685546, rayyan-218687255, rayyan-218687555, rayyan-218687675, rayyan-218688059, rayyan-218688103}</v>
      </c>
    </row>
    <row r="62" spans="1:7" ht="30" customHeight="1">
      <c r="A62" s="64">
        <v>61</v>
      </c>
      <c r="B62" t="str">
        <v>Access Control</v>
      </c>
      <c r="C62" t="str">
        <v>Smart Contracts</v>
      </c>
      <c r="D62" t="str">
        <v>Metadata</v>
      </c>
      <c r="E62" s="64">
        <v>18</v>
      </c>
      <c r="F62" t="str">
        <v>rayyan-172027826, rayyan-172027829, rayyan-172027882, rayyan-172027888, rayyan-172028095, rayyan-172028100, rayyan-172028249, rayyan-218685194, rayyan-218685236, rayyan-218685318, rayyan-218685477, rayyan-218685496, rayyan-218687107, rayyan-218687130, rayyan-218687743, rayyan-218687992, rayyan-218688039, rayyan-218688318</v>
      </c>
      <c r="G62" t="str">
        <v>\cite{rayyan-172027826, rayyan-172027829, rayyan-172027882, rayyan-172027888, rayyan-172028095, rayyan-172028100, rayyan-172028249, rayyan-218685194, rayyan-218685236, rayyan-218685318, rayyan-218685477, rayyan-218685496, rayyan-218687107, rayyan-218687130, rayyan-218687743, rayyan-218687992, rayyan-218688039, rayyan-218688318}</v>
      </c>
    </row>
    <row r="63" spans="1:7" ht="30" customHeight="1">
      <c r="A63" s="64">
        <v>62</v>
      </c>
      <c r="B63" t="str">
        <v>Cybersecurity Risk Mitigation</v>
      </c>
      <c r="C63" t="str">
        <v>Blockchain</v>
      </c>
      <c r="D63" t="str">
        <v>Metadata</v>
      </c>
      <c r="E63" s="64">
        <v>18</v>
      </c>
      <c r="F63" t="str">
        <v>rayyan-172027819, rayyan-172027826, rayyan-172027886, rayyan-172027888, rayyan-172027927, rayyan-172028028, rayyan-172028100, rayyan-172028127, rayyan-172028249, rayyan-172028433, rayyan-218685194, rayyan-218685239, rayyan-218685318, rayyan-218685477, rayyan-218687107, rayyan-218687386, rayyan-218687743, rayyan-218687992</v>
      </c>
      <c r="G63" t="str">
        <v>\cite{rayyan-172027819, rayyan-172027826, rayyan-172027886, rayyan-172027888, rayyan-172027927, rayyan-172028028, rayyan-172028100, rayyan-172028127, rayyan-172028249, rayyan-172028433, rayyan-218685194, rayyan-218685239, rayyan-218685318, rayyan-218685477, rayyan-218687107, rayyan-218687386, rayyan-218687743, rayyan-218687992}</v>
      </c>
    </row>
    <row r="64" spans="1:7" ht="30" customHeight="1">
      <c r="A64" s="64">
        <v>63</v>
      </c>
      <c r="B64" t="str">
        <v>Data Privacy</v>
      </c>
      <c r="C64" t="str">
        <v>Blockchain</v>
      </c>
      <c r="D64" t="str">
        <v>Metadata</v>
      </c>
      <c r="E64" s="64">
        <v>18</v>
      </c>
      <c r="F64" t="str">
        <v>rayyan-172027824, rayyan-172027829, rayyan-172027847, rayyan-172027886, rayyan-172027888, rayyan-172028028, rayyan-172028095, rayyan-172028100, rayyan-172028127, rayyan-172028249, rayyan-218685194, rayyan-218685236, rayyan-218685318, rayyan-218685496, rayyan-218687130, rayyan-218687386, rayyan-218688039, rayyan-218688318</v>
      </c>
      <c r="G64" t="str">
        <v>\cite{rayyan-172027824, rayyan-172027829, rayyan-172027847, rayyan-172027886, rayyan-172027888, rayyan-172028028, rayyan-172028095, rayyan-172028100, rayyan-172028127, rayyan-172028249, rayyan-218685194, rayyan-218685236, rayyan-218685318, rayyan-218685496, rayyan-218687130, rayyan-218687386, rayyan-218688039, rayyan-218688318}</v>
      </c>
    </row>
    <row r="65" spans="1:7" ht="30" customHeight="1">
      <c r="A65" s="64">
        <v>64</v>
      </c>
      <c r="B65" t="str">
        <v>Data Traceability</v>
      </c>
      <c r="C65" t="str">
        <v>Smart Contracts</v>
      </c>
      <c r="D65" t="str">
        <v>Metadata</v>
      </c>
      <c r="E65" s="64">
        <v>18</v>
      </c>
      <c r="F65" t="str">
        <v>rayyan-172027826, rayyan-172027829, rayyan-172027847, rayyan-172027882, rayyan-172027886, rayyan-172027888, rayyan-172027927, rayyan-172027964, rayyan-172028028, rayyan-172028264, rayyan-218685194, rayyan-218685239, rayyan-218685496, rayyan-218687130, rayyan-218687386, rayyan-218687743, rayyan-218687992, rayyan-218688318</v>
      </c>
      <c r="G65" t="str">
        <v>\cite{rayyan-172027826, rayyan-172027829, rayyan-172027847, rayyan-172027882, rayyan-172027886, rayyan-172027888, rayyan-172027927, rayyan-172027964, rayyan-172028028, rayyan-172028264, rayyan-218685194, rayyan-218685239, rayyan-218685496, rayyan-218687130, rayyan-218687386, rayyan-218687743, rayyan-218687992, rayyan-218688318}</v>
      </c>
    </row>
    <row r="66" spans="1:7" ht="30" customHeight="1">
      <c r="A66" s="64">
        <v>65</v>
      </c>
      <c r="B66" t="str">
        <v>Healthcare Data Governance</v>
      </c>
      <c r="C66" t="str">
        <v>Blockchain</v>
      </c>
      <c r="D66" t="str">
        <v>Documents</v>
      </c>
      <c r="E66" s="64">
        <v>18</v>
      </c>
      <c r="F66" t="str">
        <v>rayyan-172027935, rayyan-172027943, rayyan-172028055, rayyan-172028165, rayyan-172028473, rayyan-172028480, rayyan-172028518, rayyan-172028646, rayyan-218685234, rayyan-218685292, rayyan-218685334, rayyan-218685391, rayyan-218685546, rayyan-218687255, rayyan-218687555, rayyan-218687675, rayyan-218688103, rayyan-218688149</v>
      </c>
      <c r="G66" t="str">
        <v>\cite{rayyan-172027935, rayyan-172027943, rayyan-172028055, rayyan-172028165, rayyan-172028473, rayyan-172028480, rayyan-172028518, rayyan-172028646, rayyan-218685234, rayyan-218685292, rayyan-218685334, rayyan-218685391, rayyan-218685546, rayyan-218687255, rayyan-218687555, rayyan-218687675, rayyan-218688103, rayyan-218688149}</v>
      </c>
    </row>
    <row r="67" spans="1:7" ht="30" customHeight="1">
      <c r="A67" s="64">
        <v>66</v>
      </c>
      <c r="B67" t="str">
        <v>Healthcare Data Governance</v>
      </c>
      <c r="C67" t="str">
        <v>Smart Contracts</v>
      </c>
      <c r="D67" t="str">
        <v>Documents</v>
      </c>
      <c r="E67" s="64">
        <v>18</v>
      </c>
      <c r="F67" t="str">
        <v>rayyan-172027935, rayyan-172027943, rayyan-172028055, rayyan-172028165, rayyan-172028473, rayyan-172028480, rayyan-172028518, rayyan-172028646, rayyan-218685234, rayyan-218685292, rayyan-218685334, rayyan-218685391, rayyan-218685546, rayyan-218687255, rayyan-218687555, rayyan-218687675, rayyan-218688103, rayyan-218688149</v>
      </c>
      <c r="G67" t="str">
        <v>\cite{rayyan-172027935, rayyan-172027943, rayyan-172028055, rayyan-172028165, rayyan-172028473, rayyan-172028480, rayyan-172028518, rayyan-172028646, rayyan-218685234, rayyan-218685292, rayyan-218685334, rayyan-218685391, rayyan-218685546, rayyan-218687255, rayyan-218687555, rayyan-218687675, rayyan-218688103, rayyan-218688149}</v>
      </c>
    </row>
    <row r="68" spans="1:7" ht="30" customHeight="1">
      <c r="A68" s="64">
        <v>67</v>
      </c>
      <c r="B68" t="str">
        <v>Secure Data Sharing</v>
      </c>
      <c r="C68" t="str">
        <v>Cryptography</v>
      </c>
      <c r="D68" t="str">
        <v>Metadata</v>
      </c>
      <c r="E68" s="64">
        <v>18</v>
      </c>
      <c r="F68" t="str">
        <v>rayyan-172027813, rayyan-172027847, rayyan-172027868, rayyan-172027882, rayyan-172027888, rayyan-172028095, rayyan-172028100, rayyan-172028127, rayyan-172028135, rayyan-172028249, rayyan-172028264, rayyan-172028433, rayyan-218685318, rayyan-218685496, rayyan-218687386, rayyan-218687992, rayyan-218688039, rayyan-218688318</v>
      </c>
      <c r="G68" t="str">
        <v>\cite{rayyan-172027813, rayyan-172027847, rayyan-172027868, rayyan-172027882, rayyan-172027888, rayyan-172028095, rayyan-172028100, rayyan-172028127, rayyan-172028135, rayyan-172028249, rayyan-172028264, rayyan-172028433, rayyan-218685318, rayyan-218685496, rayyan-218687386, rayyan-218687992, rayyan-218688039, rayyan-218688318}</v>
      </c>
    </row>
    <row r="69" spans="1:7" ht="30" customHeight="1">
      <c r="A69" s="64">
        <v>68</v>
      </c>
      <c r="B69" t="str">
        <v>Access Control</v>
      </c>
      <c r="C69" t="str">
        <v>Blockchain</v>
      </c>
      <c r="D69" t="str">
        <v>Logs &amp; Audit Trails</v>
      </c>
      <c r="E69" s="64">
        <v>17</v>
      </c>
      <c r="F69" t="str">
        <v>rayyan-172027849, rayyan-172027893, rayyan-172028095, rayyan-172028127, rayyan-172028200, rayyan-172028249, rayyan-172028383, rayyan-172028743, rayyan-218685128, rayyan-218685256, rayyan-218685532, rayyan-218685546, rayyan-218687470, rayyan-218688059, rayyan-218688143, rayyan-218688371, rayyan-218688425</v>
      </c>
      <c r="G69" t="str">
        <v>\cite{rayyan-172027849, rayyan-172027893, rayyan-172028095, rayyan-172028127, rayyan-172028200, rayyan-172028249, rayyan-172028383, rayyan-172028743, rayyan-218685128, rayyan-218685256, rayyan-218685532, rayyan-218685546, rayyan-218687470, rayyan-218688059, rayyan-218688143, rayyan-218688371, rayyan-218688425}</v>
      </c>
    </row>
    <row r="70" spans="1:7" ht="30" customHeight="1">
      <c r="A70" s="64">
        <v>69</v>
      </c>
      <c r="B70" t="str">
        <v>Access Control</v>
      </c>
      <c r="C70" t="str">
        <v>Distributed File System</v>
      </c>
      <c r="D70" t="str">
        <v>Documents</v>
      </c>
      <c r="E70" s="64">
        <v>17</v>
      </c>
      <c r="F70" t="str">
        <v>rayyan-172027866, rayyan-172027935, rayyan-172027943, rayyan-172028055, rayyan-172028473, rayyan-172028480, rayyan-172028518, rayyan-172028646, rayyan-172029219, rayyan-218685234, rayyan-218685256, rayyan-218685292, rayyan-218685334, rayyan-218687255, rayyan-218687555, rayyan-218687675, rayyan-218688103</v>
      </c>
      <c r="G70" t="str">
        <v>\cite{rayyan-172027866, rayyan-172027935, rayyan-172027943, rayyan-172028055, rayyan-172028473, rayyan-172028480, rayyan-172028518, rayyan-172028646, rayyan-172029219, rayyan-218685234, rayyan-218685256, rayyan-218685292, rayyan-218685334, rayyan-218687255, rayyan-218687555, rayyan-218687675, rayyan-218688103}</v>
      </c>
    </row>
    <row r="71" spans="1:7" ht="30" customHeight="1">
      <c r="A71" s="64">
        <v>70</v>
      </c>
      <c r="B71" t="str">
        <v>Data Privacy</v>
      </c>
      <c r="C71" t="str">
        <v>Blockchain</v>
      </c>
      <c r="D71" t="str">
        <v>IoT Data Streams</v>
      </c>
      <c r="E71" s="64">
        <v>17</v>
      </c>
      <c r="F71" t="str">
        <v>rayyan-172027890, rayyan-172027928, rayyan-172028050, rayyan-172028100, rayyan-172028383, rayyan-218685441, rayyan-218685713, rayyan-218685725, rayyan-218687130, rayyan-218687262, rayyan-218687456, rayyan-218687484, rayyan-218687604, rayyan-218687745, rayyan-218687761, rayyan-218688549, rayyan-218688759</v>
      </c>
      <c r="G71" t="str">
        <v>\cite{rayyan-172027890, rayyan-172027928, rayyan-172028050, rayyan-172028100, rayyan-172028383, rayyan-218685441, rayyan-218685713, rayyan-218685725, rayyan-218687130, rayyan-218687262, rayyan-218687456, rayyan-218687484, rayyan-218687604, rayyan-218687745, rayyan-218687761, rayyan-218688549, rayyan-218688759}</v>
      </c>
    </row>
    <row r="72" spans="1:7" ht="30" customHeight="1">
      <c r="A72" s="64">
        <v>71</v>
      </c>
      <c r="B72" t="str">
        <v>Data Traceability</v>
      </c>
      <c r="C72" t="str">
        <v>Blockchain</v>
      </c>
      <c r="D72" t="str">
        <v>Media Files</v>
      </c>
      <c r="E72" s="64">
        <v>17</v>
      </c>
      <c r="F72" t="str">
        <v>rayyan-172027826, rayyan-172027886, rayyan-172027888, rayyan-172027964, rayyan-172028028, rayyan-172028082, rayyan-172028165, rayyan-172028235, rayyan-172028394, rayyan-172028473, rayyan-172028480, rayyan-172028518, rayyan-218685546, rayyan-218687108, rayyan-218687203, rayyan-218687456, rayyan-218687675</v>
      </c>
      <c r="G72" t="str">
        <v>\cite{rayyan-172027826, rayyan-172027886, rayyan-172027888, rayyan-172027964, rayyan-172028028, rayyan-172028082, rayyan-172028165, rayyan-172028235, rayyan-172028394, rayyan-172028473, rayyan-172028480, rayyan-172028518, rayyan-218685546, rayyan-218687108, rayyan-218687203, rayyan-218687456, rayyan-218687675}</v>
      </c>
    </row>
    <row r="73" spans="1:7" ht="30" customHeight="1">
      <c r="A73" s="64">
        <v>72</v>
      </c>
      <c r="B73" t="str">
        <v>Data Traceability</v>
      </c>
      <c r="C73" t="str">
        <v>Cryptography</v>
      </c>
      <c r="D73" t="str">
        <v>Media Files</v>
      </c>
      <c r="E73" s="64">
        <v>17</v>
      </c>
      <c r="F73" t="str">
        <v>rayyan-172027826, rayyan-172027886, rayyan-172027888, rayyan-172027964, rayyan-172027982, rayyan-172028028, rayyan-172028082, rayyan-172028165, rayyan-172028235, rayyan-172028473, rayyan-172028480, rayyan-172028518, rayyan-218685609, rayyan-218687108, rayyan-218687203, rayyan-218687456, rayyan-218687675</v>
      </c>
      <c r="G73" t="str">
        <v>\cite{rayyan-172027826, rayyan-172027886, rayyan-172027888, rayyan-172027964, rayyan-172027982, rayyan-172028028, rayyan-172028082, rayyan-172028165, rayyan-172028235, rayyan-172028473, rayyan-172028480, rayyan-172028518, rayyan-218685609, rayyan-218687108, rayyan-218687203, rayyan-218687456, rayyan-218687675}</v>
      </c>
    </row>
    <row r="74" spans="1:7" ht="30" customHeight="1">
      <c r="A74" s="64">
        <v>73</v>
      </c>
      <c r="B74" t="str">
        <v>Data Traceability</v>
      </c>
      <c r="C74" t="str">
        <v>Smart Contracts</v>
      </c>
      <c r="D74" t="str">
        <v>Media Files</v>
      </c>
      <c r="E74" s="64">
        <v>17</v>
      </c>
      <c r="F74" t="str">
        <v>rayyan-172027826, rayyan-172027886, rayyan-172027888, rayyan-172027964, rayyan-172028028, rayyan-172028082, rayyan-172028165, rayyan-172028235, rayyan-172028394, rayyan-172028473, rayyan-172028480, rayyan-172028518, rayyan-218685546, rayyan-218687108, rayyan-218687203, rayyan-218687456, rayyan-218687675</v>
      </c>
      <c r="G74" t="str">
        <v>\cite{rayyan-172027826, rayyan-172027886, rayyan-172027888, rayyan-172027964, rayyan-172028028, rayyan-172028082, rayyan-172028165, rayyan-172028235, rayyan-172028394, rayyan-172028473, rayyan-172028480, rayyan-172028518, rayyan-218685546, rayyan-218687108, rayyan-218687203, rayyan-218687456, rayyan-218687675}</v>
      </c>
    </row>
    <row r="75" spans="1:7" ht="30" customHeight="1">
      <c r="A75" s="64">
        <v>74</v>
      </c>
      <c r="B75" t="str">
        <v>Healthcare Data Governance</v>
      </c>
      <c r="C75" t="str">
        <v>Distributed File System</v>
      </c>
      <c r="D75" t="str">
        <v>Documents</v>
      </c>
      <c r="E75" s="64">
        <v>17</v>
      </c>
      <c r="F75" t="str">
        <v>rayyan-172027935, rayyan-172027943, rayyan-172028055, rayyan-172028165, rayyan-172028473, rayyan-172028480, rayyan-172028518, rayyan-172028646, rayyan-218685234, rayyan-218685292, rayyan-218685334, rayyan-218685391, rayyan-218687255, rayyan-218687555, rayyan-218687675, rayyan-218688103, rayyan-218688149</v>
      </c>
      <c r="G75" t="str">
        <v>\cite{rayyan-172027935, rayyan-172027943, rayyan-172028055, rayyan-172028165, rayyan-172028473, rayyan-172028480, rayyan-172028518, rayyan-172028646, rayyan-218685234, rayyan-218685292, rayyan-218685334, rayyan-218685391, rayyan-218687255, rayyan-218687555, rayyan-218687675, rayyan-218688103, rayyan-218688149}</v>
      </c>
    </row>
    <row r="76" spans="1:7" ht="30" customHeight="1">
      <c r="A76" s="64">
        <v>75</v>
      </c>
      <c r="B76" t="str">
        <v>Secure Data Sharing</v>
      </c>
      <c r="C76" t="str">
        <v>Blockchain</v>
      </c>
      <c r="D76" t="str">
        <v>Metadata</v>
      </c>
      <c r="E76" s="64">
        <v>17</v>
      </c>
      <c r="F76" t="str">
        <v>rayyan-172027813, rayyan-172027847, rayyan-172027882, rayyan-172027888, rayyan-172028095, rayyan-172028100, rayyan-172028127, rayyan-172028249, rayyan-172028264, rayyan-172028433, rayyan-218685239, rayyan-218685318, rayyan-218685496, rayyan-218687386, rayyan-218687992, rayyan-218688039, rayyan-218688318</v>
      </c>
      <c r="G76" t="str">
        <v>\cite{rayyan-172027813, rayyan-172027847, rayyan-172027882, rayyan-172027888, rayyan-172028095, rayyan-172028100, rayyan-172028127, rayyan-172028249, rayyan-172028264, rayyan-172028433, rayyan-218685239, rayyan-218685318, rayyan-218685496, rayyan-218687386, rayyan-218687992, rayyan-218688039, rayyan-218688318}</v>
      </c>
    </row>
    <row r="77" spans="1:7" ht="30" customHeight="1">
      <c r="A77" s="64">
        <v>76</v>
      </c>
      <c r="B77" t="str">
        <v>Secure Data Sharing</v>
      </c>
      <c r="C77" t="str">
        <v>Distributed File System</v>
      </c>
      <c r="D77" t="str">
        <v>Documents</v>
      </c>
      <c r="E77" s="64">
        <v>17</v>
      </c>
      <c r="F77" t="str">
        <v>rayyan-172027847, rayyan-172027890, rayyan-172027935, rayyan-172028055, rayyan-172028165, rayyan-172028235, rayyan-172028394, rayyan-172028473, rayyan-172028518, rayyan-172028646, rayyan-218685234, rayyan-218685256, rayyan-218685292, rayyan-218685334, rayyan-218685391, rayyan-218687675, rayyan-218688103</v>
      </c>
      <c r="G77" t="str">
        <v>\cite{rayyan-172027847, rayyan-172027890, rayyan-172027935, rayyan-172028055, rayyan-172028165, rayyan-172028235, rayyan-172028394, rayyan-172028473, rayyan-172028518, rayyan-172028646, rayyan-218685234, rayyan-218685256, rayyan-218685292, rayyan-218685334, rayyan-218685391, rayyan-218687675, rayyan-218688103}</v>
      </c>
    </row>
    <row r="78" spans="1:7" ht="30" customHeight="1">
      <c r="A78" s="64">
        <v>77</v>
      </c>
      <c r="B78" t="str">
        <v>Access Control</v>
      </c>
      <c r="C78" t="str">
        <v>Smart Contracts</v>
      </c>
      <c r="D78" t="str">
        <v>Logs &amp; Audit Trails</v>
      </c>
      <c r="E78" s="64">
        <v>16</v>
      </c>
      <c r="F78" t="str">
        <v>rayyan-172027849, rayyan-172027893, rayyan-172028095, rayyan-172028200, rayyan-172028249, rayyan-172028383, rayyan-172028743, rayyan-218685128, rayyan-218685256, rayyan-218685532, rayyan-218685546, rayyan-218687470, rayyan-218688059, rayyan-218688143, rayyan-218688371, rayyan-218688425</v>
      </c>
      <c r="G78" t="str">
        <v>\cite{rayyan-172027849, rayyan-172027893, rayyan-172028095, rayyan-172028200, rayyan-172028249, rayyan-172028383, rayyan-172028743, rayyan-218685128, rayyan-218685256, rayyan-218685532, rayyan-218685546, rayyan-218687470, rayyan-218688059, rayyan-218688143, rayyan-218688371, rayyan-218688425}</v>
      </c>
    </row>
    <row r="79" spans="1:7" ht="30" customHeight="1">
      <c r="A79" s="64">
        <v>78</v>
      </c>
      <c r="B79" t="str">
        <v>Data Privacy</v>
      </c>
      <c r="C79" t="str">
        <v>Cryptography</v>
      </c>
      <c r="D79" t="str">
        <v>IoT Data Streams</v>
      </c>
      <c r="E79" s="64">
        <v>16</v>
      </c>
      <c r="F79" t="str">
        <v>rayyan-172027834, rayyan-172027890, rayyan-172027928, rayyan-172028050, rayyan-172028100, rayyan-172028274, rayyan-172028383, rayyan-218685713, rayyan-218687130, rayyan-218687262, rayyan-218687456, rayyan-218687484, rayyan-218687604, rayyan-218687745, rayyan-218688549, rayyan-218688759</v>
      </c>
      <c r="G79" t="str">
        <v>\cite{rayyan-172027834, rayyan-172027890, rayyan-172027928, rayyan-172028050, rayyan-172028100, rayyan-172028274, rayyan-172028383, rayyan-218685713, rayyan-218687130, rayyan-218687262, rayyan-218687456, rayyan-218687484, rayyan-218687604, rayyan-218687745, rayyan-218688549, rayyan-218688759}</v>
      </c>
    </row>
    <row r="80" spans="1:7" ht="30" customHeight="1">
      <c r="A80" s="64">
        <v>79</v>
      </c>
      <c r="B80" t="str">
        <v>Data Privacy</v>
      </c>
      <c r="C80" t="str">
        <v>Smart Contracts</v>
      </c>
      <c r="D80" t="str">
        <v>Metadata</v>
      </c>
      <c r="E80" s="64">
        <v>16</v>
      </c>
      <c r="F80" t="str">
        <v>rayyan-172027829, rayyan-172027847, rayyan-172027886, rayyan-172027888, rayyan-172028028, rayyan-172028095, rayyan-172028100, rayyan-172028249, rayyan-218685194, rayyan-218685236, rayyan-218685318, rayyan-218685496, rayyan-218687130, rayyan-218687386, rayyan-218688039, rayyan-218688318</v>
      </c>
      <c r="G80" t="str">
        <v>\cite{rayyan-172027829, rayyan-172027847, rayyan-172027886, rayyan-172027888, rayyan-172028028, rayyan-172028095, rayyan-172028100, rayyan-172028249, rayyan-218685194, rayyan-218685236, rayyan-218685318, rayyan-218685496, rayyan-218687130, rayyan-218687386, rayyan-218688039, rayyan-218688318}</v>
      </c>
    </row>
    <row r="81" spans="1:7" ht="30" customHeight="1">
      <c r="A81" s="64">
        <v>80</v>
      </c>
      <c r="B81" t="str">
        <v>Access Control</v>
      </c>
      <c r="C81" t="str">
        <v>Cryptography</v>
      </c>
      <c r="D81" t="str">
        <v>Logs &amp; Audit Trails</v>
      </c>
      <c r="E81" s="64">
        <v>15</v>
      </c>
      <c r="F81" t="str">
        <v>rayyan-172027849, rayyan-172027893, rayyan-172028095, rayyan-172028127, rayyan-172028200, rayyan-172028249, rayyan-172028383, rayyan-172028743, rayyan-218685128, rayyan-218685256, rayyan-218687470, rayyan-218688059, rayyan-218688143, rayyan-218688371, rayyan-218688425</v>
      </c>
      <c r="G81" t="str">
        <v>\cite{rayyan-172027849, rayyan-172027893, rayyan-172028095, rayyan-172028127, rayyan-172028200, rayyan-172028249, rayyan-172028383, rayyan-172028743, rayyan-218685128, rayyan-218685256, rayyan-218687470, rayyan-218688059, rayyan-218688143, rayyan-218688371, rayyan-218688425}</v>
      </c>
    </row>
    <row r="82" spans="1:7" ht="30" customHeight="1">
      <c r="A82" s="64">
        <v>81</v>
      </c>
      <c r="B82" t="str">
        <v>Cybersecurity Risk Mitigation</v>
      </c>
      <c r="C82" t="str">
        <v>Distributed File System</v>
      </c>
      <c r="D82" t="str">
        <v>Metadata</v>
      </c>
      <c r="E82" s="64">
        <v>15</v>
      </c>
      <c r="F82" t="str">
        <v>rayyan-172027886, rayyan-172027888, rayyan-172027891, rayyan-172028028, rayyan-172028100, rayyan-172028127, rayyan-172028249, rayyan-172028433, rayyan-218685194, rayyan-218685239, rayyan-218685318, rayyan-218685477, rayyan-218687107, rayyan-218687386, rayyan-218687743</v>
      </c>
      <c r="G82" t="str">
        <v>\cite{rayyan-172027886, rayyan-172027888, rayyan-172027891, rayyan-172028028, rayyan-172028100, rayyan-172028127, rayyan-172028249, rayyan-172028433, rayyan-218685194, rayyan-218685239, rayyan-218685318, rayyan-218685477, rayyan-218687107, rayyan-218687386, rayyan-218687743}</v>
      </c>
    </row>
    <row r="83" spans="1:7" ht="30" customHeight="1">
      <c r="A83" s="64">
        <v>82</v>
      </c>
      <c r="B83" t="str">
        <v>Cybersecurity Risk Mitigation</v>
      </c>
      <c r="C83" t="str">
        <v>Smart Contracts</v>
      </c>
      <c r="D83" t="str">
        <v>Metadata</v>
      </c>
      <c r="E83" s="64">
        <v>15</v>
      </c>
      <c r="F83" t="str">
        <v>rayyan-172027826, rayyan-172027886, rayyan-172027888, rayyan-172027927, rayyan-172028028, rayyan-172028100, rayyan-172028249, rayyan-218685194, rayyan-218685239, rayyan-218685318, rayyan-218685477, rayyan-218687107, rayyan-218687386, rayyan-218687743, rayyan-218687992</v>
      </c>
      <c r="G83" t="str">
        <v>\cite{rayyan-172027826, rayyan-172027886, rayyan-172027888, rayyan-172027927, rayyan-172028028, rayyan-172028100, rayyan-172028249, rayyan-218685194, rayyan-218685239, rayyan-218685318, rayyan-218685477, rayyan-218687107, rayyan-218687386, rayyan-218687743, rayyan-218687992}</v>
      </c>
    </row>
    <row r="84" spans="1:7" ht="30" customHeight="1">
      <c r="A84" s="64">
        <v>83</v>
      </c>
      <c r="B84" t="str">
        <v>Data Auditing</v>
      </c>
      <c r="C84" t="str">
        <v>Blockchain</v>
      </c>
      <c r="D84" t="str">
        <v>Structured Records</v>
      </c>
      <c r="E84" s="64">
        <v>15</v>
      </c>
      <c r="F84" t="str">
        <v>rayyan-172027818, rayyan-172027849, rayyan-218685128, rayyan-218685194, rayyan-218685234, rayyan-218685236, rayyan-218685380, rayyan-218687130, rayyan-218687745, rayyan-218687992, rayyan-218688039, rayyan-218688112, rayyan-218688172, rayyan-218688212, rayyan-218688425</v>
      </c>
      <c r="G84" t="str">
        <v>\cite{rayyan-172027818, rayyan-172027849, rayyan-218685128, rayyan-218685194, rayyan-218685234, rayyan-218685236, rayyan-218685380, rayyan-218687130, rayyan-218687745, rayyan-218687992, rayyan-218688039, rayyan-218688112, rayyan-218688172, rayyan-218688212, rayyan-218688425}</v>
      </c>
    </row>
    <row r="85" spans="1:7" ht="30" customHeight="1">
      <c r="A85" s="64">
        <v>84</v>
      </c>
      <c r="B85" t="str">
        <v>Data Traceability</v>
      </c>
      <c r="C85" t="str">
        <v>Blockchain</v>
      </c>
      <c r="D85" t="str">
        <v>IoT Data Streams</v>
      </c>
      <c r="E85" s="64">
        <v>15</v>
      </c>
      <c r="F85" t="str">
        <v>rayyan-172027818, rayyan-172027819, rayyan-172027890, rayyan-172027922, rayyan-172028050, rayyan-172028383, rayyan-218685713, rayyan-218685725, rayyan-218687130, rayyan-218687262, rayyan-218687456, rayyan-218687604, rayyan-218687745, rayyan-218687761, rayyan-218688759</v>
      </c>
      <c r="G85" t="str">
        <v>\cite{rayyan-172027818, rayyan-172027819, rayyan-172027890, rayyan-172027922, rayyan-172028050, rayyan-172028383, rayyan-218685713, rayyan-218685725, rayyan-218687130, rayyan-218687262, rayyan-218687456, rayyan-218687604, rayyan-218687745, rayyan-218687761, rayyan-218688759}</v>
      </c>
    </row>
    <row r="86" spans="1:7" ht="30" customHeight="1">
      <c r="A86" s="64">
        <v>85</v>
      </c>
      <c r="B86" t="str">
        <v>Data Traceability</v>
      </c>
      <c r="C86" t="str">
        <v>Distributed File System</v>
      </c>
      <c r="D86" t="str">
        <v>Metadata</v>
      </c>
      <c r="E86" s="64">
        <v>15</v>
      </c>
      <c r="F86" t="str">
        <v>rayyan-172027829, rayyan-172027847, rayyan-172027882, rayyan-172027886, rayyan-172027888, rayyan-172027891, rayyan-172027964, rayyan-172028028, rayyan-172028127, rayyan-172028264, rayyan-172028433, rayyan-218685194, rayyan-218685239, rayyan-218687386, rayyan-218687743</v>
      </c>
      <c r="G86" t="str">
        <v>\cite{rayyan-172027829, rayyan-172027847, rayyan-172027882, rayyan-172027886, rayyan-172027888, rayyan-172027891, rayyan-172027964, rayyan-172028028, rayyan-172028127, rayyan-172028264, rayyan-172028433, rayyan-218685194, rayyan-218685239, rayyan-218687386, rayyan-218687743}</v>
      </c>
    </row>
    <row r="87" spans="1:7" ht="30" customHeight="1">
      <c r="A87" s="64">
        <v>86</v>
      </c>
      <c r="B87" t="str">
        <v>Healthcare Data Governance</v>
      </c>
      <c r="C87" t="str">
        <v>Blockchain</v>
      </c>
      <c r="D87" t="str">
        <v>Data Files</v>
      </c>
      <c r="E87" s="64">
        <v>15</v>
      </c>
      <c r="F87" t="str">
        <v>rayyan-172027829, rayyan-172027888, rayyan-172028165, rayyan-172028182, rayyan-172028200, rayyan-172028518, rayyan-172028646, rayyan-218685020, rayyan-218685245, rayyan-218685264, rayyan-218685380, rayyan-218687255, rayyan-218687675, rayyan-218688112, rayyan-218688174</v>
      </c>
      <c r="G87" t="str">
        <v>\cite{rayyan-172027829, rayyan-172027888, rayyan-172028165, rayyan-172028182, rayyan-172028200, rayyan-172028518, rayyan-172028646, rayyan-218685020, rayyan-218685245, rayyan-218685264, rayyan-218685380, rayyan-218687255, rayyan-218687675, rayyan-218688112, rayyan-218688174}</v>
      </c>
    </row>
    <row r="88" spans="1:7" ht="30" customHeight="1">
      <c r="A88" s="64">
        <v>87</v>
      </c>
      <c r="B88" t="str">
        <v>Healthcare Data Governance</v>
      </c>
      <c r="C88" t="str">
        <v>Cryptography</v>
      </c>
      <c r="D88" t="str">
        <v>Documents</v>
      </c>
      <c r="E88" s="64">
        <v>15</v>
      </c>
      <c r="F88" t="str">
        <v>rayyan-172027935, rayyan-172027943, rayyan-172028055, rayyan-172028165, rayyan-172028473, rayyan-172028480, rayyan-172028518, rayyan-172028646, rayyan-218685234, rayyan-218685292, rayyan-218685334, rayyan-218685391, rayyan-218687675, rayyan-218688103, rayyan-218688149</v>
      </c>
      <c r="G88" t="str">
        <v>\cite{rayyan-172027935, rayyan-172027943, rayyan-172028055, rayyan-172028165, rayyan-172028473, rayyan-172028480, rayyan-172028518, rayyan-172028646, rayyan-218685234, rayyan-218685292, rayyan-218685334, rayyan-218685391, rayyan-218687675, rayyan-218688103, rayyan-218688149}</v>
      </c>
    </row>
    <row r="89" spans="1:7" ht="30" customHeight="1">
      <c r="A89" s="64">
        <v>88</v>
      </c>
      <c r="B89" t="str">
        <v>Healthcare Data Governance</v>
      </c>
      <c r="C89" t="str">
        <v>Distributed File System</v>
      </c>
      <c r="D89" t="str">
        <v>Data Files</v>
      </c>
      <c r="E89" s="64">
        <v>15</v>
      </c>
      <c r="F89" t="str">
        <v>rayyan-172027829, rayyan-172027888, rayyan-172028165, rayyan-172028182, rayyan-172028200, rayyan-172028518, rayyan-172028646, rayyan-218685020, rayyan-218685245, rayyan-218685264, rayyan-218685380, rayyan-218687255, rayyan-218687675, rayyan-218688112, rayyan-218688174</v>
      </c>
      <c r="G89" t="str">
        <v>\cite{rayyan-172027829, rayyan-172027888, rayyan-172028165, rayyan-172028182, rayyan-172028200, rayyan-172028518, rayyan-172028646, rayyan-218685020, rayyan-218685245, rayyan-218685264, rayyan-218685380, rayyan-218687255, rayyan-218687675, rayyan-218688112, rayyan-218688174}</v>
      </c>
    </row>
    <row r="90" spans="1:7" ht="30" customHeight="1">
      <c r="A90" s="64">
        <v>89</v>
      </c>
      <c r="B90" t="str">
        <v>Healthcare Data Governance</v>
      </c>
      <c r="C90" t="str">
        <v>Smart Contracts</v>
      </c>
      <c r="D90" t="str">
        <v>Data Files</v>
      </c>
      <c r="E90" s="64">
        <v>15</v>
      </c>
      <c r="F90" t="str">
        <v>rayyan-172027829, rayyan-172027888, rayyan-172028165, rayyan-172028182, rayyan-172028200, rayyan-172028518, rayyan-172028646, rayyan-218685020, rayyan-218685245, rayyan-218685264, rayyan-218685380, rayyan-218687255, rayyan-218687675, rayyan-218688112, rayyan-218688174</v>
      </c>
      <c r="G90" t="str">
        <v>\cite{rayyan-172027829, rayyan-172027888, rayyan-172028165, rayyan-172028182, rayyan-172028200, rayyan-172028518, rayyan-172028646, rayyan-218685020, rayyan-218685245, rayyan-218685264, rayyan-218685380, rayyan-218687255, rayyan-218687675, rayyan-218688112, rayyan-218688174}</v>
      </c>
    </row>
    <row r="91" spans="1:7" ht="30" customHeight="1">
      <c r="A91" s="64">
        <v>90</v>
      </c>
      <c r="B91" t="str">
        <v>Access Control</v>
      </c>
      <c r="C91" t="str">
        <v>Blockchain</v>
      </c>
      <c r="D91" t="str">
        <v>IoT Data Streams</v>
      </c>
      <c r="E91" s="64">
        <v>14</v>
      </c>
      <c r="F91" t="str">
        <v>rayyan-172027928, rayyan-172028050, rayyan-172028100, rayyan-172028383, rayyan-218685441, rayyan-218685477, rayyan-218685713, rayyan-218687130, rayyan-218687262, rayyan-218687456, rayyan-218687604, rayyan-218687745, rayyan-218687761, rayyan-218688549</v>
      </c>
      <c r="G91" t="str">
        <v>\cite{rayyan-172027928, rayyan-172028050, rayyan-172028100, rayyan-172028383, rayyan-218685441, rayyan-218685477, rayyan-218685713, rayyan-218687130, rayyan-218687262, rayyan-218687456, rayyan-218687604, rayyan-218687745, rayyan-218687761, rayyan-218688549}</v>
      </c>
    </row>
    <row r="92" spans="1:7" ht="30" customHeight="1">
      <c r="A92" s="64">
        <v>91</v>
      </c>
      <c r="B92" t="str">
        <v>Access Control</v>
      </c>
      <c r="C92" t="str">
        <v>Distributed File System</v>
      </c>
      <c r="D92" t="str">
        <v>Metadata</v>
      </c>
      <c r="E92" s="64">
        <v>14</v>
      </c>
      <c r="F92" t="str">
        <v>rayyan-172027829, rayyan-172027882, rayyan-172027888, rayyan-172028095, rayyan-172028100, rayyan-172028127, rayyan-172028249, rayyan-172028433, rayyan-218685194, rayyan-218685236, rayyan-218685318, rayyan-218685477, rayyan-218687107, rayyan-218687743</v>
      </c>
      <c r="G92" t="str">
        <v>\cite{rayyan-172027829, rayyan-172027882, rayyan-172027888, rayyan-172028095, rayyan-172028100, rayyan-172028127, rayyan-172028249, rayyan-172028433, rayyan-218685194, rayyan-218685236, rayyan-218685318, rayyan-218685477, rayyan-218687107, rayyan-218687743}</v>
      </c>
    </row>
    <row r="93" spans="1:7" ht="30" customHeight="1">
      <c r="A93" s="64">
        <v>92</v>
      </c>
      <c r="B93" t="str">
        <v>Data Auditing</v>
      </c>
      <c r="C93" t="str">
        <v>Cryptography</v>
      </c>
      <c r="D93" t="str">
        <v>Structured Records</v>
      </c>
      <c r="E93" s="64">
        <v>14</v>
      </c>
      <c r="F93" t="str">
        <v>rayyan-172027818, rayyan-172027849, rayyan-218685128, rayyan-218685194, rayyan-218685234, rayyan-218685236, rayyan-218687130, rayyan-218687745, rayyan-218687992, rayyan-218688039, rayyan-218688112, rayyan-218688172, rayyan-218688212, rayyan-218688425</v>
      </c>
      <c r="G93" t="str">
        <v>\cite{rayyan-172027818, rayyan-172027849, rayyan-218685128, rayyan-218685194, rayyan-218685234, rayyan-218685236, rayyan-218687130, rayyan-218687745, rayyan-218687992, rayyan-218688039, rayyan-218688112, rayyan-218688172, rayyan-218688212, rayyan-218688425}</v>
      </c>
    </row>
    <row r="94" spans="1:7" ht="30" customHeight="1">
      <c r="A94" s="64">
        <v>93</v>
      </c>
      <c r="B94" t="str">
        <v>Data Auditing</v>
      </c>
      <c r="C94" t="str">
        <v>Smart Contracts</v>
      </c>
      <c r="D94" t="str">
        <v>Structured Records</v>
      </c>
      <c r="E94" s="64">
        <v>14</v>
      </c>
      <c r="F94" t="str">
        <v>rayyan-172027818, rayyan-172027849, rayyan-218685128, rayyan-218685194, rayyan-218685234, rayyan-218685236, rayyan-218685380, rayyan-218687130, rayyan-218687992, rayyan-218688039, rayyan-218688112, rayyan-218688172, rayyan-218688212, rayyan-218688425</v>
      </c>
      <c r="G94" t="str">
        <v>\cite{rayyan-172027818, rayyan-172027849, rayyan-218685128, rayyan-218685194, rayyan-218685234, rayyan-218685236, rayyan-218685380, rayyan-218687130, rayyan-218687992, rayyan-218688039, rayyan-218688112, rayyan-218688172, rayyan-218688212, rayyan-218688425}</v>
      </c>
    </row>
    <row r="95" spans="1:7" ht="30" customHeight="1">
      <c r="A95" s="64">
        <v>94</v>
      </c>
      <c r="B95" t="str">
        <v>Data Traceability</v>
      </c>
      <c r="C95" t="str">
        <v>Cryptography</v>
      </c>
      <c r="D95" t="str">
        <v>IoT Data Streams</v>
      </c>
      <c r="E95" s="64">
        <v>14</v>
      </c>
      <c r="F95" t="str">
        <v>rayyan-172027818, rayyan-172027819, rayyan-172027890, rayyan-172027922, rayyan-172028050, rayyan-172028274, rayyan-172028383, rayyan-218685713, rayyan-218687130, rayyan-218687262, rayyan-218687456, rayyan-218687604, rayyan-218687745, rayyan-218688759</v>
      </c>
      <c r="G95" t="str">
        <v>\cite{rayyan-172027818, rayyan-172027819, rayyan-172027890, rayyan-172027922, rayyan-172028050, rayyan-172028274, rayyan-172028383, rayyan-218685713, rayyan-218687130, rayyan-218687262, rayyan-218687456, rayyan-218687604, rayyan-218687745, rayyan-218688759}</v>
      </c>
    </row>
    <row r="96" spans="1:7" ht="30" customHeight="1">
      <c r="A96" s="64">
        <v>95</v>
      </c>
      <c r="B96" t="str">
        <v>Data Traceability</v>
      </c>
      <c r="C96" t="str">
        <v>Distributed File System</v>
      </c>
      <c r="D96" t="str">
        <v>Media Files</v>
      </c>
      <c r="E96" s="64">
        <v>14</v>
      </c>
      <c r="F96" t="str">
        <v>rayyan-172027886, rayyan-172027888, rayyan-172027964, rayyan-172028028, rayyan-172028165, rayyan-172028235, rayyan-172028394, rayyan-172028473, rayyan-172028480, rayyan-172028518, rayyan-218687108, rayyan-218687203, rayyan-218687456, rayyan-218687675</v>
      </c>
      <c r="G96" t="str">
        <v>\cite{rayyan-172027886, rayyan-172027888, rayyan-172027964, rayyan-172028028, rayyan-172028165, rayyan-172028235, rayyan-172028394, rayyan-172028473, rayyan-172028480, rayyan-172028518, rayyan-218687108, rayyan-218687203, rayyan-218687456, rayyan-218687675}</v>
      </c>
    </row>
    <row r="97" spans="1:7" ht="30" customHeight="1">
      <c r="A97" s="64">
        <v>96</v>
      </c>
      <c r="B97" t="str">
        <v>Secure Data Sharing</v>
      </c>
      <c r="C97" t="str">
        <v>Cryptography</v>
      </c>
      <c r="D97" t="str">
        <v>Media Files</v>
      </c>
      <c r="E97" s="64">
        <v>14</v>
      </c>
      <c r="F97" t="str">
        <v>rayyan-172027888, rayyan-172027981, rayyan-172027982, rayyan-172028082, rayyan-172028135, rayyan-172028165, rayyan-172028235, rayyan-172028473, rayyan-172028518, rayyan-218685609, rayyan-218687108, rayyan-218687203, rayyan-218687456, rayyan-218687675</v>
      </c>
      <c r="G97" t="str">
        <v>\cite{rayyan-172027888, rayyan-172027981, rayyan-172027982, rayyan-172028082, rayyan-172028135, rayyan-172028165, rayyan-172028235, rayyan-172028473, rayyan-172028518, rayyan-218685609, rayyan-218687108, rayyan-218687203, rayyan-218687456, rayyan-218687675}</v>
      </c>
    </row>
    <row r="98" spans="1:7" ht="30" customHeight="1">
      <c r="A98" s="64">
        <v>97</v>
      </c>
      <c r="B98" t="str">
        <v>Secure Data Sharing</v>
      </c>
      <c r="C98" t="str">
        <v>Smart Contracts</v>
      </c>
      <c r="D98" t="str">
        <v>Metadata</v>
      </c>
      <c r="E98" s="64">
        <v>14</v>
      </c>
      <c r="F98" t="str">
        <v>rayyan-172027847, rayyan-172027882, rayyan-172027888, rayyan-172028095, rayyan-172028100, rayyan-172028249, rayyan-172028264, rayyan-218685239, rayyan-218685318, rayyan-218685496, rayyan-218687386, rayyan-218687992, rayyan-218688039, rayyan-218688318</v>
      </c>
      <c r="G98" t="str">
        <v>\cite{rayyan-172027847, rayyan-172027882, rayyan-172027888, rayyan-172028095, rayyan-172028100, rayyan-172028249, rayyan-172028264, rayyan-218685239, rayyan-218685318, rayyan-218685496, rayyan-218687386, rayyan-218687992, rayyan-218688039, rayyan-218688318}</v>
      </c>
    </row>
    <row r="99" spans="1:7" ht="30" customHeight="1">
      <c r="A99" s="64">
        <v>98</v>
      </c>
      <c r="B99" t="str">
        <v>Access Control</v>
      </c>
      <c r="C99" t="str">
        <v>Cryptography</v>
      </c>
      <c r="D99" t="str">
        <v>IoT Data Streams</v>
      </c>
      <c r="E99" s="64">
        <v>13</v>
      </c>
      <c r="F99" t="str">
        <v>rayyan-172027834, rayyan-172027928, rayyan-172028050, rayyan-172028100, rayyan-172028274, rayyan-172028383, rayyan-218685713, rayyan-218687130, rayyan-218687262, rayyan-218687456, rayyan-218687604, rayyan-218687745, rayyan-218688549</v>
      </c>
      <c r="G99" t="str">
        <v>\cite{rayyan-172027834, rayyan-172027928, rayyan-172028050, rayyan-172028100, rayyan-172028274, rayyan-172028383, rayyan-218685713, rayyan-218687130, rayyan-218687262, rayyan-218687456, rayyan-218687604, rayyan-218687745, rayyan-218688549}</v>
      </c>
    </row>
    <row r="100" spans="1:7" ht="30" customHeight="1">
      <c r="A100" s="64">
        <v>99</v>
      </c>
      <c r="B100" t="str">
        <v>Cybersecurity Risk Mitigation</v>
      </c>
      <c r="C100" t="str">
        <v>Cryptography</v>
      </c>
      <c r="D100" t="str">
        <v>Data Files</v>
      </c>
      <c r="E100" s="64">
        <v>13</v>
      </c>
      <c r="F100" t="str">
        <v>rayyan-172027886, rayyan-172027888, rayyan-172027891, rayyan-172028007, rayyan-172028105, rayyan-172028200, rayyan-172028433, rayyan-172028518, rayyan-172028976, rayyan-218685318, rayyan-218687675, rayyan-218688174, rayyan-218688840</v>
      </c>
      <c r="G100" t="str">
        <v>\cite{rayyan-172027886, rayyan-172027888, rayyan-172027891, rayyan-172028007, rayyan-172028105, rayyan-172028200, rayyan-172028433, rayyan-172028518, rayyan-172028976, rayyan-218685318, rayyan-218687675, rayyan-218688174, rayyan-218688840}</v>
      </c>
    </row>
    <row r="101" spans="1:7" ht="30" customHeight="1">
      <c r="A101" s="64">
        <v>100</v>
      </c>
      <c r="B101" t="str">
        <v>Data Privacy</v>
      </c>
      <c r="C101" t="str">
        <v>Cryptography</v>
      </c>
      <c r="D101" t="str">
        <v>Media Files</v>
      </c>
      <c r="E101" s="64">
        <v>13</v>
      </c>
      <c r="F101" t="str">
        <v>rayyan-172027886, rayyan-172027888, rayyan-172027982, rayyan-172028028, rayyan-172028104, rayyan-172028165, rayyan-172028200, rayyan-172028235, rayyan-172028473, rayyan-172028480, rayyan-172028518, rayyan-218687456, rayyan-218687675</v>
      </c>
      <c r="G101" t="str">
        <v>\cite{rayyan-172027886, rayyan-172027888, rayyan-172027982, rayyan-172028028, rayyan-172028104, rayyan-172028165, rayyan-172028200, rayyan-172028235, rayyan-172028473, rayyan-172028480, rayyan-172028518, rayyan-218687456, rayyan-218687675}</v>
      </c>
    </row>
    <row r="102" spans="1:7" ht="30" customHeight="1">
      <c r="A102" s="64">
        <v>101</v>
      </c>
      <c r="B102" t="str">
        <v>Data Privacy</v>
      </c>
      <c r="C102" t="str">
        <v>Distributed File System</v>
      </c>
      <c r="D102" t="str">
        <v>Metadata</v>
      </c>
      <c r="E102" s="64">
        <v>13</v>
      </c>
      <c r="F102" t="str">
        <v>rayyan-172027829, rayyan-172027847, rayyan-172027886, rayyan-172027888, rayyan-172028028, rayyan-172028095, rayyan-172028100, rayyan-172028127, rayyan-172028249, rayyan-218685194, rayyan-218685236, rayyan-218685318, rayyan-218687386</v>
      </c>
      <c r="G102" t="str">
        <v>\cite{rayyan-172027829, rayyan-172027847, rayyan-172027886, rayyan-172027888, rayyan-172028028, rayyan-172028095, rayyan-172028100, rayyan-172028127, rayyan-172028249, rayyan-218685194, rayyan-218685236, rayyan-218685318, rayyan-218687386}</v>
      </c>
    </row>
    <row r="103" spans="1:7" ht="30" customHeight="1">
      <c r="A103" s="64">
        <v>102</v>
      </c>
      <c r="B103" t="str">
        <v>Healthcare Data Governance</v>
      </c>
      <c r="C103" t="str">
        <v>Cryptography</v>
      </c>
      <c r="D103" t="str">
        <v>Data Files</v>
      </c>
      <c r="E103" s="64">
        <v>13</v>
      </c>
      <c r="F103" t="str">
        <v>rayyan-172027829, rayyan-172027888, rayyan-172028165, rayyan-172028182, rayyan-172028200, rayyan-172028518, rayyan-172028646, rayyan-218685020, rayyan-218685245, rayyan-218685264, rayyan-218687675, rayyan-218688112, rayyan-218688174</v>
      </c>
      <c r="G103" t="str">
        <v>\cite{rayyan-172027829, rayyan-172027888, rayyan-172028165, rayyan-172028182, rayyan-172028200, rayyan-172028518, rayyan-172028646, rayyan-218685020, rayyan-218685245, rayyan-218685264, rayyan-218687675, rayyan-218688112, rayyan-218688174}</v>
      </c>
    </row>
    <row r="104" spans="1:7" ht="30" customHeight="1">
      <c r="A104" s="64">
        <v>103</v>
      </c>
      <c r="B104" t="str">
        <v>Secure Data Sharing</v>
      </c>
      <c r="C104" t="str">
        <v>Blockchain</v>
      </c>
      <c r="D104" t="str">
        <v>IoT Data Streams</v>
      </c>
      <c r="E104" s="64">
        <v>13</v>
      </c>
      <c r="F104" t="str">
        <v>rayyan-172027818, rayyan-172027890, rayyan-172028050, rayyan-172028100, rayyan-218685441, rayyan-218685713, rayyan-218687262, rayyan-218687456, rayyan-218687484, rayyan-218687604, rayyan-218687761, rayyan-218688549, rayyan-218688759</v>
      </c>
      <c r="G104" t="str">
        <v>\cite{rayyan-172027818, rayyan-172027890, rayyan-172028050, rayyan-172028100, rayyan-218685441, rayyan-218685713, rayyan-218687262, rayyan-218687456, rayyan-218687484, rayyan-218687604, rayyan-218687761, rayyan-218688549, rayyan-218688759}</v>
      </c>
    </row>
    <row r="105" spans="1:7" ht="30" customHeight="1">
      <c r="A105" s="64">
        <v>104</v>
      </c>
      <c r="B105" t="str">
        <v>Secure Data Sharing</v>
      </c>
      <c r="C105" t="str">
        <v>Blockchain</v>
      </c>
      <c r="D105" t="str">
        <v>Media Files</v>
      </c>
      <c r="E105" s="64">
        <v>13</v>
      </c>
      <c r="F105" t="str">
        <v>rayyan-172027888, rayyan-172027981, rayyan-172028082, rayyan-172028165, rayyan-172028235, rayyan-172028394, rayyan-172028473, rayyan-172028518, rayyan-218685546, rayyan-218687108, rayyan-218687203, rayyan-218687456, rayyan-218687675</v>
      </c>
      <c r="G105" t="str">
        <v>\cite{rayyan-172027888, rayyan-172027981, rayyan-172028082, rayyan-172028165, rayyan-172028235, rayyan-172028394, rayyan-172028473, rayyan-172028518, rayyan-218685546, rayyan-218687108, rayyan-218687203, rayyan-218687456, rayyan-218687675}</v>
      </c>
    </row>
    <row r="106" spans="1:7" ht="30" customHeight="1">
      <c r="A106" s="64">
        <v>105</v>
      </c>
      <c r="B106" t="str">
        <v>Secure Data Sharing</v>
      </c>
      <c r="C106" t="str">
        <v>Cryptography</v>
      </c>
      <c r="D106" t="str">
        <v>IoT Data Streams</v>
      </c>
      <c r="E106" s="64">
        <v>13</v>
      </c>
      <c r="F106" t="str">
        <v>rayyan-172027818, rayyan-172027834, rayyan-172027890, rayyan-172028050, rayyan-172028100, rayyan-172028274, rayyan-218685713, rayyan-218687262, rayyan-218687456, rayyan-218687484, rayyan-218687604, rayyan-218688549, rayyan-218688759</v>
      </c>
      <c r="G106" t="str">
        <v>\cite{rayyan-172027818, rayyan-172027834, rayyan-172027890, rayyan-172028050, rayyan-172028100, rayyan-172028274, rayyan-218685713, rayyan-218687262, rayyan-218687456, rayyan-218687484, rayyan-218687604, rayyan-218688549, rayyan-218688759}</v>
      </c>
    </row>
    <row r="107" spans="1:7" ht="30" customHeight="1">
      <c r="A107" s="64">
        <v>106</v>
      </c>
      <c r="B107" t="str">
        <v>Secure Data Sharing</v>
      </c>
      <c r="C107" t="str">
        <v>Smart Contracts</v>
      </c>
      <c r="D107" t="str">
        <v>Media Files</v>
      </c>
      <c r="E107" s="64">
        <v>13</v>
      </c>
      <c r="F107" t="str">
        <v>rayyan-172027888, rayyan-172027981, rayyan-172028082, rayyan-172028165, rayyan-172028235, rayyan-172028394, rayyan-172028473, rayyan-172028518, rayyan-218685546, rayyan-218687108, rayyan-218687203, rayyan-218687456, rayyan-218687675</v>
      </c>
      <c r="G107" t="str">
        <v>\cite{rayyan-172027888, rayyan-172027981, rayyan-172028082, rayyan-172028165, rayyan-172028235, rayyan-172028394, rayyan-172028473, rayyan-172028518, rayyan-218685546, rayyan-218687108, rayyan-218687203, rayyan-218687456, rayyan-218687675}</v>
      </c>
    </row>
    <row r="108" spans="1:7" ht="30" customHeight="1">
      <c r="A108" s="64">
        <v>107</v>
      </c>
      <c r="B108" t="str">
        <v>Access Control</v>
      </c>
      <c r="C108" t="str">
        <v>Cryptography</v>
      </c>
      <c r="D108" t="str">
        <v>Media Files</v>
      </c>
      <c r="E108" s="64">
        <v>12</v>
      </c>
      <c r="F108" t="str">
        <v>rayyan-172027826, rayyan-172027888, rayyan-172027982, rayyan-172028082, rayyan-172028200, rayyan-172028473, rayyan-172028480, rayyan-172028518, rayyan-218685609, rayyan-218687108, rayyan-218687456, rayyan-218687675</v>
      </c>
      <c r="G108" t="str">
        <v>\cite{rayyan-172027826, rayyan-172027888, rayyan-172027982, rayyan-172028082, rayyan-172028200, rayyan-172028473, rayyan-172028480, rayyan-172028518, rayyan-218685609, rayyan-218687108, rayyan-218687456, rayyan-218687675}</v>
      </c>
    </row>
    <row r="109" spans="1:7" ht="30" customHeight="1">
      <c r="A109" s="64">
        <v>108</v>
      </c>
      <c r="B109" t="str">
        <v>Access Control</v>
      </c>
      <c r="C109" t="str">
        <v>Smart Contracts</v>
      </c>
      <c r="D109" t="str">
        <v>IoT Data Streams</v>
      </c>
      <c r="E109" s="64">
        <v>12</v>
      </c>
      <c r="F109" t="str">
        <v>rayyan-172028050, rayyan-172028100, rayyan-172028383, rayyan-218685441, rayyan-218685477, rayyan-218685713, rayyan-218687130, rayyan-218687262, rayyan-218687456, rayyan-218687604, rayyan-218687761, rayyan-218688549</v>
      </c>
      <c r="G109" t="str">
        <v>\cite{rayyan-172028050, rayyan-172028100, rayyan-172028383, rayyan-218685441, rayyan-218685477, rayyan-218685713, rayyan-218687130, rayyan-218687262, rayyan-218687456, rayyan-218687604, rayyan-218687761, rayyan-218688549}</v>
      </c>
    </row>
    <row r="110" spans="1:7" ht="30" customHeight="1">
      <c r="A110" s="64">
        <v>109</v>
      </c>
      <c r="B110" t="str">
        <v>Cybersecurity Risk Mitigation</v>
      </c>
      <c r="C110" t="str">
        <v>Cryptography</v>
      </c>
      <c r="D110" t="str">
        <v>Documents</v>
      </c>
      <c r="E110" s="64">
        <v>12</v>
      </c>
      <c r="F110" t="str">
        <v>rayyan-172027955, rayyan-172028246, rayyan-172028518, rayyan-172028983, rayyan-172029019, rayyan-218685005, rayyan-218685256, rayyan-218685292, rayyan-218686268, rayyan-218687675, rayyan-218688059, rayyan-218688149</v>
      </c>
      <c r="G110" t="str">
        <v>\cite{rayyan-172027955, rayyan-172028246, rayyan-172028518, rayyan-172028983, rayyan-172029019, rayyan-218685005, rayyan-218685256, rayyan-218685292, rayyan-218686268, rayyan-218687675, rayyan-218688059, rayyan-218688149}</v>
      </c>
    </row>
    <row r="111" spans="1:7" ht="30" customHeight="1">
      <c r="A111" s="64">
        <v>110</v>
      </c>
      <c r="B111" t="str">
        <v>Cybersecurity Risk Mitigation</v>
      </c>
      <c r="C111" t="str">
        <v>Distributed File System</v>
      </c>
      <c r="D111" t="str">
        <v>Data Files</v>
      </c>
      <c r="E111" s="64">
        <v>12</v>
      </c>
      <c r="F111" t="str">
        <v>rayyan-172027886, rayyan-172027888, rayyan-172027891, rayyan-172028200, rayyan-172028433, rayyan-172028518, rayyan-218685239, rayyan-218685318, rayyan-218687255, rayyan-218687416, rayyan-218687675, rayyan-218688174</v>
      </c>
      <c r="G111" t="str">
        <v>\cite{rayyan-172027886, rayyan-172027888, rayyan-172027891, rayyan-172028200, rayyan-172028433, rayyan-172028518, rayyan-218685239, rayyan-218685318, rayyan-218687255, rayyan-218687416, rayyan-218687675, rayyan-218688174}</v>
      </c>
    </row>
    <row r="112" spans="1:7" ht="30" customHeight="1">
      <c r="A112" s="64">
        <v>111</v>
      </c>
      <c r="B112" t="str">
        <v>Data Privacy</v>
      </c>
      <c r="C112" t="str">
        <v>Blockchain</v>
      </c>
      <c r="D112" t="str">
        <v>Logs &amp; Audit Trails</v>
      </c>
      <c r="E112" s="64">
        <v>12</v>
      </c>
      <c r="F112" t="str">
        <v>rayyan-172027849, rayyan-172027893, rayyan-172028095, rayyan-172028127, rayyan-172028200, rayyan-172028249, rayyan-172028383, rayyan-172028743, rayyan-218685532, rayyan-218687470, rayyan-218688143, rayyan-218688371</v>
      </c>
      <c r="G112" t="str">
        <v>\cite{rayyan-172027849, rayyan-172027893, rayyan-172028095, rayyan-172028127, rayyan-172028200, rayyan-172028249, rayyan-172028383, rayyan-172028743, rayyan-218685532, rayyan-218687470, rayyan-218688143, rayyan-218688371}</v>
      </c>
    </row>
    <row r="113" spans="1:7" ht="30" customHeight="1">
      <c r="A113" s="64">
        <v>112</v>
      </c>
      <c r="B113" t="str">
        <v>Data Privacy</v>
      </c>
      <c r="C113" t="str">
        <v>Blockchain</v>
      </c>
      <c r="D113" t="str">
        <v>Media Files</v>
      </c>
      <c r="E113" s="64">
        <v>12</v>
      </c>
      <c r="F113" t="str">
        <v>rayyan-172027886, rayyan-172027888, rayyan-172028028, rayyan-172028165, rayyan-172028200, rayyan-172028235, rayyan-172028394, rayyan-172028473, rayyan-172028480, rayyan-172028518, rayyan-218687456, rayyan-218687675</v>
      </c>
      <c r="G113" t="str">
        <v>\cite{rayyan-172027886, rayyan-172027888, rayyan-172028028, rayyan-172028165, rayyan-172028200, rayyan-172028235, rayyan-172028394, rayyan-172028473, rayyan-172028480, rayyan-172028518, rayyan-218687456, rayyan-218687675}</v>
      </c>
    </row>
    <row r="114" spans="1:7" ht="30" customHeight="1">
      <c r="A114" s="64">
        <v>113</v>
      </c>
      <c r="B114" t="str">
        <v>Data Privacy</v>
      </c>
      <c r="C114" t="str">
        <v>Distributed File System</v>
      </c>
      <c r="D114" t="str">
        <v>Media Files</v>
      </c>
      <c r="E114" s="64">
        <v>12</v>
      </c>
      <c r="F114" t="str">
        <v>rayyan-172027886, rayyan-172027888, rayyan-172028028, rayyan-172028165, rayyan-172028200, rayyan-172028235, rayyan-172028394, rayyan-172028473, rayyan-172028480, rayyan-172028518, rayyan-218687456, rayyan-218687675</v>
      </c>
      <c r="G114" t="str">
        <v>\cite{rayyan-172027886, rayyan-172027888, rayyan-172028028, rayyan-172028165, rayyan-172028200, rayyan-172028235, rayyan-172028394, rayyan-172028473, rayyan-172028480, rayyan-172028518, rayyan-218687456, rayyan-218687675}</v>
      </c>
    </row>
    <row r="115" spans="1:7" ht="30" customHeight="1">
      <c r="A115" s="64">
        <v>114</v>
      </c>
      <c r="B115" t="str">
        <v>Data Privacy</v>
      </c>
      <c r="C115" t="str">
        <v>Smart Contracts</v>
      </c>
      <c r="D115" t="str">
        <v>IoT Data Streams</v>
      </c>
      <c r="E115" s="64">
        <v>12</v>
      </c>
      <c r="F115" t="str">
        <v>rayyan-172027890, rayyan-172028050, rayyan-172028100, rayyan-172028383, rayyan-218685441, rayyan-218685713, rayyan-218687130, rayyan-218687262, rayyan-218687456, rayyan-218687604, rayyan-218687761, rayyan-218688549</v>
      </c>
      <c r="G115" t="str">
        <v>\cite{rayyan-172027890, rayyan-172028050, rayyan-172028100, rayyan-172028383, rayyan-218685441, rayyan-218685713, rayyan-218687130, rayyan-218687262, rayyan-218687456, rayyan-218687604, rayyan-218687761, rayyan-218688549}</v>
      </c>
    </row>
    <row r="116" spans="1:7" ht="30" customHeight="1">
      <c r="A116" s="64">
        <v>115</v>
      </c>
      <c r="B116" t="str">
        <v>Data Privacy</v>
      </c>
      <c r="C116" t="str">
        <v>Smart Contracts</v>
      </c>
      <c r="D116" t="str">
        <v>Media Files</v>
      </c>
      <c r="E116" s="64">
        <v>12</v>
      </c>
      <c r="F116" t="str">
        <v>rayyan-172027886, rayyan-172027888, rayyan-172028028, rayyan-172028165, rayyan-172028200, rayyan-172028235, rayyan-172028394, rayyan-172028473, rayyan-172028480, rayyan-172028518, rayyan-218687456, rayyan-218687675</v>
      </c>
      <c r="G116" t="str">
        <v>\cite{rayyan-172027886, rayyan-172027888, rayyan-172028028, rayyan-172028165, rayyan-172028200, rayyan-172028235, rayyan-172028394, rayyan-172028473, rayyan-172028480, rayyan-172028518, rayyan-218687456, rayyan-218687675}</v>
      </c>
    </row>
    <row r="117" spans="1:7" ht="30" customHeight="1">
      <c r="A117" s="64">
        <v>116</v>
      </c>
      <c r="B117" t="str">
        <v>Healthcare Data Governance</v>
      </c>
      <c r="C117" t="str">
        <v>Cryptography</v>
      </c>
      <c r="D117" t="str">
        <v>Metadata</v>
      </c>
      <c r="E117" s="64">
        <v>12</v>
      </c>
      <c r="F117" t="str">
        <v>rayyan-172027829, rayyan-172027868, rayyan-172027888, rayyan-172028095, rayyan-172028249, rayyan-218685236, rayyan-218685496, rayyan-218687107, rayyan-218687386, rayyan-218687992, rayyan-218688039, rayyan-218688318</v>
      </c>
      <c r="G117" t="str">
        <v>\cite{rayyan-172027829, rayyan-172027868, rayyan-172027888, rayyan-172028095, rayyan-172028249, rayyan-218685236, rayyan-218685496, rayyan-218687107, rayyan-218687386, rayyan-218687992, rayyan-218688039, rayyan-218688318}</v>
      </c>
    </row>
    <row r="118" spans="1:7" ht="30" customHeight="1">
      <c r="A118" s="64">
        <v>117</v>
      </c>
      <c r="B118" t="str">
        <v>Secure Data Sharing</v>
      </c>
      <c r="C118" t="str">
        <v>Blockchain</v>
      </c>
      <c r="D118" t="str">
        <v>Logs &amp; Audit Trails</v>
      </c>
      <c r="E118" s="64">
        <v>12</v>
      </c>
      <c r="F118" t="str">
        <v>rayyan-172027849, rayyan-172027893, rayyan-172028095, rayyan-172028127, rayyan-172028249, rayyan-172028743, rayyan-218685256, rayyan-218685546, rayyan-218687470, rayyan-218688059, rayyan-218688143, rayyan-218688425</v>
      </c>
      <c r="G118" t="str">
        <v>\cite{rayyan-172027849, rayyan-172027893, rayyan-172028095, rayyan-172028127, rayyan-172028249, rayyan-172028743, rayyan-218685256, rayyan-218685546, rayyan-218687470, rayyan-218688059, rayyan-218688143, rayyan-218688425}</v>
      </c>
    </row>
    <row r="119" spans="1:7" ht="30" customHeight="1">
      <c r="A119" s="64">
        <v>118</v>
      </c>
      <c r="B119" t="str">
        <v>Secure Data Sharing</v>
      </c>
      <c r="C119" t="str">
        <v>Distributed File System</v>
      </c>
      <c r="D119" t="str">
        <v>Metadata</v>
      </c>
      <c r="E119" s="64">
        <v>12</v>
      </c>
      <c r="F119" t="str">
        <v>rayyan-172027847, rayyan-172027882, rayyan-172027888, rayyan-172028095, rayyan-172028100, rayyan-172028127, rayyan-172028249, rayyan-172028264, rayyan-172028433, rayyan-218685239, rayyan-218685318, rayyan-218687386</v>
      </c>
      <c r="G119" t="str">
        <v>\cite{rayyan-172027847, rayyan-172027882, rayyan-172027888, rayyan-172028095, rayyan-172028100, rayyan-172028127, rayyan-172028249, rayyan-172028264, rayyan-172028433, rayyan-218685239, rayyan-218685318, rayyan-218687386}</v>
      </c>
    </row>
    <row r="120" spans="1:7" ht="30" customHeight="1">
      <c r="A120" s="64">
        <v>119</v>
      </c>
      <c r="B120" t="str">
        <v>Access Control</v>
      </c>
      <c r="C120" t="str">
        <v>Blockchain</v>
      </c>
      <c r="D120" t="str">
        <v>Media Files</v>
      </c>
      <c r="E120" s="64">
        <v>11</v>
      </c>
      <c r="F120" t="str">
        <v>rayyan-172027826, rayyan-172027888, rayyan-172028082, rayyan-172028200, rayyan-172028473, rayyan-172028480, rayyan-172028518, rayyan-218685546, rayyan-218687108, rayyan-218687456, rayyan-218687675</v>
      </c>
      <c r="G120" t="str">
        <v>\cite{rayyan-172027826, rayyan-172027888, rayyan-172028082, rayyan-172028200, rayyan-172028473, rayyan-172028480, rayyan-172028518, rayyan-218685546, rayyan-218687108, rayyan-218687456, rayyan-218687675}</v>
      </c>
    </row>
    <row r="121" spans="1:7" ht="30" customHeight="1">
      <c r="A121" s="64">
        <v>120</v>
      </c>
      <c r="B121" t="str">
        <v>Access Control</v>
      </c>
      <c r="C121" t="str">
        <v>Smart Contracts</v>
      </c>
      <c r="D121" t="str">
        <v>Media Files</v>
      </c>
      <c r="E121" s="64">
        <v>11</v>
      </c>
      <c r="F121" t="str">
        <v>rayyan-172027826, rayyan-172027888, rayyan-172028082, rayyan-172028200, rayyan-172028473, rayyan-172028480, rayyan-172028518, rayyan-218685546, rayyan-218687108, rayyan-218687456, rayyan-218687675</v>
      </c>
      <c r="G121" t="str">
        <v>\cite{rayyan-172027826, rayyan-172027888, rayyan-172028082, rayyan-172028200, rayyan-172028473, rayyan-172028480, rayyan-172028518, rayyan-218685546, rayyan-218687108, rayyan-218687456, rayyan-218687675}</v>
      </c>
    </row>
    <row r="122" spans="1:7" ht="30" customHeight="1">
      <c r="A122" s="64">
        <v>121</v>
      </c>
      <c r="B122" t="str">
        <v>Cybersecurity Risk Mitigation</v>
      </c>
      <c r="C122" t="str">
        <v>Blockchain</v>
      </c>
      <c r="D122" t="str">
        <v>Data Files</v>
      </c>
      <c r="E122" s="64">
        <v>11</v>
      </c>
      <c r="F122" t="str">
        <v>rayyan-172027886, rayyan-172027888, rayyan-172028200, rayyan-172028433, rayyan-172028518, rayyan-218685239, rayyan-218685318, rayyan-218687255, rayyan-218687416, rayyan-218687675, rayyan-218688174</v>
      </c>
      <c r="G122" t="str">
        <v>\cite{rayyan-172027886, rayyan-172027888, rayyan-172028200, rayyan-172028433, rayyan-172028518, rayyan-218685239, rayyan-218685318, rayyan-218687255, rayyan-218687416, rayyan-218687675, rayyan-218688174}</v>
      </c>
    </row>
    <row r="123" spans="1:7" ht="30" customHeight="1">
      <c r="A123" s="64">
        <v>122</v>
      </c>
      <c r="B123" t="str">
        <v>Data Privacy</v>
      </c>
      <c r="C123" t="str">
        <v>Cryptography</v>
      </c>
      <c r="D123" t="str">
        <v>Logs &amp; Audit Trails</v>
      </c>
      <c r="E123" s="64">
        <v>11</v>
      </c>
      <c r="F123" t="str">
        <v>rayyan-172027849, rayyan-172027893, rayyan-172028095, rayyan-172028127, rayyan-172028200, rayyan-172028249, rayyan-172028383, rayyan-172028743, rayyan-218687470, rayyan-218688143, rayyan-218688371</v>
      </c>
      <c r="G123" t="str">
        <v>\cite{rayyan-172027849, rayyan-172027893, rayyan-172028095, rayyan-172028127, rayyan-172028200, rayyan-172028249, rayyan-172028383, rayyan-172028743, rayyan-218687470, rayyan-218688143, rayyan-218688371}</v>
      </c>
    </row>
    <row r="124" spans="1:7" ht="30" customHeight="1">
      <c r="A124" s="64">
        <v>123</v>
      </c>
      <c r="B124" t="str">
        <v>Data Privacy</v>
      </c>
      <c r="C124" t="str">
        <v>Smart Contracts</v>
      </c>
      <c r="D124" t="str">
        <v>Logs &amp; Audit Trails</v>
      </c>
      <c r="E124" s="64">
        <v>11</v>
      </c>
      <c r="F124" t="str">
        <v>rayyan-172027849, rayyan-172027893, rayyan-172028095, rayyan-172028200, rayyan-172028249, rayyan-172028383, rayyan-172028743, rayyan-218685532, rayyan-218687470, rayyan-218688143, rayyan-218688371</v>
      </c>
      <c r="G124" t="str">
        <v>\cite{rayyan-172027849, rayyan-172027893, rayyan-172028095, rayyan-172028200, rayyan-172028249, rayyan-172028383, rayyan-172028743, rayyan-218685532, rayyan-218687470, rayyan-218688143, rayyan-218688371}</v>
      </c>
    </row>
    <row r="125" spans="1:7" ht="30" customHeight="1">
      <c r="A125" s="64">
        <v>124</v>
      </c>
      <c r="B125" t="str">
        <v>Data Traceability</v>
      </c>
      <c r="C125" t="str">
        <v>Blockchain</v>
      </c>
      <c r="D125" t="str">
        <v>Logs &amp; Audit Trails</v>
      </c>
      <c r="E125" s="64">
        <v>11</v>
      </c>
      <c r="F125" t="str">
        <v>rayyan-172027849, rayyan-172027893, rayyan-172027927, rayyan-172028127, rayyan-172028383, rayyan-172028743, rayyan-218685256, rayyan-218685532, rayyan-218685546, rayyan-218687470, rayyan-218688371</v>
      </c>
      <c r="G125" t="str">
        <v>\cite{rayyan-172027849, rayyan-172027893, rayyan-172027927, rayyan-172028127, rayyan-172028383, rayyan-172028743, rayyan-218685256, rayyan-218685532, rayyan-218685546, rayyan-218687470, rayyan-218688371}</v>
      </c>
    </row>
    <row r="126" spans="1:7" ht="30" customHeight="1">
      <c r="A126" s="64">
        <v>125</v>
      </c>
      <c r="B126" t="str">
        <v>Data Traceability</v>
      </c>
      <c r="C126" t="str">
        <v>Cryptography</v>
      </c>
      <c r="D126" t="str">
        <v>Logs &amp; Audit Trails</v>
      </c>
      <c r="E126" s="64">
        <v>11</v>
      </c>
      <c r="F126" t="str">
        <v>rayyan-172027832, rayyan-172027849, rayyan-172027893, rayyan-172027927, rayyan-172028127, rayyan-172028246, rayyan-172028383, rayyan-172028743, rayyan-218685256, rayyan-218687470, rayyan-218688371</v>
      </c>
      <c r="G126" t="str">
        <v>\cite{rayyan-172027832, rayyan-172027849, rayyan-172027893, rayyan-172027927, rayyan-172028127, rayyan-172028246, rayyan-172028383, rayyan-172028743, rayyan-218685256, rayyan-218687470, rayyan-218688371}</v>
      </c>
    </row>
    <row r="127" spans="1:7" ht="30" customHeight="1">
      <c r="A127" s="64">
        <v>126</v>
      </c>
      <c r="B127" t="str">
        <v>Data Traceability</v>
      </c>
      <c r="C127" t="str">
        <v>Smart Contracts</v>
      </c>
      <c r="D127" t="str">
        <v>IoT Data Streams</v>
      </c>
      <c r="E127" s="64">
        <v>11</v>
      </c>
      <c r="F127" t="str">
        <v>rayyan-172027818, rayyan-172027890, rayyan-172027922, rayyan-172028050, rayyan-172028383, rayyan-218685713, rayyan-218687130, rayyan-218687262, rayyan-218687456, rayyan-218687604, rayyan-218687761</v>
      </c>
      <c r="G127" t="str">
        <v>\cite{rayyan-172027818, rayyan-172027890, rayyan-172027922, rayyan-172028050, rayyan-172028383, rayyan-218685713, rayyan-218687130, rayyan-218687262, rayyan-218687456, rayyan-218687604, rayyan-218687761}</v>
      </c>
    </row>
    <row r="128" spans="1:7" ht="30" customHeight="1">
      <c r="A128" s="64">
        <v>127</v>
      </c>
      <c r="B128" t="str">
        <v>Healthcare Data Governance</v>
      </c>
      <c r="C128" t="str">
        <v>Blockchain</v>
      </c>
      <c r="D128" t="str">
        <v>Logs &amp; Audit Trails</v>
      </c>
      <c r="E128" s="64">
        <v>11</v>
      </c>
      <c r="F128" t="str">
        <v>rayyan-172027849, rayyan-172028095, rayyan-172028200, rayyan-172028249, rayyan-172028743, rayyan-218685128, rayyan-218685532, rayyan-218685546, rayyan-218688143, rayyan-218688371, rayyan-218688425</v>
      </c>
      <c r="G128" t="str">
        <v>\cite{rayyan-172027849, rayyan-172028095, rayyan-172028200, rayyan-172028249, rayyan-172028743, rayyan-218685128, rayyan-218685532, rayyan-218685546, rayyan-218688143, rayyan-218688371, rayyan-218688425}</v>
      </c>
    </row>
    <row r="129" spans="1:7" ht="30" customHeight="1">
      <c r="A129" s="64">
        <v>128</v>
      </c>
      <c r="B129" t="str">
        <v>Healthcare Data Governance</v>
      </c>
      <c r="C129" t="str">
        <v>Blockchain</v>
      </c>
      <c r="D129" t="str">
        <v>Metadata</v>
      </c>
      <c r="E129" s="64">
        <v>11</v>
      </c>
      <c r="F129" t="str">
        <v>rayyan-172027829, rayyan-172027888, rayyan-172028095, rayyan-172028249, rayyan-218685236, rayyan-218685496, rayyan-218687107, rayyan-218687386, rayyan-218687992, rayyan-218688039, rayyan-218688318</v>
      </c>
      <c r="G129" t="str">
        <v>\cite{rayyan-172027829, rayyan-172027888, rayyan-172028095, rayyan-172028249, rayyan-218685236, rayyan-218685496, rayyan-218687107, rayyan-218687386, rayyan-218687992, rayyan-218688039, rayyan-218688318}</v>
      </c>
    </row>
    <row r="130" spans="1:7" ht="30" customHeight="1">
      <c r="A130" s="64">
        <v>129</v>
      </c>
      <c r="B130" t="str">
        <v>Healthcare Data Governance</v>
      </c>
      <c r="C130" t="str">
        <v>Smart Contracts</v>
      </c>
      <c r="D130" t="str">
        <v>Logs &amp; Audit Trails</v>
      </c>
      <c r="E130" s="64">
        <v>11</v>
      </c>
      <c r="F130" t="str">
        <v>rayyan-172027849, rayyan-172028095, rayyan-172028200, rayyan-172028249, rayyan-172028743, rayyan-218685128, rayyan-218685532, rayyan-218685546, rayyan-218688143, rayyan-218688371, rayyan-218688425</v>
      </c>
      <c r="G130" t="str">
        <v>\cite{rayyan-172027849, rayyan-172028095, rayyan-172028200, rayyan-172028249, rayyan-172028743, rayyan-218685128, rayyan-218685532, rayyan-218685546, rayyan-218688143, rayyan-218688371, rayyan-218688425}</v>
      </c>
    </row>
    <row r="131" spans="1:7" ht="30" customHeight="1">
      <c r="A131" s="64">
        <v>130</v>
      </c>
      <c r="B131" t="str">
        <v>Healthcare Data Governance</v>
      </c>
      <c r="C131" t="str">
        <v>Smart Contracts</v>
      </c>
      <c r="D131" t="str">
        <v>Metadata</v>
      </c>
      <c r="E131" s="64">
        <v>11</v>
      </c>
      <c r="F131" t="str">
        <v>rayyan-172027829, rayyan-172027888, rayyan-172028095, rayyan-172028249, rayyan-218685236, rayyan-218685496, rayyan-218687107, rayyan-218687386, rayyan-218687992, rayyan-218688039, rayyan-218688318</v>
      </c>
      <c r="G131" t="str">
        <v>\cite{rayyan-172027829, rayyan-172027888, rayyan-172028095, rayyan-172028249, rayyan-218685236, rayyan-218685496, rayyan-218687107, rayyan-218687386, rayyan-218687992, rayyan-218688039, rayyan-218688318}</v>
      </c>
    </row>
    <row r="132" spans="1:7" ht="30" customHeight="1">
      <c r="A132" s="64">
        <v>131</v>
      </c>
      <c r="B132" t="str">
        <v>Secure Data Sharing</v>
      </c>
      <c r="C132" t="str">
        <v>Cryptography</v>
      </c>
      <c r="D132" t="str">
        <v>Logs &amp; Audit Trails</v>
      </c>
      <c r="E132" s="64">
        <v>11</v>
      </c>
      <c r="F132" t="str">
        <v>rayyan-172027849, rayyan-172027893, rayyan-172028095, rayyan-172028127, rayyan-172028249, rayyan-172028743, rayyan-218685256, rayyan-218687470, rayyan-218688059, rayyan-218688143, rayyan-218688425</v>
      </c>
      <c r="G132" t="str">
        <v>\cite{rayyan-172027849, rayyan-172027893, rayyan-172028095, rayyan-172028127, rayyan-172028249, rayyan-172028743, rayyan-218685256, rayyan-218687470, rayyan-218688059, rayyan-218688143, rayyan-218688425}</v>
      </c>
    </row>
    <row r="133" spans="1:7" ht="30" customHeight="1">
      <c r="A133" s="64">
        <v>132</v>
      </c>
      <c r="B133" t="str">
        <v>Secure Data Sharing</v>
      </c>
      <c r="C133" t="str">
        <v>Distributed File System</v>
      </c>
      <c r="D133" t="str">
        <v>Media Files</v>
      </c>
      <c r="E133" s="64">
        <v>11</v>
      </c>
      <c r="F133" t="str">
        <v>rayyan-172027888, rayyan-172027981, rayyan-172028165, rayyan-172028235, rayyan-172028394, rayyan-172028473, rayyan-172028518, rayyan-218687108, rayyan-218687203, rayyan-218687456, rayyan-218687675</v>
      </c>
      <c r="G133" t="str">
        <v>\cite{rayyan-172027888, rayyan-172027981, rayyan-172028165, rayyan-172028235, rayyan-172028394, rayyan-172028473, rayyan-172028518, rayyan-218687108, rayyan-218687203, rayyan-218687456, rayyan-218687675}</v>
      </c>
    </row>
    <row r="134" spans="1:7" ht="30" customHeight="1">
      <c r="A134" s="64">
        <v>133</v>
      </c>
      <c r="B134" t="str">
        <v>Secure Data Sharing</v>
      </c>
      <c r="C134" t="str">
        <v>Smart Contracts</v>
      </c>
      <c r="D134" t="str">
        <v>IoT Data Streams</v>
      </c>
      <c r="E134" s="64">
        <v>11</v>
      </c>
      <c r="F134" t="str">
        <v>rayyan-172027818, rayyan-172027890, rayyan-172028050, rayyan-172028100, rayyan-218685441, rayyan-218685713, rayyan-218687262, rayyan-218687456, rayyan-218687604, rayyan-218687761, rayyan-218688549</v>
      </c>
      <c r="G134" t="str">
        <v>\cite{rayyan-172027818, rayyan-172027890, rayyan-172028050, rayyan-172028100, rayyan-218685441, rayyan-218685713, rayyan-218687262, rayyan-218687456, rayyan-218687604, rayyan-218687761, rayyan-218688549}</v>
      </c>
    </row>
    <row r="135" spans="1:7" ht="30" customHeight="1">
      <c r="A135" s="64">
        <v>134</v>
      </c>
      <c r="B135" t="str">
        <v>Secure Data Sharing</v>
      </c>
      <c r="C135" t="str">
        <v>Smart Contracts</v>
      </c>
      <c r="D135" t="str">
        <v>Logs &amp; Audit Trails</v>
      </c>
      <c r="E135" s="64">
        <v>11</v>
      </c>
      <c r="F135" t="str">
        <v>rayyan-172027849, rayyan-172027893, rayyan-172028095, rayyan-172028249, rayyan-172028743, rayyan-218685256, rayyan-218685546, rayyan-218687470, rayyan-218688059, rayyan-218688143, rayyan-218688425</v>
      </c>
      <c r="G135" t="str">
        <v>\cite{rayyan-172027849, rayyan-172027893, rayyan-172028095, rayyan-172028249, rayyan-172028743, rayyan-218685256, rayyan-218685546, rayyan-218687470, rayyan-218688059, rayyan-218688143, rayyan-218688425}</v>
      </c>
    </row>
    <row r="136" spans="1:7" ht="30" customHeight="1">
      <c r="A136" s="64">
        <v>135</v>
      </c>
      <c r="B136" t="str">
        <v>Access Control</v>
      </c>
      <c r="C136" t="str">
        <v>Distributed File System</v>
      </c>
      <c r="D136" t="str">
        <v>IoT Data Streams</v>
      </c>
      <c r="E136" s="64">
        <v>10</v>
      </c>
      <c r="F136" t="str">
        <v>rayyan-172028050, rayyan-172028100, rayyan-218685441, rayyan-218685477, rayyan-218685713, rayyan-218687262, rayyan-218687456, rayyan-218687745, rayyan-218687761, rayyan-218688549</v>
      </c>
      <c r="G136" t="str">
        <v>\cite{rayyan-172028050, rayyan-172028100, rayyan-218685441, rayyan-218685477, rayyan-218685713, rayyan-218687262, rayyan-218687456, rayyan-218687745, rayyan-218687761, rayyan-218688549}</v>
      </c>
    </row>
    <row r="137" spans="1:7" ht="30" customHeight="1">
      <c r="A137" s="64">
        <v>136</v>
      </c>
      <c r="B137" t="str">
        <v>Cybersecurity Risk Mitigation</v>
      </c>
      <c r="C137" t="str">
        <v>Cryptography</v>
      </c>
      <c r="D137" t="str">
        <v>Media Files</v>
      </c>
      <c r="E137" s="64">
        <v>10</v>
      </c>
      <c r="F137" t="str">
        <v>rayyan-172027826, rayyan-172027886, rayyan-172027888, rayyan-172027981, rayyan-172028028, rayyan-172028104, rayyan-172028135, rayyan-172028200, rayyan-172028518, rayyan-218687675</v>
      </c>
      <c r="G137" t="str">
        <v>\cite{rayyan-172027826, rayyan-172027886, rayyan-172027888, rayyan-172027981, rayyan-172028028, rayyan-172028104, rayyan-172028135, rayyan-172028200, rayyan-172028518, rayyan-218687675}</v>
      </c>
    </row>
    <row r="138" spans="1:7" ht="30" customHeight="1">
      <c r="A138" s="64">
        <v>137</v>
      </c>
      <c r="B138" t="str">
        <v>Cybersecurity Risk Mitigation</v>
      </c>
      <c r="C138" t="str">
        <v>Smart Contracts</v>
      </c>
      <c r="D138" t="str">
        <v>Data Files</v>
      </c>
      <c r="E138" s="64">
        <v>10</v>
      </c>
      <c r="F138" t="str">
        <v>rayyan-172027886, rayyan-172027888, rayyan-172028200, rayyan-172028518, rayyan-218685239, rayyan-218685318, rayyan-218687255, rayyan-218687416, rayyan-218687675, rayyan-218688174</v>
      </c>
      <c r="G138" t="str">
        <v>\cite{rayyan-172027886, rayyan-172027888, rayyan-172028200, rayyan-172028518, rayyan-218685239, rayyan-218685318, rayyan-218687255, rayyan-218687416, rayyan-218687675, rayyan-218688174}</v>
      </c>
    </row>
    <row r="139" spans="1:7" ht="30" customHeight="1">
      <c r="A139" s="64">
        <v>138</v>
      </c>
      <c r="B139" t="str">
        <v>Data Auditing</v>
      </c>
      <c r="C139" t="str">
        <v>Cryptography</v>
      </c>
      <c r="D139" t="str">
        <v>Metadata</v>
      </c>
      <c r="E139" s="64">
        <v>10</v>
      </c>
      <c r="F139" t="str">
        <v>rayyan-172027813, rayyan-172027824, rayyan-172027882, rayyan-172028007, rayyan-172028433, rayyan-218685194, rayyan-218685236, rayyan-218687130, rayyan-218687992, rayyan-218688039</v>
      </c>
      <c r="G139" t="str">
        <v>\cite{rayyan-172027813, rayyan-172027824, rayyan-172027882, rayyan-172028007, rayyan-172028433, rayyan-218685194, rayyan-218685236, rayyan-218687130, rayyan-218687992, rayyan-218688039}</v>
      </c>
    </row>
    <row r="140" spans="1:7" ht="30" customHeight="1">
      <c r="A140" s="64">
        <v>139</v>
      </c>
      <c r="B140" t="str">
        <v>Data Privacy</v>
      </c>
      <c r="C140" t="str">
        <v>Distributed File System</v>
      </c>
      <c r="D140" t="str">
        <v>IoT Data Streams</v>
      </c>
      <c r="E140" s="64">
        <v>10</v>
      </c>
      <c r="F140" t="str">
        <v>rayyan-172027890, rayyan-172028050, rayyan-172028100, rayyan-218685441, rayyan-218685713, rayyan-218687262, rayyan-218687456, rayyan-218687745, rayyan-218687761, rayyan-218688549</v>
      </c>
      <c r="G140" t="str">
        <v>\cite{rayyan-172027890, rayyan-172028050, rayyan-172028100, rayyan-218685441, rayyan-218685713, rayyan-218687262, rayyan-218687456, rayyan-218687745, rayyan-218687761, rayyan-218688549}</v>
      </c>
    </row>
    <row r="141" spans="1:7" ht="30" customHeight="1">
      <c r="A141" s="64">
        <v>140</v>
      </c>
      <c r="B141" t="str">
        <v>Data Traceability</v>
      </c>
      <c r="C141" t="str">
        <v>Smart Contracts</v>
      </c>
      <c r="D141" t="str">
        <v>Logs &amp; Audit Trails</v>
      </c>
      <c r="E141" s="64">
        <v>10</v>
      </c>
      <c r="F141" t="str">
        <v>rayyan-172027849, rayyan-172027893, rayyan-172027927, rayyan-172028383, rayyan-172028743, rayyan-218685256, rayyan-218685532, rayyan-218685546, rayyan-218687470, rayyan-218688371</v>
      </c>
      <c r="G141" t="str">
        <v>\cite{rayyan-172027849, rayyan-172027893, rayyan-172027927, rayyan-172028383, rayyan-172028743, rayyan-218685256, rayyan-218685532, rayyan-218685546, rayyan-218687470, rayyan-218688371}</v>
      </c>
    </row>
    <row r="142" spans="1:7" ht="30" customHeight="1">
      <c r="A142" s="64">
        <v>141</v>
      </c>
      <c r="B142" t="str">
        <v>Healthcare Data Governance</v>
      </c>
      <c r="C142" t="str">
        <v>Blockchain</v>
      </c>
      <c r="D142" t="str">
        <v>Media Files</v>
      </c>
      <c r="E142" s="64">
        <v>10</v>
      </c>
      <c r="F142" t="str">
        <v>rayyan-172027888, rayyan-172027981, rayyan-172028165, rayyan-172028200, rayyan-172028473, rayyan-172028480, rayyan-172028518, rayyan-218685546, rayyan-218687456, rayyan-218687675</v>
      </c>
      <c r="G142" t="str">
        <v>\cite{rayyan-172027888, rayyan-172027981, rayyan-172028165, rayyan-172028200, rayyan-172028473, rayyan-172028480, rayyan-172028518, rayyan-218685546, rayyan-218687456, rayyan-218687675}</v>
      </c>
    </row>
    <row r="143" spans="1:7" ht="30" customHeight="1">
      <c r="A143" s="64">
        <v>142</v>
      </c>
      <c r="B143" t="str">
        <v>Healthcare Data Governance</v>
      </c>
      <c r="C143" t="str">
        <v>Smart Contracts</v>
      </c>
      <c r="D143" t="str">
        <v>Media Files</v>
      </c>
      <c r="E143" s="64">
        <v>10</v>
      </c>
      <c r="F143" t="str">
        <v>rayyan-172027888, rayyan-172027981, rayyan-172028165, rayyan-172028200, rayyan-172028473, rayyan-172028480, rayyan-172028518, rayyan-218685546, rayyan-218687456, rayyan-218687675</v>
      </c>
      <c r="G143" t="str">
        <v>\cite{rayyan-172027888, rayyan-172027981, rayyan-172028165, rayyan-172028200, rayyan-172028473, rayyan-172028480, rayyan-172028518, rayyan-218685546, rayyan-218687456, rayyan-218687675}</v>
      </c>
    </row>
    <row r="144" spans="1:7" ht="30" customHeight="1">
      <c r="A144" s="64">
        <v>143</v>
      </c>
      <c r="B144" t="str">
        <v>Secure Data Sharing</v>
      </c>
      <c r="C144" t="str">
        <v>Distributed File System</v>
      </c>
      <c r="D144" t="str">
        <v>IoT Data Streams</v>
      </c>
      <c r="E144" s="64">
        <v>10</v>
      </c>
      <c r="F144" t="str">
        <v>rayyan-172027818, rayyan-172027890, rayyan-172028050, rayyan-172028100, rayyan-218685441, rayyan-218685713, rayyan-218687262, rayyan-218687456, rayyan-218687761, rayyan-218688549</v>
      </c>
      <c r="G144" t="str">
        <v>\cite{rayyan-172027818, rayyan-172027890, rayyan-172028050, rayyan-172028100, rayyan-218685441, rayyan-218685713, rayyan-218687262, rayyan-218687456, rayyan-218687761, rayyan-218688549}</v>
      </c>
    </row>
    <row r="145" spans="1:7" ht="30" customHeight="1">
      <c r="A145" s="64">
        <v>144</v>
      </c>
      <c r="B145" t="str">
        <v>Access Control</v>
      </c>
      <c r="C145" t="str">
        <v>Distributed File System</v>
      </c>
      <c r="D145" t="str">
        <v>Logs &amp; Audit Trails</v>
      </c>
      <c r="E145" s="64">
        <v>9</v>
      </c>
      <c r="F145" t="str">
        <v>rayyan-172027849, rayyan-172027893, rayyan-172028095, rayyan-172028127, rayyan-172028200, rayyan-172028249, rayyan-172028743, rayyan-218685256, rayyan-218687470</v>
      </c>
      <c r="G145" t="str">
        <v>\cite{rayyan-172027849, rayyan-172027893, rayyan-172028095, rayyan-172028127, rayyan-172028200, rayyan-172028249, rayyan-172028743, rayyan-218685256, rayyan-218687470}</v>
      </c>
    </row>
    <row r="146" spans="1:7" ht="30" customHeight="1">
      <c r="A146" s="64">
        <v>145</v>
      </c>
      <c r="B146" t="str">
        <v>Cybersecurity Risk Mitigation</v>
      </c>
      <c r="C146" t="str">
        <v>Blockchain</v>
      </c>
      <c r="D146" t="str">
        <v>Documents</v>
      </c>
      <c r="E146" s="64">
        <v>9</v>
      </c>
      <c r="F146" t="str">
        <v>rayyan-172028518, rayyan-218685005, rayyan-218685256, rayyan-218685292, rayyan-218685546, rayyan-218687255, rayyan-218687675, rayyan-218688059, rayyan-218688149</v>
      </c>
      <c r="G146" t="str">
        <v>\cite{rayyan-172028518, rayyan-218685005, rayyan-218685256, rayyan-218685292, rayyan-218685546, rayyan-218687255, rayyan-218687675, rayyan-218688059, rayyan-218688149}</v>
      </c>
    </row>
    <row r="147" spans="1:7" ht="30" customHeight="1">
      <c r="A147" s="64">
        <v>146</v>
      </c>
      <c r="B147" t="str">
        <v>Cybersecurity Risk Mitigation</v>
      </c>
      <c r="C147" t="str">
        <v>Blockchain</v>
      </c>
      <c r="D147" t="str">
        <v>Media Files</v>
      </c>
      <c r="E147" s="64">
        <v>9</v>
      </c>
      <c r="F147" t="str">
        <v>rayyan-172027826, rayyan-172027886, rayyan-172027888, rayyan-172027981, rayyan-172028028, rayyan-172028200, rayyan-172028518, rayyan-218685546, rayyan-218687675</v>
      </c>
      <c r="G147" t="str">
        <v>\cite{rayyan-172027826, rayyan-172027886, rayyan-172027888, rayyan-172027981, rayyan-172028028, rayyan-172028200, rayyan-172028518, rayyan-218685546, rayyan-218687675}</v>
      </c>
    </row>
    <row r="148" spans="1:7" ht="30" customHeight="1">
      <c r="A148" s="64">
        <v>147</v>
      </c>
      <c r="B148" t="str">
        <v>Cybersecurity Risk Mitigation</v>
      </c>
      <c r="C148" t="str">
        <v>Smart Contracts</v>
      </c>
      <c r="D148" t="str">
        <v>Media Files</v>
      </c>
      <c r="E148" s="64">
        <v>9</v>
      </c>
      <c r="F148" t="str">
        <v>rayyan-172027826, rayyan-172027886, rayyan-172027888, rayyan-172027981, rayyan-172028028, rayyan-172028200, rayyan-172028518, rayyan-218685546, rayyan-218687675</v>
      </c>
      <c r="G148" t="str">
        <v>\cite{rayyan-172027826, rayyan-172027886, rayyan-172027888, rayyan-172027981, rayyan-172028028, rayyan-172028200, rayyan-172028518, rayyan-218685546, rayyan-218687675}</v>
      </c>
    </row>
    <row r="149" spans="1:7" ht="30" customHeight="1">
      <c r="A149" s="64">
        <v>148</v>
      </c>
      <c r="B149" t="str">
        <v>Data Auditing</v>
      </c>
      <c r="C149" t="str">
        <v>Blockchain</v>
      </c>
      <c r="D149" t="str">
        <v>Metadata</v>
      </c>
      <c r="E149" s="64">
        <v>9</v>
      </c>
      <c r="F149" t="str">
        <v>rayyan-172027813, rayyan-172027824, rayyan-172027882, rayyan-172028433, rayyan-218685194, rayyan-218685236, rayyan-218687130, rayyan-218687992, rayyan-218688039</v>
      </c>
      <c r="G149" t="str">
        <v>\cite{rayyan-172027813, rayyan-172027824, rayyan-172027882, rayyan-172028433, rayyan-218685194, rayyan-218685236, rayyan-218687130, rayyan-218687992, rayyan-218688039}</v>
      </c>
    </row>
    <row r="150" spans="1:7" ht="30" customHeight="1">
      <c r="A150" s="64">
        <v>149</v>
      </c>
      <c r="B150" t="str">
        <v>Data Auditing</v>
      </c>
      <c r="C150" t="str">
        <v>Distributed File System</v>
      </c>
      <c r="D150" t="str">
        <v>Structured Records</v>
      </c>
      <c r="E150" s="64">
        <v>9</v>
      </c>
      <c r="F150" t="str">
        <v>rayyan-172027818, rayyan-172027849, rayyan-218685194, rayyan-218685234, rayyan-218685236, rayyan-218685380, rayyan-218687745, rayyan-218688112, rayyan-218688172</v>
      </c>
      <c r="G150" t="str">
        <v>\cite{rayyan-172027818, rayyan-172027849, rayyan-218685194, rayyan-218685234, rayyan-218685236, rayyan-218685380, rayyan-218687745, rayyan-218688112, rayyan-218688172}</v>
      </c>
    </row>
    <row r="151" spans="1:7" ht="30" customHeight="1">
      <c r="A151" s="64">
        <v>150</v>
      </c>
      <c r="B151" t="str">
        <v>Data Traceability</v>
      </c>
      <c r="C151" t="str">
        <v>Distributed File System</v>
      </c>
      <c r="D151" t="str">
        <v>IoT Data Streams</v>
      </c>
      <c r="E151" s="64">
        <v>9</v>
      </c>
      <c r="F151" t="str">
        <v>rayyan-172027818, rayyan-172027890, rayyan-172027922, rayyan-172028050, rayyan-218685713, rayyan-218687262, rayyan-218687456, rayyan-218687745, rayyan-218687761</v>
      </c>
      <c r="G151" t="str">
        <v>\cite{rayyan-172027818, rayyan-172027890, rayyan-172027922, rayyan-172028050, rayyan-218685713, rayyan-218687262, rayyan-218687456, rayyan-218687745, rayyan-218687761}</v>
      </c>
    </row>
    <row r="152" spans="1:7" ht="30" customHeight="1">
      <c r="A152" s="64">
        <v>151</v>
      </c>
      <c r="B152" t="str">
        <v>Healthcare Data Governance</v>
      </c>
      <c r="C152" t="str">
        <v>Blockchain</v>
      </c>
      <c r="D152" t="str">
        <v>IoT Data Streams</v>
      </c>
      <c r="E152" s="64">
        <v>9</v>
      </c>
      <c r="F152" t="str">
        <v>rayyan-172027818, rayyan-172028050, rayyan-218685713, rayyan-218687262, rayyan-218687456, rayyan-218687484, rayyan-218687745, rayyan-218687761, rayyan-218688759</v>
      </c>
      <c r="G152" t="str">
        <v>\cite{rayyan-172027818, rayyan-172028050, rayyan-218685713, rayyan-218687262, rayyan-218687456, rayyan-218687484, rayyan-218687745, rayyan-218687761, rayyan-218688759}</v>
      </c>
    </row>
    <row r="153" spans="1:7" ht="30" customHeight="1">
      <c r="A153" s="64">
        <v>152</v>
      </c>
      <c r="B153" t="str">
        <v>Healthcare Data Governance</v>
      </c>
      <c r="C153" t="str">
        <v>Cryptography</v>
      </c>
      <c r="D153" t="str">
        <v>IoT Data Streams</v>
      </c>
      <c r="E153" s="64">
        <v>9</v>
      </c>
      <c r="F153" t="str">
        <v>rayyan-172027818, rayyan-172027834, rayyan-172028050, rayyan-218685713, rayyan-218687262, rayyan-218687456, rayyan-218687484, rayyan-218687745, rayyan-218688759</v>
      </c>
      <c r="G153" t="str">
        <v>\cite{rayyan-172027818, rayyan-172027834, rayyan-172028050, rayyan-218685713, rayyan-218687262, rayyan-218687456, rayyan-218687484, rayyan-218687745, rayyan-218688759}</v>
      </c>
    </row>
    <row r="154" spans="1:7" ht="30" customHeight="1">
      <c r="A154" s="64">
        <v>153</v>
      </c>
      <c r="B154" t="str">
        <v>Healthcare Data Governance</v>
      </c>
      <c r="C154" t="str">
        <v>Cryptography</v>
      </c>
      <c r="D154" t="str">
        <v>Logs &amp; Audit Trails</v>
      </c>
      <c r="E154" s="64">
        <v>9</v>
      </c>
      <c r="F154" t="str">
        <v>rayyan-172027849, rayyan-172028095, rayyan-172028200, rayyan-172028249, rayyan-172028743, rayyan-218685128, rayyan-218688143, rayyan-218688371, rayyan-218688425</v>
      </c>
      <c r="G154" t="str">
        <v>\cite{rayyan-172027849, rayyan-172028095, rayyan-172028200, rayyan-172028249, rayyan-172028743, rayyan-218685128, rayyan-218688143, rayyan-218688371, rayyan-218688425}</v>
      </c>
    </row>
    <row r="155" spans="1:7" ht="30" customHeight="1">
      <c r="A155" s="64">
        <v>154</v>
      </c>
      <c r="B155" t="str">
        <v>Healthcare Data Governance</v>
      </c>
      <c r="C155" t="str">
        <v>Cryptography</v>
      </c>
      <c r="D155" t="str">
        <v>Media Files</v>
      </c>
      <c r="E155" s="64">
        <v>9</v>
      </c>
      <c r="F155" t="str">
        <v>rayyan-172027888, rayyan-172027981, rayyan-172028165, rayyan-172028200, rayyan-172028473, rayyan-172028480, rayyan-172028518, rayyan-218687456, rayyan-218687675</v>
      </c>
      <c r="G155" t="str">
        <v>\cite{rayyan-172027888, rayyan-172027981, rayyan-172028165, rayyan-172028200, rayyan-172028473, rayyan-172028480, rayyan-172028518, rayyan-218687456, rayyan-218687675}</v>
      </c>
    </row>
    <row r="156" spans="1:7" ht="30" customHeight="1">
      <c r="A156" s="64">
        <v>155</v>
      </c>
      <c r="B156" t="str">
        <v>Healthcare Data Governance</v>
      </c>
      <c r="C156" t="str">
        <v>Distributed File System</v>
      </c>
      <c r="D156" t="str">
        <v>Media Files</v>
      </c>
      <c r="E156" s="64">
        <v>9</v>
      </c>
      <c r="F156" t="str">
        <v>rayyan-172027888, rayyan-172027981, rayyan-172028165, rayyan-172028200, rayyan-172028473, rayyan-172028480, rayyan-172028518, rayyan-218687456, rayyan-218687675</v>
      </c>
      <c r="G156" t="str">
        <v>\cite{rayyan-172027888, rayyan-172027981, rayyan-172028165, rayyan-172028200, rayyan-172028473, rayyan-172028480, rayyan-172028518, rayyan-218687456, rayyan-218687675}</v>
      </c>
    </row>
    <row r="157" spans="1:7" ht="30" customHeight="1">
      <c r="A157" s="64">
        <v>156</v>
      </c>
      <c r="B157" t="str">
        <v>Access Control</v>
      </c>
      <c r="C157" t="str">
        <v>Distributed File System</v>
      </c>
      <c r="D157" t="str">
        <v>Media Files</v>
      </c>
      <c r="E157" s="64">
        <v>8</v>
      </c>
      <c r="F157" t="str">
        <v>rayyan-172027888, rayyan-172028200, rayyan-172028473, rayyan-172028480, rayyan-172028518, rayyan-218687108, rayyan-218687456, rayyan-218687675</v>
      </c>
      <c r="G157" t="str">
        <v>\cite{rayyan-172027888, rayyan-172028200, rayyan-172028473, rayyan-172028480, rayyan-172028518, rayyan-218687108, rayyan-218687456, rayyan-218687675}</v>
      </c>
    </row>
    <row r="158" spans="1:7" ht="30" customHeight="1">
      <c r="A158" s="64">
        <v>157</v>
      </c>
      <c r="B158" t="str">
        <v>Cybersecurity Risk Mitigation</v>
      </c>
      <c r="C158" t="str">
        <v>Blockchain</v>
      </c>
      <c r="D158" t="str">
        <v>Logs &amp; Audit Trails</v>
      </c>
      <c r="E158" s="64">
        <v>8</v>
      </c>
      <c r="F158" t="str">
        <v>rayyan-172027927, rayyan-172028127, rayyan-172028200, rayyan-172028249, rayyan-218685128, rayyan-218685256, rayyan-218685546, rayyan-218688059</v>
      </c>
      <c r="G158" t="str">
        <v>\cite{rayyan-172027927, rayyan-172028127, rayyan-172028200, rayyan-172028249, rayyan-218685128, rayyan-218685256, rayyan-218685546, rayyan-218688059}</v>
      </c>
    </row>
    <row r="159" spans="1:7" ht="30" customHeight="1">
      <c r="A159" s="64">
        <v>158</v>
      </c>
      <c r="B159" t="str">
        <v>Cybersecurity Risk Mitigation</v>
      </c>
      <c r="C159" t="str">
        <v>Cryptography</v>
      </c>
      <c r="D159" t="str">
        <v>Logs &amp; Audit Trails</v>
      </c>
      <c r="E159" s="64">
        <v>8</v>
      </c>
      <c r="F159" t="str">
        <v>rayyan-172027927, rayyan-172028127, rayyan-172028200, rayyan-172028246, rayyan-172028249, rayyan-218685128, rayyan-218685256, rayyan-218688059</v>
      </c>
      <c r="G159" t="str">
        <v>\cite{rayyan-172027927, rayyan-172028127, rayyan-172028200, rayyan-172028246, rayyan-172028249, rayyan-218685128, rayyan-218685256, rayyan-218688059}</v>
      </c>
    </row>
    <row r="160" spans="1:7" ht="30" customHeight="1">
      <c r="A160" s="64">
        <v>159</v>
      </c>
      <c r="B160" t="str">
        <v>Cybersecurity Risk Mitigation</v>
      </c>
      <c r="C160" t="str">
        <v>Smart Contracts</v>
      </c>
      <c r="D160" t="str">
        <v>Documents</v>
      </c>
      <c r="E160" s="64">
        <v>8</v>
      </c>
      <c r="F160" t="str">
        <v>rayyan-172028518, rayyan-218685256, rayyan-218685292, rayyan-218685546, rayyan-218687255, rayyan-218687675, rayyan-218688059, rayyan-218688149</v>
      </c>
      <c r="G160" t="str">
        <v>\cite{rayyan-172028518, rayyan-218685256, rayyan-218685292, rayyan-218685546, rayyan-218687255, rayyan-218687675, rayyan-218688059, rayyan-218688149}</v>
      </c>
    </row>
    <row r="161" spans="1:7" ht="30" customHeight="1">
      <c r="A161" s="64">
        <v>160</v>
      </c>
      <c r="B161" t="str">
        <v>Data Auditing</v>
      </c>
      <c r="C161" t="str">
        <v>Blockchain</v>
      </c>
      <c r="D161" t="str">
        <v>Data Files</v>
      </c>
      <c r="E161" s="64">
        <v>8</v>
      </c>
      <c r="F161" t="str">
        <v>rayyan-172027813, rayyan-172027824, rayyan-172027882, rayyan-172027922, rayyan-172028433, rayyan-218685380, rayyan-218687416, rayyan-218688112</v>
      </c>
      <c r="G161" t="str">
        <v>\cite{rayyan-172027813, rayyan-172027824, rayyan-172027882, rayyan-172027922, rayyan-172028433, rayyan-218685380, rayyan-218687416, rayyan-218688112}</v>
      </c>
    </row>
    <row r="162" spans="1:7" ht="30" customHeight="1">
      <c r="A162" s="64">
        <v>161</v>
      </c>
      <c r="B162" t="str">
        <v>Data Auditing</v>
      </c>
      <c r="C162" t="str">
        <v>Cryptography</v>
      </c>
      <c r="D162" t="str">
        <v>Data Files</v>
      </c>
      <c r="E162" s="64">
        <v>8</v>
      </c>
      <c r="F162" t="str">
        <v>rayyan-172027813, rayyan-172027824, rayyan-172027882, rayyan-172027922, rayyan-172027938, rayyan-172028007, rayyan-172028433, rayyan-218688112</v>
      </c>
      <c r="G162" t="str">
        <v>\cite{rayyan-172027813, rayyan-172027824, rayyan-172027882, rayyan-172027922, rayyan-172027938, rayyan-172028007, rayyan-172028433, rayyan-218688112}</v>
      </c>
    </row>
    <row r="163" spans="1:7" ht="30" customHeight="1">
      <c r="A163" s="64">
        <v>162</v>
      </c>
      <c r="B163" t="str">
        <v>Data Privacy</v>
      </c>
      <c r="C163" t="str">
        <v>Distributed File System</v>
      </c>
      <c r="D163" t="str">
        <v>Logs &amp; Audit Trails</v>
      </c>
      <c r="E163" s="64">
        <v>8</v>
      </c>
      <c r="F163" t="str">
        <v>rayyan-172027849, rayyan-172027893, rayyan-172028095, rayyan-172028127, rayyan-172028200, rayyan-172028249, rayyan-172028743, rayyan-218687470</v>
      </c>
      <c r="G163" t="str">
        <v>\cite{rayyan-172027849, rayyan-172027893, rayyan-172028095, rayyan-172028127, rayyan-172028200, rayyan-172028249, rayyan-172028743, rayyan-218687470}</v>
      </c>
    </row>
    <row r="164" spans="1:7" ht="30" customHeight="1">
      <c r="A164" s="64">
        <v>163</v>
      </c>
      <c r="B164" t="str">
        <v>Secure Data Sharing</v>
      </c>
      <c r="C164" t="str">
        <v>Distributed File System</v>
      </c>
      <c r="D164" t="str">
        <v>Logs &amp; Audit Trails</v>
      </c>
      <c r="E164" s="64">
        <v>8</v>
      </c>
      <c r="F164" t="str">
        <v>rayyan-172027849, rayyan-172027893, rayyan-172028095, rayyan-172028127, rayyan-172028249, rayyan-172028743, rayyan-218685256, rayyan-218687470</v>
      </c>
      <c r="G164" t="str">
        <v>\cite{rayyan-172027849, rayyan-172027893, rayyan-172028095, rayyan-172028127, rayyan-172028249, rayyan-172028743, rayyan-218685256, rayyan-218687470}</v>
      </c>
    </row>
    <row r="165" spans="1:7" ht="30" customHeight="1">
      <c r="A165" s="64">
        <v>164</v>
      </c>
      <c r="B165" t="str">
        <v>Copyright Protection</v>
      </c>
      <c r="C165" t="str">
        <v>Cryptography</v>
      </c>
      <c r="D165" t="str">
        <v>Media Files</v>
      </c>
      <c r="E165" s="64">
        <v>7</v>
      </c>
      <c r="F165" t="str">
        <v>rayyan-172027826, rayyan-172027886, rayyan-172027964, rayyan-172027982, rayyan-172028104, rayyan-218687108, rayyan-218687203</v>
      </c>
      <c r="G165" t="str">
        <v>\cite{rayyan-172027826, rayyan-172027886, rayyan-172027964, rayyan-172027982, rayyan-172028104, rayyan-218687108, rayyan-218687203}</v>
      </c>
    </row>
    <row r="166" spans="1:7" ht="30" customHeight="1">
      <c r="A166" s="64">
        <v>165</v>
      </c>
      <c r="B166" t="str">
        <v>Cybersecurity Risk Mitigation</v>
      </c>
      <c r="C166" t="str">
        <v>Distributed File System</v>
      </c>
      <c r="D166" t="str">
        <v>Documents</v>
      </c>
      <c r="E166" s="64">
        <v>7</v>
      </c>
      <c r="F166" t="str">
        <v>rayyan-172028518, rayyan-218685005, rayyan-218685256, rayyan-218685292, rayyan-218687255, rayyan-218687675, rayyan-218688149</v>
      </c>
      <c r="G166" t="str">
        <v>\cite{rayyan-172028518, rayyan-218685005, rayyan-218685256, rayyan-218685292, rayyan-218687255, rayyan-218687675, rayyan-218688149}</v>
      </c>
    </row>
    <row r="167" spans="1:7" ht="30" customHeight="1">
      <c r="A167" s="64">
        <v>166</v>
      </c>
      <c r="B167" t="str">
        <v>Cybersecurity Risk Mitigation</v>
      </c>
      <c r="C167" t="str">
        <v>Distributed File System</v>
      </c>
      <c r="D167" t="str">
        <v>Media Files</v>
      </c>
      <c r="E167" s="64">
        <v>7</v>
      </c>
      <c r="F167" t="str">
        <v>rayyan-172027886, rayyan-172027888, rayyan-172027981, rayyan-172028028, rayyan-172028200, rayyan-172028518, rayyan-218687675</v>
      </c>
      <c r="G167" t="str">
        <v>\cite{rayyan-172027886, rayyan-172027888, rayyan-172027981, rayyan-172028028, rayyan-172028200, rayyan-172028518, rayyan-218687675}</v>
      </c>
    </row>
    <row r="168" spans="1:7" ht="30" customHeight="1">
      <c r="A168" s="64">
        <v>167</v>
      </c>
      <c r="B168" t="str">
        <v>Cybersecurity Risk Mitigation</v>
      </c>
      <c r="C168" t="str">
        <v>Smart Contracts</v>
      </c>
      <c r="D168" t="str">
        <v>Logs &amp; Audit Trails</v>
      </c>
      <c r="E168" s="64">
        <v>7</v>
      </c>
      <c r="F168" t="str">
        <v>rayyan-172027927, rayyan-172028200, rayyan-172028249, rayyan-218685128, rayyan-218685256, rayyan-218685546, rayyan-218688059</v>
      </c>
      <c r="G168" t="str">
        <v>\cite{rayyan-172027927, rayyan-172028200, rayyan-172028249, rayyan-218685128, rayyan-218685256, rayyan-218685546, rayyan-218688059}</v>
      </c>
    </row>
    <row r="169" spans="1:7" ht="30" customHeight="1">
      <c r="A169" s="64">
        <v>168</v>
      </c>
      <c r="B169" t="str">
        <v>Data Traceability</v>
      </c>
      <c r="C169" t="str">
        <v>Steganography &amp; Digital Watermarking</v>
      </c>
      <c r="D169" t="str">
        <v>Media Files</v>
      </c>
      <c r="E169" s="64">
        <v>7</v>
      </c>
      <c r="F169" t="str">
        <v>rayyan-172027826, rayyan-172027848, rayyan-172027964, rayyan-172027982, rayyan-218685609, rayyan-218687108, rayyan-218687203</v>
      </c>
      <c r="G169" t="str">
        <v>\cite{rayyan-172027826, rayyan-172027848, rayyan-172027964, rayyan-172027982, rayyan-218685609, rayyan-218687108, rayyan-218687203}</v>
      </c>
    </row>
    <row r="170" spans="1:7" ht="30" customHeight="1">
      <c r="A170" s="64">
        <v>169</v>
      </c>
      <c r="B170" t="str">
        <v>Healthcare Data Governance</v>
      </c>
      <c r="C170" t="str">
        <v>Distributed File System</v>
      </c>
      <c r="D170" t="str">
        <v>IoT Data Streams</v>
      </c>
      <c r="E170" s="64">
        <v>7</v>
      </c>
      <c r="F170" t="str">
        <v>rayyan-172027818, rayyan-172028050, rayyan-218685713, rayyan-218687262, rayyan-218687456, rayyan-218687745, rayyan-218687761</v>
      </c>
      <c r="G170" t="str">
        <v>\cite{rayyan-172027818, rayyan-172028050, rayyan-218685713, rayyan-218687262, rayyan-218687456, rayyan-218687745, rayyan-218687761}</v>
      </c>
    </row>
    <row r="171" spans="1:7" ht="30" customHeight="1">
      <c r="A171" s="64">
        <v>170</v>
      </c>
      <c r="B171" t="str">
        <v>Healthcare Data Governance</v>
      </c>
      <c r="C171" t="str">
        <v>Distributed File System</v>
      </c>
      <c r="D171" t="str">
        <v>Metadata</v>
      </c>
      <c r="E171" s="64">
        <v>7</v>
      </c>
      <c r="F171" t="str">
        <v>rayyan-172027829, rayyan-172027888, rayyan-172028095, rayyan-172028249, rayyan-218685236, rayyan-218687107, rayyan-218687386</v>
      </c>
      <c r="G171" t="str">
        <v>\cite{rayyan-172027829, rayyan-172027888, rayyan-172028095, rayyan-172028249, rayyan-218685236, rayyan-218687107, rayyan-218687386}</v>
      </c>
    </row>
    <row r="172" spans="1:7" ht="30" customHeight="1">
      <c r="A172" s="64">
        <v>171</v>
      </c>
      <c r="B172" t="str">
        <v>Secure Data Retention</v>
      </c>
      <c r="C172" t="str">
        <v>Blockchain</v>
      </c>
      <c r="D172" t="str">
        <v>Structured Records</v>
      </c>
      <c r="E172" s="64">
        <v>7</v>
      </c>
      <c r="F172" t="str">
        <v>rayyan-172027866, rayyan-172027927, rayyan-172027943, rayyan-218685005, rayyan-218685020, rayyan-218685334, rayyan-218688174</v>
      </c>
      <c r="G172" t="str">
        <v>\cite{rayyan-172027866, rayyan-172027927, rayyan-172027943, rayyan-218685005, rayyan-218685020, rayyan-218685334, rayyan-218688174}</v>
      </c>
    </row>
    <row r="173" spans="1:7" ht="30" customHeight="1">
      <c r="A173" s="64">
        <v>172</v>
      </c>
      <c r="B173" t="str">
        <v>Secure Data Retention</v>
      </c>
      <c r="C173" t="str">
        <v>Cryptography</v>
      </c>
      <c r="D173" t="str">
        <v>Structured Records</v>
      </c>
      <c r="E173" s="64">
        <v>7</v>
      </c>
      <c r="F173" t="str">
        <v>rayyan-172027866, rayyan-172027927, rayyan-172027943, rayyan-218685005, rayyan-218685020, rayyan-218685334, rayyan-218688174</v>
      </c>
      <c r="G173" t="str">
        <v>\cite{rayyan-172027866, rayyan-172027927, rayyan-172027943, rayyan-218685005, rayyan-218685020, rayyan-218685334, rayyan-218688174}</v>
      </c>
    </row>
    <row r="174" spans="1:7" ht="30" customHeight="1">
      <c r="A174" s="64">
        <v>173</v>
      </c>
      <c r="B174" t="str">
        <v>Secure Data Sharing</v>
      </c>
      <c r="C174" t="str">
        <v>Steganography &amp; Digital Watermarking</v>
      </c>
      <c r="D174" t="str">
        <v>Media Files</v>
      </c>
      <c r="E174" s="64">
        <v>7</v>
      </c>
      <c r="F174" t="str">
        <v>rayyan-172027976, rayyan-172027982, rayyan-172028135, rayyan-172028161, rayyan-218685609, rayyan-218687108, rayyan-218687203</v>
      </c>
      <c r="G174" t="str">
        <v>\cite{rayyan-172027976, rayyan-172027982, rayyan-172028135, rayyan-172028161, rayyan-218685609, rayyan-218687108, rayyan-218687203}</v>
      </c>
    </row>
    <row r="175" spans="1:7" ht="30" customHeight="1">
      <c r="A175" s="64">
        <v>174</v>
      </c>
      <c r="B175" t="str">
        <v>Copyright Protection</v>
      </c>
      <c r="C175" t="str">
        <v>Steganography &amp; Digital Watermarking</v>
      </c>
      <c r="D175" t="str">
        <v>Media Files</v>
      </c>
      <c r="E175" s="64">
        <v>6</v>
      </c>
      <c r="F175" t="str">
        <v>rayyan-172027826, rayyan-172027964, rayyan-172027982, rayyan-172028104, rayyan-218687108, rayyan-218687203</v>
      </c>
      <c r="G175" t="str">
        <v>\cite{rayyan-172027826, rayyan-172027964, rayyan-172027982, rayyan-172028104, rayyan-218687108, rayyan-218687203}</v>
      </c>
    </row>
    <row r="176" spans="1:7" ht="30" customHeight="1">
      <c r="A176" s="64">
        <v>175</v>
      </c>
      <c r="B176" t="str">
        <v>Data Auditing</v>
      </c>
      <c r="C176" t="str">
        <v>Blockchain</v>
      </c>
      <c r="D176" t="str">
        <v>IoT Data Streams</v>
      </c>
      <c r="E176" s="64">
        <v>6</v>
      </c>
      <c r="F176" t="str">
        <v>rayyan-172027818, rayyan-172027922, rayyan-218685725, rayyan-218687130, rayyan-218687604, rayyan-218687745</v>
      </c>
      <c r="G176" t="str">
        <v>\cite{rayyan-172027818, rayyan-172027922, rayyan-218685725, rayyan-218687130, rayyan-218687604, rayyan-218687745}</v>
      </c>
    </row>
    <row r="177" spans="1:7" ht="30" customHeight="1">
      <c r="A177" s="64">
        <v>176</v>
      </c>
      <c r="B177" t="str">
        <v>Data Auditing</v>
      </c>
      <c r="C177" t="str">
        <v>Cryptography</v>
      </c>
      <c r="D177" t="str">
        <v>Logs &amp; Audit Trails</v>
      </c>
      <c r="E177" s="64">
        <v>6</v>
      </c>
      <c r="F177" t="str">
        <v>rayyan-172027849, rayyan-172027893, rayyan-172028246, rayyan-218685128, rayyan-218688143, rayyan-218688425</v>
      </c>
      <c r="G177" t="str">
        <v>\cite{rayyan-172027849, rayyan-172027893, rayyan-172028246, rayyan-218685128, rayyan-218688143, rayyan-218688425}</v>
      </c>
    </row>
    <row r="178" spans="1:7" ht="30" customHeight="1">
      <c r="A178" s="64">
        <v>177</v>
      </c>
      <c r="B178" t="str">
        <v>Data Auditing</v>
      </c>
      <c r="C178" t="str">
        <v>Distributed File System</v>
      </c>
      <c r="D178" t="str">
        <v>Data Files</v>
      </c>
      <c r="E178" s="64">
        <v>6</v>
      </c>
      <c r="F178" t="str">
        <v>rayyan-172027882, rayyan-172027922, rayyan-172028433, rayyan-218685380, rayyan-218687416, rayyan-218688112</v>
      </c>
      <c r="G178" t="str">
        <v>\cite{rayyan-172027882, rayyan-172027922, rayyan-172028433, rayyan-218685380, rayyan-218687416, rayyan-218688112}</v>
      </c>
    </row>
    <row r="179" spans="1:7" ht="30" customHeight="1">
      <c r="A179" s="64">
        <v>178</v>
      </c>
      <c r="B179" t="str">
        <v>Data Auditing</v>
      </c>
      <c r="C179" t="str">
        <v>Smart Contracts</v>
      </c>
      <c r="D179" t="str">
        <v>Metadata</v>
      </c>
      <c r="E179" s="64">
        <v>6</v>
      </c>
      <c r="F179" t="str">
        <v>rayyan-172027882, rayyan-218685194, rayyan-218685236, rayyan-218687130, rayyan-218687992, rayyan-218688039</v>
      </c>
      <c r="G179" t="str">
        <v>\cite{rayyan-172027882, rayyan-218685194, rayyan-218685236, rayyan-218687130, rayyan-218687992, rayyan-218688039}</v>
      </c>
    </row>
    <row r="180" spans="1:7" ht="30" customHeight="1">
      <c r="A180" s="64">
        <v>179</v>
      </c>
      <c r="B180" t="str">
        <v>Data Confidentiality</v>
      </c>
      <c r="C180" t="str">
        <v>Blockchain</v>
      </c>
      <c r="D180" t="str">
        <v>Metadata</v>
      </c>
      <c r="E180" s="64">
        <v>6</v>
      </c>
      <c r="F180" t="str">
        <v>rayyan-172028264, rayyan-218685194, rayyan-218685236, rayyan-218685477, rayyan-218687386, rayyan-218687743</v>
      </c>
      <c r="G180" t="str">
        <v>\cite{rayyan-172028264, rayyan-218685194, rayyan-218685236, rayyan-218685477, rayyan-218687386, rayyan-218687743}</v>
      </c>
    </row>
    <row r="181" spans="1:7" ht="30" customHeight="1">
      <c r="A181" s="64">
        <v>180</v>
      </c>
      <c r="B181" t="str">
        <v>Data Confidentiality</v>
      </c>
      <c r="C181" t="str">
        <v>Distributed File System</v>
      </c>
      <c r="D181" t="str">
        <v>Metadata</v>
      </c>
      <c r="E181" s="64">
        <v>6</v>
      </c>
      <c r="F181" t="str">
        <v>rayyan-172028264, rayyan-218685194, rayyan-218685236, rayyan-218685477, rayyan-218687386, rayyan-218687743</v>
      </c>
      <c r="G181" t="str">
        <v>\cite{rayyan-172028264, rayyan-218685194, rayyan-218685236, rayyan-218685477, rayyan-218687386, rayyan-218687743}</v>
      </c>
    </row>
    <row r="182" spans="1:7" ht="30" customHeight="1">
      <c r="A182" s="64">
        <v>181</v>
      </c>
      <c r="B182" t="str">
        <v>Data Confidentiality</v>
      </c>
      <c r="C182" t="str">
        <v>Smart Contracts</v>
      </c>
      <c r="D182" t="str">
        <v>Metadata</v>
      </c>
      <c r="E182" s="64">
        <v>6</v>
      </c>
      <c r="F182" t="str">
        <v>rayyan-172028264, rayyan-218685194, rayyan-218685236, rayyan-218685477, rayyan-218687386, rayyan-218687743</v>
      </c>
      <c r="G182" t="str">
        <v>\cite{rayyan-172028264, rayyan-218685194, rayyan-218685236, rayyan-218685477, rayyan-218687386, rayyan-218687743}</v>
      </c>
    </row>
    <row r="183" spans="1:7" ht="30" customHeight="1">
      <c r="A183" s="64">
        <v>182</v>
      </c>
      <c r="B183" t="str">
        <v>Data Traceability</v>
      </c>
      <c r="C183" t="str">
        <v>Distributed File System</v>
      </c>
      <c r="D183" t="str">
        <v>Logs &amp; Audit Trails</v>
      </c>
      <c r="E183" s="64">
        <v>6</v>
      </c>
      <c r="F183" t="str">
        <v>rayyan-172027849, rayyan-172027893, rayyan-172028127, rayyan-172028743, rayyan-218685256, rayyan-218687470</v>
      </c>
      <c r="G183" t="str">
        <v>\cite{rayyan-172027849, rayyan-172027893, rayyan-172028127, rayyan-172028743, rayyan-218685256, rayyan-218687470}</v>
      </c>
    </row>
    <row r="184" spans="1:7" ht="30" customHeight="1">
      <c r="A184" s="64">
        <v>183</v>
      </c>
      <c r="B184" t="str">
        <v>Digital Object Lifecycle Management</v>
      </c>
      <c r="C184" t="str">
        <v>Blockchain</v>
      </c>
      <c r="D184" t="str">
        <v>Structured Records</v>
      </c>
      <c r="E184" s="64">
        <v>6</v>
      </c>
      <c r="F184" t="str">
        <v>rayyan-172027927, rayyan-172028018, rayyan-172028383, rayyan-218688162, rayyan-218688443, rayyan-218688549</v>
      </c>
      <c r="G184" t="str">
        <v>\cite{rayyan-172027927, rayyan-172028018, rayyan-172028383, rayyan-218688162, rayyan-218688443, rayyan-218688549}</v>
      </c>
    </row>
    <row r="185" spans="1:7" ht="30" customHeight="1">
      <c r="A185" s="64">
        <v>184</v>
      </c>
      <c r="B185" t="str">
        <v>Digital Object Lifecycle Management</v>
      </c>
      <c r="C185" t="str">
        <v>Cryptography</v>
      </c>
      <c r="D185" t="str">
        <v>Structured Records</v>
      </c>
      <c r="E185" s="64">
        <v>6</v>
      </c>
      <c r="F185" t="str">
        <v>rayyan-172027927, rayyan-172028018, rayyan-172028383, rayyan-218688162, rayyan-218688443, rayyan-218688549</v>
      </c>
      <c r="G185" t="str">
        <v>\cite{rayyan-172027927, rayyan-172028018, rayyan-172028383, rayyan-218688162, rayyan-218688443, rayyan-218688549}</v>
      </c>
    </row>
    <row r="186" spans="1:7" ht="30" customHeight="1">
      <c r="A186" s="64">
        <v>185</v>
      </c>
      <c r="B186" t="str">
        <v>Digital Object Lifecycle Management</v>
      </c>
      <c r="C186" t="str">
        <v>Smart Contracts</v>
      </c>
      <c r="D186" t="str">
        <v>Structured Records</v>
      </c>
      <c r="E186" s="64">
        <v>6</v>
      </c>
      <c r="F186" t="str">
        <v>rayyan-172027927, rayyan-172028018, rayyan-172028383, rayyan-218688162, rayyan-218688443, rayyan-218688549</v>
      </c>
      <c r="G186" t="str">
        <v>\cite{rayyan-172027927, rayyan-172028018, rayyan-172028383, rayyan-218688162, rayyan-218688443, rayyan-218688549}</v>
      </c>
    </row>
    <row r="187" spans="1:7" ht="30" customHeight="1">
      <c r="A187" s="64">
        <v>186</v>
      </c>
      <c r="B187" t="str">
        <v>Healthcare Data Governance</v>
      </c>
      <c r="C187" t="str">
        <v>Smart Contracts</v>
      </c>
      <c r="D187" t="str">
        <v>IoT Data Streams</v>
      </c>
      <c r="E187" s="64">
        <v>6</v>
      </c>
      <c r="F187" t="str">
        <v>rayyan-172027818, rayyan-172028050, rayyan-218685713, rayyan-218687262, rayyan-218687456, rayyan-218687761</v>
      </c>
      <c r="G187" t="str">
        <v>\cite{rayyan-172027818, rayyan-172028050, rayyan-218685713, rayyan-218687262, rayyan-218687456, rayyan-218687761}</v>
      </c>
    </row>
    <row r="188" spans="1:7" ht="30" customHeight="1">
      <c r="A188" s="64">
        <v>187</v>
      </c>
      <c r="B188" t="str">
        <v>Secure Data Retention</v>
      </c>
      <c r="C188" t="str">
        <v>Distributed File System</v>
      </c>
      <c r="D188" t="str">
        <v>Structured Records</v>
      </c>
      <c r="E188" s="64">
        <v>6</v>
      </c>
      <c r="F188" t="str">
        <v>rayyan-172027866, rayyan-172027943, rayyan-218685005, rayyan-218685020, rayyan-218685334, rayyan-218688174</v>
      </c>
      <c r="G188" t="str">
        <v>\cite{rayyan-172027866, rayyan-172027943, rayyan-218685005, rayyan-218685020, rayyan-218685334, rayyan-218688174}</v>
      </c>
    </row>
    <row r="189" spans="1:7" ht="30" customHeight="1">
      <c r="A189" s="64">
        <v>188</v>
      </c>
      <c r="B189" t="str">
        <v>Secure Data Retention</v>
      </c>
      <c r="C189" t="str">
        <v>Smart Contracts</v>
      </c>
      <c r="D189" t="str">
        <v>Structured Records</v>
      </c>
      <c r="E189" s="64">
        <v>6</v>
      </c>
      <c r="F189" t="str">
        <v>rayyan-172027866, rayyan-172027927, rayyan-172027943, rayyan-218685020, rayyan-218685334, rayyan-218688174</v>
      </c>
      <c r="G189" t="str">
        <v>\cite{rayyan-172027866, rayyan-172027927, rayyan-172027943, rayyan-218685020, rayyan-218685334, rayyan-218688174}</v>
      </c>
    </row>
    <row r="190" spans="1:7" ht="30" customHeight="1">
      <c r="A190" s="64">
        <v>189</v>
      </c>
      <c r="B190" t="str">
        <v>Access Control</v>
      </c>
      <c r="C190" t="str">
        <v>Containerization &amp; Orchestration</v>
      </c>
      <c r="D190" t="str">
        <v>Structured Records</v>
      </c>
      <c r="E190" s="64">
        <v>5</v>
      </c>
      <c r="F190" t="str">
        <v>rayyan-218685039, rayyan-218685131, rayyan-218685380, rayyan-218687255, rayyan-218687541</v>
      </c>
      <c r="G190" t="str">
        <v>\cite{rayyan-218685039, rayyan-218685131, rayyan-218685380, rayyan-218687255, rayyan-218687541}</v>
      </c>
    </row>
    <row r="191" spans="1:7" ht="30" customHeight="1">
      <c r="A191" s="64">
        <v>190</v>
      </c>
      <c r="B191" t="str">
        <v>Copyright Protection</v>
      </c>
      <c r="C191" t="str">
        <v>Blockchain</v>
      </c>
      <c r="D191" t="str">
        <v>Media Files</v>
      </c>
      <c r="E191" s="64">
        <v>5</v>
      </c>
      <c r="F191" t="str">
        <v>rayyan-172027826, rayyan-172027886, rayyan-172027964, rayyan-218687108, rayyan-218687203</v>
      </c>
      <c r="G191" t="str">
        <v>\cite{rayyan-172027826, rayyan-172027886, rayyan-172027964, rayyan-218687108, rayyan-218687203}</v>
      </c>
    </row>
    <row r="192" spans="1:7" ht="30" customHeight="1">
      <c r="A192" s="64">
        <v>191</v>
      </c>
      <c r="B192" t="str">
        <v>Copyright Protection</v>
      </c>
      <c r="C192" t="str">
        <v>Smart Contracts</v>
      </c>
      <c r="D192" t="str">
        <v>Media Files</v>
      </c>
      <c r="E192" s="64">
        <v>5</v>
      </c>
      <c r="F192" t="str">
        <v>rayyan-172027826, rayyan-172027886, rayyan-172027964, rayyan-218687108, rayyan-218687203</v>
      </c>
      <c r="G192" t="str">
        <v>\cite{rayyan-172027826, rayyan-172027886, rayyan-172027964, rayyan-218687108, rayyan-218687203}</v>
      </c>
    </row>
    <row r="193" spans="1:7" ht="30" customHeight="1">
      <c r="A193" s="64">
        <v>192</v>
      </c>
      <c r="B193" t="str">
        <v>Data Auditing</v>
      </c>
      <c r="C193" t="str">
        <v>Blockchain</v>
      </c>
      <c r="D193" t="str">
        <v>Logs &amp; Audit Trails</v>
      </c>
      <c r="E193" s="64">
        <v>5</v>
      </c>
      <c r="F193" t="str">
        <v>rayyan-172027849, rayyan-172027893, rayyan-218685128, rayyan-218688143, rayyan-218688425</v>
      </c>
      <c r="G193" t="str">
        <v>\cite{rayyan-172027849, rayyan-172027893, rayyan-218685128, rayyan-218688143, rayyan-218688425}</v>
      </c>
    </row>
    <row r="194" spans="1:7" ht="30" customHeight="1">
      <c r="A194" s="64">
        <v>193</v>
      </c>
      <c r="B194" t="str">
        <v>Data Auditing</v>
      </c>
      <c r="C194" t="str">
        <v>Cryptography</v>
      </c>
      <c r="D194" t="str">
        <v>IoT Data Streams</v>
      </c>
      <c r="E194" s="64">
        <v>5</v>
      </c>
      <c r="F194" t="str">
        <v>rayyan-172027818, rayyan-172027922, rayyan-218687130, rayyan-218687604, rayyan-218687745</v>
      </c>
      <c r="G194" t="str">
        <v>\cite{rayyan-172027818, rayyan-172027922, rayyan-218687130, rayyan-218687604, rayyan-218687745}</v>
      </c>
    </row>
    <row r="195" spans="1:7" ht="30" customHeight="1">
      <c r="A195" s="64">
        <v>194</v>
      </c>
      <c r="B195" t="str">
        <v>Data Auditing</v>
      </c>
      <c r="C195" t="str">
        <v>Smart Contracts</v>
      </c>
      <c r="D195" t="str">
        <v>Data Files</v>
      </c>
      <c r="E195" s="64">
        <v>5</v>
      </c>
      <c r="F195" t="str">
        <v>rayyan-172027882, rayyan-172027922, rayyan-218685380, rayyan-218687416, rayyan-218688112</v>
      </c>
      <c r="G195" t="str">
        <v>\cite{rayyan-172027882, rayyan-172027922, rayyan-218685380, rayyan-218687416, rayyan-218688112}</v>
      </c>
    </row>
    <row r="196" spans="1:7" ht="30" customHeight="1">
      <c r="A196" s="64">
        <v>195</v>
      </c>
      <c r="B196" t="str">
        <v>Data Auditing</v>
      </c>
      <c r="C196" t="str">
        <v>Smart Contracts</v>
      </c>
      <c r="D196" t="str">
        <v>Logs &amp; Audit Trails</v>
      </c>
      <c r="E196" s="64">
        <v>5</v>
      </c>
      <c r="F196" t="str">
        <v>rayyan-172027849, rayyan-172027893, rayyan-218685128, rayyan-218688143, rayyan-218688425</v>
      </c>
      <c r="G196" t="str">
        <v>\cite{rayyan-172027849, rayyan-172027893, rayyan-218685128, rayyan-218688143, rayyan-218688425}</v>
      </c>
    </row>
    <row r="197" spans="1:7" ht="30" customHeight="1">
      <c r="A197" s="64">
        <v>196</v>
      </c>
      <c r="B197" t="str">
        <v>Data Confidentiality</v>
      </c>
      <c r="C197" t="str">
        <v>Blockchain</v>
      </c>
      <c r="D197" t="str">
        <v>Structured Records</v>
      </c>
      <c r="E197" s="64">
        <v>5</v>
      </c>
      <c r="F197" t="str">
        <v>rayyan-172027818, rayyan-218685194, rayyan-218685236, rayyan-218687386, rayyan-218687743</v>
      </c>
      <c r="G197" t="str">
        <v>\cite{rayyan-172027818, rayyan-218685194, rayyan-218685236, rayyan-218687386, rayyan-218687743}</v>
      </c>
    </row>
    <row r="198" spans="1:7" ht="30" customHeight="1">
      <c r="A198" s="64">
        <v>197</v>
      </c>
      <c r="B198" t="str">
        <v>Data Confidentiality</v>
      </c>
      <c r="C198" t="str">
        <v>Cryptography</v>
      </c>
      <c r="D198" t="str">
        <v>Metadata</v>
      </c>
      <c r="E198" s="64">
        <v>5</v>
      </c>
      <c r="F198" t="str">
        <v>rayyan-172028264, rayyan-218685194, rayyan-218685236, rayyan-218687386, rayyan-218687743</v>
      </c>
      <c r="G198" t="str">
        <v>\cite{rayyan-172028264, rayyan-218685194, rayyan-218685236, rayyan-218687386, rayyan-218687743}</v>
      </c>
    </row>
    <row r="199" spans="1:7" ht="30" customHeight="1">
      <c r="A199" s="64">
        <v>198</v>
      </c>
      <c r="B199" t="str">
        <v>Data Confidentiality</v>
      </c>
      <c r="C199" t="str">
        <v>Cryptography</v>
      </c>
      <c r="D199" t="str">
        <v>Structured Records</v>
      </c>
      <c r="E199" s="64">
        <v>5</v>
      </c>
      <c r="F199" t="str">
        <v>rayyan-172027818, rayyan-218685194, rayyan-218685236, rayyan-218687386, rayyan-218687743</v>
      </c>
      <c r="G199" t="str">
        <v>\cite{rayyan-172027818, rayyan-218685194, rayyan-218685236, rayyan-218687386, rayyan-218687743}</v>
      </c>
    </row>
    <row r="200" spans="1:7" ht="30" customHeight="1">
      <c r="A200" s="64">
        <v>199</v>
      </c>
      <c r="B200" t="str">
        <v>Data Confidentiality</v>
      </c>
      <c r="C200" t="str">
        <v>Distributed File System</v>
      </c>
      <c r="D200" t="str">
        <v>Structured Records</v>
      </c>
      <c r="E200" s="64">
        <v>5</v>
      </c>
      <c r="F200" t="str">
        <v>rayyan-172027818, rayyan-218685194, rayyan-218685236, rayyan-218687386, rayyan-218687743</v>
      </c>
      <c r="G200" t="str">
        <v>\cite{rayyan-172027818, rayyan-218685194, rayyan-218685236, rayyan-218687386, rayyan-218687743}</v>
      </c>
    </row>
    <row r="201" spans="1:7" ht="30" customHeight="1">
      <c r="A201" s="64">
        <v>200</v>
      </c>
      <c r="B201" t="str">
        <v>Data Confidentiality</v>
      </c>
      <c r="C201" t="str">
        <v>Smart Contracts</v>
      </c>
      <c r="D201" t="str">
        <v>Structured Records</v>
      </c>
      <c r="E201" s="64">
        <v>5</v>
      </c>
      <c r="F201" t="str">
        <v>rayyan-172027818, rayyan-218685194, rayyan-218685236, rayyan-218687386, rayyan-218687743</v>
      </c>
      <c r="G201" t="str">
        <v>\cite{rayyan-172027818, rayyan-218685194, rayyan-218685236, rayyan-218687386, rayyan-218687743}</v>
      </c>
    </row>
    <row r="202" spans="1:7" ht="30" customHeight="1">
      <c r="A202" s="64">
        <v>201</v>
      </c>
      <c r="B202" t="str">
        <v>Data Privacy</v>
      </c>
      <c r="C202" t="str">
        <v>Interoperability &amp; Authorization Standards</v>
      </c>
      <c r="D202" t="str">
        <v>Structured Records</v>
      </c>
      <c r="E202" s="64">
        <v>5</v>
      </c>
      <c r="F202" t="str">
        <v>rayyan-172029208, rayyan-218687484, rayyan-218687761, rayyan-218688137, rayyan-218688549</v>
      </c>
      <c r="G202" t="str">
        <v>\cite{rayyan-172029208, rayyan-218687484, rayyan-218687761, rayyan-218688137, rayyan-218688549}</v>
      </c>
    </row>
    <row r="203" spans="1:7" ht="30" customHeight="1">
      <c r="A203" s="64">
        <v>202</v>
      </c>
      <c r="B203" t="str">
        <v>Healthcare Data Governance</v>
      </c>
      <c r="C203" t="str">
        <v>Distributed File System</v>
      </c>
      <c r="D203" t="str">
        <v>Logs &amp; Audit Trails</v>
      </c>
      <c r="E203" s="64">
        <v>5</v>
      </c>
      <c r="F203" t="str">
        <v>rayyan-172027849, rayyan-172028095, rayyan-172028200, rayyan-172028249, rayyan-172028743</v>
      </c>
      <c r="G203" t="str">
        <v>\cite{rayyan-172027849, rayyan-172028095, rayyan-172028200, rayyan-172028249, rayyan-172028743}</v>
      </c>
    </row>
    <row r="204" spans="1:7" ht="30" customHeight="1">
      <c r="A204" s="64">
        <v>203</v>
      </c>
      <c r="B204" t="str">
        <v>Secure Data Retention</v>
      </c>
      <c r="C204" t="str">
        <v>Cryptography</v>
      </c>
      <c r="D204" t="str">
        <v>Data Files</v>
      </c>
      <c r="E204" s="64">
        <v>5</v>
      </c>
      <c r="F204" t="str">
        <v>rayyan-172027866, rayyan-172028007, rayyan-172028643, rayyan-218685020, rayyan-218688174</v>
      </c>
      <c r="G204" t="str">
        <v>\cite{rayyan-172027866, rayyan-172028007, rayyan-172028643, rayyan-218685020, rayyan-218688174}</v>
      </c>
    </row>
    <row r="205" spans="1:7" ht="30" customHeight="1">
      <c r="A205" s="64">
        <v>204</v>
      </c>
      <c r="B205" t="str">
        <v>Access Control</v>
      </c>
      <c r="C205" t="str">
        <v>Machine Learning &amp; AI</v>
      </c>
      <c r="D205" t="str">
        <v>Data Files</v>
      </c>
      <c r="E205" s="64">
        <v>4</v>
      </c>
      <c r="F205" t="str">
        <v>rayyan-172028105, rayyan-218685020, rayyan-218685441, rayyan-218687255</v>
      </c>
      <c r="G205" t="str">
        <v>\cite{rayyan-172028105, rayyan-218685020, rayyan-218685441, rayyan-218687255}</v>
      </c>
    </row>
    <row r="206" spans="1:7" ht="30" customHeight="1">
      <c r="A206" s="64">
        <v>205</v>
      </c>
      <c r="B206" t="str">
        <v>Access Control</v>
      </c>
      <c r="C206" t="str">
        <v>Machine Learning &amp; AI</v>
      </c>
      <c r="D206" t="str">
        <v>Documents</v>
      </c>
      <c r="E206" s="64">
        <v>4</v>
      </c>
      <c r="F206" t="str">
        <v>rayyan-172028983, rayyan-172029019, rayyan-218687255, rayyan-218687555</v>
      </c>
      <c r="G206" t="str">
        <v>\cite{rayyan-172028983, rayyan-172029019, rayyan-218687255, rayyan-218687555}</v>
      </c>
    </row>
    <row r="207" spans="1:7" ht="30" customHeight="1">
      <c r="A207" s="64">
        <v>206</v>
      </c>
      <c r="B207" t="str">
        <v>Access Control</v>
      </c>
      <c r="C207" t="str">
        <v>Machine Learning &amp; AI</v>
      </c>
      <c r="D207" t="str">
        <v>Structured Records</v>
      </c>
      <c r="E207" s="64">
        <v>4</v>
      </c>
      <c r="F207" t="str">
        <v>rayyan-172027834, rayyan-218685020, rayyan-218687255, rayyan-218687555</v>
      </c>
      <c r="G207" t="str">
        <v>\cite{rayyan-172027834, rayyan-218685020, rayyan-218687255, rayyan-218687555}</v>
      </c>
    </row>
    <row r="208" spans="1:7" ht="30" customHeight="1">
      <c r="A208" s="64">
        <v>207</v>
      </c>
      <c r="B208" t="str">
        <v>Access Control</v>
      </c>
      <c r="C208" t="str">
        <v>Steganography &amp; Digital Watermarking</v>
      </c>
      <c r="D208" t="str">
        <v>Media Files</v>
      </c>
      <c r="E208" s="64">
        <v>4</v>
      </c>
      <c r="F208" t="str">
        <v>rayyan-172027826, rayyan-172027982, rayyan-218685609, rayyan-218687108</v>
      </c>
      <c r="G208" t="str">
        <v>\cite{rayyan-172027826, rayyan-172027982, rayyan-218685609, rayyan-218687108}</v>
      </c>
    </row>
    <row r="209" spans="1:7" ht="30" customHeight="1">
      <c r="A209" s="64">
        <v>208</v>
      </c>
      <c r="B209" t="str">
        <v>Copyright Protection</v>
      </c>
      <c r="C209" t="str">
        <v>Cryptography</v>
      </c>
      <c r="D209" t="str">
        <v>Data Files</v>
      </c>
      <c r="E209" s="64">
        <v>4</v>
      </c>
      <c r="F209" t="str">
        <v>rayyan-172027886, rayyan-172027982, rayyan-218687108, rayyan-218687203</v>
      </c>
      <c r="G209" t="str">
        <v>\cite{rayyan-172027886, rayyan-172027982, rayyan-218687108, rayyan-218687203}</v>
      </c>
    </row>
    <row r="210" spans="1:7" ht="30" customHeight="1">
      <c r="A210" s="64">
        <v>209</v>
      </c>
      <c r="B210" t="str">
        <v>Copyright Protection</v>
      </c>
      <c r="C210" t="str">
        <v>Cryptography</v>
      </c>
      <c r="D210" t="str">
        <v>Metadata</v>
      </c>
      <c r="E210" s="64">
        <v>4</v>
      </c>
      <c r="F210" t="str">
        <v>rayyan-172027826, rayyan-172027886, rayyan-172027964, rayyan-172028104</v>
      </c>
      <c r="G210" t="str">
        <v>\cite{rayyan-172027826, rayyan-172027886, rayyan-172027964, rayyan-172028104}</v>
      </c>
    </row>
    <row r="211" spans="1:7" ht="30" customHeight="1">
      <c r="A211" s="64">
        <v>210</v>
      </c>
      <c r="B211" t="str">
        <v>Copyright Protection</v>
      </c>
      <c r="C211" t="str">
        <v>Distributed File System</v>
      </c>
      <c r="D211" t="str">
        <v>Media Files</v>
      </c>
      <c r="E211" s="64">
        <v>4</v>
      </c>
      <c r="F211" t="str">
        <v>rayyan-172027886, rayyan-172027964, rayyan-218687108, rayyan-218687203</v>
      </c>
      <c r="G211" t="str">
        <v>\cite{rayyan-172027886, rayyan-172027964, rayyan-218687108, rayyan-218687203}</v>
      </c>
    </row>
    <row r="212" spans="1:7" ht="30" customHeight="1">
      <c r="A212" s="64">
        <v>211</v>
      </c>
      <c r="B212" t="str">
        <v>Cybersecurity Risk Mitigation</v>
      </c>
      <c r="C212" t="str">
        <v>Distributed File System</v>
      </c>
      <c r="D212" t="str">
        <v>Logs &amp; Audit Trails</v>
      </c>
      <c r="E212" s="64">
        <v>4</v>
      </c>
      <c r="F212" t="str">
        <v>rayyan-172028127, rayyan-172028200, rayyan-172028249, rayyan-218685256</v>
      </c>
      <c r="G212" t="str">
        <v>\cite{rayyan-172028127, rayyan-172028200, rayyan-172028249, rayyan-218685256}</v>
      </c>
    </row>
    <row r="213" spans="1:7" ht="30" customHeight="1">
      <c r="A213" s="64">
        <v>212</v>
      </c>
      <c r="B213" t="str">
        <v>Cybersecurity Risk Mitigation</v>
      </c>
      <c r="C213" t="str">
        <v>Steganography &amp; Digital Watermarking</v>
      </c>
      <c r="D213" t="str">
        <v>Media Files</v>
      </c>
      <c r="E213" s="64">
        <v>4</v>
      </c>
      <c r="F213" t="str">
        <v>rayyan-172027826, rayyan-172027848, rayyan-172028104, rayyan-172028135</v>
      </c>
      <c r="G213" t="str">
        <v>\cite{rayyan-172027826, rayyan-172027848, rayyan-172028104, rayyan-172028135}</v>
      </c>
    </row>
    <row r="214" spans="1:7" ht="30" customHeight="1">
      <c r="A214" s="64">
        <v>213</v>
      </c>
      <c r="B214" t="str">
        <v>Cybersecurity Risk Mitigation</v>
      </c>
      <c r="C214" t="str">
        <v>Steganography &amp; Digital Watermarking</v>
      </c>
      <c r="D214" t="str">
        <v>Metadata</v>
      </c>
      <c r="E214" s="64">
        <v>4</v>
      </c>
      <c r="F214" t="str">
        <v>rayyan-172027826, rayyan-172027848, rayyan-172028104, rayyan-172028135</v>
      </c>
      <c r="G214" t="str">
        <v>\cite{rayyan-172027826, rayyan-172027848, rayyan-172028104, rayyan-172028135}</v>
      </c>
    </row>
    <row r="215" spans="1:7" ht="30" customHeight="1">
      <c r="A215" s="64">
        <v>214</v>
      </c>
      <c r="B215" t="str">
        <v>Data Auditing</v>
      </c>
      <c r="C215" t="str">
        <v>Distributed File System</v>
      </c>
      <c r="D215" t="str">
        <v>Metadata</v>
      </c>
      <c r="E215" s="64">
        <v>4</v>
      </c>
      <c r="F215" t="str">
        <v>rayyan-172027882, rayyan-172028433, rayyan-218685194, rayyan-218685236</v>
      </c>
      <c r="G215" t="str">
        <v>\cite{rayyan-172027882, rayyan-172028433, rayyan-218685194, rayyan-218685236}</v>
      </c>
    </row>
    <row r="216" spans="1:7" ht="30" customHeight="1">
      <c r="A216" s="64">
        <v>215</v>
      </c>
      <c r="B216" t="str">
        <v>Data Auditing</v>
      </c>
      <c r="C216" t="str">
        <v>Smart Contracts</v>
      </c>
      <c r="D216" t="str">
        <v>IoT Data Streams</v>
      </c>
      <c r="E216" s="64">
        <v>4</v>
      </c>
      <c r="F216" t="str">
        <v>rayyan-172027818, rayyan-172027922, rayyan-218687130, rayyan-218687604</v>
      </c>
      <c r="G216" t="str">
        <v>\cite{rayyan-172027818, rayyan-172027922, rayyan-218687130, rayyan-218687604}</v>
      </c>
    </row>
    <row r="217" spans="1:7" ht="30" customHeight="1">
      <c r="A217" s="64">
        <v>216</v>
      </c>
      <c r="B217" t="str">
        <v>Data Privacy</v>
      </c>
      <c r="C217" t="str">
        <v>Containerization &amp; Orchestration</v>
      </c>
      <c r="D217" t="str">
        <v>Data Files</v>
      </c>
      <c r="E217" s="64">
        <v>4</v>
      </c>
      <c r="F217" t="str">
        <v>rayyan-172028394, rayyan-218685380, rayyan-218687255, rayyan-218687541</v>
      </c>
      <c r="G217" t="str">
        <v>\cite{rayyan-172028394, rayyan-218685380, rayyan-218687255, rayyan-218687541}</v>
      </c>
    </row>
    <row r="218" spans="1:7" ht="30" customHeight="1">
      <c r="A218" s="64">
        <v>217</v>
      </c>
      <c r="B218" t="str">
        <v>Data Privacy</v>
      </c>
      <c r="C218" t="str">
        <v>Containerization &amp; Orchestration</v>
      </c>
      <c r="D218" t="str">
        <v>Structured Records</v>
      </c>
      <c r="E218" s="64">
        <v>4</v>
      </c>
      <c r="F218" t="str">
        <v>rayyan-218685131, rayyan-218685380, rayyan-218687255, rayyan-218687541</v>
      </c>
      <c r="G218" t="str">
        <v>\cite{rayyan-218685131, rayyan-218685380, rayyan-218687255, rayyan-218687541}</v>
      </c>
    </row>
    <row r="219" spans="1:7" ht="30" customHeight="1">
      <c r="A219" s="64">
        <v>218</v>
      </c>
      <c r="B219" t="str">
        <v>Data Traceability</v>
      </c>
      <c r="C219" t="str">
        <v>Containerization &amp; Orchestration</v>
      </c>
      <c r="D219" t="str">
        <v>Data Files</v>
      </c>
      <c r="E219" s="64">
        <v>4</v>
      </c>
      <c r="F219" t="str">
        <v>rayyan-172027891, rayyan-172028394, rayyan-218685380, rayyan-218687255</v>
      </c>
      <c r="G219" t="str">
        <v>\cite{rayyan-172027891, rayyan-172028394, rayyan-218685380, rayyan-218687255}</v>
      </c>
    </row>
    <row r="220" spans="1:7" ht="30" customHeight="1">
      <c r="A220" s="64">
        <v>219</v>
      </c>
      <c r="B220" t="str">
        <v>Data Traceability</v>
      </c>
      <c r="C220" t="str">
        <v>Machine Learning &amp; AI</v>
      </c>
      <c r="D220" t="str">
        <v>Documents</v>
      </c>
      <c r="E220" s="64">
        <v>4</v>
      </c>
      <c r="F220" t="str">
        <v>rayyan-172028017, rayyan-172029019, rayyan-218687255, rayyan-218687555</v>
      </c>
      <c r="G220" t="str">
        <v>\cite{rayyan-172028017, rayyan-172029019, rayyan-218687255, rayyan-218687555}</v>
      </c>
    </row>
    <row r="221" spans="1:7" ht="30" customHeight="1">
      <c r="A221" s="64">
        <v>220</v>
      </c>
      <c r="B221" t="str">
        <v>Data Traceability</v>
      </c>
      <c r="C221" t="str">
        <v>Steganography &amp; Digital Watermarking</v>
      </c>
      <c r="D221" t="str">
        <v>Data Files</v>
      </c>
      <c r="E221" s="64">
        <v>4</v>
      </c>
      <c r="F221" t="str">
        <v>rayyan-172027982, rayyan-172028105, rayyan-218687108, rayyan-218687203</v>
      </c>
      <c r="G221" t="str">
        <v>\cite{rayyan-172027982, rayyan-172028105, rayyan-218687108, rayyan-218687203}</v>
      </c>
    </row>
    <row r="222" spans="1:7" ht="30" customHeight="1">
      <c r="A222" s="64">
        <v>221</v>
      </c>
      <c r="B222" t="str">
        <v>Data Traceability</v>
      </c>
      <c r="C222" t="str">
        <v>Steganography &amp; Digital Watermarking</v>
      </c>
      <c r="D222" t="str">
        <v>Documents</v>
      </c>
      <c r="E222" s="64">
        <v>4</v>
      </c>
      <c r="F222" t="str">
        <v>rayyan-172027955, rayyan-172027982, rayyan-172028017, rayyan-172029219</v>
      </c>
      <c r="G222" t="str">
        <v>\cite{rayyan-172027955, rayyan-172027982, rayyan-172028017, rayyan-172029219}</v>
      </c>
    </row>
    <row r="223" spans="1:7" ht="30" customHeight="1">
      <c r="A223" s="64">
        <v>222</v>
      </c>
      <c r="B223" t="str">
        <v>Digital Object Lifecycle Management</v>
      </c>
      <c r="C223" t="str">
        <v>Blockchain</v>
      </c>
      <c r="D223" t="str">
        <v>Data Files</v>
      </c>
      <c r="E223" s="64">
        <v>4</v>
      </c>
      <c r="F223" t="str">
        <v>rayyan-218685239, rayyan-218685318, rayyan-218688162, rayyan-218688375</v>
      </c>
      <c r="G223" t="str">
        <v>\cite{rayyan-218685239, rayyan-218685318, rayyan-218688162, rayyan-218688375}</v>
      </c>
    </row>
    <row r="224" spans="1:7" ht="30" customHeight="1">
      <c r="A224" s="64">
        <v>223</v>
      </c>
      <c r="B224" t="str">
        <v>Digital Object Lifecycle Management</v>
      </c>
      <c r="C224" t="str">
        <v>Cryptography</v>
      </c>
      <c r="D224" t="str">
        <v>Data Files</v>
      </c>
      <c r="E224" s="64">
        <v>4</v>
      </c>
      <c r="F224" t="str">
        <v>rayyan-172028976, rayyan-218685318, rayyan-218688162, rayyan-218688375</v>
      </c>
      <c r="G224" t="str">
        <v>\cite{rayyan-172028976, rayyan-218685318, rayyan-218688162, rayyan-218688375}</v>
      </c>
    </row>
    <row r="225" spans="1:7" ht="30" customHeight="1">
      <c r="A225" s="64">
        <v>224</v>
      </c>
      <c r="B225" t="str">
        <v>Digital Object Lifecycle Management</v>
      </c>
      <c r="C225" t="str">
        <v>Smart Contracts</v>
      </c>
      <c r="D225" t="str">
        <v>Data Files</v>
      </c>
      <c r="E225" s="64">
        <v>4</v>
      </c>
      <c r="F225" t="str">
        <v>rayyan-218685239, rayyan-218685318, rayyan-218688162, rayyan-218688375</v>
      </c>
      <c r="G225" t="str">
        <v>\cite{rayyan-218685239, rayyan-218685318, rayyan-218688162, rayyan-218688375}</v>
      </c>
    </row>
    <row r="226" spans="1:7" ht="30" customHeight="1">
      <c r="A226" s="64">
        <v>225</v>
      </c>
      <c r="B226" t="str">
        <v>Forensic Attribution &amp; Post-Incident Investigation</v>
      </c>
      <c r="C226" t="str">
        <v>Cryptography</v>
      </c>
      <c r="D226" t="str">
        <v>Logs &amp; Audit Trails</v>
      </c>
      <c r="E226" s="64">
        <v>4</v>
      </c>
      <c r="F226" t="str">
        <v>rayyan-172027832, rayyan-172027893, rayyan-218685128, rayyan-218688143</v>
      </c>
      <c r="G226" t="str">
        <v>\cite{rayyan-172027832, rayyan-172027893, rayyan-218685128, rayyan-218688143}</v>
      </c>
    </row>
    <row r="227" spans="1:7" ht="30" customHeight="1">
      <c r="A227" s="64">
        <v>226</v>
      </c>
      <c r="B227" t="str">
        <v>Forensic Attribution &amp; Post-Incident Investigation</v>
      </c>
      <c r="C227" t="str">
        <v>Cryptography</v>
      </c>
      <c r="D227" t="str">
        <v>Media Files</v>
      </c>
      <c r="E227" s="64">
        <v>4</v>
      </c>
      <c r="F227" t="str">
        <v>rayyan-172028028, rayyan-172028104, rayyan-218685609, rayyan-218687203</v>
      </c>
      <c r="G227" t="str">
        <v>\cite{rayyan-172028028, rayyan-172028104, rayyan-218685609, rayyan-218687203}</v>
      </c>
    </row>
    <row r="228" spans="1:7" ht="30" customHeight="1">
      <c r="A228" s="64">
        <v>227</v>
      </c>
      <c r="B228" t="str">
        <v>Forensic Attribution &amp; Post-Incident Investigation</v>
      </c>
      <c r="C228" t="str">
        <v>Cryptography</v>
      </c>
      <c r="D228" t="str">
        <v>Structured Records</v>
      </c>
      <c r="E228" s="64">
        <v>4</v>
      </c>
      <c r="F228" t="str">
        <v>rayyan-172028771, rayyan-218685128, rayyan-218688278, rayyan-218688759</v>
      </c>
      <c r="G228" t="str">
        <v>\cite{rayyan-172028771, rayyan-218685128, rayyan-218688278, rayyan-218688759}</v>
      </c>
    </row>
    <row r="229" spans="1:7" ht="30" customHeight="1">
      <c r="A229" s="64">
        <v>228</v>
      </c>
      <c r="B229" t="str">
        <v>Forensic Attribution &amp; Post-Incident Investigation</v>
      </c>
      <c r="C229" t="str">
        <v>Steganography &amp; Digital Watermarking</v>
      </c>
      <c r="D229" t="str">
        <v>Media Files</v>
      </c>
      <c r="E229" s="64">
        <v>4</v>
      </c>
      <c r="F229" t="str">
        <v>rayyan-172027848, rayyan-172028104, rayyan-218685609, rayyan-218687203</v>
      </c>
      <c r="G229" t="str">
        <v>\cite{rayyan-172027848, rayyan-172028104, rayyan-218685609, rayyan-218687203}</v>
      </c>
    </row>
    <row r="230" spans="1:7" ht="30" customHeight="1">
      <c r="A230" s="64">
        <v>229</v>
      </c>
      <c r="B230" t="str">
        <v>Healthcare Data Governance</v>
      </c>
      <c r="C230" t="str">
        <v>Machine Learning &amp; AI</v>
      </c>
      <c r="D230" t="str">
        <v>Structured Records</v>
      </c>
      <c r="E230" s="64">
        <v>4</v>
      </c>
      <c r="F230" t="str">
        <v>rayyan-172027834, rayyan-218685020, rayyan-218687255, rayyan-218687555</v>
      </c>
      <c r="G230" t="str">
        <v>\cite{rayyan-172027834, rayyan-218685020, rayyan-218687255, rayyan-218687555}</v>
      </c>
    </row>
    <row r="231" spans="1:7" ht="30" customHeight="1">
      <c r="A231" s="64">
        <v>230</v>
      </c>
      <c r="B231" t="str">
        <v>Secure Data Retention</v>
      </c>
      <c r="C231" t="str">
        <v>Blockchain</v>
      </c>
      <c r="D231" t="str">
        <v>Data Files</v>
      </c>
      <c r="E231" s="64">
        <v>4</v>
      </c>
      <c r="F231" t="str">
        <v>rayyan-172027866, rayyan-172028643, rayyan-218685020, rayyan-218688174</v>
      </c>
      <c r="G231" t="str">
        <v>\cite{rayyan-172027866, rayyan-172028643, rayyan-218685020, rayyan-218688174}</v>
      </c>
    </row>
    <row r="232" spans="1:7" ht="30" customHeight="1">
      <c r="A232" s="64">
        <v>231</v>
      </c>
      <c r="B232" t="str">
        <v>Secure Data Retention</v>
      </c>
      <c r="C232" t="str">
        <v>Blockchain</v>
      </c>
      <c r="D232" t="str">
        <v>Documents</v>
      </c>
      <c r="E232" s="64">
        <v>4</v>
      </c>
      <c r="F232" t="str">
        <v>rayyan-172027866, rayyan-172027943, rayyan-218685005, rayyan-218685334</v>
      </c>
      <c r="G232" t="str">
        <v>\cite{rayyan-172027866, rayyan-172027943, rayyan-218685005, rayyan-218685334}</v>
      </c>
    </row>
    <row r="233" spans="1:7" ht="30" customHeight="1">
      <c r="A233" s="64">
        <v>232</v>
      </c>
      <c r="B233" t="str">
        <v>Secure Data Retention</v>
      </c>
      <c r="C233" t="str">
        <v>Cryptography</v>
      </c>
      <c r="D233" t="str">
        <v>Documents</v>
      </c>
      <c r="E233" s="64">
        <v>4</v>
      </c>
      <c r="F233" t="str">
        <v>rayyan-172027866, rayyan-172027943, rayyan-218685005, rayyan-218685334</v>
      </c>
      <c r="G233" t="str">
        <v>\cite{rayyan-172027866, rayyan-172027943, rayyan-218685005, rayyan-218685334}</v>
      </c>
    </row>
    <row r="234" spans="1:7" ht="30" customHeight="1">
      <c r="A234" s="64">
        <v>233</v>
      </c>
      <c r="B234" t="str">
        <v>Secure Data Retention</v>
      </c>
      <c r="C234" t="str">
        <v>Distributed File System</v>
      </c>
      <c r="D234" t="str">
        <v>Documents</v>
      </c>
      <c r="E234" s="64">
        <v>4</v>
      </c>
      <c r="F234" t="str">
        <v>rayyan-172027866, rayyan-172027943, rayyan-218685005, rayyan-218685334</v>
      </c>
      <c r="G234" t="str">
        <v>\cite{rayyan-172027866, rayyan-172027943, rayyan-218685005, rayyan-218685334}</v>
      </c>
    </row>
    <row r="235" spans="1:7" ht="30" customHeight="1">
      <c r="A235" s="64">
        <v>234</v>
      </c>
      <c r="B235" t="str">
        <v>Secure Data Retention</v>
      </c>
      <c r="C235" t="str">
        <v>Smart Contracts</v>
      </c>
      <c r="D235" t="str">
        <v>Data Files</v>
      </c>
      <c r="E235" s="64">
        <v>4</v>
      </c>
      <c r="F235" t="str">
        <v>rayyan-172027866, rayyan-172028643, rayyan-218685020, rayyan-218688174</v>
      </c>
      <c r="G235" t="str">
        <v>\cite{rayyan-172027866, rayyan-172028643, rayyan-218685020, rayyan-218688174}</v>
      </c>
    </row>
    <row r="236" spans="1:7" ht="30" customHeight="1">
      <c r="A236" s="64">
        <v>235</v>
      </c>
      <c r="B236" t="str">
        <v>Secure Data Sharing</v>
      </c>
      <c r="C236" t="str">
        <v>Interoperability &amp; Authorization Standards</v>
      </c>
      <c r="D236" t="str">
        <v>Structured Records</v>
      </c>
      <c r="E236" s="64">
        <v>4</v>
      </c>
      <c r="F236" t="str">
        <v>rayyan-218687484, rayyan-218687761, rayyan-218688137, rayyan-218688549</v>
      </c>
      <c r="G236" t="str">
        <v>\cite{rayyan-218687484, rayyan-218687761, rayyan-218688137, rayyan-218688549}</v>
      </c>
    </row>
    <row r="237" spans="1:7" ht="30" customHeight="1">
      <c r="A237" s="64">
        <v>236</v>
      </c>
      <c r="B237" t="str">
        <v>Secure Data Sharing</v>
      </c>
      <c r="C237" t="str">
        <v>Steganography &amp; Digital Watermarking</v>
      </c>
      <c r="D237" t="str">
        <v>Data Files</v>
      </c>
      <c r="E237" s="64">
        <v>4</v>
      </c>
      <c r="F237" t="str">
        <v>rayyan-172027982, rayyan-172028161, rayyan-218687108, rayyan-218687203</v>
      </c>
      <c r="G237" t="str">
        <v>\cite{rayyan-172027982, rayyan-172028161, rayyan-218687108, rayyan-218687203}</v>
      </c>
    </row>
    <row r="238" spans="1:7" ht="30" customHeight="1">
      <c r="A238" s="64">
        <v>237</v>
      </c>
      <c r="B238" t="str">
        <v>Access Control</v>
      </c>
      <c r="C238" t="str">
        <v>Containerization &amp; Orchestration</v>
      </c>
      <c r="D238" t="str">
        <v>Data Files</v>
      </c>
      <c r="E238" s="64">
        <v>3</v>
      </c>
      <c r="F238" t="str">
        <v>rayyan-218685380, rayyan-218687255, rayyan-218687541</v>
      </c>
      <c r="G238" t="str">
        <v>\cite{rayyan-218685380, rayyan-218687255, rayyan-218687541}</v>
      </c>
    </row>
    <row r="239" spans="1:7" ht="30" customHeight="1">
      <c r="A239" s="64">
        <v>238</v>
      </c>
      <c r="B239" t="str">
        <v>Access Control</v>
      </c>
      <c r="C239" t="str">
        <v>Steganography &amp; Digital Watermarking</v>
      </c>
      <c r="D239" t="str">
        <v>Data Files</v>
      </c>
      <c r="E239" s="64">
        <v>3</v>
      </c>
      <c r="F239" t="str">
        <v>rayyan-172027982, rayyan-172028105, rayyan-218687108</v>
      </c>
      <c r="G239" t="str">
        <v>\cite{rayyan-172027982, rayyan-172028105, rayyan-218687108}</v>
      </c>
    </row>
    <row r="240" spans="1:7" ht="30" customHeight="1">
      <c r="A240" s="64">
        <v>239</v>
      </c>
      <c r="B240" t="str">
        <v>Copyright Protection</v>
      </c>
      <c r="C240" t="str">
        <v>Blockchain</v>
      </c>
      <c r="D240" t="str">
        <v>Data Files</v>
      </c>
      <c r="E240" s="64">
        <v>3</v>
      </c>
      <c r="F240" t="str">
        <v>rayyan-172027886, rayyan-218687108, rayyan-218687203</v>
      </c>
      <c r="G240" t="str">
        <v>\cite{rayyan-172027886, rayyan-218687108, rayyan-218687203}</v>
      </c>
    </row>
    <row r="241" spans="1:7" ht="30" customHeight="1">
      <c r="A241" s="64">
        <v>240</v>
      </c>
      <c r="B241" t="str">
        <v>Copyright Protection</v>
      </c>
      <c r="C241" t="str">
        <v>Blockchain</v>
      </c>
      <c r="D241" t="str">
        <v>Metadata</v>
      </c>
      <c r="E241" s="64">
        <v>3</v>
      </c>
      <c r="F241" t="str">
        <v>rayyan-172027826, rayyan-172027886, rayyan-172027964</v>
      </c>
      <c r="G241" t="str">
        <v>\cite{rayyan-172027826, rayyan-172027886, rayyan-172027964}</v>
      </c>
    </row>
    <row r="242" spans="1:7" ht="30" customHeight="1">
      <c r="A242" s="64">
        <v>241</v>
      </c>
      <c r="B242" t="str">
        <v>Copyright Protection</v>
      </c>
      <c r="C242" t="str">
        <v>Distributed File System</v>
      </c>
      <c r="D242" t="str">
        <v>Data Files</v>
      </c>
      <c r="E242" s="64">
        <v>3</v>
      </c>
      <c r="F242" t="str">
        <v>rayyan-172027886, rayyan-218687108, rayyan-218687203</v>
      </c>
      <c r="G242" t="str">
        <v>\cite{rayyan-172027886, rayyan-218687108, rayyan-218687203}</v>
      </c>
    </row>
    <row r="243" spans="1:7" ht="30" customHeight="1">
      <c r="A243" s="64">
        <v>242</v>
      </c>
      <c r="B243" t="str">
        <v>Copyright Protection</v>
      </c>
      <c r="C243" t="str">
        <v>Smart Contracts</v>
      </c>
      <c r="D243" t="str">
        <v>Data Files</v>
      </c>
      <c r="E243" s="64">
        <v>3</v>
      </c>
      <c r="F243" t="str">
        <v>rayyan-172027886, rayyan-218687108, rayyan-218687203</v>
      </c>
      <c r="G243" t="str">
        <v>\cite{rayyan-172027886, rayyan-218687108, rayyan-218687203}</v>
      </c>
    </row>
    <row r="244" spans="1:7" ht="30" customHeight="1">
      <c r="A244" s="64">
        <v>243</v>
      </c>
      <c r="B244" t="str">
        <v>Copyright Protection</v>
      </c>
      <c r="C244" t="str">
        <v>Smart Contracts</v>
      </c>
      <c r="D244" t="str">
        <v>Metadata</v>
      </c>
      <c r="E244" s="64">
        <v>3</v>
      </c>
      <c r="F244" t="str">
        <v>rayyan-172027826, rayyan-172027886, rayyan-172027964</v>
      </c>
      <c r="G244" t="str">
        <v>\cite{rayyan-172027826, rayyan-172027886, rayyan-172027964}</v>
      </c>
    </row>
    <row r="245" spans="1:7" ht="30" customHeight="1">
      <c r="A245" s="64">
        <v>244</v>
      </c>
      <c r="B245" t="str">
        <v>Copyright Protection</v>
      </c>
      <c r="C245" t="str">
        <v>Steganography &amp; Digital Watermarking</v>
      </c>
      <c r="D245" t="str">
        <v>Data Files</v>
      </c>
      <c r="E245" s="64">
        <v>3</v>
      </c>
      <c r="F245" t="str">
        <v>rayyan-172027982, rayyan-218687108, rayyan-218687203</v>
      </c>
      <c r="G245" t="str">
        <v>\cite{rayyan-172027982, rayyan-218687108, rayyan-218687203}</v>
      </c>
    </row>
    <row r="246" spans="1:7" ht="30" customHeight="1">
      <c r="A246" s="64">
        <v>245</v>
      </c>
      <c r="B246" t="str">
        <v>Copyright Protection</v>
      </c>
      <c r="C246" t="str">
        <v>Steganography &amp; Digital Watermarking</v>
      </c>
      <c r="D246" t="str">
        <v>Metadata</v>
      </c>
      <c r="E246" s="64">
        <v>3</v>
      </c>
      <c r="F246" t="str">
        <v>rayyan-172027826, rayyan-172027964, rayyan-172028104</v>
      </c>
      <c r="G246" t="str">
        <v>\cite{rayyan-172027826, rayyan-172027964, rayyan-172028104}</v>
      </c>
    </row>
    <row r="247" spans="1:7" ht="30" customHeight="1">
      <c r="A247" s="64">
        <v>246</v>
      </c>
      <c r="B247" t="str">
        <v>Cybersecurity Risk Mitigation</v>
      </c>
      <c r="C247" t="str">
        <v>Blockchain</v>
      </c>
      <c r="D247" t="str">
        <v>IoT Data Streams</v>
      </c>
      <c r="E247" s="64">
        <v>3</v>
      </c>
      <c r="F247" t="str">
        <v>rayyan-172027819, rayyan-172028100, rayyan-218685477</v>
      </c>
      <c r="G247" t="str">
        <v>\cite{rayyan-172027819, rayyan-172028100, rayyan-218685477}</v>
      </c>
    </row>
    <row r="248" spans="1:7" ht="30" customHeight="1">
      <c r="A248" s="64">
        <v>247</v>
      </c>
      <c r="B248" t="str">
        <v>Cybersecurity Risk Mitigation</v>
      </c>
      <c r="C248" t="str">
        <v>Machine Learning &amp; AI</v>
      </c>
      <c r="D248" t="str">
        <v>Data Files</v>
      </c>
      <c r="E248" s="64">
        <v>3</v>
      </c>
      <c r="F248" t="str">
        <v>rayyan-172028105, rayyan-218686026, rayyan-218687255</v>
      </c>
      <c r="G248" t="str">
        <v>\cite{rayyan-172028105, rayyan-218686026, rayyan-218687255}</v>
      </c>
    </row>
    <row r="249" spans="1:7" ht="30" customHeight="1">
      <c r="A249" s="64">
        <v>248</v>
      </c>
      <c r="B249" t="str">
        <v>Cybersecurity Risk Mitigation</v>
      </c>
      <c r="C249" t="str">
        <v>Machine Learning &amp; AI</v>
      </c>
      <c r="D249" t="str">
        <v>Documents</v>
      </c>
      <c r="E249" s="64">
        <v>3</v>
      </c>
      <c r="F249" t="str">
        <v>rayyan-172028983, rayyan-172029019, rayyan-218687255</v>
      </c>
      <c r="G249" t="str">
        <v>\cite{rayyan-172028983, rayyan-172029019, rayyan-218687255}</v>
      </c>
    </row>
    <row r="250" spans="1:7" ht="30" customHeight="1">
      <c r="A250" s="64">
        <v>249</v>
      </c>
      <c r="B250" t="str">
        <v>Data Auditing</v>
      </c>
      <c r="C250" t="str">
        <v>Distributed File System</v>
      </c>
      <c r="D250" t="str">
        <v>IoT Data Streams</v>
      </c>
      <c r="E250" s="64">
        <v>3</v>
      </c>
      <c r="F250" t="str">
        <v>rayyan-172027818, rayyan-172027922, rayyan-218687745</v>
      </c>
      <c r="G250" t="str">
        <v>\cite{rayyan-172027818, rayyan-172027922, rayyan-218687745}</v>
      </c>
    </row>
    <row r="251" spans="1:7" ht="30" customHeight="1">
      <c r="A251" s="64">
        <v>250</v>
      </c>
      <c r="B251" t="str">
        <v>Data Confidentiality</v>
      </c>
      <c r="C251" t="str">
        <v>Blockchain</v>
      </c>
      <c r="D251" t="str">
        <v>IoT Data Streams</v>
      </c>
      <c r="E251" s="64">
        <v>3</v>
      </c>
      <c r="F251" t="str">
        <v>rayyan-172027818, rayyan-218685477, rayyan-218687456</v>
      </c>
      <c r="G251" t="str">
        <v>\cite{rayyan-172027818, rayyan-218685477, rayyan-218687456}</v>
      </c>
    </row>
    <row r="252" spans="1:7" ht="30" customHeight="1">
      <c r="A252" s="64">
        <v>251</v>
      </c>
      <c r="B252" t="str">
        <v>Data Confidentiality</v>
      </c>
      <c r="C252" t="str">
        <v>Cryptography</v>
      </c>
      <c r="D252" t="str">
        <v>Data Files</v>
      </c>
      <c r="E252" s="64">
        <v>3</v>
      </c>
      <c r="F252" t="str">
        <v>rayyan-172027958, rayyan-172028264, rayyan-218688375</v>
      </c>
      <c r="G252" t="str">
        <v>\cite{rayyan-172027958, rayyan-172028264, rayyan-218688375}</v>
      </c>
    </row>
    <row r="253" spans="1:7" ht="30" customHeight="1">
      <c r="A253" s="64">
        <v>252</v>
      </c>
      <c r="B253" t="str">
        <v>Data Confidentiality</v>
      </c>
      <c r="C253" t="str">
        <v>Distributed File System</v>
      </c>
      <c r="D253" t="str">
        <v>IoT Data Streams</v>
      </c>
      <c r="E253" s="64">
        <v>3</v>
      </c>
      <c r="F253" t="str">
        <v>rayyan-172027818, rayyan-218685477, rayyan-218687456</v>
      </c>
      <c r="G253" t="str">
        <v>\cite{rayyan-172027818, rayyan-218685477, rayyan-218687456}</v>
      </c>
    </row>
    <row r="254" spans="1:7" ht="30" customHeight="1">
      <c r="A254" s="64">
        <v>253</v>
      </c>
      <c r="B254" t="str">
        <v>Data Confidentiality</v>
      </c>
      <c r="C254" t="str">
        <v>Smart Contracts</v>
      </c>
      <c r="D254" t="str">
        <v>IoT Data Streams</v>
      </c>
      <c r="E254" s="64">
        <v>3</v>
      </c>
      <c r="F254" t="str">
        <v>rayyan-172027818, rayyan-218685477, rayyan-218687456</v>
      </c>
      <c r="G254" t="str">
        <v>\cite{rayyan-172027818, rayyan-218685477, rayyan-218687456}</v>
      </c>
    </row>
    <row r="255" spans="1:7" ht="30" customHeight="1">
      <c r="A255" s="64">
        <v>254</v>
      </c>
      <c r="B255" t="str">
        <v>Data Privacy</v>
      </c>
      <c r="C255" t="str">
        <v>Interoperability &amp; Authorization Standards</v>
      </c>
      <c r="D255" t="str">
        <v>IoT Data Streams</v>
      </c>
      <c r="E255" s="64">
        <v>3</v>
      </c>
      <c r="F255" t="str">
        <v>rayyan-218687484, rayyan-218687761, rayyan-218688549</v>
      </c>
      <c r="G255" t="str">
        <v>\cite{rayyan-218687484, rayyan-218687761, rayyan-218688549}</v>
      </c>
    </row>
    <row r="256" spans="1:7" ht="30" customHeight="1">
      <c r="A256" s="64">
        <v>255</v>
      </c>
      <c r="B256" t="str">
        <v>Data Privacy</v>
      </c>
      <c r="C256" t="str">
        <v>Knowledge Representation &amp; Analytics</v>
      </c>
      <c r="D256" t="str">
        <v>Structured Records</v>
      </c>
      <c r="E256" s="64">
        <v>3</v>
      </c>
      <c r="F256" t="str">
        <v>rayyan-172028018, rayyan-218685292, rayyan-218687262</v>
      </c>
      <c r="G256" t="str">
        <v>\cite{rayyan-172028018, rayyan-218685292, rayyan-218687262}</v>
      </c>
    </row>
    <row r="257" spans="1:7" ht="30" customHeight="1">
      <c r="A257" s="64">
        <v>256</v>
      </c>
      <c r="B257" t="str">
        <v>Data Privacy</v>
      </c>
      <c r="C257" t="str">
        <v>Machine Learning &amp; AI</v>
      </c>
      <c r="D257" t="str">
        <v>Documents</v>
      </c>
      <c r="E257" s="64">
        <v>3</v>
      </c>
      <c r="F257" t="str">
        <v>rayyan-172028983, rayyan-218687255, rayyan-218687555</v>
      </c>
      <c r="G257" t="str">
        <v>\cite{rayyan-172028983, rayyan-218687255, rayyan-218687555}</v>
      </c>
    </row>
    <row r="258" spans="1:7" ht="30" customHeight="1">
      <c r="A258" s="64">
        <v>257</v>
      </c>
      <c r="B258" t="str">
        <v>Data Privacy</v>
      </c>
      <c r="C258" t="str">
        <v>Machine Learning &amp; AI</v>
      </c>
      <c r="D258" t="str">
        <v>Structured Records</v>
      </c>
      <c r="E258" s="64">
        <v>3</v>
      </c>
      <c r="F258" t="str">
        <v>rayyan-172027834, rayyan-218687255, rayyan-218687555</v>
      </c>
      <c r="G258" t="str">
        <v>\cite{rayyan-172027834, rayyan-218687255, rayyan-218687555}</v>
      </c>
    </row>
    <row r="259" spans="1:7" ht="30" customHeight="1">
      <c r="A259" s="64">
        <v>258</v>
      </c>
      <c r="B259" t="str">
        <v>Data Traceability</v>
      </c>
      <c r="C259" t="str">
        <v>Containerization &amp; Orchestration</v>
      </c>
      <c r="D259" t="str">
        <v>Structured Records</v>
      </c>
      <c r="E259" s="64">
        <v>3</v>
      </c>
      <c r="F259" t="str">
        <v>rayyan-218685039, rayyan-218685380, rayyan-218687255</v>
      </c>
      <c r="G259" t="str">
        <v>\cite{rayyan-218685039, rayyan-218685380, rayyan-218687255}</v>
      </c>
    </row>
    <row r="260" spans="1:7" ht="30" customHeight="1">
      <c r="A260" s="64">
        <v>259</v>
      </c>
      <c r="B260" t="str">
        <v>Data Traceability</v>
      </c>
      <c r="C260" t="str">
        <v>Interoperability &amp; Authorization Standards</v>
      </c>
      <c r="D260" t="str">
        <v>Structured Records</v>
      </c>
      <c r="E260" s="64">
        <v>3</v>
      </c>
      <c r="F260" t="str">
        <v>rayyan-172029208, rayyan-218687761, rayyan-218688137</v>
      </c>
      <c r="G260" t="str">
        <v>\cite{rayyan-172029208, rayyan-218687761, rayyan-218688137}</v>
      </c>
    </row>
    <row r="261" spans="1:7" ht="30" customHeight="1">
      <c r="A261" s="64">
        <v>260</v>
      </c>
      <c r="B261" t="str">
        <v>Data Traceability</v>
      </c>
      <c r="C261" t="str">
        <v>Machine Learning &amp; AI</v>
      </c>
      <c r="D261" t="str">
        <v>Data Files</v>
      </c>
      <c r="E261" s="64">
        <v>3</v>
      </c>
      <c r="F261" t="str">
        <v>rayyan-172028105, rayyan-218685020, rayyan-218687255</v>
      </c>
      <c r="G261" t="str">
        <v>\cite{rayyan-172028105, rayyan-218685020, rayyan-218687255}</v>
      </c>
    </row>
    <row r="262" spans="1:7" ht="30" customHeight="1">
      <c r="A262" s="64">
        <v>261</v>
      </c>
      <c r="B262" t="str">
        <v>Data Traceability</v>
      </c>
      <c r="C262" t="str">
        <v>Machine Learning &amp; AI</v>
      </c>
      <c r="D262" t="str">
        <v>Structured Records</v>
      </c>
      <c r="E262" s="64">
        <v>3</v>
      </c>
      <c r="F262" t="str">
        <v>rayyan-218685020, rayyan-218687255, rayyan-218687555</v>
      </c>
      <c r="G262" t="str">
        <v>\cite{rayyan-218685020, rayyan-218687255, rayyan-218687555}</v>
      </c>
    </row>
    <row r="263" spans="1:7" ht="30" customHeight="1">
      <c r="A263" s="64">
        <v>262</v>
      </c>
      <c r="B263" t="str">
        <v>Data Traceability</v>
      </c>
      <c r="C263" t="str">
        <v>Steganography &amp; Digital Watermarking</v>
      </c>
      <c r="D263" t="str">
        <v>Metadata</v>
      </c>
      <c r="E263" s="64">
        <v>3</v>
      </c>
      <c r="F263" t="str">
        <v>rayyan-172027826, rayyan-172027848, rayyan-172027964</v>
      </c>
      <c r="G263" t="str">
        <v>\cite{rayyan-172027826, rayyan-172027848, rayyan-172027964}</v>
      </c>
    </row>
    <row r="264" spans="1:7" ht="30" customHeight="1">
      <c r="A264" s="64">
        <v>263</v>
      </c>
      <c r="B264" t="str">
        <v>Digital Object Lifecycle Management</v>
      </c>
      <c r="C264" t="str">
        <v>Blockchain</v>
      </c>
      <c r="D264" t="str">
        <v>Logs &amp; Audit Trails</v>
      </c>
      <c r="E264" s="64">
        <v>3</v>
      </c>
      <c r="F264" t="str">
        <v>rayyan-172027927, rayyan-172028383, rayyan-218685256</v>
      </c>
      <c r="G264" t="str">
        <v>\cite{rayyan-172027927, rayyan-172028383, rayyan-218685256}</v>
      </c>
    </row>
    <row r="265" spans="1:7" ht="30" customHeight="1">
      <c r="A265" s="64">
        <v>264</v>
      </c>
      <c r="B265" t="str">
        <v>Digital Object Lifecycle Management</v>
      </c>
      <c r="C265" t="str">
        <v>Blockchain</v>
      </c>
      <c r="D265" t="str">
        <v>Metadata</v>
      </c>
      <c r="E265" s="64">
        <v>3</v>
      </c>
      <c r="F265" t="str">
        <v>rayyan-172027927, rayyan-218685239, rayyan-218685318</v>
      </c>
      <c r="G265" t="str">
        <v>\cite{rayyan-172027927, rayyan-218685239, rayyan-218685318}</v>
      </c>
    </row>
    <row r="266" spans="1:7" ht="30" customHeight="1">
      <c r="A266" s="64">
        <v>265</v>
      </c>
      <c r="B266" t="str">
        <v>Digital Object Lifecycle Management</v>
      </c>
      <c r="C266" t="str">
        <v>Cryptography</v>
      </c>
      <c r="D266" t="str">
        <v>Logs &amp; Audit Trails</v>
      </c>
      <c r="E266" s="64">
        <v>3</v>
      </c>
      <c r="F266" t="str">
        <v>rayyan-172027927, rayyan-172028383, rayyan-218685256</v>
      </c>
      <c r="G266" t="str">
        <v>\cite{rayyan-172027927, rayyan-172028383, rayyan-218685256}</v>
      </c>
    </row>
    <row r="267" spans="1:7" ht="30" customHeight="1">
      <c r="A267" s="64">
        <v>266</v>
      </c>
      <c r="B267" t="str">
        <v>Digital Object Lifecycle Management</v>
      </c>
      <c r="C267" t="str">
        <v>Distributed File System</v>
      </c>
      <c r="D267" t="str">
        <v>Data Files</v>
      </c>
      <c r="E267" s="64">
        <v>3</v>
      </c>
      <c r="F267" t="str">
        <v>rayyan-218685239, rayyan-218685318, rayyan-218688162</v>
      </c>
      <c r="G267" t="str">
        <v>\cite{rayyan-218685239, rayyan-218685318, rayyan-218688162}</v>
      </c>
    </row>
    <row r="268" spans="1:7" ht="30" customHeight="1">
      <c r="A268" s="64">
        <v>267</v>
      </c>
      <c r="B268" t="str">
        <v>Digital Object Lifecycle Management</v>
      </c>
      <c r="C268" t="str">
        <v>Smart Contracts</v>
      </c>
      <c r="D268" t="str">
        <v>Logs &amp; Audit Trails</v>
      </c>
      <c r="E268" s="64">
        <v>3</v>
      </c>
      <c r="F268" t="str">
        <v>rayyan-172027927, rayyan-172028383, rayyan-218685256</v>
      </c>
      <c r="G268" t="str">
        <v>\cite{rayyan-172027927, rayyan-172028383, rayyan-218685256}</v>
      </c>
    </row>
    <row r="269" spans="1:7" ht="30" customHeight="1">
      <c r="A269" s="64">
        <v>268</v>
      </c>
      <c r="B269" t="str">
        <v>Digital Object Lifecycle Management</v>
      </c>
      <c r="C269" t="str">
        <v>Smart Contracts</v>
      </c>
      <c r="D269" t="str">
        <v>Metadata</v>
      </c>
      <c r="E269" s="64">
        <v>3</v>
      </c>
      <c r="F269" t="str">
        <v>rayyan-172027927, rayyan-218685239, rayyan-218685318</v>
      </c>
      <c r="G269" t="str">
        <v>\cite{rayyan-172027927, rayyan-218685239, rayyan-218685318}</v>
      </c>
    </row>
    <row r="270" spans="1:7" ht="30" customHeight="1">
      <c r="A270" s="64">
        <v>269</v>
      </c>
      <c r="B270" t="str">
        <v>Forensic Attribution &amp; Post-Incident Investigation</v>
      </c>
      <c r="C270" t="str">
        <v>Blockchain</v>
      </c>
      <c r="D270" t="str">
        <v>Logs &amp; Audit Trails</v>
      </c>
      <c r="E270" s="64">
        <v>3</v>
      </c>
      <c r="F270" t="str">
        <v>rayyan-172027893, rayyan-218685128, rayyan-218688143</v>
      </c>
      <c r="G270" t="str">
        <v>\cite{rayyan-172027893, rayyan-218685128, rayyan-218688143}</v>
      </c>
    </row>
    <row r="271" spans="1:7" ht="30" customHeight="1">
      <c r="A271" s="64">
        <v>270</v>
      </c>
      <c r="B271" t="str">
        <v>Forensic Attribution &amp; Post-Incident Investigation</v>
      </c>
      <c r="C271" t="str">
        <v>Blockchain</v>
      </c>
      <c r="D271" t="str">
        <v>Structured Records</v>
      </c>
      <c r="E271" s="64">
        <v>3</v>
      </c>
      <c r="F271" t="str">
        <v>rayyan-218685128, rayyan-218688278, rayyan-218688759</v>
      </c>
      <c r="G271" t="str">
        <v>\cite{rayyan-218685128, rayyan-218688278, rayyan-218688759}</v>
      </c>
    </row>
    <row r="272" spans="1:7" ht="30" customHeight="1">
      <c r="A272" s="64">
        <v>271</v>
      </c>
      <c r="B272" t="str">
        <v>Forensic Attribution &amp; Post-Incident Investigation</v>
      </c>
      <c r="C272" t="str">
        <v>Smart Contracts</v>
      </c>
      <c r="D272" t="str">
        <v>Logs &amp; Audit Trails</v>
      </c>
      <c r="E272" s="64">
        <v>3</v>
      </c>
      <c r="F272" t="str">
        <v>rayyan-172027893, rayyan-218685128, rayyan-218688143</v>
      </c>
      <c r="G272" t="str">
        <v>\cite{rayyan-172027893, rayyan-218685128, rayyan-218688143}</v>
      </c>
    </row>
    <row r="273" spans="1:7" ht="30" customHeight="1">
      <c r="A273" s="64">
        <v>272</v>
      </c>
      <c r="B273" t="str">
        <v>Healthcare Data Governance</v>
      </c>
      <c r="C273" t="str">
        <v>Containerization &amp; Orchestration</v>
      </c>
      <c r="D273" t="str">
        <v>Structured Records</v>
      </c>
      <c r="E273" s="64">
        <v>3</v>
      </c>
      <c r="F273" t="str">
        <v>rayyan-218685131, rayyan-218685380, rayyan-218687255</v>
      </c>
      <c r="G273" t="str">
        <v>\cite{rayyan-218685131, rayyan-218685380, rayyan-218687255}</v>
      </c>
    </row>
    <row r="274" spans="1:7" ht="30" customHeight="1">
      <c r="A274" s="64">
        <v>273</v>
      </c>
      <c r="B274" t="str">
        <v>Healthcare Data Governance</v>
      </c>
      <c r="C274" t="str">
        <v>Interoperability &amp; Authorization Standards</v>
      </c>
      <c r="D274" t="str">
        <v>Structured Records</v>
      </c>
      <c r="E274" s="64">
        <v>3</v>
      </c>
      <c r="F274" t="str">
        <v>rayyan-218687484, rayyan-218687761, rayyan-218688262</v>
      </c>
      <c r="G274" t="str">
        <v>\cite{rayyan-218687484, rayyan-218687761, rayyan-218688262}</v>
      </c>
    </row>
    <row r="275" spans="1:7" ht="30" customHeight="1">
      <c r="A275" s="64">
        <v>274</v>
      </c>
      <c r="B275" t="str">
        <v>Secure Data Retention</v>
      </c>
      <c r="C275" t="str">
        <v>Distributed File System</v>
      </c>
      <c r="D275" t="str">
        <v>Data Files</v>
      </c>
      <c r="E275" s="64">
        <v>3</v>
      </c>
      <c r="F275" t="str">
        <v>rayyan-172027866, rayyan-218685020, rayyan-218688174</v>
      </c>
      <c r="G275" t="str">
        <v>\cite{rayyan-172027866, rayyan-218685020, rayyan-218688174}</v>
      </c>
    </row>
    <row r="276" spans="1:7" ht="30" customHeight="1">
      <c r="A276" s="64">
        <v>275</v>
      </c>
      <c r="B276" t="str">
        <v>Secure Data Retention</v>
      </c>
      <c r="C276" t="str">
        <v>Smart Contracts</v>
      </c>
      <c r="D276" t="str">
        <v>Documents</v>
      </c>
      <c r="E276" s="64">
        <v>3</v>
      </c>
      <c r="F276" t="str">
        <v>rayyan-172027866, rayyan-172027943, rayyan-218685334</v>
      </c>
      <c r="G276" t="str">
        <v>\cite{rayyan-172027866, rayyan-172027943, rayyan-218685334}</v>
      </c>
    </row>
    <row r="277" spans="1:7" ht="30" customHeight="1">
      <c r="A277" s="64">
        <v>276</v>
      </c>
      <c r="B277" t="str">
        <v>Secure Data Sharing</v>
      </c>
      <c r="C277" t="str">
        <v>Containerization &amp; Orchestration</v>
      </c>
      <c r="D277" t="str">
        <v>Data Files</v>
      </c>
      <c r="E277" s="64">
        <v>3</v>
      </c>
      <c r="F277" t="str">
        <v>rayyan-172028394, rayyan-218685380, rayyan-218687541</v>
      </c>
      <c r="G277" t="str">
        <v>\cite{rayyan-172028394, rayyan-218685380, rayyan-218687541}</v>
      </c>
    </row>
    <row r="278" spans="1:7" ht="30" customHeight="1">
      <c r="A278" s="64">
        <v>277</v>
      </c>
      <c r="B278" t="str">
        <v>Secure Data Sharing</v>
      </c>
      <c r="C278" t="str">
        <v>Containerization &amp; Orchestration</v>
      </c>
      <c r="D278" t="str">
        <v>Structured Records</v>
      </c>
      <c r="E278" s="64">
        <v>3</v>
      </c>
      <c r="F278" t="str">
        <v>rayyan-218685039, rayyan-218685380, rayyan-218687541</v>
      </c>
      <c r="G278" t="str">
        <v>\cite{rayyan-218685039, rayyan-218685380, rayyan-218687541}</v>
      </c>
    </row>
    <row r="279" spans="1:7" ht="30" customHeight="1">
      <c r="A279" s="64">
        <v>278</v>
      </c>
      <c r="B279" t="str">
        <v>Secure Data Sharing</v>
      </c>
      <c r="C279" t="str">
        <v>Interoperability &amp; Authorization Standards</v>
      </c>
      <c r="D279" t="str">
        <v>IoT Data Streams</v>
      </c>
      <c r="E279" s="64">
        <v>3</v>
      </c>
      <c r="F279" t="str">
        <v>rayyan-218687484, rayyan-218687761, rayyan-218688549</v>
      </c>
      <c r="G279" t="str">
        <v>\cite{rayyan-218687484, rayyan-218687761, rayyan-218688549}</v>
      </c>
    </row>
    <row r="280" spans="1:7" ht="30" customHeight="1">
      <c r="A280" s="64">
        <v>279</v>
      </c>
      <c r="B280" t="str">
        <v>Access Control</v>
      </c>
      <c r="C280" t="str">
        <v>Honey Files</v>
      </c>
      <c r="D280" t="str">
        <v>Documents</v>
      </c>
      <c r="E280" s="64">
        <v>2</v>
      </c>
      <c r="F280" t="str">
        <v>rayyan-172028983, rayyan-172029019</v>
      </c>
      <c r="G280" t="str">
        <v>\cite{rayyan-172028983, rayyan-172029019}</v>
      </c>
    </row>
    <row r="281" spans="1:7" ht="30" customHeight="1">
      <c r="A281" s="64">
        <v>280</v>
      </c>
      <c r="B281" t="str">
        <v>Access Control</v>
      </c>
      <c r="C281" t="str">
        <v>Interoperability &amp; Authorization Standards</v>
      </c>
      <c r="D281" t="str">
        <v>IoT Data Streams</v>
      </c>
      <c r="E281" s="64">
        <v>2</v>
      </c>
      <c r="F281" t="str">
        <v>rayyan-218687761, rayyan-218688549</v>
      </c>
      <c r="G281" t="str">
        <v>\cite{rayyan-218687761, rayyan-218688549}</v>
      </c>
    </row>
    <row r="282" spans="1:7" ht="30" customHeight="1">
      <c r="A282" s="64">
        <v>281</v>
      </c>
      <c r="B282" t="str">
        <v>Access Control</v>
      </c>
      <c r="C282" t="str">
        <v>Interoperability &amp; Authorization Standards</v>
      </c>
      <c r="D282" t="str">
        <v>Structured Records</v>
      </c>
      <c r="E282" s="64">
        <v>2</v>
      </c>
      <c r="F282" t="str">
        <v>rayyan-218687761, rayyan-218688549</v>
      </c>
      <c r="G282" t="str">
        <v>\cite{rayyan-218687761, rayyan-218688549}</v>
      </c>
    </row>
    <row r="283" spans="1:7" ht="30" customHeight="1">
      <c r="A283" s="64">
        <v>282</v>
      </c>
      <c r="B283" t="str">
        <v>Access Control</v>
      </c>
      <c r="C283" t="str">
        <v>Knowledge Representation &amp; Analytics</v>
      </c>
      <c r="D283" t="str">
        <v>Structured Records</v>
      </c>
      <c r="E283" s="64">
        <v>2</v>
      </c>
      <c r="F283" t="str">
        <v>rayyan-218685292, rayyan-218687262</v>
      </c>
      <c r="G283" t="str">
        <v>\cite{rayyan-218685292, rayyan-218687262}</v>
      </c>
    </row>
    <row r="284" spans="1:7" ht="30" customHeight="1">
      <c r="A284" s="64">
        <v>283</v>
      </c>
      <c r="B284" t="str">
        <v>Access Control</v>
      </c>
      <c r="C284" t="str">
        <v>Machine Learning &amp; AI</v>
      </c>
      <c r="D284" t="str">
        <v>IoT Data Streams</v>
      </c>
      <c r="E284" s="64">
        <v>2</v>
      </c>
      <c r="F284" t="str">
        <v>rayyan-172027834, rayyan-218685441</v>
      </c>
      <c r="G284" t="str">
        <v>\cite{rayyan-172027834, rayyan-218685441}</v>
      </c>
    </row>
    <row r="285" spans="1:7" ht="30" customHeight="1">
      <c r="A285" s="64">
        <v>284</v>
      </c>
      <c r="B285" t="str">
        <v>Access Control</v>
      </c>
      <c r="C285" t="str">
        <v>Steganography &amp; Digital Watermarking</v>
      </c>
      <c r="D285" t="str">
        <v>Documents</v>
      </c>
      <c r="E285" s="64">
        <v>2</v>
      </c>
      <c r="F285" t="str">
        <v>rayyan-172027982, rayyan-172029219</v>
      </c>
      <c r="G285" t="str">
        <v>\cite{rayyan-172027982, rayyan-172029219}</v>
      </c>
    </row>
    <row r="286" spans="1:7" ht="30" customHeight="1">
      <c r="A286" s="64">
        <v>285</v>
      </c>
      <c r="B286" t="str">
        <v>Automated Sensitive Data Detection</v>
      </c>
      <c r="C286" t="str">
        <v>Machine Learning &amp; AI</v>
      </c>
      <c r="D286" t="str">
        <v>Media Files</v>
      </c>
      <c r="E286" s="64">
        <v>2</v>
      </c>
      <c r="F286" t="str">
        <v>rayyan-172027846, rayyan-172027997</v>
      </c>
      <c r="G286" t="str">
        <v>\cite{rayyan-172027846, rayyan-172027997}</v>
      </c>
    </row>
    <row r="287" spans="1:7" ht="30" customHeight="1">
      <c r="A287" s="64">
        <v>286</v>
      </c>
      <c r="B287" t="str">
        <v>Copyright Protection</v>
      </c>
      <c r="C287" t="str">
        <v>Cryptography</v>
      </c>
      <c r="D287" t="str">
        <v>Documents</v>
      </c>
      <c r="E287" s="64">
        <v>2</v>
      </c>
      <c r="F287" t="str">
        <v>rayyan-172027955, rayyan-172027982</v>
      </c>
      <c r="G287" t="str">
        <v>\cite{rayyan-172027955, rayyan-172027982}</v>
      </c>
    </row>
    <row r="288" spans="1:7" ht="30" customHeight="1">
      <c r="A288" s="64">
        <v>287</v>
      </c>
      <c r="B288" t="str">
        <v>Copyright Protection</v>
      </c>
      <c r="C288" t="str">
        <v>Distributed File System</v>
      </c>
      <c r="D288" t="str">
        <v>Metadata</v>
      </c>
      <c r="E288" s="64">
        <v>2</v>
      </c>
      <c r="F288" t="str">
        <v>rayyan-172027886, rayyan-172027964</v>
      </c>
      <c r="G288" t="str">
        <v>\cite{rayyan-172027886, rayyan-172027964}</v>
      </c>
    </row>
    <row r="289" spans="1:7" ht="30" customHeight="1">
      <c r="A289" s="64">
        <v>288</v>
      </c>
      <c r="B289" t="str">
        <v>Copyright Protection</v>
      </c>
      <c r="C289" t="str">
        <v>Steganography &amp; Digital Watermarking</v>
      </c>
      <c r="D289" t="str">
        <v>Documents</v>
      </c>
      <c r="E289" s="64">
        <v>2</v>
      </c>
      <c r="F289" t="str">
        <v>rayyan-172027955, rayyan-172027982</v>
      </c>
      <c r="G289" t="str">
        <v>\cite{rayyan-172027955, rayyan-172027982}</v>
      </c>
    </row>
    <row r="290" spans="1:7" ht="30" customHeight="1">
      <c r="A290" s="64">
        <v>289</v>
      </c>
      <c r="B290" t="str">
        <v>Cybersecurity Risk Mitigation</v>
      </c>
      <c r="C290" t="str">
        <v>Containerization &amp; Orchestration</v>
      </c>
      <c r="D290" t="str">
        <v>Data Files</v>
      </c>
      <c r="E290" s="64">
        <v>2</v>
      </c>
      <c r="F290" t="str">
        <v>rayyan-172027891, rayyan-218687255</v>
      </c>
      <c r="G290" t="str">
        <v>\cite{rayyan-172027891, rayyan-218687255}</v>
      </c>
    </row>
    <row r="291" spans="1:7" ht="30" customHeight="1">
      <c r="A291" s="64">
        <v>290</v>
      </c>
      <c r="B291" t="str">
        <v>Cybersecurity Risk Mitigation</v>
      </c>
      <c r="C291" t="str">
        <v>Containerization &amp; Orchestration</v>
      </c>
      <c r="D291" t="str">
        <v>Metadata</v>
      </c>
      <c r="E291" s="64">
        <v>2</v>
      </c>
      <c r="F291" t="str">
        <v>rayyan-172027891, rayyan-218685477</v>
      </c>
      <c r="G291" t="str">
        <v>\cite{rayyan-172027891, rayyan-218685477}</v>
      </c>
    </row>
    <row r="292" spans="1:7" ht="30" customHeight="1">
      <c r="A292" s="64">
        <v>291</v>
      </c>
      <c r="B292" t="str">
        <v>Cybersecurity Risk Mitigation</v>
      </c>
      <c r="C292" t="str">
        <v>Containerization &amp; Orchestration</v>
      </c>
      <c r="D292" t="str">
        <v>Structured Records</v>
      </c>
      <c r="E292" s="64">
        <v>2</v>
      </c>
      <c r="F292" t="str">
        <v>rayyan-218685039, rayyan-218687255</v>
      </c>
      <c r="G292" t="str">
        <v>\cite{rayyan-218685039, rayyan-218687255}</v>
      </c>
    </row>
    <row r="293" spans="1:7" ht="30" customHeight="1">
      <c r="A293" s="64">
        <v>292</v>
      </c>
      <c r="B293" t="str">
        <v>Cybersecurity Risk Mitigation</v>
      </c>
      <c r="C293" t="str">
        <v>Cryptography</v>
      </c>
      <c r="D293" t="str">
        <v>IoT Data Streams</v>
      </c>
      <c r="E293" s="64">
        <v>2</v>
      </c>
      <c r="F293" t="str">
        <v>rayyan-172027819, rayyan-172028100</v>
      </c>
      <c r="G293" t="str">
        <v>\cite{rayyan-172027819, rayyan-172028100}</v>
      </c>
    </row>
    <row r="294" spans="1:7" ht="30" customHeight="1">
      <c r="A294" s="64">
        <v>293</v>
      </c>
      <c r="B294" t="str">
        <v>Cybersecurity Risk Mitigation</v>
      </c>
      <c r="C294" t="str">
        <v>Distributed File System</v>
      </c>
      <c r="D294" t="str">
        <v>IoT Data Streams</v>
      </c>
      <c r="E294" s="64">
        <v>2</v>
      </c>
      <c r="F294" t="str">
        <v>rayyan-172028100, rayyan-218685477</v>
      </c>
      <c r="G294" t="str">
        <v>\cite{rayyan-172028100, rayyan-218685477}</v>
      </c>
    </row>
    <row r="295" spans="1:7" ht="30" customHeight="1">
      <c r="A295" s="64">
        <v>294</v>
      </c>
      <c r="B295" t="str">
        <v>Cybersecurity Risk Mitigation</v>
      </c>
      <c r="C295" t="str">
        <v>Honey Files</v>
      </c>
      <c r="D295" t="str">
        <v>Documents</v>
      </c>
      <c r="E295" s="64">
        <v>2</v>
      </c>
      <c r="F295" t="str">
        <v>rayyan-172028983, rayyan-172029019</v>
      </c>
      <c r="G295" t="str">
        <v>\cite{rayyan-172028983, rayyan-172029019}</v>
      </c>
    </row>
    <row r="296" spans="1:7" ht="30" customHeight="1">
      <c r="A296" s="64">
        <v>295</v>
      </c>
      <c r="B296" t="str">
        <v>Cybersecurity Risk Mitigation</v>
      </c>
      <c r="C296" t="str">
        <v>Knowledge Representation &amp; Analytics</v>
      </c>
      <c r="D296" t="str">
        <v>Structured Records</v>
      </c>
      <c r="E296" s="64">
        <v>2</v>
      </c>
      <c r="F296" t="str">
        <v>rayyan-172028018, rayyan-218685292</v>
      </c>
      <c r="G296" t="str">
        <v>\cite{rayyan-172028018, rayyan-218685292}</v>
      </c>
    </row>
    <row r="297" spans="1:7" ht="30" customHeight="1">
      <c r="A297" s="64">
        <v>296</v>
      </c>
      <c r="B297" t="str">
        <v>Cybersecurity Risk Mitigation</v>
      </c>
      <c r="C297" t="str">
        <v>Smart Contracts</v>
      </c>
      <c r="D297" t="str">
        <v>IoT Data Streams</v>
      </c>
      <c r="E297" s="64">
        <v>2</v>
      </c>
      <c r="F297" t="str">
        <v>rayyan-172028100, rayyan-218685477</v>
      </c>
      <c r="G297" t="str">
        <v>\cite{rayyan-172028100, rayyan-218685477}</v>
      </c>
    </row>
    <row r="298" spans="1:7" ht="30" customHeight="1">
      <c r="A298" s="64">
        <v>297</v>
      </c>
      <c r="B298" t="str">
        <v>Data Auditing</v>
      </c>
      <c r="C298" t="str">
        <v>Cryptography</v>
      </c>
      <c r="D298" t="str">
        <v>Documents</v>
      </c>
      <c r="E298" s="64">
        <v>2</v>
      </c>
      <c r="F298" t="str">
        <v>rayyan-172028246, rayyan-218685234</v>
      </c>
      <c r="G298" t="str">
        <v>\cite{rayyan-172028246, rayyan-218685234}</v>
      </c>
    </row>
    <row r="299" spans="1:7" ht="30" customHeight="1">
      <c r="A299" s="64">
        <v>298</v>
      </c>
      <c r="B299" t="str">
        <v>Data Auditing</v>
      </c>
      <c r="C299" t="str">
        <v>Distributed File System</v>
      </c>
      <c r="D299" t="str">
        <v>Logs &amp; Audit Trails</v>
      </c>
      <c r="E299" s="64">
        <v>2</v>
      </c>
      <c r="F299" t="str">
        <v>rayyan-172027849, rayyan-172027893</v>
      </c>
      <c r="G299" t="str">
        <v>\cite{rayyan-172027849, rayyan-172027893}</v>
      </c>
    </row>
    <row r="300" spans="1:7" ht="30" customHeight="1">
      <c r="A300" s="64">
        <v>299</v>
      </c>
      <c r="B300" t="str">
        <v>Data Confidentiality</v>
      </c>
      <c r="C300" t="str">
        <v>Blockchain</v>
      </c>
      <c r="D300" t="str">
        <v>Data Files</v>
      </c>
      <c r="E300" s="64">
        <v>2</v>
      </c>
      <c r="F300" t="str">
        <v>rayyan-172028264, rayyan-218688375</v>
      </c>
      <c r="G300" t="str">
        <v>\cite{rayyan-172028264, rayyan-218688375}</v>
      </c>
    </row>
    <row r="301" spans="1:7" ht="30" customHeight="1">
      <c r="A301" s="64">
        <v>300</v>
      </c>
      <c r="B301" t="str">
        <v>Data Confidentiality</v>
      </c>
      <c r="C301" t="str">
        <v>Cryptography</v>
      </c>
      <c r="D301" t="str">
        <v>Documents</v>
      </c>
      <c r="E301" s="64">
        <v>2</v>
      </c>
      <c r="F301" t="str">
        <v>rayyan-172028246, rayyan-218688375</v>
      </c>
      <c r="G301" t="str">
        <v>\cite{rayyan-172028246, rayyan-218688375}</v>
      </c>
    </row>
    <row r="302" spans="1:7" ht="30" customHeight="1">
      <c r="A302" s="64">
        <v>301</v>
      </c>
      <c r="B302" t="str">
        <v>Data Confidentiality</v>
      </c>
      <c r="C302" t="str">
        <v>Cryptography</v>
      </c>
      <c r="D302" t="str">
        <v>IoT Data Streams</v>
      </c>
      <c r="E302" s="64">
        <v>2</v>
      </c>
      <c r="F302" t="str">
        <v>rayyan-172027818, rayyan-218687456</v>
      </c>
      <c r="G302" t="str">
        <v>\cite{rayyan-172027818, rayyan-218687456}</v>
      </c>
    </row>
    <row r="303" spans="1:7" ht="30" customHeight="1">
      <c r="A303" s="64">
        <v>302</v>
      </c>
      <c r="B303" t="str">
        <v>Data Confidentiality</v>
      </c>
      <c r="C303" t="str">
        <v>Distributed File System</v>
      </c>
      <c r="D303" t="str">
        <v>Data Files</v>
      </c>
      <c r="E303" s="64">
        <v>2</v>
      </c>
      <c r="F303" t="str">
        <v>rayyan-172027958, rayyan-172028264</v>
      </c>
      <c r="G303" t="str">
        <v>\cite{rayyan-172027958, rayyan-172028264}</v>
      </c>
    </row>
    <row r="304" spans="1:7" ht="30" customHeight="1">
      <c r="A304" s="64">
        <v>303</v>
      </c>
      <c r="B304" t="str">
        <v>Data Confidentiality</v>
      </c>
      <c r="C304" t="str">
        <v>Smart Contracts</v>
      </c>
      <c r="D304" t="str">
        <v>Data Files</v>
      </c>
      <c r="E304" s="64">
        <v>2</v>
      </c>
      <c r="F304" t="str">
        <v>rayyan-172028264, rayyan-218688375</v>
      </c>
      <c r="G304" t="str">
        <v>\cite{rayyan-172028264, rayyan-218688375}</v>
      </c>
    </row>
    <row r="305" spans="1:7" ht="30" customHeight="1">
      <c r="A305" s="64">
        <v>304</v>
      </c>
      <c r="B305" t="str">
        <v>Data Privacy</v>
      </c>
      <c r="C305" t="str">
        <v>Containerization &amp; Orchestration</v>
      </c>
      <c r="D305" t="str">
        <v>Documents</v>
      </c>
      <c r="E305" s="64">
        <v>2</v>
      </c>
      <c r="F305" t="str">
        <v>rayyan-172028394, rayyan-218687255</v>
      </c>
      <c r="G305" t="str">
        <v>\cite{rayyan-172028394, rayyan-218687255}</v>
      </c>
    </row>
    <row r="306" spans="1:7" ht="30" customHeight="1">
      <c r="A306" s="64">
        <v>305</v>
      </c>
      <c r="B306" t="str">
        <v>Data Privacy</v>
      </c>
      <c r="C306" t="str">
        <v>Machine Learning &amp; AI</v>
      </c>
      <c r="D306" t="str">
        <v>Data Files</v>
      </c>
      <c r="E306" s="64">
        <v>2</v>
      </c>
      <c r="F306" t="str">
        <v>rayyan-218685441, rayyan-218687255</v>
      </c>
      <c r="G306" t="str">
        <v>\cite{rayyan-218685441, rayyan-218687255}</v>
      </c>
    </row>
    <row r="307" spans="1:7" ht="30" customHeight="1">
      <c r="A307" s="64">
        <v>306</v>
      </c>
      <c r="B307" t="str">
        <v>Data Privacy</v>
      </c>
      <c r="C307" t="str">
        <v>Machine Learning &amp; AI</v>
      </c>
      <c r="D307" t="str">
        <v>IoT Data Streams</v>
      </c>
      <c r="E307" s="64">
        <v>2</v>
      </c>
      <c r="F307" t="str">
        <v>rayyan-172027834, rayyan-218685441</v>
      </c>
      <c r="G307" t="str">
        <v>\cite{rayyan-172027834, rayyan-218685441}</v>
      </c>
    </row>
    <row r="308" spans="1:7" ht="30" customHeight="1">
      <c r="A308" s="64">
        <v>307</v>
      </c>
      <c r="B308" t="str">
        <v>Data Privacy</v>
      </c>
      <c r="C308" t="str">
        <v>Machine Learning &amp; AI</v>
      </c>
      <c r="D308" t="str">
        <v>Media Files</v>
      </c>
      <c r="E308" s="64">
        <v>2</v>
      </c>
      <c r="F308" t="str">
        <v>rayyan-172027846, rayyan-172027997</v>
      </c>
      <c r="G308" t="str">
        <v>\cite{rayyan-172027846, rayyan-172027997}</v>
      </c>
    </row>
    <row r="309" spans="1:7" ht="30" customHeight="1">
      <c r="A309" s="64">
        <v>308</v>
      </c>
      <c r="B309" t="str">
        <v>Data Privacy</v>
      </c>
      <c r="C309" t="str">
        <v>Steganography &amp; Digital Watermarking</v>
      </c>
      <c r="D309" t="str">
        <v>Media Files</v>
      </c>
      <c r="E309" s="64">
        <v>2</v>
      </c>
      <c r="F309" t="str">
        <v>rayyan-172027982, rayyan-172028104</v>
      </c>
      <c r="G309" t="str">
        <v>\cite{rayyan-172027982, rayyan-172028104}</v>
      </c>
    </row>
    <row r="310" spans="1:7" ht="30" customHeight="1">
      <c r="A310" s="64">
        <v>309</v>
      </c>
      <c r="B310" t="str">
        <v>Data Traceability</v>
      </c>
      <c r="C310" t="str">
        <v>Containerization &amp; Orchestration</v>
      </c>
      <c r="D310" t="str">
        <v>Documents</v>
      </c>
      <c r="E310" s="64">
        <v>2</v>
      </c>
      <c r="F310" t="str">
        <v>rayyan-172028394, rayyan-218687255</v>
      </c>
      <c r="G310" t="str">
        <v>\cite{rayyan-172028394, rayyan-218687255}</v>
      </c>
    </row>
    <row r="311" spans="1:7" ht="30" customHeight="1">
      <c r="A311" s="64">
        <v>310</v>
      </c>
      <c r="B311" t="str">
        <v>Data Traceability</v>
      </c>
      <c r="C311" t="str">
        <v>Interoperability &amp; Authorization Standards</v>
      </c>
      <c r="D311" t="str">
        <v>Documents</v>
      </c>
      <c r="E311" s="64">
        <v>2</v>
      </c>
      <c r="F311" t="str">
        <v>rayyan-172028017, rayyan-172029208</v>
      </c>
      <c r="G311" t="str">
        <v>\cite{rayyan-172028017, rayyan-172029208}</v>
      </c>
    </row>
    <row r="312" spans="1:7" ht="30" customHeight="1">
      <c r="A312" s="64">
        <v>311</v>
      </c>
      <c r="B312" t="str">
        <v>Data Traceability</v>
      </c>
      <c r="C312" t="str">
        <v>Interoperability &amp; Authorization Standards</v>
      </c>
      <c r="D312" t="str">
        <v>Metadata</v>
      </c>
      <c r="E312" s="64">
        <v>2</v>
      </c>
      <c r="F312" t="str">
        <v>rayyan-172028035, rayyan-172029208</v>
      </c>
      <c r="G312" t="str">
        <v>\cite{rayyan-172028035, rayyan-172029208}</v>
      </c>
    </row>
    <row r="313" spans="1:7" ht="30" customHeight="1">
      <c r="A313" s="64">
        <v>312</v>
      </c>
      <c r="B313" t="str">
        <v>Data Traceability</v>
      </c>
      <c r="C313" t="str">
        <v>Knowledge Representation &amp; Analytics</v>
      </c>
      <c r="D313" t="str">
        <v>Structured Records</v>
      </c>
      <c r="E313" s="64">
        <v>2</v>
      </c>
      <c r="F313" t="str">
        <v>rayyan-172028018, rayyan-218687262</v>
      </c>
      <c r="G313" t="str">
        <v>\cite{rayyan-172028018, rayyan-218687262}</v>
      </c>
    </row>
    <row r="314" spans="1:7" ht="30" customHeight="1">
      <c r="A314" s="64">
        <v>313</v>
      </c>
      <c r="B314" t="str">
        <v>Digital Object Lifecycle Management</v>
      </c>
      <c r="C314" t="str">
        <v>Blockchain</v>
      </c>
      <c r="D314" t="str">
        <v>Documents</v>
      </c>
      <c r="E314" s="64">
        <v>2</v>
      </c>
      <c r="F314" t="str">
        <v>rayyan-218685256, rayyan-218688375</v>
      </c>
      <c r="G314" t="str">
        <v>\cite{rayyan-218685256, rayyan-218688375}</v>
      </c>
    </row>
    <row r="315" spans="1:7" ht="30" customHeight="1">
      <c r="A315" s="64">
        <v>314</v>
      </c>
      <c r="B315" t="str">
        <v>Digital Object Lifecycle Management</v>
      </c>
      <c r="C315" t="str">
        <v>Blockchain</v>
      </c>
      <c r="D315" t="str">
        <v>IoT Data Streams</v>
      </c>
      <c r="E315" s="64">
        <v>2</v>
      </c>
      <c r="F315" t="str">
        <v>rayyan-172028383, rayyan-218688549</v>
      </c>
      <c r="G315" t="str">
        <v>\cite{rayyan-172028383, rayyan-218688549}</v>
      </c>
    </row>
    <row r="316" spans="1:7" ht="30" customHeight="1">
      <c r="A316" s="64">
        <v>315</v>
      </c>
      <c r="B316" t="str">
        <v>Digital Object Lifecycle Management</v>
      </c>
      <c r="C316" t="str">
        <v>Cryptography</v>
      </c>
      <c r="D316" t="str">
        <v>Documents</v>
      </c>
      <c r="E316" s="64">
        <v>2</v>
      </c>
      <c r="F316" t="str">
        <v>rayyan-218685256, rayyan-218688375</v>
      </c>
      <c r="G316" t="str">
        <v>\cite{rayyan-218685256, rayyan-218688375}</v>
      </c>
    </row>
    <row r="317" spans="1:7" ht="30" customHeight="1">
      <c r="A317" s="64">
        <v>316</v>
      </c>
      <c r="B317" t="str">
        <v>Digital Object Lifecycle Management</v>
      </c>
      <c r="C317" t="str">
        <v>Cryptography</v>
      </c>
      <c r="D317" t="str">
        <v>IoT Data Streams</v>
      </c>
      <c r="E317" s="64">
        <v>2</v>
      </c>
      <c r="F317" t="str">
        <v>rayyan-172028383, rayyan-218688549</v>
      </c>
      <c r="G317" t="str">
        <v>\cite{rayyan-172028383, rayyan-218688549}</v>
      </c>
    </row>
    <row r="318" spans="1:7" ht="30" customHeight="1">
      <c r="A318" s="64">
        <v>317</v>
      </c>
      <c r="B318" t="str">
        <v>Digital Object Lifecycle Management</v>
      </c>
      <c r="C318" t="str">
        <v>Cryptography</v>
      </c>
      <c r="D318" t="str">
        <v>Metadata</v>
      </c>
      <c r="E318" s="64">
        <v>2</v>
      </c>
      <c r="F318" t="str">
        <v>rayyan-172027927, rayyan-218685318</v>
      </c>
      <c r="G318" t="str">
        <v>\cite{rayyan-172027927, rayyan-218685318}</v>
      </c>
    </row>
    <row r="319" spans="1:7" ht="30" customHeight="1">
      <c r="A319" s="64">
        <v>318</v>
      </c>
      <c r="B319" t="str">
        <v>Digital Object Lifecycle Management</v>
      </c>
      <c r="C319" t="str">
        <v>Distributed File System</v>
      </c>
      <c r="D319" t="str">
        <v>Metadata</v>
      </c>
      <c r="E319" s="64">
        <v>2</v>
      </c>
      <c r="F319" t="str">
        <v>rayyan-218685239, rayyan-218685318</v>
      </c>
      <c r="G319" t="str">
        <v>\cite{rayyan-218685239, rayyan-218685318}</v>
      </c>
    </row>
    <row r="320" spans="1:7" ht="30" customHeight="1">
      <c r="A320" s="64">
        <v>319</v>
      </c>
      <c r="B320" t="str">
        <v>Digital Object Lifecycle Management</v>
      </c>
      <c r="C320" t="str">
        <v>Distributed File System</v>
      </c>
      <c r="D320" t="str">
        <v>Structured Records</v>
      </c>
      <c r="E320" s="64">
        <v>2</v>
      </c>
      <c r="F320" t="str">
        <v>rayyan-218688162, rayyan-218688549</v>
      </c>
      <c r="G320" t="str">
        <v>\cite{rayyan-218688162, rayyan-218688549}</v>
      </c>
    </row>
    <row r="321" spans="1:7" ht="30" customHeight="1">
      <c r="A321" s="64">
        <v>320</v>
      </c>
      <c r="B321" t="str">
        <v>Digital Object Lifecycle Management</v>
      </c>
      <c r="C321" t="str">
        <v>Smart Contracts</v>
      </c>
      <c r="D321" t="str">
        <v>Documents</v>
      </c>
      <c r="E321" s="64">
        <v>2</v>
      </c>
      <c r="F321" t="str">
        <v>rayyan-218685256, rayyan-218688375</v>
      </c>
      <c r="G321" t="str">
        <v>\cite{rayyan-218685256, rayyan-218688375}</v>
      </c>
    </row>
    <row r="322" spans="1:7" ht="30" customHeight="1">
      <c r="A322" s="64">
        <v>321</v>
      </c>
      <c r="B322" t="str">
        <v>Digital Object Lifecycle Management</v>
      </c>
      <c r="C322" t="str">
        <v>Smart Contracts</v>
      </c>
      <c r="D322" t="str">
        <v>IoT Data Streams</v>
      </c>
      <c r="E322" s="64">
        <v>2</v>
      </c>
      <c r="F322" t="str">
        <v>rayyan-172028383, rayyan-218688549</v>
      </c>
      <c r="G322" t="str">
        <v>\cite{rayyan-172028383, rayyan-218688549}</v>
      </c>
    </row>
    <row r="323" spans="1:7" ht="30" customHeight="1">
      <c r="A323" s="64">
        <v>322</v>
      </c>
      <c r="B323" t="str">
        <v>Forensic Attribution &amp; Post-Incident Investigation</v>
      </c>
      <c r="C323" t="str">
        <v>Blockchain</v>
      </c>
      <c r="D323" t="str">
        <v>Data Files</v>
      </c>
      <c r="E323" s="64">
        <v>2</v>
      </c>
      <c r="F323" t="str">
        <v>rayyan-172027922, rayyan-218687203</v>
      </c>
      <c r="G323" t="str">
        <v>\cite{rayyan-172027922, rayyan-218687203}</v>
      </c>
    </row>
    <row r="324" spans="1:7" ht="30" customHeight="1">
      <c r="A324" s="64">
        <v>323</v>
      </c>
      <c r="B324" t="str">
        <v>Forensic Attribution &amp; Post-Incident Investigation</v>
      </c>
      <c r="C324" t="str">
        <v>Blockchain</v>
      </c>
      <c r="D324" t="str">
        <v>IoT Data Streams</v>
      </c>
      <c r="E324" s="64">
        <v>2</v>
      </c>
      <c r="F324" t="str">
        <v>rayyan-172027922, rayyan-218688759</v>
      </c>
      <c r="G324" t="str">
        <v>\cite{rayyan-172027922, rayyan-218688759}</v>
      </c>
    </row>
    <row r="325" spans="1:7" ht="30" customHeight="1">
      <c r="A325" s="64">
        <v>324</v>
      </c>
      <c r="B325" t="str">
        <v>Forensic Attribution &amp; Post-Incident Investigation</v>
      </c>
      <c r="C325" t="str">
        <v>Blockchain</v>
      </c>
      <c r="D325" t="str">
        <v>Media Files</v>
      </c>
      <c r="E325" s="64">
        <v>2</v>
      </c>
      <c r="F325" t="str">
        <v>rayyan-172028028, rayyan-218687203</v>
      </c>
      <c r="G325" t="str">
        <v>\cite{rayyan-172028028, rayyan-218687203}</v>
      </c>
    </row>
    <row r="326" spans="1:7" ht="30" customHeight="1">
      <c r="A326" s="64">
        <v>325</v>
      </c>
      <c r="B326" t="str">
        <v>Forensic Attribution &amp; Post-Incident Investigation</v>
      </c>
      <c r="C326" t="str">
        <v>Cryptography</v>
      </c>
      <c r="D326" t="str">
        <v>Data Files</v>
      </c>
      <c r="E326" s="64">
        <v>2</v>
      </c>
      <c r="F326" t="str">
        <v>rayyan-172027922, rayyan-218687203</v>
      </c>
      <c r="G326" t="str">
        <v>\cite{rayyan-172027922, rayyan-218687203}</v>
      </c>
    </row>
    <row r="327" spans="1:7" ht="30" customHeight="1">
      <c r="A327" s="64">
        <v>326</v>
      </c>
      <c r="B327" t="str">
        <v>Forensic Attribution &amp; Post-Incident Investigation</v>
      </c>
      <c r="C327" t="str">
        <v>Cryptography</v>
      </c>
      <c r="D327" t="str">
        <v>Documents</v>
      </c>
      <c r="E327" s="64">
        <v>2</v>
      </c>
      <c r="F327" t="str">
        <v>rayyan-172027955, rayyan-172028017</v>
      </c>
      <c r="G327" t="str">
        <v>\cite{rayyan-172027955, rayyan-172028017}</v>
      </c>
    </row>
    <row r="328" spans="1:7" ht="30" customHeight="1">
      <c r="A328" s="64">
        <v>327</v>
      </c>
      <c r="B328" t="str">
        <v>Forensic Attribution &amp; Post-Incident Investigation</v>
      </c>
      <c r="C328" t="str">
        <v>Cryptography</v>
      </c>
      <c r="D328" t="str">
        <v>IoT Data Streams</v>
      </c>
      <c r="E328" s="64">
        <v>2</v>
      </c>
      <c r="F328" t="str">
        <v>rayyan-172027922, rayyan-218688759</v>
      </c>
      <c r="G328" t="str">
        <v>\cite{rayyan-172027922, rayyan-218688759}</v>
      </c>
    </row>
    <row r="329" spans="1:7" ht="30" customHeight="1">
      <c r="A329" s="64">
        <v>328</v>
      </c>
      <c r="B329" t="str">
        <v>Forensic Attribution &amp; Post-Incident Investigation</v>
      </c>
      <c r="C329" t="str">
        <v>Cryptography</v>
      </c>
      <c r="D329" t="str">
        <v>Metadata</v>
      </c>
      <c r="E329" s="64">
        <v>2</v>
      </c>
      <c r="F329" t="str">
        <v>rayyan-172028028, rayyan-172028104</v>
      </c>
      <c r="G329" t="str">
        <v>\cite{rayyan-172028028, rayyan-172028104}</v>
      </c>
    </row>
    <row r="330" spans="1:7" ht="30" customHeight="1">
      <c r="A330" s="64">
        <v>329</v>
      </c>
      <c r="B330" t="str">
        <v>Forensic Attribution &amp; Post-Incident Investigation</v>
      </c>
      <c r="C330" t="str">
        <v>Distributed File System</v>
      </c>
      <c r="D330" t="str">
        <v>Data Files</v>
      </c>
      <c r="E330" s="64">
        <v>2</v>
      </c>
      <c r="F330" t="str">
        <v>rayyan-172027922, rayyan-218687203</v>
      </c>
      <c r="G330" t="str">
        <v>\cite{rayyan-172027922, rayyan-218687203}</v>
      </c>
    </row>
    <row r="331" spans="1:7" ht="30" customHeight="1">
      <c r="A331" s="64">
        <v>330</v>
      </c>
      <c r="B331" t="str">
        <v>Forensic Attribution &amp; Post-Incident Investigation</v>
      </c>
      <c r="C331" t="str">
        <v>Distributed File System</v>
      </c>
      <c r="D331" t="str">
        <v>Media Files</v>
      </c>
      <c r="E331" s="64">
        <v>2</v>
      </c>
      <c r="F331" t="str">
        <v>rayyan-172028028, rayyan-218687203</v>
      </c>
      <c r="G331" t="str">
        <v>\cite{rayyan-172028028, rayyan-218687203}</v>
      </c>
    </row>
    <row r="332" spans="1:7" ht="30" customHeight="1">
      <c r="A332" s="64">
        <v>331</v>
      </c>
      <c r="B332" t="str">
        <v>Forensic Attribution &amp; Post-Incident Investigation</v>
      </c>
      <c r="C332" t="str">
        <v>Smart Contracts</v>
      </c>
      <c r="D332" t="str">
        <v>Data Files</v>
      </c>
      <c r="E332" s="64">
        <v>2</v>
      </c>
      <c r="F332" t="str">
        <v>rayyan-172027922, rayyan-218687203</v>
      </c>
      <c r="G332" t="str">
        <v>\cite{rayyan-172027922, rayyan-218687203}</v>
      </c>
    </row>
    <row r="333" spans="1:7" ht="30" customHeight="1">
      <c r="A333" s="64">
        <v>332</v>
      </c>
      <c r="B333" t="str">
        <v>Forensic Attribution &amp; Post-Incident Investigation</v>
      </c>
      <c r="C333" t="str">
        <v>Smart Contracts</v>
      </c>
      <c r="D333" t="str">
        <v>Media Files</v>
      </c>
      <c r="E333" s="64">
        <v>2</v>
      </c>
      <c r="F333" t="str">
        <v>rayyan-172028028, rayyan-218687203</v>
      </c>
      <c r="G333" t="str">
        <v>\cite{rayyan-172028028, rayyan-218687203}</v>
      </c>
    </row>
    <row r="334" spans="1:7" ht="30" customHeight="1">
      <c r="A334" s="64">
        <v>333</v>
      </c>
      <c r="B334" t="str">
        <v>Forensic Attribution &amp; Post-Incident Investigation</v>
      </c>
      <c r="C334" t="str">
        <v>Smart Contracts</v>
      </c>
      <c r="D334" t="str">
        <v>Structured Records</v>
      </c>
      <c r="E334" s="64">
        <v>2</v>
      </c>
      <c r="F334" t="str">
        <v>rayyan-218685128, rayyan-218688278</v>
      </c>
      <c r="G334" t="str">
        <v>\cite{rayyan-218685128, rayyan-218688278}</v>
      </c>
    </row>
    <row r="335" spans="1:7" ht="30" customHeight="1">
      <c r="A335" s="64">
        <v>334</v>
      </c>
      <c r="B335" t="str">
        <v>Forensic Attribution &amp; Post-Incident Investigation</v>
      </c>
      <c r="C335" t="str">
        <v>Steganography &amp; Digital Watermarking</v>
      </c>
      <c r="D335" t="str">
        <v>Documents</v>
      </c>
      <c r="E335" s="64">
        <v>2</v>
      </c>
      <c r="F335" t="str">
        <v>rayyan-172027955, rayyan-172028017</v>
      </c>
      <c r="G335" t="str">
        <v>\cite{rayyan-172027955, rayyan-172028017}</v>
      </c>
    </row>
    <row r="336" spans="1:7" ht="30" customHeight="1">
      <c r="A336" s="64">
        <v>335</v>
      </c>
      <c r="B336" t="str">
        <v>Forensic Attribution &amp; Post-Incident Investigation</v>
      </c>
      <c r="C336" t="str">
        <v>Steganography &amp; Digital Watermarking</v>
      </c>
      <c r="D336" t="str">
        <v>Metadata</v>
      </c>
      <c r="E336" s="64">
        <v>2</v>
      </c>
      <c r="F336" t="str">
        <v>rayyan-172027848, rayyan-172028104</v>
      </c>
      <c r="G336" t="str">
        <v>\cite{rayyan-172027848, rayyan-172028104}</v>
      </c>
    </row>
    <row r="337" spans="1:7" ht="30" customHeight="1">
      <c r="A337" s="64">
        <v>336</v>
      </c>
      <c r="B337" t="str">
        <v>Healthcare Data Governance</v>
      </c>
      <c r="C337" t="str">
        <v>Containerization &amp; Orchestration</v>
      </c>
      <c r="D337" t="str">
        <v>Data Files</v>
      </c>
      <c r="E337" s="64">
        <v>2</v>
      </c>
      <c r="F337" t="str">
        <v>rayyan-218685380, rayyan-218687255</v>
      </c>
      <c r="G337" t="str">
        <v>\cite{rayyan-218685380, rayyan-218687255}</v>
      </c>
    </row>
    <row r="338" spans="1:7" ht="30" customHeight="1">
      <c r="A338" s="64">
        <v>337</v>
      </c>
      <c r="B338" t="str">
        <v>Healthcare Data Governance</v>
      </c>
      <c r="C338" t="str">
        <v>Interoperability &amp; Authorization Standards</v>
      </c>
      <c r="D338" t="str">
        <v>IoT Data Streams</v>
      </c>
      <c r="E338" s="64">
        <v>2</v>
      </c>
      <c r="F338" t="str">
        <v>rayyan-218687484, rayyan-218687761</v>
      </c>
      <c r="G338" t="str">
        <v>\cite{rayyan-218687484, rayyan-218687761}</v>
      </c>
    </row>
    <row r="339" spans="1:7" ht="30" customHeight="1">
      <c r="A339" s="64">
        <v>338</v>
      </c>
      <c r="B339" t="str">
        <v>Healthcare Data Governance</v>
      </c>
      <c r="C339" t="str">
        <v>Knowledge Representation &amp; Analytics</v>
      </c>
      <c r="D339" t="str">
        <v>Structured Records</v>
      </c>
      <c r="E339" s="64">
        <v>2</v>
      </c>
      <c r="F339" t="str">
        <v>rayyan-218685292, rayyan-218687262</v>
      </c>
      <c r="G339" t="str">
        <v>\cite{rayyan-218685292, rayyan-218687262}</v>
      </c>
    </row>
    <row r="340" spans="1:7" ht="30" customHeight="1">
      <c r="A340" s="64">
        <v>339</v>
      </c>
      <c r="B340" t="str">
        <v>Healthcare Data Governance</v>
      </c>
      <c r="C340" t="str">
        <v>Machine Learning &amp; AI</v>
      </c>
      <c r="D340" t="str">
        <v>Data Files</v>
      </c>
      <c r="E340" s="64">
        <v>2</v>
      </c>
      <c r="F340" t="str">
        <v>rayyan-218685020, rayyan-218687255</v>
      </c>
      <c r="G340" t="str">
        <v>\cite{rayyan-218685020, rayyan-218687255}</v>
      </c>
    </row>
    <row r="341" spans="1:7" ht="30" customHeight="1">
      <c r="A341" s="64">
        <v>340</v>
      </c>
      <c r="B341" t="str">
        <v>Healthcare Data Governance</v>
      </c>
      <c r="C341" t="str">
        <v>Machine Learning &amp; AI</v>
      </c>
      <c r="D341" t="str">
        <v>Documents</v>
      </c>
      <c r="E341" s="64">
        <v>2</v>
      </c>
      <c r="F341" t="str">
        <v>rayyan-218687255, rayyan-218687555</v>
      </c>
      <c r="G341" t="str">
        <v>\cite{rayyan-218687255, rayyan-218687555}</v>
      </c>
    </row>
    <row r="342" spans="1:7" ht="30" customHeight="1">
      <c r="A342" s="64">
        <v>341</v>
      </c>
      <c r="B342" t="str">
        <v>Secure Data Retention</v>
      </c>
      <c r="C342" t="str">
        <v>Cryptography</v>
      </c>
      <c r="D342" t="str">
        <v>Metadata</v>
      </c>
      <c r="E342" s="64">
        <v>2</v>
      </c>
      <c r="F342" t="str">
        <v>rayyan-172027927, rayyan-172028007</v>
      </c>
      <c r="G342" t="str">
        <v>\cite{rayyan-172027927, rayyan-172028007}</v>
      </c>
    </row>
    <row r="343" spans="1:7" ht="30" customHeight="1">
      <c r="A343" s="64">
        <v>342</v>
      </c>
      <c r="B343" t="str">
        <v>Secure Data Sharing</v>
      </c>
      <c r="C343" t="str">
        <v>Knowledge Representation &amp; Analytics</v>
      </c>
      <c r="D343" t="str">
        <v>Structured Records</v>
      </c>
      <c r="E343" s="64">
        <v>2</v>
      </c>
      <c r="F343" t="str">
        <v>rayyan-218685292, rayyan-218687262</v>
      </c>
      <c r="G343" t="str">
        <v>\cite{rayyan-218685292, rayyan-218687262}</v>
      </c>
    </row>
    <row r="344" spans="1:7" ht="30" customHeight="1">
      <c r="A344" s="64">
        <v>343</v>
      </c>
      <c r="B344" t="str">
        <v>Secure Data Sharing</v>
      </c>
      <c r="C344" t="str">
        <v>Machine Learning &amp; AI</v>
      </c>
      <c r="D344" t="str">
        <v>IoT Data Streams</v>
      </c>
      <c r="E344" s="64">
        <v>2</v>
      </c>
      <c r="F344" t="str">
        <v>rayyan-172027834, rayyan-218685441</v>
      </c>
      <c r="G344" t="str">
        <v>\cite{rayyan-172027834, rayyan-218685441}</v>
      </c>
    </row>
    <row r="345" spans="1:7" ht="30" customHeight="1">
      <c r="A345" s="64">
        <v>344</v>
      </c>
      <c r="B345" t="str">
        <v>Secure Data Sharing</v>
      </c>
      <c r="C345" t="str">
        <v>Steganography &amp; Digital Watermarking</v>
      </c>
      <c r="D345" t="str">
        <v>Documents</v>
      </c>
      <c r="E345" s="64">
        <v>2</v>
      </c>
      <c r="F345" t="str">
        <v>rayyan-172027982, rayyan-172028017</v>
      </c>
      <c r="G345" t="str">
        <v>\cite{rayyan-172027982, rayyan-172028017}</v>
      </c>
    </row>
    <row r="346" spans="1:7" ht="30" customHeight="1">
      <c r="A346" s="64">
        <v>345</v>
      </c>
      <c r="B346" t="str">
        <v>Secure Data Sharing</v>
      </c>
      <c r="C346" t="str">
        <v>Steganography &amp; Digital Watermarking</v>
      </c>
      <c r="D346" t="str">
        <v>Metadata</v>
      </c>
      <c r="E346" s="64">
        <v>2</v>
      </c>
      <c r="F346" t="str">
        <v>rayyan-172027976, rayyan-172028135</v>
      </c>
      <c r="G346" t="str">
        <v>\cite{rayyan-172027976, rayyan-172028135}</v>
      </c>
    </row>
    <row r="347" spans="1:7" ht="30" customHeight="1">
      <c r="A347" s="64">
        <v>346</v>
      </c>
      <c r="B347" t="str">
        <v>Access Control</v>
      </c>
      <c r="C347" t="str">
        <v>Containerization &amp; Orchestration</v>
      </c>
      <c r="D347" t="str">
        <v>Documents</v>
      </c>
      <c r="E347" s="64">
        <v>1</v>
      </c>
      <c r="F347" t="str">
        <v>rayyan-218687255</v>
      </c>
      <c r="G347" t="str">
        <v>\cite{rayyan-218687255}</v>
      </c>
    </row>
    <row r="348" spans="1:7" ht="30" customHeight="1">
      <c r="A348" s="64">
        <v>347</v>
      </c>
      <c r="B348" t="str">
        <v>Access Control</v>
      </c>
      <c r="C348" t="str">
        <v>Containerization &amp; Orchestration</v>
      </c>
      <c r="D348" t="str">
        <v>IoT Data Streams</v>
      </c>
      <c r="E348" s="64">
        <v>1</v>
      </c>
      <c r="F348" t="str">
        <v>rayyan-218685477</v>
      </c>
      <c r="G348" t="str">
        <v>\cite{rayyan-218685477}</v>
      </c>
    </row>
    <row r="349" spans="1:7" ht="30" customHeight="1">
      <c r="A349" s="64">
        <v>348</v>
      </c>
      <c r="B349" t="str">
        <v>Access Control</v>
      </c>
      <c r="C349" t="str">
        <v>Containerization &amp; Orchestration</v>
      </c>
      <c r="D349" t="str">
        <v>Logs &amp; Audit Trails</v>
      </c>
      <c r="E349" s="64">
        <v>1</v>
      </c>
      <c r="F349" t="str">
        <v>rayyan-218688143</v>
      </c>
      <c r="G349" t="str">
        <v>\cite{rayyan-218688143}</v>
      </c>
    </row>
    <row r="350" spans="1:7" ht="30" customHeight="1">
      <c r="A350" s="64">
        <v>349</v>
      </c>
      <c r="B350" t="str">
        <v>Access Control</v>
      </c>
      <c r="C350" t="str">
        <v>Containerization &amp; Orchestration</v>
      </c>
      <c r="D350" t="str">
        <v>Metadata</v>
      </c>
      <c r="E350" s="64">
        <v>1</v>
      </c>
      <c r="F350" t="str">
        <v>rayyan-218685477</v>
      </c>
      <c r="G350" t="str">
        <v>\cite{rayyan-218685477}</v>
      </c>
    </row>
    <row r="351" spans="1:7" ht="30" customHeight="1">
      <c r="A351" s="64">
        <v>350</v>
      </c>
      <c r="B351" t="str">
        <v>Access Control</v>
      </c>
      <c r="C351" t="str">
        <v>Cryptography</v>
      </c>
      <c r="D351" t="str">
        <v>Source Code &amp; CAD</v>
      </c>
      <c r="E351" s="64">
        <v>1</v>
      </c>
      <c r="F351" t="str">
        <v>rayyan-172028105</v>
      </c>
      <c r="G351" t="str">
        <v>\cite{rayyan-172028105}</v>
      </c>
    </row>
    <row r="352" spans="1:7" ht="30" customHeight="1">
      <c r="A352" s="64">
        <v>351</v>
      </c>
      <c r="B352" t="str">
        <v>Access Control</v>
      </c>
      <c r="C352" t="str">
        <v>Knowledge Representation &amp; Analytics</v>
      </c>
      <c r="D352" t="str">
        <v>Data Files</v>
      </c>
      <c r="E352" s="64">
        <v>1</v>
      </c>
      <c r="F352" t="str">
        <v>rayyan-172028643</v>
      </c>
      <c r="G352" t="str">
        <v>\cite{rayyan-172028643}</v>
      </c>
    </row>
    <row r="353" spans="1:7" ht="30" customHeight="1">
      <c r="A353" s="64">
        <v>352</v>
      </c>
      <c r="B353" t="str">
        <v>Access Control</v>
      </c>
      <c r="C353" t="str">
        <v>Knowledge Representation &amp; Analytics</v>
      </c>
      <c r="D353" t="str">
        <v>Documents</v>
      </c>
      <c r="E353" s="64">
        <v>1</v>
      </c>
      <c r="F353" t="str">
        <v>rayyan-218685292</v>
      </c>
      <c r="G353" t="str">
        <v>\cite{rayyan-218685292}</v>
      </c>
    </row>
    <row r="354" spans="1:7" ht="30" customHeight="1">
      <c r="A354" s="64">
        <v>353</v>
      </c>
      <c r="B354" t="str">
        <v>Access Control</v>
      </c>
      <c r="C354" t="str">
        <v>Knowledge Representation &amp; Analytics</v>
      </c>
      <c r="D354" t="str">
        <v>IoT Data Streams</v>
      </c>
      <c r="E354" s="64">
        <v>1</v>
      </c>
      <c r="F354" t="str">
        <v>rayyan-218687262</v>
      </c>
      <c r="G354" t="str">
        <v>\cite{rayyan-218687262}</v>
      </c>
    </row>
    <row r="355" spans="1:7" ht="30" customHeight="1">
      <c r="A355" s="64">
        <v>354</v>
      </c>
      <c r="B355" t="str">
        <v>Access Control</v>
      </c>
      <c r="C355" t="str">
        <v>Machine Learning &amp; AI</v>
      </c>
      <c r="D355" t="str">
        <v>Source Code &amp; CAD</v>
      </c>
      <c r="E355" s="64">
        <v>1</v>
      </c>
      <c r="F355" t="str">
        <v>rayyan-172028105</v>
      </c>
      <c r="G355" t="str">
        <v>\cite{rayyan-172028105}</v>
      </c>
    </row>
    <row r="356" spans="1:7" ht="30" customHeight="1">
      <c r="A356" s="64">
        <v>355</v>
      </c>
      <c r="B356" t="str">
        <v>Access Control</v>
      </c>
      <c r="C356" t="str">
        <v>Steganography &amp; Digital Watermarking</v>
      </c>
      <c r="D356" t="str">
        <v>Metadata</v>
      </c>
      <c r="E356" s="64">
        <v>1</v>
      </c>
      <c r="F356" t="str">
        <v>rayyan-172027826</v>
      </c>
      <c r="G356" t="str">
        <v>\cite{rayyan-172027826}</v>
      </c>
    </row>
    <row r="357" spans="1:7" ht="30" customHeight="1">
      <c r="A357" s="64">
        <v>356</v>
      </c>
      <c r="B357" t="str">
        <v>Access Control</v>
      </c>
      <c r="C357" t="str">
        <v>Steganography &amp; Digital Watermarking</v>
      </c>
      <c r="D357" t="str">
        <v>Source Code &amp; CAD</v>
      </c>
      <c r="E357" s="64">
        <v>1</v>
      </c>
      <c r="F357" t="str">
        <v>rayyan-172028105</v>
      </c>
      <c r="G357" t="str">
        <v>\cite{rayyan-172028105}</v>
      </c>
    </row>
    <row r="358" spans="1:7" ht="30" customHeight="1">
      <c r="A358" s="64">
        <v>357</v>
      </c>
      <c r="B358" t="str">
        <v>Automated Sensitive Data Detection</v>
      </c>
      <c r="C358" t="str">
        <v>Blockchain</v>
      </c>
      <c r="D358" t="str">
        <v>Data Files</v>
      </c>
      <c r="E358" s="64">
        <v>1</v>
      </c>
      <c r="F358" t="str">
        <v>rayyan-218685441</v>
      </c>
      <c r="G358" t="str">
        <v>\cite{rayyan-218685441}</v>
      </c>
    </row>
    <row r="359" spans="1:7" ht="30" customHeight="1">
      <c r="A359" s="64">
        <v>358</v>
      </c>
      <c r="B359" t="str">
        <v>Automated Sensitive Data Detection</v>
      </c>
      <c r="C359" t="str">
        <v>Blockchain</v>
      </c>
      <c r="D359" t="str">
        <v>IoT Data Streams</v>
      </c>
      <c r="E359" s="64">
        <v>1</v>
      </c>
      <c r="F359" t="str">
        <v>rayyan-218685441</v>
      </c>
      <c r="G359" t="str">
        <v>\cite{rayyan-218685441}</v>
      </c>
    </row>
    <row r="360" spans="1:7" ht="30" customHeight="1">
      <c r="A360" s="64">
        <v>359</v>
      </c>
      <c r="B360" t="str">
        <v>Automated Sensitive Data Detection</v>
      </c>
      <c r="C360" t="str">
        <v>Distributed File System</v>
      </c>
      <c r="D360" t="str">
        <v>Data Files</v>
      </c>
      <c r="E360" s="64">
        <v>1</v>
      </c>
      <c r="F360" t="str">
        <v>rayyan-218685441</v>
      </c>
      <c r="G360" t="str">
        <v>\cite{rayyan-218685441}</v>
      </c>
    </row>
    <row r="361" spans="1:7" ht="30" customHeight="1">
      <c r="A361" s="64">
        <v>360</v>
      </c>
      <c r="B361" t="str">
        <v>Automated Sensitive Data Detection</v>
      </c>
      <c r="C361" t="str">
        <v>Distributed File System</v>
      </c>
      <c r="D361" t="str">
        <v>IoT Data Streams</v>
      </c>
      <c r="E361" s="64">
        <v>1</v>
      </c>
      <c r="F361" t="str">
        <v>rayyan-218685441</v>
      </c>
      <c r="G361" t="str">
        <v>\cite{rayyan-218685441}</v>
      </c>
    </row>
    <row r="362" spans="1:7" ht="30" customHeight="1">
      <c r="A362" s="64">
        <v>361</v>
      </c>
      <c r="B362" t="str">
        <v>Automated Sensitive Data Detection</v>
      </c>
      <c r="C362" t="str">
        <v>Machine Learning &amp; AI</v>
      </c>
      <c r="D362" t="str">
        <v>Data Files</v>
      </c>
      <c r="E362" s="64">
        <v>1</v>
      </c>
      <c r="F362" t="str">
        <v>rayyan-218685441</v>
      </c>
      <c r="G362" t="str">
        <v>\cite{rayyan-218685441}</v>
      </c>
    </row>
    <row r="363" spans="1:7" ht="30" customHeight="1">
      <c r="A363" s="64">
        <v>362</v>
      </c>
      <c r="B363" t="str">
        <v>Automated Sensitive Data Detection</v>
      </c>
      <c r="C363" t="str">
        <v>Machine Learning &amp; AI</v>
      </c>
      <c r="D363" t="str">
        <v>IoT Data Streams</v>
      </c>
      <c r="E363" s="64">
        <v>1</v>
      </c>
      <c r="F363" t="str">
        <v>rayyan-218685441</v>
      </c>
      <c r="G363" t="str">
        <v>\cite{rayyan-218685441}</v>
      </c>
    </row>
    <row r="364" spans="1:7" ht="30" customHeight="1">
      <c r="A364" s="64">
        <v>363</v>
      </c>
      <c r="B364" t="str">
        <v>Automated Sensitive Data Detection</v>
      </c>
      <c r="C364" t="str">
        <v>Machine Learning &amp; AI</v>
      </c>
      <c r="D364" t="str">
        <v>Logs &amp; Audit Trails</v>
      </c>
      <c r="E364" s="64">
        <v>1</v>
      </c>
      <c r="F364" t="str">
        <v>rayyan-172027908</v>
      </c>
      <c r="G364" t="str">
        <v>\cite{rayyan-172027908}</v>
      </c>
    </row>
    <row r="365" spans="1:7" ht="30" customHeight="1">
      <c r="A365" s="64">
        <v>364</v>
      </c>
      <c r="B365" t="str">
        <v>Automated Sensitive Data Detection</v>
      </c>
      <c r="C365" t="str">
        <v>Smart Contracts</v>
      </c>
      <c r="D365" t="str">
        <v>Data Files</v>
      </c>
      <c r="E365" s="64">
        <v>1</v>
      </c>
      <c r="F365" t="str">
        <v>rayyan-218685441</v>
      </c>
      <c r="G365" t="str">
        <v>\cite{rayyan-218685441}</v>
      </c>
    </row>
    <row r="366" spans="1:7" ht="30" customHeight="1">
      <c r="A366" s="64">
        <v>365</v>
      </c>
      <c r="B366" t="str">
        <v>Automated Sensitive Data Detection</v>
      </c>
      <c r="C366" t="str">
        <v>Smart Contracts</v>
      </c>
      <c r="D366" t="str">
        <v>IoT Data Streams</v>
      </c>
      <c r="E366" s="64">
        <v>1</v>
      </c>
      <c r="F366" t="str">
        <v>rayyan-218685441</v>
      </c>
      <c r="G366" t="str">
        <v>\cite{rayyan-218685441}</v>
      </c>
    </row>
    <row r="367" spans="1:7" ht="30" customHeight="1">
      <c r="A367" s="64">
        <v>366</v>
      </c>
      <c r="B367" t="str">
        <v>Cybersecurity Risk Mitigation</v>
      </c>
      <c r="C367" t="str">
        <v>Containerization &amp; Orchestration</v>
      </c>
      <c r="D367" t="str">
        <v>Documents</v>
      </c>
      <c r="E367" s="64">
        <v>1</v>
      </c>
      <c r="F367" t="str">
        <v>rayyan-218687255</v>
      </c>
      <c r="G367" t="str">
        <v>\cite{rayyan-218687255}</v>
      </c>
    </row>
    <row r="368" spans="1:7" ht="30" customHeight="1">
      <c r="A368" s="64">
        <v>367</v>
      </c>
      <c r="B368" t="str">
        <v>Cybersecurity Risk Mitigation</v>
      </c>
      <c r="C368" t="str">
        <v>Containerization &amp; Orchestration</v>
      </c>
      <c r="D368" t="str">
        <v>IoT Data Streams</v>
      </c>
      <c r="E368" s="64">
        <v>1</v>
      </c>
      <c r="F368" t="str">
        <v>rayyan-218685477</v>
      </c>
      <c r="G368" t="str">
        <v>\cite{rayyan-218685477}</v>
      </c>
    </row>
    <row r="369" spans="1:7" ht="30" customHeight="1">
      <c r="A369" s="64">
        <v>368</v>
      </c>
      <c r="B369" t="str">
        <v>Cybersecurity Risk Mitigation</v>
      </c>
      <c r="C369" t="str">
        <v>Cryptography</v>
      </c>
      <c r="D369" t="str">
        <v>Source Code &amp; CAD</v>
      </c>
      <c r="E369" s="64">
        <v>1</v>
      </c>
      <c r="F369" t="str">
        <v>rayyan-172028105</v>
      </c>
      <c r="G369" t="str">
        <v>\cite{rayyan-172028105}</v>
      </c>
    </row>
    <row r="370" spans="1:7" ht="30" customHeight="1">
      <c r="A370" s="64">
        <v>369</v>
      </c>
      <c r="B370" t="str">
        <v>Cybersecurity Risk Mitigation</v>
      </c>
      <c r="C370" t="str">
        <v>Digital Twin</v>
      </c>
      <c r="D370" t="str">
        <v>Metadata</v>
      </c>
      <c r="E370" s="64">
        <v>1</v>
      </c>
      <c r="F370" t="str">
        <v>rayyan-172027911</v>
      </c>
      <c r="G370" t="str">
        <v>\cite{rayyan-172027911}</v>
      </c>
    </row>
    <row r="371" spans="1:7" ht="30" customHeight="1">
      <c r="A371" s="64">
        <v>370</v>
      </c>
      <c r="B371" t="str">
        <v>Cybersecurity Risk Mitigation</v>
      </c>
      <c r="C371" t="str">
        <v>Knowledge Representation &amp; Analytics</v>
      </c>
      <c r="D371" t="str">
        <v>Documents</v>
      </c>
      <c r="E371" s="64">
        <v>1</v>
      </c>
      <c r="F371" t="str">
        <v>rayyan-218685292</v>
      </c>
      <c r="G371" t="str">
        <v>\cite{rayyan-218685292}</v>
      </c>
    </row>
    <row r="372" spans="1:7" ht="30" customHeight="1">
      <c r="A372" s="64">
        <v>371</v>
      </c>
      <c r="B372" t="str">
        <v>Cybersecurity Risk Mitigation</v>
      </c>
      <c r="C372" t="str">
        <v>Machine Learning &amp; AI</v>
      </c>
      <c r="D372" t="str">
        <v>IoT Data Streams</v>
      </c>
      <c r="E372" s="64">
        <v>1</v>
      </c>
      <c r="F372" t="str">
        <v>rayyan-172027819</v>
      </c>
      <c r="G372" t="str">
        <v>\cite{rayyan-172027819}</v>
      </c>
    </row>
    <row r="373" spans="1:7" ht="30" customHeight="1">
      <c r="A373" s="64">
        <v>372</v>
      </c>
      <c r="B373" t="str">
        <v>Cybersecurity Risk Mitigation</v>
      </c>
      <c r="C373" t="str">
        <v>Machine Learning &amp; AI</v>
      </c>
      <c r="D373" t="str">
        <v>Logs &amp; Audit Trails</v>
      </c>
      <c r="E373" s="64">
        <v>1</v>
      </c>
      <c r="F373" t="str">
        <v>rayyan-172027908</v>
      </c>
      <c r="G373" t="str">
        <v>\cite{rayyan-172027908}</v>
      </c>
    </row>
    <row r="374" spans="1:7" ht="30" customHeight="1">
      <c r="A374" s="64">
        <v>373</v>
      </c>
      <c r="B374" t="str">
        <v>Cybersecurity Risk Mitigation</v>
      </c>
      <c r="C374" t="str">
        <v>Machine Learning &amp; AI</v>
      </c>
      <c r="D374" t="str">
        <v>Metadata</v>
      </c>
      <c r="E374" s="64">
        <v>1</v>
      </c>
      <c r="F374" t="str">
        <v>rayyan-172027819</v>
      </c>
      <c r="G374" t="str">
        <v>\cite{rayyan-172027819}</v>
      </c>
    </row>
    <row r="375" spans="1:7" ht="30" customHeight="1">
      <c r="A375" s="64">
        <v>374</v>
      </c>
      <c r="B375" t="str">
        <v>Cybersecurity Risk Mitigation</v>
      </c>
      <c r="C375" t="str">
        <v>Machine Learning &amp; AI</v>
      </c>
      <c r="D375" t="str">
        <v>Source Code &amp; CAD</v>
      </c>
      <c r="E375" s="64">
        <v>1</v>
      </c>
      <c r="F375" t="str">
        <v>rayyan-172028105</v>
      </c>
      <c r="G375" t="str">
        <v>\cite{rayyan-172028105}</v>
      </c>
    </row>
    <row r="376" spans="1:7" ht="30" customHeight="1">
      <c r="A376" s="64">
        <v>375</v>
      </c>
      <c r="B376" t="str">
        <v>Cybersecurity Risk Mitigation</v>
      </c>
      <c r="C376" t="str">
        <v>Machine Learning &amp; AI</v>
      </c>
      <c r="D376" t="str">
        <v>Structured Records</v>
      </c>
      <c r="E376" s="64">
        <v>1</v>
      </c>
      <c r="F376" t="str">
        <v>rayyan-218687255</v>
      </c>
      <c r="G376" t="str">
        <v>\cite{rayyan-218687255}</v>
      </c>
    </row>
    <row r="377" spans="1:7" ht="30" customHeight="1">
      <c r="A377" s="64">
        <v>376</v>
      </c>
      <c r="B377" t="str">
        <v>Cybersecurity Risk Mitigation</v>
      </c>
      <c r="C377" t="str">
        <v>Steganography &amp; Digital Watermarking</v>
      </c>
      <c r="D377" t="str">
        <v>Data Files</v>
      </c>
      <c r="E377" s="64">
        <v>1</v>
      </c>
      <c r="F377" t="str">
        <v>rayyan-172028105</v>
      </c>
      <c r="G377" t="str">
        <v>\cite{rayyan-172028105}</v>
      </c>
    </row>
    <row r="378" spans="1:7" ht="30" customHeight="1">
      <c r="A378" s="64">
        <v>377</v>
      </c>
      <c r="B378" t="str">
        <v>Cybersecurity Risk Mitigation</v>
      </c>
      <c r="C378" t="str">
        <v>Steganography &amp; Digital Watermarking</v>
      </c>
      <c r="D378" t="str">
        <v>Documents</v>
      </c>
      <c r="E378" s="64">
        <v>1</v>
      </c>
      <c r="F378" t="str">
        <v>rayyan-172027955</v>
      </c>
      <c r="G378" t="str">
        <v>\cite{rayyan-172027955}</v>
      </c>
    </row>
    <row r="379" spans="1:7" ht="30" customHeight="1">
      <c r="A379" s="64">
        <v>378</v>
      </c>
      <c r="B379" t="str">
        <v>Cybersecurity Risk Mitigation</v>
      </c>
      <c r="C379" t="str">
        <v>Steganography &amp; Digital Watermarking</v>
      </c>
      <c r="D379" t="str">
        <v>Source Code &amp; CAD</v>
      </c>
      <c r="E379" s="64">
        <v>1</v>
      </c>
      <c r="F379" t="str">
        <v>rayyan-172028105</v>
      </c>
      <c r="G379" t="str">
        <v>\cite{rayyan-172028105}</v>
      </c>
    </row>
    <row r="380" spans="1:7" ht="30" customHeight="1">
      <c r="A380" s="64">
        <v>379</v>
      </c>
      <c r="B380" t="str">
        <v>Data Auditing</v>
      </c>
      <c r="C380" t="str">
        <v>Blockchain</v>
      </c>
      <c r="D380" t="str">
        <v>Documents</v>
      </c>
      <c r="E380" s="64">
        <v>1</v>
      </c>
      <c r="F380" t="str">
        <v>rayyan-218685234</v>
      </c>
      <c r="G380" t="str">
        <v>\cite{rayyan-218685234}</v>
      </c>
    </row>
    <row r="381" spans="1:7" ht="30" customHeight="1">
      <c r="A381" s="64">
        <v>380</v>
      </c>
      <c r="B381" t="str">
        <v>Data Auditing</v>
      </c>
      <c r="C381" t="str">
        <v>Containerization &amp; Orchestration</v>
      </c>
      <c r="D381" t="str">
        <v>Data Files</v>
      </c>
      <c r="E381" s="64">
        <v>1</v>
      </c>
      <c r="F381" t="str">
        <v>rayyan-218685380</v>
      </c>
      <c r="G381" t="str">
        <v>\cite{rayyan-218685380}</v>
      </c>
    </row>
    <row r="382" spans="1:7" ht="30" customHeight="1">
      <c r="A382" s="64">
        <v>381</v>
      </c>
      <c r="B382" t="str">
        <v>Data Auditing</v>
      </c>
      <c r="C382" t="str">
        <v>Containerization &amp; Orchestration</v>
      </c>
      <c r="D382" t="str">
        <v>IoT Data Streams</v>
      </c>
      <c r="E382" s="64">
        <v>1</v>
      </c>
      <c r="F382" t="str">
        <v>rayyan-218685725</v>
      </c>
      <c r="G382" t="str">
        <v>\cite{rayyan-218685725}</v>
      </c>
    </row>
    <row r="383" spans="1:7" ht="30" customHeight="1">
      <c r="A383" s="64">
        <v>382</v>
      </c>
      <c r="B383" t="str">
        <v>Data Auditing</v>
      </c>
      <c r="C383" t="str">
        <v>Containerization &amp; Orchestration</v>
      </c>
      <c r="D383" t="str">
        <v>Logs &amp; Audit Trails</v>
      </c>
      <c r="E383" s="64">
        <v>1</v>
      </c>
      <c r="F383" t="str">
        <v>rayyan-218688143</v>
      </c>
      <c r="G383" t="str">
        <v>\cite{rayyan-218688143}</v>
      </c>
    </row>
    <row r="384" spans="1:7" ht="30" customHeight="1">
      <c r="A384" s="64">
        <v>383</v>
      </c>
      <c r="B384" t="str">
        <v>Data Auditing</v>
      </c>
      <c r="C384" t="str">
        <v>Containerization &amp; Orchestration</v>
      </c>
      <c r="D384" t="str">
        <v>Structured Records</v>
      </c>
      <c r="E384" s="64">
        <v>1</v>
      </c>
      <c r="F384" t="str">
        <v>rayyan-218685380</v>
      </c>
      <c r="G384" t="str">
        <v>\cite{rayyan-218685380}</v>
      </c>
    </row>
    <row r="385" spans="1:7" ht="30" customHeight="1">
      <c r="A385" s="64">
        <v>384</v>
      </c>
      <c r="B385" t="str">
        <v>Data Auditing</v>
      </c>
      <c r="C385" t="str">
        <v>Distributed File System</v>
      </c>
      <c r="D385" t="str">
        <v>Documents</v>
      </c>
      <c r="E385" s="64">
        <v>1</v>
      </c>
      <c r="F385" t="str">
        <v>rayyan-218685234</v>
      </c>
      <c r="G385" t="str">
        <v>\cite{rayyan-218685234}</v>
      </c>
    </row>
    <row r="386" spans="1:7" ht="30" customHeight="1">
      <c r="A386" s="64">
        <v>385</v>
      </c>
      <c r="B386" t="str">
        <v>Data Auditing</v>
      </c>
      <c r="C386" t="str">
        <v>Smart Contracts</v>
      </c>
      <c r="D386" t="str">
        <v>Documents</v>
      </c>
      <c r="E386" s="64">
        <v>1</v>
      </c>
      <c r="F386" t="str">
        <v>rayyan-218685234</v>
      </c>
      <c r="G386" t="str">
        <v>\cite{rayyan-218685234}</v>
      </c>
    </row>
    <row r="387" spans="1:7" ht="30" customHeight="1">
      <c r="A387" s="64">
        <v>386</v>
      </c>
      <c r="B387" t="str">
        <v>Data Confidentiality</v>
      </c>
      <c r="C387" t="str">
        <v>Blockchain</v>
      </c>
      <c r="D387" t="str">
        <v>Documents</v>
      </c>
      <c r="E387" s="64">
        <v>1</v>
      </c>
      <c r="F387" t="str">
        <v>rayyan-218688375</v>
      </c>
      <c r="G387" t="str">
        <v>\cite{rayyan-218688375}</v>
      </c>
    </row>
    <row r="388" spans="1:7" ht="30" customHeight="1">
      <c r="A388" s="64">
        <v>387</v>
      </c>
      <c r="B388" t="str">
        <v>Data Confidentiality</v>
      </c>
      <c r="C388" t="str">
        <v>Blockchain</v>
      </c>
      <c r="D388" t="str">
        <v>Media Files</v>
      </c>
      <c r="E388" s="64">
        <v>1</v>
      </c>
      <c r="F388" t="str">
        <v>rayyan-218687456</v>
      </c>
      <c r="G388" t="str">
        <v>\cite{rayyan-218687456}</v>
      </c>
    </row>
    <row r="389" spans="1:7" ht="30" customHeight="1">
      <c r="A389" s="64">
        <v>388</v>
      </c>
      <c r="B389" t="str">
        <v>Data Confidentiality</v>
      </c>
      <c r="C389" t="str">
        <v>Containerization &amp; Orchestration</v>
      </c>
      <c r="D389" t="str">
        <v>IoT Data Streams</v>
      </c>
      <c r="E389" s="64">
        <v>1</v>
      </c>
      <c r="F389" t="str">
        <v>rayyan-218685477</v>
      </c>
      <c r="G389" t="str">
        <v>\cite{rayyan-218685477}</v>
      </c>
    </row>
    <row r="390" spans="1:7" ht="30" customHeight="1">
      <c r="A390" s="64">
        <v>389</v>
      </c>
      <c r="B390" t="str">
        <v>Data Confidentiality</v>
      </c>
      <c r="C390" t="str">
        <v>Containerization &amp; Orchestration</v>
      </c>
      <c r="D390" t="str">
        <v>Metadata</v>
      </c>
      <c r="E390" s="64">
        <v>1</v>
      </c>
      <c r="F390" t="str">
        <v>rayyan-218685477</v>
      </c>
      <c r="G390" t="str">
        <v>\cite{rayyan-218685477}</v>
      </c>
    </row>
    <row r="391" spans="1:7" ht="30" customHeight="1">
      <c r="A391" s="64">
        <v>390</v>
      </c>
      <c r="B391" t="str">
        <v>Data Confidentiality</v>
      </c>
      <c r="C391" t="str">
        <v>Cryptography</v>
      </c>
      <c r="D391" t="str">
        <v>Logs &amp; Audit Trails</v>
      </c>
      <c r="E391" s="64">
        <v>1</v>
      </c>
      <c r="F391" t="str">
        <v>rayyan-172028246</v>
      </c>
      <c r="G391" t="str">
        <v>\cite{rayyan-172028246}</v>
      </c>
    </row>
    <row r="392" spans="1:7" ht="30" customHeight="1">
      <c r="A392" s="64">
        <v>391</v>
      </c>
      <c r="B392" t="str">
        <v>Data Confidentiality</v>
      </c>
      <c r="C392" t="str">
        <v>Cryptography</v>
      </c>
      <c r="D392" t="str">
        <v>Media Files</v>
      </c>
      <c r="E392" s="64">
        <v>1</v>
      </c>
      <c r="F392" t="str">
        <v>rayyan-218687456</v>
      </c>
      <c r="G392" t="str">
        <v>\cite{rayyan-218687456}</v>
      </c>
    </row>
    <row r="393" spans="1:7" ht="30" customHeight="1">
      <c r="A393" s="64">
        <v>392</v>
      </c>
      <c r="B393" t="str">
        <v>Data Confidentiality</v>
      </c>
      <c r="C393" t="str">
        <v>Distributed File System</v>
      </c>
      <c r="D393" t="str">
        <v>Media Files</v>
      </c>
      <c r="E393" s="64">
        <v>1</v>
      </c>
      <c r="F393" t="str">
        <v>rayyan-218687456</v>
      </c>
      <c r="G393" t="str">
        <v>\cite{rayyan-218687456}</v>
      </c>
    </row>
    <row r="394" spans="1:7" ht="30" customHeight="1">
      <c r="A394" s="64">
        <v>393</v>
      </c>
      <c r="B394" t="str">
        <v>Data Confidentiality</v>
      </c>
      <c r="C394" t="str">
        <v>Smart Contracts</v>
      </c>
      <c r="D394" t="str">
        <v>Documents</v>
      </c>
      <c r="E394" s="64">
        <v>1</v>
      </c>
      <c r="F394" t="str">
        <v>rayyan-218688375</v>
      </c>
      <c r="G394" t="str">
        <v>\cite{rayyan-218688375}</v>
      </c>
    </row>
    <row r="395" spans="1:7" ht="30" customHeight="1">
      <c r="A395" s="64">
        <v>394</v>
      </c>
      <c r="B395" t="str">
        <v>Data Confidentiality</v>
      </c>
      <c r="C395" t="str">
        <v>Smart Contracts</v>
      </c>
      <c r="D395" t="str">
        <v>Media Files</v>
      </c>
      <c r="E395" s="64">
        <v>1</v>
      </c>
      <c r="F395" t="str">
        <v>rayyan-218687456</v>
      </c>
      <c r="G395" t="str">
        <v>\cite{rayyan-218687456}</v>
      </c>
    </row>
    <row r="396" spans="1:7" ht="30" customHeight="1">
      <c r="A396" s="64">
        <v>395</v>
      </c>
      <c r="B396" t="str">
        <v>Data Privacy</v>
      </c>
      <c r="C396" t="str">
        <v>Containerization &amp; Orchestration</v>
      </c>
      <c r="D396" t="str">
        <v>IoT Data Streams</v>
      </c>
      <c r="E396" s="64">
        <v>1</v>
      </c>
      <c r="F396" t="str">
        <v>rayyan-218685725</v>
      </c>
      <c r="G396" t="str">
        <v>\cite{rayyan-218685725}</v>
      </c>
    </row>
    <row r="397" spans="1:7" ht="30" customHeight="1">
      <c r="A397" s="64">
        <v>396</v>
      </c>
      <c r="B397" t="str">
        <v>Data Privacy</v>
      </c>
      <c r="C397" t="str">
        <v>Containerization &amp; Orchestration</v>
      </c>
      <c r="D397" t="str">
        <v>Logs &amp; Audit Trails</v>
      </c>
      <c r="E397" s="64">
        <v>1</v>
      </c>
      <c r="F397" t="str">
        <v>rayyan-218688143</v>
      </c>
      <c r="G397" t="str">
        <v>\cite{rayyan-218688143}</v>
      </c>
    </row>
    <row r="398" spans="1:7" ht="30" customHeight="1">
      <c r="A398" s="64">
        <v>397</v>
      </c>
      <c r="B398" t="str">
        <v>Data Privacy</v>
      </c>
      <c r="C398" t="str">
        <v>Containerization &amp; Orchestration</v>
      </c>
      <c r="D398" t="str">
        <v>Media Files</v>
      </c>
      <c r="E398" s="64">
        <v>1</v>
      </c>
      <c r="F398" t="str">
        <v>rayyan-172028394</v>
      </c>
      <c r="G398" t="str">
        <v>\cite{rayyan-172028394}</v>
      </c>
    </row>
    <row r="399" spans="1:7" ht="30" customHeight="1">
      <c r="A399" s="64">
        <v>398</v>
      </c>
      <c r="B399" t="str">
        <v>Data Privacy</v>
      </c>
      <c r="C399" t="str">
        <v>Honey Files</v>
      </c>
      <c r="D399" t="str">
        <v>Documents</v>
      </c>
      <c r="E399" s="64">
        <v>1</v>
      </c>
      <c r="F399" t="str">
        <v>rayyan-172028983</v>
      </c>
      <c r="G399" t="str">
        <v>\cite{rayyan-172028983}</v>
      </c>
    </row>
    <row r="400" spans="1:7" ht="30" customHeight="1">
      <c r="A400" s="64">
        <v>399</v>
      </c>
      <c r="B400" t="str">
        <v>Data Privacy</v>
      </c>
      <c r="C400" t="str">
        <v>Interoperability &amp; Authorization Standards</v>
      </c>
      <c r="D400" t="str">
        <v>Documents</v>
      </c>
      <c r="E400" s="64">
        <v>1</v>
      </c>
      <c r="F400" t="str">
        <v>rayyan-172029208</v>
      </c>
      <c r="G400" t="str">
        <v>\cite{rayyan-172029208}</v>
      </c>
    </row>
    <row r="401" spans="1:7" ht="30" customHeight="1">
      <c r="A401" s="64">
        <v>400</v>
      </c>
      <c r="B401" t="str">
        <v>Data Privacy</v>
      </c>
      <c r="C401" t="str">
        <v>Interoperability &amp; Authorization Standards</v>
      </c>
      <c r="D401" t="str">
        <v>Logs &amp; Audit Trails</v>
      </c>
      <c r="E401" s="64">
        <v>1</v>
      </c>
      <c r="F401" t="str">
        <v>rayyan-172029208</v>
      </c>
      <c r="G401" t="str">
        <v>\cite{rayyan-172029208}</v>
      </c>
    </row>
    <row r="402" spans="1:7" ht="30" customHeight="1">
      <c r="A402" s="64">
        <v>401</v>
      </c>
      <c r="B402" t="str">
        <v>Data Privacy</v>
      </c>
      <c r="C402" t="str">
        <v>Interoperability &amp; Authorization Standards</v>
      </c>
      <c r="D402" t="str">
        <v>Metadata</v>
      </c>
      <c r="E402" s="64">
        <v>1</v>
      </c>
      <c r="F402" t="str">
        <v>rayyan-172029208</v>
      </c>
      <c r="G402" t="str">
        <v>\cite{rayyan-172029208}</v>
      </c>
    </row>
    <row r="403" spans="1:7" ht="30" customHeight="1">
      <c r="A403" s="64">
        <v>402</v>
      </c>
      <c r="B403" t="str">
        <v>Data Privacy</v>
      </c>
      <c r="C403" t="str">
        <v>Knowledge Representation &amp; Analytics</v>
      </c>
      <c r="D403" t="str">
        <v>Data Files</v>
      </c>
      <c r="E403" s="64">
        <v>1</v>
      </c>
      <c r="F403" t="str">
        <v>rayyan-172028643</v>
      </c>
      <c r="G403" t="str">
        <v>\cite{rayyan-172028643}</v>
      </c>
    </row>
    <row r="404" spans="1:7" ht="30" customHeight="1">
      <c r="A404" s="64">
        <v>403</v>
      </c>
      <c r="B404" t="str">
        <v>Data Privacy</v>
      </c>
      <c r="C404" t="str">
        <v>Knowledge Representation &amp; Analytics</v>
      </c>
      <c r="D404" t="str">
        <v>Documents</v>
      </c>
      <c r="E404" s="64">
        <v>1</v>
      </c>
      <c r="F404" t="str">
        <v>rayyan-218685292</v>
      </c>
      <c r="G404" t="str">
        <v>\cite{rayyan-218685292}</v>
      </c>
    </row>
    <row r="405" spans="1:7" ht="30" customHeight="1">
      <c r="A405" s="64">
        <v>404</v>
      </c>
      <c r="B405" t="str">
        <v>Data Privacy</v>
      </c>
      <c r="C405" t="str">
        <v>Knowledge Representation &amp; Analytics</v>
      </c>
      <c r="D405" t="str">
        <v>IoT Data Streams</v>
      </c>
      <c r="E405" s="64">
        <v>1</v>
      </c>
      <c r="F405" t="str">
        <v>rayyan-218687262</v>
      </c>
      <c r="G405" t="str">
        <v>\cite{rayyan-218687262}</v>
      </c>
    </row>
    <row r="406" spans="1:7" ht="30" customHeight="1">
      <c r="A406" s="64">
        <v>405</v>
      </c>
      <c r="B406" t="str">
        <v>Data Privacy</v>
      </c>
      <c r="C406" t="str">
        <v>Machine Learning &amp; AI</v>
      </c>
      <c r="D406" t="str">
        <v>Logs &amp; Audit Trails</v>
      </c>
      <c r="E406" s="64">
        <v>1</v>
      </c>
      <c r="F406" t="str">
        <v>rayyan-172027908</v>
      </c>
      <c r="G406" t="str">
        <v>\cite{rayyan-172027908}</v>
      </c>
    </row>
    <row r="407" spans="1:7" ht="30" customHeight="1">
      <c r="A407" s="64">
        <v>406</v>
      </c>
      <c r="B407" t="str">
        <v>Data Privacy</v>
      </c>
      <c r="C407" t="str">
        <v>Steganography &amp; Digital Watermarking</v>
      </c>
      <c r="D407" t="str">
        <v>Data Files</v>
      </c>
      <c r="E407" s="64">
        <v>1</v>
      </c>
      <c r="F407" t="str">
        <v>rayyan-172027982</v>
      </c>
      <c r="G407" t="str">
        <v>\cite{rayyan-172027982}</v>
      </c>
    </row>
    <row r="408" spans="1:7" ht="30" customHeight="1">
      <c r="A408" s="64">
        <v>407</v>
      </c>
      <c r="B408" t="str">
        <v>Data Privacy</v>
      </c>
      <c r="C408" t="str">
        <v>Steganography &amp; Digital Watermarking</v>
      </c>
      <c r="D408" t="str">
        <v>Documents</v>
      </c>
      <c r="E408" s="64">
        <v>1</v>
      </c>
      <c r="F408" t="str">
        <v>rayyan-172027982</v>
      </c>
      <c r="G408" t="str">
        <v>\cite{rayyan-172027982}</v>
      </c>
    </row>
    <row r="409" spans="1:7" ht="30" customHeight="1">
      <c r="A409" s="64">
        <v>408</v>
      </c>
      <c r="B409" t="str">
        <v>Data Privacy</v>
      </c>
      <c r="C409" t="str">
        <v>Steganography &amp; Digital Watermarking</v>
      </c>
      <c r="D409" t="str">
        <v>Metadata</v>
      </c>
      <c r="E409" s="64">
        <v>1</v>
      </c>
      <c r="F409" t="str">
        <v>rayyan-172028104</v>
      </c>
      <c r="G409" t="str">
        <v>\cite{rayyan-172028104}</v>
      </c>
    </row>
    <row r="410" spans="1:7" ht="30" customHeight="1">
      <c r="A410" s="64">
        <v>409</v>
      </c>
      <c r="B410" t="str">
        <v>Data Privacy</v>
      </c>
      <c r="C410" t="str">
        <v>Steganography &amp; Digital Watermarking</v>
      </c>
      <c r="D410" t="str">
        <v>Structured Records</v>
      </c>
      <c r="E410" s="64">
        <v>1</v>
      </c>
      <c r="F410" t="str">
        <v>rayyan-172028771</v>
      </c>
      <c r="G410" t="str">
        <v>\cite{rayyan-172028771}</v>
      </c>
    </row>
    <row r="411" spans="1:7" ht="30" customHeight="1">
      <c r="A411" s="64">
        <v>410</v>
      </c>
      <c r="B411" t="str">
        <v>Data Traceability</v>
      </c>
      <c r="C411" t="str">
        <v>Containerization &amp; Orchestration</v>
      </c>
      <c r="D411" t="str">
        <v>IoT Data Streams</v>
      </c>
      <c r="E411" s="64">
        <v>1</v>
      </c>
      <c r="F411" t="str">
        <v>rayyan-218685725</v>
      </c>
      <c r="G411" t="str">
        <v>\cite{rayyan-218685725}</v>
      </c>
    </row>
    <row r="412" spans="1:7" ht="30" customHeight="1">
      <c r="A412" s="64">
        <v>411</v>
      </c>
      <c r="B412" t="str">
        <v>Data Traceability</v>
      </c>
      <c r="C412" t="str">
        <v>Containerization &amp; Orchestration</v>
      </c>
      <c r="D412" t="str">
        <v>Media Files</v>
      </c>
      <c r="E412" s="64">
        <v>1</v>
      </c>
      <c r="F412" t="str">
        <v>rayyan-172028394</v>
      </c>
      <c r="G412" t="str">
        <v>\cite{rayyan-172028394}</v>
      </c>
    </row>
    <row r="413" spans="1:7" ht="30" customHeight="1">
      <c r="A413" s="64">
        <v>412</v>
      </c>
      <c r="B413" t="str">
        <v>Data Traceability</v>
      </c>
      <c r="C413" t="str">
        <v>Containerization &amp; Orchestration</v>
      </c>
      <c r="D413" t="str">
        <v>Metadata</v>
      </c>
      <c r="E413" s="64">
        <v>1</v>
      </c>
      <c r="F413" t="str">
        <v>rayyan-172027891</v>
      </c>
      <c r="G413" t="str">
        <v>\cite{rayyan-172027891}</v>
      </c>
    </row>
    <row r="414" spans="1:7" ht="30" customHeight="1">
      <c r="A414" s="64">
        <v>413</v>
      </c>
      <c r="B414" t="str">
        <v>Data Traceability</v>
      </c>
      <c r="C414" t="str">
        <v>Cryptography</v>
      </c>
      <c r="D414" t="str">
        <v>Source Code &amp; CAD</v>
      </c>
      <c r="E414" s="64">
        <v>1</v>
      </c>
      <c r="F414" t="str">
        <v>rayyan-172028105</v>
      </c>
      <c r="G414" t="str">
        <v>\cite{rayyan-172028105}</v>
      </c>
    </row>
    <row r="415" spans="1:7" ht="30" customHeight="1">
      <c r="A415" s="64">
        <v>414</v>
      </c>
      <c r="B415" t="str">
        <v>Data Traceability</v>
      </c>
      <c r="C415" t="str">
        <v>Digital Forensics Techniques</v>
      </c>
      <c r="D415" t="str">
        <v>Logs &amp; Audit Trails</v>
      </c>
      <c r="E415" s="64">
        <v>1</v>
      </c>
      <c r="F415" t="str">
        <v>rayyan-172027832</v>
      </c>
      <c r="G415" t="str">
        <v>\cite{rayyan-172027832}</v>
      </c>
    </row>
    <row r="416" spans="1:7" ht="30" customHeight="1">
      <c r="A416" s="64">
        <v>415</v>
      </c>
      <c r="B416" t="str">
        <v>Data Traceability</v>
      </c>
      <c r="C416" t="str">
        <v>Digital Twin</v>
      </c>
      <c r="D416" t="str">
        <v>Metadata</v>
      </c>
      <c r="E416" s="64">
        <v>1</v>
      </c>
      <c r="F416" t="str">
        <v>rayyan-172027911</v>
      </c>
      <c r="G416" t="str">
        <v>\cite{rayyan-172027911}</v>
      </c>
    </row>
    <row r="417" spans="1:7" ht="30" customHeight="1">
      <c r="A417" s="64">
        <v>416</v>
      </c>
      <c r="B417" t="str">
        <v>Data Traceability</v>
      </c>
      <c r="C417" t="str">
        <v>Honey Files</v>
      </c>
      <c r="D417" t="str">
        <v>Documents</v>
      </c>
      <c r="E417" s="64">
        <v>1</v>
      </c>
      <c r="F417" t="str">
        <v>rayyan-172029019</v>
      </c>
      <c r="G417" t="str">
        <v>\cite{rayyan-172029019}</v>
      </c>
    </row>
    <row r="418" spans="1:7" ht="30" customHeight="1">
      <c r="A418" s="64">
        <v>417</v>
      </c>
      <c r="B418" t="str">
        <v>Data Traceability</v>
      </c>
      <c r="C418" t="str">
        <v>Interoperability &amp; Authorization Standards</v>
      </c>
      <c r="D418" t="str">
        <v>IoT Data Streams</v>
      </c>
      <c r="E418" s="64">
        <v>1</v>
      </c>
      <c r="F418" t="str">
        <v>rayyan-218687761</v>
      </c>
      <c r="G418" t="str">
        <v>\cite{rayyan-218687761}</v>
      </c>
    </row>
    <row r="419" spans="1:7" ht="30" customHeight="1">
      <c r="A419" s="64">
        <v>418</v>
      </c>
      <c r="B419" t="str">
        <v>Data Traceability</v>
      </c>
      <c r="C419" t="str">
        <v>Interoperability &amp; Authorization Standards</v>
      </c>
      <c r="D419" t="str">
        <v>Logs &amp; Audit Trails</v>
      </c>
      <c r="E419" s="64">
        <v>1</v>
      </c>
      <c r="F419" t="str">
        <v>rayyan-172029208</v>
      </c>
      <c r="G419" t="str">
        <v>\cite{rayyan-172029208}</v>
      </c>
    </row>
    <row r="420" spans="1:7" ht="30" customHeight="1">
      <c r="A420" s="64">
        <v>419</v>
      </c>
      <c r="B420" t="str">
        <v>Data Traceability</v>
      </c>
      <c r="C420" t="str">
        <v>Knowledge Representation &amp; Analytics</v>
      </c>
      <c r="D420" t="str">
        <v>IoT Data Streams</v>
      </c>
      <c r="E420" s="64">
        <v>1</v>
      </c>
      <c r="F420" t="str">
        <v>rayyan-218687262</v>
      </c>
      <c r="G420" t="str">
        <v>\cite{rayyan-218687262}</v>
      </c>
    </row>
    <row r="421" spans="1:7" ht="30" customHeight="1">
      <c r="A421" s="64">
        <v>420</v>
      </c>
      <c r="B421" t="str">
        <v>Data Traceability</v>
      </c>
      <c r="C421" t="str">
        <v>Machine Learning &amp; AI</v>
      </c>
      <c r="D421" t="str">
        <v>IoT Data Streams</v>
      </c>
      <c r="E421" s="64">
        <v>1</v>
      </c>
      <c r="F421" t="str">
        <v>rayyan-172027819</v>
      </c>
      <c r="G421" t="str">
        <v>\cite{rayyan-172027819}</v>
      </c>
    </row>
    <row r="422" spans="1:7" ht="30" customHeight="1">
      <c r="A422" s="64">
        <v>421</v>
      </c>
      <c r="B422" t="str">
        <v>Data Traceability</v>
      </c>
      <c r="C422" t="str">
        <v>Machine Learning &amp; AI</v>
      </c>
      <c r="D422" t="str">
        <v>Logs &amp; Audit Trails</v>
      </c>
      <c r="E422" s="64">
        <v>1</v>
      </c>
      <c r="F422" t="str">
        <v>rayyan-172027908</v>
      </c>
      <c r="G422" t="str">
        <v>\cite{rayyan-172027908}</v>
      </c>
    </row>
    <row r="423" spans="1:7" ht="30" customHeight="1">
      <c r="A423" s="64">
        <v>422</v>
      </c>
      <c r="B423" t="str">
        <v>Data Traceability</v>
      </c>
      <c r="C423" t="str">
        <v>Machine Learning &amp; AI</v>
      </c>
      <c r="D423" t="str">
        <v>Media Files</v>
      </c>
      <c r="E423" s="64">
        <v>1</v>
      </c>
      <c r="F423" t="str">
        <v>rayyan-172027997</v>
      </c>
      <c r="G423" t="str">
        <v>\cite{rayyan-172027997}</v>
      </c>
    </row>
    <row r="424" spans="1:7" ht="30" customHeight="1">
      <c r="A424" s="64">
        <v>423</v>
      </c>
      <c r="B424" t="str">
        <v>Data Traceability</v>
      </c>
      <c r="C424" t="str">
        <v>Machine Learning &amp; AI</v>
      </c>
      <c r="D424" t="str">
        <v>Metadata</v>
      </c>
      <c r="E424" s="64">
        <v>1</v>
      </c>
      <c r="F424" t="str">
        <v>rayyan-172027819</v>
      </c>
      <c r="G424" t="str">
        <v>\cite{rayyan-172027819}</v>
      </c>
    </row>
    <row r="425" spans="1:7" ht="30" customHeight="1">
      <c r="A425" s="64">
        <v>424</v>
      </c>
      <c r="B425" t="str">
        <v>Data Traceability</v>
      </c>
      <c r="C425" t="str">
        <v>Machine Learning &amp; AI</v>
      </c>
      <c r="D425" t="str">
        <v>Source Code &amp; CAD</v>
      </c>
      <c r="E425" s="64">
        <v>1</v>
      </c>
      <c r="F425" t="str">
        <v>rayyan-172028105</v>
      </c>
      <c r="G425" t="str">
        <v>\cite{rayyan-172028105}</v>
      </c>
    </row>
    <row r="426" spans="1:7" ht="30" customHeight="1">
      <c r="A426" s="64">
        <v>425</v>
      </c>
      <c r="B426" t="str">
        <v>Data Traceability</v>
      </c>
      <c r="C426" t="str">
        <v>Steganography &amp; Digital Watermarking</v>
      </c>
      <c r="D426" t="str">
        <v>Source Code &amp; CAD</v>
      </c>
      <c r="E426" s="64">
        <v>1</v>
      </c>
      <c r="F426" t="str">
        <v>rayyan-172028105</v>
      </c>
      <c r="G426" t="str">
        <v>\cite{rayyan-172028105}</v>
      </c>
    </row>
    <row r="427" spans="1:7" ht="30" customHeight="1">
      <c r="A427" s="64">
        <v>426</v>
      </c>
      <c r="B427" t="str">
        <v>Data Traceability</v>
      </c>
      <c r="C427" t="str">
        <v>Steganography &amp; Digital Watermarking</v>
      </c>
      <c r="D427" t="str">
        <v>Structured Records</v>
      </c>
      <c r="E427" s="64">
        <v>1</v>
      </c>
      <c r="F427" t="str">
        <v>rayyan-172028771</v>
      </c>
      <c r="G427" t="str">
        <v>\cite{rayyan-172028771}</v>
      </c>
    </row>
    <row r="428" spans="1:7" ht="30" customHeight="1">
      <c r="A428" s="64">
        <v>427</v>
      </c>
      <c r="B428" t="str">
        <v>Digital Object Lifecycle Management</v>
      </c>
      <c r="C428" t="str">
        <v>Distributed File System</v>
      </c>
      <c r="D428" t="str">
        <v>Documents</v>
      </c>
      <c r="E428" s="64">
        <v>1</v>
      </c>
      <c r="F428" t="str">
        <v>rayyan-218685256</v>
      </c>
      <c r="G428" t="str">
        <v>\cite{rayyan-218685256}</v>
      </c>
    </row>
    <row r="429" spans="1:7" ht="30" customHeight="1">
      <c r="A429" s="64">
        <v>428</v>
      </c>
      <c r="B429" t="str">
        <v>Digital Object Lifecycle Management</v>
      </c>
      <c r="C429" t="str">
        <v>Distributed File System</v>
      </c>
      <c r="D429" t="str">
        <v>IoT Data Streams</v>
      </c>
      <c r="E429" s="64">
        <v>1</v>
      </c>
      <c r="F429" t="str">
        <v>rayyan-218688549</v>
      </c>
      <c r="G429" t="str">
        <v>\cite{rayyan-218688549}</v>
      </c>
    </row>
    <row r="430" spans="1:7" ht="30" customHeight="1">
      <c r="A430" s="64">
        <v>429</v>
      </c>
      <c r="B430" t="str">
        <v>Digital Object Lifecycle Management</v>
      </c>
      <c r="C430" t="str">
        <v>Distributed File System</v>
      </c>
      <c r="D430" t="str">
        <v>Logs &amp; Audit Trails</v>
      </c>
      <c r="E430" s="64">
        <v>1</v>
      </c>
      <c r="F430" t="str">
        <v>rayyan-218685256</v>
      </c>
      <c r="G430" t="str">
        <v>\cite{rayyan-218685256}</v>
      </c>
    </row>
    <row r="431" spans="1:7" ht="30" customHeight="1">
      <c r="A431" s="64">
        <v>430</v>
      </c>
      <c r="B431" t="str">
        <v>Digital Object Lifecycle Management</v>
      </c>
      <c r="C431" t="str">
        <v>Interoperability &amp; Authorization Standards</v>
      </c>
      <c r="D431" t="str">
        <v>IoT Data Streams</v>
      </c>
      <c r="E431" s="64">
        <v>1</v>
      </c>
      <c r="F431" t="str">
        <v>rayyan-218688549</v>
      </c>
      <c r="G431" t="str">
        <v>\cite{rayyan-218688549}</v>
      </c>
    </row>
    <row r="432" spans="1:7" ht="30" customHeight="1">
      <c r="A432" s="64">
        <v>431</v>
      </c>
      <c r="B432" t="str">
        <v>Digital Object Lifecycle Management</v>
      </c>
      <c r="C432" t="str">
        <v>Interoperability &amp; Authorization Standards</v>
      </c>
      <c r="D432" t="str">
        <v>Structured Records</v>
      </c>
      <c r="E432" s="64">
        <v>1</v>
      </c>
      <c r="F432" t="str">
        <v>rayyan-218688549</v>
      </c>
      <c r="G432" t="str">
        <v>\cite{rayyan-218688549}</v>
      </c>
    </row>
    <row r="433" spans="1:7" ht="30" customHeight="1">
      <c r="A433" s="64">
        <v>432</v>
      </c>
      <c r="B433" t="str">
        <v>Digital Object Lifecycle Management</v>
      </c>
      <c r="C433" t="str">
        <v>Knowledge Representation &amp; Analytics</v>
      </c>
      <c r="D433" t="str">
        <v>Structured Records</v>
      </c>
      <c r="E433" s="64">
        <v>1</v>
      </c>
      <c r="F433" t="str">
        <v>rayyan-172028018</v>
      </c>
      <c r="G433" t="str">
        <v>\cite{rayyan-172028018}</v>
      </c>
    </row>
    <row r="434" spans="1:7" ht="30" customHeight="1">
      <c r="A434" s="64">
        <v>433</v>
      </c>
      <c r="B434" t="str">
        <v>Forensic Attribution &amp; Post-Incident Investigation</v>
      </c>
      <c r="C434" t="str">
        <v>Blockchain</v>
      </c>
      <c r="D434" t="str">
        <v>Metadata</v>
      </c>
      <c r="E434" s="64">
        <v>1</v>
      </c>
      <c r="F434" t="str">
        <v>rayyan-172028028</v>
      </c>
      <c r="G434" t="str">
        <v>\cite{rayyan-172028028}</v>
      </c>
    </row>
    <row r="435" spans="1:7" ht="30" customHeight="1">
      <c r="A435" s="64">
        <v>434</v>
      </c>
      <c r="B435" t="str">
        <v>Forensic Attribution &amp; Post-Incident Investigation</v>
      </c>
      <c r="C435" t="str">
        <v>Containerization &amp; Orchestration</v>
      </c>
      <c r="D435" t="str">
        <v>Logs &amp; Audit Trails</v>
      </c>
      <c r="E435" s="64">
        <v>1</v>
      </c>
      <c r="F435" t="str">
        <v>rayyan-218688143</v>
      </c>
      <c r="G435" t="str">
        <v>\cite{rayyan-218688143}</v>
      </c>
    </row>
    <row r="436" spans="1:7" ht="30" customHeight="1">
      <c r="A436" s="64">
        <v>435</v>
      </c>
      <c r="B436" t="str">
        <v>Forensic Attribution &amp; Post-Incident Investigation</v>
      </c>
      <c r="C436" t="str">
        <v>Digital Forensics Techniques</v>
      </c>
      <c r="D436" t="str">
        <v>Logs &amp; Audit Trails</v>
      </c>
      <c r="E436" s="64">
        <v>1</v>
      </c>
      <c r="F436" t="str">
        <v>rayyan-172027832</v>
      </c>
      <c r="G436" t="str">
        <v>\cite{rayyan-172027832}</v>
      </c>
    </row>
    <row r="437" spans="1:7" ht="30" customHeight="1">
      <c r="A437" s="64">
        <v>436</v>
      </c>
      <c r="B437" t="str">
        <v>Forensic Attribution &amp; Post-Incident Investigation</v>
      </c>
      <c r="C437" t="str">
        <v>Distributed File System</v>
      </c>
      <c r="D437" t="str">
        <v>IoT Data Streams</v>
      </c>
      <c r="E437" s="64">
        <v>1</v>
      </c>
      <c r="F437" t="str">
        <v>rayyan-172027922</v>
      </c>
      <c r="G437" t="str">
        <v>\cite{rayyan-172027922}</v>
      </c>
    </row>
    <row r="438" spans="1:7" ht="30" customHeight="1">
      <c r="A438" s="64">
        <v>437</v>
      </c>
      <c r="B438" t="str">
        <v>Forensic Attribution &amp; Post-Incident Investigation</v>
      </c>
      <c r="C438" t="str">
        <v>Distributed File System</v>
      </c>
      <c r="D438" t="str">
        <v>Logs &amp; Audit Trails</v>
      </c>
      <c r="E438" s="64">
        <v>1</v>
      </c>
      <c r="F438" t="str">
        <v>rayyan-172027893</v>
      </c>
      <c r="G438" t="str">
        <v>\cite{rayyan-172027893}</v>
      </c>
    </row>
    <row r="439" spans="1:7" ht="30" customHeight="1">
      <c r="A439" s="64">
        <v>438</v>
      </c>
      <c r="B439" t="str">
        <v>Forensic Attribution &amp; Post-Incident Investigation</v>
      </c>
      <c r="C439" t="str">
        <v>Distributed File System</v>
      </c>
      <c r="D439" t="str">
        <v>Metadata</v>
      </c>
      <c r="E439" s="64">
        <v>1</v>
      </c>
      <c r="F439" t="str">
        <v>rayyan-172028028</v>
      </c>
      <c r="G439" t="str">
        <v>\cite{rayyan-172028028}</v>
      </c>
    </row>
    <row r="440" spans="1:7" ht="30" customHeight="1">
      <c r="A440" s="64">
        <v>439</v>
      </c>
      <c r="B440" t="str">
        <v>Forensic Attribution &amp; Post-Incident Investigation</v>
      </c>
      <c r="C440" t="str">
        <v>Distributed File System</v>
      </c>
      <c r="D440" t="str">
        <v>Structured Records</v>
      </c>
      <c r="E440" s="64">
        <v>1</v>
      </c>
      <c r="F440" t="str">
        <v>rayyan-218688278</v>
      </c>
      <c r="G440" t="str">
        <v>\cite{rayyan-218688278}</v>
      </c>
    </row>
    <row r="441" spans="1:7" ht="30" customHeight="1">
      <c r="A441" s="64">
        <v>440</v>
      </c>
      <c r="B441" t="str">
        <v>Forensic Attribution &amp; Post-Incident Investigation</v>
      </c>
      <c r="C441" t="str">
        <v>Interoperability &amp; Authorization Standards</v>
      </c>
      <c r="D441" t="str">
        <v>Documents</v>
      </c>
      <c r="E441" s="64">
        <v>1</v>
      </c>
      <c r="F441" t="str">
        <v>rayyan-172028017</v>
      </c>
      <c r="G441" t="str">
        <v>\cite{rayyan-172028017}</v>
      </c>
    </row>
    <row r="442" spans="1:7" ht="30" customHeight="1">
      <c r="A442" s="64">
        <v>441</v>
      </c>
      <c r="B442" t="str">
        <v>Forensic Attribution &amp; Post-Incident Investigation</v>
      </c>
      <c r="C442" t="str">
        <v>Interoperability &amp; Authorization Standards</v>
      </c>
      <c r="D442" t="str">
        <v>Metadata</v>
      </c>
      <c r="E442" s="64">
        <v>1</v>
      </c>
      <c r="F442" t="str">
        <v>rayyan-172028035</v>
      </c>
      <c r="G442" t="str">
        <v>\cite{rayyan-172028035}</v>
      </c>
    </row>
    <row r="443" spans="1:7" ht="30" customHeight="1">
      <c r="A443" s="64">
        <v>442</v>
      </c>
      <c r="B443" t="str">
        <v>Forensic Attribution &amp; Post-Incident Investigation</v>
      </c>
      <c r="C443" t="str">
        <v>Machine Learning &amp; AI</v>
      </c>
      <c r="D443" t="str">
        <v>Data Files</v>
      </c>
      <c r="E443" s="64">
        <v>1</v>
      </c>
      <c r="F443" t="str">
        <v>rayyan-218686026</v>
      </c>
      <c r="G443" t="str">
        <v>\cite{rayyan-218686026}</v>
      </c>
    </row>
    <row r="444" spans="1:7" ht="30" customHeight="1">
      <c r="A444" s="64">
        <v>443</v>
      </c>
      <c r="B444" t="str">
        <v>Forensic Attribution &amp; Post-Incident Investigation</v>
      </c>
      <c r="C444" t="str">
        <v>Machine Learning &amp; AI</v>
      </c>
      <c r="D444" t="str">
        <v>Documents</v>
      </c>
      <c r="E444" s="64">
        <v>1</v>
      </c>
      <c r="F444" t="str">
        <v>rayyan-172028017</v>
      </c>
      <c r="G444" t="str">
        <v>\cite{rayyan-172028017}</v>
      </c>
    </row>
    <row r="445" spans="1:7" ht="30" customHeight="1">
      <c r="A445" s="64">
        <v>444</v>
      </c>
      <c r="B445" t="str">
        <v>Forensic Attribution &amp; Post-Incident Investigation</v>
      </c>
      <c r="C445" t="str">
        <v>Machine Learning &amp; AI</v>
      </c>
      <c r="D445" t="str">
        <v>Media Files</v>
      </c>
      <c r="E445" s="64">
        <v>1</v>
      </c>
      <c r="F445" t="str">
        <v>rayyan-172027997</v>
      </c>
      <c r="G445" t="str">
        <v>\cite{rayyan-172027997}</v>
      </c>
    </row>
    <row r="446" spans="1:7" ht="30" customHeight="1">
      <c r="A446" s="64">
        <v>445</v>
      </c>
      <c r="B446" t="str">
        <v>Forensic Attribution &amp; Post-Incident Investigation</v>
      </c>
      <c r="C446" t="str">
        <v>Smart Contracts</v>
      </c>
      <c r="D446" t="str">
        <v>IoT Data Streams</v>
      </c>
      <c r="E446" s="64">
        <v>1</v>
      </c>
      <c r="F446" t="str">
        <v>rayyan-172027922</v>
      </c>
      <c r="G446" t="str">
        <v>\cite{rayyan-172027922}</v>
      </c>
    </row>
    <row r="447" spans="1:7" ht="30" customHeight="1">
      <c r="A447" s="64">
        <v>446</v>
      </c>
      <c r="B447" t="str">
        <v>Forensic Attribution &amp; Post-Incident Investigation</v>
      </c>
      <c r="C447" t="str">
        <v>Smart Contracts</v>
      </c>
      <c r="D447" t="str">
        <v>Metadata</v>
      </c>
      <c r="E447" s="64">
        <v>1</v>
      </c>
      <c r="F447" t="str">
        <v>rayyan-172028028</v>
      </c>
      <c r="G447" t="str">
        <v>\cite{rayyan-172028028}</v>
      </c>
    </row>
    <row r="448" spans="1:7" ht="30" customHeight="1">
      <c r="A448" s="64">
        <v>447</v>
      </c>
      <c r="B448" t="str">
        <v>Forensic Attribution &amp; Post-Incident Investigation</v>
      </c>
      <c r="C448" t="str">
        <v>Steganography &amp; Digital Watermarking</v>
      </c>
      <c r="D448" t="str">
        <v>Data Files</v>
      </c>
      <c r="E448" s="64">
        <v>1</v>
      </c>
      <c r="F448" t="str">
        <v>rayyan-218687203</v>
      </c>
      <c r="G448" t="str">
        <v>\cite{rayyan-218687203}</v>
      </c>
    </row>
    <row r="449" spans="1:7" ht="30" customHeight="1">
      <c r="A449" s="64">
        <v>448</v>
      </c>
      <c r="B449" t="str">
        <v>Forensic Attribution &amp; Post-Incident Investigation</v>
      </c>
      <c r="C449" t="str">
        <v>Steganography &amp; Digital Watermarking</v>
      </c>
      <c r="D449" t="str">
        <v>Structured Records</v>
      </c>
      <c r="E449" s="64">
        <v>1</v>
      </c>
      <c r="F449" t="str">
        <v>rayyan-172028771</v>
      </c>
      <c r="G449" t="str">
        <v>\cite{rayyan-172028771}</v>
      </c>
    </row>
    <row r="450" spans="1:7" ht="30" customHeight="1">
      <c r="A450" s="64">
        <v>449</v>
      </c>
      <c r="B450" t="str">
        <v>Healthcare Data Governance</v>
      </c>
      <c r="C450" t="str">
        <v>Containerization &amp; Orchestration</v>
      </c>
      <c r="D450" t="str">
        <v>Documents</v>
      </c>
      <c r="E450" s="64">
        <v>1</v>
      </c>
      <c r="F450" t="str">
        <v>rayyan-218687255</v>
      </c>
      <c r="G450" t="str">
        <v>\cite{rayyan-218687255}</v>
      </c>
    </row>
    <row r="451" spans="1:7" ht="30" customHeight="1">
      <c r="A451" s="64">
        <v>450</v>
      </c>
      <c r="B451" t="str">
        <v>Healthcare Data Governance</v>
      </c>
      <c r="C451" t="str">
        <v>Containerization &amp; Orchestration</v>
      </c>
      <c r="D451" t="str">
        <v>Logs &amp; Audit Trails</v>
      </c>
      <c r="E451" s="64">
        <v>1</v>
      </c>
      <c r="F451" t="str">
        <v>rayyan-218688143</v>
      </c>
      <c r="G451" t="str">
        <v>\cite{rayyan-218688143}</v>
      </c>
    </row>
    <row r="452" spans="1:7" ht="30" customHeight="1">
      <c r="A452" s="64">
        <v>451</v>
      </c>
      <c r="B452" t="str">
        <v>Healthcare Data Governance</v>
      </c>
      <c r="C452" t="str">
        <v>Knowledge Representation &amp; Analytics</v>
      </c>
      <c r="D452" t="str">
        <v>Documents</v>
      </c>
      <c r="E452" s="64">
        <v>1</v>
      </c>
      <c r="F452" t="str">
        <v>rayyan-218685292</v>
      </c>
      <c r="G452" t="str">
        <v>\cite{rayyan-218685292}</v>
      </c>
    </row>
    <row r="453" spans="1:7" ht="30" customHeight="1">
      <c r="A453" s="64">
        <v>452</v>
      </c>
      <c r="B453" t="str">
        <v>Healthcare Data Governance</v>
      </c>
      <c r="C453" t="str">
        <v>Knowledge Representation &amp; Analytics</v>
      </c>
      <c r="D453" t="str">
        <v>IoT Data Streams</v>
      </c>
      <c r="E453" s="64">
        <v>1</v>
      </c>
      <c r="F453" t="str">
        <v>rayyan-218687262</v>
      </c>
      <c r="G453" t="str">
        <v>\cite{rayyan-218687262}</v>
      </c>
    </row>
    <row r="454" spans="1:7" ht="30" customHeight="1">
      <c r="A454" s="64">
        <v>453</v>
      </c>
      <c r="B454" t="str">
        <v>Healthcare Data Governance</v>
      </c>
      <c r="C454" t="str">
        <v>Machine Learning &amp; AI</v>
      </c>
      <c r="D454" t="str">
        <v>IoT Data Streams</v>
      </c>
      <c r="E454" s="64">
        <v>1</v>
      </c>
      <c r="F454" t="str">
        <v>rayyan-172027834</v>
      </c>
      <c r="G454" t="str">
        <v>\cite{rayyan-172027834}</v>
      </c>
    </row>
    <row r="455" spans="1:7" ht="30" customHeight="1">
      <c r="A455" s="64">
        <v>454</v>
      </c>
      <c r="B455" t="str">
        <v>Healthcare Data Governance</v>
      </c>
      <c r="C455" t="str">
        <v>Machine Learning &amp; AI</v>
      </c>
      <c r="D455" t="str">
        <v>Logs &amp; Audit Trails</v>
      </c>
      <c r="E455" s="64">
        <v>1</v>
      </c>
      <c r="F455" t="str">
        <v>rayyan-172027908</v>
      </c>
      <c r="G455" t="str">
        <v>\cite{rayyan-172027908}</v>
      </c>
    </row>
    <row r="456" spans="1:7" ht="30" customHeight="1">
      <c r="A456" s="64">
        <v>455</v>
      </c>
      <c r="B456" t="str">
        <v>Secure Data Retention</v>
      </c>
      <c r="C456" t="str">
        <v>Blockchain</v>
      </c>
      <c r="D456" t="str">
        <v>Logs &amp; Audit Trails</v>
      </c>
      <c r="E456" s="64">
        <v>1</v>
      </c>
      <c r="F456" t="str">
        <v>rayyan-172027927</v>
      </c>
      <c r="G456" t="str">
        <v>\cite{rayyan-172027927}</v>
      </c>
    </row>
    <row r="457" spans="1:7" ht="30" customHeight="1">
      <c r="A457" s="64">
        <v>456</v>
      </c>
      <c r="B457" t="str">
        <v>Secure Data Retention</v>
      </c>
      <c r="C457" t="str">
        <v>Blockchain</v>
      </c>
      <c r="D457" t="str">
        <v>Metadata</v>
      </c>
      <c r="E457" s="64">
        <v>1</v>
      </c>
      <c r="F457" t="str">
        <v>rayyan-172027927</v>
      </c>
      <c r="G457" t="str">
        <v>\cite{rayyan-172027927}</v>
      </c>
    </row>
    <row r="458" spans="1:7" ht="30" customHeight="1">
      <c r="A458" s="64">
        <v>457</v>
      </c>
      <c r="B458" t="str">
        <v>Secure Data Retention</v>
      </c>
      <c r="C458" t="str">
        <v>Cryptography</v>
      </c>
      <c r="D458" t="str">
        <v>Logs &amp; Audit Trails</v>
      </c>
      <c r="E458" s="64">
        <v>1</v>
      </c>
      <c r="F458" t="str">
        <v>rayyan-172027927</v>
      </c>
      <c r="G458" t="str">
        <v>\cite{rayyan-172027927}</v>
      </c>
    </row>
    <row r="459" spans="1:7" ht="30" customHeight="1">
      <c r="A459" s="64">
        <v>458</v>
      </c>
      <c r="B459" t="str">
        <v>Secure Data Retention</v>
      </c>
      <c r="C459" t="str">
        <v>Knowledge Representation &amp; Analytics</v>
      </c>
      <c r="D459" t="str">
        <v>Data Files</v>
      </c>
      <c r="E459" s="64">
        <v>1</v>
      </c>
      <c r="F459" t="str">
        <v>rayyan-172028643</v>
      </c>
      <c r="G459" t="str">
        <v>\cite{rayyan-172028643}</v>
      </c>
    </row>
    <row r="460" spans="1:7" ht="30" customHeight="1">
      <c r="A460" s="64">
        <v>459</v>
      </c>
      <c r="B460" t="str">
        <v>Secure Data Retention</v>
      </c>
      <c r="C460" t="str">
        <v>Machine Learning &amp; AI</v>
      </c>
      <c r="D460" t="str">
        <v>Data Files</v>
      </c>
      <c r="E460" s="64">
        <v>1</v>
      </c>
      <c r="F460" t="str">
        <v>rayyan-218685020</v>
      </c>
      <c r="G460" t="str">
        <v>\cite{rayyan-218685020}</v>
      </c>
    </row>
    <row r="461" spans="1:7" ht="30" customHeight="1">
      <c r="A461" s="64">
        <v>460</v>
      </c>
      <c r="B461" t="str">
        <v>Secure Data Retention</v>
      </c>
      <c r="C461" t="str">
        <v>Machine Learning &amp; AI</v>
      </c>
      <c r="D461" t="str">
        <v>Structured Records</v>
      </c>
      <c r="E461" s="64">
        <v>1</v>
      </c>
      <c r="F461" t="str">
        <v>rayyan-218685020</v>
      </c>
      <c r="G461" t="str">
        <v>\cite{rayyan-218685020}</v>
      </c>
    </row>
    <row r="462" spans="1:7" ht="30" customHeight="1">
      <c r="A462" s="64">
        <v>461</v>
      </c>
      <c r="B462" t="str">
        <v>Secure Data Retention</v>
      </c>
      <c r="C462" t="str">
        <v>Smart Contracts</v>
      </c>
      <c r="D462" t="str">
        <v>Logs &amp; Audit Trails</v>
      </c>
      <c r="E462" s="64">
        <v>1</v>
      </c>
      <c r="F462" t="str">
        <v>rayyan-172027927</v>
      </c>
      <c r="G462" t="str">
        <v>\cite{rayyan-172027927}</v>
      </c>
    </row>
    <row r="463" spans="1:7" ht="30" customHeight="1">
      <c r="A463" s="64">
        <v>462</v>
      </c>
      <c r="B463" t="str">
        <v>Secure Data Retention</v>
      </c>
      <c r="C463" t="str">
        <v>Smart Contracts</v>
      </c>
      <c r="D463" t="str">
        <v>Metadata</v>
      </c>
      <c r="E463" s="64">
        <v>1</v>
      </c>
      <c r="F463" t="str">
        <v>rayyan-172027927</v>
      </c>
      <c r="G463" t="str">
        <v>\cite{rayyan-172027927}</v>
      </c>
    </row>
    <row r="464" spans="1:7" ht="30" customHeight="1">
      <c r="A464" s="64">
        <v>463</v>
      </c>
      <c r="B464" t="str">
        <v>Secure Data Sharing</v>
      </c>
      <c r="C464" t="str">
        <v>Containerization &amp; Orchestration</v>
      </c>
      <c r="D464" t="str">
        <v>Documents</v>
      </c>
      <c r="E464" s="64">
        <v>1</v>
      </c>
      <c r="F464" t="str">
        <v>rayyan-172028394</v>
      </c>
      <c r="G464" t="str">
        <v>\cite{rayyan-172028394}</v>
      </c>
    </row>
    <row r="465" spans="1:7" ht="30" customHeight="1">
      <c r="A465" s="64">
        <v>464</v>
      </c>
      <c r="B465" t="str">
        <v>Secure Data Sharing</v>
      </c>
      <c r="C465" t="str">
        <v>Containerization &amp; Orchestration</v>
      </c>
      <c r="D465" t="str">
        <v>Logs &amp; Audit Trails</v>
      </c>
      <c r="E465" s="64">
        <v>1</v>
      </c>
      <c r="F465" t="str">
        <v>rayyan-218688143</v>
      </c>
      <c r="G465" t="str">
        <v>\cite{rayyan-218688143}</v>
      </c>
    </row>
    <row r="466" spans="1:7" ht="30" customHeight="1">
      <c r="A466" s="64">
        <v>465</v>
      </c>
      <c r="B466" t="str">
        <v>Secure Data Sharing</v>
      </c>
      <c r="C466" t="str">
        <v>Containerization &amp; Orchestration</v>
      </c>
      <c r="D466" t="str">
        <v>Media Files</v>
      </c>
      <c r="E466" s="64">
        <v>1</v>
      </c>
      <c r="F466" t="str">
        <v>rayyan-172028394</v>
      </c>
      <c r="G466" t="str">
        <v>\cite{rayyan-172028394}</v>
      </c>
    </row>
    <row r="467" spans="1:7" ht="30" customHeight="1">
      <c r="A467" s="64">
        <v>466</v>
      </c>
      <c r="B467" t="str">
        <v>Secure Data Sharing</v>
      </c>
      <c r="C467" t="str">
        <v>Digital Twin</v>
      </c>
      <c r="D467" t="str">
        <v>Metadata</v>
      </c>
      <c r="E467" s="64">
        <v>1</v>
      </c>
      <c r="F467" t="str">
        <v>rayyan-172027911</v>
      </c>
      <c r="G467" t="str">
        <v>\cite{rayyan-172027911}</v>
      </c>
    </row>
    <row r="468" spans="1:7" ht="30" customHeight="1">
      <c r="A468" s="64">
        <v>467</v>
      </c>
      <c r="B468" t="str">
        <v>Secure Data Sharing</v>
      </c>
      <c r="C468" t="str">
        <v>Interoperability &amp; Authorization Standards</v>
      </c>
      <c r="D468" t="str">
        <v>Documents</v>
      </c>
      <c r="E468" s="64">
        <v>1</v>
      </c>
      <c r="F468" t="str">
        <v>rayyan-172028017</v>
      </c>
      <c r="G468" t="str">
        <v>\cite{rayyan-172028017}</v>
      </c>
    </row>
    <row r="469" spans="1:7" ht="30" customHeight="1">
      <c r="A469" s="64">
        <v>468</v>
      </c>
      <c r="B469" t="str">
        <v>Secure Data Sharing</v>
      </c>
      <c r="C469" t="str">
        <v>Knowledge Representation &amp; Analytics</v>
      </c>
      <c r="D469" t="str">
        <v>Documents</v>
      </c>
      <c r="E469" s="64">
        <v>1</v>
      </c>
      <c r="F469" t="str">
        <v>rayyan-218685292</v>
      </c>
      <c r="G469" t="str">
        <v>\cite{rayyan-218685292}</v>
      </c>
    </row>
    <row r="470" spans="1:7" ht="30" customHeight="1">
      <c r="A470" s="64">
        <v>469</v>
      </c>
      <c r="B470" t="str">
        <v>Secure Data Sharing</v>
      </c>
      <c r="C470" t="str">
        <v>Knowledge Representation &amp; Analytics</v>
      </c>
      <c r="D470" t="str">
        <v>IoT Data Streams</v>
      </c>
      <c r="E470" s="64">
        <v>1</v>
      </c>
      <c r="F470" t="str">
        <v>rayyan-218687262</v>
      </c>
      <c r="G470" t="str">
        <v>\cite{rayyan-218687262}</v>
      </c>
    </row>
    <row r="471" spans="1:7" ht="30" customHeight="1">
      <c r="A471" s="64">
        <v>470</v>
      </c>
      <c r="B471" t="str">
        <v>Secure Data Sharing</v>
      </c>
      <c r="C471" t="str">
        <v>Machine Learning &amp; AI</v>
      </c>
      <c r="D471" t="str">
        <v>Data Files</v>
      </c>
      <c r="E471" s="64">
        <v>1</v>
      </c>
      <c r="F471" t="str">
        <v>rayyan-218685441</v>
      </c>
      <c r="G471" t="str">
        <v>\cite{rayyan-218685441}</v>
      </c>
    </row>
    <row r="472" spans="1:7" ht="30" customHeight="1">
      <c r="A472" s="64">
        <v>471</v>
      </c>
      <c r="B472" t="str">
        <v>Secure Data Sharing</v>
      </c>
      <c r="C472" t="str">
        <v>Machine Learning &amp; AI</v>
      </c>
      <c r="D472" t="str">
        <v>Documents</v>
      </c>
      <c r="E472" s="64">
        <v>1</v>
      </c>
      <c r="F472" t="str">
        <v>rayyan-172028017</v>
      </c>
      <c r="G472" t="str">
        <v>\cite{rayyan-172028017}</v>
      </c>
    </row>
    <row r="473" spans="1:7" ht="30" customHeight="1">
      <c r="A473" s="64">
        <v>472</v>
      </c>
      <c r="B473" t="str">
        <v>Secure Data Sharing</v>
      </c>
      <c r="C473" t="str">
        <v>Machine Learning &amp; AI</v>
      </c>
      <c r="D473" t="str">
        <v>Structured Records</v>
      </c>
      <c r="E473" s="64">
        <v>1</v>
      </c>
      <c r="F473" t="str">
        <v>rayyan-172027834</v>
      </c>
      <c r="G473" t="str">
        <v>\cite{rayyan-172027834}</v>
      </c>
    </row>
    <row r="474" spans="1:7" ht="30" customHeight="1">
      <c r="A474" s="64">
        <v>473</v>
      </c>
      <c r="B474" t="str">
        <v>Secure Data Sharing</v>
      </c>
      <c r="C474" t="str">
        <v>Steganography &amp; Digital Watermarking</v>
      </c>
      <c r="D474" t="str">
        <v>Structured Records</v>
      </c>
      <c r="E474" s="64">
        <v>1</v>
      </c>
      <c r="F474" t="str">
        <v>rayyan-172028771</v>
      </c>
      <c r="G474" t="str">
        <v>\cite{rayyan-172028771}</v>
      </c>
    </row>
    <row r="475" spans="1:7" ht="30" customHeight="1">
      <c r="A475" s="64">
        <v>474</v>
      </c>
      <c r="B475" t="str">
        <v>Security-Oriented Data Analytics</v>
      </c>
      <c r="C475" t="str">
        <v>Machine Learning &amp; AI</v>
      </c>
      <c r="D475" t="str">
        <v>Logs &amp; Audit Trails</v>
      </c>
      <c r="E475" s="64">
        <v>1</v>
      </c>
      <c r="F475" t="str">
        <v>rayyan-172027908</v>
      </c>
      <c r="G475" t="str">
        <v>\cite{rayyan-172027908}</v>
      </c>
    </row>
    <row r="476" spans="1:7" ht="30" customHeight="1">
      <c r="A476" s="64"/>
      <c r="B476"/>
      <c r="C476"/>
      <c r="D476"/>
      <c r="E476" s="64"/>
      <c r="F476"/>
    </row>
    <row r="477" spans="1:7" ht="30" customHeight="1">
      <c r="A477" s="64"/>
      <c r="B477"/>
      <c r="C477"/>
      <c r="D477"/>
      <c r="E477" s="64"/>
      <c r="F477"/>
    </row>
    <row r="478" spans="1:7" ht="30" customHeight="1">
      <c r="A478" s="64"/>
      <c r="B478"/>
      <c r="C478"/>
      <c r="D478"/>
      <c r="E478" s="64"/>
      <c r="F478"/>
    </row>
    <row r="479" spans="1:7" ht="30" customHeight="1">
      <c r="A479" s="64"/>
      <c r="B479"/>
      <c r="C479"/>
      <c r="D479"/>
      <c r="E479" s="64"/>
      <c r="F479"/>
    </row>
    <row r="480" spans="1:7" ht="30" customHeight="1">
      <c r="A480" s="64"/>
      <c r="B480"/>
      <c r="C480"/>
      <c r="D480"/>
      <c r="E480" s="64"/>
      <c r="F480"/>
    </row>
    <row r="481" spans="1:6" ht="30" customHeight="1">
      <c r="A481" s="64"/>
      <c r="B481"/>
      <c r="C481"/>
      <c r="D481"/>
      <c r="E481" s="64"/>
      <c r="F481"/>
    </row>
    <row r="482" spans="1:6" ht="30" customHeight="1">
      <c r="A482" s="64"/>
      <c r="B482"/>
      <c r="C482"/>
      <c r="D482"/>
      <c r="E482" s="64"/>
      <c r="F482"/>
    </row>
    <row r="483" spans="1:6" ht="30" customHeight="1">
      <c r="A483" s="64"/>
      <c r="B483"/>
      <c r="C483"/>
      <c r="D483"/>
      <c r="E483" s="64"/>
      <c r="F483"/>
    </row>
    <row r="484" spans="1:6" ht="30" customHeight="1">
      <c r="A484" s="64"/>
      <c r="B484"/>
      <c r="C484"/>
      <c r="D484"/>
      <c r="E484" s="64"/>
      <c r="F484"/>
    </row>
    <row r="485" spans="1:6" ht="30" customHeight="1">
      <c r="A485" s="64"/>
      <c r="B485"/>
      <c r="C485"/>
      <c r="D485"/>
      <c r="E485" s="64"/>
      <c r="F485"/>
    </row>
    <row r="486" spans="1:6" ht="30" customHeight="1">
      <c r="A486" s="64"/>
      <c r="B486"/>
      <c r="C486"/>
      <c r="D486"/>
      <c r="E486" s="64"/>
      <c r="F486"/>
    </row>
    <row r="487" spans="1:6" ht="30" customHeight="1">
      <c r="A487" s="64"/>
      <c r="B487"/>
      <c r="C487"/>
      <c r="D487"/>
      <c r="E487" s="64"/>
      <c r="F487"/>
    </row>
    <row r="488" spans="1:6" ht="30" customHeight="1">
      <c r="A488" s="64"/>
      <c r="B488"/>
      <c r="C488"/>
      <c r="D488"/>
      <c r="E488" s="64"/>
      <c r="F488"/>
    </row>
    <row r="489" spans="1:6" ht="30" customHeight="1">
      <c r="A489" s="64"/>
      <c r="B489"/>
      <c r="C489"/>
      <c r="D489"/>
      <c r="E489" s="64"/>
      <c r="F489"/>
    </row>
    <row r="490" spans="1:6" ht="30" customHeight="1">
      <c r="A490" s="64"/>
      <c r="B490"/>
      <c r="C490"/>
      <c r="D490"/>
      <c r="E490" s="64"/>
      <c r="F490"/>
    </row>
    <row r="491" spans="1:6" ht="30" customHeight="1">
      <c r="A491" s="64"/>
      <c r="B491"/>
      <c r="C491"/>
      <c r="D491"/>
      <c r="E491" s="64"/>
      <c r="F491"/>
    </row>
    <row r="492" spans="1:6" ht="30" customHeight="1">
      <c r="A492" s="64"/>
      <c r="B492"/>
      <c r="C492"/>
      <c r="D492"/>
      <c r="E492" s="64"/>
      <c r="F492"/>
    </row>
    <row r="493" spans="1:6" ht="30" customHeight="1">
      <c r="A493" s="64"/>
      <c r="B493"/>
      <c r="C493"/>
      <c r="D493"/>
      <c r="E493" s="64"/>
      <c r="F493"/>
    </row>
    <row r="494" spans="1:6" ht="30" customHeight="1">
      <c r="A494" s="64"/>
      <c r="B494"/>
      <c r="C494"/>
      <c r="D494"/>
      <c r="E494" s="64"/>
      <c r="F494"/>
    </row>
    <row r="495" spans="1:6" ht="30" customHeight="1">
      <c r="A495" s="64"/>
      <c r="B495"/>
      <c r="C495"/>
      <c r="D495"/>
      <c r="E495" s="64"/>
      <c r="F495"/>
    </row>
    <row r="496" spans="1:6" ht="30" customHeight="1">
      <c r="A496" s="64"/>
      <c r="B496"/>
      <c r="C496"/>
      <c r="D496"/>
      <c r="E496" s="64"/>
      <c r="F496"/>
    </row>
    <row r="497" spans="1:6" ht="30" customHeight="1">
      <c r="A497" s="64"/>
      <c r="B497"/>
      <c r="C497"/>
      <c r="D497"/>
      <c r="E497" s="64"/>
      <c r="F497"/>
    </row>
    <row r="498" spans="1:6" ht="30" customHeight="1">
      <c r="A498" s="64"/>
      <c r="B498"/>
      <c r="C498"/>
      <c r="D498"/>
      <c r="E498" s="64"/>
      <c r="F498"/>
    </row>
    <row r="499" spans="1:6" ht="30" customHeight="1">
      <c r="A499" s="64"/>
      <c r="B499"/>
      <c r="C499"/>
      <c r="D499"/>
      <c r="E499" s="64"/>
      <c r="F499"/>
    </row>
    <row r="500" spans="1:6" ht="30" customHeight="1">
      <c r="A500" s="64"/>
      <c r="B500"/>
      <c r="C500"/>
      <c r="D500"/>
      <c r="E500" s="64"/>
      <c r="F500"/>
    </row>
    <row r="501" spans="1:6" ht="30" customHeight="1">
      <c r="A501" s="64"/>
      <c r="B501"/>
      <c r="C501"/>
      <c r="D501"/>
      <c r="E501" s="64"/>
      <c r="F501"/>
    </row>
    <row r="502" spans="1:6" ht="30" customHeight="1">
      <c r="A502" s="64"/>
      <c r="B502"/>
      <c r="C502"/>
      <c r="D502"/>
      <c r="E502" s="64"/>
      <c r="F502"/>
    </row>
    <row r="503" spans="1:6" ht="30" customHeight="1">
      <c r="A503" s="64"/>
      <c r="B503"/>
      <c r="C503"/>
      <c r="D503"/>
      <c r="E503" s="64"/>
      <c r="F503"/>
    </row>
    <row r="504" spans="1:6" ht="30" customHeight="1">
      <c r="A504" s="64"/>
      <c r="B504"/>
      <c r="C504"/>
      <c r="D504"/>
      <c r="E504" s="64"/>
      <c r="F504"/>
    </row>
    <row r="505" spans="1:6" ht="30" customHeight="1">
      <c r="A505" s="64"/>
      <c r="B505"/>
      <c r="C505"/>
      <c r="D505"/>
      <c r="E505" s="64"/>
      <c r="F505"/>
    </row>
    <row r="506" spans="1:6" ht="30" customHeight="1">
      <c r="A506" s="64"/>
      <c r="B506"/>
      <c r="C506"/>
      <c r="D506"/>
      <c r="E506" s="64"/>
      <c r="F506"/>
    </row>
    <row r="507" spans="1:6" ht="30" customHeight="1">
      <c r="A507" s="64"/>
      <c r="B507"/>
      <c r="C507"/>
      <c r="D507"/>
      <c r="E507" s="64"/>
      <c r="F507"/>
    </row>
    <row r="508" spans="1:6" ht="30" customHeight="1">
      <c r="A508" s="64"/>
      <c r="B508"/>
      <c r="C508"/>
      <c r="D508"/>
      <c r="E508" s="64"/>
      <c r="F508"/>
    </row>
    <row r="509" spans="1:6" ht="30" customHeight="1">
      <c r="A509" s="64"/>
      <c r="B509"/>
      <c r="C509"/>
      <c r="D509"/>
      <c r="E509" s="64"/>
      <c r="F509"/>
    </row>
    <row r="510" spans="1:6" ht="30" customHeight="1">
      <c r="A510" s="64"/>
      <c r="B510"/>
      <c r="C510"/>
      <c r="D510"/>
      <c r="E510" s="64"/>
      <c r="F510"/>
    </row>
    <row r="511" spans="1:6" ht="30" customHeight="1">
      <c r="A511" s="64"/>
      <c r="B511"/>
      <c r="C511"/>
      <c r="D511"/>
      <c r="E511" s="64"/>
      <c r="F511"/>
    </row>
    <row r="512" spans="1:6" ht="30" customHeight="1">
      <c r="A512" s="64"/>
      <c r="B512"/>
      <c r="C512"/>
      <c r="D512"/>
      <c r="E512" s="64"/>
      <c r="F512"/>
    </row>
    <row r="513" spans="1:6" ht="30" customHeight="1">
      <c r="A513" s="64"/>
      <c r="B513"/>
      <c r="C513"/>
      <c r="D513"/>
      <c r="E513" s="64"/>
      <c r="F513"/>
    </row>
    <row r="514" spans="1:6" ht="30" customHeight="1">
      <c r="A514" s="64"/>
      <c r="B514"/>
      <c r="C514"/>
      <c r="D514"/>
      <c r="E514" s="64"/>
      <c r="F514"/>
    </row>
    <row r="515" spans="1:6" ht="30" customHeight="1">
      <c r="A515" s="64"/>
      <c r="B515"/>
      <c r="C515"/>
      <c r="D515"/>
      <c r="E515" s="64"/>
      <c r="F515"/>
    </row>
    <row r="516" spans="1:6" ht="30" customHeight="1">
      <c r="A516" s="64"/>
      <c r="B516"/>
      <c r="C516"/>
      <c r="D516"/>
      <c r="E516" s="64"/>
      <c r="F516"/>
    </row>
    <row r="517" spans="1:6" ht="30" customHeight="1">
      <c r="A517" s="64"/>
      <c r="B517"/>
      <c r="C517"/>
      <c r="D517"/>
      <c r="E517" s="64"/>
      <c r="F517"/>
    </row>
    <row r="518" spans="1:6" ht="30" customHeight="1">
      <c r="A518" s="64"/>
      <c r="B518"/>
      <c r="C518"/>
      <c r="D518"/>
      <c r="E518" s="64"/>
      <c r="F518"/>
    </row>
    <row r="519" spans="1:6" ht="30" customHeight="1">
      <c r="A519" s="64"/>
      <c r="B519"/>
      <c r="C519"/>
      <c r="D519"/>
      <c r="E519" s="64"/>
      <c r="F519"/>
    </row>
    <row r="520" spans="1:6" ht="30" customHeight="1">
      <c r="A520" s="64"/>
      <c r="B520"/>
      <c r="C520"/>
      <c r="D520"/>
      <c r="E520" s="64"/>
      <c r="F520"/>
    </row>
    <row r="521" spans="1:6" ht="30" customHeight="1">
      <c r="A521" s="64"/>
      <c r="B521"/>
      <c r="C521"/>
      <c r="D521"/>
      <c r="E521" s="64"/>
      <c r="F521"/>
    </row>
    <row r="522" spans="1:6" ht="30" customHeight="1">
      <c r="A522" s="64"/>
      <c r="B522"/>
      <c r="C522"/>
      <c r="D522"/>
      <c r="E522" s="64"/>
      <c r="F522"/>
    </row>
    <row r="523" spans="1:6" ht="30" customHeight="1">
      <c r="A523" s="64"/>
      <c r="B523"/>
      <c r="C523"/>
      <c r="D523"/>
      <c r="E523" s="64"/>
      <c r="F523"/>
    </row>
    <row r="524" spans="1:6" ht="30" customHeight="1">
      <c r="A524" s="64"/>
      <c r="B524"/>
      <c r="C524"/>
      <c r="D524"/>
      <c r="E524" s="64"/>
      <c r="F524"/>
    </row>
    <row r="525" spans="1:6" ht="30" customHeight="1">
      <c r="A525" s="64"/>
      <c r="B525"/>
      <c r="C525"/>
      <c r="D525"/>
      <c r="E525" s="64"/>
      <c r="F525"/>
    </row>
    <row r="526" spans="1:6" ht="30" customHeight="1">
      <c r="A526" s="64"/>
      <c r="B526"/>
      <c r="C526"/>
      <c r="D526"/>
      <c r="E526" s="64"/>
      <c r="F526"/>
    </row>
    <row r="527" spans="1:6" ht="30" customHeight="1">
      <c r="A527" s="64"/>
      <c r="B527"/>
      <c r="C527"/>
      <c r="D527"/>
      <c r="E527" s="64"/>
      <c r="F527"/>
    </row>
    <row r="528" spans="1:6" ht="30" customHeight="1">
      <c r="A528" s="64"/>
      <c r="B528"/>
      <c r="C528"/>
      <c r="D528"/>
      <c r="E528" s="64"/>
      <c r="F528"/>
    </row>
    <row r="529" spans="1:6" ht="30" customHeight="1">
      <c r="A529" s="64"/>
      <c r="B529"/>
      <c r="C529"/>
      <c r="D529"/>
      <c r="E529" s="64"/>
      <c r="F529"/>
    </row>
    <row r="530" spans="1:6" ht="30" customHeight="1">
      <c r="A530" s="64"/>
      <c r="B530"/>
      <c r="C530"/>
      <c r="D530"/>
      <c r="E530" s="64"/>
      <c r="F530"/>
    </row>
    <row r="531" spans="1:6" ht="30" customHeight="1">
      <c r="A531" s="64"/>
      <c r="B531"/>
      <c r="C531"/>
      <c r="D531"/>
      <c r="E531" s="64"/>
      <c r="F531"/>
    </row>
    <row r="532" spans="1:6" ht="30" customHeight="1">
      <c r="A532" s="64"/>
      <c r="B532"/>
      <c r="C532"/>
      <c r="D532"/>
      <c r="E532" s="64"/>
      <c r="F532"/>
    </row>
    <row r="533" spans="1:6" ht="30" customHeight="1">
      <c r="A533" s="64"/>
      <c r="B533"/>
      <c r="C533"/>
      <c r="D533"/>
      <c r="E533" s="64"/>
      <c r="F533"/>
    </row>
    <row r="534" spans="1:6" ht="30" customHeight="1">
      <c r="A534" s="64"/>
      <c r="B534"/>
      <c r="C534"/>
      <c r="D534"/>
      <c r="E534" s="64"/>
      <c r="F534"/>
    </row>
    <row r="535" spans="1:6" ht="30" customHeight="1">
      <c r="A535" s="64"/>
      <c r="B535"/>
      <c r="C535"/>
      <c r="D535"/>
      <c r="E535" s="64"/>
      <c r="F535"/>
    </row>
    <row r="536" spans="1:6" ht="30" customHeight="1">
      <c r="A536" s="64"/>
      <c r="B536"/>
      <c r="C536"/>
      <c r="D536"/>
      <c r="E536" s="64"/>
      <c r="F536"/>
    </row>
    <row r="537" spans="1:6" ht="30" customHeight="1">
      <c r="A537" s="64"/>
      <c r="B537"/>
      <c r="C537"/>
      <c r="D537"/>
      <c r="E537" s="64"/>
      <c r="F537"/>
    </row>
    <row r="538" spans="1:6" ht="30" customHeight="1">
      <c r="A538" s="64"/>
      <c r="B538"/>
      <c r="C538"/>
      <c r="D538"/>
      <c r="E538" s="64"/>
      <c r="F538"/>
    </row>
    <row r="539" spans="1:6" ht="30" customHeight="1">
      <c r="A539" s="64"/>
      <c r="B539"/>
      <c r="C539"/>
      <c r="D539"/>
      <c r="E539" s="64"/>
      <c r="F539"/>
    </row>
    <row r="540" spans="1:6" ht="30" customHeight="1">
      <c r="A540" s="64"/>
      <c r="B540"/>
      <c r="C540"/>
      <c r="D540"/>
      <c r="E540" s="64"/>
      <c r="F540"/>
    </row>
    <row r="541" spans="1:6" ht="30" customHeight="1">
      <c r="A541" s="64"/>
      <c r="B541"/>
      <c r="C541"/>
      <c r="D541"/>
      <c r="E541" s="64"/>
      <c r="F541"/>
    </row>
    <row r="542" spans="1:6" ht="30" customHeight="1">
      <c r="A542" s="64"/>
      <c r="B542"/>
      <c r="C542"/>
      <c r="D542"/>
      <c r="E542" s="64"/>
      <c r="F542"/>
    </row>
    <row r="543" spans="1:6" ht="30" customHeight="1">
      <c r="A543" s="64"/>
      <c r="B543"/>
      <c r="C543"/>
      <c r="D543"/>
      <c r="E543" s="64"/>
      <c r="F543"/>
    </row>
    <row r="544" spans="1:6" ht="30" customHeight="1">
      <c r="A544" s="64"/>
      <c r="B544"/>
      <c r="C544"/>
      <c r="D544"/>
      <c r="E544" s="64"/>
      <c r="F544"/>
    </row>
    <row r="545" spans="1:6" ht="30" customHeight="1">
      <c r="A545" s="64"/>
      <c r="B545"/>
      <c r="C545"/>
      <c r="D545"/>
      <c r="E545" s="64"/>
      <c r="F545"/>
    </row>
    <row r="546" spans="1:6" ht="30" customHeight="1">
      <c r="A546" s="64"/>
      <c r="B546"/>
      <c r="C546"/>
      <c r="D546"/>
      <c r="E546" s="64"/>
      <c r="F546"/>
    </row>
    <row r="547" spans="1:6" ht="30" customHeight="1">
      <c r="A547" s="64"/>
      <c r="B547"/>
      <c r="C547"/>
      <c r="D547"/>
      <c r="E547" s="64"/>
      <c r="F547"/>
    </row>
    <row r="548" spans="1:6" ht="30" customHeight="1">
      <c r="A548" s="64"/>
      <c r="B548"/>
      <c r="C548"/>
      <c r="D548"/>
      <c r="E548" s="64"/>
      <c r="F548"/>
    </row>
    <row r="549" spans="1:6" ht="30" customHeight="1">
      <c r="A549" s="64"/>
      <c r="B549"/>
      <c r="C549"/>
      <c r="D549"/>
      <c r="E549" s="64"/>
      <c r="F549"/>
    </row>
    <row r="550" spans="1:6" ht="30" customHeight="1">
      <c r="A550" s="64"/>
      <c r="B550"/>
      <c r="C550"/>
      <c r="D550"/>
      <c r="E550" s="64"/>
      <c r="F550"/>
    </row>
    <row r="551" spans="1:6" ht="30" customHeight="1">
      <c r="A551" s="64"/>
      <c r="B551"/>
      <c r="C551"/>
      <c r="D551"/>
      <c r="E551" s="64"/>
      <c r="F551"/>
    </row>
    <row r="552" spans="1:6" ht="30" customHeight="1">
      <c r="A552" s="64"/>
      <c r="B552"/>
      <c r="C552"/>
      <c r="D552"/>
      <c r="E552" s="64"/>
      <c r="F552"/>
    </row>
    <row r="553" spans="1:6" ht="30" customHeight="1">
      <c r="A553" s="64"/>
      <c r="B553"/>
      <c r="C553"/>
      <c r="D553"/>
      <c r="E553" s="64"/>
      <c r="F553"/>
    </row>
    <row r="554" spans="1:6" ht="30" customHeight="1">
      <c r="A554" s="64"/>
      <c r="B554"/>
      <c r="C554"/>
      <c r="D554"/>
      <c r="E554" s="64"/>
      <c r="F554"/>
    </row>
    <row r="555" spans="1:6" ht="30" customHeight="1">
      <c r="A555" s="64"/>
      <c r="B555"/>
      <c r="C555"/>
      <c r="D555"/>
      <c r="E555" s="64"/>
      <c r="F555"/>
    </row>
    <row r="556" spans="1:6" ht="30" customHeight="1">
      <c r="A556" s="64"/>
      <c r="B556"/>
      <c r="C556"/>
      <c r="D556"/>
      <c r="E556" s="64"/>
      <c r="F556"/>
    </row>
    <row r="557" spans="1:6" ht="30" customHeight="1">
      <c r="A557" s="64"/>
      <c r="B557"/>
      <c r="C557"/>
      <c r="D557"/>
      <c r="E557" s="64"/>
      <c r="F557"/>
    </row>
    <row r="558" spans="1:6" ht="30" customHeight="1">
      <c r="A558" s="64"/>
      <c r="B558"/>
      <c r="C558"/>
      <c r="D558"/>
      <c r="E558" s="64"/>
      <c r="F558"/>
    </row>
    <row r="559" spans="1:6" ht="30" customHeight="1">
      <c r="A559" s="64"/>
      <c r="B559"/>
      <c r="C559"/>
      <c r="D559"/>
      <c r="E559" s="64"/>
      <c r="F559"/>
    </row>
    <row r="560" spans="1:6" ht="30" customHeight="1">
      <c r="A560" s="64"/>
      <c r="B560"/>
      <c r="C560"/>
      <c r="D560"/>
      <c r="E560" s="64"/>
      <c r="F560"/>
    </row>
    <row r="561" spans="1:6" ht="30" customHeight="1">
      <c r="A561" s="64"/>
      <c r="B561"/>
      <c r="C561"/>
      <c r="D561"/>
      <c r="E561" s="64"/>
      <c r="F561"/>
    </row>
    <row r="562" spans="1:6" ht="30" customHeight="1">
      <c r="A562" s="64"/>
      <c r="B562"/>
      <c r="C562"/>
      <c r="D562"/>
      <c r="E562" s="64"/>
      <c r="F562"/>
    </row>
    <row r="563" spans="1:6" ht="30" customHeight="1">
      <c r="A563" s="64"/>
      <c r="B563"/>
      <c r="C563"/>
      <c r="D563"/>
      <c r="E563" s="64"/>
      <c r="F563"/>
    </row>
    <row r="564" spans="1:6" ht="30" customHeight="1">
      <c r="A564" s="64"/>
      <c r="B564"/>
      <c r="C564"/>
      <c r="D564"/>
      <c r="E564" s="64"/>
      <c r="F564"/>
    </row>
    <row r="565" spans="1:6" ht="30" customHeight="1">
      <c r="A565" s="64"/>
      <c r="B565"/>
      <c r="C565"/>
      <c r="D565"/>
      <c r="E565" s="64"/>
      <c r="F565"/>
    </row>
    <row r="566" spans="1:6" ht="30" customHeight="1">
      <c r="A566" s="64"/>
      <c r="B566"/>
      <c r="C566"/>
      <c r="D566"/>
      <c r="E566" s="64"/>
      <c r="F566"/>
    </row>
    <row r="567" spans="1:6" ht="30" customHeight="1">
      <c r="A567" s="64"/>
      <c r="B567"/>
      <c r="C567"/>
      <c r="D567"/>
      <c r="E567" s="64"/>
      <c r="F567"/>
    </row>
    <row r="568" spans="1:6" ht="30" customHeight="1">
      <c r="A568" s="64"/>
      <c r="B568"/>
      <c r="C568"/>
      <c r="D568"/>
      <c r="E568" s="64"/>
      <c r="F568"/>
    </row>
    <row r="569" spans="1:6" ht="30" customHeight="1">
      <c r="A569" s="64"/>
      <c r="B569"/>
      <c r="C569"/>
      <c r="D569"/>
      <c r="E569" s="64"/>
      <c r="F569"/>
    </row>
    <row r="570" spans="1:6" ht="30" customHeight="1">
      <c r="A570" s="64"/>
      <c r="B570"/>
      <c r="C570"/>
      <c r="D570"/>
      <c r="E570" s="64"/>
      <c r="F570"/>
    </row>
    <row r="571" spans="1:6" ht="30" customHeight="1">
      <c r="A571" s="64"/>
      <c r="B571"/>
      <c r="C571"/>
      <c r="D571"/>
      <c r="E571" s="64"/>
      <c r="F571"/>
    </row>
    <row r="572" spans="1:6" ht="30" customHeight="1">
      <c r="A572" s="64"/>
      <c r="B572"/>
      <c r="C572"/>
      <c r="D572"/>
      <c r="E572" s="64"/>
      <c r="F572"/>
    </row>
    <row r="573" spans="1:6" ht="30" customHeight="1">
      <c r="A573" s="64"/>
      <c r="B573"/>
      <c r="C573"/>
      <c r="D573"/>
      <c r="E573" s="64"/>
      <c r="F573"/>
    </row>
    <row r="574" spans="1:6" ht="30" customHeight="1">
      <c r="A574" s="64"/>
      <c r="B574"/>
      <c r="C574"/>
      <c r="D574"/>
      <c r="E574" s="64"/>
      <c r="F574"/>
    </row>
    <row r="575" spans="1:6" ht="30" customHeight="1">
      <c r="A575" s="64"/>
      <c r="B575"/>
      <c r="C575"/>
      <c r="D575"/>
      <c r="E575" s="64"/>
      <c r="F575"/>
    </row>
    <row r="576" spans="1:6" ht="30" customHeight="1">
      <c r="A576" s="64"/>
      <c r="B576"/>
      <c r="C576"/>
      <c r="D576"/>
      <c r="E576" s="64"/>
      <c r="F576"/>
    </row>
    <row r="577" spans="1:6" ht="30" customHeight="1">
      <c r="A577" s="64"/>
      <c r="B577"/>
      <c r="C577"/>
      <c r="D577"/>
      <c r="E577" s="64"/>
      <c r="F577"/>
    </row>
    <row r="578" spans="1:6" ht="30" customHeight="1">
      <c r="A578" s="64"/>
      <c r="B578"/>
      <c r="C578"/>
      <c r="D578"/>
      <c r="E578" s="64"/>
      <c r="F578"/>
    </row>
    <row r="579" spans="1:6" ht="30" customHeight="1">
      <c r="A579" s="64"/>
      <c r="B579"/>
      <c r="C579"/>
      <c r="D579"/>
      <c r="E579" s="64"/>
      <c r="F579"/>
    </row>
    <row r="580" spans="1:6" ht="30" customHeight="1">
      <c r="A580" s="64"/>
      <c r="B580"/>
      <c r="C580"/>
      <c r="D580"/>
      <c r="E580" s="64"/>
      <c r="F580"/>
    </row>
    <row r="581" spans="1:6" ht="30" customHeight="1">
      <c r="A581" s="64"/>
      <c r="B581"/>
      <c r="C581"/>
      <c r="D581"/>
      <c r="E581" s="64"/>
      <c r="F581"/>
    </row>
    <row r="582" spans="1:6" ht="30" customHeight="1">
      <c r="A582" s="64"/>
      <c r="B582"/>
      <c r="C582"/>
      <c r="D582"/>
      <c r="E582" s="64"/>
      <c r="F582"/>
    </row>
    <row r="583" spans="1:6" ht="30" customHeight="1">
      <c r="A583" s="64"/>
      <c r="B583"/>
      <c r="C583"/>
      <c r="D583"/>
      <c r="E583" s="64"/>
      <c r="F583"/>
    </row>
    <row r="584" spans="1:6" ht="30" customHeight="1">
      <c r="A584" s="64"/>
      <c r="B584"/>
      <c r="C584"/>
      <c r="D584"/>
      <c r="E584" s="64"/>
      <c r="F584"/>
    </row>
    <row r="585" spans="1:6" ht="30" customHeight="1">
      <c r="A585" s="64"/>
      <c r="B585"/>
      <c r="C585"/>
      <c r="D585"/>
      <c r="E585" s="64"/>
      <c r="F585"/>
    </row>
    <row r="586" spans="1:6" ht="30" customHeight="1">
      <c r="A586" s="64"/>
      <c r="B586"/>
      <c r="C586"/>
      <c r="D586"/>
      <c r="E586" s="64"/>
      <c r="F586"/>
    </row>
    <row r="587" spans="1:6" ht="30" customHeight="1">
      <c r="A587" s="64"/>
      <c r="B587"/>
      <c r="C587"/>
      <c r="D587"/>
      <c r="E587" s="64"/>
      <c r="F587"/>
    </row>
    <row r="588" spans="1:6" ht="30" customHeight="1">
      <c r="A588" s="64"/>
      <c r="B588"/>
      <c r="C588"/>
      <c r="D588"/>
      <c r="E588" s="64"/>
      <c r="F588"/>
    </row>
    <row r="589" spans="1:6" ht="30" customHeight="1">
      <c r="A589" s="64"/>
      <c r="B589"/>
      <c r="C589"/>
      <c r="D589"/>
      <c r="E589" s="64"/>
      <c r="F589"/>
    </row>
    <row r="590" spans="1:6" ht="30" customHeight="1">
      <c r="A590" s="64"/>
      <c r="B590"/>
      <c r="C590"/>
      <c r="D590"/>
      <c r="E590" s="64"/>
      <c r="F590"/>
    </row>
    <row r="591" spans="1:6" ht="30" customHeight="1">
      <c r="A591" s="64"/>
      <c r="B591"/>
      <c r="C591"/>
      <c r="D591"/>
      <c r="E591" s="64"/>
      <c r="F591"/>
    </row>
    <row r="592" spans="1:6" ht="30" customHeight="1">
      <c r="A592" s="64"/>
      <c r="B592"/>
      <c r="C592"/>
      <c r="D592"/>
      <c r="E592" s="64"/>
      <c r="F592"/>
    </row>
    <row r="593" spans="1:6" ht="30" customHeight="1">
      <c r="A593" s="64"/>
      <c r="B593"/>
      <c r="C593"/>
      <c r="D593"/>
      <c r="E593" s="64"/>
      <c r="F593"/>
    </row>
    <row r="594" spans="1:6" ht="30" customHeight="1">
      <c r="A594" s="64"/>
      <c r="B594"/>
      <c r="C594"/>
      <c r="D594"/>
      <c r="E594" s="64"/>
      <c r="F594"/>
    </row>
    <row r="595" spans="1:6" ht="30" customHeight="1">
      <c r="A595" s="64"/>
      <c r="B595"/>
      <c r="C595"/>
      <c r="D595"/>
      <c r="E595" s="64"/>
      <c r="F595"/>
    </row>
    <row r="596" spans="1:6" ht="30" customHeight="1">
      <c r="A596" s="64"/>
      <c r="B596"/>
      <c r="C596"/>
      <c r="D596"/>
      <c r="E596" s="64"/>
      <c r="F596"/>
    </row>
    <row r="597" spans="1:6" ht="30" customHeight="1">
      <c r="A597" s="64"/>
      <c r="B597"/>
      <c r="C597"/>
      <c r="D597"/>
      <c r="E597" s="64"/>
      <c r="F597"/>
    </row>
    <row r="598" spans="1:6" ht="30" customHeight="1">
      <c r="A598" s="64"/>
      <c r="B598"/>
      <c r="C598"/>
      <c r="D598"/>
      <c r="E598" s="64"/>
      <c r="F598"/>
    </row>
    <row r="599" spans="1:6" ht="30" customHeight="1">
      <c r="A599" s="64"/>
      <c r="B599"/>
      <c r="C599"/>
      <c r="D599"/>
      <c r="E599" s="64"/>
      <c r="F599"/>
    </row>
    <row r="600" spans="1:6" ht="30" customHeight="1">
      <c r="A600" s="64"/>
      <c r="B600"/>
      <c r="C600"/>
      <c r="D600"/>
      <c r="E600" s="64"/>
      <c r="F600"/>
    </row>
    <row r="601" spans="1:6" ht="30" customHeight="1">
      <c r="A601" s="64"/>
      <c r="B601"/>
      <c r="C601"/>
      <c r="D601"/>
      <c r="E601" s="64"/>
      <c r="F601"/>
    </row>
    <row r="602" spans="1:6" ht="30" customHeight="1">
      <c r="A602" s="64"/>
      <c r="B602"/>
      <c r="C602"/>
      <c r="D602"/>
      <c r="E602" s="64"/>
      <c r="F602"/>
    </row>
    <row r="603" spans="1:6" ht="30" customHeight="1">
      <c r="A603" s="64"/>
      <c r="B603"/>
      <c r="C603"/>
      <c r="D603"/>
      <c r="E603" s="64"/>
      <c r="F603"/>
    </row>
    <row r="604" spans="1:6" ht="30" customHeight="1">
      <c r="A604" s="64"/>
      <c r="B604"/>
      <c r="C604"/>
      <c r="D604"/>
      <c r="E604" s="64"/>
      <c r="F604"/>
    </row>
    <row r="605" spans="1:6" ht="30" customHeight="1">
      <c r="A605" s="64"/>
      <c r="B605"/>
      <c r="C605"/>
      <c r="D605"/>
      <c r="E605" s="64"/>
      <c r="F605"/>
    </row>
    <row r="606" spans="1:6" ht="30" customHeight="1">
      <c r="A606" s="64"/>
      <c r="B606"/>
      <c r="C606"/>
      <c r="D606"/>
      <c r="E606" s="64"/>
      <c r="F606"/>
    </row>
    <row r="607" spans="1:6" ht="30" customHeight="1">
      <c r="A607" s="64"/>
      <c r="B607"/>
      <c r="C607"/>
      <c r="D607"/>
      <c r="E607" s="64"/>
      <c r="F607"/>
    </row>
    <row r="608" spans="1:6" ht="30" customHeight="1">
      <c r="A608" s="64"/>
      <c r="B608"/>
      <c r="C608"/>
      <c r="D608"/>
      <c r="E608" s="64"/>
      <c r="F608"/>
    </row>
    <row r="609" spans="1:6" ht="30" customHeight="1">
      <c r="A609" s="64"/>
      <c r="B609"/>
      <c r="C609"/>
      <c r="D609"/>
      <c r="E609" s="64"/>
      <c r="F609"/>
    </row>
    <row r="610" spans="1:6" ht="30" customHeight="1">
      <c r="A610" s="64"/>
      <c r="B610"/>
      <c r="C610"/>
      <c r="D610"/>
      <c r="E610" s="64"/>
      <c r="F610"/>
    </row>
    <row r="611" spans="1:6" ht="30" customHeight="1">
      <c r="A611" s="64"/>
      <c r="B611"/>
      <c r="C611"/>
      <c r="D611"/>
      <c r="E611" s="64"/>
      <c r="F611"/>
    </row>
    <row r="612" spans="1:6" ht="30" customHeight="1">
      <c r="A612" s="64"/>
      <c r="B612"/>
      <c r="C612"/>
      <c r="D612"/>
      <c r="E612" s="64"/>
      <c r="F612"/>
    </row>
    <row r="613" spans="1:6" ht="30" customHeight="1">
      <c r="A613" s="64"/>
      <c r="B613"/>
      <c r="C613"/>
      <c r="D613"/>
      <c r="E613" s="64"/>
      <c r="F613"/>
    </row>
    <row r="614" spans="1:6" ht="30" customHeight="1">
      <c r="A614" s="64"/>
      <c r="B614"/>
      <c r="C614"/>
      <c r="D614"/>
      <c r="E614" s="64"/>
      <c r="F614"/>
    </row>
    <row r="615" spans="1:6" ht="30" customHeight="1">
      <c r="A615" s="64"/>
      <c r="B615"/>
      <c r="C615"/>
      <c r="D615"/>
      <c r="E615" s="64"/>
      <c r="F615"/>
    </row>
    <row r="616" spans="1:6" ht="30" customHeight="1">
      <c r="A616" s="64"/>
      <c r="B616"/>
      <c r="C616"/>
      <c r="D616"/>
      <c r="E616" s="64"/>
      <c r="F616"/>
    </row>
    <row r="617" spans="1:6" ht="30" customHeight="1">
      <c r="A617" s="64"/>
      <c r="B617"/>
      <c r="C617"/>
      <c r="D617"/>
      <c r="E617" s="64"/>
      <c r="F617"/>
    </row>
    <row r="618" spans="1:6" ht="30" customHeight="1">
      <c r="A618" s="64"/>
      <c r="B618"/>
      <c r="C618"/>
      <c r="D618"/>
      <c r="E618" s="64"/>
      <c r="F618"/>
    </row>
    <row r="619" spans="1:6" ht="30" customHeight="1">
      <c r="A619" s="64"/>
      <c r="B619"/>
      <c r="C619"/>
      <c r="D619"/>
      <c r="E619" s="64"/>
      <c r="F619"/>
    </row>
    <row r="620" spans="1:6" ht="30" customHeight="1">
      <c r="A620" s="64"/>
      <c r="B620"/>
      <c r="C620"/>
      <c r="D620"/>
      <c r="E620" s="64"/>
      <c r="F620"/>
    </row>
    <row r="621" spans="1:6" ht="30" customHeight="1">
      <c r="A621" s="64"/>
      <c r="B621"/>
      <c r="C621"/>
      <c r="D621"/>
      <c r="E621" s="64"/>
      <c r="F621"/>
    </row>
    <row r="622" spans="1:6" ht="30" customHeight="1">
      <c r="A622" s="64"/>
      <c r="B622"/>
      <c r="C622"/>
      <c r="D622"/>
      <c r="E622" s="64"/>
      <c r="F622"/>
    </row>
    <row r="623" spans="1:6" ht="30" customHeight="1">
      <c r="A623" s="64"/>
      <c r="B623"/>
      <c r="C623"/>
      <c r="D623"/>
      <c r="E623" s="64"/>
      <c r="F623"/>
    </row>
    <row r="624" spans="1:6" ht="30" customHeight="1">
      <c r="A624" s="64"/>
      <c r="B624"/>
      <c r="C624"/>
      <c r="D624"/>
      <c r="E624" s="64"/>
      <c r="F624"/>
    </row>
    <row r="625" spans="1:6" ht="30" customHeight="1">
      <c r="A625" s="64"/>
      <c r="B625"/>
      <c r="C625"/>
      <c r="D625"/>
      <c r="E625" s="64"/>
      <c r="F625"/>
    </row>
    <row r="626" spans="1:6" ht="30" customHeight="1">
      <c r="A626" s="64"/>
      <c r="B626"/>
      <c r="C626"/>
      <c r="D626"/>
      <c r="E626" s="64"/>
      <c r="F626"/>
    </row>
    <row r="627" spans="1:6" ht="30" customHeight="1">
      <c r="A627" s="64"/>
      <c r="B627"/>
      <c r="C627"/>
      <c r="D627"/>
      <c r="E627" s="64"/>
      <c r="F627"/>
    </row>
    <row r="628" spans="1:6" ht="30" customHeight="1">
      <c r="A628" s="64"/>
      <c r="B628"/>
      <c r="C628"/>
      <c r="D628"/>
      <c r="E628" s="64"/>
      <c r="F628"/>
    </row>
    <row r="629" spans="1:6" ht="30" customHeight="1">
      <c r="A629" s="64"/>
      <c r="B629"/>
      <c r="C629"/>
      <c r="D629"/>
      <c r="E629" s="64"/>
      <c r="F629"/>
    </row>
    <row r="630" spans="1:6" ht="30" customHeight="1">
      <c r="A630" s="64"/>
      <c r="B630"/>
      <c r="C630"/>
      <c r="D630"/>
      <c r="E630" s="64"/>
      <c r="F630"/>
    </row>
    <row r="631" spans="1:6" ht="30" customHeight="1">
      <c r="A631" s="64"/>
      <c r="B631"/>
      <c r="C631"/>
      <c r="D631"/>
      <c r="E631" s="64"/>
      <c r="F631"/>
    </row>
    <row r="632" spans="1:6" ht="30" customHeight="1">
      <c r="A632" s="64"/>
      <c r="B632"/>
      <c r="C632"/>
      <c r="D632"/>
      <c r="E632" s="64"/>
      <c r="F632"/>
    </row>
    <row r="633" spans="1:6" ht="30" customHeight="1">
      <c r="A633" s="64"/>
      <c r="B633"/>
      <c r="C633"/>
      <c r="D633"/>
      <c r="E633" s="64"/>
      <c r="F633"/>
    </row>
    <row r="634" spans="1:6" ht="30" customHeight="1">
      <c r="A634" s="64"/>
      <c r="B634"/>
      <c r="C634"/>
      <c r="D634"/>
      <c r="E634" s="64"/>
      <c r="F634"/>
    </row>
    <row r="635" spans="1:6" ht="30" customHeight="1">
      <c r="A635" s="64"/>
      <c r="B635"/>
      <c r="C635"/>
      <c r="D635"/>
      <c r="E635" s="64"/>
      <c r="F635"/>
    </row>
    <row r="636" spans="1:6" ht="30" customHeight="1">
      <c r="A636" s="64"/>
      <c r="B636"/>
      <c r="C636"/>
      <c r="D636"/>
      <c r="E636" s="64"/>
      <c r="F636"/>
    </row>
    <row r="637" spans="1:6" ht="30" customHeight="1">
      <c r="A637" s="64"/>
      <c r="B637"/>
      <c r="C637"/>
      <c r="D637"/>
      <c r="E637" s="64"/>
      <c r="F637"/>
    </row>
    <row r="638" spans="1:6" ht="30" customHeight="1">
      <c r="A638" s="64"/>
      <c r="B638"/>
      <c r="C638"/>
      <c r="D638"/>
      <c r="E638" s="64"/>
      <c r="F638"/>
    </row>
    <row r="639" spans="1:6" ht="30" customHeight="1">
      <c r="A639" s="64"/>
      <c r="B639"/>
      <c r="C639"/>
      <c r="D639"/>
      <c r="E639" s="64"/>
      <c r="F639"/>
    </row>
    <row r="640" spans="1:6" ht="30" customHeight="1">
      <c r="A640" s="64"/>
      <c r="B640"/>
      <c r="C640"/>
      <c r="D640"/>
      <c r="E640" s="64"/>
      <c r="F640"/>
    </row>
    <row r="641" spans="1:6" ht="30" customHeight="1">
      <c r="A641" s="64"/>
      <c r="B641"/>
      <c r="C641"/>
      <c r="D641"/>
      <c r="E641" s="64"/>
      <c r="F641"/>
    </row>
    <row r="642" spans="1:6" ht="30" customHeight="1">
      <c r="A642" s="64"/>
      <c r="B642"/>
      <c r="C642"/>
      <c r="D642"/>
      <c r="E642" s="64"/>
      <c r="F642"/>
    </row>
    <row r="643" spans="1:6" ht="30" customHeight="1">
      <c r="A643" s="64"/>
      <c r="B643"/>
      <c r="C643"/>
      <c r="D643"/>
      <c r="E643" s="64"/>
      <c r="F643"/>
    </row>
    <row r="644" spans="1:6" ht="30" customHeight="1">
      <c r="A644" s="64"/>
      <c r="B644"/>
      <c r="C644"/>
      <c r="D644"/>
      <c r="E644" s="64"/>
      <c r="F644"/>
    </row>
    <row r="645" spans="1:6" ht="30" customHeight="1">
      <c r="A645" s="64"/>
      <c r="B645"/>
      <c r="C645"/>
      <c r="D645"/>
      <c r="E645" s="64"/>
      <c r="F645"/>
    </row>
    <row r="646" spans="1:6" ht="30" customHeight="1">
      <c r="A646" s="64"/>
      <c r="B646"/>
      <c r="C646"/>
      <c r="D646"/>
      <c r="E646" s="64"/>
      <c r="F646"/>
    </row>
    <row r="647" spans="1:6" ht="30" customHeight="1">
      <c r="A647" s="64"/>
      <c r="B647"/>
      <c r="C647"/>
      <c r="D647"/>
      <c r="E647" s="64"/>
      <c r="F647"/>
    </row>
    <row r="648" spans="1:6" ht="30" customHeight="1">
      <c r="A648" s="64"/>
      <c r="B648"/>
      <c r="C648"/>
      <c r="D648"/>
      <c r="E648" s="64"/>
      <c r="F648"/>
    </row>
    <row r="649" spans="1:6" ht="30" customHeight="1">
      <c r="A649" s="64"/>
      <c r="B649"/>
      <c r="C649"/>
      <c r="D649"/>
      <c r="E649" s="64"/>
      <c r="F649"/>
    </row>
    <row r="650" spans="1:6" ht="30" customHeight="1">
      <c r="A650" s="64"/>
      <c r="B650"/>
      <c r="C650"/>
      <c r="D650"/>
      <c r="E650" s="64"/>
      <c r="F650"/>
    </row>
    <row r="651" spans="1:6" ht="30" customHeight="1">
      <c r="A651" s="64"/>
      <c r="B651"/>
      <c r="C651"/>
      <c r="D651"/>
      <c r="E651" s="64"/>
      <c r="F651"/>
    </row>
    <row r="652" spans="1:6" ht="30" customHeight="1">
      <c r="A652" s="64"/>
      <c r="B652"/>
      <c r="C652"/>
      <c r="D652"/>
      <c r="E652" s="64"/>
      <c r="F652"/>
    </row>
    <row r="653" spans="1:6" ht="30" customHeight="1">
      <c r="A653" s="64"/>
      <c r="B653"/>
      <c r="C653"/>
      <c r="D653"/>
      <c r="E653" s="64"/>
      <c r="F653"/>
    </row>
    <row r="654" spans="1:6" ht="30" customHeight="1">
      <c r="A654" s="64"/>
      <c r="B654"/>
      <c r="C654"/>
      <c r="D654"/>
      <c r="E654" s="64"/>
      <c r="F654"/>
    </row>
    <row r="655" spans="1:6" ht="30" customHeight="1">
      <c r="A655" s="64"/>
      <c r="B655"/>
      <c r="C655"/>
      <c r="D655"/>
      <c r="E655" s="64"/>
      <c r="F655"/>
    </row>
    <row r="656" spans="1:6" ht="30" customHeight="1">
      <c r="A656" s="64"/>
      <c r="B656"/>
      <c r="C656"/>
      <c r="D656"/>
      <c r="E656" s="64"/>
      <c r="F656"/>
    </row>
    <row r="657" spans="1:6" ht="30" customHeight="1">
      <c r="A657" s="64"/>
      <c r="B657"/>
      <c r="C657"/>
      <c r="D657"/>
      <c r="E657" s="64"/>
      <c r="F657"/>
    </row>
    <row r="658" spans="1:6" ht="30" customHeight="1">
      <c r="A658" s="64"/>
      <c r="B658"/>
      <c r="C658"/>
      <c r="D658"/>
      <c r="E658" s="64"/>
      <c r="F658"/>
    </row>
    <row r="659" spans="1:6" ht="30" customHeight="1">
      <c r="A659" s="64"/>
      <c r="B659"/>
      <c r="C659"/>
      <c r="D659"/>
      <c r="E659" s="64"/>
      <c r="F659"/>
    </row>
    <row r="660" spans="1:6" ht="30" customHeight="1">
      <c r="A660" s="64"/>
      <c r="B660"/>
      <c r="C660"/>
      <c r="D660"/>
      <c r="E660" s="64"/>
      <c r="F660"/>
    </row>
    <row r="661" spans="1:6" ht="30" customHeight="1">
      <c r="A661" s="64"/>
      <c r="B661"/>
      <c r="C661"/>
      <c r="D661"/>
      <c r="E661" s="64"/>
      <c r="F661"/>
    </row>
    <row r="662" spans="1:6" ht="30" customHeight="1">
      <c r="A662" s="64"/>
      <c r="B662"/>
      <c r="C662"/>
      <c r="D662"/>
      <c r="E662" s="64"/>
      <c r="F662"/>
    </row>
    <row r="663" spans="1:6" ht="30" customHeight="1">
      <c r="A663" s="64"/>
      <c r="B663"/>
      <c r="C663"/>
      <c r="D663"/>
      <c r="E663" s="64"/>
      <c r="F663"/>
    </row>
    <row r="664" spans="1:6" ht="30" customHeight="1">
      <c r="A664" s="64"/>
      <c r="B664"/>
      <c r="C664"/>
      <c r="D664"/>
      <c r="E664" s="64"/>
      <c r="F664"/>
    </row>
    <row r="665" spans="1:6" ht="30" customHeight="1">
      <c r="A665" s="64"/>
      <c r="B665"/>
      <c r="C665"/>
      <c r="D665"/>
      <c r="E665" s="64"/>
      <c r="F665"/>
    </row>
    <row r="666" spans="1:6" ht="30" customHeight="1">
      <c r="A666" s="64"/>
      <c r="B666"/>
      <c r="C666"/>
      <c r="D666"/>
      <c r="E666" s="64"/>
      <c r="F666"/>
    </row>
    <row r="667" spans="1:6" ht="30" customHeight="1">
      <c r="A667" s="64"/>
      <c r="B667"/>
      <c r="C667"/>
      <c r="D667"/>
      <c r="E667" s="64"/>
      <c r="F667"/>
    </row>
    <row r="668" spans="1:6" ht="30" customHeight="1">
      <c r="A668" s="64"/>
      <c r="B668"/>
      <c r="C668"/>
      <c r="D668"/>
      <c r="E668" s="64"/>
      <c r="F668"/>
    </row>
    <row r="669" spans="1:6" ht="30" customHeight="1">
      <c r="A669" s="64"/>
      <c r="B669"/>
      <c r="C669"/>
      <c r="D669"/>
      <c r="E669" s="64"/>
      <c r="F669"/>
    </row>
    <row r="670" spans="1:6" ht="30" customHeight="1">
      <c r="A670" s="64"/>
      <c r="B670"/>
      <c r="C670"/>
      <c r="D670"/>
      <c r="E670" s="64"/>
      <c r="F670"/>
    </row>
    <row r="671" spans="1:6" ht="30" customHeight="1">
      <c r="A671" s="64"/>
      <c r="B671"/>
      <c r="C671"/>
      <c r="D671"/>
      <c r="E671" s="64"/>
      <c r="F671"/>
    </row>
    <row r="672" spans="1:6" ht="30" customHeight="1">
      <c r="A672" s="64"/>
      <c r="B672"/>
      <c r="C672"/>
      <c r="D672"/>
      <c r="E672" s="64"/>
      <c r="F672"/>
    </row>
    <row r="673" spans="1:6" ht="30" customHeight="1">
      <c r="A673" s="64"/>
      <c r="B673"/>
      <c r="C673"/>
      <c r="D673"/>
      <c r="E673" s="64"/>
      <c r="F673"/>
    </row>
    <row r="674" spans="1:6" ht="30" customHeight="1">
      <c r="A674" s="64"/>
      <c r="B674"/>
      <c r="C674"/>
      <c r="D674"/>
      <c r="E674" s="64"/>
      <c r="F674"/>
    </row>
    <row r="675" spans="1:6" ht="30" customHeight="1">
      <c r="A675" s="64"/>
      <c r="B675"/>
      <c r="C675"/>
      <c r="D675"/>
      <c r="E675" s="64"/>
      <c r="F675"/>
    </row>
    <row r="676" spans="1:6" ht="30" customHeight="1">
      <c r="A676" s="64"/>
      <c r="B676"/>
      <c r="C676"/>
      <c r="D676"/>
      <c r="E676" s="64"/>
      <c r="F676"/>
    </row>
    <row r="677" spans="1:6" ht="30" customHeight="1">
      <c r="A677" s="64"/>
      <c r="B677"/>
      <c r="C677"/>
      <c r="D677"/>
      <c r="E677" s="64"/>
      <c r="F677"/>
    </row>
    <row r="678" spans="1:6" ht="30" customHeight="1">
      <c r="A678" s="64"/>
      <c r="B678"/>
      <c r="C678"/>
      <c r="D678"/>
      <c r="E678" s="64"/>
      <c r="F678"/>
    </row>
    <row r="679" spans="1:6" ht="30" customHeight="1">
      <c r="A679" s="64"/>
      <c r="B679"/>
      <c r="C679"/>
      <c r="D679"/>
      <c r="E679" s="64"/>
      <c r="F679"/>
    </row>
    <row r="680" spans="1:6" ht="30" customHeight="1">
      <c r="A680" s="64"/>
      <c r="B680"/>
      <c r="C680"/>
      <c r="D680"/>
      <c r="E680" s="64"/>
      <c r="F680"/>
    </row>
    <row r="681" spans="1:6" ht="30" customHeight="1">
      <c r="A681" s="64"/>
      <c r="B681"/>
      <c r="C681"/>
      <c r="D681"/>
      <c r="E681" s="64"/>
      <c r="F681"/>
    </row>
    <row r="682" spans="1:6" ht="30" customHeight="1">
      <c r="A682" s="64"/>
      <c r="B682"/>
      <c r="C682"/>
      <c r="D682"/>
      <c r="E682" s="64"/>
      <c r="F682"/>
    </row>
    <row r="683" spans="1:6" ht="30" customHeight="1">
      <c r="A683" s="64"/>
      <c r="B683"/>
      <c r="C683"/>
      <c r="D683"/>
      <c r="E683" s="64"/>
      <c r="F683"/>
    </row>
    <row r="684" spans="1:6" ht="30" customHeight="1">
      <c r="A684" s="64"/>
      <c r="B684"/>
      <c r="C684"/>
      <c r="D684"/>
      <c r="E684" s="64"/>
      <c r="F684"/>
    </row>
    <row r="685" spans="1:6" ht="30" customHeight="1">
      <c r="A685" s="64"/>
      <c r="B685"/>
      <c r="C685"/>
      <c r="D685"/>
      <c r="E685" s="64"/>
      <c r="F685"/>
    </row>
    <row r="686" spans="1:6" ht="30" customHeight="1">
      <c r="A686" s="64"/>
      <c r="B686"/>
      <c r="C686"/>
      <c r="D686"/>
      <c r="E686" s="64"/>
      <c r="F686"/>
    </row>
    <row r="687" spans="1:6" ht="30" customHeight="1">
      <c r="A687" s="64"/>
      <c r="B687"/>
      <c r="C687"/>
      <c r="D687"/>
      <c r="E687" s="64"/>
      <c r="F687"/>
    </row>
    <row r="688" spans="1:6" ht="30" customHeight="1">
      <c r="A688" s="64"/>
      <c r="B688"/>
      <c r="C688"/>
      <c r="D688"/>
      <c r="E688" s="64"/>
      <c r="F688"/>
    </row>
    <row r="689" spans="1:6" ht="30" customHeight="1">
      <c r="A689" s="64"/>
      <c r="B689"/>
      <c r="C689"/>
      <c r="D689"/>
      <c r="E689" s="64"/>
      <c r="F689"/>
    </row>
    <row r="690" spans="1:6" ht="30" customHeight="1">
      <c r="A690" s="64"/>
      <c r="B690"/>
      <c r="C690"/>
      <c r="D690"/>
      <c r="E690" s="64"/>
      <c r="F690"/>
    </row>
    <row r="691" spans="1:6" ht="30" customHeight="1">
      <c r="A691" s="64"/>
      <c r="B691"/>
      <c r="C691"/>
      <c r="D691"/>
      <c r="E691" s="64"/>
      <c r="F691"/>
    </row>
    <row r="692" spans="1:6" ht="30" customHeight="1">
      <c r="A692" s="64"/>
      <c r="B692"/>
      <c r="C692"/>
      <c r="D692"/>
      <c r="E692" s="64"/>
      <c r="F692"/>
    </row>
    <row r="693" spans="1:6" ht="30" customHeight="1">
      <c r="A693" s="64"/>
      <c r="B693"/>
      <c r="C693"/>
      <c r="D693"/>
      <c r="E693" s="64"/>
      <c r="F693"/>
    </row>
    <row r="694" spans="1:6" ht="30" customHeight="1">
      <c r="A694" s="64"/>
      <c r="B694"/>
      <c r="C694"/>
      <c r="D694"/>
      <c r="E694" s="64"/>
      <c r="F694"/>
    </row>
    <row r="695" spans="1:6" ht="30" customHeight="1">
      <c r="A695" s="64"/>
      <c r="B695"/>
      <c r="C695"/>
      <c r="D695"/>
      <c r="E695" s="64"/>
      <c r="F695"/>
    </row>
    <row r="696" spans="1:6" ht="30" customHeight="1">
      <c r="A696" s="64"/>
      <c r="B696"/>
      <c r="C696"/>
      <c r="D696"/>
      <c r="E696" s="64"/>
      <c r="F696"/>
    </row>
    <row r="697" spans="1:6" ht="30" customHeight="1">
      <c r="A697" s="64"/>
      <c r="B697"/>
      <c r="C697"/>
      <c r="D697"/>
      <c r="E697" s="64"/>
      <c r="F697"/>
    </row>
    <row r="698" spans="1:6" ht="30" customHeight="1">
      <c r="A698" s="64"/>
      <c r="B698"/>
      <c r="C698"/>
      <c r="D698"/>
      <c r="E698" s="64"/>
      <c r="F698"/>
    </row>
    <row r="699" spans="1:6" ht="30" customHeight="1">
      <c r="A699" s="64"/>
      <c r="B699"/>
      <c r="C699"/>
      <c r="D699"/>
      <c r="E699" s="64"/>
      <c r="F699"/>
    </row>
    <row r="700" spans="1:6" ht="30" customHeight="1">
      <c r="A700" s="64"/>
      <c r="B700"/>
      <c r="C700"/>
      <c r="D700"/>
      <c r="E700" s="64"/>
      <c r="F700"/>
    </row>
    <row r="701" spans="1:6" ht="30" customHeight="1">
      <c r="A701" s="64"/>
      <c r="B701"/>
      <c r="C701"/>
      <c r="D701"/>
      <c r="E701" s="64"/>
      <c r="F701"/>
    </row>
    <row r="702" spans="1:6" ht="30" customHeight="1">
      <c r="A702" s="64"/>
      <c r="B702"/>
      <c r="C702"/>
      <c r="D702"/>
      <c r="E702" s="64"/>
      <c r="F702"/>
    </row>
    <row r="703" spans="1:6" ht="30" customHeight="1">
      <c r="A703" s="64"/>
      <c r="B703"/>
      <c r="C703"/>
      <c r="D703"/>
      <c r="E703" s="64"/>
      <c r="F703"/>
    </row>
    <row r="704" spans="1:6" ht="30" customHeight="1">
      <c r="A704" s="64"/>
      <c r="B704"/>
      <c r="C704"/>
      <c r="D704"/>
      <c r="E704" s="64"/>
      <c r="F704"/>
    </row>
    <row r="705" spans="1:6" ht="30" customHeight="1">
      <c r="A705" s="64"/>
      <c r="B705"/>
      <c r="C705"/>
      <c r="D705"/>
      <c r="E705" s="64"/>
      <c r="F705"/>
    </row>
    <row r="706" spans="1:6" ht="30" customHeight="1">
      <c r="A706" s="64"/>
      <c r="B706"/>
      <c r="C706"/>
      <c r="D706"/>
      <c r="E706" s="64"/>
      <c r="F706"/>
    </row>
    <row r="707" spans="1:6" ht="30" customHeight="1">
      <c r="A707" s="64"/>
      <c r="B707"/>
      <c r="C707"/>
      <c r="D707"/>
      <c r="E707" s="64"/>
      <c r="F707"/>
    </row>
    <row r="708" spans="1:6" ht="30" customHeight="1">
      <c r="A708" s="64"/>
      <c r="B708"/>
      <c r="C708"/>
      <c r="D708"/>
      <c r="E708" s="64"/>
      <c r="F708"/>
    </row>
    <row r="709" spans="1:6" ht="30" customHeight="1">
      <c r="A709" s="64"/>
      <c r="B709"/>
      <c r="C709"/>
      <c r="D709"/>
      <c r="E709" s="64"/>
      <c r="F709"/>
    </row>
    <row r="710" spans="1:6" ht="30" customHeight="1">
      <c r="A710" s="64"/>
      <c r="B710"/>
      <c r="C710"/>
      <c r="D710"/>
      <c r="E710" s="64"/>
      <c r="F710"/>
    </row>
    <row r="711" spans="1:6" ht="30" customHeight="1">
      <c r="A711" s="64"/>
      <c r="B711"/>
      <c r="C711"/>
      <c r="D711"/>
      <c r="E711" s="64"/>
      <c r="F711"/>
    </row>
    <row r="712" spans="1:6" ht="30" customHeight="1">
      <c r="A712" s="64"/>
      <c r="B712"/>
      <c r="C712"/>
      <c r="D712"/>
      <c r="E712" s="64"/>
      <c r="F712"/>
    </row>
    <row r="713" spans="1:6" ht="30" customHeight="1">
      <c r="A713" s="64"/>
      <c r="B713"/>
      <c r="C713"/>
      <c r="D713"/>
      <c r="E713" s="64"/>
      <c r="F713"/>
    </row>
    <row r="714" spans="1:6" ht="30" customHeight="1">
      <c r="A714" s="64"/>
      <c r="B714"/>
      <c r="C714"/>
      <c r="D714"/>
      <c r="E714" s="64"/>
      <c r="F714"/>
    </row>
    <row r="715" spans="1:6" ht="30" customHeight="1">
      <c r="A715" s="64"/>
      <c r="B715"/>
      <c r="C715"/>
      <c r="D715"/>
      <c r="E715" s="64"/>
      <c r="F715"/>
    </row>
    <row r="716" spans="1:6" ht="30" customHeight="1">
      <c r="A716" s="64"/>
      <c r="B716"/>
      <c r="C716"/>
      <c r="D716"/>
      <c r="E716" s="64"/>
      <c r="F716"/>
    </row>
    <row r="717" spans="1:6" ht="30" customHeight="1">
      <c r="A717" s="64"/>
      <c r="B717"/>
      <c r="C717"/>
      <c r="D717"/>
      <c r="E717" s="64"/>
      <c r="F717"/>
    </row>
    <row r="718" spans="1:6" ht="30" customHeight="1">
      <c r="A718" s="64"/>
      <c r="B718"/>
      <c r="C718"/>
      <c r="D718"/>
      <c r="E718" s="64"/>
      <c r="F718"/>
    </row>
    <row r="719" spans="1:6" ht="30" customHeight="1">
      <c r="A719" s="64"/>
      <c r="B719"/>
      <c r="C719"/>
      <c r="D719"/>
      <c r="E719" s="64"/>
      <c r="F719"/>
    </row>
    <row r="720" spans="1:6" ht="30" customHeight="1">
      <c r="A720" s="64"/>
      <c r="B720"/>
      <c r="C720"/>
      <c r="D720"/>
      <c r="E720" s="64"/>
      <c r="F720"/>
    </row>
    <row r="721" spans="1:6" ht="30" customHeight="1">
      <c r="A721" s="64"/>
      <c r="B721"/>
      <c r="C721"/>
      <c r="D721"/>
      <c r="E721" s="64"/>
      <c r="F721"/>
    </row>
    <row r="722" spans="1:6" ht="30" customHeight="1">
      <c r="A722" s="64"/>
      <c r="B722"/>
      <c r="C722"/>
      <c r="D722"/>
      <c r="E722" s="64"/>
      <c r="F722"/>
    </row>
    <row r="723" spans="1:6" ht="30" customHeight="1">
      <c r="A723" s="64"/>
      <c r="B723"/>
      <c r="C723"/>
      <c r="D723"/>
      <c r="E723" s="64"/>
      <c r="F723"/>
    </row>
    <row r="724" spans="1:6" ht="30" customHeight="1">
      <c r="A724" s="64"/>
      <c r="B724"/>
      <c r="C724"/>
      <c r="D724"/>
      <c r="E724" s="64"/>
      <c r="F724"/>
    </row>
    <row r="725" spans="1:6" ht="30" customHeight="1">
      <c r="A725" s="64"/>
      <c r="B725"/>
      <c r="C725"/>
      <c r="D725"/>
      <c r="E725" s="64"/>
      <c r="F725"/>
    </row>
    <row r="726" spans="1:6" ht="30" customHeight="1">
      <c r="A726" s="64"/>
      <c r="B726"/>
      <c r="C726"/>
      <c r="D726"/>
      <c r="E726" s="64"/>
      <c r="F726"/>
    </row>
    <row r="727" spans="1:6" ht="30" customHeight="1">
      <c r="A727" s="64"/>
      <c r="B727"/>
      <c r="C727"/>
      <c r="D727"/>
      <c r="E727" s="64"/>
      <c r="F727"/>
    </row>
    <row r="728" spans="1:6" ht="30" customHeight="1">
      <c r="A728" s="64"/>
      <c r="B728"/>
      <c r="C728"/>
      <c r="D728"/>
      <c r="E728" s="64"/>
      <c r="F728"/>
    </row>
    <row r="729" spans="1:6" ht="30" customHeight="1">
      <c r="A729" s="64"/>
      <c r="B729"/>
      <c r="C729"/>
      <c r="D729"/>
      <c r="E729" s="64"/>
      <c r="F729"/>
    </row>
    <row r="730" spans="1:6" ht="30" customHeight="1">
      <c r="A730" s="64"/>
      <c r="B730"/>
      <c r="C730"/>
      <c r="D730"/>
      <c r="E730" s="64"/>
      <c r="F730"/>
    </row>
    <row r="731" spans="1:6" ht="30" customHeight="1">
      <c r="A731" s="64"/>
      <c r="B731"/>
      <c r="C731"/>
      <c r="D731"/>
      <c r="E731" s="64"/>
      <c r="F731"/>
    </row>
    <row r="732" spans="1:6" ht="30" customHeight="1">
      <c r="A732" s="64"/>
      <c r="B732"/>
      <c r="C732"/>
      <c r="D732"/>
      <c r="E732" s="64"/>
      <c r="F732"/>
    </row>
    <row r="733" spans="1:6" ht="30" customHeight="1">
      <c r="A733" s="64"/>
      <c r="B733"/>
      <c r="C733"/>
      <c r="D733"/>
      <c r="E733" s="64"/>
      <c r="F733"/>
    </row>
    <row r="734" spans="1:6" ht="30" customHeight="1">
      <c r="A734" s="64"/>
      <c r="B734"/>
      <c r="C734"/>
      <c r="D734"/>
      <c r="E734" s="64"/>
      <c r="F734"/>
    </row>
    <row r="735" spans="1:6" ht="30" customHeight="1">
      <c r="A735" s="64"/>
      <c r="B735"/>
      <c r="C735"/>
      <c r="D735"/>
      <c r="E735" s="64"/>
      <c r="F735"/>
    </row>
    <row r="736" spans="1:6" ht="30" customHeight="1">
      <c r="A736" s="64"/>
      <c r="B736"/>
      <c r="C736"/>
      <c r="D736"/>
      <c r="E736" s="64"/>
      <c r="F736"/>
    </row>
    <row r="737" spans="1:6" ht="30" customHeight="1">
      <c r="A737" s="64"/>
      <c r="B737"/>
      <c r="C737"/>
      <c r="D737"/>
      <c r="E737" s="64"/>
      <c r="F737"/>
    </row>
    <row r="738" spans="1:6" ht="30" customHeight="1">
      <c r="A738" s="64"/>
      <c r="B738"/>
      <c r="C738"/>
      <c r="D738"/>
      <c r="E738" s="64"/>
      <c r="F738"/>
    </row>
    <row r="739" spans="1:6" ht="30" customHeight="1">
      <c r="A739" s="64"/>
      <c r="B739"/>
      <c r="C739"/>
      <c r="D739"/>
      <c r="E739" s="64"/>
      <c r="F739"/>
    </row>
    <row r="740" spans="1:6" ht="30" customHeight="1">
      <c r="A740" s="64"/>
      <c r="B740"/>
      <c r="C740"/>
      <c r="D740"/>
      <c r="E740" s="64"/>
      <c r="F740"/>
    </row>
    <row r="741" spans="1:6" ht="30" customHeight="1">
      <c r="A741" s="64"/>
      <c r="B741"/>
      <c r="C741"/>
      <c r="D741"/>
      <c r="E741" s="64"/>
      <c r="F741"/>
    </row>
    <row r="742" spans="1:6" ht="30" customHeight="1">
      <c r="A742" s="64"/>
      <c r="B742"/>
      <c r="C742"/>
      <c r="D742"/>
      <c r="E742" s="64"/>
      <c r="F742"/>
    </row>
    <row r="743" spans="1:6" ht="30" customHeight="1">
      <c r="A743" s="64"/>
      <c r="B743"/>
      <c r="C743"/>
      <c r="D743"/>
      <c r="E743" s="64"/>
      <c r="F743"/>
    </row>
    <row r="744" spans="1:6" ht="30" customHeight="1">
      <c r="A744" s="64"/>
      <c r="B744"/>
      <c r="C744"/>
      <c r="D744"/>
      <c r="E744" s="64"/>
      <c r="F744"/>
    </row>
    <row r="745" spans="1:6" ht="30" customHeight="1">
      <c r="A745" s="64"/>
      <c r="B745"/>
      <c r="C745"/>
      <c r="D745"/>
      <c r="E745" s="64"/>
      <c r="F745"/>
    </row>
    <row r="746" spans="1:6" ht="30" customHeight="1">
      <c r="A746" s="64"/>
      <c r="B746"/>
      <c r="C746"/>
      <c r="D746"/>
      <c r="E746" s="64"/>
      <c r="F746"/>
    </row>
    <row r="747" spans="1:6" ht="30" customHeight="1">
      <c r="A747" s="64"/>
      <c r="B747"/>
      <c r="C747"/>
      <c r="D747"/>
      <c r="E747" s="64"/>
      <c r="F747"/>
    </row>
    <row r="748" spans="1:6" ht="30" customHeight="1">
      <c r="A748" s="64"/>
      <c r="B748"/>
      <c r="C748"/>
      <c r="D748"/>
      <c r="E748" s="64"/>
      <c r="F748"/>
    </row>
    <row r="749" spans="1:6" ht="30" customHeight="1">
      <c r="A749" s="64"/>
      <c r="B749"/>
      <c r="C749"/>
      <c r="D749"/>
      <c r="E749" s="64"/>
      <c r="F749"/>
    </row>
    <row r="750" spans="1:6" ht="30" customHeight="1">
      <c r="A750" s="64"/>
      <c r="B750"/>
      <c r="C750"/>
      <c r="D750"/>
      <c r="E750" s="64"/>
      <c r="F750"/>
    </row>
    <row r="751" spans="1:6" ht="30" customHeight="1">
      <c r="A751" s="64"/>
      <c r="B751"/>
      <c r="C751"/>
      <c r="D751"/>
      <c r="E751" s="64"/>
      <c r="F751"/>
    </row>
    <row r="752" spans="1:6" ht="30" customHeight="1">
      <c r="A752" s="64"/>
      <c r="B752"/>
      <c r="C752"/>
      <c r="D752"/>
      <c r="E752" s="64"/>
      <c r="F752"/>
    </row>
    <row r="753" spans="1:6" ht="30" customHeight="1">
      <c r="A753" s="64"/>
      <c r="B753"/>
      <c r="C753"/>
      <c r="D753"/>
      <c r="E753" s="64"/>
      <c r="F753"/>
    </row>
    <row r="754" spans="1:6" ht="30" customHeight="1">
      <c r="A754" s="64"/>
      <c r="B754"/>
      <c r="C754"/>
      <c r="D754"/>
      <c r="E754" s="64"/>
      <c r="F754"/>
    </row>
    <row r="755" spans="1:6" ht="30" customHeight="1">
      <c r="A755" s="64"/>
      <c r="B755"/>
      <c r="C755"/>
      <c r="D755"/>
      <c r="E755" s="64"/>
      <c r="F755"/>
    </row>
    <row r="756" spans="1:6" ht="30" customHeight="1">
      <c r="A756" s="64"/>
      <c r="B756"/>
      <c r="C756"/>
      <c r="D756"/>
      <c r="E756" s="64"/>
      <c r="F756"/>
    </row>
    <row r="757" spans="1:6" ht="30" customHeight="1">
      <c r="A757" s="64"/>
      <c r="B757"/>
      <c r="C757"/>
      <c r="D757"/>
      <c r="E757" s="64"/>
      <c r="F757"/>
    </row>
    <row r="758" spans="1:6" ht="30" customHeight="1">
      <c r="A758" s="64"/>
      <c r="B758"/>
      <c r="C758"/>
      <c r="D758"/>
      <c r="E758" s="64"/>
      <c r="F758"/>
    </row>
    <row r="759" spans="1:6" ht="30" customHeight="1">
      <c r="A759" s="64"/>
      <c r="B759"/>
      <c r="C759"/>
      <c r="D759"/>
      <c r="E759" s="64"/>
      <c r="F759"/>
    </row>
    <row r="760" spans="1:6" ht="30" customHeight="1">
      <c r="A760" s="64"/>
      <c r="B760"/>
      <c r="C760"/>
      <c r="D760"/>
      <c r="E760" s="64"/>
      <c r="F760"/>
    </row>
    <row r="761" spans="1:6" ht="30" customHeight="1">
      <c r="A761" s="64"/>
      <c r="B761"/>
      <c r="C761"/>
      <c r="D761"/>
      <c r="E761" s="64"/>
      <c r="F761"/>
    </row>
    <row r="762" spans="1:6" ht="30" customHeight="1">
      <c r="A762" s="64"/>
      <c r="B762"/>
      <c r="C762"/>
      <c r="D762"/>
      <c r="E762" s="64"/>
      <c r="F762"/>
    </row>
    <row r="763" spans="1:6" ht="30" customHeight="1">
      <c r="A763" s="64"/>
      <c r="B763"/>
      <c r="C763"/>
      <c r="D763"/>
      <c r="E763" s="64"/>
      <c r="F763"/>
    </row>
    <row r="764" spans="1:6" ht="30" customHeight="1">
      <c r="A764" s="64"/>
      <c r="B764"/>
      <c r="C764"/>
      <c r="D764"/>
      <c r="E764" s="64"/>
      <c r="F764"/>
    </row>
    <row r="765" spans="1:6" ht="30" customHeight="1">
      <c r="A765" s="64"/>
      <c r="B765"/>
      <c r="C765"/>
      <c r="D765"/>
      <c r="E765" s="64"/>
      <c r="F765"/>
    </row>
    <row r="766" spans="1:6" ht="30" customHeight="1">
      <c r="A766" s="64"/>
      <c r="B766"/>
      <c r="C766"/>
      <c r="D766"/>
      <c r="E766" s="64"/>
      <c r="F766"/>
    </row>
    <row r="767" spans="1:6" ht="30" customHeight="1">
      <c r="A767" s="64"/>
      <c r="B767"/>
      <c r="C767"/>
      <c r="D767"/>
      <c r="E767" s="64"/>
      <c r="F767"/>
    </row>
    <row r="768" spans="1:6" ht="30" customHeight="1">
      <c r="A768" s="64"/>
      <c r="B768"/>
      <c r="C768"/>
      <c r="D768"/>
      <c r="E768" s="64"/>
      <c r="F768"/>
    </row>
    <row r="769" spans="1:6" ht="30" customHeight="1">
      <c r="A769" s="64"/>
      <c r="B769"/>
      <c r="C769"/>
      <c r="D769"/>
      <c r="E769" s="64"/>
      <c r="F769"/>
    </row>
    <row r="770" spans="1:6" ht="30" customHeight="1">
      <c r="A770" s="64"/>
      <c r="B770"/>
      <c r="C770"/>
      <c r="D770"/>
      <c r="E770" s="64"/>
      <c r="F770"/>
    </row>
    <row r="771" spans="1:6" ht="30" customHeight="1">
      <c r="A771" s="64"/>
      <c r="B771"/>
      <c r="C771"/>
      <c r="D771"/>
      <c r="E771" s="64"/>
      <c r="F771"/>
    </row>
    <row r="772" spans="1:6" ht="30" customHeight="1">
      <c r="A772" s="64"/>
      <c r="B772"/>
      <c r="C772"/>
      <c r="D772"/>
      <c r="E772" s="64"/>
      <c r="F772"/>
    </row>
    <row r="773" spans="1:6" ht="30" customHeight="1">
      <c r="A773" s="64"/>
      <c r="B773"/>
      <c r="C773"/>
      <c r="D773"/>
      <c r="E773" s="64"/>
      <c r="F773"/>
    </row>
    <row r="774" spans="1:6" ht="30" customHeight="1">
      <c r="A774" s="64"/>
      <c r="B774"/>
      <c r="C774"/>
      <c r="D774"/>
      <c r="E774" s="64"/>
      <c r="F774"/>
    </row>
    <row r="775" spans="1:6" ht="30" customHeight="1">
      <c r="A775" s="64"/>
      <c r="B775"/>
      <c r="C775"/>
      <c r="D775"/>
      <c r="E775" s="64"/>
      <c r="F775"/>
    </row>
    <row r="776" spans="1:6" ht="30" customHeight="1">
      <c r="A776" s="64"/>
      <c r="B776"/>
      <c r="C776"/>
      <c r="D776"/>
      <c r="E776" s="64"/>
      <c r="F776"/>
    </row>
    <row r="777" spans="1:6" ht="30" customHeight="1">
      <c r="A777" s="64"/>
      <c r="B777"/>
      <c r="C777"/>
      <c r="D777"/>
      <c r="E777" s="64"/>
      <c r="F777"/>
    </row>
    <row r="778" spans="1:6" ht="30" customHeight="1">
      <c r="A778" s="64"/>
      <c r="B778"/>
      <c r="C778"/>
      <c r="D778"/>
      <c r="E778" s="64"/>
      <c r="F778"/>
    </row>
    <row r="779" spans="1:6" ht="30" customHeight="1">
      <c r="A779" s="64"/>
      <c r="B779"/>
      <c r="C779"/>
      <c r="D779"/>
      <c r="E779" s="64"/>
      <c r="F779"/>
    </row>
    <row r="780" spans="1:6" ht="30" customHeight="1">
      <c r="A780" s="64"/>
      <c r="B780"/>
      <c r="C780"/>
      <c r="D780"/>
      <c r="E780" s="64"/>
      <c r="F780"/>
    </row>
    <row r="781" spans="1:6" ht="30" customHeight="1">
      <c r="A781" s="64"/>
      <c r="B781"/>
      <c r="C781"/>
      <c r="D781"/>
      <c r="E781" s="64"/>
      <c r="F781"/>
    </row>
    <row r="782" spans="1:6" ht="30" customHeight="1">
      <c r="A782" s="64"/>
      <c r="B782"/>
      <c r="C782"/>
      <c r="D782"/>
      <c r="E782" s="64"/>
      <c r="F782"/>
    </row>
    <row r="783" spans="1:6" ht="30" customHeight="1">
      <c r="A783" s="64"/>
      <c r="B783"/>
      <c r="C783"/>
      <c r="D783"/>
      <c r="E783" s="64"/>
      <c r="F783"/>
    </row>
    <row r="784" spans="1:6" ht="30" customHeight="1">
      <c r="A784" s="64"/>
      <c r="B784"/>
      <c r="C784"/>
      <c r="D784"/>
      <c r="E784" s="64"/>
      <c r="F784"/>
    </row>
    <row r="785" spans="1:6" ht="30" customHeight="1">
      <c r="A785" s="64"/>
      <c r="B785"/>
      <c r="C785"/>
      <c r="D785"/>
      <c r="E785" s="64"/>
      <c r="F785"/>
    </row>
    <row r="786" spans="1:6" ht="30" customHeight="1">
      <c r="A786" s="64"/>
      <c r="B786"/>
      <c r="C786"/>
      <c r="D786"/>
      <c r="E786" s="64"/>
      <c r="F786"/>
    </row>
    <row r="787" spans="1:6" ht="30" customHeight="1">
      <c r="A787" s="64"/>
      <c r="B787"/>
      <c r="C787"/>
      <c r="D787"/>
      <c r="E787" s="64"/>
      <c r="F787"/>
    </row>
    <row r="788" spans="1:6" ht="30" customHeight="1">
      <c r="A788" s="64"/>
      <c r="B788"/>
      <c r="C788"/>
      <c r="D788"/>
      <c r="E788" s="64"/>
      <c r="F788"/>
    </row>
    <row r="789" spans="1:6" ht="30" customHeight="1">
      <c r="A789" s="64"/>
      <c r="B789"/>
      <c r="C789"/>
      <c r="D789"/>
      <c r="E789" s="64"/>
      <c r="F789"/>
    </row>
    <row r="790" spans="1:6" ht="30" customHeight="1">
      <c r="A790" s="64"/>
      <c r="B790"/>
      <c r="C790"/>
      <c r="D790"/>
      <c r="E790" s="64"/>
      <c r="F790"/>
    </row>
    <row r="791" spans="1:6" ht="30" customHeight="1">
      <c r="A791" s="64"/>
      <c r="B791"/>
      <c r="C791"/>
      <c r="D791"/>
      <c r="E791" s="64"/>
      <c r="F791"/>
    </row>
    <row r="792" spans="1:6" ht="30" customHeight="1">
      <c r="A792" s="64"/>
      <c r="B792"/>
      <c r="C792"/>
      <c r="D792"/>
      <c r="E792" s="64"/>
      <c r="F792"/>
    </row>
    <row r="793" spans="1:6" ht="30" customHeight="1">
      <c r="A793" s="64"/>
      <c r="B793"/>
      <c r="C793"/>
      <c r="D793"/>
      <c r="E793" s="64"/>
      <c r="F793"/>
    </row>
    <row r="794" spans="1:6" ht="30" customHeight="1">
      <c r="A794" s="64"/>
      <c r="B794"/>
      <c r="C794"/>
      <c r="D794"/>
      <c r="E794" s="64"/>
      <c r="F794"/>
    </row>
    <row r="795" spans="1:6" ht="30" customHeight="1">
      <c r="A795" s="64"/>
      <c r="B795"/>
      <c r="C795"/>
      <c r="D795"/>
      <c r="E795" s="64"/>
      <c r="F795"/>
    </row>
    <row r="796" spans="1:6" ht="30" customHeight="1">
      <c r="A796" s="64"/>
      <c r="B796"/>
      <c r="C796"/>
      <c r="D796"/>
      <c r="E796" s="64"/>
      <c r="F796"/>
    </row>
    <row r="797" spans="1:6" ht="30" customHeight="1">
      <c r="A797" s="64"/>
      <c r="B797"/>
      <c r="C797"/>
      <c r="D797"/>
      <c r="E797" s="64"/>
      <c r="F797"/>
    </row>
    <row r="798" spans="1:6" ht="30" customHeight="1">
      <c r="A798" s="64"/>
      <c r="B798"/>
      <c r="C798"/>
      <c r="D798"/>
      <c r="E798" s="64"/>
      <c r="F798"/>
    </row>
    <row r="799" spans="1:6" ht="30" customHeight="1">
      <c r="A799" s="64"/>
      <c r="B799"/>
      <c r="C799"/>
      <c r="D799"/>
      <c r="E799" s="64"/>
      <c r="F799"/>
    </row>
    <row r="800" spans="1:6" ht="30" customHeight="1">
      <c r="A800" s="64"/>
      <c r="B800"/>
      <c r="C800"/>
      <c r="D800"/>
      <c r="E800" s="64"/>
      <c r="F800"/>
    </row>
    <row r="801" spans="1:6" ht="30" customHeight="1">
      <c r="A801" s="64"/>
      <c r="B801"/>
      <c r="C801"/>
      <c r="D801"/>
      <c r="E801" s="64"/>
      <c r="F801"/>
    </row>
    <row r="802" spans="1:6" ht="30" customHeight="1">
      <c r="A802" s="64"/>
      <c r="B802"/>
      <c r="C802"/>
      <c r="D802"/>
      <c r="E802" s="64"/>
      <c r="F802"/>
    </row>
    <row r="803" spans="1:6" ht="30" customHeight="1">
      <c r="A803" s="64"/>
      <c r="B803"/>
      <c r="C803"/>
      <c r="D803"/>
      <c r="E803" s="64"/>
      <c r="F803"/>
    </row>
    <row r="804" spans="1:6" ht="30" customHeight="1">
      <c r="A804" s="64"/>
      <c r="B804"/>
      <c r="C804"/>
      <c r="D804"/>
      <c r="E804" s="64"/>
      <c r="F804"/>
    </row>
    <row r="805" spans="1:6" ht="30" customHeight="1">
      <c r="A805" s="64"/>
      <c r="B805"/>
      <c r="C805"/>
      <c r="D805"/>
      <c r="E805" s="64"/>
      <c r="F805"/>
    </row>
    <row r="806" spans="1:6" ht="30" customHeight="1">
      <c r="A806" s="64"/>
      <c r="B806"/>
      <c r="C806"/>
      <c r="D806"/>
      <c r="E806" s="64"/>
      <c r="F806"/>
    </row>
    <row r="807" spans="1:6" ht="30" customHeight="1">
      <c r="A807" s="64"/>
      <c r="B807"/>
      <c r="C807"/>
      <c r="D807"/>
      <c r="E807" s="64"/>
      <c r="F807"/>
    </row>
    <row r="808" spans="1:6" ht="30" customHeight="1">
      <c r="A808" s="64"/>
      <c r="B808"/>
      <c r="C808"/>
      <c r="D808"/>
      <c r="E808" s="64"/>
      <c r="F808"/>
    </row>
    <row r="809" spans="1:6" ht="30" customHeight="1">
      <c r="A809" s="64"/>
      <c r="B809"/>
      <c r="C809"/>
      <c r="D809"/>
      <c r="E809" s="64"/>
      <c r="F809"/>
    </row>
    <row r="810" spans="1:6" ht="30" customHeight="1">
      <c r="A810" s="64"/>
      <c r="B810"/>
      <c r="C810"/>
      <c r="D810"/>
      <c r="E810" s="64"/>
      <c r="F810"/>
    </row>
    <row r="811" spans="1:6" ht="30" customHeight="1">
      <c r="A811" s="64"/>
      <c r="B811"/>
      <c r="C811"/>
      <c r="D811"/>
      <c r="E811" s="64"/>
      <c r="F811"/>
    </row>
    <row r="812" spans="1:6" ht="30" customHeight="1">
      <c r="A812" s="64"/>
      <c r="B812"/>
      <c r="C812"/>
      <c r="D812"/>
      <c r="E812" s="64"/>
      <c r="F812"/>
    </row>
    <row r="813" spans="1:6" ht="30" customHeight="1">
      <c r="A813" s="64"/>
      <c r="B813"/>
      <c r="C813"/>
      <c r="D813"/>
      <c r="E813" s="64"/>
      <c r="F813"/>
    </row>
    <row r="814" spans="1:6" ht="30" customHeight="1">
      <c r="A814" s="64"/>
      <c r="B814"/>
      <c r="C814"/>
      <c r="D814"/>
      <c r="E814" s="64"/>
      <c r="F814"/>
    </row>
    <row r="815" spans="1:6" ht="30" customHeight="1">
      <c r="A815" s="64"/>
      <c r="B815"/>
      <c r="C815"/>
      <c r="D815"/>
      <c r="E815" s="64"/>
      <c r="F815"/>
    </row>
    <row r="816" spans="1:6" ht="30" customHeight="1">
      <c r="A816" s="64"/>
      <c r="B816"/>
      <c r="C816"/>
      <c r="D816"/>
      <c r="E816" s="64"/>
      <c r="F816"/>
    </row>
    <row r="817" spans="1:6" ht="30" customHeight="1">
      <c r="A817" s="64"/>
      <c r="B817"/>
      <c r="C817"/>
      <c r="D817"/>
      <c r="E817" s="64"/>
      <c r="F817"/>
    </row>
    <row r="818" spans="1:6" ht="30" customHeight="1">
      <c r="A818" s="64"/>
      <c r="B818"/>
      <c r="C818"/>
      <c r="D818"/>
      <c r="E818" s="64"/>
      <c r="F818"/>
    </row>
    <row r="819" spans="1:6" ht="30" customHeight="1">
      <c r="A819" s="64"/>
      <c r="B819"/>
      <c r="C819"/>
      <c r="D819"/>
      <c r="E819" s="64"/>
      <c r="F819"/>
    </row>
    <row r="820" spans="1:6" ht="30" customHeight="1">
      <c r="A820" s="64"/>
      <c r="B820"/>
      <c r="C820"/>
      <c r="D820"/>
      <c r="E820" s="64"/>
      <c r="F820"/>
    </row>
    <row r="821" spans="1:6" ht="30" customHeight="1">
      <c r="A821" s="64"/>
      <c r="B821"/>
      <c r="C821"/>
      <c r="D821"/>
      <c r="E821" s="64"/>
      <c r="F821"/>
    </row>
    <row r="822" spans="1:6" ht="30" customHeight="1">
      <c r="A822" s="64"/>
      <c r="B822"/>
      <c r="C822"/>
      <c r="D822"/>
      <c r="E822" s="64"/>
      <c r="F822"/>
    </row>
    <row r="823" spans="1:6" ht="30" customHeight="1">
      <c r="A823" s="64"/>
      <c r="B823"/>
      <c r="C823"/>
      <c r="D823"/>
      <c r="E823" s="64"/>
      <c r="F823"/>
    </row>
    <row r="824" spans="1:6" ht="30" customHeight="1">
      <c r="A824" s="64"/>
      <c r="B824"/>
      <c r="C824"/>
      <c r="D824"/>
      <c r="E824" s="64"/>
      <c r="F824"/>
    </row>
    <row r="825" spans="1:6" ht="30" customHeight="1">
      <c r="A825" s="64"/>
      <c r="B825"/>
      <c r="C825"/>
      <c r="D825"/>
      <c r="E825" s="64"/>
      <c r="F825"/>
    </row>
    <row r="826" spans="1:6" ht="30" customHeight="1">
      <c r="A826" s="64"/>
      <c r="B826"/>
      <c r="C826"/>
      <c r="D826"/>
      <c r="E826" s="64"/>
      <c r="F826"/>
    </row>
    <row r="827" spans="1:6" ht="30" customHeight="1">
      <c r="A827" s="64"/>
      <c r="B827"/>
      <c r="C827"/>
      <c r="D827"/>
      <c r="E827" s="64"/>
      <c r="F827"/>
    </row>
    <row r="828" spans="1:6" ht="30" customHeight="1">
      <c r="A828" s="64"/>
      <c r="B828"/>
      <c r="C828"/>
      <c r="D828"/>
      <c r="E828" s="64"/>
      <c r="F828"/>
    </row>
    <row r="829" spans="1:6" ht="30" customHeight="1">
      <c r="A829" s="64"/>
      <c r="B829"/>
      <c r="C829"/>
      <c r="D829"/>
      <c r="E829" s="64"/>
      <c r="F829"/>
    </row>
    <row r="830" spans="1:6" ht="30" customHeight="1">
      <c r="A830" s="64"/>
      <c r="B830"/>
      <c r="C830"/>
      <c r="D830"/>
      <c r="E830" s="64"/>
      <c r="F830"/>
    </row>
    <row r="831" spans="1:6" ht="30" customHeight="1">
      <c r="A831" s="64"/>
      <c r="B831"/>
      <c r="C831"/>
      <c r="D831"/>
      <c r="E831" s="64"/>
      <c r="F831"/>
    </row>
    <row r="832" spans="1:6" ht="30" customHeight="1">
      <c r="A832" s="64"/>
      <c r="B832"/>
      <c r="C832"/>
      <c r="D832"/>
      <c r="E832" s="64"/>
      <c r="F832"/>
    </row>
    <row r="833" spans="1:6" ht="30" customHeight="1">
      <c r="A833" s="64"/>
      <c r="B833"/>
      <c r="C833"/>
      <c r="D833"/>
      <c r="E833" s="64"/>
      <c r="F833"/>
    </row>
    <row r="834" spans="1:6" ht="30" customHeight="1">
      <c r="A834" s="64"/>
      <c r="B834"/>
      <c r="C834"/>
      <c r="D834"/>
      <c r="E834" s="64"/>
      <c r="F834"/>
    </row>
    <row r="835" spans="1:6" ht="30" customHeight="1">
      <c r="A835" s="64"/>
      <c r="B835"/>
      <c r="C835"/>
      <c r="D835"/>
      <c r="E835" s="64"/>
      <c r="F835"/>
    </row>
    <row r="836" spans="1:6" ht="30" customHeight="1">
      <c r="A836" s="64"/>
      <c r="B836"/>
      <c r="C836"/>
      <c r="D836"/>
      <c r="E836" s="64"/>
      <c r="F836"/>
    </row>
    <row r="837" spans="1:6" ht="30" customHeight="1">
      <c r="A837" s="64"/>
      <c r="B837"/>
      <c r="C837"/>
      <c r="D837"/>
      <c r="E837" s="64"/>
      <c r="F837"/>
    </row>
    <row r="838" spans="1:6" ht="30" customHeight="1">
      <c r="A838" s="64"/>
      <c r="B838"/>
      <c r="C838"/>
      <c r="D838"/>
      <c r="E838" s="64"/>
      <c r="F838"/>
    </row>
    <row r="839" spans="1:6" ht="30" customHeight="1">
      <c r="A839" s="64"/>
      <c r="B839"/>
      <c r="C839"/>
      <c r="D839"/>
      <c r="E839" s="64"/>
      <c r="F839"/>
    </row>
    <row r="840" spans="1:6" ht="30" customHeight="1">
      <c r="A840" s="64"/>
      <c r="B840"/>
      <c r="C840"/>
      <c r="D840"/>
      <c r="E840" s="64"/>
      <c r="F840"/>
    </row>
    <row r="841" spans="1:6" ht="30" customHeight="1">
      <c r="A841" s="64"/>
      <c r="B841"/>
      <c r="C841"/>
      <c r="D841"/>
      <c r="E841" s="64"/>
      <c r="F841"/>
    </row>
    <row r="842" spans="1:6" ht="30" customHeight="1">
      <c r="A842" s="64"/>
      <c r="B842"/>
      <c r="C842"/>
      <c r="D842"/>
      <c r="E842" s="64"/>
      <c r="F842"/>
    </row>
    <row r="843" spans="1:6" ht="30" customHeight="1">
      <c r="A843" s="64"/>
      <c r="B843"/>
      <c r="C843"/>
      <c r="D843"/>
      <c r="E843" s="64"/>
      <c r="F843"/>
    </row>
    <row r="844" spans="1:6" ht="30" customHeight="1">
      <c r="A844" s="64"/>
      <c r="B844"/>
      <c r="C844"/>
      <c r="D844"/>
      <c r="E844" s="64"/>
      <c r="F844"/>
    </row>
    <row r="845" spans="1:6" ht="30" customHeight="1">
      <c r="A845" s="64"/>
      <c r="B845"/>
      <c r="C845"/>
      <c r="D845"/>
      <c r="E845" s="64"/>
      <c r="F845"/>
    </row>
    <row r="846" spans="1:6" ht="30" customHeight="1">
      <c r="A846" s="64"/>
      <c r="B846"/>
      <c r="C846"/>
      <c r="D846"/>
      <c r="E846" s="64"/>
      <c r="F846"/>
    </row>
    <row r="847" spans="1:6" ht="30" customHeight="1">
      <c r="A847" s="64"/>
      <c r="B847"/>
      <c r="C847"/>
      <c r="D847"/>
      <c r="E847" s="64"/>
      <c r="F847"/>
    </row>
    <row r="848" spans="1:6" ht="30" customHeight="1">
      <c r="A848" s="64"/>
      <c r="B848"/>
      <c r="C848"/>
      <c r="D848"/>
      <c r="E848" s="64"/>
      <c r="F848"/>
    </row>
    <row r="849" spans="1:6" ht="30" customHeight="1">
      <c r="A849" s="64"/>
      <c r="B849"/>
      <c r="C849"/>
      <c r="D849"/>
      <c r="E849" s="64"/>
      <c r="F849"/>
    </row>
    <row r="850" spans="1:6" ht="30" customHeight="1">
      <c r="A850" s="64"/>
      <c r="B850"/>
      <c r="C850"/>
      <c r="D850"/>
      <c r="E850" s="64"/>
      <c r="F850"/>
    </row>
    <row r="851" spans="1:6" ht="30" customHeight="1">
      <c r="A851" s="64"/>
      <c r="B851"/>
      <c r="C851"/>
      <c r="D851"/>
      <c r="E851" s="64"/>
      <c r="F851"/>
    </row>
    <row r="852" spans="1:6" ht="30" customHeight="1">
      <c r="A852" s="64"/>
      <c r="B852"/>
      <c r="C852"/>
      <c r="D852"/>
      <c r="E852" s="64"/>
      <c r="F852"/>
    </row>
    <row r="853" spans="1:6" ht="30" customHeight="1">
      <c r="A853" s="64"/>
      <c r="B853"/>
      <c r="C853"/>
      <c r="D853"/>
      <c r="E853" s="64"/>
      <c r="F853"/>
    </row>
    <row r="854" spans="1:6" ht="30" customHeight="1">
      <c r="A854" s="64"/>
      <c r="B854"/>
      <c r="C854"/>
      <c r="D854"/>
      <c r="E854" s="64"/>
      <c r="F854"/>
    </row>
    <row r="855" spans="1:6" ht="30" customHeight="1">
      <c r="A855" s="64"/>
      <c r="B855"/>
      <c r="C855"/>
      <c r="D855"/>
      <c r="E855" s="64"/>
      <c r="F855"/>
    </row>
    <row r="856" spans="1:6" ht="30" customHeight="1">
      <c r="A856" s="64"/>
      <c r="B856"/>
      <c r="C856"/>
      <c r="D856"/>
      <c r="E856" s="64"/>
      <c r="F856"/>
    </row>
    <row r="857" spans="1:6" ht="30" customHeight="1">
      <c r="A857" s="64"/>
      <c r="B857"/>
      <c r="C857"/>
      <c r="D857"/>
      <c r="E857" s="64"/>
      <c r="F857"/>
    </row>
    <row r="858" spans="1:6" ht="30" customHeight="1">
      <c r="A858" s="64"/>
      <c r="B858"/>
      <c r="C858"/>
      <c r="D858"/>
      <c r="E858" s="64"/>
      <c r="F858"/>
    </row>
    <row r="859" spans="1:6" ht="30" customHeight="1">
      <c r="A859" s="64"/>
      <c r="B859"/>
      <c r="C859"/>
      <c r="D859"/>
      <c r="E859" s="64"/>
      <c r="F859"/>
    </row>
    <row r="860" spans="1:6" ht="30" customHeight="1">
      <c r="A860" s="64"/>
      <c r="B860"/>
      <c r="C860"/>
      <c r="D860"/>
      <c r="E860" s="64"/>
      <c r="F860"/>
    </row>
    <row r="861" spans="1:6" ht="30" customHeight="1">
      <c r="A861" s="64"/>
      <c r="B861"/>
      <c r="C861"/>
      <c r="D861"/>
      <c r="E861" s="64"/>
      <c r="F861"/>
    </row>
    <row r="862" spans="1:6" ht="30" customHeight="1">
      <c r="A862" s="64"/>
      <c r="B862"/>
      <c r="C862"/>
      <c r="D862"/>
      <c r="E862" s="64"/>
      <c r="F862"/>
    </row>
    <row r="863" spans="1:6" ht="30" customHeight="1">
      <c r="A863" s="64"/>
      <c r="B863"/>
      <c r="C863"/>
      <c r="D863"/>
      <c r="E863" s="64"/>
      <c r="F863"/>
    </row>
    <row r="864" spans="1:6" ht="30" customHeight="1">
      <c r="A864" s="64"/>
      <c r="B864"/>
      <c r="C864"/>
      <c r="D864"/>
      <c r="E864" s="64"/>
      <c r="F864"/>
    </row>
    <row r="865" spans="1:6" ht="30" customHeight="1">
      <c r="A865" s="64"/>
      <c r="B865"/>
      <c r="C865"/>
      <c r="D865"/>
      <c r="E865" s="64"/>
      <c r="F865"/>
    </row>
    <row r="866" spans="1:6" ht="30" customHeight="1">
      <c r="A866" s="64"/>
      <c r="B866"/>
      <c r="C866"/>
      <c r="D866"/>
      <c r="E866" s="64"/>
      <c r="F866"/>
    </row>
    <row r="867" spans="1:6" ht="30" customHeight="1">
      <c r="A867" s="64"/>
      <c r="B867"/>
      <c r="C867"/>
      <c r="D867"/>
      <c r="E867" s="64"/>
      <c r="F867"/>
    </row>
    <row r="868" spans="1:6" ht="30" customHeight="1">
      <c r="A868" s="64"/>
      <c r="B868"/>
      <c r="C868"/>
      <c r="D868"/>
      <c r="E868" s="64"/>
      <c r="F868"/>
    </row>
    <row r="869" spans="1:6" ht="30" customHeight="1">
      <c r="A869" s="64"/>
      <c r="B869"/>
      <c r="C869"/>
      <c r="D869"/>
      <c r="E869" s="64"/>
      <c r="F869"/>
    </row>
    <row r="870" spans="1:6" ht="30" customHeight="1">
      <c r="A870" s="64"/>
      <c r="B870"/>
      <c r="C870"/>
      <c r="D870"/>
      <c r="E870" s="64"/>
      <c r="F870"/>
    </row>
    <row r="871" spans="1:6" ht="30" customHeight="1">
      <c r="A871" s="64"/>
      <c r="B871"/>
      <c r="C871"/>
      <c r="D871"/>
      <c r="E871" s="64"/>
      <c r="F871"/>
    </row>
    <row r="872" spans="1:6" ht="30" customHeight="1">
      <c r="A872" s="64"/>
      <c r="B872"/>
      <c r="C872"/>
      <c r="D872"/>
      <c r="E872" s="64"/>
      <c r="F872"/>
    </row>
    <row r="873" spans="1:6" ht="30" customHeight="1">
      <c r="A873" s="64"/>
      <c r="B873"/>
      <c r="C873"/>
      <c r="D873"/>
      <c r="E873" s="64"/>
      <c r="F873"/>
    </row>
    <row r="874" spans="1:6" ht="30" customHeight="1">
      <c r="A874" s="64"/>
      <c r="B874"/>
      <c r="C874"/>
      <c r="D874"/>
      <c r="E874" s="64"/>
      <c r="F874"/>
    </row>
    <row r="875" spans="1:6" ht="30" customHeight="1">
      <c r="A875" s="64"/>
      <c r="B875"/>
      <c r="C875"/>
      <c r="D875"/>
      <c r="E875" s="64"/>
      <c r="F875"/>
    </row>
    <row r="876" spans="1:6" ht="30" customHeight="1">
      <c r="A876" s="64"/>
      <c r="B876"/>
      <c r="C876"/>
      <c r="D876"/>
      <c r="E876" s="64"/>
      <c r="F876"/>
    </row>
    <row r="877" spans="1:6" ht="30" customHeight="1">
      <c r="A877" s="64"/>
      <c r="B877"/>
      <c r="C877"/>
      <c r="D877"/>
      <c r="E877" s="64"/>
      <c r="F877"/>
    </row>
    <row r="878" spans="1:6" ht="30" customHeight="1">
      <c r="A878" s="64"/>
      <c r="B878"/>
      <c r="C878"/>
      <c r="D878"/>
      <c r="E878" s="64"/>
      <c r="F878"/>
    </row>
    <row r="879" spans="1:6" ht="30" customHeight="1">
      <c r="A879" s="64"/>
      <c r="B879"/>
      <c r="C879"/>
      <c r="D879"/>
      <c r="E879" s="64"/>
      <c r="F879"/>
    </row>
    <row r="880" spans="1:6" ht="30" customHeight="1">
      <c r="A880" s="64"/>
      <c r="B880"/>
      <c r="C880"/>
      <c r="D880"/>
      <c r="E880" s="64"/>
      <c r="F880"/>
    </row>
    <row r="881" spans="1:6" ht="30" customHeight="1">
      <c r="A881" s="64"/>
      <c r="B881"/>
      <c r="C881"/>
      <c r="D881"/>
      <c r="E881" s="64"/>
      <c r="F881"/>
    </row>
    <row r="882" spans="1:6" ht="30" customHeight="1">
      <c r="A882" s="64"/>
      <c r="B882"/>
      <c r="C882"/>
      <c r="D882"/>
      <c r="E882" s="64"/>
      <c r="F882"/>
    </row>
    <row r="883" spans="1:6" ht="30" customHeight="1">
      <c r="A883" s="64"/>
      <c r="B883"/>
      <c r="C883"/>
      <c r="D883"/>
      <c r="E883" s="64"/>
      <c r="F883"/>
    </row>
    <row r="884" spans="1:6" ht="30" customHeight="1">
      <c r="A884" s="64"/>
      <c r="B884"/>
      <c r="C884"/>
      <c r="D884"/>
      <c r="E884" s="64"/>
      <c r="F884"/>
    </row>
    <row r="885" spans="1:6" ht="30" customHeight="1">
      <c r="A885" s="64"/>
      <c r="B885"/>
      <c r="C885"/>
      <c r="D885"/>
      <c r="E885" s="64"/>
      <c r="F885"/>
    </row>
    <row r="886" spans="1:6" ht="30" customHeight="1">
      <c r="A886" s="64"/>
      <c r="B886"/>
      <c r="C886"/>
      <c r="D886"/>
      <c r="E886" s="64"/>
      <c r="F886"/>
    </row>
    <row r="887" spans="1:6" ht="30" customHeight="1">
      <c r="A887" s="64"/>
      <c r="B887"/>
      <c r="C887"/>
      <c r="D887"/>
      <c r="E887" s="64"/>
      <c r="F887"/>
    </row>
    <row r="888" spans="1:6" ht="30" customHeight="1">
      <c r="A888" s="64"/>
      <c r="B888"/>
      <c r="C888"/>
      <c r="D888"/>
      <c r="E888" s="64"/>
      <c r="F888"/>
    </row>
    <row r="889" spans="1:6" ht="30" customHeight="1">
      <c r="A889" s="64"/>
      <c r="B889"/>
      <c r="C889"/>
      <c r="D889"/>
      <c r="E889" s="64"/>
      <c r="F889"/>
    </row>
    <row r="890" spans="1:6" ht="30" customHeight="1">
      <c r="A890" s="64"/>
      <c r="B890"/>
      <c r="C890"/>
      <c r="D890"/>
      <c r="E890" s="64"/>
      <c r="F890"/>
    </row>
    <row r="891" spans="1:6" ht="30" customHeight="1">
      <c r="A891" s="64"/>
      <c r="B891"/>
      <c r="C891"/>
      <c r="D891"/>
      <c r="E891" s="64"/>
      <c r="F891"/>
    </row>
    <row r="892" spans="1:6" ht="30" customHeight="1">
      <c r="A892" s="64"/>
      <c r="B892"/>
      <c r="C892"/>
      <c r="D892"/>
      <c r="E892" s="64"/>
      <c r="F892"/>
    </row>
    <row r="893" spans="1:6" ht="30" customHeight="1">
      <c r="A893" s="64"/>
      <c r="B893"/>
      <c r="C893"/>
      <c r="D893"/>
      <c r="E893" s="64"/>
      <c r="F893"/>
    </row>
    <row r="894" spans="1:6" ht="30" customHeight="1">
      <c r="A894" s="64"/>
      <c r="B894"/>
      <c r="C894"/>
      <c r="D894"/>
      <c r="E894" s="64"/>
      <c r="F894"/>
    </row>
    <row r="895" spans="1:6" ht="30" customHeight="1">
      <c r="A895" s="64"/>
      <c r="B895"/>
      <c r="C895"/>
      <c r="D895"/>
      <c r="E895" s="64"/>
      <c r="F895"/>
    </row>
    <row r="896" spans="1:6" ht="30" customHeight="1">
      <c r="A896" s="64"/>
      <c r="B896"/>
      <c r="C896"/>
      <c r="D896"/>
      <c r="E896" s="64"/>
      <c r="F896"/>
    </row>
    <row r="897" spans="1:6" ht="30" customHeight="1">
      <c r="A897" s="64"/>
      <c r="B897"/>
      <c r="C897"/>
      <c r="D897"/>
      <c r="E897" s="64"/>
      <c r="F897"/>
    </row>
    <row r="898" spans="1:6" ht="30" customHeight="1">
      <c r="A898" s="64"/>
      <c r="B898"/>
      <c r="C898"/>
      <c r="D898"/>
      <c r="E898" s="64"/>
      <c r="F898"/>
    </row>
    <row r="899" spans="1:6" ht="30" customHeight="1">
      <c r="A899" s="64"/>
      <c r="B899"/>
      <c r="C899"/>
      <c r="D899"/>
      <c r="E899" s="64"/>
      <c r="F899"/>
    </row>
    <row r="900" spans="1:6" ht="30" customHeight="1">
      <c r="A900" s="64"/>
      <c r="B900"/>
      <c r="C900"/>
      <c r="D900"/>
      <c r="E900" s="64"/>
      <c r="F900"/>
    </row>
    <row r="901" spans="1:6" ht="30" customHeight="1">
      <c r="A901" s="64"/>
      <c r="B901"/>
      <c r="C901"/>
      <c r="D901"/>
      <c r="E901" s="64"/>
      <c r="F901"/>
    </row>
    <row r="902" spans="1:6" ht="30" customHeight="1">
      <c r="A902" s="64"/>
      <c r="B902"/>
      <c r="C902"/>
      <c r="D902"/>
      <c r="E902" s="64"/>
      <c r="F902"/>
    </row>
    <row r="903" spans="1:6" ht="30" customHeight="1">
      <c r="A903" s="64"/>
      <c r="B903"/>
      <c r="C903"/>
      <c r="D903"/>
      <c r="E903" s="64"/>
      <c r="F903"/>
    </row>
    <row r="904" spans="1:6" ht="30" customHeight="1">
      <c r="A904" s="64"/>
      <c r="B904"/>
      <c r="C904"/>
      <c r="D904"/>
      <c r="E904" s="64"/>
      <c r="F904"/>
    </row>
    <row r="905" spans="1:6" ht="30" customHeight="1">
      <c r="A905" s="64"/>
      <c r="B905"/>
      <c r="C905"/>
      <c r="D905"/>
      <c r="E905" s="64"/>
      <c r="F905"/>
    </row>
    <row r="906" spans="1:6" ht="30" customHeight="1">
      <c r="A906" s="64"/>
      <c r="B906"/>
      <c r="C906"/>
      <c r="D906"/>
      <c r="E906" s="64"/>
      <c r="F906"/>
    </row>
    <row r="907" spans="1:6" ht="30" customHeight="1">
      <c r="A907" s="64"/>
      <c r="B907"/>
      <c r="C907"/>
      <c r="D907"/>
      <c r="E907" s="64"/>
      <c r="F907"/>
    </row>
    <row r="908" spans="1:6" ht="30" customHeight="1">
      <c r="A908" s="64"/>
      <c r="B908"/>
      <c r="C908"/>
      <c r="D908"/>
      <c r="E908" s="64"/>
      <c r="F908"/>
    </row>
    <row r="909" spans="1:6" ht="30" customHeight="1">
      <c r="A909" s="64"/>
      <c r="B909"/>
      <c r="C909"/>
      <c r="D909"/>
      <c r="E909" s="64"/>
      <c r="F909"/>
    </row>
    <row r="910" spans="1:6" ht="30" customHeight="1">
      <c r="A910" s="64"/>
      <c r="B910"/>
      <c r="C910"/>
      <c r="D910"/>
      <c r="E910" s="64"/>
      <c r="F910"/>
    </row>
    <row r="911" spans="1:6" ht="30" customHeight="1">
      <c r="A911" s="64"/>
      <c r="B911"/>
      <c r="C911"/>
      <c r="D911"/>
      <c r="E911" s="64"/>
      <c r="F911"/>
    </row>
    <row r="912" spans="1:6" ht="30" customHeight="1">
      <c r="A912" s="64"/>
      <c r="B912"/>
      <c r="C912"/>
      <c r="D912"/>
      <c r="E912" s="64"/>
      <c r="F912"/>
    </row>
    <row r="913" spans="1:6" ht="30" customHeight="1">
      <c r="A913" s="64"/>
      <c r="B913"/>
      <c r="C913"/>
      <c r="D913"/>
      <c r="E913" s="64"/>
      <c r="F913"/>
    </row>
    <row r="914" spans="1:6" ht="30" customHeight="1">
      <c r="A914" s="64"/>
      <c r="B914"/>
      <c r="C914"/>
      <c r="D914"/>
      <c r="E914" s="64"/>
      <c r="F914"/>
    </row>
    <row r="915" spans="1:6" ht="30" customHeight="1">
      <c r="A915" s="64"/>
      <c r="B915"/>
      <c r="C915"/>
      <c r="D915"/>
      <c r="E915" s="64"/>
      <c r="F915"/>
    </row>
    <row r="916" spans="1:6" ht="30" customHeight="1">
      <c r="A916" s="64"/>
      <c r="B916"/>
      <c r="C916"/>
      <c r="D916"/>
      <c r="E916" s="64"/>
      <c r="F916"/>
    </row>
    <row r="917" spans="1:6" ht="30" customHeight="1">
      <c r="A917" s="64"/>
      <c r="B917"/>
      <c r="C917"/>
      <c r="D917"/>
      <c r="E917" s="64"/>
      <c r="F917"/>
    </row>
    <row r="918" spans="1:6" ht="30" customHeight="1">
      <c r="A918" s="64"/>
      <c r="B918"/>
      <c r="C918"/>
      <c r="D918"/>
      <c r="E918" s="64"/>
      <c r="F918"/>
    </row>
    <row r="919" spans="1:6" ht="30" customHeight="1">
      <c r="A919" s="64"/>
      <c r="B919"/>
      <c r="C919"/>
      <c r="D919"/>
      <c r="E919" s="64"/>
      <c r="F919"/>
    </row>
    <row r="920" spans="1:6" ht="30" customHeight="1">
      <c r="A920" s="64"/>
      <c r="B920"/>
      <c r="C920"/>
      <c r="D920"/>
      <c r="E920" s="64"/>
      <c r="F920"/>
    </row>
    <row r="921" spans="1:6" ht="30" customHeight="1">
      <c r="A921" s="64"/>
      <c r="B921"/>
      <c r="C921"/>
      <c r="D921"/>
      <c r="E921" s="64"/>
      <c r="F921"/>
    </row>
    <row r="922" spans="1:6" ht="30" customHeight="1">
      <c r="A922" s="64"/>
      <c r="B922"/>
      <c r="C922"/>
      <c r="D922"/>
      <c r="E922" s="64"/>
      <c r="F922"/>
    </row>
    <row r="923" spans="1:6" ht="30" customHeight="1">
      <c r="A923" s="64"/>
      <c r="B923"/>
      <c r="C923"/>
      <c r="D923"/>
      <c r="E923" s="64"/>
      <c r="F923"/>
    </row>
    <row r="924" spans="1:6" ht="30" customHeight="1">
      <c r="A924" s="64"/>
      <c r="B924"/>
      <c r="C924"/>
      <c r="D924"/>
      <c r="E924" s="64"/>
      <c r="F924"/>
    </row>
    <row r="925" spans="1:6" ht="30" customHeight="1">
      <c r="A925" s="64"/>
      <c r="B925"/>
      <c r="C925"/>
      <c r="D925"/>
      <c r="E925" s="64"/>
      <c r="F925"/>
    </row>
    <row r="926" spans="1:6" ht="30" customHeight="1">
      <c r="A926" s="64"/>
      <c r="B926"/>
      <c r="C926"/>
      <c r="D926"/>
      <c r="E926" s="64"/>
      <c r="F926"/>
    </row>
    <row r="927" spans="1:6" ht="30" customHeight="1">
      <c r="A927" s="64"/>
      <c r="B927"/>
      <c r="C927"/>
      <c r="D927"/>
      <c r="E927" s="64"/>
      <c r="F927"/>
    </row>
    <row r="928" spans="1:6" ht="30" customHeight="1">
      <c r="A928" s="64"/>
      <c r="B928"/>
      <c r="C928"/>
      <c r="D928"/>
      <c r="E928" s="64"/>
      <c r="F928"/>
    </row>
    <row r="929" spans="1:6" ht="30" customHeight="1">
      <c r="A929" s="64"/>
      <c r="B929"/>
      <c r="C929"/>
      <c r="D929"/>
      <c r="E929" s="64"/>
      <c r="F929"/>
    </row>
    <row r="930" spans="1:6" ht="30" customHeight="1">
      <c r="A930" s="64"/>
      <c r="B930"/>
      <c r="C930"/>
      <c r="D930"/>
      <c r="E930" s="64"/>
      <c r="F930"/>
    </row>
    <row r="931" spans="1:6" ht="30" customHeight="1">
      <c r="A931" s="64"/>
      <c r="B931"/>
      <c r="C931"/>
      <c r="D931"/>
      <c r="E931" s="64"/>
      <c r="F931"/>
    </row>
    <row r="932" spans="1:6" ht="30" customHeight="1">
      <c r="A932" s="64"/>
      <c r="B932"/>
      <c r="C932"/>
      <c r="D932"/>
      <c r="E932" s="64"/>
      <c r="F932"/>
    </row>
    <row r="933" spans="1:6" ht="30" customHeight="1">
      <c r="A933" s="64"/>
      <c r="B933"/>
      <c r="C933"/>
      <c r="D933"/>
      <c r="E933" s="64"/>
      <c r="F933"/>
    </row>
    <row r="934" spans="1:6" ht="30" customHeight="1">
      <c r="A934" s="64"/>
      <c r="B934"/>
      <c r="C934"/>
      <c r="D934"/>
      <c r="E934" s="64"/>
      <c r="F934"/>
    </row>
    <row r="935" spans="1:6" ht="30" customHeight="1">
      <c r="A935" s="64"/>
      <c r="B935"/>
      <c r="C935"/>
      <c r="D935"/>
      <c r="E935" s="64"/>
      <c r="F935"/>
    </row>
    <row r="936" spans="1:6" ht="30" customHeight="1">
      <c r="A936" s="64"/>
      <c r="B936"/>
      <c r="C936"/>
      <c r="D936"/>
      <c r="E936" s="64"/>
      <c r="F936"/>
    </row>
    <row r="937" spans="1:6" ht="30" customHeight="1">
      <c r="A937" s="64"/>
      <c r="B937"/>
      <c r="C937"/>
      <c r="D937"/>
      <c r="E937" s="64"/>
      <c r="F937"/>
    </row>
    <row r="938" spans="1:6" ht="30" customHeight="1">
      <c r="A938" s="64"/>
      <c r="B938"/>
      <c r="C938"/>
      <c r="D938"/>
      <c r="E938" s="64"/>
      <c r="F938"/>
    </row>
    <row r="939" spans="1:6" ht="30" customHeight="1">
      <c r="A939" s="64"/>
      <c r="B939"/>
      <c r="C939"/>
      <c r="D939"/>
      <c r="E939" s="64"/>
      <c r="F939"/>
    </row>
    <row r="940" spans="1:6" ht="30" customHeight="1">
      <c r="A940" s="64"/>
      <c r="B940"/>
      <c r="C940"/>
      <c r="D940"/>
      <c r="E940" s="64"/>
      <c r="F940"/>
    </row>
    <row r="941" spans="1:6" ht="30" customHeight="1">
      <c r="A941" s="64"/>
      <c r="B941"/>
      <c r="C941"/>
      <c r="D941"/>
      <c r="E941" s="64"/>
      <c r="F941"/>
    </row>
    <row r="942" spans="1:6" ht="30" customHeight="1">
      <c r="A942" s="64"/>
      <c r="B942"/>
      <c r="C942"/>
      <c r="D942"/>
      <c r="E942" s="64"/>
      <c r="F942"/>
    </row>
    <row r="943" spans="1:6" ht="30" customHeight="1">
      <c r="A943" s="64"/>
      <c r="B943"/>
      <c r="C943"/>
      <c r="D943"/>
      <c r="E943" s="64"/>
      <c r="F943"/>
    </row>
    <row r="944" spans="1:6" ht="30" customHeight="1">
      <c r="A944" s="64"/>
      <c r="B944"/>
      <c r="C944"/>
      <c r="D944"/>
      <c r="E944" s="64"/>
      <c r="F944"/>
    </row>
    <row r="945" spans="1:6" ht="30" customHeight="1">
      <c r="A945" s="64"/>
      <c r="B945"/>
      <c r="C945"/>
      <c r="D945"/>
      <c r="E945" s="64"/>
      <c r="F945"/>
    </row>
    <row r="946" spans="1:6" ht="30" customHeight="1">
      <c r="A946" s="64"/>
      <c r="B946"/>
      <c r="C946"/>
      <c r="D946"/>
      <c r="E946" s="64"/>
      <c r="F946"/>
    </row>
    <row r="947" spans="1:6" ht="30" customHeight="1">
      <c r="A947" s="64"/>
      <c r="B947"/>
      <c r="C947"/>
      <c r="D947"/>
      <c r="E947" s="64"/>
      <c r="F947"/>
    </row>
    <row r="948" spans="1:6" ht="30" customHeight="1">
      <c r="A948" s="64"/>
      <c r="B948"/>
      <c r="C948"/>
      <c r="D948"/>
      <c r="E948" s="64"/>
      <c r="F948"/>
    </row>
    <row r="949" spans="1:6" ht="30" customHeight="1">
      <c r="A949" s="64"/>
      <c r="B949"/>
      <c r="C949"/>
      <c r="D949"/>
      <c r="E949" s="64"/>
      <c r="F949"/>
    </row>
    <row r="950" spans="1:6" ht="30" customHeight="1">
      <c r="A950" s="64"/>
      <c r="B950"/>
      <c r="C950"/>
      <c r="D950"/>
      <c r="E950" s="64"/>
      <c r="F950"/>
    </row>
    <row r="951" spans="1:6" ht="30" customHeight="1">
      <c r="A951" s="64"/>
      <c r="B951"/>
      <c r="C951"/>
      <c r="D951"/>
      <c r="E951" s="64"/>
      <c r="F951"/>
    </row>
    <row r="952" spans="1:6" ht="30" customHeight="1">
      <c r="A952" s="64"/>
      <c r="B952"/>
      <c r="C952"/>
      <c r="D952"/>
      <c r="E952" s="64"/>
      <c r="F952"/>
    </row>
    <row r="953" spans="1:6" ht="30" customHeight="1">
      <c r="A953" s="64"/>
      <c r="B953"/>
      <c r="C953"/>
      <c r="D953"/>
      <c r="E953" s="64"/>
      <c r="F953"/>
    </row>
    <row r="954" spans="1:6" ht="30" customHeight="1">
      <c r="A954" s="64"/>
      <c r="B954"/>
      <c r="C954"/>
      <c r="D954"/>
      <c r="E954" s="64"/>
      <c r="F954"/>
    </row>
    <row r="955" spans="1:6" ht="30" customHeight="1">
      <c r="A955" s="64"/>
      <c r="B955"/>
      <c r="C955"/>
      <c r="D955"/>
      <c r="E955" s="64"/>
      <c r="F955"/>
    </row>
    <row r="956" spans="1:6" ht="30" customHeight="1">
      <c r="A956" s="64"/>
      <c r="B956"/>
      <c r="C956"/>
      <c r="D956"/>
      <c r="E956" s="64"/>
      <c r="F956"/>
    </row>
    <row r="957" spans="1:6" ht="30" customHeight="1">
      <c r="A957" s="64"/>
      <c r="B957"/>
      <c r="C957"/>
      <c r="D957"/>
      <c r="E957" s="64"/>
      <c r="F957"/>
    </row>
    <row r="958" spans="1:6" ht="30" customHeight="1">
      <c r="A958" s="64"/>
      <c r="B958"/>
      <c r="C958"/>
      <c r="D958"/>
      <c r="E958" s="64"/>
      <c r="F958"/>
    </row>
    <row r="959" spans="1:6" ht="30" customHeight="1">
      <c r="A959" s="64"/>
      <c r="B959"/>
      <c r="C959"/>
      <c r="D959"/>
      <c r="E959" s="64"/>
      <c r="F959"/>
    </row>
    <row r="960" spans="1:6" ht="30" customHeight="1">
      <c r="A960" s="64"/>
      <c r="B960"/>
      <c r="C960"/>
      <c r="D960"/>
      <c r="E960" s="64"/>
      <c r="F960"/>
    </row>
    <row r="961" spans="1:6" ht="30" customHeight="1">
      <c r="A961" s="64"/>
      <c r="B961"/>
      <c r="C961"/>
      <c r="D961"/>
      <c r="E961" s="64"/>
      <c r="F961"/>
    </row>
    <row r="962" spans="1:6" ht="30" customHeight="1">
      <c r="A962" s="64"/>
      <c r="B962"/>
      <c r="C962"/>
      <c r="D962"/>
      <c r="E962" s="64"/>
      <c r="F962"/>
    </row>
    <row r="963" spans="1:6" ht="30" customHeight="1">
      <c r="A963" s="64"/>
      <c r="B963"/>
      <c r="C963"/>
      <c r="D963"/>
      <c r="E963" s="64"/>
      <c r="F963"/>
    </row>
    <row r="964" spans="1:6" ht="30" customHeight="1">
      <c r="A964" s="64"/>
      <c r="B964"/>
      <c r="C964"/>
      <c r="D964"/>
      <c r="E964" s="64"/>
      <c r="F964"/>
    </row>
    <row r="965" spans="1:6" ht="30" customHeight="1">
      <c r="A965" s="64"/>
      <c r="B965"/>
      <c r="C965"/>
      <c r="D965"/>
      <c r="E965" s="64"/>
      <c r="F965"/>
    </row>
    <row r="966" spans="1:6" ht="30" customHeight="1">
      <c r="A966" s="64"/>
      <c r="B966"/>
      <c r="C966"/>
      <c r="D966"/>
      <c r="E966" s="64"/>
      <c r="F966"/>
    </row>
    <row r="967" spans="1:6" ht="30" customHeight="1">
      <c r="A967" s="64"/>
      <c r="B967"/>
      <c r="C967"/>
      <c r="D967"/>
      <c r="E967" s="64"/>
      <c r="F967"/>
    </row>
    <row r="968" spans="1:6" ht="30" customHeight="1">
      <c r="A968" s="64"/>
      <c r="B968"/>
      <c r="C968"/>
      <c r="D968"/>
      <c r="E968" s="64"/>
      <c r="F968"/>
    </row>
    <row r="969" spans="1:6" ht="30" customHeight="1">
      <c r="A969" s="64"/>
      <c r="B969"/>
      <c r="C969"/>
      <c r="D969"/>
      <c r="E969" s="64"/>
      <c r="F969"/>
    </row>
    <row r="970" spans="1:6" ht="30" customHeight="1">
      <c r="A970" s="64"/>
      <c r="B970"/>
      <c r="C970"/>
      <c r="D970"/>
      <c r="E970" s="64"/>
      <c r="F970"/>
    </row>
    <row r="971" spans="1:6" ht="30" customHeight="1">
      <c r="A971" s="64"/>
      <c r="B971"/>
      <c r="C971"/>
      <c r="D971"/>
      <c r="E971" s="64"/>
      <c r="F971"/>
    </row>
    <row r="972" spans="1:6" ht="30" customHeight="1">
      <c r="A972" s="64"/>
      <c r="B972"/>
      <c r="C972"/>
      <c r="D972"/>
      <c r="E972" s="64"/>
      <c r="F972"/>
    </row>
    <row r="973" spans="1:6" ht="30" customHeight="1">
      <c r="A973" s="64"/>
      <c r="B973"/>
      <c r="C973"/>
      <c r="D973"/>
      <c r="E973" s="64"/>
      <c r="F973"/>
    </row>
    <row r="974" spans="1:6" ht="30" customHeight="1">
      <c r="A974" s="64"/>
      <c r="B974"/>
      <c r="C974"/>
      <c r="D974"/>
      <c r="E974" s="64"/>
      <c r="F974"/>
    </row>
    <row r="975" spans="1:6" ht="30" customHeight="1">
      <c r="A975" s="64"/>
      <c r="B975"/>
      <c r="C975"/>
      <c r="D975"/>
      <c r="E975" s="64"/>
      <c r="F975"/>
    </row>
    <row r="976" spans="1:6" ht="30" customHeight="1">
      <c r="A976" s="64"/>
      <c r="B976"/>
      <c r="C976"/>
      <c r="D976"/>
      <c r="E976" s="64"/>
      <c r="F976"/>
    </row>
    <row r="977" spans="1:6" ht="30" customHeight="1">
      <c r="A977" s="64"/>
      <c r="B977"/>
      <c r="C977"/>
      <c r="D977"/>
      <c r="E977" s="64"/>
      <c r="F977"/>
    </row>
    <row r="978" spans="1:6" ht="30" customHeight="1">
      <c r="A978" s="64"/>
      <c r="B978"/>
      <c r="C978"/>
      <c r="D978"/>
      <c r="E978" s="64"/>
      <c r="F978"/>
    </row>
    <row r="979" spans="1:6" ht="30" customHeight="1">
      <c r="A979" s="64"/>
      <c r="B979"/>
      <c r="C979"/>
      <c r="D979"/>
      <c r="E979" s="64"/>
      <c r="F979"/>
    </row>
    <row r="980" spans="1:6" ht="30" customHeight="1">
      <c r="A980" s="64"/>
      <c r="B980"/>
      <c r="C980"/>
      <c r="D980"/>
      <c r="E980" s="64"/>
      <c r="F980"/>
    </row>
    <row r="981" spans="1:6" ht="30" customHeight="1">
      <c r="A981" s="64"/>
      <c r="B981"/>
      <c r="C981"/>
      <c r="D981"/>
      <c r="E981" s="64"/>
      <c r="F981"/>
    </row>
    <row r="982" spans="1:6" ht="30" customHeight="1">
      <c r="A982" s="64"/>
      <c r="B982"/>
      <c r="C982"/>
      <c r="D982"/>
      <c r="E982" s="64"/>
      <c r="F982"/>
    </row>
    <row r="983" spans="1:6" ht="30" customHeight="1">
      <c r="A983" s="64"/>
      <c r="B983"/>
      <c r="C983"/>
      <c r="D983"/>
      <c r="E983" s="64"/>
      <c r="F983"/>
    </row>
    <row r="984" spans="1:6" ht="30" customHeight="1">
      <c r="A984" s="64"/>
      <c r="B984"/>
      <c r="C984"/>
      <c r="D984"/>
      <c r="E984" s="64"/>
      <c r="F984"/>
    </row>
    <row r="985" spans="1:6" ht="30" customHeight="1">
      <c r="A985" s="64"/>
      <c r="B985"/>
      <c r="C985"/>
      <c r="D985"/>
      <c r="E985" s="64"/>
      <c r="F985"/>
    </row>
    <row r="986" spans="1:6" ht="30" customHeight="1">
      <c r="A986" s="64"/>
      <c r="B986"/>
      <c r="C986"/>
      <c r="D986"/>
      <c r="E986" s="64"/>
      <c r="F986"/>
    </row>
    <row r="987" spans="1:6" ht="30" customHeight="1">
      <c r="A987" s="64"/>
      <c r="B987"/>
      <c r="C987"/>
      <c r="D987"/>
      <c r="E987" s="64"/>
      <c r="F987"/>
    </row>
    <row r="988" spans="1:6" ht="30" customHeight="1">
      <c r="A988" s="64"/>
      <c r="B988"/>
      <c r="C988"/>
      <c r="D988"/>
      <c r="E988" s="64"/>
      <c r="F988"/>
    </row>
    <row r="989" spans="1:6" ht="30" customHeight="1">
      <c r="A989" s="64"/>
      <c r="B989"/>
      <c r="C989"/>
      <c r="D989"/>
      <c r="E989" s="64"/>
      <c r="F989"/>
    </row>
    <row r="990" spans="1:6" ht="30" customHeight="1">
      <c r="A990" s="64"/>
      <c r="B990"/>
      <c r="C990"/>
      <c r="D990"/>
      <c r="E990" s="64"/>
      <c r="F990"/>
    </row>
    <row r="991" spans="1:6" ht="30" customHeight="1">
      <c r="A991" s="64"/>
      <c r="B991"/>
      <c r="C991"/>
      <c r="D991"/>
      <c r="E991" s="64"/>
      <c r="F991"/>
    </row>
    <row r="992" spans="1:6" ht="30" customHeight="1">
      <c r="A992" s="64"/>
      <c r="B992"/>
      <c r="C992"/>
      <c r="D992"/>
      <c r="E992" s="64"/>
      <c r="F992"/>
    </row>
    <row r="993" spans="1:6" ht="30" customHeight="1">
      <c r="A993" s="64"/>
      <c r="B993"/>
      <c r="C993"/>
      <c r="D993"/>
      <c r="E993" s="64"/>
      <c r="F993"/>
    </row>
    <row r="994" spans="1:6" ht="30" customHeight="1">
      <c r="A994" s="64"/>
      <c r="B994"/>
      <c r="C994"/>
      <c r="D994"/>
      <c r="E994" s="64"/>
      <c r="F994"/>
    </row>
    <row r="995" spans="1:6" ht="30" customHeight="1">
      <c r="A995" s="64"/>
      <c r="B995"/>
      <c r="C995"/>
      <c r="D995"/>
      <c r="E995" s="64"/>
      <c r="F995"/>
    </row>
    <row r="996" spans="1:6" ht="30" customHeight="1">
      <c r="A996" s="64"/>
      <c r="B996"/>
      <c r="C996"/>
      <c r="D996"/>
      <c r="E996" s="64"/>
      <c r="F996"/>
    </row>
    <row r="997" spans="1:6" ht="30" customHeight="1">
      <c r="A997" s="64"/>
      <c r="B997"/>
      <c r="C997"/>
      <c r="D997"/>
      <c r="E997" s="64"/>
      <c r="F997"/>
    </row>
    <row r="998" spans="1:6" ht="30" customHeight="1">
      <c r="A998" s="64"/>
      <c r="B998"/>
      <c r="C998"/>
      <c r="D998"/>
      <c r="E998" s="64"/>
      <c r="F998"/>
    </row>
    <row r="999" spans="1:6" ht="30" customHeight="1">
      <c r="A999" s="64"/>
      <c r="B999"/>
      <c r="C999"/>
      <c r="D999"/>
      <c r="E999" s="64"/>
      <c r="F999"/>
    </row>
    <row r="1000" spans="1:6" ht="30" customHeight="1">
      <c r="A1000" s="64"/>
      <c r="B1000"/>
      <c r="C1000"/>
      <c r="D1000"/>
      <c r="E1000" s="64"/>
      <c r="F1000"/>
    </row>
  </sheetData>
  <conditionalFormatting sqref="E2:E2000">
    <cfRule type="dataBar" priority="1">
      <dataBar>
        <cfvo type="min"/>
        <cfvo type="max"/>
        <color rgb="FF5B9BD5"/>
      </dataBar>
      <extLst>
        <ext xmlns:x14="http://schemas.microsoft.com/office/spreadsheetml/2009/9/main" uri="{B025F937-C7B1-47D3-B67F-A62EFF666E3E}">
          <x14:id>{062192F3-1721-4C49-B6C8-99C7228EEE47}</x14:id>
        </ext>
      </extLst>
    </cfRule>
  </conditionalFormatting>
  <conditionalFormatting sqref="A2:F2000">
    <cfRule type="expression" dxfId="7" priority="2">
      <formula>AND($A2&lt;&gt;"",MOD(ROW(),2)=0)</formula>
    </cfRule>
  </conditionalFormatting>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062192F3-1721-4C49-B6C8-99C7228EEE47}">
            <x14:dataBar minLength="0" maxLength="100" gradient="0" direction="leftToRight" negativeBarColorSameAsPositive="1" axisPosition="none">
              <x14:cfvo type="min"/>
              <x14:cfvo type="max"/>
            </x14:dataBar>
          </x14:cfRule>
          <xm:sqref>E2:E2000</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4959"/>
  <sheetViews>
    <sheetView topLeftCell="I1" workbookViewId="0">
      <pane ySplit="1" topLeftCell="A2391" activePane="bottomLeft" state="frozen"/>
      <selection pane="bottomLeft" activeCell="A2391" sqref="A2391"/>
    </sheetView>
  </sheetViews>
  <sheetFormatPr defaultColWidth="12.54296875" defaultRowHeight="12.5"/>
  <cols>
    <col min="1" max="1" width="17.54296875" style="30" customWidth="1"/>
    <col min="2" max="2" width="16" style="30" customWidth="1"/>
    <col min="3" max="3" width="18" style="30" customWidth="1"/>
    <col min="4" max="4" width="46.54296875" style="30" customWidth="1"/>
    <col min="5" max="5" width="12.54296875" style="30"/>
    <col min="6" max="6" width="37.54296875" style="30" customWidth="1"/>
    <col min="7" max="8" width="12.54296875" style="30"/>
    <col min="9" max="9" width="52.7265625" style="30" customWidth="1"/>
    <col min="10" max="10" width="54.453125" style="30" customWidth="1"/>
    <col min="11" max="11" width="18.54296875" style="30" customWidth="1"/>
    <col min="12" max="12" width="37.54296875" style="30" customWidth="1"/>
    <col min="13" max="13" width="31" style="1" customWidth="1"/>
    <col min="14" max="16384" width="12.54296875" style="30"/>
  </cols>
  <sheetData>
    <row r="1" spans="1:13" s="25" customFormat="1" ht="14">
      <c r="A1" s="20" t="s">
        <v>32</v>
      </c>
      <c r="B1" s="28" t="s">
        <v>4996</v>
      </c>
      <c r="C1" s="28" t="s">
        <v>7955</v>
      </c>
      <c r="D1" s="28" t="s">
        <v>7956</v>
      </c>
      <c r="E1" s="28" t="s">
        <v>0</v>
      </c>
      <c r="F1" s="28" t="s">
        <v>7957</v>
      </c>
      <c r="G1" s="28" t="s">
        <v>7958</v>
      </c>
      <c r="H1" s="28" t="s">
        <v>7959</v>
      </c>
      <c r="I1" s="28" t="s">
        <v>7960</v>
      </c>
      <c r="J1" s="28" t="s">
        <v>7961</v>
      </c>
      <c r="K1" s="28" t="s">
        <v>7962</v>
      </c>
      <c r="L1" s="28" t="s">
        <v>7963</v>
      </c>
      <c r="M1" s="29" t="s">
        <v>7964</v>
      </c>
    </row>
    <row r="2" spans="1:13" ht="37.5">
      <c r="A2" s="1" t="s">
        <v>7965</v>
      </c>
      <c r="B2" s="1" t="s">
        <v>7966</v>
      </c>
      <c r="C2" s="1">
        <v>0</v>
      </c>
      <c r="D2" s="1" t="s">
        <v>7967</v>
      </c>
      <c r="E2" s="1">
        <v>2024</v>
      </c>
      <c r="F2" s="1" t="s">
        <v>7968</v>
      </c>
      <c r="G2" s="1" t="s">
        <v>7969</v>
      </c>
      <c r="H2" s="1" t="s">
        <v>7969</v>
      </c>
      <c r="I2" s="1" t="s">
        <v>7970</v>
      </c>
      <c r="J2" s="1" t="s">
        <v>7971</v>
      </c>
      <c r="K2" s="1" t="s">
        <v>7972</v>
      </c>
      <c r="L2" s="1" t="s">
        <v>7973</v>
      </c>
      <c r="M2" s="1" t="s">
        <v>7969</v>
      </c>
    </row>
    <row r="3" spans="1:13" ht="37.5">
      <c r="A3" s="1" t="s">
        <v>2102</v>
      </c>
      <c r="B3" s="1" t="s">
        <v>7974</v>
      </c>
      <c r="C3" s="1">
        <v>0</v>
      </c>
      <c r="D3" s="1" t="s">
        <v>2105</v>
      </c>
      <c r="E3" s="1">
        <v>2024</v>
      </c>
      <c r="F3" s="1" t="s">
        <v>7975</v>
      </c>
      <c r="G3" s="1">
        <v>27</v>
      </c>
      <c r="H3" s="1">
        <v>2</v>
      </c>
      <c r="I3" s="1" t="s">
        <v>7976</v>
      </c>
      <c r="J3" s="1" t="s">
        <v>7977</v>
      </c>
      <c r="K3" s="1" t="s">
        <v>7972</v>
      </c>
      <c r="L3" s="1" t="s">
        <v>7978</v>
      </c>
      <c r="M3" s="1" t="s">
        <v>2104</v>
      </c>
    </row>
    <row r="4" spans="1:13" ht="75">
      <c r="A4" s="1" t="s">
        <v>7979</v>
      </c>
      <c r="B4" s="1" t="s">
        <v>7980</v>
      </c>
      <c r="C4" s="1">
        <v>0</v>
      </c>
      <c r="D4" s="1" t="s">
        <v>7981</v>
      </c>
      <c r="E4" s="1">
        <v>2024</v>
      </c>
      <c r="F4" s="1" t="s">
        <v>7982</v>
      </c>
      <c r="G4" s="1">
        <v>66</v>
      </c>
      <c r="H4" s="1">
        <v>2</v>
      </c>
      <c r="I4" s="1" t="s">
        <v>7983</v>
      </c>
      <c r="J4" s="1" t="s">
        <v>7984</v>
      </c>
      <c r="K4" s="1" t="s">
        <v>7972</v>
      </c>
      <c r="L4" s="1" t="s">
        <v>7985</v>
      </c>
      <c r="M4" s="1" t="s">
        <v>7986</v>
      </c>
    </row>
    <row r="5" spans="1:13" ht="37.5">
      <c r="A5" s="1" t="s">
        <v>7987</v>
      </c>
      <c r="B5" s="1" t="s">
        <v>7988</v>
      </c>
      <c r="C5" s="1">
        <v>0</v>
      </c>
      <c r="D5" s="1" t="s">
        <v>7989</v>
      </c>
      <c r="E5" s="1">
        <v>2024</v>
      </c>
      <c r="F5" s="1" t="s">
        <v>7990</v>
      </c>
      <c r="G5" s="1">
        <v>46</v>
      </c>
      <c r="H5" s="1" t="s">
        <v>7969</v>
      </c>
      <c r="I5" s="1" t="s">
        <v>7991</v>
      </c>
      <c r="J5" s="1" t="s">
        <v>7992</v>
      </c>
      <c r="K5" s="1" t="s">
        <v>7972</v>
      </c>
      <c r="L5" s="1" t="s">
        <v>7993</v>
      </c>
      <c r="M5" s="1" t="s">
        <v>7994</v>
      </c>
    </row>
    <row r="6" spans="1:13" ht="25">
      <c r="A6" s="1" t="e">
        <v>#N/A</v>
      </c>
      <c r="B6" s="1" t="s">
        <v>7995</v>
      </c>
      <c r="C6" s="1">
        <v>0</v>
      </c>
      <c r="D6" s="1" t="s">
        <v>7996</v>
      </c>
      <c r="E6" s="1"/>
      <c r="F6" s="1"/>
      <c r="G6" s="1"/>
      <c r="H6" s="1"/>
      <c r="I6" s="1"/>
      <c r="J6" s="1"/>
      <c r="K6" s="1"/>
      <c r="L6" s="1"/>
    </row>
    <row r="7" spans="1:13" ht="37.5">
      <c r="A7" s="1" t="s">
        <v>7997</v>
      </c>
      <c r="B7" s="1" t="s">
        <v>7998</v>
      </c>
      <c r="C7" s="1">
        <v>0</v>
      </c>
      <c r="D7" s="1" t="s">
        <v>7999</v>
      </c>
      <c r="E7" s="1">
        <v>2024</v>
      </c>
      <c r="F7" s="1" t="s">
        <v>8000</v>
      </c>
      <c r="G7" s="1">
        <v>14</v>
      </c>
      <c r="H7" s="1">
        <v>2</v>
      </c>
      <c r="I7" s="1" t="s">
        <v>8001</v>
      </c>
      <c r="J7" s="1" t="s">
        <v>8002</v>
      </c>
      <c r="K7" s="1" t="s">
        <v>7972</v>
      </c>
      <c r="L7" s="1" t="s">
        <v>8003</v>
      </c>
    </row>
    <row r="8" spans="1:13" ht="37.5">
      <c r="A8" s="1" t="s">
        <v>2069</v>
      </c>
      <c r="B8" s="1" t="s">
        <v>8004</v>
      </c>
      <c r="C8" s="1">
        <v>0</v>
      </c>
      <c r="D8" s="1" t="s">
        <v>2072</v>
      </c>
      <c r="E8" s="1">
        <v>2024</v>
      </c>
      <c r="F8" s="1" t="s">
        <v>8005</v>
      </c>
      <c r="G8" s="1">
        <v>80</v>
      </c>
      <c r="H8" s="1">
        <v>4</v>
      </c>
      <c r="I8" s="1" t="s">
        <v>8006</v>
      </c>
      <c r="J8" s="1" t="s">
        <v>8007</v>
      </c>
      <c r="K8" s="1" t="s">
        <v>7972</v>
      </c>
      <c r="L8" s="1" t="s">
        <v>7978</v>
      </c>
    </row>
    <row r="9" spans="1:13" ht="37.5">
      <c r="A9" s="1" t="s">
        <v>1973</v>
      </c>
      <c r="B9" s="1" t="s">
        <v>8008</v>
      </c>
      <c r="C9" s="1">
        <v>0</v>
      </c>
      <c r="D9" s="1" t="s">
        <v>1976</v>
      </c>
      <c r="E9" s="1">
        <v>2024</v>
      </c>
      <c r="F9" s="1" t="s">
        <v>8009</v>
      </c>
      <c r="G9" s="1">
        <v>13</v>
      </c>
      <c r="H9" s="1">
        <v>3</v>
      </c>
      <c r="I9" s="1" t="s">
        <v>8010</v>
      </c>
      <c r="J9" s="1" t="s">
        <v>8011</v>
      </c>
      <c r="K9" s="1" t="s">
        <v>7972</v>
      </c>
      <c r="L9" s="1" t="s">
        <v>8012</v>
      </c>
    </row>
    <row r="10" spans="1:13" ht="37.5">
      <c r="A10" s="1" t="s">
        <v>8013</v>
      </c>
      <c r="B10" s="1" t="s">
        <v>8014</v>
      </c>
      <c r="C10" s="1">
        <v>0</v>
      </c>
      <c r="D10" s="1" t="s">
        <v>8015</v>
      </c>
      <c r="E10" s="1">
        <v>2024</v>
      </c>
      <c r="F10" s="1" t="s">
        <v>8016</v>
      </c>
      <c r="G10" s="1" t="s">
        <v>7969</v>
      </c>
      <c r="H10" s="1" t="s">
        <v>7969</v>
      </c>
      <c r="I10" s="1" t="s">
        <v>8017</v>
      </c>
      <c r="J10" s="1" t="s">
        <v>8018</v>
      </c>
      <c r="K10" s="1" t="s">
        <v>7972</v>
      </c>
      <c r="L10" s="1" t="s">
        <v>8019</v>
      </c>
      <c r="M10" s="1" t="s">
        <v>8020</v>
      </c>
    </row>
    <row r="11" spans="1:13" ht="37.5">
      <c r="A11" s="1" t="s">
        <v>8021</v>
      </c>
      <c r="B11" s="1" t="s">
        <v>8022</v>
      </c>
      <c r="C11" s="1">
        <v>0</v>
      </c>
      <c r="D11" s="1" t="s">
        <v>8023</v>
      </c>
      <c r="E11" s="1">
        <v>2024</v>
      </c>
      <c r="F11" s="1" t="s">
        <v>8024</v>
      </c>
      <c r="G11" s="1">
        <v>140</v>
      </c>
      <c r="H11" s="1" t="s">
        <v>7969</v>
      </c>
      <c r="I11" s="1" t="s">
        <v>8025</v>
      </c>
      <c r="J11" s="1" t="s">
        <v>8026</v>
      </c>
      <c r="K11" s="1" t="s">
        <v>7972</v>
      </c>
      <c r="L11" s="1" t="s">
        <v>8027</v>
      </c>
      <c r="M11" s="1" t="s">
        <v>8028</v>
      </c>
    </row>
    <row r="12" spans="1:13" ht="37.5">
      <c r="A12" s="1" t="s">
        <v>8029</v>
      </c>
      <c r="B12" s="1" t="s">
        <v>8030</v>
      </c>
      <c r="C12" s="1">
        <v>0</v>
      </c>
      <c r="D12" s="1" t="s">
        <v>8031</v>
      </c>
      <c r="E12" s="1">
        <v>2024</v>
      </c>
      <c r="F12" s="1" t="s">
        <v>8032</v>
      </c>
      <c r="G12" s="1">
        <v>2024</v>
      </c>
      <c r="H12" s="1">
        <v>1</v>
      </c>
      <c r="I12" s="1" t="s">
        <v>8033</v>
      </c>
      <c r="J12" s="1" t="s">
        <v>8034</v>
      </c>
      <c r="K12" s="1" t="s">
        <v>7972</v>
      </c>
      <c r="L12" s="1" t="s">
        <v>7985</v>
      </c>
    </row>
    <row r="13" spans="1:13" ht="37.5">
      <c r="A13" s="1" t="s">
        <v>8035</v>
      </c>
      <c r="B13" s="1" t="s">
        <v>8036</v>
      </c>
      <c r="C13" s="1">
        <v>0</v>
      </c>
      <c r="D13" s="1" t="s">
        <v>8037</v>
      </c>
      <c r="E13" s="1">
        <v>2024</v>
      </c>
      <c r="F13" s="1" t="s">
        <v>8038</v>
      </c>
      <c r="G13" s="1">
        <v>16</v>
      </c>
      <c r="H13" s="1">
        <v>12</v>
      </c>
      <c r="I13" s="1" t="s">
        <v>8039</v>
      </c>
      <c r="J13" s="1" t="s">
        <v>8040</v>
      </c>
      <c r="K13" s="1" t="s">
        <v>7972</v>
      </c>
      <c r="L13" s="1" t="s">
        <v>8012</v>
      </c>
    </row>
    <row r="14" spans="1:13" ht="37.5">
      <c r="A14" s="1" t="s">
        <v>2008</v>
      </c>
      <c r="B14" s="1" t="s">
        <v>8041</v>
      </c>
      <c r="C14" s="1">
        <v>0</v>
      </c>
      <c r="D14" s="1" t="s">
        <v>8042</v>
      </c>
      <c r="E14" s="1">
        <v>2024</v>
      </c>
      <c r="F14" s="1" t="s">
        <v>8043</v>
      </c>
      <c r="G14" s="1">
        <v>83</v>
      </c>
      <c r="H14" s="1">
        <v>29</v>
      </c>
      <c r="I14" s="1" t="s">
        <v>8044</v>
      </c>
      <c r="J14" s="1" t="s">
        <v>8045</v>
      </c>
      <c r="K14" s="1" t="s">
        <v>7972</v>
      </c>
      <c r="L14" s="1" t="s">
        <v>7978</v>
      </c>
      <c r="M14" s="1" t="s">
        <v>2010</v>
      </c>
    </row>
    <row r="15" spans="1:13" ht="50">
      <c r="A15" s="1" t="s">
        <v>8046</v>
      </c>
      <c r="B15" s="1" t="s">
        <v>8047</v>
      </c>
      <c r="C15" s="1">
        <v>0</v>
      </c>
      <c r="D15" s="1" t="s">
        <v>8048</v>
      </c>
      <c r="E15" s="1">
        <v>2024</v>
      </c>
      <c r="F15" s="1" t="s">
        <v>8049</v>
      </c>
      <c r="G15" s="1" t="s">
        <v>7969</v>
      </c>
      <c r="H15" s="1" t="s">
        <v>7969</v>
      </c>
      <c r="I15" s="1" t="s">
        <v>8050</v>
      </c>
      <c r="J15" s="1" t="s">
        <v>8051</v>
      </c>
      <c r="K15" s="1" t="s">
        <v>7972</v>
      </c>
      <c r="L15" s="1" t="s">
        <v>8052</v>
      </c>
      <c r="M15" s="1" t="s">
        <v>7969</v>
      </c>
    </row>
    <row r="16" spans="1:13" ht="37.5">
      <c r="A16" s="1" t="s">
        <v>703</v>
      </c>
      <c r="B16" s="1" t="s">
        <v>8053</v>
      </c>
      <c r="C16" s="1">
        <v>0</v>
      </c>
      <c r="D16" s="1" t="s">
        <v>8054</v>
      </c>
      <c r="E16" s="1">
        <v>2025</v>
      </c>
      <c r="F16" s="1" t="s">
        <v>8055</v>
      </c>
      <c r="G16" s="1">
        <v>2277</v>
      </c>
      <c r="H16" s="1" t="s">
        <v>7969</v>
      </c>
      <c r="I16" s="1" t="s">
        <v>8056</v>
      </c>
      <c r="J16" s="1" t="s">
        <v>8057</v>
      </c>
      <c r="K16" s="1" t="s">
        <v>7972</v>
      </c>
      <c r="L16" s="1" t="s">
        <v>7985</v>
      </c>
      <c r="M16" s="1" t="s">
        <v>705</v>
      </c>
    </row>
    <row r="17" spans="1:13" ht="37.5">
      <c r="A17" s="1" t="s">
        <v>8058</v>
      </c>
      <c r="B17" s="1" t="s">
        <v>8059</v>
      </c>
      <c r="C17" s="1">
        <v>0</v>
      </c>
      <c r="D17" s="1" t="s">
        <v>8060</v>
      </c>
      <c r="E17" s="1">
        <v>2024</v>
      </c>
      <c r="F17" s="1" t="s">
        <v>8061</v>
      </c>
      <c r="G17" s="1">
        <v>110</v>
      </c>
      <c r="H17" s="1">
        <v>3</v>
      </c>
      <c r="I17" s="1" t="s">
        <v>8062</v>
      </c>
      <c r="J17" s="1" t="s">
        <v>8063</v>
      </c>
      <c r="K17" s="1" t="s">
        <v>7972</v>
      </c>
      <c r="L17" s="1" t="s">
        <v>8064</v>
      </c>
    </row>
    <row r="18" spans="1:13" ht="37.5">
      <c r="A18" s="1" t="s">
        <v>8065</v>
      </c>
      <c r="B18" s="1" t="s">
        <v>8066</v>
      </c>
      <c r="C18" s="1">
        <v>0</v>
      </c>
      <c r="D18" s="1" t="s">
        <v>8067</v>
      </c>
      <c r="E18" s="1">
        <v>2024</v>
      </c>
      <c r="F18" s="1" t="s">
        <v>8068</v>
      </c>
      <c r="G18" s="1">
        <v>15</v>
      </c>
      <c r="H18" s="1">
        <v>4</v>
      </c>
      <c r="I18" s="1" t="s">
        <v>8069</v>
      </c>
      <c r="J18" s="1" t="s">
        <v>8070</v>
      </c>
      <c r="K18" s="1" t="s">
        <v>7972</v>
      </c>
      <c r="L18" s="1" t="s">
        <v>8071</v>
      </c>
      <c r="M18" s="1" t="s">
        <v>8072</v>
      </c>
    </row>
    <row r="19" spans="1:13" ht="37.5">
      <c r="A19" s="1" t="s">
        <v>287</v>
      </c>
      <c r="B19" s="1" t="s">
        <v>8073</v>
      </c>
      <c r="C19" s="1">
        <v>0</v>
      </c>
      <c r="D19" s="1" t="s">
        <v>8074</v>
      </c>
      <c r="E19" s="1">
        <v>2024</v>
      </c>
      <c r="F19" s="1" t="s">
        <v>8075</v>
      </c>
      <c r="G19" s="1" t="s">
        <v>7969</v>
      </c>
      <c r="H19" s="1" t="s">
        <v>7969</v>
      </c>
      <c r="I19" s="1" t="s">
        <v>8076</v>
      </c>
      <c r="J19" s="1" t="s">
        <v>8077</v>
      </c>
      <c r="K19" s="1" t="s">
        <v>7972</v>
      </c>
      <c r="L19" s="1" t="s">
        <v>8078</v>
      </c>
      <c r="M19" s="1" t="s">
        <v>289</v>
      </c>
    </row>
    <row r="20" spans="1:13" ht="37.5">
      <c r="A20" s="1" t="s">
        <v>8079</v>
      </c>
      <c r="B20" s="1" t="s">
        <v>8080</v>
      </c>
      <c r="C20" s="1">
        <v>0</v>
      </c>
      <c r="D20" s="1" t="s">
        <v>8081</v>
      </c>
      <c r="E20" s="1">
        <v>2025</v>
      </c>
      <c r="F20" s="1" t="s">
        <v>8082</v>
      </c>
      <c r="G20" s="1">
        <v>15</v>
      </c>
      <c r="H20" s="1">
        <v>1</v>
      </c>
      <c r="I20" s="1" t="s">
        <v>8083</v>
      </c>
      <c r="J20" s="1" t="s">
        <v>8084</v>
      </c>
      <c r="K20" s="1" t="s">
        <v>7972</v>
      </c>
      <c r="L20" s="1" t="s">
        <v>8085</v>
      </c>
      <c r="M20" s="1" t="s">
        <v>8086</v>
      </c>
    </row>
    <row r="21" spans="1:13" ht="37.5">
      <c r="A21" s="1" t="s">
        <v>8087</v>
      </c>
      <c r="B21" s="1" t="s">
        <v>8088</v>
      </c>
      <c r="C21" s="1">
        <v>0</v>
      </c>
      <c r="D21" s="1" t="s">
        <v>8089</v>
      </c>
      <c r="E21" s="1">
        <v>2024</v>
      </c>
      <c r="F21" s="1" t="s">
        <v>8038</v>
      </c>
      <c r="G21" s="1">
        <v>16</v>
      </c>
      <c r="H21" s="1">
        <v>8</v>
      </c>
      <c r="I21" s="1" t="s">
        <v>8090</v>
      </c>
      <c r="J21" s="1" t="s">
        <v>8091</v>
      </c>
      <c r="K21" s="1" t="s">
        <v>7972</v>
      </c>
      <c r="L21" s="1" t="s">
        <v>8012</v>
      </c>
    </row>
    <row r="22" spans="1:13" ht="37.5">
      <c r="A22" s="1" t="s">
        <v>1507</v>
      </c>
      <c r="B22" s="1" t="s">
        <v>5030</v>
      </c>
      <c r="C22" s="1">
        <v>0</v>
      </c>
      <c r="D22" s="1" t="s">
        <v>1510</v>
      </c>
      <c r="E22" s="1">
        <v>2024</v>
      </c>
      <c r="F22" s="1" t="s">
        <v>8092</v>
      </c>
      <c r="G22" s="1">
        <v>16</v>
      </c>
      <c r="H22" s="1">
        <v>1</v>
      </c>
      <c r="I22" s="1" t="s">
        <v>8093</v>
      </c>
      <c r="J22" s="1" t="s">
        <v>8094</v>
      </c>
      <c r="K22" s="1" t="s">
        <v>7972</v>
      </c>
      <c r="L22" s="1" t="s">
        <v>8095</v>
      </c>
    </row>
    <row r="23" spans="1:13" ht="50">
      <c r="A23" s="1" t="s">
        <v>8096</v>
      </c>
      <c r="B23" s="1" t="s">
        <v>8097</v>
      </c>
      <c r="C23" s="1">
        <v>0</v>
      </c>
      <c r="D23" s="1" t="s">
        <v>8098</v>
      </c>
      <c r="E23" s="1">
        <v>2024</v>
      </c>
      <c r="F23" s="1" t="s">
        <v>8099</v>
      </c>
      <c r="G23" s="1" t="s">
        <v>7969</v>
      </c>
      <c r="H23" s="1" t="s">
        <v>7969</v>
      </c>
      <c r="I23" s="1" t="s">
        <v>8100</v>
      </c>
      <c r="J23" s="1" t="s">
        <v>8101</v>
      </c>
      <c r="K23" s="1" t="s">
        <v>7972</v>
      </c>
      <c r="L23" s="1" t="s">
        <v>8102</v>
      </c>
      <c r="M23" s="1" t="s">
        <v>8103</v>
      </c>
    </row>
    <row r="24" spans="1:13" ht="50">
      <c r="A24" s="1" t="s">
        <v>2136</v>
      </c>
      <c r="B24" s="1" t="s">
        <v>8104</v>
      </c>
      <c r="C24" s="1">
        <v>0</v>
      </c>
      <c r="D24" s="1" t="s">
        <v>2139</v>
      </c>
      <c r="E24" s="1">
        <v>2024</v>
      </c>
      <c r="F24" s="1" t="s">
        <v>8105</v>
      </c>
      <c r="G24" s="1">
        <v>20</v>
      </c>
      <c r="H24" s="1">
        <v>2</v>
      </c>
      <c r="I24" s="1" t="s">
        <v>8106</v>
      </c>
      <c r="J24" s="1" t="s">
        <v>8107</v>
      </c>
      <c r="K24" s="1" t="s">
        <v>7972</v>
      </c>
      <c r="L24" s="1" t="s">
        <v>8108</v>
      </c>
      <c r="M24" s="1" t="s">
        <v>2138</v>
      </c>
    </row>
    <row r="25" spans="1:13" ht="37.5">
      <c r="A25" s="1" t="s">
        <v>8109</v>
      </c>
      <c r="B25" s="1" t="s">
        <v>8110</v>
      </c>
      <c r="C25" s="1">
        <v>0</v>
      </c>
      <c r="D25" s="1" t="s">
        <v>8111</v>
      </c>
      <c r="E25" s="1">
        <v>2024</v>
      </c>
      <c r="F25" s="1" t="s">
        <v>8112</v>
      </c>
      <c r="G25" s="1">
        <v>25</v>
      </c>
      <c r="H25" s="1" t="s">
        <v>7969</v>
      </c>
      <c r="I25" s="1" t="s">
        <v>8113</v>
      </c>
      <c r="J25" s="1" t="s">
        <v>8114</v>
      </c>
      <c r="K25" s="1" t="s">
        <v>7972</v>
      </c>
      <c r="L25" s="1" t="s">
        <v>7993</v>
      </c>
    </row>
    <row r="26" spans="1:13" ht="37.5">
      <c r="A26" s="1" t="s">
        <v>8115</v>
      </c>
      <c r="B26" s="1" t="s">
        <v>8116</v>
      </c>
      <c r="C26" s="1">
        <v>0</v>
      </c>
      <c r="D26" s="1" t="s">
        <v>8117</v>
      </c>
      <c r="E26" s="1">
        <v>2024</v>
      </c>
      <c r="F26" s="1" t="s">
        <v>8118</v>
      </c>
      <c r="G26" s="1">
        <v>50</v>
      </c>
      <c r="H26" s="1" t="s">
        <v>7969</v>
      </c>
      <c r="I26" s="1" t="s">
        <v>8119</v>
      </c>
      <c r="J26" s="1" t="s">
        <v>8120</v>
      </c>
      <c r="K26" s="1" t="s">
        <v>7972</v>
      </c>
      <c r="L26" s="1" t="s">
        <v>8027</v>
      </c>
      <c r="M26" s="1" t="s">
        <v>8121</v>
      </c>
    </row>
    <row r="27" spans="1:13" ht="37.5">
      <c r="A27" s="1" t="s">
        <v>8122</v>
      </c>
      <c r="B27" s="1" t="s">
        <v>8123</v>
      </c>
      <c r="C27" s="1">
        <v>0</v>
      </c>
      <c r="D27" s="1" t="s">
        <v>8124</v>
      </c>
      <c r="E27" s="1">
        <v>2024</v>
      </c>
      <c r="F27" s="1" t="s">
        <v>7975</v>
      </c>
      <c r="G27" s="1">
        <v>27</v>
      </c>
      <c r="H27" s="1">
        <v>3</v>
      </c>
      <c r="I27" s="1" t="s">
        <v>8125</v>
      </c>
      <c r="J27" s="1" t="s">
        <v>8126</v>
      </c>
      <c r="K27" s="1" t="s">
        <v>7972</v>
      </c>
      <c r="L27" s="1" t="s">
        <v>7978</v>
      </c>
      <c r="M27" s="1" t="s">
        <v>8127</v>
      </c>
    </row>
    <row r="28" spans="1:13" ht="37.5">
      <c r="A28" s="1" t="s">
        <v>8128</v>
      </c>
      <c r="B28" s="1" t="s">
        <v>8129</v>
      </c>
      <c r="C28" s="1">
        <v>0</v>
      </c>
      <c r="D28" s="1" t="s">
        <v>8130</v>
      </c>
      <c r="E28" s="1">
        <v>2024</v>
      </c>
      <c r="F28" s="1" t="s">
        <v>8131</v>
      </c>
      <c r="G28" s="1">
        <v>18</v>
      </c>
      <c r="H28" s="1">
        <v>18</v>
      </c>
      <c r="I28" s="1" t="s">
        <v>8132</v>
      </c>
      <c r="J28" s="1" t="s">
        <v>8133</v>
      </c>
      <c r="K28" s="1" t="s">
        <v>7972</v>
      </c>
      <c r="L28" s="1" t="s">
        <v>8134</v>
      </c>
    </row>
    <row r="29" spans="1:13" ht="37.5">
      <c r="A29" s="1" t="s">
        <v>8135</v>
      </c>
      <c r="B29" s="1" t="s">
        <v>8136</v>
      </c>
      <c r="C29" s="1">
        <v>0</v>
      </c>
      <c r="D29" s="1" t="s">
        <v>8137</v>
      </c>
      <c r="E29" s="1">
        <v>2024</v>
      </c>
      <c r="F29" s="1" t="s">
        <v>8138</v>
      </c>
      <c r="G29" s="1" t="s">
        <v>7969</v>
      </c>
      <c r="H29" s="1" t="s">
        <v>7969</v>
      </c>
      <c r="I29" s="1" t="s">
        <v>8139</v>
      </c>
      <c r="J29" s="1" t="s">
        <v>8140</v>
      </c>
      <c r="K29" s="1" t="s">
        <v>7972</v>
      </c>
      <c r="L29" s="1" t="s">
        <v>8078</v>
      </c>
    </row>
    <row r="30" spans="1:13" ht="62.5">
      <c r="A30" s="1" t="s">
        <v>8141</v>
      </c>
      <c r="B30" s="1" t="s">
        <v>8142</v>
      </c>
      <c r="C30" s="1">
        <v>0</v>
      </c>
      <c r="D30" s="1" t="s">
        <v>8143</v>
      </c>
      <c r="E30" s="1">
        <v>2024</v>
      </c>
      <c r="F30" s="1" t="s">
        <v>8144</v>
      </c>
      <c r="G30" s="1">
        <v>14</v>
      </c>
      <c r="H30" s="1">
        <v>22</v>
      </c>
      <c r="I30" s="1" t="s">
        <v>8145</v>
      </c>
      <c r="J30" s="1" t="s">
        <v>8146</v>
      </c>
      <c r="K30" s="1" t="s">
        <v>7972</v>
      </c>
      <c r="L30" s="1" t="s">
        <v>8012</v>
      </c>
      <c r="M30" s="1" t="s">
        <v>8147</v>
      </c>
    </row>
    <row r="31" spans="1:13" ht="37.5">
      <c r="A31" s="1" t="s">
        <v>8148</v>
      </c>
      <c r="B31" s="1" t="s">
        <v>8149</v>
      </c>
      <c r="C31" s="1">
        <v>0</v>
      </c>
      <c r="D31" s="1" t="s">
        <v>8150</v>
      </c>
      <c r="E31" s="1">
        <v>2024</v>
      </c>
      <c r="F31" s="1" t="s">
        <v>8151</v>
      </c>
      <c r="G31" s="1">
        <v>12</v>
      </c>
      <c r="H31" s="1">
        <v>13</v>
      </c>
      <c r="I31" s="1" t="s">
        <v>8152</v>
      </c>
      <c r="J31" s="1" t="s">
        <v>8153</v>
      </c>
      <c r="K31" s="1" t="s">
        <v>7972</v>
      </c>
      <c r="L31" s="1" t="s">
        <v>8154</v>
      </c>
      <c r="M31" s="1" t="s">
        <v>7969</v>
      </c>
    </row>
    <row r="32" spans="1:13" ht="37.5">
      <c r="A32" s="1" t="s">
        <v>8155</v>
      </c>
      <c r="B32" s="1" t="s">
        <v>8156</v>
      </c>
      <c r="C32" s="1">
        <v>0</v>
      </c>
      <c r="D32" s="1" t="s">
        <v>8157</v>
      </c>
      <c r="E32" s="1">
        <v>2024</v>
      </c>
      <c r="F32" s="1" t="s">
        <v>8158</v>
      </c>
      <c r="G32" s="1" t="s">
        <v>7969</v>
      </c>
      <c r="H32" s="1" t="s">
        <v>7969</v>
      </c>
      <c r="I32" s="1" t="s">
        <v>8159</v>
      </c>
      <c r="J32" s="1" t="s">
        <v>8160</v>
      </c>
      <c r="K32" s="1" t="s">
        <v>7972</v>
      </c>
      <c r="L32" s="1" t="s">
        <v>8161</v>
      </c>
      <c r="M32" s="1" t="s">
        <v>8162</v>
      </c>
    </row>
    <row r="33" spans="1:13" ht="37.5">
      <c r="A33" s="1" t="s">
        <v>8163</v>
      </c>
      <c r="B33" s="1" t="s">
        <v>8164</v>
      </c>
      <c r="C33" s="1">
        <v>0</v>
      </c>
      <c r="D33" s="1" t="s">
        <v>8165</v>
      </c>
      <c r="E33" s="1">
        <v>2024</v>
      </c>
      <c r="F33" s="1" t="s">
        <v>8144</v>
      </c>
      <c r="G33" s="1">
        <v>14</v>
      </c>
      <c r="H33" s="1">
        <v>22</v>
      </c>
      <c r="I33" s="1" t="s">
        <v>8166</v>
      </c>
      <c r="J33" s="1" t="s">
        <v>8167</v>
      </c>
      <c r="K33" s="1" t="s">
        <v>7972</v>
      </c>
      <c r="L33" s="1" t="s">
        <v>8012</v>
      </c>
      <c r="M33" s="1" t="s">
        <v>8168</v>
      </c>
    </row>
    <row r="34" spans="1:13" ht="37.5">
      <c r="A34" s="1" t="s">
        <v>525</v>
      </c>
      <c r="B34" s="1" t="s">
        <v>8169</v>
      </c>
      <c r="C34" s="1">
        <v>0</v>
      </c>
      <c r="D34" s="1" t="s">
        <v>8170</v>
      </c>
      <c r="E34" s="1">
        <v>2024</v>
      </c>
      <c r="F34" s="1" t="s">
        <v>8171</v>
      </c>
      <c r="G34" s="1">
        <v>4</v>
      </c>
      <c r="H34" s="1">
        <v>1</v>
      </c>
      <c r="I34" s="1" t="s">
        <v>8172</v>
      </c>
      <c r="J34" s="1" t="s">
        <v>8173</v>
      </c>
      <c r="K34" s="1" t="s">
        <v>7972</v>
      </c>
      <c r="L34" s="1" t="s">
        <v>8064</v>
      </c>
    </row>
    <row r="35" spans="1:13" ht="37.5">
      <c r="A35" s="1" t="s">
        <v>8174</v>
      </c>
      <c r="B35" s="1" t="s">
        <v>8175</v>
      </c>
      <c r="C35" s="1">
        <v>0</v>
      </c>
      <c r="D35" s="1" t="s">
        <v>8176</v>
      </c>
      <c r="E35" s="1">
        <v>2024</v>
      </c>
      <c r="F35" s="1" t="s">
        <v>8177</v>
      </c>
      <c r="G35" s="1">
        <v>1210</v>
      </c>
      <c r="H35" s="1" t="s">
        <v>7969</v>
      </c>
      <c r="I35" s="1" t="s">
        <v>7969</v>
      </c>
      <c r="J35" s="1" t="s">
        <v>8178</v>
      </c>
      <c r="K35" s="1" t="s">
        <v>7972</v>
      </c>
      <c r="L35" s="1" t="s">
        <v>7985</v>
      </c>
      <c r="M35" s="1" t="s">
        <v>7969</v>
      </c>
    </row>
    <row r="36" spans="1:13" ht="37.5">
      <c r="A36" s="1" t="s">
        <v>1040</v>
      </c>
      <c r="B36" s="1" t="s">
        <v>8179</v>
      </c>
      <c r="C36" s="1">
        <v>0</v>
      </c>
      <c r="D36" s="1" t="s">
        <v>1043</v>
      </c>
      <c r="E36" s="1">
        <v>2024</v>
      </c>
      <c r="F36" s="1" t="s">
        <v>8144</v>
      </c>
      <c r="G36" s="1">
        <v>14</v>
      </c>
      <c r="H36" s="1">
        <v>17</v>
      </c>
      <c r="I36" s="1" t="s">
        <v>8180</v>
      </c>
      <c r="J36" s="1" t="s">
        <v>8181</v>
      </c>
      <c r="K36" s="1" t="s">
        <v>7972</v>
      </c>
      <c r="L36" s="1" t="s">
        <v>8012</v>
      </c>
    </row>
    <row r="37" spans="1:13" ht="37.5">
      <c r="A37" s="1" t="s">
        <v>972</v>
      </c>
      <c r="B37" s="1" t="s">
        <v>8182</v>
      </c>
      <c r="C37" s="1">
        <v>0</v>
      </c>
      <c r="D37" s="1" t="s">
        <v>975</v>
      </c>
      <c r="E37" s="1">
        <v>2024</v>
      </c>
      <c r="F37" s="1" t="s">
        <v>8183</v>
      </c>
      <c r="G37" s="1">
        <v>4</v>
      </c>
      <c r="H37" s="1">
        <v>4</v>
      </c>
      <c r="I37" s="1" t="s">
        <v>8184</v>
      </c>
      <c r="J37" s="1" t="s">
        <v>8185</v>
      </c>
      <c r="K37" s="1" t="s">
        <v>7972</v>
      </c>
      <c r="L37" s="1" t="s">
        <v>8134</v>
      </c>
    </row>
    <row r="38" spans="1:13" ht="37.5">
      <c r="A38" s="1" t="s">
        <v>1540</v>
      </c>
      <c r="B38" s="1" t="s">
        <v>8186</v>
      </c>
      <c r="C38" s="1">
        <v>0</v>
      </c>
      <c r="D38" s="1" t="s">
        <v>1543</v>
      </c>
      <c r="E38" s="1">
        <v>2024</v>
      </c>
      <c r="F38" s="1" t="s">
        <v>8187</v>
      </c>
      <c r="G38" s="1" t="s">
        <v>7969</v>
      </c>
      <c r="H38" s="1" t="s">
        <v>7969</v>
      </c>
      <c r="I38" s="1" t="s">
        <v>8188</v>
      </c>
      <c r="J38" s="1" t="s">
        <v>8189</v>
      </c>
      <c r="K38" s="1" t="s">
        <v>7972</v>
      </c>
      <c r="L38" s="1" t="s">
        <v>8190</v>
      </c>
      <c r="M38" s="1" t="s">
        <v>1542</v>
      </c>
    </row>
    <row r="39" spans="1:13" ht="37.5">
      <c r="A39" s="1" t="s">
        <v>668</v>
      </c>
      <c r="B39" s="1" t="s">
        <v>8191</v>
      </c>
      <c r="C39" s="1">
        <v>0</v>
      </c>
      <c r="D39" s="1" t="s">
        <v>671</v>
      </c>
      <c r="E39" s="1">
        <v>2024</v>
      </c>
      <c r="F39" s="1" t="s">
        <v>8192</v>
      </c>
      <c r="G39" s="1">
        <v>48</v>
      </c>
      <c r="H39" s="1">
        <v>1</v>
      </c>
      <c r="I39" s="1" t="s">
        <v>8193</v>
      </c>
      <c r="J39" s="1" t="s">
        <v>8194</v>
      </c>
      <c r="K39" s="1" t="s">
        <v>7972</v>
      </c>
      <c r="L39" s="1" t="s">
        <v>7978</v>
      </c>
      <c r="M39" s="1" t="s">
        <v>670</v>
      </c>
    </row>
    <row r="40" spans="1:13" ht="37.5">
      <c r="A40" s="1" t="s">
        <v>8195</v>
      </c>
      <c r="B40" s="1" t="s">
        <v>8196</v>
      </c>
      <c r="C40" s="1">
        <v>0</v>
      </c>
      <c r="D40" s="1" t="s">
        <v>8197</v>
      </c>
      <c r="E40" s="1">
        <v>2024</v>
      </c>
      <c r="F40" s="1" t="s">
        <v>8198</v>
      </c>
      <c r="G40" s="1">
        <v>32</v>
      </c>
      <c r="H40" s="1">
        <v>3</v>
      </c>
      <c r="I40" s="1" t="s">
        <v>8199</v>
      </c>
      <c r="J40" s="1" t="s">
        <v>8200</v>
      </c>
      <c r="K40" s="1" t="s">
        <v>7972</v>
      </c>
      <c r="L40" s="1" t="s">
        <v>7978</v>
      </c>
      <c r="M40" s="1" t="s">
        <v>8201</v>
      </c>
    </row>
    <row r="41" spans="1:13" ht="50">
      <c r="A41" s="1" t="s">
        <v>8202</v>
      </c>
      <c r="B41" s="1" t="s">
        <v>8203</v>
      </c>
      <c r="C41" s="1">
        <v>0</v>
      </c>
      <c r="D41" s="1" t="s">
        <v>8204</v>
      </c>
      <c r="E41" s="1">
        <v>2024</v>
      </c>
      <c r="F41" s="1" t="s">
        <v>8205</v>
      </c>
      <c r="G41" s="1">
        <v>15</v>
      </c>
      <c r="H41" s="1">
        <v>3</v>
      </c>
      <c r="I41" s="1" t="s">
        <v>8206</v>
      </c>
      <c r="J41" s="1" t="s">
        <v>8207</v>
      </c>
      <c r="K41" s="1" t="s">
        <v>7972</v>
      </c>
      <c r="L41" s="1" t="s">
        <v>8208</v>
      </c>
      <c r="M41" s="1" t="s">
        <v>8209</v>
      </c>
    </row>
    <row r="42" spans="1:13" ht="37.5">
      <c r="A42" s="1" t="s">
        <v>8210</v>
      </c>
      <c r="B42" s="1" t="s">
        <v>8211</v>
      </c>
      <c r="C42" s="1">
        <v>0</v>
      </c>
      <c r="D42" s="1" t="s">
        <v>8212</v>
      </c>
      <c r="E42" s="1">
        <v>2024</v>
      </c>
      <c r="F42" s="1" t="s">
        <v>8192</v>
      </c>
      <c r="G42" s="1">
        <v>48</v>
      </c>
      <c r="H42" s="1">
        <v>1</v>
      </c>
      <c r="I42" s="1" t="s">
        <v>8213</v>
      </c>
      <c r="J42" s="1" t="s">
        <v>8214</v>
      </c>
      <c r="K42" s="1" t="s">
        <v>7972</v>
      </c>
      <c r="L42" s="1" t="s">
        <v>7978</v>
      </c>
      <c r="M42" s="1" t="s">
        <v>8215</v>
      </c>
    </row>
    <row r="43" spans="1:13" ht="37.5">
      <c r="A43" s="1" t="s">
        <v>8216</v>
      </c>
      <c r="B43" s="1" t="s">
        <v>8217</v>
      </c>
      <c r="C43" s="1">
        <v>0</v>
      </c>
      <c r="D43" s="1" t="s">
        <v>8218</v>
      </c>
      <c r="E43" s="1">
        <v>2024</v>
      </c>
      <c r="F43" s="1" t="s">
        <v>8219</v>
      </c>
      <c r="G43" s="1">
        <v>230</v>
      </c>
      <c r="H43" s="1" t="s">
        <v>7969</v>
      </c>
      <c r="I43" s="1" t="s">
        <v>8220</v>
      </c>
      <c r="J43" s="1" t="s">
        <v>8221</v>
      </c>
      <c r="K43" s="1" t="s">
        <v>7972</v>
      </c>
      <c r="L43" s="1" t="s">
        <v>7985</v>
      </c>
      <c r="M43" s="1" t="s">
        <v>8222</v>
      </c>
    </row>
    <row r="44" spans="1:13" ht="37.5">
      <c r="A44" s="1" t="s">
        <v>8223</v>
      </c>
      <c r="B44" s="1" t="s">
        <v>8224</v>
      </c>
      <c r="C44" s="1">
        <v>0</v>
      </c>
      <c r="D44" s="1" t="s">
        <v>8225</v>
      </c>
      <c r="E44" s="1">
        <v>2024</v>
      </c>
      <c r="F44" s="1" t="s">
        <v>8226</v>
      </c>
      <c r="G44" s="1">
        <v>27</v>
      </c>
      <c r="H44" s="1" t="s">
        <v>7969</v>
      </c>
      <c r="I44" s="1" t="s">
        <v>8227</v>
      </c>
      <c r="J44" s="1" t="s">
        <v>8228</v>
      </c>
      <c r="K44" s="1" t="s">
        <v>7972</v>
      </c>
      <c r="L44" s="1" t="s">
        <v>7993</v>
      </c>
      <c r="M44" s="1" t="s">
        <v>8229</v>
      </c>
    </row>
    <row r="45" spans="1:13" ht="50">
      <c r="A45" s="1" t="s">
        <v>8230</v>
      </c>
      <c r="B45" s="1" t="s">
        <v>8231</v>
      </c>
      <c r="C45" s="1">
        <v>0</v>
      </c>
      <c r="D45" s="1" t="s">
        <v>8232</v>
      </c>
      <c r="E45" s="1">
        <v>2024</v>
      </c>
      <c r="F45" s="1" t="s">
        <v>8233</v>
      </c>
      <c r="G45" s="1">
        <v>4</v>
      </c>
      <c r="H45" s="1">
        <v>4</v>
      </c>
      <c r="I45" s="1" t="s">
        <v>8234</v>
      </c>
      <c r="J45" s="1" t="s">
        <v>8235</v>
      </c>
      <c r="K45" s="1" t="s">
        <v>7972</v>
      </c>
      <c r="L45" s="1" t="s">
        <v>8012</v>
      </c>
    </row>
    <row r="46" spans="1:13" ht="37.5">
      <c r="A46" s="1" t="s">
        <v>8236</v>
      </c>
      <c r="B46" s="1" t="s">
        <v>8237</v>
      </c>
      <c r="C46" s="1">
        <v>0</v>
      </c>
      <c r="D46" s="1" t="s">
        <v>8238</v>
      </c>
      <c r="E46" s="1">
        <v>2024</v>
      </c>
      <c r="F46" s="1" t="s">
        <v>7975</v>
      </c>
      <c r="G46" s="1">
        <v>27</v>
      </c>
      <c r="H46" s="1">
        <v>6</v>
      </c>
      <c r="I46" s="1" t="s">
        <v>8239</v>
      </c>
      <c r="J46" s="1" t="s">
        <v>8240</v>
      </c>
      <c r="K46" s="1" t="s">
        <v>7972</v>
      </c>
      <c r="L46" s="1" t="s">
        <v>7978</v>
      </c>
      <c r="M46" s="1" t="s">
        <v>8241</v>
      </c>
    </row>
    <row r="47" spans="1:13" ht="37.5">
      <c r="A47" s="1" t="s">
        <v>8242</v>
      </c>
      <c r="B47" s="1" t="s">
        <v>8243</v>
      </c>
      <c r="C47" s="1">
        <v>0</v>
      </c>
      <c r="D47" s="1" t="s">
        <v>8244</v>
      </c>
      <c r="E47" s="1">
        <v>2024</v>
      </c>
      <c r="F47" s="1" t="s">
        <v>8244</v>
      </c>
      <c r="G47" s="1" t="s">
        <v>7969</v>
      </c>
      <c r="H47" s="1" t="s">
        <v>7969</v>
      </c>
      <c r="I47" s="1" t="s">
        <v>7969</v>
      </c>
      <c r="J47" s="1" t="s">
        <v>8245</v>
      </c>
      <c r="K47" s="1" t="s">
        <v>7972</v>
      </c>
      <c r="L47" s="1" t="s">
        <v>8102</v>
      </c>
      <c r="M47" s="1" t="s">
        <v>7969</v>
      </c>
    </row>
    <row r="48" spans="1:13" ht="37.5">
      <c r="A48" s="1" t="s">
        <v>8246</v>
      </c>
      <c r="B48" s="1" t="s">
        <v>8247</v>
      </c>
      <c r="C48" s="1">
        <v>0</v>
      </c>
      <c r="D48" s="1" t="s">
        <v>8248</v>
      </c>
      <c r="E48" s="1">
        <v>2024</v>
      </c>
      <c r="F48" s="1" t="s">
        <v>8043</v>
      </c>
      <c r="G48" s="1">
        <v>83</v>
      </c>
      <c r="H48" s="1">
        <v>13</v>
      </c>
      <c r="I48" s="1" t="s">
        <v>8249</v>
      </c>
      <c r="J48" s="1" t="s">
        <v>8250</v>
      </c>
      <c r="K48" s="1" t="s">
        <v>7972</v>
      </c>
      <c r="L48" s="1" t="s">
        <v>7978</v>
      </c>
      <c r="M48" s="1" t="s">
        <v>8251</v>
      </c>
    </row>
    <row r="49" spans="1:13" ht="37.5">
      <c r="A49" s="1" t="s">
        <v>8252</v>
      </c>
      <c r="B49" s="1" t="s">
        <v>8253</v>
      </c>
      <c r="C49" s="1">
        <v>0</v>
      </c>
      <c r="D49" s="1" t="s">
        <v>8254</v>
      </c>
      <c r="E49" s="1">
        <v>2024</v>
      </c>
      <c r="F49" s="1" t="s">
        <v>8255</v>
      </c>
      <c r="G49" s="1">
        <v>7</v>
      </c>
      <c r="H49" s="1">
        <v>2</v>
      </c>
      <c r="I49" s="1" t="s">
        <v>8256</v>
      </c>
      <c r="J49" s="1" t="s">
        <v>8257</v>
      </c>
      <c r="K49" s="1" t="s">
        <v>7972</v>
      </c>
      <c r="L49" s="1" t="s">
        <v>7978</v>
      </c>
    </row>
    <row r="50" spans="1:13" ht="37.5">
      <c r="A50" s="1" t="s">
        <v>8258</v>
      </c>
      <c r="B50" s="1" t="s">
        <v>8259</v>
      </c>
      <c r="C50" s="1">
        <v>0</v>
      </c>
      <c r="D50" s="1" t="s">
        <v>8260</v>
      </c>
      <c r="E50" s="1">
        <v>2024</v>
      </c>
      <c r="F50" s="1" t="s">
        <v>8261</v>
      </c>
      <c r="G50" s="1">
        <v>15</v>
      </c>
      <c r="H50" s="1">
        <v>12</v>
      </c>
      <c r="I50" s="1" t="s">
        <v>8262</v>
      </c>
      <c r="J50" s="1" t="s">
        <v>8263</v>
      </c>
      <c r="K50" s="1" t="s">
        <v>7972</v>
      </c>
      <c r="L50" s="1" t="s">
        <v>8264</v>
      </c>
      <c r="M50" s="1" t="s">
        <v>8265</v>
      </c>
    </row>
    <row r="51" spans="1:13" ht="37.5">
      <c r="A51" s="1" t="s">
        <v>8266</v>
      </c>
      <c r="B51" s="1" t="s">
        <v>8267</v>
      </c>
      <c r="C51" s="1">
        <v>0</v>
      </c>
      <c r="D51" s="1" t="s">
        <v>8268</v>
      </c>
      <c r="E51" s="1">
        <v>2025</v>
      </c>
      <c r="F51" s="1" t="s">
        <v>8269</v>
      </c>
      <c r="G51" s="1" t="s">
        <v>7969</v>
      </c>
      <c r="H51" s="1" t="s">
        <v>7969</v>
      </c>
      <c r="I51" s="1" t="s">
        <v>8270</v>
      </c>
      <c r="J51" s="1" t="s">
        <v>8271</v>
      </c>
      <c r="K51" s="1" t="s">
        <v>7972</v>
      </c>
      <c r="L51" s="1" t="s">
        <v>7985</v>
      </c>
      <c r="M51" s="1" t="s">
        <v>8272</v>
      </c>
    </row>
    <row r="52" spans="1:13" ht="37.5">
      <c r="A52" s="1" t="s">
        <v>8273</v>
      </c>
      <c r="B52" s="1" t="s">
        <v>8274</v>
      </c>
      <c r="C52" s="1">
        <v>0</v>
      </c>
      <c r="D52" s="1" t="s">
        <v>8275</v>
      </c>
      <c r="E52" s="1">
        <v>2024</v>
      </c>
      <c r="F52" s="1" t="s">
        <v>8276</v>
      </c>
      <c r="G52" s="1">
        <v>24</v>
      </c>
      <c r="H52" s="1">
        <v>21</v>
      </c>
      <c r="I52" s="1" t="s">
        <v>8277</v>
      </c>
      <c r="J52" s="1" t="s">
        <v>8278</v>
      </c>
      <c r="K52" s="1" t="s">
        <v>7972</v>
      </c>
      <c r="L52" s="1" t="s">
        <v>8012</v>
      </c>
    </row>
    <row r="53" spans="1:13" ht="37.5">
      <c r="A53" s="1" t="s">
        <v>8279</v>
      </c>
      <c r="B53" s="1" t="s">
        <v>8280</v>
      </c>
      <c r="C53" s="1">
        <v>0</v>
      </c>
      <c r="D53" s="1" t="s">
        <v>8281</v>
      </c>
      <c r="E53" s="1">
        <v>2024</v>
      </c>
      <c r="F53" s="1" t="s">
        <v>8282</v>
      </c>
      <c r="G53" s="1">
        <v>29</v>
      </c>
      <c r="H53" s="1">
        <v>4</v>
      </c>
      <c r="I53" s="1" t="s">
        <v>8283</v>
      </c>
      <c r="J53" s="1" t="s">
        <v>8284</v>
      </c>
      <c r="K53" s="1" t="s">
        <v>7972</v>
      </c>
      <c r="L53" s="1" t="s">
        <v>8285</v>
      </c>
    </row>
    <row r="54" spans="1:13" ht="37.5">
      <c r="A54" s="1" t="s">
        <v>8286</v>
      </c>
      <c r="B54" s="1" t="s">
        <v>8287</v>
      </c>
      <c r="C54" s="1">
        <v>0</v>
      </c>
      <c r="D54" s="1" t="s">
        <v>8288</v>
      </c>
      <c r="E54" s="1">
        <v>2025</v>
      </c>
      <c r="F54" s="1" t="s">
        <v>8289</v>
      </c>
      <c r="G54" s="1">
        <v>186</v>
      </c>
      <c r="H54" s="1" t="s">
        <v>7969</v>
      </c>
      <c r="I54" s="1" t="s">
        <v>8290</v>
      </c>
      <c r="J54" s="1" t="s">
        <v>8291</v>
      </c>
      <c r="K54" s="1" t="s">
        <v>7972</v>
      </c>
      <c r="L54" s="1" t="s">
        <v>8027</v>
      </c>
      <c r="M54" s="1" t="s">
        <v>8292</v>
      </c>
    </row>
    <row r="55" spans="1:13" ht="37.5">
      <c r="A55" s="1" t="s">
        <v>1284</v>
      </c>
      <c r="B55" s="1" t="s">
        <v>5164</v>
      </c>
      <c r="C55" s="1">
        <v>0</v>
      </c>
      <c r="D55" s="1" t="s">
        <v>1287</v>
      </c>
      <c r="E55" s="1">
        <v>2024</v>
      </c>
      <c r="F55" s="1" t="s">
        <v>8293</v>
      </c>
      <c r="G55" s="1">
        <v>85</v>
      </c>
      <c r="H55" s="1" t="s">
        <v>7969</v>
      </c>
      <c r="I55" s="1" t="s">
        <v>8294</v>
      </c>
      <c r="J55" s="1" t="s">
        <v>8295</v>
      </c>
      <c r="K55" s="1" t="s">
        <v>7972</v>
      </c>
      <c r="L55" s="1" t="s">
        <v>8027</v>
      </c>
      <c r="M55" s="1" t="s">
        <v>1286</v>
      </c>
    </row>
    <row r="56" spans="1:13" ht="50">
      <c r="A56" s="1" t="s">
        <v>8296</v>
      </c>
      <c r="B56" s="1" t="s">
        <v>8297</v>
      </c>
      <c r="C56" s="1">
        <v>0</v>
      </c>
      <c r="D56" s="1" t="s">
        <v>8298</v>
      </c>
      <c r="E56" s="1">
        <v>2024</v>
      </c>
      <c r="F56" s="1" t="s">
        <v>8187</v>
      </c>
      <c r="G56" s="1" t="s">
        <v>7969</v>
      </c>
      <c r="H56" s="1" t="s">
        <v>7969</v>
      </c>
      <c r="I56" s="1" t="s">
        <v>8299</v>
      </c>
      <c r="J56" s="1" t="s">
        <v>8300</v>
      </c>
      <c r="K56" s="1" t="s">
        <v>7972</v>
      </c>
      <c r="L56" s="1" t="s">
        <v>8190</v>
      </c>
      <c r="M56" s="1" t="s">
        <v>8301</v>
      </c>
    </row>
    <row r="57" spans="1:13" ht="37.5">
      <c r="A57" s="1" t="s">
        <v>1671</v>
      </c>
      <c r="B57" s="1" t="s">
        <v>8302</v>
      </c>
      <c r="C57" s="1">
        <v>0</v>
      </c>
      <c r="D57" s="1" t="s">
        <v>1674</v>
      </c>
      <c r="E57" s="1">
        <v>2024</v>
      </c>
      <c r="F57" s="1" t="s">
        <v>8293</v>
      </c>
      <c r="G57" s="1">
        <v>83</v>
      </c>
      <c r="H57" s="1" t="s">
        <v>7969</v>
      </c>
      <c r="I57" s="1" t="s">
        <v>8303</v>
      </c>
      <c r="J57" s="1" t="s">
        <v>8304</v>
      </c>
      <c r="K57" s="1" t="s">
        <v>7972</v>
      </c>
      <c r="L57" s="1" t="s">
        <v>8027</v>
      </c>
      <c r="M57" s="1" t="s">
        <v>1673</v>
      </c>
    </row>
    <row r="58" spans="1:13" ht="37.5">
      <c r="A58" s="1" t="s">
        <v>8305</v>
      </c>
      <c r="B58" s="1" t="s">
        <v>8306</v>
      </c>
      <c r="C58" s="1">
        <v>0</v>
      </c>
      <c r="D58" s="1" t="s">
        <v>8307</v>
      </c>
      <c r="E58" s="1">
        <v>2024</v>
      </c>
      <c r="F58" s="1" t="s">
        <v>8308</v>
      </c>
      <c r="G58" s="1">
        <v>23</v>
      </c>
      <c r="H58" s="1">
        <v>5</v>
      </c>
      <c r="I58" s="1" t="s">
        <v>8309</v>
      </c>
      <c r="J58" s="1" t="s">
        <v>8310</v>
      </c>
      <c r="K58" s="1" t="s">
        <v>7972</v>
      </c>
      <c r="L58" s="1" t="s">
        <v>7985</v>
      </c>
    </row>
    <row r="59" spans="1:13" ht="50">
      <c r="A59" s="1" t="s">
        <v>8311</v>
      </c>
      <c r="B59" s="1" t="s">
        <v>8312</v>
      </c>
      <c r="C59" s="1">
        <v>0</v>
      </c>
      <c r="D59" s="1" t="s">
        <v>8313</v>
      </c>
      <c r="E59" s="1">
        <v>2024</v>
      </c>
      <c r="F59" s="1" t="s">
        <v>8314</v>
      </c>
      <c r="G59" s="1" t="s">
        <v>7969</v>
      </c>
      <c r="H59" s="1" t="s">
        <v>7969</v>
      </c>
      <c r="I59" s="1" t="s">
        <v>8315</v>
      </c>
      <c r="J59" s="1" t="s">
        <v>8316</v>
      </c>
      <c r="K59" s="1" t="s">
        <v>7972</v>
      </c>
      <c r="L59" s="1" t="s">
        <v>8161</v>
      </c>
      <c r="M59" s="1" t="s">
        <v>8317</v>
      </c>
    </row>
    <row r="60" spans="1:13" ht="37.5">
      <c r="A60" s="1" t="s">
        <v>8318</v>
      </c>
      <c r="B60" s="1" t="s">
        <v>8319</v>
      </c>
      <c r="C60" s="1">
        <v>0</v>
      </c>
      <c r="D60" s="1" t="s">
        <v>8320</v>
      </c>
      <c r="E60" s="1">
        <v>2024</v>
      </c>
      <c r="F60" s="1" t="s">
        <v>8321</v>
      </c>
      <c r="G60" s="1">
        <v>5</v>
      </c>
      <c r="H60" s="1">
        <v>3</v>
      </c>
      <c r="I60" s="1" t="s">
        <v>8322</v>
      </c>
      <c r="J60" s="1" t="s">
        <v>8323</v>
      </c>
      <c r="K60" s="1" t="s">
        <v>7972</v>
      </c>
      <c r="L60" s="1" t="s">
        <v>8324</v>
      </c>
    </row>
    <row r="61" spans="1:13" ht="37.5">
      <c r="A61" s="1" t="s">
        <v>8325</v>
      </c>
      <c r="B61" s="1" t="s">
        <v>8326</v>
      </c>
      <c r="C61" s="1">
        <v>0</v>
      </c>
      <c r="D61" s="1" t="s">
        <v>8327</v>
      </c>
      <c r="E61" s="1">
        <v>2024</v>
      </c>
      <c r="F61" s="1" t="s">
        <v>8328</v>
      </c>
      <c r="G61" s="1" t="s">
        <v>7969</v>
      </c>
      <c r="H61" s="1" t="s">
        <v>7969</v>
      </c>
      <c r="I61" s="1" t="s">
        <v>8329</v>
      </c>
      <c r="J61" s="1" t="s">
        <v>8330</v>
      </c>
      <c r="K61" s="1" t="s">
        <v>7972</v>
      </c>
      <c r="L61" s="1" t="s">
        <v>8324</v>
      </c>
      <c r="M61" s="1" t="s">
        <v>8331</v>
      </c>
    </row>
    <row r="62" spans="1:13" ht="37.5">
      <c r="A62" s="1" t="s">
        <v>8332</v>
      </c>
      <c r="B62" s="1" t="s">
        <v>8333</v>
      </c>
      <c r="C62" s="1">
        <v>0</v>
      </c>
      <c r="D62" s="1" t="s">
        <v>8334</v>
      </c>
      <c r="E62" s="1">
        <v>2024</v>
      </c>
      <c r="F62" s="1" t="s">
        <v>8335</v>
      </c>
      <c r="G62" s="1">
        <v>18</v>
      </c>
      <c r="H62" s="1">
        <v>3</v>
      </c>
      <c r="I62" s="1" t="s">
        <v>8336</v>
      </c>
      <c r="J62" s="1" t="s">
        <v>8337</v>
      </c>
      <c r="K62" s="1" t="s">
        <v>7972</v>
      </c>
      <c r="L62" s="1" t="s">
        <v>8338</v>
      </c>
    </row>
    <row r="63" spans="1:13" ht="37.5">
      <c r="A63" s="1" t="s">
        <v>8339</v>
      </c>
      <c r="B63" s="1" t="s">
        <v>8340</v>
      </c>
      <c r="C63" s="1">
        <v>0</v>
      </c>
      <c r="D63" s="1" t="s">
        <v>8341</v>
      </c>
      <c r="E63" s="1">
        <v>2024</v>
      </c>
      <c r="F63" s="1" t="s">
        <v>8005</v>
      </c>
      <c r="G63" s="1">
        <v>80</v>
      </c>
      <c r="H63" s="1">
        <v>5</v>
      </c>
      <c r="I63" s="1" t="s">
        <v>8342</v>
      </c>
      <c r="J63" s="1" t="s">
        <v>8343</v>
      </c>
      <c r="K63" s="1" t="s">
        <v>7972</v>
      </c>
      <c r="L63" s="1" t="s">
        <v>7978</v>
      </c>
      <c r="M63" s="1" t="s">
        <v>8344</v>
      </c>
    </row>
    <row r="64" spans="1:13" ht="37.5">
      <c r="A64" s="1" t="s">
        <v>8345</v>
      </c>
      <c r="B64" s="1" t="s">
        <v>8346</v>
      </c>
      <c r="C64" s="1">
        <v>0</v>
      </c>
      <c r="D64" s="1" t="s">
        <v>8347</v>
      </c>
      <c r="E64" s="1">
        <v>2024</v>
      </c>
      <c r="F64" s="1" t="s">
        <v>8348</v>
      </c>
      <c r="G64" s="1">
        <v>9</v>
      </c>
      <c r="H64" s="1">
        <v>6</v>
      </c>
      <c r="I64" s="1" t="s">
        <v>8349</v>
      </c>
      <c r="J64" s="1" t="s">
        <v>8350</v>
      </c>
      <c r="K64" s="1" t="s">
        <v>7972</v>
      </c>
      <c r="L64" s="1" t="s">
        <v>8012</v>
      </c>
    </row>
    <row r="65" spans="1:13" ht="37.5">
      <c r="A65" s="1" t="s">
        <v>8351</v>
      </c>
      <c r="B65" s="1" t="s">
        <v>8352</v>
      </c>
      <c r="C65" s="1">
        <v>0</v>
      </c>
      <c r="D65" s="1" t="s">
        <v>8353</v>
      </c>
      <c r="E65" s="1">
        <v>2024</v>
      </c>
      <c r="F65" s="1" t="s">
        <v>8354</v>
      </c>
      <c r="G65" s="1">
        <v>20</v>
      </c>
      <c r="H65" s="1">
        <v>1</v>
      </c>
      <c r="I65" s="1" t="s">
        <v>8355</v>
      </c>
      <c r="J65" s="1" t="s">
        <v>8356</v>
      </c>
      <c r="K65" s="1" t="s">
        <v>7972</v>
      </c>
      <c r="L65" s="1" t="s">
        <v>8357</v>
      </c>
      <c r="M65" s="1" t="s">
        <v>7969</v>
      </c>
    </row>
    <row r="66" spans="1:13" ht="62.5">
      <c r="A66" s="1" t="s">
        <v>8358</v>
      </c>
      <c r="B66" s="1" t="s">
        <v>8359</v>
      </c>
      <c r="C66" s="1">
        <v>0</v>
      </c>
      <c r="D66" s="1" t="s">
        <v>8360</v>
      </c>
      <c r="E66" s="1">
        <v>2024</v>
      </c>
      <c r="F66" s="1" t="s">
        <v>8361</v>
      </c>
      <c r="G66" s="1" t="s">
        <v>7969</v>
      </c>
      <c r="H66" s="1" t="s">
        <v>7969</v>
      </c>
      <c r="I66" s="1" t="s">
        <v>8362</v>
      </c>
      <c r="J66" s="1" t="s">
        <v>8363</v>
      </c>
      <c r="K66" s="1" t="s">
        <v>7972</v>
      </c>
      <c r="L66" s="1" t="s">
        <v>8190</v>
      </c>
      <c r="M66" s="1" t="s">
        <v>8364</v>
      </c>
    </row>
    <row r="67" spans="1:13" ht="37.5">
      <c r="A67" s="1" t="s">
        <v>8365</v>
      </c>
      <c r="B67" s="1" t="s">
        <v>8366</v>
      </c>
      <c r="C67" s="1">
        <v>0</v>
      </c>
      <c r="D67" s="1" t="s">
        <v>8367</v>
      </c>
      <c r="E67" s="1">
        <v>2024</v>
      </c>
      <c r="F67" s="1" t="s">
        <v>5001</v>
      </c>
      <c r="G67" s="1">
        <v>12</v>
      </c>
      <c r="H67" s="1">
        <v>2</v>
      </c>
      <c r="I67" s="1" t="s">
        <v>8368</v>
      </c>
      <c r="J67" s="1" t="s">
        <v>8369</v>
      </c>
      <c r="K67" s="1" t="s">
        <v>7972</v>
      </c>
      <c r="L67" s="1" t="s">
        <v>8012</v>
      </c>
    </row>
    <row r="68" spans="1:13" ht="25">
      <c r="A68" s="1" t="e">
        <v>#N/A</v>
      </c>
      <c r="B68" s="1" t="s">
        <v>8370</v>
      </c>
      <c r="C68" s="1">
        <v>0</v>
      </c>
      <c r="D68" s="1" t="s">
        <v>8371</v>
      </c>
      <c r="E68" s="1"/>
      <c r="F68" s="1"/>
      <c r="G68" s="1"/>
      <c r="H68" s="1"/>
      <c r="I68" s="1"/>
      <c r="J68" s="1"/>
      <c r="K68" s="1"/>
      <c r="L68" s="1"/>
    </row>
    <row r="69" spans="1:13" ht="37.5">
      <c r="A69" s="1" t="s">
        <v>8372</v>
      </c>
      <c r="B69" s="1" t="s">
        <v>8373</v>
      </c>
      <c r="C69" s="1">
        <v>0</v>
      </c>
      <c r="D69" s="1" t="s">
        <v>8374</v>
      </c>
      <c r="E69" s="1">
        <v>2025</v>
      </c>
      <c r="F69" s="1" t="s">
        <v>8375</v>
      </c>
      <c r="G69" s="1">
        <v>107</v>
      </c>
      <c r="H69" s="1">
        <v>1</v>
      </c>
      <c r="I69" s="1" t="s">
        <v>8376</v>
      </c>
      <c r="J69" s="1" t="s">
        <v>8377</v>
      </c>
      <c r="K69" s="1" t="s">
        <v>7972</v>
      </c>
      <c r="L69" s="1" t="s">
        <v>7978</v>
      </c>
      <c r="M69" s="1" t="s">
        <v>8378</v>
      </c>
    </row>
    <row r="70" spans="1:13" ht="37.5">
      <c r="A70" s="1" t="s">
        <v>8379</v>
      </c>
      <c r="B70" s="1" t="s">
        <v>8380</v>
      </c>
      <c r="C70" s="1">
        <v>0</v>
      </c>
      <c r="D70" s="1" t="s">
        <v>8381</v>
      </c>
      <c r="E70" s="1">
        <v>2024</v>
      </c>
      <c r="F70" s="1" t="s">
        <v>8382</v>
      </c>
      <c r="G70" s="1">
        <v>381</v>
      </c>
      <c r="H70" s="1" t="s">
        <v>7969</v>
      </c>
      <c r="I70" s="1" t="s">
        <v>8383</v>
      </c>
      <c r="J70" s="1" t="s">
        <v>8384</v>
      </c>
      <c r="K70" s="1" t="s">
        <v>7972</v>
      </c>
      <c r="L70" s="1" t="s">
        <v>8385</v>
      </c>
    </row>
    <row r="71" spans="1:13" ht="37.5">
      <c r="A71" s="1" t="s">
        <v>1845</v>
      </c>
      <c r="B71" s="1" t="s">
        <v>8386</v>
      </c>
      <c r="C71" s="1">
        <v>0</v>
      </c>
      <c r="D71" s="1" t="s">
        <v>1848</v>
      </c>
      <c r="E71" s="1">
        <v>2024</v>
      </c>
      <c r="F71" s="1" t="s">
        <v>8276</v>
      </c>
      <c r="G71" s="1">
        <v>24</v>
      </c>
      <c r="H71" s="1">
        <v>7</v>
      </c>
      <c r="I71" s="1" t="s">
        <v>8387</v>
      </c>
      <c r="J71" s="1" t="s">
        <v>8388</v>
      </c>
      <c r="K71" s="1" t="s">
        <v>7972</v>
      </c>
      <c r="L71" s="1" t="s">
        <v>8012</v>
      </c>
    </row>
    <row r="72" spans="1:13" ht="37.5">
      <c r="A72" s="1" t="s">
        <v>8389</v>
      </c>
      <c r="B72" s="1" t="s">
        <v>8390</v>
      </c>
      <c r="C72" s="1">
        <v>0</v>
      </c>
      <c r="D72" s="1" t="s">
        <v>8391</v>
      </c>
      <c r="E72" s="1">
        <v>2024</v>
      </c>
      <c r="F72" s="1" t="s">
        <v>8392</v>
      </c>
      <c r="G72" s="1">
        <v>11</v>
      </c>
      <c r="H72" s="1">
        <v>7</v>
      </c>
      <c r="I72" s="1" t="s">
        <v>8393</v>
      </c>
      <c r="J72" s="1" t="s">
        <v>8394</v>
      </c>
      <c r="K72" s="1" t="s">
        <v>7972</v>
      </c>
      <c r="L72" s="1" t="s">
        <v>8102</v>
      </c>
      <c r="M72" s="1" t="s">
        <v>8395</v>
      </c>
    </row>
    <row r="73" spans="1:13" ht="37.5">
      <c r="A73" s="1" t="s">
        <v>8396</v>
      </c>
      <c r="B73" s="1" t="s">
        <v>8397</v>
      </c>
      <c r="C73" s="1">
        <v>0</v>
      </c>
      <c r="D73" s="1" t="s">
        <v>8398</v>
      </c>
      <c r="E73" s="1">
        <v>2024</v>
      </c>
      <c r="F73" s="1" t="s">
        <v>8075</v>
      </c>
      <c r="G73" s="1" t="s">
        <v>7969</v>
      </c>
      <c r="H73" s="1" t="s">
        <v>7969</v>
      </c>
      <c r="I73" s="1" t="s">
        <v>8399</v>
      </c>
      <c r="J73" s="1" t="s">
        <v>8400</v>
      </c>
      <c r="K73" s="1" t="s">
        <v>7972</v>
      </c>
      <c r="L73" s="1" t="s">
        <v>8078</v>
      </c>
    </row>
    <row r="74" spans="1:13" ht="37.5">
      <c r="A74" s="1" t="s">
        <v>8401</v>
      </c>
      <c r="B74" s="1" t="s">
        <v>8402</v>
      </c>
      <c r="C74" s="1">
        <v>0</v>
      </c>
      <c r="D74" s="1" t="s">
        <v>8403</v>
      </c>
      <c r="E74" s="1">
        <v>2025</v>
      </c>
      <c r="F74" s="1" t="s">
        <v>8055</v>
      </c>
      <c r="G74" s="1">
        <v>2202</v>
      </c>
      <c r="H74" s="1" t="s">
        <v>7969</v>
      </c>
      <c r="I74" s="1" t="s">
        <v>8404</v>
      </c>
      <c r="J74" s="1" t="s">
        <v>8405</v>
      </c>
      <c r="K74" s="1" t="s">
        <v>7972</v>
      </c>
      <c r="L74" s="1" t="s">
        <v>7985</v>
      </c>
      <c r="M74" s="1" t="s">
        <v>8406</v>
      </c>
    </row>
    <row r="75" spans="1:13" ht="37.5">
      <c r="A75" s="1" t="s">
        <v>937</v>
      </c>
      <c r="B75" s="1" t="s">
        <v>5157</v>
      </c>
      <c r="C75" s="1">
        <v>0</v>
      </c>
      <c r="D75" s="1" t="s">
        <v>940</v>
      </c>
      <c r="E75" s="1">
        <v>2024</v>
      </c>
      <c r="F75" s="1" t="s">
        <v>8407</v>
      </c>
      <c r="G75" s="1">
        <v>12</v>
      </c>
      <c r="H75" s="1">
        <v>9</v>
      </c>
      <c r="I75" s="1" t="s">
        <v>8408</v>
      </c>
      <c r="J75" s="1" t="s">
        <v>8409</v>
      </c>
      <c r="K75" s="1" t="s">
        <v>7972</v>
      </c>
      <c r="L75" s="1" t="s">
        <v>8012</v>
      </c>
    </row>
    <row r="76" spans="1:13" ht="37.5">
      <c r="A76" s="1" t="s">
        <v>8410</v>
      </c>
      <c r="B76" s="1" t="s">
        <v>8411</v>
      </c>
      <c r="C76" s="1">
        <v>0</v>
      </c>
      <c r="D76" s="1" t="s">
        <v>8412</v>
      </c>
      <c r="E76" s="1">
        <v>2024</v>
      </c>
      <c r="F76" s="1" t="s">
        <v>8413</v>
      </c>
      <c r="G76" s="1">
        <v>137</v>
      </c>
      <c r="H76" s="1" t="s">
        <v>7969</v>
      </c>
      <c r="I76" s="1" t="s">
        <v>8414</v>
      </c>
      <c r="J76" s="1" t="s">
        <v>8415</v>
      </c>
      <c r="K76" s="1" t="s">
        <v>7972</v>
      </c>
      <c r="L76" s="1" t="s">
        <v>8027</v>
      </c>
      <c r="M76" s="1" t="s">
        <v>8416</v>
      </c>
    </row>
    <row r="77" spans="1:13" ht="37.5">
      <c r="A77" s="1" t="s">
        <v>1878</v>
      </c>
      <c r="B77" s="1" t="s">
        <v>8417</v>
      </c>
      <c r="C77" s="1">
        <v>0</v>
      </c>
      <c r="D77" s="1" t="s">
        <v>1881</v>
      </c>
      <c r="E77" s="1">
        <v>2024</v>
      </c>
      <c r="F77" s="1" t="s">
        <v>8418</v>
      </c>
      <c r="G77" s="1">
        <v>12</v>
      </c>
      <c r="H77" s="1">
        <v>7</v>
      </c>
      <c r="I77" s="1" t="s">
        <v>8419</v>
      </c>
      <c r="J77" s="1" t="s">
        <v>8420</v>
      </c>
      <c r="K77" s="1" t="s">
        <v>7972</v>
      </c>
      <c r="L77" s="1" t="s">
        <v>8012</v>
      </c>
    </row>
    <row r="78" spans="1:13" ht="37.5">
      <c r="A78" s="1" t="s">
        <v>8421</v>
      </c>
      <c r="B78" s="1" t="s">
        <v>8422</v>
      </c>
      <c r="C78" s="1">
        <v>0</v>
      </c>
      <c r="D78" s="1" t="s">
        <v>8423</v>
      </c>
      <c r="E78" s="1">
        <v>2024</v>
      </c>
      <c r="F78" s="1" t="s">
        <v>8424</v>
      </c>
      <c r="G78" s="1" t="s">
        <v>7969</v>
      </c>
      <c r="H78" s="1" t="s">
        <v>7969</v>
      </c>
      <c r="I78" s="1" t="s">
        <v>8425</v>
      </c>
      <c r="J78" s="1" t="s">
        <v>8426</v>
      </c>
      <c r="K78" s="1" t="s">
        <v>7972</v>
      </c>
      <c r="L78" s="1" t="s">
        <v>8427</v>
      </c>
      <c r="M78" s="1" t="s">
        <v>8428</v>
      </c>
    </row>
    <row r="79" spans="1:13" ht="37.5">
      <c r="A79" s="1" t="s">
        <v>1143</v>
      </c>
      <c r="B79" s="1" t="s">
        <v>5159</v>
      </c>
      <c r="C79" s="1">
        <v>0</v>
      </c>
      <c r="D79" s="1" t="s">
        <v>1146</v>
      </c>
      <c r="E79" s="1">
        <v>2024</v>
      </c>
      <c r="F79" s="1" t="s">
        <v>8144</v>
      </c>
      <c r="G79" s="1">
        <v>14</v>
      </c>
      <c r="H79" s="1">
        <v>16</v>
      </c>
      <c r="I79" s="1" t="s">
        <v>8429</v>
      </c>
      <c r="J79" s="1" t="s">
        <v>8430</v>
      </c>
      <c r="K79" s="1" t="s">
        <v>7972</v>
      </c>
      <c r="L79" s="1" t="s">
        <v>8012</v>
      </c>
    </row>
    <row r="80" spans="1:13" ht="37.5">
      <c r="A80" s="1" t="s">
        <v>1637</v>
      </c>
      <c r="B80" s="1" t="s">
        <v>8431</v>
      </c>
      <c r="C80" s="1">
        <v>0</v>
      </c>
      <c r="D80" s="1" t="s">
        <v>1640</v>
      </c>
      <c r="E80" s="1">
        <v>2024</v>
      </c>
      <c r="F80" s="1" t="s">
        <v>8432</v>
      </c>
      <c r="G80" s="1">
        <v>254</v>
      </c>
      <c r="H80" s="1" t="s">
        <v>7969</v>
      </c>
      <c r="I80" s="1" t="s">
        <v>8433</v>
      </c>
      <c r="J80" s="1" t="s">
        <v>8434</v>
      </c>
      <c r="K80" s="1" t="s">
        <v>7972</v>
      </c>
      <c r="L80" s="1" t="s">
        <v>8027</v>
      </c>
    </row>
    <row r="81" spans="1:13" ht="50">
      <c r="A81" s="1" t="s">
        <v>8435</v>
      </c>
      <c r="B81" s="1" t="s">
        <v>8436</v>
      </c>
      <c r="C81" s="1">
        <v>0</v>
      </c>
      <c r="D81" s="1" t="s">
        <v>8437</v>
      </c>
      <c r="E81" s="1">
        <v>2024</v>
      </c>
      <c r="F81" s="1" t="s">
        <v>8438</v>
      </c>
      <c r="G81" s="1" t="s">
        <v>7969</v>
      </c>
      <c r="H81" s="1" t="s">
        <v>7969</v>
      </c>
      <c r="I81" s="1" t="s">
        <v>8439</v>
      </c>
      <c r="J81" s="1" t="s">
        <v>8440</v>
      </c>
      <c r="K81" s="1" t="s">
        <v>7972</v>
      </c>
      <c r="L81" s="1" t="s">
        <v>8161</v>
      </c>
      <c r="M81" s="1" t="s">
        <v>8441</v>
      </c>
    </row>
    <row r="82" spans="1:13" ht="37.5">
      <c r="A82" s="1" t="s">
        <v>1387</v>
      </c>
      <c r="B82" s="1" t="s">
        <v>8442</v>
      </c>
      <c r="C82" s="1">
        <v>0</v>
      </c>
      <c r="D82" s="1" t="s">
        <v>1390</v>
      </c>
      <c r="E82" s="1">
        <v>2024</v>
      </c>
      <c r="F82" s="1" t="s">
        <v>8443</v>
      </c>
      <c r="G82" s="1">
        <v>251</v>
      </c>
      <c r="H82" s="1" t="s">
        <v>7969</v>
      </c>
      <c r="I82" s="1" t="s">
        <v>8444</v>
      </c>
      <c r="J82" s="1" t="s">
        <v>8445</v>
      </c>
      <c r="K82" s="1" t="s">
        <v>7972</v>
      </c>
      <c r="L82" s="1" t="s">
        <v>7993</v>
      </c>
    </row>
    <row r="83" spans="1:13" ht="50">
      <c r="A83" s="1" t="s">
        <v>8446</v>
      </c>
      <c r="B83" s="1" t="s">
        <v>8447</v>
      </c>
      <c r="C83" s="1">
        <v>0</v>
      </c>
      <c r="D83" s="1" t="s">
        <v>8448</v>
      </c>
      <c r="E83" s="1">
        <v>2024</v>
      </c>
      <c r="F83" s="1" t="s">
        <v>8099</v>
      </c>
      <c r="G83" s="1" t="s">
        <v>7969</v>
      </c>
      <c r="H83" s="1" t="s">
        <v>7969</v>
      </c>
      <c r="I83" s="1" t="s">
        <v>8449</v>
      </c>
      <c r="J83" s="1" t="s">
        <v>8450</v>
      </c>
      <c r="K83" s="1" t="s">
        <v>7972</v>
      </c>
      <c r="L83" s="1" t="s">
        <v>8102</v>
      </c>
      <c r="M83" s="1" t="s">
        <v>8451</v>
      </c>
    </row>
    <row r="84" spans="1:13" ht="37.5">
      <c r="A84" s="1" t="s">
        <v>8452</v>
      </c>
      <c r="B84" s="1" t="s">
        <v>8453</v>
      </c>
      <c r="C84" s="1">
        <v>0</v>
      </c>
      <c r="D84" s="1" t="s">
        <v>8454</v>
      </c>
      <c r="E84" s="1">
        <v>2024</v>
      </c>
      <c r="F84" s="1" t="s">
        <v>8455</v>
      </c>
      <c r="G84" s="1">
        <v>62</v>
      </c>
      <c r="H84" s="1" t="s">
        <v>7969</v>
      </c>
      <c r="I84" s="1" t="s">
        <v>8456</v>
      </c>
      <c r="J84" s="1" t="s">
        <v>8457</v>
      </c>
      <c r="K84" s="1" t="s">
        <v>7972</v>
      </c>
      <c r="L84" s="1" t="s">
        <v>8027</v>
      </c>
      <c r="M84" s="1" t="s">
        <v>8458</v>
      </c>
    </row>
    <row r="85" spans="1:13" ht="37.5">
      <c r="A85" s="1" t="s">
        <v>8459</v>
      </c>
      <c r="B85" s="1" t="s">
        <v>8460</v>
      </c>
      <c r="C85" s="1">
        <v>0</v>
      </c>
      <c r="D85" s="1" t="s">
        <v>8461</v>
      </c>
      <c r="E85" s="1">
        <v>2024</v>
      </c>
      <c r="F85" s="1" t="s">
        <v>8462</v>
      </c>
      <c r="G85" s="1">
        <v>217</v>
      </c>
      <c r="H85" s="1" t="s">
        <v>7969</v>
      </c>
      <c r="I85" s="1" t="s">
        <v>8463</v>
      </c>
      <c r="J85" s="1" t="s">
        <v>8464</v>
      </c>
      <c r="K85" s="1" t="s">
        <v>7972</v>
      </c>
      <c r="L85" s="1" t="s">
        <v>8465</v>
      </c>
    </row>
    <row r="86" spans="1:13" ht="50">
      <c r="A86" s="1" t="s">
        <v>8466</v>
      </c>
      <c r="B86" s="1" t="s">
        <v>8467</v>
      </c>
      <c r="C86" s="1">
        <v>0</v>
      </c>
      <c r="D86" s="1" t="s">
        <v>8468</v>
      </c>
      <c r="E86" s="1">
        <v>2024</v>
      </c>
      <c r="F86" s="1" t="s">
        <v>8308</v>
      </c>
      <c r="G86" s="1">
        <v>23</v>
      </c>
      <c r="H86" s="1">
        <v>3</v>
      </c>
      <c r="I86" s="1" t="s">
        <v>8469</v>
      </c>
      <c r="J86" s="1" t="s">
        <v>8470</v>
      </c>
      <c r="K86" s="1" t="s">
        <v>7972</v>
      </c>
      <c r="L86" s="1" t="s">
        <v>7985</v>
      </c>
      <c r="M86" s="1" t="s">
        <v>8471</v>
      </c>
    </row>
    <row r="87" spans="1:13" ht="50">
      <c r="A87" s="1" t="s">
        <v>8472</v>
      </c>
      <c r="B87" s="1" t="s">
        <v>8473</v>
      </c>
      <c r="C87" s="1">
        <v>0</v>
      </c>
      <c r="D87" s="1" t="s">
        <v>8474</v>
      </c>
      <c r="E87" s="1">
        <v>2024</v>
      </c>
      <c r="F87" s="1" t="s">
        <v>8475</v>
      </c>
      <c r="G87" s="1" t="s">
        <v>7969</v>
      </c>
      <c r="H87" s="1" t="s">
        <v>7969</v>
      </c>
      <c r="I87" s="1" t="s">
        <v>8476</v>
      </c>
      <c r="J87" s="1" t="s">
        <v>8477</v>
      </c>
      <c r="K87" s="1" t="s">
        <v>7972</v>
      </c>
      <c r="L87" s="1" t="s">
        <v>8161</v>
      </c>
      <c r="M87" s="1" t="s">
        <v>8478</v>
      </c>
    </row>
    <row r="88" spans="1:13" ht="25">
      <c r="A88" s="1" t="e">
        <v>#N/A</v>
      </c>
      <c r="B88" s="1" t="s">
        <v>8479</v>
      </c>
      <c r="C88" s="1">
        <v>0</v>
      </c>
      <c r="D88" s="1" t="s">
        <v>8480</v>
      </c>
      <c r="E88" s="1"/>
      <c r="F88" s="1"/>
      <c r="G88" s="1"/>
      <c r="H88" s="1"/>
      <c r="I88" s="1"/>
      <c r="J88" s="1"/>
      <c r="K88" s="1"/>
      <c r="L88" s="1"/>
    </row>
    <row r="89" spans="1:13" ht="37.5">
      <c r="A89" s="1" t="s">
        <v>8481</v>
      </c>
      <c r="B89" s="1" t="s">
        <v>8482</v>
      </c>
      <c r="C89" s="1">
        <v>0</v>
      </c>
      <c r="D89" s="1" t="s">
        <v>8483</v>
      </c>
      <c r="E89" s="1">
        <v>2024</v>
      </c>
      <c r="F89" s="1" t="s">
        <v>8484</v>
      </c>
      <c r="G89" s="1">
        <v>70</v>
      </c>
      <c r="H89" s="1">
        <v>2</v>
      </c>
      <c r="I89" s="1" t="s">
        <v>8485</v>
      </c>
      <c r="J89" s="1" t="s">
        <v>8486</v>
      </c>
      <c r="K89" s="1" t="s">
        <v>7972</v>
      </c>
      <c r="L89" s="1" t="s">
        <v>8487</v>
      </c>
    </row>
    <row r="90" spans="1:13" ht="37.5">
      <c r="A90" s="1" t="s">
        <v>8488</v>
      </c>
      <c r="B90" s="1" t="s">
        <v>8489</v>
      </c>
      <c r="C90" s="1">
        <v>0</v>
      </c>
      <c r="D90" s="1" t="s">
        <v>8490</v>
      </c>
      <c r="E90" s="1">
        <v>2024</v>
      </c>
      <c r="F90" s="1" t="s">
        <v>8491</v>
      </c>
      <c r="G90" s="1" t="s">
        <v>7969</v>
      </c>
      <c r="H90" s="1" t="s">
        <v>7969</v>
      </c>
      <c r="I90" s="1" t="s">
        <v>8492</v>
      </c>
      <c r="J90" s="1" t="s">
        <v>8493</v>
      </c>
      <c r="K90" s="1" t="s">
        <v>7972</v>
      </c>
      <c r="L90" s="1" t="s">
        <v>8102</v>
      </c>
    </row>
    <row r="91" spans="1:13" ht="37.5">
      <c r="A91" s="1" t="s">
        <v>8494</v>
      </c>
      <c r="B91" s="1" t="s">
        <v>8495</v>
      </c>
      <c r="C91" s="1">
        <v>0</v>
      </c>
      <c r="D91" s="1" t="s">
        <v>8496</v>
      </c>
      <c r="E91" s="1">
        <v>2024</v>
      </c>
      <c r="F91" s="1" t="s">
        <v>8497</v>
      </c>
      <c r="G91" s="1" t="s">
        <v>7969</v>
      </c>
      <c r="H91" s="1" t="s">
        <v>7969</v>
      </c>
      <c r="I91" s="1" t="s">
        <v>8498</v>
      </c>
      <c r="J91" s="1" t="s">
        <v>8499</v>
      </c>
      <c r="K91" s="1" t="s">
        <v>7972</v>
      </c>
      <c r="L91" s="1" t="s">
        <v>7973</v>
      </c>
      <c r="M91" s="1" t="s">
        <v>7969</v>
      </c>
    </row>
    <row r="92" spans="1:13" ht="37.5">
      <c r="A92" s="1" t="s">
        <v>8500</v>
      </c>
      <c r="B92" s="1" t="s">
        <v>8501</v>
      </c>
      <c r="C92" s="1">
        <v>0</v>
      </c>
      <c r="D92" s="1" t="s">
        <v>8502</v>
      </c>
      <c r="E92" s="1">
        <v>2024</v>
      </c>
      <c r="F92" s="1" t="s">
        <v>8503</v>
      </c>
      <c r="G92" s="1" t="s">
        <v>7969</v>
      </c>
      <c r="H92" s="1" t="s">
        <v>7969</v>
      </c>
      <c r="I92" s="1" t="s">
        <v>8504</v>
      </c>
      <c r="J92" s="1" t="s">
        <v>8505</v>
      </c>
      <c r="K92" s="1" t="s">
        <v>7972</v>
      </c>
      <c r="L92" s="1" t="s">
        <v>8161</v>
      </c>
      <c r="M92" s="1" t="s">
        <v>8506</v>
      </c>
    </row>
    <row r="93" spans="1:13" ht="37.5">
      <c r="A93" s="1" t="s">
        <v>8507</v>
      </c>
      <c r="B93" s="1" t="s">
        <v>8508</v>
      </c>
      <c r="C93" s="1">
        <v>0</v>
      </c>
      <c r="D93" s="1" t="s">
        <v>8509</v>
      </c>
      <c r="E93" s="1">
        <v>2025</v>
      </c>
      <c r="F93" s="1" t="s">
        <v>8432</v>
      </c>
      <c r="G93" s="1">
        <v>269</v>
      </c>
      <c r="H93" s="1" t="s">
        <v>7969</v>
      </c>
      <c r="I93" s="1" t="s">
        <v>8510</v>
      </c>
      <c r="J93" s="1" t="s">
        <v>8511</v>
      </c>
      <c r="K93" s="1" t="s">
        <v>7972</v>
      </c>
      <c r="L93" s="1" t="s">
        <v>8027</v>
      </c>
      <c r="M93" s="1" t="s">
        <v>8512</v>
      </c>
    </row>
    <row r="94" spans="1:13" ht="37.5">
      <c r="A94" s="1" t="s">
        <v>8513</v>
      </c>
      <c r="B94" s="1" t="s">
        <v>8514</v>
      </c>
      <c r="C94" s="1">
        <v>0</v>
      </c>
      <c r="D94" s="1" t="s">
        <v>8515</v>
      </c>
      <c r="E94" s="1">
        <v>2024</v>
      </c>
      <c r="F94" s="1" t="s">
        <v>8516</v>
      </c>
      <c r="G94" s="1">
        <v>16</v>
      </c>
      <c r="H94" s="1">
        <v>10</v>
      </c>
      <c r="I94" s="1" t="s">
        <v>8517</v>
      </c>
      <c r="J94" s="1" t="s">
        <v>8518</v>
      </c>
      <c r="K94" s="1" t="s">
        <v>7972</v>
      </c>
      <c r="L94" s="1" t="s">
        <v>8012</v>
      </c>
    </row>
    <row r="95" spans="1:13" ht="37.5">
      <c r="A95" s="1" t="s">
        <v>8519</v>
      </c>
      <c r="B95" s="1" t="s">
        <v>8520</v>
      </c>
      <c r="C95" s="1">
        <v>0</v>
      </c>
      <c r="D95" s="1" t="s">
        <v>8521</v>
      </c>
      <c r="E95" s="1">
        <v>2024</v>
      </c>
      <c r="F95" s="1" t="s">
        <v>8328</v>
      </c>
      <c r="G95" s="1" t="s">
        <v>7969</v>
      </c>
      <c r="H95" s="1" t="s">
        <v>7969</v>
      </c>
      <c r="I95" s="1" t="s">
        <v>8522</v>
      </c>
      <c r="J95" s="1" t="s">
        <v>8523</v>
      </c>
      <c r="K95" s="1" t="s">
        <v>7972</v>
      </c>
      <c r="L95" s="1" t="s">
        <v>8324</v>
      </c>
      <c r="M95" s="1" t="s">
        <v>8524</v>
      </c>
    </row>
    <row r="96" spans="1:13" ht="37.5">
      <c r="A96" s="1" t="s">
        <v>8525</v>
      </c>
      <c r="B96" s="1" t="s">
        <v>8526</v>
      </c>
      <c r="C96" s="1">
        <v>0</v>
      </c>
      <c r="D96" s="1" t="s">
        <v>8527</v>
      </c>
      <c r="E96" s="1">
        <v>2024</v>
      </c>
      <c r="F96" s="1" t="s">
        <v>8528</v>
      </c>
      <c r="G96" s="1">
        <v>30</v>
      </c>
      <c r="H96" s="1">
        <v>6</v>
      </c>
      <c r="I96" s="1" t="s">
        <v>8529</v>
      </c>
      <c r="J96" s="1" t="s">
        <v>8530</v>
      </c>
      <c r="K96" s="1" t="s">
        <v>7972</v>
      </c>
      <c r="L96" s="1" t="s">
        <v>7978</v>
      </c>
      <c r="M96" s="1" t="s">
        <v>8531</v>
      </c>
    </row>
    <row r="97" spans="1:13" ht="37.5">
      <c r="A97" s="1" t="s">
        <v>1472</v>
      </c>
      <c r="B97" s="1" t="s">
        <v>5044</v>
      </c>
      <c r="C97" s="1">
        <v>0</v>
      </c>
      <c r="D97" s="1" t="s">
        <v>1475</v>
      </c>
      <c r="E97" s="1">
        <v>2024</v>
      </c>
      <c r="F97" s="1" t="s">
        <v>8484</v>
      </c>
      <c r="G97" s="1">
        <v>70</v>
      </c>
      <c r="H97" s="1">
        <v>2</v>
      </c>
      <c r="I97" s="1" t="s">
        <v>8532</v>
      </c>
      <c r="J97" s="1" t="s">
        <v>8533</v>
      </c>
      <c r="K97" s="1" t="s">
        <v>7972</v>
      </c>
      <c r="L97" s="1" t="s">
        <v>8487</v>
      </c>
    </row>
    <row r="98" spans="1:13" ht="50">
      <c r="A98" s="1" t="s">
        <v>8534</v>
      </c>
      <c r="B98" s="1" t="s">
        <v>8535</v>
      </c>
      <c r="C98" s="1">
        <v>0</v>
      </c>
      <c r="D98" s="1" t="s">
        <v>8536</v>
      </c>
      <c r="E98" s="1">
        <v>2024</v>
      </c>
      <c r="F98" s="1" t="s">
        <v>8537</v>
      </c>
      <c r="G98" s="1" t="s">
        <v>7969</v>
      </c>
      <c r="H98" s="1" t="s">
        <v>7969</v>
      </c>
      <c r="I98" s="1" t="s">
        <v>8538</v>
      </c>
      <c r="J98" s="1" t="s">
        <v>8539</v>
      </c>
      <c r="K98" s="1" t="s">
        <v>7972</v>
      </c>
      <c r="L98" s="1" t="s">
        <v>8102</v>
      </c>
      <c r="M98" s="1" t="s">
        <v>8540</v>
      </c>
    </row>
    <row r="99" spans="1:13" ht="37.5">
      <c r="A99" s="1" t="s">
        <v>8541</v>
      </c>
      <c r="B99" s="1" t="s">
        <v>8542</v>
      </c>
      <c r="C99" s="1">
        <v>0</v>
      </c>
      <c r="D99" s="1" t="s">
        <v>8543</v>
      </c>
      <c r="E99" s="1">
        <v>2024</v>
      </c>
      <c r="F99" s="1" t="s">
        <v>8261</v>
      </c>
      <c r="G99" s="1">
        <v>15</v>
      </c>
      <c r="H99" s="1">
        <v>12</v>
      </c>
      <c r="I99" s="1" t="s">
        <v>8544</v>
      </c>
      <c r="J99" s="1" t="s">
        <v>8545</v>
      </c>
      <c r="K99" s="1" t="s">
        <v>7972</v>
      </c>
      <c r="L99" s="1" t="s">
        <v>8264</v>
      </c>
      <c r="M99" s="1" t="s">
        <v>8546</v>
      </c>
    </row>
    <row r="100" spans="1:13" ht="37.5">
      <c r="A100" s="1" t="s">
        <v>1108</v>
      </c>
      <c r="B100" s="1" t="s">
        <v>5032</v>
      </c>
      <c r="C100" s="1">
        <v>0</v>
      </c>
      <c r="D100" s="1" t="s">
        <v>1111</v>
      </c>
      <c r="E100" s="1">
        <v>2024</v>
      </c>
      <c r="F100" s="1" t="s">
        <v>8547</v>
      </c>
      <c r="G100" s="1">
        <v>7</v>
      </c>
      <c r="H100" s="1">
        <v>4</v>
      </c>
      <c r="I100" s="1" t="s">
        <v>8548</v>
      </c>
      <c r="J100" s="1" t="s">
        <v>8549</v>
      </c>
      <c r="K100" s="1" t="s">
        <v>7972</v>
      </c>
      <c r="L100" s="1" t="s">
        <v>8012</v>
      </c>
    </row>
    <row r="101" spans="1:13" ht="37.5">
      <c r="A101" s="1" t="s">
        <v>8550</v>
      </c>
      <c r="B101" s="1" t="s">
        <v>8551</v>
      </c>
      <c r="C101" s="1">
        <v>0</v>
      </c>
      <c r="D101" s="1" t="s">
        <v>8552</v>
      </c>
      <c r="E101" s="1">
        <v>2024</v>
      </c>
      <c r="F101" s="1" t="s">
        <v>8553</v>
      </c>
      <c r="G101" s="1" t="s">
        <v>7969</v>
      </c>
      <c r="H101" s="1" t="s">
        <v>7969</v>
      </c>
      <c r="I101" s="1" t="s">
        <v>8554</v>
      </c>
      <c r="J101" s="1" t="s">
        <v>8555</v>
      </c>
      <c r="K101" s="1" t="s">
        <v>7972</v>
      </c>
      <c r="L101" s="1" t="s">
        <v>8102</v>
      </c>
      <c r="M101" s="1" t="s">
        <v>8556</v>
      </c>
    </row>
    <row r="102" spans="1:13" ht="50">
      <c r="A102" s="1" t="s">
        <v>8557</v>
      </c>
      <c r="B102" s="1" t="s">
        <v>8558</v>
      </c>
      <c r="C102" s="1">
        <v>0</v>
      </c>
      <c r="D102" s="1" t="s">
        <v>8559</v>
      </c>
      <c r="E102" s="1">
        <v>2024</v>
      </c>
      <c r="F102" s="1" t="s">
        <v>8560</v>
      </c>
      <c r="G102" s="1" t="s">
        <v>7969</v>
      </c>
      <c r="H102" s="1" t="s">
        <v>7969</v>
      </c>
      <c r="I102" s="1" t="s">
        <v>8561</v>
      </c>
      <c r="J102" s="1" t="s">
        <v>8562</v>
      </c>
      <c r="K102" s="1" t="s">
        <v>7972</v>
      </c>
      <c r="L102" s="1" t="s">
        <v>8563</v>
      </c>
      <c r="M102" s="1" t="s">
        <v>7969</v>
      </c>
    </row>
    <row r="103" spans="1:13" ht="37.5">
      <c r="A103" s="1" t="s">
        <v>8564</v>
      </c>
      <c r="B103" s="1" t="s">
        <v>8565</v>
      </c>
      <c r="C103" s="1">
        <v>0</v>
      </c>
      <c r="D103" s="1" t="s">
        <v>8566</v>
      </c>
      <c r="E103" s="1">
        <v>2024</v>
      </c>
      <c r="F103" s="1" t="s">
        <v>8566</v>
      </c>
      <c r="G103" s="1" t="s">
        <v>7969</v>
      </c>
      <c r="H103" s="1" t="s">
        <v>7969</v>
      </c>
      <c r="I103" s="1" t="s">
        <v>7969</v>
      </c>
      <c r="J103" s="1" t="s">
        <v>8567</v>
      </c>
      <c r="K103" s="1" t="s">
        <v>7972</v>
      </c>
      <c r="L103" s="1" t="s">
        <v>8102</v>
      </c>
      <c r="M103" s="1" t="s">
        <v>7969</v>
      </c>
    </row>
    <row r="104" spans="1:13" ht="37.5">
      <c r="A104" s="1" t="s">
        <v>8568</v>
      </c>
      <c r="B104" s="1" t="s">
        <v>8569</v>
      </c>
      <c r="C104" s="1">
        <v>0</v>
      </c>
      <c r="D104" s="1" t="s">
        <v>8570</v>
      </c>
      <c r="E104" s="1">
        <v>2024</v>
      </c>
      <c r="F104" s="1" t="s">
        <v>8571</v>
      </c>
      <c r="G104" s="1" t="s">
        <v>7969</v>
      </c>
      <c r="H104" s="1" t="s">
        <v>7969</v>
      </c>
      <c r="I104" s="1" t="s">
        <v>8572</v>
      </c>
      <c r="J104" s="1" t="s">
        <v>8573</v>
      </c>
      <c r="K104" s="1" t="s">
        <v>7972</v>
      </c>
      <c r="L104" s="1" t="s">
        <v>8102</v>
      </c>
      <c r="M104" s="1" t="s">
        <v>8574</v>
      </c>
    </row>
    <row r="105" spans="1:13" ht="75">
      <c r="A105" s="1" t="s">
        <v>8575</v>
      </c>
      <c r="B105" s="1" t="s">
        <v>8576</v>
      </c>
      <c r="C105" s="1">
        <v>0</v>
      </c>
      <c r="D105" s="1" t="s">
        <v>8577</v>
      </c>
      <c r="E105" s="1">
        <v>2024</v>
      </c>
      <c r="F105" s="1" t="s">
        <v>8578</v>
      </c>
      <c r="G105" s="1" t="s">
        <v>7969</v>
      </c>
      <c r="H105" s="1" t="s">
        <v>7969</v>
      </c>
      <c r="I105" s="1" t="s">
        <v>8579</v>
      </c>
      <c r="J105" s="1" t="s">
        <v>8580</v>
      </c>
      <c r="K105" s="1" t="s">
        <v>7972</v>
      </c>
      <c r="L105" s="1" t="s">
        <v>8102</v>
      </c>
      <c r="M105" s="1" t="s">
        <v>8581</v>
      </c>
    </row>
    <row r="106" spans="1:13" ht="50">
      <c r="A106" s="1" t="s">
        <v>8582</v>
      </c>
      <c r="B106" s="1" t="s">
        <v>8583</v>
      </c>
      <c r="C106" s="1">
        <v>0</v>
      </c>
      <c r="D106" s="1" t="s">
        <v>8584</v>
      </c>
      <c r="E106" s="1">
        <v>2024</v>
      </c>
      <c r="F106" s="1" t="s">
        <v>8585</v>
      </c>
      <c r="G106" s="1" t="s">
        <v>7969</v>
      </c>
      <c r="H106" s="1" t="s">
        <v>7969</v>
      </c>
      <c r="I106" s="1" t="s">
        <v>8586</v>
      </c>
      <c r="J106" s="1" t="s">
        <v>8587</v>
      </c>
      <c r="K106" s="1" t="s">
        <v>7972</v>
      </c>
      <c r="L106" s="1" t="s">
        <v>8102</v>
      </c>
      <c r="M106" s="1" t="s">
        <v>8588</v>
      </c>
    </row>
    <row r="107" spans="1:13" ht="37.5">
      <c r="A107" s="1" t="s">
        <v>8589</v>
      </c>
      <c r="B107" s="1" t="s">
        <v>8590</v>
      </c>
      <c r="C107" s="1">
        <v>0</v>
      </c>
      <c r="D107" s="1" t="s">
        <v>8591</v>
      </c>
      <c r="E107" s="1">
        <v>2024</v>
      </c>
      <c r="F107" s="1" t="s">
        <v>8592</v>
      </c>
      <c r="G107" s="1" t="s">
        <v>7969</v>
      </c>
      <c r="H107" s="1" t="s">
        <v>7969</v>
      </c>
      <c r="I107" s="1" t="s">
        <v>8593</v>
      </c>
      <c r="J107" s="1" t="s">
        <v>8594</v>
      </c>
      <c r="K107" s="1" t="s">
        <v>7972</v>
      </c>
      <c r="L107" s="1" t="s">
        <v>8102</v>
      </c>
      <c r="M107" s="1" t="s">
        <v>8595</v>
      </c>
    </row>
    <row r="108" spans="1:13" ht="50">
      <c r="A108" s="1" t="s">
        <v>8596</v>
      </c>
      <c r="B108" s="1" t="s">
        <v>8597</v>
      </c>
      <c r="C108" s="1">
        <v>0</v>
      </c>
      <c r="D108" s="1" t="s">
        <v>8598</v>
      </c>
      <c r="E108" s="1">
        <v>2024</v>
      </c>
      <c r="F108" s="1" t="s">
        <v>8598</v>
      </c>
      <c r="G108" s="1" t="s">
        <v>7969</v>
      </c>
      <c r="H108" s="1" t="s">
        <v>7969</v>
      </c>
      <c r="I108" s="1" t="s">
        <v>7969</v>
      </c>
      <c r="J108" s="1" t="s">
        <v>8599</v>
      </c>
      <c r="K108" s="1" t="s">
        <v>7972</v>
      </c>
      <c r="L108" s="1" t="s">
        <v>8102</v>
      </c>
      <c r="M108" s="1" t="s">
        <v>7969</v>
      </c>
    </row>
    <row r="109" spans="1:13" ht="37.5">
      <c r="A109" s="1" t="s">
        <v>8600</v>
      </c>
      <c r="B109" s="1" t="s">
        <v>8601</v>
      </c>
      <c r="C109" s="1">
        <v>0</v>
      </c>
      <c r="D109" s="1" t="s">
        <v>8602</v>
      </c>
      <c r="E109" s="1">
        <v>2024</v>
      </c>
      <c r="F109" s="1" t="s">
        <v>8603</v>
      </c>
      <c r="G109" s="1" t="s">
        <v>7969</v>
      </c>
      <c r="H109" s="1" t="s">
        <v>7969</v>
      </c>
      <c r="I109" s="1" t="s">
        <v>7969</v>
      </c>
      <c r="J109" s="1" t="s">
        <v>8604</v>
      </c>
      <c r="K109" s="1" t="s">
        <v>7972</v>
      </c>
      <c r="L109" s="1" t="s">
        <v>8605</v>
      </c>
      <c r="M109" s="1" t="s">
        <v>7969</v>
      </c>
    </row>
    <row r="110" spans="1:13" ht="37.5">
      <c r="A110" s="1" t="s">
        <v>8606</v>
      </c>
      <c r="B110" s="1" t="s">
        <v>8607</v>
      </c>
      <c r="C110" s="1">
        <v>0</v>
      </c>
      <c r="D110" s="1" t="s">
        <v>8608</v>
      </c>
      <c r="E110" s="1">
        <v>2024</v>
      </c>
      <c r="F110" s="1" t="s">
        <v>8055</v>
      </c>
      <c r="G110" s="1">
        <v>2180</v>
      </c>
      <c r="H110" s="1" t="s">
        <v>7969</v>
      </c>
      <c r="I110" s="1" t="s">
        <v>7969</v>
      </c>
      <c r="J110" s="1" t="s">
        <v>8609</v>
      </c>
      <c r="K110" s="1" t="s">
        <v>7972</v>
      </c>
      <c r="L110" s="1" t="s">
        <v>7985</v>
      </c>
      <c r="M110" s="1" t="s">
        <v>7969</v>
      </c>
    </row>
    <row r="111" spans="1:13" ht="37.5">
      <c r="A111" s="1" t="s">
        <v>1351</v>
      </c>
      <c r="B111" s="1" t="s">
        <v>8610</v>
      </c>
      <c r="C111" s="1">
        <v>0</v>
      </c>
      <c r="D111" s="1" t="s">
        <v>1354</v>
      </c>
      <c r="E111" s="1">
        <v>2024</v>
      </c>
      <c r="F111" s="1" t="s">
        <v>8611</v>
      </c>
      <c r="G111" s="1" t="s">
        <v>7969</v>
      </c>
      <c r="H111" s="1" t="s">
        <v>7969</v>
      </c>
      <c r="I111" s="1" t="s">
        <v>8612</v>
      </c>
      <c r="J111" s="1" t="s">
        <v>8613</v>
      </c>
      <c r="K111" s="1" t="s">
        <v>7972</v>
      </c>
      <c r="L111" s="1" t="s">
        <v>8102</v>
      </c>
      <c r="M111" s="1" t="s">
        <v>1353</v>
      </c>
    </row>
    <row r="112" spans="1:13" ht="25">
      <c r="A112" s="1" t="e">
        <v>#N/A</v>
      </c>
      <c r="B112" s="1" t="s">
        <v>8614</v>
      </c>
      <c r="C112" s="1">
        <v>0</v>
      </c>
      <c r="D112" s="1" t="s">
        <v>8615</v>
      </c>
      <c r="E112" s="1"/>
      <c r="F112" s="1"/>
      <c r="G112" s="1"/>
      <c r="H112" s="1"/>
      <c r="I112" s="1"/>
      <c r="J112" s="1"/>
      <c r="K112" s="1"/>
      <c r="L112" s="1"/>
    </row>
    <row r="113" spans="1:13" ht="37.5">
      <c r="A113" s="1" t="s">
        <v>8616</v>
      </c>
      <c r="B113" s="1" t="s">
        <v>8617</v>
      </c>
      <c r="C113" s="1">
        <v>0</v>
      </c>
      <c r="D113" s="1" t="s">
        <v>8618</v>
      </c>
      <c r="E113" s="1">
        <v>2024</v>
      </c>
      <c r="F113" s="1" t="s">
        <v>8619</v>
      </c>
      <c r="G113" s="1" t="s">
        <v>7969</v>
      </c>
      <c r="H113" s="1" t="s">
        <v>7969</v>
      </c>
      <c r="I113" s="1" t="s">
        <v>8620</v>
      </c>
      <c r="J113" s="1" t="s">
        <v>8621</v>
      </c>
      <c r="K113" s="1" t="s">
        <v>7972</v>
      </c>
      <c r="L113" s="1" t="s">
        <v>8102</v>
      </c>
      <c r="M113" s="1" t="s">
        <v>8622</v>
      </c>
    </row>
    <row r="114" spans="1:13" ht="50">
      <c r="A114" s="1" t="s">
        <v>8623</v>
      </c>
      <c r="B114" s="1" t="s">
        <v>8624</v>
      </c>
      <c r="C114" s="1">
        <v>0</v>
      </c>
      <c r="D114" s="1" t="s">
        <v>8625</v>
      </c>
      <c r="E114" s="1">
        <v>2024</v>
      </c>
      <c r="F114" s="1" t="s">
        <v>8626</v>
      </c>
      <c r="G114" s="1" t="s">
        <v>7969</v>
      </c>
      <c r="H114" s="1" t="s">
        <v>7969</v>
      </c>
      <c r="I114" s="1" t="s">
        <v>8627</v>
      </c>
      <c r="J114" s="1" t="s">
        <v>8628</v>
      </c>
      <c r="K114" s="1" t="s">
        <v>7972</v>
      </c>
      <c r="L114" s="1" t="s">
        <v>8102</v>
      </c>
      <c r="M114" s="1" t="s">
        <v>8629</v>
      </c>
    </row>
    <row r="115" spans="1:13" ht="37.5">
      <c r="A115" s="1" t="s">
        <v>8630</v>
      </c>
      <c r="B115" s="1" t="s">
        <v>8631</v>
      </c>
      <c r="C115" s="1">
        <v>0</v>
      </c>
      <c r="D115" s="1" t="s">
        <v>8632</v>
      </c>
      <c r="E115" s="1">
        <v>2024</v>
      </c>
      <c r="F115" s="1" t="s">
        <v>8633</v>
      </c>
      <c r="G115" s="1" t="s">
        <v>7969</v>
      </c>
      <c r="H115" s="1" t="s">
        <v>7969</v>
      </c>
      <c r="I115" s="1" t="s">
        <v>8634</v>
      </c>
      <c r="J115" s="1" t="s">
        <v>8635</v>
      </c>
      <c r="K115" s="1" t="s">
        <v>7972</v>
      </c>
      <c r="L115" s="1" t="s">
        <v>8102</v>
      </c>
      <c r="M115" s="1" t="s">
        <v>8636</v>
      </c>
    </row>
    <row r="116" spans="1:13" ht="37.5">
      <c r="A116" s="1" t="s">
        <v>1420</v>
      </c>
      <c r="B116" s="1" t="s">
        <v>5162</v>
      </c>
      <c r="C116" s="1">
        <v>0</v>
      </c>
      <c r="D116" s="1" t="s">
        <v>1423</v>
      </c>
      <c r="E116" s="1">
        <v>2024</v>
      </c>
      <c r="F116" s="1" t="s">
        <v>8637</v>
      </c>
      <c r="G116" s="1" t="s">
        <v>7969</v>
      </c>
      <c r="H116" s="1" t="s">
        <v>7969</v>
      </c>
      <c r="I116" s="1" t="s">
        <v>8638</v>
      </c>
      <c r="J116" s="1" t="s">
        <v>8639</v>
      </c>
      <c r="K116" s="1" t="s">
        <v>7972</v>
      </c>
      <c r="L116" s="1" t="s">
        <v>8102</v>
      </c>
      <c r="M116" s="1" t="s">
        <v>1422</v>
      </c>
    </row>
    <row r="117" spans="1:13" ht="37.5">
      <c r="A117" s="1" t="s">
        <v>1454</v>
      </c>
      <c r="B117" s="1" t="s">
        <v>8640</v>
      </c>
      <c r="C117" s="1">
        <v>0</v>
      </c>
      <c r="D117" s="1" t="s">
        <v>1457</v>
      </c>
      <c r="E117" s="1">
        <v>2024</v>
      </c>
      <c r="F117" s="1" t="s">
        <v>8637</v>
      </c>
      <c r="G117" s="1" t="s">
        <v>7969</v>
      </c>
      <c r="H117" s="1" t="s">
        <v>7969</v>
      </c>
      <c r="I117" s="1" t="s">
        <v>8641</v>
      </c>
      <c r="J117" s="1" t="s">
        <v>8642</v>
      </c>
      <c r="K117" s="1" t="s">
        <v>7972</v>
      </c>
      <c r="L117" s="1" t="s">
        <v>8102</v>
      </c>
      <c r="M117" s="1" t="s">
        <v>1456</v>
      </c>
    </row>
    <row r="118" spans="1:13" ht="50">
      <c r="A118" s="1" t="s">
        <v>8643</v>
      </c>
      <c r="B118" s="1" t="s">
        <v>8644</v>
      </c>
      <c r="C118" s="1">
        <v>0</v>
      </c>
      <c r="D118" s="1" t="s">
        <v>8645</v>
      </c>
      <c r="E118" s="1">
        <v>2024</v>
      </c>
      <c r="F118" s="1" t="s">
        <v>8177</v>
      </c>
      <c r="G118" s="1">
        <v>1088</v>
      </c>
      <c r="H118" s="1" t="s">
        <v>7969</v>
      </c>
      <c r="I118" s="1" t="s">
        <v>8646</v>
      </c>
      <c r="J118" s="1" t="s">
        <v>8647</v>
      </c>
      <c r="K118" s="1" t="s">
        <v>7972</v>
      </c>
      <c r="L118" s="1" t="s">
        <v>7985</v>
      </c>
      <c r="M118" s="1" t="s">
        <v>8648</v>
      </c>
    </row>
    <row r="119" spans="1:13" ht="37.5">
      <c r="A119" s="1" t="s">
        <v>8649</v>
      </c>
      <c r="B119" s="1" t="s">
        <v>8650</v>
      </c>
      <c r="C119" s="1">
        <v>0</v>
      </c>
      <c r="D119" s="1" t="s">
        <v>8651</v>
      </c>
      <c r="E119" s="1">
        <v>2024</v>
      </c>
      <c r="F119" s="1" t="s">
        <v>8652</v>
      </c>
      <c r="G119" s="1" t="s">
        <v>7969</v>
      </c>
      <c r="H119" s="1" t="s">
        <v>7969</v>
      </c>
      <c r="I119" s="1" t="s">
        <v>8653</v>
      </c>
      <c r="J119" s="1" t="s">
        <v>8654</v>
      </c>
      <c r="K119" s="1" t="s">
        <v>7972</v>
      </c>
      <c r="L119" s="1" t="s">
        <v>8102</v>
      </c>
      <c r="M119" s="1" t="s">
        <v>8655</v>
      </c>
    </row>
    <row r="120" spans="1:13" ht="50">
      <c r="A120" s="1" t="s">
        <v>8656</v>
      </c>
      <c r="B120" s="1" t="s">
        <v>8657</v>
      </c>
      <c r="C120" s="1">
        <v>0</v>
      </c>
      <c r="D120" s="1" t="s">
        <v>8658</v>
      </c>
      <c r="E120" s="1">
        <v>2024</v>
      </c>
      <c r="F120" s="1" t="s">
        <v>8659</v>
      </c>
      <c r="G120" s="1" t="s">
        <v>7969</v>
      </c>
      <c r="H120" s="1" t="s">
        <v>7969</v>
      </c>
      <c r="I120" s="1" t="s">
        <v>8660</v>
      </c>
      <c r="J120" s="1" t="s">
        <v>8661</v>
      </c>
      <c r="K120" s="1" t="s">
        <v>7972</v>
      </c>
      <c r="L120" s="1" t="s">
        <v>8102</v>
      </c>
      <c r="M120" s="1" t="s">
        <v>8662</v>
      </c>
    </row>
    <row r="121" spans="1:13" ht="37.5">
      <c r="A121" s="1" t="s">
        <v>8663</v>
      </c>
      <c r="B121" s="1" t="s">
        <v>8664</v>
      </c>
      <c r="C121" s="1">
        <v>0</v>
      </c>
      <c r="D121" s="1" t="s">
        <v>8665</v>
      </c>
      <c r="E121" s="1">
        <v>2024</v>
      </c>
      <c r="F121" s="1" t="s">
        <v>8666</v>
      </c>
      <c r="G121" s="1" t="s">
        <v>7969</v>
      </c>
      <c r="H121" s="1" t="s">
        <v>7969</v>
      </c>
      <c r="I121" s="1" t="s">
        <v>8667</v>
      </c>
      <c r="J121" s="1" t="s">
        <v>8668</v>
      </c>
      <c r="K121" s="1" t="s">
        <v>7972</v>
      </c>
      <c r="L121" s="1" t="s">
        <v>8019</v>
      </c>
      <c r="M121" s="1" t="s">
        <v>8669</v>
      </c>
    </row>
    <row r="122" spans="1:13" ht="37.5">
      <c r="A122" s="1" t="s">
        <v>8670</v>
      </c>
      <c r="B122" s="1" t="s">
        <v>8671</v>
      </c>
      <c r="C122" s="1">
        <v>0</v>
      </c>
      <c r="D122" s="1" t="s">
        <v>8672</v>
      </c>
      <c r="E122" s="1">
        <v>2024</v>
      </c>
      <c r="F122" s="1" t="s">
        <v>8673</v>
      </c>
      <c r="G122" s="1" t="s">
        <v>7969</v>
      </c>
      <c r="H122" s="1" t="s">
        <v>7969</v>
      </c>
      <c r="I122" s="1" t="s">
        <v>8674</v>
      </c>
      <c r="J122" s="1" t="s">
        <v>8675</v>
      </c>
      <c r="K122" s="1" t="s">
        <v>7972</v>
      </c>
      <c r="L122" s="1" t="s">
        <v>8102</v>
      </c>
      <c r="M122" s="1" t="s">
        <v>8676</v>
      </c>
    </row>
    <row r="123" spans="1:13" ht="37.5">
      <c r="A123" s="1" t="s">
        <v>8677</v>
      </c>
      <c r="B123" s="1" t="s">
        <v>8678</v>
      </c>
      <c r="C123" s="1">
        <v>0</v>
      </c>
      <c r="D123" s="1" t="s">
        <v>8679</v>
      </c>
      <c r="E123" s="1">
        <v>2024</v>
      </c>
      <c r="F123" s="1" t="s">
        <v>8680</v>
      </c>
      <c r="G123" s="1" t="s">
        <v>7969</v>
      </c>
      <c r="H123" s="1" t="s">
        <v>7969</v>
      </c>
      <c r="I123" s="1" t="s">
        <v>8681</v>
      </c>
      <c r="J123" s="1" t="s">
        <v>8682</v>
      </c>
      <c r="K123" s="1" t="s">
        <v>7972</v>
      </c>
      <c r="L123" s="1" t="s">
        <v>8019</v>
      </c>
      <c r="M123" s="1" t="s">
        <v>8683</v>
      </c>
    </row>
    <row r="124" spans="1:13" ht="37.5">
      <c r="A124" s="1" t="s">
        <v>1574</v>
      </c>
      <c r="B124" s="1" t="s">
        <v>8684</v>
      </c>
      <c r="C124" s="1">
        <v>0</v>
      </c>
      <c r="D124" s="1" t="s">
        <v>1577</v>
      </c>
      <c r="E124" s="1">
        <v>2024</v>
      </c>
      <c r="F124" s="1" t="s">
        <v>8685</v>
      </c>
      <c r="G124" s="1">
        <v>36</v>
      </c>
      <c r="H124" s="1">
        <v>1</v>
      </c>
      <c r="I124" s="1" t="s">
        <v>8686</v>
      </c>
      <c r="J124" s="1" t="s">
        <v>8687</v>
      </c>
      <c r="K124" s="1" t="s">
        <v>7972</v>
      </c>
      <c r="L124" s="1" t="s">
        <v>8688</v>
      </c>
    </row>
    <row r="125" spans="1:13" ht="37.5">
      <c r="A125" s="1" t="s">
        <v>8689</v>
      </c>
      <c r="B125" s="1" t="s">
        <v>8690</v>
      </c>
      <c r="C125" s="1">
        <v>0</v>
      </c>
      <c r="D125" s="1" t="s">
        <v>8691</v>
      </c>
      <c r="E125" s="1">
        <v>2024</v>
      </c>
      <c r="F125" s="1" t="s">
        <v>8692</v>
      </c>
      <c r="G125" s="1" t="s">
        <v>7969</v>
      </c>
      <c r="H125" s="1" t="s">
        <v>7969</v>
      </c>
      <c r="I125" s="1" t="s">
        <v>8693</v>
      </c>
      <c r="J125" s="1" t="s">
        <v>8694</v>
      </c>
      <c r="K125" s="1" t="s">
        <v>7972</v>
      </c>
      <c r="L125" s="1" t="s">
        <v>8102</v>
      </c>
    </row>
    <row r="126" spans="1:13" ht="25">
      <c r="A126" s="1" t="e">
        <v>#N/A</v>
      </c>
      <c r="B126" s="1" t="s">
        <v>8695</v>
      </c>
      <c r="C126" s="1">
        <v>0</v>
      </c>
      <c r="D126" s="1" t="s">
        <v>8696</v>
      </c>
      <c r="E126" s="1"/>
      <c r="F126" s="1"/>
      <c r="G126" s="1"/>
      <c r="H126" s="1"/>
      <c r="I126" s="1"/>
      <c r="J126" s="1"/>
      <c r="K126" s="1"/>
      <c r="L126" s="1"/>
    </row>
    <row r="127" spans="1:13" ht="37.5">
      <c r="A127" s="1" t="s">
        <v>597</v>
      </c>
      <c r="B127" s="1" t="s">
        <v>5140</v>
      </c>
      <c r="C127" s="1">
        <v>0</v>
      </c>
      <c r="D127" s="1" t="s">
        <v>600</v>
      </c>
      <c r="E127" s="1">
        <v>2024</v>
      </c>
      <c r="F127" s="1" t="s">
        <v>8697</v>
      </c>
      <c r="G127" s="1" t="s">
        <v>7969</v>
      </c>
      <c r="H127" s="1" t="s">
        <v>7969</v>
      </c>
      <c r="I127" s="1" t="s">
        <v>8698</v>
      </c>
      <c r="J127" s="1" t="s">
        <v>8699</v>
      </c>
      <c r="K127" s="1" t="s">
        <v>7972</v>
      </c>
      <c r="L127" s="1" t="s">
        <v>8102</v>
      </c>
      <c r="M127" s="1" t="s">
        <v>599</v>
      </c>
    </row>
    <row r="128" spans="1:13" ht="37.5">
      <c r="A128" s="1" t="s">
        <v>8700</v>
      </c>
      <c r="B128" s="1" t="s">
        <v>8701</v>
      </c>
      <c r="C128" s="1">
        <v>0</v>
      </c>
      <c r="D128" s="1" t="s">
        <v>8702</v>
      </c>
      <c r="E128" s="1">
        <v>2024</v>
      </c>
      <c r="F128" s="1" t="s">
        <v>8703</v>
      </c>
      <c r="G128" s="1" t="s">
        <v>7969</v>
      </c>
      <c r="H128" s="1" t="s">
        <v>7969</v>
      </c>
      <c r="I128" s="1" t="s">
        <v>8704</v>
      </c>
      <c r="J128" s="1" t="s">
        <v>8705</v>
      </c>
      <c r="K128" s="1" t="s">
        <v>7972</v>
      </c>
      <c r="L128" s="1" t="s">
        <v>8102</v>
      </c>
      <c r="M128" s="1" t="s">
        <v>8706</v>
      </c>
    </row>
    <row r="129" spans="1:13" ht="50">
      <c r="A129" s="1" t="s">
        <v>8707</v>
      </c>
      <c r="B129" s="1" t="s">
        <v>8708</v>
      </c>
      <c r="C129" s="1">
        <v>0</v>
      </c>
      <c r="D129" s="1" t="s">
        <v>8709</v>
      </c>
      <c r="E129" s="1">
        <v>2024</v>
      </c>
      <c r="F129" s="1" t="s">
        <v>8055</v>
      </c>
      <c r="G129" s="1">
        <v>2096</v>
      </c>
      <c r="H129" s="1" t="s">
        <v>7969</v>
      </c>
      <c r="I129" s="1" t="s">
        <v>8710</v>
      </c>
      <c r="J129" s="1" t="s">
        <v>8711</v>
      </c>
      <c r="K129" s="1" t="s">
        <v>7972</v>
      </c>
      <c r="L129" s="1" t="s">
        <v>7985</v>
      </c>
      <c r="M129" s="1" t="s">
        <v>8712</v>
      </c>
    </row>
    <row r="130" spans="1:13" ht="37.5">
      <c r="A130" s="1" t="s">
        <v>8713</v>
      </c>
      <c r="B130" s="1" t="s">
        <v>8714</v>
      </c>
      <c r="C130" s="1">
        <v>0</v>
      </c>
      <c r="D130" s="1" t="s">
        <v>8715</v>
      </c>
      <c r="E130" s="1">
        <v>2024</v>
      </c>
      <c r="F130" s="1" t="s">
        <v>8177</v>
      </c>
      <c r="G130" s="1">
        <v>957</v>
      </c>
      <c r="H130" s="1" t="s">
        <v>7969</v>
      </c>
      <c r="I130" s="1" t="s">
        <v>8716</v>
      </c>
      <c r="J130" s="1" t="s">
        <v>8717</v>
      </c>
      <c r="K130" s="1" t="s">
        <v>7972</v>
      </c>
      <c r="L130" s="1" t="s">
        <v>7985</v>
      </c>
      <c r="M130" s="1" t="s">
        <v>8718</v>
      </c>
    </row>
    <row r="131" spans="1:13" ht="50">
      <c r="A131" s="1" t="s">
        <v>8719</v>
      </c>
      <c r="B131" s="1" t="s">
        <v>8720</v>
      </c>
      <c r="C131" s="1">
        <v>0</v>
      </c>
      <c r="D131" s="1" t="s">
        <v>8721</v>
      </c>
      <c r="E131" s="1">
        <v>2024</v>
      </c>
      <c r="F131" s="1" t="s">
        <v>8722</v>
      </c>
      <c r="G131" s="1" t="s">
        <v>7969</v>
      </c>
      <c r="H131" s="1" t="s">
        <v>7969</v>
      </c>
      <c r="I131" s="1" t="s">
        <v>8723</v>
      </c>
      <c r="J131" s="1" t="s">
        <v>8724</v>
      </c>
      <c r="K131" s="1" t="s">
        <v>7972</v>
      </c>
      <c r="L131" s="1" t="s">
        <v>8102</v>
      </c>
      <c r="M131" s="1" t="s">
        <v>8725</v>
      </c>
    </row>
    <row r="132" spans="1:13" ht="37.5">
      <c r="A132" s="1" t="s">
        <v>839</v>
      </c>
      <c r="B132" s="1" t="s">
        <v>8726</v>
      </c>
      <c r="C132" s="1">
        <v>0</v>
      </c>
      <c r="D132" s="1" t="s">
        <v>842</v>
      </c>
      <c r="E132" s="1">
        <v>2024</v>
      </c>
      <c r="F132" s="1" t="s">
        <v>8727</v>
      </c>
      <c r="G132" s="1" t="s">
        <v>7969</v>
      </c>
      <c r="H132" s="1" t="s">
        <v>7969</v>
      </c>
      <c r="I132" s="1" t="s">
        <v>8728</v>
      </c>
      <c r="J132" s="1" t="s">
        <v>8729</v>
      </c>
      <c r="K132" s="1" t="s">
        <v>7972</v>
      </c>
      <c r="L132" s="1" t="s">
        <v>8102</v>
      </c>
      <c r="M132" s="1" t="s">
        <v>841</v>
      </c>
    </row>
    <row r="133" spans="1:13" ht="37.5">
      <c r="A133" s="1" t="s">
        <v>8730</v>
      </c>
      <c r="B133" s="1" t="s">
        <v>8731</v>
      </c>
      <c r="C133" s="1">
        <v>0</v>
      </c>
      <c r="D133" s="1" t="s">
        <v>8732</v>
      </c>
      <c r="E133" s="1">
        <v>2024</v>
      </c>
      <c r="F133" s="1" t="s">
        <v>8733</v>
      </c>
      <c r="G133" s="1" t="s">
        <v>7969</v>
      </c>
      <c r="H133" s="1" t="s">
        <v>7969</v>
      </c>
      <c r="I133" s="1" t="s">
        <v>8734</v>
      </c>
      <c r="J133" s="1" t="s">
        <v>8735</v>
      </c>
      <c r="K133" s="1" t="s">
        <v>7972</v>
      </c>
      <c r="L133" s="1" t="s">
        <v>8427</v>
      </c>
      <c r="M133" s="1" t="s">
        <v>8736</v>
      </c>
    </row>
    <row r="134" spans="1:13" ht="37.5">
      <c r="A134" s="1" t="s">
        <v>8737</v>
      </c>
      <c r="B134" s="1" t="s">
        <v>8738</v>
      </c>
      <c r="C134" s="1">
        <v>0</v>
      </c>
      <c r="D134" s="1" t="s">
        <v>8739</v>
      </c>
      <c r="E134" s="1">
        <v>2024</v>
      </c>
      <c r="F134" s="1" t="s">
        <v>8740</v>
      </c>
      <c r="G134" s="1">
        <v>560</v>
      </c>
      <c r="H134" s="1" t="s">
        <v>7969</v>
      </c>
      <c r="I134" s="1" t="s">
        <v>8741</v>
      </c>
      <c r="J134" s="1" t="s">
        <v>8742</v>
      </c>
      <c r="K134" s="1" t="s">
        <v>7972</v>
      </c>
      <c r="L134" s="1" t="s">
        <v>7985</v>
      </c>
      <c r="M134" s="1" t="s">
        <v>8743</v>
      </c>
    </row>
    <row r="135" spans="1:13" ht="50">
      <c r="A135" s="1" t="s">
        <v>8744</v>
      </c>
      <c r="B135" s="1" t="s">
        <v>8745</v>
      </c>
      <c r="C135" s="1">
        <v>0</v>
      </c>
      <c r="D135" s="1" t="s">
        <v>8746</v>
      </c>
      <c r="E135" s="1">
        <v>2024</v>
      </c>
      <c r="F135" s="1" t="s">
        <v>8747</v>
      </c>
      <c r="G135" s="1">
        <v>25</v>
      </c>
      <c r="H135" s="1">
        <v>5</v>
      </c>
      <c r="I135" s="1" t="s">
        <v>8748</v>
      </c>
      <c r="J135" s="1" t="s">
        <v>8749</v>
      </c>
      <c r="K135" s="1" t="s">
        <v>7972</v>
      </c>
      <c r="L135" s="1" t="s">
        <v>8750</v>
      </c>
    </row>
    <row r="136" spans="1:13" ht="37.5">
      <c r="A136" s="1" t="s">
        <v>8751</v>
      </c>
      <c r="B136" s="1" t="s">
        <v>8752</v>
      </c>
      <c r="C136" s="1">
        <v>0</v>
      </c>
      <c r="D136" s="1" t="s">
        <v>8753</v>
      </c>
      <c r="E136" s="1">
        <v>2024</v>
      </c>
      <c r="F136" s="1" t="s">
        <v>8055</v>
      </c>
      <c r="G136" s="1">
        <v>2213</v>
      </c>
      <c r="H136" s="1" t="s">
        <v>7969</v>
      </c>
      <c r="I136" s="1" t="s">
        <v>8754</v>
      </c>
      <c r="J136" s="1" t="s">
        <v>8755</v>
      </c>
      <c r="K136" s="1" t="s">
        <v>7972</v>
      </c>
      <c r="L136" s="1" t="s">
        <v>7985</v>
      </c>
      <c r="M136" s="1" t="s">
        <v>8756</v>
      </c>
    </row>
    <row r="137" spans="1:13" ht="37.5">
      <c r="A137" s="1" t="s">
        <v>8757</v>
      </c>
      <c r="B137" s="1" t="s">
        <v>8758</v>
      </c>
      <c r="C137" s="1">
        <v>0</v>
      </c>
      <c r="D137" s="1" t="s">
        <v>8759</v>
      </c>
      <c r="E137" s="1">
        <v>2024</v>
      </c>
      <c r="F137" s="1" t="s">
        <v>8760</v>
      </c>
      <c r="G137" s="1" t="s">
        <v>7969</v>
      </c>
      <c r="H137" s="1" t="s">
        <v>7969</v>
      </c>
      <c r="I137" s="1" t="s">
        <v>8761</v>
      </c>
      <c r="J137" s="1" t="s">
        <v>8762</v>
      </c>
      <c r="K137" s="1" t="s">
        <v>7972</v>
      </c>
      <c r="L137" s="1" t="s">
        <v>8102</v>
      </c>
      <c r="M137" s="1" t="s">
        <v>8763</v>
      </c>
    </row>
    <row r="138" spans="1:13" ht="50">
      <c r="A138" s="1" t="s">
        <v>8764</v>
      </c>
      <c r="B138" s="1" t="s">
        <v>8765</v>
      </c>
      <c r="C138" s="1">
        <v>0</v>
      </c>
      <c r="D138" s="1" t="s">
        <v>8766</v>
      </c>
      <c r="E138" s="1">
        <v>2024</v>
      </c>
      <c r="F138" s="1" t="s">
        <v>8767</v>
      </c>
      <c r="G138" s="1" t="s">
        <v>7969</v>
      </c>
      <c r="H138" s="1" t="s">
        <v>7969</v>
      </c>
      <c r="I138" s="1" t="s">
        <v>8768</v>
      </c>
      <c r="J138" s="1" t="s">
        <v>8769</v>
      </c>
      <c r="K138" s="1" t="s">
        <v>7972</v>
      </c>
      <c r="L138" s="1" t="s">
        <v>8161</v>
      </c>
      <c r="M138" s="1" t="s">
        <v>8770</v>
      </c>
    </row>
    <row r="139" spans="1:13" ht="37.5">
      <c r="A139" s="1" t="s">
        <v>8771</v>
      </c>
      <c r="B139" s="1" t="s">
        <v>8772</v>
      </c>
      <c r="C139" s="1">
        <v>0</v>
      </c>
      <c r="D139" s="1" t="s">
        <v>8773</v>
      </c>
      <c r="E139" s="1">
        <v>2024</v>
      </c>
      <c r="F139" s="1" t="s">
        <v>8774</v>
      </c>
      <c r="G139" s="1" t="s">
        <v>7969</v>
      </c>
      <c r="H139" s="1" t="s">
        <v>7969</v>
      </c>
      <c r="I139" s="1" t="s">
        <v>8775</v>
      </c>
      <c r="J139" s="1" t="s">
        <v>8776</v>
      </c>
      <c r="K139" s="1" t="s">
        <v>7972</v>
      </c>
      <c r="L139" s="1" t="s">
        <v>8064</v>
      </c>
      <c r="M139" s="1" t="s">
        <v>8777</v>
      </c>
    </row>
    <row r="140" spans="1:13" ht="37.5">
      <c r="A140" s="1" t="s">
        <v>8778</v>
      </c>
      <c r="B140" s="1" t="s">
        <v>8779</v>
      </c>
      <c r="C140" s="1">
        <v>0</v>
      </c>
      <c r="D140" s="1" t="s">
        <v>8780</v>
      </c>
      <c r="E140" s="1">
        <v>2024</v>
      </c>
      <c r="F140" s="1" t="s">
        <v>8781</v>
      </c>
      <c r="G140" s="1">
        <v>3800</v>
      </c>
      <c r="H140" s="1" t="s">
        <v>7969</v>
      </c>
      <c r="I140" s="1" t="s">
        <v>8782</v>
      </c>
      <c r="J140" s="1" t="s">
        <v>8783</v>
      </c>
      <c r="K140" s="1" t="s">
        <v>7972</v>
      </c>
      <c r="L140" s="1" t="s">
        <v>8784</v>
      </c>
      <c r="M140" s="1" t="s">
        <v>7969</v>
      </c>
    </row>
    <row r="141" spans="1:13" ht="37.5">
      <c r="A141" s="1" t="s">
        <v>8785</v>
      </c>
      <c r="B141" s="1" t="s">
        <v>8786</v>
      </c>
      <c r="C141" s="1">
        <v>0</v>
      </c>
      <c r="D141" s="1" t="s">
        <v>8787</v>
      </c>
      <c r="E141" s="1">
        <v>2024</v>
      </c>
      <c r="F141" s="1" t="s">
        <v>8788</v>
      </c>
      <c r="G141" s="1" t="s">
        <v>7969</v>
      </c>
      <c r="H141" s="1" t="s">
        <v>7969</v>
      </c>
      <c r="I141" s="1" t="s">
        <v>8789</v>
      </c>
      <c r="J141" s="1" t="s">
        <v>8790</v>
      </c>
      <c r="K141" s="1" t="s">
        <v>7972</v>
      </c>
      <c r="L141" s="1" t="s">
        <v>8134</v>
      </c>
    </row>
    <row r="142" spans="1:13" ht="37.5">
      <c r="A142" s="1" t="s">
        <v>1074</v>
      </c>
      <c r="B142" s="1" t="s">
        <v>8791</v>
      </c>
      <c r="C142" s="1">
        <v>0</v>
      </c>
      <c r="D142" s="1" t="s">
        <v>1077</v>
      </c>
      <c r="E142" s="1">
        <v>2024</v>
      </c>
      <c r="F142" s="1" t="s">
        <v>8792</v>
      </c>
      <c r="G142" s="1">
        <v>13228</v>
      </c>
      <c r="H142" s="1" t="s">
        <v>7969</v>
      </c>
      <c r="I142" s="1" t="s">
        <v>8793</v>
      </c>
      <c r="J142" s="1" t="s">
        <v>8794</v>
      </c>
      <c r="K142" s="1" t="s">
        <v>7972</v>
      </c>
      <c r="L142" s="1" t="s">
        <v>8795</v>
      </c>
      <c r="M142" s="1" t="s">
        <v>1076</v>
      </c>
    </row>
    <row r="143" spans="1:13" ht="50">
      <c r="A143" s="1" t="s">
        <v>8796</v>
      </c>
      <c r="B143" s="1" t="s">
        <v>8797</v>
      </c>
      <c r="C143" s="1">
        <v>0</v>
      </c>
      <c r="D143" s="1" t="s">
        <v>8798</v>
      </c>
      <c r="E143" s="1">
        <v>2024</v>
      </c>
      <c r="F143" s="1" t="s">
        <v>8652</v>
      </c>
      <c r="G143" s="1" t="s">
        <v>7969</v>
      </c>
      <c r="H143" s="1" t="s">
        <v>7969</v>
      </c>
      <c r="I143" s="1" t="s">
        <v>8799</v>
      </c>
      <c r="J143" s="1" t="s">
        <v>8800</v>
      </c>
      <c r="K143" s="1" t="s">
        <v>7972</v>
      </c>
      <c r="L143" s="1" t="s">
        <v>8102</v>
      </c>
      <c r="M143" s="1" t="s">
        <v>8801</v>
      </c>
    </row>
    <row r="144" spans="1:13" ht="50">
      <c r="A144" s="1" t="s">
        <v>8802</v>
      </c>
      <c r="B144" s="1" t="s">
        <v>8803</v>
      </c>
      <c r="C144" s="1">
        <v>0</v>
      </c>
      <c r="D144" s="1" t="s">
        <v>8804</v>
      </c>
      <c r="E144" s="1">
        <v>2024</v>
      </c>
      <c r="F144" s="1" t="s">
        <v>8805</v>
      </c>
      <c r="G144" s="1" t="s">
        <v>7969</v>
      </c>
      <c r="H144" s="1" t="s">
        <v>7969</v>
      </c>
      <c r="I144" s="1" t="s">
        <v>8806</v>
      </c>
      <c r="J144" s="1" t="s">
        <v>8807</v>
      </c>
      <c r="K144" s="1" t="s">
        <v>7972</v>
      </c>
      <c r="L144" s="1" t="s">
        <v>8102</v>
      </c>
      <c r="M144" s="1" t="s">
        <v>8808</v>
      </c>
    </row>
    <row r="145" spans="1:13" ht="37.5">
      <c r="A145" s="1" t="s">
        <v>1317</v>
      </c>
      <c r="B145" s="1" t="s">
        <v>5156</v>
      </c>
      <c r="C145" s="1">
        <v>0</v>
      </c>
      <c r="D145" s="1" t="s">
        <v>1320</v>
      </c>
      <c r="E145" s="1">
        <v>2024</v>
      </c>
      <c r="F145" s="1" t="s">
        <v>8809</v>
      </c>
      <c r="G145" s="1">
        <v>17</v>
      </c>
      <c r="H145" s="1">
        <v>4</v>
      </c>
      <c r="I145" s="1" t="s">
        <v>8810</v>
      </c>
      <c r="J145" s="1" t="s">
        <v>8811</v>
      </c>
      <c r="K145" s="1" t="s">
        <v>7972</v>
      </c>
      <c r="L145" s="1" t="s">
        <v>8812</v>
      </c>
      <c r="M145" s="1" t="s">
        <v>1319</v>
      </c>
    </row>
    <row r="146" spans="1:13" ht="37.5">
      <c r="A146" s="1" t="s">
        <v>8813</v>
      </c>
      <c r="B146" s="1" t="s">
        <v>8814</v>
      </c>
      <c r="C146" s="1">
        <v>0</v>
      </c>
      <c r="D146" s="1" t="s">
        <v>8815</v>
      </c>
      <c r="E146" s="1">
        <v>2024</v>
      </c>
      <c r="F146" s="1" t="s">
        <v>8816</v>
      </c>
      <c r="G146" s="1" t="s">
        <v>7969</v>
      </c>
      <c r="H146" s="1" t="s">
        <v>7969</v>
      </c>
      <c r="I146" s="1" t="s">
        <v>8817</v>
      </c>
      <c r="J146" s="1" t="s">
        <v>8818</v>
      </c>
      <c r="K146" s="1" t="s">
        <v>7972</v>
      </c>
      <c r="L146" s="1" t="s">
        <v>8102</v>
      </c>
      <c r="M146" s="1" t="s">
        <v>8819</v>
      </c>
    </row>
    <row r="147" spans="1:13" ht="37.5">
      <c r="A147" s="1" t="s">
        <v>8820</v>
      </c>
      <c r="B147" s="1" t="s">
        <v>8821</v>
      </c>
      <c r="C147" s="1">
        <v>0</v>
      </c>
      <c r="D147" s="1" t="s">
        <v>8822</v>
      </c>
      <c r="E147" s="1">
        <v>2024</v>
      </c>
      <c r="F147" s="1" t="s">
        <v>8823</v>
      </c>
      <c r="G147" s="1" t="s">
        <v>7969</v>
      </c>
      <c r="H147" s="1" t="s">
        <v>7969</v>
      </c>
      <c r="I147" s="1" t="s">
        <v>8824</v>
      </c>
      <c r="J147" s="1" t="s">
        <v>8825</v>
      </c>
      <c r="K147" s="1" t="s">
        <v>7972</v>
      </c>
      <c r="L147" s="1" t="s">
        <v>8826</v>
      </c>
      <c r="M147" s="1" t="s">
        <v>8827</v>
      </c>
    </row>
    <row r="148" spans="1:13" ht="50">
      <c r="A148" s="1" t="s">
        <v>8828</v>
      </c>
      <c r="B148" s="1" t="s">
        <v>8829</v>
      </c>
      <c r="C148" s="1">
        <v>0</v>
      </c>
      <c r="D148" s="1" t="s">
        <v>8830</v>
      </c>
      <c r="E148" s="1">
        <v>2024</v>
      </c>
      <c r="F148" s="1" t="s">
        <v>8831</v>
      </c>
      <c r="G148" s="1">
        <v>14695</v>
      </c>
      <c r="H148" s="1" t="s">
        <v>7969</v>
      </c>
      <c r="I148" s="1" t="s">
        <v>7969</v>
      </c>
      <c r="J148" s="1" t="s">
        <v>8832</v>
      </c>
      <c r="K148" s="1" t="s">
        <v>7972</v>
      </c>
      <c r="L148" s="1" t="s">
        <v>7985</v>
      </c>
      <c r="M148" s="1" t="s">
        <v>7969</v>
      </c>
    </row>
    <row r="149" spans="1:13" ht="37.5">
      <c r="A149" s="1" t="s">
        <v>8833</v>
      </c>
      <c r="B149" s="1" t="s">
        <v>8834</v>
      </c>
      <c r="C149" s="1">
        <v>0</v>
      </c>
      <c r="D149" s="1" t="s">
        <v>8835</v>
      </c>
      <c r="E149" s="1">
        <v>2024</v>
      </c>
      <c r="F149" s="1" t="s">
        <v>8836</v>
      </c>
      <c r="G149" s="1" t="s">
        <v>7969</v>
      </c>
      <c r="H149" s="1" t="s">
        <v>7969</v>
      </c>
      <c r="I149" s="1" t="s">
        <v>8837</v>
      </c>
      <c r="J149" s="1" t="s">
        <v>8838</v>
      </c>
      <c r="K149" s="1" t="s">
        <v>7972</v>
      </c>
      <c r="L149" s="1" t="s">
        <v>8826</v>
      </c>
    </row>
    <row r="150" spans="1:13" ht="50">
      <c r="A150" s="1" t="s">
        <v>8839</v>
      </c>
      <c r="B150" s="1" t="s">
        <v>8840</v>
      </c>
      <c r="C150" s="1">
        <v>0</v>
      </c>
      <c r="D150" s="1" t="s">
        <v>8841</v>
      </c>
      <c r="E150" s="1">
        <v>2024</v>
      </c>
      <c r="F150" s="1" t="s">
        <v>8842</v>
      </c>
      <c r="G150" s="1" t="s">
        <v>7969</v>
      </c>
      <c r="H150" s="1" t="s">
        <v>7969</v>
      </c>
      <c r="I150" s="1" t="s">
        <v>8843</v>
      </c>
      <c r="J150" s="1" t="s">
        <v>8844</v>
      </c>
      <c r="K150" s="1" t="s">
        <v>7972</v>
      </c>
      <c r="L150" s="1" t="s">
        <v>8102</v>
      </c>
      <c r="M150" s="1" t="s">
        <v>8845</v>
      </c>
    </row>
    <row r="151" spans="1:13" ht="37.5">
      <c r="A151" s="1" t="s">
        <v>903</v>
      </c>
      <c r="B151" s="1" t="s">
        <v>8846</v>
      </c>
      <c r="C151" s="1">
        <v>0</v>
      </c>
      <c r="D151" s="1" t="s">
        <v>8847</v>
      </c>
      <c r="E151" s="1">
        <v>2024</v>
      </c>
      <c r="F151" s="1" t="s">
        <v>8848</v>
      </c>
      <c r="G151" s="1">
        <v>81</v>
      </c>
      <c r="H151" s="1">
        <v>1</v>
      </c>
      <c r="I151" s="1" t="s">
        <v>8849</v>
      </c>
      <c r="J151" s="1" t="s">
        <v>8850</v>
      </c>
      <c r="K151" s="1" t="s">
        <v>7972</v>
      </c>
      <c r="L151" s="1" t="s">
        <v>8851</v>
      </c>
      <c r="M151" s="1" t="s">
        <v>905</v>
      </c>
    </row>
    <row r="152" spans="1:13" ht="37.5">
      <c r="A152" s="1" t="s">
        <v>8852</v>
      </c>
      <c r="B152" s="1" t="s">
        <v>8853</v>
      </c>
      <c r="C152" s="1">
        <v>0</v>
      </c>
      <c r="D152" s="1" t="s">
        <v>8854</v>
      </c>
      <c r="E152" s="1">
        <v>2024</v>
      </c>
      <c r="F152" s="1" t="s">
        <v>8855</v>
      </c>
      <c r="G152" s="1" t="s">
        <v>7969</v>
      </c>
      <c r="H152" s="1" t="s">
        <v>7969</v>
      </c>
      <c r="I152" s="1" t="s">
        <v>8856</v>
      </c>
      <c r="J152" s="1" t="s">
        <v>8857</v>
      </c>
      <c r="K152" s="1" t="s">
        <v>7972</v>
      </c>
      <c r="L152" s="1" t="s">
        <v>8102</v>
      </c>
      <c r="M152" s="1" t="s">
        <v>8858</v>
      </c>
    </row>
    <row r="153" spans="1:13" ht="37.5">
      <c r="A153" s="1" t="s">
        <v>8859</v>
      </c>
      <c r="B153" s="1" t="s">
        <v>8860</v>
      </c>
      <c r="C153" s="1">
        <v>0</v>
      </c>
      <c r="D153" s="1" t="s">
        <v>8861</v>
      </c>
      <c r="E153" s="1">
        <v>2024</v>
      </c>
      <c r="F153" s="1" t="s">
        <v>8862</v>
      </c>
      <c r="G153" s="1">
        <v>2</v>
      </c>
      <c r="H153" s="1" t="s">
        <v>7969</v>
      </c>
      <c r="I153" s="1" t="s">
        <v>8863</v>
      </c>
      <c r="J153" s="1" t="s">
        <v>8864</v>
      </c>
      <c r="K153" s="1" t="s">
        <v>7972</v>
      </c>
      <c r="L153" s="1" t="s">
        <v>8865</v>
      </c>
      <c r="M153" s="1" t="s">
        <v>7969</v>
      </c>
    </row>
    <row r="154" spans="1:13" ht="50">
      <c r="A154" s="1" t="s">
        <v>8866</v>
      </c>
      <c r="B154" s="1" t="s">
        <v>8867</v>
      </c>
      <c r="C154" s="1">
        <v>0</v>
      </c>
      <c r="D154" s="1" t="s">
        <v>8868</v>
      </c>
      <c r="E154" s="1">
        <v>2024</v>
      </c>
      <c r="F154" s="1" t="s">
        <v>8869</v>
      </c>
      <c r="G154" s="1">
        <v>9</v>
      </c>
      <c r="H154" s="1">
        <v>1</v>
      </c>
      <c r="I154" s="1" t="s">
        <v>8870</v>
      </c>
      <c r="J154" s="1" t="s">
        <v>8871</v>
      </c>
      <c r="K154" s="1" t="s">
        <v>7972</v>
      </c>
      <c r="L154" s="1" t="s">
        <v>8872</v>
      </c>
    </row>
    <row r="155" spans="1:13" ht="37.5">
      <c r="A155" s="1" t="s">
        <v>8873</v>
      </c>
      <c r="B155" s="1" t="s">
        <v>8874</v>
      </c>
      <c r="C155" s="1">
        <v>0</v>
      </c>
      <c r="D155" s="1" t="s">
        <v>8875</v>
      </c>
      <c r="E155" s="1">
        <v>2024</v>
      </c>
      <c r="F155" s="1" t="s">
        <v>8703</v>
      </c>
      <c r="G155" s="1" t="s">
        <v>7969</v>
      </c>
      <c r="H155" s="1" t="s">
        <v>7969</v>
      </c>
      <c r="I155" s="1" t="s">
        <v>8876</v>
      </c>
      <c r="J155" s="1" t="s">
        <v>8877</v>
      </c>
      <c r="K155" s="1" t="s">
        <v>7972</v>
      </c>
      <c r="L155" s="1" t="s">
        <v>8102</v>
      </c>
      <c r="M155" s="1" t="s">
        <v>8878</v>
      </c>
    </row>
    <row r="156" spans="1:13" ht="37.5">
      <c r="A156" s="1" t="s">
        <v>8879</v>
      </c>
      <c r="B156" s="1" t="s">
        <v>8880</v>
      </c>
      <c r="C156" s="1">
        <v>0</v>
      </c>
      <c r="D156" s="1" t="s">
        <v>8881</v>
      </c>
      <c r="E156" s="1">
        <v>2024</v>
      </c>
      <c r="F156" s="1" t="s">
        <v>8055</v>
      </c>
      <c r="G156" s="1">
        <v>2118</v>
      </c>
      <c r="H156" s="1" t="s">
        <v>7969</v>
      </c>
      <c r="I156" s="1" t="s">
        <v>8882</v>
      </c>
      <c r="J156" s="1" t="s">
        <v>8883</v>
      </c>
      <c r="K156" s="1" t="s">
        <v>7972</v>
      </c>
      <c r="L156" s="1" t="s">
        <v>7985</v>
      </c>
      <c r="M156" s="1" t="s">
        <v>8884</v>
      </c>
    </row>
    <row r="157" spans="1:13" ht="37.5">
      <c r="A157" s="1" t="s">
        <v>8885</v>
      </c>
      <c r="B157" s="1" t="s">
        <v>8886</v>
      </c>
      <c r="C157" s="1">
        <v>0</v>
      </c>
      <c r="D157" s="1" t="s">
        <v>8887</v>
      </c>
      <c r="E157" s="1">
        <v>2024</v>
      </c>
      <c r="F157" s="1" t="s">
        <v>8888</v>
      </c>
      <c r="G157" s="1" t="s">
        <v>7969</v>
      </c>
      <c r="H157" s="1" t="s">
        <v>7969</v>
      </c>
      <c r="I157" s="1" t="s">
        <v>8889</v>
      </c>
      <c r="J157" s="1" t="s">
        <v>8890</v>
      </c>
      <c r="K157" s="1" t="s">
        <v>7972</v>
      </c>
      <c r="L157" s="1" t="s">
        <v>8102</v>
      </c>
      <c r="M157" s="1" t="s">
        <v>8891</v>
      </c>
    </row>
    <row r="158" spans="1:13" ht="50">
      <c r="A158" s="1" t="s">
        <v>8892</v>
      </c>
      <c r="B158" s="1" t="s">
        <v>8893</v>
      </c>
      <c r="C158" s="1">
        <v>0</v>
      </c>
      <c r="D158" s="1" t="s">
        <v>8894</v>
      </c>
      <c r="E158" s="1">
        <v>2024</v>
      </c>
      <c r="F158" s="1" t="s">
        <v>8895</v>
      </c>
      <c r="G158" s="1" t="s">
        <v>7969</v>
      </c>
      <c r="H158" s="1" t="s">
        <v>7969</v>
      </c>
      <c r="I158" s="1" t="s">
        <v>8896</v>
      </c>
      <c r="J158" s="1" t="s">
        <v>8897</v>
      </c>
      <c r="K158" s="1" t="s">
        <v>7972</v>
      </c>
      <c r="L158" s="1" t="s">
        <v>8102</v>
      </c>
      <c r="M158" s="1" t="s">
        <v>8898</v>
      </c>
    </row>
    <row r="159" spans="1:13" ht="37.5">
      <c r="A159" s="1" t="s">
        <v>8899</v>
      </c>
      <c r="B159" s="1" t="s">
        <v>8900</v>
      </c>
      <c r="C159" s="1">
        <v>0</v>
      </c>
      <c r="D159" s="1" t="s">
        <v>8901</v>
      </c>
      <c r="E159" s="1">
        <v>2024</v>
      </c>
      <c r="F159" s="1" t="s">
        <v>8902</v>
      </c>
      <c r="G159" s="1" t="s">
        <v>7969</v>
      </c>
      <c r="H159" s="1" t="s">
        <v>7969</v>
      </c>
      <c r="I159" s="1" t="s">
        <v>8903</v>
      </c>
      <c r="J159" s="1" t="s">
        <v>8904</v>
      </c>
      <c r="K159" s="1" t="s">
        <v>8905</v>
      </c>
      <c r="L159" s="1" t="s">
        <v>8102</v>
      </c>
      <c r="M159" s="1" t="s">
        <v>8906</v>
      </c>
    </row>
    <row r="160" spans="1:13" ht="37.5">
      <c r="A160" s="1" t="s">
        <v>8907</v>
      </c>
      <c r="B160" s="1" t="s">
        <v>8908</v>
      </c>
      <c r="C160" s="1">
        <v>0</v>
      </c>
      <c r="D160" s="1" t="s">
        <v>8909</v>
      </c>
      <c r="E160" s="1">
        <v>2024</v>
      </c>
      <c r="F160" s="1" t="s">
        <v>8910</v>
      </c>
      <c r="G160" s="1" t="s">
        <v>7969</v>
      </c>
      <c r="H160" s="1" t="s">
        <v>7969</v>
      </c>
      <c r="I160" s="1" t="s">
        <v>8911</v>
      </c>
      <c r="J160" s="1" t="s">
        <v>8912</v>
      </c>
      <c r="K160" s="1" t="s">
        <v>7972</v>
      </c>
      <c r="L160" s="1" t="s">
        <v>8102</v>
      </c>
      <c r="M160" s="1" t="s">
        <v>8913</v>
      </c>
    </row>
    <row r="161" spans="1:13" ht="37.5">
      <c r="A161" s="1" t="s">
        <v>8914</v>
      </c>
      <c r="B161" s="1" t="s">
        <v>8915</v>
      </c>
      <c r="C161" s="1">
        <v>0</v>
      </c>
      <c r="D161" s="1" t="s">
        <v>8916</v>
      </c>
      <c r="E161" s="1">
        <v>2024</v>
      </c>
      <c r="F161" s="1" t="s">
        <v>8917</v>
      </c>
      <c r="G161" s="1">
        <v>2024</v>
      </c>
      <c r="H161" s="1">
        <v>3</v>
      </c>
      <c r="I161" s="1" t="s">
        <v>8918</v>
      </c>
      <c r="J161" s="1" t="s">
        <v>8919</v>
      </c>
      <c r="K161" s="1" t="s">
        <v>7972</v>
      </c>
      <c r="L161" s="1" t="s">
        <v>8920</v>
      </c>
    </row>
    <row r="162" spans="1:13" ht="37.5">
      <c r="A162" s="1" t="s">
        <v>8921</v>
      </c>
      <c r="B162" s="1" t="s">
        <v>8922</v>
      </c>
      <c r="C162" s="1">
        <v>0</v>
      </c>
      <c r="D162" s="1" t="s">
        <v>8923</v>
      </c>
      <c r="E162" s="1">
        <v>2024</v>
      </c>
      <c r="F162" s="1" t="s">
        <v>8177</v>
      </c>
      <c r="G162" s="1">
        <v>1</v>
      </c>
      <c r="H162" s="1" t="s">
        <v>7969</v>
      </c>
      <c r="I162" s="1" t="s">
        <v>8924</v>
      </c>
      <c r="J162" s="1" t="s">
        <v>8925</v>
      </c>
      <c r="K162" s="1" t="s">
        <v>7972</v>
      </c>
      <c r="L162" s="1" t="s">
        <v>7985</v>
      </c>
      <c r="M162" s="1" t="s">
        <v>8926</v>
      </c>
    </row>
    <row r="163" spans="1:13" ht="37.5">
      <c r="A163" s="1" t="s">
        <v>772</v>
      </c>
      <c r="B163" s="1" t="s">
        <v>8927</v>
      </c>
      <c r="C163" s="1">
        <v>0</v>
      </c>
      <c r="D163" s="1" t="s">
        <v>775</v>
      </c>
      <c r="E163" s="1">
        <v>2024</v>
      </c>
      <c r="F163" s="1" t="s">
        <v>8928</v>
      </c>
      <c r="G163" s="1" t="s">
        <v>7969</v>
      </c>
      <c r="H163" s="1" t="s">
        <v>7969</v>
      </c>
      <c r="I163" s="1" t="s">
        <v>8929</v>
      </c>
      <c r="J163" s="1" t="s">
        <v>8930</v>
      </c>
      <c r="K163" s="1" t="s">
        <v>7972</v>
      </c>
      <c r="L163" s="1" t="s">
        <v>8102</v>
      </c>
      <c r="M163" s="1" t="s">
        <v>774</v>
      </c>
    </row>
    <row r="164" spans="1:13" ht="37.5">
      <c r="A164" s="1" t="s">
        <v>8931</v>
      </c>
      <c r="B164" s="1" t="s">
        <v>8932</v>
      </c>
      <c r="C164" s="1">
        <v>0</v>
      </c>
      <c r="D164" s="1" t="s">
        <v>8933</v>
      </c>
      <c r="E164" s="1">
        <v>2024</v>
      </c>
      <c r="F164" s="1" t="s">
        <v>8673</v>
      </c>
      <c r="G164" s="1" t="s">
        <v>7969</v>
      </c>
      <c r="H164" s="1" t="s">
        <v>7969</v>
      </c>
      <c r="I164" s="1" t="s">
        <v>8934</v>
      </c>
      <c r="J164" s="1" t="s">
        <v>8935</v>
      </c>
      <c r="K164" s="1" t="s">
        <v>7972</v>
      </c>
      <c r="L164" s="1" t="s">
        <v>8102</v>
      </c>
      <c r="M164" s="1" t="s">
        <v>8936</v>
      </c>
    </row>
    <row r="165" spans="1:13" ht="37.5">
      <c r="A165" s="1" t="s">
        <v>8937</v>
      </c>
      <c r="B165" s="1" t="s">
        <v>8938</v>
      </c>
      <c r="C165" s="1">
        <v>0</v>
      </c>
      <c r="D165" s="1" t="s">
        <v>8939</v>
      </c>
      <c r="E165" s="1">
        <v>2024</v>
      </c>
      <c r="F165" s="1" t="s">
        <v>8940</v>
      </c>
      <c r="G165" s="1" t="s">
        <v>7969</v>
      </c>
      <c r="H165" s="1" t="s">
        <v>7969</v>
      </c>
      <c r="I165" s="1" t="s">
        <v>8941</v>
      </c>
      <c r="J165" s="1" t="s">
        <v>8942</v>
      </c>
      <c r="K165" s="1" t="s">
        <v>7972</v>
      </c>
      <c r="L165" s="1" t="s">
        <v>8102</v>
      </c>
      <c r="M165" s="1" t="s">
        <v>8943</v>
      </c>
    </row>
    <row r="166" spans="1:13" ht="37.5">
      <c r="A166" s="1" t="s">
        <v>8944</v>
      </c>
      <c r="B166" s="1" t="s">
        <v>8945</v>
      </c>
      <c r="C166" s="1">
        <v>0</v>
      </c>
      <c r="D166" s="1" t="s">
        <v>8946</v>
      </c>
      <c r="E166" s="1">
        <v>2024</v>
      </c>
      <c r="F166" s="1" t="s">
        <v>8947</v>
      </c>
      <c r="G166" s="1" t="s">
        <v>7969</v>
      </c>
      <c r="H166" s="1" t="s">
        <v>7969</v>
      </c>
      <c r="I166" s="1" t="s">
        <v>8948</v>
      </c>
      <c r="J166" s="1" t="s">
        <v>8949</v>
      </c>
      <c r="K166" s="1" t="s">
        <v>7972</v>
      </c>
      <c r="L166" s="1" t="s">
        <v>8102</v>
      </c>
      <c r="M166" s="1" t="s">
        <v>8950</v>
      </c>
    </row>
    <row r="167" spans="1:13" ht="50">
      <c r="A167" s="1" t="s">
        <v>8951</v>
      </c>
      <c r="B167" s="1" t="s">
        <v>8952</v>
      </c>
      <c r="C167" s="1">
        <v>0</v>
      </c>
      <c r="D167" s="1" t="s">
        <v>8953</v>
      </c>
      <c r="E167" s="1">
        <v>2024</v>
      </c>
      <c r="F167" s="1" t="s">
        <v>8747</v>
      </c>
      <c r="G167" s="1">
        <v>25</v>
      </c>
      <c r="H167" s="1">
        <v>4</v>
      </c>
      <c r="I167" s="1" t="s">
        <v>8954</v>
      </c>
      <c r="J167" s="1" t="s">
        <v>8955</v>
      </c>
      <c r="K167" s="1" t="s">
        <v>7972</v>
      </c>
      <c r="L167" s="1" t="s">
        <v>8750</v>
      </c>
    </row>
    <row r="168" spans="1:13" ht="37.5">
      <c r="A168" s="1" t="s">
        <v>737</v>
      </c>
      <c r="B168" s="1" t="s">
        <v>8956</v>
      </c>
      <c r="C168" s="1">
        <v>0</v>
      </c>
      <c r="D168" s="1" t="s">
        <v>740</v>
      </c>
      <c r="E168" s="1">
        <v>2024</v>
      </c>
      <c r="F168" s="1" t="s">
        <v>8957</v>
      </c>
      <c r="G168" s="1" t="s">
        <v>7969</v>
      </c>
      <c r="H168" s="1" t="s">
        <v>7969</v>
      </c>
      <c r="I168" s="1" t="s">
        <v>8958</v>
      </c>
      <c r="J168" s="1" t="s">
        <v>8959</v>
      </c>
      <c r="K168" s="1" t="s">
        <v>7972</v>
      </c>
      <c r="L168" s="1" t="s">
        <v>8102</v>
      </c>
      <c r="M168" s="1" t="s">
        <v>739</v>
      </c>
    </row>
    <row r="169" spans="1:13" ht="37.5">
      <c r="A169" s="1" t="s">
        <v>1179</v>
      </c>
      <c r="B169" s="1" t="s">
        <v>5161</v>
      </c>
      <c r="C169" s="1">
        <v>0</v>
      </c>
      <c r="D169" s="1" t="s">
        <v>1182</v>
      </c>
      <c r="E169" s="1">
        <v>2024</v>
      </c>
      <c r="F169" s="1" t="s">
        <v>8960</v>
      </c>
      <c r="G169" s="1" t="s">
        <v>7969</v>
      </c>
      <c r="H169" s="1" t="s">
        <v>7969</v>
      </c>
      <c r="I169" s="1" t="s">
        <v>8961</v>
      </c>
      <c r="J169" s="1" t="s">
        <v>8962</v>
      </c>
      <c r="K169" s="1" t="s">
        <v>7972</v>
      </c>
      <c r="L169" s="1" t="s">
        <v>8102</v>
      </c>
      <c r="M169" s="1" t="s">
        <v>1181</v>
      </c>
    </row>
    <row r="170" spans="1:13" ht="37.5">
      <c r="A170" s="1" t="s">
        <v>8963</v>
      </c>
      <c r="B170" s="1" t="s">
        <v>8964</v>
      </c>
      <c r="C170" s="1">
        <v>0</v>
      </c>
      <c r="D170" s="1" t="s">
        <v>8965</v>
      </c>
      <c r="E170" s="1">
        <v>2024</v>
      </c>
      <c r="F170" s="1" t="s">
        <v>8966</v>
      </c>
      <c r="G170" s="1" t="s">
        <v>7969</v>
      </c>
      <c r="H170" s="1" t="s">
        <v>7969</v>
      </c>
      <c r="I170" s="1" t="s">
        <v>8967</v>
      </c>
      <c r="J170" s="1" t="s">
        <v>8968</v>
      </c>
      <c r="K170" s="1" t="s">
        <v>7972</v>
      </c>
      <c r="L170" s="1" t="s">
        <v>8969</v>
      </c>
      <c r="M170" s="1" t="s">
        <v>8970</v>
      </c>
    </row>
    <row r="171" spans="1:13" ht="37.5">
      <c r="A171" s="1" t="s">
        <v>8971</v>
      </c>
      <c r="B171" s="1" t="s">
        <v>8972</v>
      </c>
      <c r="C171" s="1">
        <v>0</v>
      </c>
      <c r="D171" s="1" t="s">
        <v>8973</v>
      </c>
      <c r="E171" s="1">
        <v>2024</v>
      </c>
      <c r="F171" s="1" t="s">
        <v>8974</v>
      </c>
      <c r="G171" s="1" t="s">
        <v>7969</v>
      </c>
      <c r="H171" s="1" t="s">
        <v>7969</v>
      </c>
      <c r="I171" s="1" t="s">
        <v>8975</v>
      </c>
      <c r="J171" s="1" t="s">
        <v>8976</v>
      </c>
      <c r="K171" s="1" t="s">
        <v>7972</v>
      </c>
      <c r="L171" s="1" t="s">
        <v>8102</v>
      </c>
    </row>
    <row r="172" spans="1:13" ht="37.5">
      <c r="A172" s="1" t="s">
        <v>8977</v>
      </c>
      <c r="B172" s="1" t="s">
        <v>8978</v>
      </c>
      <c r="C172" s="1">
        <v>0</v>
      </c>
      <c r="D172" s="1" t="s">
        <v>8979</v>
      </c>
      <c r="E172" s="1">
        <v>2024</v>
      </c>
      <c r="F172" s="1" t="s">
        <v>8055</v>
      </c>
      <c r="G172" s="1">
        <v>2039</v>
      </c>
      <c r="H172" s="1" t="s">
        <v>7969</v>
      </c>
      <c r="I172" s="1" t="s">
        <v>8980</v>
      </c>
      <c r="J172" s="1" t="s">
        <v>8981</v>
      </c>
      <c r="K172" s="1" t="s">
        <v>7972</v>
      </c>
      <c r="L172" s="1" t="s">
        <v>7985</v>
      </c>
      <c r="M172" s="1" t="s">
        <v>8982</v>
      </c>
    </row>
    <row r="173" spans="1:13" ht="37.5">
      <c r="A173" s="1" t="s">
        <v>8983</v>
      </c>
      <c r="B173" s="1" t="s">
        <v>8984</v>
      </c>
      <c r="C173" s="1">
        <v>0</v>
      </c>
      <c r="D173" s="1" t="s">
        <v>8985</v>
      </c>
      <c r="E173" s="1">
        <v>2024</v>
      </c>
      <c r="F173" s="1" t="s">
        <v>8727</v>
      </c>
      <c r="G173" s="1" t="s">
        <v>7969</v>
      </c>
      <c r="H173" s="1" t="s">
        <v>7969</v>
      </c>
      <c r="I173" s="1" t="s">
        <v>8986</v>
      </c>
      <c r="J173" s="1" t="s">
        <v>8987</v>
      </c>
      <c r="K173" s="1" t="s">
        <v>7972</v>
      </c>
      <c r="L173" s="1" t="s">
        <v>8102</v>
      </c>
      <c r="M173" s="1" t="s">
        <v>8988</v>
      </c>
    </row>
    <row r="174" spans="1:13" ht="50">
      <c r="A174" s="1" t="s">
        <v>8989</v>
      </c>
      <c r="B174" s="1" t="s">
        <v>8990</v>
      </c>
      <c r="C174" s="1">
        <v>0</v>
      </c>
      <c r="D174" s="1" t="s">
        <v>8991</v>
      </c>
      <c r="E174" s="1">
        <v>2024</v>
      </c>
      <c r="F174" s="1" t="s">
        <v>8992</v>
      </c>
      <c r="G174" s="1" t="s">
        <v>7969</v>
      </c>
      <c r="H174" s="1" t="s">
        <v>7969</v>
      </c>
      <c r="I174" s="1" t="s">
        <v>8993</v>
      </c>
      <c r="J174" s="1" t="s">
        <v>8994</v>
      </c>
      <c r="K174" s="1" t="s">
        <v>7972</v>
      </c>
      <c r="L174" s="1" t="s">
        <v>8161</v>
      </c>
      <c r="M174" s="1" t="s">
        <v>8995</v>
      </c>
    </row>
    <row r="175" spans="1:13" ht="37.5">
      <c r="A175" s="1" t="s">
        <v>8996</v>
      </c>
      <c r="B175" s="1" t="s">
        <v>8997</v>
      </c>
      <c r="C175" s="1">
        <v>0</v>
      </c>
      <c r="D175" s="1" t="s">
        <v>8998</v>
      </c>
      <c r="E175" s="1">
        <v>2024</v>
      </c>
      <c r="F175" s="1" t="s">
        <v>8999</v>
      </c>
      <c r="G175" s="1" t="s">
        <v>7969</v>
      </c>
      <c r="H175" s="1" t="s">
        <v>7969</v>
      </c>
      <c r="I175" s="1" t="s">
        <v>9000</v>
      </c>
      <c r="J175" s="1" t="s">
        <v>9001</v>
      </c>
      <c r="K175" s="1" t="s">
        <v>7972</v>
      </c>
      <c r="L175" s="1" t="s">
        <v>8102</v>
      </c>
      <c r="M175" s="1" t="s">
        <v>9002</v>
      </c>
    </row>
    <row r="176" spans="1:13" ht="37.5">
      <c r="A176" s="1" t="s">
        <v>9003</v>
      </c>
      <c r="B176" s="1" t="s">
        <v>9004</v>
      </c>
      <c r="C176" s="1">
        <v>0</v>
      </c>
      <c r="D176" s="1" t="s">
        <v>9005</v>
      </c>
      <c r="E176" s="1">
        <v>2024</v>
      </c>
      <c r="F176" s="1" t="s">
        <v>9006</v>
      </c>
      <c r="G176" s="1" t="s">
        <v>7969</v>
      </c>
      <c r="H176" s="1" t="s">
        <v>7969</v>
      </c>
      <c r="I176" s="1" t="s">
        <v>9007</v>
      </c>
      <c r="J176" s="1" t="s">
        <v>9008</v>
      </c>
      <c r="K176" s="1" t="s">
        <v>7972</v>
      </c>
      <c r="L176" s="1" t="s">
        <v>8102</v>
      </c>
      <c r="M176" s="1" t="s">
        <v>9009</v>
      </c>
    </row>
    <row r="177" spans="1:13" ht="37.5">
      <c r="A177" s="1" t="s">
        <v>9010</v>
      </c>
      <c r="B177" s="1" t="s">
        <v>9011</v>
      </c>
      <c r="C177" s="1">
        <v>0</v>
      </c>
      <c r="D177" s="1" t="s">
        <v>9012</v>
      </c>
      <c r="E177" s="1">
        <v>2024</v>
      </c>
      <c r="F177" s="1" t="s">
        <v>9013</v>
      </c>
      <c r="G177" s="1">
        <v>238</v>
      </c>
      <c r="H177" s="1" t="s">
        <v>7969</v>
      </c>
      <c r="I177" s="1" t="s">
        <v>9014</v>
      </c>
      <c r="J177" s="1" t="s">
        <v>9015</v>
      </c>
      <c r="K177" s="1" t="s">
        <v>7972</v>
      </c>
      <c r="L177" s="1" t="s">
        <v>7993</v>
      </c>
    </row>
    <row r="178" spans="1:13" ht="37.5">
      <c r="A178" s="1" t="s">
        <v>9016</v>
      </c>
      <c r="B178" s="1" t="s">
        <v>9017</v>
      </c>
      <c r="C178" s="1">
        <v>0</v>
      </c>
      <c r="D178" s="1" t="s">
        <v>9018</v>
      </c>
      <c r="E178" s="1">
        <v>2024</v>
      </c>
      <c r="F178" s="1" t="s">
        <v>8177</v>
      </c>
      <c r="G178" s="1">
        <v>974</v>
      </c>
      <c r="H178" s="1" t="s">
        <v>7969</v>
      </c>
      <c r="I178" s="1" t="s">
        <v>9019</v>
      </c>
      <c r="J178" s="1" t="s">
        <v>9020</v>
      </c>
      <c r="K178" s="1" t="s">
        <v>7972</v>
      </c>
      <c r="L178" s="1" t="s">
        <v>7985</v>
      </c>
      <c r="M178" s="1" t="s">
        <v>9021</v>
      </c>
    </row>
    <row r="179" spans="1:13" ht="37.5">
      <c r="A179" s="1" t="s">
        <v>9022</v>
      </c>
      <c r="B179" s="1" t="s">
        <v>9023</v>
      </c>
      <c r="C179" s="1">
        <v>0</v>
      </c>
      <c r="D179" s="1" t="s">
        <v>9024</v>
      </c>
      <c r="E179" s="1">
        <v>2024</v>
      </c>
      <c r="F179" s="1" t="s">
        <v>9025</v>
      </c>
      <c r="G179" s="1" t="s">
        <v>7969</v>
      </c>
      <c r="H179" s="1" t="s">
        <v>7969</v>
      </c>
      <c r="I179" s="1" t="s">
        <v>9026</v>
      </c>
      <c r="J179" s="1" t="s">
        <v>9027</v>
      </c>
      <c r="K179" s="1" t="s">
        <v>7972</v>
      </c>
      <c r="L179" s="1" t="s">
        <v>8102</v>
      </c>
      <c r="M179" s="1" t="s">
        <v>9028</v>
      </c>
    </row>
    <row r="180" spans="1:13" ht="37.5">
      <c r="A180" s="1" t="s">
        <v>9029</v>
      </c>
      <c r="B180" s="1" t="s">
        <v>9030</v>
      </c>
      <c r="C180" s="1">
        <v>0</v>
      </c>
      <c r="D180" s="1" t="s">
        <v>9031</v>
      </c>
      <c r="E180" s="1">
        <v>2024</v>
      </c>
      <c r="F180" s="1" t="s">
        <v>8491</v>
      </c>
      <c r="G180" s="1">
        <v>12</v>
      </c>
      <c r="H180" s="1" t="s">
        <v>7969</v>
      </c>
      <c r="I180" s="1" t="s">
        <v>9032</v>
      </c>
      <c r="J180" s="1" t="s">
        <v>9033</v>
      </c>
      <c r="K180" s="1" t="s">
        <v>7972</v>
      </c>
      <c r="L180" s="1" t="s">
        <v>8102</v>
      </c>
    </row>
    <row r="181" spans="1:13" ht="37.5">
      <c r="A181" s="1" t="s">
        <v>9034</v>
      </c>
      <c r="B181" s="1" t="s">
        <v>9035</v>
      </c>
      <c r="C181" s="1">
        <v>0</v>
      </c>
      <c r="D181" s="1" t="s">
        <v>9036</v>
      </c>
      <c r="E181" s="1">
        <v>2024</v>
      </c>
      <c r="F181" s="1" t="s">
        <v>9037</v>
      </c>
      <c r="G181" s="1">
        <v>40</v>
      </c>
      <c r="H181" s="1">
        <v>1</v>
      </c>
      <c r="I181" s="1" t="s">
        <v>9038</v>
      </c>
      <c r="J181" s="1" t="s">
        <v>9039</v>
      </c>
      <c r="K181" s="1" t="s">
        <v>7972</v>
      </c>
      <c r="L181" s="1" t="s">
        <v>9040</v>
      </c>
      <c r="M181" s="1" t="s">
        <v>9041</v>
      </c>
    </row>
    <row r="182" spans="1:13" ht="37.5">
      <c r="A182" s="1" t="s">
        <v>9042</v>
      </c>
      <c r="B182" s="1" t="s">
        <v>9043</v>
      </c>
      <c r="C182" s="1">
        <v>0</v>
      </c>
      <c r="D182" s="1" t="s">
        <v>9044</v>
      </c>
      <c r="E182" s="1">
        <v>2024</v>
      </c>
      <c r="F182" s="1" t="s">
        <v>8177</v>
      </c>
      <c r="G182" s="1">
        <v>949</v>
      </c>
      <c r="H182" s="1" t="s">
        <v>7969</v>
      </c>
      <c r="I182" s="1" t="s">
        <v>9045</v>
      </c>
      <c r="J182" s="1" t="s">
        <v>9046</v>
      </c>
      <c r="K182" s="1" t="s">
        <v>7972</v>
      </c>
      <c r="L182" s="1" t="s">
        <v>7985</v>
      </c>
      <c r="M182" s="1" t="s">
        <v>9047</v>
      </c>
    </row>
    <row r="183" spans="1:13" ht="50">
      <c r="A183" s="1" t="s">
        <v>9048</v>
      </c>
      <c r="B183" s="1" t="s">
        <v>9049</v>
      </c>
      <c r="C183" s="1">
        <v>0</v>
      </c>
      <c r="D183" s="1" t="s">
        <v>9050</v>
      </c>
      <c r="E183" s="1">
        <v>2024</v>
      </c>
      <c r="F183" s="1" t="s">
        <v>8626</v>
      </c>
      <c r="G183" s="1" t="s">
        <v>7969</v>
      </c>
      <c r="H183" s="1" t="s">
        <v>7969</v>
      </c>
      <c r="I183" s="1" t="s">
        <v>9051</v>
      </c>
      <c r="J183" s="1" t="s">
        <v>9052</v>
      </c>
      <c r="K183" s="1" t="s">
        <v>7972</v>
      </c>
      <c r="L183" s="1" t="s">
        <v>8102</v>
      </c>
      <c r="M183" s="1" t="s">
        <v>9053</v>
      </c>
    </row>
    <row r="184" spans="1:13" ht="37.5">
      <c r="A184" s="1" t="s">
        <v>806</v>
      </c>
      <c r="B184" s="1" t="s">
        <v>9054</v>
      </c>
      <c r="C184" s="1">
        <v>0</v>
      </c>
      <c r="D184" s="1" t="s">
        <v>809</v>
      </c>
      <c r="E184" s="1">
        <v>2024</v>
      </c>
      <c r="F184" s="1" t="s">
        <v>9055</v>
      </c>
      <c r="G184" s="1" t="s">
        <v>7969</v>
      </c>
      <c r="H184" s="1" t="s">
        <v>7969</v>
      </c>
      <c r="I184" s="1" t="s">
        <v>9056</v>
      </c>
      <c r="J184" s="1" t="s">
        <v>9057</v>
      </c>
      <c r="K184" s="1" t="s">
        <v>7972</v>
      </c>
      <c r="L184" s="1" t="s">
        <v>8102</v>
      </c>
      <c r="M184" s="1" t="s">
        <v>808</v>
      </c>
    </row>
    <row r="185" spans="1:13" ht="37.5">
      <c r="A185" s="1" t="s">
        <v>9058</v>
      </c>
      <c r="B185" s="1" t="s">
        <v>9059</v>
      </c>
      <c r="C185" s="1">
        <v>0</v>
      </c>
      <c r="D185" s="1" t="s">
        <v>9060</v>
      </c>
      <c r="E185" s="1">
        <v>2024</v>
      </c>
      <c r="F185" s="1" t="s">
        <v>8781</v>
      </c>
      <c r="G185" s="1">
        <v>3781</v>
      </c>
      <c r="H185" s="1" t="s">
        <v>7969</v>
      </c>
      <c r="I185" s="1" t="s">
        <v>9061</v>
      </c>
      <c r="J185" s="1" t="s">
        <v>9062</v>
      </c>
      <c r="K185" s="1" t="s">
        <v>7972</v>
      </c>
      <c r="L185" s="1" t="s">
        <v>8784</v>
      </c>
      <c r="M185" s="1" t="s">
        <v>7969</v>
      </c>
    </row>
    <row r="186" spans="1:13" ht="37.5">
      <c r="A186" s="1" t="s">
        <v>9063</v>
      </c>
      <c r="B186" s="1" t="s">
        <v>9064</v>
      </c>
      <c r="C186" s="1">
        <v>0</v>
      </c>
      <c r="D186" s="1" t="s">
        <v>9065</v>
      </c>
      <c r="E186" s="1">
        <v>2024</v>
      </c>
      <c r="F186" s="1" t="s">
        <v>9066</v>
      </c>
      <c r="G186" s="1" t="s">
        <v>7969</v>
      </c>
      <c r="H186" s="1" t="s">
        <v>7969</v>
      </c>
      <c r="I186" s="1" t="s">
        <v>9067</v>
      </c>
      <c r="J186" s="1" t="s">
        <v>9068</v>
      </c>
      <c r="K186" s="1" t="s">
        <v>7972</v>
      </c>
      <c r="L186" s="1" t="s">
        <v>8102</v>
      </c>
      <c r="M186" s="1" t="s">
        <v>9069</v>
      </c>
    </row>
    <row r="187" spans="1:13" ht="37.5">
      <c r="A187" s="1" t="s">
        <v>9070</v>
      </c>
      <c r="B187" s="1" t="s">
        <v>9071</v>
      </c>
      <c r="C187" s="1">
        <v>0</v>
      </c>
      <c r="D187" s="1" t="s">
        <v>9072</v>
      </c>
      <c r="E187" s="1">
        <v>2024</v>
      </c>
      <c r="F187" s="1" t="s">
        <v>8910</v>
      </c>
      <c r="G187" s="1" t="s">
        <v>7969</v>
      </c>
      <c r="H187" s="1" t="s">
        <v>7969</v>
      </c>
      <c r="I187" s="1" t="s">
        <v>9073</v>
      </c>
      <c r="J187" s="1" t="s">
        <v>9074</v>
      </c>
      <c r="K187" s="1" t="s">
        <v>7972</v>
      </c>
      <c r="L187" s="1" t="s">
        <v>8102</v>
      </c>
      <c r="M187" s="1" t="s">
        <v>9075</v>
      </c>
    </row>
    <row r="188" spans="1:13" ht="50">
      <c r="A188" s="1" t="s">
        <v>9076</v>
      </c>
      <c r="B188" s="1" t="s">
        <v>9077</v>
      </c>
      <c r="C188" s="1">
        <v>0</v>
      </c>
      <c r="D188" s="1" t="s">
        <v>9078</v>
      </c>
      <c r="E188" s="1">
        <v>2024</v>
      </c>
      <c r="F188" s="1" t="s">
        <v>8831</v>
      </c>
      <c r="G188" s="1">
        <v>14828</v>
      </c>
      <c r="H188" s="1" t="s">
        <v>7969</v>
      </c>
      <c r="I188" s="1" t="s">
        <v>7969</v>
      </c>
      <c r="J188" s="1" t="s">
        <v>9079</v>
      </c>
      <c r="K188" s="1" t="s">
        <v>7972</v>
      </c>
      <c r="L188" s="1" t="s">
        <v>7985</v>
      </c>
      <c r="M188" s="1" t="s">
        <v>7969</v>
      </c>
    </row>
    <row r="189" spans="1:13" ht="37.5">
      <c r="A189" s="1" t="s">
        <v>9080</v>
      </c>
      <c r="B189" s="1" t="s">
        <v>9081</v>
      </c>
      <c r="C189" s="1">
        <v>0</v>
      </c>
      <c r="D189" s="1" t="s">
        <v>9082</v>
      </c>
      <c r="E189" s="1">
        <v>2024</v>
      </c>
      <c r="F189" s="1" t="s">
        <v>9083</v>
      </c>
      <c r="G189" s="1" t="s">
        <v>7969</v>
      </c>
      <c r="H189" s="1" t="s">
        <v>7969</v>
      </c>
      <c r="I189" s="1" t="s">
        <v>9084</v>
      </c>
      <c r="J189" s="1" t="s">
        <v>9085</v>
      </c>
      <c r="K189" s="1" t="s">
        <v>7972</v>
      </c>
      <c r="L189" s="1" t="s">
        <v>8078</v>
      </c>
      <c r="M189" s="1" t="s">
        <v>9086</v>
      </c>
    </row>
    <row r="190" spans="1:13" ht="37.5">
      <c r="A190" s="1" t="s">
        <v>9087</v>
      </c>
      <c r="B190" s="1" t="s">
        <v>9088</v>
      </c>
      <c r="C190" s="1">
        <v>0</v>
      </c>
      <c r="D190" s="1" t="s">
        <v>9089</v>
      </c>
      <c r="E190" s="1">
        <v>2024</v>
      </c>
      <c r="F190" s="1" t="s">
        <v>9090</v>
      </c>
      <c r="G190" s="1" t="s">
        <v>7969</v>
      </c>
      <c r="H190" s="1" t="s">
        <v>7969</v>
      </c>
      <c r="I190" s="1" t="s">
        <v>9091</v>
      </c>
      <c r="J190" s="1" t="s">
        <v>9092</v>
      </c>
      <c r="K190" s="1" t="s">
        <v>7972</v>
      </c>
      <c r="L190" s="1" t="s">
        <v>8019</v>
      </c>
      <c r="M190" s="1" t="s">
        <v>9093</v>
      </c>
    </row>
    <row r="191" spans="1:13" ht="37.5">
      <c r="A191" s="1" t="s">
        <v>9094</v>
      </c>
      <c r="B191" s="1" t="s">
        <v>9095</v>
      </c>
      <c r="C191" s="1">
        <v>0</v>
      </c>
      <c r="D191" s="1" t="s">
        <v>9096</v>
      </c>
      <c r="E191" s="1">
        <v>2024</v>
      </c>
      <c r="F191" s="1" t="s">
        <v>9097</v>
      </c>
      <c r="G191" s="1" t="s">
        <v>7969</v>
      </c>
      <c r="H191" s="1" t="s">
        <v>7969</v>
      </c>
      <c r="I191" s="1" t="s">
        <v>9098</v>
      </c>
      <c r="J191" s="1" t="s">
        <v>9099</v>
      </c>
      <c r="K191" s="1" t="s">
        <v>7972</v>
      </c>
      <c r="L191" s="1" t="s">
        <v>8102</v>
      </c>
      <c r="M191" s="1" t="s">
        <v>9100</v>
      </c>
    </row>
    <row r="192" spans="1:13" ht="37.5">
      <c r="A192" s="1" t="s">
        <v>9101</v>
      </c>
      <c r="B192" s="1" t="s">
        <v>9102</v>
      </c>
      <c r="C192" s="1">
        <v>0</v>
      </c>
      <c r="D192" s="1" t="s">
        <v>9103</v>
      </c>
      <c r="E192" s="1">
        <v>2024</v>
      </c>
      <c r="F192" s="1" t="s">
        <v>9104</v>
      </c>
      <c r="G192" s="1" t="s">
        <v>7969</v>
      </c>
      <c r="H192" s="1" t="s">
        <v>7969</v>
      </c>
      <c r="I192" s="1" t="s">
        <v>9105</v>
      </c>
      <c r="J192" s="1" t="s">
        <v>9106</v>
      </c>
      <c r="K192" s="1" t="s">
        <v>7972</v>
      </c>
      <c r="L192" s="1" t="s">
        <v>7985</v>
      </c>
      <c r="M192" s="1" t="s">
        <v>9107</v>
      </c>
    </row>
    <row r="193" spans="1:13" ht="37.5">
      <c r="A193" s="1" t="s">
        <v>9108</v>
      </c>
      <c r="B193" s="1" t="s">
        <v>9109</v>
      </c>
      <c r="C193" s="1">
        <v>0</v>
      </c>
      <c r="D193" s="1" t="s">
        <v>9110</v>
      </c>
      <c r="E193" s="1">
        <v>2024</v>
      </c>
      <c r="F193" s="1" t="s">
        <v>9111</v>
      </c>
      <c r="G193" s="1" t="s">
        <v>7969</v>
      </c>
      <c r="H193" s="1" t="s">
        <v>7969</v>
      </c>
      <c r="I193" s="1" t="s">
        <v>9112</v>
      </c>
      <c r="J193" s="1" t="s">
        <v>9113</v>
      </c>
      <c r="K193" s="1" t="s">
        <v>7972</v>
      </c>
      <c r="L193" s="1" t="s">
        <v>8102</v>
      </c>
      <c r="M193" s="1" t="s">
        <v>9114</v>
      </c>
    </row>
    <row r="194" spans="1:13" ht="50">
      <c r="A194" s="1" t="s">
        <v>1005</v>
      </c>
      <c r="B194" s="1" t="s">
        <v>9115</v>
      </c>
      <c r="C194" s="1">
        <v>0</v>
      </c>
      <c r="D194" s="1" t="s">
        <v>9116</v>
      </c>
      <c r="E194" s="1">
        <v>2024</v>
      </c>
      <c r="F194" s="1" t="s">
        <v>9117</v>
      </c>
      <c r="G194" s="1" t="s">
        <v>7969</v>
      </c>
      <c r="H194" s="1" t="s">
        <v>7969</v>
      </c>
      <c r="I194" s="1" t="s">
        <v>9118</v>
      </c>
      <c r="J194" s="1" t="s">
        <v>9119</v>
      </c>
      <c r="K194" s="1" t="s">
        <v>7972</v>
      </c>
      <c r="L194" s="1" t="s">
        <v>8102</v>
      </c>
      <c r="M194" s="1" t="s">
        <v>1007</v>
      </c>
    </row>
    <row r="195" spans="1:13" ht="37.5">
      <c r="A195" s="1" t="s">
        <v>9120</v>
      </c>
      <c r="B195" s="1" t="s">
        <v>9121</v>
      </c>
      <c r="C195" s="1">
        <v>0</v>
      </c>
      <c r="D195" s="1" t="s">
        <v>9122</v>
      </c>
      <c r="E195" s="1">
        <v>2024</v>
      </c>
      <c r="F195" s="1" t="s">
        <v>8055</v>
      </c>
      <c r="G195" s="1">
        <v>2065</v>
      </c>
      <c r="H195" s="1" t="s">
        <v>7969</v>
      </c>
      <c r="I195" s="1" t="s">
        <v>7969</v>
      </c>
      <c r="J195" s="1" t="s">
        <v>9123</v>
      </c>
      <c r="K195" s="1" t="s">
        <v>7972</v>
      </c>
      <c r="L195" s="1" t="s">
        <v>7985</v>
      </c>
      <c r="M195" s="1" t="s">
        <v>7969</v>
      </c>
    </row>
    <row r="196" spans="1:13" ht="37.5">
      <c r="A196" s="1" t="s">
        <v>9124</v>
      </c>
      <c r="B196" s="1" t="s">
        <v>9125</v>
      </c>
      <c r="C196" s="1">
        <v>0</v>
      </c>
      <c r="D196" s="1" t="s">
        <v>9126</v>
      </c>
      <c r="E196" s="1">
        <v>2024</v>
      </c>
      <c r="F196" s="1" t="s">
        <v>9127</v>
      </c>
      <c r="G196" s="1" t="s">
        <v>7969</v>
      </c>
      <c r="H196" s="1" t="s">
        <v>7969</v>
      </c>
      <c r="I196" s="1" t="s">
        <v>9128</v>
      </c>
      <c r="J196" s="1" t="s">
        <v>9129</v>
      </c>
      <c r="K196" s="1" t="s">
        <v>7972</v>
      </c>
      <c r="L196" s="1" t="s">
        <v>8102</v>
      </c>
      <c r="M196" s="1" t="s">
        <v>9130</v>
      </c>
    </row>
    <row r="197" spans="1:13" ht="37.5">
      <c r="A197" s="1" t="s">
        <v>9131</v>
      </c>
      <c r="B197" s="1" t="s">
        <v>9132</v>
      </c>
      <c r="C197" s="1">
        <v>0</v>
      </c>
      <c r="D197" s="1" t="s">
        <v>9133</v>
      </c>
      <c r="E197" s="1">
        <v>2024</v>
      </c>
      <c r="F197" s="1" t="s">
        <v>9134</v>
      </c>
      <c r="G197" s="1" t="s">
        <v>7969</v>
      </c>
      <c r="H197" s="1" t="s">
        <v>7969</v>
      </c>
      <c r="I197" s="1" t="s">
        <v>9135</v>
      </c>
      <c r="J197" s="1" t="s">
        <v>9136</v>
      </c>
      <c r="K197" s="1" t="s">
        <v>7972</v>
      </c>
      <c r="L197" s="1" t="s">
        <v>7985</v>
      </c>
      <c r="M197" s="1" t="s">
        <v>9137</v>
      </c>
    </row>
    <row r="198" spans="1:13" ht="37.5">
      <c r="A198" s="1" t="s">
        <v>9138</v>
      </c>
      <c r="B198" s="1" t="s">
        <v>9139</v>
      </c>
      <c r="C198" s="1">
        <v>0</v>
      </c>
      <c r="D198" s="1" t="s">
        <v>9140</v>
      </c>
      <c r="E198" s="1">
        <v>2024</v>
      </c>
      <c r="F198" s="1" t="s">
        <v>9111</v>
      </c>
      <c r="G198" s="1" t="s">
        <v>7969</v>
      </c>
      <c r="H198" s="1" t="s">
        <v>7969</v>
      </c>
      <c r="I198" s="1" t="s">
        <v>9141</v>
      </c>
      <c r="J198" s="1" t="s">
        <v>9142</v>
      </c>
      <c r="K198" s="1" t="s">
        <v>7972</v>
      </c>
      <c r="L198" s="1" t="s">
        <v>8102</v>
      </c>
      <c r="M198" s="1" t="s">
        <v>9143</v>
      </c>
    </row>
    <row r="199" spans="1:13" ht="37.5">
      <c r="A199" s="1" t="s">
        <v>9144</v>
      </c>
      <c r="B199" s="1" t="s">
        <v>9145</v>
      </c>
      <c r="C199" s="1">
        <v>0</v>
      </c>
      <c r="D199" s="1" t="s">
        <v>9146</v>
      </c>
      <c r="E199" s="1">
        <v>2023</v>
      </c>
      <c r="F199" s="1" t="s">
        <v>9147</v>
      </c>
      <c r="G199" s="1">
        <v>25</v>
      </c>
      <c r="H199" s="1">
        <v>5</v>
      </c>
      <c r="I199" s="1" t="s">
        <v>9148</v>
      </c>
      <c r="J199" s="1" t="s">
        <v>9149</v>
      </c>
      <c r="K199" s="1" t="s">
        <v>7972</v>
      </c>
      <c r="L199" s="1" t="s">
        <v>7978</v>
      </c>
    </row>
    <row r="200" spans="1:13" ht="37.5">
      <c r="A200" s="1" t="s">
        <v>9150</v>
      </c>
      <c r="B200" s="1" t="s">
        <v>9151</v>
      </c>
      <c r="C200" s="1">
        <v>0</v>
      </c>
      <c r="D200" s="1" t="s">
        <v>9152</v>
      </c>
      <c r="E200" s="1">
        <v>2023</v>
      </c>
      <c r="F200" s="1" t="s">
        <v>9153</v>
      </c>
      <c r="G200" s="1">
        <v>28</v>
      </c>
      <c r="H200" s="1">
        <v>4</v>
      </c>
      <c r="I200" s="1" t="s">
        <v>9154</v>
      </c>
      <c r="J200" s="1" t="s">
        <v>9155</v>
      </c>
      <c r="K200" s="1" t="s">
        <v>7972</v>
      </c>
      <c r="L200" s="1" t="s">
        <v>7978</v>
      </c>
      <c r="M200" s="1" t="s">
        <v>9156</v>
      </c>
    </row>
    <row r="201" spans="1:13" ht="25">
      <c r="A201" s="1" t="e">
        <v>#N/A</v>
      </c>
      <c r="B201" s="1" t="s">
        <v>9157</v>
      </c>
      <c r="C201" s="1">
        <v>0</v>
      </c>
      <c r="D201" s="1" t="s">
        <v>9158</v>
      </c>
      <c r="E201" s="1"/>
      <c r="F201" s="1"/>
      <c r="G201" s="1"/>
      <c r="H201" s="1"/>
      <c r="I201" s="1"/>
      <c r="J201" s="1"/>
      <c r="K201" s="1"/>
      <c r="L201" s="1"/>
    </row>
    <row r="202" spans="1:13" ht="37.5">
      <c r="A202" s="1" t="s">
        <v>9159</v>
      </c>
      <c r="B202" s="1" t="s">
        <v>9160</v>
      </c>
      <c r="C202" s="1">
        <v>0</v>
      </c>
      <c r="D202" s="1" t="s">
        <v>9161</v>
      </c>
      <c r="E202" s="1">
        <v>2024</v>
      </c>
      <c r="F202" s="1" t="s">
        <v>9162</v>
      </c>
      <c r="G202" s="1" t="s">
        <v>7969</v>
      </c>
      <c r="H202" s="1" t="s">
        <v>7969</v>
      </c>
      <c r="I202" s="1" t="s">
        <v>9163</v>
      </c>
      <c r="J202" s="1" t="s">
        <v>9164</v>
      </c>
      <c r="K202" s="1" t="s">
        <v>7972</v>
      </c>
      <c r="L202" s="1" t="s">
        <v>8019</v>
      </c>
      <c r="M202" s="1" t="s">
        <v>9165</v>
      </c>
    </row>
    <row r="203" spans="1:13" ht="37.5">
      <c r="A203" s="1" t="s">
        <v>9166</v>
      </c>
      <c r="B203" s="1" t="s">
        <v>9167</v>
      </c>
      <c r="C203" s="1">
        <v>0</v>
      </c>
      <c r="D203" s="1" t="s">
        <v>9168</v>
      </c>
      <c r="E203" s="1">
        <v>2023</v>
      </c>
      <c r="F203" s="1" t="s">
        <v>8321</v>
      </c>
      <c r="G203" s="1">
        <v>4</v>
      </c>
      <c r="H203" s="1">
        <v>4</v>
      </c>
      <c r="I203" s="1" t="s">
        <v>9169</v>
      </c>
      <c r="J203" s="1" t="s">
        <v>9170</v>
      </c>
      <c r="K203" s="1" t="s">
        <v>7972</v>
      </c>
      <c r="L203" s="1" t="s">
        <v>8324</v>
      </c>
    </row>
    <row r="204" spans="1:13" ht="37.5">
      <c r="A204" s="1" t="s">
        <v>2440</v>
      </c>
      <c r="B204" s="1" t="s">
        <v>9171</v>
      </c>
      <c r="C204" s="1">
        <v>0</v>
      </c>
      <c r="D204" s="1" t="s">
        <v>2443</v>
      </c>
      <c r="E204" s="1">
        <v>2023</v>
      </c>
      <c r="F204" s="1" t="s">
        <v>8038</v>
      </c>
      <c r="G204" s="1">
        <v>15</v>
      </c>
      <c r="H204" s="1">
        <v>9</v>
      </c>
      <c r="I204" s="1" t="s">
        <v>9172</v>
      </c>
      <c r="J204" s="1" t="s">
        <v>9173</v>
      </c>
      <c r="K204" s="1" t="s">
        <v>7972</v>
      </c>
      <c r="L204" s="1" t="s">
        <v>8012</v>
      </c>
    </row>
    <row r="205" spans="1:13" ht="37.5">
      <c r="A205" s="1" t="s">
        <v>2474</v>
      </c>
      <c r="B205" s="1" t="s">
        <v>5163</v>
      </c>
      <c r="C205" s="1">
        <v>0</v>
      </c>
      <c r="D205" s="1" t="s">
        <v>2477</v>
      </c>
      <c r="E205" s="1">
        <v>2023</v>
      </c>
      <c r="F205" s="1" t="s">
        <v>9174</v>
      </c>
      <c r="G205" s="1">
        <v>27</v>
      </c>
      <c r="H205" s="1">
        <v>23</v>
      </c>
      <c r="I205" s="1" t="s">
        <v>9175</v>
      </c>
      <c r="J205" s="1" t="s">
        <v>9176</v>
      </c>
      <c r="K205" s="1" t="s">
        <v>7972</v>
      </c>
      <c r="L205" s="1" t="s">
        <v>7985</v>
      </c>
      <c r="M205" s="1" t="s">
        <v>2476</v>
      </c>
    </row>
    <row r="206" spans="1:13" ht="37.5">
      <c r="A206" s="1" t="s">
        <v>9177</v>
      </c>
      <c r="B206" s="1" t="s">
        <v>9178</v>
      </c>
      <c r="C206" s="1">
        <v>0</v>
      </c>
      <c r="D206" s="1" t="s">
        <v>9179</v>
      </c>
      <c r="E206" s="1">
        <v>2024</v>
      </c>
      <c r="F206" s="1" t="s">
        <v>8848</v>
      </c>
      <c r="G206" s="1">
        <v>79</v>
      </c>
      <c r="H206" s="1">
        <v>2</v>
      </c>
      <c r="I206" s="1" t="s">
        <v>9180</v>
      </c>
      <c r="J206" s="1" t="s">
        <v>9181</v>
      </c>
      <c r="K206" s="1" t="s">
        <v>7972</v>
      </c>
      <c r="L206" s="1" t="s">
        <v>8851</v>
      </c>
      <c r="M206" s="1" t="s">
        <v>9182</v>
      </c>
    </row>
    <row r="207" spans="1:13" ht="50">
      <c r="A207" s="1" t="s">
        <v>9183</v>
      </c>
      <c r="B207" s="1" t="s">
        <v>9184</v>
      </c>
      <c r="C207" s="1">
        <v>0</v>
      </c>
      <c r="D207" s="1" t="s">
        <v>9185</v>
      </c>
      <c r="E207" s="1">
        <v>2024</v>
      </c>
      <c r="F207" s="1" t="s">
        <v>9186</v>
      </c>
      <c r="G207" s="1" t="s">
        <v>7969</v>
      </c>
      <c r="H207" s="1" t="s">
        <v>7969</v>
      </c>
      <c r="I207" s="1" t="s">
        <v>9187</v>
      </c>
      <c r="J207" s="1" t="s">
        <v>9188</v>
      </c>
      <c r="K207" s="1" t="s">
        <v>7972</v>
      </c>
      <c r="L207" s="1" t="s">
        <v>8102</v>
      </c>
      <c r="M207" s="1" t="s">
        <v>9189</v>
      </c>
    </row>
    <row r="208" spans="1:13" ht="37.5">
      <c r="A208" s="1" t="s">
        <v>9190</v>
      </c>
      <c r="B208" s="1" t="s">
        <v>9191</v>
      </c>
      <c r="C208" s="1">
        <v>0</v>
      </c>
      <c r="D208" s="1" t="s">
        <v>9192</v>
      </c>
      <c r="E208" s="1">
        <v>2024</v>
      </c>
      <c r="F208" s="1" t="s">
        <v>9193</v>
      </c>
      <c r="G208" s="1">
        <v>38</v>
      </c>
      <c r="H208" s="1">
        <v>6</v>
      </c>
      <c r="I208" s="1" t="s">
        <v>9194</v>
      </c>
      <c r="J208" s="1" t="s">
        <v>9195</v>
      </c>
      <c r="K208" s="1" t="s">
        <v>7972</v>
      </c>
      <c r="L208" s="1" t="s">
        <v>8102</v>
      </c>
      <c r="M208" s="1" t="s">
        <v>9196</v>
      </c>
    </row>
    <row r="209" spans="1:13" ht="50">
      <c r="A209" s="1" t="s">
        <v>9197</v>
      </c>
      <c r="B209" s="1" t="s">
        <v>9198</v>
      </c>
      <c r="C209" s="1">
        <v>0</v>
      </c>
      <c r="D209" s="1" t="s">
        <v>9199</v>
      </c>
      <c r="E209" s="1">
        <v>2023</v>
      </c>
      <c r="F209" s="1" t="s">
        <v>9200</v>
      </c>
      <c r="G209" s="1" t="s">
        <v>7969</v>
      </c>
      <c r="H209" s="1" t="s">
        <v>7969</v>
      </c>
      <c r="I209" s="1" t="s">
        <v>9201</v>
      </c>
      <c r="J209" s="1" t="s">
        <v>9202</v>
      </c>
      <c r="K209" s="1" t="s">
        <v>7972</v>
      </c>
      <c r="L209" s="1" t="s">
        <v>8161</v>
      </c>
      <c r="M209" s="1" t="s">
        <v>9203</v>
      </c>
    </row>
    <row r="210" spans="1:13" ht="37.5">
      <c r="A210" s="1" t="s">
        <v>9204</v>
      </c>
      <c r="B210" s="1" t="s">
        <v>9205</v>
      </c>
      <c r="C210" s="1">
        <v>0</v>
      </c>
      <c r="D210" s="1" t="s">
        <v>9206</v>
      </c>
      <c r="E210" s="1">
        <v>2024</v>
      </c>
      <c r="F210" s="1" t="s">
        <v>9207</v>
      </c>
      <c r="G210" s="1">
        <v>55</v>
      </c>
      <c r="H210" s="1">
        <v>4</v>
      </c>
      <c r="I210" s="1" t="s">
        <v>9208</v>
      </c>
      <c r="J210" s="1" t="s">
        <v>9209</v>
      </c>
      <c r="K210" s="1" t="s">
        <v>7972</v>
      </c>
      <c r="L210" s="1" t="s">
        <v>8688</v>
      </c>
      <c r="M210" s="1" t="s">
        <v>9210</v>
      </c>
    </row>
    <row r="211" spans="1:13" ht="37.5">
      <c r="A211" s="1" t="s">
        <v>9211</v>
      </c>
      <c r="B211" s="1" t="s">
        <v>9212</v>
      </c>
      <c r="C211" s="1">
        <v>0</v>
      </c>
      <c r="D211" s="1" t="s">
        <v>9213</v>
      </c>
      <c r="E211" s="1">
        <v>2024</v>
      </c>
      <c r="F211" s="1" t="s">
        <v>8261</v>
      </c>
      <c r="G211" s="1">
        <v>15</v>
      </c>
      <c r="H211" s="1">
        <v>3</v>
      </c>
      <c r="I211" s="1" t="s">
        <v>9214</v>
      </c>
      <c r="J211" s="1" t="s">
        <v>9215</v>
      </c>
      <c r="K211" s="1" t="s">
        <v>7972</v>
      </c>
      <c r="L211" s="1" t="s">
        <v>8264</v>
      </c>
    </row>
    <row r="212" spans="1:13" ht="25">
      <c r="A212" s="1" t="e">
        <v>#N/A</v>
      </c>
      <c r="B212" s="1" t="s">
        <v>9216</v>
      </c>
      <c r="C212" s="1">
        <v>0</v>
      </c>
      <c r="D212" s="1" t="s">
        <v>9217</v>
      </c>
      <c r="E212" s="1"/>
      <c r="F212" s="1"/>
      <c r="G212" s="1"/>
      <c r="H212" s="1"/>
      <c r="I212" s="1"/>
      <c r="J212" s="1"/>
      <c r="K212" s="1"/>
      <c r="L212" s="1"/>
    </row>
    <row r="213" spans="1:13" ht="37.5">
      <c r="A213" s="1" t="s">
        <v>9218</v>
      </c>
      <c r="B213" s="1" t="s">
        <v>9219</v>
      </c>
      <c r="C213" s="1">
        <v>0</v>
      </c>
      <c r="D213" s="1" t="s">
        <v>9220</v>
      </c>
      <c r="E213" s="1">
        <v>2024</v>
      </c>
      <c r="F213" s="1" t="s">
        <v>8055</v>
      </c>
      <c r="G213" s="1">
        <v>1935</v>
      </c>
      <c r="H213" s="1" t="s">
        <v>7969</v>
      </c>
      <c r="I213" s="1" t="s">
        <v>9221</v>
      </c>
      <c r="J213" s="1" t="s">
        <v>9222</v>
      </c>
      <c r="K213" s="1" t="s">
        <v>7972</v>
      </c>
      <c r="L213" s="1" t="s">
        <v>7985</v>
      </c>
      <c r="M213" s="1" t="s">
        <v>9223</v>
      </c>
    </row>
    <row r="214" spans="1:13" ht="50">
      <c r="A214" s="1" t="s">
        <v>9224</v>
      </c>
      <c r="B214" s="1" t="s">
        <v>9225</v>
      </c>
      <c r="C214" s="1">
        <v>0</v>
      </c>
      <c r="D214" s="1" t="s">
        <v>9226</v>
      </c>
      <c r="E214" s="1">
        <v>2023</v>
      </c>
      <c r="F214" s="1" t="s">
        <v>9227</v>
      </c>
      <c r="G214" s="1">
        <v>30</v>
      </c>
      <c r="H214" s="1">
        <v>1</v>
      </c>
      <c r="I214" s="1" t="s">
        <v>9228</v>
      </c>
      <c r="J214" s="1" t="s">
        <v>9229</v>
      </c>
      <c r="K214" s="1" t="s">
        <v>7972</v>
      </c>
      <c r="L214" s="1" t="s">
        <v>9230</v>
      </c>
    </row>
    <row r="215" spans="1:13" ht="37.5">
      <c r="A215" s="1" t="s">
        <v>2509</v>
      </c>
      <c r="B215" s="1" t="s">
        <v>9231</v>
      </c>
      <c r="C215" s="1">
        <v>0</v>
      </c>
      <c r="D215" s="1" t="s">
        <v>2512</v>
      </c>
      <c r="E215" s="1">
        <v>2023</v>
      </c>
      <c r="F215" s="1" t="s">
        <v>8144</v>
      </c>
      <c r="G215" s="1">
        <v>13</v>
      </c>
      <c r="H215" s="1">
        <v>17</v>
      </c>
      <c r="I215" s="1" t="s">
        <v>9232</v>
      </c>
      <c r="J215" s="1" t="s">
        <v>9233</v>
      </c>
      <c r="K215" s="1" t="s">
        <v>7972</v>
      </c>
      <c r="L215" s="1" t="s">
        <v>8012</v>
      </c>
    </row>
    <row r="216" spans="1:13" ht="50">
      <c r="A216" s="1" t="s">
        <v>9234</v>
      </c>
      <c r="B216" s="1" t="s">
        <v>9235</v>
      </c>
      <c r="C216" s="1">
        <v>0</v>
      </c>
      <c r="D216" s="1" t="s">
        <v>9236</v>
      </c>
      <c r="E216" s="1">
        <v>2024</v>
      </c>
      <c r="F216" s="1" t="s">
        <v>8177</v>
      </c>
      <c r="G216" s="1">
        <v>785</v>
      </c>
      <c r="H216" s="1" t="s">
        <v>7969</v>
      </c>
      <c r="I216" s="1" t="s">
        <v>9237</v>
      </c>
      <c r="J216" s="1" t="s">
        <v>9238</v>
      </c>
      <c r="K216" s="1" t="s">
        <v>7972</v>
      </c>
      <c r="L216" s="1" t="s">
        <v>7985</v>
      </c>
      <c r="M216" s="1" t="s">
        <v>9239</v>
      </c>
    </row>
    <row r="217" spans="1:13" ht="37.5">
      <c r="A217" s="1" t="s">
        <v>9240</v>
      </c>
      <c r="B217" s="1" t="s">
        <v>9241</v>
      </c>
      <c r="C217" s="1">
        <v>0</v>
      </c>
      <c r="D217" s="1" t="s">
        <v>9242</v>
      </c>
      <c r="E217" s="1">
        <v>2024</v>
      </c>
      <c r="F217" s="1" t="s">
        <v>9243</v>
      </c>
      <c r="G217" s="1" t="s">
        <v>7969</v>
      </c>
      <c r="H217" s="1" t="s">
        <v>7969</v>
      </c>
      <c r="I217" s="1" t="s">
        <v>9244</v>
      </c>
      <c r="J217" s="1" t="s">
        <v>9245</v>
      </c>
      <c r="K217" s="1" t="s">
        <v>7972</v>
      </c>
      <c r="L217" s="1" t="s">
        <v>8102</v>
      </c>
      <c r="M217" s="1" t="s">
        <v>9246</v>
      </c>
    </row>
    <row r="218" spans="1:13" ht="37.5">
      <c r="A218" s="1" t="s">
        <v>9247</v>
      </c>
      <c r="B218" s="1" t="s">
        <v>9248</v>
      </c>
      <c r="C218" s="1">
        <v>0</v>
      </c>
      <c r="D218" s="1" t="s">
        <v>9249</v>
      </c>
      <c r="E218" s="1">
        <v>2023</v>
      </c>
      <c r="F218" s="1" t="s">
        <v>9174</v>
      </c>
      <c r="G218" s="1">
        <v>27</v>
      </c>
      <c r="H218" s="1">
        <v>19</v>
      </c>
      <c r="I218" s="1" t="s">
        <v>9250</v>
      </c>
      <c r="J218" s="1" t="s">
        <v>9251</v>
      </c>
      <c r="K218" s="1" t="s">
        <v>7972</v>
      </c>
      <c r="L218" s="1" t="s">
        <v>7985</v>
      </c>
    </row>
    <row r="219" spans="1:13" ht="37.5">
      <c r="A219" s="1" t="s">
        <v>9252</v>
      </c>
      <c r="B219" s="1" t="s">
        <v>9253</v>
      </c>
      <c r="C219" s="1">
        <v>0</v>
      </c>
      <c r="D219" s="1" t="s">
        <v>9254</v>
      </c>
      <c r="E219" s="1">
        <v>2024</v>
      </c>
      <c r="F219" s="1" t="s">
        <v>8177</v>
      </c>
      <c r="G219" s="1">
        <v>891</v>
      </c>
      <c r="H219" s="1" t="s">
        <v>7969</v>
      </c>
      <c r="I219" s="1" t="s">
        <v>9255</v>
      </c>
      <c r="J219" s="1" t="s">
        <v>9256</v>
      </c>
      <c r="K219" s="1" t="s">
        <v>7972</v>
      </c>
      <c r="L219" s="1" t="s">
        <v>7985</v>
      </c>
      <c r="M219" s="1" t="s">
        <v>9257</v>
      </c>
    </row>
    <row r="220" spans="1:13" ht="37.5">
      <c r="A220" s="1" t="s">
        <v>9258</v>
      </c>
      <c r="B220" s="1" t="s">
        <v>9259</v>
      </c>
      <c r="C220" s="1">
        <v>0</v>
      </c>
      <c r="D220" s="1" t="s">
        <v>9260</v>
      </c>
      <c r="E220" s="1">
        <v>2023</v>
      </c>
      <c r="F220" s="1" t="s">
        <v>8276</v>
      </c>
      <c r="G220" s="1">
        <v>23</v>
      </c>
      <c r="H220" s="1">
        <v>17</v>
      </c>
      <c r="I220" s="1" t="s">
        <v>9261</v>
      </c>
      <c r="J220" s="1" t="s">
        <v>9262</v>
      </c>
      <c r="K220" s="1" t="s">
        <v>7972</v>
      </c>
      <c r="L220" s="1" t="s">
        <v>8012</v>
      </c>
    </row>
    <row r="221" spans="1:13" ht="37.5">
      <c r="A221" s="1" t="s">
        <v>9263</v>
      </c>
      <c r="B221" s="1" t="s">
        <v>9264</v>
      </c>
      <c r="C221" s="1">
        <v>0</v>
      </c>
      <c r="D221" s="1" t="s">
        <v>9265</v>
      </c>
      <c r="E221" s="1">
        <v>2023</v>
      </c>
      <c r="F221" s="1" t="s">
        <v>9266</v>
      </c>
      <c r="G221" s="1">
        <v>149</v>
      </c>
      <c r="H221" s="1" t="s">
        <v>7969</v>
      </c>
      <c r="I221" s="1" t="s">
        <v>9267</v>
      </c>
      <c r="J221" s="1" t="s">
        <v>9268</v>
      </c>
      <c r="K221" s="1" t="s">
        <v>7972</v>
      </c>
      <c r="L221" s="1" t="s">
        <v>7993</v>
      </c>
      <c r="M221" s="1" t="s">
        <v>9269</v>
      </c>
    </row>
    <row r="222" spans="1:13" ht="37.5">
      <c r="A222" s="1" t="s">
        <v>2340</v>
      </c>
      <c r="B222" s="1" t="s">
        <v>9270</v>
      </c>
      <c r="C222" s="1">
        <v>0</v>
      </c>
      <c r="D222" s="1" t="s">
        <v>2343</v>
      </c>
      <c r="E222" s="1">
        <v>2023</v>
      </c>
      <c r="F222" s="1" t="s">
        <v>8382</v>
      </c>
      <c r="G222" s="1">
        <v>379</v>
      </c>
      <c r="H222" s="1" t="s">
        <v>7969</v>
      </c>
      <c r="I222" s="1" t="s">
        <v>9271</v>
      </c>
      <c r="J222" s="1" t="s">
        <v>9272</v>
      </c>
      <c r="K222" s="1" t="s">
        <v>7972</v>
      </c>
      <c r="L222" s="1" t="s">
        <v>8385</v>
      </c>
    </row>
    <row r="223" spans="1:13" ht="50">
      <c r="A223" s="1" t="s">
        <v>9273</v>
      </c>
      <c r="B223" s="1" t="s">
        <v>9274</v>
      </c>
      <c r="C223" s="1">
        <v>0</v>
      </c>
      <c r="D223" s="1" t="s">
        <v>9275</v>
      </c>
      <c r="E223" s="1">
        <v>2024</v>
      </c>
      <c r="F223" s="1" t="s">
        <v>8177</v>
      </c>
      <c r="G223" s="1">
        <v>896</v>
      </c>
      <c r="H223" s="1" t="s">
        <v>7969</v>
      </c>
      <c r="I223" s="1" t="s">
        <v>9276</v>
      </c>
      <c r="J223" s="1" t="s">
        <v>9277</v>
      </c>
      <c r="K223" s="1" t="s">
        <v>7972</v>
      </c>
      <c r="L223" s="1" t="s">
        <v>7985</v>
      </c>
      <c r="M223" s="1" t="s">
        <v>9278</v>
      </c>
    </row>
    <row r="224" spans="1:13" ht="50">
      <c r="A224" s="1" t="s">
        <v>9279</v>
      </c>
      <c r="B224" s="1" t="s">
        <v>9280</v>
      </c>
      <c r="C224" s="1">
        <v>0</v>
      </c>
      <c r="D224" s="1" t="s">
        <v>9281</v>
      </c>
      <c r="E224" s="1">
        <v>2023</v>
      </c>
      <c r="F224" s="1" t="s">
        <v>9282</v>
      </c>
      <c r="G224" s="1">
        <v>45</v>
      </c>
      <c r="H224" s="1">
        <v>4</v>
      </c>
      <c r="I224" s="1" t="s">
        <v>9283</v>
      </c>
      <c r="J224" s="1" t="s">
        <v>9284</v>
      </c>
      <c r="K224" s="1" t="s">
        <v>7972</v>
      </c>
      <c r="L224" s="1" t="s">
        <v>8385</v>
      </c>
      <c r="M224" s="1" t="s">
        <v>9285</v>
      </c>
    </row>
    <row r="225" spans="1:13" ht="37.5">
      <c r="A225" s="1" t="s">
        <v>9286</v>
      </c>
      <c r="B225" s="1" t="s">
        <v>9287</v>
      </c>
      <c r="C225" s="1">
        <v>0</v>
      </c>
      <c r="D225" s="1" t="s">
        <v>9288</v>
      </c>
      <c r="E225" s="1">
        <v>2023</v>
      </c>
      <c r="F225" s="1" t="s">
        <v>9289</v>
      </c>
      <c r="G225" s="1">
        <v>15</v>
      </c>
      <c r="H225" s="1">
        <v>6</v>
      </c>
      <c r="I225" s="1" t="s">
        <v>9290</v>
      </c>
      <c r="J225" s="1" t="s">
        <v>9291</v>
      </c>
      <c r="K225" s="1" t="s">
        <v>7972</v>
      </c>
      <c r="L225" s="1" t="s">
        <v>9292</v>
      </c>
    </row>
    <row r="226" spans="1:13" ht="50">
      <c r="A226" s="1" t="s">
        <v>9293</v>
      </c>
      <c r="B226" s="1" t="s">
        <v>9294</v>
      </c>
      <c r="C226" s="1">
        <v>0</v>
      </c>
      <c r="D226" s="1" t="s">
        <v>9295</v>
      </c>
      <c r="E226" s="1">
        <v>2023</v>
      </c>
      <c r="F226" s="1" t="s">
        <v>9296</v>
      </c>
      <c r="G226" s="1" t="s">
        <v>7969</v>
      </c>
      <c r="H226" s="1" t="s">
        <v>7969</v>
      </c>
      <c r="I226" s="1" t="s">
        <v>9297</v>
      </c>
      <c r="J226" s="1" t="s">
        <v>9298</v>
      </c>
      <c r="K226" s="1" t="s">
        <v>7972</v>
      </c>
      <c r="L226" s="1" t="s">
        <v>8161</v>
      </c>
      <c r="M226" s="1" t="s">
        <v>9299</v>
      </c>
    </row>
    <row r="227" spans="1:13" ht="37.5">
      <c r="A227" s="1" t="s">
        <v>9300</v>
      </c>
      <c r="B227" s="1" t="s">
        <v>9301</v>
      </c>
      <c r="C227" s="1">
        <v>0</v>
      </c>
      <c r="D227" s="1" t="s">
        <v>9302</v>
      </c>
      <c r="E227" s="1">
        <v>2023</v>
      </c>
      <c r="F227" s="1" t="s">
        <v>8328</v>
      </c>
      <c r="G227" s="1" t="s">
        <v>7969</v>
      </c>
      <c r="H227" s="1" t="s">
        <v>7969</v>
      </c>
      <c r="I227" s="1" t="s">
        <v>9303</v>
      </c>
      <c r="J227" s="1" t="s">
        <v>9304</v>
      </c>
      <c r="K227" s="1" t="s">
        <v>7972</v>
      </c>
      <c r="L227" s="1" t="s">
        <v>8324</v>
      </c>
      <c r="M227" s="1" t="s">
        <v>9305</v>
      </c>
    </row>
    <row r="228" spans="1:13" ht="37.5">
      <c r="A228" s="1" t="s">
        <v>9306</v>
      </c>
      <c r="B228" s="1" t="s">
        <v>9307</v>
      </c>
      <c r="C228" s="1">
        <v>0</v>
      </c>
      <c r="D228" s="1" t="s">
        <v>9308</v>
      </c>
      <c r="E228" s="1">
        <v>2024</v>
      </c>
      <c r="F228" s="1" t="s">
        <v>9309</v>
      </c>
      <c r="G228" s="1">
        <v>1</v>
      </c>
      <c r="H228" s="1" t="s">
        <v>7969</v>
      </c>
      <c r="I228" s="1" t="s">
        <v>9310</v>
      </c>
      <c r="J228" s="1" t="s">
        <v>9311</v>
      </c>
      <c r="K228" s="1" t="s">
        <v>7972</v>
      </c>
      <c r="L228" s="1" t="s">
        <v>8826</v>
      </c>
    </row>
    <row r="229" spans="1:13" ht="37.5">
      <c r="A229" s="1" t="s">
        <v>9312</v>
      </c>
      <c r="B229" s="1" t="s">
        <v>9313</v>
      </c>
      <c r="C229" s="1">
        <v>0</v>
      </c>
      <c r="D229" s="1" t="s">
        <v>9314</v>
      </c>
      <c r="E229" s="1">
        <v>2024</v>
      </c>
      <c r="F229" s="1" t="s">
        <v>9315</v>
      </c>
      <c r="G229" s="1" t="s">
        <v>7969</v>
      </c>
      <c r="H229" s="1" t="s">
        <v>7969</v>
      </c>
      <c r="I229" s="1" t="s">
        <v>9316</v>
      </c>
      <c r="J229" s="1" t="s">
        <v>9317</v>
      </c>
      <c r="K229" s="1" t="s">
        <v>7972</v>
      </c>
      <c r="L229" s="1" t="s">
        <v>7978</v>
      </c>
      <c r="M229" s="1" t="s">
        <v>9318</v>
      </c>
    </row>
    <row r="230" spans="1:13" ht="37.5">
      <c r="A230" s="1" t="s">
        <v>9319</v>
      </c>
      <c r="B230" s="1" t="s">
        <v>9320</v>
      </c>
      <c r="C230" s="1">
        <v>0</v>
      </c>
      <c r="D230" s="1" t="s">
        <v>9321</v>
      </c>
      <c r="E230" s="1">
        <v>2024</v>
      </c>
      <c r="F230" s="1" t="s">
        <v>8055</v>
      </c>
      <c r="G230" s="1">
        <v>2022</v>
      </c>
      <c r="H230" s="1" t="s">
        <v>7969</v>
      </c>
      <c r="I230" s="1" t="s">
        <v>7969</v>
      </c>
      <c r="J230" s="1" t="s">
        <v>9322</v>
      </c>
      <c r="K230" s="1" t="s">
        <v>7972</v>
      </c>
      <c r="L230" s="1" t="s">
        <v>7985</v>
      </c>
      <c r="M230" s="1" t="s">
        <v>7969</v>
      </c>
    </row>
    <row r="231" spans="1:13" ht="37.5">
      <c r="A231" s="1" t="s">
        <v>9323</v>
      </c>
      <c r="B231" s="1" t="s">
        <v>9324</v>
      </c>
      <c r="C231" s="1">
        <v>0</v>
      </c>
      <c r="D231" s="1" t="s">
        <v>9325</v>
      </c>
      <c r="E231" s="1">
        <v>2023</v>
      </c>
      <c r="F231" s="1" t="s">
        <v>8328</v>
      </c>
      <c r="G231" s="1" t="s">
        <v>7969</v>
      </c>
      <c r="H231" s="1" t="s">
        <v>7969</v>
      </c>
      <c r="I231" s="1" t="s">
        <v>9326</v>
      </c>
      <c r="J231" s="1" t="s">
        <v>9327</v>
      </c>
      <c r="K231" s="1" t="s">
        <v>7972</v>
      </c>
      <c r="L231" s="1" t="s">
        <v>8324</v>
      </c>
    </row>
    <row r="232" spans="1:13" ht="37.5">
      <c r="A232" s="1" t="s">
        <v>9328</v>
      </c>
      <c r="B232" s="1" t="s">
        <v>9329</v>
      </c>
      <c r="C232" s="1">
        <v>0</v>
      </c>
      <c r="D232" s="1" t="s">
        <v>9330</v>
      </c>
      <c r="E232" s="1">
        <v>2023</v>
      </c>
      <c r="F232" s="1" t="s">
        <v>8276</v>
      </c>
      <c r="G232" s="1">
        <v>23</v>
      </c>
      <c r="H232" s="1">
        <v>15</v>
      </c>
      <c r="I232" s="1" t="s">
        <v>9331</v>
      </c>
      <c r="J232" s="1" t="s">
        <v>9332</v>
      </c>
      <c r="K232" s="1" t="s">
        <v>7972</v>
      </c>
      <c r="L232" s="1" t="s">
        <v>8012</v>
      </c>
    </row>
    <row r="233" spans="1:13" ht="37.5">
      <c r="A233" s="1" t="s">
        <v>9333</v>
      </c>
      <c r="B233" s="1" t="s">
        <v>9334</v>
      </c>
      <c r="C233" s="1">
        <v>0</v>
      </c>
      <c r="D233" s="1" t="s">
        <v>9335</v>
      </c>
      <c r="E233" s="1">
        <v>2024</v>
      </c>
      <c r="F233" s="1" t="s">
        <v>8055</v>
      </c>
      <c r="G233" s="1">
        <v>1790</v>
      </c>
      <c r="H233" s="1" t="s">
        <v>7969</v>
      </c>
      <c r="I233" s="1" t="s">
        <v>7969</v>
      </c>
      <c r="J233" s="1" t="s">
        <v>9336</v>
      </c>
      <c r="K233" s="1" t="s">
        <v>7972</v>
      </c>
      <c r="L233" s="1" t="s">
        <v>7985</v>
      </c>
      <c r="M233" s="1" t="s">
        <v>7969</v>
      </c>
    </row>
    <row r="234" spans="1:13" ht="37.5">
      <c r="A234" s="1" t="s">
        <v>9337</v>
      </c>
      <c r="B234" s="1" t="s">
        <v>9338</v>
      </c>
      <c r="C234" s="1">
        <v>0</v>
      </c>
      <c r="D234" s="1" t="s">
        <v>9339</v>
      </c>
      <c r="E234" s="1">
        <v>2023</v>
      </c>
      <c r="F234" s="1" t="s">
        <v>9340</v>
      </c>
      <c r="G234" s="1">
        <v>132</v>
      </c>
      <c r="H234" s="1">
        <v>1</v>
      </c>
      <c r="I234" s="1" t="s">
        <v>9341</v>
      </c>
      <c r="J234" s="1" t="s">
        <v>9342</v>
      </c>
      <c r="K234" s="1" t="s">
        <v>7972</v>
      </c>
      <c r="L234" s="1" t="s">
        <v>7978</v>
      </c>
      <c r="M234" s="1" t="s">
        <v>9343</v>
      </c>
    </row>
    <row r="235" spans="1:13" ht="37.5">
      <c r="A235" s="1" t="s">
        <v>9344</v>
      </c>
      <c r="B235" s="1" t="s">
        <v>9345</v>
      </c>
      <c r="C235" s="1">
        <v>0</v>
      </c>
      <c r="D235" s="1" t="s">
        <v>9346</v>
      </c>
      <c r="E235" s="1">
        <v>2023</v>
      </c>
      <c r="F235" s="1" t="s">
        <v>9347</v>
      </c>
      <c r="G235" s="1">
        <v>7</v>
      </c>
      <c r="H235" s="1">
        <v>4</v>
      </c>
      <c r="I235" s="1" t="s">
        <v>9348</v>
      </c>
      <c r="J235" s="1" t="s">
        <v>9349</v>
      </c>
      <c r="K235" s="1" t="s">
        <v>7972</v>
      </c>
      <c r="L235" s="1" t="s">
        <v>9350</v>
      </c>
    </row>
    <row r="236" spans="1:13" ht="137.5">
      <c r="A236" s="1" t="s">
        <v>9351</v>
      </c>
      <c r="B236" s="1" t="s">
        <v>9352</v>
      </c>
      <c r="C236" s="1">
        <v>0</v>
      </c>
      <c r="D236" s="1" t="s">
        <v>9353</v>
      </c>
      <c r="E236" s="1">
        <v>2023</v>
      </c>
      <c r="F236" s="1" t="s">
        <v>9353</v>
      </c>
      <c r="G236" s="1" t="s">
        <v>7969</v>
      </c>
      <c r="H236" s="1" t="s">
        <v>7969</v>
      </c>
      <c r="I236" s="1" t="s">
        <v>9354</v>
      </c>
      <c r="J236" s="1" t="s">
        <v>9355</v>
      </c>
      <c r="K236" s="1" t="s">
        <v>7972</v>
      </c>
      <c r="L236" s="1" t="s">
        <v>9356</v>
      </c>
    </row>
    <row r="237" spans="1:13" ht="37.5">
      <c r="A237" s="1" t="s">
        <v>2966</v>
      </c>
      <c r="B237" s="1" t="s">
        <v>9357</v>
      </c>
      <c r="C237" s="1">
        <v>0</v>
      </c>
      <c r="D237" s="1" t="s">
        <v>2969</v>
      </c>
      <c r="E237" s="1">
        <v>2023</v>
      </c>
      <c r="F237" s="1" t="s">
        <v>9358</v>
      </c>
      <c r="G237" s="1">
        <v>10</v>
      </c>
      <c r="H237" s="1">
        <v>4</v>
      </c>
      <c r="I237" s="1" t="s">
        <v>9359</v>
      </c>
      <c r="J237" s="1" t="s">
        <v>9360</v>
      </c>
      <c r="K237" s="1" t="s">
        <v>7972</v>
      </c>
      <c r="L237" s="1" t="s">
        <v>8102</v>
      </c>
      <c r="M237" s="1" t="s">
        <v>2968</v>
      </c>
    </row>
    <row r="238" spans="1:13" ht="37.5">
      <c r="A238" s="1" t="s">
        <v>9361</v>
      </c>
      <c r="B238" s="1" t="s">
        <v>9362</v>
      </c>
      <c r="C238" s="1">
        <v>0</v>
      </c>
      <c r="D238" s="1" t="s">
        <v>9363</v>
      </c>
      <c r="E238" s="1">
        <v>2023</v>
      </c>
      <c r="F238" s="1" t="s">
        <v>8151</v>
      </c>
      <c r="G238" s="1">
        <v>11</v>
      </c>
      <c r="H238" s="1">
        <v>3</v>
      </c>
      <c r="I238" s="1" t="s">
        <v>9364</v>
      </c>
      <c r="J238" s="1" t="s">
        <v>9365</v>
      </c>
      <c r="K238" s="1" t="s">
        <v>7972</v>
      </c>
      <c r="L238" s="1" t="s">
        <v>8154</v>
      </c>
      <c r="M238" s="1" t="s">
        <v>7969</v>
      </c>
    </row>
    <row r="239" spans="1:13" ht="37.5">
      <c r="A239" s="1" t="s">
        <v>9366</v>
      </c>
      <c r="B239" s="1" t="s">
        <v>9367</v>
      </c>
      <c r="C239" s="1">
        <v>0</v>
      </c>
      <c r="D239" s="1" t="s">
        <v>9368</v>
      </c>
      <c r="E239" s="1">
        <v>2023</v>
      </c>
      <c r="F239" s="1" t="s">
        <v>9369</v>
      </c>
      <c r="G239" s="1">
        <v>1</v>
      </c>
      <c r="H239" s="1" t="s">
        <v>7969</v>
      </c>
      <c r="I239" s="1" t="s">
        <v>9370</v>
      </c>
      <c r="J239" s="1" t="s">
        <v>9371</v>
      </c>
      <c r="K239" s="1" t="s">
        <v>7972</v>
      </c>
      <c r="L239" s="1" t="s">
        <v>9372</v>
      </c>
    </row>
    <row r="240" spans="1:13" ht="50">
      <c r="A240" s="1" t="s">
        <v>9373</v>
      </c>
      <c r="B240" s="1" t="s">
        <v>9374</v>
      </c>
      <c r="C240" s="1">
        <v>0</v>
      </c>
      <c r="D240" s="1" t="s">
        <v>9375</v>
      </c>
      <c r="E240" s="1">
        <v>2024</v>
      </c>
      <c r="F240" s="1" t="s">
        <v>9376</v>
      </c>
      <c r="G240" s="1">
        <v>10</v>
      </c>
      <c r="H240" s="1" t="s">
        <v>7969</v>
      </c>
      <c r="I240" s="1" t="s">
        <v>9377</v>
      </c>
      <c r="J240" s="1" t="s">
        <v>9378</v>
      </c>
      <c r="K240" s="1" t="s">
        <v>7972</v>
      </c>
      <c r="L240" s="1" t="s">
        <v>9379</v>
      </c>
    </row>
    <row r="241" spans="1:13" ht="50">
      <c r="A241" s="1" t="s">
        <v>9380</v>
      </c>
      <c r="B241" s="1" t="s">
        <v>9381</v>
      </c>
      <c r="C241" s="1">
        <v>0</v>
      </c>
      <c r="D241" s="1" t="s">
        <v>9382</v>
      </c>
      <c r="E241" s="1">
        <v>2024</v>
      </c>
      <c r="F241" s="1" t="s">
        <v>8831</v>
      </c>
      <c r="G241" s="1">
        <v>14402</v>
      </c>
      <c r="H241" s="1" t="s">
        <v>7969</v>
      </c>
      <c r="I241" s="1" t="s">
        <v>9383</v>
      </c>
      <c r="J241" s="1" t="s">
        <v>9384</v>
      </c>
      <c r="K241" s="1" t="s">
        <v>7972</v>
      </c>
      <c r="L241" s="1" t="s">
        <v>7985</v>
      </c>
      <c r="M241" s="1" t="s">
        <v>9385</v>
      </c>
    </row>
    <row r="242" spans="1:13" ht="37.5">
      <c r="A242" s="1" t="s">
        <v>1775</v>
      </c>
      <c r="B242" s="1" t="s">
        <v>9386</v>
      </c>
      <c r="C242" s="1">
        <v>0</v>
      </c>
      <c r="D242" s="1" t="s">
        <v>1778</v>
      </c>
      <c r="E242" s="1">
        <v>2024</v>
      </c>
      <c r="F242" s="1" t="s">
        <v>9387</v>
      </c>
      <c r="G242" s="1">
        <v>13</v>
      </c>
      <c r="H242" s="1">
        <v>1</v>
      </c>
      <c r="I242" s="1" t="s">
        <v>9388</v>
      </c>
      <c r="J242" s="1" t="s">
        <v>9389</v>
      </c>
      <c r="K242" s="1" t="s">
        <v>7972</v>
      </c>
      <c r="L242" s="1" t="s">
        <v>9390</v>
      </c>
    </row>
    <row r="243" spans="1:13" ht="37.5">
      <c r="A243" s="1" t="s">
        <v>9391</v>
      </c>
      <c r="B243" s="1" t="s">
        <v>9392</v>
      </c>
      <c r="C243" s="1">
        <v>0</v>
      </c>
      <c r="D243" s="1" t="s">
        <v>9393</v>
      </c>
      <c r="E243" s="1">
        <v>2023</v>
      </c>
      <c r="F243" s="1" t="s">
        <v>8009</v>
      </c>
      <c r="G243" s="1">
        <v>12</v>
      </c>
      <c r="H243" s="1">
        <v>22</v>
      </c>
      <c r="I243" s="1" t="s">
        <v>9394</v>
      </c>
      <c r="J243" s="1" t="s">
        <v>9395</v>
      </c>
      <c r="K243" s="1" t="s">
        <v>7972</v>
      </c>
      <c r="L243" s="1" t="s">
        <v>8012</v>
      </c>
    </row>
    <row r="244" spans="1:13" ht="37.5">
      <c r="A244" s="1" t="s">
        <v>9396</v>
      </c>
      <c r="B244" s="1" t="s">
        <v>9397</v>
      </c>
      <c r="C244" s="1">
        <v>0</v>
      </c>
      <c r="D244" s="1" t="s">
        <v>9398</v>
      </c>
      <c r="E244" s="1">
        <v>2024</v>
      </c>
      <c r="F244" s="1" t="s">
        <v>8848</v>
      </c>
      <c r="G244" s="1">
        <v>78</v>
      </c>
      <c r="H244" s="1">
        <v>1</v>
      </c>
      <c r="I244" s="1" t="s">
        <v>9399</v>
      </c>
      <c r="J244" s="1" t="s">
        <v>9400</v>
      </c>
      <c r="K244" s="1" t="s">
        <v>7972</v>
      </c>
      <c r="L244" s="1" t="s">
        <v>8851</v>
      </c>
    </row>
    <row r="245" spans="1:13" ht="37.5">
      <c r="A245" s="1" t="s">
        <v>9401</v>
      </c>
      <c r="B245" s="1" t="s">
        <v>9402</v>
      </c>
      <c r="C245" s="1">
        <v>0</v>
      </c>
      <c r="D245" s="1" t="s">
        <v>9403</v>
      </c>
      <c r="E245" s="1">
        <v>2024</v>
      </c>
      <c r="F245" s="1" t="s">
        <v>9404</v>
      </c>
      <c r="G245" s="1" t="s">
        <v>7969</v>
      </c>
      <c r="H245" s="1" t="s">
        <v>7969</v>
      </c>
      <c r="I245" s="1" t="s">
        <v>9405</v>
      </c>
      <c r="J245" s="1" t="s">
        <v>9406</v>
      </c>
      <c r="K245" s="1" t="s">
        <v>7972</v>
      </c>
      <c r="L245" s="1" t="s">
        <v>8102</v>
      </c>
      <c r="M245" s="1" t="s">
        <v>9407</v>
      </c>
    </row>
    <row r="246" spans="1:13" ht="37.5">
      <c r="A246" s="1" t="s">
        <v>9408</v>
      </c>
      <c r="B246" s="1" t="s">
        <v>9409</v>
      </c>
      <c r="C246" s="1">
        <v>0</v>
      </c>
      <c r="D246" s="1" t="s">
        <v>9410</v>
      </c>
      <c r="E246" s="1">
        <v>2023</v>
      </c>
      <c r="F246" s="1" t="s">
        <v>9411</v>
      </c>
      <c r="G246" s="1">
        <v>36</v>
      </c>
      <c r="H246" s="1" t="s">
        <v>7969</v>
      </c>
      <c r="I246" s="1" t="s">
        <v>9412</v>
      </c>
      <c r="J246" s="1" t="s">
        <v>9413</v>
      </c>
      <c r="K246" s="1" t="s">
        <v>7972</v>
      </c>
      <c r="L246" s="1" t="s">
        <v>7993</v>
      </c>
    </row>
    <row r="247" spans="1:13" ht="37.5">
      <c r="A247" s="1" t="s">
        <v>9414</v>
      </c>
      <c r="B247" s="1" t="s">
        <v>9415</v>
      </c>
      <c r="C247" s="1">
        <v>0</v>
      </c>
      <c r="D247" s="1" t="s">
        <v>9416</v>
      </c>
      <c r="E247" s="1">
        <v>2024</v>
      </c>
      <c r="F247" s="1" t="s">
        <v>8848</v>
      </c>
      <c r="G247" s="1">
        <v>79</v>
      </c>
      <c r="H247" s="1">
        <v>2</v>
      </c>
      <c r="I247" s="1" t="s">
        <v>9417</v>
      </c>
      <c r="J247" s="1" t="s">
        <v>9418</v>
      </c>
      <c r="K247" s="1" t="s">
        <v>7972</v>
      </c>
      <c r="L247" s="1" t="s">
        <v>8851</v>
      </c>
    </row>
    <row r="248" spans="1:13" ht="37.5">
      <c r="A248" s="1" t="s">
        <v>9419</v>
      </c>
      <c r="B248" s="1" t="s">
        <v>9420</v>
      </c>
      <c r="C248" s="1">
        <v>0</v>
      </c>
      <c r="D248" s="1" t="s">
        <v>9421</v>
      </c>
      <c r="E248" s="1">
        <v>2024</v>
      </c>
      <c r="F248" s="1" t="s">
        <v>8781</v>
      </c>
      <c r="G248" s="1">
        <v>3654</v>
      </c>
      <c r="H248" s="1" t="s">
        <v>7969</v>
      </c>
      <c r="I248" s="1" t="s">
        <v>9422</v>
      </c>
      <c r="J248" s="1" t="s">
        <v>9423</v>
      </c>
      <c r="K248" s="1" t="s">
        <v>7972</v>
      </c>
      <c r="L248" s="1" t="s">
        <v>8784</v>
      </c>
      <c r="M248" s="1" t="s">
        <v>7969</v>
      </c>
    </row>
    <row r="249" spans="1:13" ht="50">
      <c r="A249" s="1" t="s">
        <v>9424</v>
      </c>
      <c r="B249" s="1" t="s">
        <v>9425</v>
      </c>
      <c r="C249" s="1">
        <v>0</v>
      </c>
      <c r="D249" s="1" t="s">
        <v>9426</v>
      </c>
      <c r="E249" s="1">
        <v>2024</v>
      </c>
      <c r="F249" s="1" t="s">
        <v>8831</v>
      </c>
      <c r="G249" s="1">
        <v>14556</v>
      </c>
      <c r="H249" s="1" t="s">
        <v>7969</v>
      </c>
      <c r="I249" s="1" t="s">
        <v>9427</v>
      </c>
      <c r="J249" s="1" t="s">
        <v>9428</v>
      </c>
      <c r="K249" s="1" t="s">
        <v>7972</v>
      </c>
      <c r="L249" s="1" t="s">
        <v>7985</v>
      </c>
      <c r="M249" s="1" t="s">
        <v>9429</v>
      </c>
    </row>
    <row r="250" spans="1:13" ht="37.5">
      <c r="A250" s="1" t="s">
        <v>9430</v>
      </c>
      <c r="B250" s="1" t="s">
        <v>9431</v>
      </c>
      <c r="C250" s="1">
        <v>0</v>
      </c>
      <c r="D250" s="1" t="s">
        <v>9432</v>
      </c>
      <c r="E250" s="1">
        <v>2024</v>
      </c>
      <c r="F250" s="1" t="s">
        <v>9433</v>
      </c>
      <c r="G250" s="1" t="s">
        <v>7969</v>
      </c>
      <c r="H250" s="1" t="s">
        <v>7969</v>
      </c>
      <c r="I250" s="1" t="s">
        <v>9434</v>
      </c>
      <c r="J250" s="1" t="s">
        <v>9435</v>
      </c>
      <c r="K250" s="1" t="s">
        <v>7972</v>
      </c>
      <c r="L250" s="1" t="s">
        <v>8019</v>
      </c>
      <c r="M250" s="1" t="s">
        <v>9436</v>
      </c>
    </row>
    <row r="251" spans="1:13" ht="50">
      <c r="A251" s="1" t="s">
        <v>9437</v>
      </c>
      <c r="B251" s="1" t="s">
        <v>9438</v>
      </c>
      <c r="C251" s="1">
        <v>0</v>
      </c>
      <c r="D251" s="1" t="s">
        <v>9439</v>
      </c>
      <c r="E251" s="1">
        <v>2024</v>
      </c>
      <c r="F251" s="1" t="s">
        <v>8831</v>
      </c>
      <c r="G251" s="1">
        <v>14534</v>
      </c>
      <c r="H251" s="1" t="s">
        <v>7969</v>
      </c>
      <c r="I251" s="1" t="s">
        <v>9440</v>
      </c>
      <c r="J251" s="1" t="s">
        <v>9441</v>
      </c>
      <c r="K251" s="1" t="s">
        <v>7972</v>
      </c>
      <c r="L251" s="1" t="s">
        <v>7985</v>
      </c>
      <c r="M251" s="1" t="s">
        <v>9442</v>
      </c>
    </row>
    <row r="252" spans="1:13" ht="37.5">
      <c r="A252" s="1" t="s">
        <v>9443</v>
      </c>
      <c r="B252" s="1" t="s">
        <v>9444</v>
      </c>
      <c r="C252" s="1">
        <v>0</v>
      </c>
      <c r="D252" s="1" t="s">
        <v>9445</v>
      </c>
      <c r="E252" s="1">
        <v>2024</v>
      </c>
      <c r="F252" s="1" t="s">
        <v>5616</v>
      </c>
      <c r="G252" s="1" t="s">
        <v>7969</v>
      </c>
      <c r="H252" s="1" t="s">
        <v>7969</v>
      </c>
      <c r="I252" s="1" t="s">
        <v>9446</v>
      </c>
      <c r="J252" s="1" t="s">
        <v>9447</v>
      </c>
      <c r="K252" s="1" t="s">
        <v>7972</v>
      </c>
      <c r="L252" s="1" t="s">
        <v>7985</v>
      </c>
      <c r="M252" s="1" t="s">
        <v>9448</v>
      </c>
    </row>
    <row r="253" spans="1:13" ht="37.5">
      <c r="A253" s="1" t="s">
        <v>9449</v>
      </c>
      <c r="B253" s="1" t="s">
        <v>9450</v>
      </c>
      <c r="C253" s="1">
        <v>0</v>
      </c>
      <c r="D253" s="1" t="s">
        <v>9451</v>
      </c>
      <c r="E253" s="1">
        <v>2024</v>
      </c>
      <c r="F253" s="1" t="s">
        <v>9452</v>
      </c>
      <c r="G253" s="1">
        <v>10</v>
      </c>
      <c r="H253" s="1" t="s">
        <v>7969</v>
      </c>
      <c r="I253" s="1" t="s">
        <v>9453</v>
      </c>
      <c r="J253" s="1" t="s">
        <v>9454</v>
      </c>
      <c r="K253" s="1" t="s">
        <v>7972</v>
      </c>
      <c r="L253" s="1" t="s">
        <v>9455</v>
      </c>
    </row>
    <row r="254" spans="1:13" ht="37.5">
      <c r="A254" s="1" t="s">
        <v>9456</v>
      </c>
      <c r="B254" s="1" t="s">
        <v>9457</v>
      </c>
      <c r="C254" s="1">
        <v>0</v>
      </c>
      <c r="D254" s="1" t="s">
        <v>9458</v>
      </c>
      <c r="E254" s="1">
        <v>2023</v>
      </c>
      <c r="F254" s="1" t="s">
        <v>9459</v>
      </c>
      <c r="G254" s="1" t="s">
        <v>7969</v>
      </c>
      <c r="H254" s="1" t="s">
        <v>7969</v>
      </c>
      <c r="I254" s="1" t="s">
        <v>9460</v>
      </c>
      <c r="J254" s="1" t="s">
        <v>9461</v>
      </c>
      <c r="K254" s="1" t="s">
        <v>7972</v>
      </c>
      <c r="L254" s="1" t="s">
        <v>8324</v>
      </c>
    </row>
    <row r="255" spans="1:13" ht="37.5">
      <c r="A255" s="1" t="s">
        <v>9462</v>
      </c>
      <c r="B255" s="1" t="s">
        <v>9463</v>
      </c>
      <c r="C255" s="1">
        <v>0</v>
      </c>
      <c r="D255" s="1" t="s">
        <v>9464</v>
      </c>
      <c r="E255" s="1">
        <v>2024</v>
      </c>
      <c r="F255" s="1" t="s">
        <v>8792</v>
      </c>
      <c r="G255" s="1">
        <v>13091</v>
      </c>
      <c r="H255" s="1" t="s">
        <v>7969</v>
      </c>
      <c r="I255" s="1" t="s">
        <v>9465</v>
      </c>
      <c r="J255" s="1" t="s">
        <v>9466</v>
      </c>
      <c r="K255" s="1" t="s">
        <v>7972</v>
      </c>
      <c r="L255" s="1" t="s">
        <v>8795</v>
      </c>
      <c r="M255" s="1" t="s">
        <v>9467</v>
      </c>
    </row>
    <row r="256" spans="1:13" ht="37.5">
      <c r="A256" s="1" t="s">
        <v>9468</v>
      </c>
      <c r="B256" s="1" t="s">
        <v>9469</v>
      </c>
      <c r="C256" s="1">
        <v>0</v>
      </c>
      <c r="D256" s="1" t="s">
        <v>9470</v>
      </c>
      <c r="E256" s="1">
        <v>2023</v>
      </c>
      <c r="F256" s="1" t="s">
        <v>9471</v>
      </c>
      <c r="G256" s="1">
        <v>20</v>
      </c>
      <c r="H256" s="1" t="s">
        <v>7969</v>
      </c>
      <c r="I256" s="1" t="s">
        <v>9472</v>
      </c>
      <c r="J256" s="1" t="s">
        <v>9473</v>
      </c>
      <c r="K256" s="1" t="s">
        <v>7972</v>
      </c>
      <c r="L256" s="1" t="s">
        <v>7993</v>
      </c>
    </row>
    <row r="257" spans="1:13" ht="37.5">
      <c r="A257" s="1" t="s">
        <v>9474</v>
      </c>
      <c r="B257" s="1" t="s">
        <v>9475</v>
      </c>
      <c r="C257" s="1">
        <v>0</v>
      </c>
      <c r="D257" s="1" t="s">
        <v>9476</v>
      </c>
      <c r="E257" s="1">
        <v>2023</v>
      </c>
      <c r="F257" s="1" t="s">
        <v>8328</v>
      </c>
      <c r="G257" s="1" t="s">
        <v>7969</v>
      </c>
      <c r="H257" s="1" t="s">
        <v>7969</v>
      </c>
      <c r="I257" s="1" t="s">
        <v>9477</v>
      </c>
      <c r="J257" s="1" t="s">
        <v>9478</v>
      </c>
      <c r="K257" s="1" t="s">
        <v>7972</v>
      </c>
      <c r="L257" s="1" t="s">
        <v>8324</v>
      </c>
      <c r="M257" s="1" t="s">
        <v>9479</v>
      </c>
    </row>
    <row r="258" spans="1:13" ht="37.5">
      <c r="A258" s="1" t="s">
        <v>9480</v>
      </c>
      <c r="B258" s="1" t="s">
        <v>9481</v>
      </c>
      <c r="C258" s="1">
        <v>0</v>
      </c>
      <c r="D258" s="1" t="s">
        <v>9482</v>
      </c>
      <c r="E258" s="1">
        <v>2023</v>
      </c>
      <c r="F258" s="1" t="s">
        <v>8328</v>
      </c>
      <c r="G258" s="1" t="s">
        <v>7969</v>
      </c>
      <c r="H258" s="1" t="s">
        <v>7969</v>
      </c>
      <c r="I258" s="1" t="s">
        <v>9483</v>
      </c>
      <c r="J258" s="1" t="s">
        <v>9484</v>
      </c>
      <c r="K258" s="1" t="s">
        <v>7972</v>
      </c>
      <c r="L258" s="1" t="s">
        <v>8324</v>
      </c>
      <c r="M258" s="1" t="s">
        <v>9485</v>
      </c>
    </row>
    <row r="259" spans="1:13" ht="50">
      <c r="A259" s="1" t="s">
        <v>9486</v>
      </c>
      <c r="B259" s="1" t="s">
        <v>9487</v>
      </c>
      <c r="C259" s="1">
        <v>0</v>
      </c>
      <c r="D259" s="1" t="s">
        <v>9488</v>
      </c>
      <c r="E259" s="1">
        <v>2024</v>
      </c>
      <c r="F259" s="1" t="s">
        <v>8177</v>
      </c>
      <c r="G259" s="1">
        <v>897</v>
      </c>
      <c r="H259" s="1" t="s">
        <v>7969</v>
      </c>
      <c r="I259" s="1" t="s">
        <v>9489</v>
      </c>
      <c r="J259" s="1" t="s">
        <v>9490</v>
      </c>
      <c r="K259" s="1" t="s">
        <v>7972</v>
      </c>
      <c r="L259" s="1" t="s">
        <v>7985</v>
      </c>
      <c r="M259" s="1" t="s">
        <v>9491</v>
      </c>
    </row>
    <row r="260" spans="1:13" ht="50">
      <c r="A260" s="1" t="s">
        <v>9492</v>
      </c>
      <c r="B260" s="1" t="s">
        <v>9493</v>
      </c>
      <c r="C260" s="1">
        <v>0</v>
      </c>
      <c r="D260" s="1" t="s">
        <v>9494</v>
      </c>
      <c r="E260" s="1">
        <v>2023</v>
      </c>
      <c r="F260" s="1" t="s">
        <v>9282</v>
      </c>
      <c r="G260" s="1">
        <v>45</v>
      </c>
      <c r="H260" s="1">
        <v>3</v>
      </c>
      <c r="I260" s="1" t="s">
        <v>8342</v>
      </c>
      <c r="J260" s="1" t="s">
        <v>9495</v>
      </c>
      <c r="K260" s="1" t="s">
        <v>7972</v>
      </c>
      <c r="L260" s="1" t="s">
        <v>8385</v>
      </c>
      <c r="M260" s="1" t="s">
        <v>9496</v>
      </c>
    </row>
    <row r="261" spans="1:13" ht="37.5">
      <c r="A261" s="1" t="s">
        <v>9497</v>
      </c>
      <c r="B261" s="1" t="s">
        <v>9498</v>
      </c>
      <c r="C261" s="1">
        <v>0</v>
      </c>
      <c r="D261" s="1" t="s">
        <v>9499</v>
      </c>
      <c r="E261" s="1">
        <v>2024</v>
      </c>
      <c r="F261" s="1" t="s">
        <v>8491</v>
      </c>
      <c r="G261" s="1">
        <v>12</v>
      </c>
      <c r="H261" s="1" t="s">
        <v>7969</v>
      </c>
      <c r="I261" s="1" t="s">
        <v>9500</v>
      </c>
      <c r="J261" s="1" t="s">
        <v>9501</v>
      </c>
      <c r="K261" s="1" t="s">
        <v>7972</v>
      </c>
      <c r="L261" s="1" t="s">
        <v>8102</v>
      </c>
    </row>
    <row r="262" spans="1:13" ht="37.5">
      <c r="A262" s="1" t="s">
        <v>9502</v>
      </c>
      <c r="B262" s="1" t="s">
        <v>9503</v>
      </c>
      <c r="C262" s="1">
        <v>0</v>
      </c>
      <c r="D262" s="1" t="s">
        <v>9504</v>
      </c>
      <c r="E262" s="1">
        <v>2023</v>
      </c>
      <c r="F262" s="1" t="s">
        <v>8328</v>
      </c>
      <c r="G262" s="1" t="s">
        <v>7969</v>
      </c>
      <c r="H262" s="1" t="s">
        <v>7969</v>
      </c>
      <c r="I262" s="1" t="s">
        <v>9505</v>
      </c>
      <c r="J262" s="1" t="s">
        <v>9506</v>
      </c>
      <c r="K262" s="1" t="s">
        <v>7972</v>
      </c>
      <c r="L262" s="1" t="s">
        <v>8324</v>
      </c>
    </row>
    <row r="263" spans="1:13" ht="37.5">
      <c r="A263" s="1" t="s">
        <v>9507</v>
      </c>
      <c r="B263" s="1" t="s">
        <v>9508</v>
      </c>
      <c r="C263" s="1">
        <v>0</v>
      </c>
      <c r="D263" s="1" t="s">
        <v>9509</v>
      </c>
      <c r="E263" s="1">
        <v>2024</v>
      </c>
      <c r="F263" s="1" t="s">
        <v>8177</v>
      </c>
      <c r="G263" s="1">
        <v>832</v>
      </c>
      <c r="H263" s="1" t="s">
        <v>7969</v>
      </c>
      <c r="I263" s="1" t="s">
        <v>9510</v>
      </c>
      <c r="J263" s="1" t="s">
        <v>9511</v>
      </c>
      <c r="K263" s="1" t="s">
        <v>7972</v>
      </c>
      <c r="L263" s="1" t="s">
        <v>7985</v>
      </c>
      <c r="M263" s="1" t="s">
        <v>9512</v>
      </c>
    </row>
    <row r="264" spans="1:13" ht="50">
      <c r="A264" s="1" t="s">
        <v>9513</v>
      </c>
      <c r="B264" s="1" t="s">
        <v>9514</v>
      </c>
      <c r="C264" s="1">
        <v>0</v>
      </c>
      <c r="D264" s="1" t="s">
        <v>9515</v>
      </c>
      <c r="E264" s="1">
        <v>2024</v>
      </c>
      <c r="F264" s="1" t="s">
        <v>8831</v>
      </c>
      <c r="G264" s="1">
        <v>14509</v>
      </c>
      <c r="H264" s="1" t="s">
        <v>7969</v>
      </c>
      <c r="I264" s="1" t="s">
        <v>7969</v>
      </c>
      <c r="J264" s="1" t="s">
        <v>9516</v>
      </c>
      <c r="K264" s="1" t="s">
        <v>7972</v>
      </c>
      <c r="L264" s="1" t="s">
        <v>7985</v>
      </c>
      <c r="M264" s="1" t="s">
        <v>7969</v>
      </c>
    </row>
    <row r="265" spans="1:13" ht="37.5">
      <c r="A265" s="1" t="s">
        <v>9517</v>
      </c>
      <c r="B265" s="1" t="s">
        <v>9518</v>
      </c>
      <c r="C265" s="1">
        <v>0</v>
      </c>
      <c r="D265" s="1" t="s">
        <v>9519</v>
      </c>
      <c r="E265" s="1">
        <v>2023</v>
      </c>
      <c r="F265" s="1" t="s">
        <v>8328</v>
      </c>
      <c r="G265" s="1" t="s">
        <v>7969</v>
      </c>
      <c r="H265" s="1" t="s">
        <v>7969</v>
      </c>
      <c r="I265" s="1" t="s">
        <v>9520</v>
      </c>
      <c r="J265" s="1" t="s">
        <v>9521</v>
      </c>
      <c r="K265" s="1" t="s">
        <v>7972</v>
      </c>
      <c r="L265" s="1" t="s">
        <v>8324</v>
      </c>
      <c r="M265" s="1" t="s">
        <v>9522</v>
      </c>
    </row>
    <row r="266" spans="1:13" ht="37.5">
      <c r="A266" s="1" t="s">
        <v>9523</v>
      </c>
      <c r="B266" s="1" t="s">
        <v>9524</v>
      </c>
      <c r="C266" s="1">
        <v>0</v>
      </c>
      <c r="D266" s="1" t="s">
        <v>9525</v>
      </c>
      <c r="E266" s="1">
        <v>2024</v>
      </c>
      <c r="F266" s="1" t="s">
        <v>8177</v>
      </c>
      <c r="G266" s="1">
        <v>819</v>
      </c>
      <c r="H266" s="1" t="s">
        <v>7969</v>
      </c>
      <c r="I266" s="1" t="s">
        <v>9526</v>
      </c>
      <c r="J266" s="1" t="s">
        <v>9527</v>
      </c>
      <c r="K266" s="1" t="s">
        <v>7972</v>
      </c>
      <c r="L266" s="1" t="s">
        <v>7985</v>
      </c>
      <c r="M266" s="1" t="s">
        <v>9528</v>
      </c>
    </row>
    <row r="267" spans="1:13" ht="37.5">
      <c r="A267" s="1" t="s">
        <v>9529</v>
      </c>
      <c r="B267" s="1" t="s">
        <v>9530</v>
      </c>
      <c r="C267" s="1">
        <v>0</v>
      </c>
      <c r="D267" s="1" t="s">
        <v>9531</v>
      </c>
      <c r="E267" s="1">
        <v>2024</v>
      </c>
      <c r="F267" s="1" t="s">
        <v>8491</v>
      </c>
      <c r="G267" s="1">
        <v>12</v>
      </c>
      <c r="H267" s="1" t="s">
        <v>7969</v>
      </c>
      <c r="I267" s="1" t="s">
        <v>9532</v>
      </c>
      <c r="J267" s="1" t="s">
        <v>9533</v>
      </c>
      <c r="K267" s="1" t="s">
        <v>7972</v>
      </c>
      <c r="L267" s="1" t="s">
        <v>8102</v>
      </c>
    </row>
    <row r="268" spans="1:13" ht="37.5">
      <c r="A268" s="1" t="s">
        <v>9534</v>
      </c>
      <c r="B268" s="1" t="s">
        <v>9535</v>
      </c>
      <c r="C268" s="1">
        <v>0</v>
      </c>
      <c r="D268" s="1" t="s">
        <v>9536</v>
      </c>
      <c r="E268" s="1">
        <v>2023</v>
      </c>
      <c r="F268" s="1" t="s">
        <v>9537</v>
      </c>
      <c r="G268" s="1" t="s">
        <v>7969</v>
      </c>
      <c r="H268" s="1" t="s">
        <v>7969</v>
      </c>
      <c r="I268" s="1" t="s">
        <v>9538</v>
      </c>
      <c r="J268" s="1" t="s">
        <v>9539</v>
      </c>
      <c r="K268" s="1" t="s">
        <v>7972</v>
      </c>
      <c r="L268" s="1" t="s">
        <v>8324</v>
      </c>
    </row>
    <row r="269" spans="1:13" ht="37.5">
      <c r="A269" s="1" t="s">
        <v>2737</v>
      </c>
      <c r="B269" s="1" t="s">
        <v>9540</v>
      </c>
      <c r="C269" s="1">
        <v>0</v>
      </c>
      <c r="D269" s="1" t="s">
        <v>9541</v>
      </c>
      <c r="E269" s="1">
        <v>2023</v>
      </c>
      <c r="F269" s="1" t="s">
        <v>9542</v>
      </c>
      <c r="G269" s="1">
        <v>24</v>
      </c>
      <c r="H269" s="1">
        <v>9</v>
      </c>
      <c r="I269" s="1" t="s">
        <v>9543</v>
      </c>
      <c r="J269" s="1" t="s">
        <v>9544</v>
      </c>
      <c r="K269" s="1" t="s">
        <v>7972</v>
      </c>
      <c r="L269" s="1" t="s">
        <v>8102</v>
      </c>
      <c r="M269" s="1" t="s">
        <v>2739</v>
      </c>
    </row>
    <row r="270" spans="1:13" ht="37.5">
      <c r="A270" s="1" t="s">
        <v>9545</v>
      </c>
      <c r="B270" s="1" t="s">
        <v>9546</v>
      </c>
      <c r="C270" s="1">
        <v>0</v>
      </c>
      <c r="D270" s="1" t="s">
        <v>9547</v>
      </c>
      <c r="E270" s="1">
        <v>2024</v>
      </c>
      <c r="F270" s="1" t="s">
        <v>8151</v>
      </c>
      <c r="G270" s="1">
        <v>12</v>
      </c>
      <c r="H270" s="1">
        <v>1</v>
      </c>
      <c r="I270" s="1" t="s">
        <v>9548</v>
      </c>
      <c r="J270" s="1" t="s">
        <v>9549</v>
      </c>
      <c r="K270" s="1" t="s">
        <v>7972</v>
      </c>
      <c r="L270" s="1" t="s">
        <v>8154</v>
      </c>
      <c r="M270" s="1" t="s">
        <v>7969</v>
      </c>
    </row>
    <row r="271" spans="1:13" ht="37.5">
      <c r="A271" s="1" t="s">
        <v>9550</v>
      </c>
      <c r="B271" s="1" t="s">
        <v>9551</v>
      </c>
      <c r="C271" s="1">
        <v>0</v>
      </c>
      <c r="D271" s="1" t="s">
        <v>9552</v>
      </c>
      <c r="E271" s="1">
        <v>2023</v>
      </c>
      <c r="F271" s="1" t="s">
        <v>9553</v>
      </c>
      <c r="G271" s="1">
        <v>4</v>
      </c>
      <c r="H271" s="1">
        <v>4</v>
      </c>
      <c r="I271" s="1" t="s">
        <v>9554</v>
      </c>
      <c r="J271" s="1" t="s">
        <v>9555</v>
      </c>
      <c r="K271" s="1" t="s">
        <v>7972</v>
      </c>
      <c r="L271" s="1" t="s">
        <v>9556</v>
      </c>
    </row>
    <row r="272" spans="1:13" ht="37.5">
      <c r="A272" s="1" t="s">
        <v>9557</v>
      </c>
      <c r="B272" s="1" t="s">
        <v>9558</v>
      </c>
      <c r="C272" s="1">
        <v>0</v>
      </c>
      <c r="D272" s="1" t="s">
        <v>9559</v>
      </c>
      <c r="E272" s="1">
        <v>2024</v>
      </c>
      <c r="F272" s="1" t="s">
        <v>9560</v>
      </c>
      <c r="G272" s="1">
        <v>87</v>
      </c>
      <c r="H272" s="1" t="s">
        <v>7969</v>
      </c>
      <c r="I272" s="1" t="s">
        <v>9561</v>
      </c>
      <c r="J272" s="1" t="s">
        <v>9562</v>
      </c>
      <c r="K272" s="1" t="s">
        <v>7972</v>
      </c>
      <c r="L272" s="1" t="s">
        <v>8027</v>
      </c>
      <c r="M272" s="1" t="s">
        <v>9563</v>
      </c>
    </row>
    <row r="273" spans="1:13" ht="37.5">
      <c r="A273" s="1" t="s">
        <v>9564</v>
      </c>
      <c r="B273" s="1" t="s">
        <v>9565</v>
      </c>
      <c r="C273" s="1">
        <v>0</v>
      </c>
      <c r="D273" s="1" t="s">
        <v>9566</v>
      </c>
      <c r="E273" s="1">
        <v>2023</v>
      </c>
      <c r="F273" s="1" t="s">
        <v>9567</v>
      </c>
      <c r="G273" s="1">
        <v>16</v>
      </c>
      <c r="H273" s="1">
        <v>6</v>
      </c>
      <c r="I273" s="1" t="s">
        <v>9568</v>
      </c>
      <c r="J273" s="1" t="s">
        <v>9569</v>
      </c>
      <c r="K273" s="1" t="s">
        <v>7972</v>
      </c>
      <c r="L273" s="1" t="s">
        <v>7978</v>
      </c>
      <c r="M273" s="1" t="s">
        <v>9570</v>
      </c>
    </row>
    <row r="274" spans="1:13" ht="37.5">
      <c r="A274" s="1" t="s">
        <v>9571</v>
      </c>
      <c r="B274" s="1" t="s">
        <v>9572</v>
      </c>
      <c r="C274" s="1">
        <v>0</v>
      </c>
      <c r="D274" s="1" t="s">
        <v>9573</v>
      </c>
      <c r="E274" s="1">
        <v>2023</v>
      </c>
      <c r="F274" s="1" t="s">
        <v>8024</v>
      </c>
      <c r="G274" s="1">
        <v>132</v>
      </c>
      <c r="H274" s="1" t="s">
        <v>7969</v>
      </c>
      <c r="I274" s="1" t="s">
        <v>9574</v>
      </c>
      <c r="J274" s="1" t="s">
        <v>9575</v>
      </c>
      <c r="K274" s="1" t="s">
        <v>7972</v>
      </c>
      <c r="L274" s="1" t="s">
        <v>8027</v>
      </c>
    </row>
    <row r="275" spans="1:13" ht="50">
      <c r="A275" s="1" t="s">
        <v>9576</v>
      </c>
      <c r="B275" s="1" t="s">
        <v>9577</v>
      </c>
      <c r="C275" s="1">
        <v>0</v>
      </c>
      <c r="D275" s="1" t="s">
        <v>9578</v>
      </c>
      <c r="E275" s="1">
        <v>2023</v>
      </c>
      <c r="F275" s="1" t="s">
        <v>9579</v>
      </c>
      <c r="G275" s="1">
        <v>31</v>
      </c>
      <c r="H275" s="1">
        <v>5</v>
      </c>
      <c r="I275" s="1" t="s">
        <v>9580</v>
      </c>
      <c r="J275" s="1" t="s">
        <v>9581</v>
      </c>
      <c r="K275" s="1" t="s">
        <v>7972</v>
      </c>
      <c r="L275" s="1" t="s">
        <v>8108</v>
      </c>
      <c r="M275" s="1" t="s">
        <v>9582</v>
      </c>
    </row>
    <row r="276" spans="1:13" ht="37.5">
      <c r="A276" s="1" t="s">
        <v>9583</v>
      </c>
      <c r="B276" s="1" t="s">
        <v>9584</v>
      </c>
      <c r="C276" s="1">
        <v>0</v>
      </c>
      <c r="D276" s="1" t="s">
        <v>9585</v>
      </c>
      <c r="E276" s="1">
        <v>2023</v>
      </c>
      <c r="F276" s="1" t="s">
        <v>8328</v>
      </c>
      <c r="G276" s="1" t="s">
        <v>7969</v>
      </c>
      <c r="H276" s="1" t="s">
        <v>7969</v>
      </c>
      <c r="I276" s="1" t="s">
        <v>9586</v>
      </c>
      <c r="J276" s="1" t="s">
        <v>9587</v>
      </c>
      <c r="K276" s="1" t="s">
        <v>7972</v>
      </c>
      <c r="L276" s="1" t="s">
        <v>8324</v>
      </c>
      <c r="M276" s="1" t="s">
        <v>9588</v>
      </c>
    </row>
    <row r="277" spans="1:13" ht="37.5">
      <c r="A277" s="1" t="s">
        <v>9589</v>
      </c>
      <c r="B277" s="1" t="s">
        <v>9590</v>
      </c>
      <c r="C277" s="1">
        <v>0</v>
      </c>
      <c r="D277" s="1" t="s">
        <v>9591</v>
      </c>
      <c r="E277" s="1">
        <v>2024</v>
      </c>
      <c r="F277" s="1" t="s">
        <v>8747</v>
      </c>
      <c r="G277" s="1">
        <v>25</v>
      </c>
      <c r="H277" s="1">
        <v>2</v>
      </c>
      <c r="I277" s="1" t="s">
        <v>9592</v>
      </c>
      <c r="J277" s="1" t="s">
        <v>9593</v>
      </c>
      <c r="K277" s="1" t="s">
        <v>7972</v>
      </c>
      <c r="L277" s="1" t="s">
        <v>8750</v>
      </c>
    </row>
    <row r="278" spans="1:13" ht="37.5">
      <c r="A278" s="1" t="s">
        <v>9594</v>
      </c>
      <c r="B278" s="1" t="s">
        <v>9595</v>
      </c>
      <c r="C278" s="1">
        <v>0</v>
      </c>
      <c r="D278" s="1" t="s">
        <v>9596</v>
      </c>
      <c r="E278" s="1">
        <v>2024</v>
      </c>
      <c r="F278" s="1" t="s">
        <v>9404</v>
      </c>
      <c r="G278" s="1" t="s">
        <v>7969</v>
      </c>
      <c r="H278" s="1" t="s">
        <v>7969</v>
      </c>
      <c r="I278" s="1" t="s">
        <v>9597</v>
      </c>
      <c r="J278" s="1" t="s">
        <v>9598</v>
      </c>
      <c r="K278" s="1" t="s">
        <v>7972</v>
      </c>
      <c r="L278" s="1" t="s">
        <v>8102</v>
      </c>
      <c r="M278" s="1" t="s">
        <v>9599</v>
      </c>
    </row>
    <row r="279" spans="1:13" ht="37.5">
      <c r="A279" s="1" t="s">
        <v>9600</v>
      </c>
      <c r="B279" s="1" t="s">
        <v>9601</v>
      </c>
      <c r="C279" s="1">
        <v>0</v>
      </c>
      <c r="D279" s="1" t="s">
        <v>9602</v>
      </c>
      <c r="E279" s="1">
        <v>2023</v>
      </c>
      <c r="F279" s="1" t="s">
        <v>8038</v>
      </c>
      <c r="G279" s="1">
        <v>15</v>
      </c>
      <c r="H279" s="1">
        <v>7</v>
      </c>
      <c r="I279" s="1" t="s">
        <v>9603</v>
      </c>
      <c r="J279" s="1" t="s">
        <v>9604</v>
      </c>
      <c r="K279" s="1" t="s">
        <v>7972</v>
      </c>
      <c r="L279" s="1" t="s">
        <v>8012</v>
      </c>
    </row>
    <row r="280" spans="1:13" ht="37.5">
      <c r="A280" s="1" t="s">
        <v>9605</v>
      </c>
      <c r="B280" s="1" t="s">
        <v>9606</v>
      </c>
      <c r="C280" s="1">
        <v>0</v>
      </c>
      <c r="D280" s="1" t="s">
        <v>9607</v>
      </c>
      <c r="E280" s="1">
        <v>2024</v>
      </c>
      <c r="F280" s="1" t="s">
        <v>8177</v>
      </c>
      <c r="G280" s="1">
        <v>930</v>
      </c>
      <c r="H280" s="1" t="s">
        <v>7969</v>
      </c>
      <c r="I280" s="1" t="s">
        <v>9608</v>
      </c>
      <c r="J280" s="1" t="s">
        <v>9609</v>
      </c>
      <c r="K280" s="1" t="s">
        <v>7972</v>
      </c>
      <c r="L280" s="1" t="s">
        <v>7985</v>
      </c>
      <c r="M280" s="1" t="s">
        <v>9610</v>
      </c>
    </row>
    <row r="281" spans="1:13" ht="37.5">
      <c r="A281" s="1" t="s">
        <v>9611</v>
      </c>
      <c r="B281" s="1" t="s">
        <v>9612</v>
      </c>
      <c r="C281" s="1">
        <v>0</v>
      </c>
      <c r="D281" s="1" t="s">
        <v>9613</v>
      </c>
      <c r="E281" s="1">
        <v>2024</v>
      </c>
      <c r="F281" s="1" t="s">
        <v>9614</v>
      </c>
      <c r="G281" s="1">
        <v>15</v>
      </c>
      <c r="H281" s="1">
        <v>1</v>
      </c>
      <c r="I281" s="1" t="s">
        <v>9615</v>
      </c>
      <c r="J281" s="1" t="s">
        <v>9616</v>
      </c>
      <c r="K281" s="1" t="s">
        <v>7972</v>
      </c>
      <c r="L281" s="1" t="s">
        <v>9617</v>
      </c>
      <c r="M281" s="1" t="s">
        <v>9618</v>
      </c>
    </row>
    <row r="282" spans="1:13" ht="37.5">
      <c r="A282" s="1" t="s">
        <v>1810</v>
      </c>
      <c r="B282" s="1" t="s">
        <v>9619</v>
      </c>
      <c r="C282" s="1">
        <v>0</v>
      </c>
      <c r="D282" s="1" t="s">
        <v>1813</v>
      </c>
      <c r="E282" s="1">
        <v>2024</v>
      </c>
      <c r="F282" s="1" t="s">
        <v>9620</v>
      </c>
      <c r="G282" s="1" t="s">
        <v>7969</v>
      </c>
      <c r="H282" s="1" t="s">
        <v>7969</v>
      </c>
      <c r="I282" s="1" t="s">
        <v>9621</v>
      </c>
      <c r="J282" s="1" t="s">
        <v>9622</v>
      </c>
      <c r="K282" s="1" t="s">
        <v>7972</v>
      </c>
      <c r="L282" s="1" t="s">
        <v>8102</v>
      </c>
      <c r="M282" s="1" t="s">
        <v>1812</v>
      </c>
    </row>
    <row r="283" spans="1:13" ht="50">
      <c r="A283" s="1" t="s">
        <v>9623</v>
      </c>
      <c r="B283" s="1" t="s">
        <v>9624</v>
      </c>
      <c r="C283" s="1">
        <v>0</v>
      </c>
      <c r="D283" s="1" t="s">
        <v>9625</v>
      </c>
      <c r="E283" s="1">
        <v>2024</v>
      </c>
      <c r="F283" s="1" t="s">
        <v>8831</v>
      </c>
      <c r="G283" s="1">
        <v>14526</v>
      </c>
      <c r="H283" s="1" t="s">
        <v>7969</v>
      </c>
      <c r="I283" s="1" t="s">
        <v>9626</v>
      </c>
      <c r="J283" s="1" t="s">
        <v>9627</v>
      </c>
      <c r="K283" s="1" t="s">
        <v>7972</v>
      </c>
      <c r="L283" s="1" t="s">
        <v>7985</v>
      </c>
      <c r="M283" s="1" t="s">
        <v>9628</v>
      </c>
    </row>
    <row r="284" spans="1:13" ht="37.5">
      <c r="A284" s="1" t="s">
        <v>9629</v>
      </c>
      <c r="B284" s="1" t="s">
        <v>9630</v>
      </c>
      <c r="C284" s="1">
        <v>0</v>
      </c>
      <c r="D284" s="1" t="s">
        <v>9631</v>
      </c>
      <c r="E284" s="1">
        <v>2023</v>
      </c>
      <c r="F284" s="1" t="s">
        <v>8407</v>
      </c>
      <c r="G284" s="1">
        <v>11</v>
      </c>
      <c r="H284" s="1">
        <v>9</v>
      </c>
      <c r="I284" s="1" t="s">
        <v>9632</v>
      </c>
      <c r="J284" s="1" t="s">
        <v>9633</v>
      </c>
      <c r="K284" s="1" t="s">
        <v>7972</v>
      </c>
      <c r="L284" s="1" t="s">
        <v>8012</v>
      </c>
    </row>
    <row r="285" spans="1:13" ht="37.5">
      <c r="A285" s="1" t="s">
        <v>9634</v>
      </c>
      <c r="B285" s="1" t="s">
        <v>9635</v>
      </c>
      <c r="C285" s="1">
        <v>0</v>
      </c>
      <c r="D285" s="1" t="s">
        <v>9636</v>
      </c>
      <c r="E285" s="1">
        <v>2024</v>
      </c>
      <c r="F285" s="1" t="s">
        <v>8491</v>
      </c>
      <c r="G285" s="1">
        <v>12</v>
      </c>
      <c r="H285" s="1" t="s">
        <v>7969</v>
      </c>
      <c r="I285" s="1" t="s">
        <v>9637</v>
      </c>
      <c r="J285" s="1" t="s">
        <v>9638</v>
      </c>
      <c r="K285" s="1" t="s">
        <v>7972</v>
      </c>
      <c r="L285" s="1" t="s">
        <v>8102</v>
      </c>
    </row>
    <row r="286" spans="1:13" ht="37.5">
      <c r="A286" s="1" t="s">
        <v>2406</v>
      </c>
      <c r="B286" s="1" t="s">
        <v>9639</v>
      </c>
      <c r="C286" s="1">
        <v>0</v>
      </c>
      <c r="D286" s="1" t="s">
        <v>2409</v>
      </c>
      <c r="E286" s="1">
        <v>2023</v>
      </c>
      <c r="F286" s="1" t="s">
        <v>8226</v>
      </c>
      <c r="G286" s="1">
        <v>24</v>
      </c>
      <c r="H286" s="1" t="s">
        <v>7969</v>
      </c>
      <c r="I286" s="1" t="s">
        <v>9640</v>
      </c>
      <c r="J286" s="1" t="s">
        <v>9641</v>
      </c>
      <c r="K286" s="1" t="s">
        <v>7972</v>
      </c>
      <c r="L286" s="1" t="s">
        <v>7993</v>
      </c>
      <c r="M286" s="1" t="s">
        <v>2408</v>
      </c>
    </row>
    <row r="287" spans="1:13" ht="37.5">
      <c r="A287" s="1" t="s">
        <v>9642</v>
      </c>
      <c r="B287" s="1" t="s">
        <v>9643</v>
      </c>
      <c r="C287" s="1">
        <v>0</v>
      </c>
      <c r="D287" s="1" t="s">
        <v>9644</v>
      </c>
      <c r="E287" s="1">
        <v>2023</v>
      </c>
      <c r="F287" s="1" t="s">
        <v>8328</v>
      </c>
      <c r="G287" s="1" t="s">
        <v>7969</v>
      </c>
      <c r="H287" s="1" t="s">
        <v>7969</v>
      </c>
      <c r="I287" s="1" t="s">
        <v>9645</v>
      </c>
      <c r="J287" s="1" t="s">
        <v>9646</v>
      </c>
      <c r="K287" s="1" t="s">
        <v>9647</v>
      </c>
      <c r="L287" s="1" t="s">
        <v>8324</v>
      </c>
      <c r="M287" s="1" t="s">
        <v>9648</v>
      </c>
    </row>
    <row r="288" spans="1:13" ht="37.5">
      <c r="A288" s="1" t="s">
        <v>9649</v>
      </c>
      <c r="B288" s="1" t="s">
        <v>9650</v>
      </c>
      <c r="C288" s="1">
        <v>0</v>
      </c>
      <c r="D288" s="1" t="s">
        <v>9651</v>
      </c>
      <c r="E288" s="1">
        <v>2024</v>
      </c>
      <c r="F288" s="1" t="s">
        <v>9652</v>
      </c>
      <c r="G288" s="1">
        <v>8</v>
      </c>
      <c r="H288" s="1">
        <v>2</v>
      </c>
      <c r="I288" s="1" t="s">
        <v>9653</v>
      </c>
      <c r="J288" s="1" t="s">
        <v>9654</v>
      </c>
      <c r="K288" s="1" t="s">
        <v>7972</v>
      </c>
      <c r="L288" s="1" t="s">
        <v>9655</v>
      </c>
    </row>
    <row r="289" spans="1:13" ht="37.5">
      <c r="A289" s="1" t="s">
        <v>9656</v>
      </c>
      <c r="B289" s="1" t="s">
        <v>9657</v>
      </c>
      <c r="C289" s="1">
        <v>0</v>
      </c>
      <c r="D289" s="1" t="s">
        <v>9658</v>
      </c>
      <c r="E289" s="1">
        <v>2024</v>
      </c>
      <c r="F289" s="1" t="s">
        <v>8055</v>
      </c>
      <c r="G289" s="1">
        <v>1790</v>
      </c>
      <c r="H289" s="1" t="s">
        <v>7969</v>
      </c>
      <c r="I289" s="1" t="s">
        <v>9659</v>
      </c>
      <c r="J289" s="1" t="s">
        <v>9660</v>
      </c>
      <c r="K289" s="1" t="s">
        <v>7972</v>
      </c>
      <c r="L289" s="1" t="s">
        <v>7985</v>
      </c>
      <c r="M289" s="1" t="s">
        <v>9661</v>
      </c>
    </row>
    <row r="290" spans="1:13" ht="37.5">
      <c r="A290" s="1" t="s">
        <v>2169</v>
      </c>
      <c r="B290" s="1" t="s">
        <v>9662</v>
      </c>
      <c r="C290" s="1">
        <v>0</v>
      </c>
      <c r="D290" s="1" t="s">
        <v>2172</v>
      </c>
      <c r="E290" s="1">
        <v>2023</v>
      </c>
      <c r="F290" s="1" t="s">
        <v>8144</v>
      </c>
      <c r="G290" s="1">
        <v>13</v>
      </c>
      <c r="H290" s="1">
        <v>22</v>
      </c>
      <c r="I290" s="1" t="s">
        <v>9663</v>
      </c>
      <c r="J290" s="1" t="s">
        <v>9664</v>
      </c>
      <c r="K290" s="1" t="s">
        <v>7972</v>
      </c>
      <c r="L290" s="1" t="s">
        <v>8012</v>
      </c>
    </row>
    <row r="291" spans="1:13" ht="37.5">
      <c r="A291" s="1" t="s">
        <v>1707</v>
      </c>
      <c r="B291" s="1" t="s">
        <v>5020</v>
      </c>
      <c r="C291" s="1">
        <v>0</v>
      </c>
      <c r="D291" s="1" t="s">
        <v>1710</v>
      </c>
      <c r="E291" s="1">
        <v>2024</v>
      </c>
      <c r="F291" s="1" t="s">
        <v>9665</v>
      </c>
      <c r="G291" s="1" t="s">
        <v>7969</v>
      </c>
      <c r="H291" s="1" t="s">
        <v>7969</v>
      </c>
      <c r="I291" s="1" t="s">
        <v>9666</v>
      </c>
      <c r="J291" s="1" t="s">
        <v>9667</v>
      </c>
      <c r="K291" s="1" t="s">
        <v>7972</v>
      </c>
      <c r="L291" s="1" t="s">
        <v>8102</v>
      </c>
      <c r="M291" s="1" t="s">
        <v>1709</v>
      </c>
    </row>
    <row r="292" spans="1:13" ht="50">
      <c r="A292" s="1" t="s">
        <v>9668</v>
      </c>
      <c r="B292" s="1" t="s">
        <v>9669</v>
      </c>
      <c r="C292" s="1">
        <v>0</v>
      </c>
      <c r="D292" s="1" t="s">
        <v>9670</v>
      </c>
      <c r="E292" s="1">
        <v>2024</v>
      </c>
      <c r="F292" s="1" t="s">
        <v>8177</v>
      </c>
      <c r="G292" s="1">
        <v>773</v>
      </c>
      <c r="H292" s="1" t="s">
        <v>7969</v>
      </c>
      <c r="I292" s="1" t="s">
        <v>9671</v>
      </c>
      <c r="J292" s="1" t="s">
        <v>9672</v>
      </c>
      <c r="K292" s="1" t="s">
        <v>7972</v>
      </c>
      <c r="L292" s="1" t="s">
        <v>7985</v>
      </c>
      <c r="M292" s="1" t="s">
        <v>9673</v>
      </c>
    </row>
    <row r="293" spans="1:13" ht="37.5">
      <c r="A293" s="1" t="s">
        <v>9674</v>
      </c>
      <c r="B293" s="1" t="s">
        <v>9675</v>
      </c>
      <c r="C293" s="1">
        <v>0</v>
      </c>
      <c r="D293" s="1" t="s">
        <v>9676</v>
      </c>
      <c r="E293" s="1">
        <v>2023</v>
      </c>
      <c r="F293" s="1" t="s">
        <v>9340</v>
      </c>
      <c r="G293" s="1">
        <v>133</v>
      </c>
      <c r="H293" s="1">
        <v>2</v>
      </c>
      <c r="I293" s="1" t="s">
        <v>9677</v>
      </c>
      <c r="J293" s="1" t="s">
        <v>9678</v>
      </c>
      <c r="K293" s="1" t="s">
        <v>7972</v>
      </c>
      <c r="L293" s="1" t="s">
        <v>7978</v>
      </c>
      <c r="M293" s="1" t="s">
        <v>9679</v>
      </c>
    </row>
    <row r="294" spans="1:13" ht="37.5">
      <c r="A294" s="1" t="s">
        <v>9680</v>
      </c>
      <c r="B294" s="1" t="s">
        <v>9681</v>
      </c>
      <c r="C294" s="1">
        <v>0</v>
      </c>
      <c r="D294" s="1" t="s">
        <v>9682</v>
      </c>
      <c r="E294" s="1">
        <v>2024</v>
      </c>
      <c r="F294" s="1" t="s">
        <v>8491</v>
      </c>
      <c r="G294" s="1">
        <v>12</v>
      </c>
      <c r="H294" s="1" t="s">
        <v>7969</v>
      </c>
      <c r="I294" s="1" t="s">
        <v>9683</v>
      </c>
      <c r="J294" s="1" t="s">
        <v>9684</v>
      </c>
      <c r="K294" s="1" t="s">
        <v>7972</v>
      </c>
      <c r="L294" s="1" t="s">
        <v>8102</v>
      </c>
    </row>
    <row r="295" spans="1:13" ht="37.5">
      <c r="A295" s="1" t="s">
        <v>9685</v>
      </c>
      <c r="B295" s="1" t="s">
        <v>9686</v>
      </c>
      <c r="C295" s="1">
        <v>0</v>
      </c>
      <c r="D295" s="1" t="s">
        <v>9687</v>
      </c>
      <c r="E295" s="1">
        <v>2024</v>
      </c>
      <c r="F295" s="1" t="s">
        <v>8177</v>
      </c>
      <c r="G295" s="1">
        <v>920</v>
      </c>
      <c r="H295" s="1" t="s">
        <v>7969</v>
      </c>
      <c r="I295" s="1" t="s">
        <v>9688</v>
      </c>
      <c r="J295" s="1" t="s">
        <v>9689</v>
      </c>
      <c r="K295" s="1" t="s">
        <v>7972</v>
      </c>
      <c r="L295" s="1" t="s">
        <v>7985</v>
      </c>
      <c r="M295" s="1" t="s">
        <v>9690</v>
      </c>
    </row>
    <row r="296" spans="1:13" ht="37.5">
      <c r="A296" s="1" t="s">
        <v>9691</v>
      </c>
      <c r="B296" s="1" t="s">
        <v>9692</v>
      </c>
      <c r="C296" s="1">
        <v>0</v>
      </c>
      <c r="D296" s="1" t="s">
        <v>9693</v>
      </c>
      <c r="E296" s="1">
        <v>2023</v>
      </c>
      <c r="F296" s="1" t="s">
        <v>8328</v>
      </c>
      <c r="G296" s="1" t="s">
        <v>7969</v>
      </c>
      <c r="H296" s="1" t="s">
        <v>7969</v>
      </c>
      <c r="I296" s="1" t="s">
        <v>9694</v>
      </c>
      <c r="J296" s="1" t="s">
        <v>9695</v>
      </c>
      <c r="K296" s="1" t="s">
        <v>7972</v>
      </c>
      <c r="L296" s="1" t="s">
        <v>8324</v>
      </c>
      <c r="M296" s="1" t="s">
        <v>9696</v>
      </c>
    </row>
    <row r="297" spans="1:13" ht="37.5">
      <c r="A297" s="1" t="s">
        <v>9697</v>
      </c>
      <c r="B297" s="1" t="s">
        <v>9698</v>
      </c>
      <c r="C297" s="1">
        <v>0</v>
      </c>
      <c r="D297" s="1" t="s">
        <v>9699</v>
      </c>
      <c r="E297" s="1">
        <v>2023</v>
      </c>
      <c r="F297" s="1" t="s">
        <v>8328</v>
      </c>
      <c r="G297" s="1" t="s">
        <v>7969</v>
      </c>
      <c r="H297" s="1" t="s">
        <v>7969</v>
      </c>
      <c r="I297" s="1" t="s">
        <v>9700</v>
      </c>
      <c r="J297" s="1" t="s">
        <v>9701</v>
      </c>
      <c r="K297" s="1" t="s">
        <v>7972</v>
      </c>
      <c r="L297" s="1" t="s">
        <v>8324</v>
      </c>
      <c r="M297" s="1" t="s">
        <v>9702</v>
      </c>
    </row>
    <row r="298" spans="1:13" ht="37.5">
      <c r="A298" s="1" t="s">
        <v>9703</v>
      </c>
      <c r="B298" s="1" t="s">
        <v>9704</v>
      </c>
      <c r="C298" s="1">
        <v>0</v>
      </c>
      <c r="D298" s="1" t="s">
        <v>9705</v>
      </c>
      <c r="E298" s="1">
        <v>2023</v>
      </c>
      <c r="F298" s="1" t="s">
        <v>9706</v>
      </c>
      <c r="G298" s="1" t="s">
        <v>7969</v>
      </c>
      <c r="H298" s="1" t="s">
        <v>7969</v>
      </c>
      <c r="I298" s="1" t="s">
        <v>9707</v>
      </c>
      <c r="J298" s="1" t="s">
        <v>9708</v>
      </c>
      <c r="K298" s="1" t="s">
        <v>7972</v>
      </c>
      <c r="L298" s="1" t="s">
        <v>8102</v>
      </c>
      <c r="M298" s="1" t="s">
        <v>9709</v>
      </c>
    </row>
    <row r="299" spans="1:13" ht="100">
      <c r="A299" s="1" t="s">
        <v>9710</v>
      </c>
      <c r="B299" s="1" t="s">
        <v>9711</v>
      </c>
      <c r="C299" s="1">
        <v>0</v>
      </c>
      <c r="D299" s="1" t="s">
        <v>9712</v>
      </c>
      <c r="E299" s="1">
        <v>2023</v>
      </c>
      <c r="F299" s="1" t="s">
        <v>9713</v>
      </c>
      <c r="G299" s="1" t="s">
        <v>7969</v>
      </c>
      <c r="H299" s="1" t="s">
        <v>7969</v>
      </c>
      <c r="I299" s="1" t="s">
        <v>9714</v>
      </c>
      <c r="J299" s="1" t="s">
        <v>9715</v>
      </c>
      <c r="K299" s="1" t="s">
        <v>7972</v>
      </c>
      <c r="L299" s="1" t="s">
        <v>8102</v>
      </c>
      <c r="M299" s="1" t="s">
        <v>9716</v>
      </c>
    </row>
    <row r="300" spans="1:13" ht="37.5">
      <c r="A300" s="1" t="s">
        <v>9717</v>
      </c>
      <c r="B300" s="1" t="s">
        <v>9718</v>
      </c>
      <c r="C300" s="1">
        <v>0</v>
      </c>
      <c r="D300" s="1" t="s">
        <v>9719</v>
      </c>
      <c r="E300" s="1">
        <v>2023</v>
      </c>
      <c r="F300" s="1" t="s">
        <v>8144</v>
      </c>
      <c r="G300" s="1">
        <v>13</v>
      </c>
      <c r="H300" s="1">
        <v>3</v>
      </c>
      <c r="I300" s="1" t="s">
        <v>9720</v>
      </c>
      <c r="J300" s="1" t="s">
        <v>9721</v>
      </c>
      <c r="K300" s="1" t="s">
        <v>7972</v>
      </c>
      <c r="L300" s="1" t="s">
        <v>9292</v>
      </c>
    </row>
    <row r="301" spans="1:13" ht="37.5">
      <c r="A301" s="1" t="s">
        <v>9722</v>
      </c>
      <c r="B301" s="1" t="s">
        <v>9723</v>
      </c>
      <c r="C301" s="1">
        <v>0</v>
      </c>
      <c r="D301" s="1" t="s">
        <v>9724</v>
      </c>
      <c r="E301" s="1">
        <v>2023</v>
      </c>
      <c r="F301" s="1" t="s">
        <v>9725</v>
      </c>
      <c r="G301" s="1">
        <v>31</v>
      </c>
      <c r="H301" s="1">
        <v>3</v>
      </c>
      <c r="I301" s="1" t="s">
        <v>9726</v>
      </c>
      <c r="J301" s="1" t="s">
        <v>9727</v>
      </c>
      <c r="K301" s="1" t="s">
        <v>7972</v>
      </c>
      <c r="L301" s="1" t="s">
        <v>8102</v>
      </c>
      <c r="M301" s="1" t="s">
        <v>9728</v>
      </c>
    </row>
    <row r="302" spans="1:13" ht="37.5">
      <c r="A302" s="1" t="s">
        <v>9729</v>
      </c>
      <c r="B302" s="1" t="s">
        <v>9730</v>
      </c>
      <c r="C302" s="1">
        <v>0</v>
      </c>
      <c r="D302" s="1" t="s">
        <v>9731</v>
      </c>
      <c r="E302" s="1">
        <v>2023</v>
      </c>
      <c r="F302" s="1" t="s">
        <v>9732</v>
      </c>
      <c r="G302" s="1">
        <v>508</v>
      </c>
      <c r="H302" s="1" t="s">
        <v>7969</v>
      </c>
      <c r="I302" s="1" t="s">
        <v>9169</v>
      </c>
      <c r="J302" s="1" t="s">
        <v>9733</v>
      </c>
      <c r="K302" s="1" t="s">
        <v>7972</v>
      </c>
      <c r="L302" s="1" t="s">
        <v>7985</v>
      </c>
      <c r="M302" s="1" t="s">
        <v>9734</v>
      </c>
    </row>
    <row r="303" spans="1:13" ht="37.5">
      <c r="A303" s="1" t="s">
        <v>9735</v>
      </c>
      <c r="B303" s="1" t="s">
        <v>9736</v>
      </c>
      <c r="C303" s="1">
        <v>0</v>
      </c>
      <c r="D303" s="1" t="s">
        <v>9737</v>
      </c>
      <c r="E303" s="1">
        <v>2023</v>
      </c>
      <c r="F303" s="1" t="s">
        <v>9738</v>
      </c>
      <c r="G303" s="1" t="s">
        <v>7969</v>
      </c>
      <c r="H303" s="1" t="s">
        <v>7969</v>
      </c>
      <c r="I303" s="1" t="s">
        <v>9739</v>
      </c>
      <c r="J303" s="1" t="s">
        <v>9740</v>
      </c>
      <c r="K303" s="1" t="s">
        <v>7972</v>
      </c>
      <c r="L303" s="1" t="s">
        <v>8102</v>
      </c>
      <c r="M303" s="1" t="s">
        <v>9741</v>
      </c>
    </row>
    <row r="304" spans="1:13" ht="37.5">
      <c r="A304" s="1" t="s">
        <v>9742</v>
      </c>
      <c r="B304" s="1" t="s">
        <v>9743</v>
      </c>
      <c r="C304" s="1">
        <v>0</v>
      </c>
      <c r="D304" s="1" t="s">
        <v>9744</v>
      </c>
      <c r="E304" s="1">
        <v>2023</v>
      </c>
      <c r="F304" s="1" t="s">
        <v>9745</v>
      </c>
      <c r="G304" s="1" t="s">
        <v>7969</v>
      </c>
      <c r="H304" s="1" t="s">
        <v>7969</v>
      </c>
      <c r="I304" s="1" t="s">
        <v>9746</v>
      </c>
      <c r="J304" s="1" t="s">
        <v>9747</v>
      </c>
      <c r="K304" s="1" t="s">
        <v>7972</v>
      </c>
      <c r="L304" s="1" t="s">
        <v>8102</v>
      </c>
      <c r="M304" s="1" t="s">
        <v>9748</v>
      </c>
    </row>
    <row r="305" spans="1:13" ht="50">
      <c r="A305" s="1" t="s">
        <v>9749</v>
      </c>
      <c r="B305" s="1" t="s">
        <v>9750</v>
      </c>
      <c r="C305" s="1">
        <v>0</v>
      </c>
      <c r="D305" s="1" t="s">
        <v>9751</v>
      </c>
      <c r="E305" s="1">
        <v>2023</v>
      </c>
      <c r="F305" s="1" t="s">
        <v>9752</v>
      </c>
      <c r="G305" s="1" t="s">
        <v>7969</v>
      </c>
      <c r="H305" s="1" t="s">
        <v>7969</v>
      </c>
      <c r="I305" s="1" t="s">
        <v>9753</v>
      </c>
      <c r="J305" s="1" t="s">
        <v>9754</v>
      </c>
      <c r="K305" s="1" t="s">
        <v>7972</v>
      </c>
      <c r="L305" s="1" t="s">
        <v>8102</v>
      </c>
      <c r="M305" s="1" t="s">
        <v>9755</v>
      </c>
    </row>
    <row r="306" spans="1:13" ht="37.5">
      <c r="A306" s="1" t="s">
        <v>9756</v>
      </c>
      <c r="B306" s="1" t="s">
        <v>9757</v>
      </c>
      <c r="C306" s="1">
        <v>0</v>
      </c>
      <c r="D306" s="1" t="s">
        <v>9758</v>
      </c>
      <c r="E306" s="1">
        <v>2023</v>
      </c>
      <c r="F306" s="1" t="s">
        <v>9759</v>
      </c>
      <c r="G306" s="1" t="s">
        <v>7969</v>
      </c>
      <c r="H306" s="1" t="s">
        <v>7969</v>
      </c>
      <c r="I306" s="1" t="s">
        <v>9760</v>
      </c>
      <c r="J306" s="1" t="s">
        <v>9761</v>
      </c>
      <c r="K306" s="1" t="s">
        <v>7972</v>
      </c>
      <c r="L306" s="1" t="s">
        <v>8102</v>
      </c>
      <c r="M306" s="1" t="s">
        <v>9762</v>
      </c>
    </row>
    <row r="307" spans="1:13" ht="37.5">
      <c r="A307" s="1" t="s">
        <v>9763</v>
      </c>
      <c r="B307" s="1" t="s">
        <v>9764</v>
      </c>
      <c r="C307" s="1">
        <v>0</v>
      </c>
      <c r="D307" s="1" t="s">
        <v>9765</v>
      </c>
      <c r="E307" s="1">
        <v>2023</v>
      </c>
      <c r="F307" s="1" t="s">
        <v>9766</v>
      </c>
      <c r="G307" s="1" t="s">
        <v>7969</v>
      </c>
      <c r="H307" s="1" t="s">
        <v>7969</v>
      </c>
      <c r="I307" s="1" t="s">
        <v>9767</v>
      </c>
      <c r="J307" s="1" t="s">
        <v>9768</v>
      </c>
      <c r="K307" s="1" t="s">
        <v>7972</v>
      </c>
      <c r="L307" s="1" t="s">
        <v>8102</v>
      </c>
      <c r="M307" s="1" t="s">
        <v>9769</v>
      </c>
    </row>
    <row r="308" spans="1:13" ht="50">
      <c r="A308" s="1" t="s">
        <v>9770</v>
      </c>
      <c r="B308" s="1" t="s">
        <v>9771</v>
      </c>
      <c r="C308" s="1">
        <v>0</v>
      </c>
      <c r="D308" s="1" t="s">
        <v>9772</v>
      </c>
      <c r="E308" s="1">
        <v>2023</v>
      </c>
      <c r="F308" s="1" t="s">
        <v>9773</v>
      </c>
      <c r="G308" s="1" t="s">
        <v>7969</v>
      </c>
      <c r="H308" s="1" t="s">
        <v>7969</v>
      </c>
      <c r="I308" s="1" t="s">
        <v>9774</v>
      </c>
      <c r="J308" s="1" t="s">
        <v>9775</v>
      </c>
      <c r="K308" s="1" t="s">
        <v>7972</v>
      </c>
      <c r="L308" s="1" t="s">
        <v>8102</v>
      </c>
      <c r="M308" s="1" t="s">
        <v>9776</v>
      </c>
    </row>
    <row r="309" spans="1:13" ht="37.5">
      <c r="A309" s="1" t="s">
        <v>9777</v>
      </c>
      <c r="B309" s="1" t="s">
        <v>9778</v>
      </c>
      <c r="C309" s="1">
        <v>0</v>
      </c>
      <c r="D309" s="1" t="s">
        <v>9779</v>
      </c>
      <c r="E309" s="1">
        <v>2023</v>
      </c>
      <c r="F309" s="1" t="s">
        <v>9780</v>
      </c>
      <c r="G309" s="1" t="s">
        <v>7969</v>
      </c>
      <c r="H309" s="1" t="s">
        <v>7969</v>
      </c>
      <c r="I309" s="1" t="s">
        <v>9098</v>
      </c>
      <c r="J309" s="1" t="s">
        <v>9781</v>
      </c>
      <c r="K309" s="1" t="s">
        <v>7972</v>
      </c>
      <c r="L309" s="1" t="s">
        <v>8102</v>
      </c>
      <c r="M309" s="1" t="s">
        <v>9782</v>
      </c>
    </row>
    <row r="310" spans="1:13" ht="37.5">
      <c r="A310" s="1" t="s">
        <v>9783</v>
      </c>
      <c r="B310" s="1" t="s">
        <v>9784</v>
      </c>
      <c r="C310" s="1">
        <v>0</v>
      </c>
      <c r="D310" s="1" t="s">
        <v>9785</v>
      </c>
      <c r="E310" s="1">
        <v>2023</v>
      </c>
      <c r="F310" s="1" t="s">
        <v>9786</v>
      </c>
      <c r="G310" s="1" t="s">
        <v>7969</v>
      </c>
      <c r="H310" s="1" t="s">
        <v>7969</v>
      </c>
      <c r="I310" s="1" t="s">
        <v>9787</v>
      </c>
      <c r="J310" s="1" t="s">
        <v>9788</v>
      </c>
      <c r="K310" s="1" t="s">
        <v>7972</v>
      </c>
      <c r="L310" s="1" t="s">
        <v>8102</v>
      </c>
      <c r="M310" s="1" t="s">
        <v>9789</v>
      </c>
    </row>
    <row r="311" spans="1:13" ht="37.5">
      <c r="A311" s="1" t="s">
        <v>9790</v>
      </c>
      <c r="B311" s="1" t="s">
        <v>9791</v>
      </c>
      <c r="C311" s="1">
        <v>0</v>
      </c>
      <c r="D311" s="1" t="s">
        <v>9792</v>
      </c>
      <c r="E311" s="1">
        <v>2023</v>
      </c>
      <c r="F311" s="1" t="s">
        <v>9793</v>
      </c>
      <c r="G311" s="1">
        <v>31</v>
      </c>
      <c r="H311" s="1" t="s">
        <v>7969</v>
      </c>
      <c r="I311" s="1" t="s">
        <v>9794</v>
      </c>
      <c r="J311" s="1" t="s">
        <v>9795</v>
      </c>
      <c r="K311" s="1" t="s">
        <v>7972</v>
      </c>
      <c r="L311" s="1" t="s">
        <v>8064</v>
      </c>
      <c r="M311" s="1" t="s">
        <v>9796</v>
      </c>
    </row>
    <row r="312" spans="1:13" ht="37.5">
      <c r="A312" s="1" t="s">
        <v>2269</v>
      </c>
      <c r="B312" s="1" t="s">
        <v>9797</v>
      </c>
      <c r="C312" s="1">
        <v>0</v>
      </c>
      <c r="D312" s="1" t="s">
        <v>2272</v>
      </c>
      <c r="E312" s="1">
        <v>2023</v>
      </c>
      <c r="F312" s="1" t="s">
        <v>9798</v>
      </c>
      <c r="G312" s="1" t="s">
        <v>7969</v>
      </c>
      <c r="H312" s="1" t="s">
        <v>7969</v>
      </c>
      <c r="I312" s="1" t="s">
        <v>9799</v>
      </c>
      <c r="J312" s="1" t="s">
        <v>9800</v>
      </c>
      <c r="K312" s="1" t="s">
        <v>7972</v>
      </c>
      <c r="L312" s="1" t="s">
        <v>8102</v>
      </c>
      <c r="M312" s="1" t="s">
        <v>2271</v>
      </c>
    </row>
    <row r="313" spans="1:13" ht="37.5">
      <c r="A313" s="1" t="s">
        <v>9801</v>
      </c>
      <c r="B313" s="1" t="s">
        <v>9802</v>
      </c>
      <c r="C313" s="1">
        <v>0</v>
      </c>
      <c r="D313" s="1" t="s">
        <v>9803</v>
      </c>
      <c r="E313" s="1">
        <v>2023</v>
      </c>
      <c r="F313" s="1" t="s">
        <v>9804</v>
      </c>
      <c r="G313" s="1" t="s">
        <v>7969</v>
      </c>
      <c r="H313" s="1" t="s">
        <v>7969</v>
      </c>
      <c r="I313" s="1" t="s">
        <v>9805</v>
      </c>
      <c r="J313" s="1" t="s">
        <v>9806</v>
      </c>
      <c r="K313" s="1" t="s">
        <v>7972</v>
      </c>
      <c r="L313" s="1" t="s">
        <v>8102</v>
      </c>
    </row>
    <row r="314" spans="1:13" ht="50">
      <c r="A314" s="1" t="s">
        <v>9807</v>
      </c>
      <c r="B314" s="1" t="s">
        <v>9808</v>
      </c>
      <c r="C314" s="1">
        <v>0</v>
      </c>
      <c r="D314" s="1" t="s">
        <v>9809</v>
      </c>
      <c r="E314" s="1">
        <v>2023</v>
      </c>
      <c r="F314" s="1" t="s">
        <v>9810</v>
      </c>
      <c r="G314" s="1" t="s">
        <v>7969</v>
      </c>
      <c r="H314" s="1" t="s">
        <v>7969</v>
      </c>
      <c r="I314" s="1" t="s">
        <v>9811</v>
      </c>
      <c r="J314" s="1" t="s">
        <v>9812</v>
      </c>
      <c r="K314" s="1" t="s">
        <v>7972</v>
      </c>
      <c r="L314" s="1" t="s">
        <v>8102</v>
      </c>
      <c r="M314" s="1" t="s">
        <v>9813</v>
      </c>
    </row>
    <row r="315" spans="1:13" ht="37.5">
      <c r="A315" s="1" t="s">
        <v>9814</v>
      </c>
      <c r="B315" s="1" t="s">
        <v>9815</v>
      </c>
      <c r="C315" s="1">
        <v>0</v>
      </c>
      <c r="D315" s="1" t="s">
        <v>9816</v>
      </c>
      <c r="E315" s="1">
        <v>2023</v>
      </c>
      <c r="F315" s="1" t="s">
        <v>9817</v>
      </c>
      <c r="G315" s="1">
        <v>52</v>
      </c>
      <c r="H315" s="1">
        <v>5</v>
      </c>
      <c r="I315" s="1" t="s">
        <v>9818</v>
      </c>
      <c r="J315" s="1" t="s">
        <v>9819</v>
      </c>
      <c r="K315" s="1" t="s">
        <v>7972</v>
      </c>
      <c r="L315" s="1" t="s">
        <v>8108</v>
      </c>
      <c r="M315" s="1" t="s">
        <v>9820</v>
      </c>
    </row>
    <row r="316" spans="1:13" ht="37.5">
      <c r="A316" s="1" t="s">
        <v>9821</v>
      </c>
      <c r="B316" s="1" t="s">
        <v>9822</v>
      </c>
      <c r="C316" s="1">
        <v>0</v>
      </c>
      <c r="D316" s="1" t="s">
        <v>9823</v>
      </c>
      <c r="E316" s="1">
        <v>2023</v>
      </c>
      <c r="F316" s="1" t="s">
        <v>8491</v>
      </c>
      <c r="G316" s="1">
        <v>11</v>
      </c>
      <c r="H316" s="1" t="s">
        <v>7969</v>
      </c>
      <c r="I316" s="1" t="s">
        <v>9824</v>
      </c>
      <c r="J316" s="1" t="s">
        <v>9825</v>
      </c>
      <c r="K316" s="1" t="s">
        <v>7972</v>
      </c>
      <c r="L316" s="1" t="s">
        <v>8102</v>
      </c>
    </row>
    <row r="317" spans="1:13" ht="37.5">
      <c r="A317" s="1" t="s">
        <v>9826</v>
      </c>
      <c r="B317" s="1" t="s">
        <v>9827</v>
      </c>
      <c r="C317" s="1">
        <v>0</v>
      </c>
      <c r="D317" s="1" t="s">
        <v>9828</v>
      </c>
      <c r="E317" s="1">
        <v>2023</v>
      </c>
      <c r="F317" s="1" t="s">
        <v>9829</v>
      </c>
      <c r="G317" s="1">
        <v>57</v>
      </c>
      <c r="H317" s="1">
        <v>3</v>
      </c>
      <c r="I317" s="1" t="s">
        <v>9830</v>
      </c>
      <c r="J317" s="1" t="s">
        <v>9831</v>
      </c>
      <c r="K317" s="1" t="s">
        <v>7972</v>
      </c>
      <c r="L317" s="1" t="s">
        <v>9832</v>
      </c>
      <c r="M317" s="1" t="s">
        <v>9833</v>
      </c>
    </row>
    <row r="318" spans="1:13" ht="37.5">
      <c r="A318" s="1" t="s">
        <v>9834</v>
      </c>
      <c r="B318" s="1" t="s">
        <v>9835</v>
      </c>
      <c r="C318" s="1">
        <v>0</v>
      </c>
      <c r="D318" s="1" t="s">
        <v>9836</v>
      </c>
      <c r="E318" s="1">
        <v>2023</v>
      </c>
      <c r="F318" s="1" t="s">
        <v>8781</v>
      </c>
      <c r="G318" s="1">
        <v>3550</v>
      </c>
      <c r="H318" s="1" t="s">
        <v>7969</v>
      </c>
      <c r="I318" s="1" t="s">
        <v>9837</v>
      </c>
      <c r="J318" s="1" t="s">
        <v>9838</v>
      </c>
      <c r="K318" s="1" t="s">
        <v>7972</v>
      </c>
      <c r="L318" s="1" t="s">
        <v>8784</v>
      </c>
      <c r="M318" s="1" t="s">
        <v>7969</v>
      </c>
    </row>
    <row r="319" spans="1:13" ht="37.5">
      <c r="A319" s="1" t="s">
        <v>9839</v>
      </c>
      <c r="B319" s="1" t="s">
        <v>9840</v>
      </c>
      <c r="C319" s="1">
        <v>0</v>
      </c>
      <c r="D319" s="1" t="s">
        <v>9841</v>
      </c>
      <c r="E319" s="1">
        <v>2023</v>
      </c>
      <c r="F319" s="1" t="s">
        <v>9842</v>
      </c>
      <c r="G319" s="1" t="s">
        <v>7969</v>
      </c>
      <c r="H319" s="1" t="s">
        <v>7969</v>
      </c>
      <c r="I319" s="1" t="s">
        <v>9843</v>
      </c>
      <c r="J319" s="1" t="s">
        <v>9844</v>
      </c>
      <c r="K319" s="1" t="s">
        <v>7972</v>
      </c>
      <c r="L319" s="1" t="s">
        <v>8102</v>
      </c>
      <c r="M319" s="1" t="s">
        <v>9845</v>
      </c>
    </row>
    <row r="320" spans="1:13" ht="37.5">
      <c r="A320" s="1" t="s">
        <v>2236</v>
      </c>
      <c r="B320" s="1" t="s">
        <v>9846</v>
      </c>
      <c r="C320" s="1">
        <v>0</v>
      </c>
      <c r="D320" s="1" t="s">
        <v>2239</v>
      </c>
      <c r="E320" s="1">
        <v>2023</v>
      </c>
      <c r="F320" s="1" t="s">
        <v>9847</v>
      </c>
      <c r="G320" s="1" t="s">
        <v>7969</v>
      </c>
      <c r="H320" s="1" t="s">
        <v>7969</v>
      </c>
      <c r="I320" s="1" t="s">
        <v>9848</v>
      </c>
      <c r="J320" s="1" t="s">
        <v>9849</v>
      </c>
      <c r="K320" s="1" t="s">
        <v>7972</v>
      </c>
      <c r="L320" s="1" t="s">
        <v>8102</v>
      </c>
      <c r="M320" s="1" t="s">
        <v>2238</v>
      </c>
    </row>
    <row r="321" spans="1:13" ht="37.5">
      <c r="A321" s="1" t="s">
        <v>9850</v>
      </c>
      <c r="B321" s="1" t="s">
        <v>9851</v>
      </c>
      <c r="C321" s="1">
        <v>0</v>
      </c>
      <c r="D321" s="1" t="s">
        <v>9852</v>
      </c>
      <c r="E321" s="1">
        <v>2023</v>
      </c>
      <c r="F321" s="1" t="s">
        <v>9853</v>
      </c>
      <c r="G321" s="1" t="s">
        <v>7969</v>
      </c>
      <c r="H321" s="1" t="s">
        <v>7969</v>
      </c>
      <c r="I321" s="1" t="s">
        <v>9854</v>
      </c>
      <c r="J321" s="1" t="s">
        <v>9855</v>
      </c>
      <c r="K321" s="1" t="s">
        <v>7972</v>
      </c>
      <c r="L321" s="1" t="s">
        <v>8102</v>
      </c>
      <c r="M321" s="1" t="s">
        <v>9856</v>
      </c>
    </row>
    <row r="322" spans="1:13" ht="37.5">
      <c r="A322" s="1" t="s">
        <v>9857</v>
      </c>
      <c r="B322" s="1" t="s">
        <v>9858</v>
      </c>
      <c r="C322" s="1">
        <v>0</v>
      </c>
      <c r="D322" s="1" t="s">
        <v>9859</v>
      </c>
      <c r="E322" s="1">
        <v>2023</v>
      </c>
      <c r="F322" s="1" t="s">
        <v>9860</v>
      </c>
      <c r="G322" s="1">
        <v>16</v>
      </c>
      <c r="H322" s="1">
        <v>2</v>
      </c>
      <c r="I322" s="1" t="s">
        <v>9861</v>
      </c>
      <c r="J322" s="1" t="s">
        <v>9862</v>
      </c>
      <c r="K322" s="1" t="s">
        <v>7972</v>
      </c>
      <c r="L322" s="1" t="s">
        <v>9292</v>
      </c>
    </row>
    <row r="323" spans="1:13" ht="50">
      <c r="A323" s="1" t="s">
        <v>9863</v>
      </c>
      <c r="B323" s="1" t="s">
        <v>9864</v>
      </c>
      <c r="C323" s="1">
        <v>0</v>
      </c>
      <c r="D323" s="1" t="s">
        <v>9865</v>
      </c>
      <c r="E323" s="1">
        <v>2023</v>
      </c>
      <c r="F323" s="1" t="s">
        <v>9866</v>
      </c>
      <c r="G323" s="1" t="s">
        <v>7969</v>
      </c>
      <c r="H323" s="1" t="s">
        <v>7969</v>
      </c>
      <c r="I323" s="1" t="s">
        <v>9867</v>
      </c>
      <c r="J323" s="1" t="s">
        <v>9868</v>
      </c>
      <c r="K323" s="1" t="s">
        <v>7972</v>
      </c>
      <c r="L323" s="1" t="s">
        <v>8102</v>
      </c>
      <c r="M323" s="1" t="s">
        <v>9869</v>
      </c>
    </row>
    <row r="324" spans="1:13" ht="37.5">
      <c r="A324" s="1" t="s">
        <v>9870</v>
      </c>
      <c r="B324" s="1" t="s">
        <v>9871</v>
      </c>
      <c r="C324" s="1">
        <v>0</v>
      </c>
      <c r="D324" s="1" t="s">
        <v>9872</v>
      </c>
      <c r="E324" s="1">
        <v>2023</v>
      </c>
      <c r="F324" s="1" t="s">
        <v>9013</v>
      </c>
      <c r="G324" s="1">
        <v>229</v>
      </c>
      <c r="H324" s="1" t="s">
        <v>7969</v>
      </c>
      <c r="I324" s="1" t="s">
        <v>9873</v>
      </c>
      <c r="J324" s="1" t="s">
        <v>9874</v>
      </c>
      <c r="K324" s="1" t="s">
        <v>7972</v>
      </c>
      <c r="L324" s="1" t="s">
        <v>7993</v>
      </c>
    </row>
    <row r="325" spans="1:13" ht="37.5">
      <c r="A325" s="1" t="s">
        <v>9875</v>
      </c>
      <c r="B325" s="1" t="s">
        <v>9876</v>
      </c>
      <c r="C325" s="1">
        <v>0</v>
      </c>
      <c r="D325" s="1" t="s">
        <v>9877</v>
      </c>
      <c r="E325" s="1">
        <v>2023</v>
      </c>
      <c r="F325" s="1" t="s">
        <v>8024</v>
      </c>
      <c r="G325" s="1">
        <v>126</v>
      </c>
      <c r="H325" s="1" t="s">
        <v>7969</v>
      </c>
      <c r="I325" s="1" t="s">
        <v>9878</v>
      </c>
      <c r="J325" s="1" t="s">
        <v>9879</v>
      </c>
      <c r="K325" s="1" t="s">
        <v>7972</v>
      </c>
      <c r="L325" s="1" t="s">
        <v>8027</v>
      </c>
      <c r="M325" s="1" t="s">
        <v>9880</v>
      </c>
    </row>
    <row r="326" spans="1:13" ht="37.5">
      <c r="A326" s="1" t="s">
        <v>9881</v>
      </c>
      <c r="B326" s="1" t="s">
        <v>9882</v>
      </c>
      <c r="C326" s="1">
        <v>0</v>
      </c>
      <c r="D326" s="1" t="s">
        <v>9883</v>
      </c>
      <c r="E326" s="1">
        <v>2023</v>
      </c>
      <c r="F326" s="1" t="s">
        <v>9884</v>
      </c>
      <c r="G326" s="1" t="s">
        <v>7969</v>
      </c>
      <c r="H326" s="1" t="s">
        <v>7969</v>
      </c>
      <c r="I326" s="1" t="s">
        <v>9885</v>
      </c>
      <c r="J326" s="1" t="s">
        <v>9886</v>
      </c>
      <c r="K326" s="1" t="s">
        <v>7972</v>
      </c>
      <c r="L326" s="1" t="s">
        <v>8102</v>
      </c>
      <c r="M326" s="1" t="s">
        <v>9887</v>
      </c>
    </row>
    <row r="327" spans="1:13" ht="37.5">
      <c r="A327" s="1" t="s">
        <v>9888</v>
      </c>
      <c r="B327" s="1" t="s">
        <v>9889</v>
      </c>
      <c r="C327" s="1">
        <v>0</v>
      </c>
      <c r="D327" s="1" t="s">
        <v>9890</v>
      </c>
      <c r="E327" s="1">
        <v>2023</v>
      </c>
      <c r="F327" s="1" t="s">
        <v>9013</v>
      </c>
      <c r="G327" s="1">
        <v>230</v>
      </c>
      <c r="H327" s="1" t="s">
        <v>7969</v>
      </c>
      <c r="I327" s="1" t="s">
        <v>9891</v>
      </c>
      <c r="J327" s="1" t="s">
        <v>9892</v>
      </c>
      <c r="K327" s="1" t="s">
        <v>7972</v>
      </c>
      <c r="L327" s="1" t="s">
        <v>7993</v>
      </c>
    </row>
    <row r="328" spans="1:13" ht="37.5">
      <c r="A328" s="1" t="s">
        <v>9893</v>
      </c>
      <c r="B328" s="1" t="s">
        <v>9894</v>
      </c>
      <c r="C328" s="1">
        <v>0</v>
      </c>
      <c r="D328" s="1" t="s">
        <v>9895</v>
      </c>
      <c r="E328" s="1">
        <v>2023</v>
      </c>
      <c r="F328" s="1" t="s">
        <v>9896</v>
      </c>
      <c r="G328" s="1" t="s">
        <v>7969</v>
      </c>
      <c r="H328" s="1" t="s">
        <v>7969</v>
      </c>
      <c r="I328" s="1" t="s">
        <v>9897</v>
      </c>
      <c r="J328" s="1" t="s">
        <v>9898</v>
      </c>
      <c r="K328" s="1" t="s">
        <v>7972</v>
      </c>
      <c r="L328" s="1" t="s">
        <v>8102</v>
      </c>
      <c r="M328" s="1" t="s">
        <v>9899</v>
      </c>
    </row>
    <row r="329" spans="1:13" ht="37.5">
      <c r="A329" s="1" t="s">
        <v>9900</v>
      </c>
      <c r="B329" s="1" t="s">
        <v>9901</v>
      </c>
      <c r="C329" s="1">
        <v>0</v>
      </c>
      <c r="D329" s="1" t="s">
        <v>9902</v>
      </c>
      <c r="E329" s="1">
        <v>2023</v>
      </c>
      <c r="F329" s="1" t="s">
        <v>9780</v>
      </c>
      <c r="G329" s="1" t="s">
        <v>7969</v>
      </c>
      <c r="H329" s="1" t="s">
        <v>7969</v>
      </c>
      <c r="I329" s="1" t="s">
        <v>9903</v>
      </c>
      <c r="J329" s="1" t="s">
        <v>9904</v>
      </c>
      <c r="K329" s="1" t="s">
        <v>7972</v>
      </c>
      <c r="L329" s="1" t="s">
        <v>8102</v>
      </c>
      <c r="M329" s="1" t="s">
        <v>9905</v>
      </c>
    </row>
    <row r="330" spans="1:13" ht="37.5">
      <c r="A330" s="1" t="s">
        <v>9906</v>
      </c>
      <c r="B330" s="1" t="s">
        <v>9907</v>
      </c>
      <c r="C330" s="1">
        <v>0</v>
      </c>
      <c r="D330" s="1" t="s">
        <v>9908</v>
      </c>
      <c r="E330" s="1">
        <v>2023</v>
      </c>
      <c r="F330" s="1" t="s">
        <v>9909</v>
      </c>
      <c r="G330" s="1">
        <v>2023</v>
      </c>
      <c r="H330" s="1" t="s">
        <v>7969</v>
      </c>
      <c r="I330" s="1" t="s">
        <v>9910</v>
      </c>
      <c r="J330" s="1" t="s">
        <v>9911</v>
      </c>
      <c r="K330" s="1" t="s">
        <v>7972</v>
      </c>
      <c r="L330" s="1" t="s">
        <v>9912</v>
      </c>
      <c r="M330" s="1" t="s">
        <v>7969</v>
      </c>
    </row>
    <row r="331" spans="1:13" ht="37.5">
      <c r="A331" s="1" t="s">
        <v>9913</v>
      </c>
      <c r="B331" s="1" t="s">
        <v>9914</v>
      </c>
      <c r="C331" s="1">
        <v>0</v>
      </c>
      <c r="D331" s="1" t="s">
        <v>9915</v>
      </c>
      <c r="E331" s="1">
        <v>2023</v>
      </c>
      <c r="F331" s="1" t="s">
        <v>9916</v>
      </c>
      <c r="G331" s="1">
        <v>22</v>
      </c>
      <c r="H331" s="1">
        <v>4</v>
      </c>
      <c r="I331" s="1" t="s">
        <v>9917</v>
      </c>
      <c r="J331" s="1" t="s">
        <v>9918</v>
      </c>
      <c r="K331" s="1" t="s">
        <v>7972</v>
      </c>
      <c r="L331" s="1" t="s">
        <v>9919</v>
      </c>
    </row>
    <row r="332" spans="1:13" ht="37.5">
      <c r="A332" s="1" t="s">
        <v>9920</v>
      </c>
      <c r="B332" s="1" t="s">
        <v>9921</v>
      </c>
      <c r="C332" s="1">
        <v>0</v>
      </c>
      <c r="D332" s="1" t="s">
        <v>9922</v>
      </c>
      <c r="E332" s="1">
        <v>2023</v>
      </c>
      <c r="F332" s="1" t="s">
        <v>9923</v>
      </c>
      <c r="G332" s="1">
        <v>168</v>
      </c>
      <c r="H332" s="1" t="s">
        <v>7969</v>
      </c>
      <c r="I332" s="1" t="s">
        <v>9924</v>
      </c>
      <c r="J332" s="1" t="s">
        <v>9925</v>
      </c>
      <c r="K332" s="1" t="s">
        <v>7972</v>
      </c>
      <c r="L332" s="1" t="s">
        <v>7993</v>
      </c>
      <c r="M332" s="1" t="s">
        <v>9926</v>
      </c>
    </row>
    <row r="333" spans="1:13" ht="37.5">
      <c r="A333" s="1" t="s">
        <v>9927</v>
      </c>
      <c r="B333" s="1" t="s">
        <v>9928</v>
      </c>
      <c r="C333" s="1">
        <v>0</v>
      </c>
      <c r="D333" s="1" t="s">
        <v>9929</v>
      </c>
      <c r="E333" s="1">
        <v>2023</v>
      </c>
      <c r="F333" s="1" t="s">
        <v>9930</v>
      </c>
      <c r="G333" s="1">
        <v>16</v>
      </c>
      <c r="H333" s="1">
        <v>4</v>
      </c>
      <c r="I333" s="1" t="s">
        <v>9931</v>
      </c>
      <c r="J333" s="1" t="s">
        <v>9932</v>
      </c>
      <c r="K333" s="1" t="s">
        <v>7972</v>
      </c>
      <c r="L333" s="1" t="s">
        <v>9617</v>
      </c>
      <c r="M333" s="1" t="s">
        <v>9933</v>
      </c>
    </row>
    <row r="334" spans="1:13" ht="37.5">
      <c r="A334" s="1" t="s">
        <v>9934</v>
      </c>
      <c r="B334" s="1" t="s">
        <v>9935</v>
      </c>
      <c r="C334" s="1">
        <v>0</v>
      </c>
      <c r="D334" s="1" t="s">
        <v>9936</v>
      </c>
      <c r="E334" s="1">
        <v>2023</v>
      </c>
      <c r="F334" s="1" t="s">
        <v>9937</v>
      </c>
      <c r="G334" s="1" t="s">
        <v>7969</v>
      </c>
      <c r="H334" s="1" t="s">
        <v>7969</v>
      </c>
      <c r="I334" s="1" t="s">
        <v>9938</v>
      </c>
      <c r="J334" s="1" t="s">
        <v>9939</v>
      </c>
      <c r="K334" s="1" t="s">
        <v>7972</v>
      </c>
      <c r="L334" s="1" t="s">
        <v>8102</v>
      </c>
      <c r="M334" s="1" t="s">
        <v>9940</v>
      </c>
    </row>
    <row r="335" spans="1:13" ht="50">
      <c r="A335" s="1" t="s">
        <v>9941</v>
      </c>
      <c r="B335" s="1" t="s">
        <v>9942</v>
      </c>
      <c r="C335" s="1">
        <v>0</v>
      </c>
      <c r="D335" s="1" t="s">
        <v>9943</v>
      </c>
      <c r="E335" s="1">
        <v>2023</v>
      </c>
      <c r="F335" s="1" t="s">
        <v>9944</v>
      </c>
      <c r="G335" s="1" t="s">
        <v>7969</v>
      </c>
      <c r="H335" s="1" t="s">
        <v>7969</v>
      </c>
      <c r="I335" s="1" t="s">
        <v>9945</v>
      </c>
      <c r="J335" s="1" t="s">
        <v>9946</v>
      </c>
      <c r="K335" s="1" t="s">
        <v>7972</v>
      </c>
      <c r="L335" s="1" t="s">
        <v>8102</v>
      </c>
      <c r="M335" s="1" t="s">
        <v>9947</v>
      </c>
    </row>
    <row r="336" spans="1:13" ht="37.5">
      <c r="A336" s="1" t="s">
        <v>9948</v>
      </c>
      <c r="B336" s="1" t="s">
        <v>9949</v>
      </c>
      <c r="C336" s="1">
        <v>0</v>
      </c>
      <c r="D336" s="1" t="s">
        <v>9950</v>
      </c>
      <c r="E336" s="1">
        <v>2023</v>
      </c>
      <c r="F336" s="1" t="s">
        <v>8491</v>
      </c>
      <c r="G336" s="1">
        <v>11</v>
      </c>
      <c r="H336" s="1" t="s">
        <v>7969</v>
      </c>
      <c r="I336" s="1" t="s">
        <v>9951</v>
      </c>
      <c r="J336" s="1" t="s">
        <v>9952</v>
      </c>
      <c r="K336" s="1" t="s">
        <v>7972</v>
      </c>
      <c r="L336" s="1" t="s">
        <v>8102</v>
      </c>
    </row>
    <row r="337" spans="1:13" ht="37.5">
      <c r="A337" s="1" t="s">
        <v>9953</v>
      </c>
      <c r="B337" s="1" t="s">
        <v>9954</v>
      </c>
      <c r="C337" s="1">
        <v>0</v>
      </c>
      <c r="D337" s="1" t="s">
        <v>9955</v>
      </c>
      <c r="E337" s="1">
        <v>2023</v>
      </c>
      <c r="F337" s="1" t="s">
        <v>9309</v>
      </c>
      <c r="G337" s="1" t="s">
        <v>7969</v>
      </c>
      <c r="H337" s="1" t="s">
        <v>7969</v>
      </c>
      <c r="I337" s="1" t="s">
        <v>7969</v>
      </c>
      <c r="J337" s="1" t="s">
        <v>9956</v>
      </c>
      <c r="K337" s="1" t="s">
        <v>7972</v>
      </c>
      <c r="L337" s="1" t="s">
        <v>8826</v>
      </c>
      <c r="M337" s="1" t="s">
        <v>7969</v>
      </c>
    </row>
    <row r="338" spans="1:13" ht="37.5">
      <c r="A338" s="1" t="s">
        <v>9957</v>
      </c>
      <c r="B338" s="1" t="s">
        <v>9958</v>
      </c>
      <c r="C338" s="1">
        <v>0</v>
      </c>
      <c r="D338" s="1" t="s">
        <v>9959</v>
      </c>
      <c r="E338" s="1">
        <v>2023</v>
      </c>
      <c r="F338" s="1" t="s">
        <v>8233</v>
      </c>
      <c r="G338" s="1">
        <v>3</v>
      </c>
      <c r="H338" s="1">
        <v>1</v>
      </c>
      <c r="I338" s="1" t="s">
        <v>9960</v>
      </c>
      <c r="J338" s="1" t="s">
        <v>9961</v>
      </c>
      <c r="K338" s="1" t="s">
        <v>7972</v>
      </c>
      <c r="L338" s="1" t="s">
        <v>8012</v>
      </c>
    </row>
    <row r="339" spans="1:13" ht="37.5">
      <c r="A339" s="1" t="s">
        <v>9962</v>
      </c>
      <c r="B339" s="1" t="s">
        <v>9963</v>
      </c>
      <c r="C339" s="1">
        <v>0</v>
      </c>
      <c r="D339" s="1" t="s">
        <v>9964</v>
      </c>
      <c r="E339" s="1">
        <v>2023</v>
      </c>
      <c r="F339" s="1" t="s">
        <v>9340</v>
      </c>
      <c r="G339" s="1">
        <v>128</v>
      </c>
      <c r="H339" s="1">
        <v>3</v>
      </c>
      <c r="I339" s="1" t="s">
        <v>9965</v>
      </c>
      <c r="J339" s="1" t="s">
        <v>9966</v>
      </c>
      <c r="K339" s="1" t="s">
        <v>7972</v>
      </c>
      <c r="L339" s="1" t="s">
        <v>7978</v>
      </c>
      <c r="M339" s="1" t="s">
        <v>9967</v>
      </c>
    </row>
    <row r="340" spans="1:13" ht="37.5">
      <c r="A340" s="1" t="s">
        <v>9968</v>
      </c>
      <c r="B340" s="1" t="s">
        <v>9969</v>
      </c>
      <c r="C340" s="1">
        <v>0</v>
      </c>
      <c r="D340" s="1" t="s">
        <v>9970</v>
      </c>
      <c r="E340" s="1">
        <v>2023</v>
      </c>
      <c r="F340" s="1" t="s">
        <v>9971</v>
      </c>
      <c r="G340" s="1">
        <v>138</v>
      </c>
      <c r="H340" s="1" t="s">
        <v>7969</v>
      </c>
      <c r="I340" s="1" t="s">
        <v>9972</v>
      </c>
      <c r="J340" s="1" t="s">
        <v>9973</v>
      </c>
      <c r="K340" s="1" t="s">
        <v>7972</v>
      </c>
      <c r="L340" s="1" t="s">
        <v>7993</v>
      </c>
      <c r="M340" s="1" t="s">
        <v>9974</v>
      </c>
    </row>
    <row r="341" spans="1:13" ht="37.5">
      <c r="A341" s="1" t="s">
        <v>9975</v>
      </c>
      <c r="B341" s="1" t="s">
        <v>9976</v>
      </c>
      <c r="C341" s="1">
        <v>0</v>
      </c>
      <c r="D341" s="1" t="s">
        <v>9977</v>
      </c>
      <c r="E341" s="1">
        <v>2023</v>
      </c>
      <c r="F341" s="1" t="s">
        <v>9978</v>
      </c>
      <c r="G341" s="1" t="s">
        <v>7969</v>
      </c>
      <c r="H341" s="1" t="s">
        <v>7969</v>
      </c>
      <c r="I341" s="1" t="s">
        <v>9979</v>
      </c>
      <c r="J341" s="1" t="s">
        <v>9980</v>
      </c>
      <c r="K341" s="1" t="s">
        <v>7972</v>
      </c>
      <c r="L341" s="1" t="s">
        <v>8102</v>
      </c>
      <c r="M341" s="1" t="s">
        <v>9981</v>
      </c>
    </row>
    <row r="342" spans="1:13" ht="37.5">
      <c r="A342" s="1" t="s">
        <v>9982</v>
      </c>
      <c r="B342" s="1" t="s">
        <v>9983</v>
      </c>
      <c r="C342" s="1">
        <v>0</v>
      </c>
      <c r="D342" s="1" t="s">
        <v>9984</v>
      </c>
      <c r="E342" s="1">
        <v>2023</v>
      </c>
      <c r="F342" s="1" t="s">
        <v>9985</v>
      </c>
      <c r="G342" s="1" t="s">
        <v>7969</v>
      </c>
      <c r="H342" s="1" t="s">
        <v>7969</v>
      </c>
      <c r="I342" s="1" t="s">
        <v>9986</v>
      </c>
      <c r="J342" s="1" t="s">
        <v>9987</v>
      </c>
      <c r="K342" s="1" t="s">
        <v>7972</v>
      </c>
      <c r="L342" s="1" t="s">
        <v>8102</v>
      </c>
      <c r="M342" s="1" t="s">
        <v>9988</v>
      </c>
    </row>
    <row r="343" spans="1:13" ht="37.5">
      <c r="A343" s="1" t="s">
        <v>9989</v>
      </c>
      <c r="B343" s="1" t="s">
        <v>9990</v>
      </c>
      <c r="C343" s="1">
        <v>0</v>
      </c>
      <c r="D343" s="1" t="s">
        <v>9991</v>
      </c>
      <c r="E343" s="1">
        <v>2023</v>
      </c>
      <c r="F343" s="1" t="s">
        <v>8293</v>
      </c>
      <c r="G343" s="1">
        <v>73</v>
      </c>
      <c r="H343" s="1" t="s">
        <v>7969</v>
      </c>
      <c r="I343" s="1" t="s">
        <v>9992</v>
      </c>
      <c r="J343" s="1" t="s">
        <v>9993</v>
      </c>
      <c r="K343" s="1" t="s">
        <v>7972</v>
      </c>
      <c r="L343" s="1" t="s">
        <v>8027</v>
      </c>
      <c r="M343" s="1" t="s">
        <v>9994</v>
      </c>
    </row>
    <row r="344" spans="1:13" ht="37.5">
      <c r="A344" s="1" t="s">
        <v>9995</v>
      </c>
      <c r="B344" s="1" t="s">
        <v>9996</v>
      </c>
      <c r="C344" s="1">
        <v>0</v>
      </c>
      <c r="D344" s="1" t="s">
        <v>9997</v>
      </c>
      <c r="E344" s="1">
        <v>2023</v>
      </c>
      <c r="F344" s="1" t="s">
        <v>9998</v>
      </c>
      <c r="G344" s="1">
        <v>4</v>
      </c>
      <c r="H344" s="1">
        <v>1</v>
      </c>
      <c r="I344" s="1" t="s">
        <v>9999</v>
      </c>
      <c r="J344" s="1" t="s">
        <v>10000</v>
      </c>
      <c r="K344" s="1" t="s">
        <v>7972</v>
      </c>
      <c r="L344" s="1" t="s">
        <v>8012</v>
      </c>
    </row>
    <row r="345" spans="1:13" ht="37.5">
      <c r="A345" s="1" t="s">
        <v>10001</v>
      </c>
      <c r="B345" s="1" t="s">
        <v>10002</v>
      </c>
      <c r="C345" s="1">
        <v>0</v>
      </c>
      <c r="D345" s="1" t="s">
        <v>10003</v>
      </c>
      <c r="E345" s="1">
        <v>2023</v>
      </c>
      <c r="F345" s="1" t="s">
        <v>10004</v>
      </c>
      <c r="G345" s="1">
        <v>3</v>
      </c>
      <c r="H345" s="1">
        <v>4</v>
      </c>
      <c r="I345" s="1" t="s">
        <v>10005</v>
      </c>
      <c r="J345" s="1" t="s">
        <v>10006</v>
      </c>
      <c r="K345" s="1" t="s">
        <v>7972</v>
      </c>
      <c r="L345" s="1" t="s">
        <v>10007</v>
      </c>
    </row>
    <row r="346" spans="1:13" ht="37.5">
      <c r="A346" s="1" t="s">
        <v>2202</v>
      </c>
      <c r="B346" s="1" t="s">
        <v>10008</v>
      </c>
      <c r="C346" s="1">
        <v>0</v>
      </c>
      <c r="D346" s="1" t="s">
        <v>2205</v>
      </c>
      <c r="E346" s="1">
        <v>2023</v>
      </c>
      <c r="F346" s="1" t="s">
        <v>9706</v>
      </c>
      <c r="G346" s="1" t="s">
        <v>7969</v>
      </c>
      <c r="H346" s="1" t="s">
        <v>7969</v>
      </c>
      <c r="I346" s="1" t="s">
        <v>10009</v>
      </c>
      <c r="J346" s="1" t="s">
        <v>10010</v>
      </c>
      <c r="K346" s="1" t="s">
        <v>7972</v>
      </c>
      <c r="L346" s="1" t="s">
        <v>8102</v>
      </c>
      <c r="M346" s="1" t="s">
        <v>2204</v>
      </c>
    </row>
    <row r="347" spans="1:13" ht="37.5">
      <c r="A347" s="1" t="s">
        <v>10011</v>
      </c>
      <c r="B347" s="1" t="s">
        <v>10012</v>
      </c>
      <c r="C347" s="1">
        <v>0</v>
      </c>
      <c r="D347" s="1" t="s">
        <v>10013</v>
      </c>
      <c r="E347" s="1">
        <v>2023</v>
      </c>
      <c r="F347" s="1" t="s">
        <v>10014</v>
      </c>
      <c r="G347" s="1" t="s">
        <v>7969</v>
      </c>
      <c r="H347" s="1" t="s">
        <v>7969</v>
      </c>
      <c r="I347" s="1" t="s">
        <v>10015</v>
      </c>
      <c r="J347" s="1" t="s">
        <v>10016</v>
      </c>
      <c r="K347" s="1" t="s">
        <v>7972</v>
      </c>
      <c r="L347" s="1" t="s">
        <v>8102</v>
      </c>
      <c r="M347" s="1" t="s">
        <v>10017</v>
      </c>
    </row>
    <row r="348" spans="1:13" ht="37.5">
      <c r="A348" s="1" t="s">
        <v>10018</v>
      </c>
      <c r="B348" s="1" t="s">
        <v>10019</v>
      </c>
      <c r="C348" s="1">
        <v>0</v>
      </c>
      <c r="D348" s="1" t="s">
        <v>10020</v>
      </c>
      <c r="E348" s="1">
        <v>2023</v>
      </c>
      <c r="F348" s="1" t="s">
        <v>10021</v>
      </c>
      <c r="G348" s="1" t="s">
        <v>7969</v>
      </c>
      <c r="H348" s="1" t="s">
        <v>7969</v>
      </c>
      <c r="I348" s="1" t="s">
        <v>10022</v>
      </c>
      <c r="J348" s="1" t="s">
        <v>10023</v>
      </c>
      <c r="K348" s="1" t="s">
        <v>7972</v>
      </c>
      <c r="L348" s="1" t="s">
        <v>8102</v>
      </c>
      <c r="M348" s="1" t="s">
        <v>10024</v>
      </c>
    </row>
    <row r="349" spans="1:13" ht="37.5">
      <c r="A349" s="1" t="s">
        <v>10025</v>
      </c>
      <c r="B349" s="1" t="s">
        <v>10026</v>
      </c>
      <c r="C349" s="1">
        <v>0</v>
      </c>
      <c r="D349" s="1" t="s">
        <v>10027</v>
      </c>
      <c r="E349" s="1">
        <v>2023</v>
      </c>
      <c r="F349" s="1" t="s">
        <v>9810</v>
      </c>
      <c r="G349" s="1" t="s">
        <v>7969</v>
      </c>
      <c r="H349" s="1" t="s">
        <v>7969</v>
      </c>
      <c r="I349" s="1" t="s">
        <v>10028</v>
      </c>
      <c r="J349" s="1" t="s">
        <v>10029</v>
      </c>
      <c r="K349" s="1" t="s">
        <v>7972</v>
      </c>
      <c r="L349" s="1" t="s">
        <v>8102</v>
      </c>
      <c r="M349" s="1" t="s">
        <v>10030</v>
      </c>
    </row>
    <row r="350" spans="1:13" ht="50">
      <c r="A350" s="1" t="s">
        <v>2799</v>
      </c>
      <c r="B350" s="1" t="s">
        <v>10031</v>
      </c>
      <c r="C350" s="1">
        <v>0</v>
      </c>
      <c r="D350" s="1" t="s">
        <v>2802</v>
      </c>
      <c r="E350" s="1">
        <v>2023</v>
      </c>
      <c r="F350" s="1" t="s">
        <v>10032</v>
      </c>
      <c r="G350" s="1">
        <v>12</v>
      </c>
      <c r="H350" s="1">
        <v>2</v>
      </c>
      <c r="I350" s="1" t="s">
        <v>10033</v>
      </c>
      <c r="J350" s="1" t="s">
        <v>10034</v>
      </c>
      <c r="K350" s="1" t="s">
        <v>7972</v>
      </c>
      <c r="L350" s="1" t="s">
        <v>9292</v>
      </c>
    </row>
    <row r="351" spans="1:13" ht="37.5">
      <c r="A351" s="1" t="s">
        <v>10035</v>
      </c>
      <c r="B351" s="1" t="s">
        <v>10036</v>
      </c>
      <c r="C351" s="1">
        <v>0</v>
      </c>
      <c r="D351" s="1" t="s">
        <v>10037</v>
      </c>
      <c r="E351" s="1">
        <v>2023</v>
      </c>
      <c r="F351" s="1" t="s">
        <v>8024</v>
      </c>
      <c r="G351" s="1">
        <v>128</v>
      </c>
      <c r="H351" s="1" t="s">
        <v>7969</v>
      </c>
      <c r="I351" s="1" t="s">
        <v>10038</v>
      </c>
      <c r="J351" s="1" t="s">
        <v>10039</v>
      </c>
      <c r="K351" s="1" t="s">
        <v>7972</v>
      </c>
      <c r="L351" s="1" t="s">
        <v>8027</v>
      </c>
      <c r="M351" s="1" t="s">
        <v>10040</v>
      </c>
    </row>
    <row r="352" spans="1:13" ht="87.5">
      <c r="A352" s="1" t="s">
        <v>10041</v>
      </c>
      <c r="B352" s="1" t="s">
        <v>10042</v>
      </c>
      <c r="C352" s="1">
        <v>0</v>
      </c>
      <c r="D352" s="1" t="s">
        <v>10043</v>
      </c>
      <c r="E352" s="1">
        <v>2023</v>
      </c>
      <c r="F352" s="1" t="s">
        <v>10044</v>
      </c>
      <c r="G352" s="1" t="s">
        <v>7969</v>
      </c>
      <c r="H352" s="1" t="s">
        <v>7969</v>
      </c>
      <c r="I352" s="1" t="s">
        <v>10045</v>
      </c>
      <c r="J352" s="1" t="s">
        <v>10046</v>
      </c>
      <c r="K352" s="1" t="s">
        <v>7972</v>
      </c>
      <c r="L352" s="1" t="s">
        <v>8102</v>
      </c>
      <c r="M352" s="1" t="s">
        <v>10047</v>
      </c>
    </row>
    <row r="353" spans="1:13" ht="37.5">
      <c r="A353" s="1" t="s">
        <v>10048</v>
      </c>
      <c r="B353" s="1" t="s">
        <v>10049</v>
      </c>
      <c r="C353" s="1">
        <v>0</v>
      </c>
      <c r="D353" s="1" t="s">
        <v>10050</v>
      </c>
      <c r="E353" s="1">
        <v>2023</v>
      </c>
      <c r="F353" s="1" t="s">
        <v>10051</v>
      </c>
      <c r="G353" s="1">
        <v>7</v>
      </c>
      <c r="H353" s="1">
        <v>2</v>
      </c>
      <c r="I353" s="1" t="s">
        <v>10052</v>
      </c>
      <c r="J353" s="1" t="s">
        <v>10053</v>
      </c>
      <c r="K353" s="1" t="s">
        <v>7972</v>
      </c>
      <c r="L353" s="1" t="s">
        <v>9292</v>
      </c>
    </row>
    <row r="354" spans="1:13" ht="37.5">
      <c r="A354" s="1" t="s">
        <v>10054</v>
      </c>
      <c r="B354" s="1" t="s">
        <v>10055</v>
      </c>
      <c r="C354" s="1">
        <v>0</v>
      </c>
      <c r="D354" s="1" t="s">
        <v>10056</v>
      </c>
      <c r="E354" s="1">
        <v>2023</v>
      </c>
      <c r="F354" s="1" t="s">
        <v>9732</v>
      </c>
      <c r="G354" s="1">
        <v>508</v>
      </c>
      <c r="H354" s="1" t="s">
        <v>7969</v>
      </c>
      <c r="I354" s="1" t="s">
        <v>7969</v>
      </c>
      <c r="J354" s="1" t="s">
        <v>10057</v>
      </c>
      <c r="K354" s="1" t="s">
        <v>7972</v>
      </c>
      <c r="L354" s="1" t="s">
        <v>7985</v>
      </c>
      <c r="M354" s="1" t="s">
        <v>7969</v>
      </c>
    </row>
    <row r="355" spans="1:13" ht="37.5">
      <c r="A355" s="1" t="s">
        <v>10058</v>
      </c>
      <c r="B355" s="1" t="s">
        <v>10059</v>
      </c>
      <c r="C355" s="1">
        <v>0</v>
      </c>
      <c r="D355" s="1" t="s">
        <v>10060</v>
      </c>
      <c r="E355" s="1">
        <v>2023</v>
      </c>
      <c r="F355" s="1" t="s">
        <v>10061</v>
      </c>
      <c r="G355" s="1" t="s">
        <v>7969</v>
      </c>
      <c r="H355" s="1" t="s">
        <v>7969</v>
      </c>
      <c r="I355" s="1" t="s">
        <v>10062</v>
      </c>
      <c r="J355" s="1" t="s">
        <v>10063</v>
      </c>
      <c r="K355" s="1" t="s">
        <v>7972</v>
      </c>
      <c r="L355" s="1" t="s">
        <v>8102</v>
      </c>
      <c r="M355" s="1" t="s">
        <v>10064</v>
      </c>
    </row>
    <row r="356" spans="1:13" ht="50">
      <c r="A356" s="1" t="s">
        <v>10065</v>
      </c>
      <c r="B356" s="1" t="s">
        <v>10066</v>
      </c>
      <c r="C356" s="1">
        <v>0</v>
      </c>
      <c r="D356" s="1" t="s">
        <v>10067</v>
      </c>
      <c r="E356" s="1">
        <v>2023</v>
      </c>
      <c r="F356" s="1" t="s">
        <v>9773</v>
      </c>
      <c r="G356" s="1" t="s">
        <v>7969</v>
      </c>
      <c r="H356" s="1" t="s">
        <v>7969</v>
      </c>
      <c r="I356" s="1" t="s">
        <v>10068</v>
      </c>
      <c r="J356" s="1" t="s">
        <v>10069</v>
      </c>
      <c r="K356" s="1" t="s">
        <v>7972</v>
      </c>
      <c r="L356" s="1" t="s">
        <v>8102</v>
      </c>
      <c r="M356" s="1" t="s">
        <v>10070</v>
      </c>
    </row>
    <row r="357" spans="1:13" ht="37.5">
      <c r="A357" s="1" t="s">
        <v>10071</v>
      </c>
      <c r="B357" s="1" t="s">
        <v>10072</v>
      </c>
      <c r="C357" s="1">
        <v>0</v>
      </c>
      <c r="D357" s="1" t="s">
        <v>10073</v>
      </c>
      <c r="E357" s="1">
        <v>2023</v>
      </c>
      <c r="F357" s="1" t="s">
        <v>10074</v>
      </c>
      <c r="G357" s="1" t="s">
        <v>7969</v>
      </c>
      <c r="H357" s="1" t="s">
        <v>7969</v>
      </c>
      <c r="I357" s="1" t="s">
        <v>10075</v>
      </c>
      <c r="J357" s="1" t="s">
        <v>10076</v>
      </c>
      <c r="K357" s="1" t="s">
        <v>7972</v>
      </c>
      <c r="L357" s="1" t="s">
        <v>8102</v>
      </c>
      <c r="M357" s="1" t="s">
        <v>10077</v>
      </c>
    </row>
    <row r="358" spans="1:13" ht="37.5">
      <c r="A358" s="1" t="s">
        <v>10078</v>
      </c>
      <c r="B358" s="1" t="s">
        <v>10079</v>
      </c>
      <c r="C358" s="1">
        <v>0</v>
      </c>
      <c r="D358" s="1" t="s">
        <v>10080</v>
      </c>
      <c r="E358" s="1">
        <v>2023</v>
      </c>
      <c r="F358" s="1" t="s">
        <v>10081</v>
      </c>
      <c r="G358" s="1" t="s">
        <v>7969</v>
      </c>
      <c r="H358" s="1" t="s">
        <v>7969</v>
      </c>
      <c r="I358" s="1" t="s">
        <v>10082</v>
      </c>
      <c r="J358" s="1" t="s">
        <v>10083</v>
      </c>
      <c r="K358" s="1" t="s">
        <v>7972</v>
      </c>
      <c r="L358" s="1" t="s">
        <v>8102</v>
      </c>
      <c r="M358" s="1" t="s">
        <v>10084</v>
      </c>
    </row>
    <row r="359" spans="1:13" ht="37.5">
      <c r="A359" s="1" t="s">
        <v>10085</v>
      </c>
      <c r="B359" s="1" t="s">
        <v>10086</v>
      </c>
      <c r="C359" s="1">
        <v>0</v>
      </c>
      <c r="D359" s="1" t="s">
        <v>10087</v>
      </c>
      <c r="E359" s="1">
        <v>2023</v>
      </c>
      <c r="F359" s="1" t="s">
        <v>10088</v>
      </c>
      <c r="G359" s="1">
        <v>19</v>
      </c>
      <c r="H359" s="1">
        <v>2</v>
      </c>
      <c r="I359" s="1" t="s">
        <v>10089</v>
      </c>
      <c r="J359" s="1" t="s">
        <v>10090</v>
      </c>
      <c r="K359" s="1" t="s">
        <v>7972</v>
      </c>
      <c r="L359" s="1" t="s">
        <v>8078</v>
      </c>
    </row>
    <row r="360" spans="1:13" ht="50">
      <c r="A360" s="1" t="s">
        <v>10091</v>
      </c>
      <c r="B360" s="1" t="s">
        <v>10092</v>
      </c>
      <c r="C360" s="1">
        <v>0</v>
      </c>
      <c r="D360" s="1" t="s">
        <v>10093</v>
      </c>
      <c r="E360" s="1">
        <v>2023</v>
      </c>
      <c r="F360" s="1" t="s">
        <v>10094</v>
      </c>
      <c r="G360" s="1" t="s">
        <v>7969</v>
      </c>
      <c r="H360" s="1" t="s">
        <v>7969</v>
      </c>
      <c r="I360" s="1" t="s">
        <v>10095</v>
      </c>
      <c r="J360" s="1" t="s">
        <v>10096</v>
      </c>
      <c r="K360" s="1" t="s">
        <v>7972</v>
      </c>
      <c r="L360" s="1" t="s">
        <v>8161</v>
      </c>
      <c r="M360" s="1" t="s">
        <v>10097</v>
      </c>
    </row>
    <row r="361" spans="1:13" ht="37.5">
      <c r="A361" s="1" t="s">
        <v>10098</v>
      </c>
      <c r="B361" s="1" t="s">
        <v>10099</v>
      </c>
      <c r="C361" s="1">
        <v>0</v>
      </c>
      <c r="D361" s="1" t="s">
        <v>10100</v>
      </c>
      <c r="E361" s="1">
        <v>2023</v>
      </c>
      <c r="F361" s="1" t="s">
        <v>10081</v>
      </c>
      <c r="G361" s="1" t="s">
        <v>7969</v>
      </c>
      <c r="H361" s="1" t="s">
        <v>7969</v>
      </c>
      <c r="I361" s="1" t="s">
        <v>10101</v>
      </c>
      <c r="J361" s="1" t="s">
        <v>10102</v>
      </c>
      <c r="K361" s="1" t="s">
        <v>7972</v>
      </c>
      <c r="L361" s="1" t="s">
        <v>8102</v>
      </c>
      <c r="M361" s="1" t="s">
        <v>10103</v>
      </c>
    </row>
    <row r="362" spans="1:13" ht="37.5">
      <c r="A362" s="1" t="s">
        <v>10104</v>
      </c>
      <c r="B362" s="1" t="s">
        <v>10105</v>
      </c>
      <c r="C362" s="1">
        <v>0</v>
      </c>
      <c r="D362" s="1" t="s">
        <v>10106</v>
      </c>
      <c r="E362" s="1">
        <v>2023</v>
      </c>
      <c r="F362" s="1" t="s">
        <v>10107</v>
      </c>
      <c r="G362" s="1" t="s">
        <v>7969</v>
      </c>
      <c r="H362" s="1" t="s">
        <v>7969</v>
      </c>
      <c r="I362" s="1" t="s">
        <v>10108</v>
      </c>
      <c r="J362" s="1" t="s">
        <v>10109</v>
      </c>
      <c r="K362" s="1" t="s">
        <v>7972</v>
      </c>
      <c r="L362" s="1" t="s">
        <v>8102</v>
      </c>
      <c r="M362" s="1" t="s">
        <v>10110</v>
      </c>
    </row>
    <row r="363" spans="1:13" ht="37.5">
      <c r="A363" s="1" t="s">
        <v>10111</v>
      </c>
      <c r="B363" s="1" t="s">
        <v>10112</v>
      </c>
      <c r="C363" s="1">
        <v>0</v>
      </c>
      <c r="D363" s="1" t="s">
        <v>10113</v>
      </c>
      <c r="E363" s="1">
        <v>2023</v>
      </c>
      <c r="F363" s="1" t="s">
        <v>10114</v>
      </c>
      <c r="G363" s="1">
        <v>172</v>
      </c>
      <c r="H363" s="1" t="s">
        <v>7969</v>
      </c>
      <c r="I363" s="1" t="s">
        <v>10115</v>
      </c>
      <c r="J363" s="1" t="s">
        <v>10116</v>
      </c>
      <c r="K363" s="1" t="s">
        <v>7972</v>
      </c>
      <c r="L363" s="1" t="s">
        <v>10117</v>
      </c>
    </row>
    <row r="364" spans="1:13" ht="37.5">
      <c r="A364" s="1" t="s">
        <v>10118</v>
      </c>
      <c r="B364" s="1" t="s">
        <v>10119</v>
      </c>
      <c r="C364" s="1">
        <v>0</v>
      </c>
      <c r="D364" s="1" t="s">
        <v>10120</v>
      </c>
      <c r="E364" s="1">
        <v>2023</v>
      </c>
      <c r="F364" s="1" t="s">
        <v>10121</v>
      </c>
      <c r="G364" s="1" t="s">
        <v>7969</v>
      </c>
      <c r="H364" s="1" t="s">
        <v>7969</v>
      </c>
      <c r="I364" s="1" t="s">
        <v>10122</v>
      </c>
      <c r="J364" s="1" t="s">
        <v>10123</v>
      </c>
      <c r="K364" s="1" t="s">
        <v>7972</v>
      </c>
      <c r="L364" s="1" t="s">
        <v>8102</v>
      </c>
      <c r="M364" s="1" t="s">
        <v>10124</v>
      </c>
    </row>
    <row r="365" spans="1:13" ht="37.5">
      <c r="A365" s="1" t="s">
        <v>10125</v>
      </c>
      <c r="B365" s="1" t="s">
        <v>10126</v>
      </c>
      <c r="C365" s="1">
        <v>0</v>
      </c>
      <c r="D365" s="1" t="s">
        <v>10127</v>
      </c>
      <c r="E365" s="1">
        <v>2023</v>
      </c>
      <c r="F365" s="1" t="s">
        <v>8781</v>
      </c>
      <c r="G365" s="1">
        <v>3609</v>
      </c>
      <c r="H365" s="1" t="s">
        <v>7969</v>
      </c>
      <c r="I365" s="1" t="s">
        <v>10128</v>
      </c>
      <c r="J365" s="1" t="s">
        <v>10129</v>
      </c>
      <c r="K365" s="1" t="s">
        <v>7972</v>
      </c>
      <c r="L365" s="1" t="s">
        <v>8784</v>
      </c>
      <c r="M365" s="1" t="s">
        <v>7969</v>
      </c>
    </row>
    <row r="366" spans="1:13" ht="37.5">
      <c r="A366" s="1" t="s">
        <v>10130</v>
      </c>
      <c r="B366" s="1" t="s">
        <v>10131</v>
      </c>
      <c r="C366" s="1">
        <v>0</v>
      </c>
      <c r="D366" s="1" t="s">
        <v>10132</v>
      </c>
      <c r="E366" s="1">
        <v>2023</v>
      </c>
      <c r="F366" s="1" t="s">
        <v>10133</v>
      </c>
      <c r="G366" s="1" t="s">
        <v>7969</v>
      </c>
      <c r="H366" s="1" t="s">
        <v>7969</v>
      </c>
      <c r="I366" s="1" t="s">
        <v>10134</v>
      </c>
      <c r="J366" s="1" t="s">
        <v>10135</v>
      </c>
      <c r="K366" s="1" t="s">
        <v>7972</v>
      </c>
      <c r="L366" s="1" t="s">
        <v>8102</v>
      </c>
      <c r="M366" s="1" t="s">
        <v>10136</v>
      </c>
    </row>
    <row r="367" spans="1:13" ht="37.5">
      <c r="A367" s="1" t="s">
        <v>2305</v>
      </c>
      <c r="B367" s="1" t="s">
        <v>10137</v>
      </c>
      <c r="C367" s="1">
        <v>0</v>
      </c>
      <c r="D367" s="1" t="s">
        <v>2308</v>
      </c>
      <c r="E367" s="1">
        <v>2023</v>
      </c>
      <c r="F367" s="1" t="s">
        <v>10138</v>
      </c>
      <c r="G367" s="1" t="s">
        <v>7969</v>
      </c>
      <c r="H367" s="1" t="s">
        <v>7969</v>
      </c>
      <c r="I367" s="1" t="s">
        <v>10139</v>
      </c>
      <c r="J367" s="1" t="s">
        <v>10140</v>
      </c>
      <c r="K367" s="1" t="s">
        <v>7972</v>
      </c>
      <c r="L367" s="1" t="s">
        <v>8102</v>
      </c>
      <c r="M367" s="1" t="s">
        <v>2307</v>
      </c>
    </row>
    <row r="368" spans="1:13" ht="37.5">
      <c r="A368" s="1" t="s">
        <v>10141</v>
      </c>
      <c r="B368" s="1" t="s">
        <v>10142</v>
      </c>
      <c r="C368" s="1">
        <v>0</v>
      </c>
      <c r="D368" s="1" t="s">
        <v>10143</v>
      </c>
      <c r="E368" s="1">
        <v>2023</v>
      </c>
      <c r="F368" s="1" t="s">
        <v>9309</v>
      </c>
      <c r="G368" s="1" t="s">
        <v>7969</v>
      </c>
      <c r="H368" s="1" t="s">
        <v>7969</v>
      </c>
      <c r="I368" s="1" t="s">
        <v>10144</v>
      </c>
      <c r="J368" s="1" t="s">
        <v>10145</v>
      </c>
      <c r="K368" s="1" t="s">
        <v>7972</v>
      </c>
      <c r="L368" s="1" t="s">
        <v>8826</v>
      </c>
    </row>
    <row r="369" spans="1:13" ht="37.5">
      <c r="A369" s="1" t="s">
        <v>10146</v>
      </c>
      <c r="B369" s="1" t="s">
        <v>10147</v>
      </c>
      <c r="C369" s="1">
        <v>0</v>
      </c>
      <c r="D369" s="1" t="s">
        <v>10148</v>
      </c>
      <c r="E369" s="1">
        <v>2023</v>
      </c>
      <c r="F369" s="1" t="s">
        <v>10149</v>
      </c>
      <c r="G369" s="1" t="s">
        <v>7969</v>
      </c>
      <c r="H369" s="1" t="s">
        <v>7969</v>
      </c>
      <c r="I369" s="1" t="s">
        <v>10150</v>
      </c>
      <c r="J369" s="1" t="s">
        <v>10151</v>
      </c>
      <c r="K369" s="1" t="s">
        <v>7972</v>
      </c>
      <c r="L369" s="1" t="s">
        <v>8102</v>
      </c>
      <c r="M369" s="1" t="s">
        <v>10152</v>
      </c>
    </row>
    <row r="370" spans="1:13" ht="37.5">
      <c r="A370" s="1" t="s">
        <v>10153</v>
      </c>
      <c r="B370" s="1" t="s">
        <v>10154</v>
      </c>
      <c r="C370" s="1">
        <v>0</v>
      </c>
      <c r="D370" s="1" t="s">
        <v>10155</v>
      </c>
      <c r="E370" s="1">
        <v>2023</v>
      </c>
      <c r="F370" s="1" t="s">
        <v>8009</v>
      </c>
      <c r="G370" s="1">
        <v>12</v>
      </c>
      <c r="H370" s="1">
        <v>5</v>
      </c>
      <c r="I370" s="1" t="s">
        <v>10156</v>
      </c>
      <c r="J370" s="1" t="s">
        <v>10157</v>
      </c>
      <c r="K370" s="1" t="s">
        <v>7972</v>
      </c>
      <c r="L370" s="1" t="s">
        <v>9292</v>
      </c>
    </row>
    <row r="371" spans="1:13" ht="37.5">
      <c r="A371" s="1" t="s">
        <v>10158</v>
      </c>
      <c r="B371" s="1" t="s">
        <v>10159</v>
      </c>
      <c r="C371" s="1">
        <v>0</v>
      </c>
      <c r="D371" s="1" t="s">
        <v>10160</v>
      </c>
      <c r="E371" s="1">
        <v>2023</v>
      </c>
      <c r="F371" s="1" t="s">
        <v>10161</v>
      </c>
      <c r="G371" s="1">
        <v>35</v>
      </c>
      <c r="H371" s="1">
        <v>4</v>
      </c>
      <c r="I371" s="1" t="s">
        <v>10162</v>
      </c>
      <c r="J371" s="1" t="s">
        <v>10163</v>
      </c>
      <c r="K371" s="1" t="s">
        <v>7972</v>
      </c>
      <c r="L371" s="1" t="s">
        <v>8078</v>
      </c>
    </row>
    <row r="372" spans="1:13" ht="37.5">
      <c r="A372" s="1" t="s">
        <v>10164</v>
      </c>
      <c r="B372" s="1" t="s">
        <v>10165</v>
      </c>
      <c r="C372" s="1">
        <v>0</v>
      </c>
      <c r="D372" s="1" t="s">
        <v>10166</v>
      </c>
      <c r="E372" s="1">
        <v>2023</v>
      </c>
      <c r="F372" s="1" t="s">
        <v>10167</v>
      </c>
      <c r="G372" s="1" t="s">
        <v>7969</v>
      </c>
      <c r="H372" s="1" t="s">
        <v>7969</v>
      </c>
      <c r="I372" s="1" t="s">
        <v>10168</v>
      </c>
      <c r="J372" s="1" t="s">
        <v>10169</v>
      </c>
      <c r="K372" s="1" t="s">
        <v>7972</v>
      </c>
      <c r="L372" s="1" t="s">
        <v>8102</v>
      </c>
      <c r="M372" s="1" t="s">
        <v>10170</v>
      </c>
    </row>
    <row r="373" spans="1:13" ht="62.5">
      <c r="A373" s="1" t="s">
        <v>10171</v>
      </c>
      <c r="B373" s="1" t="s">
        <v>10172</v>
      </c>
      <c r="C373" s="1">
        <v>0</v>
      </c>
      <c r="D373" s="1" t="s">
        <v>10173</v>
      </c>
      <c r="E373" s="1">
        <v>2023</v>
      </c>
      <c r="F373" s="1" t="s">
        <v>10174</v>
      </c>
      <c r="G373" s="1" t="s">
        <v>7969</v>
      </c>
      <c r="H373" s="1" t="s">
        <v>7969</v>
      </c>
      <c r="I373" s="1" t="s">
        <v>10175</v>
      </c>
      <c r="J373" s="1" t="s">
        <v>10176</v>
      </c>
      <c r="K373" s="1" t="s">
        <v>7972</v>
      </c>
      <c r="L373" s="1" t="s">
        <v>8102</v>
      </c>
      <c r="M373" s="1" t="s">
        <v>10177</v>
      </c>
    </row>
    <row r="374" spans="1:13" ht="37.5">
      <c r="A374" s="1" t="s">
        <v>10178</v>
      </c>
      <c r="B374" s="1" t="s">
        <v>10179</v>
      </c>
      <c r="C374" s="1">
        <v>0</v>
      </c>
      <c r="D374" s="1" t="s">
        <v>10180</v>
      </c>
      <c r="E374" s="1">
        <v>2023</v>
      </c>
      <c r="F374" s="1" t="s">
        <v>10181</v>
      </c>
      <c r="G374" s="1" t="s">
        <v>7969</v>
      </c>
      <c r="H374" s="1" t="s">
        <v>7969</v>
      </c>
      <c r="I374" s="1" t="s">
        <v>10182</v>
      </c>
      <c r="J374" s="1" t="s">
        <v>10183</v>
      </c>
      <c r="K374" s="1" t="s">
        <v>7972</v>
      </c>
      <c r="L374" s="1" t="s">
        <v>8102</v>
      </c>
      <c r="M374" s="1" t="s">
        <v>10184</v>
      </c>
    </row>
    <row r="375" spans="1:13" ht="37.5">
      <c r="A375" s="1" t="s">
        <v>10185</v>
      </c>
      <c r="B375" s="1" t="s">
        <v>10186</v>
      </c>
      <c r="C375" s="1">
        <v>0</v>
      </c>
      <c r="D375" s="1" t="s">
        <v>10187</v>
      </c>
      <c r="E375" s="1">
        <v>2023</v>
      </c>
      <c r="F375" s="1" t="s">
        <v>9766</v>
      </c>
      <c r="G375" s="1" t="s">
        <v>7969</v>
      </c>
      <c r="H375" s="1" t="s">
        <v>7969</v>
      </c>
      <c r="I375" s="1" t="s">
        <v>10188</v>
      </c>
      <c r="J375" s="1" t="s">
        <v>10189</v>
      </c>
      <c r="K375" s="1" t="s">
        <v>7972</v>
      </c>
      <c r="L375" s="1" t="s">
        <v>8102</v>
      </c>
      <c r="M375" s="1" t="s">
        <v>10190</v>
      </c>
    </row>
    <row r="376" spans="1:13" ht="37.5">
      <c r="A376" s="1" t="s">
        <v>10191</v>
      </c>
      <c r="B376" s="1" t="s">
        <v>10192</v>
      </c>
      <c r="C376" s="1">
        <v>0</v>
      </c>
      <c r="D376" s="1" t="s">
        <v>10193</v>
      </c>
      <c r="E376" s="1">
        <v>2023</v>
      </c>
      <c r="F376" s="1" t="s">
        <v>10194</v>
      </c>
      <c r="G376" s="1" t="s">
        <v>7969</v>
      </c>
      <c r="H376" s="1" t="s">
        <v>7969</v>
      </c>
      <c r="I376" s="1" t="s">
        <v>10195</v>
      </c>
      <c r="J376" s="1" t="s">
        <v>10196</v>
      </c>
      <c r="K376" s="1" t="s">
        <v>7972</v>
      </c>
      <c r="L376" s="1" t="s">
        <v>8102</v>
      </c>
      <c r="M376" s="1" t="s">
        <v>10197</v>
      </c>
    </row>
    <row r="377" spans="1:13" ht="37.5">
      <c r="A377" s="1" t="s">
        <v>10198</v>
      </c>
      <c r="B377" s="1" t="s">
        <v>10199</v>
      </c>
      <c r="C377" s="1">
        <v>0</v>
      </c>
      <c r="D377" s="1" t="s">
        <v>10200</v>
      </c>
      <c r="E377" s="1">
        <v>2023</v>
      </c>
      <c r="F377" s="1" t="s">
        <v>10201</v>
      </c>
      <c r="G377" s="1" t="s">
        <v>7969</v>
      </c>
      <c r="H377" s="1" t="s">
        <v>7969</v>
      </c>
      <c r="I377" s="1" t="s">
        <v>10202</v>
      </c>
      <c r="J377" s="1" t="s">
        <v>10203</v>
      </c>
      <c r="K377" s="1" t="s">
        <v>7972</v>
      </c>
      <c r="L377" s="1" t="s">
        <v>8102</v>
      </c>
      <c r="M377" s="1" t="s">
        <v>10204</v>
      </c>
    </row>
    <row r="378" spans="1:13" ht="37.5">
      <c r="A378" s="1" t="s">
        <v>10205</v>
      </c>
      <c r="B378" s="1" t="s">
        <v>10206</v>
      </c>
      <c r="C378" s="1">
        <v>0</v>
      </c>
      <c r="D378" s="1" t="s">
        <v>10207</v>
      </c>
      <c r="E378" s="1">
        <v>2023</v>
      </c>
      <c r="F378" s="1" t="s">
        <v>8308</v>
      </c>
      <c r="G378" s="1">
        <v>22</v>
      </c>
      <c r="H378" s="1">
        <v>2</v>
      </c>
      <c r="I378" s="1" t="s">
        <v>10208</v>
      </c>
      <c r="J378" s="1" t="s">
        <v>10209</v>
      </c>
      <c r="K378" s="1" t="s">
        <v>7972</v>
      </c>
      <c r="L378" s="1" t="s">
        <v>7985</v>
      </c>
    </row>
    <row r="379" spans="1:13" ht="37.5">
      <c r="A379" s="1" t="s">
        <v>10210</v>
      </c>
      <c r="B379" s="1" t="s">
        <v>10211</v>
      </c>
      <c r="C379" s="1">
        <v>0</v>
      </c>
      <c r="D379" s="1" t="s">
        <v>10212</v>
      </c>
      <c r="E379" s="1">
        <v>2023</v>
      </c>
      <c r="F379" s="1" t="s">
        <v>10213</v>
      </c>
      <c r="G379" s="1" t="s">
        <v>7969</v>
      </c>
      <c r="H379" s="1" t="s">
        <v>7969</v>
      </c>
      <c r="I379" s="1" t="s">
        <v>10214</v>
      </c>
      <c r="J379" s="1" t="s">
        <v>10215</v>
      </c>
      <c r="K379" s="1" t="s">
        <v>7972</v>
      </c>
      <c r="L379" s="1" t="s">
        <v>8102</v>
      </c>
      <c r="M379" s="1" t="s">
        <v>10216</v>
      </c>
    </row>
    <row r="380" spans="1:13" ht="37.5">
      <c r="A380" s="1" t="s">
        <v>10217</v>
      </c>
      <c r="B380" s="1" t="s">
        <v>10218</v>
      </c>
      <c r="C380" s="1">
        <v>0</v>
      </c>
      <c r="D380" s="1" t="s">
        <v>10219</v>
      </c>
      <c r="E380" s="1">
        <v>2023</v>
      </c>
      <c r="F380" s="1" t="s">
        <v>10220</v>
      </c>
      <c r="G380" s="1">
        <v>13</v>
      </c>
      <c r="H380" s="1">
        <v>6</v>
      </c>
      <c r="I380" s="1" t="s">
        <v>10221</v>
      </c>
      <c r="J380" s="1" t="s">
        <v>10222</v>
      </c>
      <c r="K380" s="1" t="s">
        <v>7972</v>
      </c>
      <c r="L380" s="1" t="s">
        <v>10223</v>
      </c>
    </row>
    <row r="381" spans="1:13" ht="37.5">
      <c r="A381" s="1" t="s">
        <v>10224</v>
      </c>
      <c r="B381" s="1" t="s">
        <v>10225</v>
      </c>
      <c r="C381" s="1">
        <v>0</v>
      </c>
      <c r="D381" s="1" t="s">
        <v>10226</v>
      </c>
      <c r="E381" s="1">
        <v>2023</v>
      </c>
      <c r="F381" s="1" t="s">
        <v>10227</v>
      </c>
      <c r="G381" s="1" t="s">
        <v>7969</v>
      </c>
      <c r="H381" s="1" t="s">
        <v>7969</v>
      </c>
      <c r="I381" s="1" t="s">
        <v>10228</v>
      </c>
      <c r="J381" s="1" t="s">
        <v>10229</v>
      </c>
      <c r="K381" s="1" t="s">
        <v>7972</v>
      </c>
      <c r="L381" s="1" t="s">
        <v>8102</v>
      </c>
      <c r="M381" s="1" t="s">
        <v>10230</v>
      </c>
    </row>
    <row r="382" spans="1:13" ht="37.5">
      <c r="A382" s="1" t="s">
        <v>10231</v>
      </c>
      <c r="B382" s="1" t="s">
        <v>10232</v>
      </c>
      <c r="C382" s="1">
        <v>0</v>
      </c>
      <c r="D382" s="1" t="s">
        <v>10233</v>
      </c>
      <c r="E382" s="1">
        <v>2023</v>
      </c>
      <c r="F382" s="1" t="s">
        <v>10234</v>
      </c>
      <c r="G382" s="1" t="s">
        <v>7969</v>
      </c>
      <c r="H382" s="1" t="s">
        <v>7969</v>
      </c>
      <c r="I382" s="1" t="s">
        <v>10235</v>
      </c>
      <c r="J382" s="1" t="s">
        <v>10236</v>
      </c>
      <c r="K382" s="1" t="s">
        <v>7972</v>
      </c>
      <c r="L382" s="1" t="s">
        <v>10237</v>
      </c>
      <c r="M382" s="1" t="s">
        <v>7969</v>
      </c>
    </row>
    <row r="383" spans="1:13" ht="37.5">
      <c r="A383" s="1" t="s">
        <v>10238</v>
      </c>
      <c r="B383" s="1" t="s">
        <v>10239</v>
      </c>
      <c r="C383" s="1">
        <v>0</v>
      </c>
      <c r="D383" s="1" t="s">
        <v>10240</v>
      </c>
      <c r="E383" s="1">
        <v>2023</v>
      </c>
      <c r="F383" s="1" t="s">
        <v>10241</v>
      </c>
      <c r="G383" s="1">
        <v>30</v>
      </c>
      <c r="H383" s="1">
        <v>1</v>
      </c>
      <c r="I383" s="1" t="s">
        <v>10242</v>
      </c>
      <c r="J383" s="1" t="s">
        <v>10243</v>
      </c>
      <c r="K383" s="1" t="s">
        <v>7972</v>
      </c>
      <c r="L383" s="1" t="s">
        <v>10244</v>
      </c>
      <c r="M383" s="1" t="s">
        <v>7969</v>
      </c>
    </row>
    <row r="384" spans="1:13" ht="50">
      <c r="A384" s="1" t="s">
        <v>10245</v>
      </c>
      <c r="B384" s="1" t="s">
        <v>10246</v>
      </c>
      <c r="C384" s="1">
        <v>0</v>
      </c>
      <c r="D384" s="1" t="s">
        <v>10247</v>
      </c>
      <c r="E384" s="1">
        <v>2023</v>
      </c>
      <c r="F384" s="1" t="s">
        <v>10248</v>
      </c>
      <c r="G384" s="1" t="s">
        <v>7969</v>
      </c>
      <c r="H384" s="1" t="s">
        <v>7969</v>
      </c>
      <c r="I384" s="1" t="s">
        <v>10249</v>
      </c>
      <c r="J384" s="1" t="s">
        <v>10250</v>
      </c>
      <c r="K384" s="1" t="s">
        <v>7972</v>
      </c>
      <c r="L384" s="1" t="s">
        <v>8102</v>
      </c>
      <c r="M384" s="1" t="s">
        <v>10251</v>
      </c>
    </row>
    <row r="385" spans="1:13" ht="37.5">
      <c r="A385" s="1" t="s">
        <v>2897</v>
      </c>
      <c r="B385" s="1" t="s">
        <v>10252</v>
      </c>
      <c r="C385" s="1">
        <v>0</v>
      </c>
      <c r="D385" s="1" t="s">
        <v>10253</v>
      </c>
      <c r="E385" s="1">
        <v>2023</v>
      </c>
      <c r="F385" s="1" t="s">
        <v>10254</v>
      </c>
      <c r="G385" s="1">
        <v>14</v>
      </c>
      <c r="H385" s="1">
        <v>4</v>
      </c>
      <c r="I385" s="1" t="s">
        <v>10255</v>
      </c>
      <c r="J385" s="1" t="s">
        <v>10256</v>
      </c>
      <c r="K385" s="1" t="s">
        <v>7972</v>
      </c>
      <c r="L385" s="1" t="s">
        <v>7985</v>
      </c>
      <c r="M385" s="1" t="s">
        <v>2899</v>
      </c>
    </row>
    <row r="386" spans="1:13" ht="37.5">
      <c r="A386" s="1" t="s">
        <v>10257</v>
      </c>
      <c r="B386" s="1" t="s">
        <v>10258</v>
      </c>
      <c r="C386" s="1">
        <v>0</v>
      </c>
      <c r="D386" s="1" t="s">
        <v>10259</v>
      </c>
      <c r="E386" s="1">
        <v>2023</v>
      </c>
      <c r="F386" s="1" t="s">
        <v>10260</v>
      </c>
      <c r="G386" s="1" t="s">
        <v>7969</v>
      </c>
      <c r="H386" s="1" t="s">
        <v>7969</v>
      </c>
      <c r="I386" s="1" t="s">
        <v>10261</v>
      </c>
      <c r="J386" s="1" t="s">
        <v>10262</v>
      </c>
      <c r="K386" s="1" t="s">
        <v>7972</v>
      </c>
      <c r="L386" s="1" t="s">
        <v>8102</v>
      </c>
      <c r="M386" s="1" t="s">
        <v>10263</v>
      </c>
    </row>
    <row r="387" spans="1:13" ht="37.5">
      <c r="A387" s="1" t="s">
        <v>10264</v>
      </c>
      <c r="B387" s="1" t="s">
        <v>10265</v>
      </c>
      <c r="C387" s="1">
        <v>0</v>
      </c>
      <c r="D387" s="1" t="s">
        <v>10266</v>
      </c>
      <c r="E387" s="1">
        <v>2023</v>
      </c>
      <c r="F387" s="1" t="s">
        <v>10267</v>
      </c>
      <c r="G387" s="1" t="s">
        <v>7969</v>
      </c>
      <c r="H387" s="1" t="s">
        <v>7969</v>
      </c>
      <c r="I387" s="1" t="s">
        <v>9645</v>
      </c>
      <c r="J387" s="1" t="s">
        <v>10268</v>
      </c>
      <c r="K387" s="1" t="s">
        <v>7972</v>
      </c>
      <c r="L387" s="1" t="s">
        <v>8078</v>
      </c>
      <c r="M387" s="1" t="s">
        <v>10269</v>
      </c>
    </row>
    <row r="388" spans="1:13" ht="37.5">
      <c r="A388" s="1" t="s">
        <v>10270</v>
      </c>
      <c r="B388" s="1" t="s">
        <v>10271</v>
      </c>
      <c r="C388" s="1">
        <v>0</v>
      </c>
      <c r="D388" s="1" t="s">
        <v>10272</v>
      </c>
      <c r="E388" s="1">
        <v>2023</v>
      </c>
      <c r="F388" s="1" t="s">
        <v>8261</v>
      </c>
      <c r="G388" s="1">
        <v>14</v>
      </c>
      <c r="H388" s="1">
        <v>12</v>
      </c>
      <c r="I388" s="1" t="s">
        <v>10273</v>
      </c>
      <c r="J388" s="1" t="s">
        <v>10274</v>
      </c>
      <c r="K388" s="1" t="s">
        <v>7972</v>
      </c>
      <c r="L388" s="1" t="s">
        <v>8264</v>
      </c>
    </row>
    <row r="389" spans="1:13" ht="37.5">
      <c r="A389" s="1" t="s">
        <v>10275</v>
      </c>
      <c r="B389" s="1" t="s">
        <v>10276</v>
      </c>
      <c r="C389" s="1">
        <v>0</v>
      </c>
      <c r="D389" s="1" t="s">
        <v>10277</v>
      </c>
      <c r="E389" s="1">
        <v>2023</v>
      </c>
      <c r="F389" s="1" t="s">
        <v>8082</v>
      </c>
      <c r="G389" s="1">
        <v>12</v>
      </c>
      <c r="H389" s="1">
        <v>2</v>
      </c>
      <c r="I389" s="1" t="s">
        <v>10278</v>
      </c>
      <c r="J389" s="1" t="s">
        <v>10279</v>
      </c>
      <c r="K389" s="1" t="s">
        <v>7972</v>
      </c>
      <c r="L389" s="1" t="s">
        <v>8085</v>
      </c>
      <c r="M389" s="1" t="s">
        <v>10280</v>
      </c>
    </row>
    <row r="390" spans="1:13" ht="37.5">
      <c r="A390" s="1" t="s">
        <v>10281</v>
      </c>
      <c r="B390" s="1" t="s">
        <v>10282</v>
      </c>
      <c r="C390" s="1">
        <v>0</v>
      </c>
      <c r="D390" s="1" t="s">
        <v>10283</v>
      </c>
      <c r="E390" s="1">
        <v>2023</v>
      </c>
      <c r="F390" s="1" t="s">
        <v>10284</v>
      </c>
      <c r="G390" s="1" t="s">
        <v>7969</v>
      </c>
      <c r="H390" s="1" t="s">
        <v>7969</v>
      </c>
      <c r="I390" s="1" t="s">
        <v>10285</v>
      </c>
      <c r="J390" s="1" t="s">
        <v>10286</v>
      </c>
      <c r="K390" s="1" t="s">
        <v>7972</v>
      </c>
      <c r="L390" s="1" t="s">
        <v>8102</v>
      </c>
      <c r="M390" s="1" t="s">
        <v>10287</v>
      </c>
    </row>
    <row r="391" spans="1:13" ht="62.5">
      <c r="A391" s="1" t="s">
        <v>10288</v>
      </c>
      <c r="B391" s="1" t="s">
        <v>10289</v>
      </c>
      <c r="C391" s="1">
        <v>0</v>
      </c>
      <c r="D391" s="1" t="s">
        <v>10290</v>
      </c>
      <c r="E391" s="1">
        <v>2023</v>
      </c>
      <c r="F391" s="1" t="s">
        <v>10174</v>
      </c>
      <c r="G391" s="1" t="s">
        <v>7969</v>
      </c>
      <c r="H391" s="1" t="s">
        <v>7969</v>
      </c>
      <c r="I391" s="1" t="s">
        <v>10291</v>
      </c>
      <c r="J391" s="1" t="s">
        <v>10292</v>
      </c>
      <c r="K391" s="1" t="s">
        <v>7972</v>
      </c>
      <c r="L391" s="1" t="s">
        <v>8102</v>
      </c>
      <c r="M391" s="1" t="s">
        <v>10293</v>
      </c>
    </row>
    <row r="392" spans="1:13" ht="37.5">
      <c r="A392" s="1" t="s">
        <v>10294</v>
      </c>
      <c r="B392" s="1" t="s">
        <v>10295</v>
      </c>
      <c r="C392" s="1">
        <v>0</v>
      </c>
      <c r="D392" s="1" t="s">
        <v>10296</v>
      </c>
      <c r="E392" s="1">
        <v>2023</v>
      </c>
      <c r="F392" s="1" t="s">
        <v>10297</v>
      </c>
      <c r="G392" s="1" t="s">
        <v>7969</v>
      </c>
      <c r="H392" s="1" t="s">
        <v>7969</v>
      </c>
      <c r="I392" s="1" t="s">
        <v>10298</v>
      </c>
      <c r="J392" s="1" t="s">
        <v>10299</v>
      </c>
      <c r="K392" s="1" t="s">
        <v>7972</v>
      </c>
      <c r="L392" s="1" t="s">
        <v>8102</v>
      </c>
      <c r="M392" s="1" t="s">
        <v>10300</v>
      </c>
    </row>
    <row r="393" spans="1:13" ht="50">
      <c r="A393" s="1" t="s">
        <v>10301</v>
      </c>
      <c r="B393" s="1" t="s">
        <v>10302</v>
      </c>
      <c r="C393" s="1">
        <v>0</v>
      </c>
      <c r="D393" s="1" t="s">
        <v>10303</v>
      </c>
      <c r="E393" s="1">
        <v>2023</v>
      </c>
      <c r="F393" s="1" t="s">
        <v>10304</v>
      </c>
      <c r="G393" s="1" t="s">
        <v>7969</v>
      </c>
      <c r="H393" s="1" t="s">
        <v>7969</v>
      </c>
      <c r="I393" s="1" t="s">
        <v>10305</v>
      </c>
      <c r="J393" s="1" t="s">
        <v>10306</v>
      </c>
      <c r="K393" s="1" t="s">
        <v>7972</v>
      </c>
      <c r="L393" s="1" t="s">
        <v>8102</v>
      </c>
      <c r="M393" s="1" t="s">
        <v>10307</v>
      </c>
    </row>
    <row r="394" spans="1:13" ht="37.5">
      <c r="A394" s="1" t="s">
        <v>10308</v>
      </c>
      <c r="B394" s="1" t="s">
        <v>10309</v>
      </c>
      <c r="C394" s="1">
        <v>0</v>
      </c>
      <c r="D394" s="1" t="s">
        <v>10310</v>
      </c>
      <c r="E394" s="1">
        <v>2023</v>
      </c>
      <c r="F394" s="1" t="s">
        <v>10311</v>
      </c>
      <c r="G394" s="1" t="s">
        <v>7969</v>
      </c>
      <c r="H394" s="1" t="s">
        <v>7969</v>
      </c>
      <c r="I394" s="1" t="s">
        <v>10312</v>
      </c>
      <c r="J394" s="1" t="s">
        <v>10313</v>
      </c>
      <c r="K394" s="1" t="s">
        <v>7972</v>
      </c>
      <c r="L394" s="1" t="s">
        <v>8102</v>
      </c>
      <c r="M394" s="1" t="s">
        <v>10314</v>
      </c>
    </row>
    <row r="395" spans="1:13" ht="37.5">
      <c r="A395" s="1" t="s">
        <v>10315</v>
      </c>
      <c r="B395" s="1" t="s">
        <v>10316</v>
      </c>
      <c r="C395" s="1">
        <v>0</v>
      </c>
      <c r="D395" s="1" t="s">
        <v>10317</v>
      </c>
      <c r="E395" s="1">
        <v>2023</v>
      </c>
      <c r="F395" s="1" t="s">
        <v>10318</v>
      </c>
      <c r="G395" s="1" t="s">
        <v>7969</v>
      </c>
      <c r="H395" s="1" t="s">
        <v>7969</v>
      </c>
      <c r="I395" s="1" t="s">
        <v>10319</v>
      </c>
      <c r="J395" s="1" t="s">
        <v>10320</v>
      </c>
      <c r="K395" s="1" t="s">
        <v>7972</v>
      </c>
      <c r="L395" s="1" t="s">
        <v>8102</v>
      </c>
      <c r="M395" s="1" t="s">
        <v>10321</v>
      </c>
    </row>
    <row r="396" spans="1:13" ht="37.5">
      <c r="A396" s="1" t="s">
        <v>10322</v>
      </c>
      <c r="B396" s="1" t="s">
        <v>10323</v>
      </c>
      <c r="C396" s="1">
        <v>0</v>
      </c>
      <c r="D396" s="1" t="s">
        <v>10324</v>
      </c>
      <c r="E396" s="1">
        <v>2023</v>
      </c>
      <c r="F396" s="1" t="s">
        <v>10325</v>
      </c>
      <c r="G396" s="1" t="s">
        <v>7969</v>
      </c>
      <c r="H396" s="1" t="s">
        <v>7969</v>
      </c>
      <c r="I396" s="1" t="s">
        <v>10326</v>
      </c>
      <c r="J396" s="1" t="s">
        <v>10327</v>
      </c>
      <c r="K396" s="1" t="s">
        <v>7972</v>
      </c>
      <c r="L396" s="1" t="s">
        <v>8102</v>
      </c>
      <c r="M396" s="1" t="s">
        <v>10328</v>
      </c>
    </row>
    <row r="397" spans="1:13" ht="37.5">
      <c r="A397" s="1" t="s">
        <v>10329</v>
      </c>
      <c r="B397" s="1" t="s">
        <v>10330</v>
      </c>
      <c r="C397" s="1">
        <v>0</v>
      </c>
      <c r="D397" s="1" t="s">
        <v>10331</v>
      </c>
      <c r="E397" s="1">
        <v>2023</v>
      </c>
      <c r="F397" s="1" t="s">
        <v>8055</v>
      </c>
      <c r="G397" s="1">
        <v>1768</v>
      </c>
      <c r="H397" s="1" t="s">
        <v>7969</v>
      </c>
      <c r="I397" s="1" t="s">
        <v>10332</v>
      </c>
      <c r="J397" s="1" t="s">
        <v>10333</v>
      </c>
      <c r="K397" s="1" t="s">
        <v>7972</v>
      </c>
      <c r="L397" s="1" t="s">
        <v>7985</v>
      </c>
      <c r="M397" s="1" t="s">
        <v>10334</v>
      </c>
    </row>
    <row r="398" spans="1:13" ht="50">
      <c r="A398" s="1" t="s">
        <v>10335</v>
      </c>
      <c r="B398" s="1" t="s">
        <v>10336</v>
      </c>
      <c r="C398" s="1">
        <v>0</v>
      </c>
      <c r="D398" s="1" t="s">
        <v>10337</v>
      </c>
      <c r="E398" s="1">
        <v>2023</v>
      </c>
      <c r="F398" s="1" t="s">
        <v>8831</v>
      </c>
      <c r="G398" s="1">
        <v>14045</v>
      </c>
      <c r="H398" s="1" t="s">
        <v>7969</v>
      </c>
      <c r="I398" s="1" t="s">
        <v>7969</v>
      </c>
      <c r="J398" s="1" t="s">
        <v>10338</v>
      </c>
      <c r="K398" s="1" t="s">
        <v>7972</v>
      </c>
      <c r="L398" s="1" t="s">
        <v>7985</v>
      </c>
      <c r="M398" s="1" t="s">
        <v>7969</v>
      </c>
    </row>
    <row r="399" spans="1:13" ht="37.5">
      <c r="A399" s="1" t="s">
        <v>10339</v>
      </c>
      <c r="B399" s="1" t="s">
        <v>10340</v>
      </c>
      <c r="C399" s="1">
        <v>0</v>
      </c>
      <c r="D399" s="1" t="s">
        <v>10341</v>
      </c>
      <c r="E399" s="1">
        <v>2023</v>
      </c>
      <c r="F399" s="1" t="s">
        <v>10342</v>
      </c>
      <c r="G399" s="1" t="s">
        <v>7969</v>
      </c>
      <c r="H399" s="1" t="s">
        <v>7969</v>
      </c>
      <c r="I399" s="1" t="s">
        <v>10343</v>
      </c>
      <c r="J399" s="1" t="s">
        <v>10344</v>
      </c>
      <c r="K399" s="1" t="s">
        <v>7972</v>
      </c>
      <c r="L399" s="1" t="s">
        <v>8102</v>
      </c>
      <c r="M399" s="1" t="s">
        <v>10345</v>
      </c>
    </row>
    <row r="400" spans="1:13" ht="50">
      <c r="A400" s="1" t="s">
        <v>10346</v>
      </c>
      <c r="B400" s="1" t="s">
        <v>10347</v>
      </c>
      <c r="C400" s="1">
        <v>0</v>
      </c>
      <c r="D400" s="1" t="s">
        <v>10348</v>
      </c>
      <c r="E400" s="1">
        <v>2023</v>
      </c>
      <c r="F400" s="1" t="s">
        <v>10349</v>
      </c>
      <c r="G400" s="1">
        <v>1080</v>
      </c>
      <c r="H400" s="1" t="s">
        <v>7969</v>
      </c>
      <c r="I400" s="1" t="s">
        <v>10350</v>
      </c>
      <c r="J400" s="1" t="s">
        <v>10351</v>
      </c>
      <c r="K400" s="1" t="s">
        <v>7972</v>
      </c>
      <c r="L400" s="1" t="s">
        <v>7985</v>
      </c>
      <c r="M400" s="1" t="s">
        <v>10352</v>
      </c>
    </row>
    <row r="401" spans="1:13" ht="37.5">
      <c r="A401" s="1" t="s">
        <v>10353</v>
      </c>
      <c r="B401" s="1" t="s">
        <v>10354</v>
      </c>
      <c r="C401" s="1">
        <v>0</v>
      </c>
      <c r="D401" s="1" t="s">
        <v>10355</v>
      </c>
      <c r="E401" s="1">
        <v>2023</v>
      </c>
      <c r="F401" s="1" t="s">
        <v>10356</v>
      </c>
      <c r="G401" s="1" t="s">
        <v>7969</v>
      </c>
      <c r="H401" s="1" t="s">
        <v>7969</v>
      </c>
      <c r="I401" s="1" t="s">
        <v>10357</v>
      </c>
      <c r="J401" s="1" t="s">
        <v>10358</v>
      </c>
      <c r="K401" s="1" t="s">
        <v>7972</v>
      </c>
      <c r="L401" s="1" t="s">
        <v>10359</v>
      </c>
      <c r="M401" s="1" t="s">
        <v>7969</v>
      </c>
    </row>
    <row r="402" spans="1:13" ht="37.5">
      <c r="A402" s="1" t="s">
        <v>10360</v>
      </c>
      <c r="B402" s="1" t="s">
        <v>10361</v>
      </c>
      <c r="C402" s="1">
        <v>0</v>
      </c>
      <c r="D402" s="1" t="s">
        <v>10362</v>
      </c>
      <c r="E402" s="1">
        <v>2022</v>
      </c>
      <c r="F402" s="1" t="s">
        <v>8328</v>
      </c>
      <c r="G402" s="1" t="s">
        <v>7969</v>
      </c>
      <c r="H402" s="1" t="s">
        <v>7969</v>
      </c>
      <c r="I402" s="1" t="s">
        <v>10363</v>
      </c>
      <c r="J402" s="1" t="s">
        <v>10364</v>
      </c>
      <c r="K402" s="1" t="s">
        <v>7972</v>
      </c>
      <c r="L402" s="1" t="s">
        <v>8324</v>
      </c>
      <c r="M402" s="1" t="s">
        <v>10365</v>
      </c>
    </row>
    <row r="403" spans="1:13" ht="37.5">
      <c r="A403" s="1" t="s">
        <v>10366</v>
      </c>
      <c r="B403" s="1" t="s">
        <v>10367</v>
      </c>
      <c r="C403" s="1">
        <v>0</v>
      </c>
      <c r="D403" s="1" t="s">
        <v>10368</v>
      </c>
      <c r="E403" s="1">
        <v>2023</v>
      </c>
      <c r="F403" s="1" t="s">
        <v>10369</v>
      </c>
      <c r="G403" s="1" t="s">
        <v>7969</v>
      </c>
      <c r="H403" s="1" t="s">
        <v>7969</v>
      </c>
      <c r="I403" s="1" t="s">
        <v>10370</v>
      </c>
      <c r="J403" s="1" t="s">
        <v>10371</v>
      </c>
      <c r="K403" s="1" t="s">
        <v>7972</v>
      </c>
      <c r="L403" s="1" t="s">
        <v>8102</v>
      </c>
    </row>
    <row r="404" spans="1:13" ht="62.5">
      <c r="A404" s="1" t="s">
        <v>10372</v>
      </c>
      <c r="B404" s="1" t="s">
        <v>10373</v>
      </c>
      <c r="C404" s="1">
        <v>0</v>
      </c>
      <c r="D404" s="1" t="s">
        <v>10374</v>
      </c>
      <c r="E404" s="1">
        <v>2023</v>
      </c>
      <c r="F404" s="1" t="s">
        <v>10375</v>
      </c>
      <c r="G404" s="1" t="s">
        <v>7969</v>
      </c>
      <c r="H404" s="1" t="s">
        <v>7969</v>
      </c>
      <c r="I404" s="1" t="s">
        <v>10376</v>
      </c>
      <c r="J404" s="1" t="s">
        <v>10377</v>
      </c>
      <c r="K404" s="1" t="s">
        <v>7972</v>
      </c>
      <c r="L404" s="1" t="s">
        <v>8102</v>
      </c>
      <c r="M404" s="1" t="s">
        <v>10378</v>
      </c>
    </row>
    <row r="405" spans="1:13" ht="37.5">
      <c r="A405" s="1" t="s">
        <v>10379</v>
      </c>
      <c r="B405" s="1" t="s">
        <v>10380</v>
      </c>
      <c r="C405" s="1">
        <v>0</v>
      </c>
      <c r="D405" s="1" t="s">
        <v>10381</v>
      </c>
      <c r="E405" s="1">
        <v>2023</v>
      </c>
      <c r="F405" s="1" t="s">
        <v>8177</v>
      </c>
      <c r="G405" s="1">
        <v>700</v>
      </c>
      <c r="H405" s="1" t="s">
        <v>7969</v>
      </c>
      <c r="I405" s="1" t="s">
        <v>10382</v>
      </c>
      <c r="J405" s="1" t="s">
        <v>10383</v>
      </c>
      <c r="K405" s="1" t="s">
        <v>7972</v>
      </c>
      <c r="L405" s="1" t="s">
        <v>7985</v>
      </c>
      <c r="M405" s="1" t="s">
        <v>10384</v>
      </c>
    </row>
    <row r="406" spans="1:13" ht="37.5">
      <c r="A406" s="1" t="s">
        <v>10385</v>
      </c>
      <c r="B406" s="1" t="s">
        <v>10386</v>
      </c>
      <c r="C406" s="1">
        <v>0</v>
      </c>
      <c r="D406" s="1" t="s">
        <v>10387</v>
      </c>
      <c r="E406" s="1">
        <v>2023</v>
      </c>
      <c r="F406" s="1" t="s">
        <v>9174</v>
      </c>
      <c r="G406" s="1" t="s">
        <v>7969</v>
      </c>
      <c r="H406" s="1" t="s">
        <v>7969</v>
      </c>
      <c r="I406" s="1" t="s">
        <v>10388</v>
      </c>
      <c r="J406" s="1" t="s">
        <v>10389</v>
      </c>
      <c r="K406" s="1" t="s">
        <v>7972</v>
      </c>
      <c r="L406" s="1" t="s">
        <v>7985</v>
      </c>
    </row>
    <row r="407" spans="1:13" ht="50">
      <c r="A407" s="1" t="s">
        <v>10390</v>
      </c>
      <c r="B407" s="1" t="s">
        <v>10391</v>
      </c>
      <c r="C407" s="1">
        <v>0</v>
      </c>
      <c r="D407" s="1" t="s">
        <v>10392</v>
      </c>
      <c r="E407" s="1">
        <v>2023</v>
      </c>
      <c r="F407" s="1" t="s">
        <v>8831</v>
      </c>
      <c r="G407" s="1">
        <v>13825</v>
      </c>
      <c r="H407" s="1" t="s">
        <v>7969</v>
      </c>
      <c r="I407" s="1" t="s">
        <v>10393</v>
      </c>
      <c r="J407" s="1" t="s">
        <v>10394</v>
      </c>
      <c r="K407" s="1" t="s">
        <v>7972</v>
      </c>
      <c r="L407" s="1" t="s">
        <v>7985</v>
      </c>
      <c r="M407" s="1" t="s">
        <v>10395</v>
      </c>
    </row>
    <row r="408" spans="1:13" ht="37.5">
      <c r="A408" s="1" t="s">
        <v>10396</v>
      </c>
      <c r="B408" s="1" t="s">
        <v>10397</v>
      </c>
      <c r="C408" s="1">
        <v>0</v>
      </c>
      <c r="D408" s="1" t="s">
        <v>10398</v>
      </c>
      <c r="E408" s="1">
        <v>2023</v>
      </c>
      <c r="F408" s="1" t="s">
        <v>10399</v>
      </c>
      <c r="G408" s="1" t="s">
        <v>7969</v>
      </c>
      <c r="H408" s="1" t="s">
        <v>7969</v>
      </c>
      <c r="I408" s="1" t="s">
        <v>10400</v>
      </c>
      <c r="J408" s="1" t="s">
        <v>10401</v>
      </c>
      <c r="K408" s="1" t="s">
        <v>7972</v>
      </c>
      <c r="L408" s="1" t="s">
        <v>8102</v>
      </c>
      <c r="M408" s="1" t="s">
        <v>10402</v>
      </c>
    </row>
    <row r="409" spans="1:13" ht="25">
      <c r="A409" s="1" t="e">
        <v>#N/A</v>
      </c>
      <c r="B409" s="1" t="s">
        <v>10403</v>
      </c>
      <c r="C409" s="1">
        <v>0</v>
      </c>
      <c r="D409" s="1" t="s">
        <v>10404</v>
      </c>
      <c r="E409" s="1"/>
      <c r="F409" s="1"/>
      <c r="G409" s="1"/>
      <c r="H409" s="1"/>
      <c r="I409" s="1"/>
      <c r="J409" s="1"/>
      <c r="K409" s="1"/>
      <c r="L409" s="1"/>
    </row>
    <row r="410" spans="1:13" ht="37.5">
      <c r="A410" s="1" t="s">
        <v>10405</v>
      </c>
      <c r="B410" s="1" t="s">
        <v>10406</v>
      </c>
      <c r="C410" s="1">
        <v>0</v>
      </c>
      <c r="D410" s="1" t="s">
        <v>10407</v>
      </c>
      <c r="E410" s="1">
        <v>2023</v>
      </c>
      <c r="F410" s="1" t="s">
        <v>8491</v>
      </c>
      <c r="G410" s="1">
        <v>11</v>
      </c>
      <c r="H410" s="1" t="s">
        <v>7969</v>
      </c>
      <c r="I410" s="1" t="s">
        <v>10408</v>
      </c>
      <c r="J410" s="1" t="s">
        <v>10409</v>
      </c>
      <c r="K410" s="1" t="s">
        <v>7972</v>
      </c>
      <c r="L410" s="1" t="s">
        <v>8102</v>
      </c>
    </row>
    <row r="411" spans="1:13" ht="37.5">
      <c r="A411" s="1" t="s">
        <v>10410</v>
      </c>
      <c r="B411" s="1" t="s">
        <v>10411</v>
      </c>
      <c r="C411" s="1">
        <v>0</v>
      </c>
      <c r="D411" s="1" t="s">
        <v>10412</v>
      </c>
      <c r="E411" s="1">
        <v>2023</v>
      </c>
      <c r="F411" s="1" t="s">
        <v>10413</v>
      </c>
      <c r="G411" s="1">
        <v>2023</v>
      </c>
      <c r="H411" s="1" t="s">
        <v>7969</v>
      </c>
      <c r="I411" s="1" t="s">
        <v>10414</v>
      </c>
      <c r="J411" s="1" t="s">
        <v>10415</v>
      </c>
      <c r="K411" s="1" t="s">
        <v>7972</v>
      </c>
      <c r="L411" s="1" t="s">
        <v>7969</v>
      </c>
      <c r="M411" s="1" t="s">
        <v>10416</v>
      </c>
    </row>
    <row r="412" spans="1:13" ht="50">
      <c r="A412" s="1" t="s">
        <v>10417</v>
      </c>
      <c r="B412" s="1" t="s">
        <v>10418</v>
      </c>
      <c r="C412" s="1">
        <v>0</v>
      </c>
      <c r="D412" s="1" t="s">
        <v>10419</v>
      </c>
      <c r="E412" s="1">
        <v>2023</v>
      </c>
      <c r="F412" s="1" t="s">
        <v>8831</v>
      </c>
      <c r="G412" s="1">
        <v>14045</v>
      </c>
      <c r="H412" s="1" t="s">
        <v>7969</v>
      </c>
      <c r="I412" s="1" t="s">
        <v>10420</v>
      </c>
      <c r="J412" s="1" t="s">
        <v>10421</v>
      </c>
      <c r="K412" s="1" t="s">
        <v>7972</v>
      </c>
      <c r="L412" s="1" t="s">
        <v>7985</v>
      </c>
      <c r="M412" s="1" t="s">
        <v>10422</v>
      </c>
    </row>
    <row r="413" spans="1:13" ht="37.5">
      <c r="A413" s="1" t="s">
        <v>10423</v>
      </c>
      <c r="B413" s="1" t="s">
        <v>10424</v>
      </c>
      <c r="C413" s="1">
        <v>0</v>
      </c>
      <c r="D413" s="1" t="s">
        <v>10425</v>
      </c>
      <c r="E413" s="1">
        <v>2023</v>
      </c>
      <c r="F413" s="1" t="s">
        <v>10426</v>
      </c>
      <c r="G413" s="1">
        <v>61</v>
      </c>
      <c r="H413" s="1" t="s">
        <v>7969</v>
      </c>
      <c r="I413" s="1" t="s">
        <v>10427</v>
      </c>
      <c r="J413" s="1" t="s">
        <v>10428</v>
      </c>
      <c r="K413" s="1" t="s">
        <v>7972</v>
      </c>
      <c r="L413" s="1" t="s">
        <v>7985</v>
      </c>
      <c r="M413" s="1" t="s">
        <v>10429</v>
      </c>
    </row>
    <row r="414" spans="1:13" ht="37.5">
      <c r="A414" s="1" t="s">
        <v>10430</v>
      </c>
      <c r="B414" s="1" t="s">
        <v>10431</v>
      </c>
      <c r="C414" s="1">
        <v>0</v>
      </c>
      <c r="D414" s="1" t="s">
        <v>10432</v>
      </c>
      <c r="E414" s="1">
        <v>2023</v>
      </c>
      <c r="F414" s="1" t="s">
        <v>8781</v>
      </c>
      <c r="G414" s="1">
        <v>3402</v>
      </c>
      <c r="H414" s="1" t="s">
        <v>7969</v>
      </c>
      <c r="I414" s="1" t="s">
        <v>10433</v>
      </c>
      <c r="J414" s="1" t="s">
        <v>10434</v>
      </c>
      <c r="K414" s="1" t="s">
        <v>7972</v>
      </c>
      <c r="L414" s="1" t="s">
        <v>8784</v>
      </c>
      <c r="M414" s="1" t="s">
        <v>7969</v>
      </c>
    </row>
    <row r="415" spans="1:13" ht="50">
      <c r="A415" s="1" t="s">
        <v>10435</v>
      </c>
      <c r="B415" s="1" t="s">
        <v>10436</v>
      </c>
      <c r="C415" s="1">
        <v>0</v>
      </c>
      <c r="D415" s="1" t="s">
        <v>10437</v>
      </c>
      <c r="E415" s="1">
        <v>2023</v>
      </c>
      <c r="F415" s="1" t="s">
        <v>8055</v>
      </c>
      <c r="G415" s="1">
        <v>1835</v>
      </c>
      <c r="H415" s="1" t="s">
        <v>7969</v>
      </c>
      <c r="I415" s="1" t="s">
        <v>10438</v>
      </c>
      <c r="J415" s="1" t="s">
        <v>10439</v>
      </c>
      <c r="K415" s="1" t="s">
        <v>7972</v>
      </c>
      <c r="L415" s="1" t="s">
        <v>7985</v>
      </c>
      <c r="M415" s="1" t="s">
        <v>10440</v>
      </c>
    </row>
    <row r="416" spans="1:13" ht="37.5">
      <c r="A416" s="1" t="s">
        <v>10441</v>
      </c>
      <c r="B416" s="1" t="s">
        <v>10442</v>
      </c>
      <c r="C416" s="1">
        <v>0</v>
      </c>
      <c r="D416" s="1" t="s">
        <v>10443</v>
      </c>
      <c r="E416" s="1">
        <v>2023</v>
      </c>
      <c r="F416" s="1" t="s">
        <v>8177</v>
      </c>
      <c r="G416" s="1">
        <v>678</v>
      </c>
      <c r="H416" s="1" t="s">
        <v>7969</v>
      </c>
      <c r="I416" s="1" t="s">
        <v>10444</v>
      </c>
      <c r="J416" s="1" t="s">
        <v>10445</v>
      </c>
      <c r="K416" s="1" t="s">
        <v>7972</v>
      </c>
      <c r="L416" s="1" t="s">
        <v>7985</v>
      </c>
      <c r="M416" s="1" t="s">
        <v>10446</v>
      </c>
    </row>
    <row r="417" spans="1:13" ht="37.5">
      <c r="A417" s="1" t="s">
        <v>10447</v>
      </c>
      <c r="B417" s="1" t="s">
        <v>10448</v>
      </c>
      <c r="C417" s="1">
        <v>0</v>
      </c>
      <c r="D417" s="1" t="s">
        <v>10449</v>
      </c>
      <c r="E417" s="1">
        <v>2022</v>
      </c>
      <c r="F417" s="1" t="s">
        <v>10450</v>
      </c>
      <c r="G417" s="1">
        <v>11</v>
      </c>
      <c r="H417" s="1">
        <v>1</v>
      </c>
      <c r="I417" s="1" t="s">
        <v>10451</v>
      </c>
      <c r="J417" s="1" t="s">
        <v>10452</v>
      </c>
      <c r="K417" s="1" t="s">
        <v>7972</v>
      </c>
      <c r="L417" s="1" t="s">
        <v>7985</v>
      </c>
    </row>
    <row r="418" spans="1:13" ht="37.5">
      <c r="A418" s="1" t="s">
        <v>3131</v>
      </c>
      <c r="B418" s="1" t="s">
        <v>10453</v>
      </c>
      <c r="C418" s="1">
        <v>0</v>
      </c>
      <c r="D418" s="1" t="s">
        <v>3134</v>
      </c>
      <c r="E418" s="1">
        <v>2022</v>
      </c>
      <c r="F418" s="1" t="s">
        <v>10454</v>
      </c>
      <c r="G418" s="1">
        <v>2</v>
      </c>
      <c r="H418" s="1">
        <v>4</v>
      </c>
      <c r="I418" s="1" t="s">
        <v>10455</v>
      </c>
      <c r="J418" s="1" t="s">
        <v>10456</v>
      </c>
      <c r="K418" s="1" t="s">
        <v>7972</v>
      </c>
      <c r="L418" s="1" t="s">
        <v>10457</v>
      </c>
    </row>
    <row r="419" spans="1:13" ht="37.5">
      <c r="A419" s="1" t="s">
        <v>10458</v>
      </c>
      <c r="B419" s="1" t="s">
        <v>10459</v>
      </c>
      <c r="C419" s="1">
        <v>0</v>
      </c>
      <c r="D419" s="1" t="s">
        <v>10460</v>
      </c>
      <c r="E419" s="1">
        <v>2022</v>
      </c>
      <c r="F419" s="1" t="s">
        <v>10461</v>
      </c>
      <c r="G419" s="1">
        <v>134</v>
      </c>
      <c r="H419" s="1" t="s">
        <v>7969</v>
      </c>
      <c r="I419" s="1" t="s">
        <v>10462</v>
      </c>
      <c r="J419" s="1" t="s">
        <v>10463</v>
      </c>
      <c r="K419" s="1" t="s">
        <v>7972</v>
      </c>
      <c r="L419" s="1" t="s">
        <v>7993</v>
      </c>
    </row>
    <row r="420" spans="1:13" ht="37.5">
      <c r="A420" s="1" t="s">
        <v>198</v>
      </c>
      <c r="B420" s="1" t="s">
        <v>5154</v>
      </c>
      <c r="C420" s="1">
        <v>0</v>
      </c>
      <c r="D420" s="1" t="s">
        <v>201</v>
      </c>
      <c r="E420" s="1">
        <v>2023</v>
      </c>
      <c r="F420" s="1" t="s">
        <v>10464</v>
      </c>
      <c r="G420" s="1">
        <v>31</v>
      </c>
      <c r="H420" s="1">
        <v>7</v>
      </c>
      <c r="I420" s="1" t="s">
        <v>10465</v>
      </c>
      <c r="J420" s="1" t="s">
        <v>10466</v>
      </c>
      <c r="K420" s="1" t="s">
        <v>7972</v>
      </c>
      <c r="L420" s="1" t="s">
        <v>8161</v>
      </c>
    </row>
    <row r="421" spans="1:13" ht="37.5">
      <c r="A421" s="1" t="s">
        <v>10467</v>
      </c>
      <c r="B421" s="1" t="s">
        <v>10468</v>
      </c>
      <c r="C421" s="1">
        <v>0</v>
      </c>
      <c r="D421" s="1" t="s">
        <v>10469</v>
      </c>
      <c r="E421" s="1">
        <v>2023</v>
      </c>
      <c r="F421" s="1" t="s">
        <v>10470</v>
      </c>
      <c r="G421" s="1">
        <v>1</v>
      </c>
      <c r="H421" s="1" t="s">
        <v>7969</v>
      </c>
      <c r="I421" s="1" t="s">
        <v>10471</v>
      </c>
      <c r="J421" s="1" t="s">
        <v>10472</v>
      </c>
      <c r="K421" s="1" t="s">
        <v>7972</v>
      </c>
      <c r="L421" s="1" t="s">
        <v>10473</v>
      </c>
      <c r="M421" s="1" t="s">
        <v>7969</v>
      </c>
    </row>
    <row r="422" spans="1:13" ht="37.5">
      <c r="A422" s="1" t="s">
        <v>10474</v>
      </c>
      <c r="B422" s="1" t="s">
        <v>10475</v>
      </c>
      <c r="C422" s="1">
        <v>0</v>
      </c>
      <c r="D422" s="1" t="s">
        <v>10476</v>
      </c>
      <c r="E422" s="1">
        <v>2023</v>
      </c>
      <c r="F422" s="1" t="s">
        <v>10477</v>
      </c>
      <c r="G422" s="1">
        <v>133</v>
      </c>
      <c r="H422" s="1" t="s">
        <v>7969</v>
      </c>
      <c r="I422" s="1" t="s">
        <v>10478</v>
      </c>
      <c r="J422" s="1" t="s">
        <v>10479</v>
      </c>
      <c r="K422" s="1" t="s">
        <v>7972</v>
      </c>
      <c r="L422" s="1" t="s">
        <v>7985</v>
      </c>
      <c r="M422" s="1" t="s">
        <v>10480</v>
      </c>
    </row>
    <row r="423" spans="1:13" ht="37.5">
      <c r="A423" s="1" t="s">
        <v>10481</v>
      </c>
      <c r="B423" s="1" t="s">
        <v>10482</v>
      </c>
      <c r="C423" s="1">
        <v>0</v>
      </c>
      <c r="D423" s="1" t="s">
        <v>10483</v>
      </c>
      <c r="E423" s="1">
        <v>2023</v>
      </c>
      <c r="F423" s="1" t="s">
        <v>10484</v>
      </c>
      <c r="G423" s="1" t="s">
        <v>7969</v>
      </c>
      <c r="H423" s="1" t="s">
        <v>7969</v>
      </c>
      <c r="I423" s="1" t="s">
        <v>10485</v>
      </c>
      <c r="J423" s="1" t="s">
        <v>10486</v>
      </c>
      <c r="K423" s="1" t="s">
        <v>7972</v>
      </c>
      <c r="L423" s="1" t="s">
        <v>8102</v>
      </c>
      <c r="M423" s="1" t="s">
        <v>10487</v>
      </c>
    </row>
    <row r="424" spans="1:13" ht="37.5">
      <c r="A424" s="1" t="s">
        <v>10488</v>
      </c>
      <c r="B424" s="1" t="s">
        <v>10489</v>
      </c>
      <c r="C424" s="1">
        <v>0</v>
      </c>
      <c r="D424" s="1" t="s">
        <v>10490</v>
      </c>
      <c r="E424" s="1">
        <v>2023</v>
      </c>
      <c r="F424" s="1" t="s">
        <v>9732</v>
      </c>
      <c r="G424" s="1">
        <v>462</v>
      </c>
      <c r="H424" s="1" t="s">
        <v>7969</v>
      </c>
      <c r="I424" s="1" t="s">
        <v>7969</v>
      </c>
      <c r="J424" s="1" t="s">
        <v>10491</v>
      </c>
      <c r="K424" s="1" t="s">
        <v>7972</v>
      </c>
      <c r="L424" s="1" t="s">
        <v>7985</v>
      </c>
      <c r="M424" s="1" t="s">
        <v>7969</v>
      </c>
    </row>
    <row r="425" spans="1:13" ht="37.5">
      <c r="A425" s="1" t="s">
        <v>10492</v>
      </c>
      <c r="B425" s="1" t="s">
        <v>10493</v>
      </c>
      <c r="C425" s="1">
        <v>0</v>
      </c>
      <c r="D425" s="1" t="s">
        <v>10494</v>
      </c>
      <c r="E425" s="1">
        <v>2023</v>
      </c>
      <c r="F425" s="1" t="s">
        <v>10495</v>
      </c>
      <c r="G425" s="1">
        <v>2023</v>
      </c>
      <c r="H425" s="1" t="s">
        <v>7969</v>
      </c>
      <c r="I425" s="1" t="s">
        <v>10496</v>
      </c>
      <c r="J425" s="1" t="s">
        <v>10497</v>
      </c>
      <c r="K425" s="1" t="s">
        <v>7972</v>
      </c>
      <c r="L425" s="1" t="s">
        <v>8102</v>
      </c>
      <c r="M425" s="1" t="s">
        <v>10498</v>
      </c>
    </row>
    <row r="426" spans="1:13" ht="37.5">
      <c r="A426" s="1" t="s">
        <v>10499</v>
      </c>
      <c r="B426" s="1" t="s">
        <v>10500</v>
      </c>
      <c r="C426" s="1">
        <v>0</v>
      </c>
      <c r="D426" s="1" t="s">
        <v>10501</v>
      </c>
      <c r="E426" s="1">
        <v>2023</v>
      </c>
      <c r="F426" s="1" t="s">
        <v>8177</v>
      </c>
      <c r="G426" s="1">
        <v>652</v>
      </c>
      <c r="H426" s="1" t="s">
        <v>7969</v>
      </c>
      <c r="I426" s="1" t="s">
        <v>10502</v>
      </c>
      <c r="J426" s="1" t="s">
        <v>10503</v>
      </c>
      <c r="K426" s="1" t="s">
        <v>7972</v>
      </c>
      <c r="L426" s="1" t="s">
        <v>7985</v>
      </c>
      <c r="M426" s="1" t="s">
        <v>10504</v>
      </c>
    </row>
    <row r="427" spans="1:13" ht="37.5">
      <c r="A427" s="1" t="s">
        <v>10505</v>
      </c>
      <c r="B427" s="1" t="s">
        <v>10506</v>
      </c>
      <c r="C427" s="1">
        <v>0</v>
      </c>
      <c r="D427" s="1" t="s">
        <v>10507</v>
      </c>
      <c r="E427" s="1">
        <v>2023</v>
      </c>
      <c r="F427" s="1" t="s">
        <v>10508</v>
      </c>
      <c r="G427" s="1" t="s">
        <v>7969</v>
      </c>
      <c r="H427" s="1" t="s">
        <v>7969</v>
      </c>
      <c r="I427" s="1" t="s">
        <v>10509</v>
      </c>
      <c r="J427" s="1" t="s">
        <v>10510</v>
      </c>
      <c r="K427" s="1" t="s">
        <v>7972</v>
      </c>
      <c r="L427" s="1" t="s">
        <v>8102</v>
      </c>
      <c r="M427" s="1" t="s">
        <v>10511</v>
      </c>
    </row>
    <row r="428" spans="1:13" ht="37.5">
      <c r="A428" s="1" t="s">
        <v>10512</v>
      </c>
      <c r="B428" s="1" t="s">
        <v>10513</v>
      </c>
      <c r="C428" s="1">
        <v>0</v>
      </c>
      <c r="D428" s="1" t="s">
        <v>10514</v>
      </c>
      <c r="E428" s="1">
        <v>2023</v>
      </c>
      <c r="F428" s="1" t="s">
        <v>8177</v>
      </c>
      <c r="G428" s="1">
        <v>667</v>
      </c>
      <c r="H428" s="1" t="s">
        <v>7969</v>
      </c>
      <c r="I428" s="1" t="s">
        <v>7969</v>
      </c>
      <c r="J428" s="1" t="s">
        <v>10515</v>
      </c>
      <c r="K428" s="1" t="s">
        <v>7972</v>
      </c>
      <c r="L428" s="1" t="s">
        <v>7985</v>
      </c>
      <c r="M428" s="1" t="s">
        <v>7969</v>
      </c>
    </row>
    <row r="429" spans="1:13" ht="37.5">
      <c r="A429" s="1" t="s">
        <v>10516</v>
      </c>
      <c r="B429" s="1" t="s">
        <v>10517</v>
      </c>
      <c r="C429" s="1">
        <v>0</v>
      </c>
      <c r="D429" s="1" t="s">
        <v>10518</v>
      </c>
      <c r="E429" s="1">
        <v>2023</v>
      </c>
      <c r="F429" s="1" t="s">
        <v>8792</v>
      </c>
      <c r="G429" s="1">
        <v>12800</v>
      </c>
      <c r="H429" s="1" t="s">
        <v>7969</v>
      </c>
      <c r="I429" s="1" t="s">
        <v>10519</v>
      </c>
      <c r="J429" s="1" t="s">
        <v>10520</v>
      </c>
      <c r="K429" s="1" t="s">
        <v>7972</v>
      </c>
      <c r="L429" s="1" t="s">
        <v>8795</v>
      </c>
      <c r="M429" s="1" t="s">
        <v>10521</v>
      </c>
    </row>
    <row r="430" spans="1:13" ht="37.5">
      <c r="A430" s="1" t="s">
        <v>10522</v>
      </c>
      <c r="B430" s="1" t="s">
        <v>10523</v>
      </c>
      <c r="C430" s="1">
        <v>0</v>
      </c>
      <c r="D430" s="1" t="s">
        <v>10524</v>
      </c>
      <c r="E430" s="1">
        <v>2023</v>
      </c>
      <c r="F430" s="1" t="s">
        <v>8491</v>
      </c>
      <c r="G430" s="1">
        <v>11</v>
      </c>
      <c r="H430" s="1" t="s">
        <v>7969</v>
      </c>
      <c r="I430" s="1" t="s">
        <v>10525</v>
      </c>
      <c r="J430" s="1" t="s">
        <v>10526</v>
      </c>
      <c r="K430" s="1" t="s">
        <v>7972</v>
      </c>
      <c r="L430" s="1" t="s">
        <v>8102</v>
      </c>
    </row>
    <row r="431" spans="1:13" ht="37.5">
      <c r="A431" s="1" t="s">
        <v>2544</v>
      </c>
      <c r="B431" s="1" t="s">
        <v>10527</v>
      </c>
      <c r="C431" s="1">
        <v>0</v>
      </c>
      <c r="D431" s="1" t="s">
        <v>2547</v>
      </c>
      <c r="E431" s="1">
        <v>2023</v>
      </c>
      <c r="F431" s="1" t="s">
        <v>10528</v>
      </c>
      <c r="G431" s="1" t="s">
        <v>7969</v>
      </c>
      <c r="H431" s="1" t="s">
        <v>7969</v>
      </c>
      <c r="I431" s="1" t="s">
        <v>10529</v>
      </c>
      <c r="J431" s="1" t="s">
        <v>10530</v>
      </c>
      <c r="K431" s="1" t="s">
        <v>7972</v>
      </c>
      <c r="L431" s="1" t="s">
        <v>8102</v>
      </c>
      <c r="M431" s="1" t="s">
        <v>2546</v>
      </c>
    </row>
    <row r="432" spans="1:13" ht="50">
      <c r="A432" s="1" t="s">
        <v>10531</v>
      </c>
      <c r="B432" s="1" t="s">
        <v>10532</v>
      </c>
      <c r="C432" s="1">
        <v>0</v>
      </c>
      <c r="D432" s="1" t="s">
        <v>10533</v>
      </c>
      <c r="E432" s="1">
        <v>2023</v>
      </c>
      <c r="F432" s="1" t="s">
        <v>8177</v>
      </c>
      <c r="G432" s="1">
        <v>687</v>
      </c>
      <c r="H432" s="1" t="s">
        <v>7969</v>
      </c>
      <c r="I432" s="1" t="s">
        <v>10534</v>
      </c>
      <c r="J432" s="1" t="s">
        <v>10535</v>
      </c>
      <c r="K432" s="1" t="s">
        <v>7972</v>
      </c>
      <c r="L432" s="1" t="s">
        <v>7985</v>
      </c>
      <c r="M432" s="1" t="s">
        <v>10536</v>
      </c>
    </row>
    <row r="433" spans="1:13" ht="37.5">
      <c r="A433" s="1" t="s">
        <v>10537</v>
      </c>
      <c r="B433" s="1" t="s">
        <v>10538</v>
      </c>
      <c r="C433" s="1">
        <v>0</v>
      </c>
      <c r="D433" s="1" t="s">
        <v>10539</v>
      </c>
      <c r="E433" s="1">
        <v>2023</v>
      </c>
      <c r="F433" s="1" t="s">
        <v>8009</v>
      </c>
      <c r="G433" s="1">
        <v>12</v>
      </c>
      <c r="H433" s="1">
        <v>1</v>
      </c>
      <c r="I433" s="1" t="s">
        <v>10540</v>
      </c>
      <c r="J433" s="1" t="s">
        <v>10541</v>
      </c>
      <c r="K433" s="1" t="s">
        <v>7972</v>
      </c>
      <c r="L433" s="1" t="s">
        <v>9292</v>
      </c>
    </row>
    <row r="434" spans="1:13" ht="37.5">
      <c r="A434" s="1" t="s">
        <v>2610</v>
      </c>
      <c r="B434" s="1" t="s">
        <v>10542</v>
      </c>
      <c r="C434" s="1">
        <v>0</v>
      </c>
      <c r="D434" s="1" t="s">
        <v>2613</v>
      </c>
      <c r="E434" s="1">
        <v>2023</v>
      </c>
      <c r="F434" s="1" t="s">
        <v>10543</v>
      </c>
      <c r="G434" s="1" t="s">
        <v>7969</v>
      </c>
      <c r="H434" s="1" t="s">
        <v>7969</v>
      </c>
      <c r="I434" s="1" t="s">
        <v>10544</v>
      </c>
      <c r="J434" s="1" t="s">
        <v>10545</v>
      </c>
      <c r="K434" s="1" t="s">
        <v>7972</v>
      </c>
      <c r="L434" s="1" t="s">
        <v>8969</v>
      </c>
      <c r="M434" s="1" t="s">
        <v>2612</v>
      </c>
    </row>
    <row r="435" spans="1:13" ht="37.5">
      <c r="A435" s="1" t="s">
        <v>10546</v>
      </c>
      <c r="B435" s="1" t="s">
        <v>10547</v>
      </c>
      <c r="C435" s="1">
        <v>0</v>
      </c>
      <c r="D435" s="1" t="s">
        <v>10548</v>
      </c>
      <c r="E435" s="1">
        <v>2023</v>
      </c>
      <c r="F435" s="1" t="s">
        <v>10549</v>
      </c>
      <c r="G435" s="1">
        <v>28</v>
      </c>
      <c r="H435" s="1">
        <v>1</v>
      </c>
      <c r="I435" s="1" t="s">
        <v>10550</v>
      </c>
      <c r="J435" s="1" t="s">
        <v>10551</v>
      </c>
      <c r="K435" s="1" t="s">
        <v>7972</v>
      </c>
      <c r="L435" s="1" t="s">
        <v>7978</v>
      </c>
      <c r="M435" s="1" t="s">
        <v>10552</v>
      </c>
    </row>
    <row r="436" spans="1:13" ht="50">
      <c r="A436" s="1" t="s">
        <v>10553</v>
      </c>
      <c r="B436" s="1" t="s">
        <v>10554</v>
      </c>
      <c r="C436" s="1">
        <v>0</v>
      </c>
      <c r="D436" s="1" t="s">
        <v>10555</v>
      </c>
      <c r="E436" s="1">
        <v>2022</v>
      </c>
      <c r="F436" s="1" t="s">
        <v>8276</v>
      </c>
      <c r="G436" s="1">
        <v>22</v>
      </c>
      <c r="H436" s="1">
        <v>21</v>
      </c>
      <c r="I436" s="1" t="s">
        <v>10556</v>
      </c>
      <c r="J436" s="1" t="s">
        <v>10557</v>
      </c>
      <c r="K436" s="1" t="s">
        <v>7972</v>
      </c>
      <c r="L436" s="1" t="s">
        <v>9292</v>
      </c>
    </row>
    <row r="437" spans="1:13" ht="37.5">
      <c r="A437" s="1" t="s">
        <v>10558</v>
      </c>
      <c r="B437" s="1" t="s">
        <v>10559</v>
      </c>
      <c r="C437" s="1">
        <v>0</v>
      </c>
      <c r="D437" s="1" t="s">
        <v>10560</v>
      </c>
      <c r="E437" s="1">
        <v>2023</v>
      </c>
      <c r="F437" s="1" t="s">
        <v>8219</v>
      </c>
      <c r="G437" s="1">
        <v>166</v>
      </c>
      <c r="H437" s="1" t="s">
        <v>7969</v>
      </c>
      <c r="I437" s="1" t="s">
        <v>10561</v>
      </c>
      <c r="J437" s="1" t="s">
        <v>10562</v>
      </c>
      <c r="K437" s="1" t="s">
        <v>7972</v>
      </c>
      <c r="L437" s="1" t="s">
        <v>7985</v>
      </c>
      <c r="M437" s="1" t="s">
        <v>10563</v>
      </c>
    </row>
    <row r="438" spans="1:13" ht="37.5">
      <c r="A438" s="1" t="s">
        <v>10564</v>
      </c>
      <c r="B438" s="1" t="s">
        <v>10565</v>
      </c>
      <c r="C438" s="1">
        <v>0</v>
      </c>
      <c r="D438" s="1" t="s">
        <v>10566</v>
      </c>
      <c r="E438" s="1">
        <v>2023</v>
      </c>
      <c r="F438" s="1" t="s">
        <v>10567</v>
      </c>
      <c r="G438" s="1" t="s">
        <v>7969</v>
      </c>
      <c r="H438" s="1" t="s">
        <v>7969</v>
      </c>
      <c r="I438" s="1" t="s">
        <v>10568</v>
      </c>
      <c r="J438" s="1" t="s">
        <v>10569</v>
      </c>
      <c r="K438" s="1" t="s">
        <v>7972</v>
      </c>
      <c r="L438" s="1" t="s">
        <v>8102</v>
      </c>
      <c r="M438" s="1" t="s">
        <v>10570</v>
      </c>
    </row>
    <row r="439" spans="1:13" ht="62.5">
      <c r="A439" s="1" t="s">
        <v>10571</v>
      </c>
      <c r="B439" s="1" t="s">
        <v>10572</v>
      </c>
      <c r="C439" s="1">
        <v>0</v>
      </c>
      <c r="D439" s="1" t="s">
        <v>10573</v>
      </c>
      <c r="E439" s="1">
        <v>2023</v>
      </c>
      <c r="F439" s="1" t="s">
        <v>8491</v>
      </c>
      <c r="G439" s="1">
        <v>11</v>
      </c>
      <c r="H439" s="1" t="s">
        <v>7969</v>
      </c>
      <c r="I439" s="1" t="s">
        <v>10574</v>
      </c>
      <c r="J439" s="1" t="s">
        <v>10575</v>
      </c>
      <c r="K439" s="1" t="s">
        <v>7972</v>
      </c>
      <c r="L439" s="1" t="s">
        <v>8102</v>
      </c>
    </row>
    <row r="440" spans="1:13" ht="37.5">
      <c r="A440" s="1" t="s">
        <v>10576</v>
      </c>
      <c r="B440" s="1" t="s">
        <v>10577</v>
      </c>
      <c r="C440" s="1">
        <v>0</v>
      </c>
      <c r="D440" s="1" t="s">
        <v>10578</v>
      </c>
      <c r="E440" s="1">
        <v>2023</v>
      </c>
      <c r="F440" s="1" t="s">
        <v>8005</v>
      </c>
      <c r="G440" s="1">
        <v>79</v>
      </c>
      <c r="H440" s="1">
        <v>1</v>
      </c>
      <c r="I440" s="1" t="s">
        <v>10579</v>
      </c>
      <c r="J440" s="1" t="s">
        <v>10580</v>
      </c>
      <c r="K440" s="1" t="s">
        <v>7972</v>
      </c>
      <c r="L440" s="1" t="s">
        <v>7978</v>
      </c>
      <c r="M440" s="1" t="s">
        <v>10581</v>
      </c>
    </row>
    <row r="441" spans="1:13" ht="37.5">
      <c r="A441" s="1" t="s">
        <v>10582</v>
      </c>
      <c r="B441" s="1" t="s">
        <v>10583</v>
      </c>
      <c r="C441" s="1">
        <v>0</v>
      </c>
      <c r="D441" s="1" t="s">
        <v>10584</v>
      </c>
      <c r="E441" s="1">
        <v>2023</v>
      </c>
      <c r="F441" s="1" t="s">
        <v>8261</v>
      </c>
      <c r="G441" s="1">
        <v>14</v>
      </c>
      <c r="H441" s="1">
        <v>6</v>
      </c>
      <c r="I441" s="1" t="s">
        <v>10585</v>
      </c>
      <c r="J441" s="1" t="s">
        <v>10586</v>
      </c>
      <c r="K441" s="1" t="s">
        <v>7972</v>
      </c>
      <c r="L441" s="1" t="s">
        <v>8264</v>
      </c>
    </row>
    <row r="442" spans="1:13" ht="37.5">
      <c r="A442" s="1" t="s">
        <v>10587</v>
      </c>
      <c r="B442" s="1" t="s">
        <v>10588</v>
      </c>
      <c r="C442" s="1">
        <v>0</v>
      </c>
      <c r="D442" s="1" t="s">
        <v>10589</v>
      </c>
      <c r="E442" s="1">
        <v>2022</v>
      </c>
      <c r="F442" s="1" t="s">
        <v>8443</v>
      </c>
      <c r="G442" s="1">
        <v>218</v>
      </c>
      <c r="H442" s="1" t="s">
        <v>7969</v>
      </c>
      <c r="I442" s="1" t="s">
        <v>10590</v>
      </c>
      <c r="J442" s="1" t="s">
        <v>10591</v>
      </c>
      <c r="K442" s="1" t="s">
        <v>7972</v>
      </c>
      <c r="L442" s="1" t="s">
        <v>7993</v>
      </c>
      <c r="M442" s="1" t="s">
        <v>10592</v>
      </c>
    </row>
    <row r="443" spans="1:13" ht="50">
      <c r="A443" s="1" t="s">
        <v>10593</v>
      </c>
      <c r="B443" s="1" t="s">
        <v>10594</v>
      </c>
      <c r="C443" s="1">
        <v>0</v>
      </c>
      <c r="D443" s="1" t="s">
        <v>10595</v>
      </c>
      <c r="E443" s="1">
        <v>2023</v>
      </c>
      <c r="F443" s="1" t="s">
        <v>8831</v>
      </c>
      <c r="G443" s="1">
        <v>13924</v>
      </c>
      <c r="H443" s="1" t="s">
        <v>7969</v>
      </c>
      <c r="I443" s="1" t="s">
        <v>10596</v>
      </c>
      <c r="J443" s="1" t="s">
        <v>10597</v>
      </c>
      <c r="K443" s="1" t="s">
        <v>7972</v>
      </c>
      <c r="L443" s="1" t="s">
        <v>7985</v>
      </c>
      <c r="M443" s="1" t="s">
        <v>10598</v>
      </c>
    </row>
    <row r="444" spans="1:13" ht="37.5">
      <c r="A444" s="1" t="s">
        <v>10599</v>
      </c>
      <c r="B444" s="1" t="s">
        <v>10600</v>
      </c>
      <c r="C444" s="1">
        <v>0</v>
      </c>
      <c r="D444" s="1" t="s">
        <v>10601</v>
      </c>
      <c r="E444" s="1">
        <v>2023</v>
      </c>
      <c r="F444" s="1" t="s">
        <v>8138</v>
      </c>
      <c r="G444" s="1" t="s">
        <v>7969</v>
      </c>
      <c r="H444" s="1" t="s">
        <v>7969</v>
      </c>
      <c r="I444" s="1" t="s">
        <v>10602</v>
      </c>
      <c r="J444" s="1" t="s">
        <v>10603</v>
      </c>
      <c r="K444" s="1" t="s">
        <v>7972</v>
      </c>
      <c r="L444" s="1" t="s">
        <v>8078</v>
      </c>
      <c r="M444" s="1" t="s">
        <v>10604</v>
      </c>
    </row>
    <row r="445" spans="1:13" ht="37.5">
      <c r="A445" s="1" t="s">
        <v>10605</v>
      </c>
      <c r="B445" s="1" t="s">
        <v>10606</v>
      </c>
      <c r="C445" s="1">
        <v>0</v>
      </c>
      <c r="D445" s="1" t="s">
        <v>10607</v>
      </c>
      <c r="E445" s="1">
        <v>2023</v>
      </c>
      <c r="F445" s="1" t="s">
        <v>8491</v>
      </c>
      <c r="G445" s="1">
        <v>11</v>
      </c>
      <c r="H445" s="1" t="s">
        <v>7969</v>
      </c>
      <c r="I445" s="1" t="s">
        <v>10608</v>
      </c>
      <c r="J445" s="1" t="s">
        <v>10609</v>
      </c>
      <c r="K445" s="1" t="s">
        <v>7972</v>
      </c>
      <c r="L445" s="1" t="s">
        <v>8102</v>
      </c>
    </row>
    <row r="446" spans="1:13" ht="37.5">
      <c r="A446" s="1" t="s">
        <v>10610</v>
      </c>
      <c r="B446" s="1" t="s">
        <v>10611</v>
      </c>
      <c r="C446" s="1">
        <v>0</v>
      </c>
      <c r="D446" s="1" t="s">
        <v>10612</v>
      </c>
      <c r="E446" s="1">
        <v>2023</v>
      </c>
      <c r="F446" s="1" t="s">
        <v>10613</v>
      </c>
      <c r="G446" s="1" t="s">
        <v>7969</v>
      </c>
      <c r="H446" s="1" t="s">
        <v>7969</v>
      </c>
      <c r="I446" s="1" t="s">
        <v>10614</v>
      </c>
      <c r="J446" s="1" t="s">
        <v>10615</v>
      </c>
      <c r="K446" s="1" t="s">
        <v>7972</v>
      </c>
      <c r="L446" s="1" t="s">
        <v>8102</v>
      </c>
      <c r="M446" s="1" t="s">
        <v>10616</v>
      </c>
    </row>
    <row r="447" spans="1:13" ht="37.5">
      <c r="A447" s="1" t="s">
        <v>10617</v>
      </c>
      <c r="B447" s="1" t="s">
        <v>10618</v>
      </c>
      <c r="C447" s="1">
        <v>0</v>
      </c>
      <c r="D447" s="1" t="s">
        <v>10619</v>
      </c>
      <c r="E447" s="1">
        <v>2023</v>
      </c>
      <c r="F447" s="1" t="s">
        <v>8491</v>
      </c>
      <c r="G447" s="1">
        <v>11</v>
      </c>
      <c r="H447" s="1" t="s">
        <v>7969</v>
      </c>
      <c r="I447" s="1" t="s">
        <v>10620</v>
      </c>
      <c r="J447" s="1" t="s">
        <v>10621</v>
      </c>
      <c r="K447" s="1" t="s">
        <v>7972</v>
      </c>
      <c r="L447" s="1" t="s">
        <v>8102</v>
      </c>
    </row>
    <row r="448" spans="1:13" ht="50">
      <c r="A448" s="1" t="s">
        <v>10622</v>
      </c>
      <c r="B448" s="1" t="s">
        <v>10623</v>
      </c>
      <c r="C448" s="1">
        <v>0</v>
      </c>
      <c r="D448" s="1" t="s">
        <v>10624</v>
      </c>
      <c r="E448" s="1">
        <v>2023</v>
      </c>
      <c r="F448" s="1" t="s">
        <v>9376</v>
      </c>
      <c r="G448" s="1">
        <v>9</v>
      </c>
      <c r="H448" s="1" t="s">
        <v>7969</v>
      </c>
      <c r="I448" s="1" t="s">
        <v>10625</v>
      </c>
      <c r="J448" s="1" t="s">
        <v>10626</v>
      </c>
      <c r="K448" s="1" t="s">
        <v>7972</v>
      </c>
      <c r="L448" s="1" t="s">
        <v>9379</v>
      </c>
    </row>
    <row r="449" spans="1:13" ht="50">
      <c r="A449" s="1" t="s">
        <v>2767</v>
      </c>
      <c r="B449" s="1" t="s">
        <v>10627</v>
      </c>
      <c r="C449" s="1">
        <v>0</v>
      </c>
      <c r="D449" s="1" t="s">
        <v>2770</v>
      </c>
      <c r="E449" s="1">
        <v>2023</v>
      </c>
      <c r="F449" s="1" t="s">
        <v>9376</v>
      </c>
      <c r="G449" s="1">
        <v>9</v>
      </c>
      <c r="H449" s="1" t="s">
        <v>7969</v>
      </c>
      <c r="I449" s="1" t="s">
        <v>10628</v>
      </c>
      <c r="J449" s="1" t="s">
        <v>10629</v>
      </c>
      <c r="K449" s="1" t="s">
        <v>7972</v>
      </c>
      <c r="L449" s="1" t="s">
        <v>9379</v>
      </c>
    </row>
    <row r="450" spans="1:13" ht="37.5">
      <c r="A450" s="1" t="s">
        <v>10630</v>
      </c>
      <c r="B450" s="1" t="s">
        <v>10631</v>
      </c>
      <c r="C450" s="1">
        <v>0</v>
      </c>
      <c r="D450" s="1" t="s">
        <v>10632</v>
      </c>
      <c r="E450" s="1">
        <v>2022</v>
      </c>
      <c r="F450" s="1" t="s">
        <v>10633</v>
      </c>
      <c r="G450" s="1">
        <v>196</v>
      </c>
      <c r="H450" s="1" t="s">
        <v>7969</v>
      </c>
      <c r="I450" s="1" t="s">
        <v>10634</v>
      </c>
      <c r="J450" s="1" t="s">
        <v>10635</v>
      </c>
      <c r="K450" s="1" t="s">
        <v>7972</v>
      </c>
      <c r="L450" s="1" t="s">
        <v>7993</v>
      </c>
    </row>
    <row r="451" spans="1:13" ht="37.5">
      <c r="A451" s="1" t="s">
        <v>10636</v>
      </c>
      <c r="B451" s="1" t="s">
        <v>10637</v>
      </c>
      <c r="C451" s="1">
        <v>0</v>
      </c>
      <c r="D451" s="1" t="s">
        <v>10638</v>
      </c>
      <c r="E451" s="1">
        <v>2023</v>
      </c>
      <c r="F451" s="1" t="s">
        <v>10639</v>
      </c>
      <c r="G451" s="1" t="s">
        <v>7969</v>
      </c>
      <c r="H451" s="1" t="s">
        <v>7969</v>
      </c>
      <c r="I451" s="1" t="s">
        <v>10640</v>
      </c>
      <c r="J451" s="1" t="s">
        <v>10641</v>
      </c>
      <c r="K451" s="1" t="s">
        <v>7972</v>
      </c>
      <c r="L451" s="1" t="s">
        <v>8102</v>
      </c>
      <c r="M451" s="1" t="s">
        <v>10642</v>
      </c>
    </row>
    <row r="452" spans="1:13" ht="37.5">
      <c r="A452" s="1" t="s">
        <v>10643</v>
      </c>
      <c r="B452" s="1" t="s">
        <v>10644</v>
      </c>
      <c r="C452" s="1">
        <v>0</v>
      </c>
      <c r="D452" s="1" t="s">
        <v>10645</v>
      </c>
      <c r="E452" s="1">
        <v>2023</v>
      </c>
      <c r="F452" s="1" t="s">
        <v>10342</v>
      </c>
      <c r="G452" s="1" t="s">
        <v>7969</v>
      </c>
      <c r="H452" s="1" t="s">
        <v>7969</v>
      </c>
      <c r="I452" s="1" t="s">
        <v>10646</v>
      </c>
      <c r="J452" s="1" t="s">
        <v>10647</v>
      </c>
      <c r="K452" s="1" t="s">
        <v>7972</v>
      </c>
      <c r="L452" s="1" t="s">
        <v>8102</v>
      </c>
      <c r="M452" s="1" t="s">
        <v>10648</v>
      </c>
    </row>
    <row r="453" spans="1:13" ht="50">
      <c r="A453" s="1" t="s">
        <v>10649</v>
      </c>
      <c r="B453" s="1" t="s">
        <v>10650</v>
      </c>
      <c r="C453" s="1">
        <v>0</v>
      </c>
      <c r="D453" s="1" t="s">
        <v>10651</v>
      </c>
      <c r="E453" s="1">
        <v>2023</v>
      </c>
      <c r="F453" s="1" t="s">
        <v>8177</v>
      </c>
      <c r="G453" s="1">
        <v>594</v>
      </c>
      <c r="H453" s="1" t="s">
        <v>7969</v>
      </c>
      <c r="I453" s="1" t="s">
        <v>10652</v>
      </c>
      <c r="J453" s="1" t="s">
        <v>10653</v>
      </c>
      <c r="K453" s="1" t="s">
        <v>7972</v>
      </c>
      <c r="L453" s="1" t="s">
        <v>7985</v>
      </c>
      <c r="M453" s="1" t="s">
        <v>10654</v>
      </c>
    </row>
    <row r="454" spans="1:13" ht="50">
      <c r="A454" s="1" t="s">
        <v>10655</v>
      </c>
      <c r="B454" s="1" t="s">
        <v>10656</v>
      </c>
      <c r="C454" s="1">
        <v>0</v>
      </c>
      <c r="D454" s="1" t="s">
        <v>10657</v>
      </c>
      <c r="E454" s="1">
        <v>2023</v>
      </c>
      <c r="F454" s="1" t="s">
        <v>8831</v>
      </c>
      <c r="G454" s="1">
        <v>14000</v>
      </c>
      <c r="H454" s="1" t="s">
        <v>7969</v>
      </c>
      <c r="I454" s="1" t="s">
        <v>10658</v>
      </c>
      <c r="J454" s="1" t="s">
        <v>10659</v>
      </c>
      <c r="K454" s="1" t="s">
        <v>7972</v>
      </c>
      <c r="L454" s="1" t="s">
        <v>7985</v>
      </c>
      <c r="M454" s="1" t="s">
        <v>10660</v>
      </c>
    </row>
    <row r="455" spans="1:13" ht="50">
      <c r="A455" s="1" t="s">
        <v>10661</v>
      </c>
      <c r="B455" s="1" t="s">
        <v>10662</v>
      </c>
      <c r="C455" s="1">
        <v>0</v>
      </c>
      <c r="D455" s="1" t="s">
        <v>10663</v>
      </c>
      <c r="E455" s="1">
        <v>2023</v>
      </c>
      <c r="F455" s="1" t="s">
        <v>8177</v>
      </c>
      <c r="G455" s="1">
        <v>735</v>
      </c>
      <c r="H455" s="1" t="s">
        <v>7969</v>
      </c>
      <c r="I455" s="1" t="s">
        <v>10664</v>
      </c>
      <c r="J455" s="1" t="s">
        <v>10665</v>
      </c>
      <c r="K455" s="1" t="s">
        <v>7972</v>
      </c>
      <c r="L455" s="1" t="s">
        <v>7985</v>
      </c>
      <c r="M455" s="1" t="s">
        <v>10666</v>
      </c>
    </row>
    <row r="456" spans="1:13" ht="37.5">
      <c r="A456" s="1" t="s">
        <v>10667</v>
      </c>
      <c r="B456" s="1" t="s">
        <v>10668</v>
      </c>
      <c r="C456" s="1">
        <v>0</v>
      </c>
      <c r="D456" s="1" t="s">
        <v>10669</v>
      </c>
      <c r="E456" s="1">
        <v>2023</v>
      </c>
      <c r="F456" s="1" t="s">
        <v>8848</v>
      </c>
      <c r="G456" s="1">
        <v>75</v>
      </c>
      <c r="H456" s="1">
        <v>2</v>
      </c>
      <c r="I456" s="1" t="s">
        <v>10670</v>
      </c>
      <c r="J456" s="1" t="s">
        <v>10671</v>
      </c>
      <c r="K456" s="1" t="s">
        <v>7972</v>
      </c>
      <c r="L456" s="1" t="s">
        <v>8851</v>
      </c>
    </row>
    <row r="457" spans="1:13" ht="37.5">
      <c r="A457" s="1" t="s">
        <v>10672</v>
      </c>
      <c r="B457" s="1" t="s">
        <v>10673</v>
      </c>
      <c r="C457" s="1">
        <v>0</v>
      </c>
      <c r="D457" s="1" t="s">
        <v>10674</v>
      </c>
      <c r="E457" s="1">
        <v>2023</v>
      </c>
      <c r="F457" s="1" t="s">
        <v>10675</v>
      </c>
      <c r="G457" s="1">
        <v>46</v>
      </c>
      <c r="H457" s="1">
        <v>2</v>
      </c>
      <c r="I457" s="1" t="s">
        <v>10676</v>
      </c>
      <c r="J457" s="1" t="s">
        <v>10677</v>
      </c>
      <c r="K457" s="1" t="s">
        <v>7972</v>
      </c>
      <c r="L457" s="1" t="s">
        <v>8851</v>
      </c>
    </row>
    <row r="458" spans="1:13" ht="37.5">
      <c r="A458" s="1" t="s">
        <v>10678</v>
      </c>
      <c r="B458" s="1" t="s">
        <v>10679</v>
      </c>
      <c r="C458" s="1">
        <v>0</v>
      </c>
      <c r="D458" s="1" t="s">
        <v>10680</v>
      </c>
      <c r="E458" s="1">
        <v>2023</v>
      </c>
      <c r="F458" s="1" t="s">
        <v>10021</v>
      </c>
      <c r="G458" s="1">
        <v>2023</v>
      </c>
      <c r="H458" s="1" t="s">
        <v>7969</v>
      </c>
      <c r="I458" s="1" t="s">
        <v>10681</v>
      </c>
      <c r="J458" s="1" t="s">
        <v>10682</v>
      </c>
      <c r="K458" s="1" t="s">
        <v>7972</v>
      </c>
      <c r="L458" s="1" t="s">
        <v>8102</v>
      </c>
      <c r="M458" s="1" t="s">
        <v>10683</v>
      </c>
    </row>
    <row r="459" spans="1:13" ht="37.5">
      <c r="A459" s="1" t="s">
        <v>2576</v>
      </c>
      <c r="B459" s="1" t="s">
        <v>10684</v>
      </c>
      <c r="C459" s="1">
        <v>0</v>
      </c>
      <c r="D459" s="1" t="s">
        <v>10685</v>
      </c>
      <c r="E459" s="1">
        <v>2023</v>
      </c>
      <c r="F459" s="1" t="s">
        <v>8075</v>
      </c>
      <c r="G459" s="1">
        <v>2023</v>
      </c>
      <c r="H459" s="1" t="s">
        <v>7969</v>
      </c>
      <c r="I459" s="1" t="s">
        <v>10686</v>
      </c>
      <c r="J459" s="1" t="s">
        <v>10687</v>
      </c>
      <c r="K459" s="1" t="s">
        <v>7972</v>
      </c>
      <c r="L459" s="1" t="s">
        <v>8078</v>
      </c>
      <c r="M459" s="1" t="s">
        <v>2578</v>
      </c>
    </row>
    <row r="460" spans="1:13" ht="37.5">
      <c r="A460" s="1" t="s">
        <v>10688</v>
      </c>
      <c r="B460" s="1" t="s">
        <v>10689</v>
      </c>
      <c r="C460" s="1">
        <v>0</v>
      </c>
      <c r="D460" s="1" t="s">
        <v>10690</v>
      </c>
      <c r="E460" s="1">
        <v>2022</v>
      </c>
      <c r="F460" s="1" t="s">
        <v>10691</v>
      </c>
      <c r="G460" s="1">
        <v>34</v>
      </c>
      <c r="H460" s="1">
        <v>26</v>
      </c>
      <c r="I460" s="1" t="s">
        <v>10692</v>
      </c>
      <c r="J460" s="1" t="s">
        <v>10693</v>
      </c>
      <c r="K460" s="1" t="s">
        <v>7972</v>
      </c>
      <c r="L460" s="1" t="s">
        <v>10694</v>
      </c>
      <c r="M460" s="1" t="s">
        <v>10695</v>
      </c>
    </row>
    <row r="461" spans="1:13" ht="37.5">
      <c r="A461" s="1" t="s">
        <v>10696</v>
      </c>
      <c r="B461" s="1" t="s">
        <v>10697</v>
      </c>
      <c r="C461" s="1">
        <v>0</v>
      </c>
      <c r="D461" s="1" t="s">
        <v>10698</v>
      </c>
      <c r="E461" s="1">
        <v>2023</v>
      </c>
      <c r="F461" s="1" t="s">
        <v>10699</v>
      </c>
      <c r="G461" s="1" t="s">
        <v>7969</v>
      </c>
      <c r="H461" s="1" t="s">
        <v>7969</v>
      </c>
      <c r="I461" s="1" t="s">
        <v>10700</v>
      </c>
      <c r="J461" s="1" t="s">
        <v>10701</v>
      </c>
      <c r="K461" s="1" t="s">
        <v>7972</v>
      </c>
      <c r="L461" s="1" t="s">
        <v>8102</v>
      </c>
      <c r="M461" s="1" t="s">
        <v>10702</v>
      </c>
    </row>
    <row r="462" spans="1:13" ht="37.5">
      <c r="A462" s="1" t="s">
        <v>10703</v>
      </c>
      <c r="B462" s="1" t="s">
        <v>10704</v>
      </c>
      <c r="C462" s="1">
        <v>0</v>
      </c>
      <c r="D462" s="1" t="s">
        <v>10705</v>
      </c>
      <c r="E462" s="1">
        <v>2023</v>
      </c>
      <c r="F462" s="1" t="s">
        <v>9732</v>
      </c>
      <c r="G462" s="1">
        <v>501</v>
      </c>
      <c r="H462" s="1" t="s">
        <v>7969</v>
      </c>
      <c r="I462" s="1" t="s">
        <v>7969</v>
      </c>
      <c r="J462" s="1" t="s">
        <v>10706</v>
      </c>
      <c r="K462" s="1" t="s">
        <v>7972</v>
      </c>
      <c r="L462" s="1" t="s">
        <v>7985</v>
      </c>
      <c r="M462" s="1" t="s">
        <v>7969</v>
      </c>
    </row>
    <row r="463" spans="1:13" ht="37.5">
      <c r="A463" s="1" t="s">
        <v>10707</v>
      </c>
      <c r="B463" s="1" t="s">
        <v>10708</v>
      </c>
      <c r="C463" s="1">
        <v>0</v>
      </c>
      <c r="D463" s="1" t="s">
        <v>10709</v>
      </c>
      <c r="E463" s="1">
        <v>2023</v>
      </c>
      <c r="F463" s="1" t="s">
        <v>9013</v>
      </c>
      <c r="G463" s="1">
        <v>220</v>
      </c>
      <c r="H463" s="1" t="s">
        <v>7969</v>
      </c>
      <c r="I463" s="1" t="s">
        <v>10710</v>
      </c>
      <c r="J463" s="1" t="s">
        <v>10711</v>
      </c>
      <c r="K463" s="1" t="s">
        <v>7972</v>
      </c>
      <c r="L463" s="1" t="s">
        <v>7993</v>
      </c>
    </row>
    <row r="464" spans="1:13" ht="37.5">
      <c r="A464" s="1" t="s">
        <v>10712</v>
      </c>
      <c r="B464" s="1" t="s">
        <v>10713</v>
      </c>
      <c r="C464" s="1">
        <v>0</v>
      </c>
      <c r="D464" s="1" t="s">
        <v>10714</v>
      </c>
      <c r="E464" s="1">
        <v>2023</v>
      </c>
      <c r="F464" s="1" t="s">
        <v>10714</v>
      </c>
      <c r="G464" s="1" t="s">
        <v>7969</v>
      </c>
      <c r="H464" s="1" t="s">
        <v>7969</v>
      </c>
      <c r="I464" s="1" t="s">
        <v>10715</v>
      </c>
      <c r="J464" s="1" t="s">
        <v>10716</v>
      </c>
      <c r="K464" s="1" t="s">
        <v>7972</v>
      </c>
      <c r="L464" s="1" t="s">
        <v>8019</v>
      </c>
      <c r="M464" s="1" t="s">
        <v>10717</v>
      </c>
    </row>
    <row r="465" spans="1:13" ht="37.5">
      <c r="A465" s="1" t="s">
        <v>10718</v>
      </c>
      <c r="B465" s="1" t="s">
        <v>10719</v>
      </c>
      <c r="C465" s="1">
        <v>0</v>
      </c>
      <c r="D465" s="1" t="s">
        <v>10720</v>
      </c>
      <c r="E465" s="1">
        <v>2023</v>
      </c>
      <c r="F465" s="1" t="s">
        <v>10721</v>
      </c>
      <c r="G465" s="1" t="s">
        <v>7969</v>
      </c>
      <c r="H465" s="1" t="s">
        <v>7969</v>
      </c>
      <c r="I465" s="1" t="s">
        <v>10722</v>
      </c>
      <c r="J465" s="1" t="s">
        <v>10723</v>
      </c>
      <c r="K465" s="1" t="s">
        <v>7972</v>
      </c>
      <c r="L465" s="1" t="s">
        <v>8102</v>
      </c>
      <c r="M465" s="1" t="s">
        <v>10724</v>
      </c>
    </row>
    <row r="466" spans="1:13" ht="37.5">
      <c r="A466" s="1" t="s">
        <v>10725</v>
      </c>
      <c r="B466" s="1" t="s">
        <v>10726</v>
      </c>
      <c r="C466" s="1">
        <v>0</v>
      </c>
      <c r="D466" s="1" t="s">
        <v>10727</v>
      </c>
      <c r="E466" s="1">
        <v>2023</v>
      </c>
      <c r="F466" s="1" t="s">
        <v>10728</v>
      </c>
      <c r="G466" s="1">
        <v>9</v>
      </c>
      <c r="H466" s="1">
        <v>1</v>
      </c>
      <c r="I466" s="1" t="s">
        <v>10729</v>
      </c>
      <c r="J466" s="1" t="s">
        <v>10730</v>
      </c>
      <c r="K466" s="1" t="s">
        <v>7972</v>
      </c>
      <c r="L466" s="1" t="s">
        <v>10731</v>
      </c>
    </row>
    <row r="467" spans="1:13" ht="37.5">
      <c r="A467" s="1" t="s">
        <v>10732</v>
      </c>
      <c r="B467" s="1" t="s">
        <v>10733</v>
      </c>
      <c r="C467" s="1">
        <v>0</v>
      </c>
      <c r="D467" s="1" t="s">
        <v>10734</v>
      </c>
      <c r="E467" s="1">
        <v>2023</v>
      </c>
      <c r="F467" s="1" t="s">
        <v>10735</v>
      </c>
      <c r="G467" s="1">
        <v>2023</v>
      </c>
      <c r="H467" s="1" t="s">
        <v>7969</v>
      </c>
      <c r="I467" s="1" t="s">
        <v>10736</v>
      </c>
      <c r="J467" s="1" t="s">
        <v>10737</v>
      </c>
      <c r="K467" s="1" t="s">
        <v>7972</v>
      </c>
      <c r="L467" s="1" t="s">
        <v>10738</v>
      </c>
      <c r="M467" s="1" t="s">
        <v>10739</v>
      </c>
    </row>
    <row r="468" spans="1:13" ht="37.5">
      <c r="A468" s="1" t="s">
        <v>10740</v>
      </c>
      <c r="B468" s="1" t="s">
        <v>10741</v>
      </c>
      <c r="C468" s="1">
        <v>0</v>
      </c>
      <c r="D468" s="1" t="s">
        <v>10742</v>
      </c>
      <c r="E468" s="1">
        <v>2023</v>
      </c>
      <c r="F468" s="1" t="s">
        <v>9732</v>
      </c>
      <c r="G468" s="1">
        <v>496</v>
      </c>
      <c r="H468" s="1" t="s">
        <v>7969</v>
      </c>
      <c r="I468" s="1" t="s">
        <v>10743</v>
      </c>
      <c r="J468" s="1" t="s">
        <v>10744</v>
      </c>
      <c r="K468" s="1" t="s">
        <v>7972</v>
      </c>
      <c r="L468" s="1" t="s">
        <v>7985</v>
      </c>
      <c r="M468" s="1" t="s">
        <v>10745</v>
      </c>
    </row>
    <row r="469" spans="1:13" ht="37.5">
      <c r="A469" s="1" t="s">
        <v>10746</v>
      </c>
      <c r="B469" s="1" t="s">
        <v>10747</v>
      </c>
      <c r="C469" s="1">
        <v>0</v>
      </c>
      <c r="D469" s="1" t="s">
        <v>10748</v>
      </c>
      <c r="E469" s="1">
        <v>2023</v>
      </c>
      <c r="F469" s="1" t="s">
        <v>8491</v>
      </c>
      <c r="G469" s="1">
        <v>11</v>
      </c>
      <c r="H469" s="1" t="s">
        <v>7969</v>
      </c>
      <c r="I469" s="1" t="s">
        <v>10749</v>
      </c>
      <c r="J469" s="1" t="s">
        <v>10750</v>
      </c>
      <c r="K469" s="1" t="s">
        <v>7972</v>
      </c>
      <c r="L469" s="1" t="s">
        <v>8102</v>
      </c>
    </row>
    <row r="470" spans="1:13" ht="37.5">
      <c r="A470" s="1" t="s">
        <v>10751</v>
      </c>
      <c r="B470" s="1" t="s">
        <v>10752</v>
      </c>
      <c r="C470" s="1">
        <v>0</v>
      </c>
      <c r="D470" s="1" t="s">
        <v>10753</v>
      </c>
      <c r="E470" s="1">
        <v>2022</v>
      </c>
      <c r="F470" s="1" t="s">
        <v>10754</v>
      </c>
      <c r="G470" s="1">
        <v>19</v>
      </c>
      <c r="H470" s="1">
        <v>1</v>
      </c>
      <c r="I470" s="1" t="s">
        <v>10755</v>
      </c>
      <c r="J470" s="1" t="s">
        <v>10756</v>
      </c>
      <c r="K470" s="1" t="s">
        <v>7972</v>
      </c>
      <c r="L470" s="1" t="s">
        <v>8161</v>
      </c>
    </row>
    <row r="471" spans="1:13" ht="50">
      <c r="A471" s="1" t="s">
        <v>10757</v>
      </c>
      <c r="B471" s="1" t="s">
        <v>10758</v>
      </c>
      <c r="C471" s="1">
        <v>0</v>
      </c>
      <c r="D471" s="1" t="s">
        <v>10759</v>
      </c>
      <c r="E471" s="1">
        <v>2022</v>
      </c>
      <c r="F471" s="1" t="s">
        <v>8276</v>
      </c>
      <c r="G471" s="1">
        <v>22</v>
      </c>
      <c r="H471" s="1">
        <v>23</v>
      </c>
      <c r="I471" s="1" t="s">
        <v>10760</v>
      </c>
      <c r="J471" s="1" t="s">
        <v>10761</v>
      </c>
      <c r="K471" s="1" t="s">
        <v>7972</v>
      </c>
      <c r="L471" s="1" t="s">
        <v>9292</v>
      </c>
    </row>
    <row r="472" spans="1:13" ht="37.5">
      <c r="A472" s="1" t="s">
        <v>10762</v>
      </c>
      <c r="B472" s="1" t="s">
        <v>10763</v>
      </c>
      <c r="C472" s="1">
        <v>0</v>
      </c>
      <c r="D472" s="1" t="s">
        <v>10764</v>
      </c>
      <c r="E472" s="1">
        <v>2023</v>
      </c>
      <c r="F472" s="1" t="s">
        <v>10765</v>
      </c>
      <c r="G472" s="1">
        <v>103</v>
      </c>
      <c r="H472" s="1" t="s">
        <v>7969</v>
      </c>
      <c r="I472" s="1" t="s">
        <v>10766</v>
      </c>
      <c r="J472" s="1" t="s">
        <v>10767</v>
      </c>
      <c r="K472" s="1" t="s">
        <v>7972</v>
      </c>
      <c r="L472" s="1" t="s">
        <v>7978</v>
      </c>
      <c r="M472" s="1" t="s">
        <v>10768</v>
      </c>
    </row>
    <row r="473" spans="1:13" ht="37.5">
      <c r="A473" s="1" t="s">
        <v>10769</v>
      </c>
      <c r="B473" s="1" t="s">
        <v>10770</v>
      </c>
      <c r="C473" s="1">
        <v>0</v>
      </c>
      <c r="D473" s="1" t="s">
        <v>10771</v>
      </c>
      <c r="E473" s="1">
        <v>2023</v>
      </c>
      <c r="F473" s="1" t="s">
        <v>10470</v>
      </c>
      <c r="G473" s="1">
        <v>4</v>
      </c>
      <c r="H473" s="1" t="s">
        <v>7969</v>
      </c>
      <c r="I473" s="1" t="s">
        <v>10772</v>
      </c>
      <c r="J473" s="1" t="s">
        <v>10773</v>
      </c>
      <c r="K473" s="1" t="s">
        <v>7972</v>
      </c>
      <c r="L473" s="1" t="s">
        <v>10473</v>
      </c>
      <c r="M473" s="1" t="s">
        <v>7969</v>
      </c>
    </row>
    <row r="474" spans="1:13" ht="50">
      <c r="A474" s="1" t="s">
        <v>10774</v>
      </c>
      <c r="B474" s="1" t="s">
        <v>10775</v>
      </c>
      <c r="C474" s="1">
        <v>0</v>
      </c>
      <c r="D474" s="1" t="s">
        <v>10776</v>
      </c>
      <c r="E474" s="1">
        <v>2023</v>
      </c>
      <c r="F474" s="1" t="s">
        <v>8177</v>
      </c>
      <c r="G474" s="1">
        <v>711</v>
      </c>
      <c r="H474" s="1" t="s">
        <v>7969</v>
      </c>
      <c r="I474" s="1" t="s">
        <v>10777</v>
      </c>
      <c r="J474" s="1" t="s">
        <v>10778</v>
      </c>
      <c r="K474" s="1" t="s">
        <v>7972</v>
      </c>
      <c r="L474" s="1" t="s">
        <v>7985</v>
      </c>
      <c r="M474" s="1" t="s">
        <v>10779</v>
      </c>
    </row>
    <row r="475" spans="1:13" ht="50">
      <c r="A475" s="1" t="s">
        <v>10780</v>
      </c>
      <c r="B475" s="1" t="s">
        <v>10781</v>
      </c>
      <c r="C475" s="1">
        <v>0</v>
      </c>
      <c r="D475" s="1" t="s">
        <v>10782</v>
      </c>
      <c r="E475" s="1">
        <v>2023</v>
      </c>
      <c r="F475" s="1" t="s">
        <v>8831</v>
      </c>
      <c r="G475" s="1">
        <v>14286</v>
      </c>
      <c r="H475" s="1" t="s">
        <v>7969</v>
      </c>
      <c r="I475" s="1" t="s">
        <v>10783</v>
      </c>
      <c r="J475" s="1" t="s">
        <v>10784</v>
      </c>
      <c r="K475" s="1" t="s">
        <v>7972</v>
      </c>
      <c r="L475" s="1" t="s">
        <v>7985</v>
      </c>
      <c r="M475" s="1" t="s">
        <v>10785</v>
      </c>
    </row>
    <row r="476" spans="1:13" ht="50">
      <c r="A476" s="1" t="s">
        <v>10786</v>
      </c>
      <c r="B476" s="1" t="s">
        <v>10787</v>
      </c>
      <c r="C476" s="1">
        <v>0</v>
      </c>
      <c r="D476" s="1" t="s">
        <v>10788</v>
      </c>
      <c r="E476" s="1">
        <v>2023</v>
      </c>
      <c r="F476" s="1" t="s">
        <v>8177</v>
      </c>
      <c r="G476" s="1">
        <v>509</v>
      </c>
      <c r="H476" s="1" t="s">
        <v>7969</v>
      </c>
      <c r="I476" s="1" t="s">
        <v>10789</v>
      </c>
      <c r="J476" s="1" t="s">
        <v>10790</v>
      </c>
      <c r="K476" s="1" t="s">
        <v>7972</v>
      </c>
      <c r="L476" s="1" t="s">
        <v>7985</v>
      </c>
      <c r="M476" s="1" t="s">
        <v>10791</v>
      </c>
    </row>
    <row r="477" spans="1:13" ht="37.5">
      <c r="A477" s="1" t="s">
        <v>10792</v>
      </c>
      <c r="B477" s="1" t="s">
        <v>10793</v>
      </c>
      <c r="C477" s="1">
        <v>0</v>
      </c>
      <c r="D477" s="1" t="s">
        <v>10794</v>
      </c>
      <c r="E477" s="1">
        <v>2022</v>
      </c>
      <c r="F477" s="1" t="s">
        <v>10795</v>
      </c>
      <c r="G477" s="1">
        <v>2</v>
      </c>
      <c r="H477" s="1">
        <v>2</v>
      </c>
      <c r="I477" s="1" t="s">
        <v>10796</v>
      </c>
      <c r="J477" s="1" t="s">
        <v>10797</v>
      </c>
      <c r="K477" s="1" t="s">
        <v>7972</v>
      </c>
      <c r="L477" s="1" t="s">
        <v>7993</v>
      </c>
    </row>
    <row r="478" spans="1:13" ht="37.5">
      <c r="A478" s="1" t="s">
        <v>10798</v>
      </c>
      <c r="B478" s="1" t="s">
        <v>10799</v>
      </c>
      <c r="C478" s="1">
        <v>0</v>
      </c>
      <c r="D478" s="1" t="s">
        <v>10800</v>
      </c>
      <c r="E478" s="1">
        <v>2023</v>
      </c>
      <c r="F478" s="1" t="s">
        <v>9013</v>
      </c>
      <c r="G478" s="1">
        <v>219</v>
      </c>
      <c r="H478" s="1" t="s">
        <v>7969</v>
      </c>
      <c r="I478" s="1" t="s">
        <v>10801</v>
      </c>
      <c r="J478" s="1" t="s">
        <v>10802</v>
      </c>
      <c r="K478" s="1" t="s">
        <v>7972</v>
      </c>
      <c r="L478" s="1" t="s">
        <v>7993</v>
      </c>
    </row>
    <row r="479" spans="1:13" ht="37.5">
      <c r="A479" s="1" t="s">
        <v>10803</v>
      </c>
      <c r="B479" s="1" t="s">
        <v>10804</v>
      </c>
      <c r="C479" s="1">
        <v>0</v>
      </c>
      <c r="D479" s="1" t="s">
        <v>10805</v>
      </c>
      <c r="E479" s="1">
        <v>2023</v>
      </c>
      <c r="F479" s="1" t="s">
        <v>10806</v>
      </c>
      <c r="G479" s="1" t="s">
        <v>7969</v>
      </c>
      <c r="H479" s="1" t="s">
        <v>7969</v>
      </c>
      <c r="I479" s="1" t="s">
        <v>10807</v>
      </c>
      <c r="J479" s="1" t="s">
        <v>10808</v>
      </c>
      <c r="K479" s="1" t="s">
        <v>7972</v>
      </c>
      <c r="L479" s="1" t="s">
        <v>8102</v>
      </c>
      <c r="M479" s="1" t="s">
        <v>10809</v>
      </c>
    </row>
    <row r="480" spans="1:13" ht="37.5">
      <c r="A480" s="1" t="s">
        <v>10810</v>
      </c>
      <c r="B480" s="1" t="s">
        <v>10811</v>
      </c>
      <c r="C480" s="1">
        <v>0</v>
      </c>
      <c r="D480" s="1" t="s">
        <v>10812</v>
      </c>
      <c r="E480" s="1">
        <v>2023</v>
      </c>
      <c r="F480" s="1" t="s">
        <v>10813</v>
      </c>
      <c r="G480" s="1" t="s">
        <v>7969</v>
      </c>
      <c r="H480" s="1" t="s">
        <v>7969</v>
      </c>
      <c r="I480" s="1" t="s">
        <v>10814</v>
      </c>
      <c r="J480" s="1" t="s">
        <v>10815</v>
      </c>
      <c r="K480" s="1" t="s">
        <v>7972</v>
      </c>
      <c r="L480" s="1" t="s">
        <v>8102</v>
      </c>
      <c r="M480" s="1" t="s">
        <v>10816</v>
      </c>
    </row>
    <row r="481" spans="1:13" ht="37.5">
      <c r="A481" s="1" t="s">
        <v>10817</v>
      </c>
      <c r="B481" s="1" t="s">
        <v>10818</v>
      </c>
      <c r="C481" s="1">
        <v>0</v>
      </c>
      <c r="D481" s="1" t="s">
        <v>10819</v>
      </c>
      <c r="E481" s="1">
        <v>2023</v>
      </c>
      <c r="F481" s="1" t="s">
        <v>10369</v>
      </c>
      <c r="G481" s="1" t="s">
        <v>7969</v>
      </c>
      <c r="H481" s="1" t="s">
        <v>7969</v>
      </c>
      <c r="I481" s="1" t="s">
        <v>10820</v>
      </c>
      <c r="J481" s="1" t="s">
        <v>10821</v>
      </c>
      <c r="K481" s="1" t="s">
        <v>7972</v>
      </c>
      <c r="L481" s="1" t="s">
        <v>8102</v>
      </c>
    </row>
    <row r="482" spans="1:13" ht="37.5">
      <c r="A482" s="1" t="s">
        <v>10822</v>
      </c>
      <c r="B482" s="1" t="s">
        <v>10823</v>
      </c>
      <c r="C482" s="1">
        <v>0</v>
      </c>
      <c r="D482" s="1" t="s">
        <v>10824</v>
      </c>
      <c r="E482" s="1">
        <v>2023</v>
      </c>
      <c r="F482" s="1" t="s">
        <v>10675</v>
      </c>
      <c r="G482" s="1">
        <v>46</v>
      </c>
      <c r="H482" s="1">
        <v>2</v>
      </c>
      <c r="I482" s="1" t="s">
        <v>10825</v>
      </c>
      <c r="J482" s="1" t="s">
        <v>10826</v>
      </c>
      <c r="K482" s="1" t="s">
        <v>7972</v>
      </c>
      <c r="L482" s="1" t="s">
        <v>8851</v>
      </c>
    </row>
    <row r="483" spans="1:13" ht="37.5">
      <c r="A483" s="1" t="s">
        <v>10827</v>
      </c>
      <c r="B483" s="1" t="s">
        <v>10828</v>
      </c>
      <c r="C483" s="1">
        <v>0</v>
      </c>
      <c r="D483" s="1" t="s">
        <v>10829</v>
      </c>
      <c r="E483" s="1">
        <v>2023</v>
      </c>
      <c r="F483" s="1" t="s">
        <v>10830</v>
      </c>
      <c r="G483" s="1">
        <v>18</v>
      </c>
      <c r="H483" s="1" t="s">
        <v>7969</v>
      </c>
      <c r="I483" s="1" t="s">
        <v>10831</v>
      </c>
      <c r="J483" s="1" t="s">
        <v>10832</v>
      </c>
      <c r="K483" s="1" t="s">
        <v>7972</v>
      </c>
      <c r="L483" s="1" t="s">
        <v>8102</v>
      </c>
      <c r="M483" s="1" t="s">
        <v>10833</v>
      </c>
    </row>
    <row r="484" spans="1:13" ht="50">
      <c r="A484" s="1" t="s">
        <v>10834</v>
      </c>
      <c r="B484" s="1" t="s">
        <v>10835</v>
      </c>
      <c r="C484" s="1">
        <v>0</v>
      </c>
      <c r="D484" s="1" t="s">
        <v>10836</v>
      </c>
      <c r="E484" s="1">
        <v>2023</v>
      </c>
      <c r="F484" s="1" t="s">
        <v>8831</v>
      </c>
      <c r="G484" s="1">
        <v>13922</v>
      </c>
      <c r="H484" s="1" t="s">
        <v>7969</v>
      </c>
      <c r="I484" s="1" t="s">
        <v>10837</v>
      </c>
      <c r="J484" s="1" t="s">
        <v>10838</v>
      </c>
      <c r="K484" s="1" t="s">
        <v>7972</v>
      </c>
      <c r="L484" s="1" t="s">
        <v>7985</v>
      </c>
      <c r="M484" s="1" t="s">
        <v>10839</v>
      </c>
    </row>
    <row r="485" spans="1:13" ht="50">
      <c r="A485" s="1" t="s">
        <v>10840</v>
      </c>
      <c r="B485" s="1" t="s">
        <v>10841</v>
      </c>
      <c r="C485" s="1">
        <v>0</v>
      </c>
      <c r="D485" s="1" t="s">
        <v>10842</v>
      </c>
      <c r="E485" s="1">
        <v>2023</v>
      </c>
      <c r="F485" s="1" t="s">
        <v>10843</v>
      </c>
      <c r="G485" s="1" t="s">
        <v>7969</v>
      </c>
      <c r="H485" s="1" t="s">
        <v>7969</v>
      </c>
      <c r="I485" s="1" t="s">
        <v>10844</v>
      </c>
      <c r="J485" s="1" t="s">
        <v>10845</v>
      </c>
      <c r="K485" s="1" t="s">
        <v>7972</v>
      </c>
      <c r="L485" s="1" t="s">
        <v>8102</v>
      </c>
    </row>
    <row r="486" spans="1:13" ht="37.5">
      <c r="A486" s="1" t="s">
        <v>10846</v>
      </c>
      <c r="B486" s="1" t="s">
        <v>10847</v>
      </c>
      <c r="C486" s="1">
        <v>0</v>
      </c>
      <c r="D486" s="1" t="s">
        <v>10848</v>
      </c>
      <c r="E486" s="1">
        <v>2023</v>
      </c>
      <c r="F486" s="1" t="s">
        <v>10849</v>
      </c>
      <c r="G486" s="1" t="s">
        <v>7969</v>
      </c>
      <c r="H486" s="1" t="s">
        <v>7969</v>
      </c>
      <c r="I486" s="1" t="s">
        <v>10850</v>
      </c>
      <c r="J486" s="1" t="s">
        <v>10851</v>
      </c>
      <c r="K486" s="1" t="s">
        <v>7972</v>
      </c>
      <c r="L486" s="1" t="s">
        <v>8102</v>
      </c>
      <c r="M486" s="1" t="s">
        <v>10852</v>
      </c>
    </row>
    <row r="487" spans="1:13" ht="37.5">
      <c r="A487" s="1" t="s">
        <v>10853</v>
      </c>
      <c r="B487" s="1" t="s">
        <v>10854</v>
      </c>
      <c r="C487" s="1">
        <v>0</v>
      </c>
      <c r="D487" s="1" t="s">
        <v>10855</v>
      </c>
      <c r="E487" s="1">
        <v>2023</v>
      </c>
      <c r="F487" s="1" t="s">
        <v>10856</v>
      </c>
      <c r="G487" s="1">
        <v>67</v>
      </c>
      <c r="H487" s="1">
        <v>4</v>
      </c>
      <c r="I487" s="1" t="s">
        <v>10857</v>
      </c>
      <c r="J487" s="1" t="s">
        <v>10858</v>
      </c>
      <c r="K487" s="1" t="s">
        <v>7972</v>
      </c>
      <c r="L487" s="1" t="s">
        <v>8688</v>
      </c>
      <c r="M487" s="1" t="s">
        <v>10859</v>
      </c>
    </row>
    <row r="488" spans="1:13" ht="37.5">
      <c r="A488" s="1" t="s">
        <v>10860</v>
      </c>
      <c r="B488" s="1" t="s">
        <v>10861</v>
      </c>
      <c r="C488" s="1">
        <v>0</v>
      </c>
      <c r="D488" s="1" t="s">
        <v>10862</v>
      </c>
      <c r="E488" s="1">
        <v>2023</v>
      </c>
      <c r="F488" s="1" t="s">
        <v>8177</v>
      </c>
      <c r="G488" s="1">
        <v>664</v>
      </c>
      <c r="H488" s="1" t="s">
        <v>7969</v>
      </c>
      <c r="I488" s="1" t="s">
        <v>10863</v>
      </c>
      <c r="J488" s="1" t="s">
        <v>10864</v>
      </c>
      <c r="K488" s="1" t="s">
        <v>7972</v>
      </c>
      <c r="L488" s="1" t="s">
        <v>7985</v>
      </c>
      <c r="M488" s="1" t="s">
        <v>10865</v>
      </c>
    </row>
    <row r="489" spans="1:13" ht="37.5">
      <c r="A489" s="1" t="s">
        <v>10866</v>
      </c>
      <c r="B489" s="1" t="s">
        <v>10867</v>
      </c>
      <c r="C489" s="1">
        <v>0</v>
      </c>
      <c r="D489" s="1" t="s">
        <v>10868</v>
      </c>
      <c r="E489" s="1">
        <v>2023</v>
      </c>
      <c r="F489" s="1" t="s">
        <v>10868</v>
      </c>
      <c r="G489" s="1" t="s">
        <v>7969</v>
      </c>
      <c r="H489" s="1" t="s">
        <v>7969</v>
      </c>
      <c r="I489" s="1" t="s">
        <v>7969</v>
      </c>
      <c r="J489" s="1" t="s">
        <v>10869</v>
      </c>
      <c r="K489" s="1" t="s">
        <v>7972</v>
      </c>
      <c r="L489" s="1" t="s">
        <v>8102</v>
      </c>
      <c r="M489" s="1" t="s">
        <v>7969</v>
      </c>
    </row>
    <row r="490" spans="1:13" ht="37.5">
      <c r="A490" s="1" t="s">
        <v>10870</v>
      </c>
      <c r="B490" s="1" t="s">
        <v>10871</v>
      </c>
      <c r="C490" s="1">
        <v>0</v>
      </c>
      <c r="D490" s="1" t="s">
        <v>10872</v>
      </c>
      <c r="E490" s="1">
        <v>2023</v>
      </c>
      <c r="F490" s="1" t="s">
        <v>8261</v>
      </c>
      <c r="G490" s="1">
        <v>14</v>
      </c>
      <c r="H490" s="1">
        <v>1</v>
      </c>
      <c r="I490" s="1" t="s">
        <v>10873</v>
      </c>
      <c r="J490" s="1" t="s">
        <v>10874</v>
      </c>
      <c r="K490" s="1" t="s">
        <v>7972</v>
      </c>
      <c r="L490" s="1" t="s">
        <v>8264</v>
      </c>
    </row>
    <row r="491" spans="1:13" ht="37.5">
      <c r="A491" s="1" t="s">
        <v>10875</v>
      </c>
      <c r="B491" s="1" t="s">
        <v>10876</v>
      </c>
      <c r="C491" s="1">
        <v>0</v>
      </c>
      <c r="D491" s="1" t="s">
        <v>10877</v>
      </c>
      <c r="E491" s="1">
        <v>2023</v>
      </c>
      <c r="F491" s="1" t="s">
        <v>10877</v>
      </c>
      <c r="G491" s="1" t="s">
        <v>7969</v>
      </c>
      <c r="H491" s="1" t="s">
        <v>7969</v>
      </c>
      <c r="I491" s="1" t="s">
        <v>7969</v>
      </c>
      <c r="J491" s="1" t="s">
        <v>10878</v>
      </c>
      <c r="K491" s="1" t="s">
        <v>7972</v>
      </c>
      <c r="L491" s="1" t="s">
        <v>8102</v>
      </c>
      <c r="M491" s="1" t="s">
        <v>7969</v>
      </c>
    </row>
    <row r="492" spans="1:13" ht="50">
      <c r="A492" s="1" t="s">
        <v>10879</v>
      </c>
      <c r="B492" s="1" t="s">
        <v>10880</v>
      </c>
      <c r="C492" s="1">
        <v>0</v>
      </c>
      <c r="D492" s="1" t="s">
        <v>10881</v>
      </c>
      <c r="E492" s="1">
        <v>2023</v>
      </c>
      <c r="F492" s="1" t="s">
        <v>8177</v>
      </c>
      <c r="G492" s="1">
        <v>735</v>
      </c>
      <c r="H492" s="1" t="s">
        <v>7969</v>
      </c>
      <c r="I492" s="1" t="s">
        <v>10882</v>
      </c>
      <c r="J492" s="1" t="s">
        <v>10883</v>
      </c>
      <c r="K492" s="1" t="s">
        <v>7972</v>
      </c>
      <c r="L492" s="1" t="s">
        <v>7985</v>
      </c>
      <c r="M492" s="1" t="s">
        <v>10884</v>
      </c>
    </row>
    <row r="493" spans="1:13" ht="50">
      <c r="A493" s="1" t="s">
        <v>10885</v>
      </c>
      <c r="B493" s="1" t="s">
        <v>10886</v>
      </c>
      <c r="C493" s="1">
        <v>0</v>
      </c>
      <c r="D493" s="1" t="s">
        <v>10887</v>
      </c>
      <c r="E493" s="1">
        <v>2023</v>
      </c>
      <c r="F493" s="1" t="s">
        <v>8055</v>
      </c>
      <c r="G493" s="1">
        <v>1796</v>
      </c>
      <c r="H493" s="1" t="s">
        <v>7969</v>
      </c>
      <c r="I493" s="1" t="s">
        <v>10888</v>
      </c>
      <c r="J493" s="1" t="s">
        <v>10889</v>
      </c>
      <c r="K493" s="1" t="s">
        <v>7972</v>
      </c>
      <c r="L493" s="1" t="s">
        <v>7985</v>
      </c>
      <c r="M493" s="1" t="s">
        <v>10890</v>
      </c>
    </row>
    <row r="494" spans="1:13" ht="37.5">
      <c r="A494" s="1" t="s">
        <v>10891</v>
      </c>
      <c r="B494" s="1" t="s">
        <v>10892</v>
      </c>
      <c r="C494" s="1">
        <v>0</v>
      </c>
      <c r="D494" s="1" t="s">
        <v>10893</v>
      </c>
      <c r="E494" s="1">
        <v>2023</v>
      </c>
      <c r="F494" s="1" t="s">
        <v>10894</v>
      </c>
      <c r="G494" s="1">
        <v>10</v>
      </c>
      <c r="H494" s="1">
        <v>1</v>
      </c>
      <c r="I494" s="1" t="s">
        <v>10895</v>
      </c>
      <c r="J494" s="1" t="s">
        <v>10896</v>
      </c>
      <c r="K494" s="1" t="s">
        <v>7972</v>
      </c>
      <c r="L494" s="1" t="s">
        <v>10897</v>
      </c>
    </row>
    <row r="495" spans="1:13" ht="37.5">
      <c r="A495" s="1" t="s">
        <v>10898</v>
      </c>
      <c r="B495" s="1" t="s">
        <v>10899</v>
      </c>
      <c r="C495" s="1">
        <v>0</v>
      </c>
      <c r="D495" s="1" t="s">
        <v>10900</v>
      </c>
      <c r="E495" s="1">
        <v>2023</v>
      </c>
      <c r="F495" s="1" t="s">
        <v>8177</v>
      </c>
      <c r="G495" s="1">
        <v>629</v>
      </c>
      <c r="H495" s="1" t="s">
        <v>7969</v>
      </c>
      <c r="I495" s="1" t="s">
        <v>10901</v>
      </c>
      <c r="J495" s="1" t="s">
        <v>10902</v>
      </c>
      <c r="K495" s="1" t="s">
        <v>7972</v>
      </c>
      <c r="L495" s="1" t="s">
        <v>7985</v>
      </c>
      <c r="M495" s="1" t="s">
        <v>10903</v>
      </c>
    </row>
    <row r="496" spans="1:13" ht="50">
      <c r="A496" s="1" t="s">
        <v>10904</v>
      </c>
      <c r="B496" s="1" t="s">
        <v>10905</v>
      </c>
      <c r="C496" s="1">
        <v>0</v>
      </c>
      <c r="D496" s="1" t="s">
        <v>10906</v>
      </c>
      <c r="E496" s="1">
        <v>2023</v>
      </c>
      <c r="F496" s="1" t="s">
        <v>8831</v>
      </c>
      <c r="G496" s="1">
        <v>14161</v>
      </c>
      <c r="H496" s="1" t="s">
        <v>7969</v>
      </c>
      <c r="I496" s="1" t="s">
        <v>7969</v>
      </c>
      <c r="J496" s="1" t="s">
        <v>10907</v>
      </c>
      <c r="K496" s="1" t="s">
        <v>7972</v>
      </c>
      <c r="L496" s="1" t="s">
        <v>7985</v>
      </c>
      <c r="M496" s="1" t="s">
        <v>7969</v>
      </c>
    </row>
    <row r="497" spans="1:13" ht="37.5">
      <c r="A497" s="1" t="s">
        <v>10908</v>
      </c>
      <c r="B497" s="1" t="s">
        <v>10909</v>
      </c>
      <c r="C497" s="1">
        <v>0</v>
      </c>
      <c r="D497" s="1" t="s">
        <v>10910</v>
      </c>
      <c r="E497" s="1">
        <v>2022</v>
      </c>
      <c r="F497" s="1" t="s">
        <v>10911</v>
      </c>
      <c r="G497" s="1" t="s">
        <v>7969</v>
      </c>
      <c r="H497" s="1" t="s">
        <v>7969</v>
      </c>
      <c r="I497" s="1" t="s">
        <v>10912</v>
      </c>
      <c r="J497" s="1" t="s">
        <v>10913</v>
      </c>
      <c r="K497" s="1" t="s">
        <v>7972</v>
      </c>
      <c r="L497" s="1" t="s">
        <v>8102</v>
      </c>
      <c r="M497" s="1" t="s">
        <v>10914</v>
      </c>
    </row>
    <row r="498" spans="1:13" ht="37.5">
      <c r="A498" s="1" t="s">
        <v>10915</v>
      </c>
      <c r="B498" s="1" t="s">
        <v>10916</v>
      </c>
      <c r="C498" s="1">
        <v>0</v>
      </c>
      <c r="D498" s="1" t="s">
        <v>10917</v>
      </c>
      <c r="E498" s="1">
        <v>2022</v>
      </c>
      <c r="F498" s="1" t="s">
        <v>10918</v>
      </c>
      <c r="G498" s="1" t="s">
        <v>7969</v>
      </c>
      <c r="H498" s="1" t="s">
        <v>7969</v>
      </c>
      <c r="I498" s="1" t="s">
        <v>10919</v>
      </c>
      <c r="J498" s="1" t="s">
        <v>10920</v>
      </c>
      <c r="K498" s="1" t="s">
        <v>7972</v>
      </c>
      <c r="L498" s="1" t="s">
        <v>8102</v>
      </c>
      <c r="M498" s="1" t="s">
        <v>10921</v>
      </c>
    </row>
    <row r="499" spans="1:13" ht="37.5">
      <c r="A499" s="1" t="s">
        <v>10922</v>
      </c>
      <c r="B499" s="1" t="s">
        <v>10923</v>
      </c>
      <c r="C499" s="1">
        <v>0</v>
      </c>
      <c r="D499" s="1" t="s">
        <v>10924</v>
      </c>
      <c r="E499" s="1">
        <v>2022</v>
      </c>
      <c r="F499" s="1" t="s">
        <v>8276</v>
      </c>
      <c r="G499" s="1">
        <v>22</v>
      </c>
      <c r="H499" s="1">
        <v>14</v>
      </c>
      <c r="I499" s="1" t="s">
        <v>10925</v>
      </c>
      <c r="J499" s="1" t="s">
        <v>10926</v>
      </c>
      <c r="K499" s="1" t="s">
        <v>7972</v>
      </c>
      <c r="L499" s="1" t="s">
        <v>9292</v>
      </c>
    </row>
    <row r="500" spans="1:13" ht="37.5">
      <c r="A500" s="1" t="s">
        <v>10927</v>
      </c>
      <c r="B500" s="1" t="s">
        <v>10928</v>
      </c>
      <c r="C500" s="1">
        <v>0</v>
      </c>
      <c r="D500" s="1" t="s">
        <v>10929</v>
      </c>
      <c r="E500" s="1">
        <v>2022</v>
      </c>
      <c r="F500" s="1" t="s">
        <v>8328</v>
      </c>
      <c r="G500" s="1" t="s">
        <v>7969</v>
      </c>
      <c r="H500" s="1" t="s">
        <v>7969</v>
      </c>
      <c r="I500" s="1" t="s">
        <v>10930</v>
      </c>
      <c r="J500" s="1" t="s">
        <v>10931</v>
      </c>
      <c r="K500" s="1" t="s">
        <v>7972</v>
      </c>
      <c r="L500" s="1" t="s">
        <v>8324</v>
      </c>
      <c r="M500" s="1" t="s">
        <v>10932</v>
      </c>
    </row>
    <row r="501" spans="1:13" ht="37.5">
      <c r="A501" s="1" t="s">
        <v>10933</v>
      </c>
      <c r="B501" s="1" t="s">
        <v>10934</v>
      </c>
      <c r="C501" s="1">
        <v>0</v>
      </c>
      <c r="D501" s="1" t="s">
        <v>10935</v>
      </c>
      <c r="E501" s="1">
        <v>2022</v>
      </c>
      <c r="F501" s="1" t="s">
        <v>10936</v>
      </c>
      <c r="G501" s="1" t="s">
        <v>7969</v>
      </c>
      <c r="H501" s="1" t="s">
        <v>7969</v>
      </c>
      <c r="I501" s="1" t="s">
        <v>10937</v>
      </c>
      <c r="J501" s="1" t="s">
        <v>10938</v>
      </c>
      <c r="K501" s="1" t="s">
        <v>7972</v>
      </c>
      <c r="L501" s="1" t="s">
        <v>8427</v>
      </c>
      <c r="M501" s="1" t="s">
        <v>10939</v>
      </c>
    </row>
    <row r="502" spans="1:13" ht="37.5">
      <c r="A502" s="1" t="s">
        <v>10940</v>
      </c>
      <c r="B502" s="1" t="s">
        <v>10941</v>
      </c>
      <c r="C502" s="1">
        <v>0</v>
      </c>
      <c r="D502" s="1" t="s">
        <v>10942</v>
      </c>
      <c r="E502" s="1">
        <v>2022</v>
      </c>
      <c r="F502" s="1" t="s">
        <v>10943</v>
      </c>
      <c r="G502" s="1" t="s">
        <v>7969</v>
      </c>
      <c r="H502" s="1" t="s">
        <v>7969</v>
      </c>
      <c r="I502" s="1" t="s">
        <v>10944</v>
      </c>
      <c r="J502" s="1" t="s">
        <v>10945</v>
      </c>
      <c r="K502" s="1" t="s">
        <v>7972</v>
      </c>
      <c r="L502" s="1" t="s">
        <v>8102</v>
      </c>
      <c r="M502" s="1" t="s">
        <v>10946</v>
      </c>
    </row>
    <row r="503" spans="1:13" ht="37.5">
      <c r="A503" s="1" t="s">
        <v>10947</v>
      </c>
      <c r="B503" s="1" t="s">
        <v>10948</v>
      </c>
      <c r="C503" s="1">
        <v>0</v>
      </c>
      <c r="D503" s="1" t="s">
        <v>10949</v>
      </c>
      <c r="E503" s="1">
        <v>2022</v>
      </c>
      <c r="F503" s="1" t="s">
        <v>8144</v>
      </c>
      <c r="G503" s="1">
        <v>12</v>
      </c>
      <c r="H503" s="1">
        <v>15</v>
      </c>
      <c r="I503" s="1" t="s">
        <v>10950</v>
      </c>
      <c r="J503" s="1" t="s">
        <v>10951</v>
      </c>
      <c r="K503" s="1" t="s">
        <v>7972</v>
      </c>
      <c r="L503" s="1" t="s">
        <v>9292</v>
      </c>
    </row>
    <row r="504" spans="1:13" ht="37.5">
      <c r="A504" s="1" t="s">
        <v>10952</v>
      </c>
      <c r="B504" s="1" t="s">
        <v>10953</v>
      </c>
      <c r="C504" s="1">
        <v>0</v>
      </c>
      <c r="D504" s="1" t="s">
        <v>10954</v>
      </c>
      <c r="E504" s="1">
        <v>2022</v>
      </c>
      <c r="F504" s="1" t="s">
        <v>8009</v>
      </c>
      <c r="G504" s="1">
        <v>11</v>
      </c>
      <c r="H504" s="1">
        <v>12</v>
      </c>
      <c r="I504" s="1" t="s">
        <v>10955</v>
      </c>
      <c r="J504" s="1" t="s">
        <v>10956</v>
      </c>
      <c r="K504" s="1" t="s">
        <v>7972</v>
      </c>
      <c r="L504" s="1" t="s">
        <v>9292</v>
      </c>
    </row>
    <row r="505" spans="1:13" ht="50">
      <c r="A505" s="1" t="s">
        <v>10957</v>
      </c>
      <c r="B505" s="1" t="s">
        <v>10958</v>
      </c>
      <c r="C505" s="1">
        <v>0</v>
      </c>
      <c r="D505" s="1" t="s">
        <v>10959</v>
      </c>
      <c r="E505" s="1">
        <v>2022</v>
      </c>
      <c r="F505" s="1" t="s">
        <v>10960</v>
      </c>
      <c r="G505" s="1" t="s">
        <v>7969</v>
      </c>
      <c r="H505" s="1" t="s">
        <v>7969</v>
      </c>
      <c r="I505" s="1" t="s">
        <v>10961</v>
      </c>
      <c r="J505" s="1" t="s">
        <v>10962</v>
      </c>
      <c r="K505" s="1" t="s">
        <v>7972</v>
      </c>
      <c r="L505" s="1" t="s">
        <v>8102</v>
      </c>
      <c r="M505" s="1" t="s">
        <v>10963</v>
      </c>
    </row>
    <row r="506" spans="1:13" ht="37.5">
      <c r="A506" s="1" t="s">
        <v>10964</v>
      </c>
      <c r="B506" s="1" t="s">
        <v>10965</v>
      </c>
      <c r="C506" s="1">
        <v>0</v>
      </c>
      <c r="D506" s="1" t="s">
        <v>10966</v>
      </c>
      <c r="E506" s="1">
        <v>2022</v>
      </c>
      <c r="F506" s="1" t="s">
        <v>10967</v>
      </c>
      <c r="G506" s="1" t="s">
        <v>7969</v>
      </c>
      <c r="H506" s="1" t="s">
        <v>7969</v>
      </c>
      <c r="I506" s="1" t="s">
        <v>10968</v>
      </c>
      <c r="J506" s="1" t="s">
        <v>10969</v>
      </c>
      <c r="K506" s="1" t="s">
        <v>7972</v>
      </c>
      <c r="L506" s="1" t="s">
        <v>8102</v>
      </c>
      <c r="M506" s="1" t="s">
        <v>10970</v>
      </c>
    </row>
    <row r="507" spans="1:13" ht="50">
      <c r="A507" s="1" t="s">
        <v>10971</v>
      </c>
      <c r="B507" s="1" t="s">
        <v>10972</v>
      </c>
      <c r="C507" s="1">
        <v>0</v>
      </c>
      <c r="D507" s="1" t="s">
        <v>10973</v>
      </c>
      <c r="E507" s="1">
        <v>2022</v>
      </c>
      <c r="F507" s="1" t="s">
        <v>10974</v>
      </c>
      <c r="G507" s="1" t="s">
        <v>7969</v>
      </c>
      <c r="H507" s="1" t="s">
        <v>7969</v>
      </c>
      <c r="I507" s="1" t="s">
        <v>10975</v>
      </c>
      <c r="J507" s="1" t="s">
        <v>10976</v>
      </c>
      <c r="K507" s="1" t="s">
        <v>7972</v>
      </c>
      <c r="L507" s="1" t="s">
        <v>8102</v>
      </c>
      <c r="M507" s="1" t="s">
        <v>10977</v>
      </c>
    </row>
    <row r="508" spans="1:13" ht="37.5">
      <c r="A508" s="1" t="s">
        <v>10978</v>
      </c>
      <c r="B508" s="1" t="s">
        <v>10979</v>
      </c>
      <c r="C508" s="1">
        <v>0</v>
      </c>
      <c r="D508" s="1" t="s">
        <v>10980</v>
      </c>
      <c r="E508" s="1">
        <v>2022</v>
      </c>
      <c r="F508" s="1" t="s">
        <v>10981</v>
      </c>
      <c r="G508" s="1" t="s">
        <v>7969</v>
      </c>
      <c r="H508" s="1" t="s">
        <v>7969</v>
      </c>
      <c r="I508" s="1" t="s">
        <v>10982</v>
      </c>
      <c r="J508" s="1" t="s">
        <v>10983</v>
      </c>
      <c r="K508" s="1" t="s">
        <v>7972</v>
      </c>
      <c r="L508" s="1" t="s">
        <v>8102</v>
      </c>
      <c r="M508" s="1" t="s">
        <v>10984</v>
      </c>
    </row>
    <row r="509" spans="1:13">
      <c r="A509" s="1" t="e">
        <v>#N/A</v>
      </c>
      <c r="B509" s="1" t="s">
        <v>10985</v>
      </c>
      <c r="C509" s="1">
        <v>0</v>
      </c>
      <c r="D509" s="1" t="s">
        <v>10986</v>
      </c>
      <c r="E509" s="1"/>
      <c r="F509" s="1"/>
      <c r="G509" s="1"/>
      <c r="H509" s="1"/>
      <c r="I509" s="1"/>
      <c r="J509" s="1"/>
      <c r="K509" s="1"/>
      <c r="L509" s="1"/>
    </row>
    <row r="510" spans="1:13" ht="37.5">
      <c r="A510" s="1" t="s">
        <v>10987</v>
      </c>
      <c r="B510" s="1" t="s">
        <v>10988</v>
      </c>
      <c r="C510" s="1">
        <v>0</v>
      </c>
      <c r="D510" s="1" t="s">
        <v>10989</v>
      </c>
      <c r="E510" s="1">
        <v>2022</v>
      </c>
      <c r="F510" s="1" t="s">
        <v>8055</v>
      </c>
      <c r="G510" s="1">
        <v>1679</v>
      </c>
      <c r="H510" s="1" t="s">
        <v>7969</v>
      </c>
      <c r="I510" s="1" t="s">
        <v>10990</v>
      </c>
      <c r="J510" s="1" t="s">
        <v>10991</v>
      </c>
      <c r="K510" s="1" t="s">
        <v>7972</v>
      </c>
      <c r="L510" s="1" t="s">
        <v>7985</v>
      </c>
      <c r="M510" s="1" t="s">
        <v>10992</v>
      </c>
    </row>
    <row r="511" spans="1:13" ht="37.5">
      <c r="A511" s="1" t="s">
        <v>10993</v>
      </c>
      <c r="B511" s="1" t="s">
        <v>10994</v>
      </c>
      <c r="C511" s="1">
        <v>0</v>
      </c>
      <c r="D511" s="1" t="s">
        <v>10995</v>
      </c>
      <c r="E511" s="1">
        <v>2022</v>
      </c>
      <c r="F511" s="1" t="s">
        <v>8375</v>
      </c>
      <c r="G511" s="1">
        <v>104</v>
      </c>
      <c r="H511" s="1">
        <v>5</v>
      </c>
      <c r="I511" s="1" t="s">
        <v>10996</v>
      </c>
      <c r="J511" s="1" t="s">
        <v>10997</v>
      </c>
      <c r="K511" s="1" t="s">
        <v>7972</v>
      </c>
      <c r="L511" s="1" t="s">
        <v>7978</v>
      </c>
      <c r="M511" s="1" t="s">
        <v>10998</v>
      </c>
    </row>
    <row r="512" spans="1:13" ht="37.5">
      <c r="A512" s="1" t="s">
        <v>10999</v>
      </c>
      <c r="B512" s="1" t="s">
        <v>11000</v>
      </c>
      <c r="C512" s="1">
        <v>0</v>
      </c>
      <c r="D512" s="1" t="s">
        <v>11001</v>
      </c>
      <c r="E512" s="1">
        <v>2022</v>
      </c>
      <c r="F512" s="1" t="s">
        <v>8055</v>
      </c>
      <c r="G512" s="1">
        <v>1726</v>
      </c>
      <c r="H512" s="1" t="s">
        <v>7969</v>
      </c>
      <c r="I512" s="1" t="s">
        <v>11002</v>
      </c>
      <c r="J512" s="1" t="s">
        <v>11003</v>
      </c>
      <c r="K512" s="1" t="s">
        <v>7972</v>
      </c>
      <c r="L512" s="1" t="s">
        <v>7985</v>
      </c>
      <c r="M512" s="1" t="s">
        <v>11004</v>
      </c>
    </row>
    <row r="513" spans="1:13" ht="37.5">
      <c r="A513" s="1" t="s">
        <v>11005</v>
      </c>
      <c r="B513" s="1" t="s">
        <v>11006</v>
      </c>
      <c r="C513" s="1">
        <v>0</v>
      </c>
      <c r="D513" s="1" t="s">
        <v>11007</v>
      </c>
      <c r="E513" s="1">
        <v>2022</v>
      </c>
      <c r="F513" s="1" t="s">
        <v>8276</v>
      </c>
      <c r="G513" s="1">
        <v>22</v>
      </c>
      <c r="H513" s="1">
        <v>6</v>
      </c>
      <c r="I513" s="1" t="s">
        <v>11008</v>
      </c>
      <c r="J513" s="1" t="s">
        <v>11009</v>
      </c>
      <c r="K513" s="1" t="s">
        <v>7972</v>
      </c>
      <c r="L513" s="1" t="s">
        <v>9292</v>
      </c>
    </row>
    <row r="514" spans="1:13" ht="37.5">
      <c r="A514" s="1" t="s">
        <v>11010</v>
      </c>
      <c r="B514" s="1" t="s">
        <v>11011</v>
      </c>
      <c r="C514" s="1">
        <v>0</v>
      </c>
      <c r="D514" s="1" t="s">
        <v>11012</v>
      </c>
      <c r="E514" s="1">
        <v>2022</v>
      </c>
      <c r="F514" s="1" t="s">
        <v>11013</v>
      </c>
      <c r="G514" s="1" t="s">
        <v>7969</v>
      </c>
      <c r="H514" s="1" t="s">
        <v>7969</v>
      </c>
      <c r="I514" s="1" t="s">
        <v>11014</v>
      </c>
      <c r="J514" s="1" t="s">
        <v>11015</v>
      </c>
      <c r="K514" s="1" t="s">
        <v>7972</v>
      </c>
      <c r="L514" s="1" t="s">
        <v>8102</v>
      </c>
      <c r="M514" s="1" t="s">
        <v>11016</v>
      </c>
    </row>
    <row r="515" spans="1:13" ht="37.5">
      <c r="A515" s="1" t="s">
        <v>11017</v>
      </c>
      <c r="B515" s="1" t="s">
        <v>11018</v>
      </c>
      <c r="C515" s="1">
        <v>0</v>
      </c>
      <c r="D515" s="1" t="s">
        <v>11019</v>
      </c>
      <c r="E515" s="1">
        <v>2022</v>
      </c>
      <c r="F515" s="1" t="s">
        <v>11020</v>
      </c>
      <c r="G515" s="1">
        <v>100</v>
      </c>
      <c r="H515" s="1" t="s">
        <v>7969</v>
      </c>
      <c r="I515" s="1" t="s">
        <v>11021</v>
      </c>
      <c r="J515" s="1" t="s">
        <v>11022</v>
      </c>
      <c r="K515" s="1" t="s">
        <v>7972</v>
      </c>
      <c r="L515" s="1" t="s">
        <v>8027</v>
      </c>
    </row>
    <row r="516" spans="1:13" ht="37.5">
      <c r="A516" s="1" t="s">
        <v>11023</v>
      </c>
      <c r="B516" s="1" t="s">
        <v>11024</v>
      </c>
      <c r="C516" s="1">
        <v>0</v>
      </c>
      <c r="D516" s="1" t="s">
        <v>11025</v>
      </c>
      <c r="E516" s="1">
        <v>2022</v>
      </c>
      <c r="F516" s="1" t="s">
        <v>11026</v>
      </c>
      <c r="G516" s="1" t="s">
        <v>7969</v>
      </c>
      <c r="H516" s="1" t="s">
        <v>7969</v>
      </c>
      <c r="I516" s="1" t="s">
        <v>11027</v>
      </c>
      <c r="J516" s="1" t="s">
        <v>11028</v>
      </c>
      <c r="K516" s="1" t="s">
        <v>7972</v>
      </c>
      <c r="L516" s="1" t="s">
        <v>8102</v>
      </c>
      <c r="M516" s="1" t="s">
        <v>11029</v>
      </c>
    </row>
    <row r="517" spans="1:13" ht="37.5">
      <c r="A517" s="1" t="s">
        <v>11030</v>
      </c>
      <c r="B517" s="1" t="s">
        <v>11031</v>
      </c>
      <c r="C517" s="1">
        <v>0</v>
      </c>
      <c r="D517" s="1" t="s">
        <v>11032</v>
      </c>
      <c r="E517" s="1">
        <v>2022</v>
      </c>
      <c r="F517" s="1" t="s">
        <v>8328</v>
      </c>
      <c r="G517" s="1" t="s">
        <v>7969</v>
      </c>
      <c r="H517" s="1" t="s">
        <v>7969</v>
      </c>
      <c r="I517" s="1" t="s">
        <v>11033</v>
      </c>
      <c r="J517" s="1" t="s">
        <v>11034</v>
      </c>
      <c r="K517" s="1" t="s">
        <v>7972</v>
      </c>
      <c r="L517" s="1" t="s">
        <v>8324</v>
      </c>
      <c r="M517" s="1" t="s">
        <v>11035</v>
      </c>
    </row>
    <row r="518" spans="1:13" ht="37.5">
      <c r="A518" s="1" t="s">
        <v>11036</v>
      </c>
      <c r="B518" s="1" t="s">
        <v>11037</v>
      </c>
      <c r="C518" s="1">
        <v>0</v>
      </c>
      <c r="D518" s="1" t="s">
        <v>11038</v>
      </c>
      <c r="E518" s="1">
        <v>2022</v>
      </c>
      <c r="F518" s="1" t="s">
        <v>10633</v>
      </c>
      <c r="G518" s="1">
        <v>187</v>
      </c>
      <c r="H518" s="1" t="s">
        <v>7969</v>
      </c>
      <c r="I518" s="1" t="s">
        <v>11039</v>
      </c>
      <c r="J518" s="1" t="s">
        <v>11040</v>
      </c>
      <c r="K518" s="1" t="s">
        <v>7972</v>
      </c>
      <c r="L518" s="1" t="s">
        <v>7993</v>
      </c>
      <c r="M518" s="1" t="s">
        <v>11041</v>
      </c>
    </row>
    <row r="519" spans="1:13" ht="37.5">
      <c r="A519" s="1" t="s">
        <v>11042</v>
      </c>
      <c r="B519" s="1" t="s">
        <v>11043</v>
      </c>
      <c r="C519" s="1">
        <v>0</v>
      </c>
      <c r="D519" s="1" t="s">
        <v>11044</v>
      </c>
      <c r="E519" s="1">
        <v>2022</v>
      </c>
      <c r="F519" s="1" t="s">
        <v>11045</v>
      </c>
      <c r="G519" s="1">
        <v>24</v>
      </c>
      <c r="H519" s="1">
        <v>10</v>
      </c>
      <c r="I519" s="1" t="s">
        <v>11046</v>
      </c>
      <c r="J519" s="1" t="s">
        <v>11047</v>
      </c>
      <c r="K519" s="1" t="s">
        <v>7972</v>
      </c>
      <c r="L519" s="1" t="s">
        <v>9292</v>
      </c>
    </row>
    <row r="520" spans="1:13" ht="37.5">
      <c r="A520" s="1" t="s">
        <v>11048</v>
      </c>
      <c r="B520" s="1" t="s">
        <v>11049</v>
      </c>
      <c r="C520" s="1">
        <v>0</v>
      </c>
      <c r="D520" s="1" t="s">
        <v>11050</v>
      </c>
      <c r="E520" s="1">
        <v>2022</v>
      </c>
      <c r="F520" s="1" t="s">
        <v>8261</v>
      </c>
      <c r="G520" s="1">
        <v>13</v>
      </c>
      <c r="H520" s="1">
        <v>12</v>
      </c>
      <c r="I520" s="1" t="s">
        <v>11051</v>
      </c>
      <c r="J520" s="1" t="s">
        <v>11052</v>
      </c>
      <c r="K520" s="1" t="s">
        <v>7972</v>
      </c>
      <c r="L520" s="1" t="s">
        <v>8264</v>
      </c>
    </row>
    <row r="521" spans="1:13" ht="37.5">
      <c r="A521" s="1" t="s">
        <v>11053</v>
      </c>
      <c r="B521" s="1" t="s">
        <v>11054</v>
      </c>
      <c r="C521" s="1">
        <v>0</v>
      </c>
      <c r="D521" s="1" t="s">
        <v>11055</v>
      </c>
      <c r="E521" s="1">
        <v>2022</v>
      </c>
      <c r="F521" s="1" t="s">
        <v>11056</v>
      </c>
      <c r="G521" s="1" t="s">
        <v>7969</v>
      </c>
      <c r="H521" s="1" t="s">
        <v>7969</v>
      </c>
      <c r="I521" s="1" t="s">
        <v>11057</v>
      </c>
      <c r="J521" s="1" t="s">
        <v>11058</v>
      </c>
      <c r="K521" s="1" t="s">
        <v>7972</v>
      </c>
      <c r="L521" s="1" t="s">
        <v>8102</v>
      </c>
      <c r="M521" s="1" t="s">
        <v>11059</v>
      </c>
    </row>
    <row r="522" spans="1:13" ht="37.5">
      <c r="A522" s="1" t="s">
        <v>11060</v>
      </c>
      <c r="B522" s="1" t="s">
        <v>11061</v>
      </c>
      <c r="C522" s="1">
        <v>0</v>
      </c>
      <c r="D522" s="1" t="s">
        <v>11062</v>
      </c>
      <c r="E522" s="1">
        <v>2022</v>
      </c>
      <c r="F522" s="1" t="s">
        <v>11063</v>
      </c>
      <c r="G522" s="1">
        <v>2022</v>
      </c>
      <c r="H522" s="1" t="s">
        <v>7969</v>
      </c>
      <c r="I522" s="1" t="s">
        <v>11064</v>
      </c>
      <c r="J522" s="1" t="s">
        <v>11065</v>
      </c>
      <c r="K522" s="1" t="s">
        <v>7972</v>
      </c>
      <c r="L522" s="1" t="s">
        <v>8102</v>
      </c>
      <c r="M522" s="1" t="s">
        <v>11066</v>
      </c>
    </row>
    <row r="523" spans="1:13" ht="37.5">
      <c r="A523" s="1" t="s">
        <v>11067</v>
      </c>
      <c r="B523" s="1" t="s">
        <v>11068</v>
      </c>
      <c r="C523" s="1">
        <v>0</v>
      </c>
      <c r="D523" s="1" t="s">
        <v>11069</v>
      </c>
      <c r="E523" s="1">
        <v>2022</v>
      </c>
      <c r="F523" s="1" t="s">
        <v>11070</v>
      </c>
      <c r="G523" s="1" t="s">
        <v>7969</v>
      </c>
      <c r="H523" s="1" t="s">
        <v>7969</v>
      </c>
      <c r="I523" s="1" t="s">
        <v>11071</v>
      </c>
      <c r="J523" s="1" t="s">
        <v>11072</v>
      </c>
      <c r="K523" s="1" t="s">
        <v>7972</v>
      </c>
      <c r="L523" s="1" t="s">
        <v>10237</v>
      </c>
      <c r="M523" s="1" t="s">
        <v>7969</v>
      </c>
    </row>
    <row r="524" spans="1:13" ht="37.5">
      <c r="A524" s="1" t="s">
        <v>11073</v>
      </c>
      <c r="B524" s="1" t="s">
        <v>11074</v>
      </c>
      <c r="C524" s="1">
        <v>0</v>
      </c>
      <c r="D524" s="1" t="s">
        <v>11075</v>
      </c>
      <c r="E524" s="1">
        <v>2022</v>
      </c>
      <c r="F524" s="1" t="s">
        <v>11076</v>
      </c>
      <c r="G524" s="1">
        <v>13</v>
      </c>
      <c r="H524" s="1">
        <v>4</v>
      </c>
      <c r="I524" s="1" t="s">
        <v>11077</v>
      </c>
      <c r="J524" s="1" t="s">
        <v>11078</v>
      </c>
      <c r="K524" s="1" t="s">
        <v>7972</v>
      </c>
      <c r="L524" s="1" t="s">
        <v>11079</v>
      </c>
    </row>
    <row r="525" spans="1:13" ht="37.5">
      <c r="A525" s="1" t="s">
        <v>11080</v>
      </c>
      <c r="B525" s="1" t="s">
        <v>11081</v>
      </c>
      <c r="C525" s="1">
        <v>0</v>
      </c>
      <c r="D525" s="1" t="s">
        <v>11082</v>
      </c>
      <c r="E525" s="1">
        <v>2022</v>
      </c>
      <c r="F525" s="1" t="s">
        <v>11083</v>
      </c>
      <c r="G525" s="1">
        <v>100</v>
      </c>
      <c r="H525" s="1">
        <v>1</v>
      </c>
      <c r="I525" s="1" t="s">
        <v>11084</v>
      </c>
      <c r="J525" s="1" t="s">
        <v>11085</v>
      </c>
      <c r="K525" s="1" t="s">
        <v>7972</v>
      </c>
      <c r="L525" s="1" t="s">
        <v>11086</v>
      </c>
      <c r="M525" s="1" t="s">
        <v>7969</v>
      </c>
    </row>
    <row r="526" spans="1:13" ht="37.5">
      <c r="A526" s="1" t="s">
        <v>11087</v>
      </c>
      <c r="B526" s="1" t="s">
        <v>11088</v>
      </c>
      <c r="C526" s="1">
        <v>0</v>
      </c>
      <c r="D526" s="1" t="s">
        <v>11089</v>
      </c>
      <c r="E526" s="1">
        <v>2022</v>
      </c>
      <c r="F526" s="1" t="s">
        <v>11090</v>
      </c>
      <c r="G526" s="1" t="s">
        <v>7969</v>
      </c>
      <c r="H526" s="1" t="s">
        <v>7969</v>
      </c>
      <c r="I526" s="1" t="s">
        <v>11091</v>
      </c>
      <c r="J526" s="1" t="s">
        <v>11092</v>
      </c>
      <c r="K526" s="1" t="s">
        <v>7972</v>
      </c>
      <c r="L526" s="1" t="s">
        <v>8102</v>
      </c>
      <c r="M526" s="1" t="s">
        <v>11093</v>
      </c>
    </row>
    <row r="527" spans="1:13" ht="50">
      <c r="A527" s="1" t="s">
        <v>11094</v>
      </c>
      <c r="B527" s="1" t="s">
        <v>11095</v>
      </c>
      <c r="C527" s="1">
        <v>0</v>
      </c>
      <c r="D527" s="1" t="s">
        <v>11096</v>
      </c>
      <c r="E527" s="1">
        <v>2022</v>
      </c>
      <c r="F527" s="1" t="s">
        <v>11097</v>
      </c>
      <c r="G527" s="1">
        <v>4</v>
      </c>
      <c r="H527" s="1" t="s">
        <v>7969</v>
      </c>
      <c r="I527" s="1" t="s">
        <v>11098</v>
      </c>
      <c r="J527" s="1" t="s">
        <v>11099</v>
      </c>
      <c r="K527" s="1" t="s">
        <v>7972</v>
      </c>
      <c r="L527" s="1" t="s">
        <v>11100</v>
      </c>
    </row>
    <row r="528" spans="1:13" ht="37.5">
      <c r="A528" s="1" t="s">
        <v>11101</v>
      </c>
      <c r="B528" s="1" t="s">
        <v>11102</v>
      </c>
      <c r="C528" s="1">
        <v>0</v>
      </c>
      <c r="D528" s="1" t="s">
        <v>11103</v>
      </c>
      <c r="E528" s="1">
        <v>2022</v>
      </c>
      <c r="F528" s="1" t="s">
        <v>8005</v>
      </c>
      <c r="G528" s="1">
        <v>78</v>
      </c>
      <c r="H528" s="1">
        <v>6</v>
      </c>
      <c r="I528" s="1" t="s">
        <v>11104</v>
      </c>
      <c r="J528" s="1" t="s">
        <v>11105</v>
      </c>
      <c r="K528" s="1" t="s">
        <v>7972</v>
      </c>
      <c r="L528" s="1" t="s">
        <v>7978</v>
      </c>
      <c r="M528" s="1" t="s">
        <v>11106</v>
      </c>
    </row>
    <row r="529" spans="1:13" ht="37.5">
      <c r="A529" s="1" t="s">
        <v>11107</v>
      </c>
      <c r="B529" s="1" t="s">
        <v>11108</v>
      </c>
      <c r="C529" s="1">
        <v>0</v>
      </c>
      <c r="D529" s="1" t="s">
        <v>11109</v>
      </c>
      <c r="E529" s="1">
        <v>2022</v>
      </c>
      <c r="F529" s="1" t="s">
        <v>11110</v>
      </c>
      <c r="G529" s="1">
        <v>21</v>
      </c>
      <c r="H529" s="1">
        <v>6</v>
      </c>
      <c r="I529" s="1" t="s">
        <v>11111</v>
      </c>
      <c r="J529" s="1" t="s">
        <v>11112</v>
      </c>
      <c r="K529" s="1" t="s">
        <v>7972</v>
      </c>
      <c r="L529" s="1" t="s">
        <v>8102</v>
      </c>
    </row>
    <row r="530" spans="1:13" ht="37.5">
      <c r="A530" s="1" t="s">
        <v>11113</v>
      </c>
      <c r="B530" s="1" t="s">
        <v>11114</v>
      </c>
      <c r="C530" s="1">
        <v>0</v>
      </c>
      <c r="D530" s="1" t="s">
        <v>11115</v>
      </c>
      <c r="E530" s="1">
        <v>2022</v>
      </c>
      <c r="F530" s="1" t="s">
        <v>8392</v>
      </c>
      <c r="G530" s="1">
        <v>9</v>
      </c>
      <c r="H530" s="1">
        <v>12</v>
      </c>
      <c r="I530" s="1" t="s">
        <v>11116</v>
      </c>
      <c r="J530" s="1" t="s">
        <v>11117</v>
      </c>
      <c r="K530" s="1" t="s">
        <v>7972</v>
      </c>
      <c r="L530" s="1" t="s">
        <v>8102</v>
      </c>
      <c r="M530" s="1" t="s">
        <v>11118</v>
      </c>
    </row>
    <row r="531" spans="1:13" ht="87.5">
      <c r="A531" s="1" t="s">
        <v>11119</v>
      </c>
      <c r="B531" s="1" t="s">
        <v>11120</v>
      </c>
      <c r="C531" s="1">
        <v>0</v>
      </c>
      <c r="D531" s="1" t="s">
        <v>11121</v>
      </c>
      <c r="E531" s="1">
        <v>2022</v>
      </c>
      <c r="F531" s="1" t="s">
        <v>11122</v>
      </c>
      <c r="G531" s="1" t="s">
        <v>7969</v>
      </c>
      <c r="H531" s="1" t="s">
        <v>7969</v>
      </c>
      <c r="I531" s="1" t="s">
        <v>11123</v>
      </c>
      <c r="J531" s="1" t="s">
        <v>11124</v>
      </c>
      <c r="K531" s="1" t="s">
        <v>7972</v>
      </c>
      <c r="L531" s="1" t="s">
        <v>8102</v>
      </c>
      <c r="M531" s="1" t="s">
        <v>11125</v>
      </c>
    </row>
    <row r="532" spans="1:13" ht="37.5">
      <c r="A532" s="1" t="s">
        <v>11126</v>
      </c>
      <c r="B532" s="1" t="s">
        <v>11127</v>
      </c>
      <c r="C532" s="1">
        <v>0</v>
      </c>
      <c r="D532" s="1" t="s">
        <v>11128</v>
      </c>
      <c r="E532" s="1">
        <v>2022</v>
      </c>
      <c r="F532" s="1" t="s">
        <v>8009</v>
      </c>
      <c r="G532" s="1">
        <v>11</v>
      </c>
      <c r="H532" s="1">
        <v>20</v>
      </c>
      <c r="I532" s="1" t="s">
        <v>11129</v>
      </c>
      <c r="J532" s="1" t="s">
        <v>11130</v>
      </c>
      <c r="K532" s="1" t="s">
        <v>7972</v>
      </c>
      <c r="L532" s="1" t="s">
        <v>9292</v>
      </c>
    </row>
    <row r="533" spans="1:13" ht="37.5">
      <c r="A533" s="1" t="s">
        <v>11131</v>
      </c>
      <c r="B533" s="1" t="s">
        <v>11132</v>
      </c>
      <c r="C533" s="1">
        <v>0</v>
      </c>
      <c r="D533" s="1" t="s">
        <v>11133</v>
      </c>
      <c r="E533" s="1">
        <v>2022</v>
      </c>
      <c r="F533" s="1" t="s">
        <v>8233</v>
      </c>
      <c r="G533" s="1">
        <v>2</v>
      </c>
      <c r="H533" s="1">
        <v>1</v>
      </c>
      <c r="I533" s="1" t="s">
        <v>11134</v>
      </c>
      <c r="J533" s="1" t="s">
        <v>11135</v>
      </c>
      <c r="K533" s="1" t="s">
        <v>7972</v>
      </c>
      <c r="L533" s="1" t="s">
        <v>8012</v>
      </c>
    </row>
    <row r="534" spans="1:13" ht="37.5">
      <c r="A534" s="1" t="s">
        <v>11136</v>
      </c>
      <c r="B534" s="1" t="s">
        <v>11137</v>
      </c>
      <c r="C534" s="1">
        <v>0</v>
      </c>
      <c r="D534" s="1" t="s">
        <v>11138</v>
      </c>
      <c r="E534" s="1">
        <v>2022</v>
      </c>
      <c r="F534" s="1" t="s">
        <v>11139</v>
      </c>
      <c r="G534" s="1">
        <v>6</v>
      </c>
      <c r="H534" s="1">
        <v>4</v>
      </c>
      <c r="I534" s="1" t="s">
        <v>11140</v>
      </c>
      <c r="J534" s="1" t="s">
        <v>11141</v>
      </c>
      <c r="K534" s="1" t="s">
        <v>7972</v>
      </c>
      <c r="L534" s="1" t="s">
        <v>11142</v>
      </c>
    </row>
    <row r="535" spans="1:13" ht="50">
      <c r="A535" s="1" t="s">
        <v>11143</v>
      </c>
      <c r="B535" s="1" t="s">
        <v>11144</v>
      </c>
      <c r="C535" s="1">
        <v>0</v>
      </c>
      <c r="D535" s="1" t="s">
        <v>11145</v>
      </c>
      <c r="E535" s="1">
        <v>2022</v>
      </c>
      <c r="F535" s="1" t="s">
        <v>8144</v>
      </c>
      <c r="G535" s="1">
        <v>12</v>
      </c>
      <c r="H535" s="1">
        <v>7</v>
      </c>
      <c r="I535" s="1" t="s">
        <v>11146</v>
      </c>
      <c r="J535" s="1" t="s">
        <v>11147</v>
      </c>
      <c r="K535" s="1" t="s">
        <v>7972</v>
      </c>
      <c r="L535" s="1" t="s">
        <v>9292</v>
      </c>
    </row>
    <row r="536" spans="1:13" ht="37.5">
      <c r="A536" s="1" t="s">
        <v>11148</v>
      </c>
      <c r="B536" s="1" t="s">
        <v>11149</v>
      </c>
      <c r="C536" s="1">
        <v>0</v>
      </c>
      <c r="D536" s="1" t="s">
        <v>11150</v>
      </c>
      <c r="E536" s="1">
        <v>2022</v>
      </c>
      <c r="F536" s="1" t="s">
        <v>8118</v>
      </c>
      <c r="G536" s="1">
        <v>40</v>
      </c>
      <c r="H536" s="1" t="s">
        <v>7969</v>
      </c>
      <c r="I536" s="1" t="s">
        <v>11151</v>
      </c>
      <c r="J536" s="1" t="s">
        <v>11152</v>
      </c>
      <c r="K536" s="1" t="s">
        <v>7972</v>
      </c>
      <c r="L536" s="1" t="s">
        <v>8027</v>
      </c>
    </row>
    <row r="537" spans="1:13" ht="25">
      <c r="A537" s="1" t="e">
        <v>#N/A</v>
      </c>
      <c r="B537" s="1" t="s">
        <v>11153</v>
      </c>
      <c r="C537" s="1">
        <v>0</v>
      </c>
      <c r="D537" s="1" t="s">
        <v>11154</v>
      </c>
      <c r="E537" s="1"/>
      <c r="F537" s="1"/>
      <c r="G537" s="1"/>
      <c r="H537" s="1"/>
      <c r="I537" s="1"/>
      <c r="J537" s="1"/>
      <c r="K537" s="1"/>
      <c r="L537" s="1"/>
    </row>
    <row r="538" spans="1:13" ht="50">
      <c r="A538" s="1" t="s">
        <v>11155</v>
      </c>
      <c r="B538" s="1" t="s">
        <v>11156</v>
      </c>
      <c r="C538" s="1">
        <v>0</v>
      </c>
      <c r="D538" s="1" t="s">
        <v>11157</v>
      </c>
      <c r="E538" s="1">
        <v>2022</v>
      </c>
      <c r="F538" s="1" t="s">
        <v>11158</v>
      </c>
      <c r="G538" s="1" t="s">
        <v>7969</v>
      </c>
      <c r="H538" s="1" t="s">
        <v>7969</v>
      </c>
      <c r="I538" s="1" t="s">
        <v>11159</v>
      </c>
      <c r="J538" s="1" t="s">
        <v>11160</v>
      </c>
      <c r="K538" s="1" t="s">
        <v>7972</v>
      </c>
      <c r="L538" s="1" t="s">
        <v>8102</v>
      </c>
      <c r="M538" s="1" t="s">
        <v>11161</v>
      </c>
    </row>
    <row r="539" spans="1:13" ht="37.5">
      <c r="A539" s="1" t="s">
        <v>11162</v>
      </c>
      <c r="B539" s="1" t="s">
        <v>11163</v>
      </c>
      <c r="C539" s="1">
        <v>0</v>
      </c>
      <c r="D539" s="1" t="s">
        <v>11164</v>
      </c>
      <c r="E539" s="1">
        <v>2022</v>
      </c>
      <c r="F539" s="1" t="s">
        <v>11165</v>
      </c>
      <c r="G539" s="1" t="s">
        <v>7969</v>
      </c>
      <c r="H539" s="1" t="s">
        <v>7969</v>
      </c>
      <c r="I539" s="1" t="s">
        <v>11166</v>
      </c>
      <c r="J539" s="1" t="s">
        <v>11167</v>
      </c>
      <c r="K539" s="1" t="s">
        <v>7972</v>
      </c>
      <c r="L539" s="1" t="s">
        <v>8324</v>
      </c>
    </row>
    <row r="540" spans="1:13" ht="37.5">
      <c r="A540" s="1" t="s">
        <v>11168</v>
      </c>
      <c r="B540" s="1" t="s">
        <v>11169</v>
      </c>
      <c r="C540" s="1">
        <v>0</v>
      </c>
      <c r="D540" s="1" t="s">
        <v>11170</v>
      </c>
      <c r="E540" s="1">
        <v>2022</v>
      </c>
      <c r="F540" s="1" t="s">
        <v>8781</v>
      </c>
      <c r="G540" s="1">
        <v>3351</v>
      </c>
      <c r="H540" s="1" t="s">
        <v>7969</v>
      </c>
      <c r="I540" s="1" t="s">
        <v>11171</v>
      </c>
      <c r="J540" s="1" t="s">
        <v>11172</v>
      </c>
      <c r="K540" s="1" t="s">
        <v>7972</v>
      </c>
      <c r="L540" s="1" t="s">
        <v>8784</v>
      </c>
      <c r="M540" s="1" t="s">
        <v>7969</v>
      </c>
    </row>
    <row r="541" spans="1:13" ht="100">
      <c r="A541" s="1" t="s">
        <v>11173</v>
      </c>
      <c r="B541" s="1" t="s">
        <v>11174</v>
      </c>
      <c r="C541" s="1">
        <v>0</v>
      </c>
      <c r="D541" s="1" t="s">
        <v>11175</v>
      </c>
      <c r="E541" s="1">
        <v>2022</v>
      </c>
      <c r="F541" s="1" t="s">
        <v>11176</v>
      </c>
      <c r="G541" s="1" t="s">
        <v>7969</v>
      </c>
      <c r="H541" s="1" t="s">
        <v>7969</v>
      </c>
      <c r="I541" s="1" t="s">
        <v>11177</v>
      </c>
      <c r="J541" s="1" t="s">
        <v>11178</v>
      </c>
      <c r="K541" s="1" t="s">
        <v>7972</v>
      </c>
      <c r="L541" s="1" t="s">
        <v>8102</v>
      </c>
      <c r="M541" s="1" t="s">
        <v>11179</v>
      </c>
    </row>
    <row r="542" spans="1:13" ht="37.5">
      <c r="A542" s="1" t="s">
        <v>11180</v>
      </c>
      <c r="B542" s="1" t="s">
        <v>11181</v>
      </c>
      <c r="C542" s="1">
        <v>0</v>
      </c>
      <c r="D542" s="1" t="s">
        <v>11182</v>
      </c>
      <c r="E542" s="1">
        <v>2022</v>
      </c>
      <c r="F542" s="1" t="s">
        <v>8328</v>
      </c>
      <c r="G542" s="1" t="s">
        <v>7969</v>
      </c>
      <c r="H542" s="1" t="s">
        <v>7969</v>
      </c>
      <c r="I542" s="1" t="s">
        <v>11183</v>
      </c>
      <c r="J542" s="1" t="s">
        <v>11184</v>
      </c>
      <c r="K542" s="1" t="s">
        <v>7972</v>
      </c>
      <c r="L542" s="1" t="s">
        <v>8324</v>
      </c>
      <c r="M542" s="1" t="s">
        <v>11185</v>
      </c>
    </row>
    <row r="543" spans="1:13" ht="37.5">
      <c r="A543" s="1" t="s">
        <v>11186</v>
      </c>
      <c r="B543" s="1" t="s">
        <v>11187</v>
      </c>
      <c r="C543" s="1">
        <v>0</v>
      </c>
      <c r="D543" s="1" t="s">
        <v>11188</v>
      </c>
      <c r="E543" s="1">
        <v>2022</v>
      </c>
      <c r="F543" s="1" t="s">
        <v>11189</v>
      </c>
      <c r="G543" s="1">
        <v>18</v>
      </c>
      <c r="H543" s="1">
        <v>4</v>
      </c>
      <c r="I543" s="1" t="s">
        <v>11190</v>
      </c>
      <c r="J543" s="1" t="s">
        <v>11191</v>
      </c>
      <c r="K543" s="1" t="s">
        <v>7972</v>
      </c>
      <c r="L543" s="1" t="s">
        <v>11192</v>
      </c>
      <c r="M543" s="1" t="s">
        <v>11193</v>
      </c>
    </row>
    <row r="544" spans="1:13" ht="37.5">
      <c r="A544" s="1" t="s">
        <v>11194</v>
      </c>
      <c r="B544" s="1" t="s">
        <v>11195</v>
      </c>
      <c r="C544" s="1">
        <v>0</v>
      </c>
      <c r="D544" s="1" t="s">
        <v>11196</v>
      </c>
      <c r="E544" s="1">
        <v>2022</v>
      </c>
      <c r="F544" s="1" t="s">
        <v>11197</v>
      </c>
      <c r="G544" s="1">
        <v>931</v>
      </c>
      <c r="H544" s="1" t="s">
        <v>7969</v>
      </c>
      <c r="I544" s="1" t="s">
        <v>11198</v>
      </c>
      <c r="J544" s="1" t="s">
        <v>11199</v>
      </c>
      <c r="K544" s="1" t="s">
        <v>7972</v>
      </c>
      <c r="L544" s="1" t="s">
        <v>7993</v>
      </c>
      <c r="M544" s="1" t="s">
        <v>11200</v>
      </c>
    </row>
    <row r="545" spans="1:13" ht="37.5">
      <c r="A545" s="1" t="s">
        <v>11201</v>
      </c>
      <c r="B545" s="1" t="s">
        <v>11202</v>
      </c>
      <c r="C545" s="1">
        <v>0</v>
      </c>
      <c r="D545" s="1" t="s">
        <v>11203</v>
      </c>
      <c r="E545" s="1">
        <v>2022</v>
      </c>
      <c r="F545" s="1" t="s">
        <v>10088</v>
      </c>
      <c r="G545" s="1">
        <v>18</v>
      </c>
      <c r="H545" s="1">
        <v>8</v>
      </c>
      <c r="I545" s="1" t="s">
        <v>11204</v>
      </c>
      <c r="J545" s="1" t="s">
        <v>11205</v>
      </c>
      <c r="K545" s="1" t="s">
        <v>7972</v>
      </c>
      <c r="L545" s="1" t="s">
        <v>8078</v>
      </c>
      <c r="M545" s="1" t="s">
        <v>11206</v>
      </c>
    </row>
    <row r="546" spans="1:13" ht="37.5">
      <c r="A546" s="1" t="s">
        <v>11207</v>
      </c>
      <c r="B546" s="1" t="s">
        <v>11208</v>
      </c>
      <c r="C546" s="1">
        <v>0</v>
      </c>
      <c r="D546" s="1" t="s">
        <v>11209</v>
      </c>
      <c r="E546" s="1">
        <v>2022</v>
      </c>
      <c r="F546" s="1" t="s">
        <v>8321</v>
      </c>
      <c r="G546" s="1">
        <v>3</v>
      </c>
      <c r="H546" s="1">
        <v>3</v>
      </c>
      <c r="I546" s="1" t="s">
        <v>11210</v>
      </c>
      <c r="J546" s="1" t="s">
        <v>11211</v>
      </c>
      <c r="K546" s="1" t="s">
        <v>7972</v>
      </c>
      <c r="L546" s="1" t="s">
        <v>8324</v>
      </c>
    </row>
    <row r="547" spans="1:13" ht="37.5">
      <c r="A547" s="1" t="s">
        <v>11212</v>
      </c>
      <c r="B547" s="1" t="s">
        <v>11213</v>
      </c>
      <c r="C547" s="1">
        <v>0</v>
      </c>
      <c r="D547" s="1" t="s">
        <v>11214</v>
      </c>
      <c r="E547" s="1">
        <v>2022</v>
      </c>
      <c r="F547" s="1" t="s">
        <v>8024</v>
      </c>
      <c r="G547" s="1">
        <v>116</v>
      </c>
      <c r="H547" s="1" t="s">
        <v>7969</v>
      </c>
      <c r="I547" s="1" t="s">
        <v>11215</v>
      </c>
      <c r="J547" s="1" t="s">
        <v>11216</v>
      </c>
      <c r="K547" s="1" t="s">
        <v>7972</v>
      </c>
      <c r="L547" s="1" t="s">
        <v>8027</v>
      </c>
      <c r="M547" s="1" t="s">
        <v>11217</v>
      </c>
    </row>
    <row r="548" spans="1:13" ht="37.5">
      <c r="A548" s="1" t="s">
        <v>11218</v>
      </c>
      <c r="B548" s="1" t="s">
        <v>11219</v>
      </c>
      <c r="C548" s="1">
        <v>0</v>
      </c>
      <c r="D548" s="1" t="s">
        <v>11220</v>
      </c>
      <c r="E548" s="1">
        <v>2022</v>
      </c>
      <c r="F548" s="1" t="s">
        <v>9013</v>
      </c>
      <c r="G548" s="1">
        <v>215</v>
      </c>
      <c r="H548" s="1" t="s">
        <v>7969</v>
      </c>
      <c r="I548" s="1" t="s">
        <v>11221</v>
      </c>
      <c r="J548" s="1" t="s">
        <v>11222</v>
      </c>
      <c r="K548" s="1" t="s">
        <v>7972</v>
      </c>
      <c r="L548" s="1" t="s">
        <v>7993</v>
      </c>
    </row>
    <row r="549" spans="1:13" ht="37.5">
      <c r="A549" s="1" t="s">
        <v>11223</v>
      </c>
      <c r="B549" s="1" t="s">
        <v>11224</v>
      </c>
      <c r="C549" s="1">
        <v>0</v>
      </c>
      <c r="D549" s="1" t="s">
        <v>11225</v>
      </c>
      <c r="E549" s="1">
        <v>2022</v>
      </c>
      <c r="F549" s="1" t="s">
        <v>8781</v>
      </c>
      <c r="G549" s="1">
        <v>3308</v>
      </c>
      <c r="H549" s="1" t="s">
        <v>7969</v>
      </c>
      <c r="I549" s="1" t="s">
        <v>11226</v>
      </c>
      <c r="J549" s="1" t="s">
        <v>11227</v>
      </c>
      <c r="K549" s="1" t="s">
        <v>7972</v>
      </c>
      <c r="L549" s="1" t="s">
        <v>8784</v>
      </c>
      <c r="M549" s="1" t="s">
        <v>7969</v>
      </c>
    </row>
    <row r="550" spans="1:13" ht="37.5">
      <c r="A550" s="1" t="s">
        <v>11228</v>
      </c>
      <c r="B550" s="1" t="s">
        <v>11229</v>
      </c>
      <c r="C550" s="1">
        <v>0</v>
      </c>
      <c r="D550" s="1" t="s">
        <v>11230</v>
      </c>
      <c r="E550" s="1">
        <v>2022</v>
      </c>
      <c r="F550" s="1" t="s">
        <v>11231</v>
      </c>
      <c r="G550" s="1">
        <v>18</v>
      </c>
      <c r="H550" s="1">
        <v>3</v>
      </c>
      <c r="I550" s="1" t="s">
        <v>11232</v>
      </c>
      <c r="J550" s="1" t="s">
        <v>11233</v>
      </c>
      <c r="K550" s="1" t="s">
        <v>7972</v>
      </c>
      <c r="L550" s="1" t="s">
        <v>11234</v>
      </c>
      <c r="M550" s="1" t="s">
        <v>11235</v>
      </c>
    </row>
    <row r="551" spans="1:13" ht="37.5">
      <c r="A551" s="1" t="s">
        <v>11236</v>
      </c>
      <c r="B551" s="1" t="s">
        <v>11237</v>
      </c>
      <c r="C551" s="1">
        <v>0</v>
      </c>
      <c r="D551" s="1" t="s">
        <v>11238</v>
      </c>
      <c r="E551" s="1">
        <v>2022</v>
      </c>
      <c r="F551" s="1" t="s">
        <v>11239</v>
      </c>
      <c r="G551" s="1" t="s">
        <v>7969</v>
      </c>
      <c r="H551" s="1" t="s">
        <v>7969</v>
      </c>
      <c r="I551" s="1" t="s">
        <v>11240</v>
      </c>
      <c r="J551" s="1" t="s">
        <v>11241</v>
      </c>
      <c r="K551" s="1" t="s">
        <v>7972</v>
      </c>
      <c r="L551" s="1" t="s">
        <v>8102</v>
      </c>
      <c r="M551" s="1" t="s">
        <v>11242</v>
      </c>
    </row>
    <row r="552" spans="1:13" ht="50">
      <c r="A552" s="1" t="s">
        <v>11243</v>
      </c>
      <c r="B552" s="1" t="s">
        <v>11244</v>
      </c>
      <c r="C552" s="1">
        <v>0</v>
      </c>
      <c r="D552" s="1" t="s">
        <v>11245</v>
      </c>
      <c r="E552" s="1">
        <v>2022</v>
      </c>
      <c r="F552" s="1" t="s">
        <v>8831</v>
      </c>
      <c r="G552" s="1">
        <v>13700</v>
      </c>
      <c r="H552" s="1" t="s">
        <v>7969</v>
      </c>
      <c r="I552" s="1" t="s">
        <v>11246</v>
      </c>
      <c r="J552" s="1" t="s">
        <v>11247</v>
      </c>
      <c r="K552" s="1" t="s">
        <v>7972</v>
      </c>
      <c r="L552" s="1" t="s">
        <v>7985</v>
      </c>
      <c r="M552" s="1" t="s">
        <v>11248</v>
      </c>
    </row>
    <row r="553" spans="1:13" ht="50">
      <c r="A553" s="1" t="s">
        <v>11249</v>
      </c>
      <c r="B553" s="1" t="s">
        <v>11250</v>
      </c>
      <c r="C553" s="1">
        <v>0</v>
      </c>
      <c r="D553" s="1" t="s">
        <v>11251</v>
      </c>
      <c r="E553" s="1">
        <v>2022</v>
      </c>
      <c r="F553" s="1" t="s">
        <v>11252</v>
      </c>
      <c r="G553" s="1">
        <v>19</v>
      </c>
      <c r="H553" s="1">
        <v>1</v>
      </c>
      <c r="I553" s="1" t="s">
        <v>11253</v>
      </c>
      <c r="J553" s="1" t="s">
        <v>11254</v>
      </c>
      <c r="K553" s="1" t="s">
        <v>7972</v>
      </c>
      <c r="L553" s="1" t="s">
        <v>11255</v>
      </c>
      <c r="M553" s="1" t="s">
        <v>11256</v>
      </c>
    </row>
    <row r="554" spans="1:13" ht="37.5">
      <c r="A554" s="1" t="s">
        <v>11257</v>
      </c>
      <c r="B554" s="1" t="s">
        <v>11258</v>
      </c>
      <c r="C554" s="1">
        <v>0</v>
      </c>
      <c r="D554" s="1" t="s">
        <v>11259</v>
      </c>
      <c r="E554" s="1">
        <v>2022</v>
      </c>
      <c r="F554" s="1" t="s">
        <v>11260</v>
      </c>
      <c r="G554" s="1" t="s">
        <v>7969</v>
      </c>
      <c r="H554" s="1" t="s">
        <v>7969</v>
      </c>
      <c r="I554" s="1" t="s">
        <v>11261</v>
      </c>
      <c r="J554" s="1" t="s">
        <v>11262</v>
      </c>
      <c r="K554" s="1" t="s">
        <v>7972</v>
      </c>
      <c r="L554" s="1" t="s">
        <v>8190</v>
      </c>
      <c r="M554" s="1" t="s">
        <v>11263</v>
      </c>
    </row>
    <row r="555" spans="1:13" ht="50">
      <c r="A555" s="1" t="s">
        <v>11264</v>
      </c>
      <c r="B555" s="1" t="s">
        <v>11265</v>
      </c>
      <c r="C555" s="1">
        <v>0</v>
      </c>
      <c r="D555" s="1" t="s">
        <v>11266</v>
      </c>
      <c r="E555" s="1">
        <v>2022</v>
      </c>
      <c r="F555" s="1" t="s">
        <v>11267</v>
      </c>
      <c r="G555" s="1" t="s">
        <v>7969</v>
      </c>
      <c r="H555" s="1" t="s">
        <v>7969</v>
      </c>
      <c r="I555" s="1" t="s">
        <v>11268</v>
      </c>
      <c r="J555" s="1" t="s">
        <v>11269</v>
      </c>
      <c r="K555" s="1" t="s">
        <v>7972</v>
      </c>
      <c r="L555" s="1" t="s">
        <v>8102</v>
      </c>
      <c r="M555" s="1" t="s">
        <v>11270</v>
      </c>
    </row>
    <row r="556" spans="1:13" ht="37.5">
      <c r="A556" s="1" t="s">
        <v>11271</v>
      </c>
      <c r="B556" s="1" t="s">
        <v>11272</v>
      </c>
      <c r="C556" s="1">
        <v>0</v>
      </c>
      <c r="D556" s="1" t="s">
        <v>11273</v>
      </c>
      <c r="E556" s="1">
        <v>2022</v>
      </c>
      <c r="F556" s="1" t="s">
        <v>8276</v>
      </c>
      <c r="G556" s="1">
        <v>22</v>
      </c>
      <c r="H556" s="1">
        <v>11</v>
      </c>
      <c r="I556" s="1" t="s">
        <v>11274</v>
      </c>
      <c r="J556" s="1" t="s">
        <v>11275</v>
      </c>
      <c r="K556" s="1" t="s">
        <v>7972</v>
      </c>
      <c r="L556" s="1" t="s">
        <v>9292</v>
      </c>
    </row>
    <row r="557" spans="1:13" ht="37.5">
      <c r="A557" s="1" t="s">
        <v>11276</v>
      </c>
      <c r="B557" s="1" t="s">
        <v>11277</v>
      </c>
      <c r="C557" s="1">
        <v>0</v>
      </c>
      <c r="D557" s="1" t="s">
        <v>11278</v>
      </c>
      <c r="E557" s="1">
        <v>2022</v>
      </c>
      <c r="F557" s="1" t="s">
        <v>8009</v>
      </c>
      <c r="G557" s="1">
        <v>11</v>
      </c>
      <c r="H557" s="1">
        <v>7</v>
      </c>
      <c r="I557" s="1" t="s">
        <v>11279</v>
      </c>
      <c r="J557" s="1" t="s">
        <v>11280</v>
      </c>
      <c r="K557" s="1" t="s">
        <v>7972</v>
      </c>
      <c r="L557" s="1" t="s">
        <v>9292</v>
      </c>
    </row>
    <row r="558" spans="1:13" ht="37.5">
      <c r="A558" s="1" t="s">
        <v>11281</v>
      </c>
      <c r="B558" s="1" t="s">
        <v>11282</v>
      </c>
      <c r="C558" s="1">
        <v>0</v>
      </c>
      <c r="D558" s="1" t="s">
        <v>11283</v>
      </c>
      <c r="E558" s="1">
        <v>2022</v>
      </c>
      <c r="F558" s="1" t="s">
        <v>8055</v>
      </c>
      <c r="G558" s="1">
        <v>1726</v>
      </c>
      <c r="H558" s="1" t="s">
        <v>7969</v>
      </c>
      <c r="I558" s="1" t="s">
        <v>11284</v>
      </c>
      <c r="J558" s="1" t="s">
        <v>11285</v>
      </c>
      <c r="K558" s="1" t="s">
        <v>7972</v>
      </c>
      <c r="L558" s="1" t="s">
        <v>7985</v>
      </c>
      <c r="M558" s="1" t="s">
        <v>11286</v>
      </c>
    </row>
    <row r="559" spans="1:13" ht="37.5">
      <c r="A559" s="1" t="s">
        <v>11287</v>
      </c>
      <c r="B559" s="1" t="s">
        <v>11288</v>
      </c>
      <c r="C559" s="1">
        <v>0</v>
      </c>
      <c r="D559" s="1" t="s">
        <v>11289</v>
      </c>
      <c r="E559" s="1">
        <v>2022</v>
      </c>
      <c r="F559" s="1" t="s">
        <v>11290</v>
      </c>
      <c r="G559" s="1" t="s">
        <v>7969</v>
      </c>
      <c r="H559" s="1" t="s">
        <v>7969</v>
      </c>
      <c r="I559" s="1" t="s">
        <v>11291</v>
      </c>
      <c r="J559" s="1" t="s">
        <v>11292</v>
      </c>
      <c r="K559" s="1" t="s">
        <v>7972</v>
      </c>
      <c r="L559" s="1" t="s">
        <v>8102</v>
      </c>
      <c r="M559" s="1" t="s">
        <v>11293</v>
      </c>
    </row>
    <row r="560" spans="1:13" ht="37.5">
      <c r="A560" s="1" t="s">
        <v>11294</v>
      </c>
      <c r="B560" s="1" t="s">
        <v>11295</v>
      </c>
      <c r="C560" s="1">
        <v>0</v>
      </c>
      <c r="D560" s="1" t="s">
        <v>11296</v>
      </c>
      <c r="E560" s="1">
        <v>2022</v>
      </c>
      <c r="F560" s="1" t="s">
        <v>11297</v>
      </c>
      <c r="G560" s="1" t="s">
        <v>7969</v>
      </c>
      <c r="H560" s="1" t="s">
        <v>7969</v>
      </c>
      <c r="I560" s="1" t="s">
        <v>11298</v>
      </c>
      <c r="J560" s="1" t="s">
        <v>11299</v>
      </c>
      <c r="K560" s="1" t="s">
        <v>7972</v>
      </c>
      <c r="L560" s="1" t="s">
        <v>8102</v>
      </c>
      <c r="M560" s="1" t="s">
        <v>11300</v>
      </c>
    </row>
    <row r="561" spans="1:13" ht="37.5">
      <c r="A561" s="1" t="s">
        <v>11301</v>
      </c>
      <c r="B561" s="1" t="s">
        <v>11302</v>
      </c>
      <c r="C561" s="1">
        <v>0</v>
      </c>
      <c r="D561" s="1" t="s">
        <v>11303</v>
      </c>
      <c r="E561" s="1">
        <v>2022</v>
      </c>
      <c r="F561" s="1" t="s">
        <v>11304</v>
      </c>
      <c r="G561" s="1" t="s">
        <v>7969</v>
      </c>
      <c r="H561" s="1" t="s">
        <v>7969</v>
      </c>
      <c r="I561" s="1" t="s">
        <v>11305</v>
      </c>
      <c r="J561" s="1" t="s">
        <v>11306</v>
      </c>
      <c r="K561" s="1" t="s">
        <v>7972</v>
      </c>
      <c r="L561" s="1" t="s">
        <v>11307</v>
      </c>
    </row>
    <row r="562" spans="1:13" ht="37.5">
      <c r="A562" s="1" t="s">
        <v>11308</v>
      </c>
      <c r="B562" s="1" t="s">
        <v>11309</v>
      </c>
      <c r="C562" s="1">
        <v>0</v>
      </c>
      <c r="D562" s="1" t="s">
        <v>9013</v>
      </c>
      <c r="E562" s="1">
        <v>2022</v>
      </c>
      <c r="F562" s="1" t="s">
        <v>9013</v>
      </c>
      <c r="G562" s="1">
        <v>213</v>
      </c>
      <c r="H562" s="1" t="s">
        <v>7969</v>
      </c>
      <c r="I562" s="1" t="s">
        <v>7969</v>
      </c>
      <c r="J562" s="1" t="s">
        <v>11310</v>
      </c>
      <c r="K562" s="1" t="s">
        <v>7972</v>
      </c>
      <c r="L562" s="1" t="s">
        <v>7993</v>
      </c>
      <c r="M562" s="1" t="s">
        <v>7969</v>
      </c>
    </row>
    <row r="563" spans="1:13" ht="37.5">
      <c r="A563" s="1" t="s">
        <v>11311</v>
      </c>
      <c r="B563" s="1" t="s">
        <v>11312</v>
      </c>
      <c r="C563" s="1">
        <v>0</v>
      </c>
      <c r="D563" s="1" t="s">
        <v>11313</v>
      </c>
      <c r="E563" s="1">
        <v>2022</v>
      </c>
      <c r="F563" s="1" t="s">
        <v>8144</v>
      </c>
      <c r="G563" s="1">
        <v>12</v>
      </c>
      <c r="H563" s="1">
        <v>6</v>
      </c>
      <c r="I563" s="1" t="s">
        <v>11314</v>
      </c>
      <c r="J563" s="1" t="s">
        <v>11315</v>
      </c>
      <c r="K563" s="1" t="s">
        <v>7972</v>
      </c>
      <c r="L563" s="1" t="s">
        <v>9292</v>
      </c>
    </row>
    <row r="564" spans="1:13" ht="37.5">
      <c r="A564" s="1" t="s">
        <v>11316</v>
      </c>
      <c r="B564" s="1" t="s">
        <v>11317</v>
      </c>
      <c r="C564" s="1">
        <v>0</v>
      </c>
      <c r="D564" s="1" t="s">
        <v>11318</v>
      </c>
      <c r="E564" s="1">
        <v>2022</v>
      </c>
      <c r="F564" s="1" t="s">
        <v>11319</v>
      </c>
      <c r="G564" s="1" t="s">
        <v>7969</v>
      </c>
      <c r="H564" s="1" t="s">
        <v>7969</v>
      </c>
      <c r="I564" s="1" t="s">
        <v>11320</v>
      </c>
      <c r="J564" s="1" t="s">
        <v>11321</v>
      </c>
      <c r="K564" s="1" t="s">
        <v>7972</v>
      </c>
      <c r="L564" s="1" t="s">
        <v>8102</v>
      </c>
      <c r="M564" s="1" t="s">
        <v>11322</v>
      </c>
    </row>
    <row r="565" spans="1:13" ht="37.5">
      <c r="A565" s="1" t="s">
        <v>11323</v>
      </c>
      <c r="B565" s="1" t="s">
        <v>11324</v>
      </c>
      <c r="C565" s="1">
        <v>0</v>
      </c>
      <c r="D565" s="1" t="s">
        <v>11325</v>
      </c>
      <c r="E565" s="1">
        <v>2022</v>
      </c>
      <c r="F565" s="1" t="s">
        <v>11326</v>
      </c>
      <c r="G565" s="1" t="s">
        <v>7969</v>
      </c>
      <c r="H565" s="1" t="s">
        <v>7969</v>
      </c>
      <c r="I565" s="1" t="s">
        <v>11327</v>
      </c>
      <c r="J565" s="1" t="s">
        <v>11328</v>
      </c>
      <c r="K565" s="1" t="s">
        <v>7972</v>
      </c>
      <c r="L565" s="1" t="s">
        <v>8102</v>
      </c>
      <c r="M565" s="1" t="s">
        <v>11329</v>
      </c>
    </row>
    <row r="566" spans="1:13" ht="37.5">
      <c r="A566" s="1" t="s">
        <v>11330</v>
      </c>
      <c r="B566" s="1" t="s">
        <v>11331</v>
      </c>
      <c r="C566" s="1">
        <v>0</v>
      </c>
      <c r="D566" s="1" t="s">
        <v>11332</v>
      </c>
      <c r="E566" s="1">
        <v>2022</v>
      </c>
      <c r="F566" s="1" t="s">
        <v>8392</v>
      </c>
      <c r="G566" s="1">
        <v>9</v>
      </c>
      <c r="H566" s="1">
        <v>7</v>
      </c>
      <c r="I566" s="1" t="s">
        <v>11333</v>
      </c>
      <c r="J566" s="1" t="s">
        <v>11334</v>
      </c>
      <c r="K566" s="1" t="s">
        <v>7972</v>
      </c>
      <c r="L566" s="1" t="s">
        <v>8102</v>
      </c>
      <c r="M566" s="1" t="s">
        <v>11335</v>
      </c>
    </row>
    <row r="567" spans="1:13" ht="37.5">
      <c r="A567" s="1" t="s">
        <v>11336</v>
      </c>
      <c r="B567" s="1" t="s">
        <v>11337</v>
      </c>
      <c r="C567" s="1">
        <v>0</v>
      </c>
      <c r="D567" s="1" t="s">
        <v>11338</v>
      </c>
      <c r="E567" s="1">
        <v>2022</v>
      </c>
      <c r="F567" s="1" t="s">
        <v>11339</v>
      </c>
      <c r="G567" s="1">
        <v>37</v>
      </c>
      <c r="H567" s="1">
        <v>11</v>
      </c>
      <c r="I567" s="1" t="s">
        <v>11340</v>
      </c>
      <c r="J567" s="1" t="s">
        <v>11341</v>
      </c>
      <c r="K567" s="1" t="s">
        <v>7972</v>
      </c>
      <c r="L567" s="1" t="s">
        <v>10694</v>
      </c>
    </row>
    <row r="568" spans="1:13" ht="37.5">
      <c r="A568" s="1" t="s">
        <v>3031</v>
      </c>
      <c r="B568" s="1" t="s">
        <v>11342</v>
      </c>
      <c r="C568" s="1">
        <v>0</v>
      </c>
      <c r="D568" s="1" t="s">
        <v>3034</v>
      </c>
      <c r="E568" s="1">
        <v>2022</v>
      </c>
      <c r="F568" s="1" t="s">
        <v>11343</v>
      </c>
      <c r="G568" s="1" t="s">
        <v>7969</v>
      </c>
      <c r="H568" s="1" t="s">
        <v>7969</v>
      </c>
      <c r="I568" s="1" t="s">
        <v>11344</v>
      </c>
      <c r="J568" s="1" t="s">
        <v>11345</v>
      </c>
      <c r="K568" s="1" t="s">
        <v>7972</v>
      </c>
      <c r="L568" s="1" t="s">
        <v>8102</v>
      </c>
      <c r="M568" s="1" t="s">
        <v>3033</v>
      </c>
    </row>
    <row r="569" spans="1:13" ht="50">
      <c r="A569" s="1" t="s">
        <v>11346</v>
      </c>
      <c r="B569" s="1" t="s">
        <v>11347</v>
      </c>
      <c r="C569" s="1">
        <v>0</v>
      </c>
      <c r="D569" s="1" t="s">
        <v>11348</v>
      </c>
      <c r="E569" s="1">
        <v>2022</v>
      </c>
      <c r="F569" s="1" t="s">
        <v>11267</v>
      </c>
      <c r="G569" s="1" t="s">
        <v>7969</v>
      </c>
      <c r="H569" s="1" t="s">
        <v>7969</v>
      </c>
      <c r="I569" s="1" t="s">
        <v>11349</v>
      </c>
      <c r="J569" s="1" t="s">
        <v>11350</v>
      </c>
      <c r="K569" s="1" t="s">
        <v>7972</v>
      </c>
      <c r="L569" s="1" t="s">
        <v>8102</v>
      </c>
      <c r="M569" s="1" t="s">
        <v>11351</v>
      </c>
    </row>
    <row r="570" spans="1:13" ht="37.5">
      <c r="A570" s="1" t="s">
        <v>11352</v>
      </c>
      <c r="B570" s="1" t="s">
        <v>11353</v>
      </c>
      <c r="C570" s="1">
        <v>0</v>
      </c>
      <c r="D570" s="1" t="s">
        <v>11354</v>
      </c>
      <c r="E570" s="1">
        <v>2022</v>
      </c>
      <c r="F570" s="1" t="s">
        <v>11355</v>
      </c>
      <c r="G570" s="1">
        <v>36</v>
      </c>
      <c r="H570" s="1" t="s">
        <v>7969</v>
      </c>
      <c r="I570" s="1" t="s">
        <v>11356</v>
      </c>
      <c r="J570" s="1" t="s">
        <v>11357</v>
      </c>
      <c r="K570" s="1" t="s">
        <v>7972</v>
      </c>
      <c r="L570" s="1" t="s">
        <v>11358</v>
      </c>
    </row>
    <row r="571" spans="1:13" ht="37.5">
      <c r="A571" s="1" t="s">
        <v>11359</v>
      </c>
      <c r="B571" s="1" t="s">
        <v>11360</v>
      </c>
      <c r="C571" s="1">
        <v>0</v>
      </c>
      <c r="D571" s="1" t="s">
        <v>11361</v>
      </c>
      <c r="E571" s="1">
        <v>2022</v>
      </c>
      <c r="F571" s="1" t="s">
        <v>8024</v>
      </c>
      <c r="G571" s="1">
        <v>115</v>
      </c>
      <c r="H571" s="1" t="s">
        <v>7969</v>
      </c>
      <c r="I571" s="1" t="s">
        <v>11362</v>
      </c>
      <c r="J571" s="1" t="s">
        <v>11363</v>
      </c>
      <c r="K571" s="1" t="s">
        <v>7972</v>
      </c>
      <c r="L571" s="1" t="s">
        <v>8027</v>
      </c>
    </row>
    <row r="572" spans="1:13" ht="75">
      <c r="A572" s="1" t="s">
        <v>11364</v>
      </c>
      <c r="B572" s="1" t="s">
        <v>11365</v>
      </c>
      <c r="C572" s="1">
        <v>0</v>
      </c>
      <c r="D572" s="1" t="s">
        <v>11366</v>
      </c>
      <c r="E572" s="1">
        <v>2022</v>
      </c>
      <c r="F572" s="1" t="s">
        <v>8831</v>
      </c>
      <c r="G572" s="1">
        <v>13533</v>
      </c>
      <c r="H572" s="1" t="s">
        <v>7969</v>
      </c>
      <c r="I572" s="1" t="s">
        <v>11367</v>
      </c>
      <c r="J572" s="1" t="s">
        <v>11368</v>
      </c>
      <c r="K572" s="1" t="s">
        <v>7972</v>
      </c>
      <c r="L572" s="1" t="s">
        <v>7985</v>
      </c>
      <c r="M572" s="1" t="s">
        <v>11369</v>
      </c>
    </row>
    <row r="573" spans="1:13" ht="37.5">
      <c r="A573" s="1" t="s">
        <v>11370</v>
      </c>
      <c r="B573" s="1" t="s">
        <v>11371</v>
      </c>
      <c r="C573" s="1">
        <v>0</v>
      </c>
      <c r="D573" s="1" t="s">
        <v>11372</v>
      </c>
      <c r="E573" s="1">
        <v>2022</v>
      </c>
      <c r="F573" s="1" t="s">
        <v>11373</v>
      </c>
      <c r="G573" s="1">
        <v>2022</v>
      </c>
      <c r="H573" s="1" t="s">
        <v>7969</v>
      </c>
      <c r="I573" s="1" t="s">
        <v>11374</v>
      </c>
      <c r="J573" s="1" t="s">
        <v>11375</v>
      </c>
      <c r="K573" s="1" t="s">
        <v>7972</v>
      </c>
      <c r="L573" s="1" t="s">
        <v>8102</v>
      </c>
      <c r="M573" s="1" t="s">
        <v>11376</v>
      </c>
    </row>
    <row r="574" spans="1:13" ht="37.5">
      <c r="A574" s="1" t="s">
        <v>11377</v>
      </c>
      <c r="B574" s="1" t="s">
        <v>11378</v>
      </c>
      <c r="C574" s="1">
        <v>0</v>
      </c>
      <c r="D574" s="1" t="s">
        <v>11379</v>
      </c>
      <c r="E574" s="1">
        <v>2022</v>
      </c>
      <c r="F574" s="1" t="s">
        <v>9309</v>
      </c>
      <c r="G574" s="1" t="s">
        <v>7969</v>
      </c>
      <c r="H574" s="1" t="s">
        <v>7969</v>
      </c>
      <c r="I574" s="1" t="s">
        <v>11380</v>
      </c>
      <c r="J574" s="1" t="s">
        <v>11381</v>
      </c>
      <c r="K574" s="1" t="s">
        <v>7972</v>
      </c>
      <c r="L574" s="1" t="s">
        <v>8826</v>
      </c>
    </row>
    <row r="575" spans="1:13" ht="37.5">
      <c r="A575" s="1" t="s">
        <v>11382</v>
      </c>
      <c r="B575" s="1" t="s">
        <v>11383</v>
      </c>
      <c r="C575" s="1">
        <v>0</v>
      </c>
      <c r="D575" s="1" t="s">
        <v>11384</v>
      </c>
      <c r="E575" s="1">
        <v>2022</v>
      </c>
      <c r="F575" s="1" t="s">
        <v>11385</v>
      </c>
      <c r="G575" s="1" t="s">
        <v>7969</v>
      </c>
      <c r="H575" s="1" t="s">
        <v>7969</v>
      </c>
      <c r="I575" s="1" t="s">
        <v>11386</v>
      </c>
      <c r="J575" s="1" t="s">
        <v>11387</v>
      </c>
      <c r="K575" s="1" t="s">
        <v>7972</v>
      </c>
      <c r="L575" s="1" t="s">
        <v>8102</v>
      </c>
      <c r="M575" s="1" t="s">
        <v>11388</v>
      </c>
    </row>
    <row r="576" spans="1:13" ht="37.5">
      <c r="A576" s="1" t="s">
        <v>11389</v>
      </c>
      <c r="B576" s="1" t="s">
        <v>11390</v>
      </c>
      <c r="C576" s="1">
        <v>0</v>
      </c>
      <c r="D576" s="1" t="s">
        <v>11391</v>
      </c>
      <c r="E576" s="1">
        <v>2022</v>
      </c>
      <c r="F576" s="1" t="s">
        <v>8328</v>
      </c>
      <c r="G576" s="1" t="s">
        <v>7969</v>
      </c>
      <c r="H576" s="1" t="s">
        <v>7969</v>
      </c>
      <c r="I576" s="1" t="s">
        <v>11392</v>
      </c>
      <c r="J576" s="1" t="s">
        <v>11393</v>
      </c>
      <c r="K576" s="1" t="s">
        <v>7972</v>
      </c>
      <c r="L576" s="1" t="s">
        <v>8324</v>
      </c>
      <c r="M576" s="1" t="s">
        <v>11394</v>
      </c>
    </row>
    <row r="577" spans="1:13" ht="37.5">
      <c r="A577" s="1" t="s">
        <v>11395</v>
      </c>
      <c r="B577" s="1" t="s">
        <v>11396</v>
      </c>
      <c r="C577" s="1">
        <v>0</v>
      </c>
      <c r="D577" s="1" t="s">
        <v>11397</v>
      </c>
      <c r="E577" s="1">
        <v>2022</v>
      </c>
      <c r="F577" s="1" t="s">
        <v>11398</v>
      </c>
      <c r="G577" s="1" t="s">
        <v>7969</v>
      </c>
      <c r="H577" s="1" t="s">
        <v>7969</v>
      </c>
      <c r="I577" s="1" t="s">
        <v>11399</v>
      </c>
      <c r="J577" s="1" t="s">
        <v>11400</v>
      </c>
      <c r="K577" s="1" t="s">
        <v>7972</v>
      </c>
      <c r="L577" s="1" t="s">
        <v>8102</v>
      </c>
      <c r="M577" s="1" t="s">
        <v>11401</v>
      </c>
    </row>
    <row r="578" spans="1:13" ht="37.5">
      <c r="A578" s="1" t="s">
        <v>11402</v>
      </c>
      <c r="B578" s="1" t="s">
        <v>11403</v>
      </c>
      <c r="C578" s="1">
        <v>0</v>
      </c>
      <c r="D578" s="1" t="s">
        <v>11404</v>
      </c>
      <c r="E578" s="1">
        <v>2022</v>
      </c>
      <c r="F578" s="1" t="s">
        <v>8144</v>
      </c>
      <c r="G578" s="1">
        <v>12</v>
      </c>
      <c r="H578" s="1">
        <v>9</v>
      </c>
      <c r="I578" s="1" t="s">
        <v>11405</v>
      </c>
      <c r="J578" s="1" t="s">
        <v>11406</v>
      </c>
      <c r="K578" s="1" t="s">
        <v>7972</v>
      </c>
      <c r="L578" s="1" t="s">
        <v>9292</v>
      </c>
    </row>
    <row r="579" spans="1:13" ht="37.5">
      <c r="A579" s="1" t="s">
        <v>3064</v>
      </c>
      <c r="B579" s="1" t="s">
        <v>5155</v>
      </c>
      <c r="C579" s="1">
        <v>0</v>
      </c>
      <c r="D579" s="1" t="s">
        <v>11407</v>
      </c>
      <c r="E579" s="1">
        <v>2022</v>
      </c>
      <c r="F579" s="1" t="s">
        <v>11408</v>
      </c>
      <c r="G579" s="1">
        <v>2022</v>
      </c>
      <c r="H579" s="1" t="s">
        <v>7969</v>
      </c>
      <c r="I579" s="1" t="s">
        <v>11409</v>
      </c>
      <c r="J579" s="1" t="s">
        <v>11410</v>
      </c>
      <c r="K579" s="1" t="s">
        <v>7972</v>
      </c>
      <c r="L579" s="1" t="s">
        <v>8078</v>
      </c>
    </row>
    <row r="580" spans="1:13" ht="37.5">
      <c r="A580" s="1" t="s">
        <v>11411</v>
      </c>
      <c r="B580" s="1" t="s">
        <v>11412</v>
      </c>
      <c r="C580" s="1">
        <v>0</v>
      </c>
      <c r="D580" s="1" t="s">
        <v>11413</v>
      </c>
      <c r="E580" s="1">
        <v>2022</v>
      </c>
      <c r="F580" s="1" t="s">
        <v>8043</v>
      </c>
      <c r="G580" s="1">
        <v>81</v>
      </c>
      <c r="H580" s="1">
        <v>25</v>
      </c>
      <c r="I580" s="1" t="s">
        <v>11414</v>
      </c>
      <c r="J580" s="1" t="s">
        <v>11415</v>
      </c>
      <c r="K580" s="1" t="s">
        <v>7972</v>
      </c>
      <c r="L580" s="1" t="s">
        <v>7978</v>
      </c>
      <c r="M580" s="1" t="s">
        <v>11416</v>
      </c>
    </row>
    <row r="581" spans="1:13" ht="37.5">
      <c r="A581" s="1" t="s">
        <v>11417</v>
      </c>
      <c r="B581" s="1" t="s">
        <v>11418</v>
      </c>
      <c r="C581" s="1">
        <v>0</v>
      </c>
      <c r="D581" s="1" t="s">
        <v>11419</v>
      </c>
      <c r="E581" s="1">
        <v>2022</v>
      </c>
      <c r="F581" s="1" t="s">
        <v>11420</v>
      </c>
      <c r="G581" s="1" t="s">
        <v>7969</v>
      </c>
      <c r="H581" s="1" t="s">
        <v>7969</v>
      </c>
      <c r="I581" s="1" t="s">
        <v>11421</v>
      </c>
      <c r="J581" s="1" t="s">
        <v>11422</v>
      </c>
      <c r="K581" s="1" t="s">
        <v>7972</v>
      </c>
      <c r="L581" s="1" t="s">
        <v>8427</v>
      </c>
      <c r="M581" s="1" t="s">
        <v>11423</v>
      </c>
    </row>
    <row r="582" spans="1:13" ht="50">
      <c r="A582" s="1" t="s">
        <v>11424</v>
      </c>
      <c r="B582" s="1" t="s">
        <v>11425</v>
      </c>
      <c r="C582" s="1">
        <v>0</v>
      </c>
      <c r="D582" s="1" t="s">
        <v>11426</v>
      </c>
      <c r="E582" s="1">
        <v>2022</v>
      </c>
      <c r="F582" s="1" t="s">
        <v>8055</v>
      </c>
      <c r="G582" s="1">
        <v>1745</v>
      </c>
      <c r="H582" s="1" t="s">
        <v>7969</v>
      </c>
      <c r="I582" s="1" t="s">
        <v>11427</v>
      </c>
      <c r="J582" s="1" t="s">
        <v>11428</v>
      </c>
      <c r="K582" s="1" t="s">
        <v>7972</v>
      </c>
      <c r="L582" s="1" t="s">
        <v>7985</v>
      </c>
      <c r="M582" s="1" t="s">
        <v>11429</v>
      </c>
    </row>
    <row r="583" spans="1:13" ht="37.5">
      <c r="A583" s="1" t="s">
        <v>11430</v>
      </c>
      <c r="B583" s="1" t="s">
        <v>11431</v>
      </c>
      <c r="C583" s="1">
        <v>0</v>
      </c>
      <c r="D583" s="1" t="s">
        <v>11432</v>
      </c>
      <c r="E583" s="1">
        <v>2022</v>
      </c>
      <c r="F583" s="1" t="s">
        <v>11433</v>
      </c>
      <c r="G583" s="1" t="s">
        <v>7969</v>
      </c>
      <c r="H583" s="1" t="s">
        <v>7969</v>
      </c>
      <c r="I583" s="1" t="s">
        <v>11434</v>
      </c>
      <c r="J583" s="1" t="s">
        <v>11435</v>
      </c>
      <c r="K583" s="1" t="s">
        <v>7972</v>
      </c>
      <c r="L583" s="1" t="s">
        <v>8102</v>
      </c>
    </row>
    <row r="584" spans="1:13" ht="50">
      <c r="A584" s="1" t="s">
        <v>11436</v>
      </c>
      <c r="B584" s="1" t="s">
        <v>11437</v>
      </c>
      <c r="C584" s="1">
        <v>0</v>
      </c>
      <c r="D584" s="1" t="s">
        <v>11438</v>
      </c>
      <c r="E584" s="1">
        <v>2022</v>
      </c>
      <c r="F584" s="1" t="s">
        <v>11439</v>
      </c>
      <c r="G584" s="1" t="s">
        <v>7969</v>
      </c>
      <c r="H584" s="1" t="s">
        <v>7969</v>
      </c>
      <c r="I584" s="1" t="s">
        <v>11440</v>
      </c>
      <c r="J584" s="1" t="s">
        <v>11441</v>
      </c>
      <c r="K584" s="1" t="s">
        <v>7972</v>
      </c>
      <c r="L584" s="1" t="s">
        <v>8102</v>
      </c>
      <c r="M584" s="1" t="s">
        <v>11442</v>
      </c>
    </row>
    <row r="585" spans="1:13" ht="37.5">
      <c r="A585" s="1" t="s">
        <v>11443</v>
      </c>
      <c r="B585" s="1" t="s">
        <v>11444</v>
      </c>
      <c r="C585" s="1">
        <v>0</v>
      </c>
      <c r="D585" s="1" t="s">
        <v>11445</v>
      </c>
      <c r="E585" s="1">
        <v>2022</v>
      </c>
      <c r="F585" s="1" t="s">
        <v>11446</v>
      </c>
      <c r="G585" s="1" t="s">
        <v>7969</v>
      </c>
      <c r="H585" s="1" t="s">
        <v>7969</v>
      </c>
      <c r="I585" s="1" t="s">
        <v>11447</v>
      </c>
      <c r="J585" s="1" t="s">
        <v>11448</v>
      </c>
      <c r="K585" s="1" t="s">
        <v>7972</v>
      </c>
      <c r="L585" s="1" t="s">
        <v>10237</v>
      </c>
      <c r="M585" s="1" t="s">
        <v>7969</v>
      </c>
    </row>
    <row r="586" spans="1:13" ht="37.5">
      <c r="A586" s="1" t="s">
        <v>11449</v>
      </c>
      <c r="B586" s="1" t="s">
        <v>11450</v>
      </c>
      <c r="C586" s="1">
        <v>0</v>
      </c>
      <c r="D586" s="1" t="s">
        <v>11451</v>
      </c>
      <c r="E586" s="1">
        <v>2022</v>
      </c>
      <c r="F586" s="1" t="s">
        <v>8293</v>
      </c>
      <c r="G586" s="1">
        <v>64</v>
      </c>
      <c r="H586" s="1" t="s">
        <v>7969</v>
      </c>
      <c r="I586" s="1" t="s">
        <v>11452</v>
      </c>
      <c r="J586" s="1" t="s">
        <v>11453</v>
      </c>
      <c r="K586" s="1" t="s">
        <v>7972</v>
      </c>
      <c r="L586" s="1" t="s">
        <v>8027</v>
      </c>
      <c r="M586" s="1" t="s">
        <v>11454</v>
      </c>
    </row>
    <row r="587" spans="1:13" ht="37.5">
      <c r="A587" s="1" t="s">
        <v>3181</v>
      </c>
      <c r="B587" s="1" t="s">
        <v>11455</v>
      </c>
      <c r="C587" s="1">
        <v>0</v>
      </c>
      <c r="D587" s="1" t="s">
        <v>3184</v>
      </c>
      <c r="E587" s="1">
        <v>2022</v>
      </c>
      <c r="F587" s="1" t="s">
        <v>8276</v>
      </c>
      <c r="G587" s="1">
        <v>22</v>
      </c>
      <c r="H587" s="1">
        <v>11</v>
      </c>
      <c r="I587" s="1" t="s">
        <v>11456</v>
      </c>
      <c r="J587" s="1" t="s">
        <v>11457</v>
      </c>
      <c r="K587" s="1" t="s">
        <v>7972</v>
      </c>
      <c r="L587" s="1" t="s">
        <v>9292</v>
      </c>
    </row>
    <row r="588" spans="1:13" ht="37.5">
      <c r="A588" s="1" t="s">
        <v>11458</v>
      </c>
      <c r="B588" s="1" t="s">
        <v>11459</v>
      </c>
      <c r="C588" s="1">
        <v>0</v>
      </c>
      <c r="D588" s="1" t="s">
        <v>11460</v>
      </c>
      <c r="E588" s="1">
        <v>2022</v>
      </c>
      <c r="F588" s="1" t="s">
        <v>11446</v>
      </c>
      <c r="G588" s="1" t="s">
        <v>7969</v>
      </c>
      <c r="H588" s="1" t="s">
        <v>7969</v>
      </c>
      <c r="I588" s="1" t="s">
        <v>11461</v>
      </c>
      <c r="J588" s="1" t="s">
        <v>11462</v>
      </c>
      <c r="K588" s="1" t="s">
        <v>7972</v>
      </c>
      <c r="L588" s="1" t="s">
        <v>10237</v>
      </c>
      <c r="M588" s="1" t="s">
        <v>7969</v>
      </c>
    </row>
    <row r="589" spans="1:13" ht="37.5">
      <c r="A589" s="1" t="s">
        <v>11463</v>
      </c>
      <c r="B589" s="1" t="s">
        <v>11464</v>
      </c>
      <c r="C589" s="1">
        <v>0</v>
      </c>
      <c r="D589" s="1" t="s">
        <v>11465</v>
      </c>
      <c r="E589" s="1">
        <v>2022</v>
      </c>
      <c r="F589" s="1" t="s">
        <v>11466</v>
      </c>
      <c r="G589" s="1" t="s">
        <v>7969</v>
      </c>
      <c r="H589" s="1" t="s">
        <v>7969</v>
      </c>
      <c r="I589" s="1" t="s">
        <v>11467</v>
      </c>
      <c r="J589" s="1" t="s">
        <v>11468</v>
      </c>
      <c r="K589" s="1" t="s">
        <v>7972</v>
      </c>
      <c r="L589" s="1" t="s">
        <v>8102</v>
      </c>
      <c r="M589" s="1" t="s">
        <v>11469</v>
      </c>
    </row>
    <row r="590" spans="1:13" ht="37.5">
      <c r="A590" s="1" t="s">
        <v>11470</v>
      </c>
      <c r="B590" s="1" t="s">
        <v>11471</v>
      </c>
      <c r="C590" s="1">
        <v>0</v>
      </c>
      <c r="D590" s="1" t="s">
        <v>11472</v>
      </c>
      <c r="E590" s="1">
        <v>2022</v>
      </c>
      <c r="F590" s="1" t="s">
        <v>11473</v>
      </c>
      <c r="G590" s="1">
        <v>13</v>
      </c>
      <c r="H590" s="1">
        <v>2</v>
      </c>
      <c r="I590" s="1" t="s">
        <v>11474</v>
      </c>
      <c r="J590" s="1" t="s">
        <v>11475</v>
      </c>
      <c r="K590" s="1" t="s">
        <v>7972</v>
      </c>
      <c r="L590" s="1" t="s">
        <v>11476</v>
      </c>
      <c r="M590" s="1" t="s">
        <v>11477</v>
      </c>
    </row>
    <row r="591" spans="1:13" ht="37.5">
      <c r="A591" s="1" t="s">
        <v>11478</v>
      </c>
      <c r="B591" s="1" t="s">
        <v>11479</v>
      </c>
      <c r="C591" s="1">
        <v>0</v>
      </c>
      <c r="D591" s="1" t="s">
        <v>11480</v>
      </c>
      <c r="E591" s="1">
        <v>2022</v>
      </c>
      <c r="F591" s="1" t="s">
        <v>9340</v>
      </c>
      <c r="G591" s="1">
        <v>123</v>
      </c>
      <c r="H591" s="1">
        <v>3</v>
      </c>
      <c r="I591" s="1" t="s">
        <v>11481</v>
      </c>
      <c r="J591" s="1" t="s">
        <v>11482</v>
      </c>
      <c r="K591" s="1" t="s">
        <v>7972</v>
      </c>
      <c r="L591" s="1" t="s">
        <v>7978</v>
      </c>
      <c r="M591" s="1" t="s">
        <v>11483</v>
      </c>
    </row>
    <row r="592" spans="1:13" ht="37.5">
      <c r="A592" s="1" t="s">
        <v>11484</v>
      </c>
      <c r="B592" s="1" t="s">
        <v>11485</v>
      </c>
      <c r="C592" s="1">
        <v>0</v>
      </c>
      <c r="D592" s="1" t="s">
        <v>11486</v>
      </c>
      <c r="E592" s="1">
        <v>2022</v>
      </c>
      <c r="F592" s="1" t="s">
        <v>8781</v>
      </c>
      <c r="G592" s="1">
        <v>3530</v>
      </c>
      <c r="H592" s="1" t="s">
        <v>7969</v>
      </c>
      <c r="I592" s="1" t="s">
        <v>7969</v>
      </c>
      <c r="J592" s="1" t="s">
        <v>11487</v>
      </c>
      <c r="K592" s="1" t="s">
        <v>7972</v>
      </c>
      <c r="L592" s="1" t="s">
        <v>8784</v>
      </c>
      <c r="M592" s="1" t="s">
        <v>7969</v>
      </c>
    </row>
    <row r="593" spans="1:13" ht="37.5">
      <c r="A593" s="1" t="s">
        <v>11488</v>
      </c>
      <c r="B593" s="1" t="s">
        <v>11489</v>
      </c>
      <c r="C593" s="1">
        <v>0</v>
      </c>
      <c r="D593" s="1" t="s">
        <v>11490</v>
      </c>
      <c r="E593" s="1">
        <v>2022</v>
      </c>
      <c r="F593" s="1" t="s">
        <v>11491</v>
      </c>
      <c r="G593" s="1" t="s">
        <v>7969</v>
      </c>
      <c r="H593" s="1" t="s">
        <v>7969</v>
      </c>
      <c r="I593" s="1" t="s">
        <v>11492</v>
      </c>
      <c r="J593" s="1" t="s">
        <v>11493</v>
      </c>
      <c r="K593" s="1" t="s">
        <v>7972</v>
      </c>
      <c r="L593" s="1" t="s">
        <v>8102</v>
      </c>
      <c r="M593" s="1" t="s">
        <v>11494</v>
      </c>
    </row>
    <row r="594" spans="1:13" ht="37.5">
      <c r="A594" s="1" t="s">
        <v>11495</v>
      </c>
      <c r="B594" s="1" t="s">
        <v>11496</v>
      </c>
      <c r="C594" s="1">
        <v>0</v>
      </c>
      <c r="D594" s="1" t="s">
        <v>11497</v>
      </c>
      <c r="E594" s="1">
        <v>2022</v>
      </c>
      <c r="F594" s="1" t="s">
        <v>8024</v>
      </c>
      <c r="G594" s="1">
        <v>113</v>
      </c>
      <c r="H594" s="1" t="s">
        <v>7969</v>
      </c>
      <c r="I594" s="1" t="s">
        <v>11498</v>
      </c>
      <c r="J594" s="1" t="s">
        <v>11499</v>
      </c>
      <c r="K594" s="1" t="s">
        <v>7972</v>
      </c>
      <c r="L594" s="1" t="s">
        <v>8027</v>
      </c>
      <c r="M594" s="1" t="s">
        <v>11500</v>
      </c>
    </row>
    <row r="595" spans="1:13" ht="37.5">
      <c r="A595" s="1" t="s">
        <v>11501</v>
      </c>
      <c r="B595" s="1" t="s">
        <v>11502</v>
      </c>
      <c r="C595" s="1">
        <v>0</v>
      </c>
      <c r="D595" s="1" t="s">
        <v>11503</v>
      </c>
      <c r="E595" s="1">
        <v>2022</v>
      </c>
      <c r="F595" s="1" t="s">
        <v>11504</v>
      </c>
      <c r="G595" s="1" t="s">
        <v>7969</v>
      </c>
      <c r="H595" s="1" t="s">
        <v>7969</v>
      </c>
      <c r="I595" s="1" t="s">
        <v>11505</v>
      </c>
      <c r="J595" s="1" t="s">
        <v>11506</v>
      </c>
      <c r="K595" s="1" t="s">
        <v>7972</v>
      </c>
      <c r="L595" s="1" t="s">
        <v>8102</v>
      </c>
      <c r="M595" s="1" t="s">
        <v>11507</v>
      </c>
    </row>
    <row r="596" spans="1:13" ht="37.5">
      <c r="A596" s="1" t="s">
        <v>11508</v>
      </c>
      <c r="B596" s="1" t="s">
        <v>11509</v>
      </c>
      <c r="C596" s="1">
        <v>0</v>
      </c>
      <c r="D596" s="1" t="s">
        <v>11510</v>
      </c>
      <c r="E596" s="1">
        <v>2022</v>
      </c>
      <c r="F596" s="1" t="s">
        <v>11510</v>
      </c>
      <c r="G596" s="1" t="s">
        <v>7969</v>
      </c>
      <c r="H596" s="1" t="s">
        <v>7969</v>
      </c>
      <c r="I596" s="1" t="s">
        <v>11511</v>
      </c>
      <c r="J596" s="1" t="s">
        <v>11512</v>
      </c>
      <c r="K596" s="1" t="s">
        <v>7972</v>
      </c>
      <c r="L596" s="1" t="s">
        <v>8019</v>
      </c>
      <c r="M596" s="1" t="s">
        <v>11513</v>
      </c>
    </row>
    <row r="597" spans="1:13" ht="37.5">
      <c r="A597" s="1" t="s">
        <v>11514</v>
      </c>
      <c r="B597" s="1" t="s">
        <v>11515</v>
      </c>
      <c r="C597" s="1">
        <v>0</v>
      </c>
      <c r="D597" s="1" t="s">
        <v>11516</v>
      </c>
      <c r="E597" s="1">
        <v>2022</v>
      </c>
      <c r="F597" s="1" t="s">
        <v>8177</v>
      </c>
      <c r="G597" s="1">
        <v>393</v>
      </c>
      <c r="H597" s="1" t="s">
        <v>7969</v>
      </c>
      <c r="I597" s="1" t="s">
        <v>11517</v>
      </c>
      <c r="J597" s="1" t="s">
        <v>11518</v>
      </c>
      <c r="K597" s="1" t="s">
        <v>7972</v>
      </c>
      <c r="L597" s="1" t="s">
        <v>7985</v>
      </c>
      <c r="M597" s="1" t="s">
        <v>11519</v>
      </c>
    </row>
    <row r="598" spans="1:13">
      <c r="A598" s="1" t="e">
        <v>#N/A</v>
      </c>
      <c r="B598" s="1" t="s">
        <v>11520</v>
      </c>
      <c r="C598" s="1">
        <v>0</v>
      </c>
      <c r="D598" s="1" t="s">
        <v>11521</v>
      </c>
      <c r="E598" s="1"/>
      <c r="F598" s="1"/>
      <c r="G598" s="1"/>
      <c r="H598" s="1"/>
      <c r="I598" s="1"/>
      <c r="J598" s="1"/>
      <c r="K598" s="1"/>
      <c r="L598" s="1"/>
    </row>
    <row r="599" spans="1:13" ht="37.5">
      <c r="A599" s="1" t="s">
        <v>11522</v>
      </c>
      <c r="B599" s="1" t="s">
        <v>11523</v>
      </c>
      <c r="C599" s="1">
        <v>0</v>
      </c>
      <c r="D599" s="1" t="s">
        <v>11524</v>
      </c>
      <c r="E599" s="1">
        <v>2022</v>
      </c>
      <c r="F599" s="1" t="s">
        <v>8219</v>
      </c>
      <c r="G599" s="1">
        <v>109</v>
      </c>
      <c r="H599" s="1" t="s">
        <v>7969</v>
      </c>
      <c r="I599" s="1" t="s">
        <v>11525</v>
      </c>
      <c r="J599" s="1" t="s">
        <v>11526</v>
      </c>
      <c r="K599" s="1" t="s">
        <v>7972</v>
      </c>
      <c r="L599" s="1" t="s">
        <v>7985</v>
      </c>
      <c r="M599" s="1" t="s">
        <v>11527</v>
      </c>
    </row>
    <row r="600" spans="1:13" ht="37.5">
      <c r="A600" s="1" t="s">
        <v>11528</v>
      </c>
      <c r="B600" s="1" t="s">
        <v>11529</v>
      </c>
      <c r="C600" s="1">
        <v>0</v>
      </c>
      <c r="D600" s="1" t="s">
        <v>11530</v>
      </c>
      <c r="E600" s="1">
        <v>2022</v>
      </c>
      <c r="F600" s="1" t="s">
        <v>11531</v>
      </c>
      <c r="G600" s="1" t="s">
        <v>7969</v>
      </c>
      <c r="H600" s="1" t="s">
        <v>7969</v>
      </c>
      <c r="I600" s="1" t="s">
        <v>11532</v>
      </c>
      <c r="J600" s="1" t="s">
        <v>11533</v>
      </c>
      <c r="K600" s="1" t="s">
        <v>7972</v>
      </c>
      <c r="L600" s="1" t="s">
        <v>8102</v>
      </c>
      <c r="M600" s="1" t="s">
        <v>11534</v>
      </c>
    </row>
    <row r="601" spans="1:13" ht="37.5">
      <c r="A601" s="1" t="s">
        <v>11535</v>
      </c>
      <c r="B601" s="1" t="s">
        <v>11536</v>
      </c>
      <c r="C601" s="1">
        <v>0</v>
      </c>
      <c r="D601" s="1" t="s">
        <v>11537</v>
      </c>
      <c r="E601" s="1">
        <v>2021</v>
      </c>
      <c r="F601" s="1" t="s">
        <v>8516</v>
      </c>
      <c r="G601" s="1">
        <v>13</v>
      </c>
      <c r="H601" s="1">
        <v>19</v>
      </c>
      <c r="I601" s="1" t="s">
        <v>11538</v>
      </c>
      <c r="J601" s="1" t="s">
        <v>11539</v>
      </c>
      <c r="K601" s="1" t="s">
        <v>7972</v>
      </c>
      <c r="L601" s="1" t="s">
        <v>9292</v>
      </c>
    </row>
    <row r="602" spans="1:13" ht="87.5">
      <c r="A602" s="1" t="s">
        <v>11540</v>
      </c>
      <c r="B602" s="1" t="s">
        <v>11541</v>
      </c>
      <c r="C602" s="1">
        <v>0</v>
      </c>
      <c r="D602" s="1" t="s">
        <v>11542</v>
      </c>
      <c r="E602" s="1">
        <v>2022</v>
      </c>
      <c r="F602" s="1" t="s">
        <v>11543</v>
      </c>
      <c r="G602" s="1" t="s">
        <v>7969</v>
      </c>
      <c r="H602" s="1" t="s">
        <v>7969</v>
      </c>
      <c r="I602" s="1" t="s">
        <v>11544</v>
      </c>
      <c r="J602" s="1" t="s">
        <v>11545</v>
      </c>
      <c r="K602" s="1" t="s">
        <v>7972</v>
      </c>
      <c r="L602" s="1" t="s">
        <v>8102</v>
      </c>
      <c r="M602" s="1" t="s">
        <v>11546</v>
      </c>
    </row>
    <row r="603" spans="1:13" ht="37.5">
      <c r="A603" s="1" t="s">
        <v>11547</v>
      </c>
      <c r="B603" s="1" t="s">
        <v>11548</v>
      </c>
      <c r="C603" s="1">
        <v>0</v>
      </c>
      <c r="D603" s="1" t="s">
        <v>11549</v>
      </c>
      <c r="E603" s="1">
        <v>2022</v>
      </c>
      <c r="F603" s="1" t="s">
        <v>11550</v>
      </c>
      <c r="G603" s="1" t="s">
        <v>7969</v>
      </c>
      <c r="H603" s="1" t="s">
        <v>7969</v>
      </c>
      <c r="I603" s="1" t="s">
        <v>11551</v>
      </c>
      <c r="J603" s="1" t="s">
        <v>11552</v>
      </c>
      <c r="K603" s="1" t="s">
        <v>7972</v>
      </c>
      <c r="L603" s="1" t="s">
        <v>8102</v>
      </c>
      <c r="M603" s="1" t="s">
        <v>11553</v>
      </c>
    </row>
    <row r="604" spans="1:13" ht="37.5">
      <c r="A604" s="1" t="s">
        <v>11554</v>
      </c>
      <c r="B604" s="1" t="s">
        <v>11555</v>
      </c>
      <c r="C604" s="1">
        <v>0</v>
      </c>
      <c r="D604" s="1" t="s">
        <v>11556</v>
      </c>
      <c r="E604" s="1">
        <v>2022</v>
      </c>
      <c r="F604" s="1" t="s">
        <v>8792</v>
      </c>
      <c r="G604" s="1">
        <v>12176</v>
      </c>
      <c r="H604" s="1" t="s">
        <v>7969</v>
      </c>
      <c r="I604" s="1" t="s">
        <v>11557</v>
      </c>
      <c r="J604" s="1" t="s">
        <v>11558</v>
      </c>
      <c r="K604" s="1" t="s">
        <v>7972</v>
      </c>
      <c r="L604" s="1" t="s">
        <v>8795</v>
      </c>
      <c r="M604" s="1" t="s">
        <v>11559</v>
      </c>
    </row>
    <row r="605" spans="1:13" ht="62.5">
      <c r="A605" s="1" t="s">
        <v>11560</v>
      </c>
      <c r="B605" s="1" t="s">
        <v>11561</v>
      </c>
      <c r="C605" s="1">
        <v>0</v>
      </c>
      <c r="D605" s="1" t="s">
        <v>11562</v>
      </c>
      <c r="E605" s="1">
        <v>2022</v>
      </c>
      <c r="F605" s="1" t="s">
        <v>8831</v>
      </c>
      <c r="G605" s="1">
        <v>13285</v>
      </c>
      <c r="H605" s="1" t="s">
        <v>7969</v>
      </c>
      <c r="I605" s="1" t="s">
        <v>7969</v>
      </c>
      <c r="J605" s="1" t="s">
        <v>11563</v>
      </c>
      <c r="K605" s="1" t="s">
        <v>7972</v>
      </c>
      <c r="L605" s="1" t="s">
        <v>7985</v>
      </c>
      <c r="M605" s="1" t="s">
        <v>7969</v>
      </c>
    </row>
    <row r="606" spans="1:13" ht="37.5">
      <c r="A606" s="1" t="s">
        <v>11564</v>
      </c>
      <c r="B606" s="1" t="s">
        <v>11565</v>
      </c>
      <c r="C606" s="1">
        <v>0</v>
      </c>
      <c r="D606" s="1" t="s">
        <v>11566</v>
      </c>
      <c r="E606" s="1">
        <v>2022</v>
      </c>
      <c r="F606" s="1" t="s">
        <v>8177</v>
      </c>
      <c r="G606" s="1">
        <v>296</v>
      </c>
      <c r="H606" s="1" t="s">
        <v>7969</v>
      </c>
      <c r="I606" s="1" t="s">
        <v>11567</v>
      </c>
      <c r="J606" s="1" t="s">
        <v>11568</v>
      </c>
      <c r="K606" s="1" t="s">
        <v>7972</v>
      </c>
      <c r="L606" s="1" t="s">
        <v>7985</v>
      </c>
      <c r="M606" s="1" t="s">
        <v>11569</v>
      </c>
    </row>
    <row r="607" spans="1:13" ht="37.5">
      <c r="A607" s="1" t="s">
        <v>11570</v>
      </c>
      <c r="B607" s="1" t="s">
        <v>11571</v>
      </c>
      <c r="C607" s="1">
        <v>0</v>
      </c>
      <c r="D607" s="1" t="s">
        <v>11572</v>
      </c>
      <c r="E607" s="1">
        <v>2021</v>
      </c>
      <c r="F607" s="1" t="s">
        <v>11573</v>
      </c>
      <c r="G607" s="1">
        <v>42</v>
      </c>
      <c r="H607" s="1" t="s">
        <v>7969</v>
      </c>
      <c r="I607" s="1" t="s">
        <v>11574</v>
      </c>
      <c r="J607" s="1" t="s">
        <v>11575</v>
      </c>
      <c r="K607" s="1" t="s">
        <v>7972</v>
      </c>
      <c r="L607" s="1" t="s">
        <v>8027</v>
      </c>
      <c r="M607" s="1" t="s">
        <v>11576</v>
      </c>
    </row>
    <row r="608" spans="1:13" ht="37.5">
      <c r="A608" s="1" t="s">
        <v>11577</v>
      </c>
      <c r="B608" s="1" t="s">
        <v>11578</v>
      </c>
      <c r="C608" s="1">
        <v>0</v>
      </c>
      <c r="D608" s="1" t="s">
        <v>11579</v>
      </c>
      <c r="E608" s="1">
        <v>2022</v>
      </c>
      <c r="F608" s="1" t="s">
        <v>8219</v>
      </c>
      <c r="G608" s="1">
        <v>75</v>
      </c>
      <c r="H608" s="1" t="s">
        <v>7969</v>
      </c>
      <c r="I608" s="1" t="s">
        <v>11580</v>
      </c>
      <c r="J608" s="1" t="s">
        <v>11581</v>
      </c>
      <c r="K608" s="1" t="s">
        <v>7972</v>
      </c>
      <c r="L608" s="1" t="s">
        <v>7985</v>
      </c>
      <c r="M608" s="1" t="s">
        <v>11582</v>
      </c>
    </row>
    <row r="609" spans="1:13" ht="37.5">
      <c r="A609" s="1" t="s">
        <v>11583</v>
      </c>
      <c r="B609" s="1" t="s">
        <v>11584</v>
      </c>
      <c r="C609" s="1">
        <v>0</v>
      </c>
      <c r="D609" s="1" t="s">
        <v>11585</v>
      </c>
      <c r="E609" s="1">
        <v>2021</v>
      </c>
      <c r="F609" s="1" t="s">
        <v>11586</v>
      </c>
      <c r="G609" s="1" t="s">
        <v>7969</v>
      </c>
      <c r="H609" s="1" t="s">
        <v>7969</v>
      </c>
      <c r="I609" s="1" t="s">
        <v>11587</v>
      </c>
      <c r="J609" s="1" t="s">
        <v>11588</v>
      </c>
      <c r="K609" s="1" t="s">
        <v>7972</v>
      </c>
      <c r="L609" s="1" t="s">
        <v>11589</v>
      </c>
      <c r="M609" s="1" t="s">
        <v>11590</v>
      </c>
    </row>
    <row r="610" spans="1:13" ht="37.5">
      <c r="A610" s="1" t="s">
        <v>11591</v>
      </c>
      <c r="B610" s="1" t="s">
        <v>11592</v>
      </c>
      <c r="C610" s="1">
        <v>0</v>
      </c>
      <c r="D610" s="1" t="s">
        <v>11593</v>
      </c>
      <c r="E610" s="1">
        <v>2022</v>
      </c>
      <c r="F610" s="1" t="s">
        <v>11594</v>
      </c>
      <c r="G610" s="1" t="s">
        <v>7969</v>
      </c>
      <c r="H610" s="1" t="s">
        <v>7969</v>
      </c>
      <c r="I610" s="1" t="s">
        <v>11595</v>
      </c>
      <c r="J610" s="1" t="s">
        <v>11596</v>
      </c>
      <c r="K610" s="1" t="s">
        <v>7972</v>
      </c>
      <c r="L610" s="1" t="s">
        <v>8102</v>
      </c>
      <c r="M610" s="1" t="s">
        <v>11597</v>
      </c>
    </row>
    <row r="611" spans="1:13" ht="37.5">
      <c r="A611" s="1" t="s">
        <v>11598</v>
      </c>
      <c r="B611" s="1" t="s">
        <v>11599</v>
      </c>
      <c r="C611" s="1">
        <v>0</v>
      </c>
      <c r="D611" s="1" t="s">
        <v>11600</v>
      </c>
      <c r="E611" s="1">
        <v>2021</v>
      </c>
      <c r="F611" s="1" t="s">
        <v>11601</v>
      </c>
      <c r="G611" s="1" t="s">
        <v>7969</v>
      </c>
      <c r="H611" s="1" t="s">
        <v>7969</v>
      </c>
      <c r="I611" s="1" t="s">
        <v>11602</v>
      </c>
      <c r="J611" s="1" t="s">
        <v>11603</v>
      </c>
      <c r="K611" s="1" t="s">
        <v>7972</v>
      </c>
      <c r="L611" s="1" t="s">
        <v>8102</v>
      </c>
      <c r="M611" s="1" t="s">
        <v>11604</v>
      </c>
    </row>
    <row r="612" spans="1:13" ht="62.5">
      <c r="A612" s="1" t="s">
        <v>11605</v>
      </c>
      <c r="B612" s="1" t="s">
        <v>11606</v>
      </c>
      <c r="C612" s="1">
        <v>0</v>
      </c>
      <c r="D612" s="1" t="s">
        <v>11607</v>
      </c>
      <c r="E612" s="1">
        <v>2022</v>
      </c>
      <c r="F612" s="1" t="s">
        <v>11608</v>
      </c>
      <c r="G612" s="1" t="s">
        <v>7969</v>
      </c>
      <c r="H612" s="1" t="s">
        <v>7969</v>
      </c>
      <c r="I612" s="1" t="s">
        <v>11609</v>
      </c>
      <c r="J612" s="1" t="s">
        <v>11610</v>
      </c>
      <c r="K612" s="1" t="s">
        <v>7972</v>
      </c>
      <c r="L612" s="1" t="s">
        <v>8102</v>
      </c>
      <c r="M612" s="1" t="s">
        <v>11611</v>
      </c>
    </row>
    <row r="613" spans="1:13" ht="37.5">
      <c r="A613" s="1" t="s">
        <v>11612</v>
      </c>
      <c r="B613" s="1" t="s">
        <v>11613</v>
      </c>
      <c r="C613" s="1">
        <v>0</v>
      </c>
      <c r="D613" s="1" t="s">
        <v>11614</v>
      </c>
      <c r="E613" s="1">
        <v>2022</v>
      </c>
      <c r="F613" s="1" t="s">
        <v>8177</v>
      </c>
      <c r="G613" s="1">
        <v>314</v>
      </c>
      <c r="H613" s="1" t="s">
        <v>7969</v>
      </c>
      <c r="I613" s="1" t="s">
        <v>11615</v>
      </c>
      <c r="J613" s="1" t="s">
        <v>11616</v>
      </c>
      <c r="K613" s="1" t="s">
        <v>7972</v>
      </c>
      <c r="L613" s="1" t="s">
        <v>7985</v>
      </c>
      <c r="M613" s="1" t="s">
        <v>11617</v>
      </c>
    </row>
    <row r="614" spans="1:13" ht="37.5">
      <c r="A614" s="1" t="s">
        <v>11618</v>
      </c>
      <c r="B614" s="1" t="s">
        <v>11619</v>
      </c>
      <c r="C614" s="1">
        <v>0</v>
      </c>
      <c r="D614" s="1" t="s">
        <v>11620</v>
      </c>
      <c r="E614" s="1">
        <v>2022</v>
      </c>
      <c r="F614" s="1" t="s">
        <v>11621</v>
      </c>
      <c r="G614" s="1">
        <v>2022</v>
      </c>
      <c r="H614" s="1" t="s">
        <v>7969</v>
      </c>
      <c r="I614" s="1" t="s">
        <v>11622</v>
      </c>
      <c r="J614" s="1" t="s">
        <v>11623</v>
      </c>
      <c r="K614" s="1" t="s">
        <v>7972</v>
      </c>
      <c r="L614" s="1" t="s">
        <v>11624</v>
      </c>
    </row>
    <row r="615" spans="1:13" ht="37.5">
      <c r="A615" s="1" t="s">
        <v>11625</v>
      </c>
      <c r="B615" s="1" t="s">
        <v>11626</v>
      </c>
      <c r="C615" s="1">
        <v>0</v>
      </c>
      <c r="D615" s="1" t="s">
        <v>11627</v>
      </c>
      <c r="E615" s="1">
        <v>2021</v>
      </c>
      <c r="F615" s="1" t="s">
        <v>11628</v>
      </c>
      <c r="G615" s="1" t="s">
        <v>7969</v>
      </c>
      <c r="H615" s="1" t="s">
        <v>7969</v>
      </c>
      <c r="I615" s="1" t="s">
        <v>11629</v>
      </c>
      <c r="J615" s="1" t="s">
        <v>11630</v>
      </c>
      <c r="K615" s="1" t="s">
        <v>7972</v>
      </c>
      <c r="L615" s="1" t="s">
        <v>8102</v>
      </c>
      <c r="M615" s="1" t="s">
        <v>11631</v>
      </c>
    </row>
    <row r="616" spans="1:13" ht="37.5">
      <c r="A616" s="1" t="s">
        <v>11632</v>
      </c>
      <c r="B616" s="1" t="s">
        <v>11633</v>
      </c>
      <c r="C616" s="1">
        <v>0</v>
      </c>
      <c r="D616" s="1" t="s">
        <v>11634</v>
      </c>
      <c r="E616" s="1">
        <v>2022</v>
      </c>
      <c r="F616" s="1" t="s">
        <v>8055</v>
      </c>
      <c r="G616" s="1">
        <v>1562</v>
      </c>
      <c r="H616" s="1" t="s">
        <v>7969</v>
      </c>
      <c r="I616" s="1" t="s">
        <v>11635</v>
      </c>
      <c r="J616" s="1" t="s">
        <v>11636</v>
      </c>
      <c r="K616" s="1" t="s">
        <v>7972</v>
      </c>
      <c r="L616" s="1" t="s">
        <v>7985</v>
      </c>
      <c r="M616" s="1" t="s">
        <v>11637</v>
      </c>
    </row>
    <row r="617" spans="1:13" ht="37.5">
      <c r="A617" s="1" t="s">
        <v>11638</v>
      </c>
      <c r="B617" s="1" t="s">
        <v>11639</v>
      </c>
      <c r="C617" s="1">
        <v>0</v>
      </c>
      <c r="D617" s="1" t="s">
        <v>11640</v>
      </c>
      <c r="E617" s="1">
        <v>2022</v>
      </c>
      <c r="F617" s="1" t="s">
        <v>11641</v>
      </c>
      <c r="G617" s="1">
        <v>2022</v>
      </c>
      <c r="H617" s="1" t="s">
        <v>7969</v>
      </c>
      <c r="I617" s="1" t="s">
        <v>11642</v>
      </c>
      <c r="J617" s="1" t="s">
        <v>11643</v>
      </c>
      <c r="K617" s="1" t="s">
        <v>7972</v>
      </c>
      <c r="L617" s="1" t="s">
        <v>11624</v>
      </c>
    </row>
    <row r="618" spans="1:13" ht="37.5">
      <c r="A618" s="1" t="s">
        <v>3376</v>
      </c>
      <c r="B618" s="1" t="s">
        <v>11644</v>
      </c>
      <c r="C618" s="1">
        <v>0</v>
      </c>
      <c r="D618" s="1" t="s">
        <v>3379</v>
      </c>
      <c r="E618" s="1">
        <v>2022</v>
      </c>
      <c r="F618" s="1" t="s">
        <v>8491</v>
      </c>
      <c r="G618" s="1">
        <v>10</v>
      </c>
      <c r="H618" s="1" t="s">
        <v>7969</v>
      </c>
      <c r="I618" s="1" t="s">
        <v>11645</v>
      </c>
      <c r="J618" s="1" t="s">
        <v>11646</v>
      </c>
      <c r="K618" s="1" t="s">
        <v>7972</v>
      </c>
      <c r="L618" s="1" t="s">
        <v>8102</v>
      </c>
    </row>
    <row r="619" spans="1:13" ht="50">
      <c r="A619" s="1" t="s">
        <v>11647</v>
      </c>
      <c r="B619" s="1" t="s">
        <v>11648</v>
      </c>
      <c r="C619" s="1">
        <v>0</v>
      </c>
      <c r="D619" s="1" t="s">
        <v>11649</v>
      </c>
      <c r="E619" s="1">
        <v>2022</v>
      </c>
      <c r="F619" s="1" t="s">
        <v>8177</v>
      </c>
      <c r="G619" s="1">
        <v>314</v>
      </c>
      <c r="H619" s="1" t="s">
        <v>7969</v>
      </c>
      <c r="I619" s="1" t="s">
        <v>11650</v>
      </c>
      <c r="J619" s="1" t="s">
        <v>11651</v>
      </c>
      <c r="K619" s="1" t="s">
        <v>7972</v>
      </c>
      <c r="L619" s="1" t="s">
        <v>7985</v>
      </c>
      <c r="M619" s="1" t="s">
        <v>11652</v>
      </c>
    </row>
    <row r="620" spans="1:13" ht="37.5">
      <c r="A620" s="1" t="s">
        <v>11653</v>
      </c>
      <c r="B620" s="1" t="s">
        <v>11654</v>
      </c>
      <c r="C620" s="1">
        <v>0</v>
      </c>
      <c r="D620" s="1" t="s">
        <v>11655</v>
      </c>
      <c r="E620" s="1">
        <v>2022</v>
      </c>
      <c r="F620" s="1" t="s">
        <v>11656</v>
      </c>
      <c r="G620" s="1" t="s">
        <v>7969</v>
      </c>
      <c r="H620" s="1" t="s">
        <v>7969</v>
      </c>
      <c r="I620" s="1" t="s">
        <v>11657</v>
      </c>
      <c r="J620" s="1" t="s">
        <v>11658</v>
      </c>
      <c r="K620" s="1" t="s">
        <v>7972</v>
      </c>
      <c r="L620" s="1" t="s">
        <v>8102</v>
      </c>
      <c r="M620" s="1" t="s">
        <v>11659</v>
      </c>
    </row>
    <row r="621" spans="1:13" ht="37.5">
      <c r="A621" s="1" t="s">
        <v>11660</v>
      </c>
      <c r="B621" s="1" t="s">
        <v>11661</v>
      </c>
      <c r="C621" s="1">
        <v>0</v>
      </c>
      <c r="D621" s="1" t="s">
        <v>11662</v>
      </c>
      <c r="E621" s="1">
        <v>2022</v>
      </c>
      <c r="F621" s="1" t="s">
        <v>11663</v>
      </c>
      <c r="G621" s="1" t="s">
        <v>7969</v>
      </c>
      <c r="H621" s="1" t="s">
        <v>7969</v>
      </c>
      <c r="I621" s="1" t="s">
        <v>11664</v>
      </c>
      <c r="J621" s="1" t="s">
        <v>11665</v>
      </c>
      <c r="K621" s="1" t="s">
        <v>7972</v>
      </c>
      <c r="L621" s="1" t="s">
        <v>8102</v>
      </c>
      <c r="M621" s="1" t="s">
        <v>11666</v>
      </c>
    </row>
    <row r="622" spans="1:13" ht="50">
      <c r="A622" s="1" t="s">
        <v>11667</v>
      </c>
      <c r="B622" s="1" t="s">
        <v>11668</v>
      </c>
      <c r="C622" s="1">
        <v>0</v>
      </c>
      <c r="D622" s="1" t="s">
        <v>11669</v>
      </c>
      <c r="E622" s="1">
        <v>2022</v>
      </c>
      <c r="F622" s="1" t="s">
        <v>11670</v>
      </c>
      <c r="G622" s="1" t="s">
        <v>7969</v>
      </c>
      <c r="H622" s="1" t="s">
        <v>7969</v>
      </c>
      <c r="I622" s="1" t="s">
        <v>11671</v>
      </c>
      <c r="J622" s="1" t="s">
        <v>11672</v>
      </c>
      <c r="K622" s="1" t="s">
        <v>7972</v>
      </c>
      <c r="L622" s="1" t="s">
        <v>8102</v>
      </c>
      <c r="M622" s="1" t="s">
        <v>11673</v>
      </c>
    </row>
    <row r="623" spans="1:13" ht="37.5">
      <c r="A623" s="1" t="s">
        <v>11674</v>
      </c>
      <c r="B623" s="1" t="s">
        <v>11675</v>
      </c>
      <c r="C623" s="1">
        <v>0</v>
      </c>
      <c r="D623" s="1" t="s">
        <v>11676</v>
      </c>
      <c r="E623" s="1">
        <v>2022</v>
      </c>
      <c r="F623" s="1" t="s">
        <v>11677</v>
      </c>
      <c r="G623" s="1" t="s">
        <v>7969</v>
      </c>
      <c r="H623" s="1" t="s">
        <v>7969</v>
      </c>
      <c r="I623" s="1" t="s">
        <v>11678</v>
      </c>
      <c r="J623" s="1" t="s">
        <v>11679</v>
      </c>
      <c r="K623" s="1" t="s">
        <v>7972</v>
      </c>
      <c r="L623" s="1" t="s">
        <v>11680</v>
      </c>
      <c r="M623" s="1" t="s">
        <v>11681</v>
      </c>
    </row>
    <row r="624" spans="1:13" ht="37.5">
      <c r="A624" s="1" t="s">
        <v>11682</v>
      </c>
      <c r="B624" s="1" t="s">
        <v>11683</v>
      </c>
      <c r="C624" s="1">
        <v>0</v>
      </c>
      <c r="D624" s="1" t="s">
        <v>11684</v>
      </c>
      <c r="E624" s="1">
        <v>2021</v>
      </c>
      <c r="F624" s="1" t="s">
        <v>11685</v>
      </c>
      <c r="G624" s="1">
        <v>5</v>
      </c>
      <c r="H624" s="1" t="s">
        <v>7969</v>
      </c>
      <c r="I624" s="1" t="s">
        <v>11686</v>
      </c>
      <c r="J624" s="1" t="s">
        <v>11687</v>
      </c>
      <c r="K624" s="1" t="s">
        <v>7972</v>
      </c>
      <c r="L624" s="1" t="s">
        <v>8324</v>
      </c>
      <c r="M624" s="1" t="s">
        <v>11688</v>
      </c>
    </row>
    <row r="625" spans="1:13" ht="37.5">
      <c r="A625" s="1" t="s">
        <v>11689</v>
      </c>
      <c r="B625" s="1" t="s">
        <v>11690</v>
      </c>
      <c r="C625" s="1">
        <v>0</v>
      </c>
      <c r="D625" s="1" t="s">
        <v>11691</v>
      </c>
      <c r="E625" s="1">
        <v>2021</v>
      </c>
      <c r="F625" s="1" t="s">
        <v>11692</v>
      </c>
      <c r="G625" s="1" t="s">
        <v>7969</v>
      </c>
      <c r="H625" s="1" t="s">
        <v>7969</v>
      </c>
      <c r="I625" s="1" t="s">
        <v>11693</v>
      </c>
      <c r="J625" s="1" t="s">
        <v>11694</v>
      </c>
      <c r="K625" s="1" t="s">
        <v>7972</v>
      </c>
      <c r="L625" s="1" t="s">
        <v>8102</v>
      </c>
      <c r="M625" s="1" t="s">
        <v>11695</v>
      </c>
    </row>
    <row r="626" spans="1:13" ht="37.5">
      <c r="A626" s="1" t="s">
        <v>11696</v>
      </c>
      <c r="B626" s="1" t="s">
        <v>11697</v>
      </c>
      <c r="C626" s="1">
        <v>0</v>
      </c>
      <c r="D626" s="1" t="s">
        <v>11698</v>
      </c>
      <c r="E626" s="1">
        <v>2022</v>
      </c>
      <c r="F626" s="1" t="s">
        <v>8177</v>
      </c>
      <c r="G626" s="1">
        <v>407</v>
      </c>
      <c r="H626" s="1" t="s">
        <v>7969</v>
      </c>
      <c r="I626" s="1" t="s">
        <v>7969</v>
      </c>
      <c r="J626" s="1" t="s">
        <v>11699</v>
      </c>
      <c r="K626" s="1" t="s">
        <v>7972</v>
      </c>
      <c r="L626" s="1" t="s">
        <v>7985</v>
      </c>
      <c r="M626" s="1" t="s">
        <v>7969</v>
      </c>
    </row>
    <row r="627" spans="1:13" ht="37.5">
      <c r="A627" s="1" t="s">
        <v>11700</v>
      </c>
      <c r="B627" s="1" t="s">
        <v>11701</v>
      </c>
      <c r="C627" s="1">
        <v>0</v>
      </c>
      <c r="D627" s="1" t="s">
        <v>11702</v>
      </c>
      <c r="E627" s="1">
        <v>2022</v>
      </c>
      <c r="F627" s="1" t="s">
        <v>8491</v>
      </c>
      <c r="G627" s="1">
        <v>10</v>
      </c>
      <c r="H627" s="1" t="s">
        <v>7969</v>
      </c>
      <c r="I627" s="1" t="s">
        <v>11703</v>
      </c>
      <c r="J627" s="1" t="s">
        <v>11704</v>
      </c>
      <c r="K627" s="1" t="s">
        <v>7972</v>
      </c>
      <c r="L627" s="1" t="s">
        <v>8102</v>
      </c>
      <c r="M627" s="1" t="s">
        <v>11705</v>
      </c>
    </row>
    <row r="628" spans="1:13" ht="37.5">
      <c r="A628" s="1" t="s">
        <v>11706</v>
      </c>
      <c r="B628" s="1" t="s">
        <v>11707</v>
      </c>
      <c r="C628" s="1">
        <v>0</v>
      </c>
      <c r="D628" s="1" t="s">
        <v>11708</v>
      </c>
      <c r="E628" s="1">
        <v>2021</v>
      </c>
      <c r="F628" s="1" t="s">
        <v>8233</v>
      </c>
      <c r="G628" s="1">
        <v>1</v>
      </c>
      <c r="H628" s="1">
        <v>2</v>
      </c>
      <c r="I628" s="1" t="s">
        <v>11709</v>
      </c>
      <c r="J628" s="1" t="s">
        <v>11710</v>
      </c>
      <c r="K628" s="1" t="s">
        <v>7972</v>
      </c>
      <c r="L628" s="1" t="s">
        <v>8012</v>
      </c>
    </row>
    <row r="629" spans="1:13" ht="37.5">
      <c r="A629" s="1" t="s">
        <v>11711</v>
      </c>
      <c r="B629" s="1" t="s">
        <v>11712</v>
      </c>
      <c r="C629" s="1">
        <v>0</v>
      </c>
      <c r="D629" s="1" t="s">
        <v>11713</v>
      </c>
      <c r="E629" s="1">
        <v>2022</v>
      </c>
      <c r="F629" s="1" t="s">
        <v>11714</v>
      </c>
      <c r="G629" s="1">
        <v>279</v>
      </c>
      <c r="H629" s="1" t="s">
        <v>7969</v>
      </c>
      <c r="I629" s="1" t="s">
        <v>11715</v>
      </c>
      <c r="J629" s="1" t="s">
        <v>11716</v>
      </c>
      <c r="K629" s="1" t="s">
        <v>7972</v>
      </c>
      <c r="L629" s="1" t="s">
        <v>7985</v>
      </c>
      <c r="M629" s="1" t="s">
        <v>11717</v>
      </c>
    </row>
    <row r="630" spans="1:13" ht="37.5">
      <c r="A630" s="1" t="s">
        <v>11718</v>
      </c>
      <c r="B630" s="1" t="s">
        <v>11719</v>
      </c>
      <c r="C630" s="1">
        <v>0</v>
      </c>
      <c r="D630" s="1" t="s">
        <v>11720</v>
      </c>
      <c r="E630" s="1">
        <v>2022</v>
      </c>
      <c r="F630" s="1" t="s">
        <v>11721</v>
      </c>
      <c r="G630" s="1" t="s">
        <v>7969</v>
      </c>
      <c r="H630" s="1" t="s">
        <v>7969</v>
      </c>
      <c r="I630" s="1" t="s">
        <v>11722</v>
      </c>
      <c r="J630" s="1" t="s">
        <v>11723</v>
      </c>
      <c r="K630" s="1" t="s">
        <v>7972</v>
      </c>
      <c r="L630" s="1" t="s">
        <v>8102</v>
      </c>
      <c r="M630" s="1" t="s">
        <v>11724</v>
      </c>
    </row>
    <row r="631" spans="1:13">
      <c r="A631" s="1" t="e">
        <v>#N/A</v>
      </c>
      <c r="B631" s="1" t="s">
        <v>11725</v>
      </c>
      <c r="C631" s="1">
        <v>0</v>
      </c>
      <c r="D631" s="1" t="s">
        <v>11726</v>
      </c>
      <c r="E631" s="1"/>
      <c r="F631" s="1"/>
      <c r="G631" s="1"/>
      <c r="H631" s="1"/>
      <c r="I631" s="1"/>
      <c r="J631" s="1"/>
      <c r="K631" s="1"/>
      <c r="L631" s="1"/>
    </row>
    <row r="632" spans="1:13" ht="37.5">
      <c r="A632" s="1" t="s">
        <v>11727</v>
      </c>
      <c r="B632" s="1" t="s">
        <v>11728</v>
      </c>
      <c r="C632" s="1">
        <v>0</v>
      </c>
      <c r="D632" s="1" t="s">
        <v>11729</v>
      </c>
      <c r="E632" s="1">
        <v>2022</v>
      </c>
      <c r="F632" s="1" t="s">
        <v>11730</v>
      </c>
      <c r="G632" s="1" t="s">
        <v>7969</v>
      </c>
      <c r="H632" s="1" t="s">
        <v>7969</v>
      </c>
      <c r="I632" s="1" t="s">
        <v>11731</v>
      </c>
      <c r="J632" s="1" t="s">
        <v>11732</v>
      </c>
      <c r="K632" s="1" t="s">
        <v>7972</v>
      </c>
      <c r="L632" s="1" t="s">
        <v>8102</v>
      </c>
      <c r="M632" s="1" t="s">
        <v>11733</v>
      </c>
    </row>
    <row r="633" spans="1:13" ht="37.5">
      <c r="A633" s="1" t="s">
        <v>11734</v>
      </c>
      <c r="B633" s="1" t="s">
        <v>11735</v>
      </c>
      <c r="C633" s="1">
        <v>0</v>
      </c>
      <c r="D633" s="1" t="s">
        <v>11736</v>
      </c>
      <c r="E633" s="1">
        <v>2021</v>
      </c>
      <c r="F633" s="1" t="s">
        <v>8024</v>
      </c>
      <c r="G633" s="1">
        <v>111</v>
      </c>
      <c r="H633" s="1" t="s">
        <v>7969</v>
      </c>
      <c r="I633" s="1" t="s">
        <v>11737</v>
      </c>
      <c r="J633" s="1" t="s">
        <v>11738</v>
      </c>
      <c r="K633" s="1" t="s">
        <v>7972</v>
      </c>
      <c r="L633" s="1" t="s">
        <v>8027</v>
      </c>
      <c r="M633" s="1" t="s">
        <v>11739</v>
      </c>
    </row>
    <row r="634" spans="1:13" ht="37.5">
      <c r="A634" s="1" t="s">
        <v>11740</v>
      </c>
      <c r="B634" s="1" t="s">
        <v>11741</v>
      </c>
      <c r="C634" s="1">
        <v>0</v>
      </c>
      <c r="D634" s="1" t="s">
        <v>11742</v>
      </c>
      <c r="E634" s="1">
        <v>2021</v>
      </c>
      <c r="F634" s="1" t="s">
        <v>8276</v>
      </c>
      <c r="G634" s="1">
        <v>21</v>
      </c>
      <c r="H634" s="1">
        <v>13</v>
      </c>
      <c r="I634" s="1" t="s">
        <v>11743</v>
      </c>
      <c r="J634" s="1" t="s">
        <v>11744</v>
      </c>
      <c r="K634" s="1" t="s">
        <v>7972</v>
      </c>
      <c r="L634" s="1" t="s">
        <v>11745</v>
      </c>
    </row>
    <row r="635" spans="1:13" ht="37.5">
      <c r="A635" s="1" t="s">
        <v>11746</v>
      </c>
      <c r="B635" s="1" t="s">
        <v>11747</v>
      </c>
      <c r="C635" s="1">
        <v>0</v>
      </c>
      <c r="D635" s="1" t="s">
        <v>11748</v>
      </c>
      <c r="E635" s="1">
        <v>2022</v>
      </c>
      <c r="F635" s="1" t="s">
        <v>11749</v>
      </c>
      <c r="G635" s="1">
        <v>2022</v>
      </c>
      <c r="H635" s="1" t="s">
        <v>7969</v>
      </c>
      <c r="I635" s="1" t="s">
        <v>11750</v>
      </c>
      <c r="J635" s="1" t="s">
        <v>11751</v>
      </c>
      <c r="K635" s="1" t="s">
        <v>7972</v>
      </c>
      <c r="L635" s="1" t="s">
        <v>8102</v>
      </c>
      <c r="M635" s="1" t="s">
        <v>11752</v>
      </c>
    </row>
    <row r="636" spans="1:13" ht="37.5">
      <c r="A636" s="1" t="s">
        <v>11753</v>
      </c>
      <c r="B636" s="1" t="s">
        <v>11754</v>
      </c>
      <c r="C636" s="1">
        <v>0</v>
      </c>
      <c r="D636" s="1" t="s">
        <v>11755</v>
      </c>
      <c r="E636" s="1">
        <v>2022</v>
      </c>
      <c r="F636" s="1" t="s">
        <v>11756</v>
      </c>
      <c r="G636" s="1">
        <v>82</v>
      </c>
      <c r="H636" s="1" t="s">
        <v>7969</v>
      </c>
      <c r="I636" s="1" t="s">
        <v>7969</v>
      </c>
      <c r="J636" s="1" t="s">
        <v>11757</v>
      </c>
      <c r="K636" s="1" t="s">
        <v>7972</v>
      </c>
      <c r="L636" s="1" t="s">
        <v>11758</v>
      </c>
      <c r="M636" s="1" t="s">
        <v>7969</v>
      </c>
    </row>
    <row r="637" spans="1:13" ht="37.5">
      <c r="A637" s="1" t="s">
        <v>11759</v>
      </c>
      <c r="B637" s="1" t="s">
        <v>11760</v>
      </c>
      <c r="C637" s="1">
        <v>0</v>
      </c>
      <c r="D637" s="1" t="s">
        <v>11761</v>
      </c>
      <c r="E637" s="1">
        <v>2022</v>
      </c>
      <c r="F637" s="1" t="s">
        <v>11762</v>
      </c>
      <c r="G637" s="1" t="s">
        <v>7969</v>
      </c>
      <c r="H637" s="1" t="s">
        <v>7969</v>
      </c>
      <c r="I637" s="1" t="s">
        <v>11763</v>
      </c>
      <c r="J637" s="1" t="s">
        <v>11764</v>
      </c>
      <c r="K637" s="1" t="s">
        <v>7972</v>
      </c>
      <c r="L637" s="1" t="s">
        <v>8102</v>
      </c>
      <c r="M637" s="1" t="s">
        <v>11765</v>
      </c>
    </row>
    <row r="638" spans="1:13" ht="37.5">
      <c r="A638" s="1" t="s">
        <v>11766</v>
      </c>
      <c r="B638" s="1" t="s">
        <v>11767</v>
      </c>
      <c r="C638" s="1">
        <v>0</v>
      </c>
      <c r="D638" s="1" t="s">
        <v>11768</v>
      </c>
      <c r="E638" s="1">
        <v>2022</v>
      </c>
      <c r="F638" s="1" t="s">
        <v>8848</v>
      </c>
      <c r="G638" s="1">
        <v>72</v>
      </c>
      <c r="H638" s="1">
        <v>2</v>
      </c>
      <c r="I638" s="1" t="s">
        <v>11769</v>
      </c>
      <c r="J638" s="1" t="s">
        <v>11770</v>
      </c>
      <c r="K638" s="1" t="s">
        <v>7972</v>
      </c>
      <c r="L638" s="1" t="s">
        <v>8851</v>
      </c>
    </row>
    <row r="639" spans="1:13" ht="37.5">
      <c r="A639" s="1" t="s">
        <v>11771</v>
      </c>
      <c r="B639" s="1" t="s">
        <v>11772</v>
      </c>
      <c r="C639" s="1">
        <v>0</v>
      </c>
      <c r="D639" s="1" t="s">
        <v>11773</v>
      </c>
      <c r="E639" s="1">
        <v>2021</v>
      </c>
      <c r="F639" s="1" t="s">
        <v>8276</v>
      </c>
      <c r="G639" s="1">
        <v>21</v>
      </c>
      <c r="H639" s="1">
        <v>16</v>
      </c>
      <c r="I639" s="1" t="s">
        <v>11774</v>
      </c>
      <c r="J639" s="1" t="s">
        <v>11775</v>
      </c>
      <c r="K639" s="1" t="s">
        <v>7972</v>
      </c>
      <c r="L639" s="1" t="s">
        <v>11745</v>
      </c>
    </row>
    <row r="640" spans="1:13" ht="37.5">
      <c r="A640" s="1" t="s">
        <v>11776</v>
      </c>
      <c r="B640" s="1" t="s">
        <v>11777</v>
      </c>
      <c r="C640" s="1">
        <v>0</v>
      </c>
      <c r="D640" s="1" t="s">
        <v>11778</v>
      </c>
      <c r="E640" s="1">
        <v>2021</v>
      </c>
      <c r="F640" s="1" t="s">
        <v>11779</v>
      </c>
      <c r="G640" s="1">
        <v>47</v>
      </c>
      <c r="H640" s="1">
        <v>4</v>
      </c>
      <c r="I640" s="1" t="s">
        <v>11780</v>
      </c>
      <c r="J640" s="1" t="s">
        <v>11781</v>
      </c>
      <c r="K640" s="1" t="s">
        <v>7972</v>
      </c>
      <c r="L640" s="1" t="s">
        <v>11782</v>
      </c>
      <c r="M640" s="1" t="s">
        <v>11783</v>
      </c>
    </row>
    <row r="641" spans="1:13" ht="37.5">
      <c r="A641" s="1" t="s">
        <v>11784</v>
      </c>
      <c r="B641" s="1" t="s">
        <v>11785</v>
      </c>
      <c r="C641" s="1">
        <v>0</v>
      </c>
      <c r="D641" s="1" t="s">
        <v>11786</v>
      </c>
      <c r="E641" s="1">
        <v>2022</v>
      </c>
      <c r="F641" s="1" t="s">
        <v>11787</v>
      </c>
      <c r="G641" s="1" t="s">
        <v>7969</v>
      </c>
      <c r="H641" s="1" t="s">
        <v>7969</v>
      </c>
      <c r="I641" s="1" t="s">
        <v>11788</v>
      </c>
      <c r="J641" s="1" t="s">
        <v>11789</v>
      </c>
      <c r="K641" s="1" t="s">
        <v>7972</v>
      </c>
      <c r="L641" s="1" t="s">
        <v>8102</v>
      </c>
      <c r="M641" s="1" t="s">
        <v>11790</v>
      </c>
    </row>
    <row r="642" spans="1:13" ht="37.5">
      <c r="A642" s="1" t="s">
        <v>11791</v>
      </c>
      <c r="B642" s="1" t="s">
        <v>11792</v>
      </c>
      <c r="C642" s="1">
        <v>0</v>
      </c>
      <c r="D642" s="1" t="s">
        <v>11793</v>
      </c>
      <c r="E642" s="1">
        <v>2021</v>
      </c>
      <c r="F642" s="1" t="s">
        <v>11794</v>
      </c>
      <c r="G642" s="1" t="s">
        <v>7969</v>
      </c>
      <c r="H642" s="1" t="s">
        <v>7969</v>
      </c>
      <c r="I642" s="1" t="s">
        <v>11795</v>
      </c>
      <c r="J642" s="1" t="s">
        <v>11796</v>
      </c>
      <c r="K642" s="1" t="s">
        <v>7972</v>
      </c>
      <c r="L642" s="1" t="s">
        <v>11589</v>
      </c>
      <c r="M642" s="1" t="s">
        <v>11797</v>
      </c>
    </row>
    <row r="643" spans="1:13" ht="37.5">
      <c r="A643" s="1" t="s">
        <v>11798</v>
      </c>
      <c r="B643" s="1" t="s">
        <v>11799</v>
      </c>
      <c r="C643" s="1">
        <v>0</v>
      </c>
      <c r="D643" s="1" t="s">
        <v>11800</v>
      </c>
      <c r="E643" s="1">
        <v>2021</v>
      </c>
      <c r="F643" s="1" t="s">
        <v>8009</v>
      </c>
      <c r="G643" s="1">
        <v>10</v>
      </c>
      <c r="H643" s="1">
        <v>24</v>
      </c>
      <c r="I643" s="1" t="s">
        <v>11801</v>
      </c>
      <c r="J643" s="1" t="s">
        <v>11802</v>
      </c>
      <c r="K643" s="1" t="s">
        <v>7972</v>
      </c>
      <c r="L643" s="1" t="s">
        <v>9292</v>
      </c>
    </row>
    <row r="644" spans="1:13" ht="50">
      <c r="A644" s="1" t="s">
        <v>11803</v>
      </c>
      <c r="B644" s="1" t="s">
        <v>11804</v>
      </c>
      <c r="C644" s="1">
        <v>0</v>
      </c>
      <c r="D644" s="1" t="s">
        <v>11805</v>
      </c>
      <c r="E644" s="1">
        <v>2022</v>
      </c>
      <c r="F644" s="1" t="s">
        <v>8831</v>
      </c>
      <c r="G644" s="1">
        <v>13301</v>
      </c>
      <c r="H644" s="1" t="s">
        <v>7969</v>
      </c>
      <c r="I644" s="1" t="s">
        <v>7969</v>
      </c>
      <c r="J644" s="1" t="s">
        <v>11806</v>
      </c>
      <c r="K644" s="1" t="s">
        <v>7972</v>
      </c>
      <c r="L644" s="1" t="s">
        <v>7985</v>
      </c>
      <c r="M644" s="1" t="s">
        <v>7969</v>
      </c>
    </row>
    <row r="645" spans="1:13" ht="37.5">
      <c r="A645" s="1" t="s">
        <v>11807</v>
      </c>
      <c r="B645" s="1" t="s">
        <v>11808</v>
      </c>
      <c r="C645" s="1">
        <v>0</v>
      </c>
      <c r="D645" s="1" t="s">
        <v>11809</v>
      </c>
      <c r="E645" s="1">
        <v>2021</v>
      </c>
      <c r="F645" s="1" t="s">
        <v>11810</v>
      </c>
      <c r="G645" s="1" t="s">
        <v>7969</v>
      </c>
      <c r="H645" s="1" t="s">
        <v>7969</v>
      </c>
      <c r="I645" s="1" t="s">
        <v>11811</v>
      </c>
      <c r="J645" s="1" t="s">
        <v>11812</v>
      </c>
      <c r="K645" s="1" t="s">
        <v>7972</v>
      </c>
      <c r="L645" s="1" t="s">
        <v>8102</v>
      </c>
      <c r="M645" s="1" t="s">
        <v>11813</v>
      </c>
    </row>
    <row r="646" spans="1:13" ht="37.5">
      <c r="A646" s="1" t="s">
        <v>11814</v>
      </c>
      <c r="B646" s="1" t="s">
        <v>11815</v>
      </c>
      <c r="C646" s="1">
        <v>0</v>
      </c>
      <c r="D646" s="1" t="s">
        <v>11816</v>
      </c>
      <c r="E646" s="1">
        <v>2022</v>
      </c>
      <c r="F646" s="1" t="s">
        <v>11817</v>
      </c>
      <c r="G646" s="1" t="s">
        <v>7969</v>
      </c>
      <c r="H646" s="1" t="s">
        <v>7969</v>
      </c>
      <c r="I646" s="1" t="s">
        <v>11818</v>
      </c>
      <c r="J646" s="1" t="s">
        <v>11819</v>
      </c>
      <c r="K646" s="1" t="s">
        <v>7972</v>
      </c>
      <c r="L646" s="1" t="s">
        <v>8102</v>
      </c>
      <c r="M646" s="1" t="s">
        <v>11820</v>
      </c>
    </row>
    <row r="647" spans="1:13" ht="37.5">
      <c r="A647" s="1" t="s">
        <v>11821</v>
      </c>
      <c r="B647" s="1" t="s">
        <v>11822</v>
      </c>
      <c r="C647" s="1">
        <v>0</v>
      </c>
      <c r="D647" s="1" t="s">
        <v>11823</v>
      </c>
      <c r="E647" s="1">
        <v>2021</v>
      </c>
      <c r="F647" s="1" t="s">
        <v>11824</v>
      </c>
      <c r="G647" s="1" t="s">
        <v>7969</v>
      </c>
      <c r="H647" s="1" t="s">
        <v>7969</v>
      </c>
      <c r="I647" s="1" t="s">
        <v>11825</v>
      </c>
      <c r="J647" s="1" t="s">
        <v>11826</v>
      </c>
      <c r="K647" s="1" t="s">
        <v>7972</v>
      </c>
      <c r="L647" s="1" t="s">
        <v>8102</v>
      </c>
      <c r="M647" s="1" t="s">
        <v>11827</v>
      </c>
    </row>
    <row r="648" spans="1:13" ht="37.5">
      <c r="A648" s="1" t="s">
        <v>11828</v>
      </c>
      <c r="B648" s="1" t="s">
        <v>11829</v>
      </c>
      <c r="C648" s="1">
        <v>0</v>
      </c>
      <c r="D648" s="1" t="s">
        <v>11830</v>
      </c>
      <c r="E648" s="1">
        <v>2022</v>
      </c>
      <c r="F648" s="1" t="s">
        <v>11831</v>
      </c>
      <c r="G648" s="1">
        <v>23</v>
      </c>
      <c r="H648" s="1">
        <v>3</v>
      </c>
      <c r="I648" s="1" t="s">
        <v>11832</v>
      </c>
      <c r="J648" s="1" t="s">
        <v>11833</v>
      </c>
      <c r="K648" s="1" t="s">
        <v>7972</v>
      </c>
      <c r="L648" s="1" t="s">
        <v>10237</v>
      </c>
      <c r="M648" s="1" t="s">
        <v>11834</v>
      </c>
    </row>
    <row r="649" spans="1:13" ht="37.5">
      <c r="A649" s="1" t="s">
        <v>11835</v>
      </c>
      <c r="B649" s="1" t="s">
        <v>11836</v>
      </c>
      <c r="C649" s="1">
        <v>0</v>
      </c>
      <c r="D649" s="1" t="s">
        <v>11837</v>
      </c>
      <c r="E649" s="1">
        <v>2021</v>
      </c>
      <c r="F649" s="1" t="s">
        <v>8024</v>
      </c>
      <c r="G649" s="1">
        <v>108</v>
      </c>
      <c r="H649" s="1" t="s">
        <v>7969</v>
      </c>
      <c r="I649" s="1" t="s">
        <v>11838</v>
      </c>
      <c r="J649" s="1" t="s">
        <v>11839</v>
      </c>
      <c r="K649" s="1" t="s">
        <v>7972</v>
      </c>
      <c r="L649" s="1" t="s">
        <v>8027</v>
      </c>
    </row>
    <row r="650" spans="1:13" ht="37.5">
      <c r="A650" s="1" t="s">
        <v>11840</v>
      </c>
      <c r="B650" s="1" t="s">
        <v>11841</v>
      </c>
      <c r="C650" s="1">
        <v>0</v>
      </c>
      <c r="D650" s="1" t="s">
        <v>11842</v>
      </c>
      <c r="E650" s="1">
        <v>2022</v>
      </c>
      <c r="F650" s="1" t="s">
        <v>11843</v>
      </c>
      <c r="G650" s="1" t="s">
        <v>7969</v>
      </c>
      <c r="H650" s="1" t="s">
        <v>7969</v>
      </c>
      <c r="I650" s="1" t="s">
        <v>11844</v>
      </c>
      <c r="J650" s="1" t="s">
        <v>11845</v>
      </c>
      <c r="K650" s="1" t="s">
        <v>7972</v>
      </c>
      <c r="L650" s="1" t="s">
        <v>8102</v>
      </c>
      <c r="M650" s="1" t="s">
        <v>11846</v>
      </c>
    </row>
    <row r="651" spans="1:13" ht="37.5">
      <c r="A651" s="1" t="s">
        <v>11847</v>
      </c>
      <c r="B651" s="1" t="s">
        <v>11848</v>
      </c>
      <c r="C651" s="1">
        <v>0</v>
      </c>
      <c r="D651" s="1" t="s">
        <v>11849</v>
      </c>
      <c r="E651" s="1">
        <v>2022</v>
      </c>
      <c r="F651" s="1" t="s">
        <v>11850</v>
      </c>
      <c r="G651" s="1" t="s">
        <v>7969</v>
      </c>
      <c r="H651" s="1" t="s">
        <v>7969</v>
      </c>
      <c r="I651" s="1" t="s">
        <v>11851</v>
      </c>
      <c r="J651" s="1" t="s">
        <v>11852</v>
      </c>
      <c r="K651" s="1" t="s">
        <v>7972</v>
      </c>
      <c r="L651" s="1" t="s">
        <v>8102</v>
      </c>
      <c r="M651" s="1" t="s">
        <v>11853</v>
      </c>
    </row>
    <row r="652" spans="1:13" ht="50">
      <c r="A652" s="1" t="s">
        <v>11854</v>
      </c>
      <c r="B652" s="1" t="s">
        <v>11855</v>
      </c>
      <c r="C652" s="1">
        <v>0</v>
      </c>
      <c r="D652" s="1" t="s">
        <v>11856</v>
      </c>
      <c r="E652" s="1">
        <v>2022</v>
      </c>
      <c r="F652" s="1" t="s">
        <v>8831</v>
      </c>
      <c r="G652" s="1">
        <v>13515</v>
      </c>
      <c r="H652" s="1" t="s">
        <v>7969</v>
      </c>
      <c r="I652" s="1" t="s">
        <v>7969</v>
      </c>
      <c r="J652" s="1" t="s">
        <v>11857</v>
      </c>
      <c r="K652" s="1" t="s">
        <v>7972</v>
      </c>
      <c r="L652" s="1" t="s">
        <v>7985</v>
      </c>
      <c r="M652" s="1" t="s">
        <v>7969</v>
      </c>
    </row>
    <row r="653" spans="1:13" ht="37.5">
      <c r="A653" s="1" t="s">
        <v>11858</v>
      </c>
      <c r="B653" s="1" t="s">
        <v>11859</v>
      </c>
      <c r="C653" s="1">
        <v>0</v>
      </c>
      <c r="D653" s="1" t="s">
        <v>11860</v>
      </c>
      <c r="E653" s="1">
        <v>2022</v>
      </c>
      <c r="F653" s="1" t="s">
        <v>11861</v>
      </c>
      <c r="G653" s="1">
        <v>2022</v>
      </c>
      <c r="H653" s="1" t="s">
        <v>7969</v>
      </c>
      <c r="I653" s="1" t="s">
        <v>11862</v>
      </c>
      <c r="J653" s="1" t="s">
        <v>11863</v>
      </c>
      <c r="K653" s="1" t="s">
        <v>7972</v>
      </c>
      <c r="L653" s="1" t="s">
        <v>11624</v>
      </c>
    </row>
    <row r="654" spans="1:13" ht="37.5">
      <c r="A654" s="1" t="s">
        <v>11864</v>
      </c>
      <c r="B654" s="1" t="s">
        <v>11865</v>
      </c>
      <c r="C654" s="1">
        <v>0</v>
      </c>
      <c r="D654" s="1" t="s">
        <v>11866</v>
      </c>
      <c r="E654" s="1">
        <v>2021</v>
      </c>
      <c r="F654" s="1" t="s">
        <v>11867</v>
      </c>
      <c r="G654" s="1">
        <v>2021</v>
      </c>
      <c r="H654" s="1" t="s">
        <v>7969</v>
      </c>
      <c r="I654" s="1" t="s">
        <v>11868</v>
      </c>
      <c r="J654" s="1" t="s">
        <v>11869</v>
      </c>
      <c r="K654" s="1" t="s">
        <v>7972</v>
      </c>
      <c r="L654" s="1" t="s">
        <v>8078</v>
      </c>
      <c r="M654" s="1" t="s">
        <v>11870</v>
      </c>
    </row>
    <row r="655" spans="1:13" ht="37.5">
      <c r="A655" s="1" t="s">
        <v>11871</v>
      </c>
      <c r="B655" s="1" t="s">
        <v>11872</v>
      </c>
      <c r="C655" s="1">
        <v>0</v>
      </c>
      <c r="D655" s="1" t="s">
        <v>11873</v>
      </c>
      <c r="E655" s="1">
        <v>2021</v>
      </c>
      <c r="F655" s="1" t="s">
        <v>8009</v>
      </c>
      <c r="G655" s="1">
        <v>10</v>
      </c>
      <c r="H655" s="1">
        <v>15</v>
      </c>
      <c r="I655" s="1" t="s">
        <v>11874</v>
      </c>
      <c r="J655" s="1" t="s">
        <v>11875</v>
      </c>
      <c r="K655" s="1" t="s">
        <v>7972</v>
      </c>
      <c r="L655" s="1" t="s">
        <v>11745</v>
      </c>
    </row>
    <row r="656" spans="1:13" ht="37.5">
      <c r="A656" s="1" t="s">
        <v>11876</v>
      </c>
      <c r="B656" s="1" t="s">
        <v>11877</v>
      </c>
      <c r="C656" s="1">
        <v>0</v>
      </c>
      <c r="D656" s="1" t="s">
        <v>11878</v>
      </c>
      <c r="E656" s="1">
        <v>2022</v>
      </c>
      <c r="F656" s="1" t="s">
        <v>11878</v>
      </c>
      <c r="G656" s="1" t="s">
        <v>7969</v>
      </c>
      <c r="H656" s="1" t="s">
        <v>7969</v>
      </c>
      <c r="I656" s="1" t="s">
        <v>7969</v>
      </c>
      <c r="J656" s="1" t="s">
        <v>11879</v>
      </c>
      <c r="K656" s="1" t="s">
        <v>7972</v>
      </c>
      <c r="L656" s="1" t="s">
        <v>8102</v>
      </c>
      <c r="M656" s="1" t="s">
        <v>7969</v>
      </c>
    </row>
    <row r="657" spans="1:13" ht="37.5">
      <c r="A657" s="1" t="s">
        <v>11880</v>
      </c>
      <c r="B657" s="1" t="s">
        <v>11881</v>
      </c>
      <c r="C657" s="1">
        <v>0</v>
      </c>
      <c r="D657" s="1" t="s">
        <v>11882</v>
      </c>
      <c r="E657" s="1">
        <v>2022</v>
      </c>
      <c r="F657" s="1" t="s">
        <v>8792</v>
      </c>
      <c r="G657" s="1">
        <v>12294</v>
      </c>
      <c r="H657" s="1" t="s">
        <v>7969</v>
      </c>
      <c r="I657" s="1" t="s">
        <v>11883</v>
      </c>
      <c r="J657" s="1" t="s">
        <v>11884</v>
      </c>
      <c r="K657" s="1" t="s">
        <v>7972</v>
      </c>
      <c r="L657" s="1" t="s">
        <v>8795</v>
      </c>
      <c r="M657" s="1" t="s">
        <v>11885</v>
      </c>
    </row>
    <row r="658" spans="1:13" ht="37.5">
      <c r="A658" s="1" t="s">
        <v>3440</v>
      </c>
      <c r="B658" s="1" t="s">
        <v>11886</v>
      </c>
      <c r="C658" s="1">
        <v>0</v>
      </c>
      <c r="D658" s="1" t="s">
        <v>3443</v>
      </c>
      <c r="E658" s="1">
        <v>2022</v>
      </c>
      <c r="F658" s="1" t="s">
        <v>8219</v>
      </c>
      <c r="G658" s="1">
        <v>95</v>
      </c>
      <c r="H658" s="1" t="s">
        <v>7969</v>
      </c>
      <c r="I658" s="1" t="s">
        <v>11887</v>
      </c>
      <c r="J658" s="1" t="s">
        <v>11888</v>
      </c>
      <c r="K658" s="1" t="s">
        <v>7972</v>
      </c>
      <c r="L658" s="1" t="s">
        <v>7985</v>
      </c>
      <c r="M658" s="1" t="s">
        <v>3442</v>
      </c>
    </row>
    <row r="659" spans="1:13" ht="37.5">
      <c r="A659" s="1" t="s">
        <v>11889</v>
      </c>
      <c r="B659" s="1" t="s">
        <v>11890</v>
      </c>
      <c r="C659" s="1">
        <v>0</v>
      </c>
      <c r="D659" s="1" t="s">
        <v>11891</v>
      </c>
      <c r="E659" s="1">
        <v>2022</v>
      </c>
      <c r="F659" s="1" t="s">
        <v>11892</v>
      </c>
      <c r="G659" s="1" t="s">
        <v>7969</v>
      </c>
      <c r="H659" s="1" t="s">
        <v>7969</v>
      </c>
      <c r="I659" s="1" t="s">
        <v>11893</v>
      </c>
      <c r="J659" s="1" t="s">
        <v>11894</v>
      </c>
      <c r="K659" s="1" t="s">
        <v>7972</v>
      </c>
      <c r="L659" s="1" t="s">
        <v>8102</v>
      </c>
      <c r="M659" s="1" t="s">
        <v>11895</v>
      </c>
    </row>
    <row r="660" spans="1:13" ht="37.5">
      <c r="A660" s="1" t="s">
        <v>11896</v>
      </c>
      <c r="B660" s="1" t="s">
        <v>11897</v>
      </c>
      <c r="C660" s="1">
        <v>0</v>
      </c>
      <c r="D660" s="1" t="s">
        <v>11898</v>
      </c>
      <c r="E660" s="1">
        <v>2022</v>
      </c>
      <c r="F660" s="1" t="s">
        <v>11899</v>
      </c>
      <c r="G660" s="1" t="s">
        <v>7969</v>
      </c>
      <c r="H660" s="1" t="s">
        <v>7969</v>
      </c>
      <c r="I660" s="1" t="s">
        <v>11900</v>
      </c>
      <c r="J660" s="1" t="s">
        <v>11901</v>
      </c>
      <c r="K660" s="1" t="s">
        <v>7972</v>
      </c>
      <c r="L660" s="1" t="s">
        <v>8102</v>
      </c>
      <c r="M660" s="1" t="s">
        <v>11902</v>
      </c>
    </row>
    <row r="661" spans="1:13" ht="37.5">
      <c r="A661" s="1" t="s">
        <v>11903</v>
      </c>
      <c r="B661" s="1" t="s">
        <v>11904</v>
      </c>
      <c r="C661" s="1">
        <v>0</v>
      </c>
      <c r="D661" s="1" t="s">
        <v>11905</v>
      </c>
      <c r="E661" s="1">
        <v>2022</v>
      </c>
      <c r="F661" s="1" t="s">
        <v>11906</v>
      </c>
      <c r="G661" s="1">
        <v>2022</v>
      </c>
      <c r="H661" s="1" t="s">
        <v>7969</v>
      </c>
      <c r="I661" s="1" t="s">
        <v>11907</v>
      </c>
      <c r="J661" s="1" t="s">
        <v>11908</v>
      </c>
      <c r="K661" s="1" t="s">
        <v>7972</v>
      </c>
      <c r="L661" s="1" t="s">
        <v>11624</v>
      </c>
    </row>
    <row r="662" spans="1:13" ht="37.5">
      <c r="A662" s="1" t="s">
        <v>11909</v>
      </c>
      <c r="B662" s="1" t="s">
        <v>11910</v>
      </c>
      <c r="C662" s="1">
        <v>0</v>
      </c>
      <c r="D662" s="1" t="s">
        <v>11911</v>
      </c>
      <c r="E662" s="1">
        <v>2022</v>
      </c>
      <c r="F662" s="1" t="s">
        <v>11912</v>
      </c>
      <c r="G662" s="1" t="s">
        <v>7969</v>
      </c>
      <c r="H662" s="1" t="s">
        <v>7969</v>
      </c>
      <c r="I662" s="1" t="s">
        <v>11913</v>
      </c>
      <c r="J662" s="1" t="s">
        <v>11914</v>
      </c>
      <c r="K662" s="1" t="s">
        <v>7972</v>
      </c>
      <c r="L662" s="1" t="s">
        <v>8102</v>
      </c>
      <c r="M662" s="1" t="s">
        <v>11915</v>
      </c>
    </row>
    <row r="663" spans="1:13" ht="50">
      <c r="A663" s="1" t="s">
        <v>11916</v>
      </c>
      <c r="B663" s="1" t="s">
        <v>11917</v>
      </c>
      <c r="C663" s="1">
        <v>0</v>
      </c>
      <c r="D663" s="1" t="s">
        <v>11918</v>
      </c>
      <c r="E663" s="1">
        <v>2021</v>
      </c>
      <c r="F663" s="1" t="s">
        <v>11810</v>
      </c>
      <c r="G663" s="1" t="s">
        <v>7969</v>
      </c>
      <c r="H663" s="1" t="s">
        <v>7969</v>
      </c>
      <c r="I663" s="1" t="s">
        <v>11919</v>
      </c>
      <c r="J663" s="1" t="s">
        <v>11920</v>
      </c>
      <c r="K663" s="1" t="s">
        <v>7972</v>
      </c>
      <c r="L663" s="1" t="s">
        <v>8102</v>
      </c>
      <c r="M663" s="1" t="s">
        <v>11921</v>
      </c>
    </row>
    <row r="664" spans="1:13" ht="37.5">
      <c r="A664" s="1" t="s">
        <v>11922</v>
      </c>
      <c r="B664" s="1" t="s">
        <v>11923</v>
      </c>
      <c r="C664" s="1">
        <v>0</v>
      </c>
      <c r="D664" s="1" t="s">
        <v>11924</v>
      </c>
      <c r="E664" s="1">
        <v>2021</v>
      </c>
      <c r="F664" s="1" t="s">
        <v>9553</v>
      </c>
      <c r="G664" s="1">
        <v>2</v>
      </c>
      <c r="H664" s="1">
        <v>4</v>
      </c>
      <c r="I664" s="1" t="s">
        <v>11925</v>
      </c>
      <c r="J664" s="1" t="s">
        <v>11926</v>
      </c>
      <c r="K664" s="1" t="s">
        <v>7972</v>
      </c>
      <c r="L664" s="1" t="s">
        <v>8027</v>
      </c>
    </row>
    <row r="665" spans="1:13" ht="37.5">
      <c r="A665" s="1" t="s">
        <v>3697</v>
      </c>
      <c r="B665" s="1" t="s">
        <v>11927</v>
      </c>
      <c r="C665" s="1">
        <v>0</v>
      </c>
      <c r="D665" s="1" t="s">
        <v>3700</v>
      </c>
      <c r="E665" s="1">
        <v>2021</v>
      </c>
      <c r="F665" s="1" t="s">
        <v>11928</v>
      </c>
      <c r="G665" s="1">
        <v>17</v>
      </c>
      <c r="H665" s="1">
        <v>2</v>
      </c>
      <c r="I665" s="1" t="s">
        <v>11929</v>
      </c>
      <c r="J665" s="1" t="s">
        <v>11930</v>
      </c>
      <c r="K665" s="1" t="s">
        <v>7972</v>
      </c>
      <c r="L665" s="1" t="s">
        <v>8324</v>
      </c>
    </row>
    <row r="666" spans="1:13" ht="37.5">
      <c r="A666" s="1" t="s">
        <v>11931</v>
      </c>
      <c r="B666" s="1" t="s">
        <v>11932</v>
      </c>
      <c r="C666" s="1">
        <v>0</v>
      </c>
      <c r="D666" s="1" t="s">
        <v>11933</v>
      </c>
      <c r="E666" s="1">
        <v>2022</v>
      </c>
      <c r="F666" s="1" t="s">
        <v>11934</v>
      </c>
      <c r="G666" s="1">
        <v>20</v>
      </c>
      <c r="H666" s="1">
        <v>6</v>
      </c>
      <c r="I666" s="1" t="s">
        <v>11935</v>
      </c>
      <c r="J666" s="1" t="s">
        <v>11936</v>
      </c>
      <c r="K666" s="1" t="s">
        <v>7972</v>
      </c>
      <c r="L666" s="1" t="s">
        <v>8102</v>
      </c>
    </row>
    <row r="667" spans="1:13" ht="37.5">
      <c r="A667" s="1" t="s">
        <v>11937</v>
      </c>
      <c r="B667" s="1" t="s">
        <v>11938</v>
      </c>
      <c r="C667" s="1">
        <v>0</v>
      </c>
      <c r="D667" s="1" t="s">
        <v>11939</v>
      </c>
      <c r="E667" s="1">
        <v>2021</v>
      </c>
      <c r="F667" s="1" t="s">
        <v>11940</v>
      </c>
      <c r="G667" s="1">
        <v>13</v>
      </c>
      <c r="H667" s="1">
        <v>5</v>
      </c>
      <c r="I667" s="1" t="s">
        <v>11941</v>
      </c>
      <c r="J667" s="1" t="s">
        <v>11942</v>
      </c>
      <c r="K667" s="1" t="s">
        <v>7972</v>
      </c>
      <c r="L667" s="1" t="s">
        <v>11943</v>
      </c>
      <c r="M667" s="1" t="s">
        <v>11944</v>
      </c>
    </row>
    <row r="668" spans="1:13" ht="37.5">
      <c r="A668" s="1" t="s">
        <v>11945</v>
      </c>
      <c r="B668" s="1" t="s">
        <v>11946</v>
      </c>
      <c r="C668" s="1">
        <v>0</v>
      </c>
      <c r="D668" s="1" t="s">
        <v>11947</v>
      </c>
      <c r="E668" s="1">
        <v>2021</v>
      </c>
      <c r="F668" s="1" t="s">
        <v>8328</v>
      </c>
      <c r="G668" s="1" t="s">
        <v>7969</v>
      </c>
      <c r="H668" s="1" t="s">
        <v>7969</v>
      </c>
      <c r="I668" s="1" t="s">
        <v>11948</v>
      </c>
      <c r="J668" s="1" t="s">
        <v>11949</v>
      </c>
      <c r="K668" s="1" t="s">
        <v>7972</v>
      </c>
      <c r="L668" s="1" t="s">
        <v>8324</v>
      </c>
      <c r="M668" s="1" t="s">
        <v>11950</v>
      </c>
    </row>
    <row r="669" spans="1:13" ht="37.5">
      <c r="A669" s="1" t="s">
        <v>11951</v>
      </c>
      <c r="B669" s="1" t="s">
        <v>11952</v>
      </c>
      <c r="C669" s="1">
        <v>0</v>
      </c>
      <c r="D669" s="1" t="s">
        <v>11953</v>
      </c>
      <c r="E669" s="1">
        <v>2021</v>
      </c>
      <c r="F669" s="1" t="s">
        <v>8328</v>
      </c>
      <c r="G669" s="1" t="s">
        <v>7969</v>
      </c>
      <c r="H669" s="1" t="s">
        <v>7969</v>
      </c>
      <c r="I669" s="1" t="s">
        <v>11954</v>
      </c>
      <c r="J669" s="1" t="s">
        <v>11955</v>
      </c>
      <c r="K669" s="1" t="s">
        <v>7972</v>
      </c>
      <c r="L669" s="1" t="s">
        <v>8324</v>
      </c>
    </row>
    <row r="670" spans="1:13" ht="37.5">
      <c r="A670" s="1" t="s">
        <v>11956</v>
      </c>
      <c r="B670" s="1" t="s">
        <v>11957</v>
      </c>
      <c r="C670" s="1">
        <v>0</v>
      </c>
      <c r="D670" s="1" t="s">
        <v>11958</v>
      </c>
      <c r="E670" s="1">
        <v>2021</v>
      </c>
      <c r="F670" s="1" t="s">
        <v>11959</v>
      </c>
      <c r="G670" s="1" t="s">
        <v>7969</v>
      </c>
      <c r="H670" s="1" t="s">
        <v>7969</v>
      </c>
      <c r="I670" s="1" t="s">
        <v>11960</v>
      </c>
      <c r="J670" s="1" t="s">
        <v>11961</v>
      </c>
      <c r="K670" s="1" t="s">
        <v>7972</v>
      </c>
      <c r="L670" s="1" t="s">
        <v>8102</v>
      </c>
      <c r="M670" s="1" t="s">
        <v>11962</v>
      </c>
    </row>
    <row r="671" spans="1:13" ht="37.5">
      <c r="A671" s="1" t="s">
        <v>11963</v>
      </c>
      <c r="B671" s="1" t="s">
        <v>11964</v>
      </c>
      <c r="C671" s="1">
        <v>0</v>
      </c>
      <c r="D671" s="1" t="s">
        <v>11965</v>
      </c>
      <c r="E671" s="1">
        <v>2022</v>
      </c>
      <c r="F671" s="1" t="s">
        <v>8177</v>
      </c>
      <c r="G671" s="1">
        <v>462</v>
      </c>
      <c r="H671" s="1" t="s">
        <v>7969</v>
      </c>
      <c r="I671" s="1" t="s">
        <v>11966</v>
      </c>
      <c r="J671" s="1" t="s">
        <v>11967</v>
      </c>
      <c r="K671" s="1" t="s">
        <v>7972</v>
      </c>
      <c r="L671" s="1" t="s">
        <v>7985</v>
      </c>
      <c r="M671" s="1" t="s">
        <v>11968</v>
      </c>
    </row>
    <row r="672" spans="1:13" ht="37.5">
      <c r="A672" s="1" t="s">
        <v>11969</v>
      </c>
      <c r="B672" s="1" t="s">
        <v>11970</v>
      </c>
      <c r="C672" s="1">
        <v>0</v>
      </c>
      <c r="D672" s="1" t="s">
        <v>11971</v>
      </c>
      <c r="E672" s="1">
        <v>2021</v>
      </c>
      <c r="F672" s="1" t="s">
        <v>11972</v>
      </c>
      <c r="G672" s="1" t="s">
        <v>7969</v>
      </c>
      <c r="H672" s="1" t="s">
        <v>7969</v>
      </c>
      <c r="I672" s="1" t="s">
        <v>11973</v>
      </c>
      <c r="J672" s="1" t="s">
        <v>11974</v>
      </c>
      <c r="K672" s="1" t="s">
        <v>7972</v>
      </c>
      <c r="L672" s="1" t="s">
        <v>8102</v>
      </c>
      <c r="M672" s="1" t="s">
        <v>11975</v>
      </c>
    </row>
    <row r="673" spans="1:13" ht="37.5">
      <c r="A673" s="1" t="s">
        <v>11976</v>
      </c>
      <c r="B673" s="1" t="s">
        <v>11977</v>
      </c>
      <c r="C673" s="1">
        <v>0</v>
      </c>
      <c r="D673" s="1" t="s">
        <v>11978</v>
      </c>
      <c r="E673" s="1">
        <v>2022</v>
      </c>
      <c r="F673" s="1" t="s">
        <v>11850</v>
      </c>
      <c r="G673" s="1" t="s">
        <v>7969</v>
      </c>
      <c r="H673" s="1" t="s">
        <v>7969</v>
      </c>
      <c r="I673" s="1" t="s">
        <v>11979</v>
      </c>
      <c r="J673" s="1" t="s">
        <v>11980</v>
      </c>
      <c r="K673" s="1" t="s">
        <v>7972</v>
      </c>
      <c r="L673" s="1" t="s">
        <v>8102</v>
      </c>
      <c r="M673" s="1" t="s">
        <v>11981</v>
      </c>
    </row>
    <row r="674" spans="1:13" ht="37.5">
      <c r="A674" s="1" t="s">
        <v>11982</v>
      </c>
      <c r="B674" s="1" t="s">
        <v>11983</v>
      </c>
      <c r="C674" s="1">
        <v>0</v>
      </c>
      <c r="D674" s="1" t="s">
        <v>11984</v>
      </c>
      <c r="E674" s="1">
        <v>2022</v>
      </c>
      <c r="F674" s="1" t="s">
        <v>11985</v>
      </c>
      <c r="G674" s="1">
        <v>62</v>
      </c>
      <c r="H674" s="1">
        <v>6</v>
      </c>
      <c r="I674" s="1" t="s">
        <v>11986</v>
      </c>
      <c r="J674" s="1" t="s">
        <v>11987</v>
      </c>
      <c r="K674" s="1" t="s">
        <v>7972</v>
      </c>
      <c r="L674" s="1" t="s">
        <v>8688</v>
      </c>
      <c r="M674" s="1" t="s">
        <v>11988</v>
      </c>
    </row>
    <row r="675" spans="1:13" ht="37.5">
      <c r="A675" s="1" t="s">
        <v>11989</v>
      </c>
      <c r="B675" s="1" t="s">
        <v>11990</v>
      </c>
      <c r="C675" s="1">
        <v>0</v>
      </c>
      <c r="D675" s="1" t="s">
        <v>11991</v>
      </c>
      <c r="E675" s="1">
        <v>2022</v>
      </c>
      <c r="F675" s="1" t="s">
        <v>9289</v>
      </c>
      <c r="G675" s="1">
        <v>14</v>
      </c>
      <c r="H675" s="1">
        <v>1</v>
      </c>
      <c r="I675" s="1" t="s">
        <v>11992</v>
      </c>
      <c r="J675" s="1" t="s">
        <v>11993</v>
      </c>
      <c r="K675" s="1" t="s">
        <v>7972</v>
      </c>
      <c r="L675" s="1" t="s">
        <v>9292</v>
      </c>
    </row>
    <row r="676" spans="1:13" ht="37.5">
      <c r="A676" s="1" t="s">
        <v>11994</v>
      </c>
      <c r="B676" s="1" t="s">
        <v>11995</v>
      </c>
      <c r="C676" s="1">
        <v>0</v>
      </c>
      <c r="D676" s="1" t="s">
        <v>11996</v>
      </c>
      <c r="E676" s="1">
        <v>2022</v>
      </c>
      <c r="F676" s="1" t="s">
        <v>8055</v>
      </c>
      <c r="G676" s="1">
        <v>1545</v>
      </c>
      <c r="H676" s="1" t="s">
        <v>7969</v>
      </c>
      <c r="I676" s="1" t="s">
        <v>11997</v>
      </c>
      <c r="J676" s="1" t="s">
        <v>11998</v>
      </c>
      <c r="K676" s="1" t="s">
        <v>7972</v>
      </c>
      <c r="L676" s="1" t="s">
        <v>7985</v>
      </c>
      <c r="M676" s="1" t="s">
        <v>11999</v>
      </c>
    </row>
    <row r="677" spans="1:13" ht="50">
      <c r="A677" s="1" t="s">
        <v>12000</v>
      </c>
      <c r="B677" s="1" t="s">
        <v>12001</v>
      </c>
      <c r="C677" s="1">
        <v>0</v>
      </c>
      <c r="D677" s="1" t="s">
        <v>12002</v>
      </c>
      <c r="E677" s="1">
        <v>2022</v>
      </c>
      <c r="F677" s="1" t="s">
        <v>12003</v>
      </c>
      <c r="G677" s="1">
        <v>30</v>
      </c>
      <c r="H677" s="1">
        <v>3</v>
      </c>
      <c r="I677" s="1" t="s">
        <v>12004</v>
      </c>
      <c r="J677" s="1" t="s">
        <v>12005</v>
      </c>
      <c r="K677" s="1" t="s">
        <v>7972</v>
      </c>
      <c r="L677" s="1" t="s">
        <v>8385</v>
      </c>
    </row>
    <row r="678" spans="1:13" ht="37.5">
      <c r="A678" s="1" t="s">
        <v>12006</v>
      </c>
      <c r="B678" s="1" t="s">
        <v>12007</v>
      </c>
      <c r="C678" s="1">
        <v>0</v>
      </c>
      <c r="D678" s="1" t="s">
        <v>12008</v>
      </c>
      <c r="E678" s="1">
        <v>2022</v>
      </c>
      <c r="F678" s="1" t="s">
        <v>12009</v>
      </c>
      <c r="G678" s="1">
        <v>2022</v>
      </c>
      <c r="H678" s="1" t="s">
        <v>7969</v>
      </c>
      <c r="I678" s="1" t="s">
        <v>12010</v>
      </c>
      <c r="J678" s="1" t="s">
        <v>12011</v>
      </c>
      <c r="K678" s="1" t="s">
        <v>7972</v>
      </c>
      <c r="L678" s="1" t="s">
        <v>8078</v>
      </c>
      <c r="M678" s="1" t="s">
        <v>12012</v>
      </c>
    </row>
    <row r="679" spans="1:13" ht="37.5">
      <c r="A679" s="1" t="s">
        <v>12013</v>
      </c>
      <c r="B679" s="1" t="s">
        <v>12014</v>
      </c>
      <c r="C679" s="1">
        <v>0</v>
      </c>
      <c r="D679" s="1" t="s">
        <v>12015</v>
      </c>
      <c r="E679" s="1">
        <v>2022</v>
      </c>
      <c r="F679" s="1" t="s">
        <v>8781</v>
      </c>
      <c r="G679" s="1">
        <v>3166</v>
      </c>
      <c r="H679" s="1" t="s">
        <v>7969</v>
      </c>
      <c r="I679" s="1" t="s">
        <v>12016</v>
      </c>
      <c r="J679" s="1" t="s">
        <v>12017</v>
      </c>
      <c r="K679" s="1" t="s">
        <v>7972</v>
      </c>
      <c r="L679" s="1" t="s">
        <v>8784</v>
      </c>
      <c r="M679" s="1" t="s">
        <v>7969</v>
      </c>
    </row>
    <row r="680" spans="1:13" ht="37.5">
      <c r="A680" s="1" t="s">
        <v>12018</v>
      </c>
      <c r="B680" s="1" t="s">
        <v>12019</v>
      </c>
      <c r="C680" s="1">
        <v>0</v>
      </c>
      <c r="D680" s="1" t="s">
        <v>12020</v>
      </c>
      <c r="E680" s="1">
        <v>2021</v>
      </c>
      <c r="F680" s="1" t="s">
        <v>10795</v>
      </c>
      <c r="G680" s="1">
        <v>1</v>
      </c>
      <c r="H680" s="1">
        <v>2</v>
      </c>
      <c r="I680" s="1" t="s">
        <v>12021</v>
      </c>
      <c r="J680" s="1" t="s">
        <v>12022</v>
      </c>
      <c r="K680" s="1" t="s">
        <v>7972</v>
      </c>
      <c r="L680" s="1" t="s">
        <v>8027</v>
      </c>
    </row>
    <row r="681" spans="1:13" ht="37.5">
      <c r="A681" s="1" t="s">
        <v>12023</v>
      </c>
      <c r="B681" s="1" t="s">
        <v>12024</v>
      </c>
      <c r="C681" s="1">
        <v>0</v>
      </c>
      <c r="D681" s="1" t="s">
        <v>12025</v>
      </c>
      <c r="E681" s="1">
        <v>2022</v>
      </c>
      <c r="F681" s="1" t="s">
        <v>12026</v>
      </c>
      <c r="G681" s="1">
        <v>27</v>
      </c>
      <c r="H681" s="1" t="s">
        <v>7969</v>
      </c>
      <c r="I681" s="1" t="s">
        <v>12027</v>
      </c>
      <c r="J681" s="1" t="s">
        <v>12028</v>
      </c>
      <c r="K681" s="1" t="s">
        <v>7972</v>
      </c>
      <c r="L681" s="1" t="s">
        <v>12029</v>
      </c>
    </row>
    <row r="682" spans="1:13" ht="37.5">
      <c r="A682" s="1" t="s">
        <v>12030</v>
      </c>
      <c r="B682" s="1" t="s">
        <v>12031</v>
      </c>
      <c r="C682" s="1">
        <v>0</v>
      </c>
      <c r="D682" s="1" t="s">
        <v>12032</v>
      </c>
      <c r="E682" s="1">
        <v>2021</v>
      </c>
      <c r="F682" s="1" t="s">
        <v>12033</v>
      </c>
      <c r="G682" s="1">
        <v>12</v>
      </c>
      <c r="H682" s="1">
        <v>10</v>
      </c>
      <c r="I682" s="1" t="s">
        <v>12034</v>
      </c>
      <c r="J682" s="1" t="s">
        <v>12035</v>
      </c>
      <c r="K682" s="1" t="s">
        <v>7972</v>
      </c>
      <c r="L682" s="1" t="s">
        <v>9292</v>
      </c>
    </row>
    <row r="683" spans="1:13" ht="37.5">
      <c r="A683" s="1" t="s">
        <v>12036</v>
      </c>
      <c r="B683" s="1" t="s">
        <v>12037</v>
      </c>
      <c r="C683" s="1">
        <v>0</v>
      </c>
      <c r="D683" s="1" t="s">
        <v>12038</v>
      </c>
      <c r="E683" s="1">
        <v>2021</v>
      </c>
      <c r="F683" s="1" t="s">
        <v>9083</v>
      </c>
      <c r="G683" s="1">
        <v>2021</v>
      </c>
      <c r="H683" s="1" t="s">
        <v>7969</v>
      </c>
      <c r="I683" s="1" t="s">
        <v>12039</v>
      </c>
      <c r="J683" s="1" t="s">
        <v>12040</v>
      </c>
      <c r="K683" s="1" t="s">
        <v>7972</v>
      </c>
      <c r="L683" s="1" t="s">
        <v>8078</v>
      </c>
      <c r="M683" s="1" t="s">
        <v>12041</v>
      </c>
    </row>
    <row r="684" spans="1:13" ht="37.5">
      <c r="A684" s="1" t="s">
        <v>12042</v>
      </c>
      <c r="B684" s="1" t="s">
        <v>12043</v>
      </c>
      <c r="C684" s="1">
        <v>0</v>
      </c>
      <c r="D684" s="1" t="s">
        <v>12044</v>
      </c>
      <c r="E684" s="1">
        <v>2021</v>
      </c>
      <c r="F684" s="1" t="s">
        <v>12045</v>
      </c>
      <c r="G684" s="1">
        <v>8</v>
      </c>
      <c r="H684" s="1">
        <v>1</v>
      </c>
      <c r="I684" s="1" t="s">
        <v>12046</v>
      </c>
      <c r="J684" s="1" t="s">
        <v>12047</v>
      </c>
      <c r="K684" s="1" t="s">
        <v>7972</v>
      </c>
      <c r="L684" s="1" t="s">
        <v>7985</v>
      </c>
    </row>
    <row r="685" spans="1:13" ht="37.5">
      <c r="A685" s="1" t="s">
        <v>12048</v>
      </c>
      <c r="B685" s="1" t="s">
        <v>12049</v>
      </c>
      <c r="C685" s="1">
        <v>0</v>
      </c>
      <c r="D685" s="1" t="s">
        <v>12050</v>
      </c>
      <c r="E685" s="1">
        <v>2021</v>
      </c>
      <c r="F685" s="1" t="s">
        <v>12051</v>
      </c>
      <c r="G685" s="1" t="s">
        <v>7969</v>
      </c>
      <c r="H685" s="1" t="s">
        <v>7969</v>
      </c>
      <c r="I685" s="1" t="s">
        <v>12052</v>
      </c>
      <c r="J685" s="1" t="s">
        <v>12053</v>
      </c>
      <c r="K685" s="1" t="s">
        <v>7972</v>
      </c>
      <c r="L685" s="1" t="s">
        <v>8102</v>
      </c>
      <c r="M685" s="1" t="s">
        <v>12054</v>
      </c>
    </row>
    <row r="686" spans="1:13" ht="37.5">
      <c r="A686" s="1" t="s">
        <v>12055</v>
      </c>
      <c r="B686" s="1" t="s">
        <v>12056</v>
      </c>
      <c r="C686" s="1">
        <v>0</v>
      </c>
      <c r="D686" s="1" t="s">
        <v>12057</v>
      </c>
      <c r="E686" s="1">
        <v>2022</v>
      </c>
      <c r="F686" s="1" t="s">
        <v>11621</v>
      </c>
      <c r="G686" s="1">
        <v>2022</v>
      </c>
      <c r="H686" s="1" t="s">
        <v>7969</v>
      </c>
      <c r="I686" s="1" t="s">
        <v>12058</v>
      </c>
      <c r="J686" s="1" t="s">
        <v>12059</v>
      </c>
      <c r="K686" s="1" t="s">
        <v>7972</v>
      </c>
      <c r="L686" s="1" t="s">
        <v>11624</v>
      </c>
    </row>
    <row r="687" spans="1:13" ht="50">
      <c r="A687" s="1" t="s">
        <v>12060</v>
      </c>
      <c r="B687" s="1" t="s">
        <v>12061</v>
      </c>
      <c r="C687" s="1">
        <v>0</v>
      </c>
      <c r="D687" s="1" t="s">
        <v>12062</v>
      </c>
      <c r="E687" s="1">
        <v>2021</v>
      </c>
      <c r="F687" s="1" t="s">
        <v>12063</v>
      </c>
      <c r="G687" s="1">
        <v>20</v>
      </c>
      <c r="H687" s="1">
        <v>5</v>
      </c>
      <c r="I687" s="1" t="s">
        <v>12064</v>
      </c>
      <c r="J687" s="1" t="s">
        <v>12065</v>
      </c>
      <c r="K687" s="1" t="s">
        <v>7972</v>
      </c>
      <c r="L687" s="1" t="s">
        <v>12066</v>
      </c>
      <c r="M687" s="1" t="s">
        <v>12067</v>
      </c>
    </row>
    <row r="688" spans="1:13" ht="37.5">
      <c r="A688" s="1" t="s">
        <v>12068</v>
      </c>
      <c r="B688" s="1" t="s">
        <v>12069</v>
      </c>
      <c r="C688" s="1">
        <v>0</v>
      </c>
      <c r="D688" s="1" t="s">
        <v>12070</v>
      </c>
      <c r="E688" s="1">
        <v>2022</v>
      </c>
      <c r="F688" s="1" t="s">
        <v>8177</v>
      </c>
      <c r="G688" s="1">
        <v>395</v>
      </c>
      <c r="H688" s="1" t="s">
        <v>7969</v>
      </c>
      <c r="I688" s="1" t="s">
        <v>7969</v>
      </c>
      <c r="J688" s="1" t="s">
        <v>12071</v>
      </c>
      <c r="K688" s="1" t="s">
        <v>7972</v>
      </c>
      <c r="L688" s="1" t="s">
        <v>7985</v>
      </c>
      <c r="M688" s="1" t="s">
        <v>7969</v>
      </c>
    </row>
    <row r="689" spans="1:13" ht="37.5">
      <c r="A689" s="1" t="s">
        <v>12072</v>
      </c>
      <c r="B689" s="1" t="s">
        <v>12073</v>
      </c>
      <c r="C689" s="1">
        <v>0</v>
      </c>
      <c r="D689" s="1" t="s">
        <v>12074</v>
      </c>
      <c r="E689" s="1">
        <v>2021</v>
      </c>
      <c r="F689" s="1" t="s">
        <v>12075</v>
      </c>
      <c r="G689" s="1" t="s">
        <v>7969</v>
      </c>
      <c r="H689" s="1" t="s">
        <v>7969</v>
      </c>
      <c r="I689" s="1" t="s">
        <v>12076</v>
      </c>
      <c r="J689" s="1" t="s">
        <v>12077</v>
      </c>
      <c r="K689" s="1" t="s">
        <v>7972</v>
      </c>
      <c r="L689" s="1" t="s">
        <v>8102</v>
      </c>
      <c r="M689" s="1" t="s">
        <v>12078</v>
      </c>
    </row>
    <row r="690" spans="1:13" ht="37.5">
      <c r="A690" s="1" t="s">
        <v>12079</v>
      </c>
      <c r="B690" s="1" t="s">
        <v>12080</v>
      </c>
      <c r="C690" s="1">
        <v>0</v>
      </c>
      <c r="D690" s="1" t="s">
        <v>12081</v>
      </c>
      <c r="E690" s="1">
        <v>2021</v>
      </c>
      <c r="F690" s="1" t="s">
        <v>8024</v>
      </c>
      <c r="G690" s="1">
        <v>110</v>
      </c>
      <c r="H690" s="1" t="s">
        <v>7969</v>
      </c>
      <c r="I690" s="1" t="s">
        <v>12082</v>
      </c>
      <c r="J690" s="1" t="s">
        <v>12083</v>
      </c>
      <c r="K690" s="1" t="s">
        <v>7972</v>
      </c>
      <c r="L690" s="1" t="s">
        <v>8027</v>
      </c>
    </row>
    <row r="691" spans="1:13" ht="37.5">
      <c r="A691" s="1" t="s">
        <v>12084</v>
      </c>
      <c r="B691" s="1" t="s">
        <v>12085</v>
      </c>
      <c r="C691" s="1">
        <v>0</v>
      </c>
      <c r="D691" s="1" t="s">
        <v>12086</v>
      </c>
      <c r="E691" s="1">
        <v>2021</v>
      </c>
      <c r="F691" s="1" t="s">
        <v>12009</v>
      </c>
      <c r="G691" s="1" t="s">
        <v>7969</v>
      </c>
      <c r="H691" s="1" t="s">
        <v>7969</v>
      </c>
      <c r="I691" s="1" t="s">
        <v>12087</v>
      </c>
      <c r="J691" s="1" t="s">
        <v>12088</v>
      </c>
      <c r="K691" s="1" t="s">
        <v>7972</v>
      </c>
      <c r="L691" s="1" t="s">
        <v>8078</v>
      </c>
      <c r="M691" s="1" t="s">
        <v>12089</v>
      </c>
    </row>
    <row r="692" spans="1:13" ht="37.5">
      <c r="A692" s="1" t="s">
        <v>12090</v>
      </c>
      <c r="B692" s="1" t="s">
        <v>12091</v>
      </c>
      <c r="C692" s="1">
        <v>0</v>
      </c>
      <c r="D692" s="1" t="s">
        <v>12092</v>
      </c>
      <c r="E692" s="1">
        <v>2022</v>
      </c>
      <c r="F692" s="1" t="s">
        <v>8269</v>
      </c>
      <c r="G692" s="1" t="s">
        <v>7969</v>
      </c>
      <c r="H692" s="1" t="s">
        <v>7969</v>
      </c>
      <c r="I692" s="1" t="s">
        <v>12093</v>
      </c>
      <c r="J692" s="1" t="s">
        <v>12094</v>
      </c>
      <c r="K692" s="1" t="s">
        <v>7972</v>
      </c>
      <c r="L692" s="1" t="s">
        <v>7985</v>
      </c>
      <c r="M692" s="1" t="s">
        <v>12095</v>
      </c>
    </row>
    <row r="693" spans="1:13" ht="37.5">
      <c r="A693" s="1" t="s">
        <v>12096</v>
      </c>
      <c r="B693" s="1" t="s">
        <v>12097</v>
      </c>
      <c r="C693" s="1">
        <v>0</v>
      </c>
      <c r="D693" s="1" t="s">
        <v>12098</v>
      </c>
      <c r="E693" s="1">
        <v>2022</v>
      </c>
      <c r="F693" s="1" t="s">
        <v>8781</v>
      </c>
      <c r="G693" s="1">
        <v>3260</v>
      </c>
      <c r="H693" s="1" t="s">
        <v>7969</v>
      </c>
      <c r="I693" s="1" t="s">
        <v>12099</v>
      </c>
      <c r="J693" s="1" t="s">
        <v>12100</v>
      </c>
      <c r="K693" s="1" t="s">
        <v>7972</v>
      </c>
      <c r="L693" s="1" t="s">
        <v>8784</v>
      </c>
      <c r="M693" s="1" t="s">
        <v>7969</v>
      </c>
    </row>
    <row r="694" spans="1:13" ht="50">
      <c r="A694" s="1" t="s">
        <v>12101</v>
      </c>
      <c r="B694" s="1" t="s">
        <v>12102</v>
      </c>
      <c r="C694" s="1">
        <v>0</v>
      </c>
      <c r="D694" s="1" t="s">
        <v>12103</v>
      </c>
      <c r="E694" s="1">
        <v>2022</v>
      </c>
      <c r="F694" s="1" t="s">
        <v>8177</v>
      </c>
      <c r="G694" s="1">
        <v>501</v>
      </c>
      <c r="H694" s="1" t="s">
        <v>7969</v>
      </c>
      <c r="I694" s="1" t="s">
        <v>12104</v>
      </c>
      <c r="J694" s="1" t="s">
        <v>12105</v>
      </c>
      <c r="K694" s="1" t="s">
        <v>7972</v>
      </c>
      <c r="L694" s="1" t="s">
        <v>7985</v>
      </c>
      <c r="M694" s="1" t="s">
        <v>12106</v>
      </c>
    </row>
    <row r="695" spans="1:13" ht="37.5">
      <c r="A695" s="1" t="s">
        <v>12107</v>
      </c>
      <c r="B695" s="1" t="s">
        <v>12108</v>
      </c>
      <c r="C695" s="1">
        <v>0</v>
      </c>
      <c r="D695" s="1" t="s">
        <v>12109</v>
      </c>
      <c r="E695" s="1">
        <v>2022</v>
      </c>
      <c r="F695" s="1" t="s">
        <v>5616</v>
      </c>
      <c r="G695" s="1" t="s">
        <v>7969</v>
      </c>
      <c r="H695" s="1" t="s">
        <v>7969</v>
      </c>
      <c r="I695" s="1" t="s">
        <v>12110</v>
      </c>
      <c r="J695" s="1" t="s">
        <v>12111</v>
      </c>
      <c r="K695" s="1" t="s">
        <v>7972</v>
      </c>
      <c r="L695" s="1" t="s">
        <v>7985</v>
      </c>
      <c r="M695" s="1" t="s">
        <v>12112</v>
      </c>
    </row>
    <row r="696" spans="1:13" ht="37.5">
      <c r="A696" s="1" t="s">
        <v>12113</v>
      </c>
      <c r="B696" s="1" t="s">
        <v>12114</v>
      </c>
      <c r="C696" s="1">
        <v>0</v>
      </c>
      <c r="D696" s="1" t="s">
        <v>12115</v>
      </c>
      <c r="E696" s="1">
        <v>2022</v>
      </c>
      <c r="F696" s="1" t="s">
        <v>12116</v>
      </c>
      <c r="G696" s="1">
        <v>2022</v>
      </c>
      <c r="H696" s="1">
        <v>23</v>
      </c>
      <c r="I696" s="1" t="s">
        <v>12117</v>
      </c>
      <c r="J696" s="1" t="s">
        <v>12118</v>
      </c>
      <c r="K696" s="1" t="s">
        <v>7972</v>
      </c>
      <c r="L696" s="1" t="s">
        <v>12119</v>
      </c>
      <c r="M696" s="1" t="s">
        <v>7969</v>
      </c>
    </row>
    <row r="697" spans="1:13" ht="50">
      <c r="A697" s="1" t="s">
        <v>12120</v>
      </c>
      <c r="B697" s="1" t="s">
        <v>12121</v>
      </c>
      <c r="C697" s="1">
        <v>0</v>
      </c>
      <c r="D697" s="1" t="s">
        <v>12122</v>
      </c>
      <c r="E697" s="1">
        <v>2021</v>
      </c>
      <c r="F697" s="1" t="s">
        <v>12123</v>
      </c>
      <c r="G697" s="1" t="s">
        <v>7969</v>
      </c>
      <c r="H697" s="1" t="s">
        <v>7969</v>
      </c>
      <c r="I697" s="1" t="s">
        <v>12124</v>
      </c>
      <c r="J697" s="1" t="s">
        <v>12125</v>
      </c>
      <c r="K697" s="1" t="s">
        <v>7972</v>
      </c>
      <c r="L697" s="1" t="s">
        <v>12126</v>
      </c>
      <c r="M697" s="1" t="s">
        <v>12127</v>
      </c>
    </row>
    <row r="698" spans="1:13" ht="37.5">
      <c r="A698" s="1" t="s">
        <v>12128</v>
      </c>
      <c r="B698" s="1" t="s">
        <v>12129</v>
      </c>
      <c r="C698" s="1">
        <v>0</v>
      </c>
      <c r="D698" s="1" t="s">
        <v>12130</v>
      </c>
      <c r="E698" s="1">
        <v>2021</v>
      </c>
      <c r="F698" s="1" t="s">
        <v>8177</v>
      </c>
      <c r="G698" s="1">
        <v>187</v>
      </c>
      <c r="H698" s="1" t="s">
        <v>7969</v>
      </c>
      <c r="I698" s="1" t="s">
        <v>12131</v>
      </c>
      <c r="J698" s="1" t="s">
        <v>12132</v>
      </c>
      <c r="K698" s="1" t="s">
        <v>7972</v>
      </c>
      <c r="L698" s="1" t="s">
        <v>7985</v>
      </c>
      <c r="M698" s="1" t="s">
        <v>12133</v>
      </c>
    </row>
    <row r="699" spans="1:13" ht="25">
      <c r="A699" s="1" t="e">
        <v>#N/A</v>
      </c>
      <c r="B699" s="1" t="s">
        <v>12134</v>
      </c>
      <c r="C699" s="1">
        <v>0</v>
      </c>
      <c r="D699" s="1" t="s">
        <v>12135</v>
      </c>
      <c r="E699" s="1"/>
      <c r="F699" s="1"/>
      <c r="G699" s="1"/>
      <c r="H699" s="1"/>
      <c r="I699" s="1"/>
      <c r="J699" s="1"/>
      <c r="K699" s="1"/>
      <c r="L699" s="1"/>
    </row>
    <row r="700" spans="1:13" ht="37.5">
      <c r="A700" s="1" t="s">
        <v>12136</v>
      </c>
      <c r="B700" s="1" t="s">
        <v>12137</v>
      </c>
      <c r="C700" s="1">
        <v>0</v>
      </c>
      <c r="D700" s="1" t="s">
        <v>12138</v>
      </c>
      <c r="E700" s="1">
        <v>2021</v>
      </c>
      <c r="F700" s="1" t="s">
        <v>12139</v>
      </c>
      <c r="G700" s="1" t="s">
        <v>7969</v>
      </c>
      <c r="H700" s="1" t="s">
        <v>7969</v>
      </c>
      <c r="I700" s="1" t="s">
        <v>12140</v>
      </c>
      <c r="J700" s="1" t="s">
        <v>12141</v>
      </c>
      <c r="K700" s="1" t="s">
        <v>7972</v>
      </c>
      <c r="L700" s="1" t="s">
        <v>8102</v>
      </c>
      <c r="M700" s="1" t="s">
        <v>12142</v>
      </c>
    </row>
    <row r="701" spans="1:13" ht="50">
      <c r="A701" s="1" t="s">
        <v>12143</v>
      </c>
      <c r="B701" s="1" t="s">
        <v>12144</v>
      </c>
      <c r="C701" s="1">
        <v>0</v>
      </c>
      <c r="D701" s="1" t="s">
        <v>12145</v>
      </c>
      <c r="E701" s="1">
        <v>2021</v>
      </c>
      <c r="F701" s="1" t="s">
        <v>8831</v>
      </c>
      <c r="G701" s="1">
        <v>13138</v>
      </c>
      <c r="H701" s="1" t="s">
        <v>7969</v>
      </c>
      <c r="I701" s="1" t="s">
        <v>12146</v>
      </c>
      <c r="J701" s="1" t="s">
        <v>12147</v>
      </c>
      <c r="K701" s="1" t="s">
        <v>7972</v>
      </c>
      <c r="L701" s="1" t="s">
        <v>7985</v>
      </c>
      <c r="M701" s="1" t="s">
        <v>12148</v>
      </c>
    </row>
    <row r="702" spans="1:13" ht="37.5">
      <c r="A702" s="1" t="s">
        <v>12149</v>
      </c>
      <c r="B702" s="1" t="s">
        <v>12150</v>
      </c>
      <c r="C702" s="1">
        <v>0</v>
      </c>
      <c r="D702" s="1" t="s">
        <v>12151</v>
      </c>
      <c r="E702" s="1">
        <v>2021</v>
      </c>
      <c r="F702" s="1" t="s">
        <v>8289</v>
      </c>
      <c r="G702" s="1">
        <v>129</v>
      </c>
      <c r="H702" s="1" t="s">
        <v>7969</v>
      </c>
      <c r="I702" s="1" t="s">
        <v>12152</v>
      </c>
      <c r="J702" s="1" t="s">
        <v>12153</v>
      </c>
      <c r="K702" s="1" t="s">
        <v>7972</v>
      </c>
      <c r="L702" s="1" t="s">
        <v>8027</v>
      </c>
    </row>
    <row r="703" spans="1:13" ht="37.5">
      <c r="A703" s="1" t="s">
        <v>3630</v>
      </c>
      <c r="B703" s="1" t="s">
        <v>12154</v>
      </c>
      <c r="C703" s="1">
        <v>0</v>
      </c>
      <c r="D703" s="1" t="s">
        <v>3633</v>
      </c>
      <c r="E703" s="1">
        <v>2021</v>
      </c>
      <c r="F703" s="1" t="s">
        <v>8328</v>
      </c>
      <c r="G703" s="1" t="s">
        <v>7969</v>
      </c>
      <c r="H703" s="1" t="s">
        <v>7969</v>
      </c>
      <c r="I703" s="1" t="s">
        <v>12155</v>
      </c>
      <c r="J703" s="1" t="s">
        <v>12156</v>
      </c>
      <c r="K703" s="1" t="s">
        <v>7972</v>
      </c>
      <c r="L703" s="1" t="s">
        <v>8324</v>
      </c>
      <c r="M703" s="1" t="s">
        <v>3632</v>
      </c>
    </row>
    <row r="704" spans="1:13" ht="37.5">
      <c r="A704" s="1" t="s">
        <v>12157</v>
      </c>
      <c r="B704" s="1" t="s">
        <v>12158</v>
      </c>
      <c r="C704" s="1">
        <v>0</v>
      </c>
      <c r="D704" s="1" t="s">
        <v>12159</v>
      </c>
      <c r="E704" s="1">
        <v>2021</v>
      </c>
      <c r="F704" s="1" t="s">
        <v>12160</v>
      </c>
      <c r="G704" s="1">
        <v>2021</v>
      </c>
      <c r="H704" s="1" t="s">
        <v>7969</v>
      </c>
      <c r="I704" s="1" t="s">
        <v>12161</v>
      </c>
      <c r="J704" s="1" t="s">
        <v>12162</v>
      </c>
      <c r="K704" s="1" t="s">
        <v>7972</v>
      </c>
      <c r="L704" s="1" t="s">
        <v>11624</v>
      </c>
    </row>
    <row r="705" spans="1:13" ht="37.5">
      <c r="A705" s="1" t="s">
        <v>12163</v>
      </c>
      <c r="B705" s="1" t="s">
        <v>12164</v>
      </c>
      <c r="C705" s="1">
        <v>0</v>
      </c>
      <c r="D705" s="1" t="s">
        <v>12165</v>
      </c>
      <c r="E705" s="1">
        <v>2021</v>
      </c>
      <c r="F705" s="1" t="s">
        <v>8491</v>
      </c>
      <c r="G705" s="1">
        <v>9</v>
      </c>
      <c r="H705" s="1" t="s">
        <v>7969</v>
      </c>
      <c r="I705" s="1" t="s">
        <v>12166</v>
      </c>
      <c r="J705" s="1" t="s">
        <v>12167</v>
      </c>
      <c r="K705" s="1" t="s">
        <v>7972</v>
      </c>
      <c r="L705" s="1" t="s">
        <v>8102</v>
      </c>
    </row>
    <row r="706" spans="1:13" ht="37.5">
      <c r="A706" s="1" t="s">
        <v>12168</v>
      </c>
      <c r="B706" s="1" t="s">
        <v>12169</v>
      </c>
      <c r="C706" s="1">
        <v>0</v>
      </c>
      <c r="D706" s="1" t="s">
        <v>12170</v>
      </c>
      <c r="E706" s="1">
        <v>2021</v>
      </c>
      <c r="F706" s="1" t="s">
        <v>12171</v>
      </c>
      <c r="G706" s="1">
        <v>2021</v>
      </c>
      <c r="H706" s="1" t="s">
        <v>7969</v>
      </c>
      <c r="I706" s="1" t="s">
        <v>12172</v>
      </c>
      <c r="J706" s="1" t="s">
        <v>12173</v>
      </c>
      <c r="K706" s="1" t="s">
        <v>7972</v>
      </c>
      <c r="L706" s="1" t="s">
        <v>11624</v>
      </c>
    </row>
    <row r="707" spans="1:13" ht="37.5">
      <c r="A707" s="1" t="s">
        <v>12174</v>
      </c>
      <c r="B707" s="1" t="s">
        <v>12175</v>
      </c>
      <c r="C707" s="1">
        <v>0</v>
      </c>
      <c r="D707" s="1" t="s">
        <v>12176</v>
      </c>
      <c r="E707" s="1">
        <v>2021</v>
      </c>
      <c r="F707" s="1" t="s">
        <v>9013</v>
      </c>
      <c r="G707" s="1">
        <v>196</v>
      </c>
      <c r="H707" s="1" t="s">
        <v>7969</v>
      </c>
      <c r="I707" s="1" t="s">
        <v>11405</v>
      </c>
      <c r="J707" s="1" t="s">
        <v>12177</v>
      </c>
      <c r="K707" s="1" t="s">
        <v>7972</v>
      </c>
      <c r="L707" s="1" t="s">
        <v>7993</v>
      </c>
    </row>
    <row r="708" spans="1:13" ht="37.5">
      <c r="A708" s="1" t="s">
        <v>12178</v>
      </c>
      <c r="B708" s="1" t="s">
        <v>12179</v>
      </c>
      <c r="C708" s="1">
        <v>0</v>
      </c>
      <c r="D708" s="1" t="s">
        <v>12180</v>
      </c>
      <c r="E708" s="1">
        <v>2021</v>
      </c>
      <c r="F708" s="1" t="s">
        <v>12160</v>
      </c>
      <c r="G708" s="1">
        <v>2021</v>
      </c>
      <c r="H708" s="1" t="s">
        <v>7969</v>
      </c>
      <c r="I708" s="1" t="s">
        <v>12181</v>
      </c>
      <c r="J708" s="1" t="s">
        <v>12182</v>
      </c>
      <c r="K708" s="1" t="s">
        <v>7972</v>
      </c>
      <c r="L708" s="1" t="s">
        <v>11624</v>
      </c>
    </row>
    <row r="709" spans="1:13" ht="50">
      <c r="A709" s="1" t="s">
        <v>12183</v>
      </c>
      <c r="B709" s="1" t="s">
        <v>12184</v>
      </c>
      <c r="C709" s="1">
        <v>0</v>
      </c>
      <c r="D709" s="1" t="s">
        <v>12185</v>
      </c>
      <c r="E709" s="1">
        <v>2021</v>
      </c>
      <c r="F709" s="1" t="s">
        <v>12186</v>
      </c>
      <c r="G709" s="1" t="s">
        <v>7969</v>
      </c>
      <c r="H709" s="1" t="s">
        <v>7969</v>
      </c>
      <c r="I709" s="1" t="s">
        <v>12187</v>
      </c>
      <c r="J709" s="1" t="s">
        <v>12188</v>
      </c>
      <c r="K709" s="1" t="s">
        <v>7972</v>
      </c>
      <c r="L709" s="1" t="s">
        <v>8102</v>
      </c>
      <c r="M709" s="1" t="s">
        <v>12189</v>
      </c>
    </row>
    <row r="710" spans="1:13" ht="37.5">
      <c r="A710" s="1" t="s">
        <v>12190</v>
      </c>
      <c r="B710" s="1" t="s">
        <v>12191</v>
      </c>
      <c r="C710" s="1">
        <v>0</v>
      </c>
      <c r="D710" s="1" t="s">
        <v>12192</v>
      </c>
      <c r="E710" s="1">
        <v>2021</v>
      </c>
      <c r="F710" s="1" t="s">
        <v>8261</v>
      </c>
      <c r="G710" s="1">
        <v>12</v>
      </c>
      <c r="H710" s="1">
        <v>4</v>
      </c>
      <c r="I710" s="1" t="s">
        <v>12193</v>
      </c>
      <c r="J710" s="1" t="s">
        <v>12194</v>
      </c>
      <c r="K710" s="1" t="s">
        <v>7972</v>
      </c>
      <c r="L710" s="1" t="s">
        <v>8264</v>
      </c>
    </row>
    <row r="711" spans="1:13" ht="37.5">
      <c r="A711" s="1" t="s">
        <v>12195</v>
      </c>
      <c r="B711" s="1" t="s">
        <v>12196</v>
      </c>
      <c r="C711" s="1">
        <v>0</v>
      </c>
      <c r="D711" s="1" t="s">
        <v>12197</v>
      </c>
      <c r="E711" s="1">
        <v>2021</v>
      </c>
      <c r="F711" s="1" t="s">
        <v>12198</v>
      </c>
      <c r="G711" s="1" t="s">
        <v>7969</v>
      </c>
      <c r="H711" s="1" t="s">
        <v>7969</v>
      </c>
      <c r="I711" s="1" t="s">
        <v>12199</v>
      </c>
      <c r="J711" s="1" t="s">
        <v>12200</v>
      </c>
      <c r="K711" s="1" t="s">
        <v>7972</v>
      </c>
      <c r="L711" s="1" t="s">
        <v>8102</v>
      </c>
    </row>
    <row r="712" spans="1:13" ht="37.5">
      <c r="A712" s="1" t="s">
        <v>12201</v>
      </c>
      <c r="B712" s="1" t="s">
        <v>12202</v>
      </c>
      <c r="C712" s="1">
        <v>0</v>
      </c>
      <c r="D712" s="1" t="s">
        <v>12203</v>
      </c>
      <c r="E712" s="1">
        <v>2021</v>
      </c>
      <c r="F712" s="1" t="s">
        <v>8261</v>
      </c>
      <c r="G712" s="1">
        <v>12</v>
      </c>
      <c r="H712" s="1">
        <v>6</v>
      </c>
      <c r="I712" s="1" t="s">
        <v>12204</v>
      </c>
      <c r="J712" s="1" t="s">
        <v>12205</v>
      </c>
      <c r="K712" s="1" t="s">
        <v>7972</v>
      </c>
      <c r="L712" s="1" t="s">
        <v>8264</v>
      </c>
    </row>
    <row r="713" spans="1:13">
      <c r="A713" s="1" t="e">
        <v>#N/A</v>
      </c>
      <c r="B713" s="1" t="s">
        <v>12206</v>
      </c>
      <c r="C713" s="1">
        <v>0</v>
      </c>
      <c r="D713" s="1" t="s">
        <v>12207</v>
      </c>
      <c r="E713" s="1"/>
      <c r="F713" s="1"/>
      <c r="G713" s="1"/>
      <c r="H713" s="1"/>
      <c r="I713" s="1"/>
      <c r="J713" s="1"/>
      <c r="K713" s="1"/>
      <c r="L713" s="1"/>
    </row>
    <row r="714" spans="1:13" ht="50">
      <c r="A714" s="1" t="s">
        <v>12208</v>
      </c>
      <c r="B714" s="1" t="s">
        <v>12209</v>
      </c>
      <c r="C714" s="1">
        <v>0</v>
      </c>
      <c r="D714" s="1" t="s">
        <v>12210</v>
      </c>
      <c r="E714" s="1">
        <v>2021</v>
      </c>
      <c r="F714" s="1" t="s">
        <v>12211</v>
      </c>
      <c r="G714" s="1" t="s">
        <v>7969</v>
      </c>
      <c r="H714" s="1" t="s">
        <v>7969</v>
      </c>
      <c r="I714" s="1" t="s">
        <v>12212</v>
      </c>
      <c r="J714" s="1" t="s">
        <v>12213</v>
      </c>
      <c r="K714" s="1" t="s">
        <v>7972</v>
      </c>
      <c r="L714" s="1" t="s">
        <v>8102</v>
      </c>
      <c r="M714" s="1" t="s">
        <v>12214</v>
      </c>
    </row>
    <row r="715" spans="1:13" ht="37.5">
      <c r="A715" s="1" t="s">
        <v>12215</v>
      </c>
      <c r="B715" s="1" t="s">
        <v>12216</v>
      </c>
      <c r="C715" s="1">
        <v>0</v>
      </c>
      <c r="D715" s="1" t="s">
        <v>12217</v>
      </c>
      <c r="E715" s="1">
        <v>2021</v>
      </c>
      <c r="F715" s="1" t="s">
        <v>12218</v>
      </c>
      <c r="G715" s="1">
        <v>117</v>
      </c>
      <c r="H715" s="1" t="s">
        <v>7969</v>
      </c>
      <c r="I715" s="1" t="s">
        <v>12219</v>
      </c>
      <c r="J715" s="1" t="s">
        <v>12220</v>
      </c>
      <c r="K715" s="1" t="s">
        <v>7972</v>
      </c>
      <c r="L715" s="1" t="s">
        <v>7993</v>
      </c>
      <c r="M715" s="1" t="s">
        <v>12221</v>
      </c>
    </row>
    <row r="716" spans="1:13" ht="37.5">
      <c r="A716" s="1" t="s">
        <v>12222</v>
      </c>
      <c r="B716" s="1" t="s">
        <v>12223</v>
      </c>
      <c r="C716" s="1">
        <v>0</v>
      </c>
      <c r="D716" s="1" t="s">
        <v>12224</v>
      </c>
      <c r="E716" s="1">
        <v>2021</v>
      </c>
      <c r="F716" s="1" t="s">
        <v>12225</v>
      </c>
      <c r="G716" s="1" t="s">
        <v>7969</v>
      </c>
      <c r="H716" s="1" t="s">
        <v>7969</v>
      </c>
      <c r="I716" s="1" t="s">
        <v>12226</v>
      </c>
      <c r="J716" s="1" t="s">
        <v>12227</v>
      </c>
      <c r="K716" s="1" t="s">
        <v>7972</v>
      </c>
      <c r="L716" s="1" t="s">
        <v>10359</v>
      </c>
      <c r="M716" s="1" t="s">
        <v>7969</v>
      </c>
    </row>
    <row r="717" spans="1:13" ht="37.5">
      <c r="A717" s="1" t="s">
        <v>12228</v>
      </c>
      <c r="B717" s="1" t="s">
        <v>12229</v>
      </c>
      <c r="C717" s="1">
        <v>0</v>
      </c>
      <c r="D717" s="1" t="s">
        <v>12230</v>
      </c>
      <c r="E717" s="1">
        <v>2021</v>
      </c>
      <c r="F717" s="1" t="s">
        <v>12231</v>
      </c>
      <c r="G717" s="1">
        <v>58</v>
      </c>
      <c r="H717" s="1">
        <v>1</v>
      </c>
      <c r="I717" s="1" t="s">
        <v>12232</v>
      </c>
      <c r="J717" s="1" t="s">
        <v>12233</v>
      </c>
      <c r="K717" s="1" t="s">
        <v>7972</v>
      </c>
      <c r="L717" s="1" t="s">
        <v>8027</v>
      </c>
    </row>
    <row r="718" spans="1:13" ht="37.5">
      <c r="A718" s="1" t="s">
        <v>12234</v>
      </c>
      <c r="B718" s="1" t="s">
        <v>12235</v>
      </c>
      <c r="C718" s="1">
        <v>0</v>
      </c>
      <c r="D718" s="1" t="s">
        <v>12236</v>
      </c>
      <c r="E718" s="1">
        <v>2021</v>
      </c>
      <c r="F718" s="1" t="s">
        <v>12237</v>
      </c>
      <c r="G718" s="1" t="s">
        <v>7969</v>
      </c>
      <c r="H718" s="1" t="s">
        <v>7969</v>
      </c>
      <c r="I718" s="1" t="s">
        <v>12238</v>
      </c>
      <c r="J718" s="1" t="s">
        <v>12239</v>
      </c>
      <c r="K718" s="1" t="s">
        <v>7972</v>
      </c>
      <c r="L718" s="1" t="s">
        <v>8102</v>
      </c>
      <c r="M718" s="1" t="s">
        <v>12240</v>
      </c>
    </row>
    <row r="719" spans="1:13" ht="50">
      <c r="A719" s="1" t="s">
        <v>12241</v>
      </c>
      <c r="B719" s="1" t="s">
        <v>12242</v>
      </c>
      <c r="C719" s="1">
        <v>0</v>
      </c>
      <c r="D719" s="1" t="s">
        <v>12243</v>
      </c>
      <c r="E719" s="1">
        <v>2021</v>
      </c>
      <c r="F719" s="1" t="s">
        <v>12244</v>
      </c>
      <c r="G719" s="1" t="s">
        <v>7969</v>
      </c>
      <c r="H719" s="1" t="s">
        <v>7969</v>
      </c>
      <c r="I719" s="1" t="s">
        <v>12245</v>
      </c>
      <c r="J719" s="1" t="s">
        <v>12246</v>
      </c>
      <c r="K719" s="1" t="s">
        <v>7972</v>
      </c>
      <c r="L719" s="1" t="s">
        <v>8102</v>
      </c>
      <c r="M719" s="1" t="s">
        <v>12247</v>
      </c>
    </row>
    <row r="720" spans="1:13" ht="37.5">
      <c r="A720" s="1" t="s">
        <v>12248</v>
      </c>
      <c r="B720" s="1" t="s">
        <v>12249</v>
      </c>
      <c r="C720" s="1">
        <v>0</v>
      </c>
      <c r="D720" s="1" t="s">
        <v>12250</v>
      </c>
      <c r="E720" s="1">
        <v>2021</v>
      </c>
      <c r="F720" s="1" t="s">
        <v>8781</v>
      </c>
      <c r="G720" s="1">
        <v>2786</v>
      </c>
      <c r="H720" s="1" t="s">
        <v>7969</v>
      </c>
      <c r="I720" s="1" t="s">
        <v>12251</v>
      </c>
      <c r="J720" s="1" t="s">
        <v>12252</v>
      </c>
      <c r="K720" s="1" t="s">
        <v>7972</v>
      </c>
      <c r="L720" s="1" t="s">
        <v>8784</v>
      </c>
      <c r="M720" s="1" t="s">
        <v>7969</v>
      </c>
    </row>
    <row r="721" spans="1:13" ht="50">
      <c r="A721" s="1" t="s">
        <v>12253</v>
      </c>
      <c r="B721" s="1" t="s">
        <v>12254</v>
      </c>
      <c r="C721" s="1">
        <v>0</v>
      </c>
      <c r="D721" s="1" t="s">
        <v>12255</v>
      </c>
      <c r="E721" s="1">
        <v>2021</v>
      </c>
      <c r="F721" s="1" t="s">
        <v>12256</v>
      </c>
      <c r="G721" s="1" t="s">
        <v>7969</v>
      </c>
      <c r="H721" s="1" t="s">
        <v>7969</v>
      </c>
      <c r="I721" s="1" t="s">
        <v>12257</v>
      </c>
      <c r="J721" s="1" t="s">
        <v>12258</v>
      </c>
      <c r="K721" s="1" t="s">
        <v>7972</v>
      </c>
      <c r="L721" s="1" t="s">
        <v>8102</v>
      </c>
      <c r="M721" s="1" t="s">
        <v>12259</v>
      </c>
    </row>
    <row r="722" spans="1:13" ht="37.5">
      <c r="A722" s="1" t="s">
        <v>12260</v>
      </c>
      <c r="B722" s="1" t="s">
        <v>12261</v>
      </c>
      <c r="C722" s="1">
        <v>0</v>
      </c>
      <c r="D722" s="10" t="s">
        <v>12262</v>
      </c>
      <c r="E722" s="1">
        <v>2021</v>
      </c>
      <c r="F722" s="1" t="s">
        <v>12263</v>
      </c>
      <c r="G722" s="1" t="s">
        <v>7969</v>
      </c>
      <c r="H722" s="1" t="s">
        <v>7969</v>
      </c>
      <c r="I722" s="1" t="s">
        <v>12264</v>
      </c>
      <c r="J722" s="1" t="s">
        <v>12265</v>
      </c>
      <c r="K722" s="1" t="s">
        <v>7972</v>
      </c>
      <c r="L722" s="1" t="s">
        <v>8102</v>
      </c>
      <c r="M722" s="1" t="s">
        <v>12266</v>
      </c>
    </row>
    <row r="723" spans="1:13" ht="37.5">
      <c r="A723" s="1" t="s">
        <v>12267</v>
      </c>
      <c r="B723" s="1" t="s">
        <v>12268</v>
      </c>
      <c r="C723" s="1">
        <v>0</v>
      </c>
      <c r="D723" s="1" t="s">
        <v>12269</v>
      </c>
      <c r="E723" s="1">
        <v>2021</v>
      </c>
      <c r="F723" s="1" t="s">
        <v>8055</v>
      </c>
      <c r="G723" s="1">
        <v>1452</v>
      </c>
      <c r="H723" s="1" t="s">
        <v>7969</v>
      </c>
      <c r="I723" s="1" t="s">
        <v>12270</v>
      </c>
      <c r="J723" s="1" t="s">
        <v>12271</v>
      </c>
      <c r="K723" s="1" t="s">
        <v>7972</v>
      </c>
      <c r="L723" s="1" t="s">
        <v>7985</v>
      </c>
      <c r="M723" s="1" t="s">
        <v>12272</v>
      </c>
    </row>
    <row r="724" spans="1:13" ht="37.5">
      <c r="A724" s="1" t="s">
        <v>12273</v>
      </c>
      <c r="B724" s="1" t="s">
        <v>12274</v>
      </c>
      <c r="C724" s="1">
        <v>0</v>
      </c>
      <c r="D724" s="1" t="s">
        <v>12275</v>
      </c>
      <c r="E724" s="1">
        <v>2021</v>
      </c>
      <c r="F724" s="1" t="s">
        <v>12276</v>
      </c>
      <c r="G724" s="1">
        <v>1251</v>
      </c>
      <c r="H724" s="1" t="s">
        <v>7969</v>
      </c>
      <c r="I724" s="1" t="s">
        <v>7969</v>
      </c>
      <c r="J724" s="1" t="s">
        <v>12277</v>
      </c>
      <c r="K724" s="1" t="s">
        <v>7972</v>
      </c>
      <c r="L724" s="1" t="s">
        <v>7978</v>
      </c>
      <c r="M724" s="1" t="s">
        <v>7969</v>
      </c>
    </row>
    <row r="725" spans="1:13" ht="62.5">
      <c r="A725" s="1" t="s">
        <v>12278</v>
      </c>
      <c r="B725" s="1" t="s">
        <v>12279</v>
      </c>
      <c r="C725" s="1">
        <v>0</v>
      </c>
      <c r="D725" s="1" t="s">
        <v>12280</v>
      </c>
      <c r="E725" s="1">
        <v>2021</v>
      </c>
      <c r="F725" s="1" t="s">
        <v>9013</v>
      </c>
      <c r="G725" s="1">
        <v>196</v>
      </c>
      <c r="H725" s="1" t="s">
        <v>7969</v>
      </c>
      <c r="I725" s="1" t="s">
        <v>7969</v>
      </c>
      <c r="J725" s="1" t="s">
        <v>12281</v>
      </c>
      <c r="K725" s="1" t="s">
        <v>7972</v>
      </c>
      <c r="L725" s="1" t="s">
        <v>7993</v>
      </c>
      <c r="M725" s="1" t="s">
        <v>7969</v>
      </c>
    </row>
    <row r="726" spans="1:13" ht="50">
      <c r="A726" s="1" t="s">
        <v>12282</v>
      </c>
      <c r="B726" s="1" t="s">
        <v>12283</v>
      </c>
      <c r="C726" s="1">
        <v>0</v>
      </c>
      <c r="D726" s="1" t="s">
        <v>12284</v>
      </c>
      <c r="E726" s="1">
        <v>2021</v>
      </c>
      <c r="F726" s="1" t="s">
        <v>12285</v>
      </c>
      <c r="G726" s="1" t="s">
        <v>7969</v>
      </c>
      <c r="H726" s="1" t="s">
        <v>7969</v>
      </c>
      <c r="I726" s="1" t="s">
        <v>12286</v>
      </c>
      <c r="J726" s="1" t="s">
        <v>12287</v>
      </c>
      <c r="K726" s="1" t="s">
        <v>7972</v>
      </c>
      <c r="L726" s="1" t="s">
        <v>8161</v>
      </c>
      <c r="M726" s="1" t="s">
        <v>12288</v>
      </c>
    </row>
    <row r="727" spans="1:13" ht="37.5">
      <c r="A727" s="1" t="s">
        <v>12289</v>
      </c>
      <c r="B727" s="1" t="s">
        <v>12290</v>
      </c>
      <c r="C727" s="1">
        <v>0</v>
      </c>
      <c r="D727" s="1" t="s">
        <v>12291</v>
      </c>
      <c r="E727" s="1">
        <v>2021</v>
      </c>
      <c r="F727" s="1" t="s">
        <v>8261</v>
      </c>
      <c r="G727" s="1">
        <v>12</v>
      </c>
      <c r="H727" s="1">
        <v>6</v>
      </c>
      <c r="I727" s="1" t="s">
        <v>12292</v>
      </c>
      <c r="J727" s="1" t="s">
        <v>12293</v>
      </c>
      <c r="K727" s="1" t="s">
        <v>7972</v>
      </c>
      <c r="L727" s="1" t="s">
        <v>8264</v>
      </c>
    </row>
    <row r="728" spans="1:13" ht="37.5">
      <c r="A728" s="1" t="s">
        <v>12294</v>
      </c>
      <c r="B728" s="1" t="s">
        <v>12295</v>
      </c>
      <c r="C728" s="1">
        <v>0</v>
      </c>
      <c r="D728" s="1" t="s">
        <v>12296</v>
      </c>
      <c r="E728" s="1">
        <v>2021</v>
      </c>
      <c r="F728" s="1" t="s">
        <v>12297</v>
      </c>
      <c r="G728" s="1" t="s">
        <v>7969</v>
      </c>
      <c r="H728" s="1" t="s">
        <v>7969</v>
      </c>
      <c r="I728" s="1" t="s">
        <v>12298</v>
      </c>
      <c r="J728" s="1" t="s">
        <v>12299</v>
      </c>
      <c r="K728" s="1" t="s">
        <v>7972</v>
      </c>
      <c r="L728" s="1" t="s">
        <v>8102</v>
      </c>
      <c r="M728" s="1" t="s">
        <v>12300</v>
      </c>
    </row>
    <row r="729" spans="1:13" ht="37.5">
      <c r="A729" s="1" t="s">
        <v>12301</v>
      </c>
      <c r="B729" s="1" t="s">
        <v>12302</v>
      </c>
      <c r="C729" s="1">
        <v>0</v>
      </c>
      <c r="D729" s="1" t="s">
        <v>12303</v>
      </c>
      <c r="E729" s="1">
        <v>2021</v>
      </c>
      <c r="F729" s="1" t="s">
        <v>12276</v>
      </c>
      <c r="G729" s="1">
        <v>1167</v>
      </c>
      <c r="H729" s="1" t="s">
        <v>7969</v>
      </c>
      <c r="I729" s="1" t="s">
        <v>7969</v>
      </c>
      <c r="J729" s="1" t="s">
        <v>12304</v>
      </c>
      <c r="K729" s="1" t="s">
        <v>7972</v>
      </c>
      <c r="L729" s="1" t="s">
        <v>7978</v>
      </c>
      <c r="M729" s="1" t="s">
        <v>7969</v>
      </c>
    </row>
    <row r="730" spans="1:13" ht="37.5">
      <c r="A730" s="1" t="s">
        <v>12305</v>
      </c>
      <c r="B730" s="1" t="s">
        <v>12306</v>
      </c>
      <c r="C730" s="1">
        <v>0</v>
      </c>
      <c r="D730" s="1" t="s">
        <v>12307</v>
      </c>
      <c r="E730" s="1">
        <v>2021</v>
      </c>
      <c r="F730" s="1" t="s">
        <v>12308</v>
      </c>
      <c r="G730" s="1" t="s">
        <v>7969</v>
      </c>
      <c r="H730" s="1" t="s">
        <v>7969</v>
      </c>
      <c r="I730" s="1" t="s">
        <v>12309</v>
      </c>
      <c r="J730" s="1" t="s">
        <v>12310</v>
      </c>
      <c r="K730" s="1" t="s">
        <v>7972</v>
      </c>
      <c r="L730" s="1" t="s">
        <v>8102</v>
      </c>
      <c r="M730" s="1" t="s">
        <v>12311</v>
      </c>
    </row>
    <row r="731" spans="1:13" ht="37.5">
      <c r="A731" s="1" t="s">
        <v>12312</v>
      </c>
      <c r="B731" s="1" t="s">
        <v>12313</v>
      </c>
      <c r="C731" s="1">
        <v>0</v>
      </c>
      <c r="D731" s="1" t="s">
        <v>12314</v>
      </c>
      <c r="E731" s="1">
        <v>2021</v>
      </c>
      <c r="F731" s="1" t="s">
        <v>8009</v>
      </c>
      <c r="G731" s="1">
        <v>10</v>
      </c>
      <c r="H731" s="1">
        <v>3</v>
      </c>
      <c r="I731" s="1" t="s">
        <v>12315</v>
      </c>
      <c r="J731" s="1" t="s">
        <v>12316</v>
      </c>
      <c r="K731" s="1" t="s">
        <v>7972</v>
      </c>
      <c r="L731" s="1" t="s">
        <v>11745</v>
      </c>
    </row>
    <row r="732" spans="1:13" ht="37.5">
      <c r="A732" s="1" t="s">
        <v>12317</v>
      </c>
      <c r="B732" s="1" t="s">
        <v>12318</v>
      </c>
      <c r="C732" s="1">
        <v>0</v>
      </c>
      <c r="D732" s="1" t="s">
        <v>12319</v>
      </c>
      <c r="E732" s="1">
        <v>2021</v>
      </c>
      <c r="F732" s="1" t="s">
        <v>8328</v>
      </c>
      <c r="G732" s="1" t="s">
        <v>7969</v>
      </c>
      <c r="H732" s="1" t="s">
        <v>7969</v>
      </c>
      <c r="I732" s="1" t="s">
        <v>12320</v>
      </c>
      <c r="J732" s="1" t="s">
        <v>12321</v>
      </c>
      <c r="K732" s="1" t="s">
        <v>7972</v>
      </c>
      <c r="L732" s="1" t="s">
        <v>8324</v>
      </c>
      <c r="M732" s="1" t="s">
        <v>12322</v>
      </c>
    </row>
    <row r="733" spans="1:13" ht="37.5">
      <c r="A733" s="1" t="s">
        <v>12323</v>
      </c>
      <c r="B733" s="1" t="s">
        <v>12324</v>
      </c>
      <c r="C733" s="1">
        <v>0</v>
      </c>
      <c r="D733" s="1" t="s">
        <v>12325</v>
      </c>
      <c r="E733" s="1">
        <v>2020</v>
      </c>
      <c r="F733" s="1" t="s">
        <v>12326</v>
      </c>
      <c r="G733" s="1" t="s">
        <v>7969</v>
      </c>
      <c r="H733" s="1" t="s">
        <v>7969</v>
      </c>
      <c r="I733" s="1" t="s">
        <v>12327</v>
      </c>
      <c r="J733" s="1" t="s">
        <v>12328</v>
      </c>
      <c r="K733" s="1" t="s">
        <v>7972</v>
      </c>
      <c r="L733" s="1" t="s">
        <v>8102</v>
      </c>
      <c r="M733" s="1" t="s">
        <v>12329</v>
      </c>
    </row>
    <row r="734" spans="1:13" ht="37.5">
      <c r="A734" s="1" t="s">
        <v>12330</v>
      </c>
      <c r="B734" s="1" t="s">
        <v>12331</v>
      </c>
      <c r="C734" s="1">
        <v>0</v>
      </c>
      <c r="D734" s="1" t="s">
        <v>12332</v>
      </c>
      <c r="E734" s="1">
        <v>2021</v>
      </c>
      <c r="F734" s="1" t="s">
        <v>8781</v>
      </c>
      <c r="G734" s="1">
        <v>2923</v>
      </c>
      <c r="H734" s="1" t="s">
        <v>7969</v>
      </c>
      <c r="I734" s="1" t="s">
        <v>12333</v>
      </c>
      <c r="J734" s="1" t="s">
        <v>12334</v>
      </c>
      <c r="K734" s="1" t="s">
        <v>7972</v>
      </c>
      <c r="L734" s="1" t="s">
        <v>8784</v>
      </c>
      <c r="M734" s="1" t="s">
        <v>7969</v>
      </c>
    </row>
    <row r="735" spans="1:13" ht="50">
      <c r="A735" s="1" t="s">
        <v>12335</v>
      </c>
      <c r="B735" s="1" t="s">
        <v>12336</v>
      </c>
      <c r="C735" s="1">
        <v>0</v>
      </c>
      <c r="D735" s="1" t="s">
        <v>12337</v>
      </c>
      <c r="E735" s="1">
        <v>2021</v>
      </c>
      <c r="F735" s="1" t="s">
        <v>12338</v>
      </c>
      <c r="G735" s="1" t="s">
        <v>7969</v>
      </c>
      <c r="H735" s="1" t="s">
        <v>7969</v>
      </c>
      <c r="I735" s="1" t="s">
        <v>12339</v>
      </c>
      <c r="J735" s="1" t="s">
        <v>12340</v>
      </c>
      <c r="K735" s="1" t="s">
        <v>7972</v>
      </c>
      <c r="L735" s="1" t="s">
        <v>8102</v>
      </c>
      <c r="M735" s="1" t="s">
        <v>12341</v>
      </c>
    </row>
    <row r="736" spans="1:13" ht="37.5">
      <c r="A736" s="1" t="s">
        <v>12342</v>
      </c>
      <c r="B736" s="1" t="s">
        <v>12343</v>
      </c>
      <c r="C736" s="1">
        <v>0</v>
      </c>
      <c r="D736" s="1" t="s">
        <v>12344</v>
      </c>
      <c r="E736" s="1">
        <v>2021</v>
      </c>
      <c r="F736" s="1" t="s">
        <v>12297</v>
      </c>
      <c r="G736" s="1" t="s">
        <v>7969</v>
      </c>
      <c r="H736" s="1" t="s">
        <v>7969</v>
      </c>
      <c r="I736" s="1" t="s">
        <v>12345</v>
      </c>
      <c r="J736" s="1" t="s">
        <v>12346</v>
      </c>
      <c r="K736" s="1" t="s">
        <v>7972</v>
      </c>
      <c r="L736" s="1" t="s">
        <v>8102</v>
      </c>
      <c r="M736" s="1" t="s">
        <v>12347</v>
      </c>
    </row>
    <row r="737" spans="1:13" ht="37.5">
      <c r="A737" s="1" t="s">
        <v>12348</v>
      </c>
      <c r="B737" s="1" t="s">
        <v>12349</v>
      </c>
      <c r="C737" s="1">
        <v>0</v>
      </c>
      <c r="D737" s="1" t="s">
        <v>12350</v>
      </c>
      <c r="E737" s="1">
        <v>2021</v>
      </c>
      <c r="F737" s="1" t="s">
        <v>8491</v>
      </c>
      <c r="G737" s="1">
        <v>9</v>
      </c>
      <c r="H737" s="1" t="s">
        <v>7969</v>
      </c>
      <c r="I737" s="1" t="s">
        <v>12351</v>
      </c>
      <c r="J737" s="1" t="s">
        <v>12352</v>
      </c>
      <c r="K737" s="1" t="s">
        <v>7972</v>
      </c>
      <c r="L737" s="1" t="s">
        <v>8102</v>
      </c>
    </row>
    <row r="738" spans="1:13" ht="50">
      <c r="A738" s="1" t="s">
        <v>12353</v>
      </c>
      <c r="B738" s="1" t="s">
        <v>12354</v>
      </c>
      <c r="C738" s="1">
        <v>0</v>
      </c>
      <c r="D738" s="1" t="s">
        <v>12355</v>
      </c>
      <c r="E738" s="1">
        <v>2021</v>
      </c>
      <c r="F738" s="1" t="s">
        <v>12356</v>
      </c>
      <c r="G738" s="1" t="s">
        <v>7969</v>
      </c>
      <c r="H738" s="1" t="s">
        <v>7969</v>
      </c>
      <c r="I738" s="1" t="s">
        <v>12357</v>
      </c>
      <c r="J738" s="1" t="s">
        <v>12358</v>
      </c>
      <c r="K738" s="1" t="s">
        <v>7972</v>
      </c>
      <c r="L738" s="1" t="s">
        <v>12359</v>
      </c>
    </row>
    <row r="739" spans="1:13" ht="37.5">
      <c r="A739" s="1" t="s">
        <v>12360</v>
      </c>
      <c r="B739" s="1" t="s">
        <v>12361</v>
      </c>
      <c r="C739" s="1">
        <v>0</v>
      </c>
      <c r="D739" s="1" t="s">
        <v>12362</v>
      </c>
      <c r="E739" s="1">
        <v>2021</v>
      </c>
      <c r="F739" s="1" t="s">
        <v>12363</v>
      </c>
      <c r="G739" s="1">
        <v>18</v>
      </c>
      <c r="H739" s="1">
        <v>1</v>
      </c>
      <c r="I739" s="1" t="s">
        <v>12364</v>
      </c>
      <c r="J739" s="1" t="s">
        <v>12365</v>
      </c>
      <c r="K739" s="1" t="s">
        <v>7972</v>
      </c>
      <c r="L739" s="1" t="s">
        <v>12366</v>
      </c>
    </row>
    <row r="740" spans="1:13" ht="37.5">
      <c r="A740" s="1" t="s">
        <v>12367</v>
      </c>
      <c r="B740" s="1" t="s">
        <v>12368</v>
      </c>
      <c r="C740" s="1">
        <v>0</v>
      </c>
      <c r="D740" s="1" t="s">
        <v>12369</v>
      </c>
      <c r="E740" s="1">
        <v>2021</v>
      </c>
      <c r="F740" s="1" t="s">
        <v>10477</v>
      </c>
      <c r="G740" s="1">
        <v>86</v>
      </c>
      <c r="H740" s="1" t="s">
        <v>7969</v>
      </c>
      <c r="I740" s="1" t="s">
        <v>12370</v>
      </c>
      <c r="J740" s="1" t="s">
        <v>12371</v>
      </c>
      <c r="K740" s="1" t="s">
        <v>7972</v>
      </c>
      <c r="L740" s="1" t="s">
        <v>7985</v>
      </c>
      <c r="M740" s="1" t="s">
        <v>12372</v>
      </c>
    </row>
    <row r="741" spans="1:13" ht="50">
      <c r="A741" s="1" t="s">
        <v>12373</v>
      </c>
      <c r="B741" s="1" t="s">
        <v>12374</v>
      </c>
      <c r="C741" s="1">
        <v>0</v>
      </c>
      <c r="D741" s="1" t="s">
        <v>12375</v>
      </c>
      <c r="E741" s="1">
        <v>2021</v>
      </c>
      <c r="F741" s="1" t="s">
        <v>12376</v>
      </c>
      <c r="G741" s="1">
        <v>1</v>
      </c>
      <c r="H741" s="1" t="s">
        <v>7969</v>
      </c>
      <c r="I741" s="1" t="s">
        <v>12377</v>
      </c>
      <c r="J741" s="1" t="s">
        <v>12378</v>
      </c>
      <c r="K741" s="1" t="s">
        <v>7972</v>
      </c>
      <c r="L741" s="1" t="s">
        <v>8102</v>
      </c>
      <c r="M741" s="1" t="s">
        <v>12379</v>
      </c>
    </row>
    <row r="742" spans="1:13" ht="37.5">
      <c r="A742" s="1" t="s">
        <v>12380</v>
      </c>
      <c r="B742" s="1" t="s">
        <v>12381</v>
      </c>
      <c r="C742" s="1">
        <v>0</v>
      </c>
      <c r="D742" s="1" t="s">
        <v>12382</v>
      </c>
      <c r="E742" s="1">
        <v>2021</v>
      </c>
      <c r="F742" s="1" t="s">
        <v>10051</v>
      </c>
      <c r="G742" s="1">
        <v>5</v>
      </c>
      <c r="H742" s="1">
        <v>2</v>
      </c>
      <c r="I742" s="1" t="s">
        <v>12383</v>
      </c>
      <c r="J742" s="1" t="s">
        <v>12384</v>
      </c>
      <c r="K742" s="1" t="s">
        <v>7972</v>
      </c>
      <c r="L742" s="1" t="s">
        <v>11745</v>
      </c>
    </row>
    <row r="743" spans="1:13" ht="37.5">
      <c r="A743" s="1" t="s">
        <v>12385</v>
      </c>
      <c r="B743" s="1" t="s">
        <v>12386</v>
      </c>
      <c r="C743" s="1">
        <v>0</v>
      </c>
      <c r="D743" s="1" t="s">
        <v>12387</v>
      </c>
      <c r="E743" s="1">
        <v>2021</v>
      </c>
      <c r="F743" s="1" t="s">
        <v>12388</v>
      </c>
      <c r="G743" s="1">
        <v>18</v>
      </c>
      <c r="H743" s="1">
        <v>2</v>
      </c>
      <c r="I743" s="1" t="s">
        <v>12389</v>
      </c>
      <c r="J743" s="1" t="s">
        <v>12390</v>
      </c>
      <c r="K743" s="1" t="s">
        <v>7972</v>
      </c>
      <c r="L743" s="1" t="s">
        <v>8102</v>
      </c>
    </row>
    <row r="744" spans="1:13" ht="37.5">
      <c r="A744" s="1" t="s">
        <v>12391</v>
      </c>
      <c r="B744" s="1" t="s">
        <v>12392</v>
      </c>
      <c r="C744" s="1">
        <v>0</v>
      </c>
      <c r="D744" s="1" t="s">
        <v>12393</v>
      </c>
      <c r="E744" s="1">
        <v>2021</v>
      </c>
      <c r="F744" s="1" t="s">
        <v>12394</v>
      </c>
      <c r="G744" s="1" t="s">
        <v>7969</v>
      </c>
      <c r="H744" s="1" t="s">
        <v>7969</v>
      </c>
      <c r="I744" s="1" t="s">
        <v>12395</v>
      </c>
      <c r="J744" s="1" t="s">
        <v>12396</v>
      </c>
      <c r="K744" s="1" t="s">
        <v>7972</v>
      </c>
      <c r="L744" s="1" t="s">
        <v>8102</v>
      </c>
    </row>
    <row r="745" spans="1:13" ht="50">
      <c r="A745" s="1" t="s">
        <v>12397</v>
      </c>
      <c r="B745" s="1" t="s">
        <v>12398</v>
      </c>
      <c r="C745" s="1">
        <v>0</v>
      </c>
      <c r="D745" s="1" t="s">
        <v>12399</v>
      </c>
      <c r="E745" s="1">
        <v>2021</v>
      </c>
      <c r="F745" s="1" t="s">
        <v>8831</v>
      </c>
      <c r="G745" s="1">
        <v>12812</v>
      </c>
      <c r="H745" s="1" t="s">
        <v>7969</v>
      </c>
      <c r="I745" s="1" t="s">
        <v>12004</v>
      </c>
      <c r="J745" s="1" t="s">
        <v>12400</v>
      </c>
      <c r="K745" s="1" t="s">
        <v>7972</v>
      </c>
      <c r="L745" s="1" t="s">
        <v>7985</v>
      </c>
      <c r="M745" s="1" t="s">
        <v>12401</v>
      </c>
    </row>
    <row r="746" spans="1:13" ht="50">
      <c r="A746" s="1" t="s">
        <v>12402</v>
      </c>
      <c r="B746" s="1" t="s">
        <v>12403</v>
      </c>
      <c r="C746" s="1">
        <v>0</v>
      </c>
      <c r="D746" s="1" t="s">
        <v>12404</v>
      </c>
      <c r="E746" s="1">
        <v>2021</v>
      </c>
      <c r="F746" s="1" t="s">
        <v>12405</v>
      </c>
      <c r="G746" s="1" t="s">
        <v>7969</v>
      </c>
      <c r="H746" s="1" t="s">
        <v>7969</v>
      </c>
      <c r="I746" s="1" t="s">
        <v>12406</v>
      </c>
      <c r="J746" s="1" t="s">
        <v>12407</v>
      </c>
      <c r="K746" s="1" t="s">
        <v>7972</v>
      </c>
      <c r="L746" s="1" t="s">
        <v>8102</v>
      </c>
      <c r="M746" s="1" t="s">
        <v>12408</v>
      </c>
    </row>
    <row r="747" spans="1:13" ht="37.5">
      <c r="A747" s="1" t="s">
        <v>12409</v>
      </c>
      <c r="B747" s="1" t="s">
        <v>12410</v>
      </c>
      <c r="C747" s="1">
        <v>0</v>
      </c>
      <c r="D747" s="1" t="s">
        <v>12411</v>
      </c>
      <c r="E747" s="1">
        <v>2021</v>
      </c>
      <c r="F747" s="1" t="s">
        <v>12412</v>
      </c>
      <c r="G747" s="1" t="s">
        <v>7969</v>
      </c>
      <c r="H747" s="1" t="s">
        <v>7969</v>
      </c>
      <c r="I747" s="1" t="s">
        <v>12413</v>
      </c>
      <c r="J747" s="1" t="s">
        <v>12414</v>
      </c>
      <c r="K747" s="1" t="s">
        <v>7972</v>
      </c>
      <c r="L747" s="1" t="s">
        <v>8102</v>
      </c>
      <c r="M747" s="1" t="s">
        <v>12415</v>
      </c>
    </row>
    <row r="748" spans="1:13" ht="37.5">
      <c r="A748" s="1" t="s">
        <v>12416</v>
      </c>
      <c r="B748" s="1" t="s">
        <v>12417</v>
      </c>
      <c r="C748" s="1">
        <v>0</v>
      </c>
      <c r="D748" s="1" t="s">
        <v>12418</v>
      </c>
      <c r="E748" s="1">
        <v>2021</v>
      </c>
      <c r="F748" s="1" t="s">
        <v>12419</v>
      </c>
      <c r="G748" s="1">
        <v>11</v>
      </c>
      <c r="H748" s="1">
        <v>1</v>
      </c>
      <c r="I748" s="1" t="s">
        <v>12420</v>
      </c>
      <c r="J748" s="1" t="s">
        <v>12421</v>
      </c>
      <c r="K748" s="1" t="s">
        <v>7972</v>
      </c>
      <c r="L748" s="1" t="s">
        <v>8071</v>
      </c>
      <c r="M748" s="1" t="s">
        <v>12422</v>
      </c>
    </row>
    <row r="749" spans="1:13" ht="37.5">
      <c r="A749" s="1" t="s">
        <v>12423</v>
      </c>
      <c r="B749" s="1" t="s">
        <v>12424</v>
      </c>
      <c r="C749" s="1">
        <v>0</v>
      </c>
      <c r="D749" s="1" t="s">
        <v>12425</v>
      </c>
      <c r="E749" s="1">
        <v>2021</v>
      </c>
      <c r="F749" s="1" t="s">
        <v>9013</v>
      </c>
      <c r="G749" s="1">
        <v>194</v>
      </c>
      <c r="H749" s="1" t="s">
        <v>7969</v>
      </c>
      <c r="I749" s="1" t="s">
        <v>12426</v>
      </c>
      <c r="J749" s="1" t="s">
        <v>12427</v>
      </c>
      <c r="K749" s="1" t="s">
        <v>7972</v>
      </c>
      <c r="L749" s="1" t="s">
        <v>7993</v>
      </c>
    </row>
    <row r="750" spans="1:13" ht="37.5">
      <c r="A750" s="1" t="s">
        <v>12428</v>
      </c>
      <c r="B750" s="1" t="s">
        <v>12429</v>
      </c>
      <c r="C750" s="1">
        <v>0</v>
      </c>
      <c r="D750" s="1" t="s">
        <v>12430</v>
      </c>
      <c r="E750" s="1">
        <v>2021</v>
      </c>
      <c r="F750" s="1" t="s">
        <v>10021</v>
      </c>
      <c r="G750" s="1">
        <v>2021</v>
      </c>
      <c r="H750" s="1" t="s">
        <v>7969</v>
      </c>
      <c r="I750" s="1" t="s">
        <v>12431</v>
      </c>
      <c r="J750" s="1" t="s">
        <v>12432</v>
      </c>
      <c r="K750" s="1" t="s">
        <v>7972</v>
      </c>
      <c r="L750" s="1" t="s">
        <v>8102</v>
      </c>
      <c r="M750" s="1" t="s">
        <v>12433</v>
      </c>
    </row>
    <row r="751" spans="1:13" ht="37.5">
      <c r="A751" s="1" t="s">
        <v>12434</v>
      </c>
      <c r="B751" s="1" t="s">
        <v>12435</v>
      </c>
      <c r="C751" s="1">
        <v>0</v>
      </c>
      <c r="D751" s="1" t="s">
        <v>12436</v>
      </c>
      <c r="E751" s="1">
        <v>2021</v>
      </c>
      <c r="F751" s="1" t="s">
        <v>10426</v>
      </c>
      <c r="G751" s="1">
        <v>52</v>
      </c>
      <c r="H751" s="1" t="s">
        <v>7969</v>
      </c>
      <c r="I751" s="1" t="s">
        <v>7969</v>
      </c>
      <c r="J751" s="1" t="s">
        <v>12437</v>
      </c>
      <c r="K751" s="1" t="s">
        <v>7972</v>
      </c>
      <c r="L751" s="1" t="s">
        <v>7985</v>
      </c>
      <c r="M751" s="1" t="s">
        <v>7969</v>
      </c>
    </row>
    <row r="752" spans="1:13" ht="37.5">
      <c r="A752" s="1" t="s">
        <v>12438</v>
      </c>
      <c r="B752" s="1" t="s">
        <v>12439</v>
      </c>
      <c r="C752" s="1">
        <v>0</v>
      </c>
      <c r="D752" s="1" t="s">
        <v>12440</v>
      </c>
      <c r="E752" s="1">
        <v>2021</v>
      </c>
      <c r="F752" s="1" t="s">
        <v>12441</v>
      </c>
      <c r="G752" s="1" t="s">
        <v>7969</v>
      </c>
      <c r="H752" s="1" t="s">
        <v>7969</v>
      </c>
      <c r="I752" s="1" t="s">
        <v>12442</v>
      </c>
      <c r="J752" s="1" t="s">
        <v>12443</v>
      </c>
      <c r="K752" s="1" t="s">
        <v>7972</v>
      </c>
      <c r="L752" s="1" t="s">
        <v>8102</v>
      </c>
      <c r="M752" s="1" t="s">
        <v>12444</v>
      </c>
    </row>
    <row r="753" spans="1:13" ht="50">
      <c r="A753" s="1" t="s">
        <v>12445</v>
      </c>
      <c r="B753" s="1" t="s">
        <v>12446</v>
      </c>
      <c r="C753" s="1">
        <v>0</v>
      </c>
      <c r="D753" s="1" t="s">
        <v>12447</v>
      </c>
      <c r="E753" s="1">
        <v>2021</v>
      </c>
      <c r="F753" s="1" t="s">
        <v>12448</v>
      </c>
      <c r="G753" s="1">
        <v>30</v>
      </c>
      <c r="H753" s="1" t="s">
        <v>7969</v>
      </c>
      <c r="I753" s="1" t="s">
        <v>12449</v>
      </c>
      <c r="J753" s="1" t="s">
        <v>12450</v>
      </c>
      <c r="K753" s="1" t="s">
        <v>7972</v>
      </c>
      <c r="L753" s="1" t="s">
        <v>12451</v>
      </c>
    </row>
    <row r="754" spans="1:13" ht="37.5">
      <c r="A754" s="1" t="s">
        <v>12452</v>
      </c>
      <c r="B754" s="1" t="s">
        <v>12453</v>
      </c>
      <c r="C754" s="1">
        <v>0</v>
      </c>
      <c r="D754" s="1" t="s">
        <v>12454</v>
      </c>
      <c r="E754" s="1">
        <v>2021</v>
      </c>
      <c r="F754" s="1" t="s">
        <v>8491</v>
      </c>
      <c r="G754" s="1">
        <v>9</v>
      </c>
      <c r="H754" s="1" t="s">
        <v>7969</v>
      </c>
      <c r="I754" s="1" t="s">
        <v>12455</v>
      </c>
      <c r="J754" s="1" t="s">
        <v>12456</v>
      </c>
      <c r="K754" s="1" t="s">
        <v>7972</v>
      </c>
      <c r="L754" s="1" t="s">
        <v>8102</v>
      </c>
    </row>
    <row r="755" spans="1:13" ht="37.5">
      <c r="A755" s="1" t="e">
        <v>#N/A</v>
      </c>
      <c r="B755" s="1" t="s">
        <v>12457</v>
      </c>
      <c r="C755" s="1">
        <v>0</v>
      </c>
      <c r="D755" s="1" t="s">
        <v>12458</v>
      </c>
      <c r="E755" s="1"/>
      <c r="F755" s="1"/>
      <c r="G755" s="1"/>
      <c r="H755" s="1"/>
      <c r="I755" s="1"/>
      <c r="J755" s="1"/>
      <c r="K755" s="1"/>
      <c r="L755" s="1"/>
    </row>
    <row r="756" spans="1:13" ht="50">
      <c r="A756" s="1" t="s">
        <v>12459</v>
      </c>
      <c r="B756" s="1" t="s">
        <v>12460</v>
      </c>
      <c r="C756" s="1">
        <v>0</v>
      </c>
      <c r="D756" s="1" t="s">
        <v>12461</v>
      </c>
      <c r="E756" s="1">
        <v>2021</v>
      </c>
      <c r="F756" s="1" t="s">
        <v>12462</v>
      </c>
      <c r="G756" s="1" t="s">
        <v>7969</v>
      </c>
      <c r="H756" s="1" t="s">
        <v>7969</v>
      </c>
      <c r="I756" s="1" t="s">
        <v>12463</v>
      </c>
      <c r="J756" s="1" t="s">
        <v>12464</v>
      </c>
      <c r="K756" s="1" t="s">
        <v>7972</v>
      </c>
      <c r="L756" s="1" t="s">
        <v>8161</v>
      </c>
      <c r="M756" s="1" t="s">
        <v>12465</v>
      </c>
    </row>
    <row r="757" spans="1:13" ht="37.5">
      <c r="A757" s="1" t="s">
        <v>12466</v>
      </c>
      <c r="B757" s="1" t="s">
        <v>12467</v>
      </c>
      <c r="C757" s="1">
        <v>0</v>
      </c>
      <c r="D757" s="1" t="s">
        <v>12468</v>
      </c>
      <c r="E757" s="1">
        <v>2021</v>
      </c>
      <c r="F757" s="1" t="s">
        <v>11045</v>
      </c>
      <c r="G757" s="1">
        <v>23</v>
      </c>
      <c r="H757" s="1">
        <v>5</v>
      </c>
      <c r="I757" s="1" t="s">
        <v>12469</v>
      </c>
      <c r="J757" s="1" t="s">
        <v>12470</v>
      </c>
      <c r="K757" s="1" t="s">
        <v>7972</v>
      </c>
      <c r="L757" s="1" t="s">
        <v>11745</v>
      </c>
    </row>
    <row r="758" spans="1:13" ht="37.5">
      <c r="A758" s="1" t="s">
        <v>12471</v>
      </c>
      <c r="B758" s="1" t="s">
        <v>12472</v>
      </c>
      <c r="C758" s="1">
        <v>0</v>
      </c>
      <c r="D758" s="1" t="s">
        <v>12473</v>
      </c>
      <c r="E758" s="1">
        <v>2021</v>
      </c>
      <c r="F758" s="1" t="s">
        <v>8055</v>
      </c>
      <c r="G758" s="1">
        <v>1438</v>
      </c>
      <c r="H758" s="1" t="s">
        <v>7969</v>
      </c>
      <c r="I758" s="1" t="s">
        <v>12474</v>
      </c>
      <c r="J758" s="1" t="s">
        <v>12475</v>
      </c>
      <c r="K758" s="1" t="s">
        <v>7972</v>
      </c>
      <c r="L758" s="1" t="s">
        <v>7985</v>
      </c>
      <c r="M758" s="1" t="s">
        <v>12476</v>
      </c>
    </row>
    <row r="759" spans="1:13" ht="50">
      <c r="A759" s="1" t="s">
        <v>12477</v>
      </c>
      <c r="B759" s="1" t="s">
        <v>12478</v>
      </c>
      <c r="C759" s="1">
        <v>0</v>
      </c>
      <c r="D759" s="1" t="s">
        <v>12479</v>
      </c>
      <c r="E759" s="1">
        <v>2021</v>
      </c>
      <c r="F759" s="1" t="s">
        <v>8831</v>
      </c>
      <c r="G759" s="1">
        <v>12918</v>
      </c>
      <c r="H759" s="1" t="s">
        <v>7969</v>
      </c>
      <c r="I759" s="1" t="s">
        <v>12480</v>
      </c>
      <c r="J759" s="1" t="s">
        <v>12481</v>
      </c>
      <c r="K759" s="1" t="s">
        <v>7972</v>
      </c>
      <c r="L759" s="1" t="s">
        <v>7985</v>
      </c>
      <c r="M759" s="1" t="s">
        <v>12482</v>
      </c>
    </row>
    <row r="760" spans="1:13" ht="37.5">
      <c r="A760" s="1" t="s">
        <v>12483</v>
      </c>
      <c r="B760" s="1" t="s">
        <v>12484</v>
      </c>
      <c r="C760" s="1">
        <v>0</v>
      </c>
      <c r="D760" s="1" t="s">
        <v>12485</v>
      </c>
      <c r="E760" s="1">
        <v>2021</v>
      </c>
      <c r="F760" s="1" t="s">
        <v>12486</v>
      </c>
      <c r="G760" s="1">
        <v>2021</v>
      </c>
      <c r="H760" s="1" t="s">
        <v>7969</v>
      </c>
      <c r="I760" s="1" t="s">
        <v>12487</v>
      </c>
      <c r="J760" s="1" t="s">
        <v>12488</v>
      </c>
      <c r="K760" s="1" t="s">
        <v>7972</v>
      </c>
      <c r="L760" s="1" t="s">
        <v>8102</v>
      </c>
      <c r="M760" s="1" t="s">
        <v>12489</v>
      </c>
    </row>
    <row r="761" spans="1:13" ht="37.5">
      <c r="A761" s="1" t="s">
        <v>12490</v>
      </c>
      <c r="B761" s="1" t="s">
        <v>12491</v>
      </c>
      <c r="C761" s="1">
        <v>0</v>
      </c>
      <c r="D761" s="1" t="s">
        <v>12492</v>
      </c>
      <c r="E761" s="1">
        <v>2021</v>
      </c>
      <c r="F761" s="1" t="s">
        <v>12276</v>
      </c>
      <c r="G761" s="1">
        <v>1174</v>
      </c>
      <c r="H761" s="1" t="s">
        <v>7969</v>
      </c>
      <c r="I761" s="1" t="s">
        <v>7969</v>
      </c>
      <c r="J761" s="1" t="s">
        <v>12493</v>
      </c>
      <c r="K761" s="1" t="s">
        <v>7972</v>
      </c>
      <c r="L761" s="1" t="s">
        <v>7978</v>
      </c>
      <c r="M761" s="1" t="s">
        <v>7969</v>
      </c>
    </row>
    <row r="762" spans="1:13" ht="37.5">
      <c r="A762" s="1" t="s">
        <v>12494</v>
      </c>
      <c r="B762" s="1" t="s">
        <v>12495</v>
      </c>
      <c r="C762" s="1">
        <v>0</v>
      </c>
      <c r="D762" s="1" t="s">
        <v>12496</v>
      </c>
      <c r="E762" s="1">
        <v>2021</v>
      </c>
      <c r="F762" s="1" t="s">
        <v>8177</v>
      </c>
      <c r="G762" s="1">
        <v>203</v>
      </c>
      <c r="H762" s="1" t="s">
        <v>7969</v>
      </c>
      <c r="I762" s="1" t="s">
        <v>12497</v>
      </c>
      <c r="J762" s="1" t="s">
        <v>12498</v>
      </c>
      <c r="K762" s="1" t="s">
        <v>7972</v>
      </c>
      <c r="L762" s="1" t="s">
        <v>7985</v>
      </c>
      <c r="M762" s="1" t="s">
        <v>12499</v>
      </c>
    </row>
    <row r="763" spans="1:13" ht="37.5">
      <c r="A763" s="1" t="s">
        <v>12500</v>
      </c>
      <c r="B763" s="1" t="s">
        <v>12501</v>
      </c>
      <c r="C763" s="1">
        <v>0</v>
      </c>
      <c r="D763" s="1" t="s">
        <v>12502</v>
      </c>
      <c r="E763" s="1">
        <v>2021</v>
      </c>
      <c r="F763" s="1" t="s">
        <v>12276</v>
      </c>
      <c r="G763" s="1">
        <v>1264</v>
      </c>
      <c r="H763" s="1" t="s">
        <v>7969</v>
      </c>
      <c r="I763" s="1" t="s">
        <v>7969</v>
      </c>
      <c r="J763" s="1" t="s">
        <v>12503</v>
      </c>
      <c r="K763" s="1" t="s">
        <v>7972</v>
      </c>
      <c r="L763" s="1" t="s">
        <v>7978</v>
      </c>
      <c r="M763" s="1" t="s">
        <v>7969</v>
      </c>
    </row>
    <row r="764" spans="1:13" ht="37.5">
      <c r="A764" s="1" t="s">
        <v>3837</v>
      </c>
      <c r="B764" s="1" t="s">
        <v>12504</v>
      </c>
      <c r="C764" s="1">
        <v>0</v>
      </c>
      <c r="D764" s="1" t="s">
        <v>3840</v>
      </c>
      <c r="E764" s="1">
        <v>2021</v>
      </c>
      <c r="F764" s="1" t="s">
        <v>12505</v>
      </c>
      <c r="G764" s="1" t="s">
        <v>7969</v>
      </c>
      <c r="H764" s="1" t="s">
        <v>7969</v>
      </c>
      <c r="I764" s="1" t="s">
        <v>12506</v>
      </c>
      <c r="J764" s="1" t="s">
        <v>12507</v>
      </c>
      <c r="K764" s="1" t="s">
        <v>7972</v>
      </c>
      <c r="L764" s="1" t="s">
        <v>8102</v>
      </c>
      <c r="M764" s="1" t="s">
        <v>3839</v>
      </c>
    </row>
    <row r="765" spans="1:13" ht="37.5">
      <c r="A765" s="1" t="s">
        <v>12508</v>
      </c>
      <c r="B765" s="1" t="s">
        <v>12509</v>
      </c>
      <c r="C765" s="1">
        <v>0</v>
      </c>
      <c r="D765" s="1" t="s">
        <v>12510</v>
      </c>
      <c r="E765" s="1">
        <v>2021</v>
      </c>
      <c r="F765" s="1" t="s">
        <v>12511</v>
      </c>
      <c r="G765" s="1">
        <v>13</v>
      </c>
      <c r="H765" s="1">
        <v>1</v>
      </c>
      <c r="I765" s="1" t="s">
        <v>12512</v>
      </c>
      <c r="J765" s="1" t="s">
        <v>12513</v>
      </c>
      <c r="K765" s="1" t="s">
        <v>7972</v>
      </c>
      <c r="L765" s="1" t="s">
        <v>12514</v>
      </c>
    </row>
    <row r="766" spans="1:13" ht="37.5">
      <c r="A766" s="1" t="s">
        <v>12515</v>
      </c>
      <c r="B766" s="1" t="s">
        <v>12516</v>
      </c>
      <c r="C766" s="1">
        <v>0</v>
      </c>
      <c r="D766" s="1" t="s">
        <v>12517</v>
      </c>
      <c r="E766" s="1">
        <v>2021</v>
      </c>
      <c r="F766" s="1" t="s">
        <v>12276</v>
      </c>
      <c r="G766" s="1">
        <v>1270</v>
      </c>
      <c r="H766" s="1" t="s">
        <v>7969</v>
      </c>
      <c r="I766" s="1" t="s">
        <v>7969</v>
      </c>
      <c r="J766" s="1" t="s">
        <v>12518</v>
      </c>
      <c r="K766" s="1" t="s">
        <v>7972</v>
      </c>
      <c r="L766" s="1" t="s">
        <v>7985</v>
      </c>
      <c r="M766" s="1" t="s">
        <v>7969</v>
      </c>
    </row>
    <row r="767" spans="1:13" ht="50">
      <c r="A767" s="1" t="s">
        <v>12519</v>
      </c>
      <c r="B767" s="1" t="s">
        <v>12520</v>
      </c>
      <c r="C767" s="1">
        <v>0</v>
      </c>
      <c r="D767" s="1" t="s">
        <v>12521</v>
      </c>
      <c r="E767" s="1">
        <v>2021</v>
      </c>
      <c r="F767" s="1" t="s">
        <v>12522</v>
      </c>
      <c r="G767" s="1">
        <v>9</v>
      </c>
      <c r="H767" s="1">
        <v>1</v>
      </c>
      <c r="I767" s="1" t="s">
        <v>12523</v>
      </c>
      <c r="J767" s="1" t="s">
        <v>12524</v>
      </c>
      <c r="K767" s="1" t="s">
        <v>7972</v>
      </c>
      <c r="L767" s="1" t="s">
        <v>12525</v>
      </c>
    </row>
    <row r="768" spans="1:13" ht="37.5">
      <c r="A768" s="1" t="s">
        <v>12526</v>
      </c>
      <c r="B768" s="1" t="s">
        <v>12527</v>
      </c>
      <c r="C768" s="1">
        <v>0</v>
      </c>
      <c r="D768" s="1" t="s">
        <v>12528</v>
      </c>
      <c r="E768" s="1">
        <v>2021</v>
      </c>
      <c r="F768" s="1" t="s">
        <v>8491</v>
      </c>
      <c r="G768" s="1">
        <v>9</v>
      </c>
      <c r="H768" s="1" t="s">
        <v>7969</v>
      </c>
      <c r="I768" s="1" t="s">
        <v>12529</v>
      </c>
      <c r="J768" s="1" t="s">
        <v>12530</v>
      </c>
      <c r="K768" s="1" t="s">
        <v>7972</v>
      </c>
      <c r="L768" s="1" t="s">
        <v>8102</v>
      </c>
    </row>
    <row r="769" spans="1:13" ht="37.5">
      <c r="A769" s="1" t="s">
        <v>12531</v>
      </c>
      <c r="B769" s="1" t="s">
        <v>12532</v>
      </c>
      <c r="C769" s="1">
        <v>0</v>
      </c>
      <c r="D769" s="1" t="s">
        <v>12533</v>
      </c>
      <c r="E769" s="1">
        <v>2021</v>
      </c>
      <c r="F769" s="1" t="s">
        <v>12534</v>
      </c>
      <c r="G769" s="1" t="s">
        <v>7969</v>
      </c>
      <c r="H769" s="1" t="s">
        <v>7969</v>
      </c>
      <c r="I769" s="1" t="s">
        <v>12535</v>
      </c>
      <c r="J769" s="1" t="s">
        <v>12536</v>
      </c>
      <c r="K769" s="1" t="s">
        <v>7972</v>
      </c>
      <c r="L769" s="1" t="s">
        <v>8102</v>
      </c>
      <c r="M769" s="1" t="s">
        <v>12537</v>
      </c>
    </row>
    <row r="770" spans="1:13" ht="37.5">
      <c r="A770" s="1" t="s">
        <v>12538</v>
      </c>
      <c r="B770" s="1" t="s">
        <v>12539</v>
      </c>
      <c r="C770" s="1">
        <v>0</v>
      </c>
      <c r="D770" s="1" t="s">
        <v>12540</v>
      </c>
      <c r="E770" s="1">
        <v>2021</v>
      </c>
      <c r="F770" s="1" t="s">
        <v>8491</v>
      </c>
      <c r="G770" s="1">
        <v>9</v>
      </c>
      <c r="H770" s="1" t="s">
        <v>7969</v>
      </c>
      <c r="I770" s="1" t="s">
        <v>12541</v>
      </c>
      <c r="J770" s="1" t="s">
        <v>12542</v>
      </c>
      <c r="K770" s="1" t="s">
        <v>7972</v>
      </c>
      <c r="L770" s="1" t="s">
        <v>8102</v>
      </c>
    </row>
    <row r="771" spans="1:13" ht="37.5">
      <c r="A771" s="1" t="s">
        <v>12543</v>
      </c>
      <c r="B771" s="1" t="s">
        <v>12544</v>
      </c>
      <c r="C771" s="1">
        <v>0</v>
      </c>
      <c r="D771" s="1" t="s">
        <v>12545</v>
      </c>
      <c r="E771" s="1">
        <v>2021</v>
      </c>
      <c r="F771" s="1" t="s">
        <v>8491</v>
      </c>
      <c r="G771" s="1">
        <v>9</v>
      </c>
      <c r="H771" s="1" t="s">
        <v>7969</v>
      </c>
      <c r="I771" s="1" t="s">
        <v>12546</v>
      </c>
      <c r="J771" s="1" t="s">
        <v>12547</v>
      </c>
      <c r="K771" s="1" t="s">
        <v>7972</v>
      </c>
      <c r="L771" s="1" t="s">
        <v>8102</v>
      </c>
    </row>
    <row r="772" spans="1:13" ht="37.5">
      <c r="A772" s="1" t="s">
        <v>12548</v>
      </c>
      <c r="B772" s="1" t="s">
        <v>12549</v>
      </c>
      <c r="C772" s="1">
        <v>0</v>
      </c>
      <c r="D772" s="1" t="s">
        <v>12550</v>
      </c>
      <c r="E772" s="1">
        <v>2021</v>
      </c>
      <c r="F772" s="1" t="s">
        <v>8491</v>
      </c>
      <c r="G772" s="1">
        <v>9</v>
      </c>
      <c r="H772" s="1" t="s">
        <v>7969</v>
      </c>
      <c r="I772" s="1" t="s">
        <v>12551</v>
      </c>
      <c r="J772" s="1" t="s">
        <v>12552</v>
      </c>
      <c r="K772" s="1" t="s">
        <v>7972</v>
      </c>
      <c r="L772" s="1" t="s">
        <v>8102</v>
      </c>
    </row>
    <row r="773" spans="1:13" ht="37.5">
      <c r="A773" s="1" t="s">
        <v>12553</v>
      </c>
      <c r="B773" s="1" t="s">
        <v>12554</v>
      </c>
      <c r="C773" s="1">
        <v>0</v>
      </c>
      <c r="D773" s="1" t="s">
        <v>12555</v>
      </c>
      <c r="E773" s="1">
        <v>2021</v>
      </c>
      <c r="F773" s="1" t="s">
        <v>12556</v>
      </c>
      <c r="G773" s="1">
        <v>151</v>
      </c>
      <c r="H773" s="1" t="s">
        <v>7969</v>
      </c>
      <c r="I773" s="1" t="s">
        <v>12557</v>
      </c>
      <c r="J773" s="1" t="s">
        <v>12558</v>
      </c>
      <c r="K773" s="1" t="s">
        <v>7972</v>
      </c>
      <c r="L773" s="1" t="s">
        <v>8027</v>
      </c>
      <c r="M773" s="1" t="s">
        <v>12559</v>
      </c>
    </row>
    <row r="774" spans="1:13" ht="37.5">
      <c r="A774" s="1" t="s">
        <v>12560</v>
      </c>
      <c r="B774" s="1" t="s">
        <v>12561</v>
      </c>
      <c r="C774" s="1">
        <v>0</v>
      </c>
      <c r="D774" s="1" t="s">
        <v>12562</v>
      </c>
      <c r="E774" s="1">
        <v>2021</v>
      </c>
      <c r="F774" s="1" t="s">
        <v>12563</v>
      </c>
      <c r="G774" s="1" t="s">
        <v>7969</v>
      </c>
      <c r="H774" s="1" t="s">
        <v>7969</v>
      </c>
      <c r="I774" s="1" t="s">
        <v>12564</v>
      </c>
      <c r="J774" s="1" t="s">
        <v>12565</v>
      </c>
      <c r="K774" s="1" t="s">
        <v>7972</v>
      </c>
      <c r="L774" s="1" t="s">
        <v>8102</v>
      </c>
      <c r="M774" s="1" t="s">
        <v>12566</v>
      </c>
    </row>
    <row r="775" spans="1:13" ht="37.5">
      <c r="A775" s="1" t="s">
        <v>12567</v>
      </c>
      <c r="B775" s="1" t="s">
        <v>12568</v>
      </c>
      <c r="C775" s="1">
        <v>0</v>
      </c>
      <c r="D775" s="1" t="s">
        <v>12569</v>
      </c>
      <c r="E775" s="1">
        <v>2021</v>
      </c>
      <c r="F775" s="1" t="s">
        <v>9937</v>
      </c>
      <c r="G775" s="1">
        <v>2021</v>
      </c>
      <c r="H775" s="1" t="s">
        <v>7969</v>
      </c>
      <c r="I775" s="1" t="s">
        <v>12570</v>
      </c>
      <c r="J775" s="1" t="s">
        <v>12571</v>
      </c>
      <c r="K775" s="1" t="s">
        <v>7972</v>
      </c>
      <c r="L775" s="1" t="s">
        <v>8102</v>
      </c>
    </row>
    <row r="776" spans="1:13" ht="50">
      <c r="A776" s="1" t="s">
        <v>12572</v>
      </c>
      <c r="B776" s="1" t="s">
        <v>12573</v>
      </c>
      <c r="C776" s="1">
        <v>0</v>
      </c>
      <c r="D776" s="1" t="s">
        <v>12574</v>
      </c>
      <c r="E776" s="1">
        <v>2021</v>
      </c>
      <c r="F776" s="1" t="s">
        <v>9376</v>
      </c>
      <c r="G776" s="1">
        <v>7</v>
      </c>
      <c r="H776" s="1" t="s">
        <v>7969</v>
      </c>
      <c r="I776" s="1" t="s">
        <v>12575</v>
      </c>
      <c r="J776" s="1" t="s">
        <v>12576</v>
      </c>
      <c r="K776" s="1" t="s">
        <v>7972</v>
      </c>
      <c r="L776" s="1" t="s">
        <v>9379</v>
      </c>
    </row>
    <row r="777" spans="1:13" ht="37.5">
      <c r="A777" s="1" t="s">
        <v>12577</v>
      </c>
      <c r="B777" s="1" t="s">
        <v>12578</v>
      </c>
      <c r="C777" s="1">
        <v>0</v>
      </c>
      <c r="D777" s="1" t="s">
        <v>12579</v>
      </c>
      <c r="E777" s="1">
        <v>2021</v>
      </c>
      <c r="F777" s="1" t="s">
        <v>12580</v>
      </c>
      <c r="G777" s="1" t="s">
        <v>7969</v>
      </c>
      <c r="H777" s="1" t="s">
        <v>7969</v>
      </c>
      <c r="I777" s="1" t="s">
        <v>12581</v>
      </c>
      <c r="J777" s="1" t="s">
        <v>12582</v>
      </c>
      <c r="K777" s="1" t="s">
        <v>7972</v>
      </c>
      <c r="L777" s="1" t="s">
        <v>8102</v>
      </c>
      <c r="M777" s="1" t="s">
        <v>12583</v>
      </c>
    </row>
    <row r="778" spans="1:13" ht="37.5">
      <c r="A778" s="1" t="s">
        <v>12584</v>
      </c>
      <c r="B778" s="1" t="s">
        <v>12585</v>
      </c>
      <c r="C778" s="1">
        <v>0</v>
      </c>
      <c r="D778" s="1" t="s">
        <v>12586</v>
      </c>
      <c r="E778" s="1">
        <v>2021</v>
      </c>
      <c r="F778" s="1" t="s">
        <v>10254</v>
      </c>
      <c r="G778" s="1" t="s">
        <v>7969</v>
      </c>
      <c r="H778" s="1" t="s">
        <v>7969</v>
      </c>
      <c r="I778" s="1" t="s">
        <v>12587</v>
      </c>
      <c r="J778" s="1" t="s">
        <v>12588</v>
      </c>
      <c r="K778" s="1" t="s">
        <v>7972</v>
      </c>
      <c r="L778" s="1" t="s">
        <v>7985</v>
      </c>
      <c r="M778" s="1" t="s">
        <v>12589</v>
      </c>
    </row>
    <row r="779" spans="1:13" ht="37.5">
      <c r="A779" s="1" t="s">
        <v>12590</v>
      </c>
      <c r="B779" s="1" t="s">
        <v>12591</v>
      </c>
      <c r="C779" s="1">
        <v>0</v>
      </c>
      <c r="D779" s="1" t="s">
        <v>12592</v>
      </c>
      <c r="E779" s="1">
        <v>2021</v>
      </c>
      <c r="F779" s="1" t="s">
        <v>8328</v>
      </c>
      <c r="G779" s="1" t="s">
        <v>7969</v>
      </c>
      <c r="H779" s="1" t="s">
        <v>7969</v>
      </c>
      <c r="I779" s="1" t="s">
        <v>12593</v>
      </c>
      <c r="J779" s="1" t="s">
        <v>12594</v>
      </c>
      <c r="K779" s="1" t="s">
        <v>7972</v>
      </c>
      <c r="L779" s="1" t="s">
        <v>8324</v>
      </c>
      <c r="M779" s="1" t="s">
        <v>12595</v>
      </c>
    </row>
    <row r="780" spans="1:13" ht="37.5">
      <c r="A780" s="1" t="s">
        <v>12596</v>
      </c>
      <c r="B780" s="1" t="s">
        <v>12597</v>
      </c>
      <c r="C780" s="1">
        <v>0</v>
      </c>
      <c r="D780" s="1" t="s">
        <v>12598</v>
      </c>
      <c r="E780" s="1">
        <v>2021</v>
      </c>
      <c r="F780" s="1" t="s">
        <v>9315</v>
      </c>
      <c r="G780" s="1" t="s">
        <v>7969</v>
      </c>
      <c r="H780" s="1" t="s">
        <v>7969</v>
      </c>
      <c r="I780" s="1" t="s">
        <v>12599</v>
      </c>
      <c r="J780" s="1" t="s">
        <v>12600</v>
      </c>
      <c r="K780" s="1" t="s">
        <v>7972</v>
      </c>
      <c r="L780" s="1" t="s">
        <v>7978</v>
      </c>
      <c r="M780" s="1" t="s">
        <v>12601</v>
      </c>
    </row>
    <row r="781" spans="1:13" ht="50">
      <c r="A781" s="1" t="s">
        <v>12602</v>
      </c>
      <c r="B781" s="1" t="s">
        <v>12603</v>
      </c>
      <c r="C781" s="1">
        <v>0</v>
      </c>
      <c r="D781" s="1" t="s">
        <v>12604</v>
      </c>
      <c r="E781" s="1">
        <v>2021</v>
      </c>
      <c r="F781" s="1" t="s">
        <v>12605</v>
      </c>
      <c r="G781" s="1" t="s">
        <v>7969</v>
      </c>
      <c r="H781" s="1" t="s">
        <v>7969</v>
      </c>
      <c r="I781" s="1" t="s">
        <v>12606</v>
      </c>
      <c r="J781" s="1" t="s">
        <v>12607</v>
      </c>
      <c r="K781" s="1" t="s">
        <v>7972</v>
      </c>
      <c r="L781" s="1" t="s">
        <v>8102</v>
      </c>
      <c r="M781" s="1" t="s">
        <v>12608</v>
      </c>
    </row>
    <row r="782" spans="1:13" ht="37.5">
      <c r="A782" s="1" t="s">
        <v>12609</v>
      </c>
      <c r="B782" s="1" t="s">
        <v>12610</v>
      </c>
      <c r="C782" s="1">
        <v>0</v>
      </c>
      <c r="D782" s="1" t="s">
        <v>12611</v>
      </c>
      <c r="E782" s="1">
        <v>2021</v>
      </c>
      <c r="F782" s="1" t="s">
        <v>8491</v>
      </c>
      <c r="G782" s="1">
        <v>9</v>
      </c>
      <c r="H782" s="1" t="s">
        <v>7969</v>
      </c>
      <c r="I782" s="1" t="s">
        <v>12612</v>
      </c>
      <c r="J782" s="1" t="s">
        <v>12613</v>
      </c>
      <c r="K782" s="1" t="s">
        <v>7972</v>
      </c>
      <c r="L782" s="1" t="s">
        <v>8102</v>
      </c>
    </row>
    <row r="783" spans="1:13" ht="37.5">
      <c r="A783" s="1" t="s">
        <v>12614</v>
      </c>
      <c r="B783" s="1" t="s">
        <v>12615</v>
      </c>
      <c r="C783" s="1">
        <v>0</v>
      </c>
      <c r="D783" s="1" t="s">
        <v>12616</v>
      </c>
      <c r="E783" s="1">
        <v>2021</v>
      </c>
      <c r="F783" s="1" t="s">
        <v>12617</v>
      </c>
      <c r="G783" s="1" t="s">
        <v>7969</v>
      </c>
      <c r="H783" s="1" t="s">
        <v>7969</v>
      </c>
      <c r="I783" s="1" t="s">
        <v>12618</v>
      </c>
      <c r="J783" s="1" t="s">
        <v>12619</v>
      </c>
      <c r="K783" s="1" t="s">
        <v>7972</v>
      </c>
      <c r="L783" s="1" t="s">
        <v>8102</v>
      </c>
      <c r="M783" s="1" t="s">
        <v>12620</v>
      </c>
    </row>
    <row r="784" spans="1:13" ht="37.5">
      <c r="A784" s="1" t="s">
        <v>12621</v>
      </c>
      <c r="B784" s="1" t="s">
        <v>12622</v>
      </c>
      <c r="C784" s="1">
        <v>0</v>
      </c>
      <c r="D784" s="1" t="s">
        <v>12623</v>
      </c>
      <c r="E784" s="1">
        <v>2021</v>
      </c>
      <c r="F784" s="1" t="s">
        <v>8781</v>
      </c>
      <c r="G784" s="1">
        <v>2940</v>
      </c>
      <c r="H784" s="1" t="s">
        <v>7969</v>
      </c>
      <c r="I784" s="1" t="s">
        <v>12624</v>
      </c>
      <c r="J784" s="1" t="s">
        <v>12625</v>
      </c>
      <c r="K784" s="1" t="s">
        <v>7972</v>
      </c>
      <c r="L784" s="1" t="s">
        <v>8784</v>
      </c>
      <c r="M784" s="1" t="s">
        <v>7969</v>
      </c>
    </row>
    <row r="785" spans="1:13" ht="37.5">
      <c r="A785" s="1" t="s">
        <v>12626</v>
      </c>
      <c r="B785" s="1" t="s">
        <v>12627</v>
      </c>
      <c r="C785" s="1">
        <v>0</v>
      </c>
      <c r="D785" s="1" t="s">
        <v>12628</v>
      </c>
      <c r="E785" s="1">
        <v>2021</v>
      </c>
      <c r="F785" s="1" t="s">
        <v>12629</v>
      </c>
      <c r="G785" s="1">
        <v>6</v>
      </c>
      <c r="H785" s="1">
        <v>1</v>
      </c>
      <c r="I785" s="1" t="s">
        <v>12630</v>
      </c>
      <c r="J785" s="1" t="s">
        <v>12631</v>
      </c>
      <c r="K785" s="1" t="s">
        <v>7972</v>
      </c>
      <c r="L785" s="1" t="s">
        <v>8102</v>
      </c>
    </row>
    <row r="786" spans="1:13" ht="37.5">
      <c r="A786" s="1" t="s">
        <v>12632</v>
      </c>
      <c r="B786" s="1" t="s">
        <v>12633</v>
      </c>
      <c r="C786" s="1">
        <v>0</v>
      </c>
      <c r="D786" s="1" t="s">
        <v>12634</v>
      </c>
      <c r="E786" s="1">
        <v>2021</v>
      </c>
      <c r="F786" s="1" t="s">
        <v>12635</v>
      </c>
      <c r="G786" s="1" t="s">
        <v>7969</v>
      </c>
      <c r="H786" s="1" t="s">
        <v>7969</v>
      </c>
      <c r="I786" s="1" t="s">
        <v>12636</v>
      </c>
      <c r="J786" s="1" t="s">
        <v>12637</v>
      </c>
      <c r="K786" s="1" t="s">
        <v>7972</v>
      </c>
      <c r="L786" s="1" t="s">
        <v>8102</v>
      </c>
      <c r="M786" s="1" t="s">
        <v>12638</v>
      </c>
    </row>
    <row r="787" spans="1:13" ht="37.5">
      <c r="A787" s="1" t="s">
        <v>12639</v>
      </c>
      <c r="B787" s="1" t="s">
        <v>12640</v>
      </c>
      <c r="C787" s="1">
        <v>0</v>
      </c>
      <c r="D787" s="1" t="s">
        <v>12641</v>
      </c>
      <c r="E787" s="1">
        <v>2021</v>
      </c>
      <c r="F787" s="1" t="s">
        <v>9579</v>
      </c>
      <c r="G787" s="1">
        <v>29</v>
      </c>
      <c r="H787" s="1">
        <v>2</v>
      </c>
      <c r="I787" s="1" t="s">
        <v>12642</v>
      </c>
      <c r="J787" s="1" t="s">
        <v>12643</v>
      </c>
      <c r="K787" s="1" t="s">
        <v>7972</v>
      </c>
      <c r="L787" s="1" t="s">
        <v>12644</v>
      </c>
      <c r="M787" s="1" t="s">
        <v>12645</v>
      </c>
    </row>
    <row r="788" spans="1:13" ht="100">
      <c r="A788" s="1" t="s">
        <v>12646</v>
      </c>
      <c r="B788" s="1" t="s">
        <v>12647</v>
      </c>
      <c r="C788" s="1">
        <v>0</v>
      </c>
      <c r="D788" s="1" t="s">
        <v>12648</v>
      </c>
      <c r="E788" s="1">
        <v>2021</v>
      </c>
      <c r="F788" s="1" t="s">
        <v>12649</v>
      </c>
      <c r="G788" s="1" t="s">
        <v>7969</v>
      </c>
      <c r="H788" s="1" t="s">
        <v>7969</v>
      </c>
      <c r="I788" s="1" t="s">
        <v>12650</v>
      </c>
      <c r="J788" s="1" t="s">
        <v>12651</v>
      </c>
      <c r="K788" s="1" t="s">
        <v>7972</v>
      </c>
      <c r="L788" s="1" t="s">
        <v>8102</v>
      </c>
      <c r="M788" s="1" t="s">
        <v>12652</v>
      </c>
    </row>
    <row r="789" spans="1:13" ht="37.5">
      <c r="A789" s="1" t="s">
        <v>12653</v>
      </c>
      <c r="B789" s="1" t="s">
        <v>12654</v>
      </c>
      <c r="C789" s="1">
        <v>0</v>
      </c>
      <c r="D789" s="1" t="s">
        <v>12655</v>
      </c>
      <c r="E789" s="1">
        <v>2021</v>
      </c>
      <c r="F789" s="1" t="s">
        <v>12656</v>
      </c>
      <c r="G789" s="1" t="s">
        <v>7969</v>
      </c>
      <c r="H789" s="1" t="s">
        <v>7969</v>
      </c>
      <c r="I789" s="1" t="s">
        <v>12657</v>
      </c>
      <c r="J789" s="1" t="s">
        <v>12658</v>
      </c>
      <c r="K789" s="1" t="s">
        <v>7972</v>
      </c>
      <c r="L789" s="1" t="s">
        <v>12066</v>
      </c>
      <c r="M789" s="1" t="s">
        <v>7969</v>
      </c>
    </row>
    <row r="790" spans="1:13" ht="37.5">
      <c r="A790" s="1" t="s">
        <v>12659</v>
      </c>
      <c r="B790" s="1" t="s">
        <v>12660</v>
      </c>
      <c r="C790" s="1">
        <v>0</v>
      </c>
      <c r="D790" s="1" t="s">
        <v>12661</v>
      </c>
      <c r="E790" s="1">
        <v>2021</v>
      </c>
      <c r="F790" s="1" t="s">
        <v>12662</v>
      </c>
      <c r="G790" s="1" t="s">
        <v>7969</v>
      </c>
      <c r="H790" s="1" t="s">
        <v>7969</v>
      </c>
      <c r="I790" s="1" t="s">
        <v>12663</v>
      </c>
      <c r="J790" s="1" t="s">
        <v>12664</v>
      </c>
      <c r="K790" s="1" t="s">
        <v>7972</v>
      </c>
      <c r="L790" s="1" t="s">
        <v>8102</v>
      </c>
      <c r="M790" s="1" t="s">
        <v>12665</v>
      </c>
    </row>
    <row r="791" spans="1:13" ht="50">
      <c r="A791" s="1" t="s">
        <v>12666</v>
      </c>
      <c r="B791" s="1" t="s">
        <v>12667</v>
      </c>
      <c r="C791" s="1">
        <v>0</v>
      </c>
      <c r="D791" s="1" t="s">
        <v>12668</v>
      </c>
      <c r="E791" s="1">
        <v>2021</v>
      </c>
      <c r="F791" s="1" t="s">
        <v>8831</v>
      </c>
      <c r="G791" s="1">
        <v>13107</v>
      </c>
      <c r="H791" s="1" t="s">
        <v>7969</v>
      </c>
      <c r="I791" s="1" t="s">
        <v>7969</v>
      </c>
      <c r="J791" s="1" t="s">
        <v>12669</v>
      </c>
      <c r="K791" s="1" t="s">
        <v>7972</v>
      </c>
      <c r="L791" s="1" t="s">
        <v>7985</v>
      </c>
      <c r="M791" s="1" t="s">
        <v>7969</v>
      </c>
    </row>
    <row r="792" spans="1:13" ht="50">
      <c r="A792" s="1" t="s">
        <v>12670</v>
      </c>
      <c r="B792" s="1" t="s">
        <v>12671</v>
      </c>
      <c r="C792" s="1">
        <v>0</v>
      </c>
      <c r="D792" s="1" t="s">
        <v>12672</v>
      </c>
      <c r="E792" s="1">
        <v>2021</v>
      </c>
      <c r="F792" s="1" t="s">
        <v>8055</v>
      </c>
      <c r="G792" s="1">
        <v>1360</v>
      </c>
      <c r="H792" s="1" t="s">
        <v>7969</v>
      </c>
      <c r="I792" s="1" t="s">
        <v>12673</v>
      </c>
      <c r="J792" s="1" t="s">
        <v>12674</v>
      </c>
      <c r="K792" s="1" t="s">
        <v>7972</v>
      </c>
      <c r="L792" s="1" t="s">
        <v>7985</v>
      </c>
      <c r="M792" s="1" t="s">
        <v>12675</v>
      </c>
    </row>
    <row r="793" spans="1:13" ht="50">
      <c r="A793" s="1" t="s">
        <v>12676</v>
      </c>
      <c r="B793" s="1" t="s">
        <v>12677</v>
      </c>
      <c r="C793" s="1">
        <v>0</v>
      </c>
      <c r="D793" s="1" t="s">
        <v>12678</v>
      </c>
      <c r="E793" s="1">
        <v>2021</v>
      </c>
      <c r="F793" s="1" t="s">
        <v>10349</v>
      </c>
      <c r="G793" s="1">
        <v>933</v>
      </c>
      <c r="H793" s="1" t="s">
        <v>7969</v>
      </c>
      <c r="I793" s="1" t="s">
        <v>12679</v>
      </c>
      <c r="J793" s="1" t="s">
        <v>12680</v>
      </c>
      <c r="K793" s="1" t="s">
        <v>7972</v>
      </c>
      <c r="L793" s="1" t="s">
        <v>7985</v>
      </c>
      <c r="M793" s="1" t="s">
        <v>12681</v>
      </c>
    </row>
    <row r="794" spans="1:13" ht="37.5">
      <c r="A794" s="1" t="s">
        <v>12682</v>
      </c>
      <c r="B794" s="1" t="s">
        <v>12683</v>
      </c>
      <c r="C794" s="1">
        <v>0</v>
      </c>
      <c r="D794" s="1" t="s">
        <v>12684</v>
      </c>
      <c r="E794" s="1">
        <v>2021</v>
      </c>
      <c r="F794" s="1" t="s">
        <v>8177</v>
      </c>
      <c r="G794" s="1">
        <v>204</v>
      </c>
      <c r="H794" s="1" t="s">
        <v>7969</v>
      </c>
      <c r="I794" s="1" t="s">
        <v>12685</v>
      </c>
      <c r="J794" s="1" t="s">
        <v>12686</v>
      </c>
      <c r="K794" s="1" t="s">
        <v>7972</v>
      </c>
      <c r="L794" s="1" t="s">
        <v>7985</v>
      </c>
      <c r="M794" s="1" t="s">
        <v>12687</v>
      </c>
    </row>
    <row r="795" spans="1:13" ht="37.5">
      <c r="A795" s="1" t="s">
        <v>12688</v>
      </c>
      <c r="B795" s="1" t="s">
        <v>12689</v>
      </c>
      <c r="C795" s="1">
        <v>0</v>
      </c>
      <c r="D795" s="1" t="s">
        <v>12690</v>
      </c>
      <c r="E795" s="1">
        <v>2021</v>
      </c>
      <c r="F795" s="1" t="s">
        <v>12691</v>
      </c>
      <c r="G795" s="1" t="s">
        <v>7969</v>
      </c>
      <c r="H795" s="1" t="s">
        <v>7969</v>
      </c>
      <c r="I795" s="1" t="s">
        <v>12692</v>
      </c>
      <c r="J795" s="1" t="s">
        <v>12693</v>
      </c>
      <c r="K795" s="1" t="s">
        <v>7972</v>
      </c>
      <c r="L795" s="1" t="s">
        <v>8102</v>
      </c>
      <c r="M795" s="1" t="s">
        <v>12694</v>
      </c>
    </row>
    <row r="796" spans="1:13" ht="37.5">
      <c r="A796" s="1" t="s">
        <v>12695</v>
      </c>
      <c r="B796" s="1" t="s">
        <v>12696</v>
      </c>
      <c r="C796" s="1">
        <v>0</v>
      </c>
      <c r="D796" s="1" t="s">
        <v>12697</v>
      </c>
      <c r="E796" s="1">
        <v>2021</v>
      </c>
      <c r="F796" s="1" t="s">
        <v>12388</v>
      </c>
      <c r="G796" s="1">
        <v>18</v>
      </c>
      <c r="H796" s="1">
        <v>6</v>
      </c>
      <c r="I796" s="1" t="s">
        <v>12698</v>
      </c>
      <c r="J796" s="1" t="s">
        <v>12699</v>
      </c>
      <c r="K796" s="1" t="s">
        <v>7972</v>
      </c>
      <c r="L796" s="1" t="s">
        <v>8102</v>
      </c>
      <c r="M796" s="1" t="s">
        <v>12700</v>
      </c>
    </row>
    <row r="797" spans="1:13" ht="37.5">
      <c r="A797" s="1" t="s">
        <v>12701</v>
      </c>
      <c r="B797" s="1" t="s">
        <v>12702</v>
      </c>
      <c r="C797" s="1">
        <v>0</v>
      </c>
      <c r="D797" s="1" t="s">
        <v>12703</v>
      </c>
      <c r="E797" s="1">
        <v>2020</v>
      </c>
      <c r="F797" s="1" t="s">
        <v>8491</v>
      </c>
      <c r="G797" s="1">
        <v>8</v>
      </c>
      <c r="H797" s="1" t="s">
        <v>7969</v>
      </c>
      <c r="I797" s="1" t="s">
        <v>12704</v>
      </c>
      <c r="J797" s="1" t="s">
        <v>12705</v>
      </c>
      <c r="K797" s="1" t="s">
        <v>7972</v>
      </c>
      <c r="L797" s="1" t="s">
        <v>8102</v>
      </c>
    </row>
    <row r="798" spans="1:13" ht="37.5">
      <c r="A798" s="1" t="s">
        <v>12706</v>
      </c>
      <c r="B798" s="1" t="s">
        <v>12707</v>
      </c>
      <c r="C798" s="1">
        <v>0</v>
      </c>
      <c r="D798" s="1" t="s">
        <v>12708</v>
      </c>
      <c r="E798" s="1">
        <v>2020</v>
      </c>
      <c r="F798" s="1" t="s">
        <v>9793</v>
      </c>
      <c r="G798" s="1">
        <v>12</v>
      </c>
      <c r="H798" s="1" t="s">
        <v>7969</v>
      </c>
      <c r="I798" s="1" t="s">
        <v>12709</v>
      </c>
      <c r="J798" s="1" t="s">
        <v>12710</v>
      </c>
      <c r="K798" s="1" t="s">
        <v>7972</v>
      </c>
      <c r="L798" s="1" t="s">
        <v>8064</v>
      </c>
      <c r="M798" s="1" t="s">
        <v>12711</v>
      </c>
    </row>
    <row r="799" spans="1:13" ht="37.5">
      <c r="A799" s="1" t="s">
        <v>12712</v>
      </c>
      <c r="B799" s="1" t="s">
        <v>12713</v>
      </c>
      <c r="C799" s="1">
        <v>0</v>
      </c>
      <c r="D799" s="1" t="s">
        <v>12714</v>
      </c>
      <c r="E799" s="1">
        <v>2020</v>
      </c>
      <c r="F799" s="1" t="s">
        <v>12715</v>
      </c>
      <c r="G799" s="1">
        <v>107</v>
      </c>
      <c r="H799" s="1" t="s">
        <v>7969</v>
      </c>
      <c r="I799" s="1" t="s">
        <v>12716</v>
      </c>
      <c r="J799" s="1" t="s">
        <v>12717</v>
      </c>
      <c r="K799" s="1" t="s">
        <v>7972</v>
      </c>
      <c r="L799" s="1" t="s">
        <v>8027</v>
      </c>
    </row>
    <row r="800" spans="1:13" ht="37.5">
      <c r="A800" s="1" t="s">
        <v>12718</v>
      </c>
      <c r="B800" s="1" t="s">
        <v>12719</v>
      </c>
      <c r="C800" s="1">
        <v>0</v>
      </c>
      <c r="D800" s="1" t="s">
        <v>12720</v>
      </c>
      <c r="E800" s="1">
        <v>2020</v>
      </c>
      <c r="F800" s="1" t="s">
        <v>8261</v>
      </c>
      <c r="G800" s="1">
        <v>11</v>
      </c>
      <c r="H800" s="1">
        <v>12</v>
      </c>
      <c r="I800" s="1" t="s">
        <v>12721</v>
      </c>
      <c r="J800" s="1" t="s">
        <v>12722</v>
      </c>
      <c r="K800" s="1" t="s">
        <v>7972</v>
      </c>
      <c r="L800" s="1" t="s">
        <v>8264</v>
      </c>
    </row>
    <row r="801" spans="1:13" ht="50">
      <c r="A801" s="1" t="s">
        <v>12723</v>
      </c>
      <c r="B801" s="1" t="s">
        <v>12724</v>
      </c>
      <c r="C801" s="1">
        <v>0</v>
      </c>
      <c r="D801" s="1" t="s">
        <v>12725</v>
      </c>
      <c r="E801" s="1">
        <v>2020</v>
      </c>
      <c r="F801" s="1" t="s">
        <v>8144</v>
      </c>
      <c r="G801" s="1">
        <v>10</v>
      </c>
      <c r="H801" s="1">
        <v>7</v>
      </c>
      <c r="I801" s="1" t="s">
        <v>12726</v>
      </c>
      <c r="J801" s="1" t="s">
        <v>12727</v>
      </c>
      <c r="K801" s="1" t="s">
        <v>7972</v>
      </c>
      <c r="L801" s="1" t="s">
        <v>11745</v>
      </c>
    </row>
    <row r="802" spans="1:13" ht="37.5">
      <c r="A802" s="1" t="s">
        <v>12728</v>
      </c>
      <c r="B802" s="1" t="s">
        <v>12729</v>
      </c>
      <c r="C802" s="1">
        <v>0</v>
      </c>
      <c r="D802" s="1" t="s">
        <v>12730</v>
      </c>
      <c r="E802" s="1">
        <v>2020</v>
      </c>
      <c r="F802" s="1" t="s">
        <v>12731</v>
      </c>
      <c r="G802" s="1">
        <v>28</v>
      </c>
      <c r="H802" s="1" t="s">
        <v>7969</v>
      </c>
      <c r="I802" s="1" t="s">
        <v>12732</v>
      </c>
      <c r="J802" s="1" t="s">
        <v>12733</v>
      </c>
      <c r="K802" s="1" t="s">
        <v>7972</v>
      </c>
      <c r="L802" s="1" t="s">
        <v>12734</v>
      </c>
    </row>
    <row r="803" spans="1:13" ht="37.5">
      <c r="A803" s="1" t="s">
        <v>12735</v>
      </c>
      <c r="B803" s="1" t="s">
        <v>12736</v>
      </c>
      <c r="C803" s="1">
        <v>0</v>
      </c>
      <c r="D803" s="1" t="s">
        <v>12737</v>
      </c>
      <c r="E803" s="1">
        <v>2020</v>
      </c>
      <c r="F803" s="1" t="s">
        <v>12738</v>
      </c>
      <c r="G803" s="1">
        <v>31</v>
      </c>
      <c r="H803" s="1">
        <v>5</v>
      </c>
      <c r="I803" s="1" t="s">
        <v>12739</v>
      </c>
      <c r="J803" s="1" t="s">
        <v>12740</v>
      </c>
      <c r="K803" s="1" t="s">
        <v>7972</v>
      </c>
      <c r="L803" s="1" t="s">
        <v>8078</v>
      </c>
    </row>
    <row r="804" spans="1:13" ht="50">
      <c r="A804" s="1" t="s">
        <v>12741</v>
      </c>
      <c r="B804" s="1" t="s">
        <v>12742</v>
      </c>
      <c r="C804" s="1">
        <v>0</v>
      </c>
      <c r="D804" s="1" t="s">
        <v>12743</v>
      </c>
      <c r="E804" s="1">
        <v>2020</v>
      </c>
      <c r="F804" s="1" t="s">
        <v>12744</v>
      </c>
      <c r="G804" s="1" t="s">
        <v>7969</v>
      </c>
      <c r="H804" s="1" t="s">
        <v>7969</v>
      </c>
      <c r="I804" s="1" t="s">
        <v>12745</v>
      </c>
      <c r="J804" s="1" t="s">
        <v>12746</v>
      </c>
      <c r="K804" s="1" t="s">
        <v>7972</v>
      </c>
      <c r="L804" s="1" t="s">
        <v>8102</v>
      </c>
      <c r="M804" s="1" t="s">
        <v>12747</v>
      </c>
    </row>
    <row r="805" spans="1:13" ht="37.5">
      <c r="A805" s="1" t="s">
        <v>12748</v>
      </c>
      <c r="B805" s="1" t="s">
        <v>12749</v>
      </c>
      <c r="C805" s="1">
        <v>0</v>
      </c>
      <c r="D805" s="1" t="s">
        <v>12750</v>
      </c>
      <c r="E805" s="1">
        <v>2020</v>
      </c>
      <c r="F805" s="1" t="s">
        <v>7969</v>
      </c>
      <c r="G805" s="1" t="s">
        <v>7969</v>
      </c>
      <c r="H805" s="1" t="s">
        <v>7969</v>
      </c>
      <c r="I805" s="1" t="s">
        <v>12751</v>
      </c>
      <c r="J805" s="1" t="s">
        <v>12752</v>
      </c>
      <c r="K805" s="1" t="s">
        <v>7972</v>
      </c>
      <c r="L805" s="1" t="s">
        <v>7969</v>
      </c>
      <c r="M805" s="1" t="s">
        <v>12753</v>
      </c>
    </row>
    <row r="806" spans="1:13" ht="25">
      <c r="A806" s="1" t="e">
        <v>#N/A</v>
      </c>
      <c r="B806" s="1" t="s">
        <v>12754</v>
      </c>
      <c r="C806" s="1">
        <v>0</v>
      </c>
      <c r="D806" s="1" t="s">
        <v>12755</v>
      </c>
      <c r="E806" s="1"/>
      <c r="F806" s="1"/>
      <c r="G806" s="1"/>
      <c r="H806" s="1"/>
      <c r="I806" s="1"/>
      <c r="J806" s="1"/>
      <c r="K806" s="1"/>
      <c r="L806" s="1"/>
    </row>
    <row r="807" spans="1:13" ht="50">
      <c r="A807" s="1" t="s">
        <v>12756</v>
      </c>
      <c r="B807" s="1" t="s">
        <v>12757</v>
      </c>
      <c r="C807" s="1">
        <v>0</v>
      </c>
      <c r="D807" s="1" t="s">
        <v>12758</v>
      </c>
      <c r="E807" s="1">
        <v>2020</v>
      </c>
      <c r="F807" s="1" t="s">
        <v>12759</v>
      </c>
      <c r="G807" s="1" t="s">
        <v>7969</v>
      </c>
      <c r="H807" s="1" t="s">
        <v>7969</v>
      </c>
      <c r="I807" s="1" t="s">
        <v>12760</v>
      </c>
      <c r="J807" s="1" t="s">
        <v>12761</v>
      </c>
      <c r="K807" s="1" t="s">
        <v>7972</v>
      </c>
      <c r="L807" s="1" t="s">
        <v>8102</v>
      </c>
      <c r="M807" s="1" t="s">
        <v>12762</v>
      </c>
    </row>
    <row r="808" spans="1:13" ht="37.5">
      <c r="A808" s="1" t="s">
        <v>12763</v>
      </c>
      <c r="B808" s="1" t="s">
        <v>12764</v>
      </c>
      <c r="C808" s="1">
        <v>0</v>
      </c>
      <c r="D808" s="1" t="s">
        <v>12765</v>
      </c>
      <c r="E808" s="1">
        <v>2020</v>
      </c>
      <c r="F808" s="1" t="s">
        <v>12766</v>
      </c>
      <c r="G808" s="1">
        <v>14</v>
      </c>
      <c r="H808" s="1">
        <v>1</v>
      </c>
      <c r="I808" s="1" t="s">
        <v>12767</v>
      </c>
      <c r="J808" s="1" t="s">
        <v>12768</v>
      </c>
      <c r="K808" s="1" t="s">
        <v>7972</v>
      </c>
      <c r="L808" s="1" t="s">
        <v>12769</v>
      </c>
    </row>
    <row r="809" spans="1:13" ht="37.5">
      <c r="A809" s="1" t="s">
        <v>12770</v>
      </c>
      <c r="B809" s="1" t="s">
        <v>12771</v>
      </c>
      <c r="C809" s="1">
        <v>0</v>
      </c>
      <c r="D809" s="1" t="s">
        <v>12772</v>
      </c>
      <c r="E809" s="1">
        <v>2020</v>
      </c>
      <c r="F809" s="1" t="s">
        <v>12773</v>
      </c>
      <c r="G809" s="1" t="s">
        <v>7969</v>
      </c>
      <c r="H809" s="1" t="s">
        <v>7969</v>
      </c>
      <c r="I809" s="1" t="s">
        <v>12774</v>
      </c>
      <c r="J809" s="1" t="s">
        <v>12775</v>
      </c>
      <c r="K809" s="1" t="s">
        <v>7972</v>
      </c>
      <c r="L809" s="1" t="s">
        <v>8102</v>
      </c>
    </row>
    <row r="810" spans="1:13" ht="50">
      <c r="A810" s="1" t="s">
        <v>12776</v>
      </c>
      <c r="B810" s="1" t="s">
        <v>12777</v>
      </c>
      <c r="C810" s="1">
        <v>0</v>
      </c>
      <c r="D810" s="1" t="s">
        <v>12778</v>
      </c>
      <c r="E810" s="1">
        <v>2020</v>
      </c>
      <c r="F810" s="1" t="s">
        <v>11641</v>
      </c>
      <c r="G810" s="1">
        <v>2020</v>
      </c>
      <c r="H810" s="1" t="s">
        <v>7969</v>
      </c>
      <c r="I810" s="1" t="s">
        <v>12779</v>
      </c>
      <c r="J810" s="1" t="s">
        <v>12780</v>
      </c>
      <c r="K810" s="1" t="s">
        <v>7972</v>
      </c>
      <c r="L810" s="1" t="s">
        <v>11624</v>
      </c>
    </row>
    <row r="811" spans="1:13" ht="37.5">
      <c r="A811" s="1" t="s">
        <v>12781</v>
      </c>
      <c r="B811" s="1" t="s">
        <v>12782</v>
      </c>
      <c r="C811" s="1">
        <v>0</v>
      </c>
      <c r="D811" s="1" t="s">
        <v>12783</v>
      </c>
      <c r="E811" s="1">
        <v>2020</v>
      </c>
      <c r="F811" s="1" t="s">
        <v>12784</v>
      </c>
      <c r="G811" s="1" t="s">
        <v>7969</v>
      </c>
      <c r="H811" s="1" t="s">
        <v>7969</v>
      </c>
      <c r="I811" s="1" t="s">
        <v>12785</v>
      </c>
      <c r="J811" s="1" t="s">
        <v>12786</v>
      </c>
      <c r="K811" s="1" t="s">
        <v>7972</v>
      </c>
      <c r="L811" s="1" t="s">
        <v>8102</v>
      </c>
      <c r="M811" s="1" t="s">
        <v>12787</v>
      </c>
    </row>
    <row r="812" spans="1:13" ht="50">
      <c r="A812" s="1" t="s">
        <v>12788</v>
      </c>
      <c r="B812" s="1" t="s">
        <v>12789</v>
      </c>
      <c r="C812" s="1">
        <v>0</v>
      </c>
      <c r="D812" s="1" t="s">
        <v>12790</v>
      </c>
      <c r="E812" s="1">
        <v>2020</v>
      </c>
      <c r="F812" s="1" t="s">
        <v>11076</v>
      </c>
      <c r="G812" s="1">
        <v>11</v>
      </c>
      <c r="H812" s="1">
        <v>6</v>
      </c>
      <c r="I812" s="1" t="s">
        <v>12791</v>
      </c>
      <c r="J812" s="1" t="s">
        <v>12792</v>
      </c>
      <c r="K812" s="1" t="s">
        <v>7972</v>
      </c>
      <c r="L812" s="1" t="s">
        <v>11079</v>
      </c>
    </row>
    <row r="813" spans="1:13" ht="37.5">
      <c r="A813" s="1" t="s">
        <v>12793</v>
      </c>
      <c r="B813" s="1" t="s">
        <v>12794</v>
      </c>
      <c r="C813" s="1">
        <v>0</v>
      </c>
      <c r="D813" s="1" t="s">
        <v>12795</v>
      </c>
      <c r="E813" s="1">
        <v>2020</v>
      </c>
      <c r="F813" s="1" t="s">
        <v>12796</v>
      </c>
      <c r="G813" s="1" t="s">
        <v>7969</v>
      </c>
      <c r="H813" s="1" t="s">
        <v>7969</v>
      </c>
      <c r="I813" s="1" t="s">
        <v>12797</v>
      </c>
      <c r="J813" s="1" t="s">
        <v>12798</v>
      </c>
      <c r="K813" s="1" t="s">
        <v>7972</v>
      </c>
      <c r="L813" s="1" t="s">
        <v>8102</v>
      </c>
      <c r="M813" s="1" t="s">
        <v>12799</v>
      </c>
    </row>
    <row r="814" spans="1:13" ht="37.5">
      <c r="A814" s="1" t="s">
        <v>12800</v>
      </c>
      <c r="B814" s="1" t="s">
        <v>12801</v>
      </c>
      <c r="C814" s="1">
        <v>0</v>
      </c>
      <c r="D814" s="1" t="s">
        <v>12802</v>
      </c>
      <c r="E814" s="1">
        <v>2020</v>
      </c>
      <c r="F814" s="1" t="s">
        <v>12803</v>
      </c>
      <c r="G814" s="1" t="s">
        <v>7969</v>
      </c>
      <c r="H814" s="1" t="s">
        <v>7969</v>
      </c>
      <c r="I814" s="1" t="s">
        <v>12804</v>
      </c>
      <c r="J814" s="1" t="s">
        <v>12805</v>
      </c>
      <c r="K814" s="1" t="s">
        <v>7972</v>
      </c>
      <c r="L814" s="1" t="s">
        <v>8102</v>
      </c>
      <c r="M814" s="1" t="s">
        <v>12806</v>
      </c>
    </row>
    <row r="815" spans="1:13" ht="50">
      <c r="A815" s="1" t="s">
        <v>12807</v>
      </c>
      <c r="B815" s="1" t="s">
        <v>12808</v>
      </c>
      <c r="C815" s="1">
        <v>0</v>
      </c>
      <c r="D815" s="1" t="s">
        <v>12809</v>
      </c>
      <c r="E815" s="1">
        <v>2020</v>
      </c>
      <c r="F815" s="1" t="s">
        <v>8831</v>
      </c>
      <c r="G815" s="1">
        <v>12570</v>
      </c>
      <c r="H815" s="1" t="s">
        <v>7969</v>
      </c>
      <c r="I815" s="1" t="s">
        <v>12810</v>
      </c>
      <c r="J815" s="1" t="s">
        <v>12811</v>
      </c>
      <c r="K815" s="1" t="s">
        <v>7972</v>
      </c>
      <c r="L815" s="1" t="s">
        <v>7985</v>
      </c>
      <c r="M815" s="1" t="s">
        <v>12812</v>
      </c>
    </row>
    <row r="816" spans="1:13" ht="37.5">
      <c r="A816" s="1" t="s">
        <v>12813</v>
      </c>
      <c r="B816" s="1" t="s">
        <v>12814</v>
      </c>
      <c r="C816" s="1">
        <v>0</v>
      </c>
      <c r="D816" s="1" t="s">
        <v>12815</v>
      </c>
      <c r="E816" s="1">
        <v>2020</v>
      </c>
      <c r="F816" s="1" t="s">
        <v>8009</v>
      </c>
      <c r="G816" s="1">
        <v>9</v>
      </c>
      <c r="H816" s="1">
        <v>10</v>
      </c>
      <c r="I816" s="1" t="s">
        <v>12816</v>
      </c>
      <c r="J816" s="1" t="s">
        <v>12817</v>
      </c>
      <c r="K816" s="1" t="s">
        <v>7972</v>
      </c>
      <c r="L816" s="1" t="s">
        <v>11745</v>
      </c>
    </row>
    <row r="817" spans="1:13" ht="37.5">
      <c r="A817" s="1" t="s">
        <v>12818</v>
      </c>
      <c r="B817" s="1" t="s">
        <v>12819</v>
      </c>
      <c r="C817" s="1">
        <v>0</v>
      </c>
      <c r="D817" s="1" t="s">
        <v>12820</v>
      </c>
      <c r="E817" s="1">
        <v>2020</v>
      </c>
      <c r="F817" s="1" t="s">
        <v>12821</v>
      </c>
      <c r="G817" s="1" t="s">
        <v>7969</v>
      </c>
      <c r="H817" s="1" t="s">
        <v>7969</v>
      </c>
      <c r="I817" s="1" t="s">
        <v>12822</v>
      </c>
      <c r="J817" s="1" t="s">
        <v>12823</v>
      </c>
      <c r="K817" s="1" t="s">
        <v>7972</v>
      </c>
      <c r="L817" s="1" t="s">
        <v>8102</v>
      </c>
      <c r="M817" s="1" t="s">
        <v>12824</v>
      </c>
    </row>
    <row r="818" spans="1:13" ht="37.5">
      <c r="A818" s="1" t="s">
        <v>12825</v>
      </c>
      <c r="B818" s="1" t="s">
        <v>12826</v>
      </c>
      <c r="C818" s="1">
        <v>0</v>
      </c>
      <c r="D818" s="1" t="s">
        <v>12827</v>
      </c>
      <c r="E818" s="1">
        <v>2020</v>
      </c>
      <c r="F818" s="1" t="s">
        <v>9309</v>
      </c>
      <c r="G818" s="1" t="s">
        <v>7969</v>
      </c>
      <c r="H818" s="1" t="s">
        <v>7969</v>
      </c>
      <c r="I818" s="1" t="s">
        <v>12828</v>
      </c>
      <c r="J818" s="1" t="s">
        <v>12829</v>
      </c>
      <c r="K818" s="1" t="s">
        <v>7972</v>
      </c>
      <c r="L818" s="1" t="s">
        <v>8826</v>
      </c>
    </row>
    <row r="819" spans="1:13" ht="50">
      <c r="A819" s="1" t="s">
        <v>12830</v>
      </c>
      <c r="B819" s="1" t="s">
        <v>12831</v>
      </c>
      <c r="C819" s="1">
        <v>0</v>
      </c>
      <c r="D819" s="1" t="s">
        <v>12832</v>
      </c>
      <c r="E819" s="1">
        <v>2020</v>
      </c>
      <c r="F819" s="1" t="s">
        <v>12276</v>
      </c>
      <c r="G819" s="1">
        <v>1226</v>
      </c>
      <c r="H819" s="1" t="s">
        <v>7969</v>
      </c>
      <c r="I819" s="1" t="s">
        <v>12833</v>
      </c>
      <c r="J819" s="1" t="s">
        <v>12834</v>
      </c>
      <c r="K819" s="1" t="s">
        <v>7972</v>
      </c>
      <c r="L819" s="1" t="s">
        <v>7978</v>
      </c>
      <c r="M819" s="1" t="s">
        <v>12835</v>
      </c>
    </row>
    <row r="820" spans="1:13" ht="37.5">
      <c r="A820" s="1" t="s">
        <v>12836</v>
      </c>
      <c r="B820" s="1" t="s">
        <v>12837</v>
      </c>
      <c r="C820" s="1">
        <v>0</v>
      </c>
      <c r="D820" s="1" t="s">
        <v>12838</v>
      </c>
      <c r="E820" s="1">
        <v>2020</v>
      </c>
      <c r="F820" s="1" t="s">
        <v>12839</v>
      </c>
      <c r="G820" s="1" t="s">
        <v>7969</v>
      </c>
      <c r="H820" s="1" t="s">
        <v>7969</v>
      </c>
      <c r="I820" s="1" t="s">
        <v>12840</v>
      </c>
      <c r="J820" s="1" t="s">
        <v>12841</v>
      </c>
      <c r="K820" s="1" t="s">
        <v>7972</v>
      </c>
      <c r="L820" s="1" t="s">
        <v>8102</v>
      </c>
      <c r="M820" s="1" t="s">
        <v>12842</v>
      </c>
    </row>
    <row r="821" spans="1:13" ht="37.5">
      <c r="A821" s="1" t="s">
        <v>12843</v>
      </c>
      <c r="B821" s="1" t="s">
        <v>12844</v>
      </c>
      <c r="C821" s="1">
        <v>0</v>
      </c>
      <c r="D821" s="1" t="s">
        <v>12845</v>
      </c>
      <c r="E821" s="1">
        <v>2020</v>
      </c>
      <c r="F821" s="1" t="s">
        <v>8024</v>
      </c>
      <c r="G821" s="1">
        <v>99</v>
      </c>
      <c r="H821" s="1" t="s">
        <v>7969</v>
      </c>
      <c r="I821" s="1" t="s">
        <v>12846</v>
      </c>
      <c r="J821" s="1" t="s">
        <v>12847</v>
      </c>
      <c r="K821" s="1" t="s">
        <v>7972</v>
      </c>
      <c r="L821" s="1" t="s">
        <v>8027</v>
      </c>
      <c r="M821" s="1" t="s">
        <v>12848</v>
      </c>
    </row>
    <row r="822" spans="1:13" ht="37.5">
      <c r="A822" s="1" t="s">
        <v>12849</v>
      </c>
      <c r="B822" s="1" t="s">
        <v>12850</v>
      </c>
      <c r="C822" s="1">
        <v>0</v>
      </c>
      <c r="D822" s="1" t="s">
        <v>12851</v>
      </c>
      <c r="E822" s="1">
        <v>2020</v>
      </c>
      <c r="F822" s="1" t="s">
        <v>9579</v>
      </c>
      <c r="G822" s="1">
        <v>28</v>
      </c>
      <c r="H822" s="1">
        <v>3</v>
      </c>
      <c r="I822" s="1" t="s">
        <v>12852</v>
      </c>
      <c r="J822" s="1" t="s">
        <v>12853</v>
      </c>
      <c r="K822" s="1" t="s">
        <v>7972</v>
      </c>
      <c r="L822" s="1" t="s">
        <v>12644</v>
      </c>
      <c r="M822" s="1" t="s">
        <v>12854</v>
      </c>
    </row>
    <row r="823" spans="1:13" ht="50">
      <c r="A823" s="1" t="s">
        <v>12855</v>
      </c>
      <c r="B823" s="1" t="s">
        <v>12856</v>
      </c>
      <c r="C823" s="1">
        <v>0</v>
      </c>
      <c r="D823" s="1" t="s">
        <v>12857</v>
      </c>
      <c r="E823" s="1">
        <v>2020</v>
      </c>
      <c r="F823" s="1" t="s">
        <v>12858</v>
      </c>
      <c r="G823" s="1" t="s">
        <v>7969</v>
      </c>
      <c r="H823" s="1" t="s">
        <v>7969</v>
      </c>
      <c r="I823" s="1" t="s">
        <v>12859</v>
      </c>
      <c r="J823" s="1" t="s">
        <v>12860</v>
      </c>
      <c r="K823" s="1" t="s">
        <v>7972</v>
      </c>
      <c r="L823" s="1" t="s">
        <v>12861</v>
      </c>
      <c r="M823" s="1" t="s">
        <v>7969</v>
      </c>
    </row>
    <row r="824" spans="1:13" ht="37.5">
      <c r="A824" s="1" t="s">
        <v>12862</v>
      </c>
      <c r="B824" s="1" t="s">
        <v>12863</v>
      </c>
      <c r="C824" s="1">
        <v>0</v>
      </c>
      <c r="D824" s="1" t="s">
        <v>12864</v>
      </c>
      <c r="E824" s="1">
        <v>2020</v>
      </c>
      <c r="F824" s="1" t="s">
        <v>12865</v>
      </c>
      <c r="G824" s="1">
        <v>9</v>
      </c>
      <c r="H824" s="1">
        <v>4</v>
      </c>
      <c r="I824" s="1" t="s">
        <v>12866</v>
      </c>
      <c r="J824" s="1" t="s">
        <v>12867</v>
      </c>
      <c r="K824" s="1" t="s">
        <v>7972</v>
      </c>
      <c r="L824" s="1" t="s">
        <v>8102</v>
      </c>
      <c r="M824" s="1" t="s">
        <v>12868</v>
      </c>
    </row>
    <row r="825" spans="1:13" ht="37.5">
      <c r="A825" s="1" t="s">
        <v>12869</v>
      </c>
      <c r="B825" s="1" t="s">
        <v>12870</v>
      </c>
      <c r="C825" s="1">
        <v>0</v>
      </c>
      <c r="D825" s="1" t="s">
        <v>12871</v>
      </c>
      <c r="E825" s="1">
        <v>2020</v>
      </c>
      <c r="F825" s="1" t="s">
        <v>12872</v>
      </c>
      <c r="G825" s="1" t="s">
        <v>7969</v>
      </c>
      <c r="H825" s="1" t="s">
        <v>7969</v>
      </c>
      <c r="I825" s="1" t="s">
        <v>12873</v>
      </c>
      <c r="J825" s="1" t="s">
        <v>12874</v>
      </c>
      <c r="K825" s="1" t="s">
        <v>7972</v>
      </c>
      <c r="L825" s="1" t="s">
        <v>8102</v>
      </c>
      <c r="M825" s="1" t="s">
        <v>12875</v>
      </c>
    </row>
    <row r="826" spans="1:13" ht="37.5">
      <c r="A826" s="1" t="s">
        <v>12876</v>
      </c>
      <c r="B826" s="1" t="s">
        <v>12877</v>
      </c>
      <c r="C826" s="1">
        <v>0</v>
      </c>
      <c r="D826" s="1" t="s">
        <v>12878</v>
      </c>
      <c r="E826" s="1">
        <v>2020</v>
      </c>
      <c r="F826" s="1" t="s">
        <v>12879</v>
      </c>
      <c r="G826" s="1">
        <v>111</v>
      </c>
      <c r="H826" s="1" t="s">
        <v>7969</v>
      </c>
      <c r="I826" s="1" t="s">
        <v>12880</v>
      </c>
      <c r="J826" s="1" t="s">
        <v>12881</v>
      </c>
      <c r="K826" s="1" t="s">
        <v>7972</v>
      </c>
      <c r="L826" s="1" t="s">
        <v>8027</v>
      </c>
    </row>
    <row r="827" spans="1:13" ht="37.5">
      <c r="A827" s="1" t="s">
        <v>12882</v>
      </c>
      <c r="B827" s="1" t="s">
        <v>12883</v>
      </c>
      <c r="C827" s="1">
        <v>0</v>
      </c>
      <c r="D827" s="1" t="s">
        <v>12884</v>
      </c>
      <c r="E827" s="1">
        <v>2020</v>
      </c>
      <c r="F827" s="1" t="s">
        <v>12885</v>
      </c>
      <c r="G827" s="1" t="s">
        <v>7969</v>
      </c>
      <c r="H827" s="1" t="s">
        <v>7969</v>
      </c>
      <c r="I827" s="1" t="s">
        <v>12886</v>
      </c>
      <c r="J827" s="1" t="s">
        <v>12887</v>
      </c>
      <c r="K827" s="1" t="s">
        <v>7972</v>
      </c>
      <c r="L827" s="1" t="s">
        <v>8102</v>
      </c>
      <c r="M827" s="1" t="s">
        <v>12888</v>
      </c>
    </row>
    <row r="828" spans="1:13" ht="37.5">
      <c r="A828" s="1" t="s">
        <v>4166</v>
      </c>
      <c r="B828" s="1" t="s">
        <v>5143</v>
      </c>
      <c r="C828" s="1">
        <v>0</v>
      </c>
      <c r="D828" s="1" t="s">
        <v>4169</v>
      </c>
      <c r="E828" s="1">
        <v>2020</v>
      </c>
      <c r="F828" s="1" t="s">
        <v>12889</v>
      </c>
      <c r="G828" s="1">
        <v>5</v>
      </c>
      <c r="H828" s="1">
        <v>1</v>
      </c>
      <c r="I828" s="1" t="s">
        <v>12890</v>
      </c>
      <c r="J828" s="1" t="s">
        <v>12891</v>
      </c>
      <c r="K828" s="1" t="s">
        <v>7972</v>
      </c>
      <c r="L828" s="1" t="s">
        <v>7985</v>
      </c>
    </row>
    <row r="829" spans="1:13" ht="37.5">
      <c r="A829" s="1" t="s">
        <v>12892</v>
      </c>
      <c r="B829" s="1" t="s">
        <v>12893</v>
      </c>
      <c r="C829" s="1">
        <v>0</v>
      </c>
      <c r="D829" s="1" t="s">
        <v>12894</v>
      </c>
      <c r="E829" s="1">
        <v>2020</v>
      </c>
      <c r="F829" s="1" t="s">
        <v>12895</v>
      </c>
      <c r="G829" s="1">
        <v>2020</v>
      </c>
      <c r="H829" s="1" t="s">
        <v>7969</v>
      </c>
      <c r="I829" s="1" t="s">
        <v>12896</v>
      </c>
      <c r="J829" s="1" t="s">
        <v>12897</v>
      </c>
      <c r="K829" s="1" t="s">
        <v>7972</v>
      </c>
      <c r="L829" s="1" t="s">
        <v>12898</v>
      </c>
    </row>
    <row r="830" spans="1:13" ht="37.5">
      <c r="A830" s="1" t="s">
        <v>12899</v>
      </c>
      <c r="B830" s="1" t="s">
        <v>12900</v>
      </c>
      <c r="C830" s="1">
        <v>0</v>
      </c>
      <c r="D830" s="1" t="s">
        <v>12901</v>
      </c>
      <c r="E830" s="1">
        <v>2020</v>
      </c>
      <c r="F830" s="1" t="s">
        <v>12902</v>
      </c>
      <c r="G830" s="1">
        <v>2020</v>
      </c>
      <c r="H830" s="1" t="s">
        <v>7969</v>
      </c>
      <c r="I830" s="1" t="s">
        <v>12903</v>
      </c>
      <c r="J830" s="1" t="s">
        <v>12904</v>
      </c>
      <c r="K830" s="1" t="s">
        <v>7972</v>
      </c>
      <c r="L830" s="1" t="s">
        <v>8078</v>
      </c>
      <c r="M830" s="1" t="s">
        <v>12905</v>
      </c>
    </row>
    <row r="831" spans="1:13" ht="50">
      <c r="A831" s="1" t="s">
        <v>4071</v>
      </c>
      <c r="B831" s="1" t="s">
        <v>12906</v>
      </c>
      <c r="C831" s="1">
        <v>0</v>
      </c>
      <c r="D831" s="1" t="s">
        <v>12907</v>
      </c>
      <c r="E831" s="1">
        <v>2020</v>
      </c>
      <c r="F831" s="1" t="s">
        <v>12908</v>
      </c>
      <c r="G831" s="1" t="s">
        <v>7969</v>
      </c>
      <c r="H831" s="1" t="s">
        <v>7969</v>
      </c>
      <c r="I831" s="1" t="s">
        <v>12909</v>
      </c>
      <c r="J831" s="1" t="s">
        <v>12910</v>
      </c>
      <c r="K831" s="1" t="s">
        <v>7972</v>
      </c>
      <c r="L831" s="1" t="s">
        <v>8102</v>
      </c>
      <c r="M831" s="1" t="s">
        <v>4073</v>
      </c>
    </row>
    <row r="832" spans="1:13" ht="37.5">
      <c r="A832" s="1" t="s">
        <v>12911</v>
      </c>
      <c r="B832" s="1" t="s">
        <v>12912</v>
      </c>
      <c r="C832" s="1">
        <v>0</v>
      </c>
      <c r="D832" s="1" t="s">
        <v>12913</v>
      </c>
      <c r="E832" s="1">
        <v>2020</v>
      </c>
      <c r="F832" s="1" t="s">
        <v>8282</v>
      </c>
      <c r="G832" s="1">
        <v>25</v>
      </c>
      <c r="H832" s="1">
        <v>4</v>
      </c>
      <c r="I832" s="1" t="s">
        <v>12914</v>
      </c>
      <c r="J832" s="1" t="s">
        <v>12915</v>
      </c>
      <c r="K832" s="1" t="s">
        <v>7972</v>
      </c>
      <c r="L832" s="1" t="s">
        <v>8285</v>
      </c>
    </row>
    <row r="833" spans="1:13" ht="37.5">
      <c r="A833" s="1" t="s">
        <v>12916</v>
      </c>
      <c r="B833" s="1" t="s">
        <v>12917</v>
      </c>
      <c r="C833" s="1">
        <v>0</v>
      </c>
      <c r="D833" s="1" t="s">
        <v>12918</v>
      </c>
      <c r="E833" s="1">
        <v>2020</v>
      </c>
      <c r="F833" s="1" t="s">
        <v>9037</v>
      </c>
      <c r="G833" s="1">
        <v>36</v>
      </c>
      <c r="H833" s="1">
        <v>5</v>
      </c>
      <c r="I833" s="1" t="s">
        <v>12919</v>
      </c>
      <c r="J833" s="1" t="s">
        <v>12920</v>
      </c>
      <c r="K833" s="1" t="s">
        <v>7972</v>
      </c>
      <c r="L833" s="1" t="s">
        <v>9040</v>
      </c>
      <c r="M833" s="1" t="s">
        <v>12921</v>
      </c>
    </row>
    <row r="834" spans="1:13" ht="37.5">
      <c r="A834" s="1" t="s">
        <v>12922</v>
      </c>
      <c r="B834" s="1" t="s">
        <v>12923</v>
      </c>
      <c r="C834" s="1">
        <v>0</v>
      </c>
      <c r="D834" s="1" t="s">
        <v>12924</v>
      </c>
      <c r="E834" s="1">
        <v>2020</v>
      </c>
      <c r="F834" s="1" t="s">
        <v>9309</v>
      </c>
      <c r="G834" s="1" t="s">
        <v>7969</v>
      </c>
      <c r="H834" s="1" t="s">
        <v>7969</v>
      </c>
      <c r="I834" s="1" t="s">
        <v>12925</v>
      </c>
      <c r="J834" s="1" t="s">
        <v>12926</v>
      </c>
      <c r="K834" s="1" t="s">
        <v>7972</v>
      </c>
      <c r="L834" s="1" t="s">
        <v>8826</v>
      </c>
    </row>
    <row r="835" spans="1:13" ht="37.5">
      <c r="A835" s="1" t="s">
        <v>12927</v>
      </c>
      <c r="B835" s="1" t="s">
        <v>12928</v>
      </c>
      <c r="C835" s="1">
        <v>0</v>
      </c>
      <c r="D835" s="1" t="s">
        <v>12929</v>
      </c>
      <c r="E835" s="1">
        <v>2020</v>
      </c>
      <c r="F835" s="1" t="s">
        <v>11749</v>
      </c>
      <c r="G835" s="1" t="s">
        <v>7969</v>
      </c>
      <c r="H835" s="1" t="s">
        <v>7969</v>
      </c>
      <c r="I835" s="1" t="s">
        <v>12930</v>
      </c>
      <c r="J835" s="1" t="s">
        <v>12931</v>
      </c>
      <c r="K835" s="1" t="s">
        <v>7972</v>
      </c>
      <c r="L835" s="1" t="s">
        <v>8102</v>
      </c>
      <c r="M835" s="1" t="s">
        <v>12932</v>
      </c>
    </row>
    <row r="836" spans="1:13" ht="37.5">
      <c r="A836" s="1" t="s">
        <v>12933</v>
      </c>
      <c r="B836" s="1" t="s">
        <v>12934</v>
      </c>
      <c r="C836" s="1">
        <v>0</v>
      </c>
      <c r="D836" s="1" t="s">
        <v>12935</v>
      </c>
      <c r="E836" s="1">
        <v>2020</v>
      </c>
      <c r="F836" s="1" t="s">
        <v>12935</v>
      </c>
      <c r="G836" s="1" t="s">
        <v>7969</v>
      </c>
      <c r="H836" s="1" t="s">
        <v>7969</v>
      </c>
      <c r="I836" s="1" t="s">
        <v>12936</v>
      </c>
      <c r="J836" s="1" t="s">
        <v>12937</v>
      </c>
      <c r="K836" s="1" t="s">
        <v>7972</v>
      </c>
      <c r="L836" s="1" t="s">
        <v>12938</v>
      </c>
    </row>
    <row r="837" spans="1:13" ht="37.5">
      <c r="A837" s="1" t="s">
        <v>12939</v>
      </c>
      <c r="B837" s="1" t="s">
        <v>12940</v>
      </c>
      <c r="C837" s="1">
        <v>0</v>
      </c>
      <c r="D837" s="1" t="s">
        <v>12941</v>
      </c>
      <c r="E837" s="1">
        <v>2020</v>
      </c>
      <c r="F837" s="1" t="s">
        <v>12942</v>
      </c>
      <c r="G837" s="1">
        <v>580</v>
      </c>
      <c r="H837" s="1" t="s">
        <v>7969</v>
      </c>
      <c r="I837" s="1" t="s">
        <v>7969</v>
      </c>
      <c r="J837" s="1" t="s">
        <v>12943</v>
      </c>
      <c r="K837" s="1" t="s">
        <v>7972</v>
      </c>
      <c r="L837" s="1" t="s">
        <v>7985</v>
      </c>
      <c r="M837" s="1" t="s">
        <v>7969</v>
      </c>
    </row>
    <row r="838" spans="1:13" ht="37.5">
      <c r="A838" s="1" t="s">
        <v>12944</v>
      </c>
      <c r="B838" s="1" t="s">
        <v>12945</v>
      </c>
      <c r="C838" s="1">
        <v>0</v>
      </c>
      <c r="D838" s="1" t="s">
        <v>12946</v>
      </c>
      <c r="E838" s="1">
        <v>2020</v>
      </c>
      <c r="F838" s="1" t="s">
        <v>8328</v>
      </c>
      <c r="G838" s="1" t="s">
        <v>7969</v>
      </c>
      <c r="H838" s="1" t="s">
        <v>7969</v>
      </c>
      <c r="I838" s="1" t="s">
        <v>12947</v>
      </c>
      <c r="J838" s="1" t="s">
        <v>12948</v>
      </c>
      <c r="K838" s="1" t="s">
        <v>7972</v>
      </c>
      <c r="L838" s="1" t="s">
        <v>8324</v>
      </c>
      <c r="M838" s="1" t="s">
        <v>12949</v>
      </c>
    </row>
    <row r="839" spans="1:13" ht="37.5">
      <c r="A839" s="1" t="s">
        <v>12950</v>
      </c>
      <c r="B839" s="1" t="s">
        <v>12951</v>
      </c>
      <c r="C839" s="1">
        <v>0</v>
      </c>
      <c r="D839" s="1" t="s">
        <v>12952</v>
      </c>
      <c r="E839" s="1">
        <v>2020</v>
      </c>
      <c r="F839" s="1" t="s">
        <v>12953</v>
      </c>
      <c r="G839" s="1">
        <v>20</v>
      </c>
      <c r="H839" s="1">
        <v>8</v>
      </c>
      <c r="I839" s="1" t="s">
        <v>12954</v>
      </c>
      <c r="J839" s="1" t="s">
        <v>12955</v>
      </c>
      <c r="K839" s="1" t="s">
        <v>7972</v>
      </c>
      <c r="L839" s="1" t="s">
        <v>11745</v>
      </c>
    </row>
    <row r="840" spans="1:13" ht="37.5">
      <c r="A840" s="1" t="s">
        <v>12956</v>
      </c>
      <c r="B840" s="1" t="s">
        <v>12957</v>
      </c>
      <c r="C840" s="1">
        <v>0</v>
      </c>
      <c r="D840" s="1" t="s">
        <v>12958</v>
      </c>
      <c r="E840" s="1">
        <v>2020</v>
      </c>
      <c r="F840" s="1" t="s">
        <v>12959</v>
      </c>
      <c r="G840" s="1" t="s">
        <v>7969</v>
      </c>
      <c r="H840" s="1" t="s">
        <v>7969</v>
      </c>
      <c r="I840" s="1" t="s">
        <v>12960</v>
      </c>
      <c r="J840" s="1" t="s">
        <v>12961</v>
      </c>
      <c r="K840" s="1" t="s">
        <v>7972</v>
      </c>
      <c r="L840" s="1" t="s">
        <v>8427</v>
      </c>
      <c r="M840" s="1" t="s">
        <v>12962</v>
      </c>
    </row>
    <row r="841" spans="1:13" ht="37.5">
      <c r="A841" s="1" t="s">
        <v>12963</v>
      </c>
      <c r="B841" s="1" t="s">
        <v>12964</v>
      </c>
      <c r="C841" s="1">
        <v>0</v>
      </c>
      <c r="D841" s="1" t="s">
        <v>12965</v>
      </c>
      <c r="E841" s="1">
        <v>2020</v>
      </c>
      <c r="F841" s="1" t="s">
        <v>12966</v>
      </c>
      <c r="G841" s="1" t="s">
        <v>7969</v>
      </c>
      <c r="H841" s="1" t="s">
        <v>7969</v>
      </c>
      <c r="I841" s="1" t="s">
        <v>10831</v>
      </c>
      <c r="J841" s="1" t="s">
        <v>12967</v>
      </c>
      <c r="K841" s="1" t="s">
        <v>7972</v>
      </c>
      <c r="L841" s="1" t="s">
        <v>8102</v>
      </c>
      <c r="M841" s="1" t="s">
        <v>12968</v>
      </c>
    </row>
    <row r="842" spans="1:13" ht="37.5">
      <c r="A842" s="1" t="s">
        <v>12969</v>
      </c>
      <c r="B842" s="1" t="s">
        <v>12970</v>
      </c>
      <c r="C842" s="1">
        <v>0</v>
      </c>
      <c r="D842" s="1" t="s">
        <v>12971</v>
      </c>
      <c r="E842" s="1">
        <v>2020</v>
      </c>
      <c r="F842" s="1" t="s">
        <v>12972</v>
      </c>
      <c r="G842" s="1" t="s">
        <v>7969</v>
      </c>
      <c r="H842" s="1" t="s">
        <v>7969</v>
      </c>
      <c r="I842" s="1" t="s">
        <v>12973</v>
      </c>
      <c r="J842" s="1" t="s">
        <v>12974</v>
      </c>
      <c r="K842" s="1" t="s">
        <v>7972</v>
      </c>
      <c r="L842" s="1" t="s">
        <v>8102</v>
      </c>
      <c r="M842" s="1" t="s">
        <v>12975</v>
      </c>
    </row>
    <row r="843" spans="1:13" ht="37.5">
      <c r="A843" s="1" t="s">
        <v>12976</v>
      </c>
      <c r="B843" s="1" t="s">
        <v>12977</v>
      </c>
      <c r="C843" s="1">
        <v>0</v>
      </c>
      <c r="D843" s="1" t="s">
        <v>12978</v>
      </c>
      <c r="E843" s="1">
        <v>2020</v>
      </c>
      <c r="F843" s="1" t="s">
        <v>8491</v>
      </c>
      <c r="G843" s="1">
        <v>8</v>
      </c>
      <c r="H843" s="1" t="s">
        <v>7969</v>
      </c>
      <c r="I843" s="1" t="s">
        <v>12979</v>
      </c>
      <c r="J843" s="1" t="s">
        <v>12980</v>
      </c>
      <c r="K843" s="1" t="s">
        <v>7972</v>
      </c>
      <c r="L843" s="1" t="s">
        <v>8102</v>
      </c>
    </row>
    <row r="844" spans="1:13" ht="37.5">
      <c r="A844" s="1" t="s">
        <v>12981</v>
      </c>
      <c r="B844" s="1" t="s">
        <v>12982</v>
      </c>
      <c r="C844" s="1">
        <v>0</v>
      </c>
      <c r="D844" s="1" t="s">
        <v>12983</v>
      </c>
      <c r="E844" s="1">
        <v>2020</v>
      </c>
      <c r="F844" s="1" t="s">
        <v>12984</v>
      </c>
      <c r="G844" s="1">
        <v>2020</v>
      </c>
      <c r="H844" s="1">
        <v>4</v>
      </c>
      <c r="I844" s="1" t="s">
        <v>12985</v>
      </c>
      <c r="J844" s="1" t="s">
        <v>12986</v>
      </c>
      <c r="K844" s="1" t="s">
        <v>7972</v>
      </c>
      <c r="L844" s="1" t="s">
        <v>12987</v>
      </c>
    </row>
    <row r="845" spans="1:13" ht="37.5">
      <c r="A845" s="1" t="s">
        <v>12988</v>
      </c>
      <c r="B845" s="1" t="s">
        <v>12989</v>
      </c>
      <c r="C845" s="1">
        <v>0</v>
      </c>
      <c r="D845" s="1" t="s">
        <v>12990</v>
      </c>
      <c r="E845" s="1">
        <v>2020</v>
      </c>
      <c r="F845" s="1" t="s">
        <v>12276</v>
      </c>
      <c r="G845" s="1">
        <v>1295</v>
      </c>
      <c r="H845" s="1" t="s">
        <v>7969</v>
      </c>
      <c r="I845" s="1" t="s">
        <v>12991</v>
      </c>
      <c r="J845" s="1" t="s">
        <v>12992</v>
      </c>
      <c r="K845" s="1" t="s">
        <v>7972</v>
      </c>
      <c r="L845" s="1" t="s">
        <v>7985</v>
      </c>
      <c r="M845" s="1" t="s">
        <v>12993</v>
      </c>
    </row>
    <row r="846" spans="1:13" ht="37.5">
      <c r="A846" s="1" t="s">
        <v>12994</v>
      </c>
      <c r="B846" s="1" t="s">
        <v>12995</v>
      </c>
      <c r="C846" s="1">
        <v>0</v>
      </c>
      <c r="D846" s="1" t="s">
        <v>12996</v>
      </c>
      <c r="E846" s="1">
        <v>2020</v>
      </c>
      <c r="F846" s="1" t="s">
        <v>8328</v>
      </c>
      <c r="G846" s="1" t="s">
        <v>7969</v>
      </c>
      <c r="H846" s="1" t="s">
        <v>7969</v>
      </c>
      <c r="I846" s="1" t="s">
        <v>12997</v>
      </c>
      <c r="J846" s="1" t="s">
        <v>12998</v>
      </c>
      <c r="K846" s="1" t="s">
        <v>7972</v>
      </c>
      <c r="L846" s="1" t="s">
        <v>8324</v>
      </c>
      <c r="M846" s="1" t="s">
        <v>12999</v>
      </c>
    </row>
    <row r="847" spans="1:13" ht="50">
      <c r="A847" s="1" t="s">
        <v>13000</v>
      </c>
      <c r="B847" s="1" t="s">
        <v>13001</v>
      </c>
      <c r="C847" s="1">
        <v>0</v>
      </c>
      <c r="D847" s="1" t="s">
        <v>13002</v>
      </c>
      <c r="E847" s="1">
        <v>2020</v>
      </c>
      <c r="F847" s="1" t="s">
        <v>8831</v>
      </c>
      <c r="G847" s="1">
        <v>12487</v>
      </c>
      <c r="H847" s="1" t="s">
        <v>7969</v>
      </c>
      <c r="I847" s="1" t="s">
        <v>13003</v>
      </c>
      <c r="J847" s="1" t="s">
        <v>13004</v>
      </c>
      <c r="K847" s="1" t="s">
        <v>7972</v>
      </c>
      <c r="L847" s="1" t="s">
        <v>7985</v>
      </c>
      <c r="M847" s="1" t="s">
        <v>13005</v>
      </c>
    </row>
    <row r="848" spans="1:13" ht="37.5">
      <c r="A848" s="1" t="s">
        <v>13006</v>
      </c>
      <c r="B848" s="1" t="s">
        <v>13007</v>
      </c>
      <c r="C848" s="1">
        <v>0</v>
      </c>
      <c r="D848" s="1" t="s">
        <v>13008</v>
      </c>
      <c r="E848" s="1">
        <v>2020</v>
      </c>
      <c r="F848" s="1" t="s">
        <v>13009</v>
      </c>
      <c r="G848" s="1" t="s">
        <v>7969</v>
      </c>
      <c r="H848" s="1" t="s">
        <v>7969</v>
      </c>
      <c r="I848" s="1" t="s">
        <v>13010</v>
      </c>
      <c r="J848" s="1" t="s">
        <v>13011</v>
      </c>
      <c r="K848" s="1" t="s">
        <v>7972</v>
      </c>
      <c r="L848" s="1" t="s">
        <v>8102</v>
      </c>
      <c r="M848" s="1" t="s">
        <v>13012</v>
      </c>
    </row>
    <row r="849" spans="1:13" ht="37.5">
      <c r="A849" s="1" t="s">
        <v>13013</v>
      </c>
      <c r="B849" s="1" t="s">
        <v>13014</v>
      </c>
      <c r="C849" s="1">
        <v>0</v>
      </c>
      <c r="D849" s="1" t="s">
        <v>13015</v>
      </c>
      <c r="E849" s="1">
        <v>2020</v>
      </c>
      <c r="F849" s="1" t="s">
        <v>10161</v>
      </c>
      <c r="G849" s="1">
        <v>32</v>
      </c>
      <c r="H849" s="1">
        <v>12</v>
      </c>
      <c r="I849" s="1" t="s">
        <v>13016</v>
      </c>
      <c r="J849" s="1" t="s">
        <v>13017</v>
      </c>
      <c r="K849" s="1" t="s">
        <v>7972</v>
      </c>
      <c r="L849" s="1" t="s">
        <v>8078</v>
      </c>
      <c r="M849" s="1" t="s">
        <v>13018</v>
      </c>
    </row>
    <row r="850" spans="1:13" ht="37.5">
      <c r="A850" s="1" t="s">
        <v>13019</v>
      </c>
      <c r="B850" s="1" t="s">
        <v>13020</v>
      </c>
      <c r="C850" s="1">
        <v>0</v>
      </c>
      <c r="D850" s="1" t="s">
        <v>13021</v>
      </c>
      <c r="E850" s="1">
        <v>2020</v>
      </c>
      <c r="F850" s="1" t="s">
        <v>13022</v>
      </c>
      <c r="G850" s="1" t="s">
        <v>7969</v>
      </c>
      <c r="H850" s="1" t="s">
        <v>7969</v>
      </c>
      <c r="I850" s="1" t="s">
        <v>13023</v>
      </c>
      <c r="J850" s="1" t="s">
        <v>13024</v>
      </c>
      <c r="K850" s="1" t="s">
        <v>7972</v>
      </c>
      <c r="L850" s="1" t="s">
        <v>8102</v>
      </c>
      <c r="M850" s="1" t="s">
        <v>13025</v>
      </c>
    </row>
    <row r="851" spans="1:13" ht="50">
      <c r="A851" s="1" t="s">
        <v>13026</v>
      </c>
      <c r="B851" s="1" t="s">
        <v>13027</v>
      </c>
      <c r="C851" s="1">
        <v>0</v>
      </c>
      <c r="D851" s="1" t="s">
        <v>13028</v>
      </c>
      <c r="E851" s="1">
        <v>2020</v>
      </c>
      <c r="F851" s="1" t="s">
        <v>12759</v>
      </c>
      <c r="G851" s="1" t="s">
        <v>7969</v>
      </c>
      <c r="H851" s="1" t="s">
        <v>7969</v>
      </c>
      <c r="I851" s="1" t="s">
        <v>13029</v>
      </c>
      <c r="J851" s="1" t="s">
        <v>13030</v>
      </c>
      <c r="K851" s="1" t="s">
        <v>7972</v>
      </c>
      <c r="L851" s="1" t="s">
        <v>8102</v>
      </c>
      <c r="M851" s="1" t="s">
        <v>13031</v>
      </c>
    </row>
    <row r="852" spans="1:13" ht="37.5">
      <c r="A852" s="1" t="s">
        <v>13032</v>
      </c>
      <c r="B852" s="1" t="s">
        <v>13033</v>
      </c>
      <c r="C852" s="1">
        <v>0</v>
      </c>
      <c r="D852" s="1" t="s">
        <v>13034</v>
      </c>
      <c r="E852" s="1">
        <v>2020</v>
      </c>
      <c r="F852" s="1" t="s">
        <v>12171</v>
      </c>
      <c r="G852" s="1">
        <v>2020</v>
      </c>
      <c r="H852" s="1" t="s">
        <v>7969</v>
      </c>
      <c r="I852" s="1" t="s">
        <v>13035</v>
      </c>
      <c r="J852" s="1" t="s">
        <v>13036</v>
      </c>
      <c r="K852" s="1" t="s">
        <v>7972</v>
      </c>
      <c r="L852" s="1" t="s">
        <v>11624</v>
      </c>
    </row>
    <row r="853" spans="1:13" ht="37.5">
      <c r="A853" s="1" t="s">
        <v>13037</v>
      </c>
      <c r="B853" s="1" t="s">
        <v>13038</v>
      </c>
      <c r="C853" s="1">
        <v>0</v>
      </c>
      <c r="D853" s="1" t="s">
        <v>13039</v>
      </c>
      <c r="E853" s="1">
        <v>2020</v>
      </c>
      <c r="F853" s="1" t="s">
        <v>13040</v>
      </c>
      <c r="G853" s="1" t="s">
        <v>7969</v>
      </c>
      <c r="H853" s="1" t="s">
        <v>7969</v>
      </c>
      <c r="I853" s="1" t="s">
        <v>13041</v>
      </c>
      <c r="J853" s="1" t="s">
        <v>13042</v>
      </c>
      <c r="K853" s="1" t="s">
        <v>7972</v>
      </c>
      <c r="L853" s="1" t="s">
        <v>8102</v>
      </c>
      <c r="M853" s="1" t="s">
        <v>13043</v>
      </c>
    </row>
    <row r="854" spans="1:13" ht="37.5">
      <c r="A854" s="1" t="s">
        <v>13044</v>
      </c>
      <c r="B854" s="1" t="s">
        <v>13045</v>
      </c>
      <c r="C854" s="1">
        <v>0</v>
      </c>
      <c r="D854" s="1" t="s">
        <v>13046</v>
      </c>
      <c r="E854" s="1">
        <v>2020</v>
      </c>
      <c r="F854" s="1" t="s">
        <v>12942</v>
      </c>
      <c r="G854" s="1">
        <v>592</v>
      </c>
      <c r="H854" s="1" t="s">
        <v>7969</v>
      </c>
      <c r="I854" s="1" t="s">
        <v>13047</v>
      </c>
      <c r="J854" s="1" t="s">
        <v>13048</v>
      </c>
      <c r="K854" s="1" t="s">
        <v>7972</v>
      </c>
      <c r="L854" s="1" t="s">
        <v>7978</v>
      </c>
      <c r="M854" s="1" t="s">
        <v>13049</v>
      </c>
    </row>
    <row r="855" spans="1:13" ht="37.5">
      <c r="A855" s="1" t="s">
        <v>13050</v>
      </c>
      <c r="B855" s="1" t="s">
        <v>13051</v>
      </c>
      <c r="C855" s="1">
        <v>0</v>
      </c>
      <c r="D855" s="1" t="s">
        <v>13052</v>
      </c>
      <c r="E855" s="1">
        <v>2020</v>
      </c>
      <c r="F855" s="1" t="s">
        <v>8781</v>
      </c>
      <c r="G855" s="1">
        <v>2667</v>
      </c>
      <c r="H855" s="1" t="s">
        <v>7969</v>
      </c>
      <c r="I855" s="1" t="s">
        <v>13053</v>
      </c>
      <c r="J855" s="1" t="s">
        <v>13054</v>
      </c>
      <c r="K855" s="1" t="s">
        <v>7972</v>
      </c>
      <c r="L855" s="1" t="s">
        <v>8784</v>
      </c>
      <c r="M855" s="1" t="s">
        <v>7969</v>
      </c>
    </row>
    <row r="856" spans="1:13" ht="37.5">
      <c r="A856" s="1" t="s">
        <v>13055</v>
      </c>
      <c r="B856" s="1" t="s">
        <v>13056</v>
      </c>
      <c r="C856" s="1">
        <v>0</v>
      </c>
      <c r="D856" s="1" t="s">
        <v>13057</v>
      </c>
      <c r="E856" s="1">
        <v>2020</v>
      </c>
      <c r="F856" s="1" t="s">
        <v>13058</v>
      </c>
      <c r="G856" s="1" t="s">
        <v>7969</v>
      </c>
      <c r="H856" s="1" t="s">
        <v>7969</v>
      </c>
      <c r="I856" s="1" t="s">
        <v>13059</v>
      </c>
      <c r="J856" s="1" t="s">
        <v>13060</v>
      </c>
      <c r="K856" s="1" t="s">
        <v>7972</v>
      </c>
      <c r="L856" s="1" t="s">
        <v>8102</v>
      </c>
      <c r="M856" s="1" t="s">
        <v>13061</v>
      </c>
    </row>
    <row r="857" spans="1:13" ht="50">
      <c r="A857" s="1" t="s">
        <v>13062</v>
      </c>
      <c r="B857" s="1" t="s">
        <v>13063</v>
      </c>
      <c r="C857" s="1">
        <v>0</v>
      </c>
      <c r="D857" s="1" t="s">
        <v>13064</v>
      </c>
      <c r="E857" s="1">
        <v>2020</v>
      </c>
      <c r="F857" s="1" t="s">
        <v>12759</v>
      </c>
      <c r="G857" s="1" t="s">
        <v>7969</v>
      </c>
      <c r="H857" s="1" t="s">
        <v>7969</v>
      </c>
      <c r="I857" s="1" t="s">
        <v>13065</v>
      </c>
      <c r="J857" s="1" t="s">
        <v>13066</v>
      </c>
      <c r="K857" s="1" t="s">
        <v>7972</v>
      </c>
      <c r="L857" s="1" t="s">
        <v>8102</v>
      </c>
      <c r="M857" s="1" t="s">
        <v>13067</v>
      </c>
    </row>
    <row r="858" spans="1:13" ht="37.5">
      <c r="A858" s="1" t="s">
        <v>13068</v>
      </c>
      <c r="B858" s="1" t="s">
        <v>13069</v>
      </c>
      <c r="C858" s="1">
        <v>0</v>
      </c>
      <c r="D858" s="1" t="s">
        <v>13070</v>
      </c>
      <c r="E858" s="1">
        <v>2020</v>
      </c>
      <c r="F858" s="1" t="s">
        <v>12895</v>
      </c>
      <c r="G858" s="1">
        <v>2020</v>
      </c>
      <c r="H858" s="1" t="s">
        <v>7969</v>
      </c>
      <c r="I858" s="1" t="s">
        <v>13071</v>
      </c>
      <c r="J858" s="1" t="s">
        <v>13072</v>
      </c>
      <c r="K858" s="1" t="s">
        <v>7972</v>
      </c>
      <c r="L858" s="1" t="s">
        <v>12898</v>
      </c>
    </row>
    <row r="859" spans="1:13" ht="37.5">
      <c r="A859" s="1" t="s">
        <v>13073</v>
      </c>
      <c r="B859" s="1" t="s">
        <v>13074</v>
      </c>
      <c r="C859" s="1">
        <v>0</v>
      </c>
      <c r="D859" s="1" t="s">
        <v>13075</v>
      </c>
      <c r="E859" s="1">
        <v>2020</v>
      </c>
      <c r="F859" s="1" t="s">
        <v>13076</v>
      </c>
      <c r="G859" s="1" t="s">
        <v>7969</v>
      </c>
      <c r="H859" s="1" t="s">
        <v>7969</v>
      </c>
      <c r="I859" s="1" t="s">
        <v>13077</v>
      </c>
      <c r="J859" s="1" t="s">
        <v>13078</v>
      </c>
      <c r="K859" s="1" t="s">
        <v>7972</v>
      </c>
      <c r="L859" s="1" t="s">
        <v>8102</v>
      </c>
      <c r="M859" s="1" t="s">
        <v>13079</v>
      </c>
    </row>
    <row r="860" spans="1:13" ht="37.5">
      <c r="A860" s="1" t="s">
        <v>13080</v>
      </c>
      <c r="B860" s="1" t="s">
        <v>13081</v>
      </c>
      <c r="C860" s="1">
        <v>0</v>
      </c>
      <c r="D860" s="1" t="s">
        <v>13082</v>
      </c>
      <c r="E860" s="1">
        <v>2020</v>
      </c>
      <c r="F860" s="1" t="s">
        <v>13083</v>
      </c>
      <c r="G860" s="1">
        <v>3</v>
      </c>
      <c r="H860" s="1">
        <v>1</v>
      </c>
      <c r="I860" s="1" t="s">
        <v>13084</v>
      </c>
      <c r="J860" s="1" t="s">
        <v>13085</v>
      </c>
      <c r="K860" s="1" t="s">
        <v>7972</v>
      </c>
      <c r="L860" s="1" t="s">
        <v>11943</v>
      </c>
    </row>
    <row r="861" spans="1:13" ht="37.5">
      <c r="A861" s="1" t="s">
        <v>13086</v>
      </c>
      <c r="B861" s="1" t="s">
        <v>13087</v>
      </c>
      <c r="C861" s="1">
        <v>0</v>
      </c>
      <c r="D861" s="1" t="s">
        <v>13088</v>
      </c>
      <c r="E861" s="1">
        <v>2020</v>
      </c>
      <c r="F861" s="1" t="s">
        <v>8392</v>
      </c>
      <c r="G861" s="1">
        <v>7</v>
      </c>
      <c r="H861" s="1">
        <v>2</v>
      </c>
      <c r="I861" s="1" t="s">
        <v>13089</v>
      </c>
      <c r="J861" s="1" t="s">
        <v>13090</v>
      </c>
      <c r="K861" s="1" t="s">
        <v>7972</v>
      </c>
      <c r="L861" s="1" t="s">
        <v>8102</v>
      </c>
      <c r="M861" s="1" t="s">
        <v>13091</v>
      </c>
    </row>
    <row r="862" spans="1:13" ht="37.5">
      <c r="A862" s="1" t="s">
        <v>13092</v>
      </c>
      <c r="B862" s="1" t="s">
        <v>13093</v>
      </c>
      <c r="C862" s="1">
        <v>0</v>
      </c>
      <c r="D862" s="1" t="s">
        <v>13094</v>
      </c>
      <c r="E862" s="1">
        <v>2020</v>
      </c>
      <c r="F862" s="1" t="s">
        <v>9315</v>
      </c>
      <c r="G862" s="1" t="s">
        <v>7969</v>
      </c>
      <c r="H862" s="1" t="s">
        <v>7969</v>
      </c>
      <c r="I862" s="1" t="s">
        <v>13095</v>
      </c>
      <c r="J862" s="1" t="s">
        <v>13096</v>
      </c>
      <c r="K862" s="1" t="s">
        <v>7972</v>
      </c>
      <c r="L862" s="1" t="s">
        <v>7978</v>
      </c>
    </row>
    <row r="863" spans="1:13" ht="37.5">
      <c r="A863" s="1" t="s">
        <v>13097</v>
      </c>
      <c r="B863" s="1" t="s">
        <v>13098</v>
      </c>
      <c r="C863" s="1">
        <v>0</v>
      </c>
      <c r="D863" s="1" t="s">
        <v>13099</v>
      </c>
      <c r="E863" s="1">
        <v>2020</v>
      </c>
      <c r="F863" s="1" t="s">
        <v>13100</v>
      </c>
      <c r="G863" s="1" t="s">
        <v>7969</v>
      </c>
      <c r="H863" s="1" t="s">
        <v>7969</v>
      </c>
      <c r="I863" s="1" t="s">
        <v>13101</v>
      </c>
      <c r="J863" s="1" t="s">
        <v>13102</v>
      </c>
      <c r="K863" s="1" t="s">
        <v>7972</v>
      </c>
      <c r="L863" s="1" t="s">
        <v>13103</v>
      </c>
      <c r="M863" s="1" t="s">
        <v>7969</v>
      </c>
    </row>
    <row r="864" spans="1:13" ht="37.5">
      <c r="A864" s="1" t="s">
        <v>13104</v>
      </c>
      <c r="B864" s="1" t="s">
        <v>13105</v>
      </c>
      <c r="C864" s="1">
        <v>0</v>
      </c>
      <c r="D864" s="1" t="s">
        <v>13106</v>
      </c>
      <c r="E864" s="1">
        <v>2020</v>
      </c>
      <c r="F864" s="1" t="s">
        <v>13107</v>
      </c>
      <c r="G864" s="1">
        <v>11</v>
      </c>
      <c r="H864" s="1">
        <v>4</v>
      </c>
      <c r="I864" s="1" t="s">
        <v>13108</v>
      </c>
      <c r="J864" s="1" t="s">
        <v>13109</v>
      </c>
      <c r="K864" s="1" t="s">
        <v>7972</v>
      </c>
      <c r="L864" s="1" t="s">
        <v>8324</v>
      </c>
    </row>
    <row r="865" spans="1:13" ht="37.5">
      <c r="A865" s="1" t="s">
        <v>13110</v>
      </c>
      <c r="B865" s="1" t="s">
        <v>13111</v>
      </c>
      <c r="C865" s="1">
        <v>0</v>
      </c>
      <c r="D865" s="1" t="s">
        <v>13112</v>
      </c>
      <c r="E865" s="1">
        <v>2020</v>
      </c>
      <c r="F865" s="1" t="s">
        <v>13113</v>
      </c>
      <c r="G865" s="1" t="s">
        <v>7969</v>
      </c>
      <c r="H865" s="1" t="s">
        <v>7969</v>
      </c>
      <c r="I865" s="1" t="s">
        <v>13114</v>
      </c>
      <c r="J865" s="1" t="s">
        <v>13115</v>
      </c>
      <c r="K865" s="1" t="s">
        <v>7972</v>
      </c>
      <c r="L865" s="1" t="s">
        <v>8102</v>
      </c>
      <c r="M865" s="1" t="s">
        <v>13116</v>
      </c>
    </row>
    <row r="866" spans="1:13" ht="37.5">
      <c r="A866" s="1" t="s">
        <v>13117</v>
      </c>
      <c r="B866" s="1" t="s">
        <v>13118</v>
      </c>
      <c r="C866" s="1">
        <v>0</v>
      </c>
      <c r="D866" s="1" t="s">
        <v>13119</v>
      </c>
      <c r="E866" s="1">
        <v>2020</v>
      </c>
      <c r="F866" s="1" t="s">
        <v>13120</v>
      </c>
      <c r="G866" s="1">
        <v>29</v>
      </c>
      <c r="H866" s="1">
        <v>3</v>
      </c>
      <c r="I866" s="1" t="s">
        <v>13121</v>
      </c>
      <c r="J866" s="1" t="s">
        <v>13122</v>
      </c>
      <c r="K866" s="1" t="s">
        <v>7972</v>
      </c>
      <c r="L866" s="1" t="s">
        <v>8688</v>
      </c>
    </row>
    <row r="867" spans="1:13" ht="50">
      <c r="A867" s="1" t="s">
        <v>13123</v>
      </c>
      <c r="B867" s="1" t="s">
        <v>13124</v>
      </c>
      <c r="C867" s="1">
        <v>0</v>
      </c>
      <c r="D867" s="1" t="s">
        <v>13125</v>
      </c>
      <c r="E867" s="1">
        <v>2020</v>
      </c>
      <c r="F867" s="1" t="s">
        <v>12942</v>
      </c>
      <c r="G867" s="1">
        <v>580</v>
      </c>
      <c r="H867" s="1" t="s">
        <v>7969</v>
      </c>
      <c r="I867" s="1" t="s">
        <v>13126</v>
      </c>
      <c r="J867" s="1" t="s">
        <v>13127</v>
      </c>
      <c r="K867" s="1" t="s">
        <v>7972</v>
      </c>
      <c r="L867" s="1" t="s">
        <v>7985</v>
      </c>
      <c r="M867" s="1" t="s">
        <v>13128</v>
      </c>
    </row>
    <row r="868" spans="1:13" ht="37.5">
      <c r="A868" s="1" t="s">
        <v>13129</v>
      </c>
      <c r="B868" s="1" t="s">
        <v>13130</v>
      </c>
      <c r="C868" s="1">
        <v>0</v>
      </c>
      <c r="D868" s="1" t="s">
        <v>13131</v>
      </c>
      <c r="E868" s="1">
        <v>2020</v>
      </c>
      <c r="F868" s="1" t="s">
        <v>13132</v>
      </c>
      <c r="G868" s="1">
        <v>4</v>
      </c>
      <c r="H868" s="1">
        <v>1</v>
      </c>
      <c r="I868" s="1" t="s">
        <v>13133</v>
      </c>
      <c r="J868" s="1" t="s">
        <v>13134</v>
      </c>
      <c r="K868" s="1" t="s">
        <v>7972</v>
      </c>
      <c r="L868" s="1" t="s">
        <v>13135</v>
      </c>
      <c r="M868" s="1" t="s">
        <v>13136</v>
      </c>
    </row>
    <row r="869" spans="1:13" ht="37.5">
      <c r="A869" s="1" t="s">
        <v>13137</v>
      </c>
      <c r="B869" s="1" t="s">
        <v>13138</v>
      </c>
      <c r="C869" s="1">
        <v>0</v>
      </c>
      <c r="D869" s="1" t="s">
        <v>13139</v>
      </c>
      <c r="E869" s="1">
        <v>2020</v>
      </c>
      <c r="F869" s="1" t="s">
        <v>8781</v>
      </c>
      <c r="G869" s="1">
        <v>2893</v>
      </c>
      <c r="H869" s="1" t="s">
        <v>7969</v>
      </c>
      <c r="I869" s="1" t="s">
        <v>13140</v>
      </c>
      <c r="J869" s="1" t="s">
        <v>13141</v>
      </c>
      <c r="K869" s="1" t="s">
        <v>7972</v>
      </c>
      <c r="L869" s="1" t="s">
        <v>8784</v>
      </c>
      <c r="M869" s="1" t="s">
        <v>7969</v>
      </c>
    </row>
    <row r="870" spans="1:13" ht="37.5">
      <c r="A870" s="1" t="s">
        <v>13142</v>
      </c>
      <c r="B870" s="1" t="s">
        <v>13143</v>
      </c>
      <c r="C870" s="1">
        <v>0</v>
      </c>
      <c r="D870" s="1" t="s">
        <v>13144</v>
      </c>
      <c r="E870" s="1">
        <v>2020</v>
      </c>
      <c r="F870" s="1" t="s">
        <v>13145</v>
      </c>
      <c r="G870" s="1" t="s">
        <v>7969</v>
      </c>
      <c r="H870" s="1" t="s">
        <v>7969</v>
      </c>
      <c r="I870" s="1" t="s">
        <v>13146</v>
      </c>
      <c r="J870" s="1" t="s">
        <v>13147</v>
      </c>
      <c r="K870" s="1" t="s">
        <v>7972</v>
      </c>
      <c r="L870" s="1" t="s">
        <v>8102</v>
      </c>
      <c r="M870" s="1" t="s">
        <v>13148</v>
      </c>
    </row>
    <row r="871" spans="1:13" ht="37.5">
      <c r="A871" s="1" t="s">
        <v>13149</v>
      </c>
      <c r="B871" s="1" t="s">
        <v>13150</v>
      </c>
      <c r="C871" s="1">
        <v>0</v>
      </c>
      <c r="D871" s="1" t="s">
        <v>13151</v>
      </c>
      <c r="E871" s="1">
        <v>2020</v>
      </c>
      <c r="F871" s="1" t="s">
        <v>12895</v>
      </c>
      <c r="G871" s="1">
        <v>2020</v>
      </c>
      <c r="H871" s="1" t="s">
        <v>7969</v>
      </c>
      <c r="I871" s="1" t="s">
        <v>13152</v>
      </c>
      <c r="J871" s="1" t="s">
        <v>13153</v>
      </c>
      <c r="K871" s="1" t="s">
        <v>7972</v>
      </c>
      <c r="L871" s="1" t="s">
        <v>12898</v>
      </c>
    </row>
    <row r="872" spans="1:13" ht="50">
      <c r="A872" s="1" t="s">
        <v>13154</v>
      </c>
      <c r="B872" s="1" t="s">
        <v>13155</v>
      </c>
      <c r="C872" s="1">
        <v>0</v>
      </c>
      <c r="D872" s="1" t="s">
        <v>13156</v>
      </c>
      <c r="E872" s="1">
        <v>2020</v>
      </c>
      <c r="F872" s="1" t="s">
        <v>8831</v>
      </c>
      <c r="G872" s="1">
        <v>12341</v>
      </c>
      <c r="H872" s="1" t="s">
        <v>7969</v>
      </c>
      <c r="I872" s="1" t="s">
        <v>7969</v>
      </c>
      <c r="J872" s="1" t="s">
        <v>13157</v>
      </c>
      <c r="K872" s="1" t="s">
        <v>7972</v>
      </c>
      <c r="L872" s="1" t="s">
        <v>7985</v>
      </c>
      <c r="M872" s="1" t="s">
        <v>7969</v>
      </c>
    </row>
    <row r="873" spans="1:13" ht="37.5">
      <c r="A873" s="1" t="s">
        <v>13158</v>
      </c>
      <c r="B873" s="1" t="s">
        <v>13159</v>
      </c>
      <c r="C873" s="1">
        <v>0</v>
      </c>
      <c r="D873" s="1" t="s">
        <v>13160</v>
      </c>
      <c r="E873" s="1">
        <v>2020</v>
      </c>
      <c r="F873" s="1" t="s">
        <v>13161</v>
      </c>
      <c r="G873" s="1" t="s">
        <v>7969</v>
      </c>
      <c r="H873" s="1" t="s">
        <v>7969</v>
      </c>
      <c r="I873" s="1" t="s">
        <v>13162</v>
      </c>
      <c r="J873" s="1" t="s">
        <v>13163</v>
      </c>
      <c r="K873" s="1" t="s">
        <v>7972</v>
      </c>
      <c r="L873" s="1" t="s">
        <v>8102</v>
      </c>
    </row>
    <row r="874" spans="1:13" ht="37.5">
      <c r="A874" s="1" t="s">
        <v>13164</v>
      </c>
      <c r="B874" s="1" t="s">
        <v>13165</v>
      </c>
      <c r="C874" s="1">
        <v>0</v>
      </c>
      <c r="D874" s="1" t="s">
        <v>13166</v>
      </c>
      <c r="E874" s="1">
        <v>2020</v>
      </c>
      <c r="F874" s="1" t="s">
        <v>13167</v>
      </c>
      <c r="G874" s="1">
        <v>18</v>
      </c>
      <c r="H874" s="1">
        <v>1</v>
      </c>
      <c r="I874" s="1" t="s">
        <v>13168</v>
      </c>
      <c r="J874" s="1" t="s">
        <v>13169</v>
      </c>
      <c r="K874" s="1" t="s">
        <v>7972</v>
      </c>
      <c r="L874" s="1" t="s">
        <v>13170</v>
      </c>
      <c r="M874" s="1" t="s">
        <v>13171</v>
      </c>
    </row>
    <row r="875" spans="1:13" ht="37.5">
      <c r="A875" s="1" t="s">
        <v>13172</v>
      </c>
      <c r="B875" s="1" t="s">
        <v>13173</v>
      </c>
      <c r="C875" s="1">
        <v>0</v>
      </c>
      <c r="D875" s="1" t="s">
        <v>13174</v>
      </c>
      <c r="E875" s="1">
        <v>2020</v>
      </c>
      <c r="F875" s="1" t="s">
        <v>13175</v>
      </c>
      <c r="G875" s="1">
        <v>71</v>
      </c>
      <c r="H875" s="1">
        <v>8</v>
      </c>
      <c r="I875" s="1" t="s">
        <v>13176</v>
      </c>
      <c r="J875" s="1" t="s">
        <v>13177</v>
      </c>
      <c r="K875" s="1" t="s">
        <v>7972</v>
      </c>
      <c r="L875" s="1" t="s">
        <v>13178</v>
      </c>
    </row>
    <row r="876" spans="1:13" ht="37.5">
      <c r="A876" s="1" t="s">
        <v>13179</v>
      </c>
      <c r="B876" s="1" t="s">
        <v>13180</v>
      </c>
      <c r="C876" s="1">
        <v>0</v>
      </c>
      <c r="D876" s="1" t="s">
        <v>13181</v>
      </c>
      <c r="E876" s="1">
        <v>2020</v>
      </c>
      <c r="F876" s="1" t="s">
        <v>13182</v>
      </c>
      <c r="G876" s="1" t="s">
        <v>7969</v>
      </c>
      <c r="H876" s="1" t="s">
        <v>7969</v>
      </c>
      <c r="I876" s="1" t="s">
        <v>13183</v>
      </c>
      <c r="J876" s="1" t="s">
        <v>13184</v>
      </c>
      <c r="K876" s="1" t="s">
        <v>7972</v>
      </c>
      <c r="L876" s="1" t="s">
        <v>13185</v>
      </c>
      <c r="M876" s="1" t="s">
        <v>13186</v>
      </c>
    </row>
    <row r="877" spans="1:13" ht="37.5">
      <c r="A877" s="1" t="s">
        <v>13187</v>
      </c>
      <c r="B877" s="1" t="s">
        <v>13188</v>
      </c>
      <c r="C877" s="1">
        <v>0</v>
      </c>
      <c r="D877" s="1" t="s">
        <v>13189</v>
      </c>
      <c r="E877" s="1">
        <v>2020</v>
      </c>
      <c r="F877" s="1" t="s">
        <v>13190</v>
      </c>
      <c r="G877" s="1" t="s">
        <v>7969</v>
      </c>
      <c r="H877" s="1" t="s">
        <v>7969</v>
      </c>
      <c r="I877" s="1" t="s">
        <v>13191</v>
      </c>
      <c r="J877" s="1" t="s">
        <v>13192</v>
      </c>
      <c r="K877" s="1" t="s">
        <v>7972</v>
      </c>
      <c r="L877" s="1" t="s">
        <v>8102</v>
      </c>
      <c r="M877" s="1" t="s">
        <v>13193</v>
      </c>
    </row>
    <row r="878" spans="1:13" ht="37.5">
      <c r="A878" s="1" t="s">
        <v>13194</v>
      </c>
      <c r="B878" s="1" t="s">
        <v>13195</v>
      </c>
      <c r="C878" s="1">
        <v>0</v>
      </c>
      <c r="D878" s="1" t="s">
        <v>13196</v>
      </c>
      <c r="E878" s="1">
        <v>2020</v>
      </c>
      <c r="F878" s="1" t="s">
        <v>12276</v>
      </c>
      <c r="G878" s="1">
        <v>1225</v>
      </c>
      <c r="H878" s="1" t="s">
        <v>7969</v>
      </c>
      <c r="I878" s="1" t="s">
        <v>7969</v>
      </c>
      <c r="J878" s="1" t="s">
        <v>13197</v>
      </c>
      <c r="K878" s="1" t="s">
        <v>7972</v>
      </c>
      <c r="L878" s="1" t="s">
        <v>7978</v>
      </c>
      <c r="M878" s="1" t="s">
        <v>7969</v>
      </c>
    </row>
    <row r="879" spans="1:13" ht="37.5">
      <c r="A879" s="1" t="s">
        <v>13198</v>
      </c>
      <c r="B879" s="1" t="s">
        <v>13199</v>
      </c>
      <c r="C879" s="1">
        <v>0</v>
      </c>
      <c r="D879" s="1" t="s">
        <v>13200</v>
      </c>
      <c r="E879" s="1">
        <v>2020</v>
      </c>
      <c r="F879" s="1" t="s">
        <v>12522</v>
      </c>
      <c r="G879" s="1">
        <v>8</v>
      </c>
      <c r="H879" s="1">
        <v>3</v>
      </c>
      <c r="I879" s="1" t="s">
        <v>13201</v>
      </c>
      <c r="J879" s="1" t="s">
        <v>13202</v>
      </c>
      <c r="K879" s="1" t="s">
        <v>7972</v>
      </c>
      <c r="L879" s="1" t="s">
        <v>12525</v>
      </c>
      <c r="M879" s="1" t="s">
        <v>13203</v>
      </c>
    </row>
    <row r="880" spans="1:13" ht="50">
      <c r="A880" s="1" t="s">
        <v>13204</v>
      </c>
      <c r="B880" s="1" t="s">
        <v>13205</v>
      </c>
      <c r="C880" s="1">
        <v>0</v>
      </c>
      <c r="D880" s="1" t="s">
        <v>13206</v>
      </c>
      <c r="E880" s="1">
        <v>2020</v>
      </c>
      <c r="F880" s="1" t="s">
        <v>13207</v>
      </c>
      <c r="G880" s="1" t="s">
        <v>7969</v>
      </c>
      <c r="H880" s="1" t="s">
        <v>7969</v>
      </c>
      <c r="I880" s="1" t="s">
        <v>13208</v>
      </c>
      <c r="J880" s="1" t="s">
        <v>13209</v>
      </c>
      <c r="K880" s="1" t="s">
        <v>7972</v>
      </c>
      <c r="L880" s="1" t="s">
        <v>8102</v>
      </c>
      <c r="M880" s="1" t="s">
        <v>13210</v>
      </c>
    </row>
    <row r="881" spans="1:13" ht="50">
      <c r="A881" s="1" t="s">
        <v>13211</v>
      </c>
      <c r="B881" s="1" t="s">
        <v>13212</v>
      </c>
      <c r="C881" s="1">
        <v>0</v>
      </c>
      <c r="D881" s="1" t="s">
        <v>13213</v>
      </c>
      <c r="E881" s="1">
        <v>2020</v>
      </c>
      <c r="F881" s="1" t="s">
        <v>8491</v>
      </c>
      <c r="G881" s="1">
        <v>8</v>
      </c>
      <c r="H881" s="1" t="s">
        <v>7969</v>
      </c>
      <c r="I881" s="1" t="s">
        <v>13214</v>
      </c>
      <c r="J881" s="1" t="s">
        <v>13215</v>
      </c>
      <c r="K881" s="1" t="s">
        <v>7972</v>
      </c>
      <c r="L881" s="1" t="s">
        <v>8102</v>
      </c>
    </row>
    <row r="882" spans="1:13" ht="37.5">
      <c r="A882" s="1" t="s">
        <v>13216</v>
      </c>
      <c r="B882" s="1" t="s">
        <v>13217</v>
      </c>
      <c r="C882" s="1">
        <v>0</v>
      </c>
      <c r="D882" s="1" t="s">
        <v>13218</v>
      </c>
      <c r="E882" s="1">
        <v>2020</v>
      </c>
      <c r="F882" s="1" t="s">
        <v>13219</v>
      </c>
      <c r="G882" s="1" t="s">
        <v>7969</v>
      </c>
      <c r="H882" s="1" t="s">
        <v>7969</v>
      </c>
      <c r="I882" s="1" t="s">
        <v>13220</v>
      </c>
      <c r="J882" s="1" t="s">
        <v>13221</v>
      </c>
      <c r="K882" s="1" t="s">
        <v>7972</v>
      </c>
      <c r="L882" s="1" t="s">
        <v>8102</v>
      </c>
      <c r="M882" s="1" t="s">
        <v>13222</v>
      </c>
    </row>
    <row r="883" spans="1:13" ht="50">
      <c r="A883" s="1" t="s">
        <v>13223</v>
      </c>
      <c r="B883" s="1" t="s">
        <v>13224</v>
      </c>
      <c r="C883" s="1">
        <v>0</v>
      </c>
      <c r="D883" s="1" t="s">
        <v>13225</v>
      </c>
      <c r="E883" s="1">
        <v>2020</v>
      </c>
      <c r="F883" s="1" t="s">
        <v>8831</v>
      </c>
      <c r="G883" s="1">
        <v>12553</v>
      </c>
      <c r="H883" s="1" t="s">
        <v>7969</v>
      </c>
      <c r="I883" s="1" t="s">
        <v>7969</v>
      </c>
      <c r="J883" s="1" t="s">
        <v>13226</v>
      </c>
      <c r="K883" s="1" t="s">
        <v>7972</v>
      </c>
      <c r="L883" s="1" t="s">
        <v>7985</v>
      </c>
      <c r="M883" s="1" t="s">
        <v>7969</v>
      </c>
    </row>
    <row r="884" spans="1:13" ht="37.5">
      <c r="A884" s="1" t="s">
        <v>13227</v>
      </c>
      <c r="B884" s="1" t="s">
        <v>13228</v>
      </c>
      <c r="C884" s="1">
        <v>0</v>
      </c>
      <c r="D884" s="1" t="s">
        <v>13229</v>
      </c>
      <c r="E884" s="1">
        <v>2020</v>
      </c>
      <c r="F884" s="1" t="s">
        <v>12171</v>
      </c>
      <c r="G884" s="1">
        <v>2020</v>
      </c>
      <c r="H884" s="1" t="s">
        <v>7969</v>
      </c>
      <c r="I884" s="1" t="s">
        <v>13230</v>
      </c>
      <c r="J884" s="1" t="s">
        <v>13231</v>
      </c>
      <c r="K884" s="1" t="s">
        <v>7972</v>
      </c>
      <c r="L884" s="1" t="s">
        <v>11624</v>
      </c>
    </row>
    <row r="885" spans="1:13" ht="37.5">
      <c r="A885" s="1" t="s">
        <v>13232</v>
      </c>
      <c r="B885" s="1" t="s">
        <v>13233</v>
      </c>
      <c r="C885" s="1">
        <v>0</v>
      </c>
      <c r="D885" s="1" t="s">
        <v>13234</v>
      </c>
      <c r="E885" s="1">
        <v>2020</v>
      </c>
      <c r="F885" s="1" t="s">
        <v>13235</v>
      </c>
      <c r="G885" s="1">
        <v>63</v>
      </c>
      <c r="H885" s="1">
        <v>4</v>
      </c>
      <c r="I885" s="1" t="s">
        <v>13236</v>
      </c>
      <c r="J885" s="1" t="s">
        <v>13237</v>
      </c>
      <c r="K885" s="1" t="s">
        <v>7972</v>
      </c>
      <c r="L885" s="1" t="s">
        <v>10731</v>
      </c>
      <c r="M885" s="1" t="s">
        <v>13238</v>
      </c>
    </row>
    <row r="886" spans="1:13" ht="37.5">
      <c r="A886" s="1" t="s">
        <v>13239</v>
      </c>
      <c r="B886" s="1" t="s">
        <v>13240</v>
      </c>
      <c r="C886" s="1">
        <v>0</v>
      </c>
      <c r="D886" s="1" t="s">
        <v>13241</v>
      </c>
      <c r="E886" s="1">
        <v>2020</v>
      </c>
      <c r="F886" s="1" t="s">
        <v>10114</v>
      </c>
      <c r="G886" s="1">
        <v>138</v>
      </c>
      <c r="H886" s="1" t="s">
        <v>7969</v>
      </c>
      <c r="I886" s="1" t="s">
        <v>13242</v>
      </c>
      <c r="J886" s="1" t="s">
        <v>13243</v>
      </c>
      <c r="K886" s="1" t="s">
        <v>7972</v>
      </c>
      <c r="L886" s="1" t="s">
        <v>10117</v>
      </c>
      <c r="M886" s="1" t="s">
        <v>13244</v>
      </c>
    </row>
    <row r="887" spans="1:13" ht="37.5">
      <c r="A887" s="1" t="s">
        <v>13245</v>
      </c>
      <c r="B887" s="1" t="s">
        <v>13246</v>
      </c>
      <c r="C887" s="1">
        <v>0</v>
      </c>
      <c r="D887" s="1" t="s">
        <v>13247</v>
      </c>
      <c r="E887" s="1">
        <v>2020</v>
      </c>
      <c r="F887" s="1" t="s">
        <v>8917</v>
      </c>
      <c r="G887" s="1" t="s">
        <v>7969</v>
      </c>
      <c r="H887" s="1">
        <v>1</v>
      </c>
      <c r="I887" s="1" t="s">
        <v>13248</v>
      </c>
      <c r="J887" s="1" t="s">
        <v>13249</v>
      </c>
      <c r="K887" s="1" t="s">
        <v>7972</v>
      </c>
      <c r="L887" s="1" t="s">
        <v>8920</v>
      </c>
    </row>
    <row r="888" spans="1:13" ht="37.5">
      <c r="A888" s="1" t="s">
        <v>13250</v>
      </c>
      <c r="B888" s="1" t="s">
        <v>13251</v>
      </c>
      <c r="C888" s="1">
        <v>0</v>
      </c>
      <c r="D888" s="1" t="s">
        <v>13252</v>
      </c>
      <c r="E888" s="1">
        <v>2020</v>
      </c>
      <c r="F888" s="1" t="s">
        <v>12895</v>
      </c>
      <c r="G888" s="1">
        <v>2020</v>
      </c>
      <c r="H888" s="1" t="s">
        <v>7969</v>
      </c>
      <c r="I888" s="1" t="s">
        <v>13253</v>
      </c>
      <c r="J888" s="1" t="s">
        <v>13254</v>
      </c>
      <c r="K888" s="1" t="s">
        <v>7972</v>
      </c>
      <c r="L888" s="1" t="s">
        <v>12898</v>
      </c>
    </row>
    <row r="889" spans="1:13" ht="50">
      <c r="A889" s="1" t="s">
        <v>13255</v>
      </c>
      <c r="B889" s="1" t="s">
        <v>13256</v>
      </c>
      <c r="C889" s="1">
        <v>0</v>
      </c>
      <c r="D889" s="1" t="s">
        <v>13257</v>
      </c>
      <c r="E889" s="1">
        <v>2020</v>
      </c>
      <c r="F889" s="1" t="s">
        <v>8831</v>
      </c>
      <c r="G889" s="1">
        <v>12282</v>
      </c>
      <c r="H889" s="1" t="s">
        <v>7969</v>
      </c>
      <c r="I889" s="1" t="s">
        <v>13258</v>
      </c>
      <c r="J889" s="1" t="s">
        <v>13259</v>
      </c>
      <c r="K889" s="1" t="s">
        <v>7972</v>
      </c>
      <c r="L889" s="1" t="s">
        <v>7985</v>
      </c>
      <c r="M889" s="1" t="s">
        <v>13260</v>
      </c>
    </row>
    <row r="890" spans="1:13" ht="37.5">
      <c r="A890" s="1" t="s">
        <v>13261</v>
      </c>
      <c r="B890" s="1" t="s">
        <v>13262</v>
      </c>
      <c r="C890" s="1">
        <v>0</v>
      </c>
      <c r="D890" s="1" t="s">
        <v>13263</v>
      </c>
      <c r="E890" s="1">
        <v>2020</v>
      </c>
      <c r="F890" s="1" t="s">
        <v>10633</v>
      </c>
      <c r="G890" s="1">
        <v>154</v>
      </c>
      <c r="H890" s="1" t="s">
        <v>7969</v>
      </c>
      <c r="I890" s="1" t="s">
        <v>13264</v>
      </c>
      <c r="J890" s="1" t="s">
        <v>13265</v>
      </c>
      <c r="K890" s="1" t="s">
        <v>7972</v>
      </c>
      <c r="L890" s="1" t="s">
        <v>7993</v>
      </c>
      <c r="M890" s="1" t="s">
        <v>13266</v>
      </c>
    </row>
    <row r="891" spans="1:13" ht="37.5">
      <c r="A891" s="1" t="s">
        <v>13267</v>
      </c>
      <c r="B891" s="1" t="s">
        <v>13268</v>
      </c>
      <c r="C891" s="1">
        <v>0</v>
      </c>
      <c r="D891" s="1" t="s">
        <v>13269</v>
      </c>
      <c r="E891" s="1">
        <v>2020</v>
      </c>
      <c r="F891" s="1" t="s">
        <v>13270</v>
      </c>
      <c r="G891" s="1">
        <v>2</v>
      </c>
      <c r="H891" s="1" t="s">
        <v>7969</v>
      </c>
      <c r="I891" s="1" t="s">
        <v>13271</v>
      </c>
      <c r="J891" s="1" t="s">
        <v>13272</v>
      </c>
      <c r="K891" s="1" t="s">
        <v>7972</v>
      </c>
      <c r="L891" s="1" t="s">
        <v>11100</v>
      </c>
    </row>
    <row r="892" spans="1:13" ht="37.5">
      <c r="A892" s="1" t="s">
        <v>13273</v>
      </c>
      <c r="B892" s="1" t="s">
        <v>13274</v>
      </c>
      <c r="C892" s="1">
        <v>0</v>
      </c>
      <c r="D892" s="1" t="s">
        <v>13275</v>
      </c>
      <c r="E892" s="1">
        <v>2020</v>
      </c>
      <c r="F892" s="1" t="s">
        <v>13276</v>
      </c>
      <c r="G892" s="1" t="s">
        <v>7969</v>
      </c>
      <c r="H892" s="1" t="s">
        <v>7969</v>
      </c>
      <c r="I892" s="1" t="s">
        <v>13277</v>
      </c>
      <c r="J892" s="1" t="s">
        <v>13278</v>
      </c>
      <c r="K892" s="1" t="s">
        <v>7972</v>
      </c>
      <c r="L892" s="1" t="s">
        <v>8102</v>
      </c>
      <c r="M892" s="1" t="s">
        <v>13279</v>
      </c>
    </row>
    <row r="893" spans="1:13" ht="37.5">
      <c r="A893" s="1" t="s">
        <v>13280</v>
      </c>
      <c r="B893" s="1" t="s">
        <v>13281</v>
      </c>
      <c r="C893" s="1">
        <v>0</v>
      </c>
      <c r="D893" s="1" t="s">
        <v>13282</v>
      </c>
      <c r="E893" s="1">
        <v>2020</v>
      </c>
      <c r="F893" s="1" t="s">
        <v>13282</v>
      </c>
      <c r="G893" s="1" t="s">
        <v>7969</v>
      </c>
      <c r="H893" s="1" t="s">
        <v>7969</v>
      </c>
      <c r="I893" s="1" t="s">
        <v>7969</v>
      </c>
      <c r="J893" s="1" t="s">
        <v>13283</v>
      </c>
      <c r="K893" s="1" t="s">
        <v>7972</v>
      </c>
      <c r="L893" s="1" t="s">
        <v>8102</v>
      </c>
      <c r="M893" s="1" t="s">
        <v>7969</v>
      </c>
    </row>
    <row r="894" spans="1:13" ht="37.5">
      <c r="A894" s="1" t="s">
        <v>13284</v>
      </c>
      <c r="B894" s="1" t="s">
        <v>13285</v>
      </c>
      <c r="C894" s="1">
        <v>0</v>
      </c>
      <c r="D894" s="1" t="s">
        <v>13022</v>
      </c>
      <c r="E894" s="1">
        <v>2020</v>
      </c>
      <c r="F894" s="1" t="s">
        <v>13022</v>
      </c>
      <c r="G894" s="1" t="s">
        <v>7969</v>
      </c>
      <c r="H894" s="1" t="s">
        <v>7969</v>
      </c>
      <c r="I894" s="1" t="s">
        <v>7969</v>
      </c>
      <c r="J894" s="1" t="s">
        <v>13286</v>
      </c>
      <c r="K894" s="1" t="s">
        <v>7972</v>
      </c>
      <c r="L894" s="1" t="s">
        <v>8102</v>
      </c>
      <c r="M894" s="1" t="s">
        <v>7969</v>
      </c>
    </row>
    <row r="895" spans="1:13" ht="50">
      <c r="A895" s="1" t="s">
        <v>13287</v>
      </c>
      <c r="B895" s="1" t="s">
        <v>13288</v>
      </c>
      <c r="C895" s="1">
        <v>0</v>
      </c>
      <c r="D895" s="1" t="s">
        <v>13289</v>
      </c>
      <c r="E895" s="1">
        <v>2020</v>
      </c>
      <c r="F895" s="1" t="s">
        <v>12759</v>
      </c>
      <c r="G895" s="1" t="s">
        <v>7969</v>
      </c>
      <c r="H895" s="1" t="s">
        <v>7969</v>
      </c>
      <c r="I895" s="1" t="s">
        <v>13290</v>
      </c>
      <c r="J895" s="1" t="s">
        <v>13291</v>
      </c>
      <c r="K895" s="1" t="s">
        <v>7972</v>
      </c>
      <c r="L895" s="1" t="s">
        <v>8102</v>
      </c>
      <c r="M895" s="1" t="s">
        <v>13292</v>
      </c>
    </row>
    <row r="896" spans="1:13" ht="37.5">
      <c r="A896" s="1" t="s">
        <v>13293</v>
      </c>
      <c r="B896" s="1" t="s">
        <v>13294</v>
      </c>
      <c r="C896" s="1">
        <v>0</v>
      </c>
      <c r="D896" s="1" t="s">
        <v>13295</v>
      </c>
      <c r="E896" s="1">
        <v>2020</v>
      </c>
      <c r="F896" s="1" t="s">
        <v>8261</v>
      </c>
      <c r="G896" s="1">
        <v>11</v>
      </c>
      <c r="H896" s="1">
        <v>6</v>
      </c>
      <c r="I896" s="1" t="s">
        <v>13296</v>
      </c>
      <c r="J896" s="1" t="s">
        <v>13297</v>
      </c>
      <c r="K896" s="1" t="s">
        <v>7972</v>
      </c>
      <c r="L896" s="1" t="s">
        <v>8264</v>
      </c>
    </row>
    <row r="897" spans="1:13" ht="37.5">
      <c r="A897" s="1" t="s">
        <v>13298</v>
      </c>
      <c r="B897" s="1" t="s">
        <v>13299</v>
      </c>
      <c r="C897" s="1">
        <v>0</v>
      </c>
      <c r="D897" s="1" t="s">
        <v>13300</v>
      </c>
      <c r="E897" s="1">
        <v>2019</v>
      </c>
      <c r="F897" s="1" t="s">
        <v>13301</v>
      </c>
      <c r="G897" s="1" t="s">
        <v>7969</v>
      </c>
      <c r="H897" s="1" t="s">
        <v>7969</v>
      </c>
      <c r="I897" s="1" t="s">
        <v>13302</v>
      </c>
      <c r="J897" s="1" t="s">
        <v>13303</v>
      </c>
      <c r="K897" s="1" t="s">
        <v>7972</v>
      </c>
      <c r="L897" s="1" t="s">
        <v>8102</v>
      </c>
      <c r="M897" s="1" t="s">
        <v>13304</v>
      </c>
    </row>
    <row r="898" spans="1:13" ht="50">
      <c r="A898" s="1" t="s">
        <v>13305</v>
      </c>
      <c r="B898" s="1" t="s">
        <v>13306</v>
      </c>
      <c r="C898" s="1">
        <v>0</v>
      </c>
      <c r="D898" s="1" t="s">
        <v>13307</v>
      </c>
      <c r="E898" s="1">
        <v>2019</v>
      </c>
      <c r="F898" s="1" t="s">
        <v>8831</v>
      </c>
      <c r="G898" s="1">
        <v>11928</v>
      </c>
      <c r="H898" s="1" t="s">
        <v>7969</v>
      </c>
      <c r="I898" s="1" t="s">
        <v>13308</v>
      </c>
      <c r="J898" s="1" t="s">
        <v>13309</v>
      </c>
      <c r="K898" s="1" t="s">
        <v>7972</v>
      </c>
      <c r="L898" s="1" t="s">
        <v>7978</v>
      </c>
      <c r="M898" s="1" t="s">
        <v>13310</v>
      </c>
    </row>
    <row r="899" spans="1:13" ht="50">
      <c r="A899" s="1" t="s">
        <v>13311</v>
      </c>
      <c r="B899" s="1" t="s">
        <v>13312</v>
      </c>
      <c r="C899" s="1">
        <v>0</v>
      </c>
      <c r="D899" s="1" t="s">
        <v>13313</v>
      </c>
      <c r="E899" s="1">
        <v>2020</v>
      </c>
      <c r="F899" s="1" t="s">
        <v>8491</v>
      </c>
      <c r="G899" s="1">
        <v>8</v>
      </c>
      <c r="H899" s="1" t="s">
        <v>7969</v>
      </c>
      <c r="I899" s="1" t="s">
        <v>13314</v>
      </c>
      <c r="J899" s="1" t="s">
        <v>13315</v>
      </c>
      <c r="K899" s="1" t="s">
        <v>7972</v>
      </c>
      <c r="L899" s="1" t="s">
        <v>8102</v>
      </c>
    </row>
    <row r="900" spans="1:13" ht="37.5">
      <c r="A900" s="1" t="s">
        <v>13316</v>
      </c>
      <c r="B900" s="1" t="s">
        <v>13317</v>
      </c>
      <c r="C900" s="1">
        <v>0</v>
      </c>
      <c r="D900" s="1" t="s">
        <v>13318</v>
      </c>
      <c r="E900" s="1">
        <v>2019</v>
      </c>
      <c r="F900" s="1" t="s">
        <v>8328</v>
      </c>
      <c r="G900" s="1" t="s">
        <v>7969</v>
      </c>
      <c r="H900" s="1" t="s">
        <v>7969</v>
      </c>
      <c r="I900" s="1" t="s">
        <v>13319</v>
      </c>
      <c r="J900" s="1" t="s">
        <v>13320</v>
      </c>
      <c r="K900" s="1" t="s">
        <v>7972</v>
      </c>
      <c r="L900" s="1" t="s">
        <v>8324</v>
      </c>
    </row>
    <row r="901" spans="1:13" ht="37.5">
      <c r="A901" s="1" t="s">
        <v>13321</v>
      </c>
      <c r="B901" s="1" t="s">
        <v>13322</v>
      </c>
      <c r="C901" s="1">
        <v>0</v>
      </c>
      <c r="D901" s="1" t="s">
        <v>13323</v>
      </c>
      <c r="E901" s="1">
        <v>2019</v>
      </c>
      <c r="F901" s="1" t="s">
        <v>8043</v>
      </c>
      <c r="G901" s="1">
        <v>78</v>
      </c>
      <c r="H901" s="1">
        <v>19</v>
      </c>
      <c r="I901" s="1" t="s">
        <v>13324</v>
      </c>
      <c r="J901" s="1" t="s">
        <v>13325</v>
      </c>
      <c r="K901" s="1" t="s">
        <v>7972</v>
      </c>
      <c r="L901" s="1" t="s">
        <v>13326</v>
      </c>
      <c r="M901" s="1" t="s">
        <v>13327</v>
      </c>
    </row>
    <row r="902" spans="1:13" ht="37.5">
      <c r="A902" s="1" t="s">
        <v>13328</v>
      </c>
      <c r="B902" s="1" t="s">
        <v>13329</v>
      </c>
      <c r="C902" s="1">
        <v>0</v>
      </c>
      <c r="D902" s="1" t="s">
        <v>13330</v>
      </c>
      <c r="E902" s="1">
        <v>2019</v>
      </c>
      <c r="F902" s="1" t="s">
        <v>9732</v>
      </c>
      <c r="G902" s="1">
        <v>297</v>
      </c>
      <c r="H902" s="1" t="s">
        <v>7969</v>
      </c>
      <c r="I902" s="1" t="s">
        <v>7969</v>
      </c>
      <c r="J902" s="1" t="s">
        <v>13331</v>
      </c>
      <c r="K902" s="1" t="s">
        <v>7972</v>
      </c>
      <c r="L902" s="1" t="s">
        <v>7978</v>
      </c>
      <c r="M902" s="1" t="s">
        <v>7969</v>
      </c>
    </row>
    <row r="903" spans="1:13" ht="37.5">
      <c r="A903" s="1" t="s">
        <v>13332</v>
      </c>
      <c r="B903" s="1" t="s">
        <v>13333</v>
      </c>
      <c r="C903" s="1">
        <v>0</v>
      </c>
      <c r="D903" s="1" t="s">
        <v>13334</v>
      </c>
      <c r="E903" s="1">
        <v>2019</v>
      </c>
      <c r="F903" s="1" t="s">
        <v>13335</v>
      </c>
      <c r="G903" s="1">
        <v>2019</v>
      </c>
      <c r="H903" s="1" t="s">
        <v>7969</v>
      </c>
      <c r="I903" s="1" t="s">
        <v>13336</v>
      </c>
      <c r="J903" s="1" t="s">
        <v>13337</v>
      </c>
      <c r="K903" s="1" t="s">
        <v>7972</v>
      </c>
      <c r="L903" s="1" t="s">
        <v>8102</v>
      </c>
      <c r="M903" s="1" t="s">
        <v>13338</v>
      </c>
    </row>
    <row r="904" spans="1:13" ht="37.5">
      <c r="A904" s="1" t="s">
        <v>13339</v>
      </c>
      <c r="B904" s="1" t="s">
        <v>13340</v>
      </c>
      <c r="C904" s="1">
        <v>0</v>
      </c>
      <c r="D904" s="1" t="s">
        <v>13341</v>
      </c>
      <c r="E904" s="1">
        <v>2019</v>
      </c>
      <c r="F904" s="1" t="s">
        <v>13342</v>
      </c>
      <c r="G904" s="1">
        <v>51</v>
      </c>
      <c r="H904" s="1">
        <v>6</v>
      </c>
      <c r="I904" s="1" t="s">
        <v>13343</v>
      </c>
      <c r="J904" s="1" t="s">
        <v>13344</v>
      </c>
      <c r="K904" s="1" t="s">
        <v>7972</v>
      </c>
      <c r="L904" s="1" t="s">
        <v>13345</v>
      </c>
      <c r="M904" s="1" t="s">
        <v>13346</v>
      </c>
    </row>
    <row r="905" spans="1:13" ht="50">
      <c r="A905" s="1" t="s">
        <v>13347</v>
      </c>
      <c r="B905" s="1" t="s">
        <v>13348</v>
      </c>
      <c r="C905" s="1">
        <v>0</v>
      </c>
      <c r="D905" s="1" t="s">
        <v>13349</v>
      </c>
      <c r="E905" s="1">
        <v>2019</v>
      </c>
      <c r="F905" s="1" t="s">
        <v>8831</v>
      </c>
      <c r="G905" s="1">
        <v>11594</v>
      </c>
      <c r="H905" s="1" t="s">
        <v>7969</v>
      </c>
      <c r="I905" s="1" t="s">
        <v>13350</v>
      </c>
      <c r="J905" s="1" t="s">
        <v>13351</v>
      </c>
      <c r="K905" s="1" t="s">
        <v>7972</v>
      </c>
      <c r="L905" s="1" t="s">
        <v>13352</v>
      </c>
      <c r="M905" s="1" t="s">
        <v>13353</v>
      </c>
    </row>
    <row r="906" spans="1:13" ht="37.5">
      <c r="A906" s="1" t="s">
        <v>13354</v>
      </c>
      <c r="B906" s="1" t="s">
        <v>13355</v>
      </c>
      <c r="C906" s="1">
        <v>0</v>
      </c>
      <c r="D906" s="1" t="s">
        <v>13356</v>
      </c>
      <c r="E906" s="1">
        <v>2019</v>
      </c>
      <c r="F906" s="1" t="s">
        <v>13357</v>
      </c>
      <c r="G906" s="1" t="s">
        <v>7969</v>
      </c>
      <c r="H906" s="1" t="s">
        <v>7969</v>
      </c>
      <c r="I906" s="1" t="s">
        <v>13358</v>
      </c>
      <c r="J906" s="1" t="s">
        <v>13359</v>
      </c>
      <c r="K906" s="1" t="s">
        <v>7972</v>
      </c>
      <c r="L906" s="1" t="s">
        <v>8190</v>
      </c>
      <c r="M906" s="1" t="s">
        <v>13360</v>
      </c>
    </row>
    <row r="907" spans="1:13" ht="37.5">
      <c r="A907" s="1" t="s">
        <v>13361</v>
      </c>
      <c r="B907" s="1" t="s">
        <v>13362</v>
      </c>
      <c r="C907" s="1">
        <v>0</v>
      </c>
      <c r="D907" s="1" t="s">
        <v>13363</v>
      </c>
      <c r="E907" s="1">
        <v>2020</v>
      </c>
      <c r="F907" s="1" t="s">
        <v>12276</v>
      </c>
      <c r="G907" s="1">
        <v>1230</v>
      </c>
      <c r="H907" s="1" t="s">
        <v>7969</v>
      </c>
      <c r="I907" s="1" t="s">
        <v>7969</v>
      </c>
      <c r="J907" s="1" t="s">
        <v>13364</v>
      </c>
      <c r="K907" s="1" t="s">
        <v>7972</v>
      </c>
      <c r="L907" s="1" t="s">
        <v>7978</v>
      </c>
      <c r="M907" s="1" t="s">
        <v>7969</v>
      </c>
    </row>
    <row r="908" spans="1:13" ht="50">
      <c r="A908" s="1" t="s">
        <v>13365</v>
      </c>
      <c r="B908" s="1" t="s">
        <v>13366</v>
      </c>
      <c r="C908" s="1">
        <v>0</v>
      </c>
      <c r="D908" s="1" t="s">
        <v>13367</v>
      </c>
      <c r="E908" s="1">
        <v>2020</v>
      </c>
      <c r="F908" s="1" t="s">
        <v>8831</v>
      </c>
      <c r="G908" s="1">
        <v>11980</v>
      </c>
      <c r="H908" s="1" t="s">
        <v>7969</v>
      </c>
      <c r="I908" s="1" t="s">
        <v>13368</v>
      </c>
      <c r="J908" s="1" t="s">
        <v>13369</v>
      </c>
      <c r="K908" s="1" t="s">
        <v>7972</v>
      </c>
      <c r="L908" s="1" t="s">
        <v>7978</v>
      </c>
      <c r="M908" s="1" t="s">
        <v>13370</v>
      </c>
    </row>
    <row r="909" spans="1:13" ht="37.5">
      <c r="A909" s="1" t="s">
        <v>13371</v>
      </c>
      <c r="B909" s="1" t="s">
        <v>13372</v>
      </c>
      <c r="C909" s="1">
        <v>0</v>
      </c>
      <c r="D909" s="1" t="s">
        <v>13373</v>
      </c>
      <c r="E909" s="1">
        <v>2020</v>
      </c>
      <c r="F909" s="1" t="s">
        <v>12276</v>
      </c>
      <c r="G909" s="1">
        <v>938</v>
      </c>
      <c r="H909" s="1" t="s">
        <v>7969</v>
      </c>
      <c r="I909" s="1" t="s">
        <v>7969</v>
      </c>
      <c r="J909" s="1" t="s">
        <v>13374</v>
      </c>
      <c r="K909" s="1" t="s">
        <v>7972</v>
      </c>
      <c r="L909" s="1" t="s">
        <v>13352</v>
      </c>
      <c r="M909" s="1" t="s">
        <v>7969</v>
      </c>
    </row>
    <row r="910" spans="1:13" ht="37.5">
      <c r="A910" s="1" t="s">
        <v>13375</v>
      </c>
      <c r="B910" s="1" t="s">
        <v>13376</v>
      </c>
      <c r="C910" s="1">
        <v>0</v>
      </c>
      <c r="D910" s="1" t="s">
        <v>13377</v>
      </c>
      <c r="E910" s="1">
        <v>2019</v>
      </c>
      <c r="F910" s="1" t="s">
        <v>8491</v>
      </c>
      <c r="G910" s="1">
        <v>7</v>
      </c>
      <c r="H910" s="1" t="s">
        <v>7969</v>
      </c>
      <c r="I910" s="1" t="s">
        <v>13378</v>
      </c>
      <c r="J910" s="1" t="s">
        <v>13379</v>
      </c>
      <c r="K910" s="1" t="s">
        <v>7972</v>
      </c>
      <c r="L910" s="1" t="s">
        <v>8102</v>
      </c>
    </row>
    <row r="911" spans="1:13" ht="37.5">
      <c r="A911" s="1" t="s">
        <v>13380</v>
      </c>
      <c r="B911" s="1" t="s">
        <v>13381</v>
      </c>
      <c r="C911" s="1">
        <v>0</v>
      </c>
      <c r="D911" s="1" t="s">
        <v>13382</v>
      </c>
      <c r="E911" s="1">
        <v>2019</v>
      </c>
      <c r="F911" s="1" t="s">
        <v>13383</v>
      </c>
      <c r="G911" s="1">
        <v>11</v>
      </c>
      <c r="H911" s="1">
        <v>12</v>
      </c>
      <c r="I911" s="1" t="s">
        <v>13384</v>
      </c>
      <c r="J911" s="1" t="s">
        <v>13385</v>
      </c>
      <c r="K911" s="1" t="s">
        <v>7972</v>
      </c>
      <c r="L911" s="1" t="s">
        <v>13386</v>
      </c>
      <c r="M911" s="1" t="s">
        <v>13387</v>
      </c>
    </row>
    <row r="912" spans="1:13" ht="62.5">
      <c r="A912" s="1" t="s">
        <v>13388</v>
      </c>
      <c r="B912" s="1" t="s">
        <v>13389</v>
      </c>
      <c r="C912" s="1">
        <v>0</v>
      </c>
      <c r="D912" s="1" t="s">
        <v>13390</v>
      </c>
      <c r="E912" s="1">
        <v>2020</v>
      </c>
      <c r="F912" s="1" t="s">
        <v>12276</v>
      </c>
      <c r="G912" s="1">
        <v>1075</v>
      </c>
      <c r="H912" s="1" t="s">
        <v>7969</v>
      </c>
      <c r="I912" s="1" t="s">
        <v>7969</v>
      </c>
      <c r="J912" s="1" t="s">
        <v>13391</v>
      </c>
      <c r="K912" s="1" t="s">
        <v>7972</v>
      </c>
      <c r="L912" s="1" t="s">
        <v>7978</v>
      </c>
      <c r="M912" s="1" t="s">
        <v>7969</v>
      </c>
    </row>
    <row r="913" spans="1:13" ht="37.5">
      <c r="A913" s="1" t="s">
        <v>13392</v>
      </c>
      <c r="B913" s="1" t="s">
        <v>13393</v>
      </c>
      <c r="C913" s="1">
        <v>0</v>
      </c>
      <c r="D913" s="1" t="s">
        <v>13394</v>
      </c>
      <c r="E913" s="1">
        <v>2019</v>
      </c>
      <c r="F913" s="1" t="s">
        <v>13395</v>
      </c>
      <c r="G913" s="1" t="s">
        <v>7969</v>
      </c>
      <c r="H913" s="1" t="s">
        <v>7969</v>
      </c>
      <c r="I913" s="1" t="s">
        <v>13396</v>
      </c>
      <c r="J913" s="1" t="s">
        <v>13397</v>
      </c>
      <c r="K913" s="1" t="s">
        <v>7972</v>
      </c>
      <c r="L913" s="1" t="s">
        <v>8102</v>
      </c>
      <c r="M913" s="1" t="s">
        <v>13398</v>
      </c>
    </row>
    <row r="914" spans="1:13" ht="37.5">
      <c r="A914" s="1" t="s">
        <v>13399</v>
      </c>
      <c r="B914" s="1" t="s">
        <v>13400</v>
      </c>
      <c r="C914" s="1">
        <v>0</v>
      </c>
      <c r="D914" s="1" t="s">
        <v>13401</v>
      </c>
      <c r="E914" s="1">
        <v>2019</v>
      </c>
      <c r="F914" s="1" t="s">
        <v>13402</v>
      </c>
      <c r="G914" s="1" t="s">
        <v>7969</v>
      </c>
      <c r="H914" s="1" t="s">
        <v>7969</v>
      </c>
      <c r="I914" s="1" t="s">
        <v>13403</v>
      </c>
      <c r="J914" s="1" t="s">
        <v>13404</v>
      </c>
      <c r="K914" s="1" t="s">
        <v>7972</v>
      </c>
      <c r="L914" s="1" t="s">
        <v>8102</v>
      </c>
    </row>
    <row r="915" spans="1:13" ht="37.5">
      <c r="A915" s="1" t="s">
        <v>13405</v>
      </c>
      <c r="B915" s="1" t="s">
        <v>13406</v>
      </c>
      <c r="C915" s="1">
        <v>0</v>
      </c>
      <c r="D915" s="1" t="s">
        <v>13407</v>
      </c>
      <c r="E915" s="1">
        <v>2019</v>
      </c>
      <c r="F915" s="1" t="s">
        <v>8261</v>
      </c>
      <c r="G915" s="1">
        <v>10</v>
      </c>
      <c r="H915" s="1">
        <v>11</v>
      </c>
      <c r="I915" s="1" t="s">
        <v>13408</v>
      </c>
      <c r="J915" s="1" t="s">
        <v>13409</v>
      </c>
      <c r="K915" s="1" t="s">
        <v>7972</v>
      </c>
      <c r="L915" s="1" t="s">
        <v>8264</v>
      </c>
    </row>
    <row r="916" spans="1:13" ht="37.5">
      <c r="A916" s="1" t="s">
        <v>13410</v>
      </c>
      <c r="B916" s="1" t="s">
        <v>13411</v>
      </c>
      <c r="C916" s="1">
        <v>0</v>
      </c>
      <c r="D916" s="1" t="s">
        <v>13412</v>
      </c>
      <c r="E916" s="1">
        <v>2020</v>
      </c>
      <c r="F916" s="1" t="s">
        <v>8219</v>
      </c>
      <c r="G916" s="1">
        <v>38</v>
      </c>
      <c r="H916" s="1" t="s">
        <v>7969</v>
      </c>
      <c r="I916" s="1" t="s">
        <v>13413</v>
      </c>
      <c r="J916" s="1" t="s">
        <v>13414</v>
      </c>
      <c r="K916" s="1" t="s">
        <v>7972</v>
      </c>
      <c r="L916" s="1" t="s">
        <v>7985</v>
      </c>
      <c r="M916" s="1" t="s">
        <v>13415</v>
      </c>
    </row>
    <row r="917" spans="1:13" ht="37.5">
      <c r="A917" s="1" t="s">
        <v>13416</v>
      </c>
      <c r="B917" s="1" t="s">
        <v>13417</v>
      </c>
      <c r="C917" s="1">
        <v>0</v>
      </c>
      <c r="D917" s="1" t="s">
        <v>13418</v>
      </c>
      <c r="E917" s="1">
        <v>2019</v>
      </c>
      <c r="F917" s="1" t="s">
        <v>13419</v>
      </c>
      <c r="G917" s="1" t="s">
        <v>7969</v>
      </c>
      <c r="H917" s="1" t="s">
        <v>7969</v>
      </c>
      <c r="I917" s="1" t="s">
        <v>13420</v>
      </c>
      <c r="J917" s="1" t="s">
        <v>13421</v>
      </c>
      <c r="K917" s="1" t="s">
        <v>7972</v>
      </c>
      <c r="L917" s="1" t="s">
        <v>8102</v>
      </c>
      <c r="M917" s="1" t="s">
        <v>13422</v>
      </c>
    </row>
    <row r="918" spans="1:13" ht="37.5">
      <c r="A918" s="1" t="s">
        <v>13423</v>
      </c>
      <c r="B918" s="1" t="s">
        <v>13424</v>
      </c>
      <c r="C918" s="1">
        <v>0</v>
      </c>
      <c r="D918" s="1" t="s">
        <v>13425</v>
      </c>
      <c r="E918" s="1">
        <v>2019</v>
      </c>
      <c r="F918" s="1" t="s">
        <v>13383</v>
      </c>
      <c r="G918" s="1">
        <v>11</v>
      </c>
      <c r="H918" s="1">
        <v>1</v>
      </c>
      <c r="I918" s="1" t="s">
        <v>13426</v>
      </c>
      <c r="J918" s="1" t="s">
        <v>13427</v>
      </c>
      <c r="K918" s="1" t="s">
        <v>7972</v>
      </c>
      <c r="L918" s="1" t="s">
        <v>13386</v>
      </c>
      <c r="M918" s="1" t="s">
        <v>7969</v>
      </c>
    </row>
    <row r="919" spans="1:13" ht="37.5">
      <c r="A919" s="1" t="s">
        <v>13428</v>
      </c>
      <c r="B919" s="1" t="s">
        <v>13429</v>
      </c>
      <c r="C919" s="1">
        <v>0</v>
      </c>
      <c r="D919" s="1" t="s">
        <v>13430</v>
      </c>
      <c r="E919" s="1">
        <v>2019</v>
      </c>
      <c r="F919" s="1" t="s">
        <v>8392</v>
      </c>
      <c r="G919" s="1">
        <v>6</v>
      </c>
      <c r="H919" s="1">
        <v>2</v>
      </c>
      <c r="I919" s="1" t="s">
        <v>13431</v>
      </c>
      <c r="J919" s="1" t="s">
        <v>13432</v>
      </c>
      <c r="K919" s="1" t="s">
        <v>7972</v>
      </c>
      <c r="L919" s="1" t="s">
        <v>8102</v>
      </c>
      <c r="M919" s="1" t="s">
        <v>13433</v>
      </c>
    </row>
    <row r="920" spans="1:13" ht="37.5">
      <c r="A920" s="1" t="s">
        <v>13434</v>
      </c>
      <c r="B920" s="1" t="s">
        <v>13435</v>
      </c>
      <c r="C920" s="1">
        <v>0</v>
      </c>
      <c r="D920" s="1" t="s">
        <v>13436</v>
      </c>
      <c r="E920" s="1">
        <v>2019</v>
      </c>
      <c r="F920" s="1" t="s">
        <v>11083</v>
      </c>
      <c r="G920" s="1">
        <v>97</v>
      </c>
      <c r="H920" s="1">
        <v>14</v>
      </c>
      <c r="I920" s="1" t="s">
        <v>13437</v>
      </c>
      <c r="J920" s="1" t="s">
        <v>13438</v>
      </c>
      <c r="K920" s="1" t="s">
        <v>7972</v>
      </c>
      <c r="L920" s="1" t="s">
        <v>11086</v>
      </c>
      <c r="M920" s="1" t="s">
        <v>7969</v>
      </c>
    </row>
    <row r="921" spans="1:13" ht="50">
      <c r="A921" s="1" t="s">
        <v>13439</v>
      </c>
      <c r="B921" s="1" t="s">
        <v>13440</v>
      </c>
      <c r="C921" s="1">
        <v>0</v>
      </c>
      <c r="D921" s="1" t="s">
        <v>13441</v>
      </c>
      <c r="E921" s="1">
        <v>2019</v>
      </c>
      <c r="F921" s="1" t="s">
        <v>13442</v>
      </c>
      <c r="G921" s="1" t="s">
        <v>7969</v>
      </c>
      <c r="H921" s="1" t="s">
        <v>7969</v>
      </c>
      <c r="I921" s="1" t="s">
        <v>13443</v>
      </c>
      <c r="J921" s="1" t="s">
        <v>13444</v>
      </c>
      <c r="K921" s="1" t="s">
        <v>7972</v>
      </c>
      <c r="L921" s="1" t="s">
        <v>8102</v>
      </c>
      <c r="M921" s="1" t="s">
        <v>13445</v>
      </c>
    </row>
    <row r="922" spans="1:13" ht="37.5">
      <c r="A922" s="1" t="s">
        <v>13446</v>
      </c>
      <c r="B922" s="1" t="s">
        <v>13447</v>
      </c>
      <c r="C922" s="1">
        <v>0</v>
      </c>
      <c r="D922" s="1" t="s">
        <v>13448</v>
      </c>
      <c r="E922" s="1">
        <v>2019</v>
      </c>
      <c r="F922" s="1" t="s">
        <v>10735</v>
      </c>
      <c r="G922" s="1">
        <v>2019</v>
      </c>
      <c r="H922" s="1" t="s">
        <v>7969</v>
      </c>
      <c r="I922" s="1" t="s">
        <v>13449</v>
      </c>
      <c r="J922" s="1" t="s">
        <v>13450</v>
      </c>
      <c r="K922" s="1" t="s">
        <v>7972</v>
      </c>
      <c r="L922" s="1" t="s">
        <v>10738</v>
      </c>
      <c r="M922" s="1" t="s">
        <v>13451</v>
      </c>
    </row>
    <row r="923" spans="1:13" ht="37.5">
      <c r="A923" s="1" t="s">
        <v>13452</v>
      </c>
      <c r="B923" s="1" t="s">
        <v>13453</v>
      </c>
      <c r="C923" s="1">
        <v>0</v>
      </c>
      <c r="D923" s="1" t="s">
        <v>13454</v>
      </c>
      <c r="E923" s="1">
        <v>2019</v>
      </c>
      <c r="F923" s="1" t="s">
        <v>13455</v>
      </c>
      <c r="G923" s="1">
        <v>11</v>
      </c>
      <c r="H923" s="1">
        <v>1</v>
      </c>
      <c r="I923" s="1" t="s">
        <v>13456</v>
      </c>
      <c r="J923" s="1" t="s">
        <v>13457</v>
      </c>
      <c r="K923" s="1" t="s">
        <v>7972</v>
      </c>
      <c r="L923" s="1" t="s">
        <v>13458</v>
      </c>
      <c r="M923" s="1" t="s">
        <v>7969</v>
      </c>
    </row>
    <row r="924" spans="1:13" ht="37.5">
      <c r="A924" s="1" t="s">
        <v>13459</v>
      </c>
      <c r="B924" s="1" t="s">
        <v>13460</v>
      </c>
      <c r="C924" s="1">
        <v>0</v>
      </c>
      <c r="D924" s="1" t="s">
        <v>13461</v>
      </c>
      <c r="E924" s="1">
        <v>2019</v>
      </c>
      <c r="F924" s="1" t="s">
        <v>12895</v>
      </c>
      <c r="G924" s="1">
        <v>2019</v>
      </c>
      <c r="H924" s="1" t="s">
        <v>7969</v>
      </c>
      <c r="I924" s="1" t="s">
        <v>13462</v>
      </c>
      <c r="J924" s="1" t="s">
        <v>13463</v>
      </c>
      <c r="K924" s="1" t="s">
        <v>7972</v>
      </c>
      <c r="L924" s="1" t="s">
        <v>12898</v>
      </c>
      <c r="M924" s="1" t="s">
        <v>7969</v>
      </c>
    </row>
    <row r="925" spans="1:13" ht="37.5">
      <c r="A925" s="1" t="s">
        <v>13464</v>
      </c>
      <c r="B925" s="1" t="s">
        <v>13465</v>
      </c>
      <c r="C925" s="1">
        <v>0</v>
      </c>
      <c r="D925" s="1" t="s">
        <v>13466</v>
      </c>
      <c r="E925" s="1">
        <v>2019</v>
      </c>
      <c r="F925" s="1" t="s">
        <v>8308</v>
      </c>
      <c r="G925" s="1">
        <v>18</v>
      </c>
      <c r="H925" s="1">
        <v>2</v>
      </c>
      <c r="I925" s="1" t="s">
        <v>13467</v>
      </c>
      <c r="J925" s="1" t="s">
        <v>13468</v>
      </c>
      <c r="K925" s="1" t="s">
        <v>7972</v>
      </c>
      <c r="L925" s="1" t="s">
        <v>13352</v>
      </c>
      <c r="M925" s="1" t="s">
        <v>13469</v>
      </c>
    </row>
    <row r="926" spans="1:13" ht="50">
      <c r="A926" s="1" t="s">
        <v>13470</v>
      </c>
      <c r="B926" s="1" t="s">
        <v>13471</v>
      </c>
      <c r="C926" s="1">
        <v>0</v>
      </c>
      <c r="D926" s="1" t="s">
        <v>13472</v>
      </c>
      <c r="E926" s="1">
        <v>2019</v>
      </c>
      <c r="F926" s="1" t="s">
        <v>8831</v>
      </c>
      <c r="G926" s="1">
        <v>11723</v>
      </c>
      <c r="H926" s="1" t="s">
        <v>7969</v>
      </c>
      <c r="I926" s="1" t="s">
        <v>7969</v>
      </c>
      <c r="J926" s="1" t="s">
        <v>13473</v>
      </c>
      <c r="K926" s="1" t="s">
        <v>7972</v>
      </c>
      <c r="L926" s="1" t="s">
        <v>13352</v>
      </c>
      <c r="M926" s="1" t="s">
        <v>7969</v>
      </c>
    </row>
    <row r="927" spans="1:13" ht="50">
      <c r="A927" s="1" t="s">
        <v>4103</v>
      </c>
      <c r="B927" s="1" t="s">
        <v>13474</v>
      </c>
      <c r="C927" s="1">
        <v>0</v>
      </c>
      <c r="D927" s="1" t="s">
        <v>13475</v>
      </c>
      <c r="E927" s="1">
        <v>2020</v>
      </c>
      <c r="F927" s="1" t="s">
        <v>8219</v>
      </c>
      <c r="G927" s="1">
        <v>35</v>
      </c>
      <c r="H927" s="1" t="s">
        <v>7969</v>
      </c>
      <c r="I927" s="1" t="s">
        <v>13476</v>
      </c>
      <c r="J927" s="1" t="s">
        <v>13477</v>
      </c>
      <c r="K927" s="1" t="s">
        <v>7972</v>
      </c>
      <c r="L927" s="1" t="s">
        <v>7985</v>
      </c>
      <c r="M927" s="1" t="s">
        <v>4105</v>
      </c>
    </row>
    <row r="928" spans="1:13" ht="37.5">
      <c r="A928" s="1" t="s">
        <v>13478</v>
      </c>
      <c r="B928" s="1" t="s">
        <v>13479</v>
      </c>
      <c r="C928" s="1">
        <v>0</v>
      </c>
      <c r="D928" s="1" t="s">
        <v>13480</v>
      </c>
      <c r="E928" s="1">
        <v>2020</v>
      </c>
      <c r="F928" s="1" t="s">
        <v>12276</v>
      </c>
      <c r="G928" s="1">
        <v>1219</v>
      </c>
      <c r="H928" s="1" t="s">
        <v>7969</v>
      </c>
      <c r="I928" s="1" t="s">
        <v>7969</v>
      </c>
      <c r="J928" s="1" t="s">
        <v>13481</v>
      </c>
      <c r="K928" s="1" t="s">
        <v>7972</v>
      </c>
      <c r="L928" s="1" t="s">
        <v>7978</v>
      </c>
      <c r="M928" s="1" t="s">
        <v>7969</v>
      </c>
    </row>
    <row r="929" spans="1:13" ht="37.5">
      <c r="A929" s="1" t="s">
        <v>13482</v>
      </c>
      <c r="B929" s="1" t="s">
        <v>13483</v>
      </c>
      <c r="C929" s="1">
        <v>0</v>
      </c>
      <c r="D929" s="1" t="s">
        <v>13484</v>
      </c>
      <c r="E929" s="1">
        <v>2019</v>
      </c>
      <c r="F929" s="1" t="s">
        <v>13485</v>
      </c>
      <c r="G929" s="1" t="s">
        <v>7969</v>
      </c>
      <c r="H929" s="1" t="s">
        <v>7969</v>
      </c>
      <c r="I929" s="1" t="s">
        <v>13486</v>
      </c>
      <c r="J929" s="1" t="s">
        <v>13487</v>
      </c>
      <c r="K929" s="1" t="s">
        <v>7972</v>
      </c>
      <c r="L929" s="1" t="s">
        <v>8102</v>
      </c>
      <c r="M929" s="1" t="s">
        <v>13488</v>
      </c>
    </row>
    <row r="930" spans="1:13" ht="37.5">
      <c r="A930" s="1" t="s">
        <v>13489</v>
      </c>
      <c r="B930" s="1" t="s">
        <v>13490</v>
      </c>
      <c r="C930" s="1">
        <v>0</v>
      </c>
      <c r="D930" s="1" t="s">
        <v>13491</v>
      </c>
      <c r="E930" s="1">
        <v>2019</v>
      </c>
      <c r="F930" s="1" t="s">
        <v>13492</v>
      </c>
      <c r="G930" s="1">
        <v>8</v>
      </c>
      <c r="H930" s="1">
        <v>7</v>
      </c>
      <c r="I930" s="1" t="s">
        <v>13493</v>
      </c>
      <c r="J930" s="1" t="s">
        <v>13494</v>
      </c>
      <c r="K930" s="1" t="s">
        <v>7972</v>
      </c>
      <c r="L930" s="1" t="s">
        <v>13495</v>
      </c>
      <c r="M930" s="1" t="s">
        <v>7969</v>
      </c>
    </row>
    <row r="931" spans="1:13" ht="37.5">
      <c r="A931" s="1" t="s">
        <v>13496</v>
      </c>
      <c r="B931" s="1" t="s">
        <v>13497</v>
      </c>
      <c r="C931" s="1">
        <v>0</v>
      </c>
      <c r="D931" s="1" t="s">
        <v>13498</v>
      </c>
      <c r="E931" s="1">
        <v>2019</v>
      </c>
      <c r="F931" s="1" t="s">
        <v>8781</v>
      </c>
      <c r="G931" s="1">
        <v>2451</v>
      </c>
      <c r="H931" s="1" t="s">
        <v>7969</v>
      </c>
      <c r="I931" s="1" t="s">
        <v>13499</v>
      </c>
      <c r="J931" s="1" t="s">
        <v>13500</v>
      </c>
      <c r="K931" s="1" t="s">
        <v>7972</v>
      </c>
      <c r="L931" s="1" t="s">
        <v>8784</v>
      </c>
      <c r="M931" s="1" t="s">
        <v>7969</v>
      </c>
    </row>
    <row r="932" spans="1:13" ht="37.5">
      <c r="A932" s="1" t="s">
        <v>13501</v>
      </c>
      <c r="B932" s="1" t="s">
        <v>13502</v>
      </c>
      <c r="C932" s="1">
        <v>0</v>
      </c>
      <c r="D932" s="1" t="s">
        <v>13503</v>
      </c>
      <c r="E932" s="1">
        <v>2019</v>
      </c>
      <c r="F932" s="1" t="s">
        <v>13504</v>
      </c>
      <c r="G932" s="1" t="s">
        <v>7969</v>
      </c>
      <c r="H932" s="1" t="s">
        <v>7969</v>
      </c>
      <c r="I932" s="1" t="s">
        <v>13505</v>
      </c>
      <c r="J932" s="1" t="s">
        <v>13506</v>
      </c>
      <c r="K932" s="1" t="s">
        <v>7972</v>
      </c>
      <c r="L932" s="1" t="s">
        <v>8102</v>
      </c>
      <c r="M932" s="1" t="s">
        <v>13507</v>
      </c>
    </row>
    <row r="933" spans="1:13" ht="37.5">
      <c r="A933" s="1" t="s">
        <v>13508</v>
      </c>
      <c r="B933" s="1" t="s">
        <v>13509</v>
      </c>
      <c r="C933" s="1">
        <v>0</v>
      </c>
      <c r="D933" s="1" t="s">
        <v>13510</v>
      </c>
      <c r="E933" s="1">
        <v>2019</v>
      </c>
      <c r="F933" s="1" t="s">
        <v>8491</v>
      </c>
      <c r="G933" s="1">
        <v>7</v>
      </c>
      <c r="H933" s="1" t="s">
        <v>7969</v>
      </c>
      <c r="I933" s="1" t="s">
        <v>13511</v>
      </c>
      <c r="J933" s="1" t="s">
        <v>13512</v>
      </c>
      <c r="K933" s="1" t="s">
        <v>7972</v>
      </c>
      <c r="L933" s="1" t="s">
        <v>8102</v>
      </c>
    </row>
    <row r="934" spans="1:13" ht="37.5">
      <c r="A934" s="1" t="s">
        <v>13513</v>
      </c>
      <c r="B934" s="1" t="s">
        <v>13514</v>
      </c>
      <c r="C934" s="1">
        <v>0</v>
      </c>
      <c r="D934" s="1" t="s">
        <v>13515</v>
      </c>
      <c r="E934" s="1">
        <v>2019</v>
      </c>
      <c r="F934" s="1" t="s">
        <v>13516</v>
      </c>
      <c r="G934" s="1" t="s">
        <v>7969</v>
      </c>
      <c r="H934" s="1" t="s">
        <v>7969</v>
      </c>
      <c r="I934" s="1" t="s">
        <v>13517</v>
      </c>
      <c r="J934" s="1" t="s">
        <v>13518</v>
      </c>
      <c r="K934" s="1" t="s">
        <v>7972</v>
      </c>
      <c r="L934" s="1" t="s">
        <v>8427</v>
      </c>
      <c r="M934" s="1" t="s">
        <v>13519</v>
      </c>
    </row>
    <row r="935" spans="1:13" ht="37.5">
      <c r="A935" s="1" t="s">
        <v>13520</v>
      </c>
      <c r="B935" s="1" t="s">
        <v>13521</v>
      </c>
      <c r="C935" s="1">
        <v>0</v>
      </c>
      <c r="D935" s="1" t="s">
        <v>13522</v>
      </c>
      <c r="E935" s="1">
        <v>2019</v>
      </c>
      <c r="F935" s="1" t="s">
        <v>13523</v>
      </c>
      <c r="G935" s="1" t="s">
        <v>7969</v>
      </c>
      <c r="H935" s="1" t="s">
        <v>7969</v>
      </c>
      <c r="I935" s="1" t="s">
        <v>13524</v>
      </c>
      <c r="J935" s="1" t="s">
        <v>13525</v>
      </c>
      <c r="K935" s="1" t="s">
        <v>7972</v>
      </c>
      <c r="L935" s="1" t="s">
        <v>8102</v>
      </c>
      <c r="M935" s="1" t="s">
        <v>13526</v>
      </c>
    </row>
    <row r="936" spans="1:13" ht="37.5">
      <c r="A936" s="1" t="s">
        <v>13527</v>
      </c>
      <c r="B936" s="1" t="s">
        <v>13528</v>
      </c>
      <c r="C936" s="1">
        <v>0</v>
      </c>
      <c r="D936" s="1" t="s">
        <v>13529</v>
      </c>
      <c r="E936" s="1">
        <v>2019</v>
      </c>
      <c r="F936" s="1" t="s">
        <v>8219</v>
      </c>
      <c r="G936" s="1">
        <v>23</v>
      </c>
      <c r="H936" s="1" t="s">
        <v>7969</v>
      </c>
      <c r="I936" s="1" t="s">
        <v>13530</v>
      </c>
      <c r="J936" s="1" t="s">
        <v>13531</v>
      </c>
      <c r="K936" s="1" t="s">
        <v>7972</v>
      </c>
      <c r="L936" s="1" t="s">
        <v>7985</v>
      </c>
      <c r="M936" s="1" t="s">
        <v>13532</v>
      </c>
    </row>
    <row r="937" spans="1:13" ht="37.5">
      <c r="A937" s="1" t="s">
        <v>13533</v>
      </c>
      <c r="B937" s="1" t="s">
        <v>13534</v>
      </c>
      <c r="C937" s="1">
        <v>0</v>
      </c>
      <c r="D937" s="1" t="s">
        <v>13535</v>
      </c>
      <c r="E937" s="1">
        <v>2020</v>
      </c>
      <c r="F937" s="1" t="s">
        <v>9732</v>
      </c>
      <c r="G937" s="1">
        <v>312</v>
      </c>
      <c r="H937" s="1" t="s">
        <v>7969</v>
      </c>
      <c r="I937" s="1" t="s">
        <v>13536</v>
      </c>
      <c r="J937" s="1" t="s">
        <v>13537</v>
      </c>
      <c r="K937" s="1" t="s">
        <v>7972</v>
      </c>
      <c r="L937" s="1" t="s">
        <v>7978</v>
      </c>
      <c r="M937" s="1" t="s">
        <v>13538</v>
      </c>
    </row>
    <row r="938" spans="1:13" ht="87.5">
      <c r="A938" s="1" t="s">
        <v>13539</v>
      </c>
      <c r="B938" s="1" t="s">
        <v>13540</v>
      </c>
      <c r="C938" s="1">
        <v>0</v>
      </c>
      <c r="D938" s="1" t="s">
        <v>13541</v>
      </c>
      <c r="E938" s="1">
        <v>2020</v>
      </c>
      <c r="F938" s="1" t="s">
        <v>8831</v>
      </c>
      <c r="G938" s="1">
        <v>12063</v>
      </c>
      <c r="H938" s="1" t="s">
        <v>7969</v>
      </c>
      <c r="I938" s="1" t="s">
        <v>7969</v>
      </c>
      <c r="J938" s="1" t="s">
        <v>13542</v>
      </c>
      <c r="K938" s="1" t="s">
        <v>7972</v>
      </c>
      <c r="L938" s="1" t="s">
        <v>7978</v>
      </c>
      <c r="M938" s="1" t="s">
        <v>7969</v>
      </c>
    </row>
    <row r="939" spans="1:13" ht="37.5">
      <c r="A939" s="1" t="s">
        <v>13543</v>
      </c>
      <c r="B939" s="1" t="s">
        <v>13544</v>
      </c>
      <c r="C939" s="1">
        <v>0</v>
      </c>
      <c r="D939" s="1" t="s">
        <v>13545</v>
      </c>
      <c r="E939" s="1">
        <v>2019</v>
      </c>
      <c r="F939" s="1" t="s">
        <v>8491</v>
      </c>
      <c r="G939" s="1">
        <v>7</v>
      </c>
      <c r="H939" s="1" t="s">
        <v>7969</v>
      </c>
      <c r="I939" s="1" t="s">
        <v>13546</v>
      </c>
      <c r="J939" s="1" t="s">
        <v>13547</v>
      </c>
      <c r="K939" s="1" t="s">
        <v>7972</v>
      </c>
      <c r="L939" s="1" t="s">
        <v>8102</v>
      </c>
    </row>
    <row r="940" spans="1:13" ht="37.5">
      <c r="A940" s="1" t="s">
        <v>13548</v>
      </c>
      <c r="B940" s="1" t="s">
        <v>13549</v>
      </c>
      <c r="C940" s="1">
        <v>0</v>
      </c>
      <c r="D940" s="1" t="s">
        <v>13550</v>
      </c>
      <c r="E940" s="1">
        <v>2019</v>
      </c>
      <c r="F940" s="1" t="s">
        <v>9537</v>
      </c>
      <c r="G940" s="1" t="s">
        <v>7969</v>
      </c>
      <c r="H940" s="1" t="s">
        <v>7969</v>
      </c>
      <c r="I940" s="1" t="s">
        <v>13551</v>
      </c>
      <c r="J940" s="1" t="s">
        <v>13552</v>
      </c>
      <c r="K940" s="1" t="s">
        <v>7972</v>
      </c>
      <c r="L940" s="1" t="s">
        <v>8324</v>
      </c>
      <c r="M940" s="1" t="s">
        <v>13553</v>
      </c>
    </row>
    <row r="941" spans="1:13" ht="37.5">
      <c r="A941" s="1" t="s">
        <v>13554</v>
      </c>
      <c r="B941" s="1" t="s">
        <v>13555</v>
      </c>
      <c r="C941" s="1">
        <v>0</v>
      </c>
      <c r="D941" s="1" t="s">
        <v>13556</v>
      </c>
      <c r="E941" s="1">
        <v>2019</v>
      </c>
      <c r="F941" s="1" t="s">
        <v>8328</v>
      </c>
      <c r="G941" s="1" t="s">
        <v>7969</v>
      </c>
      <c r="H941" s="1" t="s">
        <v>7969</v>
      </c>
      <c r="I941" s="1" t="s">
        <v>13557</v>
      </c>
      <c r="J941" s="1" t="s">
        <v>13558</v>
      </c>
      <c r="K941" s="1" t="s">
        <v>7972</v>
      </c>
      <c r="L941" s="1" t="s">
        <v>8324</v>
      </c>
      <c r="M941" s="1" t="s">
        <v>13559</v>
      </c>
    </row>
    <row r="942" spans="1:13" ht="37.5">
      <c r="A942" s="1" t="s">
        <v>13560</v>
      </c>
      <c r="B942" s="1" t="s">
        <v>13561</v>
      </c>
      <c r="C942" s="1">
        <v>0</v>
      </c>
      <c r="D942" s="1" t="s">
        <v>13562</v>
      </c>
      <c r="E942" s="1">
        <v>2019</v>
      </c>
      <c r="F942" s="1" t="s">
        <v>13563</v>
      </c>
      <c r="G942" s="1" t="s">
        <v>7969</v>
      </c>
      <c r="H942" s="1" t="s">
        <v>7969</v>
      </c>
      <c r="I942" s="1" t="s">
        <v>13564</v>
      </c>
      <c r="J942" s="1" t="s">
        <v>13565</v>
      </c>
      <c r="K942" s="1" t="s">
        <v>7972</v>
      </c>
      <c r="L942" s="1" t="s">
        <v>8102</v>
      </c>
      <c r="M942" s="1" t="s">
        <v>13566</v>
      </c>
    </row>
    <row r="943" spans="1:13" ht="37.5">
      <c r="A943" s="1" t="s">
        <v>13567</v>
      </c>
      <c r="B943" s="1" t="s">
        <v>13568</v>
      </c>
      <c r="C943" s="1">
        <v>0</v>
      </c>
      <c r="D943" s="1" t="s">
        <v>13569</v>
      </c>
      <c r="E943" s="1">
        <v>2019</v>
      </c>
      <c r="F943" s="1" t="s">
        <v>9340</v>
      </c>
      <c r="G943" s="1">
        <v>108</v>
      </c>
      <c r="H943" s="1">
        <v>1</v>
      </c>
      <c r="I943" s="1" t="s">
        <v>13570</v>
      </c>
      <c r="J943" s="1" t="s">
        <v>13571</v>
      </c>
      <c r="K943" s="1" t="s">
        <v>7972</v>
      </c>
      <c r="L943" s="1" t="s">
        <v>13326</v>
      </c>
      <c r="M943" s="1" t="s">
        <v>13572</v>
      </c>
    </row>
    <row r="944" spans="1:13" ht="62.5">
      <c r="A944" s="1" t="s">
        <v>13573</v>
      </c>
      <c r="B944" s="1" t="s">
        <v>13574</v>
      </c>
      <c r="C944" s="1">
        <v>0</v>
      </c>
      <c r="D944" s="1" t="s">
        <v>13575</v>
      </c>
      <c r="E944" s="1">
        <v>2019</v>
      </c>
      <c r="F944" s="1" t="s">
        <v>13576</v>
      </c>
      <c r="G944" s="1" t="s">
        <v>7969</v>
      </c>
      <c r="H944" s="1" t="s">
        <v>7969</v>
      </c>
      <c r="I944" s="1" t="s">
        <v>13577</v>
      </c>
      <c r="J944" s="1" t="s">
        <v>13578</v>
      </c>
      <c r="K944" s="1" t="s">
        <v>7972</v>
      </c>
      <c r="L944" s="1" t="s">
        <v>8102</v>
      </c>
      <c r="M944" s="1" t="s">
        <v>13579</v>
      </c>
    </row>
    <row r="945" spans="1:13" ht="37.5">
      <c r="A945" s="1" t="s">
        <v>13580</v>
      </c>
      <c r="B945" s="1" t="s">
        <v>13581</v>
      </c>
      <c r="C945" s="1">
        <v>0</v>
      </c>
      <c r="D945" s="1" t="s">
        <v>13582</v>
      </c>
      <c r="E945" s="1">
        <v>2019</v>
      </c>
      <c r="F945" s="1" t="s">
        <v>11934</v>
      </c>
      <c r="G945" s="1">
        <v>17</v>
      </c>
      <c r="H945" s="1">
        <v>1</v>
      </c>
      <c r="I945" s="1" t="s">
        <v>13583</v>
      </c>
      <c r="J945" s="1" t="s">
        <v>13584</v>
      </c>
      <c r="K945" s="1" t="s">
        <v>7972</v>
      </c>
      <c r="L945" s="1" t="s">
        <v>8102</v>
      </c>
    </row>
    <row r="946" spans="1:13" ht="37.5">
      <c r="A946" s="1" t="s">
        <v>13585</v>
      </c>
      <c r="B946" s="1" t="s">
        <v>13586</v>
      </c>
      <c r="C946" s="1">
        <v>0</v>
      </c>
      <c r="D946" s="1" t="s">
        <v>13587</v>
      </c>
      <c r="E946" s="1">
        <v>2019</v>
      </c>
      <c r="F946" s="1" t="s">
        <v>8055</v>
      </c>
      <c r="G946" s="1">
        <v>1084</v>
      </c>
      <c r="H946" s="1" t="s">
        <v>7969</v>
      </c>
      <c r="I946" s="1" t="s">
        <v>7969</v>
      </c>
      <c r="J946" s="1" t="s">
        <v>13588</v>
      </c>
      <c r="K946" s="1" t="s">
        <v>7972</v>
      </c>
      <c r="L946" s="1" t="s">
        <v>13352</v>
      </c>
      <c r="M946" s="1" t="s">
        <v>7969</v>
      </c>
    </row>
    <row r="947" spans="1:13" ht="37.5">
      <c r="A947" s="1" t="s">
        <v>13589</v>
      </c>
      <c r="B947" s="1" t="s">
        <v>13590</v>
      </c>
      <c r="C947" s="1">
        <v>0</v>
      </c>
      <c r="D947" s="1" t="s">
        <v>13591</v>
      </c>
      <c r="E947" s="1">
        <v>2019</v>
      </c>
      <c r="F947" s="1" t="s">
        <v>13592</v>
      </c>
      <c r="G947" s="1" t="s">
        <v>7969</v>
      </c>
      <c r="H947" s="1" t="s">
        <v>7969</v>
      </c>
      <c r="I947" s="1" t="s">
        <v>13593</v>
      </c>
      <c r="J947" s="1" t="s">
        <v>13594</v>
      </c>
      <c r="K947" s="1" t="s">
        <v>7972</v>
      </c>
      <c r="L947" s="1" t="s">
        <v>7969</v>
      </c>
      <c r="M947" s="1" t="s">
        <v>13595</v>
      </c>
    </row>
    <row r="948" spans="1:13" ht="37.5">
      <c r="A948" s="1" t="s">
        <v>13596</v>
      </c>
      <c r="B948" s="1" t="s">
        <v>13597</v>
      </c>
      <c r="C948" s="1">
        <v>0</v>
      </c>
      <c r="D948" s="1" t="s">
        <v>13598</v>
      </c>
      <c r="E948" s="1">
        <v>2019</v>
      </c>
      <c r="F948" s="1" t="s">
        <v>8328</v>
      </c>
      <c r="G948" s="1" t="s">
        <v>7969</v>
      </c>
      <c r="H948" s="1" t="s">
        <v>7969</v>
      </c>
      <c r="I948" s="1" t="s">
        <v>13599</v>
      </c>
      <c r="J948" s="1" t="s">
        <v>13600</v>
      </c>
      <c r="K948" s="1" t="s">
        <v>7972</v>
      </c>
      <c r="L948" s="1" t="s">
        <v>8324</v>
      </c>
      <c r="M948" s="1" t="s">
        <v>13601</v>
      </c>
    </row>
    <row r="949" spans="1:13" ht="37.5">
      <c r="A949" s="1" t="s">
        <v>13602</v>
      </c>
      <c r="B949" s="1" t="s">
        <v>13603</v>
      </c>
      <c r="C949" s="1">
        <v>0</v>
      </c>
      <c r="D949" s="1" t="s">
        <v>13604</v>
      </c>
      <c r="E949" s="1">
        <v>2019</v>
      </c>
      <c r="F949" s="1" t="s">
        <v>13492</v>
      </c>
      <c r="G949" s="1">
        <v>8</v>
      </c>
      <c r="H949" s="1">
        <v>11</v>
      </c>
      <c r="I949" s="1" t="s">
        <v>13605</v>
      </c>
      <c r="J949" s="1" t="s">
        <v>13606</v>
      </c>
      <c r="K949" s="1" t="s">
        <v>7972</v>
      </c>
      <c r="L949" s="1" t="s">
        <v>13495</v>
      </c>
    </row>
    <row r="950" spans="1:13" ht="37.5">
      <c r="A950" s="1" t="s">
        <v>13607</v>
      </c>
      <c r="B950" s="1" t="s">
        <v>13608</v>
      </c>
      <c r="C950" s="1">
        <v>0</v>
      </c>
      <c r="D950" s="1" t="s">
        <v>13609</v>
      </c>
      <c r="E950" s="1">
        <v>2019</v>
      </c>
      <c r="F950" s="1" t="s">
        <v>13610</v>
      </c>
      <c r="G950" s="1">
        <v>28</v>
      </c>
      <c r="H950" s="1">
        <v>20</v>
      </c>
      <c r="I950" s="1" t="s">
        <v>13611</v>
      </c>
      <c r="J950" s="1" t="s">
        <v>13612</v>
      </c>
      <c r="K950" s="1" t="s">
        <v>7972</v>
      </c>
      <c r="L950" s="1" t="s">
        <v>13613</v>
      </c>
      <c r="M950" s="1" t="s">
        <v>7969</v>
      </c>
    </row>
    <row r="951" spans="1:13" ht="37.5">
      <c r="A951" s="1" t="s">
        <v>13614</v>
      </c>
      <c r="B951" s="1" t="s">
        <v>13615</v>
      </c>
      <c r="C951" s="1">
        <v>0</v>
      </c>
      <c r="D951" s="1" t="s">
        <v>13616</v>
      </c>
      <c r="E951" s="1">
        <v>2019</v>
      </c>
      <c r="F951" s="1" t="s">
        <v>13492</v>
      </c>
      <c r="G951" s="1">
        <v>8</v>
      </c>
      <c r="H951" s="1">
        <v>12</v>
      </c>
      <c r="I951" s="1" t="s">
        <v>13617</v>
      </c>
      <c r="J951" s="1" t="s">
        <v>13618</v>
      </c>
      <c r="K951" s="1" t="s">
        <v>7972</v>
      </c>
      <c r="L951" s="1" t="s">
        <v>13495</v>
      </c>
    </row>
    <row r="952" spans="1:13" ht="50">
      <c r="A952" s="1" t="s">
        <v>13619</v>
      </c>
      <c r="B952" s="1" t="s">
        <v>13620</v>
      </c>
      <c r="C952" s="1">
        <v>0</v>
      </c>
      <c r="D952" s="1" t="s">
        <v>13621</v>
      </c>
      <c r="E952" s="1">
        <v>2019</v>
      </c>
      <c r="F952" s="1" t="s">
        <v>8831</v>
      </c>
      <c r="G952" s="1">
        <v>11879</v>
      </c>
      <c r="H952" s="1" t="s">
        <v>7969</v>
      </c>
      <c r="I952" s="1" t="s">
        <v>13622</v>
      </c>
      <c r="J952" s="1" t="s">
        <v>13623</v>
      </c>
      <c r="K952" s="1" t="s">
        <v>7972</v>
      </c>
      <c r="L952" s="1" t="s">
        <v>7978</v>
      </c>
      <c r="M952" s="1" t="s">
        <v>13624</v>
      </c>
    </row>
    <row r="953" spans="1:13" ht="37.5">
      <c r="A953" s="1" t="s">
        <v>4434</v>
      </c>
      <c r="B953" s="1" t="s">
        <v>13625</v>
      </c>
      <c r="C953" s="1">
        <v>0</v>
      </c>
      <c r="D953" s="1" t="s">
        <v>13626</v>
      </c>
      <c r="E953" s="1">
        <v>2019</v>
      </c>
      <c r="F953" s="1" t="s">
        <v>13627</v>
      </c>
      <c r="G953" s="1">
        <v>15</v>
      </c>
      <c r="H953" s="1">
        <v>2</v>
      </c>
      <c r="I953" s="1" t="s">
        <v>13628</v>
      </c>
      <c r="J953" s="1" t="s">
        <v>13629</v>
      </c>
      <c r="K953" s="1" t="s">
        <v>7972</v>
      </c>
      <c r="L953" s="1" t="s">
        <v>13630</v>
      </c>
    </row>
    <row r="954" spans="1:13" ht="50">
      <c r="A954" s="1" t="s">
        <v>13631</v>
      </c>
      <c r="B954" s="1" t="s">
        <v>13632</v>
      </c>
      <c r="C954" s="1">
        <v>0</v>
      </c>
      <c r="D954" s="1" t="s">
        <v>13633</v>
      </c>
      <c r="E954" s="1">
        <v>2020</v>
      </c>
      <c r="F954" s="1" t="s">
        <v>8831</v>
      </c>
      <c r="G954" s="1">
        <v>12141</v>
      </c>
      <c r="H954" s="1" t="s">
        <v>7969</v>
      </c>
      <c r="I954" s="1" t="s">
        <v>7969</v>
      </c>
      <c r="J954" s="1" t="s">
        <v>13634</v>
      </c>
      <c r="K954" s="1" t="s">
        <v>7972</v>
      </c>
      <c r="L954" s="1" t="s">
        <v>7978</v>
      </c>
      <c r="M954" s="1" t="s">
        <v>7969</v>
      </c>
    </row>
    <row r="955" spans="1:13" ht="37.5">
      <c r="A955" s="1" t="s">
        <v>13635</v>
      </c>
      <c r="B955" s="1" t="s">
        <v>13636</v>
      </c>
      <c r="C955" s="1">
        <v>0</v>
      </c>
      <c r="D955" s="1" t="s">
        <v>13637</v>
      </c>
      <c r="E955" s="1">
        <v>2019</v>
      </c>
      <c r="F955" s="1" t="s">
        <v>13638</v>
      </c>
      <c r="G955" s="1" t="s">
        <v>7969</v>
      </c>
      <c r="H955" s="1" t="s">
        <v>7969</v>
      </c>
      <c r="I955" s="1" t="s">
        <v>13639</v>
      </c>
      <c r="J955" s="1" t="s">
        <v>13640</v>
      </c>
      <c r="K955" s="1" t="s">
        <v>7972</v>
      </c>
      <c r="L955" s="1" t="s">
        <v>13641</v>
      </c>
      <c r="M955" s="1" t="s">
        <v>7969</v>
      </c>
    </row>
    <row r="956" spans="1:13" ht="50">
      <c r="A956" s="1" t="s">
        <v>13642</v>
      </c>
      <c r="B956" s="1" t="s">
        <v>13643</v>
      </c>
      <c r="C956" s="1">
        <v>0</v>
      </c>
      <c r="D956" s="1" t="s">
        <v>13644</v>
      </c>
      <c r="E956" s="1">
        <v>2019</v>
      </c>
      <c r="F956" s="1" t="s">
        <v>8009</v>
      </c>
      <c r="G956" s="1">
        <v>8</v>
      </c>
      <c r="H956" s="1">
        <v>10</v>
      </c>
      <c r="I956" s="1" t="s">
        <v>13645</v>
      </c>
      <c r="J956" s="1" t="s">
        <v>13646</v>
      </c>
      <c r="K956" s="1" t="s">
        <v>7972</v>
      </c>
      <c r="L956" s="1" t="s">
        <v>11745</v>
      </c>
    </row>
    <row r="957" spans="1:13" ht="37.5">
      <c r="A957" s="1" t="s">
        <v>13647</v>
      </c>
      <c r="B957" s="1" t="s">
        <v>13648</v>
      </c>
      <c r="C957" s="1">
        <v>0</v>
      </c>
      <c r="D957" s="1" t="s">
        <v>13649</v>
      </c>
      <c r="E957" s="1">
        <v>2019</v>
      </c>
      <c r="F957" s="1" t="s">
        <v>8491</v>
      </c>
      <c r="G957" s="1">
        <v>7</v>
      </c>
      <c r="H957" s="1" t="s">
        <v>7969</v>
      </c>
      <c r="I957" s="1" t="s">
        <v>13650</v>
      </c>
      <c r="J957" s="1" t="s">
        <v>13651</v>
      </c>
      <c r="K957" s="1" t="s">
        <v>7972</v>
      </c>
      <c r="L957" s="1" t="s">
        <v>8102</v>
      </c>
    </row>
    <row r="958" spans="1:13" ht="37.5">
      <c r="A958" s="1" t="s">
        <v>13652</v>
      </c>
      <c r="B958" s="1" t="s">
        <v>13653</v>
      </c>
      <c r="C958" s="1">
        <v>0</v>
      </c>
      <c r="D958" s="1" t="s">
        <v>13654</v>
      </c>
      <c r="E958" s="1">
        <v>2019</v>
      </c>
      <c r="F958" s="1" t="s">
        <v>13335</v>
      </c>
      <c r="G958" s="1">
        <v>2019</v>
      </c>
      <c r="H958" s="1" t="s">
        <v>7969</v>
      </c>
      <c r="I958" s="1" t="s">
        <v>13655</v>
      </c>
      <c r="J958" s="1" t="s">
        <v>13656</v>
      </c>
      <c r="K958" s="1" t="s">
        <v>7972</v>
      </c>
      <c r="L958" s="1" t="s">
        <v>8102</v>
      </c>
      <c r="M958" s="1" t="s">
        <v>13657</v>
      </c>
    </row>
    <row r="959" spans="1:13" ht="37.5">
      <c r="A959" s="1" t="s">
        <v>13658</v>
      </c>
      <c r="B959" s="1" t="s">
        <v>13659</v>
      </c>
      <c r="C959" s="1">
        <v>0</v>
      </c>
      <c r="D959" s="1" t="s">
        <v>13660</v>
      </c>
      <c r="E959" s="1">
        <v>2019</v>
      </c>
      <c r="F959" s="1" t="s">
        <v>10728</v>
      </c>
      <c r="G959" s="1">
        <v>5</v>
      </c>
      <c r="H959" s="1">
        <v>1</v>
      </c>
      <c r="I959" s="1" t="s">
        <v>13661</v>
      </c>
      <c r="J959" s="1" t="s">
        <v>13662</v>
      </c>
      <c r="K959" s="1" t="s">
        <v>7972</v>
      </c>
      <c r="L959" s="1" t="s">
        <v>10731</v>
      </c>
    </row>
    <row r="960" spans="1:13" ht="50">
      <c r="A960" s="1" t="s">
        <v>13663</v>
      </c>
      <c r="B960" s="1" t="s">
        <v>13664</v>
      </c>
      <c r="C960" s="1">
        <v>0</v>
      </c>
      <c r="D960" s="1" t="s">
        <v>13665</v>
      </c>
      <c r="E960" s="1">
        <v>2019</v>
      </c>
      <c r="F960" s="1" t="s">
        <v>13666</v>
      </c>
      <c r="G960" s="1" t="s">
        <v>7969</v>
      </c>
      <c r="H960" s="1" t="s">
        <v>7969</v>
      </c>
      <c r="I960" s="1" t="s">
        <v>13667</v>
      </c>
      <c r="J960" s="1" t="s">
        <v>13668</v>
      </c>
      <c r="K960" s="1" t="s">
        <v>7972</v>
      </c>
      <c r="L960" s="1" t="s">
        <v>8102</v>
      </c>
      <c r="M960" s="1" t="s">
        <v>13669</v>
      </c>
    </row>
    <row r="961" spans="1:13" ht="37.5">
      <c r="A961" s="1" t="s">
        <v>13670</v>
      </c>
      <c r="B961" s="1" t="s">
        <v>13671</v>
      </c>
      <c r="C961" s="1">
        <v>0</v>
      </c>
      <c r="D961" s="1" t="s">
        <v>13672</v>
      </c>
      <c r="E961" s="1">
        <v>2019</v>
      </c>
      <c r="F961" s="1" t="s">
        <v>12895</v>
      </c>
      <c r="G961" s="1">
        <v>2019</v>
      </c>
      <c r="H961" s="1" t="s">
        <v>7969</v>
      </c>
      <c r="I961" s="1" t="s">
        <v>13673</v>
      </c>
      <c r="J961" s="1" t="s">
        <v>13674</v>
      </c>
      <c r="K961" s="1" t="s">
        <v>7972</v>
      </c>
      <c r="L961" s="1" t="s">
        <v>12898</v>
      </c>
      <c r="M961" s="1" t="s">
        <v>7969</v>
      </c>
    </row>
    <row r="962" spans="1:13" ht="37.5">
      <c r="A962" s="1" t="s">
        <v>13675</v>
      </c>
      <c r="B962" s="1" t="s">
        <v>13676</v>
      </c>
      <c r="C962" s="1">
        <v>0</v>
      </c>
      <c r="D962" s="1" t="s">
        <v>13677</v>
      </c>
      <c r="E962" s="1">
        <v>2020</v>
      </c>
      <c r="F962" s="1" t="s">
        <v>12218</v>
      </c>
      <c r="G962" s="1">
        <v>102</v>
      </c>
      <c r="H962" s="1" t="s">
        <v>7969</v>
      </c>
      <c r="I962" s="1" t="s">
        <v>13678</v>
      </c>
      <c r="J962" s="1" t="s">
        <v>13679</v>
      </c>
      <c r="K962" s="1" t="s">
        <v>7972</v>
      </c>
      <c r="L962" s="1" t="s">
        <v>7993</v>
      </c>
    </row>
    <row r="963" spans="1:13" ht="37.5">
      <c r="A963" s="1" t="s">
        <v>13680</v>
      </c>
      <c r="B963" s="1" t="s">
        <v>13681</v>
      </c>
      <c r="C963" s="1">
        <v>0</v>
      </c>
      <c r="D963" s="1" t="s">
        <v>13682</v>
      </c>
      <c r="E963" s="1">
        <v>2019</v>
      </c>
      <c r="F963" s="1" t="s">
        <v>13610</v>
      </c>
      <c r="G963" s="1">
        <v>28</v>
      </c>
      <c r="H963" s="1">
        <v>15</v>
      </c>
      <c r="I963" s="1" t="s">
        <v>13683</v>
      </c>
      <c r="J963" s="1" t="s">
        <v>13684</v>
      </c>
      <c r="K963" s="1" t="s">
        <v>7972</v>
      </c>
      <c r="L963" s="1" t="s">
        <v>13613</v>
      </c>
      <c r="M963" s="1" t="s">
        <v>7969</v>
      </c>
    </row>
    <row r="964" spans="1:13" ht="25">
      <c r="A964" s="1" t="e">
        <v>#N/A</v>
      </c>
      <c r="B964" s="1" t="s">
        <v>13685</v>
      </c>
      <c r="C964" s="1">
        <v>0</v>
      </c>
      <c r="D964" s="1" t="s">
        <v>13686</v>
      </c>
      <c r="E964" s="1"/>
      <c r="F964" s="1"/>
      <c r="G964" s="1"/>
      <c r="H964" s="1"/>
      <c r="I964" s="1"/>
      <c r="J964" s="1"/>
      <c r="K964" s="1"/>
      <c r="L964" s="1"/>
    </row>
    <row r="965" spans="1:13" ht="37.5">
      <c r="A965" s="1" t="s">
        <v>13687</v>
      </c>
      <c r="B965" s="1" t="s">
        <v>13688</v>
      </c>
      <c r="C965" s="1">
        <v>0</v>
      </c>
      <c r="D965" s="1" t="s">
        <v>13689</v>
      </c>
      <c r="E965" s="1">
        <v>2019</v>
      </c>
      <c r="F965" s="1" t="s">
        <v>13690</v>
      </c>
      <c r="G965" s="1" t="s">
        <v>7969</v>
      </c>
      <c r="H965" s="1" t="s">
        <v>7969</v>
      </c>
      <c r="I965" s="1" t="s">
        <v>13691</v>
      </c>
      <c r="J965" s="1" t="s">
        <v>13692</v>
      </c>
      <c r="K965" s="1" t="s">
        <v>7972</v>
      </c>
      <c r="L965" s="1" t="s">
        <v>8102</v>
      </c>
      <c r="M965" s="1" t="s">
        <v>13693</v>
      </c>
    </row>
    <row r="966" spans="1:13" ht="37.5">
      <c r="A966" s="1" t="s">
        <v>13694</v>
      </c>
      <c r="B966" s="1" t="s">
        <v>13695</v>
      </c>
      <c r="C966" s="1">
        <v>0</v>
      </c>
      <c r="D966" s="1" t="s">
        <v>13696</v>
      </c>
      <c r="E966" s="1">
        <v>2019</v>
      </c>
      <c r="F966" s="1" t="s">
        <v>12276</v>
      </c>
      <c r="G966" s="1">
        <v>898</v>
      </c>
      <c r="H966" s="1" t="s">
        <v>7969</v>
      </c>
      <c r="I966" s="1" t="s">
        <v>7969</v>
      </c>
      <c r="J966" s="1" t="s">
        <v>13697</v>
      </c>
      <c r="K966" s="1" t="s">
        <v>7972</v>
      </c>
      <c r="L966" s="1" t="s">
        <v>13352</v>
      </c>
      <c r="M966" s="1" t="s">
        <v>7969</v>
      </c>
    </row>
    <row r="967" spans="1:13" ht="50">
      <c r="A967" s="1" t="s">
        <v>13698</v>
      </c>
      <c r="B967" s="1" t="s">
        <v>13699</v>
      </c>
      <c r="C967" s="1">
        <v>0</v>
      </c>
      <c r="D967" s="1" t="s">
        <v>13700</v>
      </c>
      <c r="E967" s="1">
        <v>2019</v>
      </c>
      <c r="F967" s="1" t="s">
        <v>8831</v>
      </c>
      <c r="G967" s="1">
        <v>11580</v>
      </c>
      <c r="H967" s="1" t="s">
        <v>7969</v>
      </c>
      <c r="I967" s="1" t="s">
        <v>7969</v>
      </c>
      <c r="J967" s="1" t="s">
        <v>13701</v>
      </c>
      <c r="K967" s="1" t="s">
        <v>7972</v>
      </c>
      <c r="L967" s="1" t="s">
        <v>13352</v>
      </c>
      <c r="M967" s="1" t="s">
        <v>7969</v>
      </c>
    </row>
    <row r="968" spans="1:13" ht="37.5">
      <c r="A968" s="1" t="s">
        <v>13702</v>
      </c>
      <c r="B968" s="1" t="s">
        <v>13703</v>
      </c>
      <c r="C968" s="1">
        <v>0</v>
      </c>
      <c r="D968" s="1" t="s">
        <v>13704</v>
      </c>
      <c r="E968" s="1">
        <v>2019</v>
      </c>
      <c r="F968" s="1" t="s">
        <v>13705</v>
      </c>
      <c r="G968" s="1">
        <v>2019</v>
      </c>
      <c r="H968" s="1" t="s">
        <v>7969</v>
      </c>
      <c r="I968" s="1" t="s">
        <v>13108</v>
      </c>
      <c r="J968" s="1" t="s">
        <v>13706</v>
      </c>
      <c r="K968" s="1" t="s">
        <v>7972</v>
      </c>
      <c r="L968" s="1" t="s">
        <v>8078</v>
      </c>
      <c r="M968" s="1" t="s">
        <v>13707</v>
      </c>
    </row>
    <row r="969" spans="1:13" ht="37.5">
      <c r="A969" s="1" t="s">
        <v>13708</v>
      </c>
      <c r="B969" s="1" t="s">
        <v>13709</v>
      </c>
      <c r="C969" s="1">
        <v>0</v>
      </c>
      <c r="D969" s="1" t="s">
        <v>13710</v>
      </c>
      <c r="E969" s="1">
        <v>2020</v>
      </c>
      <c r="F969" s="1" t="s">
        <v>8491</v>
      </c>
      <c r="G969" s="1">
        <v>8</v>
      </c>
      <c r="H969" s="1" t="s">
        <v>7969</v>
      </c>
      <c r="I969" s="1" t="s">
        <v>13711</v>
      </c>
      <c r="J969" s="1" t="s">
        <v>13712</v>
      </c>
      <c r="K969" s="1" t="s">
        <v>7972</v>
      </c>
      <c r="L969" s="1" t="s">
        <v>8102</v>
      </c>
    </row>
    <row r="970" spans="1:13" ht="37.5">
      <c r="A970" s="1" t="s">
        <v>13713</v>
      </c>
      <c r="B970" s="1" t="s">
        <v>13714</v>
      </c>
      <c r="C970" s="1">
        <v>0</v>
      </c>
      <c r="D970" s="1" t="s">
        <v>13715</v>
      </c>
      <c r="E970" s="1">
        <v>2019</v>
      </c>
      <c r="F970" s="1" t="s">
        <v>13716</v>
      </c>
      <c r="G970" s="1">
        <v>1</v>
      </c>
      <c r="H970" s="1" t="s">
        <v>7969</v>
      </c>
      <c r="I970" s="1" t="s">
        <v>13717</v>
      </c>
      <c r="J970" s="1" t="s">
        <v>13718</v>
      </c>
      <c r="K970" s="1" t="s">
        <v>7972</v>
      </c>
      <c r="L970" s="1" t="s">
        <v>13719</v>
      </c>
      <c r="M970" s="1" t="s">
        <v>7969</v>
      </c>
    </row>
    <row r="971" spans="1:13" ht="37.5">
      <c r="A971" s="1" t="s">
        <v>13720</v>
      </c>
      <c r="B971" s="1" t="s">
        <v>13721</v>
      </c>
      <c r="C971" s="1">
        <v>0</v>
      </c>
      <c r="D971" s="1" t="s">
        <v>13722</v>
      </c>
      <c r="E971" s="1">
        <v>2019</v>
      </c>
      <c r="F971" s="1" t="s">
        <v>8055</v>
      </c>
      <c r="G971" s="1">
        <v>1010</v>
      </c>
      <c r="H971" s="1" t="s">
        <v>7969</v>
      </c>
      <c r="I971" s="1" t="s">
        <v>7969</v>
      </c>
      <c r="J971" s="1" t="s">
        <v>13723</v>
      </c>
      <c r="K971" s="1" t="s">
        <v>7972</v>
      </c>
      <c r="L971" s="1" t="s">
        <v>13352</v>
      </c>
      <c r="M971" s="1" t="s">
        <v>7969</v>
      </c>
    </row>
    <row r="972" spans="1:13" ht="37.5">
      <c r="A972" s="1" t="s">
        <v>13724</v>
      </c>
      <c r="B972" s="1" t="s">
        <v>13725</v>
      </c>
      <c r="C972" s="1">
        <v>0</v>
      </c>
      <c r="D972" s="1" t="s">
        <v>13726</v>
      </c>
      <c r="E972" s="1">
        <v>2020</v>
      </c>
      <c r="F972" s="1" t="s">
        <v>12276</v>
      </c>
      <c r="G972" s="1">
        <v>1219</v>
      </c>
      <c r="H972" s="1" t="s">
        <v>7969</v>
      </c>
      <c r="I972" s="1" t="s">
        <v>13727</v>
      </c>
      <c r="J972" s="1" t="s">
        <v>13728</v>
      </c>
      <c r="K972" s="1" t="s">
        <v>7972</v>
      </c>
      <c r="L972" s="1" t="s">
        <v>7978</v>
      </c>
      <c r="M972" s="1" t="s">
        <v>13729</v>
      </c>
    </row>
    <row r="973" spans="1:13" ht="37.5">
      <c r="A973" s="1" t="s">
        <v>13730</v>
      </c>
      <c r="B973" s="1" t="s">
        <v>13731</v>
      </c>
      <c r="C973" s="1">
        <v>0</v>
      </c>
      <c r="D973" s="1" t="s">
        <v>13732</v>
      </c>
      <c r="E973" s="1">
        <v>2020</v>
      </c>
      <c r="F973" s="1" t="s">
        <v>13733</v>
      </c>
      <c r="G973" s="1">
        <v>2</v>
      </c>
      <c r="H973" s="1" t="s">
        <v>7969</v>
      </c>
      <c r="I973" s="1" t="s">
        <v>13734</v>
      </c>
      <c r="J973" s="1" t="s">
        <v>13735</v>
      </c>
      <c r="K973" s="1" t="s">
        <v>7972</v>
      </c>
      <c r="L973" s="1" t="s">
        <v>13641</v>
      </c>
      <c r="M973" s="1" t="s">
        <v>7969</v>
      </c>
    </row>
    <row r="974" spans="1:13" ht="37.5">
      <c r="A974" s="1" t="s">
        <v>13736</v>
      </c>
      <c r="B974" s="1" t="s">
        <v>13737</v>
      </c>
      <c r="C974" s="1">
        <v>0</v>
      </c>
      <c r="D974" s="1" t="s">
        <v>13738</v>
      </c>
      <c r="E974" s="1">
        <v>2019</v>
      </c>
      <c r="F974" s="1" t="s">
        <v>12895</v>
      </c>
      <c r="G974" s="1">
        <v>2019</v>
      </c>
      <c r="H974" s="1" t="s">
        <v>7969</v>
      </c>
      <c r="I974" s="1" t="s">
        <v>13739</v>
      </c>
      <c r="J974" s="1" t="s">
        <v>13740</v>
      </c>
      <c r="K974" s="1" t="s">
        <v>7972</v>
      </c>
      <c r="L974" s="1" t="s">
        <v>12898</v>
      </c>
      <c r="M974" s="1" t="s">
        <v>7969</v>
      </c>
    </row>
    <row r="975" spans="1:13" ht="37.5">
      <c r="A975" s="1" t="s">
        <v>13741</v>
      </c>
      <c r="B975" s="1" t="s">
        <v>13742</v>
      </c>
      <c r="C975" s="1">
        <v>0</v>
      </c>
      <c r="D975" s="1" t="s">
        <v>13743</v>
      </c>
      <c r="E975" s="1">
        <v>2020</v>
      </c>
      <c r="F975" s="1" t="s">
        <v>8491</v>
      </c>
      <c r="G975" s="1">
        <v>8</v>
      </c>
      <c r="H975" s="1" t="s">
        <v>7969</v>
      </c>
      <c r="I975" s="1" t="s">
        <v>13744</v>
      </c>
      <c r="J975" s="1" t="s">
        <v>13745</v>
      </c>
      <c r="K975" s="1" t="s">
        <v>7972</v>
      </c>
      <c r="L975" s="1" t="s">
        <v>8102</v>
      </c>
    </row>
    <row r="976" spans="1:13" ht="37.5">
      <c r="A976" s="1" t="s">
        <v>13746</v>
      </c>
      <c r="B976" s="1" t="s">
        <v>13747</v>
      </c>
      <c r="C976" s="1">
        <v>0</v>
      </c>
      <c r="D976" s="1" t="s">
        <v>13748</v>
      </c>
      <c r="E976" s="1">
        <v>2019</v>
      </c>
      <c r="F976" s="1" t="s">
        <v>11749</v>
      </c>
      <c r="G976" s="1">
        <v>2019</v>
      </c>
      <c r="H976" s="1" t="s">
        <v>7969</v>
      </c>
      <c r="I976" s="1" t="s">
        <v>12930</v>
      </c>
      <c r="J976" s="1" t="s">
        <v>13749</v>
      </c>
      <c r="K976" s="1" t="s">
        <v>7972</v>
      </c>
      <c r="L976" s="1" t="s">
        <v>8102</v>
      </c>
    </row>
    <row r="977" spans="1:13" ht="37.5">
      <c r="A977" s="1" t="s">
        <v>13750</v>
      </c>
      <c r="B977" s="1" t="s">
        <v>13751</v>
      </c>
      <c r="C977" s="1">
        <v>0</v>
      </c>
      <c r="D977" s="1" t="s">
        <v>13752</v>
      </c>
      <c r="E977" s="1">
        <v>2019</v>
      </c>
      <c r="F977" s="1" t="s">
        <v>13753</v>
      </c>
      <c r="G977" s="1" t="s">
        <v>7969</v>
      </c>
      <c r="H977" s="1" t="s">
        <v>7969</v>
      </c>
      <c r="I977" s="1" t="s">
        <v>13754</v>
      </c>
      <c r="J977" s="1" t="s">
        <v>13755</v>
      </c>
      <c r="K977" s="1" t="s">
        <v>7972</v>
      </c>
      <c r="L977" s="1" t="s">
        <v>7973</v>
      </c>
      <c r="M977" s="1" t="s">
        <v>7969</v>
      </c>
    </row>
    <row r="978" spans="1:13" ht="37.5">
      <c r="A978" s="1" t="s">
        <v>13756</v>
      </c>
      <c r="B978" s="1" t="s">
        <v>13757</v>
      </c>
      <c r="C978" s="1">
        <v>0</v>
      </c>
      <c r="D978" s="1" t="s">
        <v>13758</v>
      </c>
      <c r="E978" s="1">
        <v>2019</v>
      </c>
      <c r="F978" s="1" t="s">
        <v>9013</v>
      </c>
      <c r="G978" s="1">
        <v>150</v>
      </c>
      <c r="H978" s="1" t="s">
        <v>7969</v>
      </c>
      <c r="I978" s="1" t="s">
        <v>13759</v>
      </c>
      <c r="J978" s="1" t="s">
        <v>13760</v>
      </c>
      <c r="K978" s="1" t="s">
        <v>7972</v>
      </c>
      <c r="L978" s="1" t="s">
        <v>7993</v>
      </c>
    </row>
    <row r="979" spans="1:13" ht="37.5">
      <c r="A979" s="1" t="s">
        <v>13761</v>
      </c>
      <c r="B979" s="1" t="s">
        <v>13762</v>
      </c>
      <c r="C979" s="1">
        <v>0</v>
      </c>
      <c r="D979" s="1" t="s">
        <v>13763</v>
      </c>
      <c r="E979" s="1">
        <v>2020</v>
      </c>
      <c r="F979" s="1" t="s">
        <v>8055</v>
      </c>
      <c r="G979" s="1">
        <v>1132</v>
      </c>
      <c r="H979" s="1" t="s">
        <v>7969</v>
      </c>
      <c r="I979" s="1" t="s">
        <v>13764</v>
      </c>
      <c r="J979" s="1" t="s">
        <v>13765</v>
      </c>
      <c r="K979" s="1" t="s">
        <v>7972</v>
      </c>
      <c r="L979" s="1" t="s">
        <v>7978</v>
      </c>
      <c r="M979" s="1" t="s">
        <v>13766</v>
      </c>
    </row>
    <row r="980" spans="1:13" ht="37.5">
      <c r="A980" s="1" t="s">
        <v>13767</v>
      </c>
      <c r="B980" s="1" t="s">
        <v>13768</v>
      </c>
      <c r="C980" s="1">
        <v>0</v>
      </c>
      <c r="D980" s="1" t="s">
        <v>13769</v>
      </c>
      <c r="E980" s="1">
        <v>2019</v>
      </c>
      <c r="F980" s="1" t="s">
        <v>9732</v>
      </c>
      <c r="G980" s="1">
        <v>279</v>
      </c>
      <c r="H980" s="1" t="s">
        <v>7969</v>
      </c>
      <c r="I980" s="1" t="s">
        <v>13770</v>
      </c>
      <c r="J980" s="1" t="s">
        <v>13771</v>
      </c>
      <c r="K980" s="1" t="s">
        <v>7972</v>
      </c>
      <c r="L980" s="1" t="s">
        <v>13352</v>
      </c>
      <c r="M980" s="1" t="s">
        <v>13772</v>
      </c>
    </row>
    <row r="981" spans="1:13" ht="37.5">
      <c r="A981" s="1" t="s">
        <v>13773</v>
      </c>
      <c r="B981" s="1" t="s">
        <v>13774</v>
      </c>
      <c r="C981" s="1">
        <v>0</v>
      </c>
      <c r="D981" s="1" t="s">
        <v>13775</v>
      </c>
      <c r="E981" s="1">
        <v>2019</v>
      </c>
      <c r="F981" s="1" t="s">
        <v>12895</v>
      </c>
      <c r="G981" s="1">
        <v>2019</v>
      </c>
      <c r="H981" s="1" t="s">
        <v>7969</v>
      </c>
      <c r="I981" s="1" t="s">
        <v>13776</v>
      </c>
      <c r="J981" s="1" t="s">
        <v>13777</v>
      </c>
      <c r="K981" s="1" t="s">
        <v>7972</v>
      </c>
      <c r="L981" s="1" t="s">
        <v>12898</v>
      </c>
      <c r="M981" s="1" t="s">
        <v>7969</v>
      </c>
    </row>
    <row r="982" spans="1:13" ht="37.5">
      <c r="A982" s="1" t="s">
        <v>13778</v>
      </c>
      <c r="B982" s="1" t="s">
        <v>13779</v>
      </c>
      <c r="C982" s="1">
        <v>0</v>
      </c>
      <c r="D982" s="1" t="s">
        <v>13780</v>
      </c>
      <c r="E982" s="1">
        <v>2019</v>
      </c>
      <c r="F982" s="1" t="s">
        <v>13781</v>
      </c>
      <c r="G982" s="1" t="s">
        <v>7969</v>
      </c>
      <c r="H982" s="1" t="s">
        <v>7969</v>
      </c>
      <c r="I982" s="1" t="s">
        <v>13782</v>
      </c>
      <c r="J982" s="1" t="s">
        <v>13783</v>
      </c>
      <c r="K982" s="1" t="s">
        <v>7972</v>
      </c>
      <c r="L982" s="1" t="s">
        <v>8102</v>
      </c>
      <c r="M982" s="1" t="s">
        <v>13784</v>
      </c>
    </row>
    <row r="983" spans="1:13" ht="37.5">
      <c r="A983" s="1" t="s">
        <v>13785</v>
      </c>
      <c r="B983" s="1" t="s">
        <v>13786</v>
      </c>
      <c r="C983" s="1">
        <v>0</v>
      </c>
      <c r="D983" s="1" t="s">
        <v>13787</v>
      </c>
      <c r="E983" s="1">
        <v>2019</v>
      </c>
      <c r="F983" s="1" t="s">
        <v>13788</v>
      </c>
      <c r="G983" s="1">
        <v>24</v>
      </c>
      <c r="H983" s="1">
        <v>3</v>
      </c>
      <c r="I983" s="1" t="s">
        <v>13789</v>
      </c>
      <c r="J983" s="1" t="s">
        <v>13790</v>
      </c>
      <c r="K983" s="1" t="s">
        <v>7972</v>
      </c>
      <c r="L983" s="1" t="s">
        <v>13791</v>
      </c>
    </row>
    <row r="984" spans="1:13" ht="37.5">
      <c r="A984" s="1" t="s">
        <v>13792</v>
      </c>
      <c r="B984" s="1" t="s">
        <v>13793</v>
      </c>
      <c r="C984" s="1">
        <v>0</v>
      </c>
      <c r="D984" s="1" t="s">
        <v>13794</v>
      </c>
      <c r="E984" s="1">
        <v>2019</v>
      </c>
      <c r="F984" s="1" t="s">
        <v>13795</v>
      </c>
      <c r="G984" s="1">
        <v>41</v>
      </c>
      <c r="H984" s="1">
        <v>3</v>
      </c>
      <c r="I984" s="1" t="s">
        <v>13796</v>
      </c>
      <c r="J984" s="1" t="s">
        <v>13797</v>
      </c>
      <c r="K984" s="1" t="s">
        <v>7972</v>
      </c>
      <c r="L984" s="1" t="s">
        <v>8324</v>
      </c>
    </row>
    <row r="985" spans="1:13" ht="37.5">
      <c r="A985" s="1" t="s">
        <v>13798</v>
      </c>
      <c r="B985" s="1" t="s">
        <v>13799</v>
      </c>
      <c r="C985" s="1">
        <v>0</v>
      </c>
      <c r="D985" s="1" t="s">
        <v>13800</v>
      </c>
      <c r="E985" s="1">
        <v>2020</v>
      </c>
      <c r="F985" s="1" t="s">
        <v>8177</v>
      </c>
      <c r="G985" s="1">
        <v>73</v>
      </c>
      <c r="H985" s="1" t="s">
        <v>7969</v>
      </c>
      <c r="I985" s="1" t="s">
        <v>13801</v>
      </c>
      <c r="J985" s="1" t="s">
        <v>13802</v>
      </c>
      <c r="K985" s="1" t="s">
        <v>7972</v>
      </c>
      <c r="L985" s="1" t="s">
        <v>7978</v>
      </c>
      <c r="M985" s="1" t="s">
        <v>13803</v>
      </c>
    </row>
    <row r="986" spans="1:13" ht="37.5">
      <c r="A986" s="1" t="s">
        <v>13804</v>
      </c>
      <c r="B986" s="1" t="s">
        <v>13805</v>
      </c>
      <c r="C986" s="1">
        <v>0</v>
      </c>
      <c r="D986" s="1" t="s">
        <v>13806</v>
      </c>
      <c r="E986" s="1">
        <v>2019</v>
      </c>
      <c r="F986" s="1" t="s">
        <v>8781</v>
      </c>
      <c r="G986" s="1">
        <v>2522</v>
      </c>
      <c r="H986" s="1" t="s">
        <v>7969</v>
      </c>
      <c r="I986" s="1" t="s">
        <v>13807</v>
      </c>
      <c r="J986" s="1" t="s">
        <v>13808</v>
      </c>
      <c r="K986" s="1" t="s">
        <v>7972</v>
      </c>
      <c r="L986" s="1" t="s">
        <v>8784</v>
      </c>
      <c r="M986" s="1" t="s">
        <v>7969</v>
      </c>
    </row>
    <row r="987" spans="1:13" ht="37.5">
      <c r="A987" s="1" t="s">
        <v>13809</v>
      </c>
      <c r="B987" s="1" t="s">
        <v>13810</v>
      </c>
      <c r="C987" s="1">
        <v>0</v>
      </c>
      <c r="D987" s="1" t="s">
        <v>13811</v>
      </c>
      <c r="E987" s="1">
        <v>2019</v>
      </c>
      <c r="F987" s="1" t="s">
        <v>13812</v>
      </c>
      <c r="G987" s="1" t="s">
        <v>7969</v>
      </c>
      <c r="H987" s="1" t="s">
        <v>7969</v>
      </c>
      <c r="I987" s="1" t="s">
        <v>13813</v>
      </c>
      <c r="J987" s="1" t="s">
        <v>13814</v>
      </c>
      <c r="K987" s="1" t="s">
        <v>7972</v>
      </c>
      <c r="L987" s="1" t="s">
        <v>8102</v>
      </c>
      <c r="M987" s="1" t="s">
        <v>13815</v>
      </c>
    </row>
    <row r="988" spans="1:13" ht="37.5">
      <c r="A988" s="1" t="s">
        <v>13816</v>
      </c>
      <c r="B988" s="1" t="s">
        <v>13817</v>
      </c>
      <c r="C988" s="1">
        <v>0</v>
      </c>
      <c r="D988" s="1" t="s">
        <v>13818</v>
      </c>
      <c r="E988" s="1">
        <v>2019</v>
      </c>
      <c r="F988" s="1" t="s">
        <v>13819</v>
      </c>
      <c r="G988" s="1" t="s">
        <v>7969</v>
      </c>
      <c r="H988" s="1" t="s">
        <v>7969</v>
      </c>
      <c r="I988" s="1" t="s">
        <v>13820</v>
      </c>
      <c r="J988" s="1" t="s">
        <v>13821</v>
      </c>
      <c r="K988" s="1" t="s">
        <v>7972</v>
      </c>
      <c r="L988" s="1" t="s">
        <v>8102</v>
      </c>
      <c r="M988" s="1" t="s">
        <v>13822</v>
      </c>
    </row>
    <row r="989" spans="1:13" ht="37.5">
      <c r="A989" s="1" t="s">
        <v>13823</v>
      </c>
      <c r="B989" s="1" t="s">
        <v>13824</v>
      </c>
      <c r="C989" s="1">
        <v>0</v>
      </c>
      <c r="D989" s="1" t="s">
        <v>13825</v>
      </c>
      <c r="E989" s="1">
        <v>2020</v>
      </c>
      <c r="F989" s="1" t="s">
        <v>13826</v>
      </c>
      <c r="G989" s="1">
        <v>385</v>
      </c>
      <c r="H989" s="1" t="s">
        <v>7969</v>
      </c>
      <c r="I989" s="1" t="s">
        <v>13827</v>
      </c>
      <c r="J989" s="1" t="s">
        <v>13828</v>
      </c>
      <c r="K989" s="1" t="s">
        <v>7972</v>
      </c>
      <c r="L989" s="1" t="s">
        <v>7978</v>
      </c>
      <c r="M989" s="1" t="s">
        <v>13829</v>
      </c>
    </row>
    <row r="990" spans="1:13" ht="37.5">
      <c r="A990" s="1" t="s">
        <v>13830</v>
      </c>
      <c r="B990" s="1" t="s">
        <v>13831</v>
      </c>
      <c r="C990" s="1">
        <v>0</v>
      </c>
      <c r="D990" s="1" t="s">
        <v>13832</v>
      </c>
      <c r="E990" s="1">
        <v>2020</v>
      </c>
      <c r="F990" s="1" t="s">
        <v>13833</v>
      </c>
      <c r="G990" s="1">
        <v>29</v>
      </c>
      <c r="H990" s="1">
        <v>1</v>
      </c>
      <c r="I990" s="1" t="s">
        <v>13834</v>
      </c>
      <c r="J990" s="1" t="s">
        <v>13835</v>
      </c>
      <c r="K990" s="1" t="s">
        <v>7972</v>
      </c>
      <c r="L990" s="1" t="s">
        <v>13836</v>
      </c>
    </row>
    <row r="991" spans="1:13" ht="37.5">
      <c r="A991" s="1" t="s">
        <v>13837</v>
      </c>
      <c r="B991" s="1" t="s">
        <v>13838</v>
      </c>
      <c r="C991" s="1">
        <v>0</v>
      </c>
      <c r="D991" s="1" t="s">
        <v>13839</v>
      </c>
      <c r="E991" s="1">
        <v>2019</v>
      </c>
      <c r="F991" s="1" t="s">
        <v>13840</v>
      </c>
      <c r="G991" s="1" t="s">
        <v>7969</v>
      </c>
      <c r="H991" s="1" t="s">
        <v>7969</v>
      </c>
      <c r="I991" s="1" t="s">
        <v>13841</v>
      </c>
      <c r="J991" s="1" t="s">
        <v>13842</v>
      </c>
      <c r="K991" s="1" t="s">
        <v>7972</v>
      </c>
      <c r="L991" s="1" t="s">
        <v>8102</v>
      </c>
    </row>
    <row r="992" spans="1:13" ht="37.5">
      <c r="A992" s="1" t="s">
        <v>13843</v>
      </c>
      <c r="B992" s="1" t="s">
        <v>13844</v>
      </c>
      <c r="C992" s="1">
        <v>0</v>
      </c>
      <c r="D992" s="1" t="s">
        <v>13845</v>
      </c>
      <c r="E992" s="1">
        <v>2017</v>
      </c>
      <c r="F992" s="1" t="s">
        <v>13846</v>
      </c>
      <c r="G992" s="1">
        <v>2017</v>
      </c>
      <c r="H992" s="1" t="s">
        <v>7969</v>
      </c>
      <c r="I992" s="1" t="s">
        <v>13847</v>
      </c>
      <c r="J992" s="1" t="s">
        <v>13848</v>
      </c>
      <c r="K992" s="1" t="s">
        <v>7972</v>
      </c>
      <c r="L992" s="1" t="s">
        <v>8102</v>
      </c>
      <c r="M992" s="1" t="s">
        <v>13849</v>
      </c>
    </row>
    <row r="993" spans="1:13" ht="50">
      <c r="A993" s="1" t="s">
        <v>13850</v>
      </c>
      <c r="B993" s="1" t="s">
        <v>13851</v>
      </c>
      <c r="C993" s="1">
        <v>0</v>
      </c>
      <c r="D993" s="1" t="s">
        <v>13852</v>
      </c>
      <c r="E993" s="1">
        <v>2017</v>
      </c>
      <c r="F993" s="1" t="s">
        <v>13853</v>
      </c>
      <c r="G993" s="1" t="s">
        <v>7969</v>
      </c>
      <c r="H993" s="1" t="s">
        <v>7969</v>
      </c>
      <c r="I993" s="1" t="s">
        <v>13854</v>
      </c>
      <c r="J993" s="1" t="s">
        <v>13855</v>
      </c>
      <c r="K993" s="1" t="s">
        <v>7972</v>
      </c>
      <c r="L993" s="1" t="s">
        <v>8102</v>
      </c>
    </row>
    <row r="994" spans="1:13" ht="37.5">
      <c r="A994" s="1" t="s">
        <v>13856</v>
      </c>
      <c r="B994" s="1" t="s">
        <v>13857</v>
      </c>
      <c r="C994" s="1">
        <v>0</v>
      </c>
      <c r="D994" s="1" t="s">
        <v>13858</v>
      </c>
      <c r="E994" s="1">
        <v>2017</v>
      </c>
      <c r="F994" s="1" t="s">
        <v>12895</v>
      </c>
      <c r="G994" s="1" t="s">
        <v>7969</v>
      </c>
      <c r="H994" s="1" t="s">
        <v>7969</v>
      </c>
      <c r="I994" s="1" t="s">
        <v>13859</v>
      </c>
      <c r="J994" s="1" t="s">
        <v>13860</v>
      </c>
      <c r="K994" s="1" t="s">
        <v>7972</v>
      </c>
      <c r="L994" s="1" t="s">
        <v>12898</v>
      </c>
      <c r="M994" s="1" t="s">
        <v>7969</v>
      </c>
    </row>
    <row r="995" spans="1:13" ht="50">
      <c r="A995" s="1" t="s">
        <v>13861</v>
      </c>
      <c r="B995" s="1" t="s">
        <v>13862</v>
      </c>
      <c r="C995" s="1">
        <v>0</v>
      </c>
      <c r="D995" s="1" t="s">
        <v>13863</v>
      </c>
      <c r="E995" s="1">
        <v>2018</v>
      </c>
      <c r="F995" s="1" t="s">
        <v>8831</v>
      </c>
      <c r="G995" s="1">
        <v>10923</v>
      </c>
      <c r="H995" s="1" t="s">
        <v>7969</v>
      </c>
      <c r="I995" s="1" t="s">
        <v>7969</v>
      </c>
      <c r="J995" s="1" t="s">
        <v>13864</v>
      </c>
      <c r="K995" s="1" t="s">
        <v>7972</v>
      </c>
      <c r="L995" s="1" t="s">
        <v>13352</v>
      </c>
      <c r="M995" s="1" t="s">
        <v>7969</v>
      </c>
    </row>
    <row r="996" spans="1:13" ht="37.5">
      <c r="A996" s="1" t="s">
        <v>13865</v>
      </c>
      <c r="B996" s="1" t="s">
        <v>13866</v>
      </c>
      <c r="C996" s="1">
        <v>0</v>
      </c>
      <c r="D996" s="1" t="s">
        <v>13867</v>
      </c>
      <c r="E996" s="1">
        <v>2017</v>
      </c>
      <c r="F996" s="1" t="s">
        <v>11677</v>
      </c>
      <c r="G996" s="1">
        <v>275</v>
      </c>
      <c r="H996" s="1" t="s">
        <v>7969</v>
      </c>
      <c r="I996" s="1" t="s">
        <v>13868</v>
      </c>
      <c r="J996" s="1" t="s">
        <v>13869</v>
      </c>
      <c r="K996" s="1" t="s">
        <v>7972</v>
      </c>
      <c r="L996" s="1" t="s">
        <v>11680</v>
      </c>
      <c r="M996" s="1" t="s">
        <v>13870</v>
      </c>
    </row>
    <row r="997" spans="1:13" ht="37.5">
      <c r="A997" s="1" t="s">
        <v>13871</v>
      </c>
      <c r="B997" s="1" t="s">
        <v>13872</v>
      </c>
      <c r="C997" s="1">
        <v>0</v>
      </c>
      <c r="D997" s="1" t="s">
        <v>13873</v>
      </c>
      <c r="E997" s="1">
        <v>2018</v>
      </c>
      <c r="F997" s="1" t="s">
        <v>8328</v>
      </c>
      <c r="G997" s="1" t="s">
        <v>7969</v>
      </c>
      <c r="H997" s="1" t="s">
        <v>7969</v>
      </c>
      <c r="I997" s="1" t="s">
        <v>13874</v>
      </c>
      <c r="J997" s="1" t="s">
        <v>13875</v>
      </c>
      <c r="K997" s="1" t="s">
        <v>7972</v>
      </c>
      <c r="L997" s="1" t="s">
        <v>8324</v>
      </c>
      <c r="M997" s="1" t="s">
        <v>13876</v>
      </c>
    </row>
    <row r="998" spans="1:13" ht="37.5">
      <c r="A998" s="1" t="s">
        <v>13877</v>
      </c>
      <c r="B998" s="1" t="s">
        <v>13878</v>
      </c>
      <c r="C998" s="1">
        <v>0</v>
      </c>
      <c r="D998" s="1" t="s">
        <v>13879</v>
      </c>
      <c r="E998" s="1">
        <v>2018</v>
      </c>
      <c r="F998" s="1" t="s">
        <v>8055</v>
      </c>
      <c r="G998" s="1">
        <v>858</v>
      </c>
      <c r="H998" s="1" t="s">
        <v>7969</v>
      </c>
      <c r="I998" s="1" t="s">
        <v>7969</v>
      </c>
      <c r="J998" s="1" t="s">
        <v>13880</v>
      </c>
      <c r="K998" s="1" t="s">
        <v>7972</v>
      </c>
      <c r="L998" s="1" t="s">
        <v>13352</v>
      </c>
      <c r="M998" s="1" t="s">
        <v>7969</v>
      </c>
    </row>
    <row r="999" spans="1:13" ht="37.5">
      <c r="A999" s="1" t="s">
        <v>13881</v>
      </c>
      <c r="B999" s="1" t="s">
        <v>13882</v>
      </c>
      <c r="C999" s="1">
        <v>0</v>
      </c>
      <c r="D999" s="1" t="s">
        <v>13883</v>
      </c>
      <c r="E999" s="1">
        <v>2017</v>
      </c>
      <c r="F999" s="1" t="s">
        <v>13884</v>
      </c>
      <c r="G999" s="1" t="s">
        <v>7969</v>
      </c>
      <c r="H999" s="1" t="s">
        <v>7969</v>
      </c>
      <c r="I999" s="1" t="s">
        <v>13885</v>
      </c>
      <c r="J999" s="1" t="s">
        <v>13886</v>
      </c>
      <c r="K999" s="1" t="s">
        <v>7972</v>
      </c>
      <c r="L999" s="1" t="s">
        <v>8102</v>
      </c>
      <c r="M999" s="1" t="s">
        <v>13887</v>
      </c>
    </row>
    <row r="1000" spans="1:13" ht="37.5">
      <c r="A1000" s="1" t="s">
        <v>13888</v>
      </c>
      <c r="B1000" s="1" t="s">
        <v>13889</v>
      </c>
      <c r="C1000" s="1">
        <v>0</v>
      </c>
      <c r="D1000" s="1" t="s">
        <v>13890</v>
      </c>
      <c r="E1000" s="1">
        <v>2018</v>
      </c>
      <c r="F1000" s="1" t="s">
        <v>13891</v>
      </c>
      <c r="G1000" s="1">
        <v>2018</v>
      </c>
      <c r="H1000" s="1" t="s">
        <v>7969</v>
      </c>
      <c r="I1000" s="1" t="s">
        <v>13892</v>
      </c>
      <c r="J1000" s="1" t="s">
        <v>13893</v>
      </c>
      <c r="K1000" s="1" t="s">
        <v>7972</v>
      </c>
      <c r="L1000" s="1" t="s">
        <v>8078</v>
      </c>
      <c r="M1000" s="1" t="s">
        <v>13894</v>
      </c>
    </row>
    <row r="1001" spans="1:13" ht="37.5">
      <c r="A1001" s="1" t="s">
        <v>13895</v>
      </c>
      <c r="B1001" s="1" t="s">
        <v>13896</v>
      </c>
      <c r="C1001" s="1">
        <v>0</v>
      </c>
      <c r="D1001" s="1" t="s">
        <v>13897</v>
      </c>
      <c r="E1001" s="1">
        <v>2018</v>
      </c>
      <c r="F1001" s="1" t="s">
        <v>13898</v>
      </c>
      <c r="G1001" s="1">
        <v>16</v>
      </c>
      <c r="H1001" s="1">
        <v>3</v>
      </c>
      <c r="I1001" s="1" t="s">
        <v>13899</v>
      </c>
      <c r="J1001" s="1" t="s">
        <v>13900</v>
      </c>
      <c r="K1001" s="1" t="s">
        <v>8905</v>
      </c>
      <c r="L1001" s="1" t="s">
        <v>8078</v>
      </c>
      <c r="M1001" s="1" t="s">
        <v>13901</v>
      </c>
    </row>
    <row r="1002" spans="1:13" ht="37.5">
      <c r="A1002" s="1" t="s">
        <v>13902</v>
      </c>
      <c r="B1002" s="1" t="s">
        <v>13903</v>
      </c>
      <c r="C1002" s="1">
        <v>0</v>
      </c>
      <c r="D1002" s="1" t="s">
        <v>13904</v>
      </c>
      <c r="E1002" s="1">
        <v>2018</v>
      </c>
      <c r="F1002" s="1" t="s">
        <v>8491</v>
      </c>
      <c r="G1002" s="1">
        <v>6</v>
      </c>
      <c r="H1002" s="1" t="s">
        <v>7969</v>
      </c>
      <c r="I1002" s="1" t="s">
        <v>13905</v>
      </c>
      <c r="J1002" s="1" t="s">
        <v>13906</v>
      </c>
      <c r="K1002" s="1" t="s">
        <v>7972</v>
      </c>
      <c r="L1002" s="1" t="s">
        <v>8102</v>
      </c>
    </row>
    <row r="1003" spans="1:13" ht="37.5">
      <c r="A1003" s="1" t="s">
        <v>13907</v>
      </c>
      <c r="B1003" s="1" t="s">
        <v>13908</v>
      </c>
      <c r="C1003" s="1">
        <v>0</v>
      </c>
      <c r="D1003" s="1" t="s">
        <v>13909</v>
      </c>
      <c r="E1003" s="1">
        <v>2018</v>
      </c>
      <c r="F1003" s="1" t="s">
        <v>13910</v>
      </c>
      <c r="G1003" s="1" t="s">
        <v>7969</v>
      </c>
      <c r="H1003" s="1" t="s">
        <v>7969</v>
      </c>
      <c r="I1003" s="1" t="s">
        <v>13911</v>
      </c>
      <c r="J1003" s="1" t="s">
        <v>13912</v>
      </c>
      <c r="K1003" s="1" t="s">
        <v>7972</v>
      </c>
      <c r="L1003" s="1" t="s">
        <v>8102</v>
      </c>
      <c r="M1003" s="1" t="s">
        <v>13913</v>
      </c>
    </row>
    <row r="1004" spans="1:13" ht="37.5">
      <c r="A1004" s="1" t="s">
        <v>13914</v>
      </c>
      <c r="B1004" s="1" t="s">
        <v>13915</v>
      </c>
      <c r="C1004" s="1">
        <v>0</v>
      </c>
      <c r="D1004" s="1" t="s">
        <v>13916</v>
      </c>
      <c r="E1004" s="1">
        <v>2018</v>
      </c>
      <c r="F1004" s="1" t="s">
        <v>13917</v>
      </c>
      <c r="G1004" s="1" t="s">
        <v>7969</v>
      </c>
      <c r="H1004" s="1" t="s">
        <v>7969</v>
      </c>
      <c r="I1004" s="1" t="s">
        <v>13918</v>
      </c>
      <c r="J1004" s="1" t="s">
        <v>13919</v>
      </c>
      <c r="K1004" s="1" t="s">
        <v>7972</v>
      </c>
      <c r="L1004" s="1" t="s">
        <v>8102</v>
      </c>
      <c r="M1004" s="1" t="s">
        <v>13920</v>
      </c>
    </row>
    <row r="1005" spans="1:13" ht="37.5">
      <c r="A1005" s="1" t="s">
        <v>13921</v>
      </c>
      <c r="B1005" s="1" t="s">
        <v>13922</v>
      </c>
      <c r="C1005" s="1">
        <v>0</v>
      </c>
      <c r="D1005" s="1" t="s">
        <v>13923</v>
      </c>
      <c r="E1005" s="1">
        <v>2017</v>
      </c>
      <c r="F1005" s="1" t="s">
        <v>13924</v>
      </c>
      <c r="G1005" s="1" t="s">
        <v>7969</v>
      </c>
      <c r="H1005" s="1" t="s">
        <v>7969</v>
      </c>
      <c r="I1005" s="1" t="s">
        <v>13925</v>
      </c>
      <c r="J1005" s="1" t="s">
        <v>13926</v>
      </c>
      <c r="K1005" s="1" t="s">
        <v>7972</v>
      </c>
      <c r="L1005" s="1" t="s">
        <v>7973</v>
      </c>
      <c r="M1005" s="1" t="s">
        <v>7969</v>
      </c>
    </row>
    <row r="1006" spans="1:13" ht="50">
      <c r="A1006" s="1" t="s">
        <v>13927</v>
      </c>
      <c r="B1006" s="1" t="s">
        <v>13928</v>
      </c>
      <c r="C1006" s="1">
        <v>0</v>
      </c>
      <c r="D1006" s="1" t="s">
        <v>13929</v>
      </c>
      <c r="E1006" s="1">
        <v>2017</v>
      </c>
      <c r="F1006" s="1" t="s">
        <v>8831</v>
      </c>
      <c r="G1006" s="1">
        <v>10604</v>
      </c>
      <c r="H1006" s="1" t="s">
        <v>7969</v>
      </c>
      <c r="I1006" s="1" t="s">
        <v>13930</v>
      </c>
      <c r="J1006" s="1" t="s">
        <v>13931</v>
      </c>
      <c r="K1006" s="1" t="s">
        <v>7972</v>
      </c>
      <c r="L1006" s="1" t="s">
        <v>13352</v>
      </c>
      <c r="M1006" s="1" t="s">
        <v>13932</v>
      </c>
    </row>
    <row r="1007" spans="1:13" ht="37.5">
      <c r="A1007" s="1" t="s">
        <v>13933</v>
      </c>
      <c r="B1007" s="1" t="s">
        <v>13934</v>
      </c>
      <c r="C1007" s="1">
        <v>0</v>
      </c>
      <c r="D1007" s="1" t="s">
        <v>8328</v>
      </c>
      <c r="E1007" s="1">
        <v>2017</v>
      </c>
      <c r="F1007" s="1" t="s">
        <v>8328</v>
      </c>
      <c r="G1007" s="1" t="s">
        <v>7969</v>
      </c>
      <c r="H1007" s="1" t="s">
        <v>7969</v>
      </c>
      <c r="I1007" s="1" t="s">
        <v>7969</v>
      </c>
      <c r="J1007" s="1" t="s">
        <v>13935</v>
      </c>
      <c r="K1007" s="1" t="s">
        <v>7972</v>
      </c>
      <c r="L1007" s="1" t="s">
        <v>8324</v>
      </c>
      <c r="M1007" s="1" t="s">
        <v>7969</v>
      </c>
    </row>
    <row r="1008" spans="1:13" ht="37.5">
      <c r="A1008" s="1" t="s">
        <v>13936</v>
      </c>
      <c r="B1008" s="1" t="s">
        <v>13937</v>
      </c>
      <c r="C1008" s="1">
        <v>0</v>
      </c>
      <c r="D1008" s="1" t="s">
        <v>13938</v>
      </c>
      <c r="E1008" s="1">
        <v>2017</v>
      </c>
      <c r="F1008" s="1" t="s">
        <v>13939</v>
      </c>
      <c r="G1008" s="1" t="s">
        <v>7969</v>
      </c>
      <c r="H1008" s="1" t="s">
        <v>7969</v>
      </c>
      <c r="I1008" s="1" t="s">
        <v>13940</v>
      </c>
      <c r="J1008" s="1" t="s">
        <v>13941</v>
      </c>
      <c r="K1008" s="1" t="s">
        <v>7972</v>
      </c>
      <c r="L1008" s="1" t="s">
        <v>8102</v>
      </c>
      <c r="M1008" s="1" t="s">
        <v>13942</v>
      </c>
    </row>
    <row r="1009" spans="1:13" ht="37.5">
      <c r="A1009" s="1" t="s">
        <v>13943</v>
      </c>
      <c r="B1009" s="1" t="s">
        <v>13944</v>
      </c>
      <c r="C1009" s="1">
        <v>0</v>
      </c>
      <c r="D1009" s="1" t="s">
        <v>13945</v>
      </c>
      <c r="E1009" s="1">
        <v>2017</v>
      </c>
      <c r="F1009" s="1" t="s">
        <v>12895</v>
      </c>
      <c r="G1009" s="1" t="s">
        <v>7969</v>
      </c>
      <c r="H1009" s="1" t="s">
        <v>7969</v>
      </c>
      <c r="I1009" s="1" t="s">
        <v>13946</v>
      </c>
      <c r="J1009" s="1" t="s">
        <v>13947</v>
      </c>
      <c r="K1009" s="1" t="s">
        <v>7972</v>
      </c>
      <c r="L1009" s="1" t="s">
        <v>12898</v>
      </c>
      <c r="M1009" s="1" t="s">
        <v>7969</v>
      </c>
    </row>
    <row r="1010" spans="1:13" ht="112.5">
      <c r="A1010" s="1" t="s">
        <v>13948</v>
      </c>
      <c r="B1010" s="1" t="s">
        <v>13949</v>
      </c>
      <c r="C1010" s="1">
        <v>0</v>
      </c>
      <c r="D1010" s="1" t="s">
        <v>13950</v>
      </c>
      <c r="E1010" s="1">
        <v>2018</v>
      </c>
      <c r="F1010" s="1" t="s">
        <v>13951</v>
      </c>
      <c r="G1010" s="1" t="s">
        <v>7969</v>
      </c>
      <c r="H1010" s="1" t="s">
        <v>7969</v>
      </c>
      <c r="I1010" s="1" t="s">
        <v>13952</v>
      </c>
      <c r="J1010" s="1" t="s">
        <v>13953</v>
      </c>
      <c r="K1010" s="1" t="s">
        <v>7972</v>
      </c>
      <c r="L1010" s="1" t="s">
        <v>8102</v>
      </c>
      <c r="M1010" s="1" t="s">
        <v>13954</v>
      </c>
    </row>
    <row r="1011" spans="1:13" ht="37.5">
      <c r="A1011" s="1" t="s">
        <v>13955</v>
      </c>
      <c r="B1011" s="1" t="s">
        <v>13956</v>
      </c>
      <c r="C1011" s="1">
        <v>0</v>
      </c>
      <c r="D1011" s="1" t="s">
        <v>13957</v>
      </c>
      <c r="E1011" s="1">
        <v>2018</v>
      </c>
      <c r="F1011" s="1" t="s">
        <v>13958</v>
      </c>
      <c r="G1011" s="1">
        <v>29</v>
      </c>
      <c r="H1011" s="1">
        <v>6</v>
      </c>
      <c r="I1011" s="1" t="s">
        <v>13959</v>
      </c>
      <c r="J1011" s="1" t="s">
        <v>13960</v>
      </c>
      <c r="K1011" s="1" t="s">
        <v>7972</v>
      </c>
      <c r="L1011" s="1" t="s">
        <v>13961</v>
      </c>
      <c r="M1011" s="1" t="s">
        <v>13962</v>
      </c>
    </row>
    <row r="1012" spans="1:13" ht="37.5">
      <c r="A1012" s="1" t="s">
        <v>13963</v>
      </c>
      <c r="B1012" s="1" t="s">
        <v>13964</v>
      </c>
      <c r="C1012" s="1">
        <v>0</v>
      </c>
      <c r="D1012" s="1" t="s">
        <v>13965</v>
      </c>
      <c r="E1012" s="1">
        <v>2017</v>
      </c>
      <c r="F1012" s="1" t="s">
        <v>9665</v>
      </c>
      <c r="G1012" s="1" t="s">
        <v>7969</v>
      </c>
      <c r="H1012" s="1" t="s">
        <v>7969</v>
      </c>
      <c r="I1012" s="1" t="s">
        <v>13966</v>
      </c>
      <c r="J1012" s="1" t="s">
        <v>13967</v>
      </c>
      <c r="K1012" s="1" t="s">
        <v>7972</v>
      </c>
      <c r="L1012" s="1" t="s">
        <v>8102</v>
      </c>
      <c r="M1012" s="1" t="s">
        <v>13968</v>
      </c>
    </row>
    <row r="1013" spans="1:13" ht="37.5">
      <c r="A1013" s="1" t="s">
        <v>13969</v>
      </c>
      <c r="B1013" s="1" t="s">
        <v>13970</v>
      </c>
      <c r="C1013" s="1">
        <v>0</v>
      </c>
      <c r="D1013" s="1" t="s">
        <v>13971</v>
      </c>
      <c r="E1013" s="1">
        <v>2018</v>
      </c>
      <c r="F1013" s="1" t="s">
        <v>13972</v>
      </c>
      <c r="G1013" s="1" t="s">
        <v>7969</v>
      </c>
      <c r="H1013" s="1" t="s">
        <v>7969</v>
      </c>
      <c r="I1013" s="1" t="s">
        <v>13973</v>
      </c>
      <c r="J1013" s="1" t="s">
        <v>13974</v>
      </c>
      <c r="K1013" s="1" t="s">
        <v>7972</v>
      </c>
      <c r="L1013" s="1" t="s">
        <v>8102</v>
      </c>
      <c r="M1013" s="1" t="s">
        <v>13975</v>
      </c>
    </row>
    <row r="1014" spans="1:13" ht="37.5">
      <c r="A1014" s="1" t="s">
        <v>13976</v>
      </c>
      <c r="B1014" s="1" t="s">
        <v>13977</v>
      </c>
      <c r="C1014" s="1">
        <v>0</v>
      </c>
      <c r="D1014" s="1" t="s">
        <v>13978</v>
      </c>
      <c r="E1014" s="1">
        <v>2017</v>
      </c>
      <c r="F1014" s="1" t="s">
        <v>13979</v>
      </c>
      <c r="G1014" s="1">
        <v>2018</v>
      </c>
      <c r="H1014" s="1" t="s">
        <v>7969</v>
      </c>
      <c r="I1014" s="1" t="s">
        <v>13980</v>
      </c>
      <c r="J1014" s="1" t="s">
        <v>13981</v>
      </c>
      <c r="K1014" s="1" t="s">
        <v>7972</v>
      </c>
      <c r="L1014" s="1" t="s">
        <v>8102</v>
      </c>
    </row>
    <row r="1015" spans="1:13" ht="37.5">
      <c r="A1015" s="1" t="s">
        <v>13982</v>
      </c>
      <c r="B1015" s="1" t="s">
        <v>13983</v>
      </c>
      <c r="C1015" s="1">
        <v>0</v>
      </c>
      <c r="D1015" s="1" t="s">
        <v>13984</v>
      </c>
      <c r="E1015" s="1">
        <v>2017</v>
      </c>
      <c r="F1015" s="1" t="s">
        <v>13985</v>
      </c>
      <c r="G1015" s="1" t="s">
        <v>7969</v>
      </c>
      <c r="H1015" s="1" t="s">
        <v>7969</v>
      </c>
      <c r="I1015" s="1" t="s">
        <v>13986</v>
      </c>
      <c r="J1015" s="1" t="s">
        <v>13987</v>
      </c>
      <c r="K1015" s="1" t="s">
        <v>7972</v>
      </c>
      <c r="L1015" s="1" t="s">
        <v>8102</v>
      </c>
      <c r="M1015" s="1" t="s">
        <v>13988</v>
      </c>
    </row>
    <row r="1016" spans="1:13" ht="37.5">
      <c r="A1016" s="1" t="s">
        <v>13989</v>
      </c>
      <c r="B1016" s="1" t="s">
        <v>13990</v>
      </c>
      <c r="C1016" s="1">
        <v>0</v>
      </c>
      <c r="D1016" s="1" t="s">
        <v>13991</v>
      </c>
      <c r="E1016" s="1">
        <v>2018</v>
      </c>
      <c r="F1016" s="1" t="s">
        <v>9732</v>
      </c>
      <c r="G1016" s="1">
        <v>216</v>
      </c>
      <c r="H1016" s="1" t="s">
        <v>7969</v>
      </c>
      <c r="I1016" s="1" t="s">
        <v>13992</v>
      </c>
      <c r="J1016" s="1" t="s">
        <v>13993</v>
      </c>
      <c r="K1016" s="1" t="s">
        <v>7972</v>
      </c>
      <c r="L1016" s="1" t="s">
        <v>13352</v>
      </c>
      <c r="M1016" s="1" t="s">
        <v>13994</v>
      </c>
    </row>
    <row r="1017" spans="1:13" ht="37.5">
      <c r="A1017" s="1" t="s">
        <v>13995</v>
      </c>
      <c r="B1017" s="1" t="s">
        <v>13996</v>
      </c>
      <c r="C1017" s="1">
        <v>0</v>
      </c>
      <c r="D1017" s="1" t="s">
        <v>13997</v>
      </c>
      <c r="E1017" s="1">
        <v>2018</v>
      </c>
      <c r="F1017" s="1" t="s">
        <v>9147</v>
      </c>
      <c r="G1017" s="1">
        <v>20</v>
      </c>
      <c r="H1017" s="1">
        <v>5</v>
      </c>
      <c r="I1017" s="1" t="s">
        <v>13998</v>
      </c>
      <c r="J1017" s="1" t="s">
        <v>13999</v>
      </c>
      <c r="K1017" s="1" t="s">
        <v>7972</v>
      </c>
      <c r="L1017" s="1" t="s">
        <v>13326</v>
      </c>
      <c r="M1017" s="1" t="s">
        <v>14000</v>
      </c>
    </row>
    <row r="1018" spans="1:13" ht="37.5">
      <c r="A1018" s="1" t="s">
        <v>14001</v>
      </c>
      <c r="B1018" s="1" t="s">
        <v>14002</v>
      </c>
      <c r="C1018" s="1">
        <v>0</v>
      </c>
      <c r="D1018" s="1" t="s">
        <v>14003</v>
      </c>
      <c r="E1018" s="1">
        <v>2017</v>
      </c>
      <c r="F1018" s="1" t="s">
        <v>14004</v>
      </c>
      <c r="G1018" s="1">
        <v>13</v>
      </c>
      <c r="H1018" s="1">
        <v>2</v>
      </c>
      <c r="I1018" s="1" t="s">
        <v>14005</v>
      </c>
      <c r="J1018" s="1" t="s">
        <v>14006</v>
      </c>
      <c r="K1018" s="1" t="s">
        <v>7972</v>
      </c>
      <c r="L1018" s="1" t="s">
        <v>8161</v>
      </c>
      <c r="M1018" s="1" t="s">
        <v>14007</v>
      </c>
    </row>
    <row r="1019" spans="1:13" ht="37.5">
      <c r="A1019" s="1" t="s">
        <v>14008</v>
      </c>
      <c r="B1019" s="1" t="s">
        <v>14009</v>
      </c>
      <c r="C1019" s="1">
        <v>0</v>
      </c>
      <c r="D1019" s="1" t="s">
        <v>14010</v>
      </c>
      <c r="E1019" s="1">
        <v>2018</v>
      </c>
      <c r="F1019" s="1" t="s">
        <v>8055</v>
      </c>
      <c r="G1019" s="1">
        <v>883</v>
      </c>
      <c r="H1019" s="1" t="s">
        <v>7969</v>
      </c>
      <c r="I1019" s="1" t="s">
        <v>7969</v>
      </c>
      <c r="J1019" s="1" t="s">
        <v>14011</v>
      </c>
      <c r="K1019" s="1" t="s">
        <v>7972</v>
      </c>
      <c r="L1019" s="1" t="s">
        <v>13352</v>
      </c>
      <c r="M1019" s="1" t="s">
        <v>7969</v>
      </c>
    </row>
    <row r="1020" spans="1:13" ht="37.5">
      <c r="A1020" s="1" t="s">
        <v>14012</v>
      </c>
      <c r="B1020" s="1" t="s">
        <v>14013</v>
      </c>
      <c r="C1020" s="1">
        <v>0</v>
      </c>
      <c r="D1020" s="1" t="s">
        <v>14014</v>
      </c>
      <c r="E1020" s="1">
        <v>2018</v>
      </c>
      <c r="F1020" s="1" t="s">
        <v>14015</v>
      </c>
      <c r="G1020" s="1" t="s">
        <v>7969</v>
      </c>
      <c r="H1020" s="1" t="s">
        <v>7969</v>
      </c>
      <c r="I1020" s="1" t="s">
        <v>14016</v>
      </c>
      <c r="J1020" s="1" t="s">
        <v>14017</v>
      </c>
      <c r="K1020" s="1" t="s">
        <v>7972</v>
      </c>
      <c r="L1020" s="1" t="s">
        <v>8102</v>
      </c>
      <c r="M1020" s="1" t="s">
        <v>14018</v>
      </c>
    </row>
    <row r="1021" spans="1:13" ht="50">
      <c r="A1021" s="1" t="s">
        <v>14019</v>
      </c>
      <c r="B1021" s="1" t="s">
        <v>14020</v>
      </c>
      <c r="C1021" s="1">
        <v>0</v>
      </c>
      <c r="D1021" s="1" t="s">
        <v>14021</v>
      </c>
      <c r="E1021" s="1">
        <v>2017</v>
      </c>
      <c r="F1021" s="1" t="s">
        <v>12942</v>
      </c>
      <c r="G1021" s="1">
        <v>47</v>
      </c>
      <c r="H1021" s="1" t="s">
        <v>7969</v>
      </c>
      <c r="I1021" s="1" t="s">
        <v>14022</v>
      </c>
      <c r="J1021" s="1" t="s">
        <v>14023</v>
      </c>
      <c r="K1021" s="1" t="s">
        <v>7972</v>
      </c>
      <c r="L1021" s="1" t="s">
        <v>13326</v>
      </c>
    </row>
    <row r="1022" spans="1:13" ht="37.5">
      <c r="A1022" s="1" t="s">
        <v>14024</v>
      </c>
      <c r="B1022" s="1" t="s">
        <v>14025</v>
      </c>
      <c r="C1022" s="1">
        <v>0</v>
      </c>
      <c r="D1022" s="1" t="s">
        <v>14026</v>
      </c>
      <c r="E1022" s="1">
        <v>2017</v>
      </c>
      <c r="F1022" s="1" t="s">
        <v>14027</v>
      </c>
      <c r="G1022" s="1" t="s">
        <v>7969</v>
      </c>
      <c r="H1022" s="1" t="s">
        <v>7969</v>
      </c>
      <c r="I1022" s="1" t="s">
        <v>14028</v>
      </c>
      <c r="J1022" s="1" t="s">
        <v>14029</v>
      </c>
      <c r="K1022" s="1" t="s">
        <v>7972</v>
      </c>
      <c r="L1022" s="1" t="s">
        <v>8102</v>
      </c>
      <c r="M1022" s="1" t="s">
        <v>14030</v>
      </c>
    </row>
    <row r="1023" spans="1:13" ht="37.5">
      <c r="A1023" s="1" t="s">
        <v>14031</v>
      </c>
      <c r="B1023" s="1" t="s">
        <v>14032</v>
      </c>
      <c r="C1023" s="1">
        <v>0</v>
      </c>
      <c r="D1023" s="1" t="s">
        <v>14033</v>
      </c>
      <c r="E1023" s="1">
        <v>2018</v>
      </c>
      <c r="F1023" s="1" t="s">
        <v>14034</v>
      </c>
      <c r="G1023" s="1" t="s">
        <v>7969</v>
      </c>
      <c r="H1023" s="1" t="s">
        <v>7969</v>
      </c>
      <c r="I1023" s="1" t="s">
        <v>14035</v>
      </c>
      <c r="J1023" s="1" t="s">
        <v>14036</v>
      </c>
      <c r="K1023" s="1" t="s">
        <v>7972</v>
      </c>
      <c r="L1023" s="1" t="s">
        <v>8102</v>
      </c>
      <c r="M1023" s="1" t="s">
        <v>14037</v>
      </c>
    </row>
    <row r="1024" spans="1:13" ht="37.5">
      <c r="A1024" s="1" t="s">
        <v>14038</v>
      </c>
      <c r="B1024" s="1" t="s">
        <v>14039</v>
      </c>
      <c r="C1024" s="1">
        <v>0</v>
      </c>
      <c r="D1024" s="1" t="s">
        <v>14040</v>
      </c>
      <c r="E1024" s="1">
        <v>2018</v>
      </c>
      <c r="F1024" s="1" t="s">
        <v>10349</v>
      </c>
      <c r="G1024" s="1">
        <v>746</v>
      </c>
      <c r="H1024" s="1" t="s">
        <v>7969</v>
      </c>
      <c r="I1024" s="1" t="s">
        <v>14041</v>
      </c>
      <c r="J1024" s="1" t="s">
        <v>14042</v>
      </c>
      <c r="K1024" s="1" t="s">
        <v>7972</v>
      </c>
      <c r="L1024" s="1" t="s">
        <v>13352</v>
      </c>
      <c r="M1024" s="1" t="s">
        <v>14043</v>
      </c>
    </row>
    <row r="1025" spans="1:13" ht="37.5">
      <c r="A1025" s="1" t="s">
        <v>14044</v>
      </c>
      <c r="B1025" s="1" t="s">
        <v>14045</v>
      </c>
      <c r="C1025" s="1">
        <v>0</v>
      </c>
      <c r="D1025" s="1" t="s">
        <v>14046</v>
      </c>
      <c r="E1025" s="1">
        <v>2017</v>
      </c>
      <c r="F1025" s="1" t="s">
        <v>14047</v>
      </c>
      <c r="G1025" s="1">
        <v>2018</v>
      </c>
      <c r="H1025" s="1" t="s">
        <v>7969</v>
      </c>
      <c r="I1025" s="1" t="s">
        <v>14048</v>
      </c>
      <c r="J1025" s="1" t="s">
        <v>14049</v>
      </c>
      <c r="K1025" s="1" t="s">
        <v>7972</v>
      </c>
      <c r="L1025" s="1" t="s">
        <v>8102</v>
      </c>
      <c r="M1025" s="1" t="s">
        <v>14050</v>
      </c>
    </row>
    <row r="1026" spans="1:13" ht="37.5">
      <c r="A1026" s="1" t="s">
        <v>14051</v>
      </c>
      <c r="B1026" s="1" t="s">
        <v>14052</v>
      </c>
      <c r="C1026" s="1">
        <v>0</v>
      </c>
      <c r="D1026" s="1" t="s">
        <v>14053</v>
      </c>
      <c r="E1026" s="1">
        <v>2019</v>
      </c>
      <c r="F1026" s="1" t="s">
        <v>8740</v>
      </c>
      <c r="G1026" s="1">
        <v>199</v>
      </c>
      <c r="H1026" s="1" t="s">
        <v>7969</v>
      </c>
      <c r="I1026" s="1" t="s">
        <v>14054</v>
      </c>
      <c r="J1026" s="1" t="s">
        <v>14055</v>
      </c>
      <c r="K1026" s="1" t="s">
        <v>7972</v>
      </c>
      <c r="L1026" s="1" t="s">
        <v>12126</v>
      </c>
      <c r="M1026" s="1" t="s">
        <v>14056</v>
      </c>
    </row>
    <row r="1027" spans="1:13" ht="37.5">
      <c r="A1027" s="1" t="s">
        <v>14057</v>
      </c>
      <c r="B1027" s="1" t="s">
        <v>14058</v>
      </c>
      <c r="C1027" s="1">
        <v>0</v>
      </c>
      <c r="D1027" s="1" t="s">
        <v>14059</v>
      </c>
      <c r="E1027" s="1">
        <v>2018</v>
      </c>
      <c r="F1027" s="1" t="s">
        <v>12276</v>
      </c>
      <c r="G1027" s="1">
        <v>706</v>
      </c>
      <c r="H1027" s="1" t="s">
        <v>7969</v>
      </c>
      <c r="I1027" s="1" t="s">
        <v>14060</v>
      </c>
      <c r="J1027" s="1" t="s">
        <v>14061</v>
      </c>
      <c r="K1027" s="1" t="s">
        <v>7972</v>
      </c>
      <c r="L1027" s="1" t="s">
        <v>13352</v>
      </c>
      <c r="M1027" s="1" t="s">
        <v>14062</v>
      </c>
    </row>
    <row r="1028" spans="1:13" ht="37.5">
      <c r="A1028" s="1" t="s">
        <v>14063</v>
      </c>
      <c r="B1028" s="1" t="s">
        <v>14064</v>
      </c>
      <c r="C1028" s="1">
        <v>0</v>
      </c>
      <c r="D1028" s="1" t="s">
        <v>14065</v>
      </c>
      <c r="E1028" s="1">
        <v>2018</v>
      </c>
      <c r="F1028" s="1" t="s">
        <v>14066</v>
      </c>
      <c r="G1028" s="1" t="s">
        <v>7969</v>
      </c>
      <c r="H1028" s="1" t="s">
        <v>7969</v>
      </c>
      <c r="I1028" s="1" t="s">
        <v>14067</v>
      </c>
      <c r="J1028" s="1" t="s">
        <v>14068</v>
      </c>
      <c r="K1028" s="1" t="s">
        <v>7972</v>
      </c>
      <c r="L1028" s="1" t="s">
        <v>8102</v>
      </c>
      <c r="M1028" s="1" t="s">
        <v>14069</v>
      </c>
    </row>
    <row r="1029" spans="1:13" ht="37.5">
      <c r="A1029" s="1" t="s">
        <v>14070</v>
      </c>
      <c r="B1029" s="1" t="s">
        <v>14071</v>
      </c>
      <c r="C1029" s="1">
        <v>0</v>
      </c>
      <c r="D1029" s="1" t="s">
        <v>14072</v>
      </c>
      <c r="E1029" s="1">
        <v>2017</v>
      </c>
      <c r="F1029" s="1" t="s">
        <v>14073</v>
      </c>
      <c r="G1029" s="1" t="s">
        <v>7969</v>
      </c>
      <c r="H1029" s="1" t="s">
        <v>7969</v>
      </c>
      <c r="I1029" s="1" t="s">
        <v>14074</v>
      </c>
      <c r="J1029" s="1" t="s">
        <v>14075</v>
      </c>
      <c r="K1029" s="1" t="s">
        <v>7972</v>
      </c>
      <c r="L1029" s="1" t="s">
        <v>8102</v>
      </c>
      <c r="M1029" s="1" t="s">
        <v>14076</v>
      </c>
    </row>
    <row r="1030" spans="1:13" ht="37.5">
      <c r="A1030" s="1" t="s">
        <v>14077</v>
      </c>
      <c r="B1030" s="1" t="s">
        <v>14078</v>
      </c>
      <c r="C1030" s="1">
        <v>0</v>
      </c>
      <c r="D1030" s="1" t="s">
        <v>14079</v>
      </c>
      <c r="E1030" s="1">
        <v>2018</v>
      </c>
      <c r="F1030" s="1" t="s">
        <v>14080</v>
      </c>
      <c r="G1030" s="1">
        <v>2018</v>
      </c>
      <c r="H1030" s="1" t="s">
        <v>7969</v>
      </c>
      <c r="I1030" s="1" t="s">
        <v>14081</v>
      </c>
      <c r="J1030" s="1" t="s">
        <v>14082</v>
      </c>
      <c r="K1030" s="1" t="s">
        <v>7972</v>
      </c>
      <c r="L1030" s="1" t="s">
        <v>8102</v>
      </c>
      <c r="M1030" s="1" t="s">
        <v>14083</v>
      </c>
    </row>
    <row r="1031" spans="1:13" ht="37.5">
      <c r="A1031" s="1" t="s">
        <v>14084</v>
      </c>
      <c r="B1031" s="1" t="s">
        <v>14085</v>
      </c>
      <c r="C1031" s="1">
        <v>0</v>
      </c>
      <c r="D1031" s="1" t="s">
        <v>14086</v>
      </c>
      <c r="E1031" s="1">
        <v>2017</v>
      </c>
      <c r="F1031" s="1" t="s">
        <v>8792</v>
      </c>
      <c r="G1031" s="1">
        <v>10445</v>
      </c>
      <c r="H1031" s="1" t="s">
        <v>7969</v>
      </c>
      <c r="I1031" s="1" t="s">
        <v>14087</v>
      </c>
      <c r="J1031" s="1" t="s">
        <v>14088</v>
      </c>
      <c r="K1031" s="1" t="s">
        <v>7972</v>
      </c>
      <c r="L1031" s="1" t="s">
        <v>8795</v>
      </c>
      <c r="M1031" s="1" t="s">
        <v>14089</v>
      </c>
    </row>
    <row r="1032" spans="1:13" ht="37.5">
      <c r="A1032" s="1" t="s">
        <v>14090</v>
      </c>
      <c r="B1032" s="1" t="s">
        <v>14091</v>
      </c>
      <c r="C1032" s="1">
        <v>0</v>
      </c>
      <c r="D1032" s="1" t="s">
        <v>14092</v>
      </c>
      <c r="E1032" s="1">
        <v>2018</v>
      </c>
      <c r="F1032" s="1" t="s">
        <v>14093</v>
      </c>
      <c r="G1032" s="1">
        <v>36</v>
      </c>
      <c r="H1032" s="1">
        <v>7</v>
      </c>
      <c r="I1032" s="1" t="s">
        <v>14094</v>
      </c>
      <c r="J1032" s="1" t="s">
        <v>14095</v>
      </c>
      <c r="K1032" s="1" t="s">
        <v>7972</v>
      </c>
      <c r="L1032" s="1" t="s">
        <v>8102</v>
      </c>
      <c r="M1032" s="1" t="s">
        <v>14096</v>
      </c>
    </row>
    <row r="1033" spans="1:13" ht="37.5">
      <c r="A1033" s="1" t="s">
        <v>14097</v>
      </c>
      <c r="B1033" s="1" t="s">
        <v>14098</v>
      </c>
      <c r="C1033" s="1">
        <v>0</v>
      </c>
      <c r="D1033" s="1" t="s">
        <v>14099</v>
      </c>
      <c r="E1033" s="1">
        <v>2018</v>
      </c>
      <c r="F1033" s="1" t="s">
        <v>14100</v>
      </c>
      <c r="G1033" s="1" t="s">
        <v>7969</v>
      </c>
      <c r="H1033" s="1" t="s">
        <v>7969</v>
      </c>
      <c r="I1033" s="1" t="s">
        <v>14101</v>
      </c>
      <c r="J1033" s="1" t="s">
        <v>14102</v>
      </c>
      <c r="K1033" s="1" t="s">
        <v>7972</v>
      </c>
      <c r="L1033" s="1" t="s">
        <v>8102</v>
      </c>
      <c r="M1033" s="1" t="s">
        <v>14103</v>
      </c>
    </row>
    <row r="1034" spans="1:13" ht="37.5">
      <c r="A1034" s="1" t="s">
        <v>14104</v>
      </c>
      <c r="B1034" s="1" t="s">
        <v>14105</v>
      </c>
      <c r="C1034" s="1">
        <v>0</v>
      </c>
      <c r="D1034" s="1" t="s">
        <v>14106</v>
      </c>
      <c r="E1034" s="1">
        <v>2018</v>
      </c>
      <c r="F1034" s="1" t="s">
        <v>14107</v>
      </c>
      <c r="G1034" s="1" t="s">
        <v>7969</v>
      </c>
      <c r="H1034" s="1" t="s">
        <v>7969</v>
      </c>
      <c r="I1034" s="1" t="s">
        <v>14108</v>
      </c>
      <c r="J1034" s="1" t="s">
        <v>14109</v>
      </c>
      <c r="K1034" s="1" t="s">
        <v>7972</v>
      </c>
      <c r="L1034" s="1" t="s">
        <v>8102</v>
      </c>
      <c r="M1034" s="1" t="s">
        <v>14110</v>
      </c>
    </row>
    <row r="1035" spans="1:13" ht="37.5">
      <c r="A1035" s="1" t="s">
        <v>14111</v>
      </c>
      <c r="B1035" s="1" t="s">
        <v>14112</v>
      </c>
      <c r="C1035" s="1">
        <v>0</v>
      </c>
      <c r="D1035" s="1" t="s">
        <v>14113</v>
      </c>
      <c r="E1035" s="1">
        <v>2018</v>
      </c>
      <c r="F1035" s="1" t="s">
        <v>14114</v>
      </c>
      <c r="G1035" s="1">
        <v>2018</v>
      </c>
      <c r="H1035" s="1" t="s">
        <v>7969</v>
      </c>
      <c r="I1035" s="1" t="s">
        <v>14115</v>
      </c>
      <c r="J1035" s="1" t="s">
        <v>14116</v>
      </c>
      <c r="K1035" s="1" t="s">
        <v>7972</v>
      </c>
      <c r="L1035" s="1" t="s">
        <v>8324</v>
      </c>
    </row>
    <row r="1036" spans="1:13" ht="37.5">
      <c r="A1036" s="1" t="s">
        <v>14117</v>
      </c>
      <c r="B1036" s="1" t="s">
        <v>14118</v>
      </c>
      <c r="C1036" s="1">
        <v>0</v>
      </c>
      <c r="D1036" s="1" t="s">
        <v>14119</v>
      </c>
      <c r="E1036" s="1">
        <v>2017</v>
      </c>
      <c r="F1036" s="1" t="s">
        <v>11083</v>
      </c>
      <c r="G1036" s="1">
        <v>95</v>
      </c>
      <c r="H1036" s="1">
        <v>22</v>
      </c>
      <c r="I1036" s="1" t="s">
        <v>14120</v>
      </c>
      <c r="J1036" s="1" t="s">
        <v>14121</v>
      </c>
      <c r="K1036" s="1" t="s">
        <v>7972</v>
      </c>
      <c r="L1036" s="1" t="s">
        <v>14122</v>
      </c>
      <c r="M1036" s="1" t="s">
        <v>7969</v>
      </c>
    </row>
    <row r="1037" spans="1:13" ht="37.5">
      <c r="A1037" s="1" t="s">
        <v>14123</v>
      </c>
      <c r="B1037" s="1" t="s">
        <v>14124</v>
      </c>
      <c r="C1037" s="1">
        <v>0</v>
      </c>
      <c r="D1037" s="1" t="s">
        <v>14125</v>
      </c>
      <c r="E1037" s="1">
        <v>2018</v>
      </c>
      <c r="F1037" s="1" t="s">
        <v>14126</v>
      </c>
      <c r="G1037" s="1" t="s">
        <v>7969</v>
      </c>
      <c r="H1037" s="1" t="s">
        <v>7969</v>
      </c>
      <c r="I1037" s="1" t="s">
        <v>14127</v>
      </c>
      <c r="J1037" s="1" t="s">
        <v>14128</v>
      </c>
      <c r="K1037" s="1" t="s">
        <v>7972</v>
      </c>
      <c r="L1037" s="1" t="s">
        <v>8102</v>
      </c>
      <c r="M1037" s="1" t="s">
        <v>14129</v>
      </c>
    </row>
    <row r="1038" spans="1:13" ht="50">
      <c r="A1038" s="1" t="s">
        <v>14130</v>
      </c>
      <c r="B1038" s="1" t="s">
        <v>14131</v>
      </c>
      <c r="C1038" s="1">
        <v>0</v>
      </c>
      <c r="D1038" s="1" t="s">
        <v>14132</v>
      </c>
      <c r="E1038" s="1">
        <v>2018</v>
      </c>
      <c r="F1038" s="1" t="s">
        <v>14133</v>
      </c>
      <c r="G1038" s="1">
        <v>3</v>
      </c>
      <c r="H1038" s="1" t="s">
        <v>7969</v>
      </c>
      <c r="I1038" s="1" t="s">
        <v>14134</v>
      </c>
      <c r="J1038" s="1" t="s">
        <v>14135</v>
      </c>
      <c r="K1038" s="1" t="s">
        <v>7972</v>
      </c>
      <c r="L1038" s="1" t="s">
        <v>13641</v>
      </c>
    </row>
    <row r="1039" spans="1:13" ht="50">
      <c r="A1039" s="1" t="s">
        <v>14136</v>
      </c>
      <c r="B1039" s="1" t="s">
        <v>14137</v>
      </c>
      <c r="C1039" s="1">
        <v>0</v>
      </c>
      <c r="D1039" s="1" t="s">
        <v>14138</v>
      </c>
      <c r="E1039" s="1">
        <v>2018</v>
      </c>
      <c r="F1039" s="1" t="s">
        <v>14139</v>
      </c>
      <c r="G1039" s="1" t="s">
        <v>7969</v>
      </c>
      <c r="H1039" s="1" t="s">
        <v>7969</v>
      </c>
      <c r="I1039" s="1" t="s">
        <v>14140</v>
      </c>
      <c r="J1039" s="1" t="s">
        <v>14141</v>
      </c>
      <c r="K1039" s="1" t="s">
        <v>7972</v>
      </c>
      <c r="L1039" s="1" t="s">
        <v>8102</v>
      </c>
      <c r="M1039" s="1" t="s">
        <v>14142</v>
      </c>
    </row>
    <row r="1040" spans="1:13" ht="37.5">
      <c r="A1040" s="1" t="s">
        <v>14143</v>
      </c>
      <c r="B1040" s="1" t="s">
        <v>14144</v>
      </c>
      <c r="C1040" s="1">
        <v>0</v>
      </c>
      <c r="D1040" s="1" t="s">
        <v>14145</v>
      </c>
      <c r="E1040" s="1">
        <v>2017</v>
      </c>
      <c r="F1040" s="1" t="s">
        <v>8328</v>
      </c>
      <c r="G1040" s="1" t="s">
        <v>7969</v>
      </c>
      <c r="H1040" s="1" t="s">
        <v>7969</v>
      </c>
      <c r="I1040" s="1" t="s">
        <v>14146</v>
      </c>
      <c r="J1040" s="1" t="s">
        <v>14147</v>
      </c>
      <c r="K1040" s="1" t="s">
        <v>7972</v>
      </c>
      <c r="L1040" s="1" t="s">
        <v>8324</v>
      </c>
      <c r="M1040" s="1" t="s">
        <v>14148</v>
      </c>
    </row>
    <row r="1041" spans="1:13" ht="37.5">
      <c r="A1041" s="1" t="s">
        <v>14149</v>
      </c>
      <c r="B1041" s="1" t="s">
        <v>14150</v>
      </c>
      <c r="C1041" s="1">
        <v>0</v>
      </c>
      <c r="D1041" s="1" t="s">
        <v>14151</v>
      </c>
      <c r="E1041" s="1">
        <v>2019</v>
      </c>
      <c r="F1041" s="1" t="s">
        <v>12276</v>
      </c>
      <c r="G1041" s="1">
        <v>808</v>
      </c>
      <c r="H1041" s="1" t="s">
        <v>7969</v>
      </c>
      <c r="I1041" s="1" t="s">
        <v>7969</v>
      </c>
      <c r="J1041" s="1" t="s">
        <v>14152</v>
      </c>
      <c r="K1041" s="1" t="s">
        <v>7972</v>
      </c>
      <c r="L1041" s="1" t="s">
        <v>13352</v>
      </c>
      <c r="M1041" s="1" t="s">
        <v>7969</v>
      </c>
    </row>
    <row r="1042" spans="1:13" ht="50">
      <c r="A1042" s="1" t="s">
        <v>14153</v>
      </c>
      <c r="B1042" s="1" t="s">
        <v>14154</v>
      </c>
      <c r="C1042" s="1">
        <v>0</v>
      </c>
      <c r="D1042" s="1" t="s">
        <v>14155</v>
      </c>
      <c r="E1042" s="1">
        <v>2018</v>
      </c>
      <c r="F1042" s="1" t="s">
        <v>11714</v>
      </c>
      <c r="G1042" s="1">
        <v>79</v>
      </c>
      <c r="H1042" s="1" t="s">
        <v>7969</v>
      </c>
      <c r="I1042" s="1" t="s">
        <v>14156</v>
      </c>
      <c r="J1042" s="1" t="s">
        <v>14157</v>
      </c>
      <c r="K1042" s="1" t="s">
        <v>7972</v>
      </c>
      <c r="L1042" s="1" t="s">
        <v>7985</v>
      </c>
      <c r="M1042" s="1" t="s">
        <v>14158</v>
      </c>
    </row>
    <row r="1043" spans="1:13" ht="25">
      <c r="A1043" s="1" t="e">
        <v>#N/A</v>
      </c>
      <c r="B1043" s="1" t="s">
        <v>14159</v>
      </c>
      <c r="C1043" s="1">
        <v>0</v>
      </c>
      <c r="D1043" s="1" t="s">
        <v>14160</v>
      </c>
      <c r="E1043" s="1"/>
      <c r="F1043" s="1"/>
      <c r="G1043" s="1"/>
      <c r="H1043" s="1"/>
      <c r="I1043" s="1"/>
      <c r="J1043" s="1"/>
      <c r="K1043" s="1"/>
      <c r="L1043" s="1"/>
    </row>
    <row r="1044" spans="1:13" ht="37.5">
      <c r="A1044" s="1" t="s">
        <v>14161</v>
      </c>
      <c r="B1044" s="1" t="s">
        <v>14162</v>
      </c>
      <c r="C1044" s="1">
        <v>0</v>
      </c>
      <c r="D1044" s="1" t="s">
        <v>14163</v>
      </c>
      <c r="E1044" s="1">
        <v>2018</v>
      </c>
      <c r="F1044" s="1" t="s">
        <v>14164</v>
      </c>
      <c r="G1044" s="1" t="s">
        <v>7969</v>
      </c>
      <c r="H1044" s="1" t="s">
        <v>7969</v>
      </c>
      <c r="I1044" s="1" t="s">
        <v>14165</v>
      </c>
      <c r="J1044" s="1" t="s">
        <v>14166</v>
      </c>
      <c r="K1044" s="1" t="s">
        <v>7972</v>
      </c>
      <c r="L1044" s="1" t="s">
        <v>8102</v>
      </c>
      <c r="M1044" s="1" t="s">
        <v>14167</v>
      </c>
    </row>
    <row r="1045" spans="1:13" ht="37.5">
      <c r="A1045" s="1" t="s">
        <v>14168</v>
      </c>
      <c r="B1045" s="1" t="s">
        <v>14169</v>
      </c>
      <c r="C1045" s="1">
        <v>0</v>
      </c>
      <c r="D1045" s="1" t="s">
        <v>14170</v>
      </c>
      <c r="E1045" s="1">
        <v>2018</v>
      </c>
      <c r="F1045" s="1" t="s">
        <v>13705</v>
      </c>
      <c r="G1045" s="1">
        <v>2018</v>
      </c>
      <c r="H1045" s="1" t="s">
        <v>7969</v>
      </c>
      <c r="I1045" s="1" t="s">
        <v>13108</v>
      </c>
      <c r="J1045" s="1" t="s">
        <v>14171</v>
      </c>
      <c r="K1045" s="1" t="s">
        <v>7972</v>
      </c>
      <c r="L1045" s="1" t="s">
        <v>8078</v>
      </c>
      <c r="M1045" s="1" t="s">
        <v>14172</v>
      </c>
    </row>
    <row r="1046" spans="1:13" ht="37.5">
      <c r="A1046" s="1" t="s">
        <v>14173</v>
      </c>
      <c r="B1046" s="1" t="s">
        <v>14174</v>
      </c>
      <c r="C1046" s="1">
        <v>0</v>
      </c>
      <c r="D1046" s="1" t="s">
        <v>8781</v>
      </c>
      <c r="E1046" s="1">
        <v>2018</v>
      </c>
      <c r="F1046" s="1" t="s">
        <v>8781</v>
      </c>
      <c r="G1046" s="1">
        <v>2058</v>
      </c>
      <c r="H1046" s="1" t="s">
        <v>7969</v>
      </c>
      <c r="I1046" s="1" t="s">
        <v>7969</v>
      </c>
      <c r="J1046" s="1" t="s">
        <v>14175</v>
      </c>
      <c r="K1046" s="1" t="s">
        <v>7972</v>
      </c>
      <c r="L1046" s="1" t="s">
        <v>8784</v>
      </c>
      <c r="M1046" s="1" t="s">
        <v>7969</v>
      </c>
    </row>
    <row r="1047" spans="1:13" ht="37.5">
      <c r="A1047" s="1" t="s">
        <v>14176</v>
      </c>
      <c r="B1047" s="1" t="s">
        <v>14177</v>
      </c>
      <c r="C1047" s="1">
        <v>0</v>
      </c>
      <c r="D1047" s="1" t="s">
        <v>14178</v>
      </c>
      <c r="E1047" s="1">
        <v>2017</v>
      </c>
      <c r="F1047" s="1" t="s">
        <v>14179</v>
      </c>
      <c r="G1047" s="1">
        <v>7</v>
      </c>
      <c r="H1047" s="1">
        <v>3</v>
      </c>
      <c r="I1047" s="1" t="s">
        <v>14180</v>
      </c>
      <c r="J1047" s="1" t="s">
        <v>14181</v>
      </c>
      <c r="K1047" s="1" t="s">
        <v>7972</v>
      </c>
      <c r="L1047" s="1" t="s">
        <v>13352</v>
      </c>
      <c r="M1047" s="1" t="s">
        <v>14182</v>
      </c>
    </row>
    <row r="1048" spans="1:13" ht="37.5">
      <c r="A1048" s="1" t="s">
        <v>14183</v>
      </c>
      <c r="B1048" s="1" t="s">
        <v>14184</v>
      </c>
      <c r="C1048" s="1">
        <v>0</v>
      </c>
      <c r="D1048" s="1" t="s">
        <v>14185</v>
      </c>
      <c r="E1048" s="1">
        <v>2018</v>
      </c>
      <c r="F1048" s="1" t="s">
        <v>14186</v>
      </c>
      <c r="G1048" s="1" t="s">
        <v>7969</v>
      </c>
      <c r="H1048" s="1" t="s">
        <v>7969</v>
      </c>
      <c r="I1048" s="1" t="s">
        <v>14187</v>
      </c>
      <c r="J1048" s="1" t="s">
        <v>14188</v>
      </c>
      <c r="K1048" s="1" t="s">
        <v>7972</v>
      </c>
      <c r="L1048" s="1" t="s">
        <v>8102</v>
      </c>
      <c r="M1048" s="1" t="s">
        <v>14189</v>
      </c>
    </row>
    <row r="1049" spans="1:13" ht="37.5">
      <c r="A1049" s="1" t="s">
        <v>14190</v>
      </c>
      <c r="B1049" s="1" t="s">
        <v>14191</v>
      </c>
      <c r="C1049" s="1">
        <v>0</v>
      </c>
      <c r="D1049" s="1" t="s">
        <v>14192</v>
      </c>
      <c r="E1049" s="1">
        <v>2018</v>
      </c>
      <c r="F1049" s="1" t="s">
        <v>8055</v>
      </c>
      <c r="G1049" s="1">
        <v>942</v>
      </c>
      <c r="H1049" s="1" t="s">
        <v>7969</v>
      </c>
      <c r="I1049" s="1" t="s">
        <v>7969</v>
      </c>
      <c r="J1049" s="1" t="s">
        <v>14193</v>
      </c>
      <c r="K1049" s="1" t="s">
        <v>7972</v>
      </c>
      <c r="L1049" s="1" t="s">
        <v>13352</v>
      </c>
      <c r="M1049" s="1" t="s">
        <v>7969</v>
      </c>
    </row>
    <row r="1050" spans="1:13" ht="50">
      <c r="A1050" s="1" t="s">
        <v>14194</v>
      </c>
      <c r="B1050" s="1" t="s">
        <v>14195</v>
      </c>
      <c r="C1050" s="1">
        <v>0</v>
      </c>
      <c r="D1050" s="1" t="s">
        <v>14196</v>
      </c>
      <c r="E1050" s="1">
        <v>2018</v>
      </c>
      <c r="F1050" s="1" t="s">
        <v>8831</v>
      </c>
      <c r="G1050" s="1">
        <v>11118</v>
      </c>
      <c r="H1050" s="1" t="s">
        <v>7969</v>
      </c>
      <c r="I1050" s="1" t="s">
        <v>14197</v>
      </c>
      <c r="J1050" s="1" t="s">
        <v>14198</v>
      </c>
      <c r="K1050" s="1" t="s">
        <v>7972</v>
      </c>
      <c r="L1050" s="1" t="s">
        <v>13352</v>
      </c>
      <c r="M1050" s="1" t="s">
        <v>14199</v>
      </c>
    </row>
    <row r="1051" spans="1:13" ht="37.5">
      <c r="A1051" s="1" t="s">
        <v>14200</v>
      </c>
      <c r="B1051" s="1" t="s">
        <v>14201</v>
      </c>
      <c r="C1051" s="1">
        <v>0</v>
      </c>
      <c r="D1051" s="1" t="s">
        <v>14202</v>
      </c>
      <c r="E1051" s="1">
        <v>2017</v>
      </c>
      <c r="F1051" s="1" t="s">
        <v>14203</v>
      </c>
      <c r="G1051" s="1">
        <v>2017</v>
      </c>
      <c r="H1051" s="1" t="s">
        <v>7969</v>
      </c>
      <c r="I1051" s="1" t="s">
        <v>14204</v>
      </c>
      <c r="J1051" s="1" t="s">
        <v>14205</v>
      </c>
      <c r="K1051" s="1" t="s">
        <v>7972</v>
      </c>
      <c r="L1051" s="1" t="s">
        <v>8102</v>
      </c>
      <c r="M1051" s="1" t="s">
        <v>14206</v>
      </c>
    </row>
    <row r="1052" spans="1:13" ht="37.5">
      <c r="A1052" s="1" t="s">
        <v>14207</v>
      </c>
      <c r="B1052" s="1" t="s">
        <v>14208</v>
      </c>
      <c r="C1052" s="1">
        <v>0</v>
      </c>
      <c r="D1052" s="1" t="s">
        <v>14209</v>
      </c>
      <c r="E1052" s="1">
        <v>2018</v>
      </c>
      <c r="F1052" s="1" t="s">
        <v>14210</v>
      </c>
      <c r="G1052" s="1" t="s">
        <v>7969</v>
      </c>
      <c r="H1052" s="1" t="s">
        <v>7969</v>
      </c>
      <c r="I1052" s="1" t="s">
        <v>14211</v>
      </c>
      <c r="J1052" s="1" t="s">
        <v>14212</v>
      </c>
      <c r="K1052" s="1" t="s">
        <v>7972</v>
      </c>
      <c r="L1052" s="1" t="s">
        <v>8102</v>
      </c>
      <c r="M1052" s="1" t="s">
        <v>14213</v>
      </c>
    </row>
    <row r="1053" spans="1:13" ht="37.5">
      <c r="A1053" s="1" t="s">
        <v>14214</v>
      </c>
      <c r="B1053" s="1" t="s">
        <v>14215</v>
      </c>
      <c r="C1053" s="1">
        <v>0</v>
      </c>
      <c r="D1053" s="1" t="s">
        <v>14216</v>
      </c>
      <c r="E1053" s="1">
        <v>2017</v>
      </c>
      <c r="F1053" s="1" t="s">
        <v>14216</v>
      </c>
      <c r="G1053" s="1" t="s">
        <v>7969</v>
      </c>
      <c r="H1053" s="1" t="s">
        <v>7969</v>
      </c>
      <c r="I1053" s="1" t="s">
        <v>7969</v>
      </c>
      <c r="J1053" s="1" t="s">
        <v>14217</v>
      </c>
      <c r="K1053" s="1" t="s">
        <v>7972</v>
      </c>
      <c r="L1053" s="1" t="s">
        <v>8102</v>
      </c>
      <c r="M1053" s="1" t="s">
        <v>7969</v>
      </c>
    </row>
    <row r="1054" spans="1:13" ht="50">
      <c r="A1054" s="1" t="s">
        <v>14218</v>
      </c>
      <c r="B1054" s="1" t="s">
        <v>14219</v>
      </c>
      <c r="C1054" s="1">
        <v>0</v>
      </c>
      <c r="D1054" s="1" t="s">
        <v>14220</v>
      </c>
      <c r="E1054" s="1">
        <v>2019</v>
      </c>
      <c r="F1054" s="1" t="s">
        <v>8831</v>
      </c>
      <c r="G1054" s="1">
        <v>11398</v>
      </c>
      <c r="H1054" s="1" t="s">
        <v>7969</v>
      </c>
      <c r="I1054" s="1" t="s">
        <v>7969</v>
      </c>
      <c r="J1054" s="1" t="s">
        <v>14221</v>
      </c>
      <c r="K1054" s="1" t="s">
        <v>7972</v>
      </c>
      <c r="L1054" s="1" t="s">
        <v>13352</v>
      </c>
      <c r="M1054" s="1" t="s">
        <v>7969</v>
      </c>
    </row>
    <row r="1055" spans="1:13" ht="37.5">
      <c r="A1055" s="1" t="s">
        <v>14222</v>
      </c>
      <c r="B1055" s="1" t="s">
        <v>14223</v>
      </c>
      <c r="C1055" s="1">
        <v>0</v>
      </c>
      <c r="D1055" s="1" t="s">
        <v>14224</v>
      </c>
      <c r="E1055" s="1">
        <v>2018</v>
      </c>
      <c r="F1055" s="1" t="s">
        <v>14225</v>
      </c>
      <c r="G1055" s="1">
        <v>2018</v>
      </c>
      <c r="H1055" s="1" t="s">
        <v>7969</v>
      </c>
      <c r="I1055" s="1" t="s">
        <v>14226</v>
      </c>
      <c r="J1055" s="1" t="s">
        <v>14227</v>
      </c>
      <c r="K1055" s="1" t="s">
        <v>7972</v>
      </c>
      <c r="L1055" s="1" t="s">
        <v>8102</v>
      </c>
      <c r="M1055" s="1" t="s">
        <v>14228</v>
      </c>
    </row>
    <row r="1056" spans="1:13" ht="37.5">
      <c r="A1056" s="1" t="s">
        <v>14229</v>
      </c>
      <c r="B1056" s="1" t="s">
        <v>14230</v>
      </c>
      <c r="C1056" s="1">
        <v>0</v>
      </c>
      <c r="D1056" s="1" t="s">
        <v>14231</v>
      </c>
      <c r="E1056" s="1">
        <v>2018</v>
      </c>
      <c r="F1056" s="1" t="s">
        <v>14232</v>
      </c>
      <c r="G1056" s="1" t="s">
        <v>7969</v>
      </c>
      <c r="H1056" s="1" t="s">
        <v>7969</v>
      </c>
      <c r="I1056" s="1" t="s">
        <v>12852</v>
      </c>
      <c r="J1056" s="1" t="s">
        <v>14233</v>
      </c>
      <c r="K1056" s="1" t="s">
        <v>7972</v>
      </c>
      <c r="L1056" s="1" t="s">
        <v>10237</v>
      </c>
      <c r="M1056" s="1" t="s">
        <v>7969</v>
      </c>
    </row>
    <row r="1057" spans="1:13" ht="37.5">
      <c r="A1057" s="1" t="s">
        <v>14234</v>
      </c>
      <c r="B1057" s="1" t="s">
        <v>14235</v>
      </c>
      <c r="C1057" s="1">
        <v>0</v>
      </c>
      <c r="D1057" s="1" t="s">
        <v>14236</v>
      </c>
      <c r="E1057" s="1">
        <v>2018</v>
      </c>
      <c r="F1057" s="1" t="s">
        <v>14237</v>
      </c>
      <c r="G1057" s="1" t="s">
        <v>7969</v>
      </c>
      <c r="H1057" s="1" t="s">
        <v>7969</v>
      </c>
      <c r="I1057" s="1" t="s">
        <v>14238</v>
      </c>
      <c r="J1057" s="1" t="s">
        <v>14239</v>
      </c>
      <c r="K1057" s="1" t="s">
        <v>7972</v>
      </c>
      <c r="L1057" s="1" t="s">
        <v>8102</v>
      </c>
      <c r="M1057" s="1" t="s">
        <v>14240</v>
      </c>
    </row>
    <row r="1058" spans="1:13" ht="37.5">
      <c r="A1058" s="1" t="s">
        <v>14241</v>
      </c>
      <c r="B1058" s="1" t="s">
        <v>14242</v>
      </c>
      <c r="C1058" s="1">
        <v>0</v>
      </c>
      <c r="D1058" s="1" t="s">
        <v>14243</v>
      </c>
      <c r="E1058" s="1">
        <v>2018</v>
      </c>
      <c r="F1058" s="1" t="s">
        <v>14244</v>
      </c>
      <c r="G1058" s="1" t="s">
        <v>7969</v>
      </c>
      <c r="H1058" s="1" t="s">
        <v>7969</v>
      </c>
      <c r="I1058" s="1" t="s">
        <v>14245</v>
      </c>
      <c r="J1058" s="1" t="s">
        <v>14246</v>
      </c>
      <c r="K1058" s="1" t="s">
        <v>7972</v>
      </c>
      <c r="L1058" s="1" t="s">
        <v>8102</v>
      </c>
      <c r="M1058" s="1" t="s">
        <v>14247</v>
      </c>
    </row>
    <row r="1059" spans="1:13" ht="50">
      <c r="A1059" s="1" t="s">
        <v>14248</v>
      </c>
      <c r="B1059" s="1" t="s">
        <v>14249</v>
      </c>
      <c r="C1059" s="1">
        <v>0</v>
      </c>
      <c r="D1059" s="1" t="s">
        <v>14250</v>
      </c>
      <c r="E1059" s="1">
        <v>2018</v>
      </c>
      <c r="F1059" s="1" t="s">
        <v>8831</v>
      </c>
      <c r="G1059" s="1">
        <v>11065</v>
      </c>
      <c r="H1059" s="1" t="s">
        <v>7969</v>
      </c>
      <c r="I1059" s="1" t="s">
        <v>14251</v>
      </c>
      <c r="J1059" s="1" t="s">
        <v>14252</v>
      </c>
      <c r="K1059" s="1" t="s">
        <v>7972</v>
      </c>
      <c r="L1059" s="1" t="s">
        <v>13352</v>
      </c>
      <c r="M1059" s="1" t="s">
        <v>14253</v>
      </c>
    </row>
    <row r="1060" spans="1:13" ht="37.5">
      <c r="A1060" s="1" t="s">
        <v>14254</v>
      </c>
      <c r="B1060" s="1" t="s">
        <v>14255</v>
      </c>
      <c r="C1060" s="1">
        <v>0</v>
      </c>
      <c r="D1060" s="1" t="s">
        <v>14256</v>
      </c>
      <c r="E1060" s="1">
        <v>2018</v>
      </c>
      <c r="F1060" s="1" t="s">
        <v>11714</v>
      </c>
      <c r="G1060" s="1">
        <v>83</v>
      </c>
      <c r="H1060" s="1" t="s">
        <v>7969</v>
      </c>
      <c r="I1060" s="1" t="s">
        <v>14257</v>
      </c>
      <c r="J1060" s="1" t="s">
        <v>14258</v>
      </c>
      <c r="K1060" s="1" t="s">
        <v>7972</v>
      </c>
      <c r="L1060" s="1" t="s">
        <v>7985</v>
      </c>
      <c r="M1060" s="1" t="s">
        <v>14259</v>
      </c>
    </row>
    <row r="1061" spans="1:13" ht="50">
      <c r="A1061" s="1" t="s">
        <v>14260</v>
      </c>
      <c r="B1061" s="1" t="s">
        <v>14261</v>
      </c>
      <c r="C1061" s="1">
        <v>0</v>
      </c>
      <c r="D1061" s="1" t="s">
        <v>14262</v>
      </c>
      <c r="E1061" s="1">
        <v>2017</v>
      </c>
      <c r="F1061" s="1" t="s">
        <v>14263</v>
      </c>
      <c r="G1061" s="1">
        <v>3</v>
      </c>
      <c r="H1061" s="1" t="s">
        <v>7969</v>
      </c>
      <c r="I1061" s="1" t="s">
        <v>14264</v>
      </c>
      <c r="J1061" s="1" t="s">
        <v>14265</v>
      </c>
      <c r="K1061" s="1" t="s">
        <v>7972</v>
      </c>
      <c r="L1061" s="1" t="s">
        <v>13641</v>
      </c>
      <c r="M1061" s="1" t="s">
        <v>7969</v>
      </c>
    </row>
    <row r="1062" spans="1:13" ht="37.5">
      <c r="A1062" s="1" t="s">
        <v>14266</v>
      </c>
      <c r="B1062" s="1" t="s">
        <v>14267</v>
      </c>
      <c r="C1062" s="1">
        <v>0</v>
      </c>
      <c r="D1062" s="1" t="s">
        <v>14268</v>
      </c>
      <c r="E1062" s="1">
        <v>2018</v>
      </c>
      <c r="F1062" s="1" t="s">
        <v>14269</v>
      </c>
      <c r="G1062" s="1" t="s">
        <v>7969</v>
      </c>
      <c r="H1062" s="1" t="s">
        <v>7969</v>
      </c>
      <c r="I1062" s="1" t="s">
        <v>14270</v>
      </c>
      <c r="J1062" s="1" t="s">
        <v>14271</v>
      </c>
      <c r="K1062" s="1" t="s">
        <v>7972</v>
      </c>
      <c r="L1062" s="1" t="s">
        <v>8102</v>
      </c>
      <c r="M1062" s="1" t="s">
        <v>14272</v>
      </c>
    </row>
    <row r="1063" spans="1:13" ht="37.5">
      <c r="A1063" s="1" t="s">
        <v>14273</v>
      </c>
      <c r="B1063" s="1" t="s">
        <v>14274</v>
      </c>
      <c r="C1063" s="1">
        <v>0</v>
      </c>
      <c r="D1063" s="1" t="s">
        <v>14275</v>
      </c>
      <c r="E1063" s="1">
        <v>2017</v>
      </c>
      <c r="F1063" s="1" t="s">
        <v>14276</v>
      </c>
      <c r="G1063" s="1">
        <v>40</v>
      </c>
      <c r="H1063" s="1">
        <v>10</v>
      </c>
      <c r="I1063" s="1" t="s">
        <v>14277</v>
      </c>
      <c r="J1063" s="1" t="s">
        <v>14278</v>
      </c>
      <c r="K1063" s="1" t="s">
        <v>14279</v>
      </c>
      <c r="L1063" s="1" t="s">
        <v>14280</v>
      </c>
      <c r="M1063" s="1" t="s">
        <v>14281</v>
      </c>
    </row>
    <row r="1064" spans="1:13" ht="37.5">
      <c r="A1064" s="1" t="s">
        <v>14282</v>
      </c>
      <c r="B1064" s="1" t="s">
        <v>14283</v>
      </c>
      <c r="C1064" s="1">
        <v>0</v>
      </c>
      <c r="D1064" s="1" t="s">
        <v>14284</v>
      </c>
      <c r="E1064" s="1">
        <v>2018</v>
      </c>
      <c r="F1064" s="1" t="s">
        <v>11083</v>
      </c>
      <c r="G1064" s="1">
        <v>96</v>
      </c>
      <c r="H1064" s="1">
        <v>18</v>
      </c>
      <c r="I1064" s="1" t="s">
        <v>14285</v>
      </c>
      <c r="J1064" s="1" t="s">
        <v>14286</v>
      </c>
      <c r="K1064" s="1" t="s">
        <v>7972</v>
      </c>
      <c r="L1064" s="1" t="s">
        <v>11086</v>
      </c>
      <c r="M1064" s="1" t="s">
        <v>7969</v>
      </c>
    </row>
    <row r="1065" spans="1:13" ht="37.5">
      <c r="A1065" s="1" t="s">
        <v>14287</v>
      </c>
      <c r="B1065" s="1" t="s">
        <v>14288</v>
      </c>
      <c r="C1065" s="1">
        <v>0</v>
      </c>
      <c r="D1065" s="1" t="s">
        <v>14289</v>
      </c>
      <c r="E1065" s="1">
        <v>2017</v>
      </c>
      <c r="F1065" s="1" t="s">
        <v>14290</v>
      </c>
      <c r="G1065" s="1">
        <v>8</v>
      </c>
      <c r="H1065" s="1">
        <v>6</v>
      </c>
      <c r="I1065" s="1" t="s">
        <v>14291</v>
      </c>
      <c r="J1065" s="1" t="s">
        <v>14292</v>
      </c>
      <c r="K1065" s="1" t="s">
        <v>7972</v>
      </c>
      <c r="L1065" s="1" t="s">
        <v>8102</v>
      </c>
      <c r="M1065" s="1" t="s">
        <v>14293</v>
      </c>
    </row>
    <row r="1066" spans="1:13" ht="50">
      <c r="A1066" s="1" t="s">
        <v>14294</v>
      </c>
      <c r="B1066" s="1" t="s">
        <v>14295</v>
      </c>
      <c r="C1066" s="1">
        <v>0</v>
      </c>
      <c r="D1066" s="1" t="s">
        <v>14296</v>
      </c>
      <c r="E1066" s="1">
        <v>2017</v>
      </c>
      <c r="F1066" s="1" t="s">
        <v>14297</v>
      </c>
      <c r="G1066" s="1">
        <v>2018</v>
      </c>
      <c r="H1066" s="1" t="s">
        <v>7969</v>
      </c>
      <c r="I1066" s="1" t="s">
        <v>14298</v>
      </c>
      <c r="J1066" s="1" t="s">
        <v>14299</v>
      </c>
      <c r="K1066" s="1" t="s">
        <v>7972</v>
      </c>
      <c r="L1066" s="1" t="s">
        <v>8102</v>
      </c>
      <c r="M1066" s="1" t="s">
        <v>14300</v>
      </c>
    </row>
    <row r="1067" spans="1:13" ht="37.5">
      <c r="A1067" s="1" t="s">
        <v>14301</v>
      </c>
      <c r="B1067" s="1" t="s">
        <v>14302</v>
      </c>
      <c r="C1067" s="1">
        <v>0</v>
      </c>
      <c r="D1067" s="1" t="s">
        <v>14303</v>
      </c>
      <c r="E1067" s="1">
        <v>2017</v>
      </c>
      <c r="F1067" s="1" t="s">
        <v>14304</v>
      </c>
      <c r="G1067" s="1">
        <v>20</v>
      </c>
      <c r="H1067" s="1">
        <v>11</v>
      </c>
      <c r="I1067" s="1" t="s">
        <v>14305</v>
      </c>
      <c r="J1067" s="1" t="s">
        <v>14306</v>
      </c>
      <c r="K1067" s="1" t="s">
        <v>7972</v>
      </c>
      <c r="L1067" s="1" t="s">
        <v>14307</v>
      </c>
      <c r="M1067" s="1" t="s">
        <v>7969</v>
      </c>
    </row>
    <row r="1068" spans="1:13" ht="37.5">
      <c r="A1068" s="1" t="s">
        <v>14308</v>
      </c>
      <c r="B1068" s="1" t="s">
        <v>14309</v>
      </c>
      <c r="C1068" s="1">
        <v>0</v>
      </c>
      <c r="D1068" s="1" t="s">
        <v>14310</v>
      </c>
      <c r="E1068" s="1">
        <v>2018</v>
      </c>
      <c r="F1068" s="1" t="s">
        <v>8328</v>
      </c>
      <c r="G1068" s="1" t="s">
        <v>7969</v>
      </c>
      <c r="H1068" s="1" t="s">
        <v>7969</v>
      </c>
      <c r="I1068" s="1" t="s">
        <v>14311</v>
      </c>
      <c r="J1068" s="1" t="s">
        <v>14312</v>
      </c>
      <c r="K1068" s="1" t="s">
        <v>7972</v>
      </c>
      <c r="L1068" s="1" t="s">
        <v>8324</v>
      </c>
      <c r="M1068" s="1" t="s">
        <v>14313</v>
      </c>
    </row>
    <row r="1069" spans="1:13" ht="37.5">
      <c r="A1069" s="1" t="s">
        <v>14314</v>
      </c>
      <c r="B1069" s="1" t="s">
        <v>14315</v>
      </c>
      <c r="C1069" s="1">
        <v>0</v>
      </c>
      <c r="D1069" s="1" t="s">
        <v>14316</v>
      </c>
      <c r="E1069" s="1">
        <v>2017</v>
      </c>
      <c r="F1069" s="1" t="s">
        <v>12942</v>
      </c>
      <c r="G1069" s="1">
        <v>47</v>
      </c>
      <c r="H1069" s="1" t="s">
        <v>7969</v>
      </c>
      <c r="I1069" s="1" t="s">
        <v>7969</v>
      </c>
      <c r="J1069" s="1" t="s">
        <v>14317</v>
      </c>
      <c r="K1069" s="1" t="s">
        <v>7972</v>
      </c>
      <c r="L1069" s="1" t="s">
        <v>13326</v>
      </c>
      <c r="M1069" s="1" t="s">
        <v>7969</v>
      </c>
    </row>
    <row r="1070" spans="1:13" ht="37.5">
      <c r="A1070" s="1" t="s">
        <v>14318</v>
      </c>
      <c r="B1070" s="1" t="s">
        <v>14319</v>
      </c>
      <c r="C1070" s="1">
        <v>0</v>
      </c>
      <c r="D1070" s="1" t="s">
        <v>14320</v>
      </c>
      <c r="E1070" s="1">
        <v>2018</v>
      </c>
      <c r="F1070" s="1" t="s">
        <v>14321</v>
      </c>
      <c r="G1070" s="1">
        <v>24</v>
      </c>
      <c r="H1070" s="1">
        <v>1</v>
      </c>
      <c r="I1070" s="1" t="s">
        <v>14322</v>
      </c>
      <c r="J1070" s="1" t="s">
        <v>14323</v>
      </c>
      <c r="K1070" s="1" t="s">
        <v>7972</v>
      </c>
      <c r="L1070" s="1" t="s">
        <v>9617</v>
      </c>
    </row>
    <row r="1071" spans="1:13" ht="37.5">
      <c r="A1071" s="1" t="s">
        <v>14324</v>
      </c>
      <c r="B1071" s="1" t="s">
        <v>14325</v>
      </c>
      <c r="C1071" s="1">
        <v>0</v>
      </c>
      <c r="D1071" s="1" t="s">
        <v>14326</v>
      </c>
      <c r="E1071" s="1">
        <v>2017</v>
      </c>
      <c r="F1071" s="1" t="s">
        <v>14327</v>
      </c>
      <c r="G1071" s="1">
        <v>1</v>
      </c>
      <c r="H1071" s="1" t="s">
        <v>7969</v>
      </c>
      <c r="I1071" s="1" t="s">
        <v>14328</v>
      </c>
      <c r="J1071" s="1" t="s">
        <v>14329</v>
      </c>
      <c r="K1071" s="1" t="s">
        <v>7972</v>
      </c>
      <c r="L1071" s="1" t="s">
        <v>14330</v>
      </c>
      <c r="M1071" s="1" t="s">
        <v>7969</v>
      </c>
    </row>
    <row r="1072" spans="1:13" ht="37.5">
      <c r="A1072" s="1" t="s">
        <v>14331</v>
      </c>
      <c r="B1072" s="1" t="s">
        <v>14332</v>
      </c>
      <c r="C1072" s="1">
        <v>0</v>
      </c>
      <c r="D1072" s="1" t="s">
        <v>14333</v>
      </c>
      <c r="E1072" s="1">
        <v>2018</v>
      </c>
      <c r="F1072" s="1" t="s">
        <v>14334</v>
      </c>
      <c r="G1072" s="1" t="s">
        <v>7969</v>
      </c>
      <c r="H1072" s="1" t="s">
        <v>7969</v>
      </c>
      <c r="I1072" s="1" t="s">
        <v>14335</v>
      </c>
      <c r="J1072" s="1" t="s">
        <v>14336</v>
      </c>
      <c r="K1072" s="1" t="s">
        <v>7972</v>
      </c>
      <c r="L1072" s="1" t="s">
        <v>8102</v>
      </c>
      <c r="M1072" s="1" t="s">
        <v>14337</v>
      </c>
    </row>
    <row r="1073" spans="1:13" ht="37.5">
      <c r="A1073" s="1" t="s">
        <v>14338</v>
      </c>
      <c r="B1073" s="1" t="s">
        <v>14339</v>
      </c>
      <c r="C1073" s="1">
        <v>0</v>
      </c>
      <c r="D1073" s="1" t="s">
        <v>14340</v>
      </c>
      <c r="E1073" s="1">
        <v>2017</v>
      </c>
      <c r="F1073" s="1" t="s">
        <v>14341</v>
      </c>
      <c r="G1073" s="1" t="s">
        <v>7969</v>
      </c>
      <c r="H1073" s="1" t="s">
        <v>7969</v>
      </c>
      <c r="I1073" s="1" t="s">
        <v>14342</v>
      </c>
      <c r="J1073" s="1" t="s">
        <v>14343</v>
      </c>
      <c r="K1073" s="1" t="s">
        <v>7972</v>
      </c>
      <c r="L1073" s="1" t="s">
        <v>8102</v>
      </c>
      <c r="M1073" s="1" t="s">
        <v>14344</v>
      </c>
    </row>
    <row r="1074" spans="1:13" ht="37.5">
      <c r="A1074" s="1" t="s">
        <v>14345</v>
      </c>
      <c r="B1074" s="1" t="s">
        <v>14346</v>
      </c>
      <c r="C1074" s="1">
        <v>0</v>
      </c>
      <c r="D1074" s="1" t="s">
        <v>14347</v>
      </c>
      <c r="E1074" s="1">
        <v>2018</v>
      </c>
      <c r="F1074" s="1" t="s">
        <v>9537</v>
      </c>
      <c r="G1074" s="1" t="s">
        <v>7969</v>
      </c>
      <c r="H1074" s="1" t="s">
        <v>7969</v>
      </c>
      <c r="I1074" s="1" t="s">
        <v>14348</v>
      </c>
      <c r="J1074" s="1" t="s">
        <v>14349</v>
      </c>
      <c r="K1074" s="1" t="s">
        <v>7972</v>
      </c>
      <c r="L1074" s="1" t="s">
        <v>8324</v>
      </c>
    </row>
    <row r="1075" spans="1:13" ht="37.5">
      <c r="A1075" s="1" t="s">
        <v>14350</v>
      </c>
      <c r="B1075" s="1" t="s">
        <v>14351</v>
      </c>
      <c r="C1075" s="1">
        <v>0</v>
      </c>
      <c r="D1075" s="1" t="s">
        <v>14352</v>
      </c>
      <c r="E1075" s="1">
        <v>2018</v>
      </c>
      <c r="F1075" s="1" t="s">
        <v>11573</v>
      </c>
      <c r="G1075" s="1">
        <v>34</v>
      </c>
      <c r="H1075" s="1">
        <v>5</v>
      </c>
      <c r="I1075" s="1" t="s">
        <v>14353</v>
      </c>
      <c r="J1075" s="1" t="s">
        <v>14354</v>
      </c>
      <c r="K1075" s="1" t="s">
        <v>7972</v>
      </c>
      <c r="L1075" s="1" t="s">
        <v>8027</v>
      </c>
    </row>
    <row r="1076" spans="1:13" ht="50">
      <c r="A1076" s="1" t="s">
        <v>14355</v>
      </c>
      <c r="B1076" s="1" t="s">
        <v>14356</v>
      </c>
      <c r="C1076" s="1">
        <v>0</v>
      </c>
      <c r="D1076" s="1" t="s">
        <v>14357</v>
      </c>
      <c r="E1076" s="1">
        <v>2017</v>
      </c>
      <c r="F1076" s="1" t="s">
        <v>14358</v>
      </c>
      <c r="G1076" s="1">
        <v>2017</v>
      </c>
      <c r="H1076" s="1" t="s">
        <v>7969</v>
      </c>
      <c r="I1076" s="1" t="s">
        <v>14359</v>
      </c>
      <c r="J1076" s="1" t="s">
        <v>14360</v>
      </c>
      <c r="K1076" s="1" t="s">
        <v>7972</v>
      </c>
      <c r="L1076" s="1" t="s">
        <v>14361</v>
      </c>
      <c r="M1076" s="1" t="s">
        <v>7969</v>
      </c>
    </row>
    <row r="1077" spans="1:13" ht="37.5">
      <c r="A1077" s="1" t="s">
        <v>14362</v>
      </c>
      <c r="B1077" s="1" t="s">
        <v>14363</v>
      </c>
      <c r="C1077" s="1">
        <v>0</v>
      </c>
      <c r="D1077" s="1" t="s">
        <v>14364</v>
      </c>
      <c r="E1077" s="1">
        <v>2018</v>
      </c>
      <c r="F1077" s="1" t="s">
        <v>8328</v>
      </c>
      <c r="G1077" s="1" t="s">
        <v>7969</v>
      </c>
      <c r="H1077" s="1" t="s">
        <v>7969</v>
      </c>
      <c r="I1077" s="1" t="s">
        <v>14365</v>
      </c>
      <c r="J1077" s="1" t="s">
        <v>14366</v>
      </c>
      <c r="K1077" s="1" t="s">
        <v>7972</v>
      </c>
      <c r="L1077" s="1" t="s">
        <v>8324</v>
      </c>
      <c r="M1077" s="1" t="s">
        <v>14367</v>
      </c>
    </row>
    <row r="1078" spans="1:13" ht="25">
      <c r="A1078" s="1" t="e">
        <v>#N/A</v>
      </c>
      <c r="B1078" s="1" t="s">
        <v>14368</v>
      </c>
      <c r="C1078" s="1">
        <v>0</v>
      </c>
      <c r="D1078" s="1" t="s">
        <v>14369</v>
      </c>
      <c r="E1078" s="1"/>
      <c r="F1078" s="1"/>
      <c r="G1078" s="1"/>
      <c r="H1078" s="1"/>
      <c r="I1078" s="1"/>
      <c r="J1078" s="1"/>
      <c r="K1078" s="1"/>
      <c r="L1078" s="1"/>
    </row>
    <row r="1079" spans="1:13" ht="37.5">
      <c r="A1079" s="1" t="s">
        <v>14370</v>
      </c>
      <c r="B1079" s="1" t="s">
        <v>14371</v>
      </c>
      <c r="C1079" s="1">
        <v>0</v>
      </c>
      <c r="D1079" s="1" t="s">
        <v>14372</v>
      </c>
      <c r="E1079" s="1">
        <v>2017</v>
      </c>
      <c r="F1079" s="1" t="s">
        <v>8043</v>
      </c>
      <c r="G1079" s="1">
        <v>76</v>
      </c>
      <c r="H1079" s="1">
        <v>4</v>
      </c>
      <c r="I1079" s="1" t="s">
        <v>14373</v>
      </c>
      <c r="J1079" s="1" t="s">
        <v>14374</v>
      </c>
      <c r="K1079" s="1" t="s">
        <v>7972</v>
      </c>
      <c r="L1079" s="1" t="s">
        <v>13326</v>
      </c>
      <c r="M1079" s="1" t="s">
        <v>14375</v>
      </c>
    </row>
    <row r="1080" spans="1:13" ht="50">
      <c r="A1080" s="1" t="s">
        <v>14376</v>
      </c>
      <c r="B1080" s="1" t="s">
        <v>14377</v>
      </c>
      <c r="C1080" s="1">
        <v>0</v>
      </c>
      <c r="D1080" s="1" t="s">
        <v>14378</v>
      </c>
      <c r="E1080" s="1">
        <v>2018</v>
      </c>
      <c r="F1080" s="1" t="s">
        <v>12276</v>
      </c>
      <c r="G1080" s="1">
        <v>654</v>
      </c>
      <c r="H1080" s="1" t="s">
        <v>7969</v>
      </c>
      <c r="I1080" s="1" t="s">
        <v>14379</v>
      </c>
      <c r="J1080" s="1" t="s">
        <v>14380</v>
      </c>
      <c r="K1080" s="1" t="s">
        <v>7972</v>
      </c>
      <c r="L1080" s="1" t="s">
        <v>13352</v>
      </c>
      <c r="M1080" s="1" t="s">
        <v>14381</v>
      </c>
    </row>
    <row r="1081" spans="1:13" ht="37.5">
      <c r="A1081" s="1" t="s">
        <v>14382</v>
      </c>
      <c r="B1081" s="1" t="s">
        <v>14383</v>
      </c>
      <c r="C1081" s="1">
        <v>0</v>
      </c>
      <c r="D1081" s="1" t="s">
        <v>14384</v>
      </c>
      <c r="E1081" s="1">
        <v>2017</v>
      </c>
      <c r="F1081" s="1" t="s">
        <v>14385</v>
      </c>
      <c r="G1081" s="1">
        <v>2017</v>
      </c>
      <c r="H1081" s="1" t="s">
        <v>7969</v>
      </c>
      <c r="I1081" s="1" t="s">
        <v>14386</v>
      </c>
      <c r="J1081" s="1" t="s">
        <v>14387</v>
      </c>
      <c r="K1081" s="1" t="s">
        <v>7972</v>
      </c>
      <c r="L1081" s="1" t="s">
        <v>8078</v>
      </c>
      <c r="M1081" s="1" t="s">
        <v>14388</v>
      </c>
    </row>
    <row r="1082" spans="1:13" ht="25">
      <c r="A1082" s="1" t="e">
        <v>#N/A</v>
      </c>
      <c r="B1082" s="1" t="s">
        <v>14389</v>
      </c>
      <c r="C1082" s="1">
        <v>0</v>
      </c>
      <c r="D1082" s="1" t="s">
        <v>14390</v>
      </c>
      <c r="E1082" s="1"/>
      <c r="F1082" s="1"/>
      <c r="G1082" s="1"/>
      <c r="H1082" s="1"/>
      <c r="I1082" s="1"/>
      <c r="J1082" s="1"/>
      <c r="K1082" s="1"/>
      <c r="L1082" s="1"/>
    </row>
    <row r="1083" spans="1:13" ht="37.5">
      <c r="A1083" s="1" t="s">
        <v>14391</v>
      </c>
      <c r="B1083" s="1" t="s">
        <v>14392</v>
      </c>
      <c r="C1083" s="1">
        <v>0</v>
      </c>
      <c r="D1083" s="1" t="s">
        <v>14393</v>
      </c>
      <c r="E1083" s="1">
        <v>2017</v>
      </c>
      <c r="F1083" s="1" t="s">
        <v>14393</v>
      </c>
      <c r="G1083" s="1" t="s">
        <v>7969</v>
      </c>
      <c r="H1083" s="1" t="s">
        <v>7969</v>
      </c>
      <c r="I1083" s="1" t="s">
        <v>7969</v>
      </c>
      <c r="J1083" s="1" t="s">
        <v>14394</v>
      </c>
      <c r="K1083" s="1" t="s">
        <v>7972</v>
      </c>
      <c r="L1083" s="1" t="s">
        <v>8102</v>
      </c>
      <c r="M1083" s="1" t="s">
        <v>7969</v>
      </c>
    </row>
    <row r="1084" spans="1:13" ht="37.5">
      <c r="A1084" s="1" t="s">
        <v>14395</v>
      </c>
      <c r="B1084" s="1" t="s">
        <v>14396</v>
      </c>
      <c r="C1084" s="1">
        <v>0</v>
      </c>
      <c r="D1084" s="1" t="s">
        <v>14397</v>
      </c>
      <c r="E1084" s="1">
        <v>2015</v>
      </c>
      <c r="F1084" s="1" t="s">
        <v>7975</v>
      </c>
      <c r="G1084" s="1">
        <v>18</v>
      </c>
      <c r="H1084" s="1">
        <v>1</v>
      </c>
      <c r="I1084" s="1" t="s">
        <v>14398</v>
      </c>
      <c r="J1084" s="1" t="s">
        <v>14399</v>
      </c>
      <c r="K1084" s="1" t="s">
        <v>7972</v>
      </c>
      <c r="L1084" s="1" t="s">
        <v>14400</v>
      </c>
      <c r="M1084" s="1" t="s">
        <v>14401</v>
      </c>
    </row>
    <row r="1085" spans="1:13" ht="50">
      <c r="A1085" s="1" t="s">
        <v>14402</v>
      </c>
      <c r="B1085" s="1" t="s">
        <v>14403</v>
      </c>
      <c r="C1085" s="1">
        <v>0</v>
      </c>
      <c r="D1085" s="1" t="s">
        <v>14404</v>
      </c>
      <c r="E1085" s="1">
        <v>2016</v>
      </c>
      <c r="F1085" s="1" t="s">
        <v>14405</v>
      </c>
      <c r="G1085" s="1" t="s">
        <v>7969</v>
      </c>
      <c r="H1085" s="1" t="s">
        <v>7969</v>
      </c>
      <c r="I1085" s="1" t="s">
        <v>14406</v>
      </c>
      <c r="J1085" s="1" t="s">
        <v>14407</v>
      </c>
      <c r="K1085" s="1" t="s">
        <v>7972</v>
      </c>
      <c r="L1085" s="1" t="s">
        <v>8102</v>
      </c>
      <c r="M1085" s="1" t="s">
        <v>14408</v>
      </c>
    </row>
    <row r="1086" spans="1:13" ht="37.5">
      <c r="A1086" s="1" t="s">
        <v>14409</v>
      </c>
      <c r="B1086" s="1" t="s">
        <v>14410</v>
      </c>
      <c r="C1086" s="1">
        <v>0</v>
      </c>
      <c r="D1086" s="1" t="s">
        <v>14411</v>
      </c>
      <c r="E1086" s="1">
        <v>2015</v>
      </c>
      <c r="F1086" s="1" t="s">
        <v>14411</v>
      </c>
      <c r="G1086" s="1" t="s">
        <v>7969</v>
      </c>
      <c r="H1086" s="1" t="s">
        <v>7969</v>
      </c>
      <c r="I1086" s="1" t="s">
        <v>7969</v>
      </c>
      <c r="J1086" s="1" t="s">
        <v>14412</v>
      </c>
      <c r="K1086" s="1" t="s">
        <v>7972</v>
      </c>
      <c r="L1086" s="1" t="s">
        <v>8190</v>
      </c>
      <c r="M1086" s="1" t="s">
        <v>7969</v>
      </c>
    </row>
    <row r="1087" spans="1:13" ht="50">
      <c r="A1087" s="1" t="s">
        <v>14413</v>
      </c>
      <c r="B1087" s="1" t="s">
        <v>14414</v>
      </c>
      <c r="C1087" s="1">
        <v>0</v>
      </c>
      <c r="D1087" s="1" t="s">
        <v>14415</v>
      </c>
      <c r="E1087" s="1">
        <v>2015</v>
      </c>
      <c r="F1087" s="1" t="s">
        <v>14416</v>
      </c>
      <c r="G1087" s="1" t="s">
        <v>7969</v>
      </c>
      <c r="H1087" s="1" t="s">
        <v>7969</v>
      </c>
      <c r="I1087" s="1" t="s">
        <v>14417</v>
      </c>
      <c r="J1087" s="1" t="s">
        <v>14418</v>
      </c>
      <c r="K1087" s="1" t="s">
        <v>7972</v>
      </c>
      <c r="L1087" s="1" t="s">
        <v>8102</v>
      </c>
      <c r="M1087" s="1" t="s">
        <v>14419</v>
      </c>
    </row>
    <row r="1088" spans="1:13" ht="50">
      <c r="A1088" s="1" t="s">
        <v>14420</v>
      </c>
      <c r="B1088" s="1" t="s">
        <v>14421</v>
      </c>
      <c r="C1088" s="1">
        <v>0</v>
      </c>
      <c r="D1088" s="1" t="s">
        <v>14422</v>
      </c>
      <c r="E1088" s="1">
        <v>2014</v>
      </c>
      <c r="F1088" s="1" t="s">
        <v>8831</v>
      </c>
      <c r="G1088" s="1">
        <v>8247</v>
      </c>
      <c r="H1088" s="1" t="s">
        <v>7969</v>
      </c>
      <c r="I1088" s="1" t="s">
        <v>14423</v>
      </c>
      <c r="J1088" s="1" t="s">
        <v>14424</v>
      </c>
      <c r="K1088" s="1" t="s">
        <v>7972</v>
      </c>
      <c r="L1088" s="1" t="s">
        <v>13352</v>
      </c>
    </row>
    <row r="1089" spans="1:13" ht="37.5">
      <c r="A1089" s="1" t="s">
        <v>14425</v>
      </c>
      <c r="B1089" s="1" t="s">
        <v>14426</v>
      </c>
      <c r="C1089" s="1">
        <v>0</v>
      </c>
      <c r="D1089" s="1" t="s">
        <v>14427</v>
      </c>
      <c r="E1089" s="1">
        <v>2016</v>
      </c>
      <c r="F1089" s="1" t="s">
        <v>14428</v>
      </c>
      <c r="G1089" s="1" t="s">
        <v>7969</v>
      </c>
      <c r="H1089" s="1" t="s">
        <v>7969</v>
      </c>
      <c r="I1089" s="1" t="s">
        <v>14429</v>
      </c>
      <c r="J1089" s="1" t="s">
        <v>14430</v>
      </c>
      <c r="K1089" s="1" t="s">
        <v>7972</v>
      </c>
      <c r="L1089" s="1" t="s">
        <v>8102</v>
      </c>
      <c r="M1089" s="1" t="s">
        <v>14431</v>
      </c>
    </row>
    <row r="1090" spans="1:13" ht="37.5">
      <c r="A1090" s="1" t="s">
        <v>14432</v>
      </c>
      <c r="B1090" s="1" t="s">
        <v>14433</v>
      </c>
      <c r="C1090" s="1">
        <v>0</v>
      </c>
      <c r="D1090" s="1" t="s">
        <v>14434</v>
      </c>
      <c r="E1090" s="1">
        <v>2016</v>
      </c>
      <c r="F1090" s="1" t="s">
        <v>14434</v>
      </c>
      <c r="G1090" s="1" t="s">
        <v>7969</v>
      </c>
      <c r="H1090" s="1" t="s">
        <v>7969</v>
      </c>
      <c r="I1090" s="1" t="s">
        <v>14435</v>
      </c>
      <c r="J1090" s="1" t="s">
        <v>14436</v>
      </c>
      <c r="K1090" s="1" t="s">
        <v>7972</v>
      </c>
      <c r="L1090" s="1" t="s">
        <v>8019</v>
      </c>
      <c r="M1090" s="1" t="s">
        <v>14437</v>
      </c>
    </row>
    <row r="1091" spans="1:13" ht="50">
      <c r="A1091" s="1" t="s">
        <v>14438</v>
      </c>
      <c r="B1091" s="1" t="s">
        <v>14439</v>
      </c>
      <c r="C1091" s="1">
        <v>0</v>
      </c>
      <c r="D1091" s="1" t="s">
        <v>14440</v>
      </c>
      <c r="E1091" s="1">
        <v>2014</v>
      </c>
      <c r="F1091" s="1" t="s">
        <v>14441</v>
      </c>
      <c r="G1091" s="1">
        <v>28</v>
      </c>
      <c r="H1091" s="1">
        <v>2</v>
      </c>
      <c r="I1091" s="1" t="s">
        <v>14442</v>
      </c>
      <c r="J1091" s="1" t="s">
        <v>14443</v>
      </c>
      <c r="K1091" s="1" t="s">
        <v>7972</v>
      </c>
      <c r="L1091" s="1" t="s">
        <v>11255</v>
      </c>
      <c r="M1091" s="1" t="s">
        <v>14444</v>
      </c>
    </row>
    <row r="1092" spans="1:13" ht="37.5">
      <c r="A1092" s="1" t="s">
        <v>14445</v>
      </c>
      <c r="B1092" s="1" t="s">
        <v>14446</v>
      </c>
      <c r="C1092" s="1">
        <v>0</v>
      </c>
      <c r="D1092" s="1" t="s">
        <v>14447</v>
      </c>
      <c r="E1092" s="1">
        <v>2016</v>
      </c>
      <c r="F1092" s="1" t="s">
        <v>14447</v>
      </c>
      <c r="G1092" s="1" t="s">
        <v>7969</v>
      </c>
      <c r="H1092" s="1" t="s">
        <v>7969</v>
      </c>
      <c r="I1092" s="1" t="s">
        <v>7969</v>
      </c>
      <c r="J1092" s="1" t="s">
        <v>14448</v>
      </c>
      <c r="K1092" s="1" t="s">
        <v>7972</v>
      </c>
      <c r="L1092" s="1" t="s">
        <v>8102</v>
      </c>
      <c r="M1092" s="1" t="s">
        <v>7969</v>
      </c>
    </row>
    <row r="1093" spans="1:13" ht="37.5">
      <c r="A1093" s="1" t="s">
        <v>14449</v>
      </c>
      <c r="B1093" s="1" t="s">
        <v>14450</v>
      </c>
      <c r="C1093" s="1">
        <v>0</v>
      </c>
      <c r="D1093" s="1" t="s">
        <v>14451</v>
      </c>
      <c r="E1093" s="1">
        <v>2016</v>
      </c>
      <c r="F1093" s="1" t="s">
        <v>14452</v>
      </c>
      <c r="G1093" s="1" t="s">
        <v>7969</v>
      </c>
      <c r="H1093" s="1" t="s">
        <v>7969</v>
      </c>
      <c r="I1093" s="1" t="s">
        <v>14453</v>
      </c>
      <c r="J1093" s="1" t="s">
        <v>14454</v>
      </c>
      <c r="K1093" s="1" t="s">
        <v>7972</v>
      </c>
      <c r="L1093" s="1" t="s">
        <v>8102</v>
      </c>
      <c r="M1093" s="1" t="s">
        <v>14455</v>
      </c>
    </row>
    <row r="1094" spans="1:13" ht="37.5">
      <c r="A1094" s="1" t="s">
        <v>14456</v>
      </c>
      <c r="B1094" s="1" t="s">
        <v>14457</v>
      </c>
      <c r="C1094" s="1">
        <v>0</v>
      </c>
      <c r="D1094" s="1" t="s">
        <v>14458</v>
      </c>
      <c r="E1094" s="1">
        <v>2015</v>
      </c>
      <c r="F1094" s="1" t="s">
        <v>14459</v>
      </c>
      <c r="G1094" s="1" t="s">
        <v>7969</v>
      </c>
      <c r="H1094" s="1" t="s">
        <v>7969</v>
      </c>
      <c r="I1094" s="1" t="s">
        <v>14460</v>
      </c>
      <c r="J1094" s="1" t="s">
        <v>14461</v>
      </c>
      <c r="K1094" s="1" t="s">
        <v>7972</v>
      </c>
      <c r="L1094" s="1" t="s">
        <v>8102</v>
      </c>
      <c r="M1094" s="1" t="s">
        <v>14462</v>
      </c>
    </row>
    <row r="1095" spans="1:13" ht="37.5">
      <c r="A1095" s="1" t="s">
        <v>14463</v>
      </c>
      <c r="B1095" s="1" t="s">
        <v>14464</v>
      </c>
      <c r="C1095" s="1">
        <v>0</v>
      </c>
      <c r="D1095" s="1" t="s">
        <v>14465</v>
      </c>
      <c r="E1095" s="1">
        <v>2015</v>
      </c>
      <c r="F1095" s="1" t="s">
        <v>14466</v>
      </c>
      <c r="G1095" s="1" t="s">
        <v>7969</v>
      </c>
      <c r="H1095" s="1" t="s">
        <v>7969</v>
      </c>
      <c r="I1095" s="1" t="s">
        <v>14467</v>
      </c>
      <c r="J1095" s="1" t="s">
        <v>14468</v>
      </c>
      <c r="K1095" s="1" t="s">
        <v>7972</v>
      </c>
      <c r="L1095" s="1" t="s">
        <v>10237</v>
      </c>
      <c r="M1095" s="1" t="s">
        <v>7969</v>
      </c>
    </row>
    <row r="1096" spans="1:13" ht="37.5">
      <c r="A1096" s="1" t="s">
        <v>14469</v>
      </c>
      <c r="B1096" s="1" t="s">
        <v>14470</v>
      </c>
      <c r="C1096" s="1">
        <v>0</v>
      </c>
      <c r="D1096" s="1" t="s">
        <v>14471</v>
      </c>
      <c r="E1096" s="1">
        <v>2016</v>
      </c>
      <c r="F1096" s="1" t="s">
        <v>14472</v>
      </c>
      <c r="G1096" s="1" t="s">
        <v>7969</v>
      </c>
      <c r="H1096" s="1" t="s">
        <v>7969</v>
      </c>
      <c r="I1096" s="1" t="s">
        <v>14473</v>
      </c>
      <c r="J1096" s="1" t="s">
        <v>14474</v>
      </c>
      <c r="K1096" s="1" t="s">
        <v>7972</v>
      </c>
      <c r="L1096" s="1" t="s">
        <v>8102</v>
      </c>
      <c r="M1096" s="1" t="s">
        <v>14475</v>
      </c>
    </row>
    <row r="1097" spans="1:13" ht="37.5">
      <c r="A1097" s="1" t="s">
        <v>14476</v>
      </c>
      <c r="B1097" s="1" t="s">
        <v>14477</v>
      </c>
      <c r="C1097" s="1">
        <v>0</v>
      </c>
      <c r="D1097" s="1" t="s">
        <v>14478</v>
      </c>
      <c r="E1097" s="1">
        <v>2016</v>
      </c>
      <c r="F1097" s="1" t="s">
        <v>14479</v>
      </c>
      <c r="G1097" s="1">
        <v>39</v>
      </c>
      <c r="H1097" s="1">
        <v>1</v>
      </c>
      <c r="I1097" s="1" t="s">
        <v>14480</v>
      </c>
      <c r="J1097" s="1" t="s">
        <v>14481</v>
      </c>
      <c r="K1097" s="1" t="s">
        <v>7972</v>
      </c>
      <c r="L1097" s="1" t="s">
        <v>14482</v>
      </c>
      <c r="M1097" s="1" t="s">
        <v>7969</v>
      </c>
    </row>
    <row r="1098" spans="1:13" ht="50">
      <c r="A1098" s="1" t="s">
        <v>14483</v>
      </c>
      <c r="B1098" s="1" t="s">
        <v>14484</v>
      </c>
      <c r="C1098" s="1">
        <v>0</v>
      </c>
      <c r="D1098" s="1" t="s">
        <v>14485</v>
      </c>
      <c r="E1098" s="1">
        <v>2016</v>
      </c>
      <c r="F1098" s="1" t="s">
        <v>8831</v>
      </c>
      <c r="G1098" s="1">
        <v>10066</v>
      </c>
      <c r="H1098" s="1" t="s">
        <v>7969</v>
      </c>
      <c r="I1098" s="1" t="s">
        <v>7969</v>
      </c>
      <c r="J1098" s="1" t="s">
        <v>14486</v>
      </c>
      <c r="K1098" s="1" t="s">
        <v>7972</v>
      </c>
      <c r="L1098" s="1" t="s">
        <v>13352</v>
      </c>
      <c r="M1098" s="1" t="s">
        <v>7969</v>
      </c>
    </row>
    <row r="1099" spans="1:13" ht="37.5">
      <c r="A1099" s="1" t="s">
        <v>14487</v>
      </c>
      <c r="B1099" s="1" t="s">
        <v>14488</v>
      </c>
      <c r="C1099" s="1">
        <v>0</v>
      </c>
      <c r="D1099" s="1" t="s">
        <v>14489</v>
      </c>
      <c r="E1099" s="1">
        <v>2016</v>
      </c>
      <c r="F1099" s="1" t="s">
        <v>14490</v>
      </c>
      <c r="G1099" s="1" t="s">
        <v>7969</v>
      </c>
      <c r="H1099" s="1" t="s">
        <v>7969</v>
      </c>
      <c r="I1099" s="1" t="s">
        <v>14491</v>
      </c>
      <c r="J1099" s="1" t="s">
        <v>14492</v>
      </c>
      <c r="K1099" s="1" t="s">
        <v>7972</v>
      </c>
      <c r="L1099" s="1" t="s">
        <v>8102</v>
      </c>
      <c r="M1099" s="1" t="s">
        <v>14493</v>
      </c>
    </row>
    <row r="1100" spans="1:13" ht="37.5">
      <c r="A1100" s="1" t="s">
        <v>14494</v>
      </c>
      <c r="B1100" s="1" t="s">
        <v>14495</v>
      </c>
      <c r="C1100" s="1">
        <v>0</v>
      </c>
      <c r="D1100" s="1" t="s">
        <v>14496</v>
      </c>
      <c r="E1100" s="1">
        <v>2016</v>
      </c>
      <c r="F1100" s="1" t="s">
        <v>14496</v>
      </c>
      <c r="G1100" s="1" t="s">
        <v>7969</v>
      </c>
      <c r="H1100" s="1" t="s">
        <v>7969</v>
      </c>
      <c r="I1100" s="1" t="s">
        <v>14497</v>
      </c>
      <c r="J1100" s="1" t="s">
        <v>14498</v>
      </c>
      <c r="K1100" s="1" t="s">
        <v>7972</v>
      </c>
      <c r="L1100" s="1" t="s">
        <v>8465</v>
      </c>
      <c r="M1100" s="1" t="s">
        <v>14499</v>
      </c>
    </row>
    <row r="1101" spans="1:13" ht="37.5">
      <c r="A1101" s="1" t="s">
        <v>14500</v>
      </c>
      <c r="B1101" s="1" t="s">
        <v>14501</v>
      </c>
      <c r="C1101" s="1">
        <v>0</v>
      </c>
      <c r="D1101" s="1" t="s">
        <v>14502</v>
      </c>
      <c r="E1101" s="1">
        <v>2017</v>
      </c>
      <c r="F1101" s="1" t="s">
        <v>8055</v>
      </c>
      <c r="G1101" s="1">
        <v>691</v>
      </c>
      <c r="H1101" s="1" t="s">
        <v>7969</v>
      </c>
      <c r="I1101" s="1" t="s">
        <v>7969</v>
      </c>
      <c r="J1101" s="1" t="s">
        <v>14503</v>
      </c>
      <c r="K1101" s="1" t="s">
        <v>7972</v>
      </c>
      <c r="L1101" s="1" t="s">
        <v>13352</v>
      </c>
      <c r="M1101" s="1" t="s">
        <v>7969</v>
      </c>
    </row>
    <row r="1102" spans="1:13" ht="37.5">
      <c r="A1102" s="1" t="s">
        <v>14504</v>
      </c>
      <c r="B1102" s="1" t="s">
        <v>14505</v>
      </c>
      <c r="C1102" s="1">
        <v>0</v>
      </c>
      <c r="D1102" s="1" t="s">
        <v>14506</v>
      </c>
      <c r="E1102" s="1">
        <v>2016</v>
      </c>
      <c r="F1102" s="1" t="s">
        <v>14507</v>
      </c>
      <c r="G1102" s="1">
        <v>43</v>
      </c>
      <c r="H1102" s="1">
        <v>1</v>
      </c>
      <c r="I1102" s="1" t="s">
        <v>14508</v>
      </c>
      <c r="J1102" s="1" t="s">
        <v>14509</v>
      </c>
      <c r="K1102" s="1" t="s">
        <v>7972</v>
      </c>
      <c r="L1102" s="1" t="s">
        <v>14510</v>
      </c>
      <c r="M1102" s="1" t="s">
        <v>14511</v>
      </c>
    </row>
    <row r="1103" spans="1:13" ht="37.5">
      <c r="A1103" s="1" t="s">
        <v>14512</v>
      </c>
      <c r="B1103" s="1" t="s">
        <v>14513</v>
      </c>
      <c r="C1103" s="1">
        <v>0</v>
      </c>
      <c r="D1103" s="1" t="s">
        <v>12895</v>
      </c>
      <c r="E1103" s="1">
        <v>2016</v>
      </c>
      <c r="F1103" s="1" t="s">
        <v>12895</v>
      </c>
      <c r="G1103" s="1">
        <v>2016</v>
      </c>
      <c r="H1103" s="1" t="s">
        <v>7969</v>
      </c>
      <c r="I1103" s="1" t="s">
        <v>7969</v>
      </c>
      <c r="J1103" s="1" t="s">
        <v>14514</v>
      </c>
      <c r="K1103" s="1" t="s">
        <v>7972</v>
      </c>
      <c r="L1103" s="1" t="s">
        <v>12898</v>
      </c>
      <c r="M1103" s="1" t="s">
        <v>7969</v>
      </c>
    </row>
    <row r="1104" spans="1:13" ht="37.5">
      <c r="A1104" s="1" t="s">
        <v>14515</v>
      </c>
      <c r="B1104" s="1" t="s">
        <v>14516</v>
      </c>
      <c r="C1104" s="1">
        <v>0</v>
      </c>
      <c r="D1104" s="1" t="s">
        <v>14517</v>
      </c>
      <c r="E1104" s="1">
        <v>2016</v>
      </c>
      <c r="F1104" s="1" t="s">
        <v>14518</v>
      </c>
      <c r="G1104" s="1" t="s">
        <v>7969</v>
      </c>
      <c r="H1104" s="1" t="s">
        <v>7969</v>
      </c>
      <c r="I1104" s="1" t="s">
        <v>14519</v>
      </c>
      <c r="J1104" s="1" t="s">
        <v>14520</v>
      </c>
      <c r="K1104" s="1" t="s">
        <v>7972</v>
      </c>
      <c r="L1104" s="1" t="s">
        <v>8102</v>
      </c>
      <c r="M1104" s="1" t="s">
        <v>14521</v>
      </c>
    </row>
    <row r="1105" spans="1:13" ht="37.5">
      <c r="A1105" s="1" t="s">
        <v>14522</v>
      </c>
      <c r="B1105" s="1" t="s">
        <v>14523</v>
      </c>
      <c r="C1105" s="1">
        <v>0</v>
      </c>
      <c r="D1105" s="1" t="s">
        <v>14524</v>
      </c>
      <c r="E1105" s="1">
        <v>2015</v>
      </c>
      <c r="F1105" s="1" t="s">
        <v>14525</v>
      </c>
      <c r="G1105" s="1" t="s">
        <v>7969</v>
      </c>
      <c r="H1105" s="1" t="s">
        <v>7969</v>
      </c>
      <c r="I1105" s="1" t="s">
        <v>14526</v>
      </c>
      <c r="J1105" s="1" t="s">
        <v>14527</v>
      </c>
      <c r="K1105" s="1" t="s">
        <v>7972</v>
      </c>
      <c r="L1105" s="1" t="s">
        <v>8102</v>
      </c>
      <c r="M1105" s="1" t="s">
        <v>14528</v>
      </c>
    </row>
    <row r="1106" spans="1:13" ht="37.5">
      <c r="A1106" s="1" t="s">
        <v>14529</v>
      </c>
      <c r="B1106" s="1" t="s">
        <v>14530</v>
      </c>
      <c r="C1106" s="1">
        <v>0</v>
      </c>
      <c r="D1106" s="1" t="s">
        <v>14531</v>
      </c>
      <c r="E1106" s="1">
        <v>2014</v>
      </c>
      <c r="F1106" s="1" t="s">
        <v>11621</v>
      </c>
      <c r="G1106" s="1">
        <v>7</v>
      </c>
      <c r="H1106" s="1">
        <v>12</v>
      </c>
      <c r="I1106" s="1" t="s">
        <v>14532</v>
      </c>
      <c r="J1106" s="1" t="s">
        <v>14533</v>
      </c>
      <c r="K1106" s="1" t="s">
        <v>7972</v>
      </c>
      <c r="L1106" s="1" t="s">
        <v>8134</v>
      </c>
      <c r="M1106" s="1" t="s">
        <v>14534</v>
      </c>
    </row>
    <row r="1107" spans="1:13" ht="50">
      <c r="A1107" s="1" t="s">
        <v>14535</v>
      </c>
      <c r="B1107" s="1" t="s">
        <v>14536</v>
      </c>
      <c r="C1107" s="1">
        <v>0</v>
      </c>
      <c r="D1107" s="1" t="s">
        <v>14537</v>
      </c>
      <c r="E1107" s="1">
        <v>2015</v>
      </c>
      <c r="F1107" s="1" t="s">
        <v>8831</v>
      </c>
      <c r="G1107" s="1">
        <v>8924</v>
      </c>
      <c r="H1107" s="1" t="s">
        <v>7969</v>
      </c>
      <c r="I1107" s="1" t="s">
        <v>14538</v>
      </c>
      <c r="J1107" s="1" t="s">
        <v>14539</v>
      </c>
      <c r="K1107" s="1" t="s">
        <v>7972</v>
      </c>
      <c r="L1107" s="1" t="s">
        <v>13352</v>
      </c>
      <c r="M1107" s="1" t="s">
        <v>14540</v>
      </c>
    </row>
    <row r="1108" spans="1:13" ht="37.5">
      <c r="A1108" s="1" t="s">
        <v>14541</v>
      </c>
      <c r="B1108" s="1" t="s">
        <v>14542</v>
      </c>
      <c r="C1108" s="1">
        <v>0</v>
      </c>
      <c r="D1108" s="1" t="s">
        <v>14543</v>
      </c>
      <c r="E1108" s="1">
        <v>2016</v>
      </c>
      <c r="F1108" s="1" t="s">
        <v>14544</v>
      </c>
      <c r="G1108" s="1">
        <v>60</v>
      </c>
      <c r="H1108" s="1">
        <v>4</v>
      </c>
      <c r="I1108" s="1" t="s">
        <v>14545</v>
      </c>
      <c r="J1108" s="1" t="s">
        <v>14546</v>
      </c>
      <c r="K1108" s="1" t="s">
        <v>7972</v>
      </c>
      <c r="L1108" s="1" t="s">
        <v>14547</v>
      </c>
      <c r="M1108" s="1" t="s">
        <v>14548</v>
      </c>
    </row>
    <row r="1109" spans="1:13" ht="37.5">
      <c r="A1109" s="1" t="s">
        <v>14549</v>
      </c>
      <c r="B1109" s="1" t="s">
        <v>14550</v>
      </c>
      <c r="C1109" s="1">
        <v>0</v>
      </c>
      <c r="D1109" s="1" t="s">
        <v>14551</v>
      </c>
      <c r="E1109" s="1">
        <v>2014</v>
      </c>
      <c r="F1109" s="1" t="s">
        <v>14552</v>
      </c>
      <c r="G1109" s="1" t="s">
        <v>7969</v>
      </c>
      <c r="H1109" s="1" t="s">
        <v>7969</v>
      </c>
      <c r="I1109" s="1" t="s">
        <v>14553</v>
      </c>
      <c r="J1109" s="1" t="s">
        <v>14554</v>
      </c>
      <c r="K1109" s="1" t="s">
        <v>7972</v>
      </c>
      <c r="L1109" s="1" t="s">
        <v>7973</v>
      </c>
      <c r="M1109" s="1" t="s">
        <v>7969</v>
      </c>
    </row>
    <row r="1110" spans="1:13" ht="37.5">
      <c r="A1110" s="1" t="s">
        <v>14555</v>
      </c>
      <c r="B1110" s="1" t="s">
        <v>14556</v>
      </c>
      <c r="C1110" s="1">
        <v>0</v>
      </c>
      <c r="D1110" s="1" t="s">
        <v>14557</v>
      </c>
      <c r="E1110" s="1">
        <v>2016</v>
      </c>
      <c r="F1110" s="1" t="s">
        <v>14558</v>
      </c>
      <c r="G1110" s="1" t="s">
        <v>7969</v>
      </c>
      <c r="H1110" s="1" t="s">
        <v>7969</v>
      </c>
      <c r="I1110" s="1" t="s">
        <v>14559</v>
      </c>
      <c r="J1110" s="1" t="s">
        <v>14560</v>
      </c>
      <c r="K1110" s="1" t="s">
        <v>7972</v>
      </c>
      <c r="L1110" s="1" t="s">
        <v>8102</v>
      </c>
      <c r="M1110" s="1" t="s">
        <v>14561</v>
      </c>
    </row>
    <row r="1111" spans="1:13" ht="50">
      <c r="A1111" s="1" t="s">
        <v>14562</v>
      </c>
      <c r="B1111" s="1" t="s">
        <v>14563</v>
      </c>
      <c r="C1111" s="1">
        <v>0</v>
      </c>
      <c r="D1111" s="1" t="s">
        <v>14564</v>
      </c>
      <c r="E1111" s="1">
        <v>2016</v>
      </c>
      <c r="F1111" s="1" t="s">
        <v>8740</v>
      </c>
      <c r="G1111" s="1">
        <v>62</v>
      </c>
      <c r="H1111" s="1" t="s">
        <v>7969</v>
      </c>
      <c r="I1111" s="1" t="s">
        <v>14565</v>
      </c>
      <c r="J1111" s="1" t="s">
        <v>14566</v>
      </c>
      <c r="K1111" s="1" t="s">
        <v>7972</v>
      </c>
      <c r="L1111" s="1" t="s">
        <v>12126</v>
      </c>
      <c r="M1111" s="1" t="s">
        <v>14567</v>
      </c>
    </row>
    <row r="1112" spans="1:13" ht="37.5">
      <c r="A1112" s="1" t="s">
        <v>14568</v>
      </c>
      <c r="B1112" s="1" t="s">
        <v>14569</v>
      </c>
      <c r="C1112" s="1">
        <v>0</v>
      </c>
      <c r="D1112" s="1" t="s">
        <v>14570</v>
      </c>
      <c r="E1112" s="1">
        <v>2016</v>
      </c>
      <c r="F1112" s="1" t="s">
        <v>14571</v>
      </c>
      <c r="G1112" s="1" t="s">
        <v>7969</v>
      </c>
      <c r="H1112" s="1" t="s">
        <v>7969</v>
      </c>
      <c r="I1112" s="1" t="s">
        <v>14572</v>
      </c>
      <c r="J1112" s="1" t="s">
        <v>14573</v>
      </c>
      <c r="K1112" s="1" t="s">
        <v>7972</v>
      </c>
      <c r="L1112" s="1" t="s">
        <v>8102</v>
      </c>
    </row>
    <row r="1113" spans="1:13" ht="37.5">
      <c r="A1113" s="1" t="s">
        <v>14574</v>
      </c>
      <c r="B1113" s="1" t="s">
        <v>14575</v>
      </c>
      <c r="C1113" s="1">
        <v>0</v>
      </c>
      <c r="D1113" s="1" t="s">
        <v>14576</v>
      </c>
      <c r="E1113" s="1">
        <v>2017</v>
      </c>
      <c r="F1113" s="1" t="s">
        <v>12895</v>
      </c>
      <c r="G1113" s="1" t="s">
        <v>7969</v>
      </c>
      <c r="H1113" s="1" t="s">
        <v>7969</v>
      </c>
      <c r="I1113" s="1" t="s">
        <v>14577</v>
      </c>
      <c r="J1113" s="1" t="s">
        <v>14578</v>
      </c>
      <c r="K1113" s="1" t="s">
        <v>7972</v>
      </c>
      <c r="L1113" s="1" t="s">
        <v>12898</v>
      </c>
      <c r="M1113" s="1" t="s">
        <v>7969</v>
      </c>
    </row>
    <row r="1114" spans="1:13" ht="37.5">
      <c r="A1114" s="1" t="s">
        <v>14579</v>
      </c>
      <c r="B1114" s="1" t="s">
        <v>14580</v>
      </c>
      <c r="C1114" s="1">
        <v>0</v>
      </c>
      <c r="D1114" s="1" t="s">
        <v>14581</v>
      </c>
      <c r="E1114" s="1">
        <v>2016</v>
      </c>
      <c r="F1114" s="1" t="s">
        <v>14582</v>
      </c>
      <c r="G1114" s="1">
        <v>2016</v>
      </c>
      <c r="H1114" s="1">
        <v>7</v>
      </c>
      <c r="I1114" s="1" t="s">
        <v>14583</v>
      </c>
      <c r="J1114" s="1" t="s">
        <v>14584</v>
      </c>
      <c r="K1114" s="1" t="s">
        <v>7972</v>
      </c>
      <c r="L1114" s="1" t="s">
        <v>8027</v>
      </c>
      <c r="M1114" s="1" t="s">
        <v>14585</v>
      </c>
    </row>
    <row r="1115" spans="1:13" ht="37.5">
      <c r="A1115" s="1" t="s">
        <v>14586</v>
      </c>
      <c r="B1115" s="1" t="s">
        <v>14587</v>
      </c>
      <c r="C1115" s="1">
        <v>0</v>
      </c>
      <c r="D1115" s="1" t="s">
        <v>14588</v>
      </c>
      <c r="E1115" s="1">
        <v>2016</v>
      </c>
      <c r="F1115" s="1" t="s">
        <v>14589</v>
      </c>
      <c r="G1115" s="1" t="s">
        <v>7969</v>
      </c>
      <c r="H1115" s="1" t="s">
        <v>7969</v>
      </c>
      <c r="I1115" s="1" t="s">
        <v>14590</v>
      </c>
      <c r="J1115" s="1" t="s">
        <v>14591</v>
      </c>
      <c r="K1115" s="1" t="s">
        <v>7972</v>
      </c>
      <c r="L1115" s="1" t="s">
        <v>8102</v>
      </c>
    </row>
    <row r="1116" spans="1:13" ht="37.5">
      <c r="A1116" s="1" t="s">
        <v>14592</v>
      </c>
      <c r="B1116" s="1" t="s">
        <v>14593</v>
      </c>
      <c r="C1116" s="1">
        <v>0</v>
      </c>
      <c r="D1116" s="1" t="s">
        <v>14594</v>
      </c>
      <c r="E1116" s="1">
        <v>2015</v>
      </c>
      <c r="F1116" s="1" t="s">
        <v>14595</v>
      </c>
      <c r="G1116" s="1" t="s">
        <v>7969</v>
      </c>
      <c r="H1116" s="1" t="s">
        <v>7969</v>
      </c>
      <c r="I1116" s="1" t="s">
        <v>14596</v>
      </c>
      <c r="J1116" s="1" t="s">
        <v>14597</v>
      </c>
      <c r="K1116" s="1" t="s">
        <v>7972</v>
      </c>
      <c r="L1116" s="1" t="s">
        <v>8102</v>
      </c>
      <c r="M1116" s="1" t="s">
        <v>14598</v>
      </c>
    </row>
    <row r="1117" spans="1:13" ht="37.5">
      <c r="A1117" s="1" t="s">
        <v>14599</v>
      </c>
      <c r="B1117" s="1" t="s">
        <v>14600</v>
      </c>
      <c r="C1117" s="1">
        <v>0</v>
      </c>
      <c r="D1117" s="1" t="s">
        <v>14601</v>
      </c>
      <c r="E1117" s="1">
        <v>2015</v>
      </c>
      <c r="F1117" s="1" t="s">
        <v>12895</v>
      </c>
      <c r="G1117" s="1">
        <v>2015</v>
      </c>
      <c r="H1117" s="1" t="s">
        <v>7969</v>
      </c>
      <c r="I1117" s="1" t="s">
        <v>14602</v>
      </c>
      <c r="J1117" s="1" t="s">
        <v>14603</v>
      </c>
      <c r="K1117" s="1" t="s">
        <v>7972</v>
      </c>
      <c r="L1117" s="1" t="s">
        <v>12898</v>
      </c>
      <c r="M1117" s="1" t="s">
        <v>7969</v>
      </c>
    </row>
    <row r="1118" spans="1:13" ht="50">
      <c r="A1118" s="1" t="s">
        <v>14604</v>
      </c>
      <c r="B1118" s="1" t="s">
        <v>14605</v>
      </c>
      <c r="C1118" s="1">
        <v>0</v>
      </c>
      <c r="D1118" s="1" t="s">
        <v>14606</v>
      </c>
      <c r="E1118" s="1">
        <v>2015</v>
      </c>
      <c r="F1118" s="1" t="s">
        <v>8831</v>
      </c>
      <c r="G1118" s="1">
        <v>9179</v>
      </c>
      <c r="H1118" s="1" t="s">
        <v>7969</v>
      </c>
      <c r="I1118" s="1" t="s">
        <v>14607</v>
      </c>
      <c r="J1118" s="1" t="s">
        <v>14608</v>
      </c>
      <c r="K1118" s="1" t="s">
        <v>7972</v>
      </c>
      <c r="L1118" s="1" t="s">
        <v>13352</v>
      </c>
      <c r="M1118" s="1" t="s">
        <v>14609</v>
      </c>
    </row>
    <row r="1119" spans="1:13" ht="37.5">
      <c r="A1119" s="1" t="s">
        <v>14610</v>
      </c>
      <c r="B1119" s="1" t="s">
        <v>14611</v>
      </c>
      <c r="C1119" s="1">
        <v>0</v>
      </c>
      <c r="D1119" s="1" t="s">
        <v>14612</v>
      </c>
      <c r="E1119" s="1">
        <v>2014</v>
      </c>
      <c r="F1119" s="1" t="s">
        <v>14613</v>
      </c>
      <c r="G1119" s="1" t="s">
        <v>7969</v>
      </c>
      <c r="H1119" s="1" t="s">
        <v>7969</v>
      </c>
      <c r="I1119" s="1" t="s">
        <v>14614</v>
      </c>
      <c r="J1119" s="1" t="s">
        <v>14615</v>
      </c>
      <c r="K1119" s="1" t="s">
        <v>7972</v>
      </c>
      <c r="L1119" s="1" t="s">
        <v>8102</v>
      </c>
      <c r="M1119" s="1" t="s">
        <v>14616</v>
      </c>
    </row>
    <row r="1120" spans="1:13" ht="50">
      <c r="A1120" s="1" t="s">
        <v>14617</v>
      </c>
      <c r="B1120" s="1" t="s">
        <v>14618</v>
      </c>
      <c r="C1120" s="1">
        <v>0</v>
      </c>
      <c r="D1120" s="1" t="s">
        <v>14619</v>
      </c>
      <c r="E1120" s="1">
        <v>2016</v>
      </c>
      <c r="F1120" s="1" t="s">
        <v>14620</v>
      </c>
      <c r="G1120" s="1">
        <v>2016</v>
      </c>
      <c r="H1120" s="1" t="s">
        <v>7969</v>
      </c>
      <c r="I1120" s="1" t="s">
        <v>14621</v>
      </c>
      <c r="J1120" s="1" t="s">
        <v>14622</v>
      </c>
      <c r="K1120" s="1" t="s">
        <v>7972</v>
      </c>
      <c r="L1120" s="1" t="s">
        <v>8078</v>
      </c>
      <c r="M1120" s="1" t="s">
        <v>14623</v>
      </c>
    </row>
    <row r="1121" spans="1:13" ht="37.5">
      <c r="A1121" s="1" t="s">
        <v>14624</v>
      </c>
      <c r="B1121" s="1" t="s">
        <v>14625</v>
      </c>
      <c r="C1121" s="1">
        <v>0</v>
      </c>
      <c r="D1121" s="1" t="s">
        <v>14626</v>
      </c>
      <c r="E1121" s="1">
        <v>2015</v>
      </c>
      <c r="F1121" s="1" t="s">
        <v>14627</v>
      </c>
      <c r="G1121" s="1" t="s">
        <v>7969</v>
      </c>
      <c r="H1121" s="1" t="s">
        <v>7969</v>
      </c>
      <c r="I1121" s="1" t="s">
        <v>14628</v>
      </c>
      <c r="J1121" s="1" t="s">
        <v>14629</v>
      </c>
      <c r="K1121" s="1" t="s">
        <v>7972</v>
      </c>
      <c r="L1121" s="1" t="s">
        <v>8102</v>
      </c>
      <c r="M1121" s="1" t="s">
        <v>14630</v>
      </c>
    </row>
    <row r="1122" spans="1:13" ht="37.5">
      <c r="A1122" s="1" t="s">
        <v>14631</v>
      </c>
      <c r="B1122" s="1" t="s">
        <v>14632</v>
      </c>
      <c r="C1122" s="1">
        <v>0</v>
      </c>
      <c r="D1122" s="1" t="s">
        <v>14633</v>
      </c>
      <c r="E1122" s="1">
        <v>2014</v>
      </c>
      <c r="F1122" s="1" t="s">
        <v>12276</v>
      </c>
      <c r="G1122" s="1">
        <v>248</v>
      </c>
      <c r="H1122" s="1" t="s">
        <v>7969</v>
      </c>
      <c r="I1122" s="1" t="s">
        <v>7969</v>
      </c>
      <c r="J1122" s="1" t="s">
        <v>14634</v>
      </c>
      <c r="K1122" s="1" t="s">
        <v>7972</v>
      </c>
      <c r="L1122" s="1" t="s">
        <v>13352</v>
      </c>
      <c r="M1122" s="1" t="s">
        <v>7969</v>
      </c>
    </row>
    <row r="1123" spans="1:13" ht="50">
      <c r="A1123" s="1" t="s">
        <v>14635</v>
      </c>
      <c r="B1123" s="1" t="s">
        <v>14636</v>
      </c>
      <c r="C1123" s="1">
        <v>0</v>
      </c>
      <c r="D1123" s="1" t="s">
        <v>14637</v>
      </c>
      <c r="E1123" s="1">
        <v>2017</v>
      </c>
      <c r="F1123" s="1" t="s">
        <v>14638</v>
      </c>
      <c r="G1123" s="1">
        <v>54</v>
      </c>
      <c r="H1123" s="1">
        <v>1</v>
      </c>
      <c r="I1123" s="1" t="s">
        <v>14639</v>
      </c>
      <c r="J1123" s="1" t="s">
        <v>14640</v>
      </c>
      <c r="K1123" s="1" t="s">
        <v>14279</v>
      </c>
      <c r="L1123" s="1" t="s">
        <v>14280</v>
      </c>
      <c r="M1123" s="1" t="s">
        <v>14641</v>
      </c>
    </row>
    <row r="1124" spans="1:13" ht="37.5">
      <c r="A1124" s="1" t="s">
        <v>14642</v>
      </c>
      <c r="B1124" s="1" t="s">
        <v>14643</v>
      </c>
      <c r="C1124" s="1">
        <v>0</v>
      </c>
      <c r="D1124" s="1" t="s">
        <v>14644</v>
      </c>
      <c r="E1124" s="1">
        <v>2014</v>
      </c>
      <c r="F1124" s="1" t="s">
        <v>14645</v>
      </c>
      <c r="G1124" s="1" t="s">
        <v>7969</v>
      </c>
      <c r="H1124" s="1" t="s">
        <v>7969</v>
      </c>
      <c r="I1124" s="1" t="s">
        <v>14646</v>
      </c>
      <c r="J1124" s="1" t="s">
        <v>14647</v>
      </c>
      <c r="K1124" s="1" t="s">
        <v>7972</v>
      </c>
      <c r="L1124" s="1" t="s">
        <v>14648</v>
      </c>
      <c r="M1124" s="1" t="s">
        <v>7969</v>
      </c>
    </row>
    <row r="1125" spans="1:13" ht="37.5">
      <c r="A1125" s="1" t="s">
        <v>14649</v>
      </c>
      <c r="B1125" s="1" t="s">
        <v>14650</v>
      </c>
      <c r="C1125" s="1">
        <v>0</v>
      </c>
      <c r="D1125" s="1" t="s">
        <v>14651</v>
      </c>
      <c r="E1125" s="1">
        <v>2016</v>
      </c>
      <c r="F1125" s="1" t="s">
        <v>14652</v>
      </c>
      <c r="G1125" s="1">
        <v>40</v>
      </c>
      <c r="H1125" s="1">
        <v>21</v>
      </c>
      <c r="I1125" s="1" t="s">
        <v>14653</v>
      </c>
      <c r="J1125" s="1" t="s">
        <v>14654</v>
      </c>
      <c r="K1125" s="1" t="s">
        <v>14279</v>
      </c>
      <c r="L1125" s="1" t="s">
        <v>14655</v>
      </c>
      <c r="M1125" s="1" t="s">
        <v>14656</v>
      </c>
    </row>
    <row r="1126" spans="1:13" ht="37.5">
      <c r="A1126" s="1" t="s">
        <v>14657</v>
      </c>
      <c r="B1126" s="1" t="s">
        <v>14658</v>
      </c>
      <c r="C1126" s="1">
        <v>0</v>
      </c>
      <c r="D1126" s="1" t="s">
        <v>14659</v>
      </c>
      <c r="E1126" s="1">
        <v>2016</v>
      </c>
      <c r="F1126" s="1" t="s">
        <v>14327</v>
      </c>
      <c r="G1126" s="1">
        <v>1</v>
      </c>
      <c r="H1126" s="1" t="s">
        <v>7969</v>
      </c>
      <c r="I1126" s="1" t="s">
        <v>14660</v>
      </c>
      <c r="J1126" s="1" t="s">
        <v>14661</v>
      </c>
      <c r="K1126" s="1" t="s">
        <v>7972</v>
      </c>
      <c r="L1126" s="1" t="s">
        <v>14330</v>
      </c>
      <c r="M1126" s="1" t="s">
        <v>7969</v>
      </c>
    </row>
    <row r="1127" spans="1:13" ht="37.5">
      <c r="A1127" s="1" t="s">
        <v>14662</v>
      </c>
      <c r="B1127" s="1" t="s">
        <v>14663</v>
      </c>
      <c r="C1127" s="1">
        <v>0</v>
      </c>
      <c r="D1127" s="1" t="s">
        <v>14664</v>
      </c>
      <c r="E1127" s="1">
        <v>2015</v>
      </c>
      <c r="F1127" s="1" t="s">
        <v>14665</v>
      </c>
      <c r="G1127" s="1" t="s">
        <v>7969</v>
      </c>
      <c r="H1127" s="1" t="s">
        <v>7969</v>
      </c>
      <c r="I1127" s="1" t="s">
        <v>14666</v>
      </c>
      <c r="J1127" s="1" t="s">
        <v>14667</v>
      </c>
      <c r="K1127" s="1" t="s">
        <v>7972</v>
      </c>
      <c r="L1127" s="1" t="s">
        <v>8102</v>
      </c>
      <c r="M1127" s="1" t="s">
        <v>14668</v>
      </c>
    </row>
    <row r="1128" spans="1:13" ht="37.5">
      <c r="A1128" s="1" t="s">
        <v>14669</v>
      </c>
      <c r="B1128" s="1" t="s">
        <v>14670</v>
      </c>
      <c r="C1128" s="1">
        <v>0</v>
      </c>
      <c r="D1128" s="1" t="s">
        <v>14671</v>
      </c>
      <c r="E1128" s="1">
        <v>2015</v>
      </c>
      <c r="F1128" s="1" t="s">
        <v>14672</v>
      </c>
      <c r="G1128" s="1" t="s">
        <v>7969</v>
      </c>
      <c r="H1128" s="1" t="s">
        <v>7969</v>
      </c>
      <c r="I1128" s="1" t="s">
        <v>14673</v>
      </c>
      <c r="J1128" s="1" t="s">
        <v>14674</v>
      </c>
      <c r="K1128" s="1" t="s">
        <v>7972</v>
      </c>
      <c r="L1128" s="1" t="s">
        <v>8102</v>
      </c>
      <c r="M1128" s="1" t="s">
        <v>14675</v>
      </c>
    </row>
    <row r="1129" spans="1:13" ht="37.5">
      <c r="A1129" s="1" t="s">
        <v>14676</v>
      </c>
      <c r="B1129" s="1" t="s">
        <v>14677</v>
      </c>
      <c r="C1129" s="1">
        <v>0</v>
      </c>
      <c r="D1129" s="1" t="s">
        <v>14678</v>
      </c>
      <c r="E1129" s="1">
        <v>2015</v>
      </c>
      <c r="F1129" s="1" t="s">
        <v>14678</v>
      </c>
      <c r="G1129" s="1">
        <v>15</v>
      </c>
      <c r="H1129" s="1" t="s">
        <v>7969</v>
      </c>
      <c r="I1129" s="1" t="s">
        <v>7969</v>
      </c>
      <c r="J1129" s="1" t="s">
        <v>14679</v>
      </c>
      <c r="K1129" s="1" t="s">
        <v>7972</v>
      </c>
      <c r="L1129" s="1" t="s">
        <v>14680</v>
      </c>
      <c r="M1129" s="1" t="s">
        <v>7969</v>
      </c>
    </row>
    <row r="1130" spans="1:13" ht="37.5">
      <c r="A1130" s="1" t="s">
        <v>14681</v>
      </c>
      <c r="B1130" s="1" t="s">
        <v>14682</v>
      </c>
      <c r="C1130" s="1">
        <v>0</v>
      </c>
      <c r="D1130" s="1" t="s">
        <v>14683</v>
      </c>
      <c r="E1130" s="1">
        <v>2016</v>
      </c>
      <c r="F1130" s="1" t="s">
        <v>14683</v>
      </c>
      <c r="G1130" s="1" t="s">
        <v>7969</v>
      </c>
      <c r="H1130" s="1" t="s">
        <v>7969</v>
      </c>
      <c r="I1130" s="1" t="s">
        <v>7969</v>
      </c>
      <c r="J1130" s="1" t="s">
        <v>14684</v>
      </c>
      <c r="K1130" s="1" t="s">
        <v>7972</v>
      </c>
      <c r="L1130" s="1" t="s">
        <v>8102</v>
      </c>
      <c r="M1130" s="1" t="s">
        <v>7969</v>
      </c>
    </row>
    <row r="1131" spans="1:13" ht="37.5">
      <c r="A1131" s="1" t="s">
        <v>14685</v>
      </c>
      <c r="B1131" s="1" t="s">
        <v>14686</v>
      </c>
      <c r="C1131" s="1">
        <v>0</v>
      </c>
      <c r="D1131" s="1" t="s">
        <v>14687</v>
      </c>
      <c r="E1131" s="1">
        <v>2015</v>
      </c>
      <c r="F1131" s="1" t="s">
        <v>14688</v>
      </c>
      <c r="G1131" s="1" t="s">
        <v>7969</v>
      </c>
      <c r="H1131" s="1" t="s">
        <v>7969</v>
      </c>
      <c r="I1131" s="1" t="s">
        <v>14689</v>
      </c>
      <c r="J1131" s="1" t="s">
        <v>14690</v>
      </c>
      <c r="K1131" s="1" t="s">
        <v>7972</v>
      </c>
      <c r="L1131" s="1" t="s">
        <v>8102</v>
      </c>
      <c r="M1131" s="1" t="s">
        <v>14691</v>
      </c>
    </row>
    <row r="1132" spans="1:13" ht="50">
      <c r="A1132" s="1" t="s">
        <v>14692</v>
      </c>
      <c r="B1132" s="1" t="s">
        <v>14693</v>
      </c>
      <c r="C1132" s="1">
        <v>0</v>
      </c>
      <c r="D1132" s="1" t="s">
        <v>14694</v>
      </c>
      <c r="E1132" s="1">
        <v>2015</v>
      </c>
      <c r="F1132" s="1" t="s">
        <v>14695</v>
      </c>
      <c r="G1132" s="1" t="s">
        <v>7969</v>
      </c>
      <c r="H1132" s="1" t="s">
        <v>7969</v>
      </c>
      <c r="I1132" s="1" t="s">
        <v>14696</v>
      </c>
      <c r="J1132" s="1" t="s">
        <v>14697</v>
      </c>
      <c r="K1132" s="1" t="s">
        <v>7972</v>
      </c>
      <c r="L1132" s="1" t="s">
        <v>8102</v>
      </c>
      <c r="M1132" s="1" t="s">
        <v>14698</v>
      </c>
    </row>
    <row r="1133" spans="1:13" ht="37.5">
      <c r="A1133" s="1" t="s">
        <v>14699</v>
      </c>
      <c r="B1133" s="1" t="s">
        <v>14700</v>
      </c>
      <c r="C1133" s="1">
        <v>0</v>
      </c>
      <c r="D1133" s="1" t="s">
        <v>14701</v>
      </c>
      <c r="E1133" s="1">
        <v>2014</v>
      </c>
      <c r="F1133" s="1" t="s">
        <v>14702</v>
      </c>
      <c r="G1133" s="1" t="s">
        <v>7969</v>
      </c>
      <c r="H1133" s="1" t="s">
        <v>7969</v>
      </c>
      <c r="I1133" s="1" t="s">
        <v>14703</v>
      </c>
      <c r="J1133" s="1" t="s">
        <v>14704</v>
      </c>
      <c r="K1133" s="1" t="s">
        <v>7972</v>
      </c>
      <c r="L1133" s="1" t="s">
        <v>8102</v>
      </c>
      <c r="M1133" s="1" t="s">
        <v>14705</v>
      </c>
    </row>
    <row r="1134" spans="1:13" ht="37.5">
      <c r="A1134" s="1" t="s">
        <v>14706</v>
      </c>
      <c r="B1134" s="1" t="s">
        <v>14707</v>
      </c>
      <c r="C1134" s="1">
        <v>0</v>
      </c>
      <c r="D1134" s="1" t="s">
        <v>14708</v>
      </c>
      <c r="E1134" s="1">
        <v>2016</v>
      </c>
      <c r="F1134" s="1" t="s">
        <v>14709</v>
      </c>
      <c r="G1134" s="1">
        <v>32</v>
      </c>
      <c r="H1134" s="1">
        <v>4</v>
      </c>
      <c r="I1134" s="1" t="s">
        <v>14710</v>
      </c>
      <c r="J1134" s="1" t="s">
        <v>14711</v>
      </c>
      <c r="K1134" s="1" t="s">
        <v>7972</v>
      </c>
      <c r="L1134" s="1" t="s">
        <v>14712</v>
      </c>
      <c r="M1134" s="1" t="s">
        <v>14713</v>
      </c>
    </row>
    <row r="1135" spans="1:13" ht="50">
      <c r="A1135" s="1" t="s">
        <v>14714</v>
      </c>
      <c r="B1135" s="1" t="s">
        <v>14715</v>
      </c>
      <c r="C1135" s="1">
        <v>0</v>
      </c>
      <c r="D1135" s="1" t="s">
        <v>14716</v>
      </c>
      <c r="E1135" s="1">
        <v>2017</v>
      </c>
      <c r="F1135" s="1" t="s">
        <v>8831</v>
      </c>
      <c r="G1135" s="1">
        <v>10131</v>
      </c>
      <c r="H1135" s="1" t="s">
        <v>7969</v>
      </c>
      <c r="I1135" s="1" t="s">
        <v>7969</v>
      </c>
      <c r="J1135" s="1" t="s">
        <v>14717</v>
      </c>
      <c r="K1135" s="1" t="s">
        <v>7972</v>
      </c>
      <c r="L1135" s="1" t="s">
        <v>13352</v>
      </c>
      <c r="M1135" s="1" t="s">
        <v>7969</v>
      </c>
    </row>
    <row r="1136" spans="1:13" ht="37.5">
      <c r="A1136" s="1" t="s">
        <v>14718</v>
      </c>
      <c r="B1136" s="1" t="s">
        <v>14719</v>
      </c>
      <c r="C1136" s="1">
        <v>0</v>
      </c>
      <c r="D1136" s="1" t="s">
        <v>14589</v>
      </c>
      <c r="E1136" s="1">
        <v>2016</v>
      </c>
      <c r="F1136" s="1" t="s">
        <v>14589</v>
      </c>
      <c r="G1136" s="1" t="s">
        <v>7969</v>
      </c>
      <c r="H1136" s="1" t="s">
        <v>7969</v>
      </c>
      <c r="I1136" s="1" t="s">
        <v>7969</v>
      </c>
      <c r="J1136" s="1" t="s">
        <v>14720</v>
      </c>
      <c r="K1136" s="1" t="s">
        <v>7972</v>
      </c>
      <c r="L1136" s="1" t="s">
        <v>8102</v>
      </c>
      <c r="M1136" s="1" t="s">
        <v>7969</v>
      </c>
    </row>
    <row r="1137" spans="1:13" ht="37.5">
      <c r="A1137" s="1" t="s">
        <v>14721</v>
      </c>
      <c r="B1137" s="1" t="s">
        <v>14722</v>
      </c>
      <c r="C1137" s="1">
        <v>0</v>
      </c>
      <c r="D1137" s="1" t="s">
        <v>14723</v>
      </c>
      <c r="E1137" s="1">
        <v>2016</v>
      </c>
      <c r="F1137" s="1" t="s">
        <v>14724</v>
      </c>
      <c r="G1137" s="1" t="s">
        <v>7969</v>
      </c>
      <c r="H1137" s="1" t="s">
        <v>7969</v>
      </c>
      <c r="I1137" s="1" t="s">
        <v>14725</v>
      </c>
      <c r="J1137" s="1" t="s">
        <v>14726</v>
      </c>
      <c r="K1137" s="1" t="s">
        <v>7972</v>
      </c>
      <c r="L1137" s="1" t="s">
        <v>8190</v>
      </c>
    </row>
    <row r="1138" spans="1:13" ht="37.5">
      <c r="A1138" s="1" t="s">
        <v>14727</v>
      </c>
      <c r="B1138" s="1" t="s">
        <v>14728</v>
      </c>
      <c r="C1138" s="1">
        <v>0</v>
      </c>
      <c r="D1138" s="1" t="s">
        <v>14729</v>
      </c>
      <c r="E1138" s="1">
        <v>2016</v>
      </c>
      <c r="F1138" s="1" t="s">
        <v>14730</v>
      </c>
      <c r="G1138" s="1">
        <v>6</v>
      </c>
      <c r="H1138" s="1" t="s">
        <v>7969</v>
      </c>
      <c r="I1138" s="1" t="s">
        <v>14731</v>
      </c>
      <c r="J1138" s="1" t="s">
        <v>14732</v>
      </c>
      <c r="K1138" s="1" t="s">
        <v>7972</v>
      </c>
      <c r="L1138" s="1" t="s">
        <v>8019</v>
      </c>
      <c r="M1138" s="1" t="s">
        <v>7969</v>
      </c>
    </row>
    <row r="1139" spans="1:13" ht="37.5">
      <c r="A1139" s="1" t="s">
        <v>14733</v>
      </c>
      <c r="B1139" s="1" t="s">
        <v>14734</v>
      </c>
      <c r="C1139" s="1">
        <v>0</v>
      </c>
      <c r="D1139" s="1" t="s">
        <v>14735</v>
      </c>
      <c r="E1139" s="1">
        <v>2015</v>
      </c>
      <c r="F1139" s="1" t="s">
        <v>12895</v>
      </c>
      <c r="G1139" s="1">
        <v>2015</v>
      </c>
      <c r="H1139" s="1" t="s">
        <v>7969</v>
      </c>
      <c r="I1139" s="1" t="s">
        <v>14736</v>
      </c>
      <c r="J1139" s="1" t="s">
        <v>14737</v>
      </c>
      <c r="K1139" s="1" t="s">
        <v>7972</v>
      </c>
      <c r="L1139" s="1" t="s">
        <v>12898</v>
      </c>
      <c r="M1139" s="1" t="s">
        <v>7969</v>
      </c>
    </row>
    <row r="1140" spans="1:13" ht="50">
      <c r="A1140" s="1" t="s">
        <v>14738</v>
      </c>
      <c r="B1140" s="1" t="s">
        <v>14739</v>
      </c>
      <c r="C1140" s="1">
        <v>0</v>
      </c>
      <c r="D1140" s="1" t="s">
        <v>14740</v>
      </c>
      <c r="E1140" s="1">
        <v>2016</v>
      </c>
      <c r="F1140" s="1" t="s">
        <v>8831</v>
      </c>
      <c r="G1140" s="1">
        <v>9723</v>
      </c>
      <c r="H1140" s="1" t="s">
        <v>7969</v>
      </c>
      <c r="I1140" s="1" t="s">
        <v>7969</v>
      </c>
      <c r="J1140" s="1" t="s">
        <v>14741</v>
      </c>
      <c r="K1140" s="1" t="s">
        <v>7972</v>
      </c>
      <c r="L1140" s="1" t="s">
        <v>13352</v>
      </c>
      <c r="M1140" s="1" t="s">
        <v>7969</v>
      </c>
    </row>
    <row r="1141" spans="1:13" ht="37.5">
      <c r="A1141" s="1" t="s">
        <v>14742</v>
      </c>
      <c r="B1141" s="1" t="s">
        <v>14743</v>
      </c>
      <c r="C1141" s="1">
        <v>0</v>
      </c>
      <c r="D1141" s="1" t="s">
        <v>14744</v>
      </c>
      <c r="E1141" s="1">
        <v>2016</v>
      </c>
      <c r="F1141" s="1" t="s">
        <v>14745</v>
      </c>
      <c r="G1141" s="1" t="s">
        <v>7969</v>
      </c>
      <c r="H1141" s="1" t="s">
        <v>7969</v>
      </c>
      <c r="I1141" s="1" t="s">
        <v>14746</v>
      </c>
      <c r="J1141" s="1" t="s">
        <v>14747</v>
      </c>
      <c r="K1141" s="1" t="s">
        <v>7972</v>
      </c>
      <c r="L1141" s="1" t="s">
        <v>8102</v>
      </c>
      <c r="M1141" s="1" t="s">
        <v>14748</v>
      </c>
    </row>
    <row r="1142" spans="1:13" ht="37.5">
      <c r="A1142" s="1" t="s">
        <v>14749</v>
      </c>
      <c r="B1142" s="1" t="s">
        <v>14750</v>
      </c>
      <c r="C1142" s="1">
        <v>0</v>
      </c>
      <c r="D1142" s="1" t="s">
        <v>14751</v>
      </c>
      <c r="E1142" s="1">
        <v>2014</v>
      </c>
      <c r="F1142" s="1" t="s">
        <v>7975</v>
      </c>
      <c r="G1142" s="1">
        <v>17</v>
      </c>
      <c r="H1142" s="1">
        <v>3</v>
      </c>
      <c r="I1142" s="1" t="s">
        <v>14752</v>
      </c>
      <c r="J1142" s="1" t="s">
        <v>14753</v>
      </c>
      <c r="K1142" s="1" t="s">
        <v>7972</v>
      </c>
      <c r="L1142" s="1" t="s">
        <v>13326</v>
      </c>
      <c r="M1142" s="1" t="s">
        <v>14754</v>
      </c>
    </row>
    <row r="1143" spans="1:13" ht="37.5">
      <c r="A1143" s="1" t="s">
        <v>14755</v>
      </c>
      <c r="B1143" s="1" t="s">
        <v>14756</v>
      </c>
      <c r="C1143" s="1">
        <v>0</v>
      </c>
      <c r="D1143" s="1" t="s">
        <v>14757</v>
      </c>
      <c r="E1143" s="1">
        <v>2015</v>
      </c>
      <c r="F1143" s="1" t="s">
        <v>8055</v>
      </c>
      <c r="G1143" s="1">
        <v>557</v>
      </c>
      <c r="H1143" s="1" t="s">
        <v>7969</v>
      </c>
      <c r="I1143" s="1" t="s">
        <v>14758</v>
      </c>
      <c r="J1143" s="1" t="s">
        <v>14759</v>
      </c>
      <c r="K1143" s="1" t="s">
        <v>7972</v>
      </c>
      <c r="L1143" s="1" t="s">
        <v>13352</v>
      </c>
      <c r="M1143" s="1" t="s">
        <v>14760</v>
      </c>
    </row>
    <row r="1144" spans="1:13" ht="50">
      <c r="A1144" s="1" t="s">
        <v>14761</v>
      </c>
      <c r="B1144" s="1" t="s">
        <v>14762</v>
      </c>
      <c r="C1144" s="1">
        <v>0</v>
      </c>
      <c r="D1144" s="1" t="s">
        <v>14763</v>
      </c>
      <c r="E1144" s="1">
        <v>2014</v>
      </c>
      <c r="F1144" s="1" t="s">
        <v>14764</v>
      </c>
      <c r="G1144" s="1">
        <v>35</v>
      </c>
      <c r="H1144" s="1" t="s">
        <v>7969</v>
      </c>
      <c r="I1144" s="1" t="s">
        <v>14765</v>
      </c>
      <c r="J1144" s="1" t="s">
        <v>14766</v>
      </c>
      <c r="K1144" s="1" t="s">
        <v>14279</v>
      </c>
      <c r="L1144" s="1" t="s">
        <v>14767</v>
      </c>
      <c r="M1144" s="1" t="s">
        <v>14768</v>
      </c>
    </row>
    <row r="1145" spans="1:13" ht="37.5">
      <c r="A1145" s="1" t="s">
        <v>14769</v>
      </c>
      <c r="B1145" s="1" t="s">
        <v>14770</v>
      </c>
      <c r="C1145" s="1">
        <v>0</v>
      </c>
      <c r="D1145" s="1" t="s">
        <v>14771</v>
      </c>
      <c r="E1145" s="1">
        <v>2014</v>
      </c>
      <c r="F1145" s="1" t="s">
        <v>14772</v>
      </c>
      <c r="G1145" s="1">
        <v>5</v>
      </c>
      <c r="H1145" s="1">
        <v>1</v>
      </c>
      <c r="I1145" s="1" t="s">
        <v>14773</v>
      </c>
      <c r="J1145" s="1" t="s">
        <v>14774</v>
      </c>
      <c r="K1145" s="1" t="s">
        <v>7972</v>
      </c>
      <c r="L1145" s="1" t="s">
        <v>7969</v>
      </c>
      <c r="M1145" s="1" t="s">
        <v>7969</v>
      </c>
    </row>
    <row r="1146" spans="1:13" ht="37.5">
      <c r="A1146" s="1" t="s">
        <v>14775</v>
      </c>
      <c r="B1146" s="1" t="s">
        <v>14776</v>
      </c>
      <c r="C1146" s="1">
        <v>0</v>
      </c>
      <c r="D1146" s="1" t="s">
        <v>14777</v>
      </c>
      <c r="E1146" s="1">
        <v>2015</v>
      </c>
      <c r="F1146" s="1" t="s">
        <v>8055</v>
      </c>
      <c r="G1146" s="1">
        <v>544</v>
      </c>
      <c r="H1146" s="1" t="s">
        <v>7969</v>
      </c>
      <c r="I1146" s="1" t="s">
        <v>7969</v>
      </c>
      <c r="J1146" s="1" t="s">
        <v>14778</v>
      </c>
      <c r="K1146" s="1" t="s">
        <v>7972</v>
      </c>
      <c r="L1146" s="1" t="s">
        <v>13352</v>
      </c>
      <c r="M1146" s="1" t="s">
        <v>7969</v>
      </c>
    </row>
    <row r="1147" spans="1:13" ht="37.5">
      <c r="A1147" s="1" t="s">
        <v>4696</v>
      </c>
      <c r="B1147" s="1" t="s">
        <v>5166</v>
      </c>
      <c r="C1147" s="1">
        <v>0</v>
      </c>
      <c r="D1147" s="1" t="s">
        <v>14779</v>
      </c>
      <c r="E1147" s="1">
        <v>2014</v>
      </c>
      <c r="F1147" s="1" t="s">
        <v>14780</v>
      </c>
      <c r="G1147" s="1">
        <v>2014</v>
      </c>
      <c r="H1147" s="1" t="s">
        <v>7969</v>
      </c>
      <c r="I1147" s="1" t="s">
        <v>14781</v>
      </c>
      <c r="J1147" s="1" t="s">
        <v>14782</v>
      </c>
      <c r="K1147" s="1" t="s">
        <v>7972</v>
      </c>
      <c r="L1147" s="1" t="s">
        <v>14648</v>
      </c>
      <c r="M1147" s="1" t="s">
        <v>7969</v>
      </c>
    </row>
    <row r="1148" spans="1:13" ht="37.5">
      <c r="A1148" s="1" t="s">
        <v>14783</v>
      </c>
      <c r="B1148" s="1" t="s">
        <v>14784</v>
      </c>
      <c r="C1148" s="1">
        <v>0</v>
      </c>
      <c r="D1148" s="1" t="s">
        <v>14785</v>
      </c>
      <c r="E1148" s="1">
        <v>2016</v>
      </c>
      <c r="F1148" s="1" t="s">
        <v>8024</v>
      </c>
      <c r="G1148" s="1">
        <v>61</v>
      </c>
      <c r="H1148" s="1" t="s">
        <v>7969</v>
      </c>
      <c r="I1148" s="1" t="s">
        <v>14786</v>
      </c>
      <c r="J1148" s="1" t="s">
        <v>14787</v>
      </c>
      <c r="K1148" s="1" t="s">
        <v>7972</v>
      </c>
      <c r="L1148" s="1" t="s">
        <v>8027</v>
      </c>
    </row>
    <row r="1149" spans="1:13" ht="50">
      <c r="A1149" s="1" t="s">
        <v>14788</v>
      </c>
      <c r="B1149" s="1" t="s">
        <v>14789</v>
      </c>
      <c r="C1149" s="1">
        <v>0</v>
      </c>
      <c r="D1149" s="1" t="s">
        <v>14790</v>
      </c>
      <c r="E1149" s="1">
        <v>2015</v>
      </c>
      <c r="F1149" s="1" t="s">
        <v>14791</v>
      </c>
      <c r="G1149" s="1" t="s">
        <v>7969</v>
      </c>
      <c r="H1149" s="1" t="s">
        <v>7969</v>
      </c>
      <c r="I1149" s="1" t="s">
        <v>14792</v>
      </c>
      <c r="J1149" s="1" t="s">
        <v>14793</v>
      </c>
      <c r="K1149" s="1" t="s">
        <v>7972</v>
      </c>
      <c r="L1149" s="1" t="s">
        <v>8102</v>
      </c>
      <c r="M1149" s="1" t="s">
        <v>14794</v>
      </c>
    </row>
    <row r="1150" spans="1:13" ht="37.5">
      <c r="A1150" s="1" t="s">
        <v>14795</v>
      </c>
      <c r="B1150" s="1" t="s">
        <v>14796</v>
      </c>
      <c r="C1150" s="1">
        <v>0</v>
      </c>
      <c r="D1150" s="1" t="s">
        <v>13891</v>
      </c>
      <c r="E1150" s="1">
        <v>2016</v>
      </c>
      <c r="F1150" s="1" t="s">
        <v>13891</v>
      </c>
      <c r="G1150" s="1">
        <v>2016</v>
      </c>
      <c r="H1150" s="1" t="s">
        <v>7969</v>
      </c>
      <c r="I1150" s="1" t="s">
        <v>7969</v>
      </c>
      <c r="J1150" s="1" t="s">
        <v>14797</v>
      </c>
      <c r="K1150" s="1" t="s">
        <v>7972</v>
      </c>
      <c r="L1150" s="1" t="s">
        <v>8078</v>
      </c>
      <c r="M1150" s="1" t="s">
        <v>7969</v>
      </c>
    </row>
    <row r="1151" spans="1:13" ht="37.5">
      <c r="A1151" s="1" t="s">
        <v>14798</v>
      </c>
      <c r="B1151" s="1" t="s">
        <v>14799</v>
      </c>
      <c r="C1151" s="1">
        <v>0</v>
      </c>
      <c r="D1151" s="1" t="s">
        <v>14800</v>
      </c>
      <c r="E1151" s="1">
        <v>2016</v>
      </c>
      <c r="F1151" s="1" t="s">
        <v>9665</v>
      </c>
      <c r="G1151" s="1">
        <v>2016</v>
      </c>
      <c r="H1151" s="1" t="s">
        <v>7969</v>
      </c>
      <c r="I1151" s="1" t="s">
        <v>14801</v>
      </c>
      <c r="J1151" s="1" t="s">
        <v>14802</v>
      </c>
      <c r="K1151" s="1" t="s">
        <v>7972</v>
      </c>
      <c r="L1151" s="1" t="s">
        <v>8102</v>
      </c>
      <c r="M1151" s="1" t="s">
        <v>14803</v>
      </c>
    </row>
    <row r="1152" spans="1:13" ht="37.5">
      <c r="A1152" s="1" t="s">
        <v>14804</v>
      </c>
      <c r="B1152" s="1" t="s">
        <v>14805</v>
      </c>
      <c r="C1152" s="1">
        <v>0</v>
      </c>
      <c r="D1152" s="1" t="s">
        <v>14806</v>
      </c>
      <c r="E1152" s="1">
        <v>2015</v>
      </c>
      <c r="F1152" s="1" t="s">
        <v>8328</v>
      </c>
      <c r="G1152" s="1">
        <v>7</v>
      </c>
      <c r="H1152" s="1" t="s">
        <v>7969</v>
      </c>
      <c r="I1152" s="1" t="s">
        <v>14807</v>
      </c>
      <c r="J1152" s="1" t="s">
        <v>14808</v>
      </c>
      <c r="K1152" s="1" t="s">
        <v>7972</v>
      </c>
      <c r="L1152" s="1" t="s">
        <v>8324</v>
      </c>
      <c r="M1152" s="1" t="s">
        <v>14809</v>
      </c>
    </row>
    <row r="1153" spans="1:13" ht="37.5">
      <c r="A1153" s="1" t="s">
        <v>4762</v>
      </c>
      <c r="B1153" s="1" t="s">
        <v>14810</v>
      </c>
      <c r="C1153" s="1">
        <v>0</v>
      </c>
      <c r="D1153" s="1" t="s">
        <v>14811</v>
      </c>
      <c r="E1153" s="1">
        <v>2016</v>
      </c>
      <c r="F1153" s="1" t="s">
        <v>14812</v>
      </c>
      <c r="G1153" s="1" t="s">
        <v>7969</v>
      </c>
      <c r="H1153" s="1" t="s">
        <v>7969</v>
      </c>
      <c r="I1153" s="1" t="s">
        <v>14813</v>
      </c>
      <c r="J1153" s="1" t="s">
        <v>14814</v>
      </c>
      <c r="K1153" s="1" t="s">
        <v>7972</v>
      </c>
      <c r="L1153" s="1" t="s">
        <v>8102</v>
      </c>
      <c r="M1153" s="1" t="s">
        <v>4764</v>
      </c>
    </row>
    <row r="1154" spans="1:13" ht="37.5">
      <c r="A1154" s="1" t="s">
        <v>14815</v>
      </c>
      <c r="B1154" s="1" t="s">
        <v>14816</v>
      </c>
      <c r="C1154" s="1">
        <v>0</v>
      </c>
      <c r="D1154" s="1" t="s">
        <v>14817</v>
      </c>
      <c r="E1154" s="1">
        <v>2014</v>
      </c>
      <c r="F1154" s="1" t="s">
        <v>14818</v>
      </c>
      <c r="G1154" s="1" t="s">
        <v>7969</v>
      </c>
      <c r="H1154" s="1" t="s">
        <v>7969</v>
      </c>
      <c r="I1154" s="1" t="s">
        <v>14819</v>
      </c>
      <c r="J1154" s="1" t="s">
        <v>14820</v>
      </c>
      <c r="K1154" s="1" t="s">
        <v>7972</v>
      </c>
      <c r="L1154" s="1" t="s">
        <v>8102</v>
      </c>
      <c r="M1154" s="1" t="s">
        <v>14821</v>
      </c>
    </row>
    <row r="1155" spans="1:13" ht="37.5">
      <c r="A1155" s="1" t="s">
        <v>14822</v>
      </c>
      <c r="B1155" s="1" t="s">
        <v>14823</v>
      </c>
      <c r="C1155" s="1">
        <v>0</v>
      </c>
      <c r="D1155" s="1" t="s">
        <v>14824</v>
      </c>
      <c r="E1155" s="1">
        <v>2017</v>
      </c>
      <c r="F1155" s="1" t="s">
        <v>12895</v>
      </c>
      <c r="G1155" s="1" t="s">
        <v>7969</v>
      </c>
      <c r="H1155" s="1" t="s">
        <v>7969</v>
      </c>
      <c r="I1155" s="1" t="s">
        <v>14825</v>
      </c>
      <c r="J1155" s="1" t="s">
        <v>14826</v>
      </c>
      <c r="K1155" s="1" t="s">
        <v>7972</v>
      </c>
      <c r="L1155" s="1" t="s">
        <v>12898</v>
      </c>
      <c r="M1155" s="1" t="s">
        <v>7969</v>
      </c>
    </row>
    <row r="1156" spans="1:13" ht="37.5">
      <c r="A1156" s="1" t="s">
        <v>14827</v>
      </c>
      <c r="B1156" s="1" t="s">
        <v>14828</v>
      </c>
      <c r="C1156" s="1">
        <v>0</v>
      </c>
      <c r="D1156" s="1" t="s">
        <v>14829</v>
      </c>
      <c r="E1156" s="1">
        <v>2014</v>
      </c>
      <c r="F1156" s="1" t="s">
        <v>14830</v>
      </c>
      <c r="G1156" s="1" t="s">
        <v>7969</v>
      </c>
      <c r="H1156" s="1" t="s">
        <v>7969</v>
      </c>
      <c r="I1156" s="1" t="s">
        <v>14831</v>
      </c>
      <c r="J1156" s="1" t="s">
        <v>14832</v>
      </c>
      <c r="K1156" s="1" t="s">
        <v>7972</v>
      </c>
      <c r="L1156" s="1" t="s">
        <v>8102</v>
      </c>
    </row>
    <row r="1157" spans="1:13" ht="37.5">
      <c r="A1157" s="1" t="s">
        <v>14833</v>
      </c>
      <c r="B1157" s="1" t="s">
        <v>14834</v>
      </c>
      <c r="C1157" s="1">
        <v>0</v>
      </c>
      <c r="D1157" s="1" t="s">
        <v>14835</v>
      </c>
      <c r="E1157" s="1">
        <v>2016</v>
      </c>
      <c r="F1157" s="1" t="s">
        <v>8024</v>
      </c>
      <c r="G1157" s="1">
        <v>62</v>
      </c>
      <c r="H1157" s="1" t="s">
        <v>7969</v>
      </c>
      <c r="I1157" s="1" t="s">
        <v>14836</v>
      </c>
      <c r="J1157" s="1" t="s">
        <v>14837</v>
      </c>
      <c r="K1157" s="1" t="s">
        <v>7972</v>
      </c>
      <c r="L1157" s="1" t="s">
        <v>8027</v>
      </c>
      <c r="M1157" s="1" t="s">
        <v>14838</v>
      </c>
    </row>
    <row r="1158" spans="1:13" ht="37.5">
      <c r="A1158" s="1" t="s">
        <v>14839</v>
      </c>
      <c r="B1158" s="1" t="s">
        <v>14840</v>
      </c>
      <c r="C1158" s="1">
        <v>0</v>
      </c>
      <c r="D1158" s="1" t="s">
        <v>14841</v>
      </c>
      <c r="E1158" s="1">
        <v>2015</v>
      </c>
      <c r="F1158" s="1" t="s">
        <v>8382</v>
      </c>
      <c r="G1158" s="1">
        <v>274</v>
      </c>
      <c r="H1158" s="1" t="s">
        <v>7969</v>
      </c>
      <c r="I1158" s="1" t="s">
        <v>14842</v>
      </c>
      <c r="J1158" s="1" t="s">
        <v>14843</v>
      </c>
      <c r="K1158" s="1" t="s">
        <v>7972</v>
      </c>
      <c r="L1158" s="1" t="s">
        <v>8385</v>
      </c>
      <c r="M1158" s="1" t="s">
        <v>14844</v>
      </c>
    </row>
    <row r="1159" spans="1:13" ht="50">
      <c r="A1159" s="1" t="s">
        <v>14845</v>
      </c>
      <c r="B1159" s="1" t="s">
        <v>14846</v>
      </c>
      <c r="C1159" s="1">
        <v>0</v>
      </c>
      <c r="D1159" s="1" t="s">
        <v>14847</v>
      </c>
      <c r="E1159" s="1">
        <v>2017</v>
      </c>
      <c r="F1159" s="1" t="s">
        <v>8831</v>
      </c>
      <c r="G1159" s="1">
        <v>10232</v>
      </c>
      <c r="H1159" s="1" t="s">
        <v>7969</v>
      </c>
      <c r="I1159" s="1" t="s">
        <v>14848</v>
      </c>
      <c r="J1159" s="1" t="s">
        <v>14849</v>
      </c>
      <c r="K1159" s="1" t="s">
        <v>7972</v>
      </c>
      <c r="L1159" s="1" t="s">
        <v>13352</v>
      </c>
      <c r="M1159" s="1" t="s">
        <v>14850</v>
      </c>
    </row>
    <row r="1160" spans="1:13" ht="37.5">
      <c r="A1160" s="1" t="s">
        <v>14851</v>
      </c>
      <c r="B1160" s="1" t="s">
        <v>14852</v>
      </c>
      <c r="C1160" s="1">
        <v>0</v>
      </c>
      <c r="D1160" s="1" t="s">
        <v>14853</v>
      </c>
      <c r="E1160" s="1">
        <v>2017</v>
      </c>
      <c r="F1160" s="1" t="s">
        <v>12895</v>
      </c>
      <c r="G1160" s="1" t="s">
        <v>7969</v>
      </c>
      <c r="H1160" s="1" t="s">
        <v>7969</v>
      </c>
      <c r="I1160" s="1" t="s">
        <v>14854</v>
      </c>
      <c r="J1160" s="1" t="s">
        <v>14855</v>
      </c>
      <c r="K1160" s="1" t="s">
        <v>7972</v>
      </c>
      <c r="L1160" s="1" t="s">
        <v>12898</v>
      </c>
      <c r="M1160" s="1" t="s">
        <v>7969</v>
      </c>
    </row>
    <row r="1161" spans="1:13" ht="50">
      <c r="A1161" s="1" t="s">
        <v>14856</v>
      </c>
      <c r="B1161" s="1" t="s">
        <v>14857</v>
      </c>
      <c r="C1161" s="1">
        <v>0</v>
      </c>
      <c r="D1161" s="1" t="s">
        <v>14858</v>
      </c>
      <c r="E1161" s="1">
        <v>2014</v>
      </c>
      <c r="F1161" s="1" t="s">
        <v>14859</v>
      </c>
      <c r="G1161" s="1" t="s">
        <v>7969</v>
      </c>
      <c r="H1161" s="1" t="s">
        <v>7969</v>
      </c>
      <c r="I1161" s="1" t="s">
        <v>14860</v>
      </c>
      <c r="J1161" s="1" t="s">
        <v>14861</v>
      </c>
      <c r="K1161" s="1" t="s">
        <v>7972</v>
      </c>
      <c r="L1161" s="1" t="s">
        <v>8161</v>
      </c>
      <c r="M1161" s="1" t="s">
        <v>14862</v>
      </c>
    </row>
    <row r="1162" spans="1:13" ht="37.5">
      <c r="A1162" s="1" t="s">
        <v>14863</v>
      </c>
      <c r="B1162" s="1" t="s">
        <v>14864</v>
      </c>
      <c r="C1162" s="1">
        <v>0</v>
      </c>
      <c r="D1162" s="1" t="s">
        <v>14865</v>
      </c>
      <c r="E1162" s="1">
        <v>2016</v>
      </c>
      <c r="F1162" s="1" t="s">
        <v>14866</v>
      </c>
      <c r="G1162" s="1" t="s">
        <v>7969</v>
      </c>
      <c r="H1162" s="1" t="s">
        <v>7969</v>
      </c>
      <c r="I1162" s="1" t="s">
        <v>14867</v>
      </c>
      <c r="J1162" s="1" t="s">
        <v>14868</v>
      </c>
      <c r="K1162" s="1" t="s">
        <v>7972</v>
      </c>
      <c r="L1162" s="1" t="s">
        <v>8102</v>
      </c>
      <c r="M1162" s="1" t="s">
        <v>14869</v>
      </c>
    </row>
    <row r="1163" spans="1:13" ht="37.5">
      <c r="A1163" s="1" t="s">
        <v>14870</v>
      </c>
      <c r="B1163" s="1" t="s">
        <v>14871</v>
      </c>
      <c r="C1163" s="1">
        <v>0</v>
      </c>
      <c r="D1163" s="1" t="s">
        <v>14872</v>
      </c>
      <c r="E1163" s="1">
        <v>2016</v>
      </c>
      <c r="F1163" s="1" t="s">
        <v>14589</v>
      </c>
      <c r="G1163" s="1" t="s">
        <v>7969</v>
      </c>
      <c r="H1163" s="1" t="s">
        <v>7969</v>
      </c>
      <c r="I1163" s="1" t="s">
        <v>14873</v>
      </c>
      <c r="J1163" s="1" t="s">
        <v>14874</v>
      </c>
      <c r="K1163" s="1" t="s">
        <v>7972</v>
      </c>
      <c r="L1163" s="1" t="s">
        <v>8102</v>
      </c>
      <c r="M1163" s="1" t="s">
        <v>14875</v>
      </c>
    </row>
    <row r="1164" spans="1:13" ht="37.5">
      <c r="A1164" s="1" t="s">
        <v>14876</v>
      </c>
      <c r="B1164" s="1" t="s">
        <v>14877</v>
      </c>
      <c r="C1164" s="1">
        <v>0</v>
      </c>
      <c r="D1164" s="1" t="s">
        <v>14878</v>
      </c>
      <c r="E1164" s="1">
        <v>2016</v>
      </c>
      <c r="F1164" s="1" t="s">
        <v>8809</v>
      </c>
      <c r="G1164" s="1">
        <v>9</v>
      </c>
      <c r="H1164" s="1">
        <v>3</v>
      </c>
      <c r="I1164" s="1" t="s">
        <v>14879</v>
      </c>
      <c r="J1164" s="1" t="s">
        <v>14880</v>
      </c>
      <c r="K1164" s="1" t="s">
        <v>7972</v>
      </c>
      <c r="L1164" s="1" t="s">
        <v>8812</v>
      </c>
    </row>
    <row r="1165" spans="1:13" ht="37.5">
      <c r="A1165" s="1" t="s">
        <v>14881</v>
      </c>
      <c r="B1165" s="1" t="s">
        <v>14882</v>
      </c>
      <c r="C1165" s="1">
        <v>0</v>
      </c>
      <c r="D1165" s="1" t="s">
        <v>14883</v>
      </c>
      <c r="E1165" s="1">
        <v>2015</v>
      </c>
      <c r="F1165" s="1" t="s">
        <v>14884</v>
      </c>
      <c r="G1165" s="1" t="s">
        <v>7969</v>
      </c>
      <c r="H1165" s="1" t="s">
        <v>7969</v>
      </c>
      <c r="I1165" s="1" t="s">
        <v>14885</v>
      </c>
      <c r="J1165" s="1" t="s">
        <v>14886</v>
      </c>
      <c r="K1165" s="1" t="s">
        <v>7972</v>
      </c>
      <c r="L1165" s="1" t="s">
        <v>8102</v>
      </c>
      <c r="M1165" s="1" t="s">
        <v>14887</v>
      </c>
    </row>
    <row r="1166" spans="1:13" ht="62.5">
      <c r="A1166" s="1" t="s">
        <v>14888</v>
      </c>
      <c r="B1166" s="1" t="s">
        <v>14889</v>
      </c>
      <c r="C1166" s="1">
        <v>0</v>
      </c>
      <c r="D1166" s="1" t="s">
        <v>14890</v>
      </c>
      <c r="E1166" s="1">
        <v>2016</v>
      </c>
      <c r="F1166" s="1" t="s">
        <v>7990</v>
      </c>
      <c r="G1166" s="1">
        <v>12</v>
      </c>
      <c r="H1166" s="1" t="s">
        <v>7969</v>
      </c>
      <c r="I1166" s="1" t="s">
        <v>14891</v>
      </c>
      <c r="J1166" s="1" t="s">
        <v>14892</v>
      </c>
      <c r="K1166" s="1" t="s">
        <v>7972</v>
      </c>
      <c r="L1166" s="1" t="s">
        <v>8969</v>
      </c>
      <c r="M1166" s="1" t="s">
        <v>14893</v>
      </c>
    </row>
    <row r="1167" spans="1:13" ht="50">
      <c r="A1167" s="1" t="s">
        <v>14894</v>
      </c>
      <c r="B1167" s="1" t="s">
        <v>14895</v>
      </c>
      <c r="C1167" s="1">
        <v>0</v>
      </c>
      <c r="D1167" s="1" t="s">
        <v>14896</v>
      </c>
      <c r="E1167" s="1">
        <v>2015</v>
      </c>
      <c r="F1167" s="1" t="s">
        <v>14791</v>
      </c>
      <c r="G1167" s="1" t="s">
        <v>7969</v>
      </c>
      <c r="H1167" s="1" t="s">
        <v>7969</v>
      </c>
      <c r="I1167" s="1" t="s">
        <v>14897</v>
      </c>
      <c r="J1167" s="1" t="s">
        <v>14898</v>
      </c>
      <c r="K1167" s="1" t="s">
        <v>7972</v>
      </c>
      <c r="L1167" s="1" t="s">
        <v>8102</v>
      </c>
      <c r="M1167" s="1" t="s">
        <v>14899</v>
      </c>
    </row>
    <row r="1168" spans="1:13" ht="37.5">
      <c r="A1168" s="1" t="s">
        <v>14900</v>
      </c>
      <c r="B1168" s="1" t="s">
        <v>14901</v>
      </c>
      <c r="C1168" s="1">
        <v>0</v>
      </c>
      <c r="D1168" s="1" t="s">
        <v>14902</v>
      </c>
      <c r="E1168" s="1">
        <v>2014</v>
      </c>
      <c r="F1168" s="1" t="s">
        <v>14903</v>
      </c>
      <c r="G1168" s="1">
        <v>25</v>
      </c>
      <c r="H1168" s="1" t="s">
        <v>7969</v>
      </c>
      <c r="I1168" s="1" t="s">
        <v>14904</v>
      </c>
      <c r="J1168" s="1" t="s">
        <v>14905</v>
      </c>
      <c r="K1168" s="1" t="s">
        <v>7972</v>
      </c>
      <c r="L1168" s="1" t="s">
        <v>8027</v>
      </c>
      <c r="M1168" s="1" t="s">
        <v>14906</v>
      </c>
    </row>
    <row r="1169" spans="1:13" ht="37.5">
      <c r="A1169" s="1" t="s">
        <v>14907</v>
      </c>
      <c r="B1169" s="1" t="s">
        <v>14908</v>
      </c>
      <c r="C1169" s="1">
        <v>0</v>
      </c>
      <c r="D1169" s="1" t="s">
        <v>14909</v>
      </c>
      <c r="E1169" s="1">
        <v>2015</v>
      </c>
      <c r="F1169" s="1" t="s">
        <v>8491</v>
      </c>
      <c r="G1169" s="1">
        <v>3</v>
      </c>
      <c r="H1169" s="1" t="s">
        <v>7969</v>
      </c>
      <c r="I1169" s="1" t="s">
        <v>14910</v>
      </c>
      <c r="J1169" s="1" t="s">
        <v>14911</v>
      </c>
      <c r="K1169" s="1" t="s">
        <v>7972</v>
      </c>
      <c r="L1169" s="1" t="s">
        <v>8102</v>
      </c>
    </row>
    <row r="1170" spans="1:13" ht="50">
      <c r="A1170" s="1" t="s">
        <v>14912</v>
      </c>
      <c r="B1170" s="1" t="s">
        <v>14913</v>
      </c>
      <c r="C1170" s="1">
        <v>0</v>
      </c>
      <c r="D1170" s="1" t="s">
        <v>14914</v>
      </c>
      <c r="E1170" s="1">
        <v>2017</v>
      </c>
      <c r="F1170" s="1" t="s">
        <v>8831</v>
      </c>
      <c r="G1170" s="1">
        <v>10354</v>
      </c>
      <c r="H1170" s="1" t="s">
        <v>7969</v>
      </c>
      <c r="I1170" s="1" t="s">
        <v>7969</v>
      </c>
      <c r="J1170" s="1" t="s">
        <v>14915</v>
      </c>
      <c r="K1170" s="1" t="s">
        <v>7972</v>
      </c>
      <c r="L1170" s="1" t="s">
        <v>13352</v>
      </c>
      <c r="M1170" s="1" t="s">
        <v>7969</v>
      </c>
    </row>
    <row r="1171" spans="1:13" ht="50">
      <c r="A1171" s="1" t="s">
        <v>14916</v>
      </c>
      <c r="B1171" s="1" t="s">
        <v>14917</v>
      </c>
      <c r="C1171" s="1">
        <v>0</v>
      </c>
      <c r="D1171" s="1" t="s">
        <v>14918</v>
      </c>
      <c r="E1171" s="1">
        <v>2015</v>
      </c>
      <c r="F1171" s="1" t="s">
        <v>14919</v>
      </c>
      <c r="G1171" s="1" t="s">
        <v>7969</v>
      </c>
      <c r="H1171" s="1" t="s">
        <v>7969</v>
      </c>
      <c r="I1171" s="1" t="s">
        <v>14920</v>
      </c>
      <c r="J1171" s="1" t="s">
        <v>14921</v>
      </c>
      <c r="K1171" s="1" t="s">
        <v>7972</v>
      </c>
      <c r="L1171" s="1" t="s">
        <v>8102</v>
      </c>
    </row>
    <row r="1172" spans="1:13" ht="50">
      <c r="A1172" s="1" t="s">
        <v>14922</v>
      </c>
      <c r="B1172" s="1" t="s">
        <v>14923</v>
      </c>
      <c r="C1172" s="1">
        <v>0</v>
      </c>
      <c r="D1172" s="1" t="s">
        <v>14924</v>
      </c>
      <c r="E1172" s="1">
        <v>2015</v>
      </c>
      <c r="F1172" s="1" t="s">
        <v>14925</v>
      </c>
      <c r="G1172" s="1" t="s">
        <v>7969</v>
      </c>
      <c r="H1172" s="1" t="s">
        <v>7969</v>
      </c>
      <c r="I1172" s="1" t="s">
        <v>14926</v>
      </c>
      <c r="J1172" s="1" t="s">
        <v>14927</v>
      </c>
      <c r="K1172" s="1" t="s">
        <v>7972</v>
      </c>
      <c r="L1172" s="1" t="s">
        <v>12126</v>
      </c>
      <c r="M1172" s="1" t="s">
        <v>14928</v>
      </c>
    </row>
    <row r="1173" spans="1:13" ht="37.5">
      <c r="A1173" s="1" t="s">
        <v>14929</v>
      </c>
      <c r="B1173" s="1" t="s">
        <v>14930</v>
      </c>
      <c r="C1173" s="1">
        <v>0</v>
      </c>
      <c r="D1173" s="1" t="s">
        <v>14931</v>
      </c>
      <c r="E1173" s="1">
        <v>2014</v>
      </c>
      <c r="F1173" s="1" t="s">
        <v>14932</v>
      </c>
      <c r="G1173" s="1">
        <v>15</v>
      </c>
      <c r="H1173" s="1">
        <v>1</v>
      </c>
      <c r="I1173" s="1" t="s">
        <v>14933</v>
      </c>
      <c r="J1173" s="1" t="s">
        <v>14934</v>
      </c>
      <c r="K1173" s="1" t="s">
        <v>7972</v>
      </c>
      <c r="L1173" s="1" t="s">
        <v>7969</v>
      </c>
      <c r="M1173" s="1" t="s">
        <v>14935</v>
      </c>
    </row>
    <row r="1174" spans="1:13" ht="37.5">
      <c r="A1174" s="1" t="s">
        <v>14936</v>
      </c>
      <c r="B1174" s="1" t="s">
        <v>14937</v>
      </c>
      <c r="C1174" s="1">
        <v>0</v>
      </c>
      <c r="D1174" s="1" t="s">
        <v>14938</v>
      </c>
      <c r="E1174" s="1">
        <v>2014</v>
      </c>
      <c r="F1174" s="1" t="s">
        <v>12738</v>
      </c>
      <c r="G1174" s="1">
        <v>25</v>
      </c>
      <c r="H1174" s="1">
        <v>9</v>
      </c>
      <c r="I1174" s="1" t="s">
        <v>14939</v>
      </c>
      <c r="J1174" s="1" t="s">
        <v>14940</v>
      </c>
      <c r="K1174" s="1" t="s">
        <v>7972</v>
      </c>
      <c r="L1174" s="1" t="s">
        <v>8078</v>
      </c>
      <c r="M1174" s="1" t="s">
        <v>14941</v>
      </c>
    </row>
    <row r="1175" spans="1:13" ht="37.5">
      <c r="A1175" s="1" t="s">
        <v>14942</v>
      </c>
      <c r="B1175" s="1" t="s">
        <v>14943</v>
      </c>
      <c r="C1175" s="1">
        <v>0</v>
      </c>
      <c r="D1175" s="1" t="s">
        <v>14944</v>
      </c>
      <c r="E1175" s="1">
        <v>2016</v>
      </c>
      <c r="F1175" s="1" t="s">
        <v>14945</v>
      </c>
      <c r="G1175" s="1" t="s">
        <v>7969</v>
      </c>
      <c r="H1175" s="1" t="s">
        <v>7969</v>
      </c>
      <c r="I1175" s="1" t="s">
        <v>14946</v>
      </c>
      <c r="J1175" s="1" t="s">
        <v>14947</v>
      </c>
      <c r="K1175" s="1" t="s">
        <v>7972</v>
      </c>
      <c r="L1175" s="1" t="s">
        <v>8102</v>
      </c>
      <c r="M1175" s="1" t="s">
        <v>14948</v>
      </c>
    </row>
    <row r="1176" spans="1:13" ht="37.5">
      <c r="A1176" s="1" t="s">
        <v>14949</v>
      </c>
      <c r="B1176" s="1" t="s">
        <v>14950</v>
      </c>
      <c r="C1176" s="1">
        <v>0</v>
      </c>
      <c r="D1176" s="1" t="s">
        <v>14951</v>
      </c>
      <c r="E1176" s="1">
        <v>2016</v>
      </c>
      <c r="F1176" s="1" t="s">
        <v>14952</v>
      </c>
      <c r="G1176" s="1" t="s">
        <v>7969</v>
      </c>
      <c r="H1176" s="1" t="s">
        <v>7969</v>
      </c>
      <c r="I1176" s="1" t="s">
        <v>14953</v>
      </c>
      <c r="J1176" s="1" t="s">
        <v>14954</v>
      </c>
      <c r="K1176" s="1" t="s">
        <v>7972</v>
      </c>
      <c r="L1176" s="1" t="s">
        <v>14648</v>
      </c>
      <c r="M1176" s="1" t="s">
        <v>7969</v>
      </c>
    </row>
    <row r="1177" spans="1:13" ht="37.5">
      <c r="A1177" s="1" t="s">
        <v>14955</v>
      </c>
      <c r="B1177" s="1" t="s">
        <v>14956</v>
      </c>
      <c r="C1177" s="1">
        <v>0</v>
      </c>
      <c r="D1177" s="1" t="s">
        <v>14957</v>
      </c>
      <c r="E1177" s="1">
        <v>2016</v>
      </c>
      <c r="F1177" s="1" t="s">
        <v>14958</v>
      </c>
      <c r="G1177" s="1" t="s">
        <v>7969</v>
      </c>
      <c r="H1177" s="1" t="s">
        <v>7969</v>
      </c>
      <c r="I1177" s="1" t="s">
        <v>14959</v>
      </c>
      <c r="J1177" s="1" t="s">
        <v>14960</v>
      </c>
      <c r="K1177" s="1" t="s">
        <v>7972</v>
      </c>
      <c r="L1177" s="1" t="s">
        <v>8102</v>
      </c>
      <c r="M1177" s="1" t="s">
        <v>14961</v>
      </c>
    </row>
    <row r="1178" spans="1:13" ht="37.5">
      <c r="A1178" s="1" t="s">
        <v>14962</v>
      </c>
      <c r="B1178" s="1" t="s">
        <v>14963</v>
      </c>
      <c r="C1178" s="1">
        <v>0</v>
      </c>
      <c r="D1178" s="1" t="s">
        <v>14964</v>
      </c>
      <c r="E1178" s="1">
        <v>2014</v>
      </c>
      <c r="F1178" s="1" t="s">
        <v>14965</v>
      </c>
      <c r="G1178" s="1">
        <v>8</v>
      </c>
      <c r="H1178" s="1">
        <v>1</v>
      </c>
      <c r="I1178" s="1" t="s">
        <v>14966</v>
      </c>
      <c r="J1178" s="1" t="s">
        <v>14967</v>
      </c>
      <c r="K1178" s="1" t="s">
        <v>7972</v>
      </c>
      <c r="L1178" s="1" t="s">
        <v>7969</v>
      </c>
      <c r="M1178" s="1" t="s">
        <v>14968</v>
      </c>
    </row>
    <row r="1179" spans="1:13" ht="37.5">
      <c r="A1179" s="1" t="s">
        <v>14969</v>
      </c>
      <c r="B1179" s="1" t="s">
        <v>14970</v>
      </c>
      <c r="C1179" s="1">
        <v>0</v>
      </c>
      <c r="D1179" s="1" t="s">
        <v>14971</v>
      </c>
      <c r="E1179" s="1">
        <v>2015</v>
      </c>
      <c r="F1179" s="1" t="s">
        <v>14972</v>
      </c>
      <c r="G1179" s="1" t="s">
        <v>7969</v>
      </c>
      <c r="H1179" s="1" t="s">
        <v>7969</v>
      </c>
      <c r="I1179" s="1" t="s">
        <v>14973</v>
      </c>
      <c r="J1179" s="1" t="s">
        <v>14974</v>
      </c>
      <c r="K1179" s="1" t="s">
        <v>7972</v>
      </c>
      <c r="L1179" s="1" t="s">
        <v>8102</v>
      </c>
      <c r="M1179" s="1" t="s">
        <v>14975</v>
      </c>
    </row>
    <row r="1180" spans="1:13" ht="50">
      <c r="A1180" s="1" t="s">
        <v>14976</v>
      </c>
      <c r="B1180" s="1" t="s">
        <v>14977</v>
      </c>
      <c r="C1180" s="1">
        <v>0</v>
      </c>
      <c r="D1180" s="1" t="s">
        <v>14978</v>
      </c>
      <c r="E1180" s="1">
        <v>2015</v>
      </c>
      <c r="F1180" s="1" t="s">
        <v>12895</v>
      </c>
      <c r="G1180" s="1">
        <v>2015</v>
      </c>
      <c r="H1180" s="1" t="s">
        <v>7969</v>
      </c>
      <c r="I1180" s="1" t="s">
        <v>14979</v>
      </c>
      <c r="J1180" s="1" t="s">
        <v>14980</v>
      </c>
      <c r="K1180" s="1" t="s">
        <v>7972</v>
      </c>
      <c r="L1180" s="1" t="s">
        <v>12898</v>
      </c>
      <c r="M1180" s="1" t="s">
        <v>7969</v>
      </c>
    </row>
    <row r="1181" spans="1:13" ht="50">
      <c r="A1181" s="1" t="s">
        <v>14981</v>
      </c>
      <c r="B1181" s="1" t="s">
        <v>14982</v>
      </c>
      <c r="C1181" s="1">
        <v>0</v>
      </c>
      <c r="D1181" s="1" t="s">
        <v>14983</v>
      </c>
      <c r="E1181" s="1">
        <v>2014</v>
      </c>
      <c r="F1181" s="1" t="s">
        <v>14638</v>
      </c>
      <c r="G1181" s="1">
        <v>51</v>
      </c>
      <c r="H1181" s="1">
        <v>2</v>
      </c>
      <c r="I1181" s="1" t="s">
        <v>14984</v>
      </c>
      <c r="J1181" s="1" t="s">
        <v>14985</v>
      </c>
      <c r="K1181" s="1" t="s">
        <v>14279</v>
      </c>
      <c r="L1181" s="1" t="s">
        <v>14280</v>
      </c>
      <c r="M1181" s="1" t="s">
        <v>14986</v>
      </c>
    </row>
    <row r="1182" spans="1:13" ht="50">
      <c r="A1182" s="1" t="s">
        <v>14987</v>
      </c>
      <c r="B1182" s="1" t="s">
        <v>14988</v>
      </c>
      <c r="C1182" s="1">
        <v>0</v>
      </c>
      <c r="D1182" s="1" t="s">
        <v>14989</v>
      </c>
      <c r="E1182" s="1">
        <v>2014</v>
      </c>
      <c r="F1182" s="1" t="s">
        <v>14764</v>
      </c>
      <c r="G1182" s="1">
        <v>35</v>
      </c>
      <c r="H1182" s="1">
        <v>4</v>
      </c>
      <c r="I1182" s="1" t="s">
        <v>14990</v>
      </c>
      <c r="J1182" s="1" t="s">
        <v>14991</v>
      </c>
      <c r="K1182" s="1" t="s">
        <v>14279</v>
      </c>
      <c r="L1182" s="1" t="s">
        <v>14767</v>
      </c>
      <c r="M1182" s="1" t="s">
        <v>14992</v>
      </c>
    </row>
    <row r="1183" spans="1:13" ht="37.5">
      <c r="A1183" s="1" t="s">
        <v>14993</v>
      </c>
      <c r="B1183" s="1" t="s">
        <v>14994</v>
      </c>
      <c r="C1183" s="1">
        <v>0</v>
      </c>
      <c r="D1183" s="1" t="s">
        <v>14995</v>
      </c>
      <c r="E1183" s="1">
        <v>2013</v>
      </c>
      <c r="F1183" s="1" t="s">
        <v>14995</v>
      </c>
      <c r="G1183" s="1" t="s">
        <v>7969</v>
      </c>
      <c r="H1183" s="1" t="s">
        <v>7969</v>
      </c>
      <c r="I1183" s="1" t="s">
        <v>7969</v>
      </c>
      <c r="J1183" s="1" t="s">
        <v>14996</v>
      </c>
      <c r="K1183" s="1" t="s">
        <v>7972</v>
      </c>
      <c r="L1183" s="1" t="s">
        <v>8078</v>
      </c>
      <c r="M1183" s="1" t="s">
        <v>7969</v>
      </c>
    </row>
    <row r="1184" spans="1:13" ht="50">
      <c r="A1184" s="1" t="s">
        <v>14997</v>
      </c>
      <c r="B1184" s="1" t="s">
        <v>14998</v>
      </c>
      <c r="C1184" s="1">
        <v>0</v>
      </c>
      <c r="D1184" s="1" t="s">
        <v>14999</v>
      </c>
      <c r="E1184" s="1">
        <v>2013</v>
      </c>
      <c r="F1184" s="1" t="s">
        <v>11573</v>
      </c>
      <c r="G1184" s="1">
        <v>29</v>
      </c>
      <c r="H1184" s="1">
        <v>1</v>
      </c>
      <c r="I1184" s="1" t="s">
        <v>15000</v>
      </c>
      <c r="J1184" s="1" t="s">
        <v>15001</v>
      </c>
      <c r="K1184" s="1" t="s">
        <v>7972</v>
      </c>
      <c r="L1184" s="1" t="s">
        <v>7969</v>
      </c>
    </row>
    <row r="1185" spans="1:13" ht="37.5">
      <c r="A1185" s="1" t="s">
        <v>15002</v>
      </c>
      <c r="B1185" s="1" t="s">
        <v>15003</v>
      </c>
      <c r="C1185" s="1">
        <v>0</v>
      </c>
      <c r="D1185" s="1" t="s">
        <v>15004</v>
      </c>
      <c r="E1185" s="1">
        <v>2012</v>
      </c>
      <c r="F1185" s="1" t="s">
        <v>8192</v>
      </c>
      <c r="G1185" s="1">
        <v>36</v>
      </c>
      <c r="H1185" s="1">
        <v>3</v>
      </c>
      <c r="I1185" s="1" t="s">
        <v>15005</v>
      </c>
      <c r="J1185" s="1" t="s">
        <v>15006</v>
      </c>
      <c r="K1185" s="1" t="s">
        <v>7972</v>
      </c>
      <c r="L1185" s="1" t="s">
        <v>7969</v>
      </c>
      <c r="M1185" s="1" t="s">
        <v>15007</v>
      </c>
    </row>
    <row r="1186" spans="1:13" ht="37.5">
      <c r="A1186" s="1" t="s">
        <v>15008</v>
      </c>
      <c r="B1186" s="1" t="s">
        <v>15009</v>
      </c>
      <c r="C1186" s="1">
        <v>0</v>
      </c>
      <c r="D1186" s="1" t="s">
        <v>15010</v>
      </c>
      <c r="E1186" s="1">
        <v>2012</v>
      </c>
      <c r="F1186" s="1" t="s">
        <v>15011</v>
      </c>
      <c r="G1186" s="1">
        <v>5</v>
      </c>
      <c r="H1186" s="1" t="s">
        <v>7969</v>
      </c>
      <c r="I1186" s="1" t="s">
        <v>7969</v>
      </c>
      <c r="J1186" s="1" t="s">
        <v>15012</v>
      </c>
      <c r="K1186" s="1" t="s">
        <v>7972</v>
      </c>
      <c r="L1186" s="1" t="s">
        <v>7969</v>
      </c>
      <c r="M1186" s="1" t="s">
        <v>7969</v>
      </c>
    </row>
    <row r="1187" spans="1:13" ht="37.5">
      <c r="A1187" s="1" t="s">
        <v>15013</v>
      </c>
      <c r="B1187" s="1" t="s">
        <v>15014</v>
      </c>
      <c r="C1187" s="1">
        <v>0</v>
      </c>
      <c r="D1187" s="1" t="s">
        <v>15015</v>
      </c>
      <c r="E1187" s="1">
        <v>2011</v>
      </c>
      <c r="F1187" s="1" t="s">
        <v>15016</v>
      </c>
      <c r="G1187" s="1" t="s">
        <v>7969</v>
      </c>
      <c r="H1187" s="1" t="s">
        <v>7969</v>
      </c>
      <c r="I1187" s="1" t="s">
        <v>15017</v>
      </c>
      <c r="J1187" s="1" t="s">
        <v>15018</v>
      </c>
      <c r="K1187" s="1" t="s">
        <v>7972</v>
      </c>
      <c r="L1187" s="1" t="s">
        <v>7969</v>
      </c>
      <c r="M1187" s="1" t="s">
        <v>15019</v>
      </c>
    </row>
    <row r="1188" spans="1:13" ht="37.5">
      <c r="A1188" s="1" t="s">
        <v>4860</v>
      </c>
      <c r="B1188" s="1" t="s">
        <v>15020</v>
      </c>
      <c r="C1188" s="1">
        <v>0</v>
      </c>
      <c r="D1188" s="1" t="s">
        <v>15021</v>
      </c>
      <c r="E1188" s="1">
        <v>2012</v>
      </c>
      <c r="F1188" s="1" t="s">
        <v>15022</v>
      </c>
      <c r="G1188" s="1" t="s">
        <v>7969</v>
      </c>
      <c r="H1188" s="1" t="s">
        <v>7969</v>
      </c>
      <c r="I1188" s="1" t="s">
        <v>15023</v>
      </c>
      <c r="J1188" s="1" t="s">
        <v>15024</v>
      </c>
      <c r="K1188" s="1" t="s">
        <v>7972</v>
      </c>
      <c r="L1188" s="1" t="s">
        <v>7969</v>
      </c>
    </row>
    <row r="1189" spans="1:13" ht="37.5">
      <c r="A1189" s="1" t="s">
        <v>15025</v>
      </c>
      <c r="B1189" s="1" t="s">
        <v>15026</v>
      </c>
      <c r="C1189" s="1">
        <v>0</v>
      </c>
      <c r="D1189" s="1" t="s">
        <v>15027</v>
      </c>
      <c r="E1189" s="1">
        <v>2011</v>
      </c>
      <c r="F1189" s="1" t="s">
        <v>15027</v>
      </c>
      <c r="G1189" s="1" t="s">
        <v>7969</v>
      </c>
      <c r="H1189" s="1" t="s">
        <v>7969</v>
      </c>
      <c r="I1189" s="1" t="s">
        <v>7969</v>
      </c>
      <c r="J1189" s="1" t="s">
        <v>15028</v>
      </c>
      <c r="K1189" s="1" t="s">
        <v>7972</v>
      </c>
      <c r="L1189" s="1" t="s">
        <v>7969</v>
      </c>
      <c r="M1189" s="1" t="s">
        <v>7969</v>
      </c>
    </row>
    <row r="1190" spans="1:13" ht="50">
      <c r="A1190" s="1" t="s">
        <v>15029</v>
      </c>
      <c r="B1190" s="1" t="s">
        <v>15030</v>
      </c>
      <c r="C1190" s="1">
        <v>0</v>
      </c>
      <c r="D1190" s="1" t="s">
        <v>15031</v>
      </c>
      <c r="E1190" s="1">
        <v>2014</v>
      </c>
      <c r="F1190" s="1" t="s">
        <v>8831</v>
      </c>
      <c r="G1190" s="1">
        <v>8544</v>
      </c>
      <c r="H1190" s="1" t="s">
        <v>7969</v>
      </c>
      <c r="I1190" s="1" t="s">
        <v>15032</v>
      </c>
      <c r="J1190" s="1" t="s">
        <v>15033</v>
      </c>
      <c r="K1190" s="1" t="s">
        <v>7972</v>
      </c>
      <c r="L1190" s="1" t="s">
        <v>13352</v>
      </c>
      <c r="M1190" s="1" t="s">
        <v>15034</v>
      </c>
    </row>
    <row r="1191" spans="1:13" ht="37.5">
      <c r="A1191" s="1" t="s">
        <v>15035</v>
      </c>
      <c r="B1191" s="1" t="s">
        <v>15036</v>
      </c>
      <c r="C1191" s="1">
        <v>0</v>
      </c>
      <c r="D1191" s="1" t="s">
        <v>15037</v>
      </c>
      <c r="E1191" s="1">
        <v>2013</v>
      </c>
      <c r="F1191" s="1" t="s">
        <v>8192</v>
      </c>
      <c r="G1191" s="1">
        <v>37</v>
      </c>
      <c r="H1191" s="1">
        <v>4</v>
      </c>
      <c r="I1191" s="1" t="s">
        <v>15038</v>
      </c>
      <c r="J1191" s="1" t="s">
        <v>15039</v>
      </c>
      <c r="K1191" s="1" t="s">
        <v>7972</v>
      </c>
      <c r="L1191" s="1" t="s">
        <v>14400</v>
      </c>
      <c r="M1191" s="1" t="s">
        <v>15040</v>
      </c>
    </row>
    <row r="1192" spans="1:13" ht="50">
      <c r="A1192" s="1" t="s">
        <v>15041</v>
      </c>
      <c r="B1192" s="1" t="s">
        <v>15042</v>
      </c>
      <c r="C1192" s="1">
        <v>0</v>
      </c>
      <c r="D1192" s="1" t="s">
        <v>15043</v>
      </c>
      <c r="E1192" s="1">
        <v>2011</v>
      </c>
      <c r="F1192" s="1" t="s">
        <v>15044</v>
      </c>
      <c r="G1192" s="1" t="s">
        <v>7969</v>
      </c>
      <c r="H1192" s="1" t="s">
        <v>7969</v>
      </c>
      <c r="I1192" s="1" t="s">
        <v>15045</v>
      </c>
      <c r="J1192" s="1" t="s">
        <v>15046</v>
      </c>
      <c r="K1192" s="1" t="s">
        <v>7972</v>
      </c>
      <c r="L1192" s="1" t="s">
        <v>7969</v>
      </c>
      <c r="M1192" s="1" t="s">
        <v>15047</v>
      </c>
    </row>
    <row r="1193" spans="1:13" ht="37.5">
      <c r="A1193" s="1" t="s">
        <v>15048</v>
      </c>
      <c r="B1193" s="1" t="s">
        <v>15049</v>
      </c>
      <c r="C1193" s="1">
        <v>0</v>
      </c>
      <c r="D1193" s="1" t="s">
        <v>15050</v>
      </c>
      <c r="E1193" s="1">
        <v>2014</v>
      </c>
      <c r="F1193" s="1" t="s">
        <v>14582</v>
      </c>
      <c r="G1193" s="1">
        <v>2014</v>
      </c>
      <c r="H1193" s="1">
        <v>7</v>
      </c>
      <c r="I1193" s="1" t="s">
        <v>15051</v>
      </c>
      <c r="J1193" s="1" t="s">
        <v>15052</v>
      </c>
      <c r="K1193" s="1" t="s">
        <v>7972</v>
      </c>
      <c r="L1193" s="1" t="s">
        <v>8027</v>
      </c>
      <c r="M1193" s="1" t="s">
        <v>15053</v>
      </c>
    </row>
    <row r="1194" spans="1:13" ht="37.5">
      <c r="A1194" s="1" t="s">
        <v>15054</v>
      </c>
      <c r="B1194" s="1" t="s">
        <v>15055</v>
      </c>
      <c r="C1194" s="1">
        <v>0</v>
      </c>
      <c r="D1194" s="1" t="s">
        <v>15056</v>
      </c>
      <c r="E1194" s="1">
        <v>2013</v>
      </c>
      <c r="F1194" s="1" t="s">
        <v>8781</v>
      </c>
      <c r="G1194" s="1">
        <v>1109</v>
      </c>
      <c r="H1194" s="1" t="s">
        <v>7969</v>
      </c>
      <c r="I1194" s="1" t="s">
        <v>14041</v>
      </c>
      <c r="J1194" s="1" t="s">
        <v>15057</v>
      </c>
      <c r="K1194" s="1" t="s">
        <v>7972</v>
      </c>
      <c r="L1194" s="1" t="s">
        <v>8784</v>
      </c>
      <c r="M1194" s="1" t="s">
        <v>7969</v>
      </c>
    </row>
    <row r="1195" spans="1:13" ht="37.5">
      <c r="A1195" s="1" t="s">
        <v>15058</v>
      </c>
      <c r="B1195" s="1" t="s">
        <v>15059</v>
      </c>
      <c r="C1195" s="1">
        <v>0</v>
      </c>
      <c r="D1195" s="1" t="s">
        <v>15060</v>
      </c>
      <c r="E1195" s="1">
        <v>2013</v>
      </c>
      <c r="F1195" s="1" t="s">
        <v>15061</v>
      </c>
      <c r="G1195" s="1" t="s">
        <v>7969</v>
      </c>
      <c r="H1195" s="1" t="s">
        <v>7969</v>
      </c>
      <c r="I1195" s="1" t="s">
        <v>15032</v>
      </c>
      <c r="J1195" s="1" t="s">
        <v>15062</v>
      </c>
      <c r="K1195" s="1" t="s">
        <v>7972</v>
      </c>
      <c r="L1195" s="1" t="s">
        <v>8078</v>
      </c>
      <c r="M1195" s="1" t="s">
        <v>15063</v>
      </c>
    </row>
    <row r="1196" spans="1:13" ht="50">
      <c r="A1196" s="1" t="s">
        <v>15064</v>
      </c>
      <c r="B1196" s="1" t="s">
        <v>15065</v>
      </c>
      <c r="C1196" s="1">
        <v>0</v>
      </c>
      <c r="D1196" s="1" t="s">
        <v>15066</v>
      </c>
      <c r="E1196" s="1">
        <v>2013</v>
      </c>
      <c r="F1196" s="1" t="s">
        <v>8831</v>
      </c>
      <c r="G1196" s="1">
        <v>8127</v>
      </c>
      <c r="H1196" s="1" t="s">
        <v>7969</v>
      </c>
      <c r="I1196" s="1" t="s">
        <v>15067</v>
      </c>
      <c r="J1196" s="1" t="s">
        <v>15068</v>
      </c>
      <c r="K1196" s="1" t="s">
        <v>7972</v>
      </c>
      <c r="L1196" s="1" t="s">
        <v>13352</v>
      </c>
    </row>
    <row r="1197" spans="1:13" ht="50">
      <c r="A1197" s="1" t="s">
        <v>15069</v>
      </c>
      <c r="B1197" s="1" t="s">
        <v>15070</v>
      </c>
      <c r="C1197" s="1">
        <v>0</v>
      </c>
      <c r="D1197" s="1" t="s">
        <v>15071</v>
      </c>
      <c r="E1197" s="1">
        <v>2011</v>
      </c>
      <c r="F1197" s="1" t="s">
        <v>15072</v>
      </c>
      <c r="G1197" s="1" t="s">
        <v>7969</v>
      </c>
      <c r="H1197" s="1" t="s">
        <v>7969</v>
      </c>
      <c r="I1197" s="1" t="s">
        <v>15073</v>
      </c>
      <c r="J1197" s="1" t="s">
        <v>15074</v>
      </c>
      <c r="K1197" s="1" t="s">
        <v>7972</v>
      </c>
      <c r="L1197" s="1" t="s">
        <v>7969</v>
      </c>
      <c r="M1197" s="1" t="s">
        <v>15075</v>
      </c>
    </row>
    <row r="1198" spans="1:13" ht="50">
      <c r="A1198" s="1" t="s">
        <v>15076</v>
      </c>
      <c r="B1198" s="1" t="s">
        <v>15077</v>
      </c>
      <c r="C1198" s="1">
        <v>0</v>
      </c>
      <c r="D1198" s="1" t="s">
        <v>15078</v>
      </c>
      <c r="E1198" s="1">
        <v>2013</v>
      </c>
      <c r="F1198" s="1" t="s">
        <v>15079</v>
      </c>
      <c r="G1198" s="1">
        <v>8</v>
      </c>
      <c r="H1198" s="1">
        <v>10</v>
      </c>
      <c r="I1198" s="1" t="s">
        <v>15080</v>
      </c>
      <c r="J1198" s="1" t="s">
        <v>15081</v>
      </c>
      <c r="K1198" s="1" t="s">
        <v>7972</v>
      </c>
      <c r="L1198" s="1" t="s">
        <v>7969</v>
      </c>
      <c r="M1198" s="1" t="s">
        <v>15082</v>
      </c>
    </row>
    <row r="1199" spans="1:13" ht="37.5">
      <c r="A1199" s="1" t="s">
        <v>15083</v>
      </c>
      <c r="B1199" s="1" t="s">
        <v>15084</v>
      </c>
      <c r="C1199" s="1">
        <v>0</v>
      </c>
      <c r="D1199" s="1" t="s">
        <v>15085</v>
      </c>
      <c r="E1199" s="1">
        <v>2012</v>
      </c>
      <c r="F1199" s="1" t="s">
        <v>15086</v>
      </c>
      <c r="G1199" s="1" t="s">
        <v>7969</v>
      </c>
      <c r="H1199" s="1" t="s">
        <v>7969</v>
      </c>
      <c r="I1199" s="1" t="s">
        <v>15087</v>
      </c>
      <c r="J1199" s="1" t="s">
        <v>15088</v>
      </c>
      <c r="K1199" s="1" t="s">
        <v>7972</v>
      </c>
      <c r="L1199" s="1" t="s">
        <v>7969</v>
      </c>
      <c r="M1199" s="1" t="s">
        <v>15089</v>
      </c>
    </row>
    <row r="1200" spans="1:13" ht="37.5">
      <c r="A1200" s="1" t="s">
        <v>15090</v>
      </c>
      <c r="B1200" s="1" t="s">
        <v>15091</v>
      </c>
      <c r="C1200" s="1">
        <v>0</v>
      </c>
      <c r="D1200" s="1" t="s">
        <v>15092</v>
      </c>
      <c r="E1200" s="1">
        <v>2013</v>
      </c>
      <c r="F1200" s="1" t="s">
        <v>15093</v>
      </c>
      <c r="G1200" s="1">
        <v>1</v>
      </c>
      <c r="H1200" s="1" t="s">
        <v>7969</v>
      </c>
      <c r="I1200" s="1" t="s">
        <v>15094</v>
      </c>
      <c r="J1200" s="1" t="s">
        <v>15095</v>
      </c>
      <c r="K1200" s="1" t="s">
        <v>7972</v>
      </c>
      <c r="L1200" s="1" t="s">
        <v>7969</v>
      </c>
      <c r="M1200" s="1" t="s">
        <v>15096</v>
      </c>
    </row>
    <row r="1201" spans="1:13" ht="37.5">
      <c r="A1201" s="1" t="s">
        <v>15097</v>
      </c>
      <c r="B1201" s="1" t="s">
        <v>15098</v>
      </c>
      <c r="C1201" s="1">
        <v>0</v>
      </c>
      <c r="D1201" s="1" t="s">
        <v>15099</v>
      </c>
      <c r="E1201" s="1">
        <v>2011</v>
      </c>
      <c r="F1201" s="1" t="s">
        <v>15100</v>
      </c>
      <c r="G1201" s="1" t="s">
        <v>7969</v>
      </c>
      <c r="H1201" s="1" t="s">
        <v>7969</v>
      </c>
      <c r="I1201" s="1" t="s">
        <v>15101</v>
      </c>
      <c r="J1201" s="1" t="s">
        <v>15102</v>
      </c>
      <c r="K1201" s="1" t="s">
        <v>7972</v>
      </c>
      <c r="L1201" s="1" t="s">
        <v>7969</v>
      </c>
      <c r="M1201" s="1" t="s">
        <v>15103</v>
      </c>
    </row>
    <row r="1202" spans="1:13" ht="37.5">
      <c r="A1202" s="1" t="s">
        <v>15104</v>
      </c>
      <c r="B1202" s="1" t="s">
        <v>15105</v>
      </c>
      <c r="C1202" s="1">
        <v>0</v>
      </c>
      <c r="D1202" s="1" t="s">
        <v>15106</v>
      </c>
      <c r="E1202" s="1">
        <v>2011</v>
      </c>
      <c r="F1202" s="1" t="s">
        <v>15107</v>
      </c>
      <c r="G1202" s="1">
        <v>5</v>
      </c>
      <c r="H1202" s="1">
        <v>2</v>
      </c>
      <c r="I1202" s="1" t="s">
        <v>15108</v>
      </c>
      <c r="J1202" s="1" t="s">
        <v>15109</v>
      </c>
      <c r="K1202" s="1" t="s">
        <v>7972</v>
      </c>
      <c r="L1202" s="1" t="s">
        <v>8161</v>
      </c>
      <c r="M1202" s="1" t="s">
        <v>15110</v>
      </c>
    </row>
    <row r="1203" spans="1:13" ht="37.5">
      <c r="A1203" s="1" t="s">
        <v>15111</v>
      </c>
      <c r="B1203" s="1" t="s">
        <v>15112</v>
      </c>
      <c r="C1203" s="1">
        <v>0</v>
      </c>
      <c r="D1203" s="1" t="s">
        <v>15113</v>
      </c>
      <c r="E1203" s="1">
        <v>2013</v>
      </c>
      <c r="F1203" s="1" t="s">
        <v>13884</v>
      </c>
      <c r="G1203" s="1" t="s">
        <v>7969</v>
      </c>
      <c r="H1203" s="1" t="s">
        <v>7969</v>
      </c>
      <c r="I1203" s="1" t="s">
        <v>15114</v>
      </c>
      <c r="J1203" s="1" t="s">
        <v>15115</v>
      </c>
      <c r="K1203" s="1" t="s">
        <v>7972</v>
      </c>
      <c r="L1203" s="1" t="s">
        <v>7969</v>
      </c>
      <c r="M1203" s="1" t="s">
        <v>15116</v>
      </c>
    </row>
    <row r="1204" spans="1:13" ht="37.5">
      <c r="A1204" s="1" t="s">
        <v>15117</v>
      </c>
      <c r="B1204" s="1" t="s">
        <v>15118</v>
      </c>
      <c r="C1204" s="1">
        <v>0</v>
      </c>
      <c r="D1204" s="1" t="s">
        <v>15119</v>
      </c>
      <c r="E1204" s="1">
        <v>2013</v>
      </c>
      <c r="F1204" s="1" t="s">
        <v>15120</v>
      </c>
      <c r="G1204" s="1" t="s">
        <v>7969</v>
      </c>
      <c r="H1204" s="1" t="s">
        <v>7969</v>
      </c>
      <c r="I1204" s="1" t="s">
        <v>15121</v>
      </c>
      <c r="J1204" s="1" t="s">
        <v>15122</v>
      </c>
      <c r="K1204" s="1" t="s">
        <v>7972</v>
      </c>
      <c r="L1204" s="1" t="s">
        <v>7969</v>
      </c>
      <c r="M1204" s="1" t="s">
        <v>15123</v>
      </c>
    </row>
    <row r="1205" spans="1:13" ht="37.5">
      <c r="A1205" s="1" t="s">
        <v>15124</v>
      </c>
      <c r="B1205" s="1" t="s">
        <v>15125</v>
      </c>
      <c r="C1205" s="1">
        <v>0</v>
      </c>
      <c r="D1205" s="1" t="s">
        <v>15126</v>
      </c>
      <c r="E1205" s="1">
        <v>2012</v>
      </c>
      <c r="F1205" s="1" t="s">
        <v>15127</v>
      </c>
      <c r="G1205" s="1" t="s">
        <v>7969</v>
      </c>
      <c r="H1205" s="1" t="s">
        <v>7969</v>
      </c>
      <c r="I1205" s="1" t="s">
        <v>15128</v>
      </c>
      <c r="J1205" s="1" t="s">
        <v>15129</v>
      </c>
      <c r="K1205" s="1" t="s">
        <v>7972</v>
      </c>
      <c r="L1205" s="1" t="s">
        <v>15130</v>
      </c>
      <c r="M1205" s="1" t="s">
        <v>7969</v>
      </c>
    </row>
    <row r="1206" spans="1:13" ht="37.5">
      <c r="A1206" s="1" t="s">
        <v>15131</v>
      </c>
      <c r="B1206" s="1" t="s">
        <v>15132</v>
      </c>
      <c r="C1206" s="1">
        <v>0</v>
      </c>
      <c r="D1206" s="1" t="s">
        <v>15133</v>
      </c>
      <c r="E1206" s="1">
        <v>2011</v>
      </c>
      <c r="F1206" s="1" t="s">
        <v>8328</v>
      </c>
      <c r="G1206" s="1" t="s">
        <v>7969</v>
      </c>
      <c r="H1206" s="1" t="s">
        <v>7969</v>
      </c>
      <c r="I1206" s="1" t="s">
        <v>15134</v>
      </c>
      <c r="J1206" s="1" t="s">
        <v>15135</v>
      </c>
      <c r="K1206" s="1" t="s">
        <v>7972</v>
      </c>
      <c r="L1206" s="1" t="s">
        <v>7969</v>
      </c>
      <c r="M1206" s="1" t="s">
        <v>15136</v>
      </c>
    </row>
    <row r="1207" spans="1:13" ht="37.5">
      <c r="A1207" s="1" t="s">
        <v>15137</v>
      </c>
      <c r="B1207" s="1" t="s">
        <v>15138</v>
      </c>
      <c r="C1207" s="1">
        <v>0</v>
      </c>
      <c r="D1207" s="1" t="s">
        <v>15139</v>
      </c>
      <c r="E1207" s="1">
        <v>2012</v>
      </c>
      <c r="F1207" s="1" t="s">
        <v>9340</v>
      </c>
      <c r="G1207" s="1">
        <v>66</v>
      </c>
      <c r="H1207" s="1">
        <v>3</v>
      </c>
      <c r="I1207" s="1" t="s">
        <v>15140</v>
      </c>
      <c r="J1207" s="1" t="s">
        <v>15141</v>
      </c>
      <c r="K1207" s="1" t="s">
        <v>7972</v>
      </c>
      <c r="L1207" s="1" t="s">
        <v>7969</v>
      </c>
      <c r="M1207" s="1" t="s">
        <v>15142</v>
      </c>
    </row>
    <row r="1208" spans="1:13" ht="37.5">
      <c r="A1208" s="1" t="s">
        <v>15143</v>
      </c>
      <c r="B1208" s="1" t="s">
        <v>15144</v>
      </c>
      <c r="C1208" s="1">
        <v>0</v>
      </c>
      <c r="D1208" s="1" t="s">
        <v>15145</v>
      </c>
      <c r="E1208" s="1">
        <v>2013</v>
      </c>
      <c r="F1208" s="1" t="s">
        <v>15146</v>
      </c>
      <c r="G1208" s="1">
        <v>14</v>
      </c>
      <c r="H1208" s="1">
        <v>7</v>
      </c>
      <c r="I1208" s="1" t="s">
        <v>15147</v>
      </c>
      <c r="J1208" s="1" t="s">
        <v>15148</v>
      </c>
      <c r="K1208" s="1" t="s">
        <v>7972</v>
      </c>
      <c r="L1208" s="1" t="s">
        <v>7969</v>
      </c>
      <c r="M1208" s="1" t="s">
        <v>15149</v>
      </c>
    </row>
    <row r="1209" spans="1:13" ht="37.5">
      <c r="A1209" s="1" t="s">
        <v>15150</v>
      </c>
      <c r="B1209" s="1" t="s">
        <v>15151</v>
      </c>
      <c r="C1209" s="1">
        <v>0</v>
      </c>
      <c r="D1209" s="1" t="s">
        <v>15152</v>
      </c>
      <c r="E1209" s="1">
        <v>2012</v>
      </c>
      <c r="F1209" s="1" t="s">
        <v>8328</v>
      </c>
      <c r="G1209" s="1" t="s">
        <v>7969</v>
      </c>
      <c r="H1209" s="1" t="s">
        <v>7969</v>
      </c>
      <c r="I1209" s="1" t="s">
        <v>15153</v>
      </c>
      <c r="J1209" s="1" t="s">
        <v>15154</v>
      </c>
      <c r="K1209" s="1" t="s">
        <v>7972</v>
      </c>
      <c r="L1209" s="1" t="s">
        <v>7969</v>
      </c>
      <c r="M1209" s="1" t="s">
        <v>15155</v>
      </c>
    </row>
    <row r="1210" spans="1:13" ht="37.5">
      <c r="A1210" s="1" t="s">
        <v>15156</v>
      </c>
      <c r="B1210" s="1" t="s">
        <v>15157</v>
      </c>
      <c r="C1210" s="1">
        <v>0</v>
      </c>
      <c r="D1210" s="1" t="s">
        <v>15158</v>
      </c>
      <c r="E1210" s="1">
        <v>2013</v>
      </c>
      <c r="F1210" s="1" t="s">
        <v>15159</v>
      </c>
      <c r="G1210" s="1">
        <v>1</v>
      </c>
      <c r="H1210" s="1" t="s">
        <v>7969</v>
      </c>
      <c r="I1210" s="1" t="s">
        <v>15160</v>
      </c>
      <c r="J1210" s="1" t="s">
        <v>15161</v>
      </c>
      <c r="K1210" s="1" t="s">
        <v>7972</v>
      </c>
      <c r="L1210" s="1" t="s">
        <v>7969</v>
      </c>
      <c r="M1210" s="1" t="s">
        <v>7969</v>
      </c>
    </row>
    <row r="1211" spans="1:13" ht="37.5">
      <c r="A1211" s="1" t="s">
        <v>15162</v>
      </c>
      <c r="B1211" s="1" t="s">
        <v>15163</v>
      </c>
      <c r="C1211" s="1">
        <v>0</v>
      </c>
      <c r="D1211" s="1" t="s">
        <v>15164</v>
      </c>
      <c r="E1211" s="1">
        <v>2010</v>
      </c>
      <c r="F1211" s="1" t="s">
        <v>8055</v>
      </c>
      <c r="G1211" s="1">
        <v>101</v>
      </c>
      <c r="H1211" s="1" t="s">
        <v>7969</v>
      </c>
      <c r="I1211" s="1" t="s">
        <v>7969</v>
      </c>
      <c r="J1211" s="1" t="s">
        <v>15165</v>
      </c>
      <c r="K1211" s="1" t="s">
        <v>7972</v>
      </c>
      <c r="L1211" s="1" t="s">
        <v>7969</v>
      </c>
      <c r="M1211" s="1" t="s">
        <v>7969</v>
      </c>
    </row>
    <row r="1212" spans="1:13" ht="37.5">
      <c r="A1212" s="1" t="s">
        <v>15166</v>
      </c>
      <c r="B1212" s="1" t="s">
        <v>15167</v>
      </c>
      <c r="C1212" s="1">
        <v>0</v>
      </c>
      <c r="D1212" s="1" t="s">
        <v>15168</v>
      </c>
      <c r="E1212" s="1">
        <v>2012</v>
      </c>
      <c r="F1212" s="1" t="s">
        <v>15169</v>
      </c>
      <c r="G1212" s="1">
        <v>10</v>
      </c>
      <c r="H1212" s="1">
        <v>4</v>
      </c>
      <c r="I1212" s="1" t="s">
        <v>15170</v>
      </c>
      <c r="J1212" s="1" t="s">
        <v>15171</v>
      </c>
      <c r="K1212" s="1" t="s">
        <v>7972</v>
      </c>
      <c r="L1212" s="1" t="s">
        <v>7969</v>
      </c>
      <c r="M1212" s="1" t="s">
        <v>15172</v>
      </c>
    </row>
    <row r="1213" spans="1:13" ht="37.5">
      <c r="A1213" s="1" t="s">
        <v>15173</v>
      </c>
      <c r="B1213" s="1" t="s">
        <v>15174</v>
      </c>
      <c r="C1213" s="1">
        <v>0</v>
      </c>
      <c r="D1213" s="1" t="s">
        <v>15175</v>
      </c>
      <c r="E1213" s="1">
        <v>2013</v>
      </c>
      <c r="F1213" s="1" t="s">
        <v>15176</v>
      </c>
      <c r="G1213" s="1">
        <v>1</v>
      </c>
      <c r="H1213" s="1" t="s">
        <v>7969</v>
      </c>
      <c r="I1213" s="1" t="s">
        <v>7969</v>
      </c>
      <c r="J1213" s="1" t="s">
        <v>15177</v>
      </c>
      <c r="K1213" s="1" t="s">
        <v>7972</v>
      </c>
      <c r="L1213" s="1" t="s">
        <v>15178</v>
      </c>
      <c r="M1213" s="1" t="s">
        <v>7969</v>
      </c>
    </row>
    <row r="1214" spans="1:13" ht="37.5">
      <c r="A1214" s="1" t="s">
        <v>4828</v>
      </c>
      <c r="B1214" s="1" t="s">
        <v>15179</v>
      </c>
      <c r="C1214" s="1">
        <v>0</v>
      </c>
      <c r="D1214" s="1" t="s">
        <v>15180</v>
      </c>
      <c r="E1214" s="1">
        <v>2013</v>
      </c>
      <c r="F1214" s="1" t="s">
        <v>15181</v>
      </c>
      <c r="G1214" s="1" t="s">
        <v>7969</v>
      </c>
      <c r="H1214" s="1" t="s">
        <v>7969</v>
      </c>
      <c r="I1214" s="1" t="s">
        <v>15182</v>
      </c>
      <c r="J1214" s="1" t="s">
        <v>15183</v>
      </c>
      <c r="K1214" s="1" t="s">
        <v>7972</v>
      </c>
      <c r="L1214" s="1" t="s">
        <v>8102</v>
      </c>
      <c r="M1214" s="1" t="s">
        <v>4830</v>
      </c>
    </row>
    <row r="1215" spans="1:13" ht="37.5">
      <c r="A1215" s="1" t="s">
        <v>15184</v>
      </c>
      <c r="B1215" s="1" t="s">
        <v>15185</v>
      </c>
      <c r="C1215" s="1">
        <v>0</v>
      </c>
      <c r="D1215" s="1" t="s">
        <v>15186</v>
      </c>
      <c r="E1215" s="1">
        <v>2012</v>
      </c>
      <c r="F1215" s="1" t="s">
        <v>15187</v>
      </c>
      <c r="G1215" s="1" t="s">
        <v>7969</v>
      </c>
      <c r="H1215" s="1" t="s">
        <v>7969</v>
      </c>
      <c r="I1215" s="1" t="s">
        <v>15188</v>
      </c>
      <c r="J1215" s="1" t="s">
        <v>15189</v>
      </c>
      <c r="K1215" s="1" t="s">
        <v>7972</v>
      </c>
      <c r="L1215" s="1" t="s">
        <v>7969</v>
      </c>
    </row>
    <row r="1216" spans="1:13" ht="37.5">
      <c r="A1216" s="1" t="s">
        <v>15190</v>
      </c>
      <c r="B1216" s="1" t="s">
        <v>15191</v>
      </c>
      <c r="C1216" s="1">
        <v>0</v>
      </c>
      <c r="D1216" s="1" t="s">
        <v>15192</v>
      </c>
      <c r="E1216" s="1">
        <v>2013</v>
      </c>
      <c r="F1216" s="1" t="s">
        <v>15193</v>
      </c>
      <c r="G1216" s="1" t="s">
        <v>7969</v>
      </c>
      <c r="H1216" s="1" t="s">
        <v>7969</v>
      </c>
      <c r="I1216" s="1" t="s">
        <v>15194</v>
      </c>
      <c r="J1216" s="1" t="s">
        <v>15195</v>
      </c>
      <c r="K1216" s="1" t="s">
        <v>7972</v>
      </c>
      <c r="L1216" s="1" t="s">
        <v>7969</v>
      </c>
      <c r="M1216" s="1" t="s">
        <v>15196</v>
      </c>
    </row>
    <row r="1217" spans="1:13" ht="37.5">
      <c r="A1217" s="1" t="s">
        <v>15197</v>
      </c>
      <c r="B1217" s="1" t="s">
        <v>15198</v>
      </c>
      <c r="C1217" s="1">
        <v>0</v>
      </c>
      <c r="D1217" s="1" t="s">
        <v>15199</v>
      </c>
      <c r="E1217" s="1">
        <v>2013</v>
      </c>
      <c r="F1217" s="1" t="s">
        <v>15200</v>
      </c>
      <c r="G1217" s="1" t="s">
        <v>7969</v>
      </c>
      <c r="H1217" s="1" t="s">
        <v>7969</v>
      </c>
      <c r="I1217" s="1" t="s">
        <v>15201</v>
      </c>
      <c r="J1217" s="1" t="s">
        <v>15202</v>
      </c>
      <c r="K1217" s="1" t="s">
        <v>7972</v>
      </c>
      <c r="L1217" s="1" t="s">
        <v>8078</v>
      </c>
      <c r="M1217" s="1" t="s">
        <v>15203</v>
      </c>
    </row>
    <row r="1218" spans="1:13" ht="37.5">
      <c r="A1218" s="1" t="s">
        <v>15204</v>
      </c>
      <c r="B1218" s="1" t="s">
        <v>15205</v>
      </c>
      <c r="C1218" s="1">
        <v>0</v>
      </c>
      <c r="D1218" s="1" t="s">
        <v>15206</v>
      </c>
      <c r="E1218" s="1">
        <v>2013</v>
      </c>
      <c r="F1218" s="1" t="s">
        <v>11110</v>
      </c>
      <c r="G1218" s="1">
        <v>12</v>
      </c>
      <c r="H1218" s="1">
        <v>10</v>
      </c>
      <c r="I1218" s="1" t="s">
        <v>15207</v>
      </c>
      <c r="J1218" s="1" t="s">
        <v>15208</v>
      </c>
      <c r="K1218" s="1" t="s">
        <v>7972</v>
      </c>
      <c r="L1218" s="1" t="s">
        <v>7969</v>
      </c>
      <c r="M1218" s="1" t="s">
        <v>15209</v>
      </c>
    </row>
    <row r="1219" spans="1:13" ht="37.5">
      <c r="A1219" s="1" t="s">
        <v>15210</v>
      </c>
      <c r="B1219" s="1" t="s">
        <v>15211</v>
      </c>
      <c r="C1219" s="1">
        <v>0</v>
      </c>
      <c r="D1219" s="1" t="s">
        <v>15212</v>
      </c>
      <c r="E1219" s="1">
        <v>2012</v>
      </c>
      <c r="F1219" s="1" t="s">
        <v>8055</v>
      </c>
      <c r="G1219" s="1">
        <v>315</v>
      </c>
      <c r="H1219" s="1" t="s">
        <v>7969</v>
      </c>
      <c r="I1219" s="1" t="s">
        <v>7969</v>
      </c>
      <c r="J1219" s="1" t="s">
        <v>15213</v>
      </c>
      <c r="K1219" s="1" t="s">
        <v>7972</v>
      </c>
      <c r="L1219" s="1" t="s">
        <v>7969</v>
      </c>
      <c r="M1219" s="1" t="s">
        <v>7969</v>
      </c>
    </row>
    <row r="1220" spans="1:13" ht="37.5">
      <c r="A1220" s="1" t="s">
        <v>15214</v>
      </c>
      <c r="B1220" s="1" t="s">
        <v>15215</v>
      </c>
      <c r="C1220" s="1">
        <v>0</v>
      </c>
      <c r="D1220" s="1" t="s">
        <v>15216</v>
      </c>
      <c r="E1220" s="1">
        <v>2011</v>
      </c>
      <c r="F1220" s="1" t="s">
        <v>15217</v>
      </c>
      <c r="G1220" s="1" t="s">
        <v>7969</v>
      </c>
      <c r="H1220" s="1" t="s">
        <v>7969</v>
      </c>
      <c r="I1220" s="1" t="s">
        <v>15218</v>
      </c>
      <c r="J1220" s="1" t="s">
        <v>15219</v>
      </c>
      <c r="K1220" s="1" t="s">
        <v>7972</v>
      </c>
      <c r="L1220" s="1" t="s">
        <v>7969</v>
      </c>
      <c r="M1220" s="1" t="s">
        <v>15220</v>
      </c>
    </row>
    <row r="1221" spans="1:13" ht="62.5">
      <c r="A1221" s="1" t="s">
        <v>15221</v>
      </c>
      <c r="B1221" s="1" t="s">
        <v>15222</v>
      </c>
      <c r="C1221" s="1">
        <v>0</v>
      </c>
      <c r="D1221" s="1" t="s">
        <v>15223</v>
      </c>
      <c r="E1221" s="1">
        <v>2012</v>
      </c>
      <c r="F1221" s="1" t="s">
        <v>15224</v>
      </c>
      <c r="G1221" s="1" t="s">
        <v>7969</v>
      </c>
      <c r="H1221" s="1" t="s">
        <v>7969</v>
      </c>
      <c r="I1221" s="1" t="s">
        <v>7969</v>
      </c>
      <c r="J1221" s="1" t="s">
        <v>15225</v>
      </c>
      <c r="K1221" s="1" t="s">
        <v>7972</v>
      </c>
      <c r="L1221" s="1" t="s">
        <v>7973</v>
      </c>
      <c r="M1221" s="1" t="s">
        <v>7969</v>
      </c>
    </row>
    <row r="1222" spans="1:13" ht="37.5">
      <c r="A1222" s="1" t="s">
        <v>15226</v>
      </c>
      <c r="B1222" s="1" t="s">
        <v>15227</v>
      </c>
      <c r="C1222" s="1">
        <v>0</v>
      </c>
      <c r="D1222" s="1" t="s">
        <v>15228</v>
      </c>
      <c r="E1222" s="1">
        <v>2013</v>
      </c>
      <c r="F1222" s="1" t="s">
        <v>15229</v>
      </c>
      <c r="G1222" s="1">
        <v>9</v>
      </c>
      <c r="H1222" s="1">
        <v>2</v>
      </c>
      <c r="I1222" s="1" t="s">
        <v>15230</v>
      </c>
      <c r="J1222" s="1" t="s">
        <v>15231</v>
      </c>
      <c r="K1222" s="1" t="s">
        <v>7972</v>
      </c>
      <c r="L1222" s="1" t="s">
        <v>7969</v>
      </c>
      <c r="M1222" s="1" t="s">
        <v>7969</v>
      </c>
    </row>
    <row r="1223" spans="1:13" ht="37.5">
      <c r="A1223" s="1" t="s">
        <v>15232</v>
      </c>
      <c r="B1223" s="1" t="s">
        <v>15233</v>
      </c>
      <c r="C1223" s="1">
        <v>0</v>
      </c>
      <c r="D1223" s="1" t="s">
        <v>15234</v>
      </c>
      <c r="E1223" s="1">
        <v>2013</v>
      </c>
      <c r="F1223" s="1" t="s">
        <v>8055</v>
      </c>
      <c r="G1223" s="1">
        <v>370</v>
      </c>
      <c r="H1223" s="1" t="s">
        <v>7969</v>
      </c>
      <c r="I1223" s="1" t="s">
        <v>7969</v>
      </c>
      <c r="J1223" s="1" t="s">
        <v>15235</v>
      </c>
      <c r="K1223" s="1" t="s">
        <v>7972</v>
      </c>
      <c r="L1223" s="1" t="s">
        <v>13352</v>
      </c>
      <c r="M1223" s="1" t="s">
        <v>7969</v>
      </c>
    </row>
    <row r="1224" spans="1:13" ht="37.5">
      <c r="A1224" s="1" t="s">
        <v>15236</v>
      </c>
      <c r="B1224" s="1" t="s">
        <v>15237</v>
      </c>
      <c r="C1224" s="1">
        <v>0</v>
      </c>
      <c r="D1224" s="1" t="s">
        <v>15238</v>
      </c>
      <c r="E1224" s="1">
        <v>2012</v>
      </c>
      <c r="F1224" s="1" t="s">
        <v>15239</v>
      </c>
      <c r="G1224" s="1" t="s">
        <v>7969</v>
      </c>
      <c r="H1224" s="1" t="s">
        <v>7969</v>
      </c>
      <c r="I1224" s="1" t="s">
        <v>15240</v>
      </c>
      <c r="J1224" s="1" t="s">
        <v>15241</v>
      </c>
      <c r="K1224" s="1" t="s">
        <v>7972</v>
      </c>
      <c r="L1224" s="1" t="s">
        <v>7969</v>
      </c>
      <c r="M1224" s="1" t="s">
        <v>15242</v>
      </c>
    </row>
    <row r="1225" spans="1:13" ht="37.5">
      <c r="A1225" s="1" t="s">
        <v>15243</v>
      </c>
      <c r="B1225" s="1" t="s">
        <v>15244</v>
      </c>
      <c r="C1225" s="1">
        <v>0</v>
      </c>
      <c r="D1225" s="1" t="s">
        <v>15245</v>
      </c>
      <c r="E1225" s="1">
        <v>2013</v>
      </c>
      <c r="F1225" s="1" t="s">
        <v>14582</v>
      </c>
      <c r="G1225" s="1">
        <v>2013</v>
      </c>
      <c r="H1225" s="1">
        <v>8</v>
      </c>
      <c r="I1225" s="1" t="s">
        <v>15246</v>
      </c>
      <c r="J1225" s="1" t="s">
        <v>15247</v>
      </c>
      <c r="K1225" s="1" t="s">
        <v>7972</v>
      </c>
      <c r="L1225" s="1" t="s">
        <v>7969</v>
      </c>
      <c r="M1225" s="1" t="s">
        <v>15248</v>
      </c>
    </row>
    <row r="1226" spans="1:13" ht="37.5">
      <c r="A1226" s="1" t="s">
        <v>15249</v>
      </c>
      <c r="B1226" s="1" t="s">
        <v>15250</v>
      </c>
      <c r="C1226" s="1">
        <v>0</v>
      </c>
      <c r="D1226" s="1" t="s">
        <v>15251</v>
      </c>
      <c r="E1226" s="1">
        <v>2010</v>
      </c>
      <c r="F1226" s="1" t="s">
        <v>15252</v>
      </c>
      <c r="G1226" s="1">
        <v>26</v>
      </c>
      <c r="H1226" s="1">
        <v>21</v>
      </c>
      <c r="I1226" s="1" t="s">
        <v>15253</v>
      </c>
      <c r="J1226" s="1" t="s">
        <v>15254</v>
      </c>
      <c r="K1226" s="1" t="s">
        <v>7972</v>
      </c>
      <c r="L1226" s="1" t="s">
        <v>7969</v>
      </c>
    </row>
    <row r="1227" spans="1:13" ht="37.5">
      <c r="A1227" s="1" t="s">
        <v>15255</v>
      </c>
      <c r="B1227" s="1" t="s">
        <v>15256</v>
      </c>
      <c r="C1227" s="1">
        <v>0</v>
      </c>
      <c r="D1227" s="1" t="s">
        <v>15257</v>
      </c>
      <c r="E1227" s="1">
        <v>2011</v>
      </c>
      <c r="F1227" s="1" t="s">
        <v>15257</v>
      </c>
      <c r="G1227" s="1" t="s">
        <v>7969</v>
      </c>
      <c r="H1227" s="1" t="s">
        <v>7969</v>
      </c>
      <c r="I1227" s="1" t="s">
        <v>15258</v>
      </c>
      <c r="J1227" s="1" t="s">
        <v>15259</v>
      </c>
      <c r="K1227" s="1" t="s">
        <v>7972</v>
      </c>
      <c r="L1227" s="1" t="s">
        <v>8969</v>
      </c>
      <c r="M1227" s="1" t="s">
        <v>7969</v>
      </c>
    </row>
    <row r="1228" spans="1:13" ht="37.5">
      <c r="A1228" s="1" t="s">
        <v>15260</v>
      </c>
      <c r="B1228" s="1" t="s">
        <v>15261</v>
      </c>
      <c r="C1228" s="1">
        <v>0</v>
      </c>
      <c r="D1228" s="1" t="s">
        <v>15262</v>
      </c>
      <c r="E1228" s="1">
        <v>2011</v>
      </c>
      <c r="F1228" s="1" t="s">
        <v>15263</v>
      </c>
      <c r="G1228" s="1" t="s">
        <v>7969</v>
      </c>
      <c r="H1228" s="1" t="s">
        <v>7969</v>
      </c>
      <c r="I1228" s="1" t="s">
        <v>15264</v>
      </c>
      <c r="J1228" s="1" t="s">
        <v>15265</v>
      </c>
      <c r="K1228" s="1" t="s">
        <v>7972</v>
      </c>
      <c r="L1228" s="1" t="s">
        <v>7969</v>
      </c>
      <c r="M1228" s="1" t="s">
        <v>7969</v>
      </c>
    </row>
    <row r="1229" spans="1:13" ht="37.5">
      <c r="A1229" s="1" t="s">
        <v>15266</v>
      </c>
      <c r="B1229" s="1" t="s">
        <v>15267</v>
      </c>
      <c r="C1229" s="1">
        <v>0</v>
      </c>
      <c r="D1229" s="1" t="s">
        <v>15268</v>
      </c>
      <c r="E1229" s="1">
        <v>2012</v>
      </c>
      <c r="F1229" s="1" t="s">
        <v>15269</v>
      </c>
      <c r="G1229" s="1">
        <v>88</v>
      </c>
      <c r="H1229" s="1" t="s">
        <v>7969</v>
      </c>
      <c r="I1229" s="1" t="s">
        <v>15270</v>
      </c>
      <c r="J1229" s="1" t="s">
        <v>15271</v>
      </c>
      <c r="K1229" s="1" t="s">
        <v>7972</v>
      </c>
      <c r="L1229" s="1" t="s">
        <v>7969</v>
      </c>
      <c r="M1229" s="1" t="s">
        <v>15272</v>
      </c>
    </row>
    <row r="1230" spans="1:13" ht="37.5">
      <c r="A1230" s="1" t="s">
        <v>15273</v>
      </c>
      <c r="B1230" s="1" t="s">
        <v>15274</v>
      </c>
      <c r="C1230" s="1">
        <v>0</v>
      </c>
      <c r="D1230" s="1" t="s">
        <v>15275</v>
      </c>
      <c r="E1230" s="1">
        <v>2011</v>
      </c>
      <c r="F1230" s="1" t="s">
        <v>15276</v>
      </c>
      <c r="G1230" s="1" t="s">
        <v>7969</v>
      </c>
      <c r="H1230" s="1" t="s">
        <v>7969</v>
      </c>
      <c r="I1230" s="1" t="s">
        <v>15277</v>
      </c>
      <c r="J1230" s="1" t="s">
        <v>15278</v>
      </c>
      <c r="K1230" s="1" t="s">
        <v>7972</v>
      </c>
      <c r="L1230" s="1" t="s">
        <v>7969</v>
      </c>
      <c r="M1230" s="1" t="s">
        <v>15279</v>
      </c>
    </row>
    <row r="1231" spans="1:13" ht="50">
      <c r="A1231" s="1" t="s">
        <v>15280</v>
      </c>
      <c r="B1231" s="1" t="s">
        <v>15281</v>
      </c>
      <c r="C1231" s="1">
        <v>0</v>
      </c>
      <c r="D1231" s="1" t="s">
        <v>15282</v>
      </c>
      <c r="E1231" s="1">
        <v>2013</v>
      </c>
      <c r="F1231" s="1" t="s">
        <v>8831</v>
      </c>
      <c r="G1231" s="1">
        <v>7640</v>
      </c>
      <c r="H1231" s="1" t="s">
        <v>7969</v>
      </c>
      <c r="I1231" s="1" t="s">
        <v>7969</v>
      </c>
      <c r="J1231" s="1" t="s">
        <v>15283</v>
      </c>
      <c r="K1231" s="1" t="s">
        <v>7972</v>
      </c>
      <c r="L1231" s="1" t="s">
        <v>7969</v>
      </c>
      <c r="M1231" s="1" t="s">
        <v>7969</v>
      </c>
    </row>
    <row r="1232" spans="1:13" ht="37.5">
      <c r="A1232" s="1" t="s">
        <v>15284</v>
      </c>
      <c r="B1232" s="1" t="s">
        <v>15285</v>
      </c>
      <c r="C1232" s="1">
        <v>0</v>
      </c>
      <c r="D1232" s="1" t="s">
        <v>15286</v>
      </c>
      <c r="E1232" s="1">
        <v>2010</v>
      </c>
      <c r="F1232" s="1" t="s">
        <v>15287</v>
      </c>
      <c r="G1232" s="1" t="s">
        <v>7969</v>
      </c>
      <c r="H1232" s="1" t="s">
        <v>7969</v>
      </c>
      <c r="I1232" s="1" t="s">
        <v>15288</v>
      </c>
      <c r="J1232" s="1" t="s">
        <v>15289</v>
      </c>
      <c r="K1232" s="1" t="s">
        <v>7972</v>
      </c>
      <c r="L1232" s="1" t="s">
        <v>7969</v>
      </c>
      <c r="M1232" s="1" t="s">
        <v>7969</v>
      </c>
    </row>
    <row r="1233" spans="1:13" ht="37.5">
      <c r="A1233" s="1" t="s">
        <v>15290</v>
      </c>
      <c r="B1233" s="1" t="s">
        <v>15291</v>
      </c>
      <c r="C1233" s="1">
        <v>0</v>
      </c>
      <c r="D1233" s="1" t="s">
        <v>15292</v>
      </c>
      <c r="E1233" s="1">
        <v>2013</v>
      </c>
      <c r="F1233" s="1" t="s">
        <v>8328</v>
      </c>
      <c r="G1233" s="1" t="s">
        <v>7969</v>
      </c>
      <c r="H1233" s="1" t="s">
        <v>7969</v>
      </c>
      <c r="I1233" s="1" t="s">
        <v>15293</v>
      </c>
      <c r="J1233" s="1" t="s">
        <v>15294</v>
      </c>
      <c r="K1233" s="1" t="s">
        <v>7972</v>
      </c>
      <c r="L1233" s="1" t="s">
        <v>7969</v>
      </c>
      <c r="M1233" s="1" t="s">
        <v>15295</v>
      </c>
    </row>
    <row r="1234" spans="1:13" ht="37.5">
      <c r="A1234" s="1" t="s">
        <v>15296</v>
      </c>
      <c r="B1234" s="1" t="s">
        <v>15297</v>
      </c>
      <c r="C1234" s="1">
        <v>0</v>
      </c>
      <c r="D1234" s="1" t="s">
        <v>15298</v>
      </c>
      <c r="E1234" s="1">
        <v>2012</v>
      </c>
      <c r="F1234" s="1" t="s">
        <v>8328</v>
      </c>
      <c r="G1234" s="1" t="s">
        <v>7969</v>
      </c>
      <c r="H1234" s="1" t="s">
        <v>7969</v>
      </c>
      <c r="I1234" s="1" t="s">
        <v>15299</v>
      </c>
      <c r="J1234" s="1" t="s">
        <v>15300</v>
      </c>
      <c r="K1234" s="1" t="s">
        <v>7972</v>
      </c>
      <c r="L1234" s="1" t="s">
        <v>7969</v>
      </c>
      <c r="M1234" s="1" t="s">
        <v>15301</v>
      </c>
    </row>
    <row r="1235" spans="1:13" ht="37.5">
      <c r="A1235" s="1" t="s">
        <v>15302</v>
      </c>
      <c r="B1235" s="1" t="s">
        <v>15303</v>
      </c>
      <c r="C1235" s="1">
        <v>0</v>
      </c>
      <c r="D1235" s="1" t="s">
        <v>15304</v>
      </c>
      <c r="E1235" s="1">
        <v>2013</v>
      </c>
      <c r="F1235" s="1" t="s">
        <v>14304</v>
      </c>
      <c r="G1235" s="1">
        <v>16</v>
      </c>
      <c r="H1235" s="1">
        <v>12</v>
      </c>
      <c r="I1235" s="1" t="s">
        <v>15305</v>
      </c>
      <c r="J1235" s="1" t="s">
        <v>15306</v>
      </c>
      <c r="K1235" s="1" t="s">
        <v>7972</v>
      </c>
      <c r="L1235" s="1" t="s">
        <v>14307</v>
      </c>
      <c r="M1235" s="1" t="s">
        <v>7969</v>
      </c>
    </row>
    <row r="1236" spans="1:13" ht="37.5">
      <c r="A1236" s="1" t="s">
        <v>15307</v>
      </c>
      <c r="B1236" s="1" t="s">
        <v>15308</v>
      </c>
      <c r="C1236" s="1">
        <v>0</v>
      </c>
      <c r="D1236" s="1" t="s">
        <v>15309</v>
      </c>
      <c r="E1236" s="1">
        <v>2013</v>
      </c>
      <c r="F1236" s="1" t="s">
        <v>15310</v>
      </c>
      <c r="G1236" s="1" t="s">
        <v>7969</v>
      </c>
      <c r="H1236" s="1" t="s">
        <v>7969</v>
      </c>
      <c r="I1236" s="1" t="s">
        <v>15311</v>
      </c>
      <c r="J1236" s="1" t="s">
        <v>15312</v>
      </c>
      <c r="K1236" s="1" t="s">
        <v>7972</v>
      </c>
      <c r="L1236" s="1" t="s">
        <v>8078</v>
      </c>
      <c r="M1236" s="1" t="s">
        <v>15313</v>
      </c>
    </row>
    <row r="1237" spans="1:13" ht="37.5">
      <c r="A1237" s="1" t="s">
        <v>15314</v>
      </c>
      <c r="B1237" s="1" t="s">
        <v>15315</v>
      </c>
      <c r="C1237" s="1">
        <v>0</v>
      </c>
      <c r="D1237" s="1" t="s">
        <v>15316</v>
      </c>
      <c r="E1237" s="1">
        <v>2011</v>
      </c>
      <c r="F1237" s="1" t="s">
        <v>15317</v>
      </c>
      <c r="G1237" s="1" t="s">
        <v>7969</v>
      </c>
      <c r="H1237" s="1" t="s">
        <v>7969</v>
      </c>
      <c r="I1237" s="1" t="s">
        <v>15318</v>
      </c>
      <c r="J1237" s="1" t="s">
        <v>15319</v>
      </c>
      <c r="K1237" s="1" t="s">
        <v>7972</v>
      </c>
      <c r="L1237" s="1" t="s">
        <v>15130</v>
      </c>
      <c r="M1237" s="1" t="s">
        <v>7969</v>
      </c>
    </row>
    <row r="1238" spans="1:13" ht="37.5">
      <c r="A1238" s="1" t="s">
        <v>15320</v>
      </c>
      <c r="B1238" s="1" t="s">
        <v>15321</v>
      </c>
      <c r="C1238" s="1">
        <v>0</v>
      </c>
      <c r="D1238" s="1" t="s">
        <v>15322</v>
      </c>
      <c r="E1238" s="1">
        <v>2014</v>
      </c>
      <c r="F1238" s="1" t="s">
        <v>15323</v>
      </c>
      <c r="G1238" s="1">
        <v>31</v>
      </c>
      <c r="H1238" s="1">
        <v>4</v>
      </c>
      <c r="I1238" s="1" t="s">
        <v>15324</v>
      </c>
      <c r="J1238" s="1" t="s">
        <v>15325</v>
      </c>
      <c r="K1238" s="1" t="s">
        <v>7972</v>
      </c>
      <c r="L1238" s="1" t="s">
        <v>8078</v>
      </c>
    </row>
    <row r="1239" spans="1:13" ht="37.5">
      <c r="A1239" s="1" t="s">
        <v>15326</v>
      </c>
      <c r="B1239" s="1" t="s">
        <v>15327</v>
      </c>
      <c r="C1239" s="1">
        <v>0</v>
      </c>
      <c r="D1239" s="1" t="s">
        <v>15328</v>
      </c>
      <c r="E1239" s="1">
        <v>2011</v>
      </c>
      <c r="F1239" s="1" t="s">
        <v>15328</v>
      </c>
      <c r="G1239" s="1" t="s">
        <v>7969</v>
      </c>
      <c r="H1239" s="1" t="s">
        <v>7969</v>
      </c>
      <c r="I1239" s="1" t="s">
        <v>15329</v>
      </c>
      <c r="J1239" s="1" t="s">
        <v>15330</v>
      </c>
      <c r="K1239" s="1" t="s">
        <v>7972</v>
      </c>
      <c r="L1239" s="1" t="s">
        <v>8969</v>
      </c>
      <c r="M1239" s="1" t="s">
        <v>15331</v>
      </c>
    </row>
    <row r="1240" spans="1:13" ht="50">
      <c r="A1240" s="1" t="s">
        <v>15332</v>
      </c>
      <c r="B1240" s="1" t="s">
        <v>15333</v>
      </c>
      <c r="C1240" s="1">
        <v>0</v>
      </c>
      <c r="D1240" s="1" t="s">
        <v>15334</v>
      </c>
      <c r="E1240" s="1">
        <v>2011</v>
      </c>
      <c r="F1240" s="1" t="s">
        <v>8831</v>
      </c>
      <c r="G1240" s="1">
        <v>6531</v>
      </c>
      <c r="H1240" s="1" t="s">
        <v>7969</v>
      </c>
      <c r="I1240" s="1" t="s">
        <v>7969</v>
      </c>
      <c r="J1240" s="1" t="s">
        <v>15335</v>
      </c>
      <c r="K1240" s="1" t="s">
        <v>7972</v>
      </c>
      <c r="L1240" s="1" t="s">
        <v>13352</v>
      </c>
      <c r="M1240" s="1" t="s">
        <v>7969</v>
      </c>
    </row>
    <row r="1241" spans="1:13" ht="37.5">
      <c r="A1241" s="1" t="s">
        <v>15336</v>
      </c>
      <c r="B1241" s="1" t="s">
        <v>15337</v>
      </c>
      <c r="C1241" s="1">
        <v>0</v>
      </c>
      <c r="D1241" s="1" t="s">
        <v>15338</v>
      </c>
      <c r="E1241" s="1">
        <v>2011</v>
      </c>
      <c r="F1241" s="1" t="s">
        <v>15339</v>
      </c>
      <c r="G1241" s="1" t="s">
        <v>7969</v>
      </c>
      <c r="H1241" s="1" t="s">
        <v>7969</v>
      </c>
      <c r="I1241" s="1" t="s">
        <v>15340</v>
      </c>
      <c r="J1241" s="1" t="s">
        <v>15341</v>
      </c>
      <c r="K1241" s="1" t="s">
        <v>7972</v>
      </c>
      <c r="L1241" s="1" t="s">
        <v>7969</v>
      </c>
      <c r="M1241" s="1" t="s">
        <v>15342</v>
      </c>
    </row>
    <row r="1242" spans="1:13" ht="37.5">
      <c r="A1242" s="1" t="s">
        <v>15343</v>
      </c>
      <c r="B1242" s="1" t="s">
        <v>15344</v>
      </c>
      <c r="C1242" s="1">
        <v>0</v>
      </c>
      <c r="D1242" s="1" t="s">
        <v>15345</v>
      </c>
      <c r="E1242" s="1">
        <v>2010</v>
      </c>
      <c r="F1242" s="1" t="s">
        <v>15346</v>
      </c>
      <c r="G1242" s="1" t="s">
        <v>7969</v>
      </c>
      <c r="H1242" s="1" t="s">
        <v>7969</v>
      </c>
      <c r="I1242" s="1" t="s">
        <v>15347</v>
      </c>
      <c r="J1242" s="1" t="s">
        <v>15348</v>
      </c>
      <c r="K1242" s="1" t="s">
        <v>7972</v>
      </c>
      <c r="L1242" s="1" t="s">
        <v>7969</v>
      </c>
      <c r="M1242" s="1" t="s">
        <v>15349</v>
      </c>
    </row>
    <row r="1243" spans="1:13" ht="37.5">
      <c r="A1243" s="1" t="s">
        <v>15350</v>
      </c>
      <c r="B1243" s="1" t="s">
        <v>15351</v>
      </c>
      <c r="C1243" s="1">
        <v>0</v>
      </c>
      <c r="D1243" s="1" t="s">
        <v>15352</v>
      </c>
      <c r="E1243" s="1">
        <v>2011</v>
      </c>
      <c r="F1243" s="1" t="s">
        <v>15353</v>
      </c>
      <c r="G1243" s="1" t="s">
        <v>7969</v>
      </c>
      <c r="H1243" s="1" t="s">
        <v>7969</v>
      </c>
      <c r="I1243" s="1" t="s">
        <v>15354</v>
      </c>
      <c r="J1243" s="1" t="s">
        <v>15355</v>
      </c>
      <c r="K1243" s="1" t="s">
        <v>7972</v>
      </c>
      <c r="L1243" s="1" t="s">
        <v>8969</v>
      </c>
      <c r="M1243" s="1" t="s">
        <v>7969</v>
      </c>
    </row>
    <row r="1244" spans="1:13" ht="37.5">
      <c r="A1244" s="1" t="s">
        <v>15356</v>
      </c>
      <c r="B1244" s="1" t="s">
        <v>15357</v>
      </c>
      <c r="C1244" s="1">
        <v>0</v>
      </c>
      <c r="D1244" s="1" t="s">
        <v>15358</v>
      </c>
      <c r="E1244" s="1">
        <v>2013</v>
      </c>
      <c r="F1244" s="1" t="s">
        <v>15359</v>
      </c>
      <c r="G1244" s="1">
        <v>134</v>
      </c>
      <c r="H1244" s="1" t="s">
        <v>7969</v>
      </c>
      <c r="I1244" s="1" t="s">
        <v>15360</v>
      </c>
      <c r="J1244" s="1" t="s">
        <v>15361</v>
      </c>
      <c r="K1244" s="1" t="s">
        <v>7972</v>
      </c>
      <c r="L1244" s="1" t="s">
        <v>7969</v>
      </c>
    </row>
    <row r="1245" spans="1:13" ht="50">
      <c r="A1245" s="1" t="s">
        <v>15362</v>
      </c>
      <c r="B1245" s="1" t="s">
        <v>15363</v>
      </c>
      <c r="C1245" s="1">
        <v>0</v>
      </c>
      <c r="D1245" s="1" t="s">
        <v>15364</v>
      </c>
      <c r="E1245" s="1">
        <v>2014</v>
      </c>
      <c r="F1245" s="1" t="s">
        <v>8831</v>
      </c>
      <c r="G1245" s="1">
        <v>8638</v>
      </c>
      <c r="H1245" s="1" t="s">
        <v>7969</v>
      </c>
      <c r="I1245" s="1" t="s">
        <v>15365</v>
      </c>
      <c r="J1245" s="1" t="s">
        <v>15366</v>
      </c>
      <c r="K1245" s="1" t="s">
        <v>7972</v>
      </c>
      <c r="L1245" s="1" t="s">
        <v>13352</v>
      </c>
      <c r="M1245" s="1" t="s">
        <v>15367</v>
      </c>
    </row>
    <row r="1246" spans="1:13" ht="37.5">
      <c r="A1246" s="1" t="s">
        <v>15368</v>
      </c>
      <c r="B1246" s="1" t="s">
        <v>15369</v>
      </c>
      <c r="C1246" s="1">
        <v>0</v>
      </c>
      <c r="D1246" s="1" t="s">
        <v>15370</v>
      </c>
      <c r="E1246" s="1">
        <v>2010</v>
      </c>
      <c r="F1246" s="1" t="s">
        <v>15371</v>
      </c>
      <c r="G1246" s="1">
        <v>2</v>
      </c>
      <c r="H1246" s="1" t="s">
        <v>7969</v>
      </c>
      <c r="I1246" s="1" t="s">
        <v>15372</v>
      </c>
      <c r="J1246" s="1" t="s">
        <v>15373</v>
      </c>
      <c r="K1246" s="1" t="s">
        <v>7972</v>
      </c>
      <c r="L1246" s="1" t="s">
        <v>7969</v>
      </c>
      <c r="M1246" s="1" t="s">
        <v>15374</v>
      </c>
    </row>
    <row r="1247" spans="1:13" ht="37.5">
      <c r="A1247" s="1" t="s">
        <v>15375</v>
      </c>
      <c r="B1247" s="1" t="s">
        <v>15376</v>
      </c>
      <c r="C1247" s="1">
        <v>0</v>
      </c>
      <c r="D1247" s="1" t="s">
        <v>15377</v>
      </c>
      <c r="E1247" s="1">
        <v>2012</v>
      </c>
      <c r="F1247" s="1" t="s">
        <v>15269</v>
      </c>
      <c r="G1247" s="1">
        <v>99</v>
      </c>
      <c r="H1247" s="1" t="s">
        <v>7969</v>
      </c>
      <c r="I1247" s="1" t="s">
        <v>15378</v>
      </c>
      <c r="J1247" s="1" t="s">
        <v>15379</v>
      </c>
      <c r="K1247" s="1" t="s">
        <v>7972</v>
      </c>
      <c r="L1247" s="1" t="s">
        <v>7969</v>
      </c>
      <c r="M1247" s="1" t="s">
        <v>15380</v>
      </c>
    </row>
    <row r="1248" spans="1:13" ht="37.5">
      <c r="A1248" s="1" t="s">
        <v>15381</v>
      </c>
      <c r="B1248" s="1" t="s">
        <v>15382</v>
      </c>
      <c r="C1248" s="1">
        <v>0</v>
      </c>
      <c r="D1248" s="1" t="s">
        <v>15383</v>
      </c>
      <c r="E1248" s="1">
        <v>2014</v>
      </c>
      <c r="F1248" s="1" t="s">
        <v>15383</v>
      </c>
      <c r="G1248" s="1" t="s">
        <v>7969</v>
      </c>
      <c r="H1248" s="1" t="s">
        <v>7969</v>
      </c>
      <c r="I1248" s="1" t="s">
        <v>7969</v>
      </c>
      <c r="J1248" s="1" t="s">
        <v>15384</v>
      </c>
      <c r="K1248" s="1" t="s">
        <v>7972</v>
      </c>
      <c r="L1248" s="1" t="s">
        <v>10237</v>
      </c>
      <c r="M1248" s="1" t="s">
        <v>7969</v>
      </c>
    </row>
    <row r="1249" spans="1:13" ht="37.5">
      <c r="A1249" s="1" t="s">
        <v>15385</v>
      </c>
      <c r="B1249" s="1" t="s">
        <v>15386</v>
      </c>
      <c r="C1249" s="1">
        <v>0</v>
      </c>
      <c r="D1249" s="1" t="s">
        <v>15387</v>
      </c>
      <c r="E1249" s="1">
        <v>2011</v>
      </c>
      <c r="F1249" s="1" t="s">
        <v>15229</v>
      </c>
      <c r="G1249" s="1">
        <v>7</v>
      </c>
      <c r="H1249" s="1">
        <v>9</v>
      </c>
      <c r="I1249" s="1" t="s">
        <v>15388</v>
      </c>
      <c r="J1249" s="1" t="s">
        <v>15389</v>
      </c>
      <c r="K1249" s="1" t="s">
        <v>7972</v>
      </c>
      <c r="L1249" s="1" t="s">
        <v>7969</v>
      </c>
      <c r="M1249" s="1" t="s">
        <v>7969</v>
      </c>
    </row>
    <row r="1250" spans="1:13" ht="37.5">
      <c r="A1250" s="1" t="s">
        <v>15390</v>
      </c>
      <c r="B1250" s="1" t="s">
        <v>15391</v>
      </c>
      <c r="C1250" s="1">
        <v>0</v>
      </c>
      <c r="D1250" s="1" t="s">
        <v>15392</v>
      </c>
      <c r="E1250" s="1">
        <v>2011</v>
      </c>
      <c r="F1250" s="1" t="s">
        <v>14582</v>
      </c>
      <c r="G1250" s="1">
        <v>2011</v>
      </c>
      <c r="H1250" s="1">
        <v>7</v>
      </c>
      <c r="I1250" s="1" t="s">
        <v>15393</v>
      </c>
      <c r="J1250" s="1" t="s">
        <v>15394</v>
      </c>
      <c r="K1250" s="1" t="s">
        <v>7972</v>
      </c>
      <c r="L1250" s="1" t="s">
        <v>7969</v>
      </c>
      <c r="M1250" s="1" t="s">
        <v>15395</v>
      </c>
    </row>
    <row r="1251" spans="1:13" ht="37.5">
      <c r="A1251" s="1" t="s">
        <v>15396</v>
      </c>
      <c r="B1251" s="1" t="s">
        <v>15397</v>
      </c>
      <c r="C1251" s="1">
        <v>0</v>
      </c>
      <c r="D1251" s="1" t="s">
        <v>15398</v>
      </c>
      <c r="E1251" s="1">
        <v>2013</v>
      </c>
      <c r="F1251" s="1" t="s">
        <v>15399</v>
      </c>
      <c r="G1251" s="1" t="s">
        <v>7969</v>
      </c>
      <c r="H1251" s="1" t="s">
        <v>7969</v>
      </c>
      <c r="I1251" s="1" t="s">
        <v>15400</v>
      </c>
      <c r="J1251" s="1" t="s">
        <v>15401</v>
      </c>
      <c r="K1251" s="1" t="s">
        <v>7972</v>
      </c>
      <c r="L1251" s="1" t="s">
        <v>8465</v>
      </c>
      <c r="M1251" s="1" t="s">
        <v>15402</v>
      </c>
    </row>
    <row r="1252" spans="1:13" ht="37.5">
      <c r="A1252" s="1" t="s">
        <v>15403</v>
      </c>
      <c r="B1252" s="1" t="s">
        <v>15404</v>
      </c>
      <c r="C1252" s="1">
        <v>0</v>
      </c>
      <c r="D1252" s="1" t="s">
        <v>15405</v>
      </c>
      <c r="E1252" s="1">
        <v>2011</v>
      </c>
      <c r="F1252" s="1" t="s">
        <v>15406</v>
      </c>
      <c r="G1252" s="1">
        <v>18</v>
      </c>
      <c r="H1252" s="1">
        <v>1</v>
      </c>
      <c r="I1252" s="1" t="s">
        <v>15407</v>
      </c>
      <c r="J1252" s="1" t="s">
        <v>15408</v>
      </c>
      <c r="K1252" s="1" t="s">
        <v>7972</v>
      </c>
      <c r="L1252" s="1" t="s">
        <v>7969</v>
      </c>
      <c r="M1252" s="1" t="s">
        <v>15409</v>
      </c>
    </row>
    <row r="1253" spans="1:13" ht="37.5">
      <c r="A1253" s="1" t="s">
        <v>15410</v>
      </c>
      <c r="B1253" s="1" t="s">
        <v>15411</v>
      </c>
      <c r="C1253" s="1">
        <v>0</v>
      </c>
      <c r="D1253" s="1" t="s">
        <v>15412</v>
      </c>
      <c r="E1253" s="1">
        <v>2013</v>
      </c>
      <c r="F1253" s="1" t="s">
        <v>15413</v>
      </c>
      <c r="G1253" s="1" t="s">
        <v>7969</v>
      </c>
      <c r="H1253" s="1" t="s">
        <v>7969</v>
      </c>
      <c r="I1253" s="1" t="s">
        <v>15414</v>
      </c>
      <c r="J1253" s="1" t="s">
        <v>15415</v>
      </c>
      <c r="K1253" s="1" t="s">
        <v>7972</v>
      </c>
      <c r="L1253" s="1" t="s">
        <v>14648</v>
      </c>
      <c r="M1253" s="1" t="s">
        <v>7969</v>
      </c>
    </row>
    <row r="1254" spans="1:13" ht="37.5">
      <c r="A1254" s="1" t="s">
        <v>15416</v>
      </c>
      <c r="B1254" s="1" t="s">
        <v>15417</v>
      </c>
      <c r="C1254" s="1">
        <v>0</v>
      </c>
      <c r="D1254" s="1" t="s">
        <v>15418</v>
      </c>
      <c r="E1254" s="1">
        <v>2012</v>
      </c>
      <c r="F1254" s="1" t="s">
        <v>8192</v>
      </c>
      <c r="G1254" s="1">
        <v>36</v>
      </c>
      <c r="H1254" s="1">
        <v>4</v>
      </c>
      <c r="I1254" s="1" t="s">
        <v>15419</v>
      </c>
      <c r="J1254" s="1" t="s">
        <v>15420</v>
      </c>
      <c r="K1254" s="1" t="s">
        <v>7972</v>
      </c>
      <c r="L1254" s="1" t="s">
        <v>7969</v>
      </c>
      <c r="M1254" s="1" t="s">
        <v>15421</v>
      </c>
    </row>
    <row r="1255" spans="1:13" ht="37.5">
      <c r="A1255" s="1" t="s">
        <v>15422</v>
      </c>
      <c r="B1255" s="1" t="s">
        <v>15423</v>
      </c>
      <c r="C1255" s="1">
        <v>0</v>
      </c>
      <c r="D1255" s="1" t="s">
        <v>15424</v>
      </c>
      <c r="E1255" s="1">
        <v>2013</v>
      </c>
      <c r="F1255" s="1" t="s">
        <v>8055</v>
      </c>
      <c r="G1255" s="1">
        <v>320</v>
      </c>
      <c r="H1255" s="1" t="s">
        <v>7969</v>
      </c>
      <c r="I1255" s="1" t="s">
        <v>15425</v>
      </c>
      <c r="J1255" s="1" t="s">
        <v>15426</v>
      </c>
      <c r="K1255" s="1" t="s">
        <v>7972</v>
      </c>
      <c r="L1255" s="1" t="s">
        <v>13352</v>
      </c>
      <c r="M1255" s="1" t="s">
        <v>15427</v>
      </c>
    </row>
    <row r="1256" spans="1:13" ht="50">
      <c r="A1256" s="1" t="s">
        <v>15428</v>
      </c>
      <c r="B1256" s="1" t="s">
        <v>15429</v>
      </c>
      <c r="C1256" s="1">
        <v>0</v>
      </c>
      <c r="D1256" s="1" t="s">
        <v>15430</v>
      </c>
      <c r="E1256" s="1">
        <v>2011</v>
      </c>
      <c r="F1256" s="1" t="s">
        <v>8831</v>
      </c>
      <c r="G1256" s="1">
        <v>6555</v>
      </c>
      <c r="H1256" s="1" t="s">
        <v>7969</v>
      </c>
      <c r="I1256" s="1" t="s">
        <v>15431</v>
      </c>
      <c r="J1256" s="1" t="s">
        <v>15432</v>
      </c>
      <c r="K1256" s="1" t="s">
        <v>7972</v>
      </c>
      <c r="L1256" s="1" t="s">
        <v>7969</v>
      </c>
    </row>
    <row r="1257" spans="1:13" ht="37.5">
      <c r="A1257" s="1" t="s">
        <v>15433</v>
      </c>
      <c r="B1257" s="1" t="s">
        <v>15434</v>
      </c>
      <c r="C1257" s="1">
        <v>0</v>
      </c>
      <c r="D1257" s="1" t="s">
        <v>15435</v>
      </c>
      <c r="E1257" s="1">
        <v>2013</v>
      </c>
      <c r="F1257" s="1" t="s">
        <v>15436</v>
      </c>
      <c r="G1257" s="1" t="s">
        <v>7969</v>
      </c>
      <c r="H1257" s="1" t="s">
        <v>7969</v>
      </c>
      <c r="I1257" s="1" t="s">
        <v>15437</v>
      </c>
      <c r="J1257" s="1" t="s">
        <v>15438</v>
      </c>
      <c r="K1257" s="1" t="s">
        <v>7972</v>
      </c>
      <c r="L1257" s="1" t="s">
        <v>10359</v>
      </c>
    </row>
    <row r="1258" spans="1:13" ht="37.5">
      <c r="A1258" s="1" t="s">
        <v>15439</v>
      </c>
      <c r="B1258" s="1" t="s">
        <v>15440</v>
      </c>
      <c r="C1258" s="1">
        <v>0</v>
      </c>
      <c r="D1258" s="1" t="s">
        <v>15441</v>
      </c>
      <c r="E1258" s="1">
        <v>2011</v>
      </c>
      <c r="F1258" s="1" t="s">
        <v>15442</v>
      </c>
      <c r="G1258" s="1" t="s">
        <v>7969</v>
      </c>
      <c r="H1258" s="1" t="s">
        <v>7969</v>
      </c>
      <c r="I1258" s="1" t="s">
        <v>15443</v>
      </c>
      <c r="J1258" s="1" t="s">
        <v>15444</v>
      </c>
      <c r="K1258" s="1" t="s">
        <v>7972</v>
      </c>
      <c r="L1258" s="1" t="s">
        <v>7969</v>
      </c>
      <c r="M1258" s="1" t="s">
        <v>15445</v>
      </c>
    </row>
    <row r="1259" spans="1:13" ht="37.5">
      <c r="A1259" s="1" t="s">
        <v>15446</v>
      </c>
      <c r="B1259" s="1" t="s">
        <v>15447</v>
      </c>
      <c r="C1259" s="1">
        <v>0</v>
      </c>
      <c r="D1259" s="1" t="s">
        <v>15448</v>
      </c>
      <c r="E1259" s="1">
        <v>2014</v>
      </c>
      <c r="F1259" s="1" t="s">
        <v>15449</v>
      </c>
      <c r="G1259" s="1" t="s">
        <v>7969</v>
      </c>
      <c r="H1259" s="1" t="s">
        <v>7969</v>
      </c>
      <c r="I1259" s="1" t="s">
        <v>15450</v>
      </c>
      <c r="J1259" s="1" t="s">
        <v>15451</v>
      </c>
      <c r="K1259" s="1" t="s">
        <v>7972</v>
      </c>
      <c r="L1259" s="1" t="s">
        <v>8078</v>
      </c>
      <c r="M1259" s="1" t="s">
        <v>15452</v>
      </c>
    </row>
    <row r="1260" spans="1:13" ht="37.5">
      <c r="A1260" s="1" t="s">
        <v>15453</v>
      </c>
      <c r="B1260" s="1" t="s">
        <v>15454</v>
      </c>
      <c r="C1260" s="1">
        <v>0</v>
      </c>
      <c r="D1260" s="1" t="s">
        <v>15455</v>
      </c>
      <c r="E1260" s="1">
        <v>2012</v>
      </c>
      <c r="F1260" s="1" t="s">
        <v>15456</v>
      </c>
      <c r="G1260" s="1" t="s">
        <v>7969</v>
      </c>
      <c r="H1260" s="1">
        <v>206</v>
      </c>
      <c r="I1260" s="1" t="s">
        <v>15457</v>
      </c>
      <c r="J1260" s="1" t="s">
        <v>15458</v>
      </c>
      <c r="K1260" s="1" t="s">
        <v>7972</v>
      </c>
      <c r="L1260" s="1" t="s">
        <v>7969</v>
      </c>
      <c r="M1260" s="1" t="s">
        <v>7969</v>
      </c>
    </row>
    <row r="1261" spans="1:13" ht="37.5">
      <c r="A1261" s="1" t="s">
        <v>15459</v>
      </c>
      <c r="B1261" s="1" t="s">
        <v>15460</v>
      </c>
      <c r="C1261" s="1">
        <v>0</v>
      </c>
      <c r="D1261" s="1" t="s">
        <v>15461</v>
      </c>
      <c r="E1261" s="1">
        <v>2011</v>
      </c>
      <c r="F1261" s="1" t="s">
        <v>15462</v>
      </c>
      <c r="G1261" s="1">
        <v>54</v>
      </c>
      <c r="H1261" s="1">
        <v>2</v>
      </c>
      <c r="I1261" s="1" t="s">
        <v>15463</v>
      </c>
      <c r="J1261" s="1" t="s">
        <v>15464</v>
      </c>
      <c r="K1261" s="1" t="s">
        <v>7972</v>
      </c>
      <c r="L1261" s="1" t="s">
        <v>9617</v>
      </c>
      <c r="M1261" s="1" t="s">
        <v>15465</v>
      </c>
    </row>
    <row r="1262" spans="1:13" ht="37.5">
      <c r="A1262" s="1" t="s">
        <v>15466</v>
      </c>
      <c r="B1262" s="1" t="s">
        <v>15467</v>
      </c>
      <c r="C1262" s="1">
        <v>0</v>
      </c>
      <c r="D1262" s="1" t="s">
        <v>15468</v>
      </c>
      <c r="E1262" s="1">
        <v>2011</v>
      </c>
      <c r="F1262" s="1" t="s">
        <v>8528</v>
      </c>
      <c r="G1262" s="1">
        <v>17</v>
      </c>
      <c r="H1262" s="1">
        <v>1</v>
      </c>
      <c r="I1262" s="1" t="s">
        <v>15469</v>
      </c>
      <c r="J1262" s="1" t="s">
        <v>15470</v>
      </c>
      <c r="K1262" s="1" t="s">
        <v>7972</v>
      </c>
      <c r="L1262" s="1" t="s">
        <v>7969</v>
      </c>
      <c r="M1262" s="1" t="s">
        <v>15471</v>
      </c>
    </row>
    <row r="1263" spans="1:13" ht="37.5">
      <c r="A1263" s="1" t="s">
        <v>15472</v>
      </c>
      <c r="B1263" s="1" t="s">
        <v>15473</v>
      </c>
      <c r="C1263" s="1">
        <v>0</v>
      </c>
      <c r="D1263" s="1" t="s">
        <v>15474</v>
      </c>
      <c r="E1263" s="1">
        <v>2011</v>
      </c>
      <c r="F1263" s="1" t="s">
        <v>15475</v>
      </c>
      <c r="G1263" s="1" t="s">
        <v>7969</v>
      </c>
      <c r="H1263" s="1" t="s">
        <v>7969</v>
      </c>
      <c r="I1263" s="1" t="s">
        <v>15476</v>
      </c>
      <c r="J1263" s="1" t="s">
        <v>15477</v>
      </c>
      <c r="K1263" s="1" t="s">
        <v>7972</v>
      </c>
      <c r="L1263" s="1" t="s">
        <v>7969</v>
      </c>
      <c r="M1263" s="1" t="s">
        <v>15478</v>
      </c>
    </row>
    <row r="1264" spans="1:13" ht="37.5">
      <c r="A1264" s="1" t="s">
        <v>15479</v>
      </c>
      <c r="B1264" s="1" t="s">
        <v>15480</v>
      </c>
      <c r="C1264" s="1">
        <v>0</v>
      </c>
      <c r="D1264" s="1" t="s">
        <v>15481</v>
      </c>
      <c r="E1264" s="1">
        <v>2013</v>
      </c>
      <c r="F1264" s="1" t="s">
        <v>15482</v>
      </c>
      <c r="G1264" s="1" t="s">
        <v>7969</v>
      </c>
      <c r="H1264" s="1" t="s">
        <v>7969</v>
      </c>
      <c r="I1264" s="1" t="s">
        <v>15483</v>
      </c>
      <c r="J1264" s="1" t="s">
        <v>15484</v>
      </c>
      <c r="K1264" s="1" t="s">
        <v>7972</v>
      </c>
      <c r="L1264" s="1" t="s">
        <v>8324</v>
      </c>
      <c r="M1264" s="1" t="s">
        <v>15485</v>
      </c>
    </row>
    <row r="1265" spans="1:13" ht="37.5">
      <c r="A1265" s="1" t="s">
        <v>15486</v>
      </c>
      <c r="B1265" s="1" t="s">
        <v>15487</v>
      </c>
      <c r="C1265" s="1">
        <v>0</v>
      </c>
      <c r="D1265" s="1" t="s">
        <v>15488</v>
      </c>
      <c r="E1265" s="1">
        <v>2012</v>
      </c>
      <c r="F1265" s="1" t="s">
        <v>15489</v>
      </c>
      <c r="G1265" s="1">
        <v>4</v>
      </c>
      <c r="H1265" s="1">
        <v>14</v>
      </c>
      <c r="I1265" s="1" t="s">
        <v>15490</v>
      </c>
      <c r="J1265" s="1" t="s">
        <v>15491</v>
      </c>
      <c r="K1265" s="1" t="s">
        <v>7972</v>
      </c>
      <c r="L1265" s="1" t="s">
        <v>7969</v>
      </c>
      <c r="M1265" s="1" t="s">
        <v>7969</v>
      </c>
    </row>
    <row r="1266" spans="1:13" ht="37.5">
      <c r="A1266" s="1" t="s">
        <v>15492</v>
      </c>
      <c r="B1266" s="1" t="s">
        <v>15493</v>
      </c>
      <c r="C1266" s="1">
        <v>0</v>
      </c>
      <c r="D1266" s="1" t="s">
        <v>15494</v>
      </c>
      <c r="E1266" s="1">
        <v>2013</v>
      </c>
      <c r="F1266" s="1" t="s">
        <v>15495</v>
      </c>
      <c r="G1266" s="1" t="s">
        <v>7969</v>
      </c>
      <c r="H1266" s="1" t="s">
        <v>7969</v>
      </c>
      <c r="I1266" s="1" t="s">
        <v>15496</v>
      </c>
      <c r="J1266" s="1" t="s">
        <v>15497</v>
      </c>
      <c r="K1266" s="1" t="s">
        <v>7972</v>
      </c>
      <c r="L1266" s="1" t="s">
        <v>7969</v>
      </c>
    </row>
    <row r="1267" spans="1:13" ht="37.5">
      <c r="A1267" s="1" t="s">
        <v>15498</v>
      </c>
      <c r="B1267" s="1" t="s">
        <v>15499</v>
      </c>
      <c r="C1267" s="1">
        <v>0</v>
      </c>
      <c r="D1267" s="1" t="s">
        <v>15500</v>
      </c>
      <c r="E1267" s="1">
        <v>2014</v>
      </c>
      <c r="F1267" s="1" t="s">
        <v>15449</v>
      </c>
      <c r="G1267" s="1" t="s">
        <v>7969</v>
      </c>
      <c r="H1267" s="1" t="s">
        <v>7969</v>
      </c>
      <c r="I1267" s="1" t="s">
        <v>15501</v>
      </c>
      <c r="J1267" s="1" t="s">
        <v>15502</v>
      </c>
      <c r="K1267" s="1" t="s">
        <v>7972</v>
      </c>
      <c r="L1267" s="1" t="s">
        <v>8078</v>
      </c>
      <c r="M1267" s="1" t="s">
        <v>15503</v>
      </c>
    </row>
    <row r="1268" spans="1:13" ht="37.5">
      <c r="A1268" s="1" t="s">
        <v>15504</v>
      </c>
      <c r="B1268" s="1" t="s">
        <v>15505</v>
      </c>
      <c r="C1268" s="1">
        <v>0</v>
      </c>
      <c r="D1268" s="1" t="s">
        <v>15506</v>
      </c>
      <c r="E1268" s="1">
        <v>2010</v>
      </c>
      <c r="F1268" s="1" t="s">
        <v>15507</v>
      </c>
      <c r="G1268" s="1" t="s">
        <v>7969</v>
      </c>
      <c r="H1268" s="1" t="s">
        <v>7969</v>
      </c>
      <c r="I1268" s="1" t="s">
        <v>15508</v>
      </c>
      <c r="J1268" s="1" t="s">
        <v>15509</v>
      </c>
      <c r="K1268" s="1" t="s">
        <v>7972</v>
      </c>
      <c r="L1268" s="1" t="s">
        <v>7969</v>
      </c>
      <c r="M1268" s="1" t="s">
        <v>15510</v>
      </c>
    </row>
    <row r="1269" spans="1:13" ht="37.5">
      <c r="A1269" s="1" t="s">
        <v>15511</v>
      </c>
      <c r="B1269" s="1" t="s">
        <v>15512</v>
      </c>
      <c r="C1269" s="1">
        <v>0</v>
      </c>
      <c r="D1269" s="1" t="s">
        <v>15513</v>
      </c>
      <c r="E1269" s="1">
        <v>2013</v>
      </c>
      <c r="F1269" s="1" t="s">
        <v>15514</v>
      </c>
      <c r="G1269" s="1" t="s">
        <v>7969</v>
      </c>
      <c r="H1269" s="1" t="s">
        <v>7969</v>
      </c>
      <c r="I1269" s="1" t="s">
        <v>15515</v>
      </c>
      <c r="J1269" s="1" t="s">
        <v>15516</v>
      </c>
      <c r="K1269" s="1" t="s">
        <v>7972</v>
      </c>
      <c r="L1269" s="1" t="s">
        <v>12938</v>
      </c>
    </row>
    <row r="1270" spans="1:13" ht="37.5">
      <c r="A1270" s="1" t="s">
        <v>15517</v>
      </c>
      <c r="B1270" s="1" t="s">
        <v>15518</v>
      </c>
      <c r="C1270" s="1">
        <v>0</v>
      </c>
      <c r="D1270" s="1" t="s">
        <v>15519</v>
      </c>
      <c r="E1270" s="1">
        <v>2013</v>
      </c>
      <c r="F1270" s="1" t="s">
        <v>15520</v>
      </c>
      <c r="G1270" s="1" t="s">
        <v>7969</v>
      </c>
      <c r="H1270" s="1" t="s">
        <v>7969</v>
      </c>
      <c r="I1270" s="1" t="s">
        <v>15521</v>
      </c>
      <c r="J1270" s="1" t="s">
        <v>15522</v>
      </c>
      <c r="K1270" s="1" t="s">
        <v>7972</v>
      </c>
      <c r="L1270" s="1" t="s">
        <v>8465</v>
      </c>
      <c r="M1270" s="1" t="s">
        <v>15523</v>
      </c>
    </row>
    <row r="1271" spans="1:13" ht="37.5">
      <c r="A1271" s="1" t="s">
        <v>15524</v>
      </c>
      <c r="B1271" s="1" t="s">
        <v>15525</v>
      </c>
      <c r="C1271" s="1">
        <v>0</v>
      </c>
      <c r="D1271" s="1" t="s">
        <v>15526</v>
      </c>
      <c r="E1271" s="1">
        <v>2009</v>
      </c>
      <c r="F1271" s="1" t="s">
        <v>12942</v>
      </c>
      <c r="G1271" s="1">
        <v>297</v>
      </c>
      <c r="H1271" s="1" t="s">
        <v>7969</v>
      </c>
      <c r="I1271" s="1" t="s">
        <v>7969</v>
      </c>
      <c r="J1271" s="1" t="s">
        <v>15527</v>
      </c>
      <c r="K1271" s="1" t="s">
        <v>7972</v>
      </c>
      <c r="L1271" s="1" t="s">
        <v>7969</v>
      </c>
      <c r="M1271" s="1" t="s">
        <v>7969</v>
      </c>
    </row>
    <row r="1272" spans="1:13" ht="50">
      <c r="A1272" s="1" t="s">
        <v>15528</v>
      </c>
      <c r="B1272" s="1" t="s">
        <v>15529</v>
      </c>
      <c r="C1272" s="1">
        <v>0</v>
      </c>
      <c r="D1272" s="1" t="s">
        <v>15530</v>
      </c>
      <c r="E1272" s="1">
        <v>2004</v>
      </c>
      <c r="F1272" s="1" t="s">
        <v>8831</v>
      </c>
      <c r="G1272" s="1">
        <v>3073</v>
      </c>
      <c r="H1272" s="1" t="s">
        <v>7969</v>
      </c>
      <c r="I1272" s="1" t="s">
        <v>15531</v>
      </c>
      <c r="J1272" s="1" t="s">
        <v>15532</v>
      </c>
      <c r="K1272" s="1" t="s">
        <v>7972</v>
      </c>
      <c r="L1272" s="1" t="s">
        <v>13352</v>
      </c>
      <c r="M1272" s="1" t="s">
        <v>15533</v>
      </c>
    </row>
    <row r="1273" spans="1:13" ht="37.5">
      <c r="A1273" s="1" t="s">
        <v>15534</v>
      </c>
      <c r="B1273" s="1" t="s">
        <v>15535</v>
      </c>
      <c r="C1273" s="1">
        <v>0</v>
      </c>
      <c r="D1273" s="1" t="s">
        <v>15536</v>
      </c>
      <c r="E1273" s="1">
        <v>2005</v>
      </c>
      <c r="F1273" s="1" t="s">
        <v>15537</v>
      </c>
      <c r="G1273" s="1">
        <v>3325</v>
      </c>
      <c r="H1273" s="1" t="s">
        <v>7969</v>
      </c>
      <c r="I1273" s="1" t="s">
        <v>7969</v>
      </c>
      <c r="J1273" s="1" t="s">
        <v>15538</v>
      </c>
      <c r="K1273" s="1" t="s">
        <v>7972</v>
      </c>
      <c r="L1273" s="1" t="s">
        <v>7969</v>
      </c>
      <c r="M1273" s="1" t="s">
        <v>7969</v>
      </c>
    </row>
    <row r="1274" spans="1:13" ht="37.5">
      <c r="A1274" s="1" t="s">
        <v>15539</v>
      </c>
      <c r="B1274" s="1" t="s">
        <v>15540</v>
      </c>
      <c r="C1274" s="1">
        <v>0</v>
      </c>
      <c r="D1274" s="1" t="s">
        <v>15541</v>
      </c>
      <c r="E1274" s="1">
        <v>2003</v>
      </c>
      <c r="F1274" s="1" t="s">
        <v>12942</v>
      </c>
      <c r="G1274" s="1">
        <v>122</v>
      </c>
      <c r="H1274" s="1" t="s">
        <v>7969</v>
      </c>
      <c r="I1274" s="1" t="s">
        <v>15542</v>
      </c>
      <c r="J1274" s="1" t="s">
        <v>15543</v>
      </c>
      <c r="K1274" s="1" t="s">
        <v>7972</v>
      </c>
      <c r="L1274" s="1" t="s">
        <v>13326</v>
      </c>
      <c r="M1274" s="1" t="s">
        <v>15544</v>
      </c>
    </row>
    <row r="1275" spans="1:13" ht="37.5">
      <c r="A1275" s="1" t="s">
        <v>15545</v>
      </c>
      <c r="B1275" s="1" t="s">
        <v>15546</v>
      </c>
      <c r="C1275" s="1">
        <v>0</v>
      </c>
      <c r="D1275" s="1" t="s">
        <v>15547</v>
      </c>
      <c r="E1275" s="1">
        <v>2007</v>
      </c>
      <c r="F1275" s="1" t="s">
        <v>15548</v>
      </c>
      <c r="G1275" s="1" t="s">
        <v>7969</v>
      </c>
      <c r="H1275" s="1" t="s">
        <v>7969</v>
      </c>
      <c r="I1275" s="1" t="s">
        <v>15549</v>
      </c>
      <c r="J1275" s="1" t="s">
        <v>15550</v>
      </c>
      <c r="K1275" s="1" t="s">
        <v>7972</v>
      </c>
      <c r="L1275" s="1" t="s">
        <v>7969</v>
      </c>
      <c r="M1275" s="1" t="s">
        <v>15551</v>
      </c>
    </row>
    <row r="1276" spans="1:13" ht="50">
      <c r="A1276" s="1" t="s">
        <v>15552</v>
      </c>
      <c r="B1276" s="1" t="s">
        <v>15553</v>
      </c>
      <c r="C1276" s="1">
        <v>0</v>
      </c>
      <c r="D1276" s="1" t="s">
        <v>15554</v>
      </c>
      <c r="E1276" s="1">
        <v>2008</v>
      </c>
      <c r="F1276" s="1" t="s">
        <v>15555</v>
      </c>
      <c r="G1276" s="1">
        <v>25</v>
      </c>
      <c r="H1276" s="1">
        <v>2</v>
      </c>
      <c r="I1276" s="1" t="s">
        <v>15556</v>
      </c>
      <c r="J1276" s="1" t="s">
        <v>15557</v>
      </c>
      <c r="K1276" s="1" t="s">
        <v>7972</v>
      </c>
      <c r="L1276" s="1" t="s">
        <v>15558</v>
      </c>
      <c r="M1276" s="1" t="s">
        <v>15559</v>
      </c>
    </row>
    <row r="1277" spans="1:13" ht="37.5">
      <c r="A1277" s="1" t="s">
        <v>15560</v>
      </c>
      <c r="B1277" s="1" t="s">
        <v>15561</v>
      </c>
      <c r="C1277" s="1">
        <v>0</v>
      </c>
      <c r="D1277" s="1" t="s">
        <v>15562</v>
      </c>
      <c r="E1277" s="1">
        <v>2009</v>
      </c>
      <c r="F1277" s="1" t="s">
        <v>15563</v>
      </c>
      <c r="G1277" s="1">
        <v>33</v>
      </c>
      <c r="H1277" s="1">
        <v>7</v>
      </c>
      <c r="I1277" s="1" t="s">
        <v>15564</v>
      </c>
      <c r="J1277" s="1" t="s">
        <v>15565</v>
      </c>
      <c r="K1277" s="1" t="s">
        <v>7972</v>
      </c>
      <c r="L1277" s="1" t="s">
        <v>7969</v>
      </c>
      <c r="M1277" s="1" t="s">
        <v>15566</v>
      </c>
    </row>
    <row r="1278" spans="1:13" ht="37.5">
      <c r="A1278" s="1" t="s">
        <v>15567</v>
      </c>
      <c r="B1278" s="1" t="s">
        <v>15568</v>
      </c>
      <c r="C1278" s="1">
        <v>0</v>
      </c>
      <c r="D1278" s="1" t="s">
        <v>15569</v>
      </c>
      <c r="E1278" s="1">
        <v>2008</v>
      </c>
      <c r="F1278" s="1" t="s">
        <v>15570</v>
      </c>
      <c r="G1278" s="1">
        <v>4</v>
      </c>
      <c r="H1278" s="1">
        <v>1</v>
      </c>
      <c r="I1278" s="1" t="s">
        <v>15571</v>
      </c>
      <c r="J1278" s="1" t="s">
        <v>15572</v>
      </c>
      <c r="K1278" s="1" t="s">
        <v>7972</v>
      </c>
      <c r="L1278" s="1" t="s">
        <v>7969</v>
      </c>
      <c r="M1278" s="1" t="s">
        <v>15573</v>
      </c>
    </row>
    <row r="1279" spans="1:13" ht="37.5">
      <c r="A1279" s="1" t="s">
        <v>15574</v>
      </c>
      <c r="B1279" s="1" t="s">
        <v>15575</v>
      </c>
      <c r="C1279" s="1">
        <v>0</v>
      </c>
      <c r="D1279" s="1" t="s">
        <v>15576</v>
      </c>
      <c r="E1279" s="1">
        <v>2008</v>
      </c>
      <c r="F1279" s="1" t="s">
        <v>15577</v>
      </c>
      <c r="G1279" s="1">
        <v>76</v>
      </c>
      <c r="H1279" s="1">
        <v>3</v>
      </c>
      <c r="I1279" s="1" t="s">
        <v>15578</v>
      </c>
      <c r="J1279" s="1" t="s">
        <v>15579</v>
      </c>
      <c r="K1279" s="1" t="s">
        <v>7972</v>
      </c>
      <c r="L1279" s="1" t="s">
        <v>15580</v>
      </c>
      <c r="M1279" s="1" t="s">
        <v>15581</v>
      </c>
    </row>
    <row r="1280" spans="1:13" ht="37.5">
      <c r="A1280" s="1" t="s">
        <v>15582</v>
      </c>
      <c r="B1280" s="1" t="s">
        <v>15583</v>
      </c>
      <c r="C1280" s="1">
        <v>0</v>
      </c>
      <c r="D1280" s="1" t="s">
        <v>15584</v>
      </c>
      <c r="E1280" s="1">
        <v>2007</v>
      </c>
      <c r="F1280" s="1" t="s">
        <v>15585</v>
      </c>
      <c r="G1280" s="1">
        <v>6</v>
      </c>
      <c r="H1280" s="1">
        <v>1</v>
      </c>
      <c r="I1280" s="1" t="s">
        <v>15586</v>
      </c>
      <c r="J1280" s="1" t="s">
        <v>15587</v>
      </c>
      <c r="K1280" s="1" t="s">
        <v>7972</v>
      </c>
      <c r="L1280" s="1" t="s">
        <v>7969</v>
      </c>
    </row>
    <row r="1281" spans="1:13" ht="37.5">
      <c r="A1281" s="1" t="s">
        <v>15588</v>
      </c>
      <c r="B1281" s="1" t="s">
        <v>15589</v>
      </c>
      <c r="C1281" s="1">
        <v>0</v>
      </c>
      <c r="D1281" s="1" t="s">
        <v>15590</v>
      </c>
      <c r="E1281" s="1">
        <v>2005</v>
      </c>
      <c r="F1281" s="1" t="s">
        <v>15591</v>
      </c>
      <c r="G1281" s="1">
        <v>20</v>
      </c>
      <c r="H1281" s="1">
        <v>12</v>
      </c>
      <c r="I1281" s="1" t="s">
        <v>15592</v>
      </c>
      <c r="J1281" s="1" t="s">
        <v>15593</v>
      </c>
      <c r="K1281" s="1" t="s">
        <v>7972</v>
      </c>
      <c r="L1281" s="1" t="s">
        <v>7969</v>
      </c>
      <c r="M1281" s="1" t="s">
        <v>7969</v>
      </c>
    </row>
    <row r="1282" spans="1:13" ht="50">
      <c r="A1282" s="1" t="s">
        <v>15594</v>
      </c>
      <c r="B1282" s="1" t="s">
        <v>15595</v>
      </c>
      <c r="C1282" s="1">
        <v>0</v>
      </c>
      <c r="D1282" s="1" t="s">
        <v>15596</v>
      </c>
      <c r="E1282" s="1">
        <v>2002</v>
      </c>
      <c r="F1282" s="1" t="s">
        <v>8831</v>
      </c>
      <c r="G1282" s="1">
        <v>2433</v>
      </c>
      <c r="H1282" s="1" t="s">
        <v>7969</v>
      </c>
      <c r="I1282" s="1" t="s">
        <v>7969</v>
      </c>
      <c r="J1282" s="1" t="s">
        <v>15597</v>
      </c>
      <c r="K1282" s="1" t="s">
        <v>7972</v>
      </c>
      <c r="L1282" s="1" t="s">
        <v>13352</v>
      </c>
      <c r="M1282" s="1" t="s">
        <v>7969</v>
      </c>
    </row>
    <row r="1283" spans="1:13" ht="37.5">
      <c r="A1283" s="1" t="s">
        <v>15598</v>
      </c>
      <c r="B1283" s="1" t="s">
        <v>15599</v>
      </c>
      <c r="C1283" s="1">
        <v>0</v>
      </c>
      <c r="D1283" s="1" t="s">
        <v>15600</v>
      </c>
      <c r="E1283" s="1">
        <v>2006</v>
      </c>
      <c r="F1283" s="1" t="s">
        <v>15601</v>
      </c>
      <c r="G1283" s="1" t="s">
        <v>7969</v>
      </c>
      <c r="H1283" s="1" t="s">
        <v>7969</v>
      </c>
      <c r="I1283" s="1" t="s">
        <v>15602</v>
      </c>
      <c r="J1283" s="1" t="s">
        <v>15603</v>
      </c>
      <c r="K1283" s="1" t="s">
        <v>7972</v>
      </c>
      <c r="L1283" s="1" t="s">
        <v>8019</v>
      </c>
      <c r="M1283" s="1" t="s">
        <v>15604</v>
      </c>
    </row>
    <row r="1284" spans="1:13" ht="37.5">
      <c r="A1284" s="1" t="s">
        <v>15605</v>
      </c>
      <c r="B1284" s="1" t="s">
        <v>15606</v>
      </c>
      <c r="C1284" s="1">
        <v>0</v>
      </c>
      <c r="D1284" s="1" t="s">
        <v>15607</v>
      </c>
      <c r="E1284" s="1">
        <v>2009</v>
      </c>
      <c r="F1284" s="1" t="s">
        <v>15608</v>
      </c>
      <c r="G1284" s="1">
        <v>2</v>
      </c>
      <c r="H1284" s="1" t="s">
        <v>7969</v>
      </c>
      <c r="I1284" s="1" t="s">
        <v>15609</v>
      </c>
      <c r="J1284" s="1" t="s">
        <v>15610</v>
      </c>
      <c r="K1284" s="1" t="s">
        <v>7972</v>
      </c>
      <c r="L1284" s="1" t="s">
        <v>7969</v>
      </c>
      <c r="M1284" s="1" t="s">
        <v>15611</v>
      </c>
    </row>
    <row r="1285" spans="1:13" ht="50">
      <c r="A1285" s="1" t="s">
        <v>15612</v>
      </c>
      <c r="B1285" s="1" t="s">
        <v>15613</v>
      </c>
      <c r="C1285" s="1">
        <v>0</v>
      </c>
      <c r="D1285" s="1" t="s">
        <v>15614</v>
      </c>
      <c r="E1285" s="1">
        <v>2006</v>
      </c>
      <c r="F1285" s="1" t="s">
        <v>8831</v>
      </c>
      <c r="G1285" s="1">
        <v>4318</v>
      </c>
      <c r="H1285" s="1" t="s">
        <v>7969</v>
      </c>
      <c r="I1285" s="1" t="s">
        <v>7969</v>
      </c>
      <c r="J1285" s="1" t="s">
        <v>15615</v>
      </c>
      <c r="K1285" s="1" t="s">
        <v>7972</v>
      </c>
      <c r="L1285" s="1" t="s">
        <v>7969</v>
      </c>
      <c r="M1285" s="1" t="s">
        <v>7969</v>
      </c>
    </row>
    <row r="1286" spans="1:13" ht="50">
      <c r="A1286" s="1" t="s">
        <v>15616</v>
      </c>
      <c r="B1286" s="1" t="s">
        <v>15617</v>
      </c>
      <c r="C1286" s="1">
        <v>0</v>
      </c>
      <c r="D1286" s="1" t="s">
        <v>15618</v>
      </c>
      <c r="E1286" s="1">
        <v>2008</v>
      </c>
      <c r="F1286" s="1" t="s">
        <v>15619</v>
      </c>
      <c r="G1286" s="1" t="s">
        <v>7969</v>
      </c>
      <c r="H1286" s="1" t="s">
        <v>7969</v>
      </c>
      <c r="I1286" s="1" t="s">
        <v>15620</v>
      </c>
      <c r="J1286" s="1" t="s">
        <v>15621</v>
      </c>
      <c r="K1286" s="1" t="s">
        <v>7972</v>
      </c>
      <c r="L1286" s="1" t="s">
        <v>8161</v>
      </c>
      <c r="M1286" s="1" t="s">
        <v>15622</v>
      </c>
    </row>
    <row r="1287" spans="1:13" ht="50">
      <c r="A1287" s="1" t="s">
        <v>15623</v>
      </c>
      <c r="B1287" s="1" t="s">
        <v>15624</v>
      </c>
      <c r="C1287" s="1">
        <v>0</v>
      </c>
      <c r="D1287" s="1" t="s">
        <v>15625</v>
      </c>
      <c r="E1287" s="1">
        <v>2003</v>
      </c>
      <c r="F1287" s="1" t="s">
        <v>15626</v>
      </c>
      <c r="G1287" s="1">
        <v>3</v>
      </c>
      <c r="H1287" s="1" t="s">
        <v>7969</v>
      </c>
      <c r="I1287" s="1" t="s">
        <v>15627</v>
      </c>
      <c r="J1287" s="1" t="s">
        <v>15628</v>
      </c>
      <c r="K1287" s="1" t="s">
        <v>7972</v>
      </c>
      <c r="L1287" s="1" t="s">
        <v>8102</v>
      </c>
      <c r="M1287" s="1" t="s">
        <v>15629</v>
      </c>
    </row>
    <row r="1288" spans="1:13" ht="37.5">
      <c r="A1288" s="1" t="s">
        <v>15630</v>
      </c>
      <c r="B1288" s="1" t="s">
        <v>15631</v>
      </c>
      <c r="C1288" s="1">
        <v>0</v>
      </c>
      <c r="D1288" s="1" t="s">
        <v>15632</v>
      </c>
      <c r="E1288" s="1">
        <v>2008</v>
      </c>
      <c r="F1288" s="1" t="s">
        <v>15633</v>
      </c>
      <c r="G1288" s="1">
        <v>3</v>
      </c>
      <c r="H1288" s="1" t="s">
        <v>7969</v>
      </c>
      <c r="I1288" s="1" t="s">
        <v>15634</v>
      </c>
      <c r="J1288" s="1" t="s">
        <v>15635</v>
      </c>
      <c r="K1288" s="1" t="s">
        <v>7972</v>
      </c>
      <c r="L1288" s="1" t="s">
        <v>7969</v>
      </c>
      <c r="M1288" s="1" t="s">
        <v>15636</v>
      </c>
    </row>
    <row r="1289" spans="1:13" ht="37.5">
      <c r="A1289" s="1" t="s">
        <v>15637</v>
      </c>
      <c r="B1289" s="1" t="s">
        <v>15638</v>
      </c>
      <c r="C1289" s="1">
        <v>0</v>
      </c>
      <c r="D1289" s="1" t="s">
        <v>15639</v>
      </c>
      <c r="E1289" s="1">
        <v>2008</v>
      </c>
      <c r="F1289" s="1" t="s">
        <v>11934</v>
      </c>
      <c r="G1289" s="1">
        <v>6</v>
      </c>
      <c r="H1289" s="1">
        <v>5</v>
      </c>
      <c r="I1289" s="1" t="s">
        <v>15640</v>
      </c>
      <c r="J1289" s="1" t="s">
        <v>15641</v>
      </c>
      <c r="K1289" s="1" t="s">
        <v>7972</v>
      </c>
      <c r="L1289" s="1" t="s">
        <v>7969</v>
      </c>
      <c r="M1289" s="1" t="s">
        <v>15642</v>
      </c>
    </row>
    <row r="1290" spans="1:13" ht="37.5">
      <c r="A1290" s="1" t="s">
        <v>15643</v>
      </c>
      <c r="B1290" s="1" t="s">
        <v>15644</v>
      </c>
      <c r="C1290" s="1">
        <v>0</v>
      </c>
      <c r="D1290" s="1" t="s">
        <v>15645</v>
      </c>
      <c r="E1290" s="1">
        <v>2006</v>
      </c>
      <c r="F1290" s="1" t="s">
        <v>15646</v>
      </c>
      <c r="G1290" s="1">
        <v>2006</v>
      </c>
      <c r="H1290" s="1" t="s">
        <v>7969</v>
      </c>
      <c r="I1290" s="1" t="s">
        <v>15647</v>
      </c>
      <c r="J1290" s="1" t="s">
        <v>15648</v>
      </c>
      <c r="K1290" s="1" t="s">
        <v>7972</v>
      </c>
      <c r="L1290" s="1" t="s">
        <v>7969</v>
      </c>
      <c r="M1290" s="1" t="s">
        <v>15649</v>
      </c>
    </row>
    <row r="1291" spans="1:13" ht="37.5">
      <c r="A1291" s="1" t="s">
        <v>15650</v>
      </c>
      <c r="B1291" s="1" t="s">
        <v>15651</v>
      </c>
      <c r="C1291" s="1">
        <v>0</v>
      </c>
      <c r="D1291" s="1" t="s">
        <v>15652</v>
      </c>
      <c r="E1291" s="1">
        <v>2009</v>
      </c>
      <c r="F1291" s="1" t="s">
        <v>15653</v>
      </c>
      <c r="G1291" s="1" t="s">
        <v>7969</v>
      </c>
      <c r="H1291" s="1" t="s">
        <v>7969</v>
      </c>
      <c r="I1291" s="1" t="s">
        <v>15654</v>
      </c>
      <c r="J1291" s="1" t="s">
        <v>15655</v>
      </c>
      <c r="K1291" s="1" t="s">
        <v>7972</v>
      </c>
      <c r="L1291" s="1" t="s">
        <v>15656</v>
      </c>
      <c r="M1291" s="1" t="s">
        <v>15657</v>
      </c>
    </row>
    <row r="1292" spans="1:13" ht="37.5">
      <c r="A1292" s="1" t="s">
        <v>15658</v>
      </c>
      <c r="B1292" s="1" t="s">
        <v>15659</v>
      </c>
      <c r="C1292" s="1">
        <v>0</v>
      </c>
      <c r="D1292" s="1" t="s">
        <v>15660</v>
      </c>
      <c r="E1292" s="1">
        <v>2007</v>
      </c>
      <c r="F1292" s="1" t="s">
        <v>15661</v>
      </c>
      <c r="G1292" s="1">
        <v>3</v>
      </c>
      <c r="H1292" s="1" t="s">
        <v>7969</v>
      </c>
      <c r="I1292" s="1" t="s">
        <v>7969</v>
      </c>
      <c r="J1292" s="1" t="s">
        <v>15662</v>
      </c>
      <c r="K1292" s="1" t="s">
        <v>7972</v>
      </c>
      <c r="L1292" s="1" t="s">
        <v>15663</v>
      </c>
      <c r="M1292" s="1" t="s">
        <v>7969</v>
      </c>
    </row>
    <row r="1293" spans="1:13" ht="37.5">
      <c r="A1293" s="1" t="s">
        <v>15664</v>
      </c>
      <c r="B1293" s="1" t="s">
        <v>15665</v>
      </c>
      <c r="C1293" s="1">
        <v>0</v>
      </c>
      <c r="D1293" s="1" t="s">
        <v>15666</v>
      </c>
      <c r="E1293" s="1">
        <v>2010</v>
      </c>
      <c r="F1293" s="1" t="s">
        <v>9817</v>
      </c>
      <c r="G1293" s="1">
        <v>39</v>
      </c>
      <c r="H1293" s="1">
        <v>5</v>
      </c>
      <c r="I1293" s="1" t="s">
        <v>15667</v>
      </c>
      <c r="J1293" s="1" t="s">
        <v>15668</v>
      </c>
      <c r="K1293" s="1" t="s">
        <v>7972</v>
      </c>
      <c r="L1293" s="1" t="s">
        <v>15669</v>
      </c>
      <c r="M1293" s="1" t="s">
        <v>15670</v>
      </c>
    </row>
    <row r="1294" spans="1:13" ht="37.5">
      <c r="A1294" s="1" t="s">
        <v>15671</v>
      </c>
      <c r="B1294" s="1" t="s">
        <v>15672</v>
      </c>
      <c r="C1294" s="1">
        <v>0</v>
      </c>
      <c r="D1294" s="1" t="s">
        <v>15673</v>
      </c>
      <c r="E1294" s="1">
        <v>2008</v>
      </c>
      <c r="F1294" s="1" t="s">
        <v>15674</v>
      </c>
      <c r="G1294" s="1" t="s">
        <v>7969</v>
      </c>
      <c r="H1294" s="1" t="s">
        <v>7969</v>
      </c>
      <c r="I1294" s="1" t="s">
        <v>15675</v>
      </c>
      <c r="J1294" s="1" t="s">
        <v>15676</v>
      </c>
      <c r="K1294" s="1" t="s">
        <v>7972</v>
      </c>
      <c r="L1294" s="1" t="s">
        <v>7969</v>
      </c>
      <c r="M1294" s="1" t="s">
        <v>15677</v>
      </c>
    </row>
    <row r="1295" spans="1:13" ht="37.5">
      <c r="A1295" s="1" t="s">
        <v>15678</v>
      </c>
      <c r="B1295" s="1" t="s">
        <v>15679</v>
      </c>
      <c r="C1295" s="1">
        <v>0</v>
      </c>
      <c r="D1295" s="1" t="s">
        <v>15680</v>
      </c>
      <c r="E1295" s="1">
        <v>2003</v>
      </c>
      <c r="F1295" s="1" t="s">
        <v>14582</v>
      </c>
      <c r="G1295" s="1">
        <v>2003</v>
      </c>
      <c r="H1295" s="1">
        <v>12</v>
      </c>
      <c r="I1295" s="1" t="s">
        <v>15681</v>
      </c>
      <c r="J1295" s="1" t="s">
        <v>15682</v>
      </c>
      <c r="K1295" s="1" t="s">
        <v>7972</v>
      </c>
      <c r="L1295" s="1" t="s">
        <v>15683</v>
      </c>
      <c r="M1295" s="1" t="s">
        <v>15684</v>
      </c>
    </row>
    <row r="1296" spans="1:13" ht="50">
      <c r="A1296" s="1" t="s">
        <v>15685</v>
      </c>
      <c r="B1296" s="1" t="s">
        <v>15686</v>
      </c>
      <c r="C1296" s="1">
        <v>0</v>
      </c>
      <c r="D1296" s="1" t="s">
        <v>15687</v>
      </c>
      <c r="E1296" s="1">
        <v>2007</v>
      </c>
      <c r="F1296" s="1" t="s">
        <v>8831</v>
      </c>
      <c r="G1296" s="1">
        <v>4809</v>
      </c>
      <c r="H1296" s="1" t="s">
        <v>7969</v>
      </c>
      <c r="I1296" s="1" t="s">
        <v>15688</v>
      </c>
      <c r="J1296" s="1" t="s">
        <v>15689</v>
      </c>
      <c r="K1296" s="1" t="s">
        <v>7972</v>
      </c>
      <c r="L1296" s="1" t="s">
        <v>13352</v>
      </c>
    </row>
    <row r="1297" spans="1:13" ht="50">
      <c r="A1297" s="1" t="s">
        <v>15690</v>
      </c>
      <c r="B1297" s="1" t="s">
        <v>15691</v>
      </c>
      <c r="C1297" s="1">
        <v>0</v>
      </c>
      <c r="D1297" s="1" t="s">
        <v>15692</v>
      </c>
      <c r="E1297" s="1">
        <v>2002</v>
      </c>
      <c r="F1297" s="1" t="s">
        <v>12942</v>
      </c>
      <c r="G1297" s="1">
        <v>86</v>
      </c>
      <c r="H1297" s="1" t="s">
        <v>7969</v>
      </c>
      <c r="I1297" s="1" t="s">
        <v>15693</v>
      </c>
      <c r="J1297" s="1" t="s">
        <v>15694</v>
      </c>
      <c r="K1297" s="1" t="s">
        <v>7972</v>
      </c>
      <c r="L1297" s="1" t="s">
        <v>7985</v>
      </c>
    </row>
    <row r="1298" spans="1:13" ht="37.5">
      <c r="A1298" s="1" t="s">
        <v>15695</v>
      </c>
      <c r="B1298" s="1" t="s">
        <v>15696</v>
      </c>
      <c r="C1298" s="1">
        <v>0</v>
      </c>
      <c r="D1298" s="1" t="s">
        <v>15697</v>
      </c>
      <c r="E1298" s="1">
        <v>2009</v>
      </c>
      <c r="F1298" s="1" t="s">
        <v>15698</v>
      </c>
      <c r="G1298" s="1" t="s">
        <v>7969</v>
      </c>
      <c r="H1298" s="1" t="s">
        <v>7969</v>
      </c>
      <c r="I1298" s="1" t="s">
        <v>15699</v>
      </c>
      <c r="J1298" s="1" t="s">
        <v>15700</v>
      </c>
      <c r="K1298" s="1" t="s">
        <v>7972</v>
      </c>
      <c r="L1298" s="1" t="s">
        <v>14648</v>
      </c>
      <c r="M1298" s="1" t="s">
        <v>7969</v>
      </c>
    </row>
    <row r="1299" spans="1:13" ht="50">
      <c r="A1299" s="1" t="s">
        <v>15701</v>
      </c>
      <c r="B1299" s="1" t="s">
        <v>15702</v>
      </c>
      <c r="C1299" s="1">
        <v>0</v>
      </c>
      <c r="D1299" s="1" t="s">
        <v>15703</v>
      </c>
      <c r="E1299" s="1">
        <v>2004</v>
      </c>
      <c r="F1299" s="1" t="s">
        <v>8831</v>
      </c>
      <c r="G1299" s="1">
        <v>3225</v>
      </c>
      <c r="H1299" s="1" t="s">
        <v>7969</v>
      </c>
      <c r="I1299" s="1" t="s">
        <v>7969</v>
      </c>
      <c r="J1299" s="1" t="s">
        <v>15704</v>
      </c>
      <c r="K1299" s="1" t="s">
        <v>7972</v>
      </c>
      <c r="L1299" s="1" t="s">
        <v>13352</v>
      </c>
      <c r="M1299" s="1" t="s">
        <v>7969</v>
      </c>
    </row>
    <row r="1300" spans="1:13" ht="50">
      <c r="A1300" s="1" t="s">
        <v>15705</v>
      </c>
      <c r="B1300" s="1" t="s">
        <v>15706</v>
      </c>
      <c r="C1300" s="1">
        <v>0</v>
      </c>
      <c r="D1300" s="1" t="s">
        <v>15707</v>
      </c>
      <c r="E1300" s="1">
        <v>2001</v>
      </c>
      <c r="F1300" s="1" t="s">
        <v>8831</v>
      </c>
      <c r="G1300" s="1">
        <v>2040</v>
      </c>
      <c r="H1300" s="1" t="s">
        <v>7969</v>
      </c>
      <c r="I1300" s="1" t="s">
        <v>15708</v>
      </c>
      <c r="J1300" s="1" t="s">
        <v>15709</v>
      </c>
      <c r="K1300" s="1" t="s">
        <v>7972</v>
      </c>
      <c r="L1300" s="1" t="s">
        <v>13352</v>
      </c>
      <c r="M1300" s="1" t="s">
        <v>15710</v>
      </c>
    </row>
    <row r="1301" spans="1:13" ht="37.5">
      <c r="A1301" s="1" t="s">
        <v>15711</v>
      </c>
      <c r="B1301" s="1" t="s">
        <v>15712</v>
      </c>
      <c r="C1301" s="1">
        <v>0</v>
      </c>
      <c r="D1301" s="1" t="s">
        <v>15713</v>
      </c>
      <c r="E1301" s="1">
        <v>2008</v>
      </c>
      <c r="F1301" s="1" t="s">
        <v>14764</v>
      </c>
      <c r="G1301" s="1">
        <v>29</v>
      </c>
      <c r="H1301" s="1">
        <v>10</v>
      </c>
      <c r="I1301" s="1" t="s">
        <v>15714</v>
      </c>
      <c r="J1301" s="1" t="s">
        <v>15715</v>
      </c>
      <c r="K1301" s="1" t="s">
        <v>14279</v>
      </c>
      <c r="L1301" s="1" t="s">
        <v>7969</v>
      </c>
      <c r="M1301" s="1" t="s">
        <v>7969</v>
      </c>
    </row>
    <row r="1302" spans="1:13" ht="37.5">
      <c r="A1302" s="1" t="s">
        <v>15716</v>
      </c>
      <c r="B1302" s="1" t="s">
        <v>15717</v>
      </c>
      <c r="C1302" s="1">
        <v>0</v>
      </c>
      <c r="D1302" s="1" t="s">
        <v>15718</v>
      </c>
      <c r="E1302" s="1">
        <v>2007</v>
      </c>
      <c r="F1302" s="1" t="s">
        <v>15719</v>
      </c>
      <c r="G1302" s="1" t="s">
        <v>7969</v>
      </c>
      <c r="H1302" s="1" t="s">
        <v>7969</v>
      </c>
      <c r="I1302" s="1" t="s">
        <v>7969</v>
      </c>
      <c r="J1302" s="1" t="s">
        <v>15720</v>
      </c>
      <c r="K1302" s="1" t="s">
        <v>7972</v>
      </c>
      <c r="L1302" s="1" t="s">
        <v>7969</v>
      </c>
      <c r="M1302" s="1" t="s">
        <v>7969</v>
      </c>
    </row>
    <row r="1303" spans="1:13" ht="37.5">
      <c r="A1303" s="1" t="s">
        <v>15721</v>
      </c>
      <c r="B1303" s="1" t="s">
        <v>15722</v>
      </c>
      <c r="C1303" s="1">
        <v>0</v>
      </c>
      <c r="D1303" s="1" t="s">
        <v>15723</v>
      </c>
      <c r="E1303" s="1">
        <v>2004</v>
      </c>
      <c r="F1303" s="1" t="s">
        <v>12942</v>
      </c>
      <c r="G1303" s="1">
        <v>148</v>
      </c>
      <c r="H1303" s="1" t="s">
        <v>7969</v>
      </c>
      <c r="I1303" s="1" t="s">
        <v>7969</v>
      </c>
      <c r="J1303" s="1" t="s">
        <v>15724</v>
      </c>
      <c r="K1303" s="1" t="s">
        <v>7972</v>
      </c>
      <c r="L1303" s="1" t="s">
        <v>13326</v>
      </c>
      <c r="M1303" s="1" t="s">
        <v>7969</v>
      </c>
    </row>
    <row r="1304" spans="1:13" ht="50">
      <c r="A1304" s="1" t="s">
        <v>15725</v>
      </c>
      <c r="B1304" s="1" t="s">
        <v>15726</v>
      </c>
      <c r="C1304" s="1">
        <v>0</v>
      </c>
      <c r="D1304" s="1" t="s">
        <v>15727</v>
      </c>
      <c r="E1304" s="1">
        <v>2008</v>
      </c>
      <c r="F1304" s="1" t="s">
        <v>8831</v>
      </c>
      <c r="G1304" s="1">
        <v>5075</v>
      </c>
      <c r="H1304" s="1" t="s">
        <v>7969</v>
      </c>
      <c r="I1304" s="1" t="s">
        <v>15728</v>
      </c>
      <c r="J1304" s="1" t="s">
        <v>15729</v>
      </c>
      <c r="K1304" s="1" t="s">
        <v>7972</v>
      </c>
      <c r="L1304" s="1" t="s">
        <v>7969</v>
      </c>
      <c r="M1304" s="1" t="s">
        <v>15730</v>
      </c>
    </row>
    <row r="1305" spans="1:13" ht="37.5">
      <c r="A1305" s="1" t="s">
        <v>15731</v>
      </c>
      <c r="B1305" s="1" t="s">
        <v>15732</v>
      </c>
      <c r="C1305" s="1">
        <v>0</v>
      </c>
      <c r="D1305" s="1" t="s">
        <v>15733</v>
      </c>
      <c r="E1305" s="1">
        <v>2008</v>
      </c>
      <c r="F1305" s="1" t="s">
        <v>15734</v>
      </c>
      <c r="G1305" s="1">
        <v>3</v>
      </c>
      <c r="H1305" s="1" t="s">
        <v>7969</v>
      </c>
      <c r="I1305" s="1" t="s">
        <v>15735</v>
      </c>
      <c r="J1305" s="1" t="s">
        <v>15736</v>
      </c>
      <c r="K1305" s="1" t="s">
        <v>7972</v>
      </c>
      <c r="L1305" s="1" t="s">
        <v>7969</v>
      </c>
      <c r="M1305" s="1" t="s">
        <v>15737</v>
      </c>
    </row>
    <row r="1306" spans="1:13" ht="37.5">
      <c r="A1306" s="1" t="s">
        <v>15738</v>
      </c>
      <c r="B1306" s="1" t="s">
        <v>15739</v>
      </c>
      <c r="C1306" s="1">
        <v>0</v>
      </c>
      <c r="D1306" s="1" t="s">
        <v>15740</v>
      </c>
      <c r="E1306" s="1">
        <v>2007</v>
      </c>
      <c r="F1306" s="1" t="s">
        <v>15741</v>
      </c>
      <c r="G1306" s="1" t="s">
        <v>7969</v>
      </c>
      <c r="H1306" s="1" t="s">
        <v>7969</v>
      </c>
      <c r="I1306" s="1" t="s">
        <v>15742</v>
      </c>
      <c r="J1306" s="1" t="s">
        <v>15743</v>
      </c>
      <c r="K1306" s="1" t="s">
        <v>7972</v>
      </c>
      <c r="L1306" s="1" t="s">
        <v>8019</v>
      </c>
      <c r="M1306" s="1" t="s">
        <v>7969</v>
      </c>
    </row>
    <row r="1307" spans="1:13" ht="37.5">
      <c r="A1307" s="1" t="s">
        <v>15744</v>
      </c>
      <c r="B1307" s="1" t="s">
        <v>15745</v>
      </c>
      <c r="C1307" s="1">
        <v>0</v>
      </c>
      <c r="D1307" s="1" t="s">
        <v>15746</v>
      </c>
      <c r="E1307" s="1">
        <v>2010</v>
      </c>
      <c r="F1307" s="1" t="s">
        <v>15747</v>
      </c>
      <c r="G1307" s="1" t="s">
        <v>7969</v>
      </c>
      <c r="H1307" s="1" t="s">
        <v>7969</v>
      </c>
      <c r="I1307" s="1" t="s">
        <v>15748</v>
      </c>
      <c r="J1307" s="1" t="s">
        <v>15749</v>
      </c>
      <c r="K1307" s="1" t="s">
        <v>7972</v>
      </c>
      <c r="L1307" s="1" t="s">
        <v>7969</v>
      </c>
      <c r="M1307" s="1" t="s">
        <v>15750</v>
      </c>
    </row>
    <row r="1308" spans="1:13" ht="37.5">
      <c r="A1308" s="1" t="s">
        <v>15751</v>
      </c>
      <c r="B1308" s="1" t="s">
        <v>15752</v>
      </c>
      <c r="C1308" s="1">
        <v>0</v>
      </c>
      <c r="D1308" s="1" t="s">
        <v>15753</v>
      </c>
      <c r="E1308" s="1">
        <v>2008</v>
      </c>
      <c r="F1308" s="1" t="s">
        <v>15754</v>
      </c>
      <c r="G1308" s="1">
        <v>3</v>
      </c>
      <c r="H1308" s="1" t="s">
        <v>7969</v>
      </c>
      <c r="I1308" s="1" t="s">
        <v>15755</v>
      </c>
      <c r="J1308" s="1" t="s">
        <v>15756</v>
      </c>
      <c r="K1308" s="1" t="s">
        <v>7972</v>
      </c>
      <c r="L1308" s="1" t="s">
        <v>15757</v>
      </c>
    </row>
    <row r="1309" spans="1:13" ht="37.5">
      <c r="A1309" s="1" t="s">
        <v>15758</v>
      </c>
      <c r="B1309" s="1" t="s">
        <v>15759</v>
      </c>
      <c r="C1309" s="1">
        <v>0</v>
      </c>
      <c r="D1309" s="1" t="s">
        <v>15760</v>
      </c>
      <c r="E1309" s="1">
        <v>2007</v>
      </c>
      <c r="F1309" s="1" t="s">
        <v>15229</v>
      </c>
      <c r="G1309" s="1">
        <v>3</v>
      </c>
      <c r="H1309" s="1">
        <v>4</v>
      </c>
      <c r="I1309" s="1" t="s">
        <v>15761</v>
      </c>
      <c r="J1309" s="1" t="s">
        <v>15762</v>
      </c>
      <c r="K1309" s="1" t="s">
        <v>7972</v>
      </c>
      <c r="L1309" s="1" t="s">
        <v>7969</v>
      </c>
      <c r="M1309" s="1" t="s">
        <v>7969</v>
      </c>
    </row>
    <row r="1310" spans="1:13" ht="37.5">
      <c r="A1310" s="1" t="s">
        <v>15763</v>
      </c>
      <c r="B1310" s="1" t="s">
        <v>15764</v>
      </c>
      <c r="C1310" s="1">
        <v>0</v>
      </c>
      <c r="D1310" s="1" t="s">
        <v>15765</v>
      </c>
      <c r="E1310" s="1">
        <v>2007</v>
      </c>
      <c r="F1310" s="1" t="s">
        <v>14638</v>
      </c>
      <c r="G1310" s="1">
        <v>44</v>
      </c>
      <c r="H1310" s="1">
        <v>5</v>
      </c>
      <c r="I1310" s="1" t="s">
        <v>15766</v>
      </c>
      <c r="J1310" s="1" t="s">
        <v>15767</v>
      </c>
      <c r="K1310" s="1" t="s">
        <v>14279</v>
      </c>
      <c r="L1310" s="1" t="s">
        <v>7969</v>
      </c>
      <c r="M1310" s="1" t="s">
        <v>15768</v>
      </c>
    </row>
    <row r="1311" spans="1:13" ht="37.5">
      <c r="A1311" s="1" t="s">
        <v>15769</v>
      </c>
      <c r="B1311" s="1" t="s">
        <v>15770</v>
      </c>
      <c r="C1311" s="1">
        <v>0</v>
      </c>
      <c r="D1311" s="1" t="s">
        <v>15771</v>
      </c>
      <c r="E1311" s="1">
        <v>2007</v>
      </c>
      <c r="F1311" s="1" t="s">
        <v>15772</v>
      </c>
      <c r="G1311" s="1">
        <v>4</v>
      </c>
      <c r="H1311" s="1" t="s">
        <v>7969</v>
      </c>
      <c r="I1311" s="1" t="s">
        <v>7969</v>
      </c>
      <c r="J1311" s="1" t="s">
        <v>15773</v>
      </c>
      <c r="K1311" s="1" t="s">
        <v>7972</v>
      </c>
      <c r="L1311" s="1" t="s">
        <v>15663</v>
      </c>
      <c r="M1311" s="1" t="s">
        <v>7969</v>
      </c>
    </row>
    <row r="1312" spans="1:13" ht="37.5">
      <c r="A1312" s="1" t="s">
        <v>15774</v>
      </c>
      <c r="B1312" s="1" t="s">
        <v>15775</v>
      </c>
      <c r="C1312" s="1">
        <v>0</v>
      </c>
      <c r="D1312" s="1" t="s">
        <v>15776</v>
      </c>
      <c r="E1312" s="1">
        <v>2002</v>
      </c>
      <c r="F1312" s="1" t="s">
        <v>15777</v>
      </c>
      <c r="G1312" s="1">
        <v>7</v>
      </c>
      <c r="H1312" s="1">
        <v>1</v>
      </c>
      <c r="I1312" s="1" t="s">
        <v>15778</v>
      </c>
      <c r="J1312" s="1" t="s">
        <v>15779</v>
      </c>
      <c r="K1312" s="1" t="s">
        <v>7972</v>
      </c>
      <c r="L1312" s="1" t="s">
        <v>8027</v>
      </c>
      <c r="M1312" s="1" t="s">
        <v>15780</v>
      </c>
    </row>
    <row r="1313" spans="1:13" ht="37.5">
      <c r="A1313" s="1" t="s">
        <v>15781</v>
      </c>
      <c r="B1313" s="1" t="s">
        <v>15782</v>
      </c>
      <c r="C1313" s="1">
        <v>0</v>
      </c>
      <c r="D1313" s="1" t="s">
        <v>15783</v>
      </c>
      <c r="E1313" s="1">
        <v>2008</v>
      </c>
      <c r="F1313" s="1" t="s">
        <v>15784</v>
      </c>
      <c r="G1313" s="1">
        <v>2</v>
      </c>
      <c r="H1313" s="1" t="s">
        <v>7969</v>
      </c>
      <c r="I1313" s="1" t="s">
        <v>15785</v>
      </c>
      <c r="J1313" s="1" t="s">
        <v>15786</v>
      </c>
      <c r="K1313" s="1" t="s">
        <v>7972</v>
      </c>
      <c r="L1313" s="1" t="s">
        <v>8019</v>
      </c>
      <c r="M1313" s="1" t="s">
        <v>15787</v>
      </c>
    </row>
    <row r="1314" spans="1:13" ht="37.5">
      <c r="A1314" s="1" t="s">
        <v>15788</v>
      </c>
      <c r="B1314" s="1" t="s">
        <v>15789</v>
      </c>
      <c r="C1314" s="1">
        <v>0</v>
      </c>
      <c r="D1314" s="1" t="s">
        <v>15790</v>
      </c>
      <c r="E1314" s="1">
        <v>2005</v>
      </c>
      <c r="F1314" s="1" t="s">
        <v>15791</v>
      </c>
      <c r="G1314" s="1">
        <v>105</v>
      </c>
      <c r="H1314" s="1">
        <v>3</v>
      </c>
      <c r="I1314" s="1" t="s">
        <v>15792</v>
      </c>
      <c r="J1314" s="1" t="s">
        <v>15793</v>
      </c>
      <c r="K1314" s="1" t="s">
        <v>7972</v>
      </c>
      <c r="L1314" s="1" t="s">
        <v>7969</v>
      </c>
      <c r="M1314" s="1" t="s">
        <v>15794</v>
      </c>
    </row>
    <row r="1315" spans="1:13" ht="37.5">
      <c r="A1315" s="1" t="s">
        <v>15795</v>
      </c>
      <c r="B1315" s="1" t="s">
        <v>15796</v>
      </c>
      <c r="C1315" s="1">
        <v>0</v>
      </c>
      <c r="D1315" s="1" t="s">
        <v>15797</v>
      </c>
      <c r="E1315" s="1">
        <v>2007</v>
      </c>
      <c r="F1315" s="1" t="s">
        <v>15798</v>
      </c>
      <c r="G1315" s="1" t="s">
        <v>7969</v>
      </c>
      <c r="H1315" s="1" t="s">
        <v>7969</v>
      </c>
      <c r="I1315" s="1" t="s">
        <v>15799</v>
      </c>
      <c r="J1315" s="1" t="s">
        <v>15800</v>
      </c>
      <c r="K1315" s="1" t="s">
        <v>7972</v>
      </c>
      <c r="L1315" s="1" t="s">
        <v>7969</v>
      </c>
      <c r="M1315" s="1" t="s">
        <v>7969</v>
      </c>
    </row>
    <row r="1316" spans="1:13" ht="37.5">
      <c r="A1316" s="1" t="s">
        <v>15801</v>
      </c>
      <c r="B1316" s="1" t="s">
        <v>15802</v>
      </c>
      <c r="C1316" s="1">
        <v>0</v>
      </c>
      <c r="D1316" s="1" t="s">
        <v>15803</v>
      </c>
      <c r="E1316" s="1">
        <v>2003</v>
      </c>
      <c r="F1316" s="1" t="s">
        <v>15804</v>
      </c>
      <c r="G1316" s="1">
        <v>5</v>
      </c>
      <c r="H1316" s="1" t="s">
        <v>7969</v>
      </c>
      <c r="I1316" s="1" t="s">
        <v>15805</v>
      </c>
      <c r="J1316" s="1" t="s">
        <v>15806</v>
      </c>
      <c r="K1316" s="1" t="s">
        <v>7972</v>
      </c>
      <c r="L1316" s="1" t="s">
        <v>7969</v>
      </c>
      <c r="M1316" s="1" t="s">
        <v>7969</v>
      </c>
    </row>
    <row r="1317" spans="1:13" ht="37.5">
      <c r="A1317" s="1" t="s">
        <v>15807</v>
      </c>
      <c r="B1317" s="1" t="s">
        <v>15808</v>
      </c>
      <c r="C1317" s="1">
        <v>0</v>
      </c>
      <c r="D1317" s="1" t="s">
        <v>15809</v>
      </c>
      <c r="E1317" s="1">
        <v>2009</v>
      </c>
      <c r="F1317" s="1" t="s">
        <v>7990</v>
      </c>
      <c r="G1317" s="1">
        <v>2</v>
      </c>
      <c r="H1317" s="1">
        <v>3</v>
      </c>
      <c r="I1317" s="1" t="s">
        <v>15810</v>
      </c>
      <c r="J1317" s="1" t="s">
        <v>15811</v>
      </c>
      <c r="K1317" s="1" t="s">
        <v>7972</v>
      </c>
      <c r="L1317" s="1" t="s">
        <v>7969</v>
      </c>
      <c r="M1317" s="1" t="s">
        <v>15812</v>
      </c>
    </row>
    <row r="1318" spans="1:13" ht="37.5">
      <c r="A1318" s="1" t="s">
        <v>15813</v>
      </c>
      <c r="B1318" s="1" t="s">
        <v>15814</v>
      </c>
      <c r="C1318" s="1">
        <v>0</v>
      </c>
      <c r="D1318" s="1" t="s">
        <v>15815</v>
      </c>
      <c r="E1318" s="1">
        <v>2007</v>
      </c>
      <c r="F1318" s="1" t="s">
        <v>10349</v>
      </c>
      <c r="G1318" s="1">
        <v>57</v>
      </c>
      <c r="H1318" s="1" t="s">
        <v>7969</v>
      </c>
      <c r="I1318" s="1" t="s">
        <v>15816</v>
      </c>
      <c r="J1318" s="1" t="s">
        <v>15817</v>
      </c>
      <c r="K1318" s="1" t="s">
        <v>7972</v>
      </c>
      <c r="L1318" s="1" t="s">
        <v>7969</v>
      </c>
      <c r="M1318" s="1" t="s">
        <v>15818</v>
      </c>
    </row>
    <row r="1319" spans="1:13" ht="37.5">
      <c r="A1319" s="1" t="s">
        <v>15819</v>
      </c>
      <c r="B1319" s="1" t="s">
        <v>15820</v>
      </c>
      <c r="C1319" s="1">
        <v>0</v>
      </c>
      <c r="D1319" s="1" t="s">
        <v>15821</v>
      </c>
      <c r="E1319" s="1">
        <v>2002</v>
      </c>
      <c r="F1319" s="1" t="s">
        <v>15507</v>
      </c>
      <c r="G1319" s="1" t="s">
        <v>7969</v>
      </c>
      <c r="H1319" s="1" t="s">
        <v>7969</v>
      </c>
      <c r="I1319" s="1" t="s">
        <v>7969</v>
      </c>
      <c r="J1319" s="1" t="s">
        <v>15822</v>
      </c>
      <c r="K1319" s="1" t="s">
        <v>7972</v>
      </c>
      <c r="L1319" s="1" t="s">
        <v>7969</v>
      </c>
      <c r="M1319" s="1" t="s">
        <v>7969</v>
      </c>
    </row>
    <row r="1320" spans="1:13" ht="37.5">
      <c r="A1320" s="1" t="s">
        <v>15823</v>
      </c>
      <c r="B1320" s="1" t="s">
        <v>15824</v>
      </c>
      <c r="C1320" s="1">
        <v>0</v>
      </c>
      <c r="D1320" s="1" t="s">
        <v>15825</v>
      </c>
      <c r="E1320" s="1">
        <v>2005</v>
      </c>
      <c r="F1320" s="1" t="s">
        <v>15826</v>
      </c>
      <c r="G1320" s="1">
        <v>13</v>
      </c>
      <c r="H1320" s="1">
        <v>5</v>
      </c>
      <c r="I1320" s="1" t="s">
        <v>15827</v>
      </c>
      <c r="J1320" s="1" t="s">
        <v>15828</v>
      </c>
      <c r="K1320" s="1" t="s">
        <v>7972</v>
      </c>
      <c r="L1320" s="1" t="s">
        <v>7969</v>
      </c>
      <c r="M1320" s="1" t="s">
        <v>7969</v>
      </c>
    </row>
    <row r="1321" spans="1:13" ht="37.5">
      <c r="A1321" s="1" t="s">
        <v>15829</v>
      </c>
      <c r="B1321" s="1" t="s">
        <v>15830</v>
      </c>
      <c r="C1321" s="1">
        <v>0</v>
      </c>
      <c r="D1321" s="1" t="s">
        <v>15831</v>
      </c>
      <c r="E1321" s="1">
        <v>2004</v>
      </c>
      <c r="F1321" s="1" t="s">
        <v>15832</v>
      </c>
      <c r="G1321" s="1">
        <v>1</v>
      </c>
      <c r="H1321" s="1" t="s">
        <v>7969</v>
      </c>
      <c r="I1321" s="1" t="s">
        <v>15833</v>
      </c>
      <c r="J1321" s="1" t="s">
        <v>15834</v>
      </c>
      <c r="K1321" s="1" t="s">
        <v>7972</v>
      </c>
      <c r="L1321" s="1" t="s">
        <v>7969</v>
      </c>
      <c r="M1321" s="1" t="s">
        <v>7969</v>
      </c>
    </row>
    <row r="1322" spans="1:13" ht="37.5">
      <c r="A1322" s="1" t="s">
        <v>15835</v>
      </c>
      <c r="B1322" s="1" t="s">
        <v>15836</v>
      </c>
      <c r="C1322" s="1">
        <v>0</v>
      </c>
      <c r="D1322" s="1" t="s">
        <v>15837</v>
      </c>
      <c r="E1322" s="1">
        <v>2004</v>
      </c>
      <c r="F1322" s="1" t="s">
        <v>14582</v>
      </c>
      <c r="G1322" s="1">
        <v>2004</v>
      </c>
      <c r="H1322" s="1">
        <v>2</v>
      </c>
      <c r="I1322" s="1" t="s">
        <v>15838</v>
      </c>
      <c r="J1322" s="1" t="s">
        <v>15839</v>
      </c>
      <c r="K1322" s="1" t="s">
        <v>7972</v>
      </c>
      <c r="L1322" s="1" t="s">
        <v>7969</v>
      </c>
      <c r="M1322" s="1" t="s">
        <v>15840</v>
      </c>
    </row>
    <row r="1323" spans="1:13" ht="37.5">
      <c r="A1323" s="1" t="s">
        <v>15841</v>
      </c>
      <c r="B1323" s="1" t="s">
        <v>15842</v>
      </c>
      <c r="C1323" s="1">
        <v>0</v>
      </c>
      <c r="D1323" s="1" t="s">
        <v>15843</v>
      </c>
      <c r="E1323" s="1">
        <v>2005</v>
      </c>
      <c r="F1323" s="1" t="s">
        <v>8792</v>
      </c>
      <c r="G1323" s="1">
        <v>5966</v>
      </c>
      <c r="H1323" s="1" t="s">
        <v>7969</v>
      </c>
      <c r="I1323" s="1" t="s">
        <v>15844</v>
      </c>
      <c r="J1323" s="1" t="s">
        <v>15845</v>
      </c>
      <c r="K1323" s="1" t="s">
        <v>7972</v>
      </c>
      <c r="L1323" s="1" t="s">
        <v>7969</v>
      </c>
      <c r="M1323" s="1" t="s">
        <v>15846</v>
      </c>
    </row>
    <row r="1324" spans="1:13" ht="37.5">
      <c r="A1324" s="1" t="s">
        <v>15847</v>
      </c>
      <c r="B1324" s="1" t="s">
        <v>15848</v>
      </c>
      <c r="C1324" s="1">
        <v>0</v>
      </c>
      <c r="D1324" s="1" t="s">
        <v>15849</v>
      </c>
      <c r="E1324" s="1">
        <v>2009</v>
      </c>
      <c r="F1324" s="1" t="s">
        <v>15850</v>
      </c>
      <c r="G1324" s="1">
        <v>2009</v>
      </c>
      <c r="H1324" s="1">
        <v>5</v>
      </c>
      <c r="I1324" s="1" t="s">
        <v>15851</v>
      </c>
      <c r="J1324" s="1" t="s">
        <v>15852</v>
      </c>
      <c r="K1324" s="1" t="s">
        <v>7972</v>
      </c>
      <c r="L1324" s="1" t="s">
        <v>7969</v>
      </c>
      <c r="M1324" s="1" t="s">
        <v>15853</v>
      </c>
    </row>
    <row r="1325" spans="1:13" ht="37.5">
      <c r="A1325" s="1" t="s">
        <v>15854</v>
      </c>
      <c r="B1325" s="1" t="s">
        <v>15855</v>
      </c>
      <c r="C1325" s="1">
        <v>0</v>
      </c>
      <c r="D1325" s="1" t="s">
        <v>15856</v>
      </c>
      <c r="E1325" s="1">
        <v>2007</v>
      </c>
      <c r="F1325" s="1" t="s">
        <v>15857</v>
      </c>
      <c r="G1325" s="1">
        <v>25</v>
      </c>
      <c r="H1325" s="1">
        <v>1</v>
      </c>
      <c r="I1325" s="1" t="s">
        <v>15858</v>
      </c>
      <c r="J1325" s="1" t="s">
        <v>15859</v>
      </c>
      <c r="K1325" s="1" t="s">
        <v>7972</v>
      </c>
      <c r="L1325" s="1" t="s">
        <v>7969</v>
      </c>
      <c r="M1325" s="1" t="s">
        <v>15860</v>
      </c>
    </row>
    <row r="1326" spans="1:13" ht="37.5">
      <c r="A1326" s="1" t="s">
        <v>15861</v>
      </c>
      <c r="B1326" s="1" t="s">
        <v>15862</v>
      </c>
      <c r="C1326" s="1">
        <v>0</v>
      </c>
      <c r="D1326" s="1" t="s">
        <v>15863</v>
      </c>
      <c r="E1326" s="1">
        <v>2005</v>
      </c>
      <c r="F1326" s="1" t="s">
        <v>15864</v>
      </c>
      <c r="G1326" s="1">
        <v>15</v>
      </c>
      <c r="H1326" s="1">
        <v>2</v>
      </c>
      <c r="I1326" s="1" t="s">
        <v>15865</v>
      </c>
      <c r="J1326" s="1" t="s">
        <v>15866</v>
      </c>
      <c r="K1326" s="1" t="s">
        <v>7972</v>
      </c>
      <c r="L1326" s="1" t="s">
        <v>7969</v>
      </c>
      <c r="M1326" s="1" t="s">
        <v>15867</v>
      </c>
    </row>
    <row r="1327" spans="1:13" ht="37.5">
      <c r="A1327" s="1" t="s">
        <v>15868</v>
      </c>
      <c r="B1327" s="1" t="s">
        <v>15869</v>
      </c>
      <c r="C1327" s="1">
        <v>0</v>
      </c>
      <c r="D1327" s="1" t="s">
        <v>15870</v>
      </c>
      <c r="E1327" s="1">
        <v>2009</v>
      </c>
      <c r="F1327" s="1" t="s">
        <v>15870</v>
      </c>
      <c r="G1327" s="1" t="s">
        <v>7969</v>
      </c>
      <c r="H1327" s="1" t="s">
        <v>7969</v>
      </c>
      <c r="I1327" s="1" t="s">
        <v>7969</v>
      </c>
      <c r="J1327" s="1" t="s">
        <v>15871</v>
      </c>
      <c r="K1327" s="1" t="s">
        <v>7972</v>
      </c>
      <c r="L1327" s="1" t="s">
        <v>7969</v>
      </c>
      <c r="M1327" s="1" t="s">
        <v>7969</v>
      </c>
    </row>
    <row r="1328" spans="1:13" ht="37.5">
      <c r="A1328" s="1" t="s">
        <v>15872</v>
      </c>
      <c r="B1328" s="1" t="s">
        <v>15873</v>
      </c>
      <c r="C1328" s="1">
        <v>0</v>
      </c>
      <c r="D1328" s="1" t="s">
        <v>15874</v>
      </c>
      <c r="E1328" s="1">
        <v>2008</v>
      </c>
      <c r="F1328" s="1" t="s">
        <v>15875</v>
      </c>
      <c r="G1328" s="1">
        <v>1</v>
      </c>
      <c r="H1328" s="1">
        <v>1</v>
      </c>
      <c r="I1328" s="1" t="s">
        <v>15876</v>
      </c>
      <c r="J1328" s="1" t="s">
        <v>15877</v>
      </c>
      <c r="K1328" s="1" t="s">
        <v>7972</v>
      </c>
      <c r="L1328" s="1" t="s">
        <v>9617</v>
      </c>
      <c r="M1328" s="1" t="s">
        <v>15878</v>
      </c>
    </row>
    <row r="1329" spans="1:13" ht="37.5">
      <c r="A1329" s="1" t="s">
        <v>15879</v>
      </c>
      <c r="B1329" s="1" t="s">
        <v>15880</v>
      </c>
      <c r="C1329" s="1">
        <v>0</v>
      </c>
      <c r="D1329" s="1" t="s">
        <v>15881</v>
      </c>
      <c r="E1329" s="1">
        <v>2009</v>
      </c>
      <c r="F1329" s="1" t="s">
        <v>15881</v>
      </c>
      <c r="G1329" s="1" t="s">
        <v>7969</v>
      </c>
      <c r="H1329" s="1" t="s">
        <v>7969</v>
      </c>
      <c r="I1329" s="1" t="s">
        <v>7969</v>
      </c>
      <c r="J1329" s="1" t="s">
        <v>15882</v>
      </c>
      <c r="K1329" s="1" t="s">
        <v>7972</v>
      </c>
      <c r="L1329" s="1" t="s">
        <v>7969</v>
      </c>
      <c r="M1329" s="1" t="s">
        <v>7969</v>
      </c>
    </row>
    <row r="1330" spans="1:13" ht="37.5">
      <c r="A1330" s="1" t="s">
        <v>15883</v>
      </c>
      <c r="B1330" s="1" t="s">
        <v>15884</v>
      </c>
      <c r="C1330" s="1">
        <v>0</v>
      </c>
      <c r="D1330" s="1" t="s">
        <v>15885</v>
      </c>
      <c r="E1330" s="1">
        <v>2003</v>
      </c>
      <c r="F1330" s="1" t="s">
        <v>12942</v>
      </c>
      <c r="G1330" s="1">
        <v>125</v>
      </c>
      <c r="H1330" s="1" t="s">
        <v>7969</v>
      </c>
      <c r="I1330" s="1" t="s">
        <v>15886</v>
      </c>
      <c r="J1330" s="1" t="s">
        <v>15887</v>
      </c>
      <c r="K1330" s="1" t="s">
        <v>7972</v>
      </c>
      <c r="L1330" s="1" t="s">
        <v>13326</v>
      </c>
      <c r="M1330" s="1" t="s">
        <v>15888</v>
      </c>
    </row>
    <row r="1331" spans="1:13" ht="50">
      <c r="A1331" s="1" t="s">
        <v>15889</v>
      </c>
      <c r="B1331" s="1" t="s">
        <v>15890</v>
      </c>
      <c r="C1331" s="1">
        <v>0</v>
      </c>
      <c r="D1331" s="1" t="s">
        <v>15891</v>
      </c>
      <c r="E1331" s="1">
        <v>2009</v>
      </c>
      <c r="F1331" s="1" t="s">
        <v>15892</v>
      </c>
      <c r="G1331" s="1" t="s">
        <v>7969</v>
      </c>
      <c r="H1331" s="1" t="s">
        <v>7969</v>
      </c>
      <c r="I1331" s="1" t="s">
        <v>15893</v>
      </c>
      <c r="J1331" s="1" t="s">
        <v>15894</v>
      </c>
      <c r="K1331" s="1" t="s">
        <v>7972</v>
      </c>
      <c r="L1331" s="1" t="s">
        <v>7969</v>
      </c>
      <c r="M1331" s="1" t="s">
        <v>15895</v>
      </c>
    </row>
    <row r="1332" spans="1:13" ht="37.5">
      <c r="A1332" s="1" t="s">
        <v>15896</v>
      </c>
      <c r="B1332" s="1" t="s">
        <v>15897</v>
      </c>
      <c r="C1332" s="1">
        <v>0</v>
      </c>
      <c r="D1332" s="1" t="s">
        <v>15898</v>
      </c>
      <c r="E1332" s="1">
        <v>2008</v>
      </c>
      <c r="F1332" s="1" t="s">
        <v>15899</v>
      </c>
      <c r="G1332" s="1">
        <v>39</v>
      </c>
      <c r="H1332" s="1">
        <v>11</v>
      </c>
      <c r="I1332" s="1" t="s">
        <v>15900</v>
      </c>
      <c r="J1332" s="1" t="s">
        <v>15901</v>
      </c>
      <c r="K1332" s="1" t="s">
        <v>7972</v>
      </c>
      <c r="L1332" s="1" t="s">
        <v>7969</v>
      </c>
      <c r="M1332" s="1" t="s">
        <v>15902</v>
      </c>
    </row>
    <row r="1333" spans="1:13" ht="50">
      <c r="A1333" s="1" t="s">
        <v>15903</v>
      </c>
      <c r="B1333" s="1" t="s">
        <v>15904</v>
      </c>
      <c r="C1333" s="1">
        <v>0</v>
      </c>
      <c r="D1333" s="1" t="s">
        <v>15733</v>
      </c>
      <c r="E1333" s="1">
        <v>2009</v>
      </c>
      <c r="F1333" s="1" t="s">
        <v>15905</v>
      </c>
      <c r="G1333" s="1" t="s">
        <v>7969</v>
      </c>
      <c r="H1333" s="1" t="s">
        <v>7969</v>
      </c>
      <c r="I1333" s="1" t="s">
        <v>15906</v>
      </c>
      <c r="J1333" s="1" t="s">
        <v>15907</v>
      </c>
      <c r="K1333" s="1" t="s">
        <v>7972</v>
      </c>
      <c r="L1333" s="1" t="s">
        <v>15908</v>
      </c>
      <c r="M1333" s="1" t="s">
        <v>7969</v>
      </c>
    </row>
    <row r="1334" spans="1:13" ht="62.5">
      <c r="A1334" s="1" t="s">
        <v>15909</v>
      </c>
      <c r="B1334" s="1" t="s">
        <v>15910</v>
      </c>
      <c r="C1334" s="1">
        <v>0</v>
      </c>
      <c r="D1334" s="1" t="s">
        <v>15911</v>
      </c>
      <c r="E1334" s="1">
        <v>2008</v>
      </c>
      <c r="F1334" s="1" t="s">
        <v>15912</v>
      </c>
      <c r="G1334" s="1">
        <v>6</v>
      </c>
      <c r="H1334" s="1" t="s">
        <v>7969</v>
      </c>
      <c r="I1334" s="1" t="s">
        <v>15913</v>
      </c>
      <c r="J1334" s="1" t="s">
        <v>15914</v>
      </c>
      <c r="K1334" s="1" t="s">
        <v>7972</v>
      </c>
      <c r="L1334" s="1" t="s">
        <v>7969</v>
      </c>
      <c r="M1334" s="1" t="s">
        <v>7969</v>
      </c>
    </row>
    <row r="1335" spans="1:13" ht="37.5">
      <c r="A1335" s="1" t="s">
        <v>15915</v>
      </c>
      <c r="B1335" s="1" t="s">
        <v>15916</v>
      </c>
      <c r="C1335" s="1">
        <v>0</v>
      </c>
      <c r="D1335" s="1" t="s">
        <v>15917</v>
      </c>
      <c r="E1335" s="1">
        <v>2004</v>
      </c>
      <c r="F1335" s="1" t="s">
        <v>11934</v>
      </c>
      <c r="G1335" s="1">
        <v>2</v>
      </c>
      <c r="H1335" s="1">
        <v>3</v>
      </c>
      <c r="I1335" s="1" t="s">
        <v>15918</v>
      </c>
      <c r="J1335" s="1" t="s">
        <v>15919</v>
      </c>
      <c r="K1335" s="1" t="s">
        <v>7972</v>
      </c>
      <c r="L1335" s="1" t="s">
        <v>7969</v>
      </c>
      <c r="M1335" s="1" t="s">
        <v>15920</v>
      </c>
    </row>
    <row r="1336" spans="1:13" ht="37.5">
      <c r="A1336" s="1" t="s">
        <v>15921</v>
      </c>
      <c r="B1336" s="1" t="s">
        <v>15922</v>
      </c>
      <c r="C1336" s="1">
        <v>0</v>
      </c>
      <c r="D1336" s="1" t="s">
        <v>15923</v>
      </c>
      <c r="E1336" s="1">
        <v>2004</v>
      </c>
      <c r="F1336" s="1" t="s">
        <v>14638</v>
      </c>
      <c r="G1336" s="1">
        <v>41</v>
      </c>
      <c r="H1336" s="1">
        <v>8</v>
      </c>
      <c r="I1336" s="1" t="s">
        <v>15924</v>
      </c>
      <c r="J1336" s="1" t="s">
        <v>15925</v>
      </c>
      <c r="K1336" s="1" t="s">
        <v>14279</v>
      </c>
      <c r="L1336" s="1" t="s">
        <v>7969</v>
      </c>
      <c r="M1336" s="1" t="s">
        <v>7969</v>
      </c>
    </row>
    <row r="1337" spans="1:13" ht="37.5">
      <c r="A1337" s="1" t="s">
        <v>15926</v>
      </c>
      <c r="B1337" s="1" t="s">
        <v>15927</v>
      </c>
      <c r="C1337" s="1">
        <v>0</v>
      </c>
      <c r="D1337" s="1" t="s">
        <v>15928</v>
      </c>
      <c r="E1337" s="1">
        <v>2004</v>
      </c>
      <c r="F1337" s="1" t="s">
        <v>12942</v>
      </c>
      <c r="G1337" s="1">
        <v>147</v>
      </c>
      <c r="H1337" s="1" t="s">
        <v>7969</v>
      </c>
      <c r="I1337" s="1" t="s">
        <v>7969</v>
      </c>
      <c r="J1337" s="1" t="s">
        <v>15929</v>
      </c>
      <c r="K1337" s="1" t="s">
        <v>7972</v>
      </c>
      <c r="L1337" s="1" t="s">
        <v>13326</v>
      </c>
      <c r="M1337" s="1" t="s">
        <v>7969</v>
      </c>
    </row>
    <row r="1338" spans="1:13" ht="50">
      <c r="A1338" s="1" t="s">
        <v>15930</v>
      </c>
      <c r="B1338" s="1" t="s">
        <v>15931</v>
      </c>
      <c r="C1338" s="1">
        <v>0</v>
      </c>
      <c r="D1338" s="1" t="s">
        <v>15932</v>
      </c>
      <c r="E1338" s="1">
        <v>2004</v>
      </c>
      <c r="F1338" s="1" t="s">
        <v>12942</v>
      </c>
      <c r="G1338" s="1">
        <v>146</v>
      </c>
      <c r="H1338" s="1" t="s">
        <v>7969</v>
      </c>
      <c r="I1338" s="1" t="s">
        <v>15933</v>
      </c>
      <c r="J1338" s="1" t="s">
        <v>15934</v>
      </c>
      <c r="K1338" s="1" t="s">
        <v>7972</v>
      </c>
      <c r="L1338" s="1" t="s">
        <v>13326</v>
      </c>
    </row>
    <row r="1339" spans="1:13" ht="37.5">
      <c r="A1339" s="1" t="s">
        <v>15935</v>
      </c>
      <c r="B1339" s="1" t="s">
        <v>15936</v>
      </c>
      <c r="C1339" s="1">
        <v>0</v>
      </c>
      <c r="D1339" s="1" t="s">
        <v>15937</v>
      </c>
      <c r="E1339" s="1">
        <v>2006</v>
      </c>
      <c r="F1339" s="1" t="s">
        <v>15938</v>
      </c>
      <c r="G1339" s="1" t="s">
        <v>7969</v>
      </c>
      <c r="H1339" s="1" t="s">
        <v>7969</v>
      </c>
      <c r="I1339" s="1" t="s">
        <v>15939</v>
      </c>
      <c r="J1339" s="1" t="s">
        <v>15940</v>
      </c>
      <c r="K1339" s="1" t="s">
        <v>7972</v>
      </c>
      <c r="L1339" s="1" t="s">
        <v>7969</v>
      </c>
      <c r="M1339" s="1" t="s">
        <v>7969</v>
      </c>
    </row>
    <row r="1340" spans="1:13" ht="37.5">
      <c r="A1340" s="1" t="s">
        <v>15941</v>
      </c>
      <c r="B1340" s="1" t="s">
        <v>15942</v>
      </c>
      <c r="C1340" s="1">
        <v>0</v>
      </c>
      <c r="D1340" s="1" t="s">
        <v>15943</v>
      </c>
      <c r="E1340" s="1">
        <v>2007</v>
      </c>
      <c r="F1340" s="1" t="s">
        <v>15944</v>
      </c>
      <c r="G1340" s="1" t="s">
        <v>7969</v>
      </c>
      <c r="H1340" s="1" t="s">
        <v>7969</v>
      </c>
      <c r="I1340" s="1" t="s">
        <v>15945</v>
      </c>
      <c r="J1340" s="1" t="s">
        <v>15946</v>
      </c>
      <c r="K1340" s="1" t="s">
        <v>7972</v>
      </c>
      <c r="L1340" s="1" t="s">
        <v>7969</v>
      </c>
      <c r="M1340" s="1" t="s">
        <v>7969</v>
      </c>
    </row>
    <row r="1341" spans="1:13" ht="50">
      <c r="A1341" s="1" t="s">
        <v>15947</v>
      </c>
      <c r="B1341" s="1" t="s">
        <v>15948</v>
      </c>
      <c r="C1341" s="1">
        <v>0</v>
      </c>
      <c r="D1341" s="1" t="s">
        <v>15949</v>
      </c>
      <c r="E1341" s="1">
        <v>2010</v>
      </c>
      <c r="F1341" s="1" t="s">
        <v>8055</v>
      </c>
      <c r="G1341" s="1">
        <v>89</v>
      </c>
      <c r="H1341" s="1" t="s">
        <v>7969</v>
      </c>
      <c r="I1341" s="1" t="s">
        <v>15950</v>
      </c>
      <c r="J1341" s="1" t="s">
        <v>15951</v>
      </c>
      <c r="K1341" s="1" t="s">
        <v>7972</v>
      </c>
      <c r="L1341" s="1" t="s">
        <v>7969</v>
      </c>
      <c r="M1341" s="1" t="s">
        <v>15952</v>
      </c>
    </row>
    <row r="1342" spans="1:13" ht="50">
      <c r="A1342" s="1" t="s">
        <v>15953</v>
      </c>
      <c r="B1342" s="1" t="s">
        <v>15954</v>
      </c>
      <c r="C1342" s="1">
        <v>0</v>
      </c>
      <c r="D1342" s="1" t="s">
        <v>15955</v>
      </c>
      <c r="E1342" s="1">
        <v>2007</v>
      </c>
      <c r="F1342" s="1" t="s">
        <v>8831</v>
      </c>
      <c r="G1342" s="1">
        <v>4298</v>
      </c>
      <c r="H1342" s="1" t="s">
        <v>7969</v>
      </c>
      <c r="I1342" s="1" t="s">
        <v>7969</v>
      </c>
      <c r="J1342" s="1" t="s">
        <v>15956</v>
      </c>
      <c r="K1342" s="1" t="s">
        <v>7972</v>
      </c>
      <c r="L1342" s="1" t="s">
        <v>7969</v>
      </c>
      <c r="M1342" s="1" t="s">
        <v>7969</v>
      </c>
    </row>
    <row r="1343" spans="1:13" ht="37.5">
      <c r="A1343" s="1" t="s">
        <v>15957</v>
      </c>
      <c r="B1343" s="1" t="s">
        <v>15958</v>
      </c>
      <c r="C1343" s="1">
        <v>0</v>
      </c>
      <c r="D1343" s="1" t="s">
        <v>15959</v>
      </c>
      <c r="E1343" s="1">
        <v>2002</v>
      </c>
      <c r="F1343" s="1" t="s">
        <v>15960</v>
      </c>
      <c r="G1343" s="1">
        <v>2002</v>
      </c>
      <c r="H1343" s="1" t="s">
        <v>7969</v>
      </c>
      <c r="I1343" s="1" t="s">
        <v>15961</v>
      </c>
      <c r="J1343" s="1" t="s">
        <v>15962</v>
      </c>
      <c r="K1343" s="1" t="s">
        <v>7972</v>
      </c>
      <c r="L1343" s="1" t="s">
        <v>8078</v>
      </c>
    </row>
    <row r="1344" spans="1:13" ht="37.5">
      <c r="A1344" s="1" t="s">
        <v>15963</v>
      </c>
      <c r="B1344" s="1" t="s">
        <v>15964</v>
      </c>
      <c r="C1344" s="1">
        <v>0</v>
      </c>
      <c r="D1344" s="1" t="s">
        <v>15965</v>
      </c>
      <c r="E1344" s="1">
        <v>2008</v>
      </c>
      <c r="F1344" s="1" t="s">
        <v>15966</v>
      </c>
      <c r="G1344" s="1" t="s">
        <v>7969</v>
      </c>
      <c r="H1344" s="1" t="s">
        <v>7969</v>
      </c>
      <c r="I1344" s="1" t="s">
        <v>15967</v>
      </c>
      <c r="J1344" s="1" t="s">
        <v>15968</v>
      </c>
      <c r="K1344" s="1" t="s">
        <v>7972</v>
      </c>
      <c r="L1344" s="1" t="s">
        <v>7969</v>
      </c>
      <c r="M1344" s="1" t="s">
        <v>7969</v>
      </c>
    </row>
    <row r="1345" spans="1:13">
      <c r="A1345" s="1" t="e">
        <v>#N/A</v>
      </c>
      <c r="B1345" s="1" t="s">
        <v>15969</v>
      </c>
      <c r="C1345" s="1">
        <v>0</v>
      </c>
      <c r="D1345" s="1" t="s">
        <v>15970</v>
      </c>
      <c r="E1345" s="1"/>
      <c r="F1345" s="1"/>
      <c r="G1345" s="1"/>
      <c r="H1345" s="1"/>
      <c r="I1345" s="1"/>
      <c r="J1345" s="1"/>
      <c r="K1345" s="1"/>
      <c r="L1345" s="1"/>
    </row>
    <row r="1346" spans="1:13" ht="37.5">
      <c r="A1346" s="1" t="s">
        <v>15971</v>
      </c>
      <c r="B1346" s="1" t="s">
        <v>15972</v>
      </c>
      <c r="C1346" s="1">
        <v>0</v>
      </c>
      <c r="D1346" s="1" t="s">
        <v>15973</v>
      </c>
      <c r="E1346" s="1">
        <v>2007</v>
      </c>
      <c r="F1346" s="1" t="s">
        <v>15974</v>
      </c>
      <c r="G1346" s="1">
        <v>2</v>
      </c>
      <c r="H1346" s="1" t="s">
        <v>7969</v>
      </c>
      <c r="I1346" s="1" t="s">
        <v>7969</v>
      </c>
      <c r="J1346" s="1" t="s">
        <v>15975</v>
      </c>
      <c r="K1346" s="1" t="s">
        <v>7972</v>
      </c>
      <c r="L1346" s="1" t="s">
        <v>15663</v>
      </c>
      <c r="M1346" s="1" t="s">
        <v>7969</v>
      </c>
    </row>
    <row r="1347" spans="1:13" ht="37.5">
      <c r="A1347" s="1" t="s">
        <v>15976</v>
      </c>
      <c r="B1347" s="1" t="s">
        <v>15977</v>
      </c>
      <c r="C1347" s="1">
        <v>0</v>
      </c>
      <c r="D1347" s="1" t="s">
        <v>15978</v>
      </c>
      <c r="E1347" s="1">
        <v>2009</v>
      </c>
      <c r="F1347" s="1" t="s">
        <v>15979</v>
      </c>
      <c r="G1347" s="1" t="s">
        <v>7969</v>
      </c>
      <c r="H1347" s="1" t="s">
        <v>7969</v>
      </c>
      <c r="I1347" s="1" t="s">
        <v>15980</v>
      </c>
      <c r="J1347" s="1" t="s">
        <v>15981</v>
      </c>
      <c r="K1347" s="1" t="s">
        <v>7972</v>
      </c>
      <c r="L1347" s="1" t="s">
        <v>7969</v>
      </c>
      <c r="M1347" s="1" t="s">
        <v>15982</v>
      </c>
    </row>
    <row r="1348" spans="1:13" ht="37.5">
      <c r="A1348" s="1" t="s">
        <v>15983</v>
      </c>
      <c r="B1348" s="1" t="s">
        <v>15984</v>
      </c>
      <c r="C1348" s="1">
        <v>0</v>
      </c>
      <c r="D1348" s="1" t="s">
        <v>15985</v>
      </c>
      <c r="E1348" s="1">
        <v>2008</v>
      </c>
      <c r="F1348" s="1" t="s">
        <v>15985</v>
      </c>
      <c r="G1348" s="1" t="s">
        <v>7969</v>
      </c>
      <c r="H1348" s="1" t="s">
        <v>7969</v>
      </c>
      <c r="I1348" s="1" t="s">
        <v>7969</v>
      </c>
      <c r="J1348" s="1" t="s">
        <v>15986</v>
      </c>
      <c r="K1348" s="1" t="s">
        <v>7972</v>
      </c>
      <c r="L1348" s="1" t="s">
        <v>7969</v>
      </c>
      <c r="M1348" s="1" t="s">
        <v>7969</v>
      </c>
    </row>
    <row r="1349" spans="1:13" ht="37.5">
      <c r="A1349" s="1" t="s">
        <v>15987</v>
      </c>
      <c r="B1349" s="1" t="s">
        <v>15988</v>
      </c>
      <c r="C1349" s="1">
        <v>0</v>
      </c>
      <c r="D1349" s="1" t="s">
        <v>15989</v>
      </c>
      <c r="E1349" s="1">
        <v>2008</v>
      </c>
      <c r="F1349" s="1" t="s">
        <v>8024</v>
      </c>
      <c r="G1349" s="1">
        <v>27</v>
      </c>
      <c r="H1349" s="1">
        <v>5</v>
      </c>
      <c r="I1349" s="1" t="s">
        <v>15990</v>
      </c>
      <c r="J1349" s="1" t="s">
        <v>15991</v>
      </c>
      <c r="K1349" s="1" t="s">
        <v>7972</v>
      </c>
      <c r="L1349" s="1" t="s">
        <v>7969</v>
      </c>
      <c r="M1349" s="1" t="s">
        <v>15992</v>
      </c>
    </row>
    <row r="1350" spans="1:13" ht="50">
      <c r="A1350" s="1" t="s">
        <v>15993</v>
      </c>
      <c r="B1350" s="1" t="s">
        <v>15994</v>
      </c>
      <c r="C1350" s="1">
        <v>0</v>
      </c>
      <c r="D1350" s="1" t="s">
        <v>15995</v>
      </c>
      <c r="E1350" s="1">
        <v>2001</v>
      </c>
      <c r="F1350" s="1" t="s">
        <v>15996</v>
      </c>
      <c r="G1350" s="1" t="s">
        <v>7969</v>
      </c>
      <c r="H1350" s="1" t="s">
        <v>7969</v>
      </c>
      <c r="I1350" s="1" t="s">
        <v>15997</v>
      </c>
      <c r="J1350" s="1" t="s">
        <v>15998</v>
      </c>
      <c r="K1350" s="1" t="s">
        <v>7972</v>
      </c>
      <c r="L1350" s="1" t="s">
        <v>8102</v>
      </c>
      <c r="M1350" s="1" t="s">
        <v>15999</v>
      </c>
    </row>
    <row r="1351" spans="1:13" ht="37.5">
      <c r="A1351" s="1" t="s">
        <v>16000</v>
      </c>
      <c r="B1351" s="1" t="s">
        <v>16001</v>
      </c>
      <c r="C1351" s="1">
        <v>0</v>
      </c>
      <c r="D1351" s="1" t="s">
        <v>16002</v>
      </c>
      <c r="E1351" s="1">
        <v>2006</v>
      </c>
      <c r="F1351" s="1" t="s">
        <v>8328</v>
      </c>
      <c r="G1351" s="1" t="s">
        <v>7969</v>
      </c>
      <c r="H1351" s="1" t="s">
        <v>7969</v>
      </c>
      <c r="I1351" s="1" t="s">
        <v>16003</v>
      </c>
      <c r="J1351" s="1" t="s">
        <v>16004</v>
      </c>
      <c r="K1351" s="1" t="s">
        <v>7972</v>
      </c>
      <c r="L1351" s="1" t="s">
        <v>7969</v>
      </c>
      <c r="M1351" s="1" t="s">
        <v>16005</v>
      </c>
    </row>
    <row r="1352" spans="1:13" ht="50">
      <c r="A1352" s="1" t="s">
        <v>16006</v>
      </c>
      <c r="B1352" s="1" t="s">
        <v>16007</v>
      </c>
      <c r="C1352" s="1">
        <v>0</v>
      </c>
      <c r="D1352" s="1" t="s">
        <v>16008</v>
      </c>
      <c r="E1352" s="1">
        <v>2006</v>
      </c>
      <c r="F1352" s="1" t="s">
        <v>8831</v>
      </c>
      <c r="G1352" s="1">
        <v>3903</v>
      </c>
      <c r="H1352" s="1" t="s">
        <v>7969</v>
      </c>
      <c r="I1352" s="1" t="s">
        <v>7969</v>
      </c>
      <c r="J1352" s="1" t="s">
        <v>16009</v>
      </c>
      <c r="K1352" s="1" t="s">
        <v>7972</v>
      </c>
      <c r="L1352" s="1" t="s">
        <v>7969</v>
      </c>
      <c r="M1352" s="1" t="s">
        <v>7969</v>
      </c>
    </row>
    <row r="1353" spans="1:13" ht="37.5">
      <c r="A1353" s="1" t="s">
        <v>16010</v>
      </c>
      <c r="B1353" s="1" t="s">
        <v>16011</v>
      </c>
      <c r="C1353" s="1">
        <v>0</v>
      </c>
      <c r="D1353" s="1" t="s">
        <v>16012</v>
      </c>
      <c r="E1353" s="1">
        <v>2010</v>
      </c>
      <c r="F1353" s="1" t="s">
        <v>16013</v>
      </c>
      <c r="G1353" s="1">
        <v>33</v>
      </c>
      <c r="H1353" s="1">
        <v>2</v>
      </c>
      <c r="I1353" s="1" t="s">
        <v>16014</v>
      </c>
      <c r="J1353" s="1" t="s">
        <v>16015</v>
      </c>
      <c r="K1353" s="1" t="s">
        <v>14279</v>
      </c>
      <c r="L1353" s="1" t="s">
        <v>7969</v>
      </c>
      <c r="M1353" s="1" t="s">
        <v>7969</v>
      </c>
    </row>
    <row r="1354" spans="1:13" ht="37.5">
      <c r="A1354" s="1" t="s">
        <v>16016</v>
      </c>
      <c r="B1354" s="1" t="s">
        <v>16017</v>
      </c>
      <c r="C1354" s="1">
        <v>0</v>
      </c>
      <c r="D1354" s="1" t="s">
        <v>16018</v>
      </c>
      <c r="E1354" s="1">
        <v>2008</v>
      </c>
      <c r="F1354" s="1" t="s">
        <v>16019</v>
      </c>
      <c r="G1354" s="1" t="s">
        <v>7969</v>
      </c>
      <c r="H1354" s="1" t="s">
        <v>7969</v>
      </c>
      <c r="I1354" s="1" t="s">
        <v>16020</v>
      </c>
      <c r="J1354" s="1" t="s">
        <v>16021</v>
      </c>
      <c r="K1354" s="1" t="s">
        <v>7972</v>
      </c>
      <c r="L1354" s="1" t="s">
        <v>7969</v>
      </c>
      <c r="M1354" s="1" t="s">
        <v>7969</v>
      </c>
    </row>
    <row r="1355" spans="1:13" ht="37.5">
      <c r="A1355" s="1" t="s">
        <v>16022</v>
      </c>
      <c r="B1355" s="1" t="s">
        <v>16023</v>
      </c>
      <c r="C1355" s="1">
        <v>0</v>
      </c>
      <c r="D1355" s="1" t="s">
        <v>16024</v>
      </c>
      <c r="E1355" s="1">
        <v>2004</v>
      </c>
      <c r="F1355" s="1" t="s">
        <v>14582</v>
      </c>
      <c r="G1355" s="1">
        <v>2004</v>
      </c>
      <c r="H1355" s="1">
        <v>1</v>
      </c>
      <c r="I1355" s="1" t="s">
        <v>16025</v>
      </c>
      <c r="J1355" s="1" t="s">
        <v>16026</v>
      </c>
      <c r="K1355" s="1" t="s">
        <v>7972</v>
      </c>
      <c r="L1355" s="1" t="s">
        <v>15683</v>
      </c>
      <c r="M1355" s="1" t="s">
        <v>16027</v>
      </c>
    </row>
    <row r="1356" spans="1:13" ht="37.5">
      <c r="A1356" s="1" t="s">
        <v>16028</v>
      </c>
      <c r="B1356" s="1" t="s">
        <v>16029</v>
      </c>
      <c r="C1356" s="1">
        <v>0</v>
      </c>
      <c r="D1356" s="1" t="s">
        <v>16030</v>
      </c>
      <c r="E1356" s="1">
        <v>2005</v>
      </c>
      <c r="F1356" s="1" t="s">
        <v>12942</v>
      </c>
      <c r="G1356" s="1">
        <v>181</v>
      </c>
      <c r="H1356" s="1" t="s">
        <v>7969</v>
      </c>
      <c r="I1356" s="1" t="s">
        <v>7969</v>
      </c>
      <c r="J1356" s="1" t="s">
        <v>16031</v>
      </c>
      <c r="K1356" s="1" t="s">
        <v>7972</v>
      </c>
      <c r="L1356" s="1" t="s">
        <v>7969</v>
      </c>
      <c r="M1356" s="1" t="s">
        <v>7969</v>
      </c>
    </row>
    <row r="1357" spans="1:13" ht="37.5">
      <c r="A1357" s="1" t="s">
        <v>16032</v>
      </c>
      <c r="B1357" s="1" t="s">
        <v>16033</v>
      </c>
      <c r="C1357" s="1">
        <v>0</v>
      </c>
      <c r="D1357" s="1" t="s">
        <v>16034</v>
      </c>
      <c r="E1357" s="1">
        <v>2003</v>
      </c>
      <c r="F1357" s="1" t="s">
        <v>16035</v>
      </c>
      <c r="G1357" s="1">
        <v>26</v>
      </c>
      <c r="H1357" s="1">
        <v>3</v>
      </c>
      <c r="I1357" s="1" t="s">
        <v>16036</v>
      </c>
      <c r="J1357" s="1" t="s">
        <v>16037</v>
      </c>
      <c r="K1357" s="1" t="s">
        <v>7972</v>
      </c>
      <c r="L1357" s="1" t="s">
        <v>16038</v>
      </c>
      <c r="M1357" s="1" t="s">
        <v>16039</v>
      </c>
    </row>
    <row r="1358" spans="1:13" ht="37.5">
      <c r="A1358" s="1" t="s">
        <v>16040</v>
      </c>
      <c r="B1358" s="1" t="s">
        <v>16041</v>
      </c>
      <c r="C1358" s="1">
        <v>0</v>
      </c>
      <c r="D1358" s="1" t="s">
        <v>16042</v>
      </c>
      <c r="E1358" s="1">
        <v>2009</v>
      </c>
      <c r="F1358" s="1" t="s">
        <v>16043</v>
      </c>
      <c r="G1358" s="1">
        <v>52</v>
      </c>
      <c r="H1358" s="1">
        <v>2</v>
      </c>
      <c r="I1358" s="1" t="s">
        <v>16044</v>
      </c>
      <c r="J1358" s="1" t="s">
        <v>16045</v>
      </c>
      <c r="K1358" s="1" t="s">
        <v>7972</v>
      </c>
      <c r="L1358" s="1" t="s">
        <v>7969</v>
      </c>
      <c r="M1358" s="1" t="s">
        <v>16046</v>
      </c>
    </row>
    <row r="1359" spans="1:13" ht="37.5">
      <c r="A1359" s="1" t="s">
        <v>16047</v>
      </c>
      <c r="B1359" s="1" t="s">
        <v>16048</v>
      </c>
      <c r="C1359" s="1">
        <v>0</v>
      </c>
      <c r="D1359" s="1" t="s">
        <v>16049</v>
      </c>
      <c r="E1359" s="1">
        <v>2006</v>
      </c>
      <c r="F1359" s="1" t="s">
        <v>16050</v>
      </c>
      <c r="G1359" s="1" t="s">
        <v>7969</v>
      </c>
      <c r="H1359" s="1" t="s">
        <v>7969</v>
      </c>
      <c r="I1359" s="1" t="s">
        <v>16051</v>
      </c>
      <c r="J1359" s="1" t="s">
        <v>16052</v>
      </c>
      <c r="K1359" s="1" t="s">
        <v>7972</v>
      </c>
      <c r="L1359" s="1" t="s">
        <v>7969</v>
      </c>
      <c r="M1359" s="1" t="s">
        <v>7969</v>
      </c>
    </row>
    <row r="1360" spans="1:13" ht="37.5">
      <c r="A1360" s="1" t="s">
        <v>16053</v>
      </c>
      <c r="B1360" s="1" t="s">
        <v>16054</v>
      </c>
      <c r="C1360" s="1">
        <v>0</v>
      </c>
      <c r="D1360" s="1" t="s">
        <v>16055</v>
      </c>
      <c r="E1360" s="1">
        <v>2005</v>
      </c>
      <c r="F1360" s="1" t="s">
        <v>16056</v>
      </c>
      <c r="G1360" s="1">
        <v>4</v>
      </c>
      <c r="H1360" s="1">
        <v>7</v>
      </c>
      <c r="I1360" s="1" t="s">
        <v>16057</v>
      </c>
      <c r="J1360" s="1" t="s">
        <v>16058</v>
      </c>
      <c r="K1360" s="1" t="s">
        <v>7972</v>
      </c>
      <c r="L1360" s="1" t="s">
        <v>7969</v>
      </c>
      <c r="M1360" s="1" t="s">
        <v>7969</v>
      </c>
    </row>
    <row r="1361" spans="1:13" ht="50">
      <c r="A1361" s="1" t="s">
        <v>16059</v>
      </c>
      <c r="B1361" s="1" t="s">
        <v>16060</v>
      </c>
      <c r="C1361" s="1">
        <v>0</v>
      </c>
      <c r="D1361" s="1" t="s">
        <v>16061</v>
      </c>
      <c r="E1361" s="1">
        <v>2001</v>
      </c>
      <c r="F1361" s="1" t="s">
        <v>8831</v>
      </c>
      <c r="G1361" s="1">
        <v>2115</v>
      </c>
      <c r="H1361" s="1" t="s">
        <v>7969</v>
      </c>
      <c r="I1361" s="1" t="s">
        <v>7969</v>
      </c>
      <c r="J1361" s="1" t="s">
        <v>16062</v>
      </c>
      <c r="K1361" s="1" t="s">
        <v>7972</v>
      </c>
      <c r="L1361" s="1" t="s">
        <v>13352</v>
      </c>
      <c r="M1361" s="1" t="s">
        <v>7969</v>
      </c>
    </row>
    <row r="1362" spans="1:13" ht="37.5">
      <c r="A1362" s="1" t="s">
        <v>16063</v>
      </c>
      <c r="B1362" s="1" t="s">
        <v>16064</v>
      </c>
      <c r="C1362" s="1">
        <v>0</v>
      </c>
      <c r="D1362" s="1" t="s">
        <v>16065</v>
      </c>
      <c r="E1362" s="1">
        <v>2007</v>
      </c>
      <c r="F1362" s="1" t="s">
        <v>16066</v>
      </c>
      <c r="G1362" s="1">
        <v>31</v>
      </c>
      <c r="H1362" s="1">
        <v>5</v>
      </c>
      <c r="I1362" s="1" t="s">
        <v>16067</v>
      </c>
      <c r="J1362" s="1" t="s">
        <v>16068</v>
      </c>
      <c r="K1362" s="1" t="s">
        <v>7972</v>
      </c>
      <c r="L1362" s="1" t="s">
        <v>7969</v>
      </c>
      <c r="M1362" s="1" t="s">
        <v>16069</v>
      </c>
    </row>
    <row r="1363" spans="1:13" ht="37.5">
      <c r="A1363" s="1" t="s">
        <v>16070</v>
      </c>
      <c r="B1363" s="1" t="s">
        <v>16071</v>
      </c>
      <c r="C1363" s="1">
        <v>0</v>
      </c>
      <c r="D1363" s="1" t="s">
        <v>16072</v>
      </c>
      <c r="E1363" s="1">
        <v>2010</v>
      </c>
      <c r="F1363" s="1" t="s">
        <v>16073</v>
      </c>
      <c r="G1363" s="1" t="s">
        <v>7969</v>
      </c>
      <c r="H1363" s="1" t="s">
        <v>7969</v>
      </c>
      <c r="I1363" s="1" t="s">
        <v>16074</v>
      </c>
      <c r="J1363" s="1" t="s">
        <v>16075</v>
      </c>
      <c r="K1363" s="1" t="s">
        <v>7972</v>
      </c>
      <c r="L1363" s="1" t="s">
        <v>16076</v>
      </c>
      <c r="M1363" s="1" t="s">
        <v>7969</v>
      </c>
    </row>
    <row r="1364" spans="1:13" ht="37.5">
      <c r="A1364" s="1" t="s">
        <v>16077</v>
      </c>
      <c r="B1364" s="1" t="s">
        <v>16078</v>
      </c>
      <c r="C1364" s="1">
        <v>0</v>
      </c>
      <c r="D1364" s="1" t="s">
        <v>16079</v>
      </c>
      <c r="E1364" s="1">
        <v>2003</v>
      </c>
      <c r="F1364" s="1" t="s">
        <v>16079</v>
      </c>
      <c r="G1364" s="1" t="s">
        <v>7969</v>
      </c>
      <c r="H1364" s="1" t="s">
        <v>7969</v>
      </c>
      <c r="I1364" s="1" t="s">
        <v>16080</v>
      </c>
      <c r="J1364" s="1" t="s">
        <v>16081</v>
      </c>
      <c r="K1364" s="1" t="s">
        <v>7972</v>
      </c>
      <c r="L1364" s="1" t="s">
        <v>8465</v>
      </c>
      <c r="M1364" s="1" t="s">
        <v>7969</v>
      </c>
    </row>
    <row r="1365" spans="1:13" ht="37.5">
      <c r="A1365" s="1" t="s">
        <v>4924</v>
      </c>
      <c r="B1365" s="1" t="s">
        <v>5134</v>
      </c>
      <c r="C1365" s="1">
        <v>0</v>
      </c>
      <c r="D1365" s="1" t="s">
        <v>16082</v>
      </c>
      <c r="E1365" s="1">
        <v>2002</v>
      </c>
      <c r="F1365" s="1" t="s">
        <v>16083</v>
      </c>
      <c r="G1365" s="1" t="s">
        <v>7969</v>
      </c>
      <c r="H1365" s="1" t="s">
        <v>7969</v>
      </c>
      <c r="I1365" s="1" t="s">
        <v>16084</v>
      </c>
      <c r="J1365" s="1" t="s">
        <v>16085</v>
      </c>
      <c r="K1365" s="1" t="s">
        <v>7972</v>
      </c>
      <c r="L1365" s="1" t="s">
        <v>16086</v>
      </c>
    </row>
    <row r="1366" spans="1:13" ht="37.5">
      <c r="A1366" s="1" t="s">
        <v>16087</v>
      </c>
      <c r="B1366" s="1" t="s">
        <v>16088</v>
      </c>
      <c r="C1366" s="1">
        <v>0</v>
      </c>
      <c r="D1366" s="1" t="s">
        <v>16089</v>
      </c>
      <c r="E1366" s="1">
        <v>2002</v>
      </c>
      <c r="F1366" s="1" t="s">
        <v>12942</v>
      </c>
      <c r="G1366" s="1">
        <v>65</v>
      </c>
      <c r="H1366" s="1" t="s">
        <v>7969</v>
      </c>
      <c r="I1366" s="1" t="s">
        <v>7969</v>
      </c>
      <c r="J1366" s="1" t="s">
        <v>16090</v>
      </c>
      <c r="K1366" s="1" t="s">
        <v>7972</v>
      </c>
      <c r="L1366" s="1" t="s">
        <v>13326</v>
      </c>
      <c r="M1366" s="1" t="s">
        <v>7969</v>
      </c>
    </row>
    <row r="1367" spans="1:13" ht="37.5">
      <c r="A1367" s="1" t="s">
        <v>16091</v>
      </c>
      <c r="B1367" s="1" t="s">
        <v>16092</v>
      </c>
      <c r="C1367" s="1">
        <v>0</v>
      </c>
      <c r="D1367" s="1" t="s">
        <v>16093</v>
      </c>
      <c r="E1367" s="1">
        <v>2006</v>
      </c>
      <c r="F1367" s="1" t="s">
        <v>16094</v>
      </c>
      <c r="G1367" s="1">
        <v>22</v>
      </c>
      <c r="H1367" s="1">
        <v>1</v>
      </c>
      <c r="I1367" s="1" t="s">
        <v>16095</v>
      </c>
      <c r="J1367" s="1" t="s">
        <v>16096</v>
      </c>
      <c r="K1367" s="1" t="s">
        <v>7972</v>
      </c>
      <c r="L1367" s="1" t="s">
        <v>7969</v>
      </c>
      <c r="M1367" s="1" t="s">
        <v>7969</v>
      </c>
    </row>
    <row r="1368" spans="1:13" ht="37.5">
      <c r="A1368" s="1" t="s">
        <v>16097</v>
      </c>
      <c r="B1368" s="1" t="s">
        <v>16098</v>
      </c>
      <c r="C1368" s="1">
        <v>0</v>
      </c>
      <c r="D1368" s="1" t="s">
        <v>16099</v>
      </c>
      <c r="E1368" s="1">
        <v>2007</v>
      </c>
      <c r="F1368" s="1" t="s">
        <v>14582</v>
      </c>
      <c r="G1368" s="1">
        <v>2007</v>
      </c>
      <c r="H1368" s="1">
        <v>6</v>
      </c>
      <c r="I1368" s="1" t="s">
        <v>16100</v>
      </c>
      <c r="J1368" s="1" t="s">
        <v>16101</v>
      </c>
      <c r="K1368" s="1" t="s">
        <v>7972</v>
      </c>
      <c r="L1368" s="1" t="s">
        <v>7969</v>
      </c>
      <c r="M1368" s="1" t="s">
        <v>16102</v>
      </c>
    </row>
    <row r="1369" spans="1:13" ht="37.5">
      <c r="A1369" s="1" t="s">
        <v>16103</v>
      </c>
      <c r="B1369" s="1" t="s">
        <v>16104</v>
      </c>
      <c r="C1369" s="1">
        <v>0</v>
      </c>
      <c r="D1369" s="1" t="s">
        <v>16105</v>
      </c>
      <c r="E1369" s="1">
        <v>1995</v>
      </c>
      <c r="F1369" s="1" t="s">
        <v>16106</v>
      </c>
      <c r="G1369" s="1" t="s">
        <v>7969</v>
      </c>
      <c r="H1369" s="1" t="s">
        <v>7969</v>
      </c>
      <c r="I1369" s="1" t="s">
        <v>16107</v>
      </c>
      <c r="J1369" s="1" t="s">
        <v>16108</v>
      </c>
      <c r="K1369" s="1" t="s">
        <v>7972</v>
      </c>
      <c r="L1369" s="1" t="s">
        <v>16109</v>
      </c>
      <c r="M1369" s="1" t="s">
        <v>7969</v>
      </c>
    </row>
    <row r="1370" spans="1:13" ht="37.5">
      <c r="A1370" s="1" t="s">
        <v>16110</v>
      </c>
      <c r="B1370" s="1" t="s">
        <v>16111</v>
      </c>
      <c r="C1370" s="1">
        <v>0</v>
      </c>
      <c r="D1370" s="1" t="s">
        <v>16112</v>
      </c>
      <c r="E1370" s="1">
        <v>1975</v>
      </c>
      <c r="F1370" s="1" t="s">
        <v>16113</v>
      </c>
      <c r="G1370" s="1" t="s">
        <v>7969</v>
      </c>
      <c r="H1370" s="1" t="s">
        <v>7969</v>
      </c>
      <c r="I1370" s="1" t="s">
        <v>16114</v>
      </c>
      <c r="J1370" s="1" t="s">
        <v>16115</v>
      </c>
      <c r="K1370" s="1" t="s">
        <v>7972</v>
      </c>
      <c r="L1370" s="1" t="s">
        <v>8190</v>
      </c>
    </row>
    <row r="1371" spans="1:13" ht="37.5">
      <c r="A1371" s="1" t="s">
        <v>16116</v>
      </c>
      <c r="B1371" s="1" t="s">
        <v>16117</v>
      </c>
      <c r="C1371" s="1">
        <v>0</v>
      </c>
      <c r="D1371" s="1" t="s">
        <v>16118</v>
      </c>
      <c r="E1371" s="1">
        <v>1975</v>
      </c>
      <c r="F1371" s="1" t="s">
        <v>16119</v>
      </c>
      <c r="G1371" s="1">
        <v>10</v>
      </c>
      <c r="H1371" s="1">
        <v>6</v>
      </c>
      <c r="I1371" s="1" t="s">
        <v>16120</v>
      </c>
      <c r="J1371" s="1" t="s">
        <v>16121</v>
      </c>
      <c r="K1371" s="1" t="s">
        <v>7972</v>
      </c>
      <c r="L1371" s="1" t="s">
        <v>7969</v>
      </c>
      <c r="M1371" s="1" t="s">
        <v>16122</v>
      </c>
    </row>
    <row r="1372" spans="1:13" ht="37.5">
      <c r="A1372" s="1" t="s">
        <v>16123</v>
      </c>
      <c r="B1372" s="1" t="s">
        <v>16124</v>
      </c>
      <c r="C1372" s="1">
        <v>0</v>
      </c>
      <c r="D1372" s="1" t="s">
        <v>16125</v>
      </c>
      <c r="E1372" s="1">
        <v>2001</v>
      </c>
      <c r="F1372" s="1" t="s">
        <v>16126</v>
      </c>
      <c r="G1372" s="1">
        <v>2001</v>
      </c>
      <c r="H1372" s="1" t="s">
        <v>7969</v>
      </c>
      <c r="I1372" s="1" t="s">
        <v>16127</v>
      </c>
      <c r="J1372" s="1" t="s">
        <v>16128</v>
      </c>
      <c r="K1372" s="1" t="s">
        <v>7972</v>
      </c>
      <c r="L1372" s="1" t="s">
        <v>8078</v>
      </c>
      <c r="M1372" s="1" t="s">
        <v>16129</v>
      </c>
    </row>
    <row r="1373" spans="1:13" ht="50">
      <c r="A1373" s="1" t="s">
        <v>16130</v>
      </c>
      <c r="B1373" s="1" t="s">
        <v>16131</v>
      </c>
      <c r="C1373" s="1">
        <v>0</v>
      </c>
      <c r="D1373" s="1" t="s">
        <v>16132</v>
      </c>
      <c r="E1373" s="1">
        <v>2001</v>
      </c>
      <c r="F1373" s="1" t="s">
        <v>8831</v>
      </c>
      <c r="G1373" s="1">
        <v>2200</v>
      </c>
      <c r="H1373" s="1" t="s">
        <v>7969</v>
      </c>
      <c r="I1373" s="1" t="s">
        <v>7969</v>
      </c>
      <c r="J1373" s="1" t="s">
        <v>16133</v>
      </c>
      <c r="K1373" s="1" t="s">
        <v>7972</v>
      </c>
      <c r="L1373" s="1" t="s">
        <v>13352</v>
      </c>
      <c r="M1373" s="1" t="s">
        <v>7969</v>
      </c>
    </row>
    <row r="1374" spans="1:13" ht="50">
      <c r="A1374" s="1" t="s">
        <v>16134</v>
      </c>
      <c r="B1374" s="1" t="s">
        <v>16135</v>
      </c>
      <c r="C1374" s="1">
        <v>0</v>
      </c>
      <c r="D1374" s="1" t="s">
        <v>16136</v>
      </c>
      <c r="E1374" s="1">
        <v>2000</v>
      </c>
      <c r="F1374" s="1" t="s">
        <v>8831</v>
      </c>
      <c r="G1374" s="1">
        <v>1858</v>
      </c>
      <c r="H1374" s="1" t="s">
        <v>7969</v>
      </c>
      <c r="I1374" s="1" t="s">
        <v>16137</v>
      </c>
      <c r="J1374" s="1" t="s">
        <v>16138</v>
      </c>
      <c r="K1374" s="1" t="s">
        <v>7972</v>
      </c>
      <c r="L1374" s="1" t="s">
        <v>13352</v>
      </c>
      <c r="M1374" s="1" t="s">
        <v>16139</v>
      </c>
    </row>
    <row r="1375" spans="1:13" ht="37.5">
      <c r="A1375" s="1" t="s">
        <v>16140</v>
      </c>
      <c r="B1375" s="1" t="s">
        <v>16141</v>
      </c>
      <c r="C1375" s="1">
        <v>0</v>
      </c>
      <c r="D1375" s="1" t="s">
        <v>16142</v>
      </c>
      <c r="E1375" s="1">
        <v>2000</v>
      </c>
      <c r="F1375" s="1" t="s">
        <v>16126</v>
      </c>
      <c r="G1375" s="1">
        <v>2000</v>
      </c>
      <c r="H1375" s="1" t="s">
        <v>7969</v>
      </c>
      <c r="I1375" s="1" t="s">
        <v>16143</v>
      </c>
      <c r="J1375" s="1" t="s">
        <v>16144</v>
      </c>
      <c r="K1375" s="1" t="s">
        <v>7972</v>
      </c>
      <c r="L1375" s="1" t="s">
        <v>8078</v>
      </c>
      <c r="M1375" s="1" t="s">
        <v>16145</v>
      </c>
    </row>
    <row r="1376" spans="1:13" ht="37.5">
      <c r="A1376" s="1" t="s">
        <v>4959</v>
      </c>
      <c r="B1376" s="1" t="s">
        <v>16146</v>
      </c>
      <c r="C1376" s="1">
        <v>0</v>
      </c>
      <c r="D1376" s="1" t="s">
        <v>16147</v>
      </c>
      <c r="E1376" s="1">
        <v>2000</v>
      </c>
      <c r="F1376" s="1" t="s">
        <v>16126</v>
      </c>
      <c r="G1376" s="1">
        <v>2000</v>
      </c>
      <c r="H1376" s="1" t="s">
        <v>7969</v>
      </c>
      <c r="I1376" s="1" t="s">
        <v>16148</v>
      </c>
      <c r="J1376" s="1" t="s">
        <v>16149</v>
      </c>
      <c r="K1376" s="1" t="s">
        <v>7972</v>
      </c>
      <c r="L1376" s="1" t="s">
        <v>8078</v>
      </c>
    </row>
    <row r="1377" spans="1:13" ht="37.5">
      <c r="A1377" s="1" t="s">
        <v>16150</v>
      </c>
      <c r="B1377" s="1" t="s">
        <v>16151</v>
      </c>
      <c r="C1377" s="1">
        <v>0</v>
      </c>
      <c r="D1377" s="1" t="s">
        <v>16152</v>
      </c>
      <c r="E1377" s="1">
        <v>1996</v>
      </c>
      <c r="F1377" s="1" t="s">
        <v>9923</v>
      </c>
      <c r="G1377" s="1">
        <v>17</v>
      </c>
      <c r="H1377" s="1">
        <v>1</v>
      </c>
      <c r="I1377" s="1" t="s">
        <v>16153</v>
      </c>
      <c r="J1377" s="1" t="s">
        <v>16154</v>
      </c>
      <c r="K1377" s="1" t="s">
        <v>7972</v>
      </c>
      <c r="L1377" s="1" t="s">
        <v>8969</v>
      </c>
    </row>
    <row r="1378" spans="1:13" ht="50">
      <c r="A1378" s="1" t="s">
        <v>16155</v>
      </c>
      <c r="B1378" s="1" t="s">
        <v>16156</v>
      </c>
      <c r="C1378" s="1">
        <v>0</v>
      </c>
      <c r="D1378" s="1" t="s">
        <v>16157</v>
      </c>
      <c r="E1378" s="1">
        <v>2001</v>
      </c>
      <c r="F1378" s="1" t="s">
        <v>15996</v>
      </c>
      <c r="G1378" s="1" t="s">
        <v>7969</v>
      </c>
      <c r="H1378" s="1" t="s">
        <v>7969</v>
      </c>
      <c r="I1378" s="1" t="s">
        <v>16158</v>
      </c>
      <c r="J1378" s="1" t="s">
        <v>16159</v>
      </c>
      <c r="K1378" s="1" t="s">
        <v>7972</v>
      </c>
      <c r="L1378" s="1" t="s">
        <v>8102</v>
      </c>
      <c r="M1378" s="1" t="s">
        <v>16160</v>
      </c>
    </row>
    <row r="1379" spans="1:13" ht="37.5">
      <c r="A1379" s="1" t="s">
        <v>16161</v>
      </c>
      <c r="B1379" s="1" t="s">
        <v>16162</v>
      </c>
      <c r="C1379" s="1">
        <v>0</v>
      </c>
      <c r="D1379" s="1" t="s">
        <v>16163</v>
      </c>
      <c r="E1379" s="1">
        <v>1994</v>
      </c>
      <c r="F1379" s="1" t="s">
        <v>16164</v>
      </c>
      <c r="G1379" s="1" t="s">
        <v>7969</v>
      </c>
      <c r="H1379" s="1" t="s">
        <v>7969</v>
      </c>
      <c r="I1379" s="1" t="s">
        <v>16165</v>
      </c>
      <c r="J1379" s="1" t="s">
        <v>16166</v>
      </c>
      <c r="K1379" s="1" t="s">
        <v>7972</v>
      </c>
      <c r="L1379" s="1" t="s">
        <v>10473</v>
      </c>
      <c r="M1379" s="1" t="s">
        <v>7969</v>
      </c>
    </row>
    <row r="1380" spans="1:13" ht="37.5">
      <c r="A1380" s="1" t="s">
        <v>16167</v>
      </c>
      <c r="B1380" s="1" t="s">
        <v>16168</v>
      </c>
      <c r="C1380" s="1">
        <v>0</v>
      </c>
      <c r="D1380" s="1" t="s">
        <v>16169</v>
      </c>
      <c r="E1380" s="1">
        <v>2000</v>
      </c>
      <c r="F1380" s="1" t="s">
        <v>16170</v>
      </c>
      <c r="G1380" s="1">
        <v>2000</v>
      </c>
      <c r="H1380" s="1" t="s">
        <v>7969</v>
      </c>
      <c r="I1380" s="1" t="s">
        <v>16171</v>
      </c>
      <c r="J1380" s="1" t="s">
        <v>16172</v>
      </c>
      <c r="K1380" s="1" t="s">
        <v>7972</v>
      </c>
      <c r="L1380" s="1" t="s">
        <v>8078</v>
      </c>
      <c r="M1380" s="1" t="s">
        <v>16173</v>
      </c>
    </row>
    <row r="1381" spans="1:13" ht="37.5">
      <c r="A1381" s="1" t="s">
        <v>16174</v>
      </c>
      <c r="B1381" s="1" t="s">
        <v>16175</v>
      </c>
      <c r="C1381" s="1" t="s">
        <v>16176</v>
      </c>
      <c r="D1381" s="1" t="s">
        <v>16177</v>
      </c>
      <c r="E1381" s="1">
        <v>2025</v>
      </c>
      <c r="F1381" s="1" t="s">
        <v>8282</v>
      </c>
      <c r="G1381" s="1">
        <v>30</v>
      </c>
      <c r="H1381" s="1">
        <v>3</v>
      </c>
      <c r="I1381" s="1" t="s">
        <v>16178</v>
      </c>
      <c r="J1381" s="1" t="s">
        <v>16179</v>
      </c>
      <c r="K1381" s="1" t="s">
        <v>7972</v>
      </c>
      <c r="L1381" s="1" t="s">
        <v>8285</v>
      </c>
      <c r="M1381" s="1" t="s">
        <v>16180</v>
      </c>
    </row>
    <row r="1382" spans="1:13" ht="37.5">
      <c r="A1382" s="1" t="s">
        <v>16181</v>
      </c>
      <c r="B1382" s="1" t="s">
        <v>16182</v>
      </c>
      <c r="C1382" s="1" t="s">
        <v>16176</v>
      </c>
      <c r="D1382" s="1" t="s">
        <v>16183</v>
      </c>
      <c r="E1382" s="1">
        <v>2025</v>
      </c>
      <c r="F1382" s="1" t="s">
        <v>12045</v>
      </c>
      <c r="G1382" s="1">
        <v>12</v>
      </c>
      <c r="H1382" s="1">
        <v>1</v>
      </c>
      <c r="I1382" s="1" t="s">
        <v>16184</v>
      </c>
      <c r="J1382" s="1" t="s">
        <v>16185</v>
      </c>
      <c r="K1382" s="1" t="s">
        <v>7972</v>
      </c>
      <c r="L1382" s="1" t="s">
        <v>8064</v>
      </c>
    </row>
    <row r="1383" spans="1:13" ht="37.5">
      <c r="A1383" s="1" t="s">
        <v>16186</v>
      </c>
      <c r="B1383" s="1" t="s">
        <v>16187</v>
      </c>
      <c r="C1383" s="1" t="s">
        <v>16176</v>
      </c>
      <c r="D1383" s="1" t="s">
        <v>16188</v>
      </c>
      <c r="E1383" s="1">
        <v>2025</v>
      </c>
      <c r="F1383" s="1" t="s">
        <v>7975</v>
      </c>
      <c r="G1383" s="1">
        <v>28</v>
      </c>
      <c r="H1383" s="1">
        <v>1</v>
      </c>
      <c r="I1383" s="1" t="s">
        <v>16189</v>
      </c>
      <c r="J1383" s="1" t="s">
        <v>16190</v>
      </c>
      <c r="K1383" s="1" t="s">
        <v>7972</v>
      </c>
      <c r="L1383" s="1" t="s">
        <v>7978</v>
      </c>
      <c r="M1383" s="1" t="s">
        <v>16191</v>
      </c>
    </row>
    <row r="1384" spans="1:13" ht="37.5">
      <c r="A1384" s="1" t="s">
        <v>234</v>
      </c>
      <c r="B1384" s="1" t="s">
        <v>16192</v>
      </c>
      <c r="C1384" s="1" t="s">
        <v>16176</v>
      </c>
      <c r="D1384" s="1" t="s">
        <v>237</v>
      </c>
      <c r="E1384" s="1">
        <v>2025</v>
      </c>
      <c r="F1384" s="1" t="s">
        <v>9567</v>
      </c>
      <c r="G1384" s="1">
        <v>18</v>
      </c>
      <c r="H1384" s="1">
        <v>3</v>
      </c>
      <c r="I1384" s="1" t="s">
        <v>16193</v>
      </c>
      <c r="J1384" s="1" t="s">
        <v>16194</v>
      </c>
      <c r="K1384" s="1" t="s">
        <v>7972</v>
      </c>
      <c r="L1384" s="1" t="s">
        <v>7978</v>
      </c>
      <c r="M1384" s="1" t="s">
        <v>236</v>
      </c>
    </row>
    <row r="1385" spans="1:13" ht="37.5">
      <c r="A1385" s="1" t="s">
        <v>16195</v>
      </c>
      <c r="B1385" s="1" t="s">
        <v>16196</v>
      </c>
      <c r="C1385" s="1" t="s">
        <v>16176</v>
      </c>
      <c r="D1385" s="1" t="s">
        <v>16197</v>
      </c>
      <c r="E1385" s="1">
        <v>2025</v>
      </c>
      <c r="F1385" s="1" t="s">
        <v>8183</v>
      </c>
      <c r="G1385" s="1">
        <v>5</v>
      </c>
      <c r="H1385" s="1">
        <v>1</v>
      </c>
      <c r="I1385" s="1" t="s">
        <v>16198</v>
      </c>
      <c r="J1385" s="1" t="s">
        <v>16199</v>
      </c>
      <c r="K1385" s="1" t="s">
        <v>7972</v>
      </c>
      <c r="L1385" s="1" t="s">
        <v>8134</v>
      </c>
    </row>
    <row r="1386" spans="1:13" ht="37.5">
      <c r="A1386" s="1" t="s">
        <v>16200</v>
      </c>
      <c r="B1386" s="1" t="s">
        <v>16201</v>
      </c>
      <c r="C1386" s="1" t="s">
        <v>16176</v>
      </c>
      <c r="D1386" s="1" t="s">
        <v>16202</v>
      </c>
      <c r="E1386" s="1">
        <v>2025</v>
      </c>
      <c r="F1386" s="1" t="s">
        <v>8491</v>
      </c>
      <c r="G1386" s="1" t="s">
        <v>7969</v>
      </c>
      <c r="H1386" s="1" t="s">
        <v>7969</v>
      </c>
      <c r="I1386" s="1" t="s">
        <v>16203</v>
      </c>
      <c r="J1386" s="1" t="s">
        <v>16204</v>
      </c>
      <c r="K1386" s="1" t="s">
        <v>7972</v>
      </c>
      <c r="L1386" s="1" t="s">
        <v>8102</v>
      </c>
    </row>
    <row r="1387" spans="1:13" ht="37.5">
      <c r="A1387" s="1" t="s">
        <v>16205</v>
      </c>
      <c r="B1387" s="1" t="s">
        <v>16206</v>
      </c>
      <c r="C1387" s="1" t="s">
        <v>16176</v>
      </c>
      <c r="D1387" s="1" t="s">
        <v>16207</v>
      </c>
      <c r="E1387" s="1">
        <v>2025</v>
      </c>
      <c r="F1387" s="1" t="s">
        <v>16208</v>
      </c>
      <c r="G1387" s="1">
        <v>6</v>
      </c>
      <c r="H1387" s="1">
        <v>5</v>
      </c>
      <c r="I1387" s="1" t="s">
        <v>16209</v>
      </c>
      <c r="J1387" s="1" t="s">
        <v>16210</v>
      </c>
      <c r="K1387" s="1" t="s">
        <v>7972</v>
      </c>
      <c r="L1387" s="1" t="s">
        <v>7978</v>
      </c>
      <c r="M1387" s="1" t="s">
        <v>16211</v>
      </c>
    </row>
    <row r="1388" spans="1:13" ht="37.5">
      <c r="A1388" s="1" t="s">
        <v>16212</v>
      </c>
      <c r="B1388" s="1" t="s">
        <v>16213</v>
      </c>
      <c r="C1388" s="1" t="s">
        <v>16176</v>
      </c>
      <c r="D1388" s="1" t="s">
        <v>16214</v>
      </c>
      <c r="E1388" s="1">
        <v>2025</v>
      </c>
      <c r="F1388" s="1" t="s">
        <v>8276</v>
      </c>
      <c r="G1388" s="1">
        <v>25</v>
      </c>
      <c r="H1388" s="1">
        <v>1</v>
      </c>
      <c r="I1388" s="1" t="s">
        <v>16215</v>
      </c>
      <c r="J1388" s="1" t="s">
        <v>16216</v>
      </c>
      <c r="K1388" s="1" t="s">
        <v>7972</v>
      </c>
      <c r="L1388" s="1" t="s">
        <v>8012</v>
      </c>
    </row>
    <row r="1389" spans="1:13" ht="37.5">
      <c r="A1389" s="1" t="s">
        <v>16217</v>
      </c>
      <c r="B1389" s="1" t="s">
        <v>16218</v>
      </c>
      <c r="C1389" s="1" t="s">
        <v>16176</v>
      </c>
      <c r="D1389" s="1" t="s">
        <v>16219</v>
      </c>
      <c r="E1389" s="1">
        <v>2025</v>
      </c>
      <c r="F1389" s="1" t="s">
        <v>16220</v>
      </c>
      <c r="G1389" s="1">
        <v>41</v>
      </c>
      <c r="H1389" s="1" t="s">
        <v>7969</v>
      </c>
      <c r="I1389" s="1" t="s">
        <v>16221</v>
      </c>
      <c r="J1389" s="1" t="s">
        <v>16222</v>
      </c>
      <c r="K1389" s="1" t="s">
        <v>7972</v>
      </c>
      <c r="L1389" s="1" t="s">
        <v>8027</v>
      </c>
    </row>
    <row r="1390" spans="1:13" ht="37.5">
      <c r="A1390" s="1" t="s">
        <v>16223</v>
      </c>
      <c r="B1390" s="1" t="s">
        <v>16224</v>
      </c>
      <c r="C1390" s="1" t="s">
        <v>16176</v>
      </c>
      <c r="D1390" s="1" t="s">
        <v>16225</v>
      </c>
      <c r="E1390" s="1">
        <v>2025</v>
      </c>
      <c r="F1390" s="1" t="s">
        <v>16226</v>
      </c>
      <c r="G1390" s="1">
        <v>93</v>
      </c>
      <c r="H1390" s="1" t="s">
        <v>7969</v>
      </c>
      <c r="I1390" s="1" t="s">
        <v>16227</v>
      </c>
      <c r="J1390" s="1" t="s">
        <v>16228</v>
      </c>
      <c r="K1390" s="1" t="s">
        <v>7972</v>
      </c>
      <c r="L1390" s="1" t="s">
        <v>7993</v>
      </c>
      <c r="M1390" s="1" t="s">
        <v>16229</v>
      </c>
    </row>
    <row r="1391" spans="1:13" ht="37.5">
      <c r="A1391" s="1" t="s">
        <v>16230</v>
      </c>
      <c r="B1391" s="1" t="s">
        <v>16231</v>
      </c>
      <c r="C1391" s="1" t="s">
        <v>16176</v>
      </c>
      <c r="D1391" s="1" t="s">
        <v>16232</v>
      </c>
      <c r="E1391" s="1">
        <v>2025</v>
      </c>
      <c r="F1391" s="1" t="s">
        <v>8293</v>
      </c>
      <c r="G1391" s="1">
        <v>89</v>
      </c>
      <c r="H1391" s="1" t="s">
        <v>7969</v>
      </c>
      <c r="I1391" s="1" t="s">
        <v>16233</v>
      </c>
      <c r="J1391" s="1" t="s">
        <v>16234</v>
      </c>
      <c r="K1391" s="1" t="s">
        <v>7972</v>
      </c>
      <c r="L1391" s="1" t="s">
        <v>8027</v>
      </c>
      <c r="M1391" s="1" t="s">
        <v>16235</v>
      </c>
    </row>
    <row r="1392" spans="1:13" ht="37.5">
      <c r="A1392" s="1" t="s">
        <v>16236</v>
      </c>
      <c r="B1392" s="1" t="s">
        <v>16237</v>
      </c>
      <c r="C1392" s="1" t="s">
        <v>16176</v>
      </c>
      <c r="D1392" s="1" t="s">
        <v>16238</v>
      </c>
      <c r="E1392" s="1">
        <v>2025</v>
      </c>
      <c r="F1392" s="1" t="s">
        <v>8392</v>
      </c>
      <c r="G1392" s="1">
        <v>12</v>
      </c>
      <c r="H1392" s="1">
        <v>6</v>
      </c>
      <c r="I1392" s="1" t="s">
        <v>16239</v>
      </c>
      <c r="J1392" s="1" t="s">
        <v>16240</v>
      </c>
      <c r="K1392" s="1" t="s">
        <v>7972</v>
      </c>
      <c r="L1392" s="1" t="s">
        <v>8102</v>
      </c>
      <c r="M1392" s="1" t="s">
        <v>16241</v>
      </c>
    </row>
    <row r="1393" spans="1:13" ht="37.5">
      <c r="A1393" s="1" t="s">
        <v>16242</v>
      </c>
      <c r="B1393" s="1" t="s">
        <v>16243</v>
      </c>
      <c r="C1393" s="1" t="s">
        <v>16176</v>
      </c>
      <c r="D1393" s="1" t="s">
        <v>16244</v>
      </c>
      <c r="E1393" s="1">
        <v>2025</v>
      </c>
      <c r="F1393" s="1" t="s">
        <v>8392</v>
      </c>
      <c r="G1393" s="1" t="s">
        <v>7969</v>
      </c>
      <c r="H1393" s="1" t="s">
        <v>7969</v>
      </c>
      <c r="I1393" s="1" t="s">
        <v>16245</v>
      </c>
      <c r="J1393" s="1" t="s">
        <v>16246</v>
      </c>
      <c r="K1393" s="1" t="s">
        <v>7972</v>
      </c>
      <c r="L1393" s="1" t="s">
        <v>8102</v>
      </c>
      <c r="M1393" s="1" t="s">
        <v>16247</v>
      </c>
    </row>
    <row r="1394" spans="1:13" ht="37.5">
      <c r="A1394" s="1" t="s">
        <v>16248</v>
      </c>
      <c r="B1394" s="1" t="s">
        <v>16249</v>
      </c>
      <c r="C1394" s="1" t="s">
        <v>16176</v>
      </c>
      <c r="D1394" s="1" t="s">
        <v>16250</v>
      </c>
      <c r="E1394" s="1">
        <v>2025</v>
      </c>
      <c r="F1394" s="1" t="s">
        <v>8308</v>
      </c>
      <c r="G1394" s="1">
        <v>24</v>
      </c>
      <c r="H1394" s="1">
        <v>1</v>
      </c>
      <c r="I1394" s="1" t="s">
        <v>16251</v>
      </c>
      <c r="J1394" s="1" t="s">
        <v>16252</v>
      </c>
      <c r="K1394" s="1" t="s">
        <v>7972</v>
      </c>
      <c r="L1394" s="1" t="s">
        <v>7985</v>
      </c>
    </row>
    <row r="1395" spans="1:13" ht="37.5">
      <c r="A1395" s="1" t="s">
        <v>16253</v>
      </c>
      <c r="B1395" s="1" t="s">
        <v>16254</v>
      </c>
      <c r="C1395" s="1" t="s">
        <v>16176</v>
      </c>
      <c r="D1395" s="1" t="s">
        <v>16255</v>
      </c>
      <c r="E1395" s="1">
        <v>2025</v>
      </c>
      <c r="F1395" s="1" t="s">
        <v>16256</v>
      </c>
      <c r="G1395" s="1" t="s">
        <v>7969</v>
      </c>
      <c r="H1395" s="1" t="s">
        <v>7969</v>
      </c>
      <c r="I1395" s="1" t="s">
        <v>16257</v>
      </c>
      <c r="J1395" s="1" t="s">
        <v>16258</v>
      </c>
      <c r="K1395" s="1" t="s">
        <v>7972</v>
      </c>
      <c r="L1395" s="1" t="s">
        <v>8688</v>
      </c>
      <c r="M1395" s="1" t="s">
        <v>16259</v>
      </c>
    </row>
    <row r="1396" spans="1:13" ht="37.5">
      <c r="A1396" s="1" t="s">
        <v>16260</v>
      </c>
      <c r="B1396" s="1" t="s">
        <v>16261</v>
      </c>
      <c r="C1396" s="1" t="s">
        <v>16176</v>
      </c>
      <c r="D1396" s="1" t="s">
        <v>16262</v>
      </c>
      <c r="E1396" s="1">
        <v>2025</v>
      </c>
      <c r="F1396" s="1" t="s">
        <v>12033</v>
      </c>
      <c r="G1396" s="1">
        <v>16</v>
      </c>
      <c r="H1396" s="1">
        <v>2</v>
      </c>
      <c r="I1396" s="1" t="s">
        <v>16263</v>
      </c>
      <c r="J1396" s="1" t="s">
        <v>16264</v>
      </c>
      <c r="K1396" s="1" t="s">
        <v>7972</v>
      </c>
      <c r="L1396" s="1" t="s">
        <v>8012</v>
      </c>
    </row>
    <row r="1397" spans="1:13" ht="37.5">
      <c r="A1397" s="1" t="s">
        <v>16265</v>
      </c>
      <c r="B1397" s="1" t="s">
        <v>16266</v>
      </c>
      <c r="C1397" s="1" t="s">
        <v>16176</v>
      </c>
      <c r="D1397" s="1" t="s">
        <v>16267</v>
      </c>
      <c r="E1397" s="1">
        <v>2025</v>
      </c>
      <c r="F1397" s="1" t="s">
        <v>10691</v>
      </c>
      <c r="G1397" s="1">
        <v>37</v>
      </c>
      <c r="H1397" s="1">
        <v>9</v>
      </c>
      <c r="I1397" s="1" t="s">
        <v>16268</v>
      </c>
      <c r="J1397" s="1" t="s">
        <v>16269</v>
      </c>
      <c r="K1397" s="1" t="s">
        <v>7972</v>
      </c>
      <c r="L1397" s="1" t="s">
        <v>10694</v>
      </c>
      <c r="M1397" s="1" t="s">
        <v>16270</v>
      </c>
    </row>
    <row r="1398" spans="1:13" ht="37.5">
      <c r="A1398" s="1" t="s">
        <v>16271</v>
      </c>
      <c r="B1398" s="1" t="s">
        <v>16272</v>
      </c>
      <c r="C1398" s="1" t="s">
        <v>16176</v>
      </c>
      <c r="D1398" s="1" t="s">
        <v>16273</v>
      </c>
      <c r="E1398" s="1">
        <v>2025</v>
      </c>
      <c r="F1398" s="1" t="s">
        <v>8491</v>
      </c>
      <c r="G1398" s="1" t="s">
        <v>7969</v>
      </c>
      <c r="H1398" s="1" t="s">
        <v>7969</v>
      </c>
      <c r="I1398" s="1" t="s">
        <v>16274</v>
      </c>
      <c r="J1398" s="1" t="s">
        <v>16275</v>
      </c>
      <c r="K1398" s="1" t="s">
        <v>7972</v>
      </c>
      <c r="L1398" s="1" t="s">
        <v>8102</v>
      </c>
      <c r="M1398" s="1" t="s">
        <v>16276</v>
      </c>
    </row>
    <row r="1399" spans="1:13" ht="37.5">
      <c r="A1399" s="1" t="s">
        <v>91</v>
      </c>
      <c r="B1399" s="1" t="s">
        <v>16277</v>
      </c>
      <c r="C1399" s="1" t="s">
        <v>16176</v>
      </c>
      <c r="D1399" s="1" t="s">
        <v>94</v>
      </c>
      <c r="E1399" s="1">
        <v>2025</v>
      </c>
      <c r="F1399" s="1" t="s">
        <v>16278</v>
      </c>
      <c r="G1399" s="1">
        <v>18</v>
      </c>
      <c r="H1399" s="1">
        <v>2</v>
      </c>
      <c r="I1399" s="1" t="s">
        <v>16279</v>
      </c>
      <c r="J1399" s="1" t="s">
        <v>16280</v>
      </c>
      <c r="K1399" s="1" t="s">
        <v>7972</v>
      </c>
      <c r="L1399" s="1" t="s">
        <v>8085</v>
      </c>
      <c r="M1399" s="1" t="s">
        <v>93</v>
      </c>
    </row>
    <row r="1400" spans="1:13" ht="37.5">
      <c r="A1400" s="1" t="s">
        <v>16281</v>
      </c>
      <c r="B1400" s="1" t="s">
        <v>16282</v>
      </c>
      <c r="C1400" s="1" t="s">
        <v>16176</v>
      </c>
      <c r="D1400" s="1" t="s">
        <v>16283</v>
      </c>
      <c r="E1400" s="1">
        <v>2025</v>
      </c>
      <c r="F1400" s="1" t="s">
        <v>8043</v>
      </c>
      <c r="G1400" s="1" t="s">
        <v>7969</v>
      </c>
      <c r="H1400" s="1" t="s">
        <v>7969</v>
      </c>
      <c r="I1400" s="1" t="s">
        <v>16284</v>
      </c>
      <c r="J1400" s="1" t="s">
        <v>16285</v>
      </c>
      <c r="K1400" s="1" t="s">
        <v>7972</v>
      </c>
      <c r="L1400" s="1" t="s">
        <v>7978</v>
      </c>
    </row>
    <row r="1401" spans="1:13" ht="37.5">
      <c r="A1401" s="1" t="s">
        <v>16286</v>
      </c>
      <c r="B1401" s="1" t="s">
        <v>16287</v>
      </c>
      <c r="C1401" s="1" t="s">
        <v>16176</v>
      </c>
      <c r="D1401" s="1" t="s">
        <v>16288</v>
      </c>
      <c r="E1401" s="1">
        <v>2025</v>
      </c>
      <c r="F1401" s="1" t="s">
        <v>16289</v>
      </c>
      <c r="G1401" s="1">
        <v>30</v>
      </c>
      <c r="H1401" s="1">
        <v>1</v>
      </c>
      <c r="I1401" s="1" t="s">
        <v>16290</v>
      </c>
      <c r="J1401" s="1" t="s">
        <v>16291</v>
      </c>
      <c r="K1401" s="1" t="s">
        <v>7972</v>
      </c>
      <c r="L1401" s="1" t="s">
        <v>16292</v>
      </c>
    </row>
    <row r="1402" spans="1:13" ht="37.5">
      <c r="A1402" s="1" t="s">
        <v>16293</v>
      </c>
      <c r="B1402" s="1" t="s">
        <v>16294</v>
      </c>
      <c r="C1402" s="1" t="s">
        <v>16176</v>
      </c>
      <c r="D1402" s="1" t="s">
        <v>16295</v>
      </c>
      <c r="E1402" s="1">
        <v>2025</v>
      </c>
      <c r="F1402" s="1" t="s">
        <v>16296</v>
      </c>
      <c r="G1402" s="1" t="s">
        <v>7969</v>
      </c>
      <c r="H1402" s="1" t="s">
        <v>7969</v>
      </c>
      <c r="I1402" s="1" t="s">
        <v>16297</v>
      </c>
      <c r="J1402" s="1" t="s">
        <v>16298</v>
      </c>
      <c r="K1402" s="1" t="s">
        <v>7972</v>
      </c>
      <c r="L1402" s="1" t="s">
        <v>16299</v>
      </c>
      <c r="M1402" s="1" t="s">
        <v>16300</v>
      </c>
    </row>
    <row r="1403" spans="1:13" ht="37.5">
      <c r="A1403" s="1" t="s">
        <v>16301</v>
      </c>
      <c r="B1403" s="1" t="s">
        <v>16302</v>
      </c>
      <c r="C1403" s="1" t="s">
        <v>16176</v>
      </c>
      <c r="D1403" s="1" t="s">
        <v>16303</v>
      </c>
      <c r="E1403" s="1">
        <v>2025</v>
      </c>
      <c r="F1403" s="1" t="s">
        <v>16304</v>
      </c>
      <c r="G1403" s="1">
        <v>13</v>
      </c>
      <c r="H1403" s="1">
        <v>1</v>
      </c>
      <c r="I1403" s="1" t="s">
        <v>16305</v>
      </c>
      <c r="J1403" s="1" t="s">
        <v>16306</v>
      </c>
      <c r="K1403" s="1" t="s">
        <v>7972</v>
      </c>
      <c r="L1403" s="1" t="s">
        <v>16307</v>
      </c>
    </row>
    <row r="1404" spans="1:13" ht="37.5">
      <c r="A1404" s="1" t="s">
        <v>16308</v>
      </c>
      <c r="B1404" s="1" t="s">
        <v>16309</v>
      </c>
      <c r="C1404" s="1" t="s">
        <v>16176</v>
      </c>
      <c r="D1404" s="1" t="s">
        <v>16310</v>
      </c>
      <c r="E1404" s="1">
        <v>2025</v>
      </c>
      <c r="F1404" s="1" t="s">
        <v>8432</v>
      </c>
      <c r="G1404" s="1">
        <v>268</v>
      </c>
      <c r="H1404" s="1" t="s">
        <v>7969</v>
      </c>
      <c r="I1404" s="1" t="s">
        <v>16311</v>
      </c>
      <c r="J1404" s="1" t="s">
        <v>16312</v>
      </c>
      <c r="K1404" s="1" t="s">
        <v>7972</v>
      </c>
      <c r="L1404" s="1" t="s">
        <v>8027</v>
      </c>
    </row>
    <row r="1405" spans="1:13" ht="37.5">
      <c r="A1405" s="1" t="s">
        <v>16313</v>
      </c>
      <c r="B1405" s="1" t="s">
        <v>16314</v>
      </c>
      <c r="C1405" s="1" t="s">
        <v>16176</v>
      </c>
      <c r="D1405" s="1" t="s">
        <v>16315</v>
      </c>
      <c r="E1405" s="1">
        <v>2025</v>
      </c>
      <c r="F1405" s="1" t="s">
        <v>8009</v>
      </c>
      <c r="G1405" s="1">
        <v>14</v>
      </c>
      <c r="H1405" s="1">
        <v>5</v>
      </c>
      <c r="I1405" s="1" t="s">
        <v>16316</v>
      </c>
      <c r="J1405" s="1" t="s">
        <v>16317</v>
      </c>
      <c r="K1405" s="1" t="s">
        <v>7972</v>
      </c>
      <c r="L1405" s="1" t="s">
        <v>8012</v>
      </c>
    </row>
    <row r="1406" spans="1:13" ht="37.5">
      <c r="A1406" s="1" t="s">
        <v>16318</v>
      </c>
      <c r="B1406" s="1" t="s">
        <v>16319</v>
      </c>
      <c r="C1406" s="1" t="s">
        <v>16176</v>
      </c>
      <c r="D1406" s="1" t="s">
        <v>16320</v>
      </c>
      <c r="E1406" s="1">
        <v>2025</v>
      </c>
      <c r="F1406" s="1" t="s">
        <v>8261</v>
      </c>
      <c r="G1406" s="1">
        <v>16</v>
      </c>
      <c r="H1406" s="1">
        <v>1</v>
      </c>
      <c r="I1406" s="1" t="s">
        <v>16321</v>
      </c>
      <c r="J1406" s="1" t="s">
        <v>16322</v>
      </c>
      <c r="K1406" s="1" t="s">
        <v>7972</v>
      </c>
      <c r="L1406" s="1" t="s">
        <v>8264</v>
      </c>
    </row>
    <row r="1407" spans="1:13" ht="37.5">
      <c r="A1407" s="1" t="s">
        <v>16323</v>
      </c>
      <c r="B1407" s="1" t="s">
        <v>16324</v>
      </c>
      <c r="C1407" s="1" t="s">
        <v>16176</v>
      </c>
      <c r="D1407" s="1" t="s">
        <v>16325</v>
      </c>
      <c r="E1407" s="1">
        <v>2025</v>
      </c>
      <c r="F1407" s="1" t="s">
        <v>12388</v>
      </c>
      <c r="G1407" s="1">
        <v>22</v>
      </c>
      <c r="H1407" s="1">
        <v>1</v>
      </c>
      <c r="I1407" s="1" t="s">
        <v>16326</v>
      </c>
      <c r="J1407" s="1" t="s">
        <v>16327</v>
      </c>
      <c r="K1407" s="1" t="s">
        <v>7972</v>
      </c>
      <c r="L1407" s="1" t="s">
        <v>8102</v>
      </c>
      <c r="M1407" s="1" t="s">
        <v>16328</v>
      </c>
    </row>
    <row r="1408" spans="1:13" ht="37.5">
      <c r="A1408" s="1" t="s">
        <v>16329</v>
      </c>
      <c r="B1408" s="1" t="s">
        <v>16330</v>
      </c>
      <c r="C1408" s="1" t="s">
        <v>16176</v>
      </c>
      <c r="D1408" s="1" t="s">
        <v>16331</v>
      </c>
      <c r="E1408" s="1">
        <v>2025</v>
      </c>
      <c r="F1408" s="1" t="s">
        <v>10830</v>
      </c>
      <c r="G1408" s="1">
        <v>20</v>
      </c>
      <c r="H1408" s="1" t="s">
        <v>7969</v>
      </c>
      <c r="I1408" s="1" t="s">
        <v>16332</v>
      </c>
      <c r="J1408" s="1" t="s">
        <v>16333</v>
      </c>
      <c r="K1408" s="1" t="s">
        <v>7972</v>
      </c>
      <c r="L1408" s="1" t="s">
        <v>8102</v>
      </c>
      <c r="M1408" s="1" t="s">
        <v>16334</v>
      </c>
    </row>
    <row r="1409" spans="1:13" ht="37.5">
      <c r="A1409" s="1" t="s">
        <v>16335</v>
      </c>
      <c r="B1409" s="1" t="s">
        <v>16336</v>
      </c>
      <c r="C1409" s="1" t="s">
        <v>16176</v>
      </c>
      <c r="D1409" s="1" t="s">
        <v>16337</v>
      </c>
      <c r="E1409" s="1">
        <v>2025</v>
      </c>
      <c r="F1409" s="1" t="s">
        <v>16338</v>
      </c>
      <c r="G1409" s="1">
        <v>31</v>
      </c>
      <c r="H1409" s="1" t="s">
        <v>7969</v>
      </c>
      <c r="I1409" s="1" t="s">
        <v>16339</v>
      </c>
      <c r="J1409" s="1" t="s">
        <v>16340</v>
      </c>
      <c r="K1409" s="1" t="s">
        <v>7972</v>
      </c>
      <c r="L1409" s="1" t="s">
        <v>7993</v>
      </c>
    </row>
    <row r="1410" spans="1:13" ht="37.5">
      <c r="A1410" s="1" t="s">
        <v>16341</v>
      </c>
      <c r="B1410" s="1" t="s">
        <v>16342</v>
      </c>
      <c r="C1410" s="1" t="s">
        <v>16176</v>
      </c>
      <c r="D1410" s="1" t="s">
        <v>16343</v>
      </c>
      <c r="E1410" s="1">
        <v>2025</v>
      </c>
      <c r="F1410" s="1" t="s">
        <v>7975</v>
      </c>
      <c r="G1410" s="1">
        <v>28</v>
      </c>
      <c r="H1410" s="1">
        <v>2</v>
      </c>
      <c r="I1410" s="1" t="s">
        <v>16344</v>
      </c>
      <c r="J1410" s="1" t="s">
        <v>16345</v>
      </c>
      <c r="K1410" s="1" t="s">
        <v>7972</v>
      </c>
      <c r="L1410" s="1" t="s">
        <v>7978</v>
      </c>
      <c r="M1410" s="1" t="s">
        <v>16346</v>
      </c>
    </row>
    <row r="1411" spans="1:13" ht="37.5">
      <c r="A1411" s="1" t="s">
        <v>16347</v>
      </c>
      <c r="B1411" s="1" t="s">
        <v>16348</v>
      </c>
      <c r="C1411" s="1" t="s">
        <v>16176</v>
      </c>
      <c r="D1411" s="1" t="s">
        <v>16349</v>
      </c>
      <c r="E1411" s="1">
        <v>2025</v>
      </c>
      <c r="F1411" s="1" t="s">
        <v>7975</v>
      </c>
      <c r="G1411" s="1">
        <v>28</v>
      </c>
      <c r="H1411" s="1">
        <v>1</v>
      </c>
      <c r="I1411" s="1" t="s">
        <v>16350</v>
      </c>
      <c r="J1411" s="1" t="s">
        <v>16351</v>
      </c>
      <c r="K1411" s="1" t="s">
        <v>7972</v>
      </c>
      <c r="L1411" s="1" t="s">
        <v>7978</v>
      </c>
      <c r="M1411" s="1" t="s">
        <v>16352</v>
      </c>
    </row>
    <row r="1412" spans="1:13" ht="37.5">
      <c r="A1412" s="1" t="s">
        <v>16353</v>
      </c>
      <c r="B1412" s="1" t="s">
        <v>16354</v>
      </c>
      <c r="C1412" s="1" t="s">
        <v>16176</v>
      </c>
      <c r="D1412" s="1" t="s">
        <v>16355</v>
      </c>
      <c r="E1412" s="1">
        <v>2025</v>
      </c>
      <c r="F1412" s="1" t="s">
        <v>16356</v>
      </c>
      <c r="G1412" s="1">
        <v>19</v>
      </c>
      <c r="H1412" s="1">
        <v>1</v>
      </c>
      <c r="I1412" s="1" t="s">
        <v>16357</v>
      </c>
      <c r="J1412" s="1" t="s">
        <v>16358</v>
      </c>
      <c r="K1412" s="1" t="s">
        <v>7972</v>
      </c>
      <c r="L1412" s="1" t="s">
        <v>8134</v>
      </c>
    </row>
    <row r="1413" spans="1:13" ht="37.5">
      <c r="A1413" s="1" t="s">
        <v>16359</v>
      </c>
      <c r="B1413" s="1" t="s">
        <v>16360</v>
      </c>
      <c r="C1413" s="1" t="s">
        <v>16176</v>
      </c>
      <c r="D1413" s="1" t="s">
        <v>16361</v>
      </c>
      <c r="E1413" s="1">
        <v>2025</v>
      </c>
      <c r="F1413" s="1" t="s">
        <v>16362</v>
      </c>
      <c r="G1413" s="1">
        <v>8</v>
      </c>
      <c r="H1413" s="1">
        <v>1</v>
      </c>
      <c r="I1413" s="1" t="s">
        <v>16363</v>
      </c>
      <c r="J1413" s="1" t="s">
        <v>16364</v>
      </c>
      <c r="K1413" s="1" t="s">
        <v>7972</v>
      </c>
      <c r="L1413" s="1" t="s">
        <v>8012</v>
      </c>
    </row>
    <row r="1414" spans="1:13" ht="50">
      <c r="A1414" s="1" t="s">
        <v>16365</v>
      </c>
      <c r="B1414" s="1" t="s">
        <v>16366</v>
      </c>
      <c r="C1414" s="1" t="s">
        <v>16176</v>
      </c>
      <c r="D1414" s="1" t="s">
        <v>16367</v>
      </c>
      <c r="E1414" s="1">
        <v>2025</v>
      </c>
      <c r="F1414" s="1" t="s">
        <v>8055</v>
      </c>
      <c r="G1414" s="1">
        <v>2265</v>
      </c>
      <c r="H1414" s="1" t="s">
        <v>7969</v>
      </c>
      <c r="I1414" s="1" t="s">
        <v>16368</v>
      </c>
      <c r="J1414" s="1" t="s">
        <v>16369</v>
      </c>
      <c r="K1414" s="1" t="s">
        <v>7972</v>
      </c>
      <c r="L1414" s="1" t="s">
        <v>7985</v>
      </c>
      <c r="M1414" s="1" t="s">
        <v>16370</v>
      </c>
    </row>
    <row r="1415" spans="1:13" ht="37.5">
      <c r="A1415" s="1" t="s">
        <v>16371</v>
      </c>
      <c r="B1415" s="1" t="s">
        <v>16372</v>
      </c>
      <c r="C1415" s="1" t="s">
        <v>16176</v>
      </c>
      <c r="D1415" s="1" t="s">
        <v>16373</v>
      </c>
      <c r="E1415" s="1">
        <v>2025</v>
      </c>
      <c r="F1415" s="1" t="s">
        <v>8009</v>
      </c>
      <c r="G1415" s="1">
        <v>14</v>
      </c>
      <c r="H1415" s="1">
        <v>6</v>
      </c>
      <c r="I1415" s="1" t="s">
        <v>16374</v>
      </c>
      <c r="J1415" s="1" t="s">
        <v>16375</v>
      </c>
      <c r="K1415" s="1" t="s">
        <v>7972</v>
      </c>
      <c r="L1415" s="1" t="s">
        <v>8012</v>
      </c>
    </row>
    <row r="1416" spans="1:13" ht="62.5">
      <c r="A1416" s="1" t="s">
        <v>16376</v>
      </c>
      <c r="B1416" s="1" t="s">
        <v>16377</v>
      </c>
      <c r="C1416" s="1" t="s">
        <v>16176</v>
      </c>
      <c r="D1416" s="1" t="s">
        <v>16378</v>
      </c>
      <c r="E1416" s="1">
        <v>2025</v>
      </c>
      <c r="F1416" s="1" t="s">
        <v>16379</v>
      </c>
      <c r="G1416" s="1">
        <v>640</v>
      </c>
      <c r="H1416" s="1">
        <v>8059</v>
      </c>
      <c r="I1416" s="1" t="s">
        <v>16380</v>
      </c>
      <c r="J1416" s="1" t="s">
        <v>16381</v>
      </c>
      <c r="K1416" s="1" t="s">
        <v>7972</v>
      </c>
      <c r="L1416" s="1" t="s">
        <v>16382</v>
      </c>
      <c r="M1416" s="1" t="s">
        <v>16383</v>
      </c>
    </row>
    <row r="1417" spans="1:13" ht="25">
      <c r="A1417" s="1" t="e">
        <v>#N/A</v>
      </c>
      <c r="B1417" s="1" t="s">
        <v>16384</v>
      </c>
      <c r="C1417" s="1" t="s">
        <v>16176</v>
      </c>
      <c r="D1417" s="1" t="s">
        <v>16385</v>
      </c>
      <c r="E1417" s="1"/>
      <c r="F1417" s="1"/>
      <c r="G1417" s="1"/>
      <c r="H1417" s="1"/>
      <c r="I1417" s="1"/>
      <c r="J1417" s="1"/>
      <c r="K1417" s="1"/>
      <c r="L1417" s="1"/>
    </row>
    <row r="1418" spans="1:13" ht="37.5">
      <c r="A1418" s="1" t="s">
        <v>128</v>
      </c>
      <c r="B1418" s="1" t="s">
        <v>16386</v>
      </c>
      <c r="C1418" s="1" t="s">
        <v>16176</v>
      </c>
      <c r="D1418" s="1" t="s">
        <v>131</v>
      </c>
      <c r="E1418" s="1">
        <v>2025</v>
      </c>
      <c r="F1418" s="1" t="s">
        <v>16387</v>
      </c>
      <c r="G1418" s="1" t="s">
        <v>7969</v>
      </c>
      <c r="H1418" s="1" t="s">
        <v>7969</v>
      </c>
      <c r="I1418" s="1" t="s">
        <v>16388</v>
      </c>
      <c r="J1418" s="1" t="s">
        <v>16389</v>
      </c>
      <c r="K1418" s="1" t="s">
        <v>7972</v>
      </c>
      <c r="L1418" s="1" t="s">
        <v>8688</v>
      </c>
      <c r="M1418" s="1" t="s">
        <v>130</v>
      </c>
    </row>
    <row r="1419" spans="1:13" ht="37.5">
      <c r="A1419" s="1" t="s">
        <v>16390</v>
      </c>
      <c r="B1419" s="1" t="s">
        <v>16391</v>
      </c>
      <c r="C1419" s="1" t="s">
        <v>16176</v>
      </c>
      <c r="D1419" s="1" t="s">
        <v>16392</v>
      </c>
      <c r="E1419" s="1">
        <v>2025</v>
      </c>
      <c r="F1419" s="1" t="s">
        <v>16393</v>
      </c>
      <c r="G1419" s="1">
        <v>14</v>
      </c>
      <c r="H1419" s="1">
        <v>1</v>
      </c>
      <c r="I1419" s="1" t="s">
        <v>16394</v>
      </c>
      <c r="J1419" s="1" t="s">
        <v>16395</v>
      </c>
      <c r="K1419" s="1" t="s">
        <v>7972</v>
      </c>
      <c r="L1419" s="1" t="s">
        <v>16396</v>
      </c>
      <c r="M1419" s="1" t="s">
        <v>7969</v>
      </c>
    </row>
    <row r="1420" spans="1:13" ht="37.5">
      <c r="A1420" s="1" t="s">
        <v>16397</v>
      </c>
      <c r="B1420" s="1" t="s">
        <v>16398</v>
      </c>
      <c r="C1420" s="1" t="s">
        <v>16176</v>
      </c>
      <c r="D1420" s="1" t="s">
        <v>16399</v>
      </c>
      <c r="E1420" s="1">
        <v>2025</v>
      </c>
      <c r="F1420" s="1" t="s">
        <v>8293</v>
      </c>
      <c r="G1420" s="1">
        <v>89</v>
      </c>
      <c r="H1420" s="1" t="s">
        <v>7969</v>
      </c>
      <c r="I1420" s="1" t="s">
        <v>16400</v>
      </c>
      <c r="J1420" s="1" t="s">
        <v>16401</v>
      </c>
      <c r="K1420" s="1" t="s">
        <v>7972</v>
      </c>
      <c r="L1420" s="1" t="s">
        <v>8027</v>
      </c>
      <c r="M1420" s="1" t="s">
        <v>16402</v>
      </c>
    </row>
    <row r="1421" spans="1:13" ht="37.5">
      <c r="A1421" s="1" t="s">
        <v>16403</v>
      </c>
      <c r="B1421" s="1" t="s">
        <v>16404</v>
      </c>
      <c r="C1421" s="1" t="s">
        <v>16176</v>
      </c>
      <c r="D1421" s="1" t="s">
        <v>16405</v>
      </c>
      <c r="E1421" s="1">
        <v>2025</v>
      </c>
      <c r="F1421" s="1" t="s">
        <v>16406</v>
      </c>
      <c r="G1421" s="1" t="s">
        <v>7969</v>
      </c>
      <c r="H1421" s="1" t="s">
        <v>7969</v>
      </c>
      <c r="I1421" s="1" t="s">
        <v>16407</v>
      </c>
      <c r="J1421" s="1" t="s">
        <v>16408</v>
      </c>
      <c r="K1421" s="1" t="s">
        <v>7972</v>
      </c>
      <c r="L1421" s="1" t="s">
        <v>8102</v>
      </c>
      <c r="M1421" s="1" t="s">
        <v>16409</v>
      </c>
    </row>
    <row r="1422" spans="1:13" ht="37.5">
      <c r="A1422" s="1" t="s">
        <v>16410</v>
      </c>
      <c r="B1422" s="1" t="s">
        <v>16411</v>
      </c>
      <c r="C1422" s="1" t="s">
        <v>16176</v>
      </c>
      <c r="D1422" s="1" t="s">
        <v>16412</v>
      </c>
      <c r="E1422" s="1">
        <v>2025</v>
      </c>
      <c r="F1422" s="1" t="s">
        <v>16413</v>
      </c>
      <c r="G1422" s="1">
        <v>235</v>
      </c>
      <c r="H1422" s="1" t="s">
        <v>7969</v>
      </c>
      <c r="I1422" s="1" t="s">
        <v>16414</v>
      </c>
      <c r="J1422" s="1" t="s">
        <v>16415</v>
      </c>
      <c r="K1422" s="1" t="s">
        <v>7972</v>
      </c>
      <c r="L1422" s="1" t="s">
        <v>8027</v>
      </c>
      <c r="M1422" s="1" t="s">
        <v>16416</v>
      </c>
    </row>
    <row r="1423" spans="1:13" ht="37.5">
      <c r="A1423" s="1" t="s">
        <v>16417</v>
      </c>
      <c r="B1423" s="1" t="s">
        <v>16418</v>
      </c>
      <c r="C1423" s="1" t="s">
        <v>16176</v>
      </c>
      <c r="D1423" s="1" t="s">
        <v>16419</v>
      </c>
      <c r="E1423" s="1">
        <v>2025</v>
      </c>
      <c r="F1423" s="1" t="s">
        <v>16420</v>
      </c>
      <c r="G1423" s="1">
        <v>25</v>
      </c>
      <c r="H1423" s="1">
        <v>2</v>
      </c>
      <c r="I1423" s="1" t="s">
        <v>16421</v>
      </c>
      <c r="J1423" s="1" t="s">
        <v>16422</v>
      </c>
      <c r="K1423" s="1" t="s">
        <v>7972</v>
      </c>
      <c r="L1423" s="1" t="s">
        <v>7978</v>
      </c>
      <c r="M1423" s="1" t="s">
        <v>16423</v>
      </c>
    </row>
    <row r="1424" spans="1:13" ht="37.5">
      <c r="A1424" s="1" t="s">
        <v>16424</v>
      </c>
      <c r="B1424" s="1" t="s">
        <v>16425</v>
      </c>
      <c r="C1424" s="1" t="s">
        <v>16176</v>
      </c>
      <c r="D1424" s="1" t="s">
        <v>16426</v>
      </c>
      <c r="E1424" s="1">
        <v>2025</v>
      </c>
      <c r="F1424" s="1" t="s">
        <v>9387</v>
      </c>
      <c r="G1424" s="1">
        <v>14</v>
      </c>
      <c r="H1424" s="1">
        <v>1</v>
      </c>
      <c r="I1424" s="1" t="s">
        <v>16427</v>
      </c>
      <c r="J1424" s="1" t="s">
        <v>16428</v>
      </c>
      <c r="K1424" s="1" t="s">
        <v>7972</v>
      </c>
      <c r="L1424" s="1" t="s">
        <v>9390</v>
      </c>
    </row>
    <row r="1425" spans="1:13" ht="50">
      <c r="A1425" s="1" t="s">
        <v>16429</v>
      </c>
      <c r="B1425" s="1" t="s">
        <v>16430</v>
      </c>
      <c r="C1425" s="1" t="s">
        <v>16176</v>
      </c>
      <c r="D1425" s="1" t="s">
        <v>16431</v>
      </c>
      <c r="E1425" s="1">
        <v>2025</v>
      </c>
      <c r="F1425" s="1" t="s">
        <v>9376</v>
      </c>
      <c r="G1425" s="1">
        <v>11</v>
      </c>
      <c r="H1425" s="1" t="s">
        <v>7969</v>
      </c>
      <c r="I1425" s="1" t="s">
        <v>16432</v>
      </c>
      <c r="J1425" s="1" t="s">
        <v>16433</v>
      </c>
      <c r="K1425" s="1" t="s">
        <v>7972</v>
      </c>
      <c r="L1425" s="1" t="s">
        <v>9379</v>
      </c>
    </row>
    <row r="1426" spans="1:13" ht="37.5">
      <c r="A1426" s="1" t="s">
        <v>16434</v>
      </c>
      <c r="B1426" s="1" t="s">
        <v>16435</v>
      </c>
      <c r="C1426" s="1" t="s">
        <v>16176</v>
      </c>
      <c r="D1426" s="1" t="s">
        <v>16436</v>
      </c>
      <c r="E1426" s="1">
        <v>2025</v>
      </c>
      <c r="F1426" s="1" t="s">
        <v>8192</v>
      </c>
      <c r="G1426" s="1">
        <v>49</v>
      </c>
      <c r="H1426" s="1">
        <v>1</v>
      </c>
      <c r="I1426" s="1" t="s">
        <v>16437</v>
      </c>
      <c r="J1426" s="1" t="s">
        <v>16438</v>
      </c>
      <c r="K1426" s="1" t="s">
        <v>7972</v>
      </c>
      <c r="L1426" s="1" t="s">
        <v>7978</v>
      </c>
      <c r="M1426" s="1" t="s">
        <v>16439</v>
      </c>
    </row>
    <row r="1427" spans="1:13" ht="37.5">
      <c r="A1427" s="1" t="s">
        <v>16440</v>
      </c>
      <c r="B1427" s="1" t="s">
        <v>16441</v>
      </c>
      <c r="C1427" s="1" t="s">
        <v>16176</v>
      </c>
      <c r="D1427" s="1" t="s">
        <v>16442</v>
      </c>
      <c r="E1427" s="1">
        <v>2025</v>
      </c>
      <c r="F1427" s="1" t="s">
        <v>12218</v>
      </c>
      <c r="G1427" s="1">
        <v>164</v>
      </c>
      <c r="H1427" s="1" t="s">
        <v>7969</v>
      </c>
      <c r="I1427" s="1" t="s">
        <v>16443</v>
      </c>
      <c r="J1427" s="1" t="s">
        <v>16444</v>
      </c>
      <c r="K1427" s="1" t="s">
        <v>7972</v>
      </c>
      <c r="L1427" s="1" t="s">
        <v>7993</v>
      </c>
      <c r="M1427" s="1" t="s">
        <v>16445</v>
      </c>
    </row>
    <row r="1428" spans="1:13" ht="37.5">
      <c r="A1428" s="1" t="s">
        <v>16446</v>
      </c>
      <c r="B1428" s="1" t="s">
        <v>16447</v>
      </c>
      <c r="C1428" s="1" t="s">
        <v>16176</v>
      </c>
      <c r="D1428" s="1" t="s">
        <v>16448</v>
      </c>
      <c r="E1428" s="1">
        <v>2025</v>
      </c>
      <c r="F1428" s="1" t="s">
        <v>8293</v>
      </c>
      <c r="G1428" s="1">
        <v>89</v>
      </c>
      <c r="H1428" s="1" t="s">
        <v>7969</v>
      </c>
      <c r="I1428" s="1" t="s">
        <v>16449</v>
      </c>
      <c r="J1428" s="1" t="s">
        <v>16450</v>
      </c>
      <c r="K1428" s="1" t="s">
        <v>7972</v>
      </c>
      <c r="L1428" s="1" t="s">
        <v>8027</v>
      </c>
      <c r="M1428" s="1" t="s">
        <v>16451</v>
      </c>
    </row>
    <row r="1429" spans="1:13" ht="37.5">
      <c r="A1429" s="1" t="s">
        <v>16452</v>
      </c>
      <c r="B1429" s="1" t="s">
        <v>16453</v>
      </c>
      <c r="C1429" s="1" t="s">
        <v>16176</v>
      </c>
      <c r="D1429" s="1" t="s">
        <v>16454</v>
      </c>
      <c r="E1429" s="1">
        <v>2025</v>
      </c>
      <c r="F1429" s="1" t="s">
        <v>9732</v>
      </c>
      <c r="G1429" s="1">
        <v>598</v>
      </c>
      <c r="H1429" s="1" t="s">
        <v>7969</v>
      </c>
      <c r="I1429" s="1" t="s">
        <v>7969</v>
      </c>
      <c r="J1429" s="1" t="s">
        <v>16455</v>
      </c>
      <c r="K1429" s="1" t="s">
        <v>7972</v>
      </c>
      <c r="L1429" s="1" t="s">
        <v>7985</v>
      </c>
      <c r="M1429" s="1" t="s">
        <v>16456</v>
      </c>
    </row>
    <row r="1430" spans="1:13" ht="37.5">
      <c r="A1430" s="1" t="s">
        <v>16457</v>
      </c>
      <c r="B1430" s="1" t="s">
        <v>16458</v>
      </c>
      <c r="C1430" s="1" t="s">
        <v>16176</v>
      </c>
      <c r="D1430" s="1" t="s">
        <v>16459</v>
      </c>
      <c r="E1430" s="1">
        <v>2025</v>
      </c>
      <c r="F1430" s="1" t="s">
        <v>8276</v>
      </c>
      <c r="G1430" s="1">
        <v>25</v>
      </c>
      <c r="H1430" s="1">
        <v>6</v>
      </c>
      <c r="I1430" s="1" t="s">
        <v>16460</v>
      </c>
      <c r="J1430" s="1" t="s">
        <v>16461</v>
      </c>
      <c r="K1430" s="1" t="s">
        <v>7972</v>
      </c>
      <c r="L1430" s="1" t="s">
        <v>8012</v>
      </c>
    </row>
    <row r="1431" spans="1:13" ht="37.5">
      <c r="A1431" s="1" t="s">
        <v>16462</v>
      </c>
      <c r="B1431" s="1" t="s">
        <v>16463</v>
      </c>
      <c r="C1431" s="1" t="s">
        <v>16176</v>
      </c>
      <c r="D1431" s="1" t="s">
        <v>16464</v>
      </c>
      <c r="E1431" s="1">
        <v>2025</v>
      </c>
      <c r="F1431" s="1" t="s">
        <v>16465</v>
      </c>
      <c r="G1431" s="1">
        <v>14</v>
      </c>
      <c r="H1431" s="1">
        <v>4</v>
      </c>
      <c r="I1431" s="1" t="s">
        <v>16466</v>
      </c>
      <c r="J1431" s="1" t="s">
        <v>16467</v>
      </c>
      <c r="K1431" s="1" t="s">
        <v>7972</v>
      </c>
      <c r="L1431" s="1" t="s">
        <v>8012</v>
      </c>
      <c r="M1431" s="1" t="s">
        <v>16468</v>
      </c>
    </row>
    <row r="1432" spans="1:13" ht="37.5">
      <c r="A1432" s="1" t="s">
        <v>16469</v>
      </c>
      <c r="B1432" s="1" t="s">
        <v>16470</v>
      </c>
      <c r="C1432" s="1" t="s">
        <v>16176</v>
      </c>
      <c r="D1432" s="1" t="s">
        <v>16471</v>
      </c>
      <c r="E1432" s="1">
        <v>2025</v>
      </c>
      <c r="F1432" s="1" t="s">
        <v>16472</v>
      </c>
      <c r="G1432" s="1">
        <v>51</v>
      </c>
      <c r="H1432" s="1" t="s">
        <v>7969</v>
      </c>
      <c r="I1432" s="1" t="s">
        <v>16473</v>
      </c>
      <c r="J1432" s="1" t="s">
        <v>16474</v>
      </c>
      <c r="K1432" s="1" t="s">
        <v>7972</v>
      </c>
      <c r="L1432" s="1" t="s">
        <v>8465</v>
      </c>
      <c r="M1432" s="1" t="s">
        <v>16475</v>
      </c>
    </row>
    <row r="1433" spans="1:13" ht="37.5">
      <c r="A1433" s="1" t="s">
        <v>16476</v>
      </c>
      <c r="B1433" s="1" t="s">
        <v>16477</v>
      </c>
      <c r="C1433" s="1" t="s">
        <v>16176</v>
      </c>
      <c r="D1433" s="1" t="s">
        <v>16478</v>
      </c>
      <c r="E1433" s="1">
        <v>2025</v>
      </c>
      <c r="F1433" s="1" t="s">
        <v>8024</v>
      </c>
      <c r="G1433" s="1">
        <v>155</v>
      </c>
      <c r="H1433" s="1" t="s">
        <v>7969</v>
      </c>
      <c r="I1433" s="1" t="s">
        <v>16479</v>
      </c>
      <c r="J1433" s="1" t="s">
        <v>16480</v>
      </c>
      <c r="K1433" s="1" t="s">
        <v>7972</v>
      </c>
      <c r="L1433" s="1" t="s">
        <v>8027</v>
      </c>
      <c r="M1433" s="1" t="s">
        <v>16481</v>
      </c>
    </row>
    <row r="1434" spans="1:13" ht="37.5">
      <c r="A1434" s="1" t="s">
        <v>16482</v>
      </c>
      <c r="B1434" s="1" t="s">
        <v>16483</v>
      </c>
      <c r="C1434" s="1" t="s">
        <v>16176</v>
      </c>
      <c r="D1434" s="1" t="s">
        <v>16484</v>
      </c>
      <c r="E1434" s="1">
        <v>2025</v>
      </c>
      <c r="F1434" s="1" t="s">
        <v>16485</v>
      </c>
      <c r="G1434" s="1">
        <v>63</v>
      </c>
      <c r="H1434" s="1">
        <v>2</v>
      </c>
      <c r="I1434" s="1" t="s">
        <v>16486</v>
      </c>
      <c r="J1434" s="1" t="s">
        <v>16487</v>
      </c>
      <c r="K1434" s="1" t="s">
        <v>7972</v>
      </c>
      <c r="L1434" s="1" t="s">
        <v>8688</v>
      </c>
    </row>
    <row r="1435" spans="1:13" ht="37.5">
      <c r="A1435" s="1" t="s">
        <v>16488</v>
      </c>
      <c r="B1435" s="1" t="s">
        <v>16489</v>
      </c>
      <c r="C1435" s="1" t="s">
        <v>16176</v>
      </c>
      <c r="D1435" s="1" t="s">
        <v>16490</v>
      </c>
      <c r="E1435" s="1">
        <v>2025</v>
      </c>
      <c r="F1435" s="1" t="s">
        <v>16491</v>
      </c>
      <c r="G1435" s="1">
        <v>3264</v>
      </c>
      <c r="H1435" s="1">
        <v>1</v>
      </c>
      <c r="I1435" s="1" t="s">
        <v>16492</v>
      </c>
      <c r="J1435" s="1" t="s">
        <v>16493</v>
      </c>
      <c r="K1435" s="1" t="s">
        <v>7972</v>
      </c>
      <c r="L1435" s="1" t="s">
        <v>16494</v>
      </c>
      <c r="M1435" s="1" t="s">
        <v>16495</v>
      </c>
    </row>
    <row r="1436" spans="1:13" ht="37.5">
      <c r="A1436" s="1" t="s">
        <v>16496</v>
      </c>
      <c r="B1436" s="1" t="s">
        <v>16497</v>
      </c>
      <c r="C1436" s="1" t="s">
        <v>16176</v>
      </c>
      <c r="D1436" s="1" t="s">
        <v>16498</v>
      </c>
      <c r="E1436" s="1">
        <v>2025</v>
      </c>
      <c r="F1436" s="1" t="s">
        <v>8392</v>
      </c>
      <c r="G1436" s="1" t="s">
        <v>7969</v>
      </c>
      <c r="H1436" s="1" t="s">
        <v>7969</v>
      </c>
      <c r="I1436" s="1" t="s">
        <v>16499</v>
      </c>
      <c r="J1436" s="1" t="s">
        <v>16500</v>
      </c>
      <c r="K1436" s="1" t="s">
        <v>7972</v>
      </c>
      <c r="L1436" s="1" t="s">
        <v>8102</v>
      </c>
      <c r="M1436" s="1" t="s">
        <v>16501</v>
      </c>
    </row>
    <row r="1437" spans="1:13" ht="37.5">
      <c r="A1437" s="1" t="s">
        <v>16502</v>
      </c>
      <c r="B1437" s="1" t="s">
        <v>16503</v>
      </c>
      <c r="C1437" s="1" t="s">
        <v>16176</v>
      </c>
      <c r="D1437" s="1" t="s">
        <v>16504</v>
      </c>
      <c r="E1437" s="1">
        <v>2025</v>
      </c>
      <c r="F1437" s="1" t="s">
        <v>8024</v>
      </c>
      <c r="G1437" s="1">
        <v>155</v>
      </c>
      <c r="H1437" s="1" t="s">
        <v>7969</v>
      </c>
      <c r="I1437" s="1" t="s">
        <v>16505</v>
      </c>
      <c r="J1437" s="1" t="s">
        <v>16506</v>
      </c>
      <c r="K1437" s="1" t="s">
        <v>7972</v>
      </c>
      <c r="L1437" s="1" t="s">
        <v>8027</v>
      </c>
      <c r="M1437" s="1" t="s">
        <v>16507</v>
      </c>
    </row>
    <row r="1438" spans="1:13" ht="37.5">
      <c r="A1438" s="1" t="s">
        <v>16508</v>
      </c>
      <c r="B1438" s="1" t="s">
        <v>16509</v>
      </c>
      <c r="C1438" s="1" t="s">
        <v>16176</v>
      </c>
      <c r="D1438" s="1" t="s">
        <v>16510</v>
      </c>
      <c r="E1438" s="1">
        <v>2025</v>
      </c>
      <c r="F1438" s="1" t="s">
        <v>16511</v>
      </c>
      <c r="G1438" s="1">
        <v>43</v>
      </c>
      <c r="H1438" s="1">
        <v>1</v>
      </c>
      <c r="I1438" s="1" t="s">
        <v>16512</v>
      </c>
      <c r="J1438" s="1" t="s">
        <v>16513</v>
      </c>
      <c r="K1438" s="1" t="s">
        <v>7972</v>
      </c>
      <c r="L1438" s="1" t="s">
        <v>8108</v>
      </c>
      <c r="M1438" s="1" t="s">
        <v>16514</v>
      </c>
    </row>
    <row r="1439" spans="1:13" ht="37.5">
      <c r="A1439" s="1" t="s">
        <v>16515</v>
      </c>
      <c r="B1439" s="1" t="s">
        <v>16516</v>
      </c>
      <c r="C1439" s="1" t="s">
        <v>16176</v>
      </c>
      <c r="D1439" s="1" t="s">
        <v>16517</v>
      </c>
      <c r="E1439" s="1">
        <v>2025</v>
      </c>
      <c r="F1439" s="1" t="s">
        <v>16518</v>
      </c>
      <c r="G1439" s="1">
        <v>20</v>
      </c>
      <c r="H1439" s="1">
        <v>1</v>
      </c>
      <c r="I1439" s="1" t="s">
        <v>16519</v>
      </c>
      <c r="J1439" s="1" t="s">
        <v>16520</v>
      </c>
      <c r="K1439" s="1" t="s">
        <v>7972</v>
      </c>
      <c r="L1439" s="1" t="s">
        <v>16521</v>
      </c>
    </row>
    <row r="1440" spans="1:13" ht="37.5">
      <c r="A1440" s="1" t="s">
        <v>16522</v>
      </c>
      <c r="B1440" s="1" t="s">
        <v>16523</v>
      </c>
      <c r="C1440" s="1" t="s">
        <v>16176</v>
      </c>
      <c r="D1440" s="1" t="s">
        <v>16524</v>
      </c>
      <c r="E1440" s="1">
        <v>2025</v>
      </c>
      <c r="F1440" s="1" t="s">
        <v>16525</v>
      </c>
      <c r="G1440" s="1">
        <v>12</v>
      </c>
      <c r="H1440" s="1">
        <v>2</v>
      </c>
      <c r="I1440" s="1" t="s">
        <v>16526</v>
      </c>
      <c r="J1440" s="1" t="s">
        <v>16527</v>
      </c>
      <c r="K1440" s="1" t="s">
        <v>7972</v>
      </c>
      <c r="L1440" s="1" t="s">
        <v>9617</v>
      </c>
      <c r="M1440" s="1" t="s">
        <v>16528</v>
      </c>
    </row>
    <row r="1441" spans="1:13" ht="37.5">
      <c r="A1441" s="1" t="s">
        <v>16529</v>
      </c>
      <c r="B1441" s="1" t="s">
        <v>16530</v>
      </c>
      <c r="C1441" s="1" t="s">
        <v>16176</v>
      </c>
      <c r="D1441" s="1" t="s">
        <v>16531</v>
      </c>
      <c r="E1441" s="1">
        <v>2025</v>
      </c>
      <c r="F1441" s="1" t="s">
        <v>16491</v>
      </c>
      <c r="G1441" s="1">
        <v>3237</v>
      </c>
      <c r="H1441" s="1">
        <v>1</v>
      </c>
      <c r="I1441" s="1" t="s">
        <v>16532</v>
      </c>
      <c r="J1441" s="1" t="s">
        <v>16533</v>
      </c>
      <c r="K1441" s="1" t="s">
        <v>7972</v>
      </c>
      <c r="L1441" s="1" t="s">
        <v>16494</v>
      </c>
      <c r="M1441" s="1" t="s">
        <v>16534</v>
      </c>
    </row>
    <row r="1442" spans="1:13" ht="37.5">
      <c r="A1442" s="1" t="s">
        <v>16535</v>
      </c>
      <c r="B1442" s="1" t="s">
        <v>16536</v>
      </c>
      <c r="C1442" s="1" t="s">
        <v>16176</v>
      </c>
      <c r="D1442" s="1" t="s">
        <v>16537</v>
      </c>
      <c r="E1442" s="1">
        <v>2025</v>
      </c>
      <c r="F1442" s="1" t="s">
        <v>16538</v>
      </c>
      <c r="G1442" s="1" t="s">
        <v>7969</v>
      </c>
      <c r="H1442" s="1" t="s">
        <v>7969</v>
      </c>
      <c r="I1442" s="1" t="s">
        <v>16539</v>
      </c>
      <c r="J1442" s="1" t="s">
        <v>16540</v>
      </c>
      <c r="K1442" s="1" t="s">
        <v>7972</v>
      </c>
      <c r="L1442" s="1" t="s">
        <v>7973</v>
      </c>
      <c r="M1442" s="1" t="s">
        <v>7969</v>
      </c>
    </row>
    <row r="1443" spans="1:13" ht="37.5">
      <c r="A1443" s="1" t="s">
        <v>16541</v>
      </c>
      <c r="B1443" s="1" t="s">
        <v>16542</v>
      </c>
      <c r="C1443" s="1" t="s">
        <v>16176</v>
      </c>
      <c r="D1443" s="1" t="s">
        <v>16543</v>
      </c>
      <c r="E1443" s="1">
        <v>2025</v>
      </c>
      <c r="F1443" s="1" t="s">
        <v>8392</v>
      </c>
      <c r="G1443" s="1">
        <v>12</v>
      </c>
      <c r="H1443" s="1">
        <v>8</v>
      </c>
      <c r="I1443" s="1" t="s">
        <v>16544</v>
      </c>
      <c r="J1443" s="1" t="s">
        <v>16545</v>
      </c>
      <c r="K1443" s="1" t="s">
        <v>7972</v>
      </c>
      <c r="L1443" s="1" t="s">
        <v>8102</v>
      </c>
      <c r="M1443" s="1" t="s">
        <v>16546</v>
      </c>
    </row>
    <row r="1444" spans="1:13" ht="37.5">
      <c r="A1444" s="1" t="s">
        <v>16547</v>
      </c>
      <c r="B1444" s="1" t="s">
        <v>16548</v>
      </c>
      <c r="C1444" s="1" t="s">
        <v>16176</v>
      </c>
      <c r="D1444" s="1" t="s">
        <v>16549</v>
      </c>
      <c r="E1444" s="1">
        <v>2025</v>
      </c>
      <c r="F1444" s="1" t="s">
        <v>16550</v>
      </c>
      <c r="G1444" s="1">
        <v>6</v>
      </c>
      <c r="H1444" s="1">
        <v>1</v>
      </c>
      <c r="I1444" s="1" t="s">
        <v>16551</v>
      </c>
      <c r="J1444" s="1" t="s">
        <v>16552</v>
      </c>
      <c r="K1444" s="1" t="s">
        <v>7972</v>
      </c>
      <c r="L1444" s="1" t="s">
        <v>8012</v>
      </c>
    </row>
    <row r="1445" spans="1:13" ht="37.5">
      <c r="A1445" s="1" t="s">
        <v>16553</v>
      </c>
      <c r="B1445" s="1" t="s">
        <v>16554</v>
      </c>
      <c r="C1445" s="1" t="s">
        <v>16176</v>
      </c>
      <c r="D1445" s="1" t="s">
        <v>16555</v>
      </c>
      <c r="E1445" s="1">
        <v>2025</v>
      </c>
      <c r="F1445" s="1" t="s">
        <v>8055</v>
      </c>
      <c r="G1445" s="1">
        <v>2134</v>
      </c>
      <c r="H1445" s="1" t="s">
        <v>7969</v>
      </c>
      <c r="I1445" s="1" t="s">
        <v>16556</v>
      </c>
      <c r="J1445" s="1" t="s">
        <v>16557</v>
      </c>
      <c r="K1445" s="1" t="s">
        <v>7972</v>
      </c>
      <c r="L1445" s="1" t="s">
        <v>7985</v>
      </c>
      <c r="M1445" s="1" t="s">
        <v>16558</v>
      </c>
    </row>
    <row r="1446" spans="1:13" ht="37.5">
      <c r="A1446" s="1" t="s">
        <v>16559</v>
      </c>
      <c r="B1446" s="1" t="s">
        <v>16560</v>
      </c>
      <c r="C1446" s="1" t="s">
        <v>16176</v>
      </c>
      <c r="D1446" s="1" t="s">
        <v>16561</v>
      </c>
      <c r="E1446" s="1">
        <v>2025</v>
      </c>
      <c r="F1446" s="1" t="s">
        <v>16562</v>
      </c>
      <c r="G1446" s="1">
        <v>55</v>
      </c>
      <c r="H1446" s="1">
        <v>7</v>
      </c>
      <c r="I1446" s="1" t="s">
        <v>16563</v>
      </c>
      <c r="J1446" s="1" t="s">
        <v>16564</v>
      </c>
      <c r="K1446" s="1" t="s">
        <v>7972</v>
      </c>
      <c r="L1446" s="1" t="s">
        <v>7978</v>
      </c>
      <c r="M1446" s="1" t="s">
        <v>16565</v>
      </c>
    </row>
    <row r="1447" spans="1:13" ht="37.5">
      <c r="A1447" s="1" t="s">
        <v>16566</v>
      </c>
      <c r="B1447" s="1" t="s">
        <v>16567</v>
      </c>
      <c r="C1447" s="1" t="s">
        <v>16176</v>
      </c>
      <c r="D1447" s="1" t="s">
        <v>16568</v>
      </c>
      <c r="E1447" s="1">
        <v>2025</v>
      </c>
      <c r="F1447" s="1" t="s">
        <v>16569</v>
      </c>
      <c r="G1447" s="1">
        <v>255</v>
      </c>
      <c r="H1447" s="1" t="s">
        <v>7969</v>
      </c>
      <c r="I1447" s="1" t="s">
        <v>16570</v>
      </c>
      <c r="J1447" s="1" t="s">
        <v>16571</v>
      </c>
      <c r="K1447" s="1" t="s">
        <v>7972</v>
      </c>
      <c r="L1447" s="1" t="s">
        <v>8027</v>
      </c>
      <c r="M1447" s="1" t="s">
        <v>16572</v>
      </c>
    </row>
    <row r="1448" spans="1:13" ht="37.5">
      <c r="A1448" s="1" t="s">
        <v>16573</v>
      </c>
      <c r="B1448" s="1" t="s">
        <v>16574</v>
      </c>
      <c r="C1448" s="1" t="s">
        <v>16176</v>
      </c>
      <c r="D1448" s="1" t="s">
        <v>16575</v>
      </c>
      <c r="E1448" s="1">
        <v>2025</v>
      </c>
      <c r="F1448" s="1" t="s">
        <v>16576</v>
      </c>
      <c r="G1448" s="1">
        <v>11</v>
      </c>
      <c r="H1448" s="1">
        <v>2</v>
      </c>
      <c r="I1448" s="1" t="s">
        <v>16577</v>
      </c>
      <c r="J1448" s="1" t="s">
        <v>16578</v>
      </c>
      <c r="K1448" s="1" t="s">
        <v>7972</v>
      </c>
      <c r="L1448" s="1" t="s">
        <v>7993</v>
      </c>
      <c r="M1448" s="1" t="s">
        <v>16579</v>
      </c>
    </row>
    <row r="1449" spans="1:13">
      <c r="A1449" s="1" t="e">
        <v>#N/A</v>
      </c>
      <c r="B1449" s="1" t="s">
        <v>16580</v>
      </c>
      <c r="C1449" s="1" t="s">
        <v>16176</v>
      </c>
      <c r="D1449" s="1" t="s">
        <v>16581</v>
      </c>
      <c r="E1449" s="1"/>
      <c r="F1449" s="1"/>
      <c r="G1449" s="1"/>
      <c r="H1449" s="1"/>
      <c r="I1449" s="1"/>
      <c r="J1449" s="1"/>
      <c r="K1449" s="1"/>
      <c r="L1449" s="1"/>
    </row>
    <row r="1450" spans="1:13" ht="50">
      <c r="A1450" s="1" t="s">
        <v>16582</v>
      </c>
      <c r="B1450" s="1" t="s">
        <v>16583</v>
      </c>
      <c r="C1450" s="1" t="s">
        <v>16176</v>
      </c>
      <c r="D1450" s="1" t="s">
        <v>16584</v>
      </c>
      <c r="E1450" s="1">
        <v>2025</v>
      </c>
      <c r="F1450" s="1" t="s">
        <v>8831</v>
      </c>
      <c r="G1450" s="1">
        <v>15233</v>
      </c>
      <c r="H1450" s="1" t="s">
        <v>7969</v>
      </c>
      <c r="I1450" s="1" t="s">
        <v>16585</v>
      </c>
      <c r="J1450" s="1" t="s">
        <v>16586</v>
      </c>
      <c r="K1450" s="1" t="s">
        <v>7972</v>
      </c>
      <c r="L1450" s="1" t="s">
        <v>7985</v>
      </c>
      <c r="M1450" s="1" t="s">
        <v>16587</v>
      </c>
    </row>
    <row r="1451" spans="1:13" ht="37.5">
      <c r="A1451" s="1" t="s">
        <v>16588</v>
      </c>
      <c r="B1451" s="1" t="s">
        <v>16589</v>
      </c>
      <c r="C1451" s="1" t="s">
        <v>16176</v>
      </c>
      <c r="D1451" s="1" t="s">
        <v>16590</v>
      </c>
      <c r="E1451" s="1">
        <v>2025</v>
      </c>
      <c r="F1451" s="1" t="s">
        <v>8118</v>
      </c>
      <c r="G1451" s="1">
        <v>53</v>
      </c>
      <c r="H1451" s="1" t="s">
        <v>7969</v>
      </c>
      <c r="I1451" s="1" t="s">
        <v>16591</v>
      </c>
      <c r="J1451" s="1" t="s">
        <v>16592</v>
      </c>
      <c r="K1451" s="1" t="s">
        <v>7972</v>
      </c>
      <c r="L1451" s="1" t="s">
        <v>8027</v>
      </c>
      <c r="M1451" s="1" t="s">
        <v>16593</v>
      </c>
    </row>
    <row r="1452" spans="1:13" ht="37.5">
      <c r="A1452" s="1" t="s">
        <v>16594</v>
      </c>
      <c r="B1452" s="1" t="s">
        <v>16595</v>
      </c>
      <c r="C1452" s="1" t="s">
        <v>16176</v>
      </c>
      <c r="D1452" s="1" t="s">
        <v>16596</v>
      </c>
      <c r="E1452" s="1">
        <v>2025</v>
      </c>
      <c r="F1452" s="1" t="s">
        <v>8024</v>
      </c>
      <c r="G1452" s="1">
        <v>150</v>
      </c>
      <c r="H1452" s="1" t="s">
        <v>7969</v>
      </c>
      <c r="I1452" s="1" t="s">
        <v>16597</v>
      </c>
      <c r="J1452" s="1" t="s">
        <v>16598</v>
      </c>
      <c r="K1452" s="1" t="s">
        <v>7972</v>
      </c>
      <c r="L1452" s="1" t="s">
        <v>8027</v>
      </c>
      <c r="M1452" s="1" t="s">
        <v>16599</v>
      </c>
    </row>
    <row r="1453" spans="1:13" ht="37.5">
      <c r="A1453" s="1" t="s">
        <v>16600</v>
      </c>
      <c r="B1453" s="1" t="s">
        <v>16601</v>
      </c>
      <c r="C1453" s="1" t="s">
        <v>16176</v>
      </c>
      <c r="D1453" s="1" t="s">
        <v>16602</v>
      </c>
      <c r="E1453" s="1">
        <v>2025</v>
      </c>
      <c r="F1453" s="1" t="s">
        <v>16603</v>
      </c>
      <c r="G1453" s="1">
        <v>38</v>
      </c>
      <c r="H1453" s="1">
        <v>1</v>
      </c>
      <c r="I1453" s="1" t="s">
        <v>16604</v>
      </c>
      <c r="J1453" s="1" t="s">
        <v>16605</v>
      </c>
      <c r="K1453" s="1" t="s">
        <v>7972</v>
      </c>
      <c r="L1453" s="1" t="s">
        <v>16606</v>
      </c>
      <c r="M1453" s="1" t="s">
        <v>16607</v>
      </c>
    </row>
    <row r="1454" spans="1:13" ht="37.5">
      <c r="A1454" s="1" t="s">
        <v>16608</v>
      </c>
      <c r="B1454" s="1" t="s">
        <v>16609</v>
      </c>
      <c r="C1454" s="1" t="s">
        <v>16176</v>
      </c>
      <c r="D1454" s="1" t="s">
        <v>16610</v>
      </c>
      <c r="E1454" s="1">
        <v>2025</v>
      </c>
      <c r="F1454" s="1" t="s">
        <v>12388</v>
      </c>
      <c r="G1454" s="1">
        <v>22</v>
      </c>
      <c r="H1454" s="1">
        <v>1</v>
      </c>
      <c r="I1454" s="1" t="s">
        <v>16611</v>
      </c>
      <c r="J1454" s="1" t="s">
        <v>16612</v>
      </c>
      <c r="K1454" s="1" t="s">
        <v>7972</v>
      </c>
      <c r="L1454" s="1" t="s">
        <v>8102</v>
      </c>
      <c r="M1454" s="1" t="s">
        <v>16613</v>
      </c>
    </row>
    <row r="1455" spans="1:13" ht="50">
      <c r="A1455" s="1" t="s">
        <v>16614</v>
      </c>
      <c r="B1455" s="1" t="s">
        <v>16615</v>
      </c>
      <c r="C1455" s="1" t="s">
        <v>16176</v>
      </c>
      <c r="D1455" s="1" t="s">
        <v>16616</v>
      </c>
      <c r="E1455" s="1">
        <v>2025</v>
      </c>
      <c r="F1455" s="1" t="s">
        <v>8055</v>
      </c>
      <c r="G1455" s="1">
        <v>2277</v>
      </c>
      <c r="H1455" s="1" t="s">
        <v>7969</v>
      </c>
      <c r="I1455" s="1" t="s">
        <v>16617</v>
      </c>
      <c r="J1455" s="1" t="s">
        <v>16618</v>
      </c>
      <c r="K1455" s="1" t="s">
        <v>7972</v>
      </c>
      <c r="L1455" s="1" t="s">
        <v>7985</v>
      </c>
      <c r="M1455" s="1" t="s">
        <v>16619</v>
      </c>
    </row>
    <row r="1456" spans="1:13" ht="37.5">
      <c r="A1456" s="1" t="s">
        <v>16620</v>
      </c>
      <c r="B1456" s="1" t="s">
        <v>16621</v>
      </c>
      <c r="C1456" s="1" t="s">
        <v>16176</v>
      </c>
      <c r="D1456" s="1" t="s">
        <v>16622</v>
      </c>
      <c r="E1456" s="1">
        <v>2025</v>
      </c>
      <c r="F1456" s="1" t="s">
        <v>9567</v>
      </c>
      <c r="G1456" s="1">
        <v>18</v>
      </c>
      <c r="H1456" s="1">
        <v>2</v>
      </c>
      <c r="I1456" s="1" t="s">
        <v>16623</v>
      </c>
      <c r="J1456" s="1" t="s">
        <v>16624</v>
      </c>
      <c r="K1456" s="1" t="s">
        <v>7972</v>
      </c>
      <c r="L1456" s="1" t="s">
        <v>7978</v>
      </c>
    </row>
    <row r="1457" spans="1:13" ht="37.5">
      <c r="A1457" s="1" t="s">
        <v>16625</v>
      </c>
      <c r="B1457" s="1" t="s">
        <v>16626</v>
      </c>
      <c r="C1457" s="1" t="s">
        <v>16176</v>
      </c>
      <c r="D1457" s="1" t="s">
        <v>16627</v>
      </c>
      <c r="E1457" s="1">
        <v>2025</v>
      </c>
      <c r="F1457" s="1" t="s">
        <v>11020</v>
      </c>
      <c r="G1457" s="1">
        <v>123</v>
      </c>
      <c r="H1457" s="1" t="s">
        <v>7969</v>
      </c>
      <c r="I1457" s="1" t="s">
        <v>16628</v>
      </c>
      <c r="J1457" s="1" t="s">
        <v>16629</v>
      </c>
      <c r="K1457" s="1" t="s">
        <v>7972</v>
      </c>
      <c r="L1457" s="1" t="s">
        <v>8027</v>
      </c>
      <c r="M1457" s="1" t="s">
        <v>16630</v>
      </c>
    </row>
    <row r="1458" spans="1:13" ht="50">
      <c r="A1458" s="1" t="s">
        <v>16631</v>
      </c>
      <c r="B1458" s="1" t="s">
        <v>16632</v>
      </c>
      <c r="C1458" s="1" t="s">
        <v>16176</v>
      </c>
      <c r="D1458" s="1" t="s">
        <v>16633</v>
      </c>
      <c r="E1458" s="1">
        <v>2025</v>
      </c>
      <c r="F1458" s="1" t="s">
        <v>16634</v>
      </c>
      <c r="G1458" s="1" t="s">
        <v>7969</v>
      </c>
      <c r="H1458" s="1" t="s">
        <v>7969</v>
      </c>
      <c r="I1458" s="1" t="s">
        <v>16635</v>
      </c>
      <c r="J1458" s="1" t="s">
        <v>16636</v>
      </c>
      <c r="K1458" s="1" t="s">
        <v>7972</v>
      </c>
      <c r="L1458" s="1" t="s">
        <v>8161</v>
      </c>
      <c r="M1458" s="1" t="s">
        <v>16637</v>
      </c>
    </row>
    <row r="1459" spans="1:13" ht="37.5">
      <c r="A1459" s="1" t="s">
        <v>16638</v>
      </c>
      <c r="B1459" s="1" t="s">
        <v>16639</v>
      </c>
      <c r="C1459" s="1" t="s">
        <v>16176</v>
      </c>
      <c r="D1459" s="1" t="s">
        <v>16640</v>
      </c>
      <c r="E1459" s="1">
        <v>2025</v>
      </c>
      <c r="F1459" s="1" t="s">
        <v>16641</v>
      </c>
      <c r="G1459" s="1">
        <v>74</v>
      </c>
      <c r="H1459" s="1" t="s">
        <v>7969</v>
      </c>
      <c r="I1459" s="1" t="s">
        <v>16642</v>
      </c>
      <c r="J1459" s="1" t="s">
        <v>16643</v>
      </c>
      <c r="K1459" s="1" t="s">
        <v>7972</v>
      </c>
      <c r="L1459" s="1" t="s">
        <v>8102</v>
      </c>
      <c r="M1459" s="1" t="s">
        <v>16644</v>
      </c>
    </row>
    <row r="1460" spans="1:13" ht="50">
      <c r="A1460" s="1" t="s">
        <v>16645</v>
      </c>
      <c r="B1460" s="1" t="s">
        <v>16646</v>
      </c>
      <c r="C1460" s="1" t="s">
        <v>16176</v>
      </c>
      <c r="D1460" s="1" t="s">
        <v>16647</v>
      </c>
      <c r="E1460" s="1">
        <v>2025</v>
      </c>
      <c r="F1460" s="1" t="s">
        <v>16648</v>
      </c>
      <c r="G1460" s="1">
        <v>73</v>
      </c>
      <c r="H1460" s="1">
        <v>2</v>
      </c>
      <c r="I1460" s="1" t="s">
        <v>16649</v>
      </c>
      <c r="J1460" s="1" t="s">
        <v>16650</v>
      </c>
      <c r="K1460" s="1" t="s">
        <v>7972</v>
      </c>
      <c r="L1460" s="1" t="s">
        <v>16651</v>
      </c>
      <c r="M1460" s="1" t="s">
        <v>16652</v>
      </c>
    </row>
    <row r="1461" spans="1:13" ht="50">
      <c r="A1461" s="1" t="s">
        <v>16653</v>
      </c>
      <c r="B1461" s="1" t="s">
        <v>16654</v>
      </c>
      <c r="C1461" s="1" t="s">
        <v>16176</v>
      </c>
      <c r="D1461" s="1" t="s">
        <v>16655</v>
      </c>
      <c r="E1461" s="1">
        <v>2025</v>
      </c>
      <c r="F1461" s="1" t="s">
        <v>8516</v>
      </c>
      <c r="G1461" s="1">
        <v>17</v>
      </c>
      <c r="H1461" s="1">
        <v>7</v>
      </c>
      <c r="I1461" s="1" t="s">
        <v>16656</v>
      </c>
      <c r="J1461" s="1" t="s">
        <v>16657</v>
      </c>
      <c r="K1461" s="1" t="s">
        <v>7972</v>
      </c>
      <c r="L1461" s="1" t="s">
        <v>8012</v>
      </c>
    </row>
    <row r="1462" spans="1:13" ht="37.5">
      <c r="A1462" s="1" t="s">
        <v>16658</v>
      </c>
      <c r="B1462" s="1" t="s">
        <v>16659</v>
      </c>
      <c r="C1462" s="1" t="s">
        <v>16176</v>
      </c>
      <c r="D1462" s="1" t="s">
        <v>16660</v>
      </c>
      <c r="E1462" s="1">
        <v>2025</v>
      </c>
      <c r="F1462" s="1" t="s">
        <v>16661</v>
      </c>
      <c r="G1462" s="1">
        <v>10</v>
      </c>
      <c r="H1462" s="1" t="s">
        <v>7969</v>
      </c>
      <c r="I1462" s="1" t="s">
        <v>16662</v>
      </c>
      <c r="J1462" s="1" t="s">
        <v>16663</v>
      </c>
      <c r="K1462" s="1" t="s">
        <v>7972</v>
      </c>
      <c r="L1462" s="1" t="s">
        <v>16664</v>
      </c>
    </row>
    <row r="1463" spans="1:13" ht="75">
      <c r="A1463" s="1" t="s">
        <v>16665</v>
      </c>
      <c r="B1463" s="1" t="s">
        <v>16666</v>
      </c>
      <c r="C1463" s="1" t="s">
        <v>16176</v>
      </c>
      <c r="D1463" s="1" t="s">
        <v>16667</v>
      </c>
      <c r="E1463" s="1">
        <v>2025</v>
      </c>
      <c r="F1463" s="1" t="s">
        <v>9732</v>
      </c>
      <c r="G1463" s="1">
        <v>608</v>
      </c>
      <c r="H1463" s="1" t="s">
        <v>7969</v>
      </c>
      <c r="I1463" s="1" t="s">
        <v>16668</v>
      </c>
      <c r="J1463" s="1" t="s">
        <v>16669</v>
      </c>
      <c r="K1463" s="1" t="s">
        <v>7972</v>
      </c>
      <c r="L1463" s="1" t="s">
        <v>7985</v>
      </c>
      <c r="M1463" s="1" t="s">
        <v>16670</v>
      </c>
    </row>
    <row r="1464" spans="1:13" ht="37.5">
      <c r="A1464" s="1" t="s">
        <v>16671</v>
      </c>
      <c r="B1464" s="1" t="s">
        <v>16672</v>
      </c>
      <c r="C1464" s="1" t="s">
        <v>16176</v>
      </c>
      <c r="D1464" s="1" t="s">
        <v>16673</v>
      </c>
      <c r="E1464" s="1">
        <v>2025</v>
      </c>
      <c r="F1464" s="1" t="s">
        <v>8144</v>
      </c>
      <c r="G1464" s="1">
        <v>15</v>
      </c>
      <c r="H1464" s="1">
        <v>6</v>
      </c>
      <c r="I1464" s="1" t="s">
        <v>16674</v>
      </c>
      <c r="J1464" s="1" t="s">
        <v>16675</v>
      </c>
      <c r="K1464" s="1" t="s">
        <v>7972</v>
      </c>
      <c r="L1464" s="1" t="s">
        <v>8012</v>
      </c>
    </row>
    <row r="1465" spans="1:13" ht="37.5">
      <c r="A1465" s="1" t="s">
        <v>16676</v>
      </c>
      <c r="B1465" s="1" t="s">
        <v>16677</v>
      </c>
      <c r="C1465" s="1" t="s">
        <v>16176</v>
      </c>
      <c r="D1465" s="1" t="s">
        <v>16678</v>
      </c>
      <c r="E1465" s="1">
        <v>2025</v>
      </c>
      <c r="F1465" s="1" t="s">
        <v>16679</v>
      </c>
      <c r="G1465" s="1">
        <v>31</v>
      </c>
      <c r="H1465" s="1">
        <v>1</v>
      </c>
      <c r="I1465" s="1" t="s">
        <v>16680</v>
      </c>
      <c r="J1465" s="1" t="s">
        <v>16681</v>
      </c>
      <c r="K1465" s="1" t="s">
        <v>7972</v>
      </c>
      <c r="L1465" s="1" t="s">
        <v>7985</v>
      </c>
      <c r="M1465" s="1" t="s">
        <v>16682</v>
      </c>
    </row>
    <row r="1466" spans="1:13" ht="37.5">
      <c r="A1466" s="1" t="s">
        <v>16683</v>
      </c>
      <c r="B1466" s="1" t="s">
        <v>16684</v>
      </c>
      <c r="C1466" s="1" t="s">
        <v>16176</v>
      </c>
      <c r="D1466" s="1" t="s">
        <v>16685</v>
      </c>
      <c r="E1466" s="1">
        <v>2025</v>
      </c>
      <c r="F1466" s="1" t="s">
        <v>16686</v>
      </c>
      <c r="G1466" s="1">
        <v>18</v>
      </c>
      <c r="H1466" s="1">
        <v>1</v>
      </c>
      <c r="I1466" s="1" t="s">
        <v>16687</v>
      </c>
      <c r="J1466" s="1" t="s">
        <v>16688</v>
      </c>
      <c r="K1466" s="1" t="s">
        <v>7972</v>
      </c>
      <c r="L1466" s="1" t="s">
        <v>16689</v>
      </c>
    </row>
    <row r="1467" spans="1:13" ht="37.5">
      <c r="A1467" s="1" t="s">
        <v>16690</v>
      </c>
      <c r="B1467" s="1" t="s">
        <v>16691</v>
      </c>
      <c r="C1467" s="1" t="s">
        <v>16176</v>
      </c>
      <c r="D1467" s="1" t="s">
        <v>16692</v>
      </c>
      <c r="E1467" s="1">
        <v>2025</v>
      </c>
      <c r="F1467" s="1" t="s">
        <v>16693</v>
      </c>
      <c r="G1467" s="1">
        <v>7</v>
      </c>
      <c r="H1467" s="1">
        <v>3</v>
      </c>
      <c r="I1467" s="1" t="s">
        <v>16694</v>
      </c>
      <c r="J1467" s="1" t="s">
        <v>16695</v>
      </c>
      <c r="K1467" s="1" t="s">
        <v>7972</v>
      </c>
      <c r="L1467" s="1" t="s">
        <v>8064</v>
      </c>
    </row>
    <row r="1468" spans="1:13" ht="37.5">
      <c r="A1468" s="1" t="s">
        <v>16696</v>
      </c>
      <c r="B1468" s="1" t="s">
        <v>16697</v>
      </c>
      <c r="C1468" s="1" t="s">
        <v>16176</v>
      </c>
      <c r="D1468" s="1" t="s">
        <v>16698</v>
      </c>
      <c r="E1468" s="1">
        <v>2025</v>
      </c>
      <c r="F1468" s="1" t="s">
        <v>16699</v>
      </c>
      <c r="G1468" s="1">
        <v>231</v>
      </c>
      <c r="H1468" s="1" t="s">
        <v>7969</v>
      </c>
      <c r="I1468" s="1" t="s">
        <v>16700</v>
      </c>
      <c r="J1468" s="1" t="s">
        <v>16701</v>
      </c>
      <c r="K1468" s="1" t="s">
        <v>7972</v>
      </c>
      <c r="L1468" s="1" t="s">
        <v>7993</v>
      </c>
    </row>
    <row r="1469" spans="1:13" ht="37.5">
      <c r="A1469" s="1" t="s">
        <v>16702</v>
      </c>
      <c r="B1469" s="1" t="s">
        <v>16703</v>
      </c>
      <c r="C1469" s="1" t="s">
        <v>16176</v>
      </c>
      <c r="D1469" s="1" t="s">
        <v>16704</v>
      </c>
      <c r="E1469" s="1">
        <v>2025</v>
      </c>
      <c r="F1469" s="1" t="s">
        <v>8293</v>
      </c>
      <c r="G1469" s="1">
        <v>90</v>
      </c>
      <c r="H1469" s="1" t="s">
        <v>7969</v>
      </c>
      <c r="I1469" s="1" t="s">
        <v>16705</v>
      </c>
      <c r="J1469" s="1" t="s">
        <v>16706</v>
      </c>
      <c r="K1469" s="1" t="s">
        <v>7972</v>
      </c>
      <c r="L1469" s="1" t="s">
        <v>8027</v>
      </c>
      <c r="M1469" s="1" t="s">
        <v>16707</v>
      </c>
    </row>
    <row r="1470" spans="1:13" ht="37.5">
      <c r="A1470" s="1" t="s">
        <v>16708</v>
      </c>
      <c r="B1470" s="1" t="s">
        <v>16709</v>
      </c>
      <c r="C1470" s="1" t="s">
        <v>16176</v>
      </c>
      <c r="D1470" s="1" t="s">
        <v>16710</v>
      </c>
      <c r="E1470" s="1">
        <v>2025</v>
      </c>
      <c r="F1470" s="1" t="s">
        <v>16711</v>
      </c>
      <c r="G1470" s="1">
        <v>72</v>
      </c>
      <c r="H1470" s="1" t="s">
        <v>7969</v>
      </c>
      <c r="I1470" s="1" t="s">
        <v>16712</v>
      </c>
      <c r="J1470" s="1" t="s">
        <v>16713</v>
      </c>
      <c r="K1470" s="1" t="s">
        <v>7972</v>
      </c>
      <c r="L1470" s="1" t="s">
        <v>8027</v>
      </c>
      <c r="M1470" s="1" t="s">
        <v>16714</v>
      </c>
    </row>
    <row r="1471" spans="1:13" ht="37.5">
      <c r="A1471" s="1" t="s">
        <v>16715</v>
      </c>
      <c r="B1471" s="1" t="s">
        <v>16716</v>
      </c>
      <c r="C1471" s="1" t="s">
        <v>16176</v>
      </c>
      <c r="D1471" s="1" t="s">
        <v>16717</v>
      </c>
      <c r="E1471" s="1">
        <v>2025</v>
      </c>
      <c r="F1471" s="1" t="s">
        <v>16718</v>
      </c>
      <c r="G1471" s="1">
        <v>13</v>
      </c>
      <c r="H1471" s="1">
        <v>1</v>
      </c>
      <c r="I1471" s="1" t="s">
        <v>16719</v>
      </c>
      <c r="J1471" s="1" t="s">
        <v>16720</v>
      </c>
      <c r="K1471" s="1" t="s">
        <v>7972</v>
      </c>
      <c r="L1471" s="1" t="s">
        <v>11943</v>
      </c>
      <c r="M1471" s="1" t="s">
        <v>16721</v>
      </c>
    </row>
    <row r="1472" spans="1:13" ht="37.5">
      <c r="A1472" s="1" t="s">
        <v>16722</v>
      </c>
      <c r="B1472" s="1" t="s">
        <v>16723</v>
      </c>
      <c r="C1472" s="1" t="s">
        <v>16176</v>
      </c>
      <c r="D1472" s="1" t="s">
        <v>16724</v>
      </c>
      <c r="E1472" s="1">
        <v>2025</v>
      </c>
      <c r="F1472" s="1" t="s">
        <v>9553</v>
      </c>
      <c r="G1472" s="1">
        <v>6</v>
      </c>
      <c r="H1472" s="1">
        <v>1</v>
      </c>
      <c r="I1472" s="1" t="s">
        <v>16725</v>
      </c>
      <c r="J1472" s="1" t="s">
        <v>16726</v>
      </c>
      <c r="K1472" s="1" t="s">
        <v>7972</v>
      </c>
      <c r="L1472" s="1" t="s">
        <v>9556</v>
      </c>
    </row>
    <row r="1473" spans="1:13" ht="37.5">
      <c r="A1473" s="1" t="s">
        <v>16727</v>
      </c>
      <c r="B1473" s="1" t="s">
        <v>16728</v>
      </c>
      <c r="C1473" s="1" t="s">
        <v>16176</v>
      </c>
      <c r="D1473" s="1" t="s">
        <v>16729</v>
      </c>
      <c r="E1473" s="1">
        <v>2025</v>
      </c>
      <c r="F1473" s="1" t="s">
        <v>8000</v>
      </c>
      <c r="G1473" s="1">
        <v>15</v>
      </c>
      <c r="H1473" s="1">
        <v>1</v>
      </c>
      <c r="I1473" s="1" t="s">
        <v>16730</v>
      </c>
      <c r="J1473" s="1" t="s">
        <v>16731</v>
      </c>
      <c r="K1473" s="1" t="s">
        <v>7972</v>
      </c>
      <c r="L1473" s="1" t="s">
        <v>8003</v>
      </c>
    </row>
    <row r="1474" spans="1:13" ht="37.5">
      <c r="A1474" s="1" t="s">
        <v>16732</v>
      </c>
      <c r="B1474" s="1" t="s">
        <v>16733</v>
      </c>
      <c r="C1474" s="1" t="s">
        <v>16176</v>
      </c>
      <c r="D1474" s="1" t="s">
        <v>16734</v>
      </c>
      <c r="E1474" s="1">
        <v>2025</v>
      </c>
      <c r="F1474" s="1" t="s">
        <v>8491</v>
      </c>
      <c r="G1474" s="1">
        <v>13</v>
      </c>
      <c r="H1474" s="1" t="s">
        <v>7969</v>
      </c>
      <c r="I1474" s="1" t="s">
        <v>16735</v>
      </c>
      <c r="J1474" s="1" t="s">
        <v>16736</v>
      </c>
      <c r="K1474" s="1" t="s">
        <v>7972</v>
      </c>
      <c r="L1474" s="1" t="s">
        <v>8102</v>
      </c>
    </row>
    <row r="1475" spans="1:13" ht="50">
      <c r="A1475" s="1" t="s">
        <v>16737</v>
      </c>
      <c r="B1475" s="1" t="s">
        <v>16738</v>
      </c>
      <c r="C1475" s="1" t="s">
        <v>16176</v>
      </c>
      <c r="D1475" s="1" t="s">
        <v>16739</v>
      </c>
      <c r="E1475" s="1">
        <v>2025</v>
      </c>
      <c r="F1475" s="1" t="s">
        <v>8038</v>
      </c>
      <c r="G1475" s="1">
        <v>17</v>
      </c>
      <c r="H1475" s="1">
        <v>4</v>
      </c>
      <c r="I1475" s="1" t="s">
        <v>16740</v>
      </c>
      <c r="J1475" s="1" t="s">
        <v>16741</v>
      </c>
      <c r="K1475" s="1" t="s">
        <v>7972</v>
      </c>
      <c r="L1475" s="1" t="s">
        <v>8012</v>
      </c>
      <c r="M1475" s="1" t="s">
        <v>16742</v>
      </c>
    </row>
    <row r="1476" spans="1:13" ht="37.5">
      <c r="A1476" s="1" t="s">
        <v>16743</v>
      </c>
      <c r="B1476" s="1" t="s">
        <v>16744</v>
      </c>
      <c r="C1476" s="1" t="s">
        <v>16176</v>
      </c>
      <c r="D1476" s="1" t="s">
        <v>16745</v>
      </c>
      <c r="E1476" s="1">
        <v>2025</v>
      </c>
      <c r="F1476" s="1" t="s">
        <v>12218</v>
      </c>
      <c r="G1476" s="1">
        <v>165</v>
      </c>
      <c r="H1476" s="1" t="s">
        <v>7969</v>
      </c>
      <c r="I1476" s="1" t="s">
        <v>16746</v>
      </c>
      <c r="J1476" s="1" t="s">
        <v>16747</v>
      </c>
      <c r="K1476" s="1" t="s">
        <v>7972</v>
      </c>
      <c r="L1476" s="1" t="s">
        <v>7993</v>
      </c>
      <c r="M1476" s="1" t="s">
        <v>16748</v>
      </c>
    </row>
    <row r="1477" spans="1:13" ht="37.5">
      <c r="A1477" s="1" t="s">
        <v>16749</v>
      </c>
      <c r="B1477" s="1" t="s">
        <v>16750</v>
      </c>
      <c r="C1477" s="1" t="s">
        <v>16176</v>
      </c>
      <c r="D1477" s="1" t="s">
        <v>16751</v>
      </c>
      <c r="E1477" s="1">
        <v>2025</v>
      </c>
      <c r="F1477" s="1" t="s">
        <v>16752</v>
      </c>
      <c r="G1477" s="1" t="s">
        <v>7969</v>
      </c>
      <c r="H1477" s="1" t="s">
        <v>7969</v>
      </c>
      <c r="I1477" s="1" t="s">
        <v>16753</v>
      </c>
      <c r="J1477" s="1" t="s">
        <v>16754</v>
      </c>
      <c r="K1477" s="1" t="s">
        <v>7972</v>
      </c>
      <c r="L1477" s="1" t="s">
        <v>10694</v>
      </c>
      <c r="M1477" s="1" t="s">
        <v>16755</v>
      </c>
    </row>
    <row r="1478" spans="1:13" ht="37.5">
      <c r="A1478" s="1" t="s">
        <v>16756</v>
      </c>
      <c r="B1478" s="1" t="s">
        <v>16757</v>
      </c>
      <c r="C1478" s="1" t="s">
        <v>16176</v>
      </c>
      <c r="D1478" s="1" t="s">
        <v>16758</v>
      </c>
      <c r="E1478" s="1">
        <v>2025</v>
      </c>
      <c r="F1478" s="1" t="s">
        <v>8848</v>
      </c>
      <c r="G1478" s="1">
        <v>83</v>
      </c>
      <c r="H1478" s="1">
        <v>2</v>
      </c>
      <c r="I1478" s="1" t="s">
        <v>16759</v>
      </c>
      <c r="J1478" s="1" t="s">
        <v>16760</v>
      </c>
      <c r="K1478" s="1" t="s">
        <v>7972</v>
      </c>
      <c r="L1478" s="1" t="s">
        <v>8851</v>
      </c>
      <c r="M1478" s="1" t="s">
        <v>16761</v>
      </c>
    </row>
    <row r="1479" spans="1:13" ht="37.5">
      <c r="A1479" s="1" t="s">
        <v>16762</v>
      </c>
      <c r="B1479" s="1" t="s">
        <v>16763</v>
      </c>
      <c r="C1479" s="1" t="s">
        <v>16176</v>
      </c>
      <c r="D1479" s="1" t="s">
        <v>16764</v>
      </c>
      <c r="E1479" s="1">
        <v>2025</v>
      </c>
      <c r="F1479" s="1" t="s">
        <v>16765</v>
      </c>
      <c r="G1479" s="1" t="s">
        <v>7969</v>
      </c>
      <c r="H1479" s="1" t="s">
        <v>7969</v>
      </c>
      <c r="I1479" s="1" t="s">
        <v>16766</v>
      </c>
      <c r="J1479" s="1" t="s">
        <v>16767</v>
      </c>
      <c r="K1479" s="1" t="s">
        <v>7972</v>
      </c>
      <c r="L1479" s="1" t="s">
        <v>8019</v>
      </c>
      <c r="M1479" s="1" t="s">
        <v>16768</v>
      </c>
    </row>
    <row r="1480" spans="1:13" ht="37.5">
      <c r="A1480" s="1" t="s">
        <v>16769</v>
      </c>
      <c r="B1480" s="1" t="s">
        <v>16770</v>
      </c>
      <c r="C1480" s="1" t="s">
        <v>16176</v>
      </c>
      <c r="D1480" s="1" t="s">
        <v>16771</v>
      </c>
      <c r="E1480" s="1">
        <v>2025</v>
      </c>
      <c r="F1480" s="1" t="s">
        <v>16772</v>
      </c>
      <c r="G1480" s="1" t="s">
        <v>7969</v>
      </c>
      <c r="H1480" s="1" t="s">
        <v>7969</v>
      </c>
      <c r="I1480" s="1" t="s">
        <v>16773</v>
      </c>
      <c r="J1480" s="1" t="s">
        <v>16774</v>
      </c>
      <c r="K1480" s="1" t="s">
        <v>7972</v>
      </c>
      <c r="L1480" s="1" t="s">
        <v>8108</v>
      </c>
      <c r="M1480" s="1" t="s">
        <v>16775</v>
      </c>
    </row>
    <row r="1481" spans="1:13" ht="37.5">
      <c r="A1481" s="1" t="s">
        <v>16776</v>
      </c>
      <c r="B1481" s="1" t="s">
        <v>16777</v>
      </c>
      <c r="C1481" s="1" t="s">
        <v>16176</v>
      </c>
      <c r="D1481" s="1" t="s">
        <v>16778</v>
      </c>
      <c r="E1481" s="1">
        <v>2024</v>
      </c>
      <c r="F1481" s="1" t="s">
        <v>16779</v>
      </c>
      <c r="G1481" s="1">
        <v>56</v>
      </c>
      <c r="H1481" s="1">
        <v>7</v>
      </c>
      <c r="I1481" s="1" t="s">
        <v>16780</v>
      </c>
      <c r="J1481" s="1" t="s">
        <v>16781</v>
      </c>
      <c r="K1481" s="1" t="s">
        <v>7972</v>
      </c>
      <c r="L1481" s="1" t="s">
        <v>8324</v>
      </c>
      <c r="M1481" s="1" t="s">
        <v>16782</v>
      </c>
    </row>
    <row r="1482" spans="1:13" ht="37.5">
      <c r="A1482" s="1" t="s">
        <v>16783</v>
      </c>
      <c r="B1482" s="1" t="s">
        <v>16784</v>
      </c>
      <c r="C1482" s="1" t="s">
        <v>16176</v>
      </c>
      <c r="D1482" s="1" t="s">
        <v>16785</v>
      </c>
      <c r="E1482" s="1">
        <v>2024</v>
      </c>
      <c r="F1482" s="1" t="s">
        <v>16786</v>
      </c>
      <c r="G1482" s="1">
        <v>61</v>
      </c>
      <c r="H1482" s="1">
        <v>7</v>
      </c>
      <c r="I1482" s="1" t="s">
        <v>16787</v>
      </c>
      <c r="J1482" s="1" t="s">
        <v>16788</v>
      </c>
      <c r="K1482" s="1" t="s">
        <v>7972</v>
      </c>
      <c r="L1482" s="1" t="s">
        <v>7993</v>
      </c>
      <c r="M1482" s="1" t="s">
        <v>16789</v>
      </c>
    </row>
    <row r="1483" spans="1:13" ht="37.5">
      <c r="A1483" s="1" t="s">
        <v>16790</v>
      </c>
      <c r="B1483" s="1" t="s">
        <v>16791</v>
      </c>
      <c r="C1483" s="1" t="s">
        <v>16176</v>
      </c>
      <c r="D1483" s="1" t="s">
        <v>16792</v>
      </c>
      <c r="E1483" s="1">
        <v>2024</v>
      </c>
      <c r="F1483" s="1" t="s">
        <v>16518</v>
      </c>
      <c r="G1483" s="1">
        <v>19</v>
      </c>
      <c r="H1483" s="1">
        <v>10</v>
      </c>
      <c r="I1483" s="1" t="s">
        <v>16793</v>
      </c>
      <c r="J1483" s="1" t="s">
        <v>16794</v>
      </c>
      <c r="K1483" s="1" t="s">
        <v>7972</v>
      </c>
      <c r="L1483" s="1" t="s">
        <v>16521</v>
      </c>
    </row>
    <row r="1484" spans="1:13" ht="37.5">
      <c r="A1484" s="1" t="s">
        <v>16795</v>
      </c>
      <c r="B1484" s="1" t="s">
        <v>16796</v>
      </c>
      <c r="C1484" s="1" t="s">
        <v>16176</v>
      </c>
      <c r="D1484" s="1" t="s">
        <v>16797</v>
      </c>
      <c r="E1484" s="1">
        <v>2024</v>
      </c>
      <c r="F1484" s="1" t="s">
        <v>8144</v>
      </c>
      <c r="G1484" s="1">
        <v>14</v>
      </c>
      <c r="H1484" s="1">
        <v>17</v>
      </c>
      <c r="I1484" s="1" t="s">
        <v>16798</v>
      </c>
      <c r="J1484" s="1" t="s">
        <v>16799</v>
      </c>
      <c r="K1484" s="1" t="s">
        <v>7972</v>
      </c>
      <c r="L1484" s="1" t="s">
        <v>8012</v>
      </c>
    </row>
    <row r="1485" spans="1:13" ht="37.5">
      <c r="A1485" s="1" t="s">
        <v>16800</v>
      </c>
      <c r="B1485" s="1" t="s">
        <v>16801</v>
      </c>
      <c r="C1485" s="1" t="s">
        <v>16176</v>
      </c>
      <c r="D1485" s="1" t="s">
        <v>16802</v>
      </c>
      <c r="E1485" s="1">
        <v>2024</v>
      </c>
      <c r="F1485" s="1" t="s">
        <v>8187</v>
      </c>
      <c r="G1485" s="1" t="s">
        <v>7969</v>
      </c>
      <c r="H1485" s="1" t="s">
        <v>7969</v>
      </c>
      <c r="I1485" s="1" t="s">
        <v>16803</v>
      </c>
      <c r="J1485" s="1" t="s">
        <v>16804</v>
      </c>
      <c r="K1485" s="1" t="s">
        <v>7972</v>
      </c>
      <c r="L1485" s="1" t="s">
        <v>8190</v>
      </c>
      <c r="M1485" s="1" t="s">
        <v>16805</v>
      </c>
    </row>
    <row r="1486" spans="1:13" ht="37.5">
      <c r="A1486" s="1" t="s">
        <v>16806</v>
      </c>
      <c r="B1486" s="1" t="s">
        <v>16807</v>
      </c>
      <c r="C1486" s="1" t="s">
        <v>16176</v>
      </c>
      <c r="D1486" s="1" t="s">
        <v>16808</v>
      </c>
      <c r="E1486" s="1">
        <v>2025</v>
      </c>
      <c r="F1486" s="1" t="s">
        <v>10349</v>
      </c>
      <c r="G1486" s="1">
        <v>1191</v>
      </c>
      <c r="H1486" s="1" t="s">
        <v>7969</v>
      </c>
      <c r="I1486" s="1" t="s">
        <v>16809</v>
      </c>
      <c r="J1486" s="1" t="s">
        <v>16810</v>
      </c>
      <c r="K1486" s="1" t="s">
        <v>7972</v>
      </c>
      <c r="L1486" s="1" t="s">
        <v>7985</v>
      </c>
      <c r="M1486" s="1" t="s">
        <v>16811</v>
      </c>
    </row>
    <row r="1487" spans="1:13" ht="37.5">
      <c r="A1487" s="1" t="s">
        <v>16812</v>
      </c>
      <c r="B1487" s="1" t="s">
        <v>16813</v>
      </c>
      <c r="C1487" s="1" t="s">
        <v>16176</v>
      </c>
      <c r="D1487" s="1" t="s">
        <v>16814</v>
      </c>
      <c r="E1487" s="1">
        <v>2024</v>
      </c>
      <c r="F1487" s="1" t="s">
        <v>16815</v>
      </c>
      <c r="G1487" s="1">
        <v>41</v>
      </c>
      <c r="H1487" s="1" t="s">
        <v>7969</v>
      </c>
      <c r="I1487" s="1" t="s">
        <v>16816</v>
      </c>
      <c r="J1487" s="1" t="s">
        <v>16817</v>
      </c>
      <c r="K1487" s="1" t="s">
        <v>7972</v>
      </c>
      <c r="L1487" s="1" t="s">
        <v>7993</v>
      </c>
      <c r="M1487" s="1" t="s">
        <v>16818</v>
      </c>
    </row>
    <row r="1488" spans="1:13" ht="37.5">
      <c r="A1488" s="1" t="s">
        <v>16819</v>
      </c>
      <c r="B1488" s="1" t="s">
        <v>16820</v>
      </c>
      <c r="C1488" s="1" t="s">
        <v>16176</v>
      </c>
      <c r="D1488" s="1" t="s">
        <v>16821</v>
      </c>
      <c r="E1488" s="1">
        <v>2024</v>
      </c>
      <c r="F1488" s="1" t="s">
        <v>16518</v>
      </c>
      <c r="G1488" s="1">
        <v>19</v>
      </c>
      <c r="H1488" s="1">
        <v>12</v>
      </c>
      <c r="I1488" s="1" t="s">
        <v>16822</v>
      </c>
      <c r="J1488" s="1" t="s">
        <v>16823</v>
      </c>
      <c r="K1488" s="1" t="s">
        <v>7972</v>
      </c>
      <c r="L1488" s="1" t="s">
        <v>16521</v>
      </c>
    </row>
    <row r="1489" spans="1:13" ht="37.5">
      <c r="A1489" s="1" t="s">
        <v>16824</v>
      </c>
      <c r="B1489" s="1" t="s">
        <v>16825</v>
      </c>
      <c r="C1489" s="1" t="s">
        <v>16176</v>
      </c>
      <c r="D1489" s="1" t="s">
        <v>16826</v>
      </c>
      <c r="E1489" s="1">
        <v>2024</v>
      </c>
      <c r="F1489" s="1" t="s">
        <v>16827</v>
      </c>
      <c r="G1489" s="1">
        <v>10</v>
      </c>
      <c r="H1489" s="1">
        <v>15</v>
      </c>
      <c r="I1489" s="1" t="s">
        <v>16828</v>
      </c>
      <c r="J1489" s="1" t="s">
        <v>16829</v>
      </c>
      <c r="K1489" s="1" t="s">
        <v>7972</v>
      </c>
      <c r="L1489" s="1" t="s">
        <v>8027</v>
      </c>
    </row>
    <row r="1490" spans="1:13" ht="37.5">
      <c r="A1490" s="1" t="s">
        <v>16830</v>
      </c>
      <c r="B1490" s="1" t="s">
        <v>16831</v>
      </c>
      <c r="C1490" s="1" t="s">
        <v>16176</v>
      </c>
      <c r="D1490" s="1" t="s">
        <v>16832</v>
      </c>
      <c r="E1490" s="1">
        <v>2024</v>
      </c>
      <c r="F1490" s="1" t="s">
        <v>10051</v>
      </c>
      <c r="G1490" s="1">
        <v>8</v>
      </c>
      <c r="H1490" s="1">
        <v>9</v>
      </c>
      <c r="I1490" s="1" t="s">
        <v>16833</v>
      </c>
      <c r="J1490" s="1" t="s">
        <v>16834</v>
      </c>
      <c r="K1490" s="1" t="s">
        <v>7972</v>
      </c>
      <c r="L1490" s="1" t="s">
        <v>8012</v>
      </c>
    </row>
    <row r="1491" spans="1:13" ht="37.5">
      <c r="A1491" s="1" t="s">
        <v>16835</v>
      </c>
      <c r="B1491" s="1" t="s">
        <v>16836</v>
      </c>
      <c r="C1491" s="1" t="s">
        <v>16176</v>
      </c>
      <c r="D1491" s="1" t="s">
        <v>16837</v>
      </c>
      <c r="E1491" s="1">
        <v>2024</v>
      </c>
      <c r="F1491" s="1" t="s">
        <v>8144</v>
      </c>
      <c r="G1491" s="1">
        <v>14</v>
      </c>
      <c r="H1491" s="1">
        <v>23</v>
      </c>
      <c r="I1491" s="1" t="s">
        <v>16838</v>
      </c>
      <c r="J1491" s="1" t="s">
        <v>16839</v>
      </c>
      <c r="K1491" s="1" t="s">
        <v>7972</v>
      </c>
      <c r="L1491" s="1" t="s">
        <v>8012</v>
      </c>
    </row>
    <row r="1492" spans="1:13" ht="37.5">
      <c r="A1492" s="1" t="s">
        <v>16840</v>
      </c>
      <c r="B1492" s="1" t="s">
        <v>16841</v>
      </c>
      <c r="C1492" s="1" t="s">
        <v>16176</v>
      </c>
      <c r="D1492" s="1" t="s">
        <v>16842</v>
      </c>
      <c r="E1492" s="1">
        <v>2024</v>
      </c>
      <c r="F1492" s="1" t="s">
        <v>8418</v>
      </c>
      <c r="G1492" s="1">
        <v>12</v>
      </c>
      <c r="H1492" s="1">
        <v>13</v>
      </c>
      <c r="I1492" s="1" t="s">
        <v>16843</v>
      </c>
      <c r="J1492" s="1" t="s">
        <v>16844</v>
      </c>
      <c r="K1492" s="1" t="s">
        <v>7972</v>
      </c>
      <c r="L1492" s="1" t="s">
        <v>8012</v>
      </c>
    </row>
    <row r="1493" spans="1:13" ht="37.5">
      <c r="A1493" s="1" t="s">
        <v>16845</v>
      </c>
      <c r="B1493" s="1" t="s">
        <v>16846</v>
      </c>
      <c r="C1493" s="1" t="s">
        <v>16176</v>
      </c>
      <c r="D1493" s="1" t="s">
        <v>16847</v>
      </c>
      <c r="E1493" s="1">
        <v>2025</v>
      </c>
      <c r="F1493" s="1" t="s">
        <v>16848</v>
      </c>
      <c r="G1493" s="1" t="s">
        <v>7969</v>
      </c>
      <c r="H1493" s="1" t="s">
        <v>7969</v>
      </c>
      <c r="I1493" s="1" t="s">
        <v>16849</v>
      </c>
      <c r="J1493" s="1" t="s">
        <v>16850</v>
      </c>
      <c r="K1493" s="1" t="s">
        <v>7972</v>
      </c>
      <c r="L1493" s="1" t="s">
        <v>8102</v>
      </c>
      <c r="M1493" s="1" t="s">
        <v>16851</v>
      </c>
    </row>
    <row r="1494" spans="1:13" ht="37.5">
      <c r="A1494" s="1" t="s">
        <v>16852</v>
      </c>
      <c r="B1494" s="1" t="s">
        <v>16853</v>
      </c>
      <c r="C1494" s="1" t="s">
        <v>16176</v>
      </c>
      <c r="D1494" s="1" t="s">
        <v>16854</v>
      </c>
      <c r="E1494" s="1">
        <v>2024</v>
      </c>
      <c r="F1494" s="1" t="s">
        <v>16855</v>
      </c>
      <c r="G1494" s="1">
        <v>12</v>
      </c>
      <c r="H1494" s="1">
        <v>13</v>
      </c>
      <c r="I1494" s="1" t="s">
        <v>16856</v>
      </c>
      <c r="J1494" s="1" t="s">
        <v>16857</v>
      </c>
      <c r="K1494" s="1" t="s">
        <v>7972</v>
      </c>
      <c r="L1494" s="1" t="s">
        <v>8012</v>
      </c>
    </row>
    <row r="1495" spans="1:13" ht="25">
      <c r="A1495" s="1" t="e">
        <v>#N/A</v>
      </c>
      <c r="B1495" s="1" t="s">
        <v>16858</v>
      </c>
      <c r="C1495" s="1" t="s">
        <v>16176</v>
      </c>
      <c r="D1495" s="1" t="s">
        <v>16859</v>
      </c>
      <c r="E1495" s="1"/>
      <c r="F1495" s="1"/>
      <c r="G1495" s="1"/>
      <c r="H1495" s="1"/>
      <c r="I1495" s="1"/>
      <c r="J1495" s="1"/>
      <c r="K1495" s="1"/>
      <c r="L1495" s="1"/>
    </row>
    <row r="1496" spans="1:13" ht="25">
      <c r="A1496" s="1" t="e">
        <v>#N/A</v>
      </c>
      <c r="B1496" s="1" t="s">
        <v>16860</v>
      </c>
      <c r="C1496" s="1" t="s">
        <v>16176</v>
      </c>
      <c r="D1496" s="1" t="s">
        <v>16861</v>
      </c>
      <c r="E1496" s="1"/>
      <c r="F1496" s="1"/>
      <c r="G1496" s="1"/>
      <c r="H1496" s="1"/>
      <c r="I1496" s="1"/>
      <c r="J1496" s="1"/>
      <c r="K1496" s="1"/>
      <c r="L1496" s="1"/>
    </row>
    <row r="1497" spans="1:13" ht="37.5">
      <c r="A1497" s="1" t="s">
        <v>16862</v>
      </c>
      <c r="B1497" s="1" t="s">
        <v>16863</v>
      </c>
      <c r="C1497" s="1" t="s">
        <v>16176</v>
      </c>
      <c r="D1497" s="1" t="s">
        <v>16864</v>
      </c>
      <c r="E1497" s="1">
        <v>2025</v>
      </c>
      <c r="F1497" s="1" t="s">
        <v>8491</v>
      </c>
      <c r="G1497" s="1">
        <v>13</v>
      </c>
      <c r="H1497" s="1" t="s">
        <v>7969</v>
      </c>
      <c r="I1497" s="1" t="s">
        <v>16865</v>
      </c>
      <c r="J1497" s="1" t="s">
        <v>16866</v>
      </c>
      <c r="K1497" s="1" t="s">
        <v>7972</v>
      </c>
      <c r="L1497" s="1" t="s">
        <v>8102</v>
      </c>
    </row>
    <row r="1498" spans="1:13" ht="37.5">
      <c r="A1498" s="1" t="s">
        <v>16867</v>
      </c>
      <c r="B1498" s="1" t="s">
        <v>16868</v>
      </c>
      <c r="C1498" s="1" t="s">
        <v>16176</v>
      </c>
      <c r="D1498" s="1" t="s">
        <v>16869</v>
      </c>
      <c r="E1498" s="1">
        <v>2024</v>
      </c>
      <c r="F1498" s="1" t="s">
        <v>16870</v>
      </c>
      <c r="G1498" s="1">
        <v>7</v>
      </c>
      <c r="H1498" s="1">
        <v>6</v>
      </c>
      <c r="I1498" s="1" t="s">
        <v>16871</v>
      </c>
      <c r="J1498" s="1" t="s">
        <v>16872</v>
      </c>
      <c r="K1498" s="1" t="s">
        <v>7972</v>
      </c>
      <c r="L1498" s="1" t="s">
        <v>8012</v>
      </c>
    </row>
    <row r="1499" spans="1:13" ht="37.5">
      <c r="A1499" s="1" t="s">
        <v>16873</v>
      </c>
      <c r="B1499" s="1" t="s">
        <v>16874</v>
      </c>
      <c r="C1499" s="1" t="s">
        <v>16176</v>
      </c>
      <c r="D1499" s="1" t="s">
        <v>16875</v>
      </c>
      <c r="E1499" s="1">
        <v>2025</v>
      </c>
      <c r="F1499" s="1" t="s">
        <v>16876</v>
      </c>
      <c r="G1499" s="1" t="s">
        <v>7969</v>
      </c>
      <c r="H1499" s="1" t="s">
        <v>7969</v>
      </c>
      <c r="I1499" s="1" t="s">
        <v>16877</v>
      </c>
      <c r="J1499" s="1" t="s">
        <v>16878</v>
      </c>
      <c r="K1499" s="1" t="s">
        <v>7972</v>
      </c>
      <c r="L1499" s="1" t="s">
        <v>8102</v>
      </c>
      <c r="M1499" s="1" t="s">
        <v>16879</v>
      </c>
    </row>
    <row r="1500" spans="1:13" ht="37.5">
      <c r="A1500" s="1" t="s">
        <v>16880</v>
      </c>
      <c r="B1500" s="1" t="s">
        <v>16881</v>
      </c>
      <c r="C1500" s="1" t="s">
        <v>16176</v>
      </c>
      <c r="D1500" s="1" t="s">
        <v>16882</v>
      </c>
      <c r="E1500" s="1">
        <v>2024</v>
      </c>
      <c r="F1500" s="1" t="s">
        <v>9971</v>
      </c>
      <c r="G1500" s="1">
        <v>153</v>
      </c>
      <c r="H1500" s="1" t="s">
        <v>7969</v>
      </c>
      <c r="I1500" s="1" t="s">
        <v>16883</v>
      </c>
      <c r="J1500" s="1" t="s">
        <v>16884</v>
      </c>
      <c r="K1500" s="1" t="s">
        <v>7972</v>
      </c>
      <c r="L1500" s="1" t="s">
        <v>7993</v>
      </c>
      <c r="M1500" s="1" t="s">
        <v>16885</v>
      </c>
    </row>
    <row r="1501" spans="1:13" ht="50">
      <c r="A1501" s="1" t="s">
        <v>16886</v>
      </c>
      <c r="B1501" s="1" t="s">
        <v>16887</v>
      </c>
      <c r="C1501" s="1" t="s">
        <v>16176</v>
      </c>
      <c r="D1501" s="1" t="s">
        <v>16888</v>
      </c>
      <c r="E1501" s="1">
        <v>2024</v>
      </c>
      <c r="F1501" s="1" t="s">
        <v>16889</v>
      </c>
      <c r="G1501" s="1" t="s">
        <v>7969</v>
      </c>
      <c r="H1501" s="1" t="s">
        <v>7969</v>
      </c>
      <c r="I1501" s="1" t="s">
        <v>16890</v>
      </c>
      <c r="J1501" s="1" t="s">
        <v>16891</v>
      </c>
      <c r="K1501" s="1" t="s">
        <v>7972</v>
      </c>
      <c r="L1501" s="1" t="s">
        <v>8161</v>
      </c>
      <c r="M1501" s="1" t="s">
        <v>16892</v>
      </c>
    </row>
    <row r="1502" spans="1:13" ht="37.5">
      <c r="A1502" s="1" t="s">
        <v>16893</v>
      </c>
      <c r="B1502" s="1" t="s">
        <v>16894</v>
      </c>
      <c r="C1502" s="1" t="s">
        <v>16176</v>
      </c>
      <c r="D1502" s="1" t="s">
        <v>16895</v>
      </c>
      <c r="E1502" s="1">
        <v>2024</v>
      </c>
      <c r="F1502" s="1" t="s">
        <v>9567</v>
      </c>
      <c r="G1502" s="1">
        <v>17</v>
      </c>
      <c r="H1502" s="1">
        <v>4</v>
      </c>
      <c r="I1502" s="1" t="s">
        <v>16896</v>
      </c>
      <c r="J1502" s="1" t="s">
        <v>16897</v>
      </c>
      <c r="K1502" s="1" t="s">
        <v>7972</v>
      </c>
      <c r="L1502" s="1" t="s">
        <v>7978</v>
      </c>
    </row>
    <row r="1503" spans="1:13" ht="25">
      <c r="A1503" s="1" t="e">
        <v>#N/A</v>
      </c>
      <c r="B1503" s="1" t="s">
        <v>16898</v>
      </c>
      <c r="C1503" s="1" t="s">
        <v>16176</v>
      </c>
      <c r="D1503" s="1" t="s">
        <v>16899</v>
      </c>
      <c r="E1503" s="1"/>
      <c r="F1503" s="1"/>
      <c r="G1503" s="1"/>
      <c r="H1503" s="1"/>
      <c r="I1503" s="1"/>
      <c r="J1503" s="1"/>
      <c r="K1503" s="1"/>
      <c r="L1503" s="1"/>
    </row>
    <row r="1504" spans="1:13" ht="37.5">
      <c r="A1504" s="1" t="s">
        <v>16900</v>
      </c>
      <c r="B1504" s="1" t="s">
        <v>16901</v>
      </c>
      <c r="C1504" s="1" t="s">
        <v>16176</v>
      </c>
      <c r="D1504" s="1" t="s">
        <v>16902</v>
      </c>
      <c r="E1504" s="1">
        <v>2024</v>
      </c>
      <c r="F1504" s="1" t="s">
        <v>16903</v>
      </c>
      <c r="G1504" s="1">
        <v>27</v>
      </c>
      <c r="H1504" s="1">
        <v>8</v>
      </c>
      <c r="I1504" s="1" t="s">
        <v>16904</v>
      </c>
      <c r="J1504" s="1" t="s">
        <v>16905</v>
      </c>
      <c r="K1504" s="1" t="s">
        <v>7972</v>
      </c>
      <c r="L1504" s="1" t="s">
        <v>16906</v>
      </c>
      <c r="M1504" s="1" t="s">
        <v>16907</v>
      </c>
    </row>
    <row r="1505" spans="1:13" ht="37.5">
      <c r="A1505" s="1" t="s">
        <v>16908</v>
      </c>
      <c r="B1505" s="1" t="s">
        <v>16909</v>
      </c>
      <c r="C1505" s="1" t="s">
        <v>16176</v>
      </c>
      <c r="D1505" s="1" t="s">
        <v>16910</v>
      </c>
      <c r="E1505" s="1">
        <v>2024</v>
      </c>
      <c r="F1505" s="1" t="s">
        <v>8328</v>
      </c>
      <c r="G1505" s="1" t="s">
        <v>7969</v>
      </c>
      <c r="H1505" s="1" t="s">
        <v>7969</v>
      </c>
      <c r="I1505" s="1" t="s">
        <v>16911</v>
      </c>
      <c r="J1505" s="1" t="s">
        <v>16912</v>
      </c>
      <c r="K1505" s="1" t="s">
        <v>7972</v>
      </c>
      <c r="L1505" s="1" t="s">
        <v>8324</v>
      </c>
      <c r="M1505" s="1" t="s">
        <v>16913</v>
      </c>
    </row>
    <row r="1506" spans="1:13" ht="37.5">
      <c r="A1506" s="1" t="s">
        <v>1214</v>
      </c>
      <c r="B1506" s="1" t="s">
        <v>16914</v>
      </c>
      <c r="C1506" s="1" t="s">
        <v>16176</v>
      </c>
      <c r="D1506" s="1" t="s">
        <v>1217</v>
      </c>
      <c r="E1506" s="1">
        <v>2024</v>
      </c>
      <c r="F1506" s="1" t="s">
        <v>16827</v>
      </c>
      <c r="G1506" s="1">
        <v>10</v>
      </c>
      <c r="H1506" s="1">
        <v>16</v>
      </c>
      <c r="I1506" s="1" t="s">
        <v>16915</v>
      </c>
      <c r="J1506" s="1" t="s">
        <v>16916</v>
      </c>
      <c r="K1506" s="1" t="s">
        <v>7972</v>
      </c>
      <c r="L1506" s="1" t="s">
        <v>8027</v>
      </c>
    </row>
    <row r="1507" spans="1:13" ht="37.5">
      <c r="A1507" s="1" t="s">
        <v>16917</v>
      </c>
      <c r="B1507" s="1" t="s">
        <v>16918</v>
      </c>
      <c r="C1507" s="1" t="s">
        <v>16176</v>
      </c>
      <c r="D1507" s="1" t="s">
        <v>16919</v>
      </c>
      <c r="E1507" s="1">
        <v>2024</v>
      </c>
      <c r="F1507" s="1" t="s">
        <v>16920</v>
      </c>
      <c r="G1507" s="1" t="s">
        <v>7969</v>
      </c>
      <c r="H1507" s="1" t="s">
        <v>7969</v>
      </c>
      <c r="I1507" s="1" t="s">
        <v>16921</v>
      </c>
      <c r="J1507" s="1" t="s">
        <v>16922</v>
      </c>
      <c r="K1507" s="1" t="s">
        <v>7972</v>
      </c>
      <c r="L1507" s="1" t="s">
        <v>8019</v>
      </c>
      <c r="M1507" s="1" t="s">
        <v>16923</v>
      </c>
    </row>
    <row r="1508" spans="1:13" ht="37.5">
      <c r="A1508" s="1" t="s">
        <v>16924</v>
      </c>
      <c r="B1508" s="1" t="s">
        <v>16925</v>
      </c>
      <c r="C1508" s="1" t="s">
        <v>16176</v>
      </c>
      <c r="D1508" s="1" t="s">
        <v>16926</v>
      </c>
      <c r="E1508" s="1">
        <v>2024</v>
      </c>
      <c r="F1508" s="1" t="s">
        <v>9340</v>
      </c>
      <c r="G1508" s="1">
        <v>138</v>
      </c>
      <c r="H1508" s="1">
        <v>3</v>
      </c>
      <c r="I1508" s="1" t="s">
        <v>16927</v>
      </c>
      <c r="J1508" s="1" t="s">
        <v>16928</v>
      </c>
      <c r="K1508" s="1" t="s">
        <v>7972</v>
      </c>
      <c r="L1508" s="1" t="s">
        <v>7978</v>
      </c>
      <c r="M1508" s="1" t="s">
        <v>16929</v>
      </c>
    </row>
    <row r="1509" spans="1:13" ht="37.5">
      <c r="A1509" s="1" t="s">
        <v>633</v>
      </c>
      <c r="B1509" s="1" t="s">
        <v>16930</v>
      </c>
      <c r="C1509" s="1" t="s">
        <v>16176</v>
      </c>
      <c r="D1509" s="1" t="s">
        <v>636</v>
      </c>
      <c r="E1509" s="1">
        <v>2024</v>
      </c>
      <c r="F1509" s="1" t="s">
        <v>8144</v>
      </c>
      <c r="G1509" s="1">
        <v>14</v>
      </c>
      <c r="H1509" s="1">
        <v>22</v>
      </c>
      <c r="I1509" s="1" t="s">
        <v>16931</v>
      </c>
      <c r="J1509" s="1" t="s">
        <v>16932</v>
      </c>
      <c r="K1509" s="1" t="s">
        <v>7972</v>
      </c>
      <c r="L1509" s="1" t="s">
        <v>8012</v>
      </c>
    </row>
    <row r="1510" spans="1:13" ht="37.5">
      <c r="A1510" s="1" t="s">
        <v>16933</v>
      </c>
      <c r="B1510" s="1" t="s">
        <v>16934</v>
      </c>
      <c r="C1510" s="1" t="s">
        <v>16176</v>
      </c>
      <c r="D1510" s="1" t="s">
        <v>16935</v>
      </c>
      <c r="E1510" s="1">
        <v>2024</v>
      </c>
      <c r="F1510" s="1" t="s">
        <v>8144</v>
      </c>
      <c r="G1510" s="1">
        <v>14</v>
      </c>
      <c r="H1510" s="1">
        <v>15</v>
      </c>
      <c r="I1510" s="1" t="s">
        <v>16936</v>
      </c>
      <c r="J1510" s="1" t="s">
        <v>16937</v>
      </c>
      <c r="K1510" s="1" t="s">
        <v>7972</v>
      </c>
      <c r="L1510" s="1" t="s">
        <v>8012</v>
      </c>
    </row>
    <row r="1511" spans="1:13" ht="37.5">
      <c r="A1511" s="1" t="s">
        <v>16938</v>
      </c>
      <c r="B1511" s="1" t="s">
        <v>16939</v>
      </c>
      <c r="C1511" s="1" t="s">
        <v>16176</v>
      </c>
      <c r="D1511" s="1" t="s">
        <v>16940</v>
      </c>
      <c r="E1511" s="1">
        <v>2024</v>
      </c>
      <c r="F1511" s="1" t="s">
        <v>7975</v>
      </c>
      <c r="G1511" s="1">
        <v>27</v>
      </c>
      <c r="H1511" s="1">
        <v>6</v>
      </c>
      <c r="I1511" s="1" t="s">
        <v>16941</v>
      </c>
      <c r="J1511" s="1" t="s">
        <v>16942</v>
      </c>
      <c r="K1511" s="1" t="s">
        <v>7972</v>
      </c>
      <c r="L1511" s="1" t="s">
        <v>7978</v>
      </c>
      <c r="M1511" s="1" t="s">
        <v>16943</v>
      </c>
    </row>
    <row r="1512" spans="1:13" ht="37.5">
      <c r="A1512" s="1" t="s">
        <v>16944</v>
      </c>
      <c r="B1512" s="1" t="s">
        <v>16945</v>
      </c>
      <c r="C1512" s="1" t="s">
        <v>16176</v>
      </c>
      <c r="D1512" s="1" t="s">
        <v>16946</v>
      </c>
      <c r="E1512" s="1">
        <v>2025</v>
      </c>
      <c r="F1512" s="1" t="s">
        <v>16947</v>
      </c>
      <c r="G1512" s="1" t="s">
        <v>7969</v>
      </c>
      <c r="H1512" s="1" t="s">
        <v>7969</v>
      </c>
      <c r="I1512" s="1" t="s">
        <v>16948</v>
      </c>
      <c r="J1512" s="1" t="s">
        <v>16949</v>
      </c>
      <c r="K1512" s="1" t="s">
        <v>7972</v>
      </c>
      <c r="L1512" s="1" t="s">
        <v>8102</v>
      </c>
      <c r="M1512" s="1" t="s">
        <v>16950</v>
      </c>
    </row>
    <row r="1513" spans="1:13" ht="37.5">
      <c r="A1513" s="1" t="s">
        <v>16951</v>
      </c>
      <c r="B1513" s="1" t="s">
        <v>16952</v>
      </c>
      <c r="C1513" s="1" t="s">
        <v>16176</v>
      </c>
      <c r="D1513" s="1" t="s">
        <v>16953</v>
      </c>
      <c r="E1513" s="1">
        <v>2024</v>
      </c>
      <c r="F1513" s="1" t="s">
        <v>8038</v>
      </c>
      <c r="G1513" s="1">
        <v>16</v>
      </c>
      <c r="H1513" s="1">
        <v>7</v>
      </c>
      <c r="I1513" s="1" t="s">
        <v>16954</v>
      </c>
      <c r="J1513" s="1" t="s">
        <v>16955</v>
      </c>
      <c r="K1513" s="1" t="s">
        <v>7972</v>
      </c>
      <c r="L1513" s="1" t="s">
        <v>8012</v>
      </c>
    </row>
    <row r="1514" spans="1:13" ht="37.5">
      <c r="A1514" s="1" t="s">
        <v>16956</v>
      </c>
      <c r="B1514" s="1" t="s">
        <v>16957</v>
      </c>
      <c r="C1514" s="1" t="s">
        <v>16176</v>
      </c>
      <c r="D1514" s="1" t="s">
        <v>16958</v>
      </c>
      <c r="E1514" s="1">
        <v>2025</v>
      </c>
      <c r="F1514" s="1" t="s">
        <v>16959</v>
      </c>
      <c r="G1514" s="1" t="s">
        <v>7969</v>
      </c>
      <c r="H1514" s="1" t="s">
        <v>7969</v>
      </c>
      <c r="I1514" s="1" t="s">
        <v>16960</v>
      </c>
      <c r="J1514" s="1" t="s">
        <v>16961</v>
      </c>
      <c r="K1514" s="1" t="s">
        <v>7972</v>
      </c>
      <c r="L1514" s="1" t="s">
        <v>8019</v>
      </c>
      <c r="M1514" s="1" t="s">
        <v>16962</v>
      </c>
    </row>
    <row r="1515" spans="1:13" ht="25">
      <c r="A1515" s="1" t="e">
        <v>#N/A</v>
      </c>
      <c r="B1515" s="1" t="s">
        <v>16963</v>
      </c>
      <c r="C1515" s="1" t="s">
        <v>16176</v>
      </c>
      <c r="D1515" s="1" t="s">
        <v>16964</v>
      </c>
      <c r="E1515" s="1"/>
      <c r="F1515" s="1"/>
      <c r="G1515" s="1"/>
      <c r="H1515" s="1"/>
      <c r="I1515" s="1"/>
      <c r="J1515" s="1"/>
      <c r="K1515" s="1"/>
      <c r="L1515" s="1"/>
    </row>
    <row r="1516" spans="1:13" ht="37.5">
      <c r="A1516" s="1" t="s">
        <v>16965</v>
      </c>
      <c r="B1516" s="1" t="s">
        <v>16966</v>
      </c>
      <c r="C1516" s="1" t="s">
        <v>16176</v>
      </c>
      <c r="D1516" s="1" t="s">
        <v>16967</v>
      </c>
      <c r="E1516" s="1">
        <v>2024</v>
      </c>
      <c r="F1516" s="1" t="s">
        <v>16968</v>
      </c>
      <c r="G1516" s="1" t="s">
        <v>7969</v>
      </c>
      <c r="H1516" s="1" t="s">
        <v>7969</v>
      </c>
      <c r="I1516" s="1" t="s">
        <v>16969</v>
      </c>
      <c r="J1516" s="1" t="s">
        <v>16970</v>
      </c>
      <c r="K1516" s="1" t="s">
        <v>7972</v>
      </c>
      <c r="L1516" s="1" t="s">
        <v>16971</v>
      </c>
      <c r="M1516" s="1" t="s">
        <v>16972</v>
      </c>
    </row>
    <row r="1517" spans="1:13" ht="37.5">
      <c r="A1517" s="1" t="s">
        <v>16973</v>
      </c>
      <c r="B1517" s="1" t="s">
        <v>16974</v>
      </c>
      <c r="C1517" s="1" t="s">
        <v>16176</v>
      </c>
      <c r="D1517" s="1" t="s">
        <v>16975</v>
      </c>
      <c r="E1517" s="1">
        <v>2024</v>
      </c>
      <c r="F1517" s="1" t="s">
        <v>8000</v>
      </c>
      <c r="G1517" s="1">
        <v>14</v>
      </c>
      <c r="H1517" s="1">
        <v>6</v>
      </c>
      <c r="I1517" s="1" t="s">
        <v>16976</v>
      </c>
      <c r="J1517" s="1" t="s">
        <v>16977</v>
      </c>
      <c r="K1517" s="1" t="s">
        <v>7972</v>
      </c>
      <c r="L1517" s="1" t="s">
        <v>8003</v>
      </c>
    </row>
    <row r="1518" spans="1:13" ht="37.5">
      <c r="A1518" s="1" t="s">
        <v>16978</v>
      </c>
      <c r="B1518" s="1" t="s">
        <v>16979</v>
      </c>
      <c r="C1518" s="1" t="s">
        <v>16176</v>
      </c>
      <c r="D1518" s="1" t="s">
        <v>16980</v>
      </c>
      <c r="E1518" s="1">
        <v>2024</v>
      </c>
      <c r="F1518" s="1" t="s">
        <v>11020</v>
      </c>
      <c r="G1518" s="1">
        <v>119</v>
      </c>
      <c r="H1518" s="1" t="s">
        <v>7969</v>
      </c>
      <c r="I1518" s="1" t="s">
        <v>16981</v>
      </c>
      <c r="J1518" s="1" t="s">
        <v>16982</v>
      </c>
      <c r="K1518" s="1" t="s">
        <v>7972</v>
      </c>
      <c r="L1518" s="1" t="s">
        <v>8027</v>
      </c>
      <c r="M1518" s="1" t="s">
        <v>16983</v>
      </c>
    </row>
    <row r="1519" spans="1:13" ht="37.5">
      <c r="A1519" s="1" t="s">
        <v>16984</v>
      </c>
      <c r="B1519" s="1" t="s">
        <v>16985</v>
      </c>
      <c r="C1519" s="1" t="s">
        <v>16176</v>
      </c>
      <c r="D1519" s="1" t="s">
        <v>16986</v>
      </c>
      <c r="E1519" s="1">
        <v>2025</v>
      </c>
      <c r="F1519" s="1" t="s">
        <v>16987</v>
      </c>
      <c r="G1519" s="1" t="s">
        <v>7969</v>
      </c>
      <c r="H1519" s="1" t="s">
        <v>7969</v>
      </c>
      <c r="I1519" s="1" t="s">
        <v>16988</v>
      </c>
      <c r="J1519" s="1" t="s">
        <v>16989</v>
      </c>
      <c r="K1519" s="1" t="s">
        <v>7972</v>
      </c>
      <c r="L1519" s="1" t="s">
        <v>8102</v>
      </c>
      <c r="M1519" s="1" t="s">
        <v>16990</v>
      </c>
    </row>
    <row r="1520" spans="1:13" ht="37.5">
      <c r="A1520" s="1" t="s">
        <v>16991</v>
      </c>
      <c r="B1520" s="1" t="s">
        <v>16992</v>
      </c>
      <c r="C1520" s="1" t="s">
        <v>16176</v>
      </c>
      <c r="D1520" s="1" t="s">
        <v>16993</v>
      </c>
      <c r="E1520" s="1">
        <v>2024</v>
      </c>
      <c r="F1520" s="1" t="s">
        <v>16994</v>
      </c>
      <c r="G1520" s="1">
        <v>11</v>
      </c>
      <c r="H1520" s="1">
        <v>4</v>
      </c>
      <c r="I1520" s="1" t="s">
        <v>16995</v>
      </c>
      <c r="J1520" s="1" t="s">
        <v>16996</v>
      </c>
      <c r="K1520" s="1" t="s">
        <v>7972</v>
      </c>
      <c r="L1520" s="1" t="s">
        <v>8078</v>
      </c>
      <c r="M1520" s="1" t="s">
        <v>16997</v>
      </c>
    </row>
    <row r="1521" spans="1:13" ht="37.5">
      <c r="A1521" s="1" t="s">
        <v>16998</v>
      </c>
      <c r="B1521" s="1" t="s">
        <v>16999</v>
      </c>
      <c r="C1521" s="1" t="s">
        <v>16176</v>
      </c>
      <c r="D1521" s="1" t="s">
        <v>17000</v>
      </c>
      <c r="E1521" s="1">
        <v>2025</v>
      </c>
      <c r="F1521" s="1" t="s">
        <v>17001</v>
      </c>
      <c r="G1521" s="1">
        <v>49</v>
      </c>
      <c r="H1521" s="1">
        <v>16</v>
      </c>
      <c r="I1521" s="1" t="s">
        <v>17002</v>
      </c>
      <c r="J1521" s="1" t="s">
        <v>17003</v>
      </c>
      <c r="K1521" s="1" t="s">
        <v>7972</v>
      </c>
      <c r="L1521" s="1" t="s">
        <v>17004</v>
      </c>
      <c r="M1521" s="1" t="s">
        <v>17005</v>
      </c>
    </row>
    <row r="1522" spans="1:13" ht="37.5">
      <c r="A1522" s="1" t="s">
        <v>17006</v>
      </c>
      <c r="B1522" s="1" t="s">
        <v>17007</v>
      </c>
      <c r="C1522" s="1" t="s">
        <v>16176</v>
      </c>
      <c r="D1522" s="1" t="s">
        <v>17008</v>
      </c>
      <c r="E1522" s="1">
        <v>2024</v>
      </c>
      <c r="F1522" s="1" t="s">
        <v>17009</v>
      </c>
      <c r="G1522" s="1">
        <v>13</v>
      </c>
      <c r="H1522" s="1">
        <v>3</v>
      </c>
      <c r="I1522" s="1" t="s">
        <v>17010</v>
      </c>
      <c r="J1522" s="1" t="s">
        <v>17011</v>
      </c>
      <c r="K1522" s="1" t="s">
        <v>7972</v>
      </c>
      <c r="L1522" s="1" t="s">
        <v>17012</v>
      </c>
      <c r="M1522" s="1" t="s">
        <v>17013</v>
      </c>
    </row>
    <row r="1523" spans="1:13" ht="37.5">
      <c r="A1523" s="1" t="s">
        <v>17014</v>
      </c>
      <c r="B1523" s="1" t="s">
        <v>17015</v>
      </c>
      <c r="C1523" s="1" t="s">
        <v>16176</v>
      </c>
      <c r="D1523" s="1" t="s">
        <v>17016</v>
      </c>
      <c r="E1523" s="1">
        <v>2024</v>
      </c>
      <c r="F1523" s="1" t="s">
        <v>11020</v>
      </c>
      <c r="G1523" s="1">
        <v>119</v>
      </c>
      <c r="H1523" s="1" t="s">
        <v>7969</v>
      </c>
      <c r="I1523" s="1" t="s">
        <v>17017</v>
      </c>
      <c r="J1523" s="1" t="s">
        <v>17018</v>
      </c>
      <c r="K1523" s="1" t="s">
        <v>7972</v>
      </c>
      <c r="L1523" s="1" t="s">
        <v>8027</v>
      </c>
      <c r="M1523" s="1" t="s">
        <v>17019</v>
      </c>
    </row>
    <row r="1524" spans="1:13" ht="100">
      <c r="A1524" s="1" t="s">
        <v>17020</v>
      </c>
      <c r="B1524" s="1" t="s">
        <v>17021</v>
      </c>
      <c r="C1524" s="1" t="s">
        <v>16176</v>
      </c>
      <c r="D1524" s="1" t="s">
        <v>17022</v>
      </c>
      <c r="E1524" s="1">
        <v>2024</v>
      </c>
      <c r="F1524" s="1" t="s">
        <v>17023</v>
      </c>
      <c r="G1524" s="1">
        <v>21</v>
      </c>
      <c r="H1524" s="1">
        <v>11</v>
      </c>
      <c r="I1524" s="1" t="s">
        <v>17024</v>
      </c>
      <c r="J1524" s="1" t="s">
        <v>17025</v>
      </c>
      <c r="K1524" s="1" t="s">
        <v>7972</v>
      </c>
      <c r="L1524" s="1" t="s">
        <v>8012</v>
      </c>
    </row>
    <row r="1525" spans="1:13" ht="37.5">
      <c r="A1525" s="1" t="s">
        <v>17026</v>
      </c>
      <c r="B1525" s="1" t="s">
        <v>17027</v>
      </c>
      <c r="C1525" s="1" t="s">
        <v>16176</v>
      </c>
      <c r="D1525" s="1" t="s">
        <v>17028</v>
      </c>
      <c r="E1525" s="1">
        <v>2024</v>
      </c>
      <c r="F1525" s="1" t="s">
        <v>12556</v>
      </c>
      <c r="G1525" s="1">
        <v>197</v>
      </c>
      <c r="H1525" s="1" t="s">
        <v>7969</v>
      </c>
      <c r="I1525" s="1" t="s">
        <v>17029</v>
      </c>
      <c r="J1525" s="1" t="s">
        <v>17030</v>
      </c>
      <c r="K1525" s="1" t="s">
        <v>7972</v>
      </c>
      <c r="L1525" s="1" t="s">
        <v>8027</v>
      </c>
      <c r="M1525" s="1" t="s">
        <v>17031</v>
      </c>
    </row>
    <row r="1526" spans="1:13" ht="37.5">
      <c r="A1526" s="1" t="s">
        <v>17032</v>
      </c>
      <c r="B1526" s="1" t="s">
        <v>17033</v>
      </c>
      <c r="C1526" s="1" t="s">
        <v>16176</v>
      </c>
      <c r="D1526" s="1" t="s">
        <v>17034</v>
      </c>
      <c r="E1526" s="1">
        <v>2024</v>
      </c>
      <c r="F1526" s="1" t="s">
        <v>10450</v>
      </c>
      <c r="G1526" s="1">
        <v>13</v>
      </c>
      <c r="H1526" s="1">
        <v>1</v>
      </c>
      <c r="I1526" s="1" t="s">
        <v>17035</v>
      </c>
      <c r="J1526" s="1" t="s">
        <v>17036</v>
      </c>
      <c r="K1526" s="1" t="s">
        <v>7972</v>
      </c>
      <c r="L1526" s="1" t="s">
        <v>7985</v>
      </c>
    </row>
    <row r="1527" spans="1:13" ht="50">
      <c r="A1527" s="1" t="s">
        <v>17037</v>
      </c>
      <c r="B1527" s="1" t="s">
        <v>17038</v>
      </c>
      <c r="C1527" s="1" t="s">
        <v>16176</v>
      </c>
      <c r="D1527" s="1" t="s">
        <v>17039</v>
      </c>
      <c r="E1527" s="1">
        <v>2024</v>
      </c>
      <c r="F1527" s="1" t="s">
        <v>17040</v>
      </c>
      <c r="G1527" s="1">
        <v>43</v>
      </c>
      <c r="H1527" s="1">
        <v>5</v>
      </c>
      <c r="I1527" s="1" t="s">
        <v>17041</v>
      </c>
      <c r="J1527" s="1" t="s">
        <v>17042</v>
      </c>
      <c r="K1527" s="1" t="s">
        <v>7972</v>
      </c>
      <c r="L1527" s="1" t="s">
        <v>8385</v>
      </c>
      <c r="M1527" s="1" t="s">
        <v>17043</v>
      </c>
    </row>
    <row r="1528" spans="1:13" ht="37.5">
      <c r="A1528" s="1" t="s">
        <v>17044</v>
      </c>
      <c r="B1528" s="1" t="s">
        <v>17045</v>
      </c>
      <c r="C1528" s="1" t="s">
        <v>16176</v>
      </c>
      <c r="D1528" s="1" t="s">
        <v>17046</v>
      </c>
      <c r="E1528" s="1">
        <v>2025</v>
      </c>
      <c r="F1528" s="1" t="s">
        <v>8848</v>
      </c>
      <c r="G1528" s="1">
        <v>83</v>
      </c>
      <c r="H1528" s="1">
        <v>1</v>
      </c>
      <c r="I1528" s="1" t="s">
        <v>17047</v>
      </c>
      <c r="J1528" s="1" t="s">
        <v>17048</v>
      </c>
      <c r="K1528" s="1" t="s">
        <v>7972</v>
      </c>
      <c r="L1528" s="1" t="s">
        <v>8851</v>
      </c>
      <c r="M1528" s="1" t="s">
        <v>17049</v>
      </c>
    </row>
    <row r="1529" spans="1:13" ht="37.5">
      <c r="A1529" s="1" t="s">
        <v>17050</v>
      </c>
      <c r="B1529" s="1" t="s">
        <v>17051</v>
      </c>
      <c r="C1529" s="1" t="s">
        <v>16176</v>
      </c>
      <c r="D1529" s="1" t="s">
        <v>17052</v>
      </c>
      <c r="E1529" s="1">
        <v>2024</v>
      </c>
      <c r="F1529" s="1" t="s">
        <v>11045</v>
      </c>
      <c r="G1529" s="1">
        <v>26</v>
      </c>
      <c r="H1529" s="1">
        <v>8</v>
      </c>
      <c r="I1529" s="1" t="s">
        <v>17053</v>
      </c>
      <c r="J1529" s="1" t="s">
        <v>17054</v>
      </c>
      <c r="K1529" s="1" t="s">
        <v>7972</v>
      </c>
      <c r="L1529" s="1" t="s">
        <v>8012</v>
      </c>
    </row>
    <row r="1530" spans="1:13" ht="37.5">
      <c r="A1530" s="1" t="s">
        <v>17055</v>
      </c>
      <c r="B1530" s="1" t="s">
        <v>17056</v>
      </c>
      <c r="C1530" s="1" t="s">
        <v>16176</v>
      </c>
      <c r="D1530" s="1" t="s">
        <v>17057</v>
      </c>
      <c r="E1530" s="1">
        <v>2024</v>
      </c>
      <c r="F1530" s="1" t="s">
        <v>7975</v>
      </c>
      <c r="G1530" s="1">
        <v>27</v>
      </c>
      <c r="H1530" s="1">
        <v>7</v>
      </c>
      <c r="I1530" s="1" t="s">
        <v>17058</v>
      </c>
      <c r="J1530" s="1" t="s">
        <v>17059</v>
      </c>
      <c r="K1530" s="1" t="s">
        <v>7972</v>
      </c>
      <c r="L1530" s="1" t="s">
        <v>7978</v>
      </c>
    </row>
    <row r="1531" spans="1:13" ht="50">
      <c r="A1531" s="1" t="s">
        <v>17060</v>
      </c>
      <c r="B1531" s="1" t="s">
        <v>17061</v>
      </c>
      <c r="C1531" s="1" t="s">
        <v>16176</v>
      </c>
      <c r="D1531" s="1" t="s">
        <v>17062</v>
      </c>
      <c r="E1531" s="1">
        <v>2024</v>
      </c>
      <c r="F1531" s="1" t="s">
        <v>17063</v>
      </c>
      <c r="G1531" s="1">
        <v>57</v>
      </c>
      <c r="H1531" s="1">
        <v>9</v>
      </c>
      <c r="I1531" s="1" t="s">
        <v>17064</v>
      </c>
      <c r="J1531" s="1" t="s">
        <v>17065</v>
      </c>
      <c r="K1531" s="1" t="s">
        <v>7972</v>
      </c>
      <c r="L1531" s="1" t="s">
        <v>8064</v>
      </c>
    </row>
    <row r="1532" spans="1:13" ht="37.5">
      <c r="A1532" s="1" t="s">
        <v>17066</v>
      </c>
      <c r="B1532" s="1" t="s">
        <v>17067</v>
      </c>
      <c r="C1532" s="1" t="s">
        <v>16176</v>
      </c>
      <c r="D1532" s="1" t="s">
        <v>17068</v>
      </c>
      <c r="E1532" s="1">
        <v>2024</v>
      </c>
      <c r="F1532" s="1" t="s">
        <v>17069</v>
      </c>
      <c r="G1532" s="1">
        <v>25</v>
      </c>
      <c r="H1532" s="1">
        <v>5</v>
      </c>
      <c r="I1532" s="1" t="s">
        <v>17070</v>
      </c>
      <c r="J1532" s="1" t="s">
        <v>17071</v>
      </c>
      <c r="K1532" s="1" t="s">
        <v>7972</v>
      </c>
      <c r="L1532" s="1" t="s">
        <v>10731</v>
      </c>
    </row>
    <row r="1533" spans="1:13" ht="37.5">
      <c r="A1533" s="1" t="s">
        <v>17072</v>
      </c>
      <c r="B1533" s="1" t="s">
        <v>17073</v>
      </c>
      <c r="C1533" s="1" t="s">
        <v>16176</v>
      </c>
      <c r="D1533" s="1" t="s">
        <v>17074</v>
      </c>
      <c r="E1533" s="1">
        <v>2024</v>
      </c>
      <c r="F1533" s="1" t="s">
        <v>8038</v>
      </c>
      <c r="G1533" s="1">
        <v>16</v>
      </c>
      <c r="H1533" s="1">
        <v>8</v>
      </c>
      <c r="I1533" s="1" t="s">
        <v>17075</v>
      </c>
      <c r="J1533" s="1" t="s">
        <v>17076</v>
      </c>
      <c r="K1533" s="1" t="s">
        <v>7972</v>
      </c>
      <c r="L1533" s="1" t="s">
        <v>8012</v>
      </c>
    </row>
    <row r="1534" spans="1:13">
      <c r="A1534" s="1" t="e">
        <v>#N/A</v>
      </c>
      <c r="B1534" s="1" t="s">
        <v>17077</v>
      </c>
      <c r="C1534" s="1" t="s">
        <v>16176</v>
      </c>
      <c r="D1534" s="1" t="s">
        <v>17078</v>
      </c>
      <c r="E1534" s="1"/>
      <c r="F1534" s="1"/>
      <c r="G1534" s="1"/>
      <c r="H1534" s="1"/>
      <c r="I1534" s="1"/>
      <c r="J1534" s="1"/>
      <c r="K1534" s="1"/>
      <c r="L1534" s="1"/>
    </row>
    <row r="1535" spans="1:13" ht="37.5">
      <c r="A1535" s="1" t="s">
        <v>17079</v>
      </c>
      <c r="B1535" s="1" t="s">
        <v>17080</v>
      </c>
      <c r="C1535" s="1" t="s">
        <v>16176</v>
      </c>
      <c r="D1535" s="1" t="s">
        <v>17081</v>
      </c>
      <c r="E1535" s="1">
        <v>2024</v>
      </c>
      <c r="F1535" s="1" t="s">
        <v>17082</v>
      </c>
      <c r="G1535" s="1">
        <v>4</v>
      </c>
      <c r="H1535" s="1">
        <v>1</v>
      </c>
      <c r="I1535" s="1" t="s">
        <v>17083</v>
      </c>
      <c r="J1535" s="1" t="s">
        <v>17084</v>
      </c>
      <c r="K1535" s="1" t="s">
        <v>7972</v>
      </c>
      <c r="L1535" s="1" t="s">
        <v>8064</v>
      </c>
    </row>
    <row r="1536" spans="1:13" ht="50">
      <c r="A1536" s="1" t="s">
        <v>17085</v>
      </c>
      <c r="B1536" s="1" t="s">
        <v>17086</v>
      </c>
      <c r="C1536" s="1" t="s">
        <v>16176</v>
      </c>
      <c r="D1536" s="1" t="s">
        <v>17087</v>
      </c>
      <c r="E1536" s="1">
        <v>2024</v>
      </c>
      <c r="F1536" s="1" t="s">
        <v>17088</v>
      </c>
      <c r="G1536" s="1" t="s">
        <v>7969</v>
      </c>
      <c r="H1536" s="1" t="s">
        <v>7969</v>
      </c>
      <c r="I1536" s="1" t="s">
        <v>17089</v>
      </c>
      <c r="J1536" s="1" t="s">
        <v>17090</v>
      </c>
      <c r="K1536" s="1" t="s">
        <v>7972</v>
      </c>
      <c r="L1536" s="1" t="s">
        <v>8161</v>
      </c>
      <c r="M1536" s="1" t="s">
        <v>17091</v>
      </c>
    </row>
    <row r="1537" spans="1:13" ht="37.5">
      <c r="A1537" s="1" t="s">
        <v>17092</v>
      </c>
      <c r="B1537" s="1" t="s">
        <v>17093</v>
      </c>
      <c r="C1537" s="1" t="s">
        <v>16176</v>
      </c>
      <c r="D1537" s="1" t="s">
        <v>17094</v>
      </c>
      <c r="E1537" s="1">
        <v>2025</v>
      </c>
      <c r="F1537" s="1" t="s">
        <v>8491</v>
      </c>
      <c r="G1537" s="1">
        <v>13</v>
      </c>
      <c r="H1537" s="1" t="s">
        <v>7969</v>
      </c>
      <c r="I1537" s="1" t="s">
        <v>17095</v>
      </c>
      <c r="J1537" s="1" t="s">
        <v>17096</v>
      </c>
      <c r="K1537" s="1" t="s">
        <v>7972</v>
      </c>
      <c r="L1537" s="1" t="s">
        <v>8102</v>
      </c>
      <c r="M1537" s="1" t="s">
        <v>17097</v>
      </c>
    </row>
    <row r="1538" spans="1:13" ht="37.5">
      <c r="A1538" s="1" t="s">
        <v>17098</v>
      </c>
      <c r="B1538" s="1" t="s">
        <v>17099</v>
      </c>
      <c r="C1538" s="1" t="s">
        <v>16176</v>
      </c>
      <c r="D1538" s="1" t="s">
        <v>17100</v>
      </c>
      <c r="E1538" s="1">
        <v>2024</v>
      </c>
      <c r="F1538" s="1" t="s">
        <v>8005</v>
      </c>
      <c r="G1538" s="1">
        <v>80</v>
      </c>
      <c r="H1538" s="1">
        <v>14</v>
      </c>
      <c r="I1538" s="1" t="s">
        <v>17101</v>
      </c>
      <c r="J1538" s="1" t="s">
        <v>17102</v>
      </c>
      <c r="K1538" s="1" t="s">
        <v>7972</v>
      </c>
      <c r="L1538" s="1" t="s">
        <v>7978</v>
      </c>
      <c r="M1538" s="1" t="s">
        <v>17103</v>
      </c>
    </row>
    <row r="1539" spans="1:13" ht="50">
      <c r="A1539" s="1" t="s">
        <v>17104</v>
      </c>
      <c r="B1539" s="1" t="s">
        <v>17105</v>
      </c>
      <c r="C1539" s="1" t="s">
        <v>16176</v>
      </c>
      <c r="D1539" s="1" t="s">
        <v>17106</v>
      </c>
      <c r="E1539" s="1">
        <v>2024</v>
      </c>
      <c r="F1539" s="1" t="s">
        <v>17107</v>
      </c>
      <c r="G1539" s="1">
        <v>23</v>
      </c>
      <c r="H1539" s="1" t="s">
        <v>7969</v>
      </c>
      <c r="I1539" s="1" t="s">
        <v>17108</v>
      </c>
      <c r="J1539" s="1" t="s">
        <v>17109</v>
      </c>
      <c r="K1539" s="1" t="s">
        <v>7972</v>
      </c>
      <c r="L1539" s="1" t="s">
        <v>7993</v>
      </c>
    </row>
    <row r="1540" spans="1:13" ht="50">
      <c r="A1540" s="1" t="s">
        <v>17110</v>
      </c>
      <c r="B1540" s="1" t="s">
        <v>17111</v>
      </c>
      <c r="C1540" s="1" t="s">
        <v>16176</v>
      </c>
      <c r="D1540" s="1" t="s">
        <v>17112</v>
      </c>
      <c r="E1540" s="1">
        <v>2024</v>
      </c>
      <c r="F1540" s="1" t="s">
        <v>16889</v>
      </c>
      <c r="G1540" s="1" t="s">
        <v>7969</v>
      </c>
      <c r="H1540" s="1" t="s">
        <v>7969</v>
      </c>
      <c r="I1540" s="1" t="s">
        <v>17113</v>
      </c>
      <c r="J1540" s="1" t="s">
        <v>17114</v>
      </c>
      <c r="K1540" s="1" t="s">
        <v>7972</v>
      </c>
      <c r="L1540" s="1" t="s">
        <v>8161</v>
      </c>
      <c r="M1540" s="1" t="s">
        <v>17115</v>
      </c>
    </row>
    <row r="1541" spans="1:13" ht="50">
      <c r="A1541" s="1" t="s">
        <v>17116</v>
      </c>
      <c r="B1541" s="1" t="s">
        <v>17117</v>
      </c>
      <c r="C1541" s="1" t="s">
        <v>16176</v>
      </c>
      <c r="D1541" s="1" t="s">
        <v>17118</v>
      </c>
      <c r="E1541" s="1">
        <v>2024</v>
      </c>
      <c r="F1541" s="1" t="s">
        <v>9817</v>
      </c>
      <c r="G1541" s="1">
        <v>53</v>
      </c>
      <c r="H1541" s="1">
        <v>12</v>
      </c>
      <c r="I1541" s="1" t="s">
        <v>17119</v>
      </c>
      <c r="J1541" s="1" t="s">
        <v>17120</v>
      </c>
      <c r="K1541" s="1" t="s">
        <v>7972</v>
      </c>
      <c r="L1541" s="1" t="s">
        <v>8108</v>
      </c>
      <c r="M1541" s="1" t="s">
        <v>17121</v>
      </c>
    </row>
    <row r="1542" spans="1:13" ht="50">
      <c r="A1542" s="1" t="s">
        <v>17122</v>
      </c>
      <c r="B1542" s="1" t="s">
        <v>17123</v>
      </c>
      <c r="C1542" s="1" t="s">
        <v>16176</v>
      </c>
      <c r="D1542" s="1" t="s">
        <v>17124</v>
      </c>
      <c r="E1542" s="1">
        <v>2024</v>
      </c>
      <c r="F1542" s="1" t="s">
        <v>17125</v>
      </c>
      <c r="G1542" s="1">
        <v>11</v>
      </c>
      <c r="H1542" s="1">
        <v>12</v>
      </c>
      <c r="I1542" s="1" t="s">
        <v>17126</v>
      </c>
      <c r="J1542" s="1" t="s">
        <v>17127</v>
      </c>
      <c r="K1542" s="1" t="s">
        <v>7972</v>
      </c>
      <c r="L1542" s="1" t="s">
        <v>16651</v>
      </c>
      <c r="M1542" s="1" t="s">
        <v>17128</v>
      </c>
    </row>
    <row r="1543" spans="1:13" ht="37.5">
      <c r="A1543" s="1" t="s">
        <v>17129</v>
      </c>
      <c r="B1543" s="1" t="s">
        <v>17130</v>
      </c>
      <c r="C1543" s="1" t="s">
        <v>16176</v>
      </c>
      <c r="D1543" s="1" t="s">
        <v>17131</v>
      </c>
      <c r="E1543" s="1">
        <v>2025</v>
      </c>
      <c r="F1543" s="1" t="s">
        <v>17132</v>
      </c>
      <c r="G1543" s="1" t="s">
        <v>7969</v>
      </c>
      <c r="H1543" s="1" t="s">
        <v>7969</v>
      </c>
      <c r="I1543" s="1" t="s">
        <v>17133</v>
      </c>
      <c r="J1543" s="1" t="s">
        <v>17134</v>
      </c>
      <c r="K1543" s="1" t="s">
        <v>7972</v>
      </c>
      <c r="L1543" s="1" t="s">
        <v>8102</v>
      </c>
      <c r="M1543" s="1" t="s">
        <v>17135</v>
      </c>
    </row>
    <row r="1544" spans="1:13" ht="37.5">
      <c r="A1544" s="1" t="s">
        <v>17136</v>
      </c>
      <c r="B1544" s="1" t="s">
        <v>17137</v>
      </c>
      <c r="C1544" s="1" t="s">
        <v>16176</v>
      </c>
      <c r="D1544" s="1" t="s">
        <v>17138</v>
      </c>
      <c r="E1544" s="1">
        <v>2024</v>
      </c>
      <c r="F1544" s="1" t="s">
        <v>16208</v>
      </c>
      <c r="G1544" s="1">
        <v>5</v>
      </c>
      <c r="H1544" s="1">
        <v>8</v>
      </c>
      <c r="I1544" s="1" t="s">
        <v>17139</v>
      </c>
      <c r="J1544" s="1" t="s">
        <v>17140</v>
      </c>
      <c r="K1544" s="1" t="s">
        <v>7972</v>
      </c>
      <c r="L1544" s="1" t="s">
        <v>7978</v>
      </c>
      <c r="M1544" s="1" t="s">
        <v>17141</v>
      </c>
    </row>
    <row r="1545" spans="1:13" ht="37.5">
      <c r="A1545" s="1" t="s">
        <v>17142</v>
      </c>
      <c r="B1545" s="1" t="s">
        <v>17143</v>
      </c>
      <c r="C1545" s="1" t="s">
        <v>16176</v>
      </c>
      <c r="D1545" s="1" t="s">
        <v>17144</v>
      </c>
      <c r="E1545" s="1">
        <v>2024</v>
      </c>
      <c r="F1545" s="1" t="s">
        <v>10454</v>
      </c>
      <c r="G1545" s="1">
        <v>4</v>
      </c>
      <c r="H1545" s="1">
        <v>3</v>
      </c>
      <c r="I1545" s="1" t="s">
        <v>17145</v>
      </c>
      <c r="J1545" s="1" t="s">
        <v>17146</v>
      </c>
      <c r="K1545" s="1" t="s">
        <v>7972</v>
      </c>
      <c r="L1545" s="1" t="s">
        <v>10457</v>
      </c>
    </row>
    <row r="1546" spans="1:13" ht="50">
      <c r="A1546" s="1" t="s">
        <v>17147</v>
      </c>
      <c r="B1546" s="1" t="s">
        <v>17148</v>
      </c>
      <c r="C1546" s="1" t="s">
        <v>16176</v>
      </c>
      <c r="D1546" s="1" t="s">
        <v>17149</v>
      </c>
      <c r="E1546" s="1">
        <v>2024</v>
      </c>
      <c r="F1546" s="1" t="s">
        <v>17150</v>
      </c>
      <c r="G1546" s="1" t="s">
        <v>7969</v>
      </c>
      <c r="H1546" s="1" t="s">
        <v>7969</v>
      </c>
      <c r="I1546" s="1" t="s">
        <v>17151</v>
      </c>
      <c r="J1546" s="1" t="s">
        <v>17152</v>
      </c>
      <c r="K1546" s="1" t="s">
        <v>7972</v>
      </c>
      <c r="L1546" s="1" t="s">
        <v>8161</v>
      </c>
      <c r="M1546" s="1" t="s">
        <v>17153</v>
      </c>
    </row>
    <row r="1547" spans="1:13" ht="37.5">
      <c r="A1547" s="1" t="s">
        <v>17154</v>
      </c>
      <c r="B1547" s="1" t="s">
        <v>17155</v>
      </c>
      <c r="C1547" s="1" t="s">
        <v>16176</v>
      </c>
      <c r="D1547" s="1" t="s">
        <v>17156</v>
      </c>
      <c r="E1547" s="1">
        <v>2025</v>
      </c>
      <c r="F1547" s="1" t="s">
        <v>8055</v>
      </c>
      <c r="G1547" s="1">
        <v>2347</v>
      </c>
      <c r="H1547" s="1" t="s">
        <v>7969</v>
      </c>
      <c r="I1547" s="1" t="s">
        <v>17157</v>
      </c>
      <c r="J1547" s="1" t="s">
        <v>17158</v>
      </c>
      <c r="K1547" s="1" t="s">
        <v>7972</v>
      </c>
      <c r="L1547" s="1" t="s">
        <v>7985</v>
      </c>
      <c r="M1547" s="1" t="s">
        <v>17159</v>
      </c>
    </row>
    <row r="1548" spans="1:13" ht="37.5">
      <c r="A1548" s="1" t="s">
        <v>17160</v>
      </c>
      <c r="B1548" s="1" t="s">
        <v>17161</v>
      </c>
      <c r="C1548" s="1" t="s">
        <v>16176</v>
      </c>
      <c r="D1548" s="1" t="s">
        <v>17162</v>
      </c>
      <c r="E1548" s="1">
        <v>2025</v>
      </c>
      <c r="F1548" s="1" t="s">
        <v>17163</v>
      </c>
      <c r="G1548" s="1">
        <v>2025</v>
      </c>
      <c r="H1548" s="1">
        <v>1</v>
      </c>
      <c r="I1548" s="1" t="s">
        <v>17164</v>
      </c>
      <c r="J1548" s="1" t="s">
        <v>17165</v>
      </c>
      <c r="K1548" s="1" t="s">
        <v>7972</v>
      </c>
      <c r="L1548" s="1" t="s">
        <v>8134</v>
      </c>
    </row>
    <row r="1549" spans="1:13" ht="50">
      <c r="A1549" s="1" t="s">
        <v>17166</v>
      </c>
      <c r="B1549" s="1" t="s">
        <v>17167</v>
      </c>
      <c r="C1549" s="1" t="s">
        <v>16176</v>
      </c>
      <c r="D1549" s="1" t="s">
        <v>17168</v>
      </c>
      <c r="E1549" s="1">
        <v>2024</v>
      </c>
      <c r="F1549" s="1" t="s">
        <v>17169</v>
      </c>
      <c r="G1549" s="1" t="s">
        <v>7969</v>
      </c>
      <c r="H1549" s="1" t="s">
        <v>7969</v>
      </c>
      <c r="I1549" s="1" t="s">
        <v>17170</v>
      </c>
      <c r="J1549" s="1" t="s">
        <v>17171</v>
      </c>
      <c r="K1549" s="1" t="s">
        <v>7972</v>
      </c>
      <c r="L1549" s="1" t="s">
        <v>8161</v>
      </c>
      <c r="M1549" s="1" t="s">
        <v>17172</v>
      </c>
    </row>
    <row r="1550" spans="1:13" ht="50">
      <c r="A1550" s="1" t="s">
        <v>17173</v>
      </c>
      <c r="B1550" s="1" t="s">
        <v>17174</v>
      </c>
      <c r="C1550" s="1" t="s">
        <v>16176</v>
      </c>
      <c r="D1550" s="1" t="s">
        <v>17175</v>
      </c>
      <c r="E1550" s="1">
        <v>2024</v>
      </c>
      <c r="F1550" s="1" t="s">
        <v>17107</v>
      </c>
      <c r="G1550" s="1">
        <v>24</v>
      </c>
      <c r="H1550" s="1" t="s">
        <v>7969</v>
      </c>
      <c r="I1550" s="1" t="s">
        <v>17176</v>
      </c>
      <c r="J1550" s="1" t="s">
        <v>17177</v>
      </c>
      <c r="K1550" s="1" t="s">
        <v>7972</v>
      </c>
      <c r="L1550" s="1" t="s">
        <v>7993</v>
      </c>
    </row>
    <row r="1551" spans="1:13" ht="37.5">
      <c r="A1551" s="1" t="s">
        <v>17178</v>
      </c>
      <c r="B1551" s="1" t="s">
        <v>17179</v>
      </c>
      <c r="C1551" s="1" t="s">
        <v>16176</v>
      </c>
      <c r="D1551" s="1" t="s">
        <v>17180</v>
      </c>
      <c r="E1551" s="1">
        <v>2025</v>
      </c>
      <c r="F1551" s="1" t="s">
        <v>9452</v>
      </c>
      <c r="G1551" s="1">
        <v>11</v>
      </c>
      <c r="H1551" s="1" t="s">
        <v>7969</v>
      </c>
      <c r="I1551" s="1" t="s">
        <v>17181</v>
      </c>
      <c r="J1551" s="1" t="s">
        <v>17182</v>
      </c>
      <c r="K1551" s="1" t="s">
        <v>7972</v>
      </c>
      <c r="L1551" s="1" t="s">
        <v>9455</v>
      </c>
      <c r="M1551" s="1" t="s">
        <v>17183</v>
      </c>
    </row>
    <row r="1552" spans="1:13" ht="37.5">
      <c r="A1552" s="1" t="s">
        <v>17184</v>
      </c>
      <c r="B1552" s="1" t="s">
        <v>17185</v>
      </c>
      <c r="C1552" s="1" t="s">
        <v>16176</v>
      </c>
      <c r="D1552" s="1" t="s">
        <v>17186</v>
      </c>
      <c r="E1552" s="1">
        <v>2024</v>
      </c>
      <c r="F1552" s="1" t="s">
        <v>8000</v>
      </c>
      <c r="G1552" s="1">
        <v>14</v>
      </c>
      <c r="H1552" s="1">
        <v>6</v>
      </c>
      <c r="I1552" s="1" t="s">
        <v>17187</v>
      </c>
      <c r="J1552" s="1" t="s">
        <v>17188</v>
      </c>
      <c r="K1552" s="1" t="s">
        <v>7972</v>
      </c>
      <c r="L1552" s="1" t="s">
        <v>8003</v>
      </c>
    </row>
    <row r="1553" spans="1:13" ht="37.5">
      <c r="A1553" s="1" t="s">
        <v>17189</v>
      </c>
      <c r="B1553" s="1" t="s">
        <v>17190</v>
      </c>
      <c r="C1553" s="1" t="s">
        <v>16176</v>
      </c>
      <c r="D1553" s="1" t="s">
        <v>17191</v>
      </c>
      <c r="E1553" s="1">
        <v>2024</v>
      </c>
      <c r="F1553" s="1" t="s">
        <v>17192</v>
      </c>
      <c r="G1553" s="1" t="s">
        <v>7969</v>
      </c>
      <c r="H1553" s="1" t="s">
        <v>7969</v>
      </c>
      <c r="I1553" s="1" t="s">
        <v>17193</v>
      </c>
      <c r="J1553" s="1" t="s">
        <v>17194</v>
      </c>
      <c r="K1553" s="1" t="s">
        <v>7972</v>
      </c>
      <c r="L1553" s="1" t="s">
        <v>8019</v>
      </c>
      <c r="M1553" s="1" t="s">
        <v>17195</v>
      </c>
    </row>
    <row r="1554" spans="1:13" ht="37.5">
      <c r="A1554" s="1" t="s">
        <v>17196</v>
      </c>
      <c r="B1554" s="1" t="s">
        <v>17197</v>
      </c>
      <c r="C1554" s="1" t="s">
        <v>16176</v>
      </c>
      <c r="D1554" s="1" t="s">
        <v>17198</v>
      </c>
      <c r="E1554" s="1">
        <v>2025</v>
      </c>
      <c r="F1554" s="1" t="s">
        <v>17199</v>
      </c>
      <c r="G1554" s="1" t="s">
        <v>7969</v>
      </c>
      <c r="H1554" s="1" t="s">
        <v>7969</v>
      </c>
      <c r="I1554" s="1" t="s">
        <v>17200</v>
      </c>
      <c r="J1554" s="1" t="s">
        <v>17201</v>
      </c>
      <c r="K1554" s="1" t="s">
        <v>7972</v>
      </c>
      <c r="L1554" s="1" t="s">
        <v>8102</v>
      </c>
      <c r="M1554" s="1" t="s">
        <v>17202</v>
      </c>
    </row>
    <row r="1555" spans="1:13" ht="37.5">
      <c r="A1555" s="1" t="s">
        <v>17203</v>
      </c>
      <c r="B1555" s="1" t="s">
        <v>17204</v>
      </c>
      <c r="C1555" s="1" t="s">
        <v>16176</v>
      </c>
      <c r="D1555" s="1" t="s">
        <v>17205</v>
      </c>
      <c r="E1555" s="1">
        <v>2024</v>
      </c>
      <c r="F1555" s="1" t="s">
        <v>8328</v>
      </c>
      <c r="G1555" s="1" t="s">
        <v>7969</v>
      </c>
      <c r="H1555" s="1" t="s">
        <v>7969</v>
      </c>
      <c r="I1555" s="1" t="s">
        <v>17206</v>
      </c>
      <c r="J1555" s="1" t="s">
        <v>17207</v>
      </c>
      <c r="K1555" s="1" t="s">
        <v>7972</v>
      </c>
      <c r="L1555" s="1" t="s">
        <v>8324</v>
      </c>
      <c r="M1555" s="1" t="s">
        <v>17208</v>
      </c>
    </row>
    <row r="1556" spans="1:13" ht="37.5">
      <c r="A1556" s="1" t="s">
        <v>17209</v>
      </c>
      <c r="B1556" s="1" t="s">
        <v>17210</v>
      </c>
      <c r="C1556" s="1" t="s">
        <v>16176</v>
      </c>
      <c r="D1556" s="1" t="s">
        <v>17211</v>
      </c>
      <c r="E1556" s="1">
        <v>2024</v>
      </c>
      <c r="F1556" s="1" t="s">
        <v>8009</v>
      </c>
      <c r="G1556" s="1">
        <v>13</v>
      </c>
      <c r="H1556" s="1">
        <v>13</v>
      </c>
      <c r="I1556" s="1" t="s">
        <v>9663</v>
      </c>
      <c r="J1556" s="1" t="s">
        <v>17212</v>
      </c>
      <c r="K1556" s="1" t="s">
        <v>7972</v>
      </c>
      <c r="L1556" s="1" t="s">
        <v>8012</v>
      </c>
    </row>
    <row r="1557" spans="1:13" ht="37.5">
      <c r="A1557" s="1" t="s">
        <v>17213</v>
      </c>
      <c r="B1557" s="1" t="s">
        <v>17214</v>
      </c>
      <c r="C1557" s="1" t="s">
        <v>16176</v>
      </c>
      <c r="D1557" s="1" t="s">
        <v>17215</v>
      </c>
      <c r="E1557" s="1">
        <v>2024</v>
      </c>
      <c r="F1557" s="1" t="s">
        <v>16491</v>
      </c>
      <c r="G1557" s="1">
        <v>3217</v>
      </c>
      <c r="H1557" s="1">
        <v>1</v>
      </c>
      <c r="I1557" s="1" t="s">
        <v>17216</v>
      </c>
      <c r="J1557" s="1" t="s">
        <v>17217</v>
      </c>
      <c r="K1557" s="1" t="s">
        <v>7972</v>
      </c>
      <c r="L1557" s="1" t="s">
        <v>16494</v>
      </c>
      <c r="M1557" s="1" t="s">
        <v>17218</v>
      </c>
    </row>
    <row r="1558" spans="1:13" ht="37.5">
      <c r="A1558" s="1" t="s">
        <v>17219</v>
      </c>
      <c r="B1558" s="1" t="s">
        <v>17220</v>
      </c>
      <c r="C1558" s="1" t="s">
        <v>16176</v>
      </c>
      <c r="D1558" s="1" t="s">
        <v>17221</v>
      </c>
      <c r="E1558" s="1">
        <v>2024</v>
      </c>
      <c r="F1558" s="1" t="s">
        <v>17222</v>
      </c>
      <c r="G1558" s="1">
        <v>29</v>
      </c>
      <c r="H1558" s="1">
        <v>9</v>
      </c>
      <c r="I1558" s="1" t="s">
        <v>17223</v>
      </c>
      <c r="J1558" s="1" t="s">
        <v>17224</v>
      </c>
      <c r="K1558" s="1" t="s">
        <v>7972</v>
      </c>
      <c r="L1558" s="1" t="s">
        <v>8027</v>
      </c>
      <c r="M1558" s="1" t="s">
        <v>17225</v>
      </c>
    </row>
    <row r="1559" spans="1:13" ht="37.5">
      <c r="A1559" s="1" t="s">
        <v>17226</v>
      </c>
      <c r="B1559" s="1" t="s">
        <v>17227</v>
      </c>
      <c r="C1559" s="1" t="s">
        <v>16176</v>
      </c>
      <c r="D1559" s="1" t="s">
        <v>17228</v>
      </c>
      <c r="E1559" s="1">
        <v>2024</v>
      </c>
      <c r="F1559" s="1" t="s">
        <v>8233</v>
      </c>
      <c r="G1559" s="1">
        <v>4</v>
      </c>
      <c r="H1559" s="1">
        <v>3</v>
      </c>
      <c r="I1559" s="1" t="s">
        <v>17229</v>
      </c>
      <c r="J1559" s="1" t="s">
        <v>17230</v>
      </c>
      <c r="K1559" s="1" t="s">
        <v>7972</v>
      </c>
      <c r="L1559" s="1" t="s">
        <v>8012</v>
      </c>
    </row>
    <row r="1560" spans="1:13" ht="37.5">
      <c r="A1560" s="1" t="s">
        <v>17231</v>
      </c>
      <c r="B1560" s="1" t="s">
        <v>17232</v>
      </c>
      <c r="C1560" s="1" t="s">
        <v>16176</v>
      </c>
      <c r="D1560" s="1" t="s">
        <v>17233</v>
      </c>
      <c r="E1560" s="1">
        <v>2024</v>
      </c>
      <c r="F1560" s="1" t="s">
        <v>16518</v>
      </c>
      <c r="G1560" s="1">
        <v>19</v>
      </c>
      <c r="H1560" s="1">
        <v>9</v>
      </c>
      <c r="I1560" s="1" t="s">
        <v>17234</v>
      </c>
      <c r="J1560" s="1" t="s">
        <v>17235</v>
      </c>
      <c r="K1560" s="1" t="s">
        <v>7972</v>
      </c>
      <c r="L1560" s="1" t="s">
        <v>16521</v>
      </c>
    </row>
    <row r="1561" spans="1:13" ht="37.5">
      <c r="A1561" s="1" t="s">
        <v>17236</v>
      </c>
      <c r="B1561" s="1" t="s">
        <v>17237</v>
      </c>
      <c r="C1561" s="1" t="s">
        <v>16176</v>
      </c>
      <c r="D1561" s="1" t="s">
        <v>17238</v>
      </c>
      <c r="E1561" s="1">
        <v>2024</v>
      </c>
      <c r="F1561" s="1" t="s">
        <v>8328</v>
      </c>
      <c r="G1561" s="1" t="s">
        <v>7969</v>
      </c>
      <c r="H1561" s="1" t="s">
        <v>7969</v>
      </c>
      <c r="I1561" s="1" t="s">
        <v>17239</v>
      </c>
      <c r="J1561" s="1" t="s">
        <v>17240</v>
      </c>
      <c r="K1561" s="1" t="s">
        <v>7972</v>
      </c>
      <c r="L1561" s="1" t="s">
        <v>8324</v>
      </c>
      <c r="M1561" s="1" t="s">
        <v>17241</v>
      </c>
    </row>
    <row r="1562" spans="1:13" ht="37.5">
      <c r="A1562" s="1" t="s">
        <v>17242</v>
      </c>
      <c r="B1562" s="1" t="s">
        <v>17243</v>
      </c>
      <c r="C1562" s="1" t="s">
        <v>16176</v>
      </c>
      <c r="D1562" s="1" t="s">
        <v>17244</v>
      </c>
      <c r="E1562" s="1">
        <v>2024</v>
      </c>
      <c r="F1562" s="1" t="s">
        <v>17245</v>
      </c>
      <c r="G1562" s="1">
        <v>5</v>
      </c>
      <c r="H1562" s="1">
        <v>1</v>
      </c>
      <c r="I1562" s="1" t="s">
        <v>17246</v>
      </c>
      <c r="J1562" s="1" t="s">
        <v>17247</v>
      </c>
      <c r="K1562" s="1" t="s">
        <v>7972</v>
      </c>
      <c r="L1562" s="1" t="s">
        <v>8064</v>
      </c>
    </row>
    <row r="1563" spans="1:13" ht="50">
      <c r="A1563" s="1" t="s">
        <v>17248</v>
      </c>
      <c r="B1563" s="1" t="s">
        <v>17249</v>
      </c>
      <c r="C1563" s="1" t="s">
        <v>16176</v>
      </c>
      <c r="D1563" s="1" t="s">
        <v>17250</v>
      </c>
      <c r="E1563" s="1">
        <v>2024</v>
      </c>
      <c r="F1563" s="1" t="s">
        <v>17251</v>
      </c>
      <c r="G1563" s="1">
        <v>6</v>
      </c>
      <c r="H1563" s="1">
        <v>4</v>
      </c>
      <c r="I1563" s="1" t="s">
        <v>17252</v>
      </c>
      <c r="J1563" s="1" t="s">
        <v>17253</v>
      </c>
      <c r="K1563" s="1" t="s">
        <v>7972</v>
      </c>
      <c r="L1563" s="1" t="s">
        <v>17254</v>
      </c>
      <c r="M1563" s="1" t="s">
        <v>17255</v>
      </c>
    </row>
    <row r="1564" spans="1:13" ht="37.5">
      <c r="A1564" s="1" t="s">
        <v>17256</v>
      </c>
      <c r="B1564" s="1" t="s">
        <v>17257</v>
      </c>
      <c r="C1564" s="1" t="s">
        <v>16176</v>
      </c>
      <c r="D1564" s="1" t="s">
        <v>17258</v>
      </c>
      <c r="E1564" s="1">
        <v>2025</v>
      </c>
      <c r="F1564" s="1" t="s">
        <v>16876</v>
      </c>
      <c r="G1564" s="1" t="s">
        <v>7969</v>
      </c>
      <c r="H1564" s="1" t="s">
        <v>7969</v>
      </c>
      <c r="I1564" s="1" t="s">
        <v>17259</v>
      </c>
      <c r="J1564" s="1" t="s">
        <v>17260</v>
      </c>
      <c r="K1564" s="1" t="s">
        <v>7972</v>
      </c>
      <c r="L1564" s="1" t="s">
        <v>8102</v>
      </c>
      <c r="M1564" s="1" t="s">
        <v>17261</v>
      </c>
    </row>
    <row r="1565" spans="1:13" ht="37.5">
      <c r="A1565" s="1" t="s">
        <v>17262</v>
      </c>
      <c r="B1565" s="1" t="s">
        <v>17263</v>
      </c>
      <c r="C1565" s="1" t="s">
        <v>16176</v>
      </c>
      <c r="D1565" s="1" t="s">
        <v>17264</v>
      </c>
      <c r="E1565" s="1">
        <v>2025</v>
      </c>
      <c r="F1565" s="1" t="s">
        <v>17265</v>
      </c>
      <c r="G1565" s="1" t="s">
        <v>7969</v>
      </c>
      <c r="H1565" s="1" t="s">
        <v>7969</v>
      </c>
      <c r="I1565" s="1" t="s">
        <v>17266</v>
      </c>
      <c r="J1565" s="1" t="s">
        <v>17267</v>
      </c>
      <c r="K1565" s="1" t="s">
        <v>7972</v>
      </c>
      <c r="L1565" s="1" t="s">
        <v>9372</v>
      </c>
    </row>
    <row r="1566" spans="1:13" ht="37.5">
      <c r="A1566" s="1" t="s">
        <v>17268</v>
      </c>
      <c r="B1566" s="1" t="s">
        <v>17269</v>
      </c>
      <c r="C1566" s="1" t="s">
        <v>16176</v>
      </c>
      <c r="D1566" s="1" t="s">
        <v>17270</v>
      </c>
      <c r="E1566" s="1">
        <v>2025</v>
      </c>
      <c r="F1566" s="1" t="s">
        <v>17271</v>
      </c>
      <c r="G1566" s="1">
        <v>32</v>
      </c>
      <c r="H1566" s="1" t="s">
        <v>7969</v>
      </c>
      <c r="I1566" s="1" t="s">
        <v>17272</v>
      </c>
      <c r="J1566" s="1" t="s">
        <v>17273</v>
      </c>
      <c r="K1566" s="1" t="s">
        <v>7972</v>
      </c>
      <c r="L1566" s="1" t="s">
        <v>8102</v>
      </c>
      <c r="M1566" s="1" t="s">
        <v>17274</v>
      </c>
    </row>
    <row r="1567" spans="1:13" ht="37.5">
      <c r="A1567" s="1" t="s">
        <v>17275</v>
      </c>
      <c r="B1567" s="1" t="s">
        <v>17276</v>
      </c>
      <c r="C1567" s="1" t="s">
        <v>16176</v>
      </c>
      <c r="D1567" s="1" t="s">
        <v>17277</v>
      </c>
      <c r="E1567" s="1">
        <v>2024</v>
      </c>
      <c r="F1567" s="1" t="s">
        <v>10691</v>
      </c>
      <c r="G1567" s="1">
        <v>36</v>
      </c>
      <c r="H1567" s="1">
        <v>26</v>
      </c>
      <c r="I1567" s="1" t="s">
        <v>17278</v>
      </c>
      <c r="J1567" s="1" t="s">
        <v>17279</v>
      </c>
      <c r="K1567" s="1" t="s">
        <v>7972</v>
      </c>
      <c r="L1567" s="1" t="s">
        <v>10694</v>
      </c>
      <c r="M1567" s="1" t="s">
        <v>17280</v>
      </c>
    </row>
    <row r="1568" spans="1:13" ht="37.5">
      <c r="A1568" s="1" t="s">
        <v>17281</v>
      </c>
      <c r="B1568" s="1" t="s">
        <v>17282</v>
      </c>
      <c r="C1568" s="1" t="s">
        <v>16176</v>
      </c>
      <c r="D1568" s="1" t="s">
        <v>17283</v>
      </c>
      <c r="E1568" s="1">
        <v>2025</v>
      </c>
      <c r="F1568" s="1" t="s">
        <v>16994</v>
      </c>
      <c r="G1568" s="1" t="s">
        <v>7969</v>
      </c>
      <c r="H1568" s="1" t="s">
        <v>7969</v>
      </c>
      <c r="I1568" s="1" t="s">
        <v>17284</v>
      </c>
      <c r="J1568" s="1" t="s">
        <v>17285</v>
      </c>
      <c r="K1568" s="1" t="s">
        <v>7972</v>
      </c>
      <c r="L1568" s="1" t="s">
        <v>8078</v>
      </c>
      <c r="M1568" s="1" t="s">
        <v>17286</v>
      </c>
    </row>
    <row r="1569" spans="1:13" ht="37.5">
      <c r="A1569" s="1" t="s">
        <v>17287</v>
      </c>
      <c r="B1569" s="1" t="s">
        <v>17288</v>
      </c>
      <c r="C1569" s="1" t="s">
        <v>16176</v>
      </c>
      <c r="D1569" s="1" t="s">
        <v>17289</v>
      </c>
      <c r="E1569" s="1">
        <v>2024</v>
      </c>
      <c r="F1569" s="1" t="s">
        <v>16465</v>
      </c>
      <c r="G1569" s="1">
        <v>13</v>
      </c>
      <c r="H1569" s="1">
        <v>9</v>
      </c>
      <c r="I1569" s="1" t="s">
        <v>17290</v>
      </c>
      <c r="J1569" s="1" t="s">
        <v>17291</v>
      </c>
      <c r="K1569" s="1" t="s">
        <v>7972</v>
      </c>
      <c r="L1569" s="1" t="s">
        <v>8012</v>
      </c>
    </row>
    <row r="1570" spans="1:13" ht="37.5">
      <c r="A1570" s="1" t="s">
        <v>17292</v>
      </c>
      <c r="B1570" s="1" t="s">
        <v>17293</v>
      </c>
      <c r="C1570" s="1" t="s">
        <v>16176</v>
      </c>
      <c r="D1570" s="1" t="s">
        <v>17294</v>
      </c>
      <c r="E1570" s="1">
        <v>2024</v>
      </c>
      <c r="F1570" s="1" t="s">
        <v>17295</v>
      </c>
      <c r="G1570" s="1">
        <v>23</v>
      </c>
      <c r="H1570" s="1">
        <v>8</v>
      </c>
      <c r="I1570" s="1" t="s">
        <v>17296</v>
      </c>
      <c r="J1570" s="1" t="s">
        <v>17297</v>
      </c>
      <c r="K1570" s="1" t="s">
        <v>7972</v>
      </c>
      <c r="L1570" s="1" t="s">
        <v>7978</v>
      </c>
      <c r="M1570" s="1" t="s">
        <v>17298</v>
      </c>
    </row>
    <row r="1571" spans="1:13" ht="37.5">
      <c r="A1571" s="1" t="s">
        <v>17299</v>
      </c>
      <c r="B1571" s="1" t="s">
        <v>17300</v>
      </c>
      <c r="C1571" s="1" t="s">
        <v>16176</v>
      </c>
      <c r="D1571" s="1" t="s">
        <v>17301</v>
      </c>
      <c r="E1571" s="1">
        <v>2025</v>
      </c>
      <c r="F1571" s="1" t="s">
        <v>8055</v>
      </c>
      <c r="G1571" s="1">
        <v>2257</v>
      </c>
      <c r="H1571" s="1" t="s">
        <v>7969</v>
      </c>
      <c r="I1571" s="1" t="s">
        <v>17302</v>
      </c>
      <c r="J1571" s="1" t="s">
        <v>17303</v>
      </c>
      <c r="K1571" s="1" t="s">
        <v>7972</v>
      </c>
      <c r="L1571" s="1" t="s">
        <v>7985</v>
      </c>
      <c r="M1571" s="1" t="s">
        <v>17304</v>
      </c>
    </row>
    <row r="1572" spans="1:13" ht="37.5">
      <c r="A1572" s="1" t="s">
        <v>1249</v>
      </c>
      <c r="B1572" s="1" t="s">
        <v>17305</v>
      </c>
      <c r="C1572" s="1" t="s">
        <v>16176</v>
      </c>
      <c r="D1572" s="1" t="s">
        <v>1252</v>
      </c>
      <c r="E1572" s="1">
        <v>2024</v>
      </c>
      <c r="F1572" s="1" t="s">
        <v>8226</v>
      </c>
      <c r="G1572" s="1">
        <v>27</v>
      </c>
      <c r="H1572" s="1" t="s">
        <v>7969</v>
      </c>
      <c r="I1572" s="1" t="s">
        <v>17306</v>
      </c>
      <c r="J1572" s="1" t="s">
        <v>17307</v>
      </c>
      <c r="K1572" s="1" t="s">
        <v>7972</v>
      </c>
      <c r="L1572" s="1" t="s">
        <v>7993</v>
      </c>
    </row>
    <row r="1573" spans="1:13" ht="37.5">
      <c r="A1573" s="1" t="s">
        <v>254</v>
      </c>
      <c r="B1573" s="1" t="s">
        <v>17308</v>
      </c>
      <c r="C1573" s="1" t="s">
        <v>16176</v>
      </c>
      <c r="D1573" s="1" t="s">
        <v>257</v>
      </c>
      <c r="E1573" s="1">
        <v>2025</v>
      </c>
      <c r="F1573" s="1" t="s">
        <v>8392</v>
      </c>
      <c r="G1573" s="1" t="s">
        <v>7969</v>
      </c>
      <c r="H1573" s="1" t="s">
        <v>7969</v>
      </c>
      <c r="I1573" s="1" t="s">
        <v>17309</v>
      </c>
      <c r="J1573" s="56" t="s">
        <v>17310</v>
      </c>
      <c r="K1573" s="1" t="s">
        <v>7972</v>
      </c>
      <c r="L1573" s="1" t="s">
        <v>8102</v>
      </c>
      <c r="M1573" s="1" t="s">
        <v>256</v>
      </c>
    </row>
    <row r="1574" spans="1:13" ht="37.5">
      <c r="A1574" s="1" t="s">
        <v>17311</v>
      </c>
      <c r="B1574" s="1" t="s">
        <v>17312</v>
      </c>
      <c r="C1574" s="1" t="s">
        <v>16176</v>
      </c>
      <c r="D1574" s="1" t="s">
        <v>17313</v>
      </c>
      <c r="E1574" s="1">
        <v>2025</v>
      </c>
      <c r="F1574" s="1" t="s">
        <v>17314</v>
      </c>
      <c r="G1574" s="1" t="s">
        <v>7969</v>
      </c>
      <c r="H1574" s="1" t="s">
        <v>7969</v>
      </c>
      <c r="I1574" s="1" t="s">
        <v>17315</v>
      </c>
      <c r="J1574" s="1" t="s">
        <v>17316</v>
      </c>
      <c r="K1574" s="1" t="s">
        <v>7972</v>
      </c>
      <c r="L1574" s="1" t="s">
        <v>8019</v>
      </c>
      <c r="M1574" s="1" t="s">
        <v>17317</v>
      </c>
    </row>
    <row r="1575" spans="1:13" ht="137.5">
      <c r="A1575" s="1" t="s">
        <v>17318</v>
      </c>
      <c r="B1575" s="1" t="s">
        <v>17319</v>
      </c>
      <c r="C1575" s="1" t="s">
        <v>16176</v>
      </c>
      <c r="D1575" s="1" t="s">
        <v>17320</v>
      </c>
      <c r="E1575" s="1">
        <v>2024</v>
      </c>
      <c r="F1575" s="1" t="s">
        <v>17321</v>
      </c>
      <c r="G1575" s="1">
        <v>15</v>
      </c>
      <c r="H1575" s="1">
        <v>1</v>
      </c>
      <c r="I1575" s="1" t="s">
        <v>17322</v>
      </c>
      <c r="J1575" s="1" t="s">
        <v>17323</v>
      </c>
      <c r="K1575" s="1" t="s">
        <v>7972</v>
      </c>
      <c r="L1575" s="1" t="s">
        <v>16382</v>
      </c>
    </row>
    <row r="1576" spans="1:13" ht="37.5">
      <c r="A1576" s="1" t="s">
        <v>17324</v>
      </c>
      <c r="B1576" s="1" t="s">
        <v>17325</v>
      </c>
      <c r="C1576" s="1" t="s">
        <v>16176</v>
      </c>
      <c r="D1576" s="1" t="s">
        <v>17326</v>
      </c>
      <c r="E1576" s="1">
        <v>2024</v>
      </c>
      <c r="F1576" s="1" t="s">
        <v>17327</v>
      </c>
      <c r="G1576" s="1">
        <v>104</v>
      </c>
      <c r="H1576" s="1" t="s">
        <v>7969</v>
      </c>
      <c r="I1576" s="1" t="s">
        <v>17328</v>
      </c>
      <c r="J1576" s="1" t="s">
        <v>17329</v>
      </c>
      <c r="K1576" s="1" t="s">
        <v>7972</v>
      </c>
      <c r="L1576" s="1" t="s">
        <v>10117</v>
      </c>
      <c r="M1576" s="1" t="s">
        <v>17330</v>
      </c>
    </row>
    <row r="1577" spans="1:13" ht="37.5">
      <c r="A1577" s="1" t="s">
        <v>17331</v>
      </c>
      <c r="B1577" s="1" t="s">
        <v>17332</v>
      </c>
      <c r="C1577" s="1" t="s">
        <v>16176</v>
      </c>
      <c r="D1577" s="1" t="s">
        <v>17333</v>
      </c>
      <c r="E1577" s="1">
        <v>2024</v>
      </c>
      <c r="F1577" s="1" t="s">
        <v>17334</v>
      </c>
      <c r="G1577" s="1">
        <v>146</v>
      </c>
      <c r="H1577" s="1" t="s">
        <v>7969</v>
      </c>
      <c r="I1577" s="1" t="s">
        <v>17335</v>
      </c>
      <c r="J1577" s="1" t="s">
        <v>17336</v>
      </c>
      <c r="K1577" s="1" t="s">
        <v>7972</v>
      </c>
      <c r="L1577" s="1" t="s">
        <v>8465</v>
      </c>
      <c r="M1577" s="1" t="s">
        <v>17337</v>
      </c>
    </row>
    <row r="1578" spans="1:13" ht="50">
      <c r="A1578" s="1" t="s">
        <v>17338</v>
      </c>
      <c r="B1578" s="1" t="s">
        <v>17339</v>
      </c>
      <c r="C1578" s="1" t="s">
        <v>16176</v>
      </c>
      <c r="D1578" s="1" t="s">
        <v>17340</v>
      </c>
      <c r="E1578" s="1">
        <v>2025</v>
      </c>
      <c r="F1578" s="1" t="s">
        <v>8183</v>
      </c>
      <c r="G1578" s="1">
        <v>5</v>
      </c>
      <c r="H1578" s="1">
        <v>1</v>
      </c>
      <c r="I1578" s="1" t="s">
        <v>17341</v>
      </c>
      <c r="J1578" s="1" t="s">
        <v>17342</v>
      </c>
      <c r="K1578" s="1" t="s">
        <v>7972</v>
      </c>
      <c r="L1578" s="1" t="s">
        <v>8134</v>
      </c>
      <c r="M1578" s="1" t="s">
        <v>17343</v>
      </c>
    </row>
    <row r="1579" spans="1:13" ht="37.5">
      <c r="A1579" s="1" t="s">
        <v>17344</v>
      </c>
      <c r="B1579" s="1" t="s">
        <v>17345</v>
      </c>
      <c r="C1579" s="1" t="s">
        <v>16176</v>
      </c>
      <c r="D1579" s="1" t="s">
        <v>17346</v>
      </c>
      <c r="E1579" s="1">
        <v>2024</v>
      </c>
      <c r="F1579" s="1" t="s">
        <v>17347</v>
      </c>
      <c r="G1579" s="1">
        <v>64</v>
      </c>
      <c r="H1579" s="1" t="s">
        <v>7969</v>
      </c>
      <c r="I1579" s="1" t="s">
        <v>17348</v>
      </c>
      <c r="J1579" s="1" t="s">
        <v>17349</v>
      </c>
      <c r="K1579" s="1" t="s">
        <v>7972</v>
      </c>
      <c r="L1579" s="1" t="s">
        <v>7993</v>
      </c>
      <c r="M1579" s="1" t="s">
        <v>17350</v>
      </c>
    </row>
    <row r="1580" spans="1:13" ht="37.5">
      <c r="A1580" s="1" t="s">
        <v>17351</v>
      </c>
      <c r="B1580" s="1" t="s">
        <v>17352</v>
      </c>
      <c r="C1580" s="1" t="s">
        <v>16176</v>
      </c>
      <c r="D1580" s="1" t="s">
        <v>17353</v>
      </c>
      <c r="E1580" s="1">
        <v>2024</v>
      </c>
      <c r="F1580" s="1" t="s">
        <v>17354</v>
      </c>
      <c r="G1580" s="1" t="s">
        <v>7969</v>
      </c>
      <c r="H1580" s="1" t="s">
        <v>7969</v>
      </c>
      <c r="I1580" s="1" t="s">
        <v>17355</v>
      </c>
      <c r="J1580" s="1" t="s">
        <v>17356</v>
      </c>
      <c r="K1580" s="1" t="s">
        <v>7972</v>
      </c>
      <c r="L1580" s="1" t="s">
        <v>8102</v>
      </c>
      <c r="M1580" s="1" t="s">
        <v>17357</v>
      </c>
    </row>
    <row r="1581" spans="1:13">
      <c r="A1581" s="1" t="e">
        <v>#N/A</v>
      </c>
      <c r="B1581" s="1" t="s">
        <v>17358</v>
      </c>
      <c r="C1581" s="1" t="s">
        <v>16176</v>
      </c>
      <c r="D1581" s="1" t="s">
        <v>17359</v>
      </c>
      <c r="E1581" s="1"/>
      <c r="F1581" s="1"/>
      <c r="G1581" s="1"/>
      <c r="H1581" s="1"/>
      <c r="I1581" s="1"/>
      <c r="J1581" s="1"/>
      <c r="K1581" s="1"/>
      <c r="L1581" s="1"/>
    </row>
    <row r="1582" spans="1:13" ht="37.5">
      <c r="A1582" s="1" t="s">
        <v>17360</v>
      </c>
      <c r="B1582" s="1" t="s">
        <v>17361</v>
      </c>
      <c r="C1582" s="1" t="s">
        <v>16176</v>
      </c>
      <c r="D1582" s="1" t="s">
        <v>17362</v>
      </c>
      <c r="E1582" s="1">
        <v>2024</v>
      </c>
      <c r="F1582" s="1" t="s">
        <v>17363</v>
      </c>
      <c r="G1582" s="1" t="s">
        <v>7969</v>
      </c>
      <c r="H1582" s="1" t="s">
        <v>7969</v>
      </c>
      <c r="I1582" s="1" t="s">
        <v>17364</v>
      </c>
      <c r="J1582" s="1" t="s">
        <v>17365</v>
      </c>
      <c r="K1582" s="1" t="s">
        <v>7972</v>
      </c>
      <c r="L1582" s="1" t="s">
        <v>8102</v>
      </c>
      <c r="M1582" s="1" t="s">
        <v>17366</v>
      </c>
    </row>
    <row r="1583" spans="1:13" ht="37.5">
      <c r="A1583" s="1" t="s">
        <v>17367</v>
      </c>
      <c r="B1583" s="1" t="s">
        <v>17368</v>
      </c>
      <c r="C1583" s="1" t="s">
        <v>16176</v>
      </c>
      <c r="D1583" s="1" t="s">
        <v>17369</v>
      </c>
      <c r="E1583" s="1">
        <v>2024</v>
      </c>
      <c r="F1583" s="1" t="s">
        <v>17370</v>
      </c>
      <c r="G1583" s="1">
        <v>36</v>
      </c>
      <c r="H1583" s="1">
        <v>1</v>
      </c>
      <c r="I1583" s="1" t="s">
        <v>17371</v>
      </c>
      <c r="J1583" s="1" t="s">
        <v>17372</v>
      </c>
      <c r="K1583" s="1" t="s">
        <v>7972</v>
      </c>
      <c r="L1583" s="1" t="s">
        <v>8161</v>
      </c>
    </row>
    <row r="1584" spans="1:13" ht="37.5">
      <c r="A1584" s="1" t="s">
        <v>17373</v>
      </c>
      <c r="B1584" s="1" t="s">
        <v>17374</v>
      </c>
      <c r="C1584" s="1" t="s">
        <v>16176</v>
      </c>
      <c r="D1584" s="1" t="s">
        <v>17375</v>
      </c>
      <c r="E1584" s="1">
        <v>2024</v>
      </c>
      <c r="F1584" s="1" t="s">
        <v>17376</v>
      </c>
      <c r="G1584" s="1">
        <v>49</v>
      </c>
      <c r="H1584" s="1">
        <v>3</v>
      </c>
      <c r="I1584" s="1" t="s">
        <v>17377</v>
      </c>
      <c r="J1584" s="1" t="s">
        <v>17378</v>
      </c>
      <c r="K1584" s="1" t="s">
        <v>7972</v>
      </c>
      <c r="L1584" s="1" t="s">
        <v>17379</v>
      </c>
      <c r="M1584" s="1" t="s">
        <v>17380</v>
      </c>
    </row>
    <row r="1585" spans="1:13" ht="37.5">
      <c r="A1585" s="1" t="s">
        <v>17381</v>
      </c>
      <c r="B1585" s="1" t="s">
        <v>17382</v>
      </c>
      <c r="C1585" s="1" t="s">
        <v>16176</v>
      </c>
      <c r="D1585" s="1" t="s">
        <v>17383</v>
      </c>
      <c r="E1585" s="1">
        <v>2024</v>
      </c>
      <c r="F1585" s="1" t="s">
        <v>17384</v>
      </c>
      <c r="G1585" s="1" t="s">
        <v>7969</v>
      </c>
      <c r="H1585" s="1" t="s">
        <v>7969</v>
      </c>
      <c r="I1585" s="1" t="s">
        <v>17385</v>
      </c>
      <c r="J1585" s="1" t="s">
        <v>17386</v>
      </c>
      <c r="K1585" s="1" t="s">
        <v>7972</v>
      </c>
      <c r="L1585" s="1" t="s">
        <v>8102</v>
      </c>
      <c r="M1585" s="1" t="s">
        <v>17387</v>
      </c>
    </row>
    <row r="1586" spans="1:13" ht="37.5">
      <c r="A1586" s="1" t="s">
        <v>17388</v>
      </c>
      <c r="B1586" s="1" t="s">
        <v>17389</v>
      </c>
      <c r="C1586" s="1" t="s">
        <v>16176</v>
      </c>
      <c r="D1586" s="1" t="s">
        <v>17390</v>
      </c>
      <c r="E1586" s="1">
        <v>2024</v>
      </c>
      <c r="F1586" s="1" t="s">
        <v>17363</v>
      </c>
      <c r="G1586" s="1" t="s">
        <v>7969</v>
      </c>
      <c r="H1586" s="1" t="s">
        <v>7969</v>
      </c>
      <c r="I1586" s="1" t="s">
        <v>17391</v>
      </c>
      <c r="J1586" s="1" t="s">
        <v>17392</v>
      </c>
      <c r="K1586" s="1" t="s">
        <v>7972</v>
      </c>
      <c r="L1586" s="1" t="s">
        <v>8102</v>
      </c>
      <c r="M1586" s="1" t="s">
        <v>17393</v>
      </c>
    </row>
    <row r="1587" spans="1:13" ht="37.5">
      <c r="A1587" s="1" t="s">
        <v>17394</v>
      </c>
      <c r="B1587" s="1" t="s">
        <v>17395</v>
      </c>
      <c r="C1587" s="1" t="s">
        <v>16176</v>
      </c>
      <c r="D1587" s="1" t="s">
        <v>17396</v>
      </c>
      <c r="E1587" s="1">
        <v>2024</v>
      </c>
      <c r="F1587" s="1" t="s">
        <v>17397</v>
      </c>
      <c r="G1587" s="1" t="s">
        <v>7969</v>
      </c>
      <c r="H1587" s="1" t="s">
        <v>7969</v>
      </c>
      <c r="I1587" s="1" t="s">
        <v>17398</v>
      </c>
      <c r="J1587" s="1" t="s">
        <v>17399</v>
      </c>
      <c r="K1587" s="1" t="s">
        <v>7972</v>
      </c>
      <c r="L1587" s="1" t="s">
        <v>8102</v>
      </c>
      <c r="M1587" s="1" t="s">
        <v>17400</v>
      </c>
    </row>
    <row r="1588" spans="1:13" ht="37.5">
      <c r="A1588" s="1" t="s">
        <v>17401</v>
      </c>
      <c r="B1588" s="1" t="s">
        <v>17402</v>
      </c>
      <c r="C1588" s="1" t="s">
        <v>16176</v>
      </c>
      <c r="D1588" s="1" t="s">
        <v>17403</v>
      </c>
      <c r="E1588" s="1">
        <v>2024</v>
      </c>
      <c r="F1588" s="1" t="s">
        <v>8144</v>
      </c>
      <c r="G1588" s="1">
        <v>14</v>
      </c>
      <c r="H1588" s="1">
        <v>11</v>
      </c>
      <c r="I1588" s="1" t="s">
        <v>17404</v>
      </c>
      <c r="J1588" s="1" t="s">
        <v>17405</v>
      </c>
      <c r="K1588" s="1" t="s">
        <v>7972</v>
      </c>
      <c r="L1588" s="1" t="s">
        <v>8012</v>
      </c>
    </row>
    <row r="1589" spans="1:13" ht="37.5">
      <c r="A1589" s="1" t="s">
        <v>17406</v>
      </c>
      <c r="B1589" s="1" t="s">
        <v>17407</v>
      </c>
      <c r="C1589" s="1" t="s">
        <v>16176</v>
      </c>
      <c r="D1589" s="1" t="s">
        <v>17408</v>
      </c>
      <c r="E1589" s="1">
        <v>2024</v>
      </c>
      <c r="F1589" s="1" t="s">
        <v>17409</v>
      </c>
      <c r="G1589" s="1" t="s">
        <v>7969</v>
      </c>
      <c r="H1589" s="1" t="s">
        <v>7969</v>
      </c>
      <c r="I1589" s="1" t="s">
        <v>17410</v>
      </c>
      <c r="J1589" s="1" t="s">
        <v>17411</v>
      </c>
      <c r="K1589" s="1" t="s">
        <v>7972</v>
      </c>
      <c r="L1589" s="1" t="s">
        <v>8102</v>
      </c>
      <c r="M1589" s="1" t="s">
        <v>17412</v>
      </c>
    </row>
    <row r="1590" spans="1:13" ht="37.5">
      <c r="A1590" s="1" t="s">
        <v>17413</v>
      </c>
      <c r="B1590" s="1" t="s">
        <v>17414</v>
      </c>
      <c r="C1590" s="1" t="s">
        <v>16176</v>
      </c>
      <c r="D1590" s="1" t="s">
        <v>17415</v>
      </c>
      <c r="E1590" s="1">
        <v>2024</v>
      </c>
      <c r="F1590" s="1" t="s">
        <v>17416</v>
      </c>
      <c r="G1590" s="1">
        <v>35</v>
      </c>
      <c r="H1590" s="1">
        <v>4</v>
      </c>
      <c r="I1590" s="1" t="s">
        <v>17417</v>
      </c>
      <c r="J1590" s="1" t="s">
        <v>17418</v>
      </c>
      <c r="K1590" s="1" t="s">
        <v>7972</v>
      </c>
      <c r="L1590" s="1" t="s">
        <v>8134</v>
      </c>
      <c r="M1590" s="1" t="s">
        <v>17419</v>
      </c>
    </row>
    <row r="1591" spans="1:13" ht="37.5">
      <c r="A1591" s="1" t="s">
        <v>17420</v>
      </c>
      <c r="B1591" s="1" t="s">
        <v>17421</v>
      </c>
      <c r="C1591" s="1" t="s">
        <v>16176</v>
      </c>
      <c r="D1591" s="1" t="s">
        <v>17422</v>
      </c>
      <c r="E1591" s="1">
        <v>2024</v>
      </c>
      <c r="F1591" s="1" t="s">
        <v>17423</v>
      </c>
      <c r="G1591" s="1" t="s">
        <v>7969</v>
      </c>
      <c r="H1591" s="1" t="s">
        <v>7969</v>
      </c>
      <c r="I1591" s="1" t="s">
        <v>17424</v>
      </c>
      <c r="J1591" s="1" t="s">
        <v>17425</v>
      </c>
      <c r="K1591" s="1" t="s">
        <v>7972</v>
      </c>
      <c r="L1591" s="1" t="s">
        <v>8161</v>
      </c>
      <c r="M1591" s="1" t="s">
        <v>17426</v>
      </c>
    </row>
    <row r="1592" spans="1:13" ht="37.5">
      <c r="A1592" s="1" t="s">
        <v>17427</v>
      </c>
      <c r="B1592" s="1" t="s">
        <v>17428</v>
      </c>
      <c r="C1592" s="1" t="s">
        <v>16176</v>
      </c>
      <c r="D1592" s="1" t="s">
        <v>17429</v>
      </c>
      <c r="E1592" s="1">
        <v>2024</v>
      </c>
      <c r="F1592" s="1" t="s">
        <v>16465</v>
      </c>
      <c r="G1592" s="1">
        <v>13</v>
      </c>
      <c r="H1592" s="1">
        <v>6</v>
      </c>
      <c r="I1592" s="1" t="s">
        <v>17430</v>
      </c>
      <c r="J1592" s="1" t="s">
        <v>17431</v>
      </c>
      <c r="K1592" s="1" t="s">
        <v>7972</v>
      </c>
      <c r="L1592" s="1" t="s">
        <v>8012</v>
      </c>
    </row>
    <row r="1593" spans="1:13" ht="37.5">
      <c r="A1593" s="1" t="s">
        <v>17432</v>
      </c>
      <c r="B1593" s="1" t="s">
        <v>17433</v>
      </c>
      <c r="C1593" s="1" t="s">
        <v>16176</v>
      </c>
      <c r="D1593" s="1" t="s">
        <v>17434</v>
      </c>
      <c r="E1593" s="1">
        <v>2024</v>
      </c>
      <c r="F1593" s="1" t="s">
        <v>17435</v>
      </c>
      <c r="G1593" s="1" t="s">
        <v>7969</v>
      </c>
      <c r="H1593" s="1" t="s">
        <v>7969</v>
      </c>
      <c r="I1593" s="1" t="s">
        <v>17436</v>
      </c>
      <c r="J1593" s="1" t="s">
        <v>17437</v>
      </c>
      <c r="K1593" s="1" t="s">
        <v>7972</v>
      </c>
      <c r="L1593" s="1" t="s">
        <v>8102</v>
      </c>
      <c r="M1593" s="1" t="s">
        <v>17438</v>
      </c>
    </row>
    <row r="1594" spans="1:13" ht="37.5">
      <c r="A1594" s="1" t="s">
        <v>17439</v>
      </c>
      <c r="B1594" s="1" t="s">
        <v>17440</v>
      </c>
      <c r="C1594" s="1" t="s">
        <v>16176</v>
      </c>
      <c r="D1594" s="1" t="s">
        <v>17441</v>
      </c>
      <c r="E1594" s="1">
        <v>2024</v>
      </c>
      <c r="F1594" s="1" t="s">
        <v>17442</v>
      </c>
      <c r="G1594" s="1" t="s">
        <v>7969</v>
      </c>
      <c r="H1594" s="1" t="s">
        <v>7969</v>
      </c>
      <c r="I1594" s="1" t="s">
        <v>17443</v>
      </c>
      <c r="J1594" s="1" t="s">
        <v>17444</v>
      </c>
      <c r="K1594" s="1" t="s">
        <v>7972</v>
      </c>
      <c r="L1594" s="1" t="s">
        <v>8427</v>
      </c>
      <c r="M1594" s="1" t="s">
        <v>17445</v>
      </c>
    </row>
    <row r="1595" spans="1:13" ht="37.5">
      <c r="A1595" s="1" t="s">
        <v>17446</v>
      </c>
      <c r="B1595" s="1" t="s">
        <v>17447</v>
      </c>
      <c r="C1595" s="1" t="s">
        <v>16176</v>
      </c>
      <c r="D1595" s="1" t="s">
        <v>17448</v>
      </c>
      <c r="E1595" s="1">
        <v>2024</v>
      </c>
      <c r="F1595" s="1" t="s">
        <v>8418</v>
      </c>
      <c r="G1595" s="1">
        <v>12</v>
      </c>
      <c r="H1595" s="1">
        <v>11</v>
      </c>
      <c r="I1595" s="1" t="s">
        <v>17449</v>
      </c>
      <c r="J1595" s="1" t="s">
        <v>17450</v>
      </c>
      <c r="K1595" s="1" t="s">
        <v>7972</v>
      </c>
      <c r="L1595" s="1" t="s">
        <v>8012</v>
      </c>
    </row>
    <row r="1596" spans="1:13" ht="37.5">
      <c r="A1596" s="1" t="s">
        <v>17451</v>
      </c>
      <c r="B1596" s="1" t="s">
        <v>17452</v>
      </c>
      <c r="C1596" s="1" t="s">
        <v>16176</v>
      </c>
      <c r="D1596" s="1" t="s">
        <v>17453</v>
      </c>
      <c r="E1596" s="1">
        <v>2024</v>
      </c>
      <c r="F1596" s="1" t="s">
        <v>17454</v>
      </c>
      <c r="G1596" s="1" t="s">
        <v>7969</v>
      </c>
      <c r="H1596" s="1" t="s">
        <v>7969</v>
      </c>
      <c r="I1596" s="1" t="s">
        <v>17455</v>
      </c>
      <c r="J1596" s="1" t="s">
        <v>17456</v>
      </c>
      <c r="K1596" s="1" t="s">
        <v>7972</v>
      </c>
      <c r="L1596" s="1" t="s">
        <v>7978</v>
      </c>
      <c r="M1596" s="1" t="s">
        <v>17457</v>
      </c>
    </row>
    <row r="1597" spans="1:13" ht="50">
      <c r="A1597" s="1" t="s">
        <v>17458</v>
      </c>
      <c r="B1597" s="1" t="s">
        <v>17459</v>
      </c>
      <c r="C1597" s="1" t="s">
        <v>16176</v>
      </c>
      <c r="D1597" s="1" t="s">
        <v>17460</v>
      </c>
      <c r="E1597" s="1">
        <v>2024</v>
      </c>
      <c r="F1597" s="1" t="s">
        <v>17461</v>
      </c>
      <c r="G1597" s="1" t="s">
        <v>7969</v>
      </c>
      <c r="H1597" s="1" t="s">
        <v>7969</v>
      </c>
      <c r="I1597" s="1" t="s">
        <v>17462</v>
      </c>
      <c r="J1597" s="1" t="s">
        <v>17463</v>
      </c>
      <c r="K1597" s="1" t="s">
        <v>7972</v>
      </c>
      <c r="L1597" s="1" t="s">
        <v>8102</v>
      </c>
      <c r="M1597" s="1" t="s">
        <v>17464</v>
      </c>
    </row>
    <row r="1598" spans="1:13" ht="37.5">
      <c r="A1598" s="1" t="s">
        <v>17465</v>
      </c>
      <c r="B1598" s="1" t="s">
        <v>17466</v>
      </c>
      <c r="C1598" s="1" t="s">
        <v>16176</v>
      </c>
      <c r="D1598" s="1" t="s">
        <v>17467</v>
      </c>
      <c r="E1598" s="1">
        <v>2024</v>
      </c>
      <c r="F1598" s="1" t="s">
        <v>17468</v>
      </c>
      <c r="G1598" s="1" t="s">
        <v>7969</v>
      </c>
      <c r="H1598" s="1" t="s">
        <v>7969</v>
      </c>
      <c r="I1598" s="1" t="s">
        <v>17469</v>
      </c>
      <c r="J1598" s="1" t="s">
        <v>17470</v>
      </c>
      <c r="K1598" s="1" t="s">
        <v>7972</v>
      </c>
      <c r="L1598" s="1" t="s">
        <v>8102</v>
      </c>
    </row>
    <row r="1599" spans="1:13" ht="37.5">
      <c r="A1599" s="1" t="s">
        <v>17471</v>
      </c>
      <c r="B1599" s="1" t="s">
        <v>17472</v>
      </c>
      <c r="C1599" s="1" t="s">
        <v>16176</v>
      </c>
      <c r="D1599" s="1" t="s">
        <v>17473</v>
      </c>
      <c r="E1599" s="1">
        <v>2024</v>
      </c>
      <c r="F1599" s="1" t="s">
        <v>17474</v>
      </c>
      <c r="G1599" s="1" t="s">
        <v>7969</v>
      </c>
      <c r="H1599" s="1" t="s">
        <v>7969</v>
      </c>
      <c r="I1599" s="1" t="s">
        <v>17475</v>
      </c>
      <c r="J1599" s="1" t="s">
        <v>17476</v>
      </c>
      <c r="K1599" s="1" t="s">
        <v>7972</v>
      </c>
      <c r="L1599" s="1" t="s">
        <v>8102</v>
      </c>
      <c r="M1599" s="1" t="s">
        <v>17477</v>
      </c>
    </row>
    <row r="1600" spans="1:13" ht="37.5">
      <c r="A1600" s="1" t="s">
        <v>17478</v>
      </c>
      <c r="B1600" s="1" t="s">
        <v>17479</v>
      </c>
      <c r="C1600" s="1" t="s">
        <v>16176</v>
      </c>
      <c r="D1600" s="1" t="s">
        <v>17480</v>
      </c>
      <c r="E1600" s="1">
        <v>2024</v>
      </c>
      <c r="F1600" s="1" t="s">
        <v>8781</v>
      </c>
      <c r="G1600" s="1">
        <v>3855</v>
      </c>
      <c r="H1600" s="1" t="s">
        <v>7969</v>
      </c>
      <c r="I1600" s="1" t="s">
        <v>17481</v>
      </c>
      <c r="J1600" s="1" t="s">
        <v>17482</v>
      </c>
      <c r="K1600" s="1" t="s">
        <v>7972</v>
      </c>
      <c r="L1600" s="1" t="s">
        <v>8784</v>
      </c>
      <c r="M1600" s="1" t="s">
        <v>7969</v>
      </c>
    </row>
    <row r="1601" spans="1:13" ht="50">
      <c r="A1601" s="1" t="s">
        <v>17483</v>
      </c>
      <c r="B1601" s="1" t="s">
        <v>17484</v>
      </c>
      <c r="C1601" s="1" t="s">
        <v>16176</v>
      </c>
      <c r="D1601" s="1" t="s">
        <v>17485</v>
      </c>
      <c r="E1601" s="1">
        <v>2024</v>
      </c>
      <c r="F1601" s="1" t="s">
        <v>16903</v>
      </c>
      <c r="G1601" s="1">
        <v>27</v>
      </c>
      <c r="H1601" s="1">
        <v>2</v>
      </c>
      <c r="I1601" s="1" t="s">
        <v>17486</v>
      </c>
      <c r="J1601" s="1" t="s">
        <v>17487</v>
      </c>
      <c r="K1601" s="1" t="s">
        <v>7972</v>
      </c>
      <c r="L1601" s="1" t="s">
        <v>16906</v>
      </c>
      <c r="M1601" s="1" t="s">
        <v>17488</v>
      </c>
    </row>
    <row r="1602" spans="1:13" ht="37.5">
      <c r="A1602" s="1" t="s">
        <v>321</v>
      </c>
      <c r="B1602" s="1" t="s">
        <v>17489</v>
      </c>
      <c r="C1602" s="1" t="s">
        <v>16176</v>
      </c>
      <c r="D1602" s="1" t="s">
        <v>324</v>
      </c>
      <c r="E1602" s="1">
        <v>2024</v>
      </c>
      <c r="F1602" s="1" t="s">
        <v>17490</v>
      </c>
      <c r="G1602" s="1" t="s">
        <v>7969</v>
      </c>
      <c r="H1602" s="1" t="s">
        <v>7969</v>
      </c>
      <c r="I1602" s="1" t="s">
        <v>17491</v>
      </c>
      <c r="J1602" s="1" t="s">
        <v>17492</v>
      </c>
      <c r="K1602" s="1" t="s">
        <v>7972</v>
      </c>
      <c r="L1602" s="1" t="s">
        <v>8102</v>
      </c>
      <c r="M1602" s="1" t="s">
        <v>323</v>
      </c>
    </row>
    <row r="1603" spans="1:13" ht="50">
      <c r="A1603" s="1" t="s">
        <v>17493</v>
      </c>
      <c r="B1603" s="1" t="s">
        <v>17494</v>
      </c>
      <c r="C1603" s="1" t="s">
        <v>16176</v>
      </c>
      <c r="D1603" s="1" t="s">
        <v>17495</v>
      </c>
      <c r="E1603" s="1">
        <v>2024</v>
      </c>
      <c r="F1603" s="1" t="s">
        <v>17496</v>
      </c>
      <c r="G1603" s="1" t="s">
        <v>7969</v>
      </c>
      <c r="H1603" s="1" t="s">
        <v>7969</v>
      </c>
      <c r="I1603" s="1" t="s">
        <v>17497</v>
      </c>
      <c r="J1603" s="1" t="s">
        <v>17498</v>
      </c>
      <c r="K1603" s="1" t="s">
        <v>7972</v>
      </c>
      <c r="L1603" s="1" t="s">
        <v>8102</v>
      </c>
      <c r="M1603" s="1" t="s">
        <v>17499</v>
      </c>
    </row>
    <row r="1604" spans="1:13" ht="37.5">
      <c r="A1604" s="1" t="s">
        <v>17500</v>
      </c>
      <c r="B1604" s="1" t="s">
        <v>17501</v>
      </c>
      <c r="C1604" s="1" t="s">
        <v>16176</v>
      </c>
      <c r="D1604" s="1" t="s">
        <v>17502</v>
      </c>
      <c r="E1604" s="1">
        <v>2024</v>
      </c>
      <c r="F1604" s="1" t="s">
        <v>17503</v>
      </c>
      <c r="G1604" s="1" t="s">
        <v>7969</v>
      </c>
      <c r="H1604" s="1" t="s">
        <v>7969</v>
      </c>
      <c r="I1604" s="1" t="s">
        <v>17504</v>
      </c>
      <c r="J1604" s="1" t="s">
        <v>17505</v>
      </c>
      <c r="K1604" s="1" t="s">
        <v>7972</v>
      </c>
      <c r="L1604" s="1" t="s">
        <v>8161</v>
      </c>
      <c r="M1604" s="1" t="s">
        <v>17506</v>
      </c>
    </row>
    <row r="1605" spans="1:13" ht="37.5">
      <c r="A1605" s="1" t="s">
        <v>17507</v>
      </c>
      <c r="B1605" s="1" t="s">
        <v>17508</v>
      </c>
      <c r="C1605" s="1" t="s">
        <v>16176</v>
      </c>
      <c r="D1605" s="1" t="s">
        <v>17509</v>
      </c>
      <c r="E1605" s="1">
        <v>2024</v>
      </c>
      <c r="F1605" s="1" t="s">
        <v>17510</v>
      </c>
      <c r="G1605" s="1">
        <v>180</v>
      </c>
      <c r="H1605" s="1" t="s">
        <v>7969</v>
      </c>
      <c r="I1605" s="1" t="s">
        <v>17511</v>
      </c>
      <c r="J1605" s="1" t="s">
        <v>17512</v>
      </c>
      <c r="K1605" s="1" t="s">
        <v>7972</v>
      </c>
      <c r="L1605" s="1" t="s">
        <v>7993</v>
      </c>
    </row>
    <row r="1606" spans="1:13" ht="37.5">
      <c r="A1606" s="1" t="s">
        <v>17513</v>
      </c>
      <c r="B1606" s="1" t="s">
        <v>17514</v>
      </c>
      <c r="C1606" s="1" t="s">
        <v>16176</v>
      </c>
      <c r="D1606" s="1" t="s">
        <v>17515</v>
      </c>
      <c r="E1606" s="1">
        <v>2024</v>
      </c>
      <c r="F1606" s="1" t="s">
        <v>17516</v>
      </c>
      <c r="G1606" s="1" t="s">
        <v>7969</v>
      </c>
      <c r="H1606" s="1" t="s">
        <v>7969</v>
      </c>
      <c r="I1606" s="1" t="s">
        <v>17517</v>
      </c>
      <c r="J1606" s="1" t="s">
        <v>17518</v>
      </c>
      <c r="K1606" s="1" t="s">
        <v>7972</v>
      </c>
      <c r="L1606" s="1" t="s">
        <v>8108</v>
      </c>
      <c r="M1606" s="1" t="s">
        <v>17519</v>
      </c>
    </row>
    <row r="1607" spans="1:13" ht="50">
      <c r="A1607" s="1" t="s">
        <v>17520</v>
      </c>
      <c r="B1607" s="1" t="s">
        <v>17521</v>
      </c>
      <c r="C1607" s="1" t="s">
        <v>16176</v>
      </c>
      <c r="D1607" s="1" t="s">
        <v>17522</v>
      </c>
      <c r="E1607" s="1">
        <v>2024</v>
      </c>
      <c r="F1607" s="1" t="s">
        <v>17523</v>
      </c>
      <c r="G1607" s="1" t="s">
        <v>7969</v>
      </c>
      <c r="H1607" s="1" t="s">
        <v>7969</v>
      </c>
      <c r="I1607" s="1" t="s">
        <v>17524</v>
      </c>
      <c r="J1607" s="1" t="s">
        <v>17525</v>
      </c>
      <c r="K1607" s="1" t="s">
        <v>7972</v>
      </c>
      <c r="L1607" s="1" t="s">
        <v>8161</v>
      </c>
      <c r="M1607" s="1" t="s">
        <v>17526</v>
      </c>
    </row>
    <row r="1608" spans="1:13" ht="37.5">
      <c r="A1608" s="1" t="s">
        <v>17527</v>
      </c>
      <c r="B1608" s="1" t="s">
        <v>17528</v>
      </c>
      <c r="C1608" s="1" t="s">
        <v>16176</v>
      </c>
      <c r="D1608" s="1" t="s">
        <v>17529</v>
      </c>
      <c r="E1608" s="1">
        <v>2024</v>
      </c>
      <c r="F1608" s="1" t="s">
        <v>17530</v>
      </c>
      <c r="G1608" s="1" t="s">
        <v>7969</v>
      </c>
      <c r="H1608" s="1" t="s">
        <v>7969</v>
      </c>
      <c r="I1608" s="1" t="s">
        <v>17531</v>
      </c>
      <c r="J1608" s="1" t="s">
        <v>17532</v>
      </c>
      <c r="K1608" s="1" t="s">
        <v>7972</v>
      </c>
      <c r="L1608" s="1" t="s">
        <v>8102</v>
      </c>
      <c r="M1608" s="1" t="s">
        <v>17533</v>
      </c>
    </row>
    <row r="1609" spans="1:13" ht="37.5">
      <c r="A1609" s="1" t="s">
        <v>17534</v>
      </c>
      <c r="B1609" s="1" t="s">
        <v>17535</v>
      </c>
      <c r="C1609" s="1" t="s">
        <v>16176</v>
      </c>
      <c r="D1609" s="1" t="s">
        <v>17536</v>
      </c>
      <c r="E1609" s="1">
        <v>2024</v>
      </c>
      <c r="F1609" s="1" t="s">
        <v>17537</v>
      </c>
      <c r="G1609" s="1">
        <v>16</v>
      </c>
      <c r="H1609" s="1">
        <v>9</v>
      </c>
      <c r="I1609" s="1" t="s">
        <v>17538</v>
      </c>
      <c r="J1609" s="1" t="s">
        <v>17539</v>
      </c>
      <c r="K1609" s="1" t="s">
        <v>7972</v>
      </c>
      <c r="L1609" s="1" t="s">
        <v>8012</v>
      </c>
    </row>
    <row r="1610" spans="1:13" ht="37.5">
      <c r="A1610" s="1" t="s">
        <v>17540</v>
      </c>
      <c r="B1610" s="1" t="s">
        <v>17541</v>
      </c>
      <c r="C1610" s="1" t="s">
        <v>16176</v>
      </c>
      <c r="D1610" s="1" t="s">
        <v>17542</v>
      </c>
      <c r="E1610" s="1">
        <v>2024</v>
      </c>
      <c r="F1610" s="1" t="s">
        <v>17543</v>
      </c>
      <c r="G1610" s="1" t="s">
        <v>7969</v>
      </c>
      <c r="H1610" s="1" t="s">
        <v>7969</v>
      </c>
      <c r="I1610" s="1" t="s">
        <v>17544</v>
      </c>
      <c r="J1610" s="1" t="s">
        <v>17545</v>
      </c>
      <c r="K1610" s="1" t="s">
        <v>7972</v>
      </c>
      <c r="L1610" s="1" t="s">
        <v>8019</v>
      </c>
      <c r="M1610" s="1" t="s">
        <v>17546</v>
      </c>
    </row>
    <row r="1611" spans="1:13" ht="50">
      <c r="A1611" s="1" t="s">
        <v>490</v>
      </c>
      <c r="B1611" s="1" t="s">
        <v>17547</v>
      </c>
      <c r="C1611" s="1" t="s">
        <v>16176</v>
      </c>
      <c r="D1611" s="1" t="s">
        <v>493</v>
      </c>
      <c r="E1611" s="1">
        <v>2024</v>
      </c>
      <c r="F1611" s="1" t="s">
        <v>17548</v>
      </c>
      <c r="G1611" s="1">
        <v>28</v>
      </c>
      <c r="H1611" s="1">
        <v>4</v>
      </c>
      <c r="I1611" s="1" t="s">
        <v>17549</v>
      </c>
      <c r="J1611" s="1" t="s">
        <v>17550</v>
      </c>
      <c r="K1611" s="1" t="s">
        <v>7972</v>
      </c>
      <c r="L1611" s="1" t="s">
        <v>17551</v>
      </c>
      <c r="M1611" s="1" t="s">
        <v>492</v>
      </c>
    </row>
    <row r="1612" spans="1:13" ht="37.5">
      <c r="A1612" s="1" t="s">
        <v>17552</v>
      </c>
      <c r="B1612" s="1" t="s">
        <v>17553</v>
      </c>
      <c r="C1612" s="1" t="s">
        <v>16176</v>
      </c>
      <c r="D1612" s="1" t="s">
        <v>17554</v>
      </c>
      <c r="E1612" s="1">
        <v>2024</v>
      </c>
      <c r="F1612" s="1" t="s">
        <v>8131</v>
      </c>
      <c r="G1612" s="1">
        <v>18</v>
      </c>
      <c r="H1612" s="1">
        <v>10</v>
      </c>
      <c r="I1612" s="1" t="s">
        <v>17555</v>
      </c>
      <c r="J1612" s="1" t="s">
        <v>17556</v>
      </c>
      <c r="K1612" s="1" t="s">
        <v>7972</v>
      </c>
      <c r="L1612" s="1" t="s">
        <v>8134</v>
      </c>
    </row>
    <row r="1613" spans="1:13" ht="37.5">
      <c r="A1613" s="1" t="s">
        <v>392</v>
      </c>
      <c r="B1613" s="1" t="s">
        <v>17557</v>
      </c>
      <c r="C1613" s="1" t="s">
        <v>16176</v>
      </c>
      <c r="D1613" s="1" t="s">
        <v>395</v>
      </c>
      <c r="E1613" s="1">
        <v>2024</v>
      </c>
      <c r="F1613" s="1" t="s">
        <v>17435</v>
      </c>
      <c r="G1613" s="1" t="s">
        <v>7969</v>
      </c>
      <c r="H1613" s="1" t="s">
        <v>7969</v>
      </c>
      <c r="I1613" s="1" t="s">
        <v>17558</v>
      </c>
      <c r="J1613" s="1" t="s">
        <v>17559</v>
      </c>
      <c r="K1613" s="1" t="s">
        <v>7972</v>
      </c>
      <c r="L1613" s="1" t="s">
        <v>8102</v>
      </c>
      <c r="M1613" s="1" t="s">
        <v>394</v>
      </c>
    </row>
    <row r="1614" spans="1:13" ht="37.5">
      <c r="A1614" s="1" t="s">
        <v>17560</v>
      </c>
      <c r="B1614" s="1" t="s">
        <v>17561</v>
      </c>
      <c r="C1614" s="1" t="s">
        <v>16176</v>
      </c>
      <c r="D1614" s="1" t="s">
        <v>17562</v>
      </c>
      <c r="E1614" s="1">
        <v>2024</v>
      </c>
      <c r="F1614" s="1" t="s">
        <v>17563</v>
      </c>
      <c r="G1614" s="1" t="s">
        <v>7969</v>
      </c>
      <c r="H1614" s="1" t="s">
        <v>7969</v>
      </c>
      <c r="I1614" s="1" t="s">
        <v>17564</v>
      </c>
      <c r="J1614" s="1" t="s">
        <v>17565</v>
      </c>
      <c r="K1614" s="1" t="s">
        <v>7972</v>
      </c>
      <c r="L1614" s="1" t="s">
        <v>8102</v>
      </c>
      <c r="M1614" s="1" t="s">
        <v>17566</v>
      </c>
    </row>
    <row r="1615" spans="1:13" ht="37.5">
      <c r="A1615" s="1" t="s">
        <v>17567</v>
      </c>
      <c r="B1615" s="1" t="s">
        <v>17568</v>
      </c>
      <c r="C1615" s="1" t="s">
        <v>16176</v>
      </c>
      <c r="D1615" s="1" t="s">
        <v>17569</v>
      </c>
      <c r="E1615" s="1">
        <v>2024</v>
      </c>
      <c r="F1615" s="1" t="s">
        <v>8792</v>
      </c>
      <c r="G1615" s="1">
        <v>13395</v>
      </c>
      <c r="H1615" s="1" t="s">
        <v>7969</v>
      </c>
      <c r="I1615" s="1" t="s">
        <v>17570</v>
      </c>
      <c r="J1615" s="1" t="s">
        <v>17571</v>
      </c>
      <c r="K1615" s="1" t="s">
        <v>7972</v>
      </c>
      <c r="L1615" s="1" t="s">
        <v>8795</v>
      </c>
    </row>
    <row r="1616" spans="1:13" ht="37.5">
      <c r="A1616" s="1" t="s">
        <v>560</v>
      </c>
      <c r="B1616" s="1" t="s">
        <v>17572</v>
      </c>
      <c r="C1616" s="1" t="s">
        <v>16176</v>
      </c>
      <c r="D1616" s="1" t="s">
        <v>563</v>
      </c>
      <c r="E1616" s="1">
        <v>2024</v>
      </c>
      <c r="F1616" s="1" t="s">
        <v>17573</v>
      </c>
      <c r="G1616" s="1" t="s">
        <v>7969</v>
      </c>
      <c r="H1616" s="1" t="s">
        <v>7969</v>
      </c>
      <c r="I1616" s="1" t="s">
        <v>17574</v>
      </c>
      <c r="J1616" s="1" t="s">
        <v>17575</v>
      </c>
      <c r="K1616" s="1" t="s">
        <v>7972</v>
      </c>
      <c r="L1616" s="1" t="s">
        <v>8102</v>
      </c>
      <c r="M1616" s="1" t="s">
        <v>562</v>
      </c>
    </row>
    <row r="1617" spans="1:13" ht="50">
      <c r="A1617" s="1" t="s">
        <v>17576</v>
      </c>
      <c r="B1617" s="1" t="s">
        <v>17577</v>
      </c>
      <c r="C1617" s="1" t="s">
        <v>16176</v>
      </c>
      <c r="D1617" s="1" t="s">
        <v>17578</v>
      </c>
      <c r="E1617" s="1">
        <v>2024</v>
      </c>
      <c r="F1617" s="1" t="s">
        <v>17579</v>
      </c>
      <c r="G1617" s="1" t="s">
        <v>7969</v>
      </c>
      <c r="H1617" s="1" t="s">
        <v>7969</v>
      </c>
      <c r="I1617" s="1" t="s">
        <v>17580</v>
      </c>
      <c r="J1617" s="1" t="s">
        <v>17581</v>
      </c>
      <c r="K1617" s="1" t="s">
        <v>7972</v>
      </c>
      <c r="L1617" s="1" t="s">
        <v>8161</v>
      </c>
      <c r="M1617" s="1" t="s">
        <v>17582</v>
      </c>
    </row>
    <row r="1618" spans="1:13" ht="37.5">
      <c r="A1618" s="1" t="s">
        <v>17583</v>
      </c>
      <c r="B1618" s="1" t="s">
        <v>17584</v>
      </c>
      <c r="C1618" s="1" t="s">
        <v>16176</v>
      </c>
      <c r="D1618" s="1" t="s">
        <v>17585</v>
      </c>
      <c r="E1618" s="1">
        <v>2024</v>
      </c>
      <c r="F1618" s="1" t="s">
        <v>17423</v>
      </c>
      <c r="G1618" s="1" t="s">
        <v>7969</v>
      </c>
      <c r="H1618" s="1" t="s">
        <v>7969</v>
      </c>
      <c r="I1618" s="1" t="s">
        <v>17586</v>
      </c>
      <c r="J1618" s="1" t="s">
        <v>17587</v>
      </c>
      <c r="K1618" s="1" t="s">
        <v>7972</v>
      </c>
      <c r="L1618" s="1" t="s">
        <v>8161</v>
      </c>
      <c r="M1618" s="1" t="s">
        <v>17588</v>
      </c>
    </row>
    <row r="1619" spans="1:13" ht="37.5">
      <c r="A1619" s="1" t="s">
        <v>17589</v>
      </c>
      <c r="B1619" s="1" t="s">
        <v>17590</v>
      </c>
      <c r="C1619" s="1" t="s">
        <v>16176</v>
      </c>
      <c r="D1619" s="1" t="s">
        <v>17591</v>
      </c>
      <c r="E1619" s="1">
        <v>2024</v>
      </c>
      <c r="F1619" s="1" t="s">
        <v>17592</v>
      </c>
      <c r="G1619" s="1">
        <v>8</v>
      </c>
      <c r="H1619" s="1" t="s">
        <v>7969</v>
      </c>
      <c r="I1619" s="1" t="s">
        <v>17593</v>
      </c>
      <c r="J1619" s="1" t="s">
        <v>17594</v>
      </c>
      <c r="K1619" s="1" t="s">
        <v>7972</v>
      </c>
      <c r="L1619" s="1" t="s">
        <v>17595</v>
      </c>
    </row>
    <row r="1620" spans="1:13" ht="37.5">
      <c r="A1620" s="1" t="s">
        <v>17596</v>
      </c>
      <c r="B1620" s="1" t="s">
        <v>17597</v>
      </c>
      <c r="C1620" s="1" t="s">
        <v>16176</v>
      </c>
      <c r="D1620" s="1" t="s">
        <v>17598</v>
      </c>
      <c r="E1620" s="1">
        <v>2024</v>
      </c>
      <c r="F1620" s="1" t="s">
        <v>8781</v>
      </c>
      <c r="G1620" s="1">
        <v>3884</v>
      </c>
      <c r="H1620" s="1" t="s">
        <v>7969</v>
      </c>
      <c r="I1620" s="1" t="s">
        <v>17599</v>
      </c>
      <c r="J1620" s="1" t="s">
        <v>17600</v>
      </c>
      <c r="K1620" s="1" t="s">
        <v>7972</v>
      </c>
      <c r="L1620" s="1" t="s">
        <v>8784</v>
      </c>
      <c r="M1620" s="1" t="s">
        <v>7969</v>
      </c>
    </row>
    <row r="1621" spans="1:13" ht="37.5">
      <c r="A1621" s="1" t="s">
        <v>17601</v>
      </c>
      <c r="B1621" s="1" t="s">
        <v>17602</v>
      </c>
      <c r="C1621" s="1" t="s">
        <v>16176</v>
      </c>
      <c r="D1621" s="1" t="s">
        <v>17603</v>
      </c>
      <c r="E1621" s="1">
        <v>2024</v>
      </c>
      <c r="F1621" s="1" t="s">
        <v>17604</v>
      </c>
      <c r="G1621" s="1" t="s">
        <v>7969</v>
      </c>
      <c r="H1621" s="1" t="s">
        <v>7969</v>
      </c>
      <c r="I1621" s="1" t="s">
        <v>17605</v>
      </c>
      <c r="J1621" s="1" t="s">
        <v>17606</v>
      </c>
      <c r="K1621" s="1" t="s">
        <v>7972</v>
      </c>
      <c r="L1621" s="1" t="s">
        <v>8102</v>
      </c>
      <c r="M1621" s="1" t="s">
        <v>17607</v>
      </c>
    </row>
    <row r="1622" spans="1:13" ht="37.5">
      <c r="A1622" s="1" t="s">
        <v>358</v>
      </c>
      <c r="B1622" s="1" t="s">
        <v>17608</v>
      </c>
      <c r="C1622" s="1" t="s">
        <v>16176</v>
      </c>
      <c r="D1622" s="1" t="s">
        <v>361</v>
      </c>
      <c r="E1622" s="1">
        <v>2024</v>
      </c>
      <c r="F1622" s="1" t="s">
        <v>17609</v>
      </c>
      <c r="G1622" s="1" t="s">
        <v>7969</v>
      </c>
      <c r="H1622" s="1" t="s">
        <v>7969</v>
      </c>
      <c r="I1622" s="1" t="s">
        <v>17610</v>
      </c>
      <c r="J1622" s="1" t="s">
        <v>17611</v>
      </c>
      <c r="K1622" s="1" t="s">
        <v>7972</v>
      </c>
      <c r="L1622" s="1" t="s">
        <v>8102</v>
      </c>
      <c r="M1622" s="1" t="s">
        <v>360</v>
      </c>
    </row>
    <row r="1623" spans="1:13" ht="37.5">
      <c r="A1623" s="1" t="s">
        <v>17612</v>
      </c>
      <c r="B1623" s="1" t="s">
        <v>17613</v>
      </c>
      <c r="C1623" s="1" t="s">
        <v>16176</v>
      </c>
      <c r="D1623" s="1" t="s">
        <v>17614</v>
      </c>
      <c r="E1623" s="1">
        <v>2024</v>
      </c>
      <c r="F1623" s="1" t="s">
        <v>17615</v>
      </c>
      <c r="G1623" s="1" t="s">
        <v>7969</v>
      </c>
      <c r="H1623" s="1" t="s">
        <v>7969</v>
      </c>
      <c r="I1623" s="1" t="s">
        <v>17616</v>
      </c>
      <c r="J1623" s="1" t="s">
        <v>17617</v>
      </c>
      <c r="K1623" s="1" t="s">
        <v>7972</v>
      </c>
      <c r="L1623" s="1" t="s">
        <v>8102</v>
      </c>
      <c r="M1623" s="1" t="s">
        <v>17618</v>
      </c>
    </row>
    <row r="1624" spans="1:13">
      <c r="A1624" s="1" t="e">
        <v>#N/A</v>
      </c>
      <c r="B1624" s="1" t="s">
        <v>17619</v>
      </c>
      <c r="C1624" s="1" t="s">
        <v>16176</v>
      </c>
      <c r="D1624" s="1" t="s">
        <v>17620</v>
      </c>
      <c r="E1624" s="1"/>
      <c r="F1624" s="1"/>
      <c r="G1624" s="1"/>
      <c r="H1624" s="1"/>
      <c r="I1624" s="1"/>
      <c r="J1624" s="1"/>
      <c r="K1624" s="1"/>
      <c r="L1624" s="1"/>
    </row>
    <row r="1625" spans="1:13" ht="37.5">
      <c r="A1625" s="1" t="s">
        <v>17621</v>
      </c>
      <c r="B1625" s="1" t="s">
        <v>17622</v>
      </c>
      <c r="C1625" s="1" t="s">
        <v>16176</v>
      </c>
      <c r="D1625" s="1" t="s">
        <v>17623</v>
      </c>
      <c r="E1625" s="1">
        <v>2024</v>
      </c>
      <c r="F1625" s="1" t="s">
        <v>17624</v>
      </c>
      <c r="G1625" s="1" t="s">
        <v>7969</v>
      </c>
      <c r="H1625" s="1" t="s">
        <v>7969</v>
      </c>
      <c r="I1625" s="1" t="s">
        <v>17625</v>
      </c>
      <c r="J1625" s="1" t="s">
        <v>17626</v>
      </c>
      <c r="K1625" s="1" t="s">
        <v>7972</v>
      </c>
      <c r="L1625" s="1" t="s">
        <v>8102</v>
      </c>
      <c r="M1625" s="1" t="s">
        <v>17627</v>
      </c>
    </row>
    <row r="1626" spans="1:13">
      <c r="A1626" s="1" t="e">
        <v>#N/A</v>
      </c>
      <c r="B1626" s="1" t="s">
        <v>17628</v>
      </c>
      <c r="C1626" s="1" t="s">
        <v>16176</v>
      </c>
      <c r="D1626" s="1" t="s">
        <v>17629</v>
      </c>
      <c r="E1626" s="1"/>
      <c r="F1626" s="1"/>
      <c r="G1626" s="1"/>
      <c r="H1626" s="1"/>
      <c r="I1626" s="1"/>
      <c r="J1626" s="1"/>
      <c r="K1626" s="1"/>
      <c r="L1626" s="1"/>
    </row>
    <row r="1627" spans="1:13" ht="37.5">
      <c r="A1627" s="1" t="s">
        <v>17630</v>
      </c>
      <c r="B1627" s="1" t="s">
        <v>17631</v>
      </c>
      <c r="C1627" s="1" t="s">
        <v>16176</v>
      </c>
      <c r="D1627" s="1" t="s">
        <v>17632</v>
      </c>
      <c r="E1627" s="1">
        <v>2024</v>
      </c>
      <c r="F1627" s="1" t="s">
        <v>17633</v>
      </c>
      <c r="G1627" s="1" t="s">
        <v>7969</v>
      </c>
      <c r="H1627" s="1" t="s">
        <v>7969</v>
      </c>
      <c r="I1627" s="1" t="s">
        <v>17634</v>
      </c>
      <c r="J1627" s="1" t="s">
        <v>17635</v>
      </c>
      <c r="K1627" s="1" t="s">
        <v>7972</v>
      </c>
      <c r="L1627" s="1" t="s">
        <v>8102</v>
      </c>
      <c r="M1627" s="1" t="s">
        <v>17636</v>
      </c>
    </row>
    <row r="1628" spans="1:13" ht="37.5">
      <c r="A1628" s="1" t="s">
        <v>17637</v>
      </c>
      <c r="B1628" s="1" t="s">
        <v>17638</v>
      </c>
      <c r="C1628" s="1" t="s">
        <v>16176</v>
      </c>
      <c r="D1628" s="1" t="s">
        <v>17639</v>
      </c>
      <c r="E1628" s="1">
        <v>2024</v>
      </c>
      <c r="F1628" s="1" t="s">
        <v>17640</v>
      </c>
      <c r="G1628" s="1">
        <v>73</v>
      </c>
      <c r="H1628" s="1">
        <v>5</v>
      </c>
      <c r="I1628" s="1" t="s">
        <v>17641</v>
      </c>
      <c r="J1628" s="1" t="s">
        <v>17642</v>
      </c>
      <c r="K1628" s="1" t="s">
        <v>7972</v>
      </c>
      <c r="L1628" s="1" t="s">
        <v>8102</v>
      </c>
      <c r="M1628" s="1" t="s">
        <v>17643</v>
      </c>
    </row>
    <row r="1629" spans="1:13" ht="37.5">
      <c r="A1629" s="1" t="s">
        <v>17644</v>
      </c>
      <c r="B1629" s="1" t="s">
        <v>17645</v>
      </c>
      <c r="C1629" s="1" t="s">
        <v>16176</v>
      </c>
      <c r="D1629" s="1" t="s">
        <v>17646</v>
      </c>
      <c r="E1629" s="1">
        <v>2024</v>
      </c>
      <c r="F1629" s="1" t="s">
        <v>17647</v>
      </c>
      <c r="G1629" s="1">
        <v>56</v>
      </c>
      <c r="H1629" s="1">
        <v>4</v>
      </c>
      <c r="I1629" s="1" t="s">
        <v>17648</v>
      </c>
      <c r="J1629" s="1" t="s">
        <v>17649</v>
      </c>
      <c r="K1629" s="1" t="s">
        <v>7972</v>
      </c>
      <c r="L1629" s="1" t="s">
        <v>7978</v>
      </c>
      <c r="M1629" s="1" t="s">
        <v>17650</v>
      </c>
    </row>
    <row r="1630" spans="1:13" ht="37.5">
      <c r="A1630" s="1" t="s">
        <v>17651</v>
      </c>
      <c r="B1630" s="1" t="s">
        <v>17652</v>
      </c>
      <c r="C1630" s="1" t="s">
        <v>16176</v>
      </c>
      <c r="D1630" s="1" t="s">
        <v>17653</v>
      </c>
      <c r="E1630" s="1">
        <v>2024</v>
      </c>
      <c r="F1630" s="1" t="s">
        <v>8491</v>
      </c>
      <c r="G1630" s="1">
        <v>12</v>
      </c>
      <c r="H1630" s="1" t="s">
        <v>7969</v>
      </c>
      <c r="I1630" s="1" t="s">
        <v>16674</v>
      </c>
      <c r="J1630" s="1" t="s">
        <v>17654</v>
      </c>
      <c r="K1630" s="1" t="s">
        <v>7972</v>
      </c>
      <c r="L1630" s="1" t="s">
        <v>8102</v>
      </c>
    </row>
    <row r="1631" spans="1:13" ht="37.5">
      <c r="A1631" s="1" t="s">
        <v>17655</v>
      </c>
      <c r="B1631" s="1" t="s">
        <v>17656</v>
      </c>
      <c r="C1631" s="1" t="s">
        <v>16176</v>
      </c>
      <c r="D1631" s="1" t="s">
        <v>17657</v>
      </c>
      <c r="E1631" s="1">
        <v>2024</v>
      </c>
      <c r="F1631" s="1" t="s">
        <v>17658</v>
      </c>
      <c r="G1631" s="1" t="s">
        <v>7969</v>
      </c>
      <c r="H1631" s="1" t="s">
        <v>7969</v>
      </c>
      <c r="I1631" s="1" t="s">
        <v>17659</v>
      </c>
      <c r="J1631" s="1" t="s">
        <v>17660</v>
      </c>
      <c r="K1631" s="1" t="s">
        <v>7972</v>
      </c>
      <c r="L1631" s="1" t="s">
        <v>8078</v>
      </c>
      <c r="M1631" s="1" t="s">
        <v>17661</v>
      </c>
    </row>
    <row r="1632" spans="1:13" ht="37.5">
      <c r="A1632" s="1" t="s">
        <v>17662</v>
      </c>
      <c r="B1632" s="1" t="s">
        <v>17663</v>
      </c>
      <c r="C1632" s="1" t="s">
        <v>16176</v>
      </c>
      <c r="D1632" s="1" t="s">
        <v>17664</v>
      </c>
      <c r="E1632" s="1">
        <v>2024</v>
      </c>
      <c r="F1632" s="1" t="s">
        <v>8038</v>
      </c>
      <c r="G1632" s="1">
        <v>16</v>
      </c>
      <c r="H1632" s="1">
        <v>3</v>
      </c>
      <c r="I1632" s="1" t="s">
        <v>17665</v>
      </c>
      <c r="J1632" s="1" t="s">
        <v>17666</v>
      </c>
      <c r="K1632" s="1" t="s">
        <v>7972</v>
      </c>
      <c r="L1632" s="1" t="s">
        <v>8012</v>
      </c>
    </row>
    <row r="1633" spans="1:13" ht="37.5">
      <c r="A1633" s="1" t="s">
        <v>459</v>
      </c>
      <c r="B1633" s="1" t="s">
        <v>17667</v>
      </c>
      <c r="C1633" s="1" t="s">
        <v>16176</v>
      </c>
      <c r="D1633" s="1" t="s">
        <v>462</v>
      </c>
      <c r="E1633" s="1">
        <v>2024</v>
      </c>
      <c r="F1633" s="1" t="s">
        <v>17668</v>
      </c>
      <c r="G1633" s="1" t="s">
        <v>7969</v>
      </c>
      <c r="H1633" s="1" t="s">
        <v>7969</v>
      </c>
      <c r="I1633" s="1" t="s">
        <v>17669</v>
      </c>
      <c r="J1633" s="1" t="s">
        <v>17670</v>
      </c>
      <c r="K1633" s="1" t="s">
        <v>7972</v>
      </c>
      <c r="L1633" s="1" t="s">
        <v>8102</v>
      </c>
      <c r="M1633" s="1" t="s">
        <v>461</v>
      </c>
    </row>
    <row r="1634" spans="1:13" ht="37.5">
      <c r="A1634" s="1" t="s">
        <v>17671</v>
      </c>
      <c r="B1634" s="1" t="s">
        <v>17672</v>
      </c>
      <c r="C1634" s="1" t="s">
        <v>16176</v>
      </c>
      <c r="D1634" s="1" t="s">
        <v>17673</v>
      </c>
      <c r="E1634" s="1">
        <v>2024</v>
      </c>
      <c r="F1634" s="1" t="s">
        <v>17674</v>
      </c>
      <c r="G1634" s="1" t="s">
        <v>7969</v>
      </c>
      <c r="H1634" s="1" t="s">
        <v>7969</v>
      </c>
      <c r="I1634" s="1" t="s">
        <v>17675</v>
      </c>
      <c r="J1634" s="1" t="s">
        <v>17676</v>
      </c>
      <c r="K1634" s="1" t="s">
        <v>7972</v>
      </c>
      <c r="L1634" s="1" t="s">
        <v>8102</v>
      </c>
      <c r="M1634" s="1" t="s">
        <v>17677</v>
      </c>
    </row>
    <row r="1635" spans="1:13" ht="25">
      <c r="A1635" s="1" t="e">
        <v>#N/A</v>
      </c>
      <c r="B1635" s="1" t="s">
        <v>17678</v>
      </c>
      <c r="C1635" s="1" t="s">
        <v>16176</v>
      </c>
      <c r="D1635" s="1" t="s">
        <v>17679</v>
      </c>
      <c r="E1635" s="1"/>
      <c r="F1635" s="1"/>
      <c r="G1635" s="1"/>
      <c r="H1635" s="1"/>
      <c r="I1635" s="1"/>
      <c r="J1635" s="1"/>
      <c r="K1635" s="1"/>
      <c r="L1635" s="1"/>
    </row>
    <row r="1636" spans="1:13" ht="50">
      <c r="A1636" s="1" t="s">
        <v>17680</v>
      </c>
      <c r="B1636" s="1" t="s">
        <v>17681</v>
      </c>
      <c r="C1636" s="1" t="s">
        <v>16176</v>
      </c>
      <c r="D1636" s="1" t="s">
        <v>17682</v>
      </c>
      <c r="E1636" s="1">
        <v>2024</v>
      </c>
      <c r="F1636" s="1" t="s">
        <v>17683</v>
      </c>
      <c r="G1636" s="1" t="s">
        <v>7969</v>
      </c>
      <c r="H1636" s="1" t="s">
        <v>7969</v>
      </c>
      <c r="I1636" s="1" t="s">
        <v>17684</v>
      </c>
      <c r="J1636" s="1" t="s">
        <v>17685</v>
      </c>
      <c r="K1636" s="1" t="s">
        <v>7972</v>
      </c>
      <c r="L1636" s="1" t="s">
        <v>8161</v>
      </c>
      <c r="M1636" s="1" t="s">
        <v>17686</v>
      </c>
    </row>
    <row r="1637" spans="1:13" ht="37.5">
      <c r="A1637" s="1" t="s">
        <v>17687</v>
      </c>
      <c r="B1637" s="1" t="s">
        <v>17688</v>
      </c>
      <c r="C1637" s="1" t="s">
        <v>16176</v>
      </c>
      <c r="D1637" s="1" t="s">
        <v>17689</v>
      </c>
      <c r="E1637" s="1">
        <v>2024</v>
      </c>
      <c r="F1637" s="1" t="s">
        <v>17690</v>
      </c>
      <c r="G1637" s="1" t="s">
        <v>7969</v>
      </c>
      <c r="H1637" s="1" t="s">
        <v>7969</v>
      </c>
      <c r="I1637" s="1" t="s">
        <v>17691</v>
      </c>
      <c r="J1637" s="1" t="s">
        <v>17692</v>
      </c>
      <c r="K1637" s="1" t="s">
        <v>7972</v>
      </c>
      <c r="L1637" s="1" t="s">
        <v>8102</v>
      </c>
      <c r="M1637" s="1" t="s">
        <v>17693</v>
      </c>
    </row>
    <row r="1638" spans="1:13" ht="50">
      <c r="A1638" s="1" t="s">
        <v>17694</v>
      </c>
      <c r="B1638" s="1" t="s">
        <v>17695</v>
      </c>
      <c r="C1638" s="1" t="s">
        <v>16176</v>
      </c>
      <c r="D1638" s="1" t="s">
        <v>17696</v>
      </c>
      <c r="E1638" s="1">
        <v>2024</v>
      </c>
      <c r="F1638" s="1" t="s">
        <v>11083</v>
      </c>
      <c r="G1638" s="1">
        <v>102</v>
      </c>
      <c r="H1638" s="1">
        <v>5</v>
      </c>
      <c r="I1638" s="1" t="s">
        <v>17697</v>
      </c>
      <c r="J1638" s="1" t="s">
        <v>17698</v>
      </c>
      <c r="K1638" s="1" t="s">
        <v>7972</v>
      </c>
      <c r="L1638" s="1" t="s">
        <v>11086</v>
      </c>
      <c r="M1638" s="1" t="s">
        <v>7969</v>
      </c>
    </row>
    <row r="1639" spans="1:13" ht="37.5">
      <c r="A1639" s="1" t="s">
        <v>17699</v>
      </c>
      <c r="B1639" s="1" t="s">
        <v>17700</v>
      </c>
      <c r="C1639" s="1" t="s">
        <v>16176</v>
      </c>
      <c r="D1639" s="1" t="s">
        <v>17701</v>
      </c>
      <c r="E1639" s="1">
        <v>2024</v>
      </c>
      <c r="F1639" s="1" t="s">
        <v>16491</v>
      </c>
      <c r="G1639" s="1">
        <v>2729</v>
      </c>
      <c r="H1639" s="1">
        <v>1</v>
      </c>
      <c r="I1639" s="1" t="s">
        <v>17702</v>
      </c>
      <c r="J1639" s="1" t="s">
        <v>17703</v>
      </c>
      <c r="K1639" s="1" t="s">
        <v>7972</v>
      </c>
      <c r="L1639" s="1" t="s">
        <v>17704</v>
      </c>
    </row>
    <row r="1640" spans="1:13" ht="37.5">
      <c r="A1640" s="1" t="s">
        <v>17705</v>
      </c>
      <c r="B1640" s="1" t="s">
        <v>17706</v>
      </c>
      <c r="C1640" s="1" t="s">
        <v>16176</v>
      </c>
      <c r="D1640" s="1" t="s">
        <v>17707</v>
      </c>
      <c r="E1640" s="1">
        <v>2024</v>
      </c>
      <c r="F1640" s="1" t="s">
        <v>17708</v>
      </c>
      <c r="G1640" s="1">
        <v>1232</v>
      </c>
      <c r="H1640" s="1" t="s">
        <v>7969</v>
      </c>
      <c r="I1640" s="1" t="s">
        <v>17709</v>
      </c>
      <c r="J1640" s="1" t="s">
        <v>17710</v>
      </c>
      <c r="K1640" s="1" t="s">
        <v>7972</v>
      </c>
      <c r="L1640" s="1" t="s">
        <v>7985</v>
      </c>
      <c r="M1640" s="1" t="s">
        <v>17711</v>
      </c>
    </row>
    <row r="1641" spans="1:13" ht="37.5">
      <c r="A1641" s="1" t="s">
        <v>1912</v>
      </c>
      <c r="B1641" s="1" t="s">
        <v>17712</v>
      </c>
      <c r="C1641" s="1" t="s">
        <v>16176</v>
      </c>
      <c r="D1641" s="1" t="s">
        <v>1915</v>
      </c>
      <c r="E1641" s="1">
        <v>2024</v>
      </c>
      <c r="F1641" s="1" t="s">
        <v>9567</v>
      </c>
      <c r="G1641" s="1">
        <v>17</v>
      </c>
      <c r="H1641" s="1">
        <v>3</v>
      </c>
      <c r="I1641" s="1" t="s">
        <v>17713</v>
      </c>
      <c r="J1641" s="1" t="s">
        <v>17714</v>
      </c>
      <c r="K1641" s="1" t="s">
        <v>7972</v>
      </c>
      <c r="L1641" s="1" t="s">
        <v>7978</v>
      </c>
      <c r="M1641" s="1" t="s">
        <v>1914</v>
      </c>
    </row>
    <row r="1642" spans="1:13" ht="37.5">
      <c r="A1642" s="1" t="s">
        <v>17715</v>
      </c>
      <c r="B1642" s="1" t="s">
        <v>17716</v>
      </c>
      <c r="C1642" s="1" t="s">
        <v>16176</v>
      </c>
      <c r="D1642" s="1" t="s">
        <v>17717</v>
      </c>
      <c r="E1642" s="1">
        <v>2024</v>
      </c>
      <c r="F1642" s="1" t="s">
        <v>17718</v>
      </c>
      <c r="G1642" s="1" t="s">
        <v>7969</v>
      </c>
      <c r="H1642" s="1" t="s">
        <v>7969</v>
      </c>
      <c r="I1642" s="1" t="s">
        <v>16931</v>
      </c>
      <c r="J1642" s="1" t="s">
        <v>17719</v>
      </c>
      <c r="K1642" s="1" t="s">
        <v>7972</v>
      </c>
      <c r="L1642" s="1" t="s">
        <v>8102</v>
      </c>
      <c r="M1642" s="1" t="s">
        <v>17720</v>
      </c>
    </row>
    <row r="1643" spans="1:13" ht="50">
      <c r="A1643" s="1" t="s">
        <v>17721</v>
      </c>
      <c r="B1643" s="1" t="s">
        <v>17722</v>
      </c>
      <c r="C1643" s="1" t="s">
        <v>16176</v>
      </c>
      <c r="D1643" s="1" t="s">
        <v>17723</v>
      </c>
      <c r="E1643" s="1">
        <v>2024</v>
      </c>
      <c r="F1643" s="1" t="s">
        <v>17724</v>
      </c>
      <c r="G1643" s="1" t="s">
        <v>7969</v>
      </c>
      <c r="H1643" s="1" t="s">
        <v>7969</v>
      </c>
      <c r="I1643" s="1" t="s">
        <v>17725</v>
      </c>
      <c r="J1643" s="1" t="s">
        <v>17726</v>
      </c>
      <c r="K1643" s="1" t="s">
        <v>7972</v>
      </c>
      <c r="L1643" s="1" t="s">
        <v>8161</v>
      </c>
      <c r="M1643" s="1" t="s">
        <v>17727</v>
      </c>
    </row>
    <row r="1644" spans="1:13" ht="37.5">
      <c r="A1644" s="1" t="s">
        <v>17728</v>
      </c>
      <c r="B1644" s="1" t="s">
        <v>17729</v>
      </c>
      <c r="C1644" s="1" t="s">
        <v>16176</v>
      </c>
      <c r="D1644" s="1" t="s">
        <v>17730</v>
      </c>
      <c r="E1644" s="1">
        <v>2024</v>
      </c>
      <c r="F1644" s="1" t="s">
        <v>15339</v>
      </c>
      <c r="G1644" s="1" t="s">
        <v>7969</v>
      </c>
      <c r="H1644" s="1" t="s">
        <v>7969</v>
      </c>
      <c r="I1644" s="1" t="s">
        <v>17731</v>
      </c>
      <c r="J1644" s="1" t="s">
        <v>17732</v>
      </c>
      <c r="K1644" s="1" t="s">
        <v>7972</v>
      </c>
      <c r="L1644" s="1" t="s">
        <v>8078</v>
      </c>
      <c r="M1644" s="1" t="s">
        <v>17733</v>
      </c>
    </row>
    <row r="1645" spans="1:13" ht="37.5">
      <c r="A1645" s="1" t="s">
        <v>17734</v>
      </c>
      <c r="B1645" s="1" t="s">
        <v>17735</v>
      </c>
      <c r="C1645" s="1" t="s">
        <v>16176</v>
      </c>
      <c r="D1645" s="1" t="s">
        <v>17736</v>
      </c>
      <c r="E1645" s="1">
        <v>2024</v>
      </c>
      <c r="F1645" s="1" t="s">
        <v>17640</v>
      </c>
      <c r="G1645" s="1" t="s">
        <v>7969</v>
      </c>
      <c r="H1645" s="1" t="s">
        <v>7969</v>
      </c>
      <c r="I1645" s="1" t="s">
        <v>17737</v>
      </c>
      <c r="J1645" s="1" t="s">
        <v>17738</v>
      </c>
      <c r="K1645" s="1" t="s">
        <v>7972</v>
      </c>
      <c r="L1645" s="1" t="s">
        <v>8102</v>
      </c>
      <c r="M1645" s="1" t="s">
        <v>17739</v>
      </c>
    </row>
    <row r="1646" spans="1:13" ht="37.5">
      <c r="A1646" s="1" t="s">
        <v>17740</v>
      </c>
      <c r="B1646" s="1" t="s">
        <v>17741</v>
      </c>
      <c r="C1646" s="1" t="s">
        <v>16176</v>
      </c>
      <c r="D1646" s="1" t="s">
        <v>17742</v>
      </c>
      <c r="E1646" s="1">
        <v>2024</v>
      </c>
      <c r="F1646" s="1" t="s">
        <v>17442</v>
      </c>
      <c r="G1646" s="1" t="s">
        <v>7969</v>
      </c>
      <c r="H1646" s="1" t="s">
        <v>7969</v>
      </c>
      <c r="I1646" s="1" t="s">
        <v>17743</v>
      </c>
      <c r="J1646" s="1" t="s">
        <v>17744</v>
      </c>
      <c r="K1646" s="1" t="s">
        <v>7972</v>
      </c>
      <c r="L1646" s="1" t="s">
        <v>8427</v>
      </c>
      <c r="M1646" s="1" t="s">
        <v>17745</v>
      </c>
    </row>
    <row r="1647" spans="1:13" ht="37.5">
      <c r="A1647" s="1" t="s">
        <v>17746</v>
      </c>
      <c r="B1647" s="1" t="s">
        <v>17747</v>
      </c>
      <c r="C1647" s="1" t="s">
        <v>16176</v>
      </c>
      <c r="D1647" s="1" t="s">
        <v>17748</v>
      </c>
      <c r="E1647" s="1">
        <v>2024</v>
      </c>
      <c r="F1647" s="1" t="s">
        <v>17749</v>
      </c>
      <c r="G1647" s="1" t="s">
        <v>7969</v>
      </c>
      <c r="H1647" s="1" t="s">
        <v>7969</v>
      </c>
      <c r="I1647" s="1" t="s">
        <v>17750</v>
      </c>
      <c r="J1647" s="1" t="s">
        <v>17751</v>
      </c>
      <c r="K1647" s="1" t="s">
        <v>7972</v>
      </c>
      <c r="L1647" s="1" t="s">
        <v>8161</v>
      </c>
      <c r="M1647" s="1" t="s">
        <v>17752</v>
      </c>
    </row>
    <row r="1648" spans="1:13" ht="37.5">
      <c r="A1648" s="1" t="s">
        <v>17753</v>
      </c>
      <c r="B1648" s="1" t="s">
        <v>17754</v>
      </c>
      <c r="C1648" s="1" t="s">
        <v>16176</v>
      </c>
      <c r="D1648" s="1" t="s">
        <v>17755</v>
      </c>
      <c r="E1648" s="1">
        <v>2024</v>
      </c>
      <c r="F1648" s="1" t="s">
        <v>17756</v>
      </c>
      <c r="G1648" s="1" t="s">
        <v>7969</v>
      </c>
      <c r="H1648" s="1" t="s">
        <v>7969</v>
      </c>
      <c r="I1648" s="1" t="s">
        <v>17757</v>
      </c>
      <c r="J1648" s="1" t="s">
        <v>17758</v>
      </c>
      <c r="K1648" s="1" t="s">
        <v>7972</v>
      </c>
      <c r="L1648" s="1" t="s">
        <v>8102</v>
      </c>
      <c r="M1648" s="1" t="s">
        <v>17759</v>
      </c>
    </row>
    <row r="1649" spans="1:13" ht="37.5">
      <c r="A1649" s="1" t="s">
        <v>17760</v>
      </c>
      <c r="B1649" s="1" t="s">
        <v>17761</v>
      </c>
      <c r="C1649" s="1" t="s">
        <v>16176</v>
      </c>
      <c r="D1649" s="1" t="s">
        <v>17762</v>
      </c>
      <c r="E1649" s="1">
        <v>2024</v>
      </c>
      <c r="F1649" s="1" t="s">
        <v>17763</v>
      </c>
      <c r="G1649" s="1" t="s">
        <v>7969</v>
      </c>
      <c r="H1649" s="1" t="s">
        <v>7969</v>
      </c>
      <c r="I1649" s="1" t="s">
        <v>17764</v>
      </c>
      <c r="J1649" s="1" t="s">
        <v>17765</v>
      </c>
      <c r="K1649" s="1" t="s">
        <v>7972</v>
      </c>
      <c r="L1649" s="1" t="s">
        <v>8102</v>
      </c>
      <c r="M1649" s="1" t="s">
        <v>17766</v>
      </c>
    </row>
    <row r="1650" spans="1:13" ht="25">
      <c r="A1650" s="1" t="e">
        <v>#N/A</v>
      </c>
      <c r="B1650" s="1" t="s">
        <v>17767</v>
      </c>
      <c r="C1650" s="1" t="s">
        <v>16176</v>
      </c>
      <c r="D1650" s="1" t="s">
        <v>17768</v>
      </c>
      <c r="E1650" s="1"/>
      <c r="F1650" s="1"/>
      <c r="G1650" s="1"/>
      <c r="H1650" s="1"/>
      <c r="I1650" s="1"/>
      <c r="J1650" s="1"/>
      <c r="K1650" s="1"/>
      <c r="L1650" s="1"/>
    </row>
    <row r="1651" spans="1:13" ht="37.5">
      <c r="A1651" s="1" t="s">
        <v>17769</v>
      </c>
      <c r="B1651" s="1" t="s">
        <v>17770</v>
      </c>
      <c r="C1651" s="1" t="s">
        <v>16176</v>
      </c>
      <c r="D1651" s="1" t="s">
        <v>17771</v>
      </c>
      <c r="E1651" s="1">
        <v>2024</v>
      </c>
      <c r="F1651" s="1" t="s">
        <v>17772</v>
      </c>
      <c r="G1651" s="1" t="s">
        <v>7969</v>
      </c>
      <c r="H1651" s="1" t="s">
        <v>7969</v>
      </c>
      <c r="I1651" s="1" t="s">
        <v>17773</v>
      </c>
      <c r="J1651" s="1" t="s">
        <v>17774</v>
      </c>
      <c r="K1651" s="1" t="s">
        <v>7972</v>
      </c>
      <c r="L1651" s="1" t="s">
        <v>8102</v>
      </c>
      <c r="M1651" s="1" t="s">
        <v>17775</v>
      </c>
    </row>
    <row r="1652" spans="1:13" ht="37.5">
      <c r="A1652" s="1" t="s">
        <v>17776</v>
      </c>
      <c r="B1652" s="1" t="s">
        <v>17777</v>
      </c>
      <c r="C1652" s="1" t="s">
        <v>16176</v>
      </c>
      <c r="D1652" s="1" t="s">
        <v>17778</v>
      </c>
      <c r="E1652" s="1">
        <v>2024</v>
      </c>
      <c r="F1652" s="1" t="s">
        <v>12218</v>
      </c>
      <c r="G1652" s="1">
        <v>151</v>
      </c>
      <c r="H1652" s="1" t="s">
        <v>7969</v>
      </c>
      <c r="I1652" s="1" t="s">
        <v>17779</v>
      </c>
      <c r="J1652" s="1" t="s">
        <v>17780</v>
      </c>
      <c r="K1652" s="1" t="s">
        <v>7972</v>
      </c>
      <c r="L1652" s="1" t="s">
        <v>7993</v>
      </c>
    </row>
    <row r="1653" spans="1:13" ht="37.5">
      <c r="A1653" s="1" t="s">
        <v>17781</v>
      </c>
      <c r="B1653" s="1" t="s">
        <v>17782</v>
      </c>
      <c r="C1653" s="1" t="s">
        <v>16176</v>
      </c>
      <c r="D1653" s="1" t="s">
        <v>17783</v>
      </c>
      <c r="E1653" s="1">
        <v>2024</v>
      </c>
      <c r="F1653" s="1" t="s">
        <v>16679</v>
      </c>
      <c r="G1653" s="1">
        <v>30</v>
      </c>
      <c r="H1653" s="1">
        <v>3</v>
      </c>
      <c r="I1653" s="1" t="s">
        <v>17784</v>
      </c>
      <c r="J1653" s="1" t="s">
        <v>17785</v>
      </c>
      <c r="K1653" s="1" t="s">
        <v>7972</v>
      </c>
      <c r="L1653" s="1" t="s">
        <v>7985</v>
      </c>
    </row>
    <row r="1654" spans="1:13" ht="37.5">
      <c r="A1654" s="1" t="s">
        <v>17786</v>
      </c>
      <c r="B1654" s="1" t="s">
        <v>17787</v>
      </c>
      <c r="C1654" s="1" t="s">
        <v>16176</v>
      </c>
      <c r="D1654" s="1" t="s">
        <v>17788</v>
      </c>
      <c r="E1654" s="1">
        <v>2024</v>
      </c>
      <c r="F1654" s="1" t="s">
        <v>8328</v>
      </c>
      <c r="G1654" s="1" t="s">
        <v>7969</v>
      </c>
      <c r="H1654" s="1" t="s">
        <v>7969</v>
      </c>
      <c r="I1654" s="1" t="s">
        <v>17789</v>
      </c>
      <c r="J1654" s="1" t="s">
        <v>17790</v>
      </c>
      <c r="K1654" s="1" t="s">
        <v>7972</v>
      </c>
      <c r="L1654" s="1" t="s">
        <v>8324</v>
      </c>
      <c r="M1654" s="1" t="s">
        <v>17791</v>
      </c>
    </row>
    <row r="1655" spans="1:13" ht="37.5">
      <c r="A1655" s="1" t="s">
        <v>17792</v>
      </c>
      <c r="B1655" s="1" t="s">
        <v>17793</v>
      </c>
      <c r="C1655" s="1" t="s">
        <v>16176</v>
      </c>
      <c r="D1655" s="1" t="s">
        <v>17794</v>
      </c>
      <c r="E1655" s="1">
        <v>2024</v>
      </c>
      <c r="F1655" s="1" t="s">
        <v>8043</v>
      </c>
      <c r="G1655" s="1">
        <v>83</v>
      </c>
      <c r="H1655" s="1">
        <v>13</v>
      </c>
      <c r="I1655" s="1" t="s">
        <v>17795</v>
      </c>
      <c r="J1655" s="1" t="s">
        <v>17796</v>
      </c>
      <c r="K1655" s="1" t="s">
        <v>7972</v>
      </c>
      <c r="L1655" s="1" t="s">
        <v>7978</v>
      </c>
      <c r="M1655" s="1" t="s">
        <v>17797</v>
      </c>
    </row>
    <row r="1656" spans="1:13" ht="37.5">
      <c r="A1656" s="1" t="s">
        <v>17798</v>
      </c>
      <c r="B1656" s="1" t="s">
        <v>17799</v>
      </c>
      <c r="C1656" s="1" t="s">
        <v>16176</v>
      </c>
      <c r="D1656" s="1" t="s">
        <v>17800</v>
      </c>
      <c r="E1656" s="1">
        <v>2024</v>
      </c>
      <c r="F1656" s="1" t="s">
        <v>17801</v>
      </c>
      <c r="G1656" s="1" t="s">
        <v>7969</v>
      </c>
      <c r="H1656" s="1" t="s">
        <v>7969</v>
      </c>
      <c r="I1656" s="1" t="s">
        <v>17802</v>
      </c>
      <c r="J1656" s="1" t="s">
        <v>17803</v>
      </c>
      <c r="K1656" s="1" t="s">
        <v>7972</v>
      </c>
      <c r="L1656" s="1" t="s">
        <v>8019</v>
      </c>
      <c r="M1656" s="1" t="s">
        <v>17804</v>
      </c>
    </row>
    <row r="1657" spans="1:13" ht="37.5">
      <c r="A1657" s="1" t="s">
        <v>17805</v>
      </c>
      <c r="B1657" s="1" t="s">
        <v>17806</v>
      </c>
      <c r="C1657" s="1" t="s">
        <v>16176</v>
      </c>
      <c r="D1657" s="1" t="s">
        <v>17807</v>
      </c>
      <c r="E1657" s="1">
        <v>2024</v>
      </c>
      <c r="F1657" s="1" t="s">
        <v>9553</v>
      </c>
      <c r="G1657" s="1">
        <v>5</v>
      </c>
      <c r="H1657" s="1">
        <v>2</v>
      </c>
      <c r="I1657" s="1" t="s">
        <v>17808</v>
      </c>
      <c r="J1657" s="1" t="s">
        <v>17809</v>
      </c>
      <c r="K1657" s="1" t="s">
        <v>7972</v>
      </c>
      <c r="L1657" s="1" t="s">
        <v>9556</v>
      </c>
    </row>
    <row r="1658" spans="1:13" ht="37.5">
      <c r="A1658" s="1" t="s">
        <v>17810</v>
      </c>
      <c r="B1658" s="1" t="s">
        <v>17811</v>
      </c>
      <c r="C1658" s="1" t="s">
        <v>16176</v>
      </c>
      <c r="D1658" s="1" t="s">
        <v>17812</v>
      </c>
      <c r="E1658" s="1">
        <v>2024</v>
      </c>
      <c r="F1658" s="1" t="s">
        <v>17813</v>
      </c>
      <c r="G1658" s="1">
        <v>11</v>
      </c>
      <c r="H1658" s="1">
        <v>6</v>
      </c>
      <c r="I1658" s="1" t="s">
        <v>17814</v>
      </c>
      <c r="J1658" s="1" t="s">
        <v>17815</v>
      </c>
      <c r="K1658" s="1" t="s">
        <v>7972</v>
      </c>
      <c r="L1658" s="1" t="s">
        <v>8285</v>
      </c>
    </row>
    <row r="1659" spans="1:13" ht="37.5">
      <c r="A1659" s="1" t="s">
        <v>17816</v>
      </c>
      <c r="B1659" s="1" t="s">
        <v>17817</v>
      </c>
      <c r="C1659" s="1" t="s">
        <v>16176</v>
      </c>
      <c r="D1659" s="1" t="s">
        <v>17818</v>
      </c>
      <c r="E1659" s="1">
        <v>2024</v>
      </c>
      <c r="F1659" s="1" t="s">
        <v>17819</v>
      </c>
      <c r="G1659" s="1">
        <v>13</v>
      </c>
      <c r="H1659" s="1">
        <v>3</v>
      </c>
      <c r="I1659" s="1" t="s">
        <v>17820</v>
      </c>
      <c r="J1659" s="1" t="s">
        <v>17821</v>
      </c>
      <c r="K1659" s="1" t="s">
        <v>7972</v>
      </c>
      <c r="L1659" s="1" t="s">
        <v>17822</v>
      </c>
    </row>
    <row r="1660" spans="1:13" ht="37.5">
      <c r="A1660" s="1" t="s">
        <v>17823</v>
      </c>
      <c r="B1660" s="1" t="s">
        <v>17824</v>
      </c>
      <c r="C1660" s="1" t="s">
        <v>16176</v>
      </c>
      <c r="D1660" s="1" t="s">
        <v>17825</v>
      </c>
      <c r="E1660" s="1">
        <v>2024</v>
      </c>
      <c r="F1660" s="1" t="s">
        <v>8443</v>
      </c>
      <c r="G1660" s="1">
        <v>241</v>
      </c>
      <c r="H1660" s="1" t="s">
        <v>7969</v>
      </c>
      <c r="I1660" s="1" t="s">
        <v>17826</v>
      </c>
      <c r="J1660" s="1" t="s">
        <v>17827</v>
      </c>
      <c r="K1660" s="1" t="s">
        <v>7972</v>
      </c>
      <c r="L1660" s="1" t="s">
        <v>7993</v>
      </c>
      <c r="M1660" s="1" t="s">
        <v>17828</v>
      </c>
    </row>
    <row r="1661" spans="1:13" ht="37.5">
      <c r="A1661" s="1" t="s">
        <v>17829</v>
      </c>
      <c r="B1661" s="1" t="s">
        <v>17830</v>
      </c>
      <c r="C1661" s="1" t="s">
        <v>16176</v>
      </c>
      <c r="D1661" s="1" t="s">
        <v>17831</v>
      </c>
      <c r="E1661" s="1">
        <v>2024</v>
      </c>
      <c r="F1661" s="1" t="s">
        <v>17530</v>
      </c>
      <c r="G1661" s="1" t="s">
        <v>7969</v>
      </c>
      <c r="H1661" s="1" t="s">
        <v>7969</v>
      </c>
      <c r="I1661" s="1" t="s">
        <v>17832</v>
      </c>
      <c r="J1661" s="1" t="s">
        <v>17833</v>
      </c>
      <c r="K1661" s="1" t="s">
        <v>7972</v>
      </c>
      <c r="L1661" s="1" t="s">
        <v>8102</v>
      </c>
      <c r="M1661" s="1" t="s">
        <v>17834</v>
      </c>
    </row>
    <row r="1662" spans="1:13" ht="25">
      <c r="A1662" s="1" t="e">
        <v>#N/A</v>
      </c>
      <c r="B1662" s="1" t="s">
        <v>17835</v>
      </c>
      <c r="C1662" s="1" t="s">
        <v>16176</v>
      </c>
      <c r="D1662" s="1" t="s">
        <v>17836</v>
      </c>
      <c r="E1662" s="1"/>
      <c r="F1662" s="1"/>
      <c r="G1662" s="1"/>
      <c r="H1662" s="1"/>
      <c r="I1662" s="1"/>
      <c r="J1662" s="1"/>
      <c r="K1662" s="1"/>
      <c r="L1662" s="1"/>
    </row>
    <row r="1663" spans="1:13" ht="37.5">
      <c r="A1663" s="1" t="s">
        <v>17837</v>
      </c>
      <c r="B1663" s="1" t="s">
        <v>17838</v>
      </c>
      <c r="C1663" s="1" t="s">
        <v>16176</v>
      </c>
      <c r="D1663" s="1" t="s">
        <v>17839</v>
      </c>
      <c r="E1663" s="1">
        <v>2024</v>
      </c>
      <c r="F1663" s="1" t="s">
        <v>17840</v>
      </c>
      <c r="G1663" s="1">
        <v>96</v>
      </c>
      <c r="H1663" s="1">
        <v>3</v>
      </c>
      <c r="I1663" s="1" t="s">
        <v>17841</v>
      </c>
      <c r="J1663" s="1" t="s">
        <v>17842</v>
      </c>
      <c r="K1663" s="1" t="s">
        <v>7972</v>
      </c>
      <c r="L1663" s="1" t="s">
        <v>7978</v>
      </c>
      <c r="M1663" s="1" t="s">
        <v>17843</v>
      </c>
    </row>
    <row r="1664" spans="1:13" ht="37.5">
      <c r="A1664" s="1" t="s">
        <v>17844</v>
      </c>
      <c r="B1664" s="1" t="s">
        <v>17845</v>
      </c>
      <c r="C1664" s="1" t="s">
        <v>16176</v>
      </c>
      <c r="D1664" s="1" t="s">
        <v>17846</v>
      </c>
      <c r="E1664" s="1">
        <v>2024</v>
      </c>
      <c r="F1664" s="1" t="s">
        <v>8848</v>
      </c>
      <c r="G1664" s="1">
        <v>81</v>
      </c>
      <c r="H1664" s="1">
        <v>3</v>
      </c>
      <c r="I1664" s="1" t="s">
        <v>17847</v>
      </c>
      <c r="J1664" s="1" t="s">
        <v>17848</v>
      </c>
      <c r="K1664" s="1" t="s">
        <v>7972</v>
      </c>
      <c r="L1664" s="1" t="s">
        <v>8851</v>
      </c>
    </row>
    <row r="1665" spans="1:13" ht="37.5">
      <c r="A1665" s="1" t="s">
        <v>17849</v>
      </c>
      <c r="B1665" s="1" t="s">
        <v>17850</v>
      </c>
      <c r="C1665" s="1" t="s">
        <v>16176</v>
      </c>
      <c r="D1665" s="1" t="s">
        <v>17851</v>
      </c>
      <c r="E1665" s="1">
        <v>2024</v>
      </c>
      <c r="F1665" s="1" t="s">
        <v>8293</v>
      </c>
      <c r="G1665" s="1">
        <v>82</v>
      </c>
      <c r="H1665" s="1" t="s">
        <v>7969</v>
      </c>
      <c r="I1665" s="1" t="s">
        <v>17852</v>
      </c>
      <c r="J1665" s="1" t="s">
        <v>17853</v>
      </c>
      <c r="K1665" s="1" t="s">
        <v>7972</v>
      </c>
      <c r="L1665" s="1" t="s">
        <v>8027</v>
      </c>
      <c r="M1665" s="1" t="s">
        <v>17854</v>
      </c>
    </row>
    <row r="1666" spans="1:13" ht="37.5">
      <c r="A1666" s="1" t="s">
        <v>17855</v>
      </c>
      <c r="B1666" s="1" t="s">
        <v>17856</v>
      </c>
      <c r="C1666" s="1" t="s">
        <v>16176</v>
      </c>
      <c r="D1666" s="1" t="s">
        <v>17857</v>
      </c>
      <c r="E1666" s="1">
        <v>2024</v>
      </c>
      <c r="F1666" s="1" t="s">
        <v>17858</v>
      </c>
      <c r="G1666" s="1" t="s">
        <v>7969</v>
      </c>
      <c r="H1666" s="1" t="s">
        <v>7969</v>
      </c>
      <c r="I1666" s="1" t="s">
        <v>17859</v>
      </c>
      <c r="J1666" s="1" t="s">
        <v>17860</v>
      </c>
      <c r="K1666" s="1" t="s">
        <v>7972</v>
      </c>
      <c r="L1666" s="1" t="s">
        <v>8019</v>
      </c>
      <c r="M1666" s="1" t="s">
        <v>17861</v>
      </c>
    </row>
    <row r="1667" spans="1:13" ht="37.5">
      <c r="A1667" s="1" t="s">
        <v>17862</v>
      </c>
      <c r="B1667" s="1" t="s">
        <v>17863</v>
      </c>
      <c r="C1667" s="1" t="s">
        <v>16176</v>
      </c>
      <c r="D1667" s="1" t="s">
        <v>17864</v>
      </c>
      <c r="E1667" s="1">
        <v>2024</v>
      </c>
      <c r="F1667" s="1" t="s">
        <v>17865</v>
      </c>
      <c r="G1667" s="1">
        <v>11</v>
      </c>
      <c r="H1667" s="1">
        <v>2</v>
      </c>
      <c r="I1667" s="1" t="s">
        <v>17866</v>
      </c>
      <c r="J1667" s="1" t="s">
        <v>17867</v>
      </c>
      <c r="K1667" s="1" t="s">
        <v>7972</v>
      </c>
      <c r="L1667" s="1" t="s">
        <v>17868</v>
      </c>
    </row>
    <row r="1668" spans="1:13" ht="50">
      <c r="A1668" s="1" t="s">
        <v>426</v>
      </c>
      <c r="B1668" s="1" t="s">
        <v>5146</v>
      </c>
      <c r="C1668" s="1" t="s">
        <v>16176</v>
      </c>
      <c r="D1668" s="1" t="s">
        <v>17869</v>
      </c>
      <c r="E1668" s="1">
        <v>2024</v>
      </c>
      <c r="F1668" s="1" t="s">
        <v>17870</v>
      </c>
      <c r="G1668" s="1" t="s">
        <v>7969</v>
      </c>
      <c r="H1668" s="1" t="s">
        <v>7969</v>
      </c>
      <c r="I1668" s="1" t="s">
        <v>17871</v>
      </c>
      <c r="J1668" s="1" t="s">
        <v>17872</v>
      </c>
      <c r="K1668" s="1" t="s">
        <v>7972</v>
      </c>
      <c r="L1668" s="1" t="s">
        <v>8102</v>
      </c>
      <c r="M1668" s="1" t="s">
        <v>428</v>
      </c>
    </row>
    <row r="1669" spans="1:13" ht="37.5">
      <c r="A1669" s="1" t="s">
        <v>17873</v>
      </c>
      <c r="B1669" s="1" t="s">
        <v>17874</v>
      </c>
      <c r="C1669" s="1" t="s">
        <v>16176</v>
      </c>
      <c r="D1669" s="1" t="s">
        <v>17875</v>
      </c>
      <c r="E1669" s="1">
        <v>2024</v>
      </c>
      <c r="F1669" s="1" t="s">
        <v>17749</v>
      </c>
      <c r="G1669" s="1" t="s">
        <v>7969</v>
      </c>
      <c r="H1669" s="1" t="s">
        <v>7969</v>
      </c>
      <c r="I1669" s="1" t="s">
        <v>17876</v>
      </c>
      <c r="J1669" s="1" t="s">
        <v>17877</v>
      </c>
      <c r="K1669" s="1" t="s">
        <v>7972</v>
      </c>
      <c r="L1669" s="1" t="s">
        <v>8161</v>
      </c>
      <c r="M1669" s="1" t="s">
        <v>17878</v>
      </c>
    </row>
    <row r="1670" spans="1:13" ht="37.5">
      <c r="A1670" s="1" t="s">
        <v>17879</v>
      </c>
      <c r="B1670" s="1" t="s">
        <v>17880</v>
      </c>
      <c r="C1670" s="1" t="s">
        <v>16176</v>
      </c>
      <c r="D1670" s="1" t="s">
        <v>17881</v>
      </c>
      <c r="E1670" s="1">
        <v>2024</v>
      </c>
      <c r="F1670" s="1" t="s">
        <v>17647</v>
      </c>
      <c r="G1670" s="1">
        <v>56</v>
      </c>
      <c r="H1670" s="1">
        <v>3</v>
      </c>
      <c r="I1670" s="1" t="s">
        <v>17882</v>
      </c>
      <c r="J1670" s="1" t="s">
        <v>17883</v>
      </c>
      <c r="K1670" s="1" t="s">
        <v>7972</v>
      </c>
      <c r="L1670" s="1" t="s">
        <v>7978</v>
      </c>
      <c r="M1670" s="1" t="s">
        <v>17884</v>
      </c>
    </row>
    <row r="1671" spans="1:13" ht="25">
      <c r="A1671" s="1" t="e">
        <v>#N/A</v>
      </c>
      <c r="B1671" s="1" t="s">
        <v>17885</v>
      </c>
      <c r="C1671" s="1" t="s">
        <v>16176</v>
      </c>
      <c r="D1671" s="1" t="s">
        <v>17886</v>
      </c>
      <c r="E1671" s="1"/>
      <c r="F1671" s="1"/>
      <c r="G1671" s="1"/>
      <c r="H1671" s="1"/>
      <c r="I1671" s="1"/>
      <c r="J1671" s="1"/>
      <c r="K1671" s="1"/>
      <c r="L1671" s="1"/>
    </row>
    <row r="1672" spans="1:13" ht="37.5">
      <c r="A1672" s="1" t="s">
        <v>17887</v>
      </c>
      <c r="B1672" s="1" t="s">
        <v>17888</v>
      </c>
      <c r="C1672" s="1" t="s">
        <v>16176</v>
      </c>
      <c r="D1672" s="1" t="s">
        <v>17889</v>
      </c>
      <c r="E1672" s="1">
        <v>2024</v>
      </c>
      <c r="F1672" s="1" t="s">
        <v>17890</v>
      </c>
      <c r="G1672" s="1">
        <v>17</v>
      </c>
      <c r="H1672" s="1" t="s">
        <v>7969</v>
      </c>
      <c r="I1672" s="1" t="s">
        <v>17891</v>
      </c>
      <c r="J1672" s="1" t="s">
        <v>17892</v>
      </c>
      <c r="K1672" s="1" t="s">
        <v>7972</v>
      </c>
      <c r="L1672" s="1" t="s">
        <v>17893</v>
      </c>
    </row>
    <row r="1673" spans="1:13" ht="37.5">
      <c r="A1673" s="1" t="s">
        <v>17894</v>
      </c>
      <c r="B1673" s="1" t="s">
        <v>17895</v>
      </c>
      <c r="C1673" s="1" t="s">
        <v>16176</v>
      </c>
      <c r="D1673" s="1" t="s">
        <v>17896</v>
      </c>
      <c r="E1673" s="1">
        <v>2024</v>
      </c>
      <c r="F1673" s="1" t="s">
        <v>17897</v>
      </c>
      <c r="G1673" s="1">
        <v>11</v>
      </c>
      <c r="H1673" s="1" t="s">
        <v>7969</v>
      </c>
      <c r="I1673" s="1" t="s">
        <v>17898</v>
      </c>
      <c r="J1673" s="1" t="s">
        <v>17899</v>
      </c>
      <c r="K1673" s="1" t="s">
        <v>7972</v>
      </c>
      <c r="L1673" s="1" t="s">
        <v>17900</v>
      </c>
    </row>
    <row r="1674" spans="1:13" ht="37.5">
      <c r="A1674" s="1" t="s">
        <v>17901</v>
      </c>
      <c r="B1674" s="1" t="s">
        <v>17902</v>
      </c>
      <c r="C1674" s="1" t="s">
        <v>16176</v>
      </c>
      <c r="D1674" s="1" t="s">
        <v>17903</v>
      </c>
      <c r="E1674" s="1">
        <v>2024</v>
      </c>
      <c r="F1674" s="1" t="s">
        <v>8261</v>
      </c>
      <c r="G1674" s="1">
        <v>15</v>
      </c>
      <c r="H1674" s="1">
        <v>11</v>
      </c>
      <c r="I1674" s="1" t="s">
        <v>17904</v>
      </c>
      <c r="J1674" s="1" t="s">
        <v>17905</v>
      </c>
      <c r="K1674" s="1" t="s">
        <v>7972</v>
      </c>
      <c r="L1674" s="1" t="s">
        <v>8264</v>
      </c>
    </row>
    <row r="1675" spans="1:13" ht="37.5">
      <c r="A1675" s="1" t="s">
        <v>17906</v>
      </c>
      <c r="B1675" s="1" t="s">
        <v>17907</v>
      </c>
      <c r="C1675" s="1" t="s">
        <v>16176</v>
      </c>
      <c r="D1675" s="1" t="s">
        <v>17908</v>
      </c>
      <c r="E1675" s="1">
        <v>2024</v>
      </c>
      <c r="F1675" s="1" t="s">
        <v>11940</v>
      </c>
      <c r="G1675" s="1">
        <v>16</v>
      </c>
      <c r="H1675" s="1">
        <v>5</v>
      </c>
      <c r="I1675" s="1" t="s">
        <v>17909</v>
      </c>
      <c r="J1675" s="1" t="s">
        <v>17910</v>
      </c>
      <c r="K1675" s="1" t="s">
        <v>7972</v>
      </c>
      <c r="L1675" s="1" t="s">
        <v>11943</v>
      </c>
      <c r="M1675" s="1" t="s">
        <v>17911</v>
      </c>
    </row>
    <row r="1676" spans="1:13" ht="37.5">
      <c r="A1676" s="1" t="s">
        <v>17912</v>
      </c>
      <c r="B1676" s="1" t="s">
        <v>17913</v>
      </c>
      <c r="C1676" s="1" t="s">
        <v>16176</v>
      </c>
      <c r="D1676" s="1" t="s">
        <v>17914</v>
      </c>
      <c r="E1676" s="1">
        <v>2024</v>
      </c>
      <c r="F1676" s="1" t="s">
        <v>8177</v>
      </c>
      <c r="G1676" s="1">
        <v>797</v>
      </c>
      <c r="H1676" s="1" t="s">
        <v>7969</v>
      </c>
      <c r="I1676" s="1" t="s">
        <v>17915</v>
      </c>
      <c r="J1676" s="1" t="s">
        <v>17916</v>
      </c>
      <c r="K1676" s="1" t="s">
        <v>7972</v>
      </c>
      <c r="L1676" s="1" t="s">
        <v>7985</v>
      </c>
      <c r="M1676" s="1" t="s">
        <v>17917</v>
      </c>
    </row>
    <row r="1677" spans="1:13" ht="37.5">
      <c r="A1677" s="1" t="s">
        <v>17918</v>
      </c>
      <c r="B1677" s="1" t="s">
        <v>17919</v>
      </c>
      <c r="C1677" s="1" t="s">
        <v>16176</v>
      </c>
      <c r="D1677" s="1" t="s">
        <v>17920</v>
      </c>
      <c r="E1677" s="1">
        <v>2024</v>
      </c>
      <c r="F1677" s="1" t="s">
        <v>17708</v>
      </c>
      <c r="G1677" s="1">
        <v>1262</v>
      </c>
      <c r="H1677" s="1" t="s">
        <v>7969</v>
      </c>
      <c r="I1677" s="1" t="s">
        <v>17921</v>
      </c>
      <c r="J1677" s="1" t="s">
        <v>17922</v>
      </c>
      <c r="K1677" s="1" t="s">
        <v>7972</v>
      </c>
      <c r="L1677" s="1" t="s">
        <v>7985</v>
      </c>
      <c r="M1677" s="1" t="s">
        <v>17923</v>
      </c>
    </row>
    <row r="1678" spans="1:13" ht="50">
      <c r="A1678" s="1" t="s">
        <v>17924</v>
      </c>
      <c r="B1678" s="1" t="s">
        <v>17925</v>
      </c>
      <c r="C1678" s="1" t="s">
        <v>16176</v>
      </c>
      <c r="D1678" s="1" t="s">
        <v>17926</v>
      </c>
      <c r="E1678" s="1">
        <v>2024</v>
      </c>
      <c r="F1678" s="1" t="s">
        <v>8831</v>
      </c>
      <c r="G1678" s="1">
        <v>14831</v>
      </c>
      <c r="H1678" s="1" t="s">
        <v>7969</v>
      </c>
      <c r="I1678" s="1" t="s">
        <v>17927</v>
      </c>
      <c r="J1678" s="1" t="s">
        <v>17928</v>
      </c>
      <c r="K1678" s="1" t="s">
        <v>7972</v>
      </c>
      <c r="L1678" s="1" t="s">
        <v>7985</v>
      </c>
      <c r="M1678" s="1" t="s">
        <v>17929</v>
      </c>
    </row>
    <row r="1679" spans="1:13" ht="37.5">
      <c r="A1679" s="1" t="s">
        <v>17930</v>
      </c>
      <c r="B1679" s="1" t="s">
        <v>17931</v>
      </c>
      <c r="C1679" s="1" t="s">
        <v>16176</v>
      </c>
      <c r="D1679" s="1" t="s">
        <v>17932</v>
      </c>
      <c r="E1679" s="1">
        <v>2024</v>
      </c>
      <c r="F1679" s="1" t="s">
        <v>17933</v>
      </c>
      <c r="G1679" s="1" t="s">
        <v>7969</v>
      </c>
      <c r="H1679" s="1" t="s">
        <v>7969</v>
      </c>
      <c r="I1679" s="1" t="s">
        <v>17934</v>
      </c>
      <c r="J1679" s="1" t="s">
        <v>17935</v>
      </c>
      <c r="K1679" s="1" t="s">
        <v>7972</v>
      </c>
      <c r="L1679" s="1" t="s">
        <v>8102</v>
      </c>
      <c r="M1679" s="1" t="s">
        <v>17936</v>
      </c>
    </row>
    <row r="1680" spans="1:13" ht="37.5">
      <c r="A1680" s="1" t="s">
        <v>17937</v>
      </c>
      <c r="B1680" s="1" t="s">
        <v>17938</v>
      </c>
      <c r="C1680" s="1" t="s">
        <v>16176</v>
      </c>
      <c r="D1680" s="1" t="s">
        <v>17939</v>
      </c>
      <c r="E1680" s="1">
        <v>2024</v>
      </c>
      <c r="F1680" s="1" t="s">
        <v>17940</v>
      </c>
      <c r="G1680" s="1" t="s">
        <v>7969</v>
      </c>
      <c r="H1680" s="1" t="s">
        <v>7969</v>
      </c>
      <c r="I1680" s="1" t="s">
        <v>17941</v>
      </c>
      <c r="J1680" s="1" t="s">
        <v>17942</v>
      </c>
      <c r="K1680" s="1" t="s">
        <v>7972</v>
      </c>
      <c r="L1680" s="1" t="s">
        <v>8102</v>
      </c>
      <c r="M1680" s="1" t="s">
        <v>17943</v>
      </c>
    </row>
    <row r="1681" spans="1:13" ht="37.5">
      <c r="A1681" s="1" t="s">
        <v>17944</v>
      </c>
      <c r="B1681" s="1" t="s">
        <v>17945</v>
      </c>
      <c r="C1681" s="1" t="s">
        <v>16176</v>
      </c>
      <c r="D1681" s="1" t="s">
        <v>17946</v>
      </c>
      <c r="E1681" s="1">
        <v>2024</v>
      </c>
      <c r="F1681" s="1" t="s">
        <v>8392</v>
      </c>
      <c r="G1681" s="1">
        <v>11</v>
      </c>
      <c r="H1681" s="1">
        <v>24</v>
      </c>
      <c r="I1681" s="1" t="s">
        <v>17947</v>
      </c>
      <c r="J1681" s="1" t="s">
        <v>17948</v>
      </c>
      <c r="K1681" s="1" t="s">
        <v>7972</v>
      </c>
      <c r="L1681" s="1" t="s">
        <v>8102</v>
      </c>
      <c r="M1681" s="1" t="s">
        <v>17949</v>
      </c>
    </row>
    <row r="1682" spans="1:13" ht="37.5">
      <c r="A1682" s="1" t="s">
        <v>17950</v>
      </c>
      <c r="B1682" s="1" t="s">
        <v>17951</v>
      </c>
      <c r="C1682" s="1" t="s">
        <v>16176</v>
      </c>
      <c r="D1682" s="1" t="s">
        <v>17952</v>
      </c>
      <c r="E1682" s="1">
        <v>2024</v>
      </c>
      <c r="F1682" s="1" t="s">
        <v>8491</v>
      </c>
      <c r="G1682" s="1">
        <v>12</v>
      </c>
      <c r="H1682" s="1" t="s">
        <v>7969</v>
      </c>
      <c r="I1682" s="1" t="s">
        <v>17953</v>
      </c>
      <c r="J1682" s="1" t="s">
        <v>17954</v>
      </c>
      <c r="K1682" s="1" t="s">
        <v>7972</v>
      </c>
      <c r="L1682" s="1" t="s">
        <v>8102</v>
      </c>
    </row>
    <row r="1683" spans="1:13" ht="37.5">
      <c r="A1683" s="1" t="s">
        <v>17955</v>
      </c>
      <c r="B1683" s="1" t="s">
        <v>17956</v>
      </c>
      <c r="C1683" s="1" t="s">
        <v>16176</v>
      </c>
      <c r="D1683" s="1" t="s">
        <v>17957</v>
      </c>
      <c r="E1683" s="1">
        <v>2024</v>
      </c>
      <c r="F1683" s="1" t="s">
        <v>8809</v>
      </c>
      <c r="G1683" s="1">
        <v>17</v>
      </c>
      <c r="H1683" s="1">
        <v>6</v>
      </c>
      <c r="I1683" s="1" t="s">
        <v>17958</v>
      </c>
      <c r="J1683" s="1" t="s">
        <v>17959</v>
      </c>
      <c r="K1683" s="1" t="s">
        <v>7972</v>
      </c>
      <c r="L1683" s="1" t="s">
        <v>8812</v>
      </c>
      <c r="M1683" s="1" t="s">
        <v>17960</v>
      </c>
    </row>
    <row r="1684" spans="1:13" ht="37.5">
      <c r="A1684" s="1" t="s">
        <v>17961</v>
      </c>
      <c r="B1684" s="1" t="s">
        <v>17962</v>
      </c>
      <c r="C1684" s="1" t="s">
        <v>16176</v>
      </c>
      <c r="D1684" s="1" t="s">
        <v>17963</v>
      </c>
      <c r="E1684" s="1">
        <v>2024</v>
      </c>
      <c r="F1684" s="1" t="s">
        <v>17964</v>
      </c>
      <c r="G1684" s="1" t="s">
        <v>7969</v>
      </c>
      <c r="H1684" s="1" t="s">
        <v>7969</v>
      </c>
      <c r="I1684" s="1" t="s">
        <v>17965</v>
      </c>
      <c r="J1684" s="1" t="s">
        <v>17966</v>
      </c>
      <c r="K1684" s="1" t="s">
        <v>7972</v>
      </c>
      <c r="L1684" s="1" t="s">
        <v>8969</v>
      </c>
      <c r="M1684" s="1" t="s">
        <v>17967</v>
      </c>
    </row>
    <row r="1685" spans="1:13" ht="37.5">
      <c r="A1685" s="1" t="s">
        <v>17968</v>
      </c>
      <c r="B1685" s="1" t="s">
        <v>17969</v>
      </c>
      <c r="C1685" s="1" t="s">
        <v>16176</v>
      </c>
      <c r="D1685" s="1" t="s">
        <v>17970</v>
      </c>
      <c r="E1685" s="1">
        <v>2024</v>
      </c>
      <c r="F1685" s="1" t="s">
        <v>17971</v>
      </c>
      <c r="G1685" s="1" t="s">
        <v>7969</v>
      </c>
      <c r="H1685" s="1" t="s">
        <v>7969</v>
      </c>
      <c r="I1685" s="1" t="s">
        <v>17972</v>
      </c>
      <c r="J1685" s="1" t="s">
        <v>17973</v>
      </c>
      <c r="K1685" s="1" t="s">
        <v>7972</v>
      </c>
      <c r="L1685" s="1" t="s">
        <v>8102</v>
      </c>
      <c r="M1685" s="1" t="s">
        <v>17974</v>
      </c>
    </row>
    <row r="1686" spans="1:13" ht="37.5">
      <c r="A1686" s="1" t="s">
        <v>17975</v>
      </c>
      <c r="B1686" s="1" t="s">
        <v>17976</v>
      </c>
      <c r="C1686" s="1" t="s">
        <v>16176</v>
      </c>
      <c r="D1686" s="1" t="s">
        <v>17977</v>
      </c>
      <c r="E1686" s="1">
        <v>2024</v>
      </c>
      <c r="F1686" s="1" t="s">
        <v>17978</v>
      </c>
      <c r="G1686" s="1">
        <v>25</v>
      </c>
      <c r="H1686" s="1">
        <v>6</v>
      </c>
      <c r="I1686" s="1" t="s">
        <v>17979</v>
      </c>
      <c r="J1686" s="1" t="s">
        <v>17980</v>
      </c>
      <c r="K1686" s="1" t="s">
        <v>7972</v>
      </c>
      <c r="L1686" s="1" t="s">
        <v>17981</v>
      </c>
      <c r="M1686" s="1" t="s">
        <v>7969</v>
      </c>
    </row>
    <row r="1687" spans="1:13" ht="37.5">
      <c r="A1687" s="1" t="s">
        <v>17982</v>
      </c>
      <c r="B1687" s="1" t="s">
        <v>17983</v>
      </c>
      <c r="C1687" s="1" t="s">
        <v>16176</v>
      </c>
      <c r="D1687" s="1" t="s">
        <v>17984</v>
      </c>
      <c r="E1687" s="1">
        <v>2024</v>
      </c>
      <c r="F1687" s="1" t="s">
        <v>8392</v>
      </c>
      <c r="G1687" s="1">
        <v>11</v>
      </c>
      <c r="H1687" s="1">
        <v>16</v>
      </c>
      <c r="I1687" s="1" t="s">
        <v>17985</v>
      </c>
      <c r="J1687" s="1" t="s">
        <v>17986</v>
      </c>
      <c r="K1687" s="1" t="s">
        <v>7972</v>
      </c>
      <c r="L1687" s="1" t="s">
        <v>8102</v>
      </c>
      <c r="M1687" s="1" t="s">
        <v>17987</v>
      </c>
    </row>
    <row r="1688" spans="1:13" ht="37.5">
      <c r="A1688" s="1" t="s">
        <v>17988</v>
      </c>
      <c r="B1688" s="1" t="s">
        <v>17989</v>
      </c>
      <c r="C1688" s="1" t="s">
        <v>16176</v>
      </c>
      <c r="D1688" s="1" t="s">
        <v>17990</v>
      </c>
      <c r="E1688" s="1">
        <v>2024</v>
      </c>
      <c r="F1688" s="1" t="s">
        <v>17991</v>
      </c>
      <c r="G1688" s="1" t="s">
        <v>7969</v>
      </c>
      <c r="H1688" s="1" t="s">
        <v>7969</v>
      </c>
      <c r="I1688" s="1" t="s">
        <v>17992</v>
      </c>
      <c r="J1688" s="1" t="s">
        <v>17993</v>
      </c>
      <c r="K1688" s="1" t="s">
        <v>7972</v>
      </c>
      <c r="L1688" s="1" t="s">
        <v>8102</v>
      </c>
      <c r="M1688" s="1" t="s">
        <v>17994</v>
      </c>
    </row>
    <row r="1689" spans="1:13" ht="37.5">
      <c r="A1689" s="1" t="s">
        <v>17995</v>
      </c>
      <c r="B1689" s="1" t="s">
        <v>17996</v>
      </c>
      <c r="C1689" s="1" t="s">
        <v>16176</v>
      </c>
      <c r="D1689" s="1" t="s">
        <v>17997</v>
      </c>
      <c r="E1689" s="1">
        <v>2024</v>
      </c>
      <c r="F1689" s="1" t="s">
        <v>17998</v>
      </c>
      <c r="G1689" s="1" t="s">
        <v>7969</v>
      </c>
      <c r="H1689" s="1">
        <v>2024</v>
      </c>
      <c r="I1689" s="1" t="s">
        <v>17999</v>
      </c>
      <c r="J1689" s="1" t="s">
        <v>18000</v>
      </c>
      <c r="K1689" s="1" t="s">
        <v>7972</v>
      </c>
      <c r="L1689" s="1" t="s">
        <v>8102</v>
      </c>
      <c r="M1689" s="1" t="s">
        <v>18001</v>
      </c>
    </row>
    <row r="1690" spans="1:13" ht="37.5">
      <c r="A1690" s="1" t="s">
        <v>18002</v>
      </c>
      <c r="B1690" s="1" t="s">
        <v>18003</v>
      </c>
      <c r="C1690" s="1" t="s">
        <v>16176</v>
      </c>
      <c r="D1690" s="1" t="s">
        <v>18004</v>
      </c>
      <c r="E1690" s="1">
        <v>2024</v>
      </c>
      <c r="F1690" s="1" t="s">
        <v>8261</v>
      </c>
      <c r="G1690" s="1">
        <v>15</v>
      </c>
      <c r="H1690" s="1">
        <v>5</v>
      </c>
      <c r="I1690" s="1" t="s">
        <v>18005</v>
      </c>
      <c r="J1690" s="1" t="s">
        <v>18006</v>
      </c>
      <c r="K1690" s="1" t="s">
        <v>7972</v>
      </c>
      <c r="L1690" s="1" t="s">
        <v>8264</v>
      </c>
    </row>
    <row r="1691" spans="1:13" ht="37.5">
      <c r="A1691" s="1" t="s">
        <v>18007</v>
      </c>
      <c r="B1691" s="1" t="s">
        <v>18008</v>
      </c>
      <c r="C1691" s="1" t="s">
        <v>16176</v>
      </c>
      <c r="D1691" s="1" t="s">
        <v>18009</v>
      </c>
      <c r="E1691" s="1">
        <v>2024</v>
      </c>
      <c r="F1691" s="1" t="s">
        <v>18010</v>
      </c>
      <c r="G1691" s="1" t="s">
        <v>7969</v>
      </c>
      <c r="H1691" s="1" t="s">
        <v>7969</v>
      </c>
      <c r="I1691" s="1" t="s">
        <v>18011</v>
      </c>
      <c r="J1691" s="1" t="s">
        <v>18012</v>
      </c>
      <c r="K1691" s="1" t="s">
        <v>7972</v>
      </c>
      <c r="L1691" s="1" t="s">
        <v>8102</v>
      </c>
      <c r="M1691" s="1" t="s">
        <v>18013</v>
      </c>
    </row>
    <row r="1692" spans="1:13" ht="37.5">
      <c r="A1692" s="1" t="s">
        <v>18014</v>
      </c>
      <c r="B1692" s="1" t="s">
        <v>18015</v>
      </c>
      <c r="C1692" s="1" t="s">
        <v>16176</v>
      </c>
      <c r="D1692" s="1" t="s">
        <v>18016</v>
      </c>
      <c r="E1692" s="1">
        <v>2024</v>
      </c>
      <c r="F1692" s="1" t="s">
        <v>8491</v>
      </c>
      <c r="G1692" s="1">
        <v>12</v>
      </c>
      <c r="H1692" s="1" t="s">
        <v>7969</v>
      </c>
      <c r="I1692" s="1" t="s">
        <v>18017</v>
      </c>
      <c r="J1692" s="1" t="s">
        <v>18018</v>
      </c>
      <c r="K1692" s="1" t="s">
        <v>7972</v>
      </c>
      <c r="L1692" s="1" t="s">
        <v>8102</v>
      </c>
    </row>
    <row r="1693" spans="1:13" ht="37.5">
      <c r="A1693" s="1" t="s">
        <v>1942</v>
      </c>
      <c r="B1693" s="1" t="s">
        <v>18019</v>
      </c>
      <c r="C1693" s="1" t="s">
        <v>16176</v>
      </c>
      <c r="D1693" s="1" t="s">
        <v>1945</v>
      </c>
      <c r="E1693" s="1">
        <v>2024</v>
      </c>
      <c r="F1693" s="1" t="s">
        <v>18020</v>
      </c>
      <c r="G1693" s="1">
        <v>7</v>
      </c>
      <c r="H1693" s="1">
        <v>3</v>
      </c>
      <c r="I1693" s="1" t="s">
        <v>18021</v>
      </c>
      <c r="J1693" s="1" t="s">
        <v>18022</v>
      </c>
      <c r="K1693" s="1" t="s">
        <v>7972</v>
      </c>
      <c r="L1693" s="1" t="s">
        <v>18023</v>
      </c>
    </row>
    <row r="1694" spans="1:13" ht="37.5">
      <c r="A1694" s="1" t="s">
        <v>18024</v>
      </c>
      <c r="B1694" s="1" t="s">
        <v>18025</v>
      </c>
      <c r="C1694" s="1" t="s">
        <v>16176</v>
      </c>
      <c r="D1694" s="1" t="s">
        <v>18026</v>
      </c>
      <c r="E1694" s="1">
        <v>2024</v>
      </c>
      <c r="F1694" s="1" t="s">
        <v>18027</v>
      </c>
      <c r="G1694" s="1" t="s">
        <v>7969</v>
      </c>
      <c r="H1694" s="1" t="s">
        <v>7969</v>
      </c>
      <c r="I1694" s="1" t="s">
        <v>18028</v>
      </c>
      <c r="J1694" s="1" t="s">
        <v>18029</v>
      </c>
      <c r="K1694" s="1" t="s">
        <v>7972</v>
      </c>
      <c r="L1694" s="1" t="s">
        <v>8102</v>
      </c>
      <c r="M1694" s="1" t="s">
        <v>18030</v>
      </c>
    </row>
    <row r="1695" spans="1:13" ht="37.5">
      <c r="A1695" s="1" t="s">
        <v>18031</v>
      </c>
      <c r="B1695" s="1" t="s">
        <v>18032</v>
      </c>
      <c r="C1695" s="1" t="s">
        <v>16176</v>
      </c>
      <c r="D1695" s="1" t="s">
        <v>18033</v>
      </c>
      <c r="E1695" s="1">
        <v>2024</v>
      </c>
      <c r="F1695" s="1" t="s">
        <v>18034</v>
      </c>
      <c r="G1695" s="1">
        <v>46</v>
      </c>
      <c r="H1695" s="1">
        <v>1</v>
      </c>
      <c r="I1695" s="1" t="s">
        <v>18035</v>
      </c>
      <c r="J1695" s="1" t="s">
        <v>18036</v>
      </c>
      <c r="K1695" s="1" t="s">
        <v>7972</v>
      </c>
      <c r="L1695" s="1" t="s">
        <v>9617</v>
      </c>
      <c r="M1695" s="1" t="s">
        <v>18037</v>
      </c>
    </row>
    <row r="1696" spans="1:13" ht="37.5">
      <c r="A1696" s="1" t="s">
        <v>18038</v>
      </c>
      <c r="B1696" s="1" t="s">
        <v>18039</v>
      </c>
      <c r="C1696" s="1" t="s">
        <v>16176</v>
      </c>
      <c r="D1696" s="1" t="s">
        <v>18040</v>
      </c>
      <c r="E1696" s="1">
        <v>2024</v>
      </c>
      <c r="F1696" s="1" t="s">
        <v>18041</v>
      </c>
      <c r="G1696" s="1" t="s">
        <v>7969</v>
      </c>
      <c r="H1696" s="1" t="s">
        <v>7969</v>
      </c>
      <c r="I1696" s="1" t="s">
        <v>18042</v>
      </c>
      <c r="J1696" s="1" t="s">
        <v>18043</v>
      </c>
      <c r="K1696" s="1" t="s">
        <v>7972</v>
      </c>
      <c r="L1696" s="1" t="s">
        <v>8102</v>
      </c>
      <c r="M1696" s="1" t="s">
        <v>18044</v>
      </c>
    </row>
    <row r="1697" spans="1:13" ht="37.5">
      <c r="A1697" s="1" t="s">
        <v>18045</v>
      </c>
      <c r="B1697" s="1" t="s">
        <v>18046</v>
      </c>
      <c r="C1697" s="1" t="s">
        <v>16176</v>
      </c>
      <c r="D1697" s="1" t="s">
        <v>18047</v>
      </c>
      <c r="E1697" s="1">
        <v>2024</v>
      </c>
      <c r="F1697" s="1" t="s">
        <v>18041</v>
      </c>
      <c r="G1697" s="1" t="s">
        <v>7969</v>
      </c>
      <c r="H1697" s="1" t="s">
        <v>7969</v>
      </c>
      <c r="I1697" s="1" t="s">
        <v>18048</v>
      </c>
      <c r="J1697" s="1" t="s">
        <v>18049</v>
      </c>
      <c r="K1697" s="1" t="s">
        <v>7972</v>
      </c>
      <c r="L1697" s="1" t="s">
        <v>8102</v>
      </c>
      <c r="M1697" s="1" t="s">
        <v>18050</v>
      </c>
    </row>
    <row r="1698" spans="1:13" ht="50">
      <c r="A1698" s="1" t="s">
        <v>18051</v>
      </c>
      <c r="B1698" s="1" t="s">
        <v>18052</v>
      </c>
      <c r="C1698" s="1" t="s">
        <v>16176</v>
      </c>
      <c r="D1698" s="1" t="s">
        <v>18053</v>
      </c>
      <c r="E1698" s="1">
        <v>2024</v>
      </c>
      <c r="F1698" s="1" t="s">
        <v>8831</v>
      </c>
      <c r="G1698" s="1">
        <v>14368</v>
      </c>
      <c r="H1698" s="1" t="s">
        <v>7969</v>
      </c>
      <c r="I1698" s="1" t="s">
        <v>18054</v>
      </c>
      <c r="J1698" s="1" t="s">
        <v>18055</v>
      </c>
      <c r="K1698" s="1" t="s">
        <v>7972</v>
      </c>
      <c r="L1698" s="1" t="s">
        <v>7985</v>
      </c>
      <c r="M1698" s="1" t="s">
        <v>18056</v>
      </c>
    </row>
    <row r="1699" spans="1:13" ht="37.5">
      <c r="A1699" s="1" t="s">
        <v>18057</v>
      </c>
      <c r="B1699" s="1" t="s">
        <v>18058</v>
      </c>
      <c r="C1699" s="1" t="s">
        <v>16176</v>
      </c>
      <c r="D1699" s="1" t="s">
        <v>18059</v>
      </c>
      <c r="E1699" s="1">
        <v>2024</v>
      </c>
      <c r="F1699" s="1" t="s">
        <v>18060</v>
      </c>
      <c r="G1699" s="1" t="s">
        <v>7969</v>
      </c>
      <c r="H1699" s="1" t="s">
        <v>7969</v>
      </c>
      <c r="I1699" s="1" t="s">
        <v>18061</v>
      </c>
      <c r="J1699" s="1" t="s">
        <v>18062</v>
      </c>
      <c r="K1699" s="1" t="s">
        <v>7972</v>
      </c>
      <c r="L1699" s="1" t="s">
        <v>8826</v>
      </c>
    </row>
    <row r="1700" spans="1:13" ht="37.5">
      <c r="A1700" s="1" t="s">
        <v>18063</v>
      </c>
      <c r="B1700" s="1" t="s">
        <v>18064</v>
      </c>
      <c r="C1700" s="1" t="s">
        <v>16176</v>
      </c>
      <c r="D1700" s="1" t="s">
        <v>18065</v>
      </c>
      <c r="E1700" s="1">
        <v>2024</v>
      </c>
      <c r="F1700" s="1" t="s">
        <v>18066</v>
      </c>
      <c r="G1700" s="1">
        <v>23</v>
      </c>
      <c r="H1700" s="1">
        <v>12</v>
      </c>
      <c r="I1700" s="1" t="s">
        <v>18067</v>
      </c>
      <c r="J1700" s="1" t="s">
        <v>18068</v>
      </c>
      <c r="K1700" s="1" t="s">
        <v>7972</v>
      </c>
      <c r="L1700" s="1" t="s">
        <v>8102</v>
      </c>
      <c r="M1700" s="1" t="s">
        <v>18069</v>
      </c>
    </row>
    <row r="1701" spans="1:13" ht="62.5">
      <c r="A1701" s="1" t="s">
        <v>18070</v>
      </c>
      <c r="B1701" s="1" t="s">
        <v>18071</v>
      </c>
      <c r="C1701" s="1" t="s">
        <v>16176</v>
      </c>
      <c r="D1701" s="1" t="s">
        <v>18072</v>
      </c>
      <c r="E1701" s="1">
        <v>2024</v>
      </c>
      <c r="F1701" s="1" t="s">
        <v>8491</v>
      </c>
      <c r="G1701" s="1">
        <v>12</v>
      </c>
      <c r="H1701" s="1" t="s">
        <v>7969</v>
      </c>
      <c r="I1701" s="1" t="s">
        <v>18073</v>
      </c>
      <c r="J1701" s="1" t="s">
        <v>18074</v>
      </c>
      <c r="K1701" s="1" t="s">
        <v>7972</v>
      </c>
      <c r="L1701" s="1" t="s">
        <v>8102</v>
      </c>
    </row>
    <row r="1702" spans="1:13" ht="37.5">
      <c r="A1702" s="1" t="s">
        <v>18075</v>
      </c>
      <c r="B1702" s="1" t="s">
        <v>18076</v>
      </c>
      <c r="C1702" s="1" t="s">
        <v>16176</v>
      </c>
      <c r="D1702" s="1" t="s">
        <v>18077</v>
      </c>
      <c r="E1702" s="1">
        <v>2024</v>
      </c>
      <c r="F1702" s="1" t="s">
        <v>8491</v>
      </c>
      <c r="G1702" s="1">
        <v>12</v>
      </c>
      <c r="H1702" s="1" t="s">
        <v>7969</v>
      </c>
      <c r="I1702" s="1" t="s">
        <v>18078</v>
      </c>
      <c r="J1702" s="1" t="s">
        <v>18079</v>
      </c>
      <c r="K1702" s="1" t="s">
        <v>7972</v>
      </c>
      <c r="L1702" s="1" t="s">
        <v>8102</v>
      </c>
    </row>
    <row r="1703" spans="1:13" ht="37.5">
      <c r="A1703" s="1" t="s">
        <v>18080</v>
      </c>
      <c r="B1703" s="1" t="s">
        <v>18081</v>
      </c>
      <c r="C1703" s="1" t="s">
        <v>16176</v>
      </c>
      <c r="D1703" s="1" t="s">
        <v>18082</v>
      </c>
      <c r="E1703" s="1">
        <v>2024</v>
      </c>
      <c r="F1703" s="1" t="s">
        <v>18083</v>
      </c>
      <c r="G1703" s="1" t="s">
        <v>7969</v>
      </c>
      <c r="H1703" s="1" t="s">
        <v>7969</v>
      </c>
      <c r="I1703" s="1" t="s">
        <v>18084</v>
      </c>
      <c r="J1703" s="1" t="s">
        <v>18085</v>
      </c>
      <c r="K1703" s="1" t="s">
        <v>7972</v>
      </c>
      <c r="L1703" s="1" t="s">
        <v>8102</v>
      </c>
      <c r="M1703" s="1" t="s">
        <v>18086</v>
      </c>
    </row>
    <row r="1704" spans="1:13" ht="37.5">
      <c r="A1704" s="1" t="s">
        <v>18087</v>
      </c>
      <c r="B1704" s="1" t="s">
        <v>18088</v>
      </c>
      <c r="C1704" s="1" t="s">
        <v>16176</v>
      </c>
      <c r="D1704" s="1" t="s">
        <v>18089</v>
      </c>
      <c r="E1704" s="1">
        <v>2024</v>
      </c>
      <c r="F1704" s="1" t="s">
        <v>8947</v>
      </c>
      <c r="G1704" s="1" t="s">
        <v>7969</v>
      </c>
      <c r="H1704" s="1" t="s">
        <v>7969</v>
      </c>
      <c r="I1704" s="1" t="s">
        <v>18090</v>
      </c>
      <c r="J1704" s="1" t="s">
        <v>18091</v>
      </c>
      <c r="K1704" s="1" t="s">
        <v>7972</v>
      </c>
      <c r="L1704" s="1" t="s">
        <v>8102</v>
      </c>
      <c r="M1704" s="1" t="s">
        <v>18092</v>
      </c>
    </row>
    <row r="1705" spans="1:13" ht="37.5">
      <c r="A1705" s="1" t="s">
        <v>18093</v>
      </c>
      <c r="B1705" s="1" t="s">
        <v>18094</v>
      </c>
      <c r="C1705" s="1" t="s">
        <v>16176</v>
      </c>
      <c r="D1705" s="1" t="s">
        <v>18095</v>
      </c>
      <c r="E1705" s="1">
        <v>2024</v>
      </c>
      <c r="F1705" s="1" t="s">
        <v>18096</v>
      </c>
      <c r="G1705" s="1" t="s">
        <v>7969</v>
      </c>
      <c r="H1705" s="1" t="s">
        <v>7969</v>
      </c>
      <c r="I1705" s="1" t="s">
        <v>18097</v>
      </c>
      <c r="J1705" s="1" t="s">
        <v>18098</v>
      </c>
      <c r="K1705" s="1" t="s">
        <v>7972</v>
      </c>
      <c r="L1705" s="1" t="s">
        <v>18099</v>
      </c>
      <c r="M1705" s="1" t="s">
        <v>18100</v>
      </c>
    </row>
    <row r="1706" spans="1:13" ht="37.5">
      <c r="A1706" s="1" t="s">
        <v>18101</v>
      </c>
      <c r="B1706" s="1" t="s">
        <v>18102</v>
      </c>
      <c r="C1706" s="1" t="s">
        <v>16176</v>
      </c>
      <c r="D1706" s="1" t="s">
        <v>18103</v>
      </c>
      <c r="E1706" s="1">
        <v>2024</v>
      </c>
      <c r="F1706" s="1" t="s">
        <v>9542</v>
      </c>
      <c r="G1706" s="1">
        <v>25</v>
      </c>
      <c r="H1706" s="1">
        <v>11</v>
      </c>
      <c r="I1706" s="1" t="s">
        <v>18104</v>
      </c>
      <c r="J1706" s="1" t="s">
        <v>18105</v>
      </c>
      <c r="K1706" s="1" t="s">
        <v>7972</v>
      </c>
      <c r="L1706" s="1" t="s">
        <v>8102</v>
      </c>
      <c r="M1706" s="1" t="s">
        <v>18106</v>
      </c>
    </row>
    <row r="1707" spans="1:13" ht="37.5">
      <c r="A1707" s="1" t="s">
        <v>18107</v>
      </c>
      <c r="B1707" s="1" t="s">
        <v>18108</v>
      </c>
      <c r="C1707" s="1" t="s">
        <v>16176</v>
      </c>
      <c r="D1707" s="1" t="s">
        <v>18109</v>
      </c>
      <c r="E1707" s="1">
        <v>2024</v>
      </c>
      <c r="F1707" s="1" t="s">
        <v>18110</v>
      </c>
      <c r="G1707" s="1" t="s">
        <v>7969</v>
      </c>
      <c r="H1707" s="1" t="s">
        <v>7969</v>
      </c>
      <c r="I1707" s="1" t="s">
        <v>18111</v>
      </c>
      <c r="J1707" s="1" t="s">
        <v>18112</v>
      </c>
      <c r="K1707" s="1" t="s">
        <v>7972</v>
      </c>
      <c r="L1707" s="1" t="s">
        <v>8102</v>
      </c>
      <c r="M1707" s="1" t="s">
        <v>18113</v>
      </c>
    </row>
    <row r="1708" spans="1:13" ht="37.5">
      <c r="A1708" s="1" t="s">
        <v>164</v>
      </c>
      <c r="B1708" s="1" t="s">
        <v>18114</v>
      </c>
      <c r="C1708" s="1" t="s">
        <v>16176</v>
      </c>
      <c r="D1708" s="1" t="s">
        <v>167</v>
      </c>
      <c r="E1708" s="1">
        <v>2024</v>
      </c>
      <c r="F1708" s="1" t="s">
        <v>8043</v>
      </c>
      <c r="G1708" s="1" t="s">
        <v>7969</v>
      </c>
      <c r="H1708" s="1" t="s">
        <v>7969</v>
      </c>
      <c r="I1708" s="1" t="s">
        <v>18115</v>
      </c>
      <c r="J1708" s="1" t="s">
        <v>18116</v>
      </c>
      <c r="K1708" s="1" t="s">
        <v>7972</v>
      </c>
      <c r="L1708" s="1" t="s">
        <v>7978</v>
      </c>
      <c r="M1708" s="1" t="s">
        <v>166</v>
      </c>
    </row>
    <row r="1709" spans="1:13" ht="37.5">
      <c r="A1709" s="1" t="s">
        <v>18117</v>
      </c>
      <c r="B1709" s="1" t="s">
        <v>18118</v>
      </c>
      <c r="C1709" s="1" t="s">
        <v>16176</v>
      </c>
      <c r="D1709" s="1" t="s">
        <v>18119</v>
      </c>
      <c r="E1709" s="1">
        <v>2024</v>
      </c>
      <c r="F1709" s="1" t="s">
        <v>9006</v>
      </c>
      <c r="G1709" s="1" t="s">
        <v>7969</v>
      </c>
      <c r="H1709" s="1" t="s">
        <v>7969</v>
      </c>
      <c r="I1709" s="1" t="s">
        <v>18120</v>
      </c>
      <c r="J1709" s="1" t="s">
        <v>18121</v>
      </c>
      <c r="K1709" s="1" t="s">
        <v>7972</v>
      </c>
      <c r="L1709" s="1" t="s">
        <v>8102</v>
      </c>
      <c r="M1709" s="1" t="s">
        <v>18122</v>
      </c>
    </row>
    <row r="1710" spans="1:13" ht="37.5">
      <c r="A1710" s="1" t="s">
        <v>18123</v>
      </c>
      <c r="B1710" s="1" t="s">
        <v>18124</v>
      </c>
      <c r="C1710" s="1" t="s">
        <v>16176</v>
      </c>
      <c r="D1710" s="1" t="s">
        <v>18125</v>
      </c>
      <c r="E1710" s="1">
        <v>2024</v>
      </c>
      <c r="F1710" s="1" t="s">
        <v>17416</v>
      </c>
      <c r="G1710" s="1">
        <v>35</v>
      </c>
      <c r="H1710" s="1">
        <v>1</v>
      </c>
      <c r="I1710" s="1" t="s">
        <v>18126</v>
      </c>
      <c r="J1710" s="1" t="s">
        <v>18127</v>
      </c>
      <c r="K1710" s="1" t="s">
        <v>7972</v>
      </c>
      <c r="L1710" s="1" t="s">
        <v>8134</v>
      </c>
      <c r="M1710" s="1" t="s">
        <v>18128</v>
      </c>
    </row>
    <row r="1711" spans="1:13" ht="37.5">
      <c r="A1711" s="1" t="s">
        <v>18129</v>
      </c>
      <c r="B1711" s="1" t="s">
        <v>18130</v>
      </c>
      <c r="C1711" s="1" t="s">
        <v>16176</v>
      </c>
      <c r="D1711" s="1" t="s">
        <v>18131</v>
      </c>
      <c r="E1711" s="1">
        <v>2024</v>
      </c>
      <c r="F1711" s="1" t="s">
        <v>10464</v>
      </c>
      <c r="G1711" s="1">
        <v>32</v>
      </c>
      <c r="H1711" s="1">
        <v>1</v>
      </c>
      <c r="I1711" s="1" t="s">
        <v>18132</v>
      </c>
      <c r="J1711" s="1" t="s">
        <v>18133</v>
      </c>
      <c r="K1711" s="1" t="s">
        <v>7972</v>
      </c>
      <c r="L1711" s="1" t="s">
        <v>8161</v>
      </c>
    </row>
    <row r="1712" spans="1:13" ht="37.5">
      <c r="A1712" s="1" t="s">
        <v>18134</v>
      </c>
      <c r="B1712" s="1" t="s">
        <v>18135</v>
      </c>
      <c r="C1712" s="1" t="s">
        <v>16176</v>
      </c>
      <c r="D1712" s="1" t="s">
        <v>18136</v>
      </c>
      <c r="E1712" s="1">
        <v>2024</v>
      </c>
      <c r="F1712" s="1" t="s">
        <v>17940</v>
      </c>
      <c r="G1712" s="1">
        <v>70</v>
      </c>
      <c r="H1712" s="1">
        <v>4</v>
      </c>
      <c r="I1712" s="1" t="s">
        <v>18137</v>
      </c>
      <c r="J1712" s="1" t="s">
        <v>18138</v>
      </c>
      <c r="K1712" s="1" t="s">
        <v>7972</v>
      </c>
      <c r="L1712" s="1" t="s">
        <v>8102</v>
      </c>
      <c r="M1712" s="1" t="s">
        <v>18139</v>
      </c>
    </row>
    <row r="1713" spans="1:13" ht="37.5">
      <c r="A1713" s="1" t="s">
        <v>18140</v>
      </c>
      <c r="B1713" s="1" t="s">
        <v>18141</v>
      </c>
      <c r="C1713" s="1" t="s">
        <v>16176</v>
      </c>
      <c r="D1713" s="1" t="s">
        <v>18142</v>
      </c>
      <c r="E1713" s="1">
        <v>2024</v>
      </c>
      <c r="F1713" s="1" t="s">
        <v>18143</v>
      </c>
      <c r="G1713" s="1">
        <v>18</v>
      </c>
      <c r="H1713" s="1">
        <v>3</v>
      </c>
      <c r="I1713" s="1" t="s">
        <v>18144</v>
      </c>
      <c r="J1713" s="1" t="s">
        <v>18145</v>
      </c>
      <c r="K1713" s="1" t="s">
        <v>7972</v>
      </c>
      <c r="L1713" s="1" t="s">
        <v>8688</v>
      </c>
    </row>
    <row r="1714" spans="1:13" ht="37.5">
      <c r="A1714" s="1" t="s">
        <v>18146</v>
      </c>
      <c r="B1714" s="1" t="s">
        <v>18147</v>
      </c>
      <c r="C1714" s="1" t="s">
        <v>16176</v>
      </c>
      <c r="D1714" s="1" t="s">
        <v>18148</v>
      </c>
      <c r="E1714" s="1">
        <v>2024</v>
      </c>
      <c r="F1714" s="1" t="s">
        <v>8491</v>
      </c>
      <c r="G1714" s="1">
        <v>12</v>
      </c>
      <c r="H1714" s="1" t="s">
        <v>7969</v>
      </c>
      <c r="I1714" s="1" t="s">
        <v>18149</v>
      </c>
      <c r="J1714" s="1" t="s">
        <v>18150</v>
      </c>
      <c r="K1714" s="1" t="s">
        <v>7972</v>
      </c>
      <c r="L1714" s="1" t="s">
        <v>8102</v>
      </c>
    </row>
    <row r="1715" spans="1:13" ht="50">
      <c r="A1715" s="1" t="s">
        <v>18151</v>
      </c>
      <c r="B1715" s="1" t="s">
        <v>18152</v>
      </c>
      <c r="C1715" s="1" t="s">
        <v>16176</v>
      </c>
      <c r="D1715" s="1" t="s">
        <v>18153</v>
      </c>
      <c r="E1715" s="1">
        <v>2024</v>
      </c>
      <c r="F1715" s="1" t="s">
        <v>18154</v>
      </c>
      <c r="G1715" s="1" t="s">
        <v>7969</v>
      </c>
      <c r="H1715" s="1" t="s">
        <v>7969</v>
      </c>
      <c r="I1715" s="1" t="s">
        <v>18155</v>
      </c>
      <c r="J1715" s="1" t="s">
        <v>18156</v>
      </c>
      <c r="K1715" s="1" t="s">
        <v>7972</v>
      </c>
      <c r="L1715" s="1" t="s">
        <v>8102</v>
      </c>
      <c r="M1715" s="1" t="s">
        <v>18157</v>
      </c>
    </row>
    <row r="1716" spans="1:13" ht="37.5">
      <c r="A1716" s="1" t="s">
        <v>18158</v>
      </c>
      <c r="B1716" s="1" t="s">
        <v>18159</v>
      </c>
      <c r="C1716" s="1" t="s">
        <v>16176</v>
      </c>
      <c r="D1716" s="1" t="s">
        <v>18160</v>
      </c>
      <c r="E1716" s="1">
        <v>2024</v>
      </c>
      <c r="F1716" s="1" t="s">
        <v>18161</v>
      </c>
      <c r="G1716" s="1">
        <v>20</v>
      </c>
      <c r="H1716" s="1">
        <v>1</v>
      </c>
      <c r="I1716" s="1" t="s">
        <v>18162</v>
      </c>
      <c r="J1716" s="1" t="s">
        <v>18163</v>
      </c>
      <c r="K1716" s="1" t="s">
        <v>7972</v>
      </c>
      <c r="L1716" s="1" t="s">
        <v>18164</v>
      </c>
      <c r="M1716" s="1" t="s">
        <v>18165</v>
      </c>
    </row>
    <row r="1717" spans="1:13" ht="37.5">
      <c r="A1717" s="1" t="s">
        <v>18166</v>
      </c>
      <c r="B1717" s="1" t="s">
        <v>18167</v>
      </c>
      <c r="C1717" s="1" t="s">
        <v>16176</v>
      </c>
      <c r="D1717" s="1" t="s">
        <v>18168</v>
      </c>
      <c r="E1717" s="1">
        <v>2024</v>
      </c>
      <c r="F1717" s="1" t="s">
        <v>18169</v>
      </c>
      <c r="G1717" s="1" t="s">
        <v>7969</v>
      </c>
      <c r="H1717" s="1" t="s">
        <v>7969</v>
      </c>
      <c r="I1717" s="1" t="s">
        <v>18170</v>
      </c>
      <c r="J1717" s="1" t="s">
        <v>18171</v>
      </c>
      <c r="K1717" s="1" t="s">
        <v>7972</v>
      </c>
      <c r="L1717" s="1" t="s">
        <v>8078</v>
      </c>
      <c r="M1717" s="1" t="s">
        <v>7969</v>
      </c>
    </row>
    <row r="1718" spans="1:13" ht="37.5">
      <c r="A1718" s="1" t="s">
        <v>18172</v>
      </c>
      <c r="B1718" s="1" t="s">
        <v>18173</v>
      </c>
      <c r="C1718" s="1" t="s">
        <v>16176</v>
      </c>
      <c r="D1718" s="1" t="s">
        <v>18174</v>
      </c>
      <c r="E1718" s="1">
        <v>2024</v>
      </c>
      <c r="F1718" s="1" t="s">
        <v>8418</v>
      </c>
      <c r="G1718" s="1">
        <v>12</v>
      </c>
      <c r="H1718" s="1">
        <v>1</v>
      </c>
      <c r="I1718" s="1" t="s">
        <v>18175</v>
      </c>
      <c r="J1718" s="1" t="s">
        <v>18176</v>
      </c>
      <c r="K1718" s="1" t="s">
        <v>7972</v>
      </c>
      <c r="L1718" s="1" t="s">
        <v>8012</v>
      </c>
    </row>
    <row r="1719" spans="1:13" ht="37.5">
      <c r="A1719" s="1" t="s">
        <v>18177</v>
      </c>
      <c r="B1719" s="1" t="s">
        <v>18178</v>
      </c>
      <c r="C1719" s="1" t="s">
        <v>16176</v>
      </c>
      <c r="D1719" s="1" t="s">
        <v>18179</v>
      </c>
      <c r="E1719" s="1">
        <v>2024</v>
      </c>
      <c r="F1719" s="1" t="s">
        <v>18180</v>
      </c>
      <c r="G1719" s="1" t="s">
        <v>7969</v>
      </c>
      <c r="H1719" s="1" t="s">
        <v>7969</v>
      </c>
      <c r="I1719" s="1" t="s">
        <v>18181</v>
      </c>
      <c r="J1719" s="1" t="s">
        <v>18182</v>
      </c>
      <c r="K1719" s="1" t="s">
        <v>7972</v>
      </c>
      <c r="L1719" s="1" t="s">
        <v>8064</v>
      </c>
      <c r="M1719" s="1" t="s">
        <v>18183</v>
      </c>
    </row>
    <row r="1720" spans="1:13" ht="37.5">
      <c r="A1720" s="1" t="s">
        <v>18184</v>
      </c>
      <c r="B1720" s="1" t="s">
        <v>18185</v>
      </c>
      <c r="C1720" s="1" t="s">
        <v>16176</v>
      </c>
      <c r="D1720" s="1" t="s">
        <v>18186</v>
      </c>
      <c r="E1720" s="1">
        <v>2024</v>
      </c>
      <c r="F1720" s="1" t="s">
        <v>11097</v>
      </c>
      <c r="G1720" s="1">
        <v>6</v>
      </c>
      <c r="H1720" s="1" t="s">
        <v>7969</v>
      </c>
      <c r="I1720" s="1" t="s">
        <v>18187</v>
      </c>
      <c r="J1720" s="1" t="s">
        <v>18188</v>
      </c>
      <c r="K1720" s="1" t="s">
        <v>7972</v>
      </c>
      <c r="L1720" s="1" t="s">
        <v>17900</v>
      </c>
    </row>
    <row r="1721" spans="1:13" ht="50">
      <c r="A1721" s="1" t="s">
        <v>18189</v>
      </c>
      <c r="B1721" s="1" t="s">
        <v>18190</v>
      </c>
      <c r="C1721" s="1" t="s">
        <v>16176</v>
      </c>
      <c r="D1721" s="1" t="s">
        <v>18191</v>
      </c>
      <c r="E1721" s="1">
        <v>2024</v>
      </c>
      <c r="F1721" s="1" t="s">
        <v>8831</v>
      </c>
      <c r="G1721" s="1">
        <v>14815</v>
      </c>
      <c r="H1721" s="1" t="s">
        <v>7969</v>
      </c>
      <c r="I1721" s="1" t="s">
        <v>18192</v>
      </c>
      <c r="J1721" s="1" t="s">
        <v>18193</v>
      </c>
      <c r="K1721" s="1" t="s">
        <v>7972</v>
      </c>
      <c r="L1721" s="1" t="s">
        <v>7985</v>
      </c>
      <c r="M1721" s="1" t="s">
        <v>18194</v>
      </c>
    </row>
    <row r="1722" spans="1:13" ht="37.5">
      <c r="A1722" s="1" t="s">
        <v>18195</v>
      </c>
      <c r="B1722" s="1" t="s">
        <v>18196</v>
      </c>
      <c r="C1722" s="1" t="s">
        <v>16176</v>
      </c>
      <c r="D1722" s="1" t="s">
        <v>18197</v>
      </c>
      <c r="E1722" s="1">
        <v>2024</v>
      </c>
      <c r="F1722" s="1" t="s">
        <v>18198</v>
      </c>
      <c r="G1722" s="1" t="s">
        <v>7969</v>
      </c>
      <c r="H1722" s="1" t="s">
        <v>7969</v>
      </c>
      <c r="I1722" s="1" t="s">
        <v>18199</v>
      </c>
      <c r="J1722" s="1" t="s">
        <v>18200</v>
      </c>
      <c r="K1722" s="1" t="s">
        <v>7972</v>
      </c>
      <c r="L1722" s="1" t="s">
        <v>8019</v>
      </c>
      <c r="M1722" s="1" t="s">
        <v>18201</v>
      </c>
    </row>
    <row r="1723" spans="1:13" ht="37.5">
      <c r="A1723" s="1" t="s">
        <v>18202</v>
      </c>
      <c r="B1723" s="1" t="s">
        <v>18203</v>
      </c>
      <c r="C1723" s="1" t="s">
        <v>16176</v>
      </c>
      <c r="D1723" s="1" t="s">
        <v>18204</v>
      </c>
      <c r="E1723" s="1">
        <v>2024</v>
      </c>
      <c r="F1723" s="1" t="s">
        <v>8781</v>
      </c>
      <c r="G1723" s="1">
        <v>3774</v>
      </c>
      <c r="H1723" s="1" t="s">
        <v>7969</v>
      </c>
      <c r="I1723" s="1" t="s">
        <v>18205</v>
      </c>
      <c r="J1723" s="1" t="s">
        <v>18206</v>
      </c>
      <c r="K1723" s="1" t="s">
        <v>7972</v>
      </c>
      <c r="L1723" s="1" t="s">
        <v>8784</v>
      </c>
      <c r="M1723" s="1" t="s">
        <v>7969</v>
      </c>
    </row>
    <row r="1724" spans="1:13" ht="50">
      <c r="A1724" s="1" t="s">
        <v>18207</v>
      </c>
      <c r="B1724" s="1" t="s">
        <v>18208</v>
      </c>
      <c r="C1724" s="1" t="s">
        <v>16176</v>
      </c>
      <c r="D1724" s="1" t="s">
        <v>18209</v>
      </c>
      <c r="E1724" s="1">
        <v>2024</v>
      </c>
      <c r="F1724" s="1" t="s">
        <v>18210</v>
      </c>
      <c r="G1724" s="1" t="s">
        <v>7969</v>
      </c>
      <c r="H1724" s="1" t="s">
        <v>7969</v>
      </c>
      <c r="I1724" s="1" t="s">
        <v>18211</v>
      </c>
      <c r="J1724" s="1" t="s">
        <v>18212</v>
      </c>
      <c r="K1724" s="1" t="s">
        <v>7972</v>
      </c>
      <c r="L1724" s="1" t="s">
        <v>8102</v>
      </c>
      <c r="M1724" s="1" t="s">
        <v>18213</v>
      </c>
    </row>
    <row r="1725" spans="1:13" ht="37.5">
      <c r="A1725" s="1" t="s">
        <v>18214</v>
      </c>
      <c r="B1725" s="1" t="s">
        <v>18215</v>
      </c>
      <c r="C1725" s="1" t="s">
        <v>16176</v>
      </c>
      <c r="D1725" s="1" t="s">
        <v>18216</v>
      </c>
      <c r="E1725" s="1">
        <v>2024</v>
      </c>
      <c r="F1725" s="1" t="s">
        <v>8043</v>
      </c>
      <c r="G1725" s="1" t="s">
        <v>7969</v>
      </c>
      <c r="H1725" s="1" t="s">
        <v>7969</v>
      </c>
      <c r="I1725" s="1" t="s">
        <v>10255</v>
      </c>
      <c r="J1725" s="1" t="s">
        <v>18217</v>
      </c>
      <c r="K1725" s="1" t="s">
        <v>7972</v>
      </c>
      <c r="L1725" s="1" t="s">
        <v>7978</v>
      </c>
      <c r="M1725" s="1" t="s">
        <v>18218</v>
      </c>
    </row>
    <row r="1726" spans="1:13" ht="37.5">
      <c r="A1726" s="1" t="s">
        <v>18219</v>
      </c>
      <c r="B1726" s="1" t="s">
        <v>18220</v>
      </c>
      <c r="C1726" s="1" t="s">
        <v>16176</v>
      </c>
      <c r="D1726" s="1" t="s">
        <v>18221</v>
      </c>
      <c r="E1726" s="1">
        <v>2024</v>
      </c>
      <c r="F1726" s="1" t="s">
        <v>8177</v>
      </c>
      <c r="G1726" s="1">
        <v>1119</v>
      </c>
      <c r="H1726" s="1" t="s">
        <v>7969</v>
      </c>
      <c r="I1726" s="1" t="s">
        <v>18222</v>
      </c>
      <c r="J1726" s="1" t="s">
        <v>18223</v>
      </c>
      <c r="K1726" s="1" t="s">
        <v>7972</v>
      </c>
      <c r="L1726" s="1" t="s">
        <v>7985</v>
      </c>
      <c r="M1726" s="1" t="s">
        <v>18224</v>
      </c>
    </row>
    <row r="1727" spans="1:13" ht="50">
      <c r="A1727" s="1" t="s">
        <v>18225</v>
      </c>
      <c r="B1727" s="1" t="s">
        <v>18226</v>
      </c>
      <c r="C1727" s="1" t="s">
        <v>16176</v>
      </c>
      <c r="D1727" s="1" t="s">
        <v>18227</v>
      </c>
      <c r="E1727" s="1">
        <v>2024</v>
      </c>
      <c r="F1727" s="1" t="s">
        <v>9732</v>
      </c>
      <c r="G1727" s="1">
        <v>561</v>
      </c>
      <c r="H1727" s="1" t="s">
        <v>7969</v>
      </c>
      <c r="I1727" s="1" t="s">
        <v>18228</v>
      </c>
      <c r="J1727" s="1" t="s">
        <v>18229</v>
      </c>
      <c r="K1727" s="1" t="s">
        <v>7972</v>
      </c>
      <c r="L1727" s="1" t="s">
        <v>7985</v>
      </c>
      <c r="M1727" s="1" t="s">
        <v>18230</v>
      </c>
    </row>
    <row r="1728" spans="1:13" ht="37.5">
      <c r="A1728" s="1" t="s">
        <v>18231</v>
      </c>
      <c r="B1728" s="1" t="s">
        <v>18232</v>
      </c>
      <c r="C1728" s="1" t="s">
        <v>16176</v>
      </c>
      <c r="D1728" s="1" t="s">
        <v>18233</v>
      </c>
      <c r="E1728" s="1">
        <v>2024</v>
      </c>
      <c r="F1728" s="1" t="s">
        <v>18234</v>
      </c>
      <c r="G1728" s="1">
        <v>71</v>
      </c>
      <c r="H1728" s="1" t="s">
        <v>7969</v>
      </c>
      <c r="I1728" s="1" t="s">
        <v>18235</v>
      </c>
      <c r="J1728" s="1" t="s">
        <v>18236</v>
      </c>
      <c r="K1728" s="1" t="s">
        <v>7972</v>
      </c>
      <c r="L1728" s="1" t="s">
        <v>8102</v>
      </c>
    </row>
    <row r="1729" spans="1:13" ht="37.5">
      <c r="A1729" s="1" t="s">
        <v>18237</v>
      </c>
      <c r="B1729" s="1" t="s">
        <v>18238</v>
      </c>
      <c r="C1729" s="1" t="s">
        <v>16176</v>
      </c>
      <c r="D1729" s="1" t="s">
        <v>18239</v>
      </c>
      <c r="E1729" s="1">
        <v>2024</v>
      </c>
      <c r="F1729" s="1" t="s">
        <v>17271</v>
      </c>
      <c r="G1729" s="1">
        <v>31</v>
      </c>
      <c r="H1729" s="1" t="s">
        <v>7969</v>
      </c>
      <c r="I1729" s="1" t="s">
        <v>18240</v>
      </c>
      <c r="J1729" s="1" t="s">
        <v>18241</v>
      </c>
      <c r="K1729" s="1" t="s">
        <v>7972</v>
      </c>
      <c r="L1729" s="1" t="s">
        <v>8102</v>
      </c>
      <c r="M1729" s="1" t="s">
        <v>18242</v>
      </c>
    </row>
    <row r="1730" spans="1:13" ht="37.5">
      <c r="A1730" s="1" t="s">
        <v>18243</v>
      </c>
      <c r="B1730" s="1" t="s">
        <v>18244</v>
      </c>
      <c r="C1730" s="1" t="s">
        <v>16176</v>
      </c>
      <c r="D1730" s="1" t="s">
        <v>18245</v>
      </c>
      <c r="E1730" s="1">
        <v>2024</v>
      </c>
      <c r="F1730" s="1" t="s">
        <v>18246</v>
      </c>
      <c r="G1730" s="1" t="s">
        <v>7969</v>
      </c>
      <c r="H1730" s="1" t="s">
        <v>7969</v>
      </c>
      <c r="I1730" s="1" t="s">
        <v>18247</v>
      </c>
      <c r="J1730" s="1" t="s">
        <v>18248</v>
      </c>
      <c r="K1730" s="1" t="s">
        <v>7972</v>
      </c>
      <c r="L1730" s="1" t="s">
        <v>8102</v>
      </c>
      <c r="M1730" s="1" t="s">
        <v>18249</v>
      </c>
    </row>
    <row r="1731" spans="1:13" ht="37.5">
      <c r="A1731" s="1" t="s">
        <v>18250</v>
      </c>
      <c r="B1731" s="1" t="s">
        <v>18251</v>
      </c>
      <c r="C1731" s="1" t="s">
        <v>16176</v>
      </c>
      <c r="D1731" s="1" t="s">
        <v>18252</v>
      </c>
      <c r="E1731" s="1">
        <v>2024</v>
      </c>
      <c r="F1731" s="1" t="s">
        <v>18253</v>
      </c>
      <c r="G1731" s="1">
        <v>11</v>
      </c>
      <c r="H1731" s="1">
        <v>1</v>
      </c>
      <c r="I1731" s="1" t="s">
        <v>18254</v>
      </c>
      <c r="J1731" s="1" t="s">
        <v>18255</v>
      </c>
      <c r="K1731" s="1" t="s">
        <v>7972</v>
      </c>
      <c r="L1731" s="1" t="s">
        <v>18256</v>
      </c>
    </row>
    <row r="1732" spans="1:13" ht="37.5">
      <c r="A1732" s="1" t="s">
        <v>18257</v>
      </c>
      <c r="B1732" s="1" t="s">
        <v>18258</v>
      </c>
      <c r="C1732" s="1" t="s">
        <v>16176</v>
      </c>
      <c r="D1732" s="1" t="s">
        <v>18259</v>
      </c>
      <c r="E1732" s="1">
        <v>2024</v>
      </c>
      <c r="F1732" s="1" t="s">
        <v>8177</v>
      </c>
      <c r="G1732" s="1">
        <v>1001</v>
      </c>
      <c r="H1732" s="1" t="s">
        <v>7969</v>
      </c>
      <c r="I1732" s="1" t="s">
        <v>18260</v>
      </c>
      <c r="J1732" s="1" t="s">
        <v>18261</v>
      </c>
      <c r="K1732" s="1" t="s">
        <v>7972</v>
      </c>
      <c r="L1732" s="1" t="s">
        <v>7985</v>
      </c>
      <c r="M1732" s="1" t="s">
        <v>18262</v>
      </c>
    </row>
    <row r="1733" spans="1:13" ht="37.5">
      <c r="A1733" s="1" t="s">
        <v>18263</v>
      </c>
      <c r="B1733" s="1" t="s">
        <v>18264</v>
      </c>
      <c r="C1733" s="1" t="s">
        <v>16176</v>
      </c>
      <c r="D1733" s="1" t="s">
        <v>18265</v>
      </c>
      <c r="E1733" s="1">
        <v>2024</v>
      </c>
      <c r="F1733" s="1" t="s">
        <v>18266</v>
      </c>
      <c r="G1733" s="1" t="s">
        <v>7969</v>
      </c>
      <c r="H1733" s="1" t="s">
        <v>7969</v>
      </c>
      <c r="I1733" s="1" t="s">
        <v>18267</v>
      </c>
      <c r="J1733" s="1" t="s">
        <v>18268</v>
      </c>
      <c r="K1733" s="1" t="s">
        <v>7972</v>
      </c>
      <c r="L1733" s="1" t="s">
        <v>7985</v>
      </c>
      <c r="M1733" s="1" t="s">
        <v>18269</v>
      </c>
    </row>
    <row r="1734" spans="1:13" ht="37.5">
      <c r="A1734" s="1" t="s">
        <v>18270</v>
      </c>
      <c r="B1734" s="1" t="s">
        <v>18271</v>
      </c>
      <c r="C1734" s="1" t="s">
        <v>16176</v>
      </c>
      <c r="D1734" s="1" t="s">
        <v>18272</v>
      </c>
      <c r="E1734" s="1">
        <v>2024</v>
      </c>
      <c r="F1734" s="1" t="s">
        <v>9732</v>
      </c>
      <c r="G1734" s="1">
        <v>570</v>
      </c>
      <c r="H1734" s="1" t="s">
        <v>7969</v>
      </c>
      <c r="I1734" s="1" t="s">
        <v>18273</v>
      </c>
      <c r="J1734" s="1" t="s">
        <v>18274</v>
      </c>
      <c r="K1734" s="1" t="s">
        <v>7972</v>
      </c>
      <c r="L1734" s="1" t="s">
        <v>7985</v>
      </c>
      <c r="M1734" s="1" t="s">
        <v>18275</v>
      </c>
    </row>
    <row r="1735" spans="1:13" ht="37.5">
      <c r="A1735" s="1" t="s">
        <v>18276</v>
      </c>
      <c r="B1735" s="1" t="s">
        <v>18277</v>
      </c>
      <c r="C1735" s="1" t="s">
        <v>16176</v>
      </c>
      <c r="D1735" s="1" t="s">
        <v>18278</v>
      </c>
      <c r="E1735" s="1">
        <v>2024</v>
      </c>
      <c r="F1735" s="1" t="s">
        <v>9358</v>
      </c>
      <c r="G1735" s="1">
        <v>11</v>
      </c>
      <c r="H1735" s="1">
        <v>5</v>
      </c>
      <c r="I1735" s="1" t="s">
        <v>18279</v>
      </c>
      <c r="J1735" s="1" t="s">
        <v>18280</v>
      </c>
      <c r="K1735" s="1" t="s">
        <v>7972</v>
      </c>
      <c r="L1735" s="1" t="s">
        <v>8102</v>
      </c>
      <c r="M1735" s="1" t="s">
        <v>18281</v>
      </c>
    </row>
    <row r="1736" spans="1:13" ht="37.5">
      <c r="A1736" s="1" t="s">
        <v>18282</v>
      </c>
      <c r="B1736" s="1" t="s">
        <v>18283</v>
      </c>
      <c r="C1736" s="1" t="s">
        <v>16176</v>
      </c>
      <c r="D1736" s="1" t="s">
        <v>18284</v>
      </c>
      <c r="E1736" s="1">
        <v>2024</v>
      </c>
      <c r="F1736" s="1" t="s">
        <v>18285</v>
      </c>
      <c r="G1736" s="1">
        <v>20</v>
      </c>
      <c r="H1736" s="1">
        <v>1</v>
      </c>
      <c r="I1736" s="1" t="s">
        <v>18286</v>
      </c>
      <c r="J1736" s="1" t="s">
        <v>18287</v>
      </c>
      <c r="K1736" s="1" t="s">
        <v>7972</v>
      </c>
      <c r="L1736" s="1" t="s">
        <v>18288</v>
      </c>
    </row>
    <row r="1737" spans="1:13" ht="37.5">
      <c r="A1737" s="1" t="s">
        <v>18289</v>
      </c>
      <c r="B1737" s="1" t="s">
        <v>18290</v>
      </c>
      <c r="C1737" s="1" t="s">
        <v>16176</v>
      </c>
      <c r="D1737" s="1" t="s">
        <v>18291</v>
      </c>
      <c r="E1737" s="1">
        <v>2024</v>
      </c>
      <c r="F1737" s="1" t="s">
        <v>11189</v>
      </c>
      <c r="G1737" s="1">
        <v>2024</v>
      </c>
      <c r="H1737" s="1" t="s">
        <v>7969</v>
      </c>
      <c r="I1737" s="1" t="s">
        <v>18292</v>
      </c>
      <c r="J1737" s="1" t="s">
        <v>18293</v>
      </c>
      <c r="K1737" s="1" t="s">
        <v>7972</v>
      </c>
      <c r="L1737" s="1" t="s">
        <v>18294</v>
      </c>
    </row>
    <row r="1738" spans="1:13" ht="37.5">
      <c r="A1738" s="1" t="s">
        <v>18295</v>
      </c>
      <c r="B1738" s="1" t="s">
        <v>18296</v>
      </c>
      <c r="C1738" s="1" t="s">
        <v>16176</v>
      </c>
      <c r="D1738" s="1" t="s">
        <v>18297</v>
      </c>
      <c r="E1738" s="1">
        <v>2024</v>
      </c>
      <c r="F1738" s="1" t="s">
        <v>8261</v>
      </c>
      <c r="G1738" s="1">
        <v>15</v>
      </c>
      <c r="H1738" s="1">
        <v>7</v>
      </c>
      <c r="I1738" s="1" t="s">
        <v>18298</v>
      </c>
      <c r="J1738" s="1" t="s">
        <v>18299</v>
      </c>
      <c r="K1738" s="1" t="s">
        <v>7972</v>
      </c>
      <c r="L1738" s="1" t="s">
        <v>8264</v>
      </c>
    </row>
    <row r="1739" spans="1:13" ht="62.5">
      <c r="A1739" s="1" t="s">
        <v>18300</v>
      </c>
      <c r="B1739" s="1" t="s">
        <v>18301</v>
      </c>
      <c r="C1739" s="1" t="s">
        <v>16176</v>
      </c>
      <c r="D1739" s="1" t="s">
        <v>18302</v>
      </c>
      <c r="E1739" s="1">
        <v>2024</v>
      </c>
      <c r="F1739" s="1" t="s">
        <v>18303</v>
      </c>
      <c r="G1739" s="1">
        <v>26</v>
      </c>
      <c r="H1739" s="1">
        <v>4</v>
      </c>
      <c r="I1739" s="1" t="s">
        <v>18304</v>
      </c>
      <c r="J1739" s="1" t="s">
        <v>18305</v>
      </c>
      <c r="K1739" s="1" t="s">
        <v>7972</v>
      </c>
      <c r="L1739" s="1" t="s">
        <v>8102</v>
      </c>
    </row>
    <row r="1740" spans="1:13" ht="37.5">
      <c r="A1740" s="1" t="s">
        <v>18306</v>
      </c>
      <c r="B1740" s="1" t="s">
        <v>18307</v>
      </c>
      <c r="C1740" s="1" t="s">
        <v>16176</v>
      </c>
      <c r="D1740" s="1" t="s">
        <v>18308</v>
      </c>
      <c r="E1740" s="1">
        <v>2024</v>
      </c>
      <c r="F1740" s="1" t="s">
        <v>11940</v>
      </c>
      <c r="G1740" s="1" t="s">
        <v>7969</v>
      </c>
      <c r="H1740" s="1" t="s">
        <v>7969</v>
      </c>
      <c r="I1740" s="1" t="s">
        <v>18309</v>
      </c>
      <c r="J1740" s="1" t="s">
        <v>18310</v>
      </c>
      <c r="K1740" s="1" t="s">
        <v>7972</v>
      </c>
      <c r="L1740" s="1" t="s">
        <v>11943</v>
      </c>
      <c r="M1740" s="1" t="s">
        <v>18311</v>
      </c>
    </row>
    <row r="1741" spans="1:13" ht="37.5">
      <c r="A1741" s="1" t="s">
        <v>18312</v>
      </c>
      <c r="B1741" s="1" t="s">
        <v>18313</v>
      </c>
      <c r="C1741" s="1" t="s">
        <v>16176</v>
      </c>
      <c r="D1741" s="1" t="s">
        <v>18314</v>
      </c>
      <c r="E1741" s="1">
        <v>2024</v>
      </c>
      <c r="F1741" s="1" t="s">
        <v>8491</v>
      </c>
      <c r="G1741" s="1">
        <v>12</v>
      </c>
      <c r="H1741" s="1" t="s">
        <v>7969</v>
      </c>
      <c r="I1741" s="1" t="s">
        <v>18315</v>
      </c>
      <c r="J1741" s="1" t="s">
        <v>18316</v>
      </c>
      <c r="K1741" s="1" t="s">
        <v>7972</v>
      </c>
      <c r="L1741" s="1" t="s">
        <v>8102</v>
      </c>
    </row>
    <row r="1742" spans="1:13" ht="50">
      <c r="A1742" s="1" t="s">
        <v>18317</v>
      </c>
      <c r="B1742" s="1" t="s">
        <v>18318</v>
      </c>
      <c r="C1742" s="1" t="s">
        <v>16176</v>
      </c>
      <c r="D1742" s="1" t="s">
        <v>18319</v>
      </c>
      <c r="E1742" s="1">
        <v>2024</v>
      </c>
      <c r="F1742" s="1" t="s">
        <v>8805</v>
      </c>
      <c r="G1742" s="1" t="s">
        <v>7969</v>
      </c>
      <c r="H1742" s="1" t="s">
        <v>7969</v>
      </c>
      <c r="I1742" s="1" t="s">
        <v>18320</v>
      </c>
      <c r="J1742" s="1" t="s">
        <v>18321</v>
      </c>
      <c r="K1742" s="1" t="s">
        <v>7972</v>
      </c>
      <c r="L1742" s="1" t="s">
        <v>8102</v>
      </c>
      <c r="M1742" s="1" t="s">
        <v>18322</v>
      </c>
    </row>
    <row r="1743" spans="1:13" ht="37.5">
      <c r="A1743" s="1" t="s">
        <v>18323</v>
      </c>
      <c r="B1743" s="1" t="s">
        <v>18324</v>
      </c>
      <c r="C1743" s="1" t="s">
        <v>16176</v>
      </c>
      <c r="D1743" s="1" t="s">
        <v>18325</v>
      </c>
      <c r="E1743" s="1">
        <v>2024</v>
      </c>
      <c r="F1743" s="1" t="s">
        <v>18326</v>
      </c>
      <c r="G1743" s="1">
        <v>19</v>
      </c>
      <c r="H1743" s="1">
        <v>1</v>
      </c>
      <c r="I1743" s="1" t="s">
        <v>18327</v>
      </c>
      <c r="J1743" s="1" t="s">
        <v>18328</v>
      </c>
      <c r="K1743" s="1" t="s">
        <v>7972</v>
      </c>
      <c r="L1743" s="1" t="s">
        <v>8161</v>
      </c>
    </row>
    <row r="1744" spans="1:13" ht="50">
      <c r="A1744" s="1" t="s">
        <v>18329</v>
      </c>
      <c r="B1744" s="1" t="s">
        <v>18330</v>
      </c>
      <c r="C1744" s="1" t="s">
        <v>16176</v>
      </c>
      <c r="D1744" s="1" t="s">
        <v>18331</v>
      </c>
      <c r="E1744" s="1">
        <v>2024</v>
      </c>
      <c r="F1744" s="1" t="s">
        <v>18332</v>
      </c>
      <c r="G1744" s="1" t="s">
        <v>7969</v>
      </c>
      <c r="H1744" s="1" t="s">
        <v>7969</v>
      </c>
      <c r="I1744" s="1" t="s">
        <v>18333</v>
      </c>
      <c r="J1744" s="1" t="s">
        <v>18334</v>
      </c>
      <c r="K1744" s="1" t="s">
        <v>7972</v>
      </c>
      <c r="L1744" s="1" t="s">
        <v>8102</v>
      </c>
      <c r="M1744" s="1" t="s">
        <v>18335</v>
      </c>
    </row>
    <row r="1745" spans="1:13" ht="37.5">
      <c r="A1745" s="1" t="s">
        <v>18336</v>
      </c>
      <c r="B1745" s="1" t="s">
        <v>18337</v>
      </c>
      <c r="C1745" s="1" t="s">
        <v>16176</v>
      </c>
      <c r="D1745" s="1" t="s">
        <v>18338</v>
      </c>
      <c r="E1745" s="1">
        <v>2024</v>
      </c>
      <c r="F1745" s="1" t="s">
        <v>18339</v>
      </c>
      <c r="G1745" s="1">
        <v>16</v>
      </c>
      <c r="H1745" s="1">
        <v>2</v>
      </c>
      <c r="I1745" s="1" t="s">
        <v>18340</v>
      </c>
      <c r="J1745" s="1" t="s">
        <v>18341</v>
      </c>
      <c r="K1745" s="1" t="s">
        <v>7972</v>
      </c>
      <c r="L1745" s="1" t="s">
        <v>9617</v>
      </c>
      <c r="M1745" s="1" t="s">
        <v>18342</v>
      </c>
    </row>
    <row r="1746" spans="1:13" ht="37.5">
      <c r="A1746" s="1" t="s">
        <v>18343</v>
      </c>
      <c r="B1746" s="1" t="s">
        <v>18344</v>
      </c>
      <c r="C1746" s="1" t="s">
        <v>16176</v>
      </c>
      <c r="D1746" s="1" t="s">
        <v>18345</v>
      </c>
      <c r="E1746" s="1">
        <v>2024</v>
      </c>
      <c r="F1746" s="1" t="s">
        <v>8177</v>
      </c>
      <c r="G1746" s="1">
        <v>1119</v>
      </c>
      <c r="H1746" s="1" t="s">
        <v>7969</v>
      </c>
      <c r="I1746" s="1" t="s">
        <v>18346</v>
      </c>
      <c r="J1746" s="1" t="s">
        <v>18347</v>
      </c>
      <c r="K1746" s="1" t="s">
        <v>7972</v>
      </c>
      <c r="L1746" s="1" t="s">
        <v>7985</v>
      </c>
      <c r="M1746" s="1" t="s">
        <v>18348</v>
      </c>
    </row>
    <row r="1747" spans="1:13" ht="62.5">
      <c r="A1747" s="1" t="s">
        <v>18349</v>
      </c>
      <c r="B1747" s="1" t="s">
        <v>18350</v>
      </c>
      <c r="C1747" s="1" t="s">
        <v>16176</v>
      </c>
      <c r="D1747" s="1" t="s">
        <v>18351</v>
      </c>
      <c r="E1747" s="1">
        <v>2024</v>
      </c>
      <c r="F1747" s="1" t="s">
        <v>18352</v>
      </c>
      <c r="G1747" s="1">
        <v>1</v>
      </c>
      <c r="H1747" s="1" t="s">
        <v>7969</v>
      </c>
      <c r="I1747" s="1" t="s">
        <v>18353</v>
      </c>
      <c r="J1747" s="1" t="s">
        <v>18354</v>
      </c>
      <c r="K1747" s="1" t="s">
        <v>7972</v>
      </c>
      <c r="L1747" s="1" t="s">
        <v>18355</v>
      </c>
      <c r="M1747" s="1" t="s">
        <v>18356</v>
      </c>
    </row>
    <row r="1748" spans="1:13" ht="37.5">
      <c r="A1748" s="1" t="s">
        <v>18357</v>
      </c>
      <c r="B1748" s="1" t="s">
        <v>18358</v>
      </c>
      <c r="C1748" s="1" t="s">
        <v>16176</v>
      </c>
      <c r="D1748" s="1" t="s">
        <v>18359</v>
      </c>
      <c r="E1748" s="1">
        <v>2024</v>
      </c>
      <c r="F1748" s="1" t="s">
        <v>8491</v>
      </c>
      <c r="G1748" s="1">
        <v>12</v>
      </c>
      <c r="H1748" s="1" t="s">
        <v>7969</v>
      </c>
      <c r="I1748" s="1" t="s">
        <v>18360</v>
      </c>
      <c r="J1748" s="1" t="s">
        <v>18361</v>
      </c>
      <c r="K1748" s="1" t="s">
        <v>7972</v>
      </c>
      <c r="L1748" s="1" t="s">
        <v>8102</v>
      </c>
    </row>
    <row r="1749" spans="1:13" ht="50">
      <c r="A1749" s="1" t="s">
        <v>18362</v>
      </c>
      <c r="B1749" s="1" t="s">
        <v>18363</v>
      </c>
      <c r="C1749" s="1" t="s">
        <v>16176</v>
      </c>
      <c r="D1749" s="1" t="s">
        <v>18364</v>
      </c>
      <c r="E1749" s="1">
        <v>2024</v>
      </c>
      <c r="F1749" s="1" t="s">
        <v>18365</v>
      </c>
      <c r="G1749" s="1">
        <v>17</v>
      </c>
      <c r="H1749" s="1" t="s">
        <v>7969</v>
      </c>
      <c r="I1749" s="1" t="s">
        <v>18366</v>
      </c>
      <c r="J1749" s="1" t="s">
        <v>18367</v>
      </c>
      <c r="K1749" s="1" t="s">
        <v>7972</v>
      </c>
      <c r="L1749" s="1" t="s">
        <v>8102</v>
      </c>
    </row>
    <row r="1750" spans="1:13" ht="37.5">
      <c r="A1750" s="1" t="s">
        <v>18368</v>
      </c>
      <c r="B1750" s="1" t="s">
        <v>18369</v>
      </c>
      <c r="C1750" s="1" t="s">
        <v>16176</v>
      </c>
      <c r="D1750" s="1" t="s">
        <v>18370</v>
      </c>
      <c r="E1750" s="1">
        <v>2024</v>
      </c>
      <c r="F1750" s="1" t="s">
        <v>8151</v>
      </c>
      <c r="G1750" s="1">
        <v>12</v>
      </c>
      <c r="H1750" s="1">
        <v>16</v>
      </c>
      <c r="I1750" s="1" t="s">
        <v>18371</v>
      </c>
      <c r="J1750" s="1" t="s">
        <v>18372</v>
      </c>
      <c r="K1750" s="1" t="s">
        <v>7972</v>
      </c>
      <c r="L1750" s="1" t="s">
        <v>8154</v>
      </c>
      <c r="M1750" s="1" t="s">
        <v>7969</v>
      </c>
    </row>
    <row r="1751" spans="1:13" ht="50">
      <c r="A1751" s="1" t="s">
        <v>1607</v>
      </c>
      <c r="B1751" s="1" t="s">
        <v>18373</v>
      </c>
      <c r="C1751" s="1" t="s">
        <v>16176</v>
      </c>
      <c r="D1751" s="1" t="s">
        <v>1610</v>
      </c>
      <c r="E1751" s="1">
        <v>2024</v>
      </c>
      <c r="F1751" s="1" t="s">
        <v>9376</v>
      </c>
      <c r="G1751" s="1">
        <v>10</v>
      </c>
      <c r="H1751" s="1" t="s">
        <v>7969</v>
      </c>
      <c r="I1751" s="1" t="s">
        <v>18374</v>
      </c>
      <c r="J1751" s="1" t="s">
        <v>18375</v>
      </c>
      <c r="K1751" s="1" t="s">
        <v>7972</v>
      </c>
      <c r="L1751" s="1" t="s">
        <v>9379</v>
      </c>
    </row>
    <row r="1752" spans="1:13" ht="37.5">
      <c r="A1752" s="1" t="e">
        <v>#N/A</v>
      </c>
      <c r="B1752" s="1" t="s">
        <v>18376</v>
      </c>
      <c r="C1752" s="1" t="s">
        <v>16176</v>
      </c>
      <c r="D1752" s="1" t="s">
        <v>18377</v>
      </c>
      <c r="E1752" s="1"/>
      <c r="F1752" s="1"/>
      <c r="G1752" s="1"/>
      <c r="H1752" s="1"/>
      <c r="I1752" s="1"/>
      <c r="J1752" s="1"/>
      <c r="K1752" s="1"/>
      <c r="L1752" s="1"/>
    </row>
    <row r="1753" spans="1:13" ht="37.5">
      <c r="A1753" s="1" t="s">
        <v>18378</v>
      </c>
      <c r="B1753" s="1" t="s">
        <v>18379</v>
      </c>
      <c r="C1753" s="1" t="s">
        <v>16176</v>
      </c>
      <c r="D1753" s="1" t="s">
        <v>18380</v>
      </c>
      <c r="E1753" s="1">
        <v>2024</v>
      </c>
      <c r="F1753" s="1" t="s">
        <v>9153</v>
      </c>
      <c r="G1753" s="1" t="s">
        <v>7969</v>
      </c>
      <c r="H1753" s="1" t="s">
        <v>7969</v>
      </c>
      <c r="I1753" s="1" t="s">
        <v>18381</v>
      </c>
      <c r="J1753" s="1" t="s">
        <v>18382</v>
      </c>
      <c r="K1753" s="1" t="s">
        <v>7972</v>
      </c>
      <c r="L1753" s="1" t="s">
        <v>7978</v>
      </c>
      <c r="M1753" s="1" t="s">
        <v>18383</v>
      </c>
    </row>
    <row r="1754" spans="1:13" ht="37.5">
      <c r="A1754" s="1" t="s">
        <v>18384</v>
      </c>
      <c r="B1754" s="1" t="s">
        <v>18385</v>
      </c>
      <c r="C1754" s="1" t="s">
        <v>16176</v>
      </c>
      <c r="D1754" s="1" t="s">
        <v>18386</v>
      </c>
      <c r="E1754" s="1">
        <v>2024</v>
      </c>
      <c r="F1754" s="1" t="s">
        <v>9542</v>
      </c>
      <c r="G1754" s="1">
        <v>25</v>
      </c>
      <c r="H1754" s="1">
        <v>7</v>
      </c>
      <c r="I1754" s="1" t="s">
        <v>18387</v>
      </c>
      <c r="J1754" s="1" t="s">
        <v>18388</v>
      </c>
      <c r="K1754" s="1" t="s">
        <v>7972</v>
      </c>
      <c r="L1754" s="1" t="s">
        <v>8102</v>
      </c>
      <c r="M1754" s="1" t="s">
        <v>18389</v>
      </c>
    </row>
    <row r="1755" spans="1:13" ht="37.5">
      <c r="A1755" s="1" t="s">
        <v>18390</v>
      </c>
      <c r="B1755" s="1" t="s">
        <v>18391</v>
      </c>
      <c r="C1755" s="1" t="s">
        <v>16176</v>
      </c>
      <c r="D1755" s="1" t="s">
        <v>18392</v>
      </c>
      <c r="E1755" s="1">
        <v>2024</v>
      </c>
      <c r="F1755" s="1" t="s">
        <v>18393</v>
      </c>
      <c r="G1755" s="1" t="s">
        <v>7969</v>
      </c>
      <c r="H1755" s="1" t="s">
        <v>7969</v>
      </c>
      <c r="I1755" s="1" t="s">
        <v>18394</v>
      </c>
      <c r="J1755" s="1" t="s">
        <v>18395</v>
      </c>
      <c r="K1755" s="1" t="s">
        <v>7972</v>
      </c>
      <c r="L1755" s="1" t="s">
        <v>8102</v>
      </c>
      <c r="M1755" s="1" t="s">
        <v>18396</v>
      </c>
    </row>
    <row r="1756" spans="1:13" ht="37.5">
      <c r="A1756" s="1" t="s">
        <v>18397</v>
      </c>
      <c r="B1756" s="1" t="s">
        <v>18398</v>
      </c>
      <c r="C1756" s="1" t="s">
        <v>16176</v>
      </c>
      <c r="D1756" s="1" t="s">
        <v>18399</v>
      </c>
      <c r="E1756" s="1">
        <v>2024</v>
      </c>
      <c r="F1756" s="1" t="s">
        <v>18400</v>
      </c>
      <c r="G1756" s="1">
        <v>4</v>
      </c>
      <c r="H1756" s="1">
        <v>1</v>
      </c>
      <c r="I1756" s="1" t="s">
        <v>18401</v>
      </c>
      <c r="J1756" s="1" t="s">
        <v>18402</v>
      </c>
      <c r="K1756" s="1" t="s">
        <v>7972</v>
      </c>
      <c r="L1756" s="1" t="s">
        <v>18403</v>
      </c>
    </row>
    <row r="1757" spans="1:13" ht="37.5">
      <c r="A1757" s="1" t="s">
        <v>18404</v>
      </c>
      <c r="B1757" s="1" t="s">
        <v>18405</v>
      </c>
      <c r="C1757" s="1" t="s">
        <v>16176</v>
      </c>
      <c r="D1757" s="1" t="s">
        <v>18406</v>
      </c>
      <c r="E1757" s="1">
        <v>2024</v>
      </c>
      <c r="F1757" s="1" t="s">
        <v>18303</v>
      </c>
      <c r="G1757" s="1">
        <v>26</v>
      </c>
      <c r="H1757" s="1">
        <v>2</v>
      </c>
      <c r="I1757" s="1" t="s">
        <v>18407</v>
      </c>
      <c r="J1757" s="1" t="s">
        <v>18408</v>
      </c>
      <c r="K1757" s="1" t="s">
        <v>7972</v>
      </c>
      <c r="L1757" s="1" t="s">
        <v>8102</v>
      </c>
    </row>
    <row r="1758" spans="1:13" ht="37.5">
      <c r="A1758" s="1" t="s">
        <v>18409</v>
      </c>
      <c r="B1758" s="1" t="s">
        <v>18410</v>
      </c>
      <c r="C1758" s="1" t="s">
        <v>16176</v>
      </c>
      <c r="D1758" s="1" t="s">
        <v>18411</v>
      </c>
      <c r="E1758" s="1">
        <v>2024</v>
      </c>
      <c r="F1758" s="1" t="s">
        <v>13826</v>
      </c>
      <c r="G1758" s="1">
        <v>527</v>
      </c>
      <c r="H1758" s="1" t="s">
        <v>7969</v>
      </c>
      <c r="I1758" s="1" t="s">
        <v>18412</v>
      </c>
      <c r="J1758" s="1" t="s">
        <v>18413</v>
      </c>
      <c r="K1758" s="1" t="s">
        <v>7972</v>
      </c>
      <c r="L1758" s="1" t="s">
        <v>7985</v>
      </c>
      <c r="M1758" s="1" t="s">
        <v>18414</v>
      </c>
    </row>
    <row r="1759" spans="1:13" ht="50">
      <c r="A1759" s="1" t="s">
        <v>18415</v>
      </c>
      <c r="B1759" s="1" t="s">
        <v>18416</v>
      </c>
      <c r="C1759" s="1" t="s">
        <v>16176</v>
      </c>
      <c r="D1759" s="1" t="s">
        <v>18417</v>
      </c>
      <c r="E1759" s="1">
        <v>2024</v>
      </c>
      <c r="F1759" s="1" t="s">
        <v>8392</v>
      </c>
      <c r="G1759" s="1">
        <v>11</v>
      </c>
      <c r="H1759" s="1">
        <v>21</v>
      </c>
      <c r="I1759" s="1" t="s">
        <v>18418</v>
      </c>
      <c r="J1759" s="1" t="s">
        <v>18419</v>
      </c>
      <c r="K1759" s="1" t="s">
        <v>7972</v>
      </c>
      <c r="L1759" s="1" t="s">
        <v>8102</v>
      </c>
      <c r="M1759" s="1" t="s">
        <v>18420</v>
      </c>
    </row>
    <row r="1760" spans="1:13" ht="37.5">
      <c r="A1760" s="1" t="s">
        <v>18421</v>
      </c>
      <c r="B1760" s="1" t="s">
        <v>18422</v>
      </c>
      <c r="C1760" s="1" t="s">
        <v>16176</v>
      </c>
      <c r="D1760" s="1" t="s">
        <v>18423</v>
      </c>
      <c r="E1760" s="1">
        <v>2024</v>
      </c>
      <c r="F1760" s="1" t="s">
        <v>10349</v>
      </c>
      <c r="G1760" s="1">
        <v>1169</v>
      </c>
      <c r="H1760" s="1" t="s">
        <v>7969</v>
      </c>
      <c r="I1760" s="1" t="s">
        <v>18424</v>
      </c>
      <c r="J1760" s="1" t="s">
        <v>18425</v>
      </c>
      <c r="K1760" s="1" t="s">
        <v>7972</v>
      </c>
      <c r="L1760" s="1" t="s">
        <v>7985</v>
      </c>
      <c r="M1760" s="1" t="s">
        <v>18426</v>
      </c>
    </row>
    <row r="1761" spans="1:13" ht="37.5">
      <c r="A1761" s="1" t="s">
        <v>18427</v>
      </c>
      <c r="B1761" s="1" t="s">
        <v>18428</v>
      </c>
      <c r="C1761" s="1" t="s">
        <v>16176</v>
      </c>
      <c r="D1761" s="1" t="s">
        <v>18429</v>
      </c>
      <c r="E1761" s="1">
        <v>2024</v>
      </c>
      <c r="F1761" s="1" t="s">
        <v>8055</v>
      </c>
      <c r="G1761" s="1">
        <v>1884</v>
      </c>
      <c r="H1761" s="1" t="s">
        <v>7969</v>
      </c>
      <c r="I1761" s="1" t="s">
        <v>18430</v>
      </c>
      <c r="J1761" s="1" t="s">
        <v>18431</v>
      </c>
      <c r="K1761" s="1" t="s">
        <v>7972</v>
      </c>
      <c r="L1761" s="1" t="s">
        <v>7985</v>
      </c>
      <c r="M1761" s="1" t="s">
        <v>18432</v>
      </c>
    </row>
    <row r="1762" spans="1:13" ht="37.5">
      <c r="A1762" s="1" t="s">
        <v>873</v>
      </c>
      <c r="B1762" s="1" t="s">
        <v>18433</v>
      </c>
      <c r="C1762" s="1" t="s">
        <v>16176</v>
      </c>
      <c r="D1762" s="1" t="s">
        <v>876</v>
      </c>
      <c r="E1762" s="1">
        <v>2024</v>
      </c>
      <c r="F1762" s="1" t="s">
        <v>18434</v>
      </c>
      <c r="G1762" s="1">
        <v>16</v>
      </c>
      <c r="H1762" s="1">
        <v>4</v>
      </c>
      <c r="I1762" s="1" t="s">
        <v>18435</v>
      </c>
      <c r="J1762" s="1" t="s">
        <v>18436</v>
      </c>
      <c r="K1762" s="1" t="s">
        <v>7972</v>
      </c>
      <c r="L1762" s="1" t="s">
        <v>18437</v>
      </c>
      <c r="M1762" s="1" t="s">
        <v>875</v>
      </c>
    </row>
    <row r="1763" spans="1:13" ht="37.5">
      <c r="A1763" s="1" t="s">
        <v>18438</v>
      </c>
      <c r="B1763" s="1" t="s">
        <v>18439</v>
      </c>
      <c r="C1763" s="1" t="s">
        <v>16176</v>
      </c>
      <c r="D1763" s="1" t="s">
        <v>18440</v>
      </c>
      <c r="E1763" s="1">
        <v>2024</v>
      </c>
      <c r="F1763" s="1" t="s">
        <v>8491</v>
      </c>
      <c r="G1763" s="1">
        <v>12</v>
      </c>
      <c r="H1763" s="1" t="s">
        <v>7969</v>
      </c>
      <c r="I1763" s="1" t="s">
        <v>18441</v>
      </c>
      <c r="J1763" s="1" t="s">
        <v>18442</v>
      </c>
      <c r="K1763" s="1" t="s">
        <v>7972</v>
      </c>
      <c r="L1763" s="1" t="s">
        <v>8102</v>
      </c>
    </row>
    <row r="1764" spans="1:13" ht="37.5">
      <c r="A1764" s="1" t="s">
        <v>18443</v>
      </c>
      <c r="B1764" s="1" t="s">
        <v>18444</v>
      </c>
      <c r="C1764" s="1" t="s">
        <v>16176</v>
      </c>
      <c r="D1764" s="1" t="s">
        <v>18445</v>
      </c>
      <c r="E1764" s="1">
        <v>2024</v>
      </c>
      <c r="F1764" s="1" t="s">
        <v>18446</v>
      </c>
      <c r="G1764" s="1">
        <v>8</v>
      </c>
      <c r="H1764" s="1">
        <v>5</v>
      </c>
      <c r="I1764" s="1" t="s">
        <v>18447</v>
      </c>
      <c r="J1764" s="1" t="s">
        <v>18448</v>
      </c>
      <c r="K1764" s="1" t="s">
        <v>7972</v>
      </c>
      <c r="L1764" s="1" t="s">
        <v>18449</v>
      </c>
    </row>
    <row r="1765" spans="1:13" ht="37.5">
      <c r="A1765" s="1" t="s">
        <v>18450</v>
      </c>
      <c r="B1765" s="1" t="s">
        <v>18451</v>
      </c>
      <c r="C1765" s="1" t="s">
        <v>16176</v>
      </c>
      <c r="D1765" s="1" t="s">
        <v>18452</v>
      </c>
      <c r="E1765" s="1">
        <v>2024</v>
      </c>
      <c r="F1765" s="1" t="s">
        <v>18453</v>
      </c>
      <c r="G1765" s="1" t="s">
        <v>7969</v>
      </c>
      <c r="H1765" s="1" t="s">
        <v>7969</v>
      </c>
      <c r="I1765" s="1" t="s">
        <v>18454</v>
      </c>
      <c r="J1765" s="1" t="s">
        <v>18455</v>
      </c>
      <c r="K1765" s="1" t="s">
        <v>7972</v>
      </c>
      <c r="L1765" s="1" t="s">
        <v>8102</v>
      </c>
      <c r="M1765" s="1" t="s">
        <v>18456</v>
      </c>
    </row>
    <row r="1766" spans="1:13" ht="37.5">
      <c r="A1766" s="1" t="s">
        <v>18457</v>
      </c>
      <c r="B1766" s="1" t="s">
        <v>18458</v>
      </c>
      <c r="C1766" s="1" t="s">
        <v>16176</v>
      </c>
      <c r="D1766" s="1" t="s">
        <v>18459</v>
      </c>
      <c r="E1766" s="1">
        <v>2024</v>
      </c>
      <c r="F1766" s="1" t="s">
        <v>8491</v>
      </c>
      <c r="G1766" s="1">
        <v>12</v>
      </c>
      <c r="H1766" s="1" t="s">
        <v>7969</v>
      </c>
      <c r="I1766" s="1" t="s">
        <v>18460</v>
      </c>
      <c r="J1766" s="1" t="s">
        <v>18461</v>
      </c>
      <c r="K1766" s="1" t="s">
        <v>7972</v>
      </c>
      <c r="L1766" s="1" t="s">
        <v>8102</v>
      </c>
    </row>
    <row r="1767" spans="1:13" ht="37.5">
      <c r="A1767" s="1" t="s">
        <v>18462</v>
      </c>
      <c r="B1767" s="1" t="s">
        <v>18463</v>
      </c>
      <c r="C1767" s="1" t="s">
        <v>16176</v>
      </c>
      <c r="D1767" s="1" t="s">
        <v>18464</v>
      </c>
      <c r="E1767" s="1">
        <v>2024</v>
      </c>
      <c r="F1767" s="1" t="s">
        <v>8491</v>
      </c>
      <c r="G1767" s="1">
        <v>12</v>
      </c>
      <c r="H1767" s="1" t="s">
        <v>7969</v>
      </c>
      <c r="I1767" s="1" t="s">
        <v>18465</v>
      </c>
      <c r="J1767" s="1" t="s">
        <v>18466</v>
      </c>
      <c r="K1767" s="1" t="s">
        <v>7972</v>
      </c>
      <c r="L1767" s="1" t="s">
        <v>8102</v>
      </c>
    </row>
    <row r="1768" spans="1:13" ht="37.5">
      <c r="A1768" s="1" t="s">
        <v>18467</v>
      </c>
      <c r="B1768" s="1" t="s">
        <v>18468</v>
      </c>
      <c r="C1768" s="1" t="s">
        <v>16176</v>
      </c>
      <c r="D1768" s="1" t="s">
        <v>18469</v>
      </c>
      <c r="E1768" s="1">
        <v>2024</v>
      </c>
      <c r="F1768" s="1" t="s">
        <v>8177</v>
      </c>
      <c r="G1768" s="1">
        <v>958</v>
      </c>
      <c r="H1768" s="1" t="s">
        <v>7969</v>
      </c>
      <c r="I1768" s="1" t="s">
        <v>18470</v>
      </c>
      <c r="J1768" s="1" t="s">
        <v>18471</v>
      </c>
      <c r="K1768" s="1" t="s">
        <v>7972</v>
      </c>
      <c r="L1768" s="1" t="s">
        <v>7985</v>
      </c>
      <c r="M1768" s="1" t="s">
        <v>18472</v>
      </c>
    </row>
    <row r="1769" spans="1:13" ht="37.5">
      <c r="A1769" s="1" t="s">
        <v>18473</v>
      </c>
      <c r="B1769" s="1" t="s">
        <v>18474</v>
      </c>
      <c r="C1769" s="1" t="s">
        <v>16176</v>
      </c>
      <c r="D1769" s="1" t="s">
        <v>18475</v>
      </c>
      <c r="E1769" s="1">
        <v>2024</v>
      </c>
      <c r="F1769" s="1" t="s">
        <v>9387</v>
      </c>
      <c r="G1769" s="1">
        <v>13</v>
      </c>
      <c r="H1769" s="1">
        <v>3</v>
      </c>
      <c r="I1769" s="1" t="s">
        <v>18476</v>
      </c>
      <c r="J1769" s="1" t="s">
        <v>18477</v>
      </c>
      <c r="K1769" s="1" t="s">
        <v>7972</v>
      </c>
      <c r="L1769" s="1" t="s">
        <v>9390</v>
      </c>
    </row>
    <row r="1770" spans="1:13" ht="37.5">
      <c r="A1770" s="1" t="s">
        <v>18478</v>
      </c>
      <c r="B1770" s="1" t="s">
        <v>18479</v>
      </c>
      <c r="C1770" s="1" t="s">
        <v>16176</v>
      </c>
      <c r="D1770" s="1" t="s">
        <v>18480</v>
      </c>
      <c r="E1770" s="1">
        <v>2024</v>
      </c>
      <c r="F1770" s="1" t="s">
        <v>10349</v>
      </c>
      <c r="G1770" s="1">
        <v>1138</v>
      </c>
      <c r="H1770" s="1" t="s">
        <v>7969</v>
      </c>
      <c r="I1770" s="1" t="s">
        <v>18481</v>
      </c>
      <c r="J1770" s="1" t="s">
        <v>18482</v>
      </c>
      <c r="K1770" s="1" t="s">
        <v>7972</v>
      </c>
      <c r="L1770" s="1" t="s">
        <v>7985</v>
      </c>
      <c r="M1770" s="1" t="s">
        <v>18483</v>
      </c>
    </row>
    <row r="1771" spans="1:13" ht="37.5">
      <c r="A1771" s="1" t="s">
        <v>18484</v>
      </c>
      <c r="B1771" s="1" t="s">
        <v>18485</v>
      </c>
      <c r="C1771" s="1" t="s">
        <v>16176</v>
      </c>
      <c r="D1771" s="1" t="s">
        <v>18486</v>
      </c>
      <c r="E1771" s="1">
        <v>2024</v>
      </c>
      <c r="F1771" s="1" t="s">
        <v>8082</v>
      </c>
      <c r="G1771" s="1">
        <v>14</v>
      </c>
      <c r="H1771" s="1">
        <v>1</v>
      </c>
      <c r="I1771" s="1" t="s">
        <v>18487</v>
      </c>
      <c r="J1771" s="1" t="s">
        <v>18488</v>
      </c>
      <c r="K1771" s="1" t="s">
        <v>7972</v>
      </c>
      <c r="L1771" s="1" t="s">
        <v>8085</v>
      </c>
      <c r="M1771" s="1" t="s">
        <v>18489</v>
      </c>
    </row>
    <row r="1772" spans="1:13" ht="37.5">
      <c r="A1772" s="1" t="s">
        <v>18490</v>
      </c>
      <c r="B1772" s="1" t="s">
        <v>18491</v>
      </c>
      <c r="C1772" s="1" t="s">
        <v>16176</v>
      </c>
      <c r="D1772" s="1" t="s">
        <v>18492</v>
      </c>
      <c r="E1772" s="1">
        <v>2024</v>
      </c>
      <c r="F1772" s="1" t="s">
        <v>8491</v>
      </c>
      <c r="G1772" s="1">
        <v>12</v>
      </c>
      <c r="H1772" s="1" t="s">
        <v>7969</v>
      </c>
      <c r="I1772" s="1" t="s">
        <v>18493</v>
      </c>
      <c r="J1772" s="1" t="s">
        <v>18494</v>
      </c>
      <c r="K1772" s="1" t="s">
        <v>7972</v>
      </c>
      <c r="L1772" s="1" t="s">
        <v>8102</v>
      </c>
    </row>
    <row r="1773" spans="1:13" ht="37.5">
      <c r="A1773" s="1" t="s">
        <v>18495</v>
      </c>
      <c r="B1773" s="1" t="s">
        <v>18496</v>
      </c>
      <c r="C1773" s="1" t="s">
        <v>16176</v>
      </c>
      <c r="D1773" s="1" t="s">
        <v>18497</v>
      </c>
      <c r="E1773" s="1">
        <v>2023</v>
      </c>
      <c r="F1773" s="1" t="s">
        <v>17537</v>
      </c>
      <c r="G1773" s="1">
        <v>15</v>
      </c>
      <c r="H1773" s="1">
        <v>19</v>
      </c>
      <c r="I1773" s="1" t="s">
        <v>18498</v>
      </c>
      <c r="J1773" s="1" t="s">
        <v>18499</v>
      </c>
      <c r="K1773" s="1" t="s">
        <v>7972</v>
      </c>
      <c r="L1773" s="1" t="s">
        <v>8012</v>
      </c>
    </row>
    <row r="1774" spans="1:13" ht="37.5">
      <c r="A1774" s="1" t="s">
        <v>18500</v>
      </c>
      <c r="B1774" s="1" t="s">
        <v>18501</v>
      </c>
      <c r="C1774" s="1" t="s">
        <v>16176</v>
      </c>
      <c r="D1774" s="1" t="s">
        <v>18502</v>
      </c>
      <c r="E1774" s="1">
        <v>2023</v>
      </c>
      <c r="F1774" s="1" t="s">
        <v>15217</v>
      </c>
      <c r="G1774" s="1" t="s">
        <v>7969</v>
      </c>
      <c r="H1774" s="1" t="s">
        <v>7969</v>
      </c>
      <c r="I1774" s="1" t="s">
        <v>18503</v>
      </c>
      <c r="J1774" s="1" t="s">
        <v>18504</v>
      </c>
      <c r="K1774" s="1" t="s">
        <v>7972</v>
      </c>
      <c r="L1774" s="1" t="s">
        <v>8324</v>
      </c>
      <c r="M1774" s="1" t="s">
        <v>18505</v>
      </c>
    </row>
    <row r="1775" spans="1:13">
      <c r="A1775" s="1" t="e">
        <v>#N/A</v>
      </c>
      <c r="B1775" s="1" t="s">
        <v>18506</v>
      </c>
      <c r="C1775" s="1" t="s">
        <v>16176</v>
      </c>
      <c r="D1775" s="1" t="s">
        <v>18507</v>
      </c>
      <c r="E1775" s="1"/>
      <c r="F1775" s="1"/>
      <c r="G1775" s="1"/>
      <c r="H1775" s="1"/>
      <c r="I1775" s="1"/>
      <c r="J1775" s="1"/>
      <c r="K1775" s="1"/>
      <c r="L1775" s="1"/>
    </row>
    <row r="1776" spans="1:13" ht="37.5">
      <c r="A1776" s="1" t="s">
        <v>18508</v>
      </c>
      <c r="B1776" s="1" t="s">
        <v>18509</v>
      </c>
      <c r="C1776" s="1" t="s">
        <v>16176</v>
      </c>
      <c r="D1776" s="1" t="s">
        <v>18510</v>
      </c>
      <c r="E1776" s="1">
        <v>2023</v>
      </c>
      <c r="F1776" s="1" t="s">
        <v>17023</v>
      </c>
      <c r="G1776" s="1">
        <v>20</v>
      </c>
      <c r="H1776" s="1">
        <v>4</v>
      </c>
      <c r="I1776" s="1" t="s">
        <v>18511</v>
      </c>
      <c r="J1776" s="1" t="s">
        <v>18512</v>
      </c>
      <c r="K1776" s="1" t="s">
        <v>7972</v>
      </c>
      <c r="L1776" s="1" t="s">
        <v>9292</v>
      </c>
    </row>
    <row r="1777" spans="1:13" ht="37.5">
      <c r="A1777" s="1" t="s">
        <v>18513</v>
      </c>
      <c r="B1777" s="1" t="s">
        <v>18514</v>
      </c>
      <c r="C1777" s="1" t="s">
        <v>16176</v>
      </c>
      <c r="D1777" s="1" t="s">
        <v>18515</v>
      </c>
      <c r="E1777" s="1">
        <v>2023</v>
      </c>
      <c r="F1777" s="1" t="s">
        <v>8038</v>
      </c>
      <c r="G1777" s="1">
        <v>15</v>
      </c>
      <c r="H1777" s="1">
        <v>5</v>
      </c>
      <c r="I1777" s="1" t="s">
        <v>18516</v>
      </c>
      <c r="J1777" s="1" t="s">
        <v>18517</v>
      </c>
      <c r="K1777" s="1" t="s">
        <v>7972</v>
      </c>
      <c r="L1777" s="1" t="s">
        <v>9292</v>
      </c>
    </row>
    <row r="1778" spans="1:13" ht="37.5">
      <c r="A1778" s="1" t="s">
        <v>18518</v>
      </c>
      <c r="B1778" s="1" t="s">
        <v>18519</v>
      </c>
      <c r="C1778" s="1" t="s">
        <v>16176</v>
      </c>
      <c r="D1778" s="1" t="s">
        <v>18520</v>
      </c>
      <c r="E1778" s="1">
        <v>2023</v>
      </c>
      <c r="F1778" s="1" t="s">
        <v>18521</v>
      </c>
      <c r="G1778" s="1">
        <v>11</v>
      </c>
      <c r="H1778" s="1" t="s">
        <v>7969</v>
      </c>
      <c r="I1778" s="1" t="s">
        <v>18522</v>
      </c>
      <c r="J1778" s="1" t="s">
        <v>18523</v>
      </c>
      <c r="K1778" s="1" t="s">
        <v>7972</v>
      </c>
      <c r="L1778" s="1" t="s">
        <v>18524</v>
      </c>
    </row>
    <row r="1779" spans="1:13" ht="37.5">
      <c r="A1779" s="1" t="s">
        <v>18525</v>
      </c>
      <c r="B1779" s="1" t="s">
        <v>18526</v>
      </c>
      <c r="C1779" s="1" t="s">
        <v>16176</v>
      </c>
      <c r="D1779" s="1" t="s">
        <v>18527</v>
      </c>
      <c r="E1779" s="1">
        <v>2023</v>
      </c>
      <c r="F1779" s="1" t="s">
        <v>18528</v>
      </c>
      <c r="G1779" s="1" t="s">
        <v>7969</v>
      </c>
      <c r="H1779" s="1" t="s">
        <v>7969</v>
      </c>
      <c r="I1779" s="1" t="s">
        <v>18529</v>
      </c>
      <c r="J1779" s="1" t="s">
        <v>18530</v>
      </c>
      <c r="K1779" s="1" t="s">
        <v>7972</v>
      </c>
      <c r="L1779" s="1" t="s">
        <v>8102</v>
      </c>
      <c r="M1779" s="1" t="s">
        <v>18531</v>
      </c>
    </row>
    <row r="1780" spans="1:13" ht="37.5">
      <c r="A1780" s="1" t="s">
        <v>18532</v>
      </c>
      <c r="B1780" s="1" t="s">
        <v>18533</v>
      </c>
      <c r="C1780" s="1" t="s">
        <v>16176</v>
      </c>
      <c r="D1780" s="1" t="s">
        <v>18534</v>
      </c>
      <c r="E1780" s="1">
        <v>2023</v>
      </c>
      <c r="F1780" s="1" t="s">
        <v>18535</v>
      </c>
      <c r="G1780" s="1" t="s">
        <v>7969</v>
      </c>
      <c r="H1780" s="1" t="s">
        <v>7969</v>
      </c>
      <c r="I1780" s="1" t="s">
        <v>18536</v>
      </c>
      <c r="J1780" s="1" t="s">
        <v>18537</v>
      </c>
      <c r="K1780" s="1" t="s">
        <v>7972</v>
      </c>
      <c r="L1780" s="1" t="s">
        <v>8427</v>
      </c>
      <c r="M1780" s="1" t="s">
        <v>18538</v>
      </c>
    </row>
    <row r="1781" spans="1:13" ht="37.5">
      <c r="A1781" s="1" t="s">
        <v>18539</v>
      </c>
      <c r="B1781" s="1" t="s">
        <v>18540</v>
      </c>
      <c r="C1781" s="1" t="s">
        <v>16176</v>
      </c>
      <c r="D1781" s="1" t="s">
        <v>18541</v>
      </c>
      <c r="E1781" s="1">
        <v>2023</v>
      </c>
      <c r="F1781" s="1" t="s">
        <v>8144</v>
      </c>
      <c r="G1781" s="1">
        <v>13</v>
      </c>
      <c r="H1781" s="1">
        <v>3</v>
      </c>
      <c r="I1781" s="1" t="s">
        <v>18542</v>
      </c>
      <c r="J1781" s="1" t="s">
        <v>18543</v>
      </c>
      <c r="K1781" s="1" t="s">
        <v>7972</v>
      </c>
      <c r="L1781" s="1" t="s">
        <v>9292</v>
      </c>
    </row>
    <row r="1782" spans="1:13" ht="37.5">
      <c r="A1782" s="1" t="s">
        <v>18544</v>
      </c>
      <c r="B1782" s="1" t="s">
        <v>18545</v>
      </c>
      <c r="C1782" s="1" t="s">
        <v>16176</v>
      </c>
      <c r="D1782" s="1" t="s">
        <v>18546</v>
      </c>
      <c r="E1782" s="1">
        <v>2024</v>
      </c>
      <c r="F1782" s="1" t="s">
        <v>11985</v>
      </c>
      <c r="G1782" s="1">
        <v>64</v>
      </c>
      <c r="H1782" s="1">
        <v>1</v>
      </c>
      <c r="I1782" s="1" t="s">
        <v>18547</v>
      </c>
      <c r="J1782" s="1" t="s">
        <v>18548</v>
      </c>
      <c r="K1782" s="1" t="s">
        <v>7972</v>
      </c>
      <c r="L1782" s="1" t="s">
        <v>8688</v>
      </c>
      <c r="M1782" s="1" t="s">
        <v>18549</v>
      </c>
    </row>
    <row r="1783" spans="1:13" ht="37.5">
      <c r="A1783" s="1" t="s">
        <v>18550</v>
      </c>
      <c r="B1783" s="1" t="s">
        <v>18551</v>
      </c>
      <c r="C1783" s="1" t="s">
        <v>16176</v>
      </c>
      <c r="D1783" s="1" t="s">
        <v>18552</v>
      </c>
      <c r="E1783" s="1">
        <v>2023</v>
      </c>
      <c r="F1783" s="1" t="s">
        <v>8043</v>
      </c>
      <c r="G1783" s="1">
        <v>82</v>
      </c>
      <c r="H1783" s="1">
        <v>18</v>
      </c>
      <c r="I1783" s="1" t="s">
        <v>18553</v>
      </c>
      <c r="J1783" s="1" t="s">
        <v>18554</v>
      </c>
      <c r="K1783" s="1" t="s">
        <v>7972</v>
      </c>
      <c r="L1783" s="1" t="s">
        <v>7978</v>
      </c>
    </row>
    <row r="1784" spans="1:13" ht="37.5">
      <c r="A1784" s="1" t="s">
        <v>18555</v>
      </c>
      <c r="B1784" s="1" t="s">
        <v>18556</v>
      </c>
      <c r="C1784" s="1" t="s">
        <v>16176</v>
      </c>
      <c r="D1784" s="1" t="s">
        <v>18557</v>
      </c>
      <c r="E1784" s="1">
        <v>2023</v>
      </c>
      <c r="F1784" s="1" t="s">
        <v>18558</v>
      </c>
      <c r="G1784" s="1" t="s">
        <v>7969</v>
      </c>
      <c r="H1784" s="1" t="s">
        <v>7969</v>
      </c>
      <c r="I1784" s="1" t="s">
        <v>18559</v>
      </c>
      <c r="J1784" s="1" t="s">
        <v>18560</v>
      </c>
      <c r="K1784" s="1" t="s">
        <v>7972</v>
      </c>
      <c r="L1784" s="1" t="s">
        <v>8161</v>
      </c>
      <c r="M1784" s="1" t="s">
        <v>18561</v>
      </c>
    </row>
    <row r="1785" spans="1:13" ht="37.5">
      <c r="A1785" s="1" t="s">
        <v>18562</v>
      </c>
      <c r="B1785" s="1" t="s">
        <v>18563</v>
      </c>
      <c r="C1785" s="1" t="s">
        <v>16176</v>
      </c>
      <c r="D1785" s="1" t="s">
        <v>18564</v>
      </c>
      <c r="E1785" s="1">
        <v>2023</v>
      </c>
      <c r="F1785" s="1" t="s">
        <v>8276</v>
      </c>
      <c r="G1785" s="1">
        <v>23</v>
      </c>
      <c r="H1785" s="1">
        <v>11</v>
      </c>
      <c r="I1785" s="1" t="s">
        <v>18565</v>
      </c>
      <c r="J1785" s="1" t="s">
        <v>18566</v>
      </c>
      <c r="K1785" s="1" t="s">
        <v>7972</v>
      </c>
      <c r="L1785" s="1" t="s">
        <v>9292</v>
      </c>
    </row>
    <row r="1786" spans="1:13" ht="37.5">
      <c r="A1786" s="1" t="s">
        <v>18567</v>
      </c>
      <c r="B1786" s="1" t="s">
        <v>18568</v>
      </c>
      <c r="C1786" s="1" t="s">
        <v>16176</v>
      </c>
      <c r="D1786" s="1" t="s">
        <v>18569</v>
      </c>
      <c r="E1786" s="1">
        <v>2023</v>
      </c>
      <c r="F1786" s="1" t="s">
        <v>17510</v>
      </c>
      <c r="G1786" s="1">
        <v>171</v>
      </c>
      <c r="H1786" s="1" t="s">
        <v>7969</v>
      </c>
      <c r="I1786" s="1" t="s">
        <v>18570</v>
      </c>
      <c r="J1786" s="1" t="s">
        <v>18571</v>
      </c>
      <c r="K1786" s="1" t="s">
        <v>7972</v>
      </c>
      <c r="L1786" s="1" t="s">
        <v>7993</v>
      </c>
      <c r="M1786" s="1" t="s">
        <v>18572</v>
      </c>
    </row>
    <row r="1787" spans="1:13" ht="37.5">
      <c r="A1787" s="1" t="s">
        <v>18573</v>
      </c>
      <c r="B1787" s="1" t="s">
        <v>18574</v>
      </c>
      <c r="C1787" s="1" t="s">
        <v>16176</v>
      </c>
      <c r="D1787" s="1" t="s">
        <v>18575</v>
      </c>
      <c r="E1787" s="1">
        <v>2024</v>
      </c>
      <c r="F1787" s="1" t="s">
        <v>8005</v>
      </c>
      <c r="G1787" s="1">
        <v>80</v>
      </c>
      <c r="H1787" s="1">
        <v>2</v>
      </c>
      <c r="I1787" s="1" t="s">
        <v>18576</v>
      </c>
      <c r="J1787" s="1" t="s">
        <v>18577</v>
      </c>
      <c r="K1787" s="1" t="s">
        <v>7972</v>
      </c>
      <c r="L1787" s="1" t="s">
        <v>7978</v>
      </c>
      <c r="M1787" s="1" t="s">
        <v>18578</v>
      </c>
    </row>
    <row r="1788" spans="1:13" ht="37.5">
      <c r="A1788" s="1" t="s">
        <v>18579</v>
      </c>
      <c r="B1788" s="1" t="s">
        <v>18580</v>
      </c>
      <c r="C1788" s="1" t="s">
        <v>16176</v>
      </c>
      <c r="D1788" s="1" t="s">
        <v>18581</v>
      </c>
      <c r="E1788" s="1">
        <v>2023</v>
      </c>
      <c r="F1788" s="1" t="s">
        <v>8392</v>
      </c>
      <c r="G1788" s="1">
        <v>10</v>
      </c>
      <c r="H1788" s="1">
        <v>18</v>
      </c>
      <c r="I1788" s="1" t="s">
        <v>18582</v>
      </c>
      <c r="J1788" s="1" t="s">
        <v>18583</v>
      </c>
      <c r="K1788" s="1" t="s">
        <v>7972</v>
      </c>
      <c r="L1788" s="1" t="s">
        <v>8102</v>
      </c>
      <c r="M1788" s="1" t="s">
        <v>18584</v>
      </c>
    </row>
    <row r="1789" spans="1:13" ht="37.5">
      <c r="A1789" s="1" t="s">
        <v>18585</v>
      </c>
      <c r="B1789" s="1" t="s">
        <v>18586</v>
      </c>
      <c r="C1789" s="1" t="s">
        <v>16176</v>
      </c>
      <c r="D1789" s="1" t="s">
        <v>18587</v>
      </c>
      <c r="E1789" s="1">
        <v>2024</v>
      </c>
      <c r="F1789" s="1" t="s">
        <v>12902</v>
      </c>
      <c r="G1789" s="1" t="s">
        <v>7969</v>
      </c>
      <c r="H1789" s="1" t="s">
        <v>7969</v>
      </c>
      <c r="I1789" s="1" t="s">
        <v>18588</v>
      </c>
      <c r="J1789" s="1" t="s">
        <v>18589</v>
      </c>
      <c r="K1789" s="1" t="s">
        <v>7972</v>
      </c>
      <c r="L1789" s="1" t="s">
        <v>8078</v>
      </c>
      <c r="M1789" s="1" t="s">
        <v>18590</v>
      </c>
    </row>
    <row r="1790" spans="1:13" ht="37.5">
      <c r="A1790" s="1" t="s">
        <v>18591</v>
      </c>
      <c r="B1790" s="1" t="s">
        <v>18592</v>
      </c>
      <c r="C1790" s="1" t="s">
        <v>16176</v>
      </c>
      <c r="D1790" s="1" t="s">
        <v>18593</v>
      </c>
      <c r="E1790" s="1">
        <v>2024</v>
      </c>
      <c r="F1790" s="1" t="s">
        <v>18594</v>
      </c>
      <c r="G1790" s="1">
        <v>33</v>
      </c>
      <c r="H1790" s="1">
        <v>1</v>
      </c>
      <c r="I1790" s="1" t="s">
        <v>18595</v>
      </c>
      <c r="J1790" s="1" t="s">
        <v>18596</v>
      </c>
      <c r="K1790" s="1" t="s">
        <v>7972</v>
      </c>
      <c r="L1790" s="1" t="s">
        <v>8688</v>
      </c>
      <c r="M1790" s="1" t="s">
        <v>18597</v>
      </c>
    </row>
    <row r="1791" spans="1:13" ht="37.5">
      <c r="A1791" s="1" t="s">
        <v>18598</v>
      </c>
      <c r="B1791" s="1" t="s">
        <v>18599</v>
      </c>
      <c r="C1791" s="1" t="s">
        <v>16176</v>
      </c>
      <c r="D1791" s="1" t="s">
        <v>18600</v>
      </c>
      <c r="E1791" s="1">
        <v>2023</v>
      </c>
      <c r="F1791" s="1" t="s">
        <v>9340</v>
      </c>
      <c r="G1791" s="1">
        <v>129</v>
      </c>
      <c r="H1791" s="1">
        <v>4</v>
      </c>
      <c r="I1791" s="1" t="s">
        <v>18601</v>
      </c>
      <c r="J1791" s="1" t="s">
        <v>18602</v>
      </c>
      <c r="K1791" s="1" t="s">
        <v>7972</v>
      </c>
      <c r="L1791" s="1" t="s">
        <v>7978</v>
      </c>
      <c r="M1791" s="1" t="s">
        <v>18603</v>
      </c>
    </row>
    <row r="1792" spans="1:13" ht="37.5">
      <c r="A1792" s="1" t="s">
        <v>18604</v>
      </c>
      <c r="B1792" s="1" t="s">
        <v>18605</v>
      </c>
      <c r="C1792" s="1" t="s">
        <v>16176</v>
      </c>
      <c r="D1792" s="1" t="s">
        <v>18606</v>
      </c>
      <c r="E1792" s="1">
        <v>2023</v>
      </c>
      <c r="F1792" s="1" t="s">
        <v>18607</v>
      </c>
      <c r="G1792" s="1">
        <v>72</v>
      </c>
      <c r="H1792" s="1">
        <v>2</v>
      </c>
      <c r="I1792" s="1" t="s">
        <v>18608</v>
      </c>
      <c r="J1792" s="1" t="s">
        <v>18609</v>
      </c>
      <c r="K1792" s="1" t="s">
        <v>7972</v>
      </c>
      <c r="L1792" s="1" t="s">
        <v>8102</v>
      </c>
      <c r="M1792" s="1" t="s">
        <v>18610</v>
      </c>
    </row>
    <row r="1793" spans="1:13" ht="37.5">
      <c r="A1793" s="1" t="s">
        <v>18611</v>
      </c>
      <c r="B1793" s="1" t="s">
        <v>18612</v>
      </c>
      <c r="C1793" s="1" t="s">
        <v>16176</v>
      </c>
      <c r="D1793" s="1" t="s">
        <v>18613</v>
      </c>
      <c r="E1793" s="1">
        <v>2023</v>
      </c>
      <c r="F1793" s="1" t="s">
        <v>17416</v>
      </c>
      <c r="G1793" s="1">
        <v>34</v>
      </c>
      <c r="H1793" s="1">
        <v>11</v>
      </c>
      <c r="I1793" s="1" t="s">
        <v>18614</v>
      </c>
      <c r="J1793" s="1" t="s">
        <v>18615</v>
      </c>
      <c r="K1793" s="1" t="s">
        <v>7972</v>
      </c>
      <c r="L1793" s="1" t="s">
        <v>8134</v>
      </c>
    </row>
    <row r="1794" spans="1:13" ht="62.5">
      <c r="A1794" s="1" t="s">
        <v>18616</v>
      </c>
      <c r="B1794" s="1" t="s">
        <v>18617</v>
      </c>
      <c r="C1794" s="1" t="s">
        <v>16176</v>
      </c>
      <c r="D1794" s="1" t="s">
        <v>18618</v>
      </c>
      <c r="E1794" s="1">
        <v>2023</v>
      </c>
      <c r="F1794" s="1" t="s">
        <v>18619</v>
      </c>
      <c r="G1794" s="1" t="s">
        <v>7969</v>
      </c>
      <c r="H1794" s="1" t="s">
        <v>7969</v>
      </c>
      <c r="I1794" s="1" t="s">
        <v>18620</v>
      </c>
      <c r="J1794" s="1" t="s">
        <v>18621</v>
      </c>
      <c r="K1794" s="1" t="s">
        <v>7972</v>
      </c>
      <c r="L1794" s="1" t="s">
        <v>8102</v>
      </c>
      <c r="M1794" s="1" t="s">
        <v>18622</v>
      </c>
    </row>
    <row r="1795" spans="1:13" ht="37.5">
      <c r="A1795" s="1" t="s">
        <v>18623</v>
      </c>
      <c r="B1795" s="1" t="s">
        <v>18624</v>
      </c>
      <c r="C1795" s="1" t="s">
        <v>16176</v>
      </c>
      <c r="D1795" s="1" t="s">
        <v>18625</v>
      </c>
      <c r="E1795" s="1">
        <v>2023</v>
      </c>
      <c r="F1795" s="1" t="s">
        <v>18626</v>
      </c>
      <c r="G1795" s="1">
        <v>68</v>
      </c>
      <c r="H1795" s="1" t="s">
        <v>7969</v>
      </c>
      <c r="I1795" s="1" t="s">
        <v>18627</v>
      </c>
      <c r="J1795" s="1" t="s">
        <v>18628</v>
      </c>
      <c r="K1795" s="1" t="s">
        <v>7972</v>
      </c>
      <c r="L1795" s="1" t="s">
        <v>7993</v>
      </c>
    </row>
    <row r="1796" spans="1:13" ht="37.5">
      <c r="A1796" s="1" t="s">
        <v>18629</v>
      </c>
      <c r="B1796" s="1" t="s">
        <v>18630</v>
      </c>
      <c r="C1796" s="1" t="s">
        <v>16176</v>
      </c>
      <c r="D1796" s="1" t="s">
        <v>18631</v>
      </c>
      <c r="E1796" s="1">
        <v>2023</v>
      </c>
      <c r="F1796" s="1" t="s">
        <v>8038</v>
      </c>
      <c r="G1796" s="1">
        <v>15</v>
      </c>
      <c r="H1796" s="1">
        <v>5</v>
      </c>
      <c r="I1796" s="1" t="s">
        <v>18632</v>
      </c>
      <c r="J1796" s="1" t="s">
        <v>18633</v>
      </c>
      <c r="K1796" s="1" t="s">
        <v>7972</v>
      </c>
      <c r="L1796" s="1" t="s">
        <v>9292</v>
      </c>
    </row>
    <row r="1797" spans="1:13" ht="37.5">
      <c r="A1797" s="1" t="s">
        <v>18634</v>
      </c>
      <c r="B1797" s="1" t="s">
        <v>18635</v>
      </c>
      <c r="C1797" s="1" t="s">
        <v>16176</v>
      </c>
      <c r="D1797" s="1" t="s">
        <v>18636</v>
      </c>
      <c r="E1797" s="1">
        <v>2023</v>
      </c>
      <c r="F1797" s="1" t="s">
        <v>8276</v>
      </c>
      <c r="G1797" s="1">
        <v>23</v>
      </c>
      <c r="H1797" s="1">
        <v>4</v>
      </c>
      <c r="I1797" s="1" t="s">
        <v>18637</v>
      </c>
      <c r="J1797" s="1" t="s">
        <v>18638</v>
      </c>
      <c r="K1797" s="1" t="s">
        <v>7972</v>
      </c>
      <c r="L1797" s="1" t="s">
        <v>9292</v>
      </c>
    </row>
    <row r="1798" spans="1:13" ht="37.5">
      <c r="A1798" s="1" t="s">
        <v>18639</v>
      </c>
      <c r="B1798" s="1" t="s">
        <v>18640</v>
      </c>
      <c r="C1798" s="1" t="s">
        <v>16176</v>
      </c>
      <c r="D1798" s="1" t="s">
        <v>18641</v>
      </c>
      <c r="E1798" s="1">
        <v>2023</v>
      </c>
      <c r="F1798" s="1" t="s">
        <v>18642</v>
      </c>
      <c r="G1798" s="1">
        <v>13</v>
      </c>
      <c r="H1798" s="1">
        <v>1</v>
      </c>
      <c r="I1798" s="1" t="s">
        <v>18643</v>
      </c>
      <c r="J1798" s="1" t="s">
        <v>18644</v>
      </c>
      <c r="K1798" s="1" t="s">
        <v>7972</v>
      </c>
      <c r="L1798" s="1" t="s">
        <v>9292</v>
      </c>
    </row>
    <row r="1799" spans="1:13" ht="100">
      <c r="A1799" s="1" t="s">
        <v>18645</v>
      </c>
      <c r="B1799" s="1" t="s">
        <v>18646</v>
      </c>
      <c r="C1799" s="1" t="s">
        <v>16176</v>
      </c>
      <c r="D1799" s="1" t="s">
        <v>18647</v>
      </c>
      <c r="E1799" s="1">
        <v>2023</v>
      </c>
      <c r="F1799" s="1" t="s">
        <v>18648</v>
      </c>
      <c r="G1799" s="1" t="s">
        <v>7969</v>
      </c>
      <c r="H1799" s="1" t="s">
        <v>7969</v>
      </c>
      <c r="I1799" s="1" t="s">
        <v>18649</v>
      </c>
      <c r="J1799" s="1" t="s">
        <v>18650</v>
      </c>
      <c r="K1799" s="1" t="s">
        <v>7972</v>
      </c>
      <c r="L1799" s="1" t="s">
        <v>8102</v>
      </c>
      <c r="M1799" s="1" t="s">
        <v>18651</v>
      </c>
    </row>
    <row r="1800" spans="1:13" ht="37.5">
      <c r="A1800" s="1" t="s">
        <v>18652</v>
      </c>
      <c r="B1800" s="1" t="s">
        <v>18653</v>
      </c>
      <c r="C1800" s="1" t="s">
        <v>16176</v>
      </c>
      <c r="D1800" s="1" t="s">
        <v>18654</v>
      </c>
      <c r="E1800" s="1">
        <v>2023</v>
      </c>
      <c r="F1800" s="1" t="s">
        <v>8335</v>
      </c>
      <c r="G1800" s="1">
        <v>17</v>
      </c>
      <c r="H1800" s="1">
        <v>1</v>
      </c>
      <c r="I1800" s="1" t="s">
        <v>18655</v>
      </c>
      <c r="J1800" s="1" t="s">
        <v>18656</v>
      </c>
      <c r="K1800" s="1" t="s">
        <v>7972</v>
      </c>
      <c r="L1800" s="1" t="s">
        <v>8338</v>
      </c>
    </row>
    <row r="1801" spans="1:13" ht="37.5">
      <c r="A1801" s="1" t="s">
        <v>18657</v>
      </c>
      <c r="B1801" s="1" t="s">
        <v>18658</v>
      </c>
      <c r="C1801" s="1" t="s">
        <v>16176</v>
      </c>
      <c r="D1801" s="1" t="s">
        <v>18659</v>
      </c>
      <c r="E1801" s="1">
        <v>2023</v>
      </c>
      <c r="F1801" s="1" t="s">
        <v>16994</v>
      </c>
      <c r="G1801" s="1">
        <v>10</v>
      </c>
      <c r="H1801" s="1">
        <v>5</v>
      </c>
      <c r="I1801" s="1" t="s">
        <v>18660</v>
      </c>
      <c r="J1801" s="1" t="s">
        <v>18661</v>
      </c>
      <c r="K1801" s="1" t="s">
        <v>7972</v>
      </c>
      <c r="L1801" s="1" t="s">
        <v>8078</v>
      </c>
      <c r="M1801" s="1" t="s">
        <v>18662</v>
      </c>
    </row>
    <row r="1802" spans="1:13" ht="50">
      <c r="A1802" s="1" t="s">
        <v>18663</v>
      </c>
      <c r="B1802" s="1" t="s">
        <v>18664</v>
      </c>
      <c r="C1802" s="1" t="s">
        <v>16176</v>
      </c>
      <c r="D1802" s="1" t="s">
        <v>18665</v>
      </c>
      <c r="E1802" s="1">
        <v>2023</v>
      </c>
      <c r="F1802" s="1" t="s">
        <v>18666</v>
      </c>
      <c r="G1802" s="1">
        <v>31</v>
      </c>
      <c r="H1802" s="1">
        <v>2</v>
      </c>
      <c r="I1802" s="1" t="s">
        <v>18667</v>
      </c>
      <c r="J1802" s="1" t="s">
        <v>18668</v>
      </c>
      <c r="K1802" s="1" t="s">
        <v>7972</v>
      </c>
      <c r="L1802" s="1" t="s">
        <v>17822</v>
      </c>
    </row>
    <row r="1803" spans="1:13" ht="37.5">
      <c r="A1803" s="1" t="s">
        <v>18669</v>
      </c>
      <c r="B1803" s="1" t="s">
        <v>18670</v>
      </c>
      <c r="C1803" s="1" t="s">
        <v>16176</v>
      </c>
      <c r="D1803" s="1" t="s">
        <v>18671</v>
      </c>
      <c r="E1803" s="1">
        <v>2023</v>
      </c>
      <c r="F1803" s="1" t="s">
        <v>8009</v>
      </c>
      <c r="G1803" s="1">
        <v>12</v>
      </c>
      <c r="H1803" s="1">
        <v>3</v>
      </c>
      <c r="I1803" s="1" t="s">
        <v>18672</v>
      </c>
      <c r="J1803" s="1" t="s">
        <v>18673</v>
      </c>
      <c r="K1803" s="1" t="s">
        <v>7972</v>
      </c>
      <c r="L1803" s="1" t="s">
        <v>9292</v>
      </c>
    </row>
    <row r="1804" spans="1:13" ht="37.5">
      <c r="A1804" s="1" t="s">
        <v>18674</v>
      </c>
      <c r="B1804" s="1" t="s">
        <v>18675</v>
      </c>
      <c r="C1804" s="1" t="s">
        <v>16176</v>
      </c>
      <c r="D1804" s="1" t="s">
        <v>18676</v>
      </c>
      <c r="E1804" s="1">
        <v>2023</v>
      </c>
      <c r="F1804" s="1" t="s">
        <v>9853</v>
      </c>
      <c r="G1804" s="1" t="s">
        <v>7969</v>
      </c>
      <c r="H1804" s="1" t="s">
        <v>7969</v>
      </c>
      <c r="I1804" s="1" t="s">
        <v>18677</v>
      </c>
      <c r="J1804" s="1" t="s">
        <v>18678</v>
      </c>
      <c r="K1804" s="1" t="s">
        <v>7972</v>
      </c>
      <c r="L1804" s="1" t="s">
        <v>8102</v>
      </c>
      <c r="M1804" s="1" t="s">
        <v>18679</v>
      </c>
    </row>
    <row r="1805" spans="1:13" ht="37.5">
      <c r="A1805" s="1" t="s">
        <v>18680</v>
      </c>
      <c r="B1805" s="1" t="s">
        <v>18681</v>
      </c>
      <c r="C1805" s="1" t="s">
        <v>16176</v>
      </c>
      <c r="D1805" s="1" t="s">
        <v>18682</v>
      </c>
      <c r="E1805" s="1">
        <v>2024</v>
      </c>
      <c r="F1805" s="1" t="s">
        <v>18683</v>
      </c>
      <c r="G1805" s="1" t="s">
        <v>7969</v>
      </c>
      <c r="H1805" s="1" t="s">
        <v>7969</v>
      </c>
      <c r="I1805" s="1" t="s">
        <v>18684</v>
      </c>
      <c r="J1805" s="1" t="s">
        <v>18685</v>
      </c>
      <c r="K1805" s="1" t="s">
        <v>7972</v>
      </c>
      <c r="L1805" s="1" t="s">
        <v>8102</v>
      </c>
      <c r="M1805" s="1" t="s">
        <v>18686</v>
      </c>
    </row>
    <row r="1806" spans="1:13" ht="37.5">
      <c r="A1806" s="1" t="s">
        <v>18687</v>
      </c>
      <c r="B1806" s="1" t="s">
        <v>18688</v>
      </c>
      <c r="C1806" s="1" t="s">
        <v>16176</v>
      </c>
      <c r="D1806" s="1" t="s">
        <v>18689</v>
      </c>
      <c r="E1806" s="1">
        <v>2024</v>
      </c>
      <c r="F1806" s="1" t="s">
        <v>13167</v>
      </c>
      <c r="G1806" s="1">
        <v>22</v>
      </c>
      <c r="H1806" s="1">
        <v>4</v>
      </c>
      <c r="I1806" s="1" t="s">
        <v>18690</v>
      </c>
      <c r="J1806" s="1" t="s">
        <v>18691</v>
      </c>
      <c r="K1806" s="1" t="s">
        <v>7972</v>
      </c>
      <c r="L1806" s="1" t="s">
        <v>13170</v>
      </c>
      <c r="M1806" s="1" t="s">
        <v>18692</v>
      </c>
    </row>
    <row r="1807" spans="1:13" ht="37.5">
      <c r="A1807" s="1" t="s">
        <v>18693</v>
      </c>
      <c r="B1807" s="1" t="s">
        <v>18694</v>
      </c>
      <c r="C1807" s="1" t="s">
        <v>16176</v>
      </c>
      <c r="D1807" s="1" t="s">
        <v>18695</v>
      </c>
      <c r="E1807" s="1">
        <v>2023</v>
      </c>
      <c r="F1807" s="1" t="s">
        <v>18696</v>
      </c>
      <c r="G1807" s="1" t="s">
        <v>7969</v>
      </c>
      <c r="H1807" s="1" t="s">
        <v>7969</v>
      </c>
      <c r="I1807" s="1" t="s">
        <v>18697</v>
      </c>
      <c r="J1807" s="1" t="s">
        <v>18698</v>
      </c>
      <c r="K1807" s="1" t="s">
        <v>7972</v>
      </c>
      <c r="L1807" s="1" t="s">
        <v>8102</v>
      </c>
      <c r="M1807" s="1" t="s">
        <v>18699</v>
      </c>
    </row>
    <row r="1808" spans="1:13" ht="37.5">
      <c r="A1808" s="1" t="s">
        <v>18700</v>
      </c>
      <c r="B1808" s="1" t="s">
        <v>18701</v>
      </c>
      <c r="C1808" s="1" t="s">
        <v>16176</v>
      </c>
      <c r="D1808" s="1" t="s">
        <v>18702</v>
      </c>
      <c r="E1808" s="1">
        <v>2023</v>
      </c>
      <c r="F1808" s="1" t="s">
        <v>16035</v>
      </c>
      <c r="G1808" s="1">
        <v>215</v>
      </c>
      <c r="H1808" s="1" t="s">
        <v>7969</v>
      </c>
      <c r="I1808" s="1" t="s">
        <v>18703</v>
      </c>
      <c r="J1808" s="1" t="s">
        <v>18704</v>
      </c>
      <c r="K1808" s="1" t="s">
        <v>7972</v>
      </c>
      <c r="L1808" s="1" t="s">
        <v>16038</v>
      </c>
    </row>
    <row r="1809" spans="1:13" ht="37.5">
      <c r="A1809" s="1" t="s">
        <v>18705</v>
      </c>
      <c r="B1809" s="1" t="s">
        <v>18706</v>
      </c>
      <c r="C1809" s="1" t="s">
        <v>16176</v>
      </c>
      <c r="D1809" s="1" t="s">
        <v>18707</v>
      </c>
      <c r="E1809" s="1">
        <v>2023</v>
      </c>
      <c r="F1809" s="1" t="s">
        <v>18708</v>
      </c>
      <c r="G1809" s="1">
        <v>59</v>
      </c>
      <c r="H1809" s="1">
        <v>1</v>
      </c>
      <c r="I1809" s="1" t="s">
        <v>18709</v>
      </c>
      <c r="J1809" s="1" t="s">
        <v>18710</v>
      </c>
      <c r="K1809" s="1" t="s">
        <v>7972</v>
      </c>
      <c r="L1809" s="1" t="s">
        <v>8012</v>
      </c>
    </row>
    <row r="1810" spans="1:13" ht="37.5">
      <c r="A1810" s="1" t="s">
        <v>18711</v>
      </c>
      <c r="B1810" s="1" t="s">
        <v>18712</v>
      </c>
      <c r="C1810" s="1" t="s">
        <v>16176</v>
      </c>
      <c r="D1810" s="1" t="s">
        <v>18713</v>
      </c>
      <c r="E1810" s="1">
        <v>2023</v>
      </c>
      <c r="F1810" s="1" t="s">
        <v>10</v>
      </c>
      <c r="G1810" s="1">
        <v>7</v>
      </c>
      <c r="H1810" s="1">
        <v>3</v>
      </c>
      <c r="I1810" s="1" t="s">
        <v>17443</v>
      </c>
      <c r="J1810" s="1" t="s">
        <v>18714</v>
      </c>
      <c r="K1810" s="1" t="s">
        <v>7972</v>
      </c>
      <c r="L1810" s="1" t="s">
        <v>8012</v>
      </c>
    </row>
    <row r="1811" spans="1:13" ht="25">
      <c r="A1811" s="1" t="e">
        <v>#N/A</v>
      </c>
      <c r="B1811" s="1" t="s">
        <v>18715</v>
      </c>
      <c r="C1811" s="1" t="s">
        <v>16176</v>
      </c>
      <c r="D1811" s="1" t="s">
        <v>18716</v>
      </c>
      <c r="E1811" s="1"/>
      <c r="F1811" s="1"/>
      <c r="G1811" s="1"/>
      <c r="H1811" s="1"/>
      <c r="I1811" s="1"/>
      <c r="J1811" s="1"/>
      <c r="K1811" s="1"/>
      <c r="L1811" s="1"/>
    </row>
    <row r="1812" spans="1:13" ht="37.5">
      <c r="A1812" s="1" t="s">
        <v>2374</v>
      </c>
      <c r="B1812" s="1" t="s">
        <v>18717</v>
      </c>
      <c r="C1812" s="1" t="s">
        <v>16176</v>
      </c>
      <c r="D1812" s="1" t="s">
        <v>2377</v>
      </c>
      <c r="E1812" s="1">
        <v>2023</v>
      </c>
      <c r="F1812" s="1" t="s">
        <v>8328</v>
      </c>
      <c r="G1812" s="1" t="s">
        <v>7969</v>
      </c>
      <c r="H1812" s="1" t="s">
        <v>7969</v>
      </c>
      <c r="I1812" s="1" t="s">
        <v>18718</v>
      </c>
      <c r="J1812" s="1" t="s">
        <v>18719</v>
      </c>
      <c r="K1812" s="1" t="s">
        <v>7972</v>
      </c>
      <c r="L1812" s="1" t="s">
        <v>8324</v>
      </c>
      <c r="M1812" s="1" t="s">
        <v>2376</v>
      </c>
    </row>
    <row r="1813" spans="1:13" ht="37.5">
      <c r="A1813" s="1" t="s">
        <v>18720</v>
      </c>
      <c r="B1813" s="1" t="s">
        <v>18721</v>
      </c>
      <c r="C1813" s="1" t="s">
        <v>16176</v>
      </c>
      <c r="D1813" s="1" t="s">
        <v>18722</v>
      </c>
      <c r="E1813" s="1">
        <v>2023</v>
      </c>
      <c r="F1813" s="1" t="s">
        <v>18521</v>
      </c>
      <c r="G1813" s="1">
        <v>11</v>
      </c>
      <c r="H1813" s="1">
        <v>5</v>
      </c>
      <c r="I1813" s="1" t="s">
        <v>18723</v>
      </c>
      <c r="J1813" s="1" t="s">
        <v>18724</v>
      </c>
      <c r="K1813" s="1" t="s">
        <v>7972</v>
      </c>
      <c r="L1813" s="1" t="s">
        <v>18524</v>
      </c>
    </row>
    <row r="1814" spans="1:13" ht="37.5">
      <c r="A1814" s="1" t="s">
        <v>18725</v>
      </c>
      <c r="B1814" s="1" t="s">
        <v>18726</v>
      </c>
      <c r="C1814" s="1" t="s">
        <v>16176</v>
      </c>
      <c r="D1814" s="1" t="s">
        <v>18727</v>
      </c>
      <c r="E1814" s="1">
        <v>2023</v>
      </c>
      <c r="F1814" s="1" t="s">
        <v>18728</v>
      </c>
      <c r="G1814" s="1">
        <v>17</v>
      </c>
      <c r="H1814" s="1">
        <v>4</v>
      </c>
      <c r="I1814" s="1" t="s">
        <v>18729</v>
      </c>
      <c r="J1814" s="1" t="s">
        <v>18730</v>
      </c>
      <c r="K1814" s="1" t="s">
        <v>7972</v>
      </c>
      <c r="L1814" s="1" t="s">
        <v>8102</v>
      </c>
      <c r="M1814" s="1" t="s">
        <v>18731</v>
      </c>
    </row>
    <row r="1815" spans="1:13" ht="37.5">
      <c r="A1815" s="1" t="s">
        <v>18732</v>
      </c>
      <c r="B1815" s="1" t="s">
        <v>18733</v>
      </c>
      <c r="C1815" s="1" t="s">
        <v>16176</v>
      </c>
      <c r="D1815" s="1" t="s">
        <v>18734</v>
      </c>
      <c r="E1815" s="1">
        <v>2023</v>
      </c>
      <c r="F1815" s="1" t="s">
        <v>17416</v>
      </c>
      <c r="G1815" s="1">
        <v>34</v>
      </c>
      <c r="H1815" s="1">
        <v>11</v>
      </c>
      <c r="I1815" s="1" t="s">
        <v>18735</v>
      </c>
      <c r="J1815" s="1" t="s">
        <v>18736</v>
      </c>
      <c r="K1815" s="1" t="s">
        <v>7972</v>
      </c>
      <c r="L1815" s="1" t="s">
        <v>8134</v>
      </c>
      <c r="M1815" s="1" t="s">
        <v>18737</v>
      </c>
    </row>
    <row r="1816" spans="1:13" ht="50">
      <c r="A1816" s="1" t="s">
        <v>18738</v>
      </c>
      <c r="B1816" s="1" t="s">
        <v>18739</v>
      </c>
      <c r="C1816" s="1" t="s">
        <v>16176</v>
      </c>
      <c r="D1816" s="1" t="s">
        <v>18740</v>
      </c>
      <c r="E1816" s="1">
        <v>2023</v>
      </c>
      <c r="F1816" s="1" t="s">
        <v>18741</v>
      </c>
      <c r="G1816" s="1" t="s">
        <v>7969</v>
      </c>
      <c r="H1816" s="1" t="s">
        <v>7969</v>
      </c>
      <c r="I1816" s="1" t="s">
        <v>18742</v>
      </c>
      <c r="J1816" s="1" t="s">
        <v>18743</v>
      </c>
      <c r="K1816" s="1" t="s">
        <v>7972</v>
      </c>
      <c r="L1816" s="1" t="s">
        <v>8969</v>
      </c>
      <c r="M1816" s="1" t="s">
        <v>18744</v>
      </c>
    </row>
    <row r="1817" spans="1:13" ht="37.5">
      <c r="A1817" s="1" t="s">
        <v>18745</v>
      </c>
      <c r="B1817" s="1" t="s">
        <v>18746</v>
      </c>
      <c r="C1817" s="1" t="s">
        <v>16176</v>
      </c>
      <c r="D1817" s="1" t="s">
        <v>18747</v>
      </c>
      <c r="E1817" s="1">
        <v>2023</v>
      </c>
      <c r="F1817" s="1" t="s">
        <v>16208</v>
      </c>
      <c r="G1817" s="1">
        <v>4</v>
      </c>
      <c r="H1817" s="1">
        <v>5</v>
      </c>
      <c r="I1817" s="1" t="s">
        <v>18748</v>
      </c>
      <c r="J1817" s="1" t="s">
        <v>18749</v>
      </c>
      <c r="K1817" s="1" t="s">
        <v>7972</v>
      </c>
      <c r="L1817" s="1" t="s">
        <v>7978</v>
      </c>
      <c r="M1817" s="1" t="s">
        <v>18750</v>
      </c>
    </row>
    <row r="1818" spans="1:13" ht="37.5">
      <c r="A1818" s="1" t="s">
        <v>18751</v>
      </c>
      <c r="B1818" s="1" t="s">
        <v>18752</v>
      </c>
      <c r="C1818" s="1" t="s">
        <v>16176</v>
      </c>
      <c r="D1818" s="1" t="s">
        <v>18753</v>
      </c>
      <c r="E1818" s="1">
        <v>2024</v>
      </c>
      <c r="F1818" s="1" t="s">
        <v>18754</v>
      </c>
      <c r="G1818" s="1">
        <v>2024</v>
      </c>
      <c r="H1818" s="1">
        <v>35</v>
      </c>
      <c r="I1818" s="1" t="s">
        <v>18755</v>
      </c>
      <c r="J1818" s="1" t="s">
        <v>18756</v>
      </c>
      <c r="K1818" s="1" t="s">
        <v>7972</v>
      </c>
      <c r="L1818" s="1" t="s">
        <v>10359</v>
      </c>
      <c r="M1818" s="1" t="s">
        <v>18757</v>
      </c>
    </row>
    <row r="1819" spans="1:13" ht="50">
      <c r="A1819" s="1" t="s">
        <v>18758</v>
      </c>
      <c r="B1819" s="1" t="s">
        <v>18759</v>
      </c>
      <c r="C1819" s="1" t="s">
        <v>16176</v>
      </c>
      <c r="D1819" s="1" t="s">
        <v>18760</v>
      </c>
      <c r="E1819" s="1">
        <v>2023</v>
      </c>
      <c r="F1819" s="1" t="s">
        <v>9282</v>
      </c>
      <c r="G1819" s="1">
        <v>45</v>
      </c>
      <c r="H1819" s="1">
        <v>6</v>
      </c>
      <c r="I1819" s="1" t="s">
        <v>18761</v>
      </c>
      <c r="J1819" s="1" t="s">
        <v>18762</v>
      </c>
      <c r="K1819" s="1" t="s">
        <v>7972</v>
      </c>
      <c r="L1819" s="1" t="s">
        <v>8385</v>
      </c>
      <c r="M1819" s="1" t="s">
        <v>18763</v>
      </c>
    </row>
    <row r="1820" spans="1:13" ht="37.5">
      <c r="A1820" s="1" t="s">
        <v>18764</v>
      </c>
      <c r="B1820" s="1" t="s">
        <v>18765</v>
      </c>
      <c r="C1820" s="1" t="s">
        <v>16176</v>
      </c>
      <c r="D1820" s="1" t="s">
        <v>18766</v>
      </c>
      <c r="E1820" s="1">
        <v>2023</v>
      </c>
      <c r="F1820" s="1" t="s">
        <v>16208</v>
      </c>
      <c r="G1820" s="1">
        <v>4</v>
      </c>
      <c r="H1820" s="1">
        <v>6</v>
      </c>
      <c r="I1820" s="1" t="s">
        <v>18767</v>
      </c>
      <c r="J1820" s="1" t="s">
        <v>18768</v>
      </c>
      <c r="K1820" s="1" t="s">
        <v>7972</v>
      </c>
      <c r="L1820" s="1" t="s">
        <v>7978</v>
      </c>
      <c r="M1820" s="1" t="s">
        <v>18769</v>
      </c>
    </row>
    <row r="1821" spans="1:13" ht="37.5">
      <c r="A1821" s="1" t="s">
        <v>18770</v>
      </c>
      <c r="B1821" s="1" t="s">
        <v>18771</v>
      </c>
      <c r="C1821" s="1" t="s">
        <v>16176</v>
      </c>
      <c r="D1821" s="1" t="s">
        <v>18772</v>
      </c>
      <c r="E1821" s="1">
        <v>2023</v>
      </c>
      <c r="F1821" s="1" t="s">
        <v>10454</v>
      </c>
      <c r="G1821" s="1">
        <v>3</v>
      </c>
      <c r="H1821" s="1">
        <v>1</v>
      </c>
      <c r="I1821" s="1" t="s">
        <v>18773</v>
      </c>
      <c r="J1821" s="1" t="s">
        <v>18774</v>
      </c>
      <c r="K1821" s="1" t="s">
        <v>7972</v>
      </c>
      <c r="L1821" s="1" t="s">
        <v>10457</v>
      </c>
    </row>
    <row r="1822" spans="1:13" ht="37.5">
      <c r="A1822" s="1" t="s">
        <v>18775</v>
      </c>
      <c r="B1822" s="1" t="s">
        <v>18776</v>
      </c>
      <c r="C1822" s="1" t="s">
        <v>16176</v>
      </c>
      <c r="D1822" s="1" t="s">
        <v>18777</v>
      </c>
      <c r="E1822" s="1">
        <v>2023</v>
      </c>
      <c r="F1822" s="1" t="s">
        <v>8024</v>
      </c>
      <c r="G1822" s="1">
        <v>135</v>
      </c>
      <c r="H1822" s="1" t="s">
        <v>7969</v>
      </c>
      <c r="I1822" s="1" t="s">
        <v>18778</v>
      </c>
      <c r="J1822" s="1" t="s">
        <v>18779</v>
      </c>
      <c r="K1822" s="1" t="s">
        <v>7972</v>
      </c>
      <c r="L1822" s="1" t="s">
        <v>8027</v>
      </c>
      <c r="M1822" s="1" t="s">
        <v>18780</v>
      </c>
    </row>
    <row r="1823" spans="1:13" ht="50">
      <c r="A1823" s="1" t="s">
        <v>18781</v>
      </c>
      <c r="B1823" s="1" t="s">
        <v>18782</v>
      </c>
      <c r="C1823" s="1" t="s">
        <v>16176</v>
      </c>
      <c r="D1823" s="1" t="s">
        <v>18783</v>
      </c>
      <c r="E1823" s="1">
        <v>2023</v>
      </c>
      <c r="F1823" s="1" t="s">
        <v>12218</v>
      </c>
      <c r="G1823" s="1">
        <v>143</v>
      </c>
      <c r="H1823" s="1" t="s">
        <v>7969</v>
      </c>
      <c r="I1823" s="1" t="s">
        <v>18784</v>
      </c>
      <c r="J1823" s="1" t="s">
        <v>18785</v>
      </c>
      <c r="K1823" s="1" t="s">
        <v>7972</v>
      </c>
      <c r="L1823" s="1" t="s">
        <v>7993</v>
      </c>
    </row>
    <row r="1824" spans="1:13" ht="37.5">
      <c r="A1824" s="1" t="s">
        <v>18786</v>
      </c>
      <c r="B1824" s="1" t="s">
        <v>18787</v>
      </c>
      <c r="C1824" s="1" t="s">
        <v>16176</v>
      </c>
      <c r="D1824" s="1" t="s">
        <v>18788</v>
      </c>
      <c r="E1824" s="1">
        <v>2023</v>
      </c>
      <c r="F1824" s="1" t="s">
        <v>8328</v>
      </c>
      <c r="G1824" s="1" t="s">
        <v>7969</v>
      </c>
      <c r="H1824" s="1" t="s">
        <v>7969</v>
      </c>
      <c r="I1824" s="1" t="s">
        <v>18789</v>
      </c>
      <c r="J1824" s="1" t="s">
        <v>18790</v>
      </c>
      <c r="K1824" s="1" t="s">
        <v>7972</v>
      </c>
      <c r="L1824" s="1" t="s">
        <v>8324</v>
      </c>
      <c r="M1824" s="1" t="s">
        <v>18791</v>
      </c>
    </row>
    <row r="1825" spans="1:13" ht="37.5">
      <c r="A1825" s="1" t="s">
        <v>18792</v>
      </c>
      <c r="B1825" s="1" t="s">
        <v>18793</v>
      </c>
      <c r="C1825" s="1" t="s">
        <v>16176</v>
      </c>
      <c r="D1825" s="1" t="s">
        <v>18794</v>
      </c>
      <c r="E1825" s="1">
        <v>2023</v>
      </c>
      <c r="F1825" s="1" t="s">
        <v>12388</v>
      </c>
      <c r="G1825" s="1">
        <v>20</v>
      </c>
      <c r="H1825" s="1">
        <v>5</v>
      </c>
      <c r="I1825" s="1" t="s">
        <v>18795</v>
      </c>
      <c r="J1825" s="1" t="s">
        <v>18796</v>
      </c>
      <c r="K1825" s="1" t="s">
        <v>7972</v>
      </c>
      <c r="L1825" s="1" t="s">
        <v>8102</v>
      </c>
      <c r="M1825" s="1" t="s">
        <v>18797</v>
      </c>
    </row>
    <row r="1826" spans="1:13" ht="37.5">
      <c r="A1826" s="1" t="s">
        <v>18798</v>
      </c>
      <c r="B1826" s="1" t="s">
        <v>18799</v>
      </c>
      <c r="C1826" s="1" t="s">
        <v>16176</v>
      </c>
      <c r="D1826" s="1" t="s">
        <v>18800</v>
      </c>
      <c r="E1826" s="1">
        <v>2023</v>
      </c>
      <c r="F1826" s="1" t="s">
        <v>11928</v>
      </c>
      <c r="G1826" s="1">
        <v>19</v>
      </c>
      <c r="H1826" s="1">
        <v>1</v>
      </c>
      <c r="I1826" s="1" t="s">
        <v>18801</v>
      </c>
      <c r="J1826" s="1" t="s">
        <v>18802</v>
      </c>
      <c r="K1826" s="1" t="s">
        <v>7972</v>
      </c>
      <c r="L1826" s="1" t="s">
        <v>8324</v>
      </c>
      <c r="M1826" s="1" t="s">
        <v>18803</v>
      </c>
    </row>
    <row r="1827" spans="1:13" ht="37.5">
      <c r="A1827" s="1" t="s">
        <v>18804</v>
      </c>
      <c r="B1827" s="1" t="s">
        <v>18805</v>
      </c>
      <c r="C1827" s="1" t="s">
        <v>16176</v>
      </c>
      <c r="D1827" s="1" t="s">
        <v>18806</v>
      </c>
      <c r="E1827" s="1">
        <v>2024</v>
      </c>
      <c r="F1827" s="1" t="s">
        <v>12942</v>
      </c>
      <c r="G1827" s="1">
        <v>684</v>
      </c>
      <c r="H1827" s="1" t="s">
        <v>7969</v>
      </c>
      <c r="I1827" s="1" t="s">
        <v>18807</v>
      </c>
      <c r="J1827" s="1" t="s">
        <v>18808</v>
      </c>
      <c r="K1827" s="1" t="s">
        <v>7972</v>
      </c>
      <c r="L1827" s="1" t="s">
        <v>7985</v>
      </c>
      <c r="M1827" s="1" t="s">
        <v>18809</v>
      </c>
    </row>
    <row r="1828" spans="1:13" ht="37.5">
      <c r="A1828" s="1" t="s">
        <v>18810</v>
      </c>
      <c r="B1828" s="1" t="s">
        <v>18811</v>
      </c>
      <c r="C1828" s="1" t="s">
        <v>16176</v>
      </c>
      <c r="D1828" s="1" t="s">
        <v>18812</v>
      </c>
      <c r="E1828" s="1">
        <v>2023</v>
      </c>
      <c r="F1828" s="1" t="s">
        <v>18813</v>
      </c>
      <c r="G1828" s="1">
        <v>49</v>
      </c>
      <c r="H1828" s="1" t="s">
        <v>7969</v>
      </c>
      <c r="I1828" s="1" t="s">
        <v>18814</v>
      </c>
      <c r="J1828" s="1" t="s">
        <v>18815</v>
      </c>
      <c r="K1828" s="1" t="s">
        <v>7972</v>
      </c>
      <c r="L1828" s="1" t="s">
        <v>18816</v>
      </c>
      <c r="M1828" s="1" t="s">
        <v>18817</v>
      </c>
    </row>
    <row r="1829" spans="1:13" ht="50">
      <c r="A1829" s="1" t="s">
        <v>18818</v>
      </c>
      <c r="B1829" s="1" t="s">
        <v>18819</v>
      </c>
      <c r="C1829" s="1" t="s">
        <v>16176</v>
      </c>
      <c r="D1829" s="1" t="s">
        <v>18820</v>
      </c>
      <c r="E1829" s="1">
        <v>2023</v>
      </c>
      <c r="F1829" s="1" t="s">
        <v>18558</v>
      </c>
      <c r="G1829" s="1" t="s">
        <v>7969</v>
      </c>
      <c r="H1829" s="1" t="s">
        <v>7969</v>
      </c>
      <c r="I1829" s="1" t="s">
        <v>18821</v>
      </c>
      <c r="J1829" s="1" t="s">
        <v>18822</v>
      </c>
      <c r="K1829" s="1" t="s">
        <v>7972</v>
      </c>
      <c r="L1829" s="1" t="s">
        <v>8161</v>
      </c>
      <c r="M1829" s="1" t="s">
        <v>18823</v>
      </c>
    </row>
    <row r="1830" spans="1:13" ht="37.5">
      <c r="A1830" s="1" t="s">
        <v>18824</v>
      </c>
      <c r="B1830" s="1" t="s">
        <v>18825</v>
      </c>
      <c r="C1830" s="1" t="s">
        <v>16176</v>
      </c>
      <c r="D1830" s="1" t="s">
        <v>18826</v>
      </c>
      <c r="E1830" s="1">
        <v>2024</v>
      </c>
      <c r="F1830" s="1" t="s">
        <v>18827</v>
      </c>
      <c r="G1830" s="1" t="s">
        <v>7969</v>
      </c>
      <c r="H1830" s="1" t="s">
        <v>7969</v>
      </c>
      <c r="I1830" s="1" t="s">
        <v>18828</v>
      </c>
      <c r="J1830" s="1" t="s">
        <v>18829</v>
      </c>
      <c r="K1830" s="1" t="s">
        <v>7972</v>
      </c>
      <c r="L1830" s="1" t="s">
        <v>8102</v>
      </c>
      <c r="M1830" s="1" t="s">
        <v>18830</v>
      </c>
    </row>
    <row r="1831" spans="1:13" ht="37.5">
      <c r="A1831" s="1" t="s">
        <v>18831</v>
      </c>
      <c r="B1831" s="1" t="s">
        <v>18832</v>
      </c>
      <c r="C1831" s="1" t="s">
        <v>16176</v>
      </c>
      <c r="D1831" s="1" t="s">
        <v>18833</v>
      </c>
      <c r="E1831" s="1">
        <v>2023</v>
      </c>
      <c r="F1831" s="1" t="s">
        <v>18834</v>
      </c>
      <c r="G1831" s="1">
        <v>33</v>
      </c>
      <c r="H1831" s="1">
        <v>1</v>
      </c>
      <c r="I1831" s="1" t="s">
        <v>18835</v>
      </c>
      <c r="J1831" s="1" t="s">
        <v>18836</v>
      </c>
      <c r="K1831" s="1" t="s">
        <v>7972</v>
      </c>
      <c r="L1831" s="1" t="s">
        <v>18837</v>
      </c>
    </row>
    <row r="1832" spans="1:13" ht="37.5">
      <c r="A1832" s="1" t="s">
        <v>18838</v>
      </c>
      <c r="B1832" s="1" t="s">
        <v>18839</v>
      </c>
      <c r="C1832" s="1" t="s">
        <v>16176</v>
      </c>
      <c r="D1832" s="1" t="s">
        <v>18840</v>
      </c>
      <c r="E1832" s="1">
        <v>2023</v>
      </c>
      <c r="F1832" s="1" t="s">
        <v>17023</v>
      </c>
      <c r="G1832" s="1">
        <v>20</v>
      </c>
      <c r="H1832" s="1">
        <v>19</v>
      </c>
      <c r="I1832" s="1" t="s">
        <v>18841</v>
      </c>
      <c r="J1832" s="1" t="s">
        <v>18842</v>
      </c>
      <c r="K1832" s="1" t="s">
        <v>7972</v>
      </c>
      <c r="L1832" s="1" t="s">
        <v>8012</v>
      </c>
    </row>
    <row r="1833" spans="1:13" ht="37.5">
      <c r="A1833" s="1" t="s">
        <v>18843</v>
      </c>
      <c r="B1833" s="1" t="s">
        <v>18844</v>
      </c>
      <c r="C1833" s="1" t="s">
        <v>16176</v>
      </c>
      <c r="D1833" s="1" t="s">
        <v>18845</v>
      </c>
      <c r="E1833" s="1">
        <v>2023</v>
      </c>
      <c r="F1833" s="1" t="s">
        <v>18846</v>
      </c>
      <c r="G1833" s="1" t="s">
        <v>7969</v>
      </c>
      <c r="H1833" s="1" t="s">
        <v>7969</v>
      </c>
      <c r="I1833" s="1" t="s">
        <v>18847</v>
      </c>
      <c r="J1833" s="1" t="s">
        <v>18848</v>
      </c>
      <c r="K1833" s="1" t="s">
        <v>7972</v>
      </c>
      <c r="L1833" s="1" t="s">
        <v>8102</v>
      </c>
      <c r="M1833" s="1" t="s">
        <v>18849</v>
      </c>
    </row>
    <row r="1834" spans="1:13" ht="37.5">
      <c r="A1834" s="1" t="s">
        <v>18850</v>
      </c>
      <c r="B1834" s="1" t="s">
        <v>18851</v>
      </c>
      <c r="C1834" s="1" t="s">
        <v>16176</v>
      </c>
      <c r="D1834" s="1" t="s">
        <v>18852</v>
      </c>
      <c r="E1834" s="1">
        <v>2023</v>
      </c>
      <c r="F1834" s="1" t="s">
        <v>8151</v>
      </c>
      <c r="G1834" s="1">
        <v>11</v>
      </c>
      <c r="H1834" s="1">
        <v>3</v>
      </c>
      <c r="I1834" s="1" t="s">
        <v>18853</v>
      </c>
      <c r="J1834" s="1" t="s">
        <v>18854</v>
      </c>
      <c r="K1834" s="1" t="s">
        <v>7972</v>
      </c>
      <c r="L1834" s="1" t="s">
        <v>8154</v>
      </c>
      <c r="M1834" s="1" t="s">
        <v>7969</v>
      </c>
    </row>
    <row r="1835" spans="1:13" ht="37.5">
      <c r="A1835" s="1" t="s">
        <v>18855</v>
      </c>
      <c r="B1835" s="1" t="s">
        <v>18856</v>
      </c>
      <c r="C1835" s="1" t="s">
        <v>16176</v>
      </c>
      <c r="D1835" s="1" t="s">
        <v>18857</v>
      </c>
      <c r="E1835" s="1">
        <v>2023</v>
      </c>
      <c r="F1835" s="1" t="s">
        <v>16855</v>
      </c>
      <c r="G1835" s="1">
        <v>11</v>
      </c>
      <c r="H1835" s="1">
        <v>6</v>
      </c>
      <c r="I1835" s="1" t="s">
        <v>18858</v>
      </c>
      <c r="J1835" s="1" t="s">
        <v>18859</v>
      </c>
      <c r="K1835" s="1" t="s">
        <v>7972</v>
      </c>
      <c r="L1835" s="1" t="s">
        <v>9292</v>
      </c>
    </row>
    <row r="1836" spans="1:13" ht="25">
      <c r="A1836" s="1" t="e">
        <v>#N/A</v>
      </c>
      <c r="B1836" s="1" t="s">
        <v>18860</v>
      </c>
      <c r="C1836" s="1" t="s">
        <v>16176</v>
      </c>
      <c r="D1836" s="1" t="s">
        <v>18861</v>
      </c>
      <c r="E1836" s="1"/>
      <c r="F1836" s="1"/>
      <c r="G1836" s="1"/>
      <c r="H1836" s="1"/>
      <c r="I1836" s="1"/>
      <c r="J1836" s="1"/>
      <c r="K1836" s="1"/>
      <c r="L1836" s="1"/>
    </row>
    <row r="1837" spans="1:13" ht="37.5">
      <c r="A1837" s="1" t="s">
        <v>18862</v>
      </c>
      <c r="B1837" s="1" t="s">
        <v>18863</v>
      </c>
      <c r="C1837" s="1" t="s">
        <v>16176</v>
      </c>
      <c r="D1837" s="1" t="s">
        <v>18864</v>
      </c>
      <c r="E1837" s="1">
        <v>2023</v>
      </c>
      <c r="F1837" s="1" t="s">
        <v>18865</v>
      </c>
      <c r="G1837" s="1">
        <v>73</v>
      </c>
      <c r="H1837" s="1">
        <v>4</v>
      </c>
      <c r="I1837" s="1" t="s">
        <v>18866</v>
      </c>
      <c r="J1837" s="1" t="s">
        <v>18867</v>
      </c>
      <c r="K1837" s="1" t="s">
        <v>7972</v>
      </c>
      <c r="L1837" s="1" t="s">
        <v>9617</v>
      </c>
      <c r="M1837" s="1" t="s">
        <v>18868</v>
      </c>
    </row>
    <row r="1838" spans="1:13" ht="37.5">
      <c r="A1838" s="1" t="s">
        <v>18869</v>
      </c>
      <c r="B1838" s="1" t="s">
        <v>18870</v>
      </c>
      <c r="C1838" s="1" t="s">
        <v>16176</v>
      </c>
      <c r="D1838" s="1" t="s">
        <v>18871</v>
      </c>
      <c r="E1838" s="1">
        <v>2023</v>
      </c>
      <c r="F1838" s="1" t="s">
        <v>8144</v>
      </c>
      <c r="G1838" s="1">
        <v>13</v>
      </c>
      <c r="H1838" s="1">
        <v>24</v>
      </c>
      <c r="I1838" s="1" t="s">
        <v>18872</v>
      </c>
      <c r="J1838" s="1" t="s">
        <v>18873</v>
      </c>
      <c r="K1838" s="1" t="s">
        <v>7972</v>
      </c>
      <c r="L1838" s="1" t="s">
        <v>8012</v>
      </c>
    </row>
    <row r="1839" spans="1:13" ht="37.5">
      <c r="A1839" s="1" t="s">
        <v>18874</v>
      </c>
      <c r="B1839" s="1" t="s">
        <v>18875</v>
      </c>
      <c r="C1839" s="1" t="s">
        <v>16176</v>
      </c>
      <c r="D1839" s="1" t="s">
        <v>18876</v>
      </c>
      <c r="E1839" s="1">
        <v>2023</v>
      </c>
      <c r="F1839" s="1" t="s">
        <v>8009</v>
      </c>
      <c r="G1839" s="1">
        <v>12</v>
      </c>
      <c r="H1839" s="1">
        <v>4</v>
      </c>
      <c r="I1839" s="1" t="s">
        <v>18877</v>
      </c>
      <c r="J1839" s="1" t="s">
        <v>18878</v>
      </c>
      <c r="K1839" s="1" t="s">
        <v>7972</v>
      </c>
      <c r="L1839" s="1" t="s">
        <v>9292</v>
      </c>
    </row>
    <row r="1840" spans="1:13" ht="37.5">
      <c r="A1840" s="1" t="s">
        <v>18879</v>
      </c>
      <c r="B1840" s="1" t="s">
        <v>18880</v>
      </c>
      <c r="C1840" s="1" t="s">
        <v>16176</v>
      </c>
      <c r="D1840" s="1" t="s">
        <v>18881</v>
      </c>
      <c r="E1840" s="1">
        <v>2023</v>
      </c>
      <c r="F1840" s="1" t="s">
        <v>8144</v>
      </c>
      <c r="G1840" s="1">
        <v>13</v>
      </c>
      <c r="H1840" s="1">
        <v>13</v>
      </c>
      <c r="I1840" s="1" t="s">
        <v>18882</v>
      </c>
      <c r="J1840" s="1" t="s">
        <v>18883</v>
      </c>
      <c r="K1840" s="1" t="s">
        <v>7972</v>
      </c>
      <c r="L1840" s="1" t="s">
        <v>8012</v>
      </c>
    </row>
    <row r="1841" spans="1:13" ht="37.5">
      <c r="A1841" s="1" t="s">
        <v>18884</v>
      </c>
      <c r="B1841" s="1" t="s">
        <v>18885</v>
      </c>
      <c r="C1841" s="1" t="s">
        <v>16176</v>
      </c>
      <c r="D1841" s="1" t="s">
        <v>18886</v>
      </c>
      <c r="E1841" s="1">
        <v>2023</v>
      </c>
      <c r="F1841" s="1" t="s">
        <v>18887</v>
      </c>
      <c r="G1841" s="1">
        <v>19</v>
      </c>
      <c r="H1841" s="1">
        <v>3</v>
      </c>
      <c r="I1841" s="1" t="s">
        <v>18888</v>
      </c>
      <c r="J1841" s="1" t="s">
        <v>18889</v>
      </c>
      <c r="K1841" s="1" t="s">
        <v>7972</v>
      </c>
      <c r="L1841" s="1" t="s">
        <v>8324</v>
      </c>
      <c r="M1841" s="1" t="s">
        <v>18890</v>
      </c>
    </row>
    <row r="1842" spans="1:13" ht="50">
      <c r="A1842" s="1" t="s">
        <v>18891</v>
      </c>
      <c r="B1842" s="1" t="s">
        <v>18892</v>
      </c>
      <c r="C1842" s="1" t="s">
        <v>16176</v>
      </c>
      <c r="D1842" s="1" t="s">
        <v>18893</v>
      </c>
      <c r="E1842" s="1">
        <v>2023</v>
      </c>
      <c r="F1842" s="1" t="s">
        <v>18894</v>
      </c>
      <c r="G1842" s="1" t="s">
        <v>7969</v>
      </c>
      <c r="H1842" s="1" t="s">
        <v>7969</v>
      </c>
      <c r="I1842" s="1" t="s">
        <v>18895</v>
      </c>
      <c r="J1842" s="1" t="s">
        <v>18896</v>
      </c>
      <c r="K1842" s="1" t="s">
        <v>7972</v>
      </c>
      <c r="L1842" s="1" t="s">
        <v>8161</v>
      </c>
      <c r="M1842" s="1" t="s">
        <v>18897</v>
      </c>
    </row>
    <row r="1843" spans="1:13" ht="37.5">
      <c r="A1843" s="1" t="s">
        <v>18898</v>
      </c>
      <c r="B1843" s="1" t="s">
        <v>18899</v>
      </c>
      <c r="C1843" s="1" t="s">
        <v>16176</v>
      </c>
      <c r="D1843" s="1" t="s">
        <v>18900</v>
      </c>
      <c r="E1843" s="1">
        <v>2023</v>
      </c>
      <c r="F1843" s="1" t="s">
        <v>8516</v>
      </c>
      <c r="G1843" s="1">
        <v>15</v>
      </c>
      <c r="H1843" s="1">
        <v>7</v>
      </c>
      <c r="I1843" s="1" t="s">
        <v>18901</v>
      </c>
      <c r="J1843" s="1" t="s">
        <v>18902</v>
      </c>
      <c r="K1843" s="1" t="s">
        <v>7972</v>
      </c>
      <c r="L1843" s="1" t="s">
        <v>9292</v>
      </c>
    </row>
    <row r="1844" spans="1:13" ht="37.5">
      <c r="A1844" s="1" t="s">
        <v>18903</v>
      </c>
      <c r="B1844" s="1" t="s">
        <v>18904</v>
      </c>
      <c r="C1844" s="1" t="s">
        <v>16176</v>
      </c>
      <c r="D1844" s="1" t="s">
        <v>18905</v>
      </c>
      <c r="E1844" s="1">
        <v>2023</v>
      </c>
      <c r="F1844" s="1" t="s">
        <v>10032</v>
      </c>
      <c r="G1844" s="1">
        <v>12</v>
      </c>
      <c r="H1844" s="1">
        <v>4</v>
      </c>
      <c r="I1844" s="1" t="s">
        <v>18906</v>
      </c>
      <c r="J1844" s="1" t="s">
        <v>18907</v>
      </c>
      <c r="K1844" s="1" t="s">
        <v>7972</v>
      </c>
      <c r="L1844" s="1" t="s">
        <v>8012</v>
      </c>
    </row>
    <row r="1845" spans="1:13" ht="37.5">
      <c r="A1845" s="1" t="s">
        <v>18908</v>
      </c>
      <c r="B1845" s="1" t="s">
        <v>18909</v>
      </c>
      <c r="C1845" s="1" t="s">
        <v>16176</v>
      </c>
      <c r="D1845" s="1" t="s">
        <v>18910</v>
      </c>
      <c r="E1845" s="1">
        <v>2023</v>
      </c>
      <c r="F1845" s="1" t="s">
        <v>8009</v>
      </c>
      <c r="G1845" s="1">
        <v>12</v>
      </c>
      <c r="H1845" s="1">
        <v>3</v>
      </c>
      <c r="I1845" s="1" t="s">
        <v>18911</v>
      </c>
      <c r="J1845" s="1" t="s">
        <v>18912</v>
      </c>
      <c r="K1845" s="1" t="s">
        <v>7972</v>
      </c>
      <c r="L1845" s="1" t="s">
        <v>9292</v>
      </c>
    </row>
    <row r="1846" spans="1:13" ht="37.5">
      <c r="A1846" s="1" t="s">
        <v>18913</v>
      </c>
      <c r="B1846" s="1" t="s">
        <v>18914</v>
      </c>
      <c r="C1846" s="1" t="s">
        <v>16176</v>
      </c>
      <c r="D1846" s="1" t="s">
        <v>18915</v>
      </c>
      <c r="E1846" s="1">
        <v>2023</v>
      </c>
      <c r="F1846" s="1" t="s">
        <v>18916</v>
      </c>
      <c r="G1846" s="1">
        <v>274</v>
      </c>
      <c r="H1846" s="1" t="s">
        <v>7969</v>
      </c>
      <c r="I1846" s="1" t="s">
        <v>18917</v>
      </c>
      <c r="J1846" s="1" t="s">
        <v>18918</v>
      </c>
      <c r="K1846" s="1" t="s">
        <v>7972</v>
      </c>
      <c r="L1846" s="1" t="s">
        <v>7993</v>
      </c>
    </row>
    <row r="1847" spans="1:13" ht="37.5">
      <c r="A1847" s="1" t="s">
        <v>2864</v>
      </c>
      <c r="B1847" s="1" t="s">
        <v>18919</v>
      </c>
      <c r="C1847" s="1" t="s">
        <v>16176</v>
      </c>
      <c r="D1847" s="1" t="s">
        <v>18920</v>
      </c>
      <c r="E1847" s="1">
        <v>2023</v>
      </c>
      <c r="F1847" s="1" t="s">
        <v>8043</v>
      </c>
      <c r="G1847" s="1">
        <v>82</v>
      </c>
      <c r="H1847" s="1">
        <v>20</v>
      </c>
      <c r="I1847" s="1" t="s">
        <v>18921</v>
      </c>
      <c r="J1847" s="1" t="s">
        <v>18922</v>
      </c>
      <c r="K1847" s="1" t="s">
        <v>7972</v>
      </c>
      <c r="L1847" s="1" t="s">
        <v>7978</v>
      </c>
      <c r="M1847" s="1" t="s">
        <v>2866</v>
      </c>
    </row>
    <row r="1848" spans="1:13" ht="37.5">
      <c r="A1848" s="1" t="s">
        <v>18923</v>
      </c>
      <c r="B1848" s="1" t="s">
        <v>18924</v>
      </c>
      <c r="C1848" s="1" t="s">
        <v>16176</v>
      </c>
      <c r="D1848" s="1" t="s">
        <v>18925</v>
      </c>
      <c r="E1848" s="1">
        <v>2023</v>
      </c>
      <c r="F1848" s="1" t="s">
        <v>18926</v>
      </c>
      <c r="G1848" s="1">
        <v>76</v>
      </c>
      <c r="H1848" s="1" t="s">
        <v>7969</v>
      </c>
      <c r="I1848" s="1" t="s">
        <v>18927</v>
      </c>
      <c r="J1848" s="1" t="s">
        <v>18928</v>
      </c>
      <c r="K1848" s="1" t="s">
        <v>7972</v>
      </c>
      <c r="L1848" s="1" t="s">
        <v>7993</v>
      </c>
    </row>
    <row r="1849" spans="1:13" ht="37.5">
      <c r="A1849" s="1" t="s">
        <v>18929</v>
      </c>
      <c r="B1849" s="1" t="s">
        <v>18930</v>
      </c>
      <c r="C1849" s="1" t="s">
        <v>16176</v>
      </c>
      <c r="D1849" s="1" t="s">
        <v>18931</v>
      </c>
      <c r="E1849" s="1">
        <v>2024</v>
      </c>
      <c r="F1849" s="1" t="s">
        <v>18932</v>
      </c>
      <c r="G1849" s="1" t="s">
        <v>7969</v>
      </c>
      <c r="H1849" s="1" t="s">
        <v>7969</v>
      </c>
      <c r="I1849" s="1" t="s">
        <v>18933</v>
      </c>
      <c r="J1849" s="1" t="s">
        <v>18934</v>
      </c>
      <c r="K1849" s="1" t="s">
        <v>7972</v>
      </c>
      <c r="L1849" s="1" t="s">
        <v>8102</v>
      </c>
      <c r="M1849" s="1" t="s">
        <v>18935</v>
      </c>
    </row>
    <row r="1850" spans="1:13" ht="37.5">
      <c r="A1850" s="1" t="s">
        <v>18936</v>
      </c>
      <c r="B1850" s="1" t="s">
        <v>18937</v>
      </c>
      <c r="C1850" s="1" t="s">
        <v>16176</v>
      </c>
      <c r="D1850" s="1" t="s">
        <v>18938</v>
      </c>
      <c r="E1850" s="1">
        <v>2023</v>
      </c>
      <c r="F1850" s="1" t="s">
        <v>18939</v>
      </c>
      <c r="G1850" s="1">
        <v>9</v>
      </c>
      <c r="H1850" s="1" t="s">
        <v>7969</v>
      </c>
      <c r="I1850" s="1" t="s">
        <v>18940</v>
      </c>
      <c r="J1850" s="1" t="s">
        <v>18941</v>
      </c>
      <c r="K1850" s="1" t="s">
        <v>7972</v>
      </c>
      <c r="L1850" s="1" t="s">
        <v>8465</v>
      </c>
    </row>
    <row r="1851" spans="1:13" ht="37.5">
      <c r="A1851" s="1" t="s">
        <v>18942</v>
      </c>
      <c r="B1851" s="1" t="s">
        <v>18943</v>
      </c>
      <c r="C1851" s="1" t="s">
        <v>16176</v>
      </c>
      <c r="D1851" s="1" t="s">
        <v>18944</v>
      </c>
      <c r="E1851" s="1">
        <v>2023</v>
      </c>
      <c r="F1851" s="1" t="s">
        <v>18945</v>
      </c>
      <c r="G1851" s="1">
        <v>11</v>
      </c>
      <c r="H1851" s="1">
        <v>4</v>
      </c>
      <c r="I1851" s="1" t="s">
        <v>18946</v>
      </c>
      <c r="J1851" s="1" t="s">
        <v>18947</v>
      </c>
      <c r="K1851" s="1" t="s">
        <v>7972</v>
      </c>
      <c r="L1851" s="1" t="s">
        <v>8102</v>
      </c>
      <c r="M1851" s="1" t="s">
        <v>18948</v>
      </c>
    </row>
    <row r="1852" spans="1:13" ht="37.5">
      <c r="A1852" s="1" t="s">
        <v>18949</v>
      </c>
      <c r="B1852" s="1" t="s">
        <v>18950</v>
      </c>
      <c r="C1852" s="1" t="s">
        <v>16176</v>
      </c>
      <c r="D1852" s="1" t="s">
        <v>18951</v>
      </c>
      <c r="E1852" s="1">
        <v>2023</v>
      </c>
      <c r="F1852" s="1" t="s">
        <v>18666</v>
      </c>
      <c r="G1852" s="1">
        <v>30</v>
      </c>
      <c r="H1852" s="1">
        <v>1</v>
      </c>
      <c r="I1852" s="1" t="s">
        <v>18952</v>
      </c>
      <c r="J1852" s="1" t="s">
        <v>18953</v>
      </c>
      <c r="K1852" s="1" t="s">
        <v>7972</v>
      </c>
      <c r="L1852" s="1" t="s">
        <v>17822</v>
      </c>
    </row>
    <row r="1853" spans="1:13" ht="37.5">
      <c r="A1853" s="1" t="s">
        <v>18954</v>
      </c>
      <c r="B1853" s="1" t="s">
        <v>18955</v>
      </c>
      <c r="C1853" s="1" t="s">
        <v>16176</v>
      </c>
      <c r="D1853" s="1" t="s">
        <v>18956</v>
      </c>
      <c r="E1853" s="1">
        <v>2023</v>
      </c>
      <c r="F1853" s="1" t="s">
        <v>10691</v>
      </c>
      <c r="G1853" s="1">
        <v>35</v>
      </c>
      <c r="H1853" s="1">
        <v>23</v>
      </c>
      <c r="I1853" s="1" t="s">
        <v>18957</v>
      </c>
      <c r="J1853" s="1" t="s">
        <v>18958</v>
      </c>
      <c r="K1853" s="1" t="s">
        <v>7972</v>
      </c>
      <c r="L1853" s="1" t="s">
        <v>10694</v>
      </c>
      <c r="M1853" s="1" t="s">
        <v>18959</v>
      </c>
    </row>
    <row r="1854" spans="1:13" ht="37.5">
      <c r="A1854" s="1" t="s">
        <v>18960</v>
      </c>
      <c r="B1854" s="1" t="s">
        <v>18961</v>
      </c>
      <c r="C1854" s="1" t="s">
        <v>16176</v>
      </c>
      <c r="D1854" s="1" t="s">
        <v>18962</v>
      </c>
      <c r="E1854" s="1">
        <v>2023</v>
      </c>
      <c r="F1854" s="1" t="s">
        <v>18963</v>
      </c>
      <c r="G1854" s="1">
        <v>4</v>
      </c>
      <c r="H1854" s="1">
        <v>3</v>
      </c>
      <c r="I1854" s="1" t="s">
        <v>18964</v>
      </c>
      <c r="J1854" s="1" t="s">
        <v>18965</v>
      </c>
      <c r="K1854" s="1" t="s">
        <v>7972</v>
      </c>
      <c r="L1854" s="1" t="s">
        <v>18966</v>
      </c>
    </row>
    <row r="1855" spans="1:13" ht="37.5">
      <c r="A1855" s="1" t="s">
        <v>18967</v>
      </c>
      <c r="B1855" s="1" t="s">
        <v>18968</v>
      </c>
      <c r="C1855" s="1" t="s">
        <v>16176</v>
      </c>
      <c r="D1855" s="1" t="s">
        <v>18969</v>
      </c>
      <c r="E1855" s="1">
        <v>2023</v>
      </c>
      <c r="F1855" s="1" t="s">
        <v>9560</v>
      </c>
      <c r="G1855" s="1">
        <v>80</v>
      </c>
      <c r="H1855" s="1" t="s">
        <v>7969</v>
      </c>
      <c r="I1855" s="1" t="s">
        <v>18970</v>
      </c>
      <c r="J1855" s="1" t="s">
        <v>18971</v>
      </c>
      <c r="K1855" s="1" t="s">
        <v>7972</v>
      </c>
      <c r="L1855" s="1" t="s">
        <v>8027</v>
      </c>
      <c r="M1855" s="1" t="s">
        <v>18972</v>
      </c>
    </row>
    <row r="1856" spans="1:13" ht="37.5">
      <c r="A1856" s="1" t="s">
        <v>18973</v>
      </c>
      <c r="B1856" s="1" t="s">
        <v>18974</v>
      </c>
      <c r="C1856" s="1" t="s">
        <v>16176</v>
      </c>
      <c r="D1856" s="1" t="s">
        <v>18975</v>
      </c>
      <c r="E1856" s="1">
        <v>2023</v>
      </c>
      <c r="F1856" s="1" t="s">
        <v>8375</v>
      </c>
      <c r="G1856" s="1">
        <v>105</v>
      </c>
      <c r="H1856" s="1">
        <v>12</v>
      </c>
      <c r="I1856" s="1" t="s">
        <v>18976</v>
      </c>
      <c r="J1856" s="1" t="s">
        <v>18977</v>
      </c>
      <c r="K1856" s="1" t="s">
        <v>7972</v>
      </c>
      <c r="L1856" s="1" t="s">
        <v>7978</v>
      </c>
      <c r="M1856" s="1" t="s">
        <v>18978</v>
      </c>
    </row>
    <row r="1857" spans="1:13" ht="37.5">
      <c r="A1857" s="1" t="s">
        <v>18979</v>
      </c>
      <c r="B1857" s="1" t="s">
        <v>18980</v>
      </c>
      <c r="C1857" s="1" t="s">
        <v>16176</v>
      </c>
      <c r="D1857" s="1" t="s">
        <v>18981</v>
      </c>
      <c r="E1857" s="1">
        <v>2023</v>
      </c>
      <c r="F1857" s="1" t="s">
        <v>18982</v>
      </c>
      <c r="G1857" s="1">
        <v>5</v>
      </c>
      <c r="H1857" s="1">
        <v>4</v>
      </c>
      <c r="I1857" s="1" t="s">
        <v>17443</v>
      </c>
      <c r="J1857" s="1" t="s">
        <v>18983</v>
      </c>
      <c r="K1857" s="1" t="s">
        <v>7972</v>
      </c>
      <c r="L1857" s="1" t="s">
        <v>8012</v>
      </c>
    </row>
    <row r="1858" spans="1:13" ht="50">
      <c r="A1858" s="1" t="s">
        <v>18984</v>
      </c>
      <c r="B1858" s="1" t="s">
        <v>18985</v>
      </c>
      <c r="C1858" s="1" t="s">
        <v>16176</v>
      </c>
      <c r="D1858" s="1" t="s">
        <v>18986</v>
      </c>
      <c r="E1858" s="1">
        <v>2023</v>
      </c>
      <c r="F1858" s="1" t="s">
        <v>9282</v>
      </c>
      <c r="G1858" s="1">
        <v>45</v>
      </c>
      <c r="H1858" s="1">
        <v>6</v>
      </c>
      <c r="I1858" s="1" t="s">
        <v>18987</v>
      </c>
      <c r="J1858" s="1" t="s">
        <v>18988</v>
      </c>
      <c r="K1858" s="1" t="s">
        <v>7972</v>
      </c>
      <c r="L1858" s="1" t="s">
        <v>8385</v>
      </c>
      <c r="M1858" s="1" t="s">
        <v>18989</v>
      </c>
    </row>
    <row r="1859" spans="1:13" ht="37.5">
      <c r="A1859" s="1" t="s">
        <v>18990</v>
      </c>
      <c r="B1859" s="1" t="s">
        <v>18991</v>
      </c>
      <c r="C1859" s="1" t="s">
        <v>16176</v>
      </c>
      <c r="D1859" s="1" t="s">
        <v>18992</v>
      </c>
      <c r="E1859" s="1">
        <v>2023</v>
      </c>
      <c r="F1859" s="1" t="s">
        <v>10201</v>
      </c>
      <c r="G1859" s="1" t="s">
        <v>7969</v>
      </c>
      <c r="H1859" s="1" t="s">
        <v>7969</v>
      </c>
      <c r="I1859" s="1" t="s">
        <v>18993</v>
      </c>
      <c r="J1859" s="1" t="s">
        <v>18994</v>
      </c>
      <c r="K1859" s="1" t="s">
        <v>7972</v>
      </c>
      <c r="L1859" s="1" t="s">
        <v>8102</v>
      </c>
      <c r="M1859" s="1" t="s">
        <v>18995</v>
      </c>
    </row>
    <row r="1860" spans="1:13" ht="37.5">
      <c r="A1860" s="1" t="s">
        <v>18996</v>
      </c>
      <c r="B1860" s="1" t="s">
        <v>18997</v>
      </c>
      <c r="C1860" s="1" t="s">
        <v>16176</v>
      </c>
      <c r="D1860" s="1" t="s">
        <v>18998</v>
      </c>
      <c r="E1860" s="1">
        <v>2023</v>
      </c>
      <c r="F1860" s="1" t="s">
        <v>16491</v>
      </c>
      <c r="G1860" s="1">
        <v>2714</v>
      </c>
      <c r="H1860" s="1" t="s">
        <v>7969</v>
      </c>
      <c r="I1860" s="1" t="s">
        <v>18999</v>
      </c>
      <c r="J1860" s="1" t="s">
        <v>19000</v>
      </c>
      <c r="K1860" s="1" t="s">
        <v>7972</v>
      </c>
      <c r="L1860" s="1" t="s">
        <v>17704</v>
      </c>
      <c r="M1860" s="1" t="s">
        <v>19001</v>
      </c>
    </row>
    <row r="1861" spans="1:13" ht="37.5">
      <c r="A1861" s="1" t="s">
        <v>19002</v>
      </c>
      <c r="B1861" s="1" t="s">
        <v>19003</v>
      </c>
      <c r="C1861" s="1" t="s">
        <v>16176</v>
      </c>
      <c r="D1861" s="1" t="s">
        <v>19004</v>
      </c>
      <c r="E1861" s="1">
        <v>2023</v>
      </c>
      <c r="F1861" s="1" t="s">
        <v>19005</v>
      </c>
      <c r="G1861" s="1">
        <v>142</v>
      </c>
      <c r="H1861" s="1" t="s">
        <v>7969</v>
      </c>
      <c r="I1861" s="1" t="s">
        <v>19006</v>
      </c>
      <c r="J1861" s="1" t="s">
        <v>19007</v>
      </c>
      <c r="K1861" s="1" t="s">
        <v>7972</v>
      </c>
      <c r="L1861" s="1" t="s">
        <v>8027</v>
      </c>
      <c r="M1861" s="1" t="s">
        <v>19008</v>
      </c>
    </row>
    <row r="1862" spans="1:13" ht="37.5">
      <c r="A1862" s="1" t="s">
        <v>19009</v>
      </c>
      <c r="B1862" s="1" t="s">
        <v>19010</v>
      </c>
      <c r="C1862" s="1" t="s">
        <v>16176</v>
      </c>
      <c r="D1862" s="1" t="s">
        <v>19011</v>
      </c>
      <c r="E1862" s="1">
        <v>2023</v>
      </c>
      <c r="F1862" s="1" t="s">
        <v>8276</v>
      </c>
      <c r="G1862" s="1">
        <v>23</v>
      </c>
      <c r="H1862" s="1">
        <v>5</v>
      </c>
      <c r="I1862" s="1" t="s">
        <v>19012</v>
      </c>
      <c r="J1862" s="1" t="s">
        <v>19013</v>
      </c>
      <c r="K1862" s="1" t="s">
        <v>7972</v>
      </c>
      <c r="L1862" s="1" t="s">
        <v>9292</v>
      </c>
    </row>
    <row r="1863" spans="1:13" ht="37.5">
      <c r="A1863" s="1" t="s">
        <v>19014</v>
      </c>
      <c r="B1863" s="1" t="s">
        <v>19015</v>
      </c>
      <c r="C1863" s="1" t="s">
        <v>16176</v>
      </c>
      <c r="D1863" s="1" t="s">
        <v>19016</v>
      </c>
      <c r="E1863" s="1">
        <v>2024</v>
      </c>
      <c r="F1863" s="1" t="s">
        <v>19017</v>
      </c>
      <c r="G1863" s="1" t="s">
        <v>7969</v>
      </c>
      <c r="H1863" s="1" t="s">
        <v>7969</v>
      </c>
      <c r="I1863" s="1" t="s">
        <v>19018</v>
      </c>
      <c r="J1863" s="1" t="s">
        <v>19019</v>
      </c>
      <c r="K1863" s="1" t="s">
        <v>7972</v>
      </c>
      <c r="L1863" s="1" t="s">
        <v>8102</v>
      </c>
      <c r="M1863" s="1" t="s">
        <v>19020</v>
      </c>
    </row>
    <row r="1864" spans="1:13" ht="37.5">
      <c r="A1864" s="1" t="s">
        <v>19021</v>
      </c>
      <c r="B1864" s="1" t="s">
        <v>19022</v>
      </c>
      <c r="C1864" s="1" t="s">
        <v>16176</v>
      </c>
      <c r="D1864" s="1" t="s">
        <v>19023</v>
      </c>
      <c r="E1864" s="1">
        <v>2024</v>
      </c>
      <c r="F1864" s="1" t="s">
        <v>19024</v>
      </c>
      <c r="G1864" s="1">
        <v>11</v>
      </c>
      <c r="H1864" s="1">
        <v>8</v>
      </c>
      <c r="I1864" s="1" t="s">
        <v>19025</v>
      </c>
      <c r="J1864" s="1" t="s">
        <v>19026</v>
      </c>
      <c r="K1864" s="1" t="s">
        <v>7972</v>
      </c>
      <c r="L1864" s="1" t="s">
        <v>8102</v>
      </c>
      <c r="M1864" s="1" t="s">
        <v>19027</v>
      </c>
    </row>
    <row r="1865" spans="1:13" ht="37.5">
      <c r="A1865" s="1" t="s">
        <v>2704</v>
      </c>
      <c r="B1865" s="1" t="s">
        <v>19028</v>
      </c>
      <c r="C1865" s="1" t="s">
        <v>16176</v>
      </c>
      <c r="D1865" s="1" t="s">
        <v>19029</v>
      </c>
      <c r="E1865" s="1">
        <v>2023</v>
      </c>
      <c r="F1865" s="1" t="s">
        <v>16994</v>
      </c>
      <c r="G1865" s="1">
        <v>10</v>
      </c>
      <c r="H1865" s="1">
        <v>6</v>
      </c>
      <c r="I1865" s="1" t="s">
        <v>19030</v>
      </c>
      <c r="J1865" s="1" t="s">
        <v>19031</v>
      </c>
      <c r="K1865" s="1" t="s">
        <v>7972</v>
      </c>
      <c r="L1865" s="1" t="s">
        <v>8078</v>
      </c>
      <c r="M1865" s="1" t="s">
        <v>2706</v>
      </c>
    </row>
    <row r="1866" spans="1:13" ht="37.5">
      <c r="A1866" s="1" t="s">
        <v>19032</v>
      </c>
      <c r="B1866" s="1" t="s">
        <v>19033</v>
      </c>
      <c r="C1866" s="1" t="s">
        <v>16176</v>
      </c>
      <c r="D1866" s="1" t="s">
        <v>19034</v>
      </c>
      <c r="E1866" s="1">
        <v>2024</v>
      </c>
      <c r="F1866" s="1" t="s">
        <v>8733</v>
      </c>
      <c r="G1866" s="1" t="s">
        <v>7969</v>
      </c>
      <c r="H1866" s="1" t="s">
        <v>7969</v>
      </c>
      <c r="I1866" s="1" t="s">
        <v>19035</v>
      </c>
      <c r="J1866" s="1" t="s">
        <v>19036</v>
      </c>
      <c r="K1866" s="1" t="s">
        <v>7972</v>
      </c>
      <c r="L1866" s="1" t="s">
        <v>8427</v>
      </c>
      <c r="M1866" s="1" t="s">
        <v>19037</v>
      </c>
    </row>
    <row r="1867" spans="1:13" ht="37.5">
      <c r="A1867" s="1" t="s">
        <v>19038</v>
      </c>
      <c r="B1867" s="1" t="s">
        <v>19039</v>
      </c>
      <c r="C1867" s="1" t="s">
        <v>16176</v>
      </c>
      <c r="D1867" s="1" t="s">
        <v>19040</v>
      </c>
      <c r="E1867" s="1">
        <v>2023</v>
      </c>
      <c r="F1867" s="1" t="s">
        <v>8038</v>
      </c>
      <c r="G1867" s="1">
        <v>15</v>
      </c>
      <c r="H1867" s="1">
        <v>4</v>
      </c>
      <c r="I1867" s="1" t="s">
        <v>19041</v>
      </c>
      <c r="J1867" s="1" t="s">
        <v>19042</v>
      </c>
      <c r="K1867" s="1" t="s">
        <v>7972</v>
      </c>
      <c r="L1867" s="1" t="s">
        <v>9292</v>
      </c>
    </row>
    <row r="1868" spans="1:13" ht="37.5">
      <c r="A1868" s="1" t="s">
        <v>19043</v>
      </c>
      <c r="B1868" s="1" t="s">
        <v>19044</v>
      </c>
      <c r="C1868" s="1" t="s">
        <v>16176</v>
      </c>
      <c r="D1868" s="1" t="s">
        <v>19045</v>
      </c>
      <c r="E1868" s="1">
        <v>2023</v>
      </c>
      <c r="F1868" s="1" t="s">
        <v>19046</v>
      </c>
      <c r="G1868" s="1">
        <v>13</v>
      </c>
      <c r="H1868" s="1">
        <v>2</v>
      </c>
      <c r="I1868" s="1" t="s">
        <v>19047</v>
      </c>
      <c r="J1868" s="1" t="s">
        <v>19048</v>
      </c>
      <c r="K1868" s="1" t="s">
        <v>7972</v>
      </c>
      <c r="L1868" s="1" t="s">
        <v>9292</v>
      </c>
    </row>
    <row r="1869" spans="1:13" ht="37.5">
      <c r="A1869" s="1" t="s">
        <v>19049</v>
      </c>
      <c r="B1869" s="1" t="s">
        <v>19050</v>
      </c>
      <c r="C1869" s="1" t="s">
        <v>16176</v>
      </c>
      <c r="D1869" s="1" t="s">
        <v>19051</v>
      </c>
      <c r="E1869" s="1">
        <v>2023</v>
      </c>
      <c r="F1869" s="1" t="s">
        <v>10254</v>
      </c>
      <c r="G1869" s="1">
        <v>14</v>
      </c>
      <c r="H1869" s="1">
        <v>12</v>
      </c>
      <c r="I1869" s="1" t="s">
        <v>19052</v>
      </c>
      <c r="J1869" s="1" t="s">
        <v>19053</v>
      </c>
      <c r="K1869" s="1" t="s">
        <v>7972</v>
      </c>
      <c r="L1869" s="1" t="s">
        <v>7985</v>
      </c>
      <c r="M1869" s="1" t="s">
        <v>19054</v>
      </c>
    </row>
    <row r="1870" spans="1:13" ht="37.5">
      <c r="A1870" s="1" t="s">
        <v>19055</v>
      </c>
      <c r="B1870" s="1" t="s">
        <v>19056</v>
      </c>
      <c r="C1870" s="1" t="s">
        <v>16176</v>
      </c>
      <c r="D1870" s="1" t="s">
        <v>19057</v>
      </c>
      <c r="E1870" s="1">
        <v>2023</v>
      </c>
      <c r="F1870" s="1" t="s">
        <v>19058</v>
      </c>
      <c r="G1870" s="1">
        <v>32</v>
      </c>
      <c r="H1870" s="1">
        <v>1</v>
      </c>
      <c r="I1870" s="1" t="s">
        <v>19059</v>
      </c>
      <c r="J1870" s="1" t="s">
        <v>19060</v>
      </c>
      <c r="K1870" s="1" t="s">
        <v>7972</v>
      </c>
      <c r="L1870" s="1" t="s">
        <v>8324</v>
      </c>
    </row>
    <row r="1871" spans="1:13" ht="37.5">
      <c r="A1871" s="1" t="s">
        <v>19061</v>
      </c>
      <c r="B1871" s="1" t="s">
        <v>19062</v>
      </c>
      <c r="C1871" s="1" t="s">
        <v>16176</v>
      </c>
      <c r="D1871" s="1" t="s">
        <v>19063</v>
      </c>
      <c r="E1871" s="1">
        <v>2023</v>
      </c>
      <c r="F1871" s="1" t="s">
        <v>8491</v>
      </c>
      <c r="G1871" s="1">
        <v>11</v>
      </c>
      <c r="H1871" s="1" t="s">
        <v>7969</v>
      </c>
      <c r="I1871" s="1" t="s">
        <v>19064</v>
      </c>
      <c r="J1871" s="1" t="s">
        <v>19065</v>
      </c>
      <c r="K1871" s="1" t="s">
        <v>7972</v>
      </c>
      <c r="L1871" s="1" t="s">
        <v>8102</v>
      </c>
    </row>
    <row r="1872" spans="1:13" ht="37.5">
      <c r="A1872" s="1" t="s">
        <v>19066</v>
      </c>
      <c r="B1872" s="1" t="s">
        <v>19067</v>
      </c>
      <c r="C1872" s="1" t="s">
        <v>16176</v>
      </c>
      <c r="D1872" s="1" t="s">
        <v>19068</v>
      </c>
      <c r="E1872" s="1">
        <v>2023</v>
      </c>
      <c r="F1872" s="1" t="s">
        <v>19069</v>
      </c>
      <c r="G1872" s="1">
        <v>2023</v>
      </c>
      <c r="H1872" s="1" t="s">
        <v>7969</v>
      </c>
      <c r="I1872" s="1" t="s">
        <v>19070</v>
      </c>
      <c r="J1872" s="1" t="s">
        <v>19071</v>
      </c>
      <c r="K1872" s="1" t="s">
        <v>7972</v>
      </c>
      <c r="L1872" s="1" t="s">
        <v>11624</v>
      </c>
    </row>
    <row r="1873" spans="1:13" ht="25">
      <c r="A1873" s="1" t="e">
        <v>#N/A</v>
      </c>
      <c r="B1873" s="1" t="s">
        <v>19072</v>
      </c>
      <c r="C1873" s="1" t="s">
        <v>16176</v>
      </c>
      <c r="D1873" s="1" t="s">
        <v>19073</v>
      </c>
      <c r="E1873" s="1"/>
      <c r="F1873" s="1"/>
      <c r="G1873" s="1"/>
      <c r="H1873" s="1"/>
      <c r="I1873" s="1"/>
      <c r="J1873" s="1"/>
      <c r="K1873" s="1"/>
      <c r="L1873" s="1"/>
    </row>
    <row r="1874" spans="1:13" ht="37.5">
      <c r="A1874" s="1" t="s">
        <v>19074</v>
      </c>
      <c r="B1874" s="1" t="s">
        <v>19075</v>
      </c>
      <c r="C1874" s="1" t="s">
        <v>16176</v>
      </c>
      <c r="D1874" s="1" t="s">
        <v>19076</v>
      </c>
      <c r="E1874" s="1">
        <v>2023</v>
      </c>
      <c r="F1874" s="1" t="s">
        <v>8491</v>
      </c>
      <c r="G1874" s="1">
        <v>11</v>
      </c>
      <c r="H1874" s="1" t="s">
        <v>7969</v>
      </c>
      <c r="I1874" s="1" t="s">
        <v>19077</v>
      </c>
      <c r="J1874" s="1" t="s">
        <v>19078</v>
      </c>
      <c r="K1874" s="1" t="s">
        <v>7972</v>
      </c>
      <c r="L1874" s="1" t="s">
        <v>8102</v>
      </c>
    </row>
    <row r="1875" spans="1:13" ht="37.5">
      <c r="A1875" s="1" t="s">
        <v>19079</v>
      </c>
      <c r="B1875" s="1" t="s">
        <v>19080</v>
      </c>
      <c r="C1875" s="1" t="s">
        <v>16176</v>
      </c>
      <c r="D1875" s="1" t="s">
        <v>19081</v>
      </c>
      <c r="E1875" s="1">
        <v>2023</v>
      </c>
      <c r="F1875" s="1" t="s">
        <v>19082</v>
      </c>
      <c r="G1875" s="1" t="s">
        <v>7969</v>
      </c>
      <c r="H1875" s="1" t="s">
        <v>7969</v>
      </c>
      <c r="I1875" s="1" t="s">
        <v>19083</v>
      </c>
      <c r="J1875" s="1" t="s">
        <v>19084</v>
      </c>
      <c r="K1875" s="1" t="s">
        <v>7972</v>
      </c>
      <c r="L1875" s="1" t="s">
        <v>8102</v>
      </c>
      <c r="M1875" s="1" t="s">
        <v>19085</v>
      </c>
    </row>
    <row r="1876" spans="1:13" ht="25">
      <c r="A1876" s="1" t="e">
        <v>#N/A</v>
      </c>
      <c r="B1876" s="1" t="s">
        <v>19086</v>
      </c>
      <c r="C1876" s="1" t="s">
        <v>16176</v>
      </c>
      <c r="D1876" s="1" t="s">
        <v>19087</v>
      </c>
      <c r="E1876" s="1"/>
      <c r="F1876" s="1"/>
      <c r="G1876" s="1"/>
      <c r="H1876" s="1"/>
      <c r="I1876" s="1"/>
      <c r="J1876" s="1"/>
      <c r="K1876" s="1"/>
      <c r="L1876" s="1"/>
    </row>
    <row r="1877" spans="1:13" ht="37.5">
      <c r="A1877" s="1" t="s">
        <v>19088</v>
      </c>
      <c r="B1877" s="1" t="s">
        <v>19089</v>
      </c>
      <c r="C1877" s="1" t="s">
        <v>16176</v>
      </c>
      <c r="D1877" s="1" t="s">
        <v>19090</v>
      </c>
      <c r="E1877" s="1">
        <v>2023</v>
      </c>
      <c r="F1877" s="1" t="s">
        <v>19091</v>
      </c>
      <c r="G1877" s="1" t="s">
        <v>7969</v>
      </c>
      <c r="H1877" s="1" t="s">
        <v>7969</v>
      </c>
      <c r="I1877" s="1" t="s">
        <v>19092</v>
      </c>
      <c r="J1877" s="1" t="s">
        <v>19093</v>
      </c>
      <c r="K1877" s="1" t="s">
        <v>7972</v>
      </c>
      <c r="L1877" s="1" t="s">
        <v>8102</v>
      </c>
      <c r="M1877" s="1" t="s">
        <v>19094</v>
      </c>
    </row>
    <row r="1878" spans="1:13" ht="37.5">
      <c r="A1878" s="1" t="s">
        <v>19095</v>
      </c>
      <c r="B1878" s="1" t="s">
        <v>19096</v>
      </c>
      <c r="C1878" s="1" t="s">
        <v>16176</v>
      </c>
      <c r="D1878" s="1" t="s">
        <v>19097</v>
      </c>
      <c r="E1878" s="1">
        <v>2023</v>
      </c>
      <c r="F1878" s="1" t="s">
        <v>8276</v>
      </c>
      <c r="G1878" s="1">
        <v>23</v>
      </c>
      <c r="H1878" s="1">
        <v>2</v>
      </c>
      <c r="I1878" s="1" t="s">
        <v>19098</v>
      </c>
      <c r="J1878" s="1" t="s">
        <v>19099</v>
      </c>
      <c r="K1878" s="1" t="s">
        <v>7972</v>
      </c>
      <c r="L1878" s="1" t="s">
        <v>9292</v>
      </c>
    </row>
    <row r="1879" spans="1:13" ht="37.5">
      <c r="A1879" s="1" t="s">
        <v>19100</v>
      </c>
      <c r="B1879" s="1" t="s">
        <v>19101</v>
      </c>
      <c r="C1879" s="1" t="s">
        <v>16176</v>
      </c>
      <c r="D1879" s="1" t="s">
        <v>19102</v>
      </c>
      <c r="E1879" s="1">
        <v>2023</v>
      </c>
      <c r="F1879" s="1" t="s">
        <v>9978</v>
      </c>
      <c r="G1879" s="1" t="s">
        <v>7969</v>
      </c>
      <c r="H1879" s="1" t="s">
        <v>7969</v>
      </c>
      <c r="I1879" s="1" t="s">
        <v>19103</v>
      </c>
      <c r="J1879" s="1" t="s">
        <v>19104</v>
      </c>
      <c r="K1879" s="1" t="s">
        <v>7972</v>
      </c>
      <c r="L1879" s="1" t="s">
        <v>8102</v>
      </c>
      <c r="M1879" s="1" t="s">
        <v>19105</v>
      </c>
    </row>
    <row r="1880" spans="1:13" ht="37.5">
      <c r="A1880" s="1" t="s">
        <v>19106</v>
      </c>
      <c r="B1880" s="1" t="s">
        <v>19107</v>
      </c>
      <c r="C1880" s="1" t="s">
        <v>16176</v>
      </c>
      <c r="D1880" s="1" t="s">
        <v>19108</v>
      </c>
      <c r="E1880" s="1">
        <v>2022</v>
      </c>
      <c r="F1880" s="1" t="s">
        <v>19109</v>
      </c>
      <c r="G1880" s="1">
        <v>26</v>
      </c>
      <c r="H1880" s="1">
        <v>1</v>
      </c>
      <c r="I1880" s="1" t="s">
        <v>19110</v>
      </c>
      <c r="J1880" s="1" t="s">
        <v>19111</v>
      </c>
      <c r="K1880" s="1" t="s">
        <v>7972</v>
      </c>
      <c r="L1880" s="1" t="s">
        <v>8324</v>
      </c>
      <c r="M1880" s="1" t="s">
        <v>19112</v>
      </c>
    </row>
    <row r="1881" spans="1:13" ht="37.5">
      <c r="A1881" s="1" t="s">
        <v>19113</v>
      </c>
      <c r="B1881" s="1" t="s">
        <v>19114</v>
      </c>
      <c r="C1881" s="1" t="s">
        <v>16176</v>
      </c>
      <c r="D1881" s="1" t="s">
        <v>19115</v>
      </c>
      <c r="E1881" s="1">
        <v>2023</v>
      </c>
      <c r="F1881" s="1" t="s">
        <v>10543</v>
      </c>
      <c r="G1881" s="1" t="s">
        <v>7969</v>
      </c>
      <c r="H1881" s="1" t="s">
        <v>7969</v>
      </c>
      <c r="I1881" s="1" t="s">
        <v>19116</v>
      </c>
      <c r="J1881" s="1" t="s">
        <v>19117</v>
      </c>
      <c r="K1881" s="1" t="s">
        <v>7972</v>
      </c>
      <c r="L1881" s="1" t="s">
        <v>8969</v>
      </c>
      <c r="M1881" s="1" t="s">
        <v>19118</v>
      </c>
    </row>
    <row r="1882" spans="1:13" ht="37.5">
      <c r="A1882" s="1" t="s">
        <v>19119</v>
      </c>
      <c r="B1882" s="1" t="s">
        <v>19120</v>
      </c>
      <c r="C1882" s="1" t="s">
        <v>16176</v>
      </c>
      <c r="D1882" s="1" t="s">
        <v>19121</v>
      </c>
      <c r="E1882" s="1">
        <v>2023</v>
      </c>
      <c r="F1882" s="1" t="s">
        <v>19122</v>
      </c>
      <c r="G1882" s="1" t="s">
        <v>7969</v>
      </c>
      <c r="H1882" s="1" t="s">
        <v>7969</v>
      </c>
      <c r="I1882" s="1" t="s">
        <v>19123</v>
      </c>
      <c r="J1882" s="1" t="s">
        <v>19124</v>
      </c>
      <c r="K1882" s="1" t="s">
        <v>7972</v>
      </c>
      <c r="L1882" s="1" t="s">
        <v>8102</v>
      </c>
      <c r="M1882" s="1" t="s">
        <v>19125</v>
      </c>
    </row>
    <row r="1883" spans="1:13" ht="37.5">
      <c r="A1883" s="1" t="s">
        <v>19126</v>
      </c>
      <c r="B1883" s="1" t="s">
        <v>19127</v>
      </c>
      <c r="C1883" s="1" t="s">
        <v>16176</v>
      </c>
      <c r="D1883" s="1" t="s">
        <v>19128</v>
      </c>
      <c r="E1883" s="1">
        <v>2023</v>
      </c>
      <c r="F1883" s="1" t="s">
        <v>19129</v>
      </c>
      <c r="G1883" s="1" t="s">
        <v>7969</v>
      </c>
      <c r="H1883" s="1" t="s">
        <v>7969</v>
      </c>
      <c r="I1883" s="1" t="s">
        <v>19130</v>
      </c>
      <c r="J1883" s="1" t="s">
        <v>19131</v>
      </c>
      <c r="K1883" s="1" t="s">
        <v>7972</v>
      </c>
      <c r="L1883" s="1" t="s">
        <v>10359</v>
      </c>
      <c r="M1883" s="1" t="s">
        <v>7969</v>
      </c>
    </row>
    <row r="1884" spans="1:13" ht="37.5">
      <c r="A1884" s="1" t="s">
        <v>19132</v>
      </c>
      <c r="B1884" s="1" t="s">
        <v>19133</v>
      </c>
      <c r="C1884" s="1" t="s">
        <v>16176</v>
      </c>
      <c r="D1884" s="1" t="s">
        <v>19134</v>
      </c>
      <c r="E1884" s="1">
        <v>2023</v>
      </c>
      <c r="F1884" s="1" t="s">
        <v>19135</v>
      </c>
      <c r="G1884" s="1">
        <v>19</v>
      </c>
      <c r="H1884" s="1">
        <v>2</v>
      </c>
      <c r="I1884" s="1" t="s">
        <v>19136</v>
      </c>
      <c r="J1884" s="1" t="s">
        <v>19137</v>
      </c>
      <c r="K1884" s="1" t="s">
        <v>7972</v>
      </c>
      <c r="L1884" s="1" t="s">
        <v>9617</v>
      </c>
      <c r="M1884" s="1" t="s">
        <v>19138</v>
      </c>
    </row>
    <row r="1885" spans="1:13" ht="37.5">
      <c r="A1885" s="1" t="s">
        <v>19139</v>
      </c>
      <c r="B1885" s="1" t="s">
        <v>19140</v>
      </c>
      <c r="C1885" s="1" t="s">
        <v>16176</v>
      </c>
      <c r="D1885" s="1" t="s">
        <v>19141</v>
      </c>
      <c r="E1885" s="1">
        <v>2022</v>
      </c>
      <c r="F1885" s="1" t="s">
        <v>10691</v>
      </c>
      <c r="G1885" s="1">
        <v>34</v>
      </c>
      <c r="H1885" s="1">
        <v>28</v>
      </c>
      <c r="I1885" s="1" t="s">
        <v>19142</v>
      </c>
      <c r="J1885" s="1" t="s">
        <v>19143</v>
      </c>
      <c r="K1885" s="1" t="s">
        <v>7972</v>
      </c>
      <c r="L1885" s="1" t="s">
        <v>10694</v>
      </c>
    </row>
    <row r="1886" spans="1:13" ht="37.5">
      <c r="A1886" s="1" t="s">
        <v>19144</v>
      </c>
      <c r="B1886" s="1" t="s">
        <v>19145</v>
      </c>
      <c r="C1886" s="1" t="s">
        <v>16176</v>
      </c>
      <c r="D1886" s="1" t="s">
        <v>19146</v>
      </c>
      <c r="E1886" s="1">
        <v>2023</v>
      </c>
      <c r="F1886" s="1" t="s">
        <v>19147</v>
      </c>
      <c r="G1886" s="1">
        <v>34</v>
      </c>
      <c r="H1886" s="1">
        <v>3</v>
      </c>
      <c r="I1886" s="1" t="s">
        <v>19148</v>
      </c>
      <c r="J1886" s="1" t="s">
        <v>19149</v>
      </c>
      <c r="K1886" s="1" t="s">
        <v>7972</v>
      </c>
      <c r="L1886" s="1" t="s">
        <v>8161</v>
      </c>
    </row>
    <row r="1887" spans="1:13" ht="37.5">
      <c r="A1887" s="1" t="s">
        <v>19150</v>
      </c>
      <c r="B1887" s="1" t="s">
        <v>19151</v>
      </c>
      <c r="C1887" s="1" t="s">
        <v>16176</v>
      </c>
      <c r="D1887" s="1" t="s">
        <v>19152</v>
      </c>
      <c r="E1887" s="1">
        <v>2023</v>
      </c>
      <c r="F1887" s="1" t="s">
        <v>8491</v>
      </c>
      <c r="G1887" s="1">
        <v>11</v>
      </c>
      <c r="H1887" s="1" t="s">
        <v>7969</v>
      </c>
      <c r="I1887" s="1" t="s">
        <v>19153</v>
      </c>
      <c r="J1887" s="1" t="s">
        <v>19154</v>
      </c>
      <c r="K1887" s="1" t="s">
        <v>7972</v>
      </c>
      <c r="L1887" s="1" t="s">
        <v>8102</v>
      </c>
    </row>
    <row r="1888" spans="1:13" ht="37.5">
      <c r="A1888" s="1" t="s">
        <v>19155</v>
      </c>
      <c r="B1888" s="1" t="s">
        <v>19156</v>
      </c>
      <c r="C1888" s="1" t="s">
        <v>16176</v>
      </c>
      <c r="D1888" s="1" t="s">
        <v>19157</v>
      </c>
      <c r="E1888" s="1">
        <v>2023</v>
      </c>
      <c r="F1888" s="1" t="s">
        <v>19158</v>
      </c>
      <c r="G1888" s="1" t="s">
        <v>7969</v>
      </c>
      <c r="H1888" s="1" t="s">
        <v>7969</v>
      </c>
      <c r="I1888" s="1" t="s">
        <v>19159</v>
      </c>
      <c r="J1888" s="1" t="s">
        <v>19160</v>
      </c>
      <c r="K1888" s="1" t="s">
        <v>7972</v>
      </c>
      <c r="L1888" s="1" t="s">
        <v>8019</v>
      </c>
      <c r="M1888" s="1" t="s">
        <v>19161</v>
      </c>
    </row>
    <row r="1889" spans="1:13" ht="37.5">
      <c r="A1889" s="1" t="s">
        <v>19162</v>
      </c>
      <c r="B1889" s="1" t="s">
        <v>19163</v>
      </c>
      <c r="C1889" s="1" t="s">
        <v>16176</v>
      </c>
      <c r="D1889" s="1" t="s">
        <v>19164</v>
      </c>
      <c r="E1889" s="1">
        <v>2023</v>
      </c>
      <c r="F1889" s="1" t="s">
        <v>19165</v>
      </c>
      <c r="G1889" s="1" t="s">
        <v>7969</v>
      </c>
      <c r="H1889" s="1" t="s">
        <v>7969</v>
      </c>
      <c r="I1889" s="1" t="s">
        <v>19166</v>
      </c>
      <c r="J1889" s="1" t="s">
        <v>19167</v>
      </c>
      <c r="K1889" s="1" t="s">
        <v>7972</v>
      </c>
      <c r="L1889" s="1" t="s">
        <v>8102</v>
      </c>
      <c r="M1889" s="1" t="s">
        <v>19168</v>
      </c>
    </row>
    <row r="1890" spans="1:13" ht="37.5">
      <c r="A1890" s="1" t="s">
        <v>19169</v>
      </c>
      <c r="B1890" s="1" t="s">
        <v>19170</v>
      </c>
      <c r="C1890" s="1" t="s">
        <v>16176</v>
      </c>
      <c r="D1890" s="1" t="s">
        <v>19171</v>
      </c>
      <c r="E1890" s="1">
        <v>2023</v>
      </c>
      <c r="F1890" s="1" t="s">
        <v>8491</v>
      </c>
      <c r="G1890" s="1">
        <v>11</v>
      </c>
      <c r="H1890" s="1" t="s">
        <v>7969</v>
      </c>
      <c r="I1890" s="1" t="s">
        <v>19172</v>
      </c>
      <c r="J1890" s="1" t="s">
        <v>19173</v>
      </c>
      <c r="K1890" s="1" t="s">
        <v>7972</v>
      </c>
      <c r="L1890" s="1" t="s">
        <v>8102</v>
      </c>
    </row>
    <row r="1891" spans="1:13" ht="37.5">
      <c r="A1891" s="1" t="s">
        <v>19174</v>
      </c>
      <c r="B1891" s="1" t="s">
        <v>19175</v>
      </c>
      <c r="C1891" s="1" t="s">
        <v>16176</v>
      </c>
      <c r="D1891" s="1" t="s">
        <v>19176</v>
      </c>
      <c r="E1891" s="1">
        <v>2022</v>
      </c>
      <c r="F1891" s="1" t="s">
        <v>19177</v>
      </c>
      <c r="G1891" s="1">
        <v>15</v>
      </c>
      <c r="H1891" s="1">
        <v>3</v>
      </c>
      <c r="I1891" s="1" t="s">
        <v>19178</v>
      </c>
      <c r="J1891" s="1" t="s">
        <v>19179</v>
      </c>
      <c r="K1891" s="1" t="s">
        <v>7972</v>
      </c>
      <c r="L1891" s="1" t="s">
        <v>7978</v>
      </c>
    </row>
    <row r="1892" spans="1:13" ht="37.5">
      <c r="A1892" s="1" t="s">
        <v>19180</v>
      </c>
      <c r="B1892" s="1" t="s">
        <v>19181</v>
      </c>
      <c r="C1892" s="1" t="s">
        <v>16176</v>
      </c>
      <c r="D1892" s="1" t="s">
        <v>19182</v>
      </c>
      <c r="E1892" s="1">
        <v>2023</v>
      </c>
      <c r="F1892" s="1" t="s">
        <v>8781</v>
      </c>
      <c r="G1892" s="1">
        <v>3440</v>
      </c>
      <c r="H1892" s="1" t="s">
        <v>7969</v>
      </c>
      <c r="I1892" s="1" t="s">
        <v>19183</v>
      </c>
      <c r="J1892" s="1" t="s">
        <v>19184</v>
      </c>
      <c r="K1892" s="1" t="s">
        <v>7972</v>
      </c>
      <c r="L1892" s="1" t="s">
        <v>8784</v>
      </c>
      <c r="M1892" s="1" t="s">
        <v>7969</v>
      </c>
    </row>
    <row r="1893" spans="1:13" ht="50">
      <c r="A1893" s="1" t="s">
        <v>19185</v>
      </c>
      <c r="B1893" s="1" t="s">
        <v>19186</v>
      </c>
      <c r="C1893" s="1" t="s">
        <v>16176</v>
      </c>
      <c r="D1893" s="1" t="s">
        <v>19187</v>
      </c>
      <c r="E1893" s="1">
        <v>2023</v>
      </c>
      <c r="F1893" s="1" t="s">
        <v>8491</v>
      </c>
      <c r="G1893" s="1">
        <v>11</v>
      </c>
      <c r="H1893" s="1" t="s">
        <v>7969</v>
      </c>
      <c r="I1893" s="1" t="s">
        <v>19188</v>
      </c>
      <c r="J1893" s="1" t="s">
        <v>19189</v>
      </c>
      <c r="K1893" s="1" t="s">
        <v>7972</v>
      </c>
      <c r="L1893" s="1" t="s">
        <v>8102</v>
      </c>
    </row>
    <row r="1894" spans="1:13" ht="37.5">
      <c r="A1894" s="1" t="s">
        <v>19190</v>
      </c>
      <c r="B1894" s="1" t="s">
        <v>19191</v>
      </c>
      <c r="C1894" s="1" t="s">
        <v>16176</v>
      </c>
      <c r="D1894" s="1" t="s">
        <v>19192</v>
      </c>
      <c r="E1894" s="1">
        <v>2023</v>
      </c>
      <c r="F1894" s="1" t="s">
        <v>19193</v>
      </c>
      <c r="G1894" s="1" t="s">
        <v>7969</v>
      </c>
      <c r="H1894" s="1" t="s">
        <v>7969</v>
      </c>
      <c r="I1894" s="1" t="s">
        <v>19194</v>
      </c>
      <c r="J1894" s="1" t="s">
        <v>19195</v>
      </c>
      <c r="K1894" s="1" t="s">
        <v>7972</v>
      </c>
      <c r="L1894" s="1" t="s">
        <v>8102</v>
      </c>
      <c r="M1894" s="1" t="s">
        <v>19196</v>
      </c>
    </row>
    <row r="1895" spans="1:13" ht="37.5">
      <c r="A1895" s="1" t="s">
        <v>19197</v>
      </c>
      <c r="B1895" s="1" t="s">
        <v>19198</v>
      </c>
      <c r="C1895" s="1" t="s">
        <v>16176</v>
      </c>
      <c r="D1895" s="1" t="s">
        <v>19199</v>
      </c>
      <c r="E1895" s="1">
        <v>2023</v>
      </c>
      <c r="F1895" s="1" t="s">
        <v>9387</v>
      </c>
      <c r="G1895" s="1">
        <v>12</v>
      </c>
      <c r="H1895" s="1">
        <v>1</v>
      </c>
      <c r="I1895" s="1" t="s">
        <v>19200</v>
      </c>
      <c r="J1895" s="1" t="s">
        <v>19201</v>
      </c>
      <c r="K1895" s="1" t="s">
        <v>7972</v>
      </c>
      <c r="L1895" s="1" t="s">
        <v>9390</v>
      </c>
    </row>
    <row r="1896" spans="1:13" ht="37.5">
      <c r="A1896" s="1" t="s">
        <v>19202</v>
      </c>
      <c r="B1896" s="1" t="s">
        <v>19203</v>
      </c>
      <c r="C1896" s="1" t="s">
        <v>16176</v>
      </c>
      <c r="D1896" s="1" t="s">
        <v>19204</v>
      </c>
      <c r="E1896" s="1">
        <v>2023</v>
      </c>
      <c r="F1896" s="1" t="s">
        <v>15339</v>
      </c>
      <c r="G1896" s="1">
        <v>2023</v>
      </c>
      <c r="H1896" s="1" t="s">
        <v>7969</v>
      </c>
      <c r="I1896" s="1" t="s">
        <v>19205</v>
      </c>
      <c r="J1896" s="1" t="s">
        <v>19206</v>
      </c>
      <c r="K1896" s="1" t="s">
        <v>7972</v>
      </c>
      <c r="L1896" s="1" t="s">
        <v>8078</v>
      </c>
      <c r="M1896" s="1" t="s">
        <v>19207</v>
      </c>
    </row>
    <row r="1897" spans="1:13" ht="37.5">
      <c r="A1897" s="1" t="s">
        <v>19208</v>
      </c>
      <c r="B1897" s="1" t="s">
        <v>19209</v>
      </c>
      <c r="C1897" s="1" t="s">
        <v>16176</v>
      </c>
      <c r="D1897" s="1" t="s">
        <v>19210</v>
      </c>
      <c r="E1897" s="1">
        <v>2023</v>
      </c>
      <c r="F1897" s="1" t="s">
        <v>10074</v>
      </c>
      <c r="G1897" s="1" t="s">
        <v>7969</v>
      </c>
      <c r="H1897" s="1" t="s">
        <v>7969</v>
      </c>
      <c r="I1897" s="1" t="s">
        <v>19211</v>
      </c>
      <c r="J1897" s="1" t="s">
        <v>19212</v>
      </c>
      <c r="K1897" s="1" t="s">
        <v>7972</v>
      </c>
      <c r="L1897" s="1" t="s">
        <v>8102</v>
      </c>
      <c r="M1897" s="1" t="s">
        <v>19213</v>
      </c>
    </row>
    <row r="1898" spans="1:13" ht="37.5">
      <c r="A1898" s="1" t="s">
        <v>19214</v>
      </c>
      <c r="B1898" s="1" t="s">
        <v>19215</v>
      </c>
      <c r="C1898" s="1" t="s">
        <v>16176</v>
      </c>
      <c r="D1898" s="1" t="s">
        <v>19216</v>
      </c>
      <c r="E1898" s="1">
        <v>2023</v>
      </c>
      <c r="F1898" s="1" t="s">
        <v>12033</v>
      </c>
      <c r="G1898" s="1">
        <v>14</v>
      </c>
      <c r="H1898" s="1">
        <v>1</v>
      </c>
      <c r="I1898" s="1" t="s">
        <v>19217</v>
      </c>
      <c r="J1898" s="1" t="s">
        <v>19218</v>
      </c>
      <c r="K1898" s="1" t="s">
        <v>7972</v>
      </c>
      <c r="L1898" s="1" t="s">
        <v>9292</v>
      </c>
    </row>
    <row r="1899" spans="1:13" ht="37.5">
      <c r="A1899" s="1" t="s">
        <v>19219</v>
      </c>
      <c r="B1899" s="1" t="s">
        <v>19220</v>
      </c>
      <c r="C1899" s="1" t="s">
        <v>16176</v>
      </c>
      <c r="D1899" s="1" t="s">
        <v>19221</v>
      </c>
      <c r="E1899" s="1">
        <v>2023</v>
      </c>
      <c r="F1899" s="1" t="s">
        <v>8092</v>
      </c>
      <c r="G1899" s="1">
        <v>14</v>
      </c>
      <c r="H1899" s="1">
        <v>1</v>
      </c>
      <c r="I1899" s="1" t="s">
        <v>19222</v>
      </c>
      <c r="J1899" s="1" t="s">
        <v>19223</v>
      </c>
      <c r="K1899" s="1" t="s">
        <v>7972</v>
      </c>
      <c r="L1899" s="1" t="s">
        <v>8095</v>
      </c>
    </row>
    <row r="1900" spans="1:13" ht="37.5">
      <c r="A1900" s="1" t="s">
        <v>19224</v>
      </c>
      <c r="B1900" s="1" t="s">
        <v>19225</v>
      </c>
      <c r="C1900" s="1" t="s">
        <v>16176</v>
      </c>
      <c r="D1900" s="1" t="s">
        <v>19226</v>
      </c>
      <c r="E1900" s="1">
        <v>2023</v>
      </c>
      <c r="F1900" s="1" t="s">
        <v>10349</v>
      </c>
      <c r="G1900" s="1">
        <v>1065</v>
      </c>
      <c r="H1900" s="1" t="s">
        <v>7969</v>
      </c>
      <c r="I1900" s="1" t="s">
        <v>19227</v>
      </c>
      <c r="J1900" s="1" t="s">
        <v>19228</v>
      </c>
      <c r="K1900" s="1" t="s">
        <v>7972</v>
      </c>
      <c r="L1900" s="1" t="s">
        <v>7985</v>
      </c>
      <c r="M1900" s="1" t="s">
        <v>19229</v>
      </c>
    </row>
    <row r="1901" spans="1:13" ht="37.5">
      <c r="A1901" s="1" t="s">
        <v>2932</v>
      </c>
      <c r="B1901" s="1" t="s">
        <v>19230</v>
      </c>
      <c r="C1901" s="1" t="s">
        <v>16176</v>
      </c>
      <c r="D1901" s="1" t="s">
        <v>2935</v>
      </c>
      <c r="E1901" s="1">
        <v>2023</v>
      </c>
      <c r="F1901" s="1" t="s">
        <v>8144</v>
      </c>
      <c r="G1901" s="1">
        <v>13</v>
      </c>
      <c r="H1901" s="1">
        <v>2</v>
      </c>
      <c r="I1901" s="1" t="s">
        <v>19231</v>
      </c>
      <c r="J1901" s="1" t="s">
        <v>19232</v>
      </c>
      <c r="K1901" s="1" t="s">
        <v>7972</v>
      </c>
      <c r="L1901" s="1" t="s">
        <v>9292</v>
      </c>
    </row>
    <row r="1902" spans="1:13" ht="37.5">
      <c r="A1902" s="1" t="s">
        <v>19233</v>
      </c>
      <c r="B1902" s="1" t="s">
        <v>19234</v>
      </c>
      <c r="C1902" s="1" t="s">
        <v>16176</v>
      </c>
      <c r="D1902" s="1" t="s">
        <v>19235</v>
      </c>
      <c r="E1902" s="1">
        <v>2023</v>
      </c>
      <c r="F1902" s="1" t="s">
        <v>9315</v>
      </c>
      <c r="G1902" s="1" t="s">
        <v>7969</v>
      </c>
      <c r="H1902" s="1" t="s">
        <v>7969</v>
      </c>
      <c r="I1902" s="1" t="s">
        <v>19236</v>
      </c>
      <c r="J1902" s="1" t="s">
        <v>19237</v>
      </c>
      <c r="K1902" s="1" t="s">
        <v>7972</v>
      </c>
      <c r="L1902" s="1" t="s">
        <v>7978</v>
      </c>
      <c r="M1902" s="1" t="s">
        <v>19238</v>
      </c>
    </row>
    <row r="1903" spans="1:13" ht="37.5">
      <c r="A1903" s="1" t="s">
        <v>19239</v>
      </c>
      <c r="B1903" s="1" t="s">
        <v>19240</v>
      </c>
      <c r="C1903" s="1" t="s">
        <v>16176</v>
      </c>
      <c r="D1903" s="1" t="s">
        <v>19241</v>
      </c>
      <c r="E1903" s="1">
        <v>2022</v>
      </c>
      <c r="F1903" s="1" t="s">
        <v>10691</v>
      </c>
      <c r="G1903" s="1">
        <v>34</v>
      </c>
      <c r="H1903" s="1">
        <v>21</v>
      </c>
      <c r="I1903" s="1" t="s">
        <v>19242</v>
      </c>
      <c r="J1903" s="1" t="s">
        <v>19243</v>
      </c>
      <c r="K1903" s="1" t="s">
        <v>7972</v>
      </c>
      <c r="L1903" s="1" t="s">
        <v>10694</v>
      </c>
      <c r="M1903" s="1" t="s">
        <v>19244</v>
      </c>
    </row>
    <row r="1904" spans="1:13" ht="50">
      <c r="A1904" s="1" t="s">
        <v>19245</v>
      </c>
      <c r="B1904" s="1" t="s">
        <v>19246</v>
      </c>
      <c r="C1904" s="1" t="s">
        <v>16176</v>
      </c>
      <c r="D1904" s="1" t="s">
        <v>19247</v>
      </c>
      <c r="E1904" s="1">
        <v>2023</v>
      </c>
      <c r="F1904" s="1" t="s">
        <v>9376</v>
      </c>
      <c r="G1904" s="1">
        <v>9</v>
      </c>
      <c r="H1904" s="1" t="s">
        <v>7969</v>
      </c>
      <c r="I1904" s="1" t="s">
        <v>19248</v>
      </c>
      <c r="J1904" s="1" t="s">
        <v>19249</v>
      </c>
      <c r="K1904" s="1" t="s">
        <v>7972</v>
      </c>
      <c r="L1904" s="1" t="s">
        <v>9379</v>
      </c>
    </row>
    <row r="1905" spans="1:13" ht="37.5">
      <c r="A1905" s="1" t="s">
        <v>19250</v>
      </c>
      <c r="B1905" s="1" t="s">
        <v>19251</v>
      </c>
      <c r="C1905" s="1" t="s">
        <v>16176</v>
      </c>
      <c r="D1905" s="1" t="s">
        <v>19252</v>
      </c>
      <c r="E1905" s="1">
        <v>2023</v>
      </c>
      <c r="F1905" s="1" t="s">
        <v>10297</v>
      </c>
      <c r="G1905" s="1" t="s">
        <v>7969</v>
      </c>
      <c r="H1905" s="1" t="s">
        <v>7969</v>
      </c>
      <c r="I1905" s="1" t="s">
        <v>19253</v>
      </c>
      <c r="J1905" s="1" t="s">
        <v>19254</v>
      </c>
      <c r="K1905" s="1" t="s">
        <v>7972</v>
      </c>
      <c r="L1905" s="1" t="s">
        <v>8102</v>
      </c>
      <c r="M1905" s="1" t="s">
        <v>19255</v>
      </c>
    </row>
    <row r="1906" spans="1:13" ht="37.5">
      <c r="A1906" s="1" t="s">
        <v>19256</v>
      </c>
      <c r="B1906" s="1" t="s">
        <v>19257</v>
      </c>
      <c r="C1906" s="1" t="s">
        <v>16176</v>
      </c>
      <c r="D1906" s="1" t="s">
        <v>19258</v>
      </c>
      <c r="E1906" s="1">
        <v>2022</v>
      </c>
      <c r="F1906" s="1" t="s">
        <v>8276</v>
      </c>
      <c r="G1906" s="1">
        <v>22</v>
      </c>
      <c r="H1906" s="1">
        <v>23</v>
      </c>
      <c r="I1906" s="1" t="s">
        <v>19259</v>
      </c>
      <c r="J1906" s="1" t="s">
        <v>19260</v>
      </c>
      <c r="K1906" s="1" t="s">
        <v>7972</v>
      </c>
      <c r="L1906" s="1" t="s">
        <v>9292</v>
      </c>
    </row>
    <row r="1907" spans="1:13" ht="37.5">
      <c r="A1907" s="1" t="s">
        <v>19261</v>
      </c>
      <c r="B1907" s="1" t="s">
        <v>19262</v>
      </c>
      <c r="C1907" s="1" t="s">
        <v>16176</v>
      </c>
      <c r="D1907" s="1" t="s">
        <v>19263</v>
      </c>
      <c r="E1907" s="1">
        <v>2023</v>
      </c>
      <c r="F1907" s="1" t="s">
        <v>19264</v>
      </c>
      <c r="G1907" s="1" t="s">
        <v>7969</v>
      </c>
      <c r="H1907" s="1" t="s">
        <v>7969</v>
      </c>
      <c r="I1907" s="1" t="s">
        <v>19265</v>
      </c>
      <c r="J1907" s="1" t="s">
        <v>19266</v>
      </c>
      <c r="K1907" s="1" t="s">
        <v>7972</v>
      </c>
      <c r="L1907" s="1" t="s">
        <v>8102</v>
      </c>
      <c r="M1907" s="1" t="s">
        <v>19267</v>
      </c>
    </row>
    <row r="1908" spans="1:13" ht="25">
      <c r="A1908" s="1" t="e">
        <v>#N/A</v>
      </c>
      <c r="B1908" s="1" t="s">
        <v>19268</v>
      </c>
      <c r="C1908" s="1" t="s">
        <v>16176</v>
      </c>
      <c r="D1908" s="1" t="s">
        <v>19269</v>
      </c>
      <c r="E1908" s="1"/>
      <c r="F1908" s="1"/>
      <c r="G1908" s="1"/>
      <c r="H1908" s="1"/>
      <c r="I1908" s="1"/>
      <c r="J1908" s="1"/>
      <c r="K1908" s="1"/>
      <c r="L1908" s="1"/>
    </row>
    <row r="1909" spans="1:13" ht="50">
      <c r="A1909" s="1" t="s">
        <v>19270</v>
      </c>
      <c r="B1909" s="1" t="s">
        <v>19271</v>
      </c>
      <c r="C1909" s="1" t="s">
        <v>16176</v>
      </c>
      <c r="D1909" s="1" t="s">
        <v>19272</v>
      </c>
      <c r="E1909" s="1">
        <v>2023</v>
      </c>
      <c r="F1909" s="1" t="s">
        <v>19273</v>
      </c>
      <c r="G1909" s="1">
        <v>2615</v>
      </c>
      <c r="H1909" s="1">
        <v>1</v>
      </c>
      <c r="I1909" s="1" t="s">
        <v>19274</v>
      </c>
      <c r="J1909" s="1" t="s">
        <v>19275</v>
      </c>
      <c r="K1909" s="1" t="s">
        <v>7972</v>
      </c>
      <c r="L1909" s="1" t="s">
        <v>17254</v>
      </c>
    </row>
    <row r="1910" spans="1:13" ht="37.5">
      <c r="A1910" s="1" t="s">
        <v>19276</v>
      </c>
      <c r="B1910" s="1" t="s">
        <v>19277</v>
      </c>
      <c r="C1910" s="1" t="s">
        <v>16176</v>
      </c>
      <c r="D1910" s="1" t="s">
        <v>19278</v>
      </c>
      <c r="E1910" s="1">
        <v>2023</v>
      </c>
      <c r="F1910" s="1" t="s">
        <v>19279</v>
      </c>
      <c r="G1910" s="1">
        <v>11</v>
      </c>
      <c r="H1910" s="1" t="s">
        <v>7969</v>
      </c>
      <c r="I1910" s="1" t="s">
        <v>19280</v>
      </c>
      <c r="J1910" s="1" t="s">
        <v>19281</v>
      </c>
      <c r="K1910" s="1" t="s">
        <v>7972</v>
      </c>
      <c r="L1910" s="1" t="s">
        <v>17900</v>
      </c>
    </row>
    <row r="1911" spans="1:13" ht="37.5">
      <c r="A1911" s="1" t="s">
        <v>19282</v>
      </c>
      <c r="B1911" s="1" t="s">
        <v>19283</v>
      </c>
      <c r="C1911" s="1" t="s">
        <v>16176</v>
      </c>
      <c r="D1911" s="1" t="s">
        <v>19284</v>
      </c>
      <c r="E1911" s="1">
        <v>2022</v>
      </c>
      <c r="F1911" s="1" t="s">
        <v>8328</v>
      </c>
      <c r="G1911" s="1" t="s">
        <v>7969</v>
      </c>
      <c r="H1911" s="1" t="s">
        <v>7969</v>
      </c>
      <c r="I1911" s="1" t="s">
        <v>19285</v>
      </c>
      <c r="J1911" s="1" t="s">
        <v>19286</v>
      </c>
      <c r="K1911" s="1" t="s">
        <v>7972</v>
      </c>
      <c r="L1911" s="1" t="s">
        <v>8324</v>
      </c>
      <c r="M1911" s="1" t="s">
        <v>19287</v>
      </c>
    </row>
    <row r="1912" spans="1:13" ht="37.5">
      <c r="A1912" s="1" t="s">
        <v>19288</v>
      </c>
      <c r="B1912" s="1" t="s">
        <v>19289</v>
      </c>
      <c r="C1912" s="1" t="s">
        <v>16176</v>
      </c>
      <c r="D1912" s="1" t="s">
        <v>19290</v>
      </c>
      <c r="E1912" s="1">
        <v>2023</v>
      </c>
      <c r="F1912" s="1" t="s">
        <v>9810</v>
      </c>
      <c r="G1912" s="1" t="s">
        <v>7969</v>
      </c>
      <c r="H1912" s="1" t="s">
        <v>7969</v>
      </c>
      <c r="I1912" s="1" t="s">
        <v>19291</v>
      </c>
      <c r="J1912" s="1" t="s">
        <v>19292</v>
      </c>
      <c r="K1912" s="1" t="s">
        <v>7972</v>
      </c>
      <c r="L1912" s="1" t="s">
        <v>8102</v>
      </c>
      <c r="M1912" s="1" t="s">
        <v>19293</v>
      </c>
    </row>
    <row r="1913" spans="1:13" ht="37.5">
      <c r="A1913" s="1" t="s">
        <v>19294</v>
      </c>
      <c r="B1913" s="1" t="s">
        <v>19295</v>
      </c>
      <c r="C1913" s="1" t="s">
        <v>16176</v>
      </c>
      <c r="D1913" s="1" t="s">
        <v>19296</v>
      </c>
      <c r="E1913" s="1">
        <v>2022</v>
      </c>
      <c r="F1913" s="1" t="s">
        <v>16491</v>
      </c>
      <c r="G1913" s="1">
        <v>2394</v>
      </c>
      <c r="H1913" s="1" t="s">
        <v>7969</v>
      </c>
      <c r="I1913" s="1" t="s">
        <v>19297</v>
      </c>
      <c r="J1913" s="1" t="s">
        <v>19298</v>
      </c>
      <c r="K1913" s="1" t="s">
        <v>7972</v>
      </c>
      <c r="L1913" s="1" t="s">
        <v>17704</v>
      </c>
      <c r="M1913" s="1" t="s">
        <v>19299</v>
      </c>
    </row>
    <row r="1914" spans="1:13" ht="25">
      <c r="A1914" s="1" t="e">
        <v>#N/A</v>
      </c>
      <c r="B1914" s="1" t="s">
        <v>19300</v>
      </c>
      <c r="C1914" s="1" t="s">
        <v>16176</v>
      </c>
      <c r="D1914" s="1" t="s">
        <v>19301</v>
      </c>
      <c r="E1914" s="1"/>
      <c r="F1914" s="1"/>
      <c r="G1914" s="1"/>
      <c r="H1914" s="1"/>
      <c r="I1914" s="1"/>
      <c r="J1914" s="1"/>
      <c r="K1914" s="1"/>
      <c r="L1914" s="1"/>
    </row>
    <row r="1915" spans="1:13" ht="37.5">
      <c r="A1915" s="1" t="s">
        <v>3097</v>
      </c>
      <c r="B1915" s="1" t="s">
        <v>19302</v>
      </c>
      <c r="C1915" s="1" t="s">
        <v>16176</v>
      </c>
      <c r="D1915" s="1" t="s">
        <v>3100</v>
      </c>
      <c r="E1915" s="1">
        <v>2022</v>
      </c>
      <c r="F1915" s="1" t="s">
        <v>8009</v>
      </c>
      <c r="G1915" s="1">
        <v>11</v>
      </c>
      <c r="H1915" s="1">
        <v>21</v>
      </c>
      <c r="I1915" s="1" t="s">
        <v>19303</v>
      </c>
      <c r="J1915" s="1" t="s">
        <v>19304</v>
      </c>
      <c r="K1915" s="1" t="s">
        <v>7972</v>
      </c>
      <c r="L1915" s="1" t="s">
        <v>9292</v>
      </c>
    </row>
    <row r="1916" spans="1:13" ht="37.5">
      <c r="A1916" s="1" t="s">
        <v>19305</v>
      </c>
      <c r="B1916" s="1" t="s">
        <v>19306</v>
      </c>
      <c r="C1916" s="1" t="s">
        <v>16176</v>
      </c>
      <c r="D1916" s="1" t="s">
        <v>19307</v>
      </c>
      <c r="E1916" s="1">
        <v>2023</v>
      </c>
      <c r="F1916" s="1" t="s">
        <v>9013</v>
      </c>
      <c r="G1916" s="1">
        <v>230</v>
      </c>
      <c r="H1916" s="1" t="s">
        <v>7969</v>
      </c>
      <c r="I1916" s="1" t="s">
        <v>19308</v>
      </c>
      <c r="J1916" s="1" t="s">
        <v>19309</v>
      </c>
      <c r="K1916" s="1" t="s">
        <v>7972</v>
      </c>
      <c r="L1916" s="1" t="s">
        <v>7993</v>
      </c>
    </row>
    <row r="1917" spans="1:13" ht="37.5">
      <c r="A1917" s="1" t="s">
        <v>19310</v>
      </c>
      <c r="B1917" s="1" t="s">
        <v>19311</v>
      </c>
      <c r="C1917" s="1" t="s">
        <v>16176</v>
      </c>
      <c r="D1917" s="1" t="s">
        <v>19312</v>
      </c>
      <c r="E1917" s="1">
        <v>2023</v>
      </c>
      <c r="F1917" s="1" t="s">
        <v>19313</v>
      </c>
      <c r="G1917" s="1">
        <v>2023</v>
      </c>
      <c r="H1917" s="1" t="s">
        <v>7969</v>
      </c>
      <c r="I1917" s="1" t="s">
        <v>19314</v>
      </c>
      <c r="J1917" s="1" t="s">
        <v>19315</v>
      </c>
      <c r="K1917" s="1" t="s">
        <v>7972</v>
      </c>
      <c r="L1917" s="1" t="s">
        <v>8078</v>
      </c>
      <c r="M1917" s="1" t="s">
        <v>19316</v>
      </c>
    </row>
    <row r="1918" spans="1:13" ht="37.5">
      <c r="A1918" s="1" t="s">
        <v>19317</v>
      </c>
      <c r="B1918" s="1" t="s">
        <v>19318</v>
      </c>
      <c r="C1918" s="1" t="s">
        <v>16176</v>
      </c>
      <c r="D1918" s="1" t="s">
        <v>19319</v>
      </c>
      <c r="E1918" s="1">
        <v>2023</v>
      </c>
      <c r="F1918" s="1" t="s">
        <v>19320</v>
      </c>
      <c r="G1918" s="1" t="s">
        <v>7969</v>
      </c>
      <c r="H1918" s="1" t="s">
        <v>7969</v>
      </c>
      <c r="I1918" s="1" t="s">
        <v>19321</v>
      </c>
      <c r="J1918" s="1" t="s">
        <v>19322</v>
      </c>
      <c r="K1918" s="1" t="s">
        <v>7972</v>
      </c>
      <c r="L1918" s="1" t="s">
        <v>12126</v>
      </c>
      <c r="M1918" s="1" t="s">
        <v>19323</v>
      </c>
    </row>
    <row r="1919" spans="1:13" ht="37.5">
      <c r="A1919" s="1" t="s">
        <v>19324</v>
      </c>
      <c r="B1919" s="1" t="s">
        <v>19325</v>
      </c>
      <c r="C1919" s="1" t="s">
        <v>16176</v>
      </c>
      <c r="D1919" s="1" t="s">
        <v>19326</v>
      </c>
      <c r="E1919" s="1">
        <v>2023</v>
      </c>
      <c r="F1919" s="1" t="s">
        <v>17370</v>
      </c>
      <c r="G1919" s="1">
        <v>35</v>
      </c>
      <c r="H1919" s="1">
        <v>3</v>
      </c>
      <c r="I1919" s="1" t="s">
        <v>19327</v>
      </c>
      <c r="J1919" s="1" t="s">
        <v>19328</v>
      </c>
      <c r="K1919" s="1" t="s">
        <v>7972</v>
      </c>
      <c r="L1919" s="1" t="s">
        <v>8161</v>
      </c>
    </row>
    <row r="1920" spans="1:13" ht="37.5">
      <c r="A1920" s="1" t="s">
        <v>19329</v>
      </c>
      <c r="B1920" s="1" t="s">
        <v>19330</v>
      </c>
      <c r="C1920" s="1" t="s">
        <v>16176</v>
      </c>
      <c r="D1920" s="1" t="s">
        <v>19331</v>
      </c>
      <c r="E1920" s="1">
        <v>2022</v>
      </c>
      <c r="F1920" s="1" t="s">
        <v>9553</v>
      </c>
      <c r="G1920" s="1">
        <v>3</v>
      </c>
      <c r="H1920" s="1">
        <v>3</v>
      </c>
      <c r="I1920" s="1" t="s">
        <v>19332</v>
      </c>
      <c r="J1920" s="1" t="s">
        <v>19333</v>
      </c>
      <c r="K1920" s="1" t="s">
        <v>7972</v>
      </c>
      <c r="L1920" s="1" t="s">
        <v>8027</v>
      </c>
    </row>
    <row r="1921" spans="1:13" ht="37.5">
      <c r="A1921" s="1" t="s">
        <v>19334</v>
      </c>
      <c r="B1921" s="1" t="s">
        <v>19335</v>
      </c>
      <c r="C1921" s="1" t="s">
        <v>16176</v>
      </c>
      <c r="D1921" s="1" t="s">
        <v>19336</v>
      </c>
      <c r="E1921" s="1">
        <v>2023</v>
      </c>
      <c r="F1921" s="1" t="s">
        <v>19337</v>
      </c>
      <c r="G1921" s="1">
        <v>4</v>
      </c>
      <c r="H1921" s="1">
        <v>1</v>
      </c>
      <c r="I1921" s="1" t="s">
        <v>19338</v>
      </c>
      <c r="J1921" s="1" t="s">
        <v>19339</v>
      </c>
      <c r="K1921" s="1" t="s">
        <v>7972</v>
      </c>
      <c r="L1921" s="1" t="s">
        <v>19340</v>
      </c>
    </row>
    <row r="1922" spans="1:13" ht="37.5">
      <c r="A1922" s="1" t="s">
        <v>19341</v>
      </c>
      <c r="B1922" s="1" t="s">
        <v>19342</v>
      </c>
      <c r="C1922" s="1" t="s">
        <v>16176</v>
      </c>
      <c r="D1922" s="1" t="s">
        <v>19343</v>
      </c>
      <c r="E1922" s="1">
        <v>2023</v>
      </c>
      <c r="F1922" s="1" t="s">
        <v>19344</v>
      </c>
      <c r="G1922" s="1">
        <v>2023</v>
      </c>
      <c r="H1922" s="1" t="s">
        <v>7969</v>
      </c>
      <c r="I1922" s="1" t="s">
        <v>19345</v>
      </c>
      <c r="J1922" s="1" t="s">
        <v>19346</v>
      </c>
      <c r="K1922" s="1" t="s">
        <v>7972</v>
      </c>
      <c r="L1922" s="1" t="s">
        <v>8865</v>
      </c>
      <c r="M1922" s="1" t="s">
        <v>7969</v>
      </c>
    </row>
    <row r="1923" spans="1:13" ht="37.5">
      <c r="A1923" s="1" t="s">
        <v>19347</v>
      </c>
      <c r="B1923" s="1" t="s">
        <v>19348</v>
      </c>
      <c r="C1923" s="1" t="s">
        <v>16176</v>
      </c>
      <c r="D1923" s="1" t="s">
        <v>19349</v>
      </c>
      <c r="E1923" s="1">
        <v>2023</v>
      </c>
      <c r="F1923" s="1" t="s">
        <v>9174</v>
      </c>
      <c r="G1923" s="1" t="s">
        <v>7969</v>
      </c>
      <c r="H1923" s="1" t="s">
        <v>7969</v>
      </c>
      <c r="I1923" s="1" t="s">
        <v>19350</v>
      </c>
      <c r="J1923" s="1" t="s">
        <v>19351</v>
      </c>
      <c r="K1923" s="1" t="s">
        <v>7972</v>
      </c>
      <c r="L1923" s="1" t="s">
        <v>7985</v>
      </c>
      <c r="M1923" s="1" t="s">
        <v>19352</v>
      </c>
    </row>
    <row r="1924" spans="1:13" ht="37.5">
      <c r="A1924" s="1" t="s">
        <v>19353</v>
      </c>
      <c r="B1924" s="1" t="s">
        <v>19354</v>
      </c>
      <c r="C1924" s="1" t="s">
        <v>16176</v>
      </c>
      <c r="D1924" s="1" t="s">
        <v>19355</v>
      </c>
      <c r="E1924" s="1">
        <v>2023</v>
      </c>
      <c r="F1924" s="1" t="s">
        <v>19356</v>
      </c>
      <c r="G1924" s="1" t="s">
        <v>7969</v>
      </c>
      <c r="H1924" s="1" t="s">
        <v>7969</v>
      </c>
      <c r="I1924" s="1" t="s">
        <v>19357</v>
      </c>
      <c r="J1924" s="1" t="s">
        <v>19358</v>
      </c>
      <c r="K1924" s="1" t="s">
        <v>7972</v>
      </c>
      <c r="L1924" s="1" t="s">
        <v>8102</v>
      </c>
      <c r="M1924" s="1" t="s">
        <v>19359</v>
      </c>
    </row>
    <row r="1925" spans="1:13" ht="50">
      <c r="A1925" s="1" t="s">
        <v>19360</v>
      </c>
      <c r="B1925" s="1" t="s">
        <v>19361</v>
      </c>
      <c r="C1925" s="1" t="s">
        <v>16176</v>
      </c>
      <c r="D1925" s="1" t="s">
        <v>19362</v>
      </c>
      <c r="E1925" s="1">
        <v>2023</v>
      </c>
      <c r="F1925" s="1" t="s">
        <v>8831</v>
      </c>
      <c r="G1925" s="1">
        <v>13828</v>
      </c>
      <c r="H1925" s="1" t="s">
        <v>7969</v>
      </c>
      <c r="I1925" s="1" t="s">
        <v>19363</v>
      </c>
      <c r="J1925" s="1" t="s">
        <v>19364</v>
      </c>
      <c r="K1925" s="1" t="s">
        <v>7972</v>
      </c>
      <c r="L1925" s="1" t="s">
        <v>7985</v>
      </c>
      <c r="M1925" s="1" t="s">
        <v>19365</v>
      </c>
    </row>
    <row r="1926" spans="1:13" ht="37.5">
      <c r="A1926" s="1" t="s">
        <v>19366</v>
      </c>
      <c r="B1926" s="1" t="s">
        <v>19367</v>
      </c>
      <c r="C1926" s="1" t="s">
        <v>16176</v>
      </c>
      <c r="D1926" s="1" t="s">
        <v>19368</v>
      </c>
      <c r="E1926" s="1">
        <v>2023</v>
      </c>
      <c r="F1926" s="1" t="s">
        <v>12448</v>
      </c>
      <c r="G1926" s="1">
        <v>10</v>
      </c>
      <c r="H1926" s="1">
        <v>5</v>
      </c>
      <c r="I1926" s="1" t="s">
        <v>19369</v>
      </c>
      <c r="J1926" s="1" t="s">
        <v>19370</v>
      </c>
      <c r="K1926" s="1" t="s">
        <v>7972</v>
      </c>
      <c r="L1926" s="1" t="s">
        <v>12451</v>
      </c>
    </row>
    <row r="1927" spans="1:13" ht="37.5">
      <c r="A1927" s="1" t="s">
        <v>19371</v>
      </c>
      <c r="B1927" s="1" t="s">
        <v>19372</v>
      </c>
      <c r="C1927" s="1" t="s">
        <v>16176</v>
      </c>
      <c r="D1927" s="1" t="s">
        <v>19373</v>
      </c>
      <c r="E1927" s="1">
        <v>2023</v>
      </c>
      <c r="F1927" s="1" t="s">
        <v>8177</v>
      </c>
      <c r="G1927" s="1">
        <v>596</v>
      </c>
      <c r="H1927" s="1" t="s">
        <v>7969</v>
      </c>
      <c r="I1927" s="1" t="s">
        <v>19374</v>
      </c>
      <c r="J1927" s="1" t="s">
        <v>19375</v>
      </c>
      <c r="K1927" s="1" t="s">
        <v>7972</v>
      </c>
      <c r="L1927" s="1" t="s">
        <v>7985</v>
      </c>
      <c r="M1927" s="1" t="s">
        <v>19376</v>
      </c>
    </row>
    <row r="1928" spans="1:13" ht="37.5">
      <c r="A1928" s="1" t="s">
        <v>19377</v>
      </c>
      <c r="B1928" s="1" t="s">
        <v>19378</v>
      </c>
      <c r="C1928" s="1" t="s">
        <v>16176</v>
      </c>
      <c r="D1928" s="1" t="s">
        <v>19379</v>
      </c>
      <c r="E1928" s="1">
        <v>2023</v>
      </c>
      <c r="F1928" s="1" t="s">
        <v>19380</v>
      </c>
      <c r="G1928" s="1" t="s">
        <v>7969</v>
      </c>
      <c r="H1928" s="1" t="s">
        <v>7969</v>
      </c>
      <c r="I1928" s="1" t="s">
        <v>19381</v>
      </c>
      <c r="J1928" s="1" t="s">
        <v>19382</v>
      </c>
      <c r="K1928" s="1" t="s">
        <v>7972</v>
      </c>
      <c r="L1928" s="1" t="s">
        <v>8102</v>
      </c>
      <c r="M1928" s="1" t="s">
        <v>19383</v>
      </c>
    </row>
    <row r="1929" spans="1:13" ht="37.5">
      <c r="A1929" s="1" t="s">
        <v>19384</v>
      </c>
      <c r="B1929" s="1" t="s">
        <v>19385</v>
      </c>
      <c r="C1929" s="1" t="s">
        <v>16176</v>
      </c>
      <c r="D1929" s="1" t="s">
        <v>19386</v>
      </c>
      <c r="E1929" s="1">
        <v>2023</v>
      </c>
      <c r="F1929" s="1" t="s">
        <v>19387</v>
      </c>
      <c r="G1929" s="1">
        <v>29</v>
      </c>
      <c r="H1929" s="1">
        <v>8</v>
      </c>
      <c r="I1929" s="1" t="s">
        <v>19388</v>
      </c>
      <c r="J1929" s="1" t="s">
        <v>19389</v>
      </c>
      <c r="K1929" s="1" t="s">
        <v>7972</v>
      </c>
      <c r="L1929" s="1" t="s">
        <v>14712</v>
      </c>
      <c r="M1929" s="1" t="s">
        <v>19390</v>
      </c>
    </row>
    <row r="1930" spans="1:13" ht="37.5">
      <c r="A1930" s="1" t="s">
        <v>19391</v>
      </c>
      <c r="B1930" s="1" t="s">
        <v>19392</v>
      </c>
      <c r="C1930" s="1" t="s">
        <v>16176</v>
      </c>
      <c r="D1930" s="1" t="s">
        <v>19393</v>
      </c>
      <c r="E1930" s="1">
        <v>2023</v>
      </c>
      <c r="F1930" s="1" t="s">
        <v>9315</v>
      </c>
      <c r="G1930" s="1" t="s">
        <v>7969</v>
      </c>
      <c r="H1930" s="1" t="s">
        <v>7969</v>
      </c>
      <c r="I1930" s="1" t="s">
        <v>19394</v>
      </c>
      <c r="J1930" s="1" t="s">
        <v>19395</v>
      </c>
      <c r="K1930" s="1" t="s">
        <v>7972</v>
      </c>
      <c r="L1930" s="1" t="s">
        <v>7978</v>
      </c>
      <c r="M1930" s="1" t="s">
        <v>19396</v>
      </c>
    </row>
    <row r="1931" spans="1:13" ht="37.5">
      <c r="A1931" s="1" t="e">
        <v>#N/A</v>
      </c>
      <c r="B1931" s="1" t="s">
        <v>19397</v>
      </c>
      <c r="C1931" s="1" t="s">
        <v>16176</v>
      </c>
      <c r="D1931" s="1" t="s">
        <v>19398</v>
      </c>
      <c r="E1931" s="1"/>
      <c r="F1931" s="1"/>
      <c r="G1931" s="1"/>
      <c r="H1931" s="1"/>
      <c r="I1931" s="1"/>
      <c r="J1931" s="1"/>
      <c r="K1931" s="1"/>
      <c r="L1931" s="1"/>
    </row>
    <row r="1932" spans="1:13" ht="37.5">
      <c r="A1932" s="1" t="s">
        <v>19399</v>
      </c>
      <c r="B1932" s="1" t="s">
        <v>19400</v>
      </c>
      <c r="C1932" s="1" t="s">
        <v>16176</v>
      </c>
      <c r="D1932" s="1" t="s">
        <v>19401</v>
      </c>
      <c r="E1932" s="1">
        <v>2023</v>
      </c>
      <c r="F1932" s="1" t="s">
        <v>19402</v>
      </c>
      <c r="G1932" s="1" t="s">
        <v>7969</v>
      </c>
      <c r="H1932" s="1" t="s">
        <v>7969</v>
      </c>
      <c r="I1932" s="1" t="s">
        <v>19403</v>
      </c>
      <c r="J1932" s="1" t="s">
        <v>19404</v>
      </c>
      <c r="K1932" s="1" t="s">
        <v>7972</v>
      </c>
      <c r="L1932" s="1" t="s">
        <v>8102</v>
      </c>
      <c r="M1932" s="1" t="s">
        <v>19405</v>
      </c>
    </row>
    <row r="1933" spans="1:13" ht="50">
      <c r="A1933" s="1" t="s">
        <v>19406</v>
      </c>
      <c r="B1933" s="1" t="s">
        <v>19407</v>
      </c>
      <c r="C1933" s="1" t="s">
        <v>16176</v>
      </c>
      <c r="D1933" s="1" t="s">
        <v>19408</v>
      </c>
      <c r="E1933" s="1">
        <v>2023</v>
      </c>
      <c r="F1933" s="1" t="s">
        <v>8276</v>
      </c>
      <c r="G1933" s="1">
        <v>23</v>
      </c>
      <c r="H1933" s="1">
        <v>1</v>
      </c>
      <c r="I1933" s="1" t="s">
        <v>19409</v>
      </c>
      <c r="J1933" s="1" t="s">
        <v>19410</v>
      </c>
      <c r="K1933" s="1" t="s">
        <v>7972</v>
      </c>
      <c r="L1933" s="1" t="s">
        <v>9292</v>
      </c>
    </row>
    <row r="1934" spans="1:13" ht="37.5">
      <c r="A1934" s="1" t="s">
        <v>19411</v>
      </c>
      <c r="B1934" s="1" t="s">
        <v>19412</v>
      </c>
      <c r="C1934" s="1" t="s">
        <v>16176</v>
      </c>
      <c r="D1934" s="1" t="s">
        <v>19413</v>
      </c>
      <c r="E1934" s="1">
        <v>2023</v>
      </c>
      <c r="F1934" s="1" t="s">
        <v>19414</v>
      </c>
      <c r="G1934" s="1">
        <v>3</v>
      </c>
      <c r="H1934" s="1" t="s">
        <v>7969</v>
      </c>
      <c r="I1934" s="1" t="s">
        <v>19415</v>
      </c>
      <c r="J1934" s="1" t="s">
        <v>19416</v>
      </c>
      <c r="K1934" s="1" t="s">
        <v>7972</v>
      </c>
      <c r="L1934" s="1" t="s">
        <v>12556</v>
      </c>
      <c r="M1934" s="1" t="s">
        <v>7969</v>
      </c>
    </row>
    <row r="1935" spans="1:13" ht="37.5">
      <c r="A1935" s="1" t="s">
        <v>19417</v>
      </c>
      <c r="B1935" s="1" t="s">
        <v>19418</v>
      </c>
      <c r="C1935" s="1" t="s">
        <v>16176</v>
      </c>
      <c r="D1935" s="1" t="s">
        <v>19419</v>
      </c>
      <c r="E1935" s="1">
        <v>2023</v>
      </c>
      <c r="F1935" s="1" t="s">
        <v>8491</v>
      </c>
      <c r="G1935" s="1">
        <v>11</v>
      </c>
      <c r="H1935" s="1" t="s">
        <v>7969</v>
      </c>
      <c r="I1935" s="1" t="s">
        <v>19420</v>
      </c>
      <c r="J1935" s="1" t="s">
        <v>19421</v>
      </c>
      <c r="K1935" s="1" t="s">
        <v>7972</v>
      </c>
      <c r="L1935" s="1" t="s">
        <v>8102</v>
      </c>
    </row>
    <row r="1936" spans="1:13" ht="37.5">
      <c r="A1936" s="1" t="s">
        <v>19422</v>
      </c>
      <c r="B1936" s="1" t="s">
        <v>19423</v>
      </c>
      <c r="C1936" s="1" t="s">
        <v>16176</v>
      </c>
      <c r="D1936" s="1" t="s">
        <v>19424</v>
      </c>
      <c r="E1936" s="1">
        <v>2022</v>
      </c>
      <c r="F1936" s="1" t="s">
        <v>8009</v>
      </c>
      <c r="G1936" s="1">
        <v>11</v>
      </c>
      <c r="H1936" s="1">
        <v>17</v>
      </c>
      <c r="I1936" s="1" t="s">
        <v>19425</v>
      </c>
      <c r="J1936" s="1" t="s">
        <v>19426</v>
      </c>
      <c r="K1936" s="1" t="s">
        <v>7972</v>
      </c>
      <c r="L1936" s="1" t="s">
        <v>9292</v>
      </c>
    </row>
    <row r="1937" spans="1:13" ht="37.5">
      <c r="A1937" s="1" t="s">
        <v>19427</v>
      </c>
      <c r="B1937" s="1" t="s">
        <v>19428</v>
      </c>
      <c r="C1937" s="1" t="s">
        <v>16176</v>
      </c>
      <c r="D1937" s="1" t="s">
        <v>19429</v>
      </c>
      <c r="E1937" s="1">
        <v>2023</v>
      </c>
      <c r="F1937" s="1" t="s">
        <v>8491</v>
      </c>
      <c r="G1937" s="1">
        <v>11</v>
      </c>
      <c r="H1937" s="1" t="s">
        <v>7969</v>
      </c>
      <c r="I1937" s="1" t="s">
        <v>19430</v>
      </c>
      <c r="J1937" s="1" t="s">
        <v>19431</v>
      </c>
      <c r="K1937" s="1" t="s">
        <v>7972</v>
      </c>
      <c r="L1937" s="1" t="s">
        <v>8102</v>
      </c>
    </row>
    <row r="1938" spans="1:13" ht="37.5">
      <c r="A1938" s="1" t="s">
        <v>19432</v>
      </c>
      <c r="B1938" s="1" t="s">
        <v>19433</v>
      </c>
      <c r="C1938" s="1" t="s">
        <v>16176</v>
      </c>
      <c r="D1938" s="1" t="s">
        <v>19434</v>
      </c>
      <c r="E1938" s="1">
        <v>2023</v>
      </c>
      <c r="F1938" s="1" t="s">
        <v>19435</v>
      </c>
      <c r="G1938" s="1" t="s">
        <v>7969</v>
      </c>
      <c r="H1938" s="1" t="s">
        <v>7969</v>
      </c>
      <c r="I1938" s="1" t="s">
        <v>19436</v>
      </c>
      <c r="J1938" s="1" t="s">
        <v>19437</v>
      </c>
      <c r="K1938" s="1" t="s">
        <v>7972</v>
      </c>
      <c r="L1938" s="1" t="s">
        <v>8019</v>
      </c>
      <c r="M1938" s="1" t="s">
        <v>19438</v>
      </c>
    </row>
    <row r="1939" spans="1:13" ht="37.5">
      <c r="A1939" s="1" t="s">
        <v>19439</v>
      </c>
      <c r="B1939" s="1" t="s">
        <v>19440</v>
      </c>
      <c r="C1939" s="1" t="s">
        <v>16176</v>
      </c>
      <c r="D1939" s="1" t="s">
        <v>19441</v>
      </c>
      <c r="E1939" s="1">
        <v>2023</v>
      </c>
      <c r="F1939" s="1" t="s">
        <v>17708</v>
      </c>
      <c r="G1939" s="1">
        <v>1007</v>
      </c>
      <c r="H1939" s="1" t="s">
        <v>7969</v>
      </c>
      <c r="I1939" s="1" t="s">
        <v>19442</v>
      </c>
      <c r="J1939" s="1" t="s">
        <v>19443</v>
      </c>
      <c r="K1939" s="1" t="s">
        <v>7972</v>
      </c>
      <c r="L1939" s="1" t="s">
        <v>7985</v>
      </c>
      <c r="M1939" s="1" t="s">
        <v>19444</v>
      </c>
    </row>
    <row r="1940" spans="1:13" ht="37.5">
      <c r="A1940" s="1" t="s">
        <v>19445</v>
      </c>
      <c r="B1940" s="1" t="s">
        <v>19446</v>
      </c>
      <c r="C1940" s="1" t="s">
        <v>16176</v>
      </c>
      <c r="D1940" s="1" t="s">
        <v>19447</v>
      </c>
      <c r="E1940" s="1">
        <v>2023</v>
      </c>
      <c r="F1940" s="1" t="s">
        <v>19448</v>
      </c>
      <c r="G1940" s="1" t="s">
        <v>7969</v>
      </c>
      <c r="H1940" s="1" t="s">
        <v>7969</v>
      </c>
      <c r="I1940" s="1" t="s">
        <v>19449</v>
      </c>
      <c r="J1940" s="1" t="s">
        <v>19450</v>
      </c>
      <c r="K1940" s="1" t="s">
        <v>7972</v>
      </c>
      <c r="L1940" s="1" t="s">
        <v>8102</v>
      </c>
      <c r="M1940" s="1" t="s">
        <v>19451</v>
      </c>
    </row>
    <row r="1941" spans="1:13" ht="37.5">
      <c r="A1941" s="1" t="s">
        <v>19452</v>
      </c>
      <c r="B1941" s="1" t="s">
        <v>19453</v>
      </c>
      <c r="C1941" s="1" t="s">
        <v>16176</v>
      </c>
      <c r="D1941" s="1" t="s">
        <v>19454</v>
      </c>
      <c r="E1941" s="1">
        <v>2023</v>
      </c>
      <c r="F1941" s="1" t="s">
        <v>19455</v>
      </c>
      <c r="G1941" s="1" t="s">
        <v>7969</v>
      </c>
      <c r="H1941" s="1" t="s">
        <v>7969</v>
      </c>
      <c r="I1941" s="1" t="s">
        <v>19456</v>
      </c>
      <c r="J1941" s="1" t="s">
        <v>19457</v>
      </c>
      <c r="K1941" s="1" t="s">
        <v>7972</v>
      </c>
      <c r="L1941" s="1" t="s">
        <v>8102</v>
      </c>
      <c r="M1941" s="1" t="s">
        <v>19458</v>
      </c>
    </row>
    <row r="1942" spans="1:13" ht="37.5">
      <c r="A1942" s="1" t="s">
        <v>19459</v>
      </c>
      <c r="B1942" s="1" t="s">
        <v>19460</v>
      </c>
      <c r="C1942" s="1" t="s">
        <v>16176</v>
      </c>
      <c r="D1942" s="1" t="s">
        <v>19461</v>
      </c>
      <c r="E1942" s="1">
        <v>2023</v>
      </c>
      <c r="F1942" s="1" t="s">
        <v>19462</v>
      </c>
      <c r="G1942" s="1" t="s">
        <v>7969</v>
      </c>
      <c r="H1942" s="1" t="s">
        <v>7969</v>
      </c>
      <c r="I1942" s="1" t="s">
        <v>19463</v>
      </c>
      <c r="J1942" s="1" t="s">
        <v>19464</v>
      </c>
      <c r="K1942" s="1" t="s">
        <v>7972</v>
      </c>
      <c r="L1942" s="1" t="s">
        <v>8102</v>
      </c>
      <c r="M1942" s="1" t="s">
        <v>19465</v>
      </c>
    </row>
    <row r="1943" spans="1:13" ht="37.5">
      <c r="A1943" s="1" t="s">
        <v>19466</v>
      </c>
      <c r="B1943" s="1" t="s">
        <v>19467</v>
      </c>
      <c r="C1943" s="1" t="s">
        <v>16176</v>
      </c>
      <c r="D1943" s="1" t="s">
        <v>19468</v>
      </c>
      <c r="E1943" s="1">
        <v>2023</v>
      </c>
      <c r="F1943" s="1" t="s">
        <v>19469</v>
      </c>
      <c r="G1943" s="1">
        <v>19</v>
      </c>
      <c r="H1943" s="1">
        <v>2</v>
      </c>
      <c r="I1943" s="1" t="s">
        <v>19470</v>
      </c>
      <c r="J1943" s="1" t="s">
        <v>19471</v>
      </c>
      <c r="K1943" s="1" t="s">
        <v>7972</v>
      </c>
      <c r="L1943" s="1" t="s">
        <v>19472</v>
      </c>
    </row>
    <row r="1944" spans="1:13" ht="37.5">
      <c r="A1944" s="1" t="s">
        <v>19473</v>
      </c>
      <c r="B1944" s="1" t="s">
        <v>19474</v>
      </c>
      <c r="C1944" s="1" t="s">
        <v>16176</v>
      </c>
      <c r="D1944" s="1" t="s">
        <v>19475</v>
      </c>
      <c r="E1944" s="1">
        <v>2023</v>
      </c>
      <c r="F1944" s="1" t="s">
        <v>19344</v>
      </c>
      <c r="G1944" s="1">
        <v>2023</v>
      </c>
      <c r="H1944" s="1" t="s">
        <v>7969</v>
      </c>
      <c r="I1944" s="1" t="s">
        <v>19476</v>
      </c>
      <c r="J1944" s="1" t="s">
        <v>19477</v>
      </c>
      <c r="K1944" s="1" t="s">
        <v>7972</v>
      </c>
      <c r="L1944" s="1" t="s">
        <v>8865</v>
      </c>
      <c r="M1944" s="1" t="s">
        <v>7969</v>
      </c>
    </row>
    <row r="1945" spans="1:13" ht="37.5">
      <c r="A1945" s="1" t="s">
        <v>19478</v>
      </c>
      <c r="B1945" s="1" t="s">
        <v>19479</v>
      </c>
      <c r="C1945" s="1" t="s">
        <v>16176</v>
      </c>
      <c r="D1945" s="1" t="s">
        <v>19480</v>
      </c>
      <c r="E1945" s="1">
        <v>2022</v>
      </c>
      <c r="F1945" s="1" t="s">
        <v>8009</v>
      </c>
      <c r="G1945" s="1">
        <v>11</v>
      </c>
      <c r="H1945" s="1">
        <v>20</v>
      </c>
      <c r="I1945" s="1" t="s">
        <v>19481</v>
      </c>
      <c r="J1945" s="1" t="s">
        <v>19482</v>
      </c>
      <c r="K1945" s="1" t="s">
        <v>7972</v>
      </c>
      <c r="L1945" s="1" t="s">
        <v>9292</v>
      </c>
    </row>
    <row r="1946" spans="1:13" ht="50">
      <c r="A1946" s="1" t="s">
        <v>19483</v>
      </c>
      <c r="B1946" s="1" t="s">
        <v>19484</v>
      </c>
      <c r="C1946" s="1" t="s">
        <v>16176</v>
      </c>
      <c r="D1946" s="1" t="s">
        <v>19485</v>
      </c>
      <c r="E1946" s="1">
        <v>2022</v>
      </c>
      <c r="F1946" s="1" t="s">
        <v>8043</v>
      </c>
      <c r="G1946" s="1">
        <v>81</v>
      </c>
      <c r="H1946" s="1">
        <v>25</v>
      </c>
      <c r="I1946" s="1" t="s">
        <v>19486</v>
      </c>
      <c r="J1946" s="1" t="s">
        <v>19487</v>
      </c>
      <c r="K1946" s="1" t="s">
        <v>7972</v>
      </c>
      <c r="L1946" s="1" t="s">
        <v>7978</v>
      </c>
      <c r="M1946" s="1" t="s">
        <v>19488</v>
      </c>
    </row>
    <row r="1947" spans="1:13" ht="37.5">
      <c r="A1947" s="1" t="s">
        <v>19489</v>
      </c>
      <c r="B1947" s="1" t="s">
        <v>19490</v>
      </c>
      <c r="C1947" s="1" t="s">
        <v>16176</v>
      </c>
      <c r="D1947" s="1" t="s">
        <v>19491</v>
      </c>
      <c r="E1947" s="1">
        <v>2022</v>
      </c>
      <c r="F1947" s="1" t="s">
        <v>8375</v>
      </c>
      <c r="G1947" s="1">
        <v>104</v>
      </c>
      <c r="H1947" s="1">
        <v>10</v>
      </c>
      <c r="I1947" s="1" t="s">
        <v>19492</v>
      </c>
      <c r="J1947" s="1" t="s">
        <v>19493</v>
      </c>
      <c r="K1947" s="1" t="s">
        <v>7972</v>
      </c>
      <c r="L1947" s="1" t="s">
        <v>7978</v>
      </c>
      <c r="M1947" s="1" t="s">
        <v>19494</v>
      </c>
    </row>
    <row r="1948" spans="1:13" ht="37.5">
      <c r="A1948" s="1" t="s">
        <v>19495</v>
      </c>
      <c r="B1948" s="1" t="s">
        <v>19496</v>
      </c>
      <c r="C1948" s="1" t="s">
        <v>16176</v>
      </c>
      <c r="D1948" s="1" t="s">
        <v>19497</v>
      </c>
      <c r="E1948" s="1">
        <v>2023</v>
      </c>
      <c r="F1948" s="1" t="s">
        <v>8848</v>
      </c>
      <c r="G1948" s="1">
        <v>75</v>
      </c>
      <c r="H1948" s="1">
        <v>2</v>
      </c>
      <c r="I1948" s="1" t="s">
        <v>19498</v>
      </c>
      <c r="J1948" s="1" t="s">
        <v>19499</v>
      </c>
      <c r="K1948" s="1" t="s">
        <v>7972</v>
      </c>
      <c r="L1948" s="1" t="s">
        <v>8851</v>
      </c>
    </row>
    <row r="1949" spans="1:13" ht="37.5">
      <c r="A1949" s="1" t="s">
        <v>19500</v>
      </c>
      <c r="B1949" s="1" t="s">
        <v>19501</v>
      </c>
      <c r="C1949" s="1" t="s">
        <v>16176</v>
      </c>
      <c r="D1949" s="1" t="s">
        <v>19502</v>
      </c>
      <c r="E1949" s="1">
        <v>2023</v>
      </c>
      <c r="F1949" s="1" t="s">
        <v>19503</v>
      </c>
      <c r="G1949" s="1" t="s">
        <v>7969</v>
      </c>
      <c r="H1949" s="1" t="s">
        <v>7969</v>
      </c>
      <c r="I1949" s="1" t="s">
        <v>19504</v>
      </c>
      <c r="J1949" s="1" t="s">
        <v>19505</v>
      </c>
      <c r="K1949" s="1" t="s">
        <v>7972</v>
      </c>
      <c r="L1949" s="1" t="s">
        <v>8102</v>
      </c>
    </row>
    <row r="1950" spans="1:13" ht="37.5">
      <c r="A1950" s="1" t="s">
        <v>19506</v>
      </c>
      <c r="B1950" s="1" t="s">
        <v>19507</v>
      </c>
      <c r="C1950" s="1" t="s">
        <v>16176</v>
      </c>
      <c r="D1950" s="1" t="s">
        <v>19508</v>
      </c>
      <c r="E1950" s="1">
        <v>2023</v>
      </c>
      <c r="F1950" s="1" t="s">
        <v>19509</v>
      </c>
      <c r="G1950" s="1" t="s">
        <v>7969</v>
      </c>
      <c r="H1950" s="1" t="s">
        <v>7969</v>
      </c>
      <c r="I1950" s="1" t="s">
        <v>19510</v>
      </c>
      <c r="J1950" s="1" t="s">
        <v>19511</v>
      </c>
      <c r="K1950" s="1" t="s">
        <v>7972</v>
      </c>
      <c r="L1950" s="1" t="s">
        <v>8102</v>
      </c>
      <c r="M1950" s="1" t="s">
        <v>19512</v>
      </c>
    </row>
    <row r="1951" spans="1:13" ht="100">
      <c r="A1951" s="1" t="s">
        <v>19513</v>
      </c>
      <c r="B1951" s="1" t="s">
        <v>19514</v>
      </c>
      <c r="C1951" s="1" t="s">
        <v>16176</v>
      </c>
      <c r="D1951" s="1" t="s">
        <v>19515</v>
      </c>
      <c r="E1951" s="1">
        <v>2023</v>
      </c>
      <c r="F1951" s="1" t="s">
        <v>9713</v>
      </c>
      <c r="G1951" s="1" t="s">
        <v>7969</v>
      </c>
      <c r="H1951" s="1" t="s">
        <v>7969</v>
      </c>
      <c r="I1951" s="1" t="s">
        <v>19516</v>
      </c>
      <c r="J1951" s="1" t="s">
        <v>19517</v>
      </c>
      <c r="K1951" s="1" t="s">
        <v>7972</v>
      </c>
      <c r="L1951" s="1" t="s">
        <v>8102</v>
      </c>
      <c r="M1951" s="1" t="s">
        <v>19518</v>
      </c>
    </row>
    <row r="1952" spans="1:13" ht="37.5">
      <c r="A1952" s="1" t="s">
        <v>19519</v>
      </c>
      <c r="B1952" s="1" t="s">
        <v>19520</v>
      </c>
      <c r="C1952" s="1" t="s">
        <v>16176</v>
      </c>
      <c r="D1952" s="1" t="s">
        <v>19521</v>
      </c>
      <c r="E1952" s="1">
        <v>2022</v>
      </c>
      <c r="F1952" s="1" t="s">
        <v>8328</v>
      </c>
      <c r="G1952" s="1" t="s">
        <v>7969</v>
      </c>
      <c r="H1952" s="1" t="s">
        <v>7969</v>
      </c>
      <c r="I1952" s="1" t="s">
        <v>19522</v>
      </c>
      <c r="J1952" s="1" t="s">
        <v>19523</v>
      </c>
      <c r="K1952" s="1" t="s">
        <v>7972</v>
      </c>
      <c r="L1952" s="1" t="s">
        <v>8324</v>
      </c>
      <c r="M1952" s="1" t="s">
        <v>19524</v>
      </c>
    </row>
    <row r="1953" spans="1:13" ht="37.5">
      <c r="A1953" s="1" t="s">
        <v>19525</v>
      </c>
      <c r="B1953" s="1" t="s">
        <v>19526</v>
      </c>
      <c r="C1953" s="1" t="s">
        <v>16176</v>
      </c>
      <c r="D1953" s="1" t="s">
        <v>19527</v>
      </c>
      <c r="E1953" s="1">
        <v>2023</v>
      </c>
      <c r="F1953" s="1" t="s">
        <v>8491</v>
      </c>
      <c r="G1953" s="1">
        <v>11</v>
      </c>
      <c r="H1953" s="1" t="s">
        <v>7969</v>
      </c>
      <c r="I1953" s="1" t="s">
        <v>19528</v>
      </c>
      <c r="J1953" s="1" t="s">
        <v>19529</v>
      </c>
      <c r="K1953" s="1" t="s">
        <v>7972</v>
      </c>
      <c r="L1953" s="1" t="s">
        <v>8102</v>
      </c>
    </row>
    <row r="1954" spans="1:13" ht="37.5">
      <c r="A1954" s="1" t="s">
        <v>19530</v>
      </c>
      <c r="B1954" s="1" t="s">
        <v>19531</v>
      </c>
      <c r="C1954" s="1" t="s">
        <v>16176</v>
      </c>
      <c r="D1954" s="1" t="s">
        <v>19532</v>
      </c>
      <c r="E1954" s="1">
        <v>2022</v>
      </c>
      <c r="F1954" s="1" t="s">
        <v>19533</v>
      </c>
      <c r="G1954" s="1">
        <v>36</v>
      </c>
      <c r="H1954" s="1">
        <v>15</v>
      </c>
      <c r="I1954" s="1" t="s">
        <v>19534</v>
      </c>
      <c r="J1954" s="1" t="s">
        <v>19535</v>
      </c>
      <c r="K1954" s="1" t="s">
        <v>7972</v>
      </c>
      <c r="L1954" s="1" t="s">
        <v>16299</v>
      </c>
      <c r="M1954" s="1" t="s">
        <v>19536</v>
      </c>
    </row>
    <row r="1955" spans="1:13" ht="25">
      <c r="A1955" s="1" t="e">
        <v>#N/A</v>
      </c>
      <c r="B1955" s="1" t="s">
        <v>19537</v>
      </c>
      <c r="C1955" s="1" t="s">
        <v>16176</v>
      </c>
      <c r="D1955" s="1" t="s">
        <v>19538</v>
      </c>
      <c r="E1955" s="1"/>
      <c r="F1955" s="1"/>
      <c r="G1955" s="1"/>
      <c r="H1955" s="1"/>
      <c r="I1955" s="1"/>
      <c r="J1955" s="1"/>
      <c r="K1955" s="1"/>
      <c r="L1955" s="1"/>
    </row>
    <row r="1956" spans="1:13" ht="37.5">
      <c r="A1956" s="1" t="s">
        <v>19539</v>
      </c>
      <c r="B1956" s="1" t="s">
        <v>19540</v>
      </c>
      <c r="C1956" s="1" t="s">
        <v>16176</v>
      </c>
      <c r="D1956" s="1" t="s">
        <v>19541</v>
      </c>
      <c r="E1956" s="1">
        <v>2023</v>
      </c>
      <c r="F1956" s="1" t="s">
        <v>8491</v>
      </c>
      <c r="G1956" s="1">
        <v>11</v>
      </c>
      <c r="H1956" s="1" t="s">
        <v>7969</v>
      </c>
      <c r="I1956" s="1" t="s">
        <v>19542</v>
      </c>
      <c r="J1956" s="1" t="s">
        <v>19543</v>
      </c>
      <c r="K1956" s="1" t="s">
        <v>7972</v>
      </c>
      <c r="L1956" s="1" t="s">
        <v>8102</v>
      </c>
    </row>
    <row r="1957" spans="1:13" ht="37.5">
      <c r="A1957" s="1" t="s">
        <v>19544</v>
      </c>
      <c r="B1957" s="1" t="s">
        <v>19545</v>
      </c>
      <c r="C1957" s="1" t="s">
        <v>16176</v>
      </c>
      <c r="D1957" s="1" t="s">
        <v>19546</v>
      </c>
      <c r="E1957" s="1">
        <v>2023</v>
      </c>
      <c r="F1957" s="1" t="s">
        <v>19547</v>
      </c>
      <c r="G1957" s="1" t="s">
        <v>7969</v>
      </c>
      <c r="H1957" s="1" t="s">
        <v>7969</v>
      </c>
      <c r="I1957" s="1" t="s">
        <v>17511</v>
      </c>
      <c r="J1957" s="1" t="s">
        <v>19548</v>
      </c>
      <c r="K1957" s="1" t="s">
        <v>7972</v>
      </c>
      <c r="L1957" s="1" t="s">
        <v>8102</v>
      </c>
      <c r="M1957" s="1" t="s">
        <v>19549</v>
      </c>
    </row>
    <row r="1958" spans="1:13" ht="37.5">
      <c r="A1958" s="1" t="s">
        <v>19550</v>
      </c>
      <c r="B1958" s="1" t="s">
        <v>19551</v>
      </c>
      <c r="C1958" s="1" t="s">
        <v>16176</v>
      </c>
      <c r="D1958" s="1" t="s">
        <v>19552</v>
      </c>
      <c r="E1958" s="1">
        <v>2023</v>
      </c>
      <c r="F1958" s="1" t="s">
        <v>9387</v>
      </c>
      <c r="G1958" s="1">
        <v>12</v>
      </c>
      <c r="H1958" s="1">
        <v>1</v>
      </c>
      <c r="I1958" s="1" t="s">
        <v>9388</v>
      </c>
      <c r="J1958" s="1" t="s">
        <v>19553</v>
      </c>
      <c r="K1958" s="1" t="s">
        <v>7972</v>
      </c>
      <c r="L1958" s="1" t="s">
        <v>9390</v>
      </c>
    </row>
    <row r="1959" spans="1:13" ht="37.5">
      <c r="A1959" s="1" t="s">
        <v>19554</v>
      </c>
      <c r="B1959" s="1" t="s">
        <v>19555</v>
      </c>
      <c r="C1959" s="1" t="s">
        <v>16176</v>
      </c>
      <c r="D1959" s="1" t="s">
        <v>19556</v>
      </c>
      <c r="E1959" s="1">
        <v>2022</v>
      </c>
      <c r="F1959" s="1" t="s">
        <v>19557</v>
      </c>
      <c r="G1959" s="1">
        <v>31</v>
      </c>
      <c r="H1959" s="1">
        <v>3</v>
      </c>
      <c r="I1959" s="1" t="s">
        <v>19558</v>
      </c>
      <c r="J1959" s="1" t="s">
        <v>19559</v>
      </c>
      <c r="K1959" s="1" t="s">
        <v>7972</v>
      </c>
      <c r="L1959" s="1" t="s">
        <v>16299</v>
      </c>
      <c r="M1959" s="1" t="s">
        <v>19560</v>
      </c>
    </row>
    <row r="1960" spans="1:13" ht="37.5">
      <c r="A1960" s="1" t="s">
        <v>19561</v>
      </c>
      <c r="B1960" s="1" t="s">
        <v>19562</v>
      </c>
      <c r="C1960" s="1" t="s">
        <v>16176</v>
      </c>
      <c r="D1960" s="1" t="s">
        <v>19563</v>
      </c>
      <c r="E1960" s="1">
        <v>2023</v>
      </c>
      <c r="F1960" s="1" t="s">
        <v>19344</v>
      </c>
      <c r="G1960" s="1">
        <v>2023</v>
      </c>
      <c r="H1960" s="1" t="s">
        <v>7969</v>
      </c>
      <c r="I1960" s="1" t="s">
        <v>19564</v>
      </c>
      <c r="J1960" s="1" t="s">
        <v>19565</v>
      </c>
      <c r="K1960" s="1" t="s">
        <v>7972</v>
      </c>
      <c r="L1960" s="1" t="s">
        <v>8865</v>
      </c>
      <c r="M1960" s="1" t="s">
        <v>7969</v>
      </c>
    </row>
    <row r="1961" spans="1:13" ht="37.5">
      <c r="A1961" s="1" t="s">
        <v>19566</v>
      </c>
      <c r="B1961" s="1" t="s">
        <v>19567</v>
      </c>
      <c r="C1961" s="1" t="s">
        <v>16176</v>
      </c>
      <c r="D1961" s="1" t="s">
        <v>19568</v>
      </c>
      <c r="E1961" s="1">
        <v>2022</v>
      </c>
      <c r="F1961" s="1" t="s">
        <v>19569</v>
      </c>
      <c r="G1961" s="1">
        <v>31</v>
      </c>
      <c r="H1961" s="1">
        <v>16</v>
      </c>
      <c r="I1961" s="1" t="s">
        <v>19570</v>
      </c>
      <c r="J1961" s="1" t="s">
        <v>19571</v>
      </c>
      <c r="K1961" s="1" t="s">
        <v>7972</v>
      </c>
      <c r="L1961" s="1" t="s">
        <v>16299</v>
      </c>
      <c r="M1961" s="1" t="s">
        <v>19572</v>
      </c>
    </row>
    <row r="1962" spans="1:13" ht="37.5">
      <c r="A1962" s="1" t="s">
        <v>19573</v>
      </c>
      <c r="B1962" s="1" t="s">
        <v>19574</v>
      </c>
      <c r="C1962" s="1" t="s">
        <v>16176</v>
      </c>
      <c r="D1962" s="1" t="s">
        <v>19575</v>
      </c>
      <c r="E1962" s="1">
        <v>2023</v>
      </c>
      <c r="F1962" s="1" t="s">
        <v>8491</v>
      </c>
      <c r="G1962" s="1">
        <v>11</v>
      </c>
      <c r="H1962" s="1" t="s">
        <v>7969</v>
      </c>
      <c r="I1962" s="1" t="s">
        <v>19576</v>
      </c>
      <c r="J1962" s="1" t="s">
        <v>19577</v>
      </c>
      <c r="K1962" s="1" t="s">
        <v>7972</v>
      </c>
      <c r="L1962" s="1" t="s">
        <v>8102</v>
      </c>
    </row>
    <row r="1963" spans="1:13" ht="37.5">
      <c r="A1963" s="1" t="s">
        <v>19578</v>
      </c>
      <c r="B1963" s="1" t="s">
        <v>19579</v>
      </c>
      <c r="C1963" s="1" t="s">
        <v>16176</v>
      </c>
      <c r="D1963" s="1" t="s">
        <v>19580</v>
      </c>
      <c r="E1963" s="1">
        <v>2022</v>
      </c>
      <c r="F1963" s="1" t="s">
        <v>8328</v>
      </c>
      <c r="G1963" s="1" t="s">
        <v>7969</v>
      </c>
      <c r="H1963" s="1" t="s">
        <v>7969</v>
      </c>
      <c r="I1963" s="1" t="s">
        <v>19581</v>
      </c>
      <c r="J1963" s="1" t="s">
        <v>19582</v>
      </c>
      <c r="K1963" s="1" t="s">
        <v>7972</v>
      </c>
      <c r="L1963" s="1" t="s">
        <v>8324</v>
      </c>
      <c r="M1963" s="1" t="s">
        <v>19583</v>
      </c>
    </row>
    <row r="1964" spans="1:13" ht="37.5">
      <c r="A1964" s="1" t="s">
        <v>19584</v>
      </c>
      <c r="B1964" s="1" t="s">
        <v>19585</v>
      </c>
      <c r="C1964" s="1" t="s">
        <v>16176</v>
      </c>
      <c r="D1964" s="1" t="s">
        <v>19586</v>
      </c>
      <c r="E1964" s="1">
        <v>2023</v>
      </c>
      <c r="F1964" s="1" t="s">
        <v>19587</v>
      </c>
      <c r="G1964" s="1" t="s">
        <v>7969</v>
      </c>
      <c r="H1964" s="1" t="s">
        <v>7969</v>
      </c>
      <c r="I1964" s="1" t="s">
        <v>19588</v>
      </c>
      <c r="J1964" s="1" t="s">
        <v>19589</v>
      </c>
      <c r="K1964" s="1" t="s">
        <v>7972</v>
      </c>
      <c r="L1964" s="1" t="s">
        <v>8102</v>
      </c>
      <c r="M1964" s="1" t="s">
        <v>19590</v>
      </c>
    </row>
    <row r="1965" spans="1:13" ht="37.5">
      <c r="A1965" s="1" t="s">
        <v>19591</v>
      </c>
      <c r="B1965" s="1" t="s">
        <v>19592</v>
      </c>
      <c r="C1965" s="1" t="s">
        <v>16176</v>
      </c>
      <c r="D1965" s="1" t="s">
        <v>19593</v>
      </c>
      <c r="E1965" s="1">
        <v>2023</v>
      </c>
      <c r="F1965" s="1" t="s">
        <v>8491</v>
      </c>
      <c r="G1965" s="1">
        <v>11</v>
      </c>
      <c r="H1965" s="1" t="s">
        <v>7969</v>
      </c>
      <c r="I1965" s="1" t="s">
        <v>19594</v>
      </c>
      <c r="J1965" s="1" t="s">
        <v>19595</v>
      </c>
      <c r="K1965" s="1" t="s">
        <v>7972</v>
      </c>
      <c r="L1965" s="1" t="s">
        <v>8102</v>
      </c>
    </row>
    <row r="1966" spans="1:13" ht="37.5">
      <c r="A1966" s="1" t="s">
        <v>19596</v>
      </c>
      <c r="B1966" s="1" t="s">
        <v>19597</v>
      </c>
      <c r="C1966" s="1" t="s">
        <v>16176</v>
      </c>
      <c r="D1966" s="1" t="s">
        <v>19598</v>
      </c>
      <c r="E1966" s="1">
        <v>2022</v>
      </c>
      <c r="F1966" s="1" t="s">
        <v>10032</v>
      </c>
      <c r="G1966" s="1">
        <v>11</v>
      </c>
      <c r="H1966" s="1">
        <v>4</v>
      </c>
      <c r="I1966" s="1" t="s">
        <v>19599</v>
      </c>
      <c r="J1966" s="1" t="s">
        <v>19600</v>
      </c>
      <c r="K1966" s="1" t="s">
        <v>7972</v>
      </c>
      <c r="L1966" s="1" t="s">
        <v>9292</v>
      </c>
    </row>
    <row r="1967" spans="1:13" ht="37.5">
      <c r="A1967" s="1" t="s">
        <v>19601</v>
      </c>
      <c r="B1967" s="1" t="s">
        <v>19602</v>
      </c>
      <c r="C1967" s="1" t="s">
        <v>16176</v>
      </c>
      <c r="D1967" s="1" t="s">
        <v>19603</v>
      </c>
      <c r="E1967" s="1">
        <v>2023</v>
      </c>
      <c r="F1967" s="1" t="s">
        <v>19604</v>
      </c>
      <c r="G1967" s="1" t="s">
        <v>7969</v>
      </c>
      <c r="H1967" s="1" t="s">
        <v>7969</v>
      </c>
      <c r="I1967" s="1" t="s">
        <v>19605</v>
      </c>
      <c r="J1967" s="1" t="s">
        <v>19606</v>
      </c>
      <c r="K1967" s="1" t="s">
        <v>7972</v>
      </c>
      <c r="L1967" s="1" t="s">
        <v>13185</v>
      </c>
      <c r="M1967" s="1" t="s">
        <v>19607</v>
      </c>
    </row>
    <row r="1968" spans="1:13" ht="37.5">
      <c r="A1968" s="1" t="s">
        <v>19608</v>
      </c>
      <c r="B1968" s="1" t="s">
        <v>19609</v>
      </c>
      <c r="C1968" s="1" t="s">
        <v>16176</v>
      </c>
      <c r="D1968" s="1" t="s">
        <v>19610</v>
      </c>
      <c r="E1968" s="1">
        <v>2023</v>
      </c>
      <c r="F1968" s="1" t="s">
        <v>19611</v>
      </c>
      <c r="G1968" s="1">
        <v>25</v>
      </c>
      <c r="H1968" s="1" t="s">
        <v>7969</v>
      </c>
      <c r="I1968" s="1" t="s">
        <v>19612</v>
      </c>
      <c r="J1968" s="1" t="s">
        <v>19613</v>
      </c>
      <c r="K1968" s="1" t="s">
        <v>7972</v>
      </c>
      <c r="L1968" s="1" t="s">
        <v>8102</v>
      </c>
    </row>
    <row r="1969" spans="1:13" ht="37.5">
      <c r="A1969" s="1" t="s">
        <v>19614</v>
      </c>
      <c r="B1969" s="1" t="s">
        <v>19615</v>
      </c>
      <c r="C1969" s="1" t="s">
        <v>16176</v>
      </c>
      <c r="D1969" s="1" t="s">
        <v>19616</v>
      </c>
      <c r="E1969" s="1">
        <v>2023</v>
      </c>
      <c r="F1969" s="1" t="s">
        <v>8491</v>
      </c>
      <c r="G1969" s="1">
        <v>11</v>
      </c>
      <c r="H1969" s="1" t="s">
        <v>7969</v>
      </c>
      <c r="I1969" s="1" t="s">
        <v>19617</v>
      </c>
      <c r="J1969" s="1" t="s">
        <v>19618</v>
      </c>
      <c r="K1969" s="1" t="s">
        <v>7972</v>
      </c>
      <c r="L1969" s="1" t="s">
        <v>8102</v>
      </c>
    </row>
    <row r="1970" spans="1:13" ht="37.5">
      <c r="A1970" s="1" t="s">
        <v>19619</v>
      </c>
      <c r="B1970" s="1" t="s">
        <v>19620</v>
      </c>
      <c r="C1970" s="1" t="s">
        <v>16176</v>
      </c>
      <c r="D1970" s="1" t="s">
        <v>19621</v>
      </c>
      <c r="E1970" s="1">
        <v>2022</v>
      </c>
      <c r="F1970" s="1" t="s">
        <v>8491</v>
      </c>
      <c r="G1970" s="1">
        <v>10</v>
      </c>
      <c r="H1970" s="1" t="s">
        <v>7969</v>
      </c>
      <c r="I1970" s="1" t="s">
        <v>19622</v>
      </c>
      <c r="J1970" s="1" t="s">
        <v>19623</v>
      </c>
      <c r="K1970" s="1" t="s">
        <v>7972</v>
      </c>
      <c r="L1970" s="1" t="s">
        <v>8102</v>
      </c>
    </row>
    <row r="1971" spans="1:13" ht="37.5">
      <c r="A1971" s="1" t="s">
        <v>19624</v>
      </c>
      <c r="B1971" s="1" t="s">
        <v>19625</v>
      </c>
      <c r="C1971" s="1" t="s">
        <v>16176</v>
      </c>
      <c r="D1971" s="1" t="s">
        <v>19626</v>
      </c>
      <c r="E1971" s="1">
        <v>2022</v>
      </c>
      <c r="F1971" s="1" t="s">
        <v>11663</v>
      </c>
      <c r="G1971" s="1" t="s">
        <v>7969</v>
      </c>
      <c r="H1971" s="1" t="s">
        <v>7969</v>
      </c>
      <c r="I1971" s="1" t="s">
        <v>19627</v>
      </c>
      <c r="J1971" s="1" t="s">
        <v>19628</v>
      </c>
      <c r="K1971" s="1" t="s">
        <v>7972</v>
      </c>
      <c r="L1971" s="1" t="s">
        <v>8102</v>
      </c>
      <c r="M1971" s="1" t="s">
        <v>19629</v>
      </c>
    </row>
    <row r="1972" spans="1:13" ht="37.5">
      <c r="A1972" s="1" t="s">
        <v>19630</v>
      </c>
      <c r="B1972" s="1" t="s">
        <v>19631</v>
      </c>
      <c r="C1972" s="1" t="s">
        <v>16176</v>
      </c>
      <c r="D1972" s="1" t="s">
        <v>19632</v>
      </c>
      <c r="E1972" s="1">
        <v>2022</v>
      </c>
      <c r="F1972" s="1" t="s">
        <v>11621</v>
      </c>
      <c r="G1972" s="1">
        <v>2022</v>
      </c>
      <c r="H1972" s="1" t="s">
        <v>7969</v>
      </c>
      <c r="I1972" s="1" t="s">
        <v>19633</v>
      </c>
      <c r="J1972" s="1" t="s">
        <v>19634</v>
      </c>
      <c r="K1972" s="1" t="s">
        <v>7972</v>
      </c>
      <c r="L1972" s="1" t="s">
        <v>11624</v>
      </c>
    </row>
    <row r="1973" spans="1:13" ht="37.5">
      <c r="A1973" s="1" t="s">
        <v>19635</v>
      </c>
      <c r="B1973" s="1" t="s">
        <v>19636</v>
      </c>
      <c r="C1973" s="1" t="s">
        <v>16176</v>
      </c>
      <c r="D1973" s="1" t="s">
        <v>19637</v>
      </c>
      <c r="E1973" s="1">
        <v>2022</v>
      </c>
      <c r="F1973" s="1" t="s">
        <v>8144</v>
      </c>
      <c r="G1973" s="1">
        <v>12</v>
      </c>
      <c r="H1973" s="1">
        <v>15</v>
      </c>
      <c r="I1973" s="1" t="s">
        <v>19638</v>
      </c>
      <c r="J1973" s="1" t="s">
        <v>19639</v>
      </c>
      <c r="K1973" s="1" t="s">
        <v>7972</v>
      </c>
      <c r="L1973" s="1" t="s">
        <v>9292</v>
      </c>
    </row>
    <row r="1974" spans="1:13" ht="37.5">
      <c r="A1974" s="1" t="s">
        <v>19640</v>
      </c>
      <c r="B1974" s="1" t="s">
        <v>19641</v>
      </c>
      <c r="C1974" s="1" t="s">
        <v>16176</v>
      </c>
      <c r="D1974" s="1" t="s">
        <v>19642</v>
      </c>
      <c r="E1974" s="1">
        <v>2022</v>
      </c>
      <c r="F1974" s="1" t="s">
        <v>17271</v>
      </c>
      <c r="G1974" s="1">
        <v>29</v>
      </c>
      <c r="H1974" s="1" t="s">
        <v>7969</v>
      </c>
      <c r="I1974" s="1" t="s">
        <v>19643</v>
      </c>
      <c r="J1974" s="1" t="s">
        <v>19644</v>
      </c>
      <c r="K1974" s="1" t="s">
        <v>7972</v>
      </c>
      <c r="L1974" s="1" t="s">
        <v>8102</v>
      </c>
      <c r="M1974" s="1" t="s">
        <v>19645</v>
      </c>
    </row>
    <row r="1975" spans="1:13" ht="37.5">
      <c r="A1975" s="1" t="s">
        <v>19646</v>
      </c>
      <c r="B1975" s="1" t="s">
        <v>19647</v>
      </c>
      <c r="C1975" s="1" t="s">
        <v>16176</v>
      </c>
      <c r="D1975" s="1" t="s">
        <v>19648</v>
      </c>
      <c r="E1975" s="1">
        <v>2022</v>
      </c>
      <c r="F1975" s="1" t="s">
        <v>19649</v>
      </c>
      <c r="G1975" s="1">
        <v>164</v>
      </c>
      <c r="H1975" s="1" t="s">
        <v>7969</v>
      </c>
      <c r="I1975" s="1" t="s">
        <v>19650</v>
      </c>
      <c r="J1975" s="1" t="s">
        <v>19651</v>
      </c>
      <c r="K1975" s="1" t="s">
        <v>7972</v>
      </c>
      <c r="L1975" s="1" t="s">
        <v>16038</v>
      </c>
      <c r="M1975" s="1" t="s">
        <v>19652</v>
      </c>
    </row>
    <row r="1976" spans="1:13" ht="50">
      <c r="A1976" s="1" t="s">
        <v>19653</v>
      </c>
      <c r="B1976" s="1" t="s">
        <v>19654</v>
      </c>
      <c r="C1976" s="1" t="s">
        <v>16176</v>
      </c>
      <c r="D1976" s="1" t="s">
        <v>19655</v>
      </c>
      <c r="E1976" s="1">
        <v>2022</v>
      </c>
      <c r="F1976" s="1" t="s">
        <v>8276</v>
      </c>
      <c r="G1976" s="1">
        <v>22</v>
      </c>
      <c r="H1976" s="1">
        <v>9</v>
      </c>
      <c r="I1976" s="1" t="s">
        <v>19656</v>
      </c>
      <c r="J1976" s="1" t="s">
        <v>19657</v>
      </c>
      <c r="K1976" s="1" t="s">
        <v>7972</v>
      </c>
      <c r="L1976" s="1" t="s">
        <v>9292</v>
      </c>
    </row>
    <row r="1977" spans="1:13" ht="37.5">
      <c r="A1977" s="1" t="s">
        <v>3472</v>
      </c>
      <c r="B1977" s="1" t="s">
        <v>19658</v>
      </c>
      <c r="C1977" s="1" t="s">
        <v>16176</v>
      </c>
      <c r="D1977" s="1" t="s">
        <v>3475</v>
      </c>
      <c r="E1977" s="1">
        <v>2022</v>
      </c>
      <c r="F1977" s="1" t="s">
        <v>8024</v>
      </c>
      <c r="G1977" s="1">
        <v>113</v>
      </c>
      <c r="H1977" s="1" t="s">
        <v>7969</v>
      </c>
      <c r="I1977" s="1" t="s">
        <v>19659</v>
      </c>
      <c r="J1977" s="1" t="s">
        <v>19660</v>
      </c>
      <c r="K1977" s="1" t="s">
        <v>7972</v>
      </c>
      <c r="L1977" s="1" t="s">
        <v>8027</v>
      </c>
      <c r="M1977" s="1" t="s">
        <v>3474</v>
      </c>
    </row>
    <row r="1978" spans="1:13" ht="37.5">
      <c r="A1978" s="1" t="s">
        <v>19661</v>
      </c>
      <c r="B1978" s="1" t="s">
        <v>19662</v>
      </c>
      <c r="C1978" s="1" t="s">
        <v>16176</v>
      </c>
      <c r="D1978" s="1" t="s">
        <v>19663</v>
      </c>
      <c r="E1978" s="1">
        <v>2022</v>
      </c>
      <c r="F1978" s="1" t="s">
        <v>19664</v>
      </c>
      <c r="G1978" s="1" t="s">
        <v>7969</v>
      </c>
      <c r="H1978" s="1" t="s">
        <v>7969</v>
      </c>
      <c r="I1978" s="1" t="s">
        <v>19665</v>
      </c>
      <c r="J1978" s="1" t="s">
        <v>19666</v>
      </c>
      <c r="K1978" s="1" t="s">
        <v>7972</v>
      </c>
      <c r="L1978" s="1" t="s">
        <v>8102</v>
      </c>
      <c r="M1978" s="1" t="s">
        <v>19667</v>
      </c>
    </row>
    <row r="1979" spans="1:13" ht="37.5">
      <c r="A1979" s="1" t="s">
        <v>19668</v>
      </c>
      <c r="B1979" s="1" t="s">
        <v>19669</v>
      </c>
      <c r="C1979" s="1" t="s">
        <v>16176</v>
      </c>
      <c r="D1979" s="1" t="s">
        <v>19670</v>
      </c>
      <c r="E1979" s="1">
        <v>2022</v>
      </c>
      <c r="F1979" s="1" t="s">
        <v>11656</v>
      </c>
      <c r="G1979" s="1" t="s">
        <v>7969</v>
      </c>
      <c r="H1979" s="1" t="s">
        <v>7969</v>
      </c>
      <c r="I1979" s="1" t="s">
        <v>19671</v>
      </c>
      <c r="J1979" s="1" t="s">
        <v>19672</v>
      </c>
      <c r="K1979" s="1" t="s">
        <v>7972</v>
      </c>
      <c r="L1979" s="1" t="s">
        <v>8102</v>
      </c>
      <c r="M1979" s="1" t="s">
        <v>19673</v>
      </c>
    </row>
    <row r="1980" spans="1:13" ht="50">
      <c r="A1980" s="1" t="s">
        <v>19674</v>
      </c>
      <c r="B1980" s="1" t="s">
        <v>19675</v>
      </c>
      <c r="C1980" s="1" t="s">
        <v>16176</v>
      </c>
      <c r="D1980" s="1" t="s">
        <v>19676</v>
      </c>
      <c r="E1980" s="1">
        <v>2022</v>
      </c>
      <c r="F1980" s="1" t="s">
        <v>19677</v>
      </c>
      <c r="G1980" s="1" t="s">
        <v>7969</v>
      </c>
      <c r="H1980" s="1" t="s">
        <v>7969</v>
      </c>
      <c r="I1980" s="1" t="s">
        <v>19678</v>
      </c>
      <c r="J1980" s="1" t="s">
        <v>19679</v>
      </c>
      <c r="K1980" s="1" t="s">
        <v>7972</v>
      </c>
      <c r="L1980" s="1" t="s">
        <v>8102</v>
      </c>
      <c r="M1980" s="1" t="s">
        <v>19680</v>
      </c>
    </row>
    <row r="1981" spans="1:13" ht="50">
      <c r="A1981" s="1" t="s">
        <v>19681</v>
      </c>
      <c r="B1981" s="1" t="s">
        <v>19682</v>
      </c>
      <c r="C1981" s="1" t="s">
        <v>16176</v>
      </c>
      <c r="D1981" s="1" t="s">
        <v>19683</v>
      </c>
      <c r="E1981" s="1">
        <v>2022</v>
      </c>
      <c r="F1981" s="1" t="s">
        <v>19684</v>
      </c>
      <c r="G1981" s="1" t="s">
        <v>7969</v>
      </c>
      <c r="H1981" s="1" t="s">
        <v>7969</v>
      </c>
      <c r="I1981" s="1" t="s">
        <v>19685</v>
      </c>
      <c r="J1981" s="1" t="s">
        <v>19686</v>
      </c>
      <c r="K1981" s="1" t="s">
        <v>7972</v>
      </c>
      <c r="L1981" s="1" t="s">
        <v>8102</v>
      </c>
      <c r="M1981" s="1" t="s">
        <v>19687</v>
      </c>
    </row>
    <row r="1982" spans="1:13" ht="37.5">
      <c r="A1982" s="1" t="s">
        <v>19688</v>
      </c>
      <c r="B1982" s="1" t="s">
        <v>19689</v>
      </c>
      <c r="C1982" s="1" t="s">
        <v>16176</v>
      </c>
      <c r="D1982" s="1" t="s">
        <v>19690</v>
      </c>
      <c r="E1982" s="1">
        <v>2022</v>
      </c>
      <c r="F1982" s="1" t="s">
        <v>9567</v>
      </c>
      <c r="G1982" s="1">
        <v>15</v>
      </c>
      <c r="H1982" s="1">
        <v>4</v>
      </c>
      <c r="I1982" s="1" t="s">
        <v>19691</v>
      </c>
      <c r="J1982" s="1" t="s">
        <v>19692</v>
      </c>
      <c r="K1982" s="1" t="s">
        <v>7972</v>
      </c>
      <c r="L1982" s="1" t="s">
        <v>7978</v>
      </c>
      <c r="M1982" s="1" t="s">
        <v>19693</v>
      </c>
    </row>
    <row r="1983" spans="1:13" ht="37.5">
      <c r="A1983" s="1" t="s">
        <v>19694</v>
      </c>
      <c r="B1983" s="1" t="s">
        <v>19695</v>
      </c>
      <c r="C1983" s="1" t="s">
        <v>16176</v>
      </c>
      <c r="D1983" s="1" t="s">
        <v>19696</v>
      </c>
      <c r="E1983" s="1">
        <v>2022</v>
      </c>
      <c r="F1983" s="1" t="s">
        <v>8491</v>
      </c>
      <c r="G1983" s="1">
        <v>10</v>
      </c>
      <c r="H1983" s="1" t="s">
        <v>7969</v>
      </c>
      <c r="I1983" s="1" t="s">
        <v>19697</v>
      </c>
      <c r="J1983" s="1" t="s">
        <v>19698</v>
      </c>
      <c r="K1983" s="1" t="s">
        <v>7972</v>
      </c>
      <c r="L1983" s="1" t="s">
        <v>8102</v>
      </c>
    </row>
    <row r="1984" spans="1:13" ht="37.5">
      <c r="A1984" s="1" t="s">
        <v>19699</v>
      </c>
      <c r="B1984" s="1" t="s">
        <v>19700</v>
      </c>
      <c r="C1984" s="1" t="s">
        <v>16176</v>
      </c>
      <c r="D1984" s="1" t="s">
        <v>19701</v>
      </c>
      <c r="E1984" s="1">
        <v>2022</v>
      </c>
      <c r="F1984" s="1" t="s">
        <v>12388</v>
      </c>
      <c r="G1984" s="1">
        <v>19</v>
      </c>
      <c r="H1984" s="1">
        <v>2</v>
      </c>
      <c r="I1984" s="1" t="s">
        <v>19702</v>
      </c>
      <c r="J1984" s="1" t="s">
        <v>19703</v>
      </c>
      <c r="K1984" s="1" t="s">
        <v>7972</v>
      </c>
      <c r="L1984" s="1" t="s">
        <v>8102</v>
      </c>
      <c r="M1984" s="1" t="s">
        <v>19704</v>
      </c>
    </row>
    <row r="1985" spans="1:13" ht="37.5">
      <c r="A1985" s="1" t="s">
        <v>19705</v>
      </c>
      <c r="B1985" s="1" t="s">
        <v>19706</v>
      </c>
      <c r="C1985" s="1" t="s">
        <v>16176</v>
      </c>
      <c r="D1985" s="1" t="s">
        <v>19707</v>
      </c>
      <c r="E1985" s="1">
        <v>2022</v>
      </c>
      <c r="F1985" s="1" t="s">
        <v>11641</v>
      </c>
      <c r="G1985" s="1">
        <v>2022</v>
      </c>
      <c r="H1985" s="1" t="s">
        <v>7969</v>
      </c>
      <c r="I1985" s="1" t="s">
        <v>19708</v>
      </c>
      <c r="J1985" s="1" t="s">
        <v>19709</v>
      </c>
      <c r="K1985" s="1" t="s">
        <v>7972</v>
      </c>
      <c r="L1985" s="1" t="s">
        <v>11624</v>
      </c>
    </row>
    <row r="1986" spans="1:13" ht="37.5">
      <c r="A1986" s="1" t="s">
        <v>19710</v>
      </c>
      <c r="B1986" s="1" t="s">
        <v>19711</v>
      </c>
      <c r="C1986" s="1" t="s">
        <v>16176</v>
      </c>
      <c r="D1986" s="1" t="s">
        <v>19712</v>
      </c>
      <c r="E1986" s="1">
        <v>2022</v>
      </c>
      <c r="F1986" s="1" t="s">
        <v>19713</v>
      </c>
      <c r="G1986" s="1">
        <v>17</v>
      </c>
      <c r="H1986" s="1">
        <v>1</v>
      </c>
      <c r="I1986" s="1" t="s">
        <v>19714</v>
      </c>
      <c r="J1986" s="1" t="s">
        <v>19715</v>
      </c>
      <c r="K1986" s="1" t="s">
        <v>7972</v>
      </c>
      <c r="L1986" s="1" t="s">
        <v>8161</v>
      </c>
    </row>
    <row r="1987" spans="1:13" ht="37.5">
      <c r="A1987" s="1" t="s">
        <v>19716</v>
      </c>
      <c r="B1987" s="1" t="s">
        <v>19717</v>
      </c>
      <c r="C1987" s="1" t="s">
        <v>16176</v>
      </c>
      <c r="D1987" s="1" t="s">
        <v>19718</v>
      </c>
      <c r="E1987" s="1">
        <v>2022</v>
      </c>
      <c r="F1987" s="1" t="s">
        <v>19719</v>
      </c>
      <c r="G1987" s="1">
        <v>2022</v>
      </c>
      <c r="H1987" s="1" t="s">
        <v>7969</v>
      </c>
      <c r="I1987" s="1" t="s">
        <v>19720</v>
      </c>
      <c r="J1987" s="1" t="s">
        <v>19721</v>
      </c>
      <c r="K1987" s="1" t="s">
        <v>7972</v>
      </c>
      <c r="L1987" s="1" t="s">
        <v>8102</v>
      </c>
      <c r="M1987" s="1" t="s">
        <v>19722</v>
      </c>
    </row>
    <row r="1988" spans="1:13" ht="37.5">
      <c r="A1988" s="1" t="s">
        <v>19723</v>
      </c>
      <c r="B1988" s="1" t="s">
        <v>19724</v>
      </c>
      <c r="C1988" s="1" t="s">
        <v>16176</v>
      </c>
      <c r="D1988" s="1" t="s">
        <v>19725</v>
      </c>
      <c r="E1988" s="1">
        <v>2022</v>
      </c>
      <c r="F1988" s="1" t="s">
        <v>8276</v>
      </c>
      <c r="G1988" s="1">
        <v>22</v>
      </c>
      <c r="H1988" s="1">
        <v>3</v>
      </c>
      <c r="I1988" s="1" t="s">
        <v>19726</v>
      </c>
      <c r="J1988" s="1" t="s">
        <v>19727</v>
      </c>
      <c r="K1988" s="1" t="s">
        <v>7972</v>
      </c>
      <c r="L1988" s="1" t="s">
        <v>9292</v>
      </c>
    </row>
    <row r="1989" spans="1:13" ht="37.5">
      <c r="A1989" s="1" t="s">
        <v>19728</v>
      </c>
      <c r="B1989" s="1" t="s">
        <v>19729</v>
      </c>
      <c r="C1989" s="1" t="s">
        <v>16176</v>
      </c>
      <c r="D1989" s="1" t="s">
        <v>19730</v>
      </c>
      <c r="E1989" s="1">
        <v>2022</v>
      </c>
      <c r="F1989" s="1" t="s">
        <v>8276</v>
      </c>
      <c r="G1989" s="1">
        <v>22</v>
      </c>
      <c r="H1989" s="1">
        <v>10</v>
      </c>
      <c r="I1989" s="1" t="s">
        <v>19731</v>
      </c>
      <c r="J1989" s="1" t="s">
        <v>19732</v>
      </c>
      <c r="K1989" s="1" t="s">
        <v>7972</v>
      </c>
      <c r="L1989" s="1" t="s">
        <v>9292</v>
      </c>
    </row>
    <row r="1990" spans="1:13" ht="37.5">
      <c r="A1990" s="1" t="s">
        <v>19733</v>
      </c>
      <c r="B1990" s="1" t="s">
        <v>19734</v>
      </c>
      <c r="C1990" s="1" t="s">
        <v>16176</v>
      </c>
      <c r="D1990" s="1" t="s">
        <v>19735</v>
      </c>
      <c r="E1990" s="1">
        <v>2022</v>
      </c>
      <c r="F1990" s="1" t="s">
        <v>8043</v>
      </c>
      <c r="G1990" s="1">
        <v>81</v>
      </c>
      <c r="H1990" s="1">
        <v>13</v>
      </c>
      <c r="I1990" s="1" t="s">
        <v>19736</v>
      </c>
      <c r="J1990" s="1" t="s">
        <v>19737</v>
      </c>
      <c r="K1990" s="1" t="s">
        <v>7972</v>
      </c>
      <c r="L1990" s="1" t="s">
        <v>7978</v>
      </c>
      <c r="M1990" s="1" t="s">
        <v>19738</v>
      </c>
    </row>
    <row r="1991" spans="1:13" ht="37.5">
      <c r="A1991" s="1" t="s">
        <v>19739</v>
      </c>
      <c r="B1991" s="1" t="s">
        <v>19740</v>
      </c>
      <c r="C1991" s="1" t="s">
        <v>16176</v>
      </c>
      <c r="D1991" s="1" t="s">
        <v>19741</v>
      </c>
      <c r="E1991" s="1">
        <v>2022</v>
      </c>
      <c r="F1991" s="1" t="s">
        <v>11940</v>
      </c>
      <c r="G1991" s="1">
        <v>14</v>
      </c>
      <c r="H1991" s="1">
        <v>5</v>
      </c>
      <c r="I1991" s="1" t="s">
        <v>13813</v>
      </c>
      <c r="J1991" s="1" t="s">
        <v>19742</v>
      </c>
      <c r="K1991" s="1" t="s">
        <v>7972</v>
      </c>
      <c r="L1991" s="1" t="s">
        <v>11943</v>
      </c>
      <c r="M1991" s="1" t="s">
        <v>19743</v>
      </c>
    </row>
    <row r="1992" spans="1:13" ht="37.5">
      <c r="A1992" s="1" t="s">
        <v>19744</v>
      </c>
      <c r="B1992" s="1" t="s">
        <v>19745</v>
      </c>
      <c r="C1992" s="1" t="s">
        <v>16176</v>
      </c>
      <c r="D1992" s="1" t="s">
        <v>19746</v>
      </c>
      <c r="E1992" s="1">
        <v>2022</v>
      </c>
      <c r="F1992" s="1" t="s">
        <v>8491</v>
      </c>
      <c r="G1992" s="1">
        <v>10</v>
      </c>
      <c r="H1992" s="1" t="s">
        <v>7969</v>
      </c>
      <c r="I1992" s="1" t="s">
        <v>19747</v>
      </c>
      <c r="J1992" s="1" t="s">
        <v>19748</v>
      </c>
      <c r="K1992" s="1" t="s">
        <v>7972</v>
      </c>
      <c r="L1992" s="1" t="s">
        <v>8102</v>
      </c>
    </row>
    <row r="1993" spans="1:13" ht="37.5">
      <c r="A1993" s="1" t="s">
        <v>19749</v>
      </c>
      <c r="B1993" s="1" t="s">
        <v>19750</v>
      </c>
      <c r="C1993" s="1" t="s">
        <v>16176</v>
      </c>
      <c r="D1993" s="1" t="s">
        <v>19751</v>
      </c>
      <c r="E1993" s="1">
        <v>2022</v>
      </c>
      <c r="F1993" s="1" t="s">
        <v>11985</v>
      </c>
      <c r="G1993" s="1">
        <v>62</v>
      </c>
      <c r="H1993" s="1">
        <v>6</v>
      </c>
      <c r="I1993" s="1" t="s">
        <v>19752</v>
      </c>
      <c r="J1993" s="1" t="s">
        <v>19753</v>
      </c>
      <c r="K1993" s="1" t="s">
        <v>7972</v>
      </c>
      <c r="L1993" s="1" t="s">
        <v>8688</v>
      </c>
      <c r="M1993" s="1" t="s">
        <v>19754</v>
      </c>
    </row>
    <row r="1994" spans="1:13" ht="37.5">
      <c r="A1994" s="1" t="s">
        <v>19755</v>
      </c>
      <c r="B1994" s="1" t="s">
        <v>19756</v>
      </c>
      <c r="C1994" s="1" t="s">
        <v>16176</v>
      </c>
      <c r="D1994" s="1" t="s">
        <v>19757</v>
      </c>
      <c r="E1994" s="1">
        <v>2022</v>
      </c>
      <c r="F1994" s="1" t="s">
        <v>8491</v>
      </c>
      <c r="G1994" s="1">
        <v>10</v>
      </c>
      <c r="H1994" s="1" t="s">
        <v>7969</v>
      </c>
      <c r="I1994" s="1" t="s">
        <v>19758</v>
      </c>
      <c r="J1994" s="1" t="s">
        <v>19759</v>
      </c>
      <c r="K1994" s="1" t="s">
        <v>7972</v>
      </c>
      <c r="L1994" s="1" t="s">
        <v>8102</v>
      </c>
    </row>
    <row r="1995" spans="1:13" ht="37.5">
      <c r="A1995" s="1" t="s">
        <v>19760</v>
      </c>
      <c r="B1995" s="1" t="s">
        <v>19761</v>
      </c>
      <c r="C1995" s="1" t="s">
        <v>16176</v>
      </c>
      <c r="D1995" s="1" t="s">
        <v>19762</v>
      </c>
      <c r="E1995" s="1">
        <v>2022</v>
      </c>
      <c r="F1995" s="1" t="s">
        <v>12033</v>
      </c>
      <c r="G1995" s="1">
        <v>13</v>
      </c>
      <c r="H1995" s="1">
        <v>2</v>
      </c>
      <c r="I1995" s="1" t="s">
        <v>18795</v>
      </c>
      <c r="J1995" s="1" t="s">
        <v>19763</v>
      </c>
      <c r="K1995" s="1" t="s">
        <v>7972</v>
      </c>
      <c r="L1995" s="1" t="s">
        <v>9292</v>
      </c>
    </row>
    <row r="1996" spans="1:13" ht="37.5">
      <c r="A1996" s="1" t="s">
        <v>19764</v>
      </c>
      <c r="B1996" s="1" t="s">
        <v>19765</v>
      </c>
      <c r="C1996" s="1" t="s">
        <v>16176</v>
      </c>
      <c r="D1996" s="1" t="s">
        <v>19766</v>
      </c>
      <c r="E1996" s="1">
        <v>2022</v>
      </c>
      <c r="F1996" s="1" t="s">
        <v>19767</v>
      </c>
      <c r="G1996" s="1">
        <v>2022</v>
      </c>
      <c r="H1996" s="1" t="s">
        <v>7969</v>
      </c>
      <c r="I1996" s="1" t="s">
        <v>19768</v>
      </c>
      <c r="J1996" s="1" t="s">
        <v>19769</v>
      </c>
      <c r="K1996" s="1" t="s">
        <v>7972</v>
      </c>
      <c r="L1996" s="1" t="s">
        <v>19770</v>
      </c>
    </row>
    <row r="1997" spans="1:13" ht="37.5">
      <c r="A1997" s="1" t="s">
        <v>19771</v>
      </c>
      <c r="B1997" s="1" t="s">
        <v>19772</v>
      </c>
      <c r="C1997" s="1" t="s">
        <v>16176</v>
      </c>
      <c r="D1997" s="1" t="s">
        <v>19773</v>
      </c>
      <c r="E1997" s="1">
        <v>2022</v>
      </c>
      <c r="F1997" s="1" t="s">
        <v>12522</v>
      </c>
      <c r="G1997" s="1">
        <v>10</v>
      </c>
      <c r="H1997" s="1">
        <v>2</v>
      </c>
      <c r="I1997" s="1" t="s">
        <v>19774</v>
      </c>
      <c r="J1997" s="1" t="s">
        <v>19775</v>
      </c>
      <c r="K1997" s="1" t="s">
        <v>7972</v>
      </c>
      <c r="L1997" s="1" t="s">
        <v>12525</v>
      </c>
    </row>
    <row r="1998" spans="1:13" ht="37.5">
      <c r="A1998" s="1" t="s">
        <v>19776</v>
      </c>
      <c r="B1998" s="1" t="s">
        <v>19777</v>
      </c>
      <c r="C1998" s="1" t="s">
        <v>16176</v>
      </c>
      <c r="D1998" s="1" t="s">
        <v>19778</v>
      </c>
      <c r="E1998" s="1">
        <v>2022</v>
      </c>
      <c r="F1998" s="1" t="s">
        <v>19779</v>
      </c>
      <c r="G1998" s="1" t="s">
        <v>7969</v>
      </c>
      <c r="H1998" s="1" t="s">
        <v>7969</v>
      </c>
      <c r="I1998" s="1" t="s">
        <v>19780</v>
      </c>
      <c r="J1998" s="1" t="s">
        <v>19781</v>
      </c>
      <c r="K1998" s="1" t="s">
        <v>7972</v>
      </c>
      <c r="L1998" s="1" t="s">
        <v>8102</v>
      </c>
      <c r="M1998" s="1" t="s">
        <v>19782</v>
      </c>
    </row>
    <row r="1999" spans="1:13" ht="37.5">
      <c r="A1999" s="1" t="s">
        <v>19783</v>
      </c>
      <c r="B1999" s="1" t="s">
        <v>19784</v>
      </c>
      <c r="C1999" s="1" t="s">
        <v>16176</v>
      </c>
      <c r="D1999" s="1" t="s">
        <v>19785</v>
      </c>
      <c r="E1999" s="1">
        <v>2022</v>
      </c>
      <c r="F1999" s="1" t="s">
        <v>19786</v>
      </c>
      <c r="G1999" s="1" t="s">
        <v>7969</v>
      </c>
      <c r="H1999" s="1" t="s">
        <v>7969</v>
      </c>
      <c r="I1999" s="1" t="s">
        <v>19787</v>
      </c>
      <c r="J1999" s="1" t="s">
        <v>19788</v>
      </c>
      <c r="K1999" s="1" t="s">
        <v>7972</v>
      </c>
      <c r="L1999" s="1" t="s">
        <v>8102</v>
      </c>
      <c r="M1999" s="1" t="s">
        <v>19789</v>
      </c>
    </row>
    <row r="2000" spans="1:13" ht="37.5">
      <c r="A2000" s="1" t="s">
        <v>19790</v>
      </c>
      <c r="B2000" s="1" t="s">
        <v>19791</v>
      </c>
      <c r="C2000" s="1" t="s">
        <v>16176</v>
      </c>
      <c r="D2000" s="1" t="s">
        <v>19792</v>
      </c>
      <c r="E2000" s="1">
        <v>2022</v>
      </c>
      <c r="F2000" s="1" t="s">
        <v>15217</v>
      </c>
      <c r="G2000" s="1" t="s">
        <v>7969</v>
      </c>
      <c r="H2000" s="1" t="s">
        <v>7969</v>
      </c>
      <c r="I2000" s="1" t="s">
        <v>19793</v>
      </c>
      <c r="J2000" s="1" t="s">
        <v>19794</v>
      </c>
      <c r="K2000" s="1" t="s">
        <v>7972</v>
      </c>
      <c r="L2000" s="1" t="s">
        <v>8324</v>
      </c>
      <c r="M2000" s="1" t="s">
        <v>19795</v>
      </c>
    </row>
    <row r="2001" spans="1:13" ht="37.5">
      <c r="A2001" s="1" t="s">
        <v>19796</v>
      </c>
      <c r="B2001" s="1" t="s">
        <v>19797</v>
      </c>
      <c r="C2001" s="1" t="s">
        <v>16176</v>
      </c>
      <c r="D2001" s="1" t="s">
        <v>19798</v>
      </c>
      <c r="E2001" s="1">
        <v>2022</v>
      </c>
      <c r="F2001" s="1" t="s">
        <v>5616</v>
      </c>
      <c r="G2001" s="1" t="s">
        <v>7969</v>
      </c>
      <c r="H2001" s="1" t="s">
        <v>7969</v>
      </c>
      <c r="I2001" s="1" t="s">
        <v>19799</v>
      </c>
      <c r="J2001" s="1" t="s">
        <v>19800</v>
      </c>
      <c r="K2001" s="1" t="s">
        <v>7972</v>
      </c>
      <c r="L2001" s="1" t="s">
        <v>7985</v>
      </c>
      <c r="M2001" s="1" t="s">
        <v>19801</v>
      </c>
    </row>
    <row r="2002" spans="1:13" ht="37.5">
      <c r="A2002" s="1" t="s">
        <v>19802</v>
      </c>
      <c r="B2002" s="1" t="s">
        <v>19803</v>
      </c>
      <c r="C2002" s="1" t="s">
        <v>16176</v>
      </c>
      <c r="D2002" s="1" t="s">
        <v>19804</v>
      </c>
      <c r="E2002" s="1">
        <v>2022</v>
      </c>
      <c r="F2002" s="1" t="s">
        <v>19805</v>
      </c>
      <c r="G2002" s="1" t="s">
        <v>7969</v>
      </c>
      <c r="H2002" s="1" t="s">
        <v>7969</v>
      </c>
      <c r="I2002" s="1" t="s">
        <v>19806</v>
      </c>
      <c r="J2002" s="1" t="s">
        <v>19807</v>
      </c>
      <c r="K2002" s="1" t="s">
        <v>7972</v>
      </c>
      <c r="L2002" s="1" t="s">
        <v>8102</v>
      </c>
      <c r="M2002" s="1" t="s">
        <v>19808</v>
      </c>
    </row>
    <row r="2003" spans="1:13" ht="37.5">
      <c r="A2003" s="1" t="s">
        <v>19809</v>
      </c>
      <c r="B2003" s="1" t="s">
        <v>19810</v>
      </c>
      <c r="C2003" s="1" t="s">
        <v>16176</v>
      </c>
      <c r="D2003" s="1" t="s">
        <v>19811</v>
      </c>
      <c r="E2003" s="1">
        <v>2022</v>
      </c>
      <c r="F2003" s="1" t="s">
        <v>8177</v>
      </c>
      <c r="G2003" s="1">
        <v>454</v>
      </c>
      <c r="H2003" s="1" t="s">
        <v>7969</v>
      </c>
      <c r="I2003" s="1" t="s">
        <v>19812</v>
      </c>
      <c r="J2003" s="1" t="s">
        <v>19813</v>
      </c>
      <c r="K2003" s="1" t="s">
        <v>7972</v>
      </c>
      <c r="L2003" s="1" t="s">
        <v>7985</v>
      </c>
      <c r="M2003" s="1" t="s">
        <v>19814</v>
      </c>
    </row>
    <row r="2004" spans="1:13" ht="37.5">
      <c r="A2004" s="1" t="s">
        <v>19815</v>
      </c>
      <c r="B2004" s="1" t="s">
        <v>19816</v>
      </c>
      <c r="C2004" s="1" t="s">
        <v>16176</v>
      </c>
      <c r="D2004" s="1" t="s">
        <v>19817</v>
      </c>
      <c r="E2004" s="1">
        <v>2022</v>
      </c>
      <c r="F2004" s="1" t="s">
        <v>19818</v>
      </c>
      <c r="G2004" s="1">
        <v>18</v>
      </c>
      <c r="H2004" s="1">
        <v>6</v>
      </c>
      <c r="I2004" s="1" t="s">
        <v>19819</v>
      </c>
      <c r="J2004" s="1" t="s">
        <v>19820</v>
      </c>
      <c r="K2004" s="1" t="s">
        <v>7972</v>
      </c>
      <c r="L2004" s="1" t="s">
        <v>19821</v>
      </c>
    </row>
    <row r="2005" spans="1:13" ht="100">
      <c r="A2005" s="1" t="s">
        <v>19822</v>
      </c>
      <c r="B2005" s="1" t="s">
        <v>19823</v>
      </c>
      <c r="C2005" s="1" t="s">
        <v>16176</v>
      </c>
      <c r="D2005" s="1" t="s">
        <v>19824</v>
      </c>
      <c r="E2005" s="1">
        <v>2022</v>
      </c>
      <c r="F2005" s="1" t="s">
        <v>11176</v>
      </c>
      <c r="G2005" s="1" t="s">
        <v>7969</v>
      </c>
      <c r="H2005" s="1" t="s">
        <v>7969</v>
      </c>
      <c r="I2005" s="1" t="s">
        <v>19825</v>
      </c>
      <c r="J2005" s="1" t="s">
        <v>19826</v>
      </c>
      <c r="K2005" s="1" t="s">
        <v>7972</v>
      </c>
      <c r="L2005" s="1" t="s">
        <v>8102</v>
      </c>
      <c r="M2005" s="1" t="s">
        <v>19827</v>
      </c>
    </row>
    <row r="2006" spans="1:13" ht="37.5">
      <c r="A2006" s="1" t="s">
        <v>19828</v>
      </c>
      <c r="B2006" s="1" t="s">
        <v>19829</v>
      </c>
      <c r="C2006" s="1" t="s">
        <v>16176</v>
      </c>
      <c r="D2006" s="1" t="s">
        <v>19830</v>
      </c>
      <c r="E2006" s="1">
        <v>2022</v>
      </c>
      <c r="F2006" s="1" t="s">
        <v>19831</v>
      </c>
      <c r="G2006" s="1">
        <v>12</v>
      </c>
      <c r="H2006" s="1">
        <v>1</v>
      </c>
      <c r="I2006" s="1" t="s">
        <v>19832</v>
      </c>
      <c r="J2006" s="1" t="s">
        <v>19833</v>
      </c>
      <c r="K2006" s="1" t="s">
        <v>7972</v>
      </c>
      <c r="L2006" s="1" t="s">
        <v>17822</v>
      </c>
    </row>
    <row r="2007" spans="1:13" ht="37.5">
      <c r="A2007" s="1" t="s">
        <v>19834</v>
      </c>
      <c r="B2007" s="1" t="s">
        <v>19835</v>
      </c>
      <c r="C2007" s="1" t="s">
        <v>16176</v>
      </c>
      <c r="D2007" s="1" t="s">
        <v>19836</v>
      </c>
      <c r="E2007" s="1">
        <v>2022</v>
      </c>
      <c r="F2007" s="1" t="s">
        <v>8043</v>
      </c>
      <c r="G2007" s="1">
        <v>81</v>
      </c>
      <c r="H2007" s="1">
        <v>18</v>
      </c>
      <c r="I2007" s="1" t="s">
        <v>19837</v>
      </c>
      <c r="J2007" s="1" t="s">
        <v>19838</v>
      </c>
      <c r="K2007" s="1" t="s">
        <v>7972</v>
      </c>
      <c r="L2007" s="1" t="s">
        <v>7978</v>
      </c>
      <c r="M2007" s="1" t="s">
        <v>19839</v>
      </c>
    </row>
    <row r="2008" spans="1:13" ht="37.5">
      <c r="A2008" s="1" t="s">
        <v>19840</v>
      </c>
      <c r="B2008" s="1" t="s">
        <v>19841</v>
      </c>
      <c r="C2008" s="1" t="s">
        <v>16176</v>
      </c>
      <c r="D2008" s="1" t="s">
        <v>19842</v>
      </c>
      <c r="E2008" s="1">
        <v>2022</v>
      </c>
      <c r="F2008" s="1" t="s">
        <v>19843</v>
      </c>
      <c r="G2008" s="1" t="s">
        <v>7969</v>
      </c>
      <c r="H2008" s="1" t="s">
        <v>7969</v>
      </c>
      <c r="I2008" s="1" t="s">
        <v>19844</v>
      </c>
      <c r="J2008" s="1" t="s">
        <v>19845</v>
      </c>
      <c r="K2008" s="1" t="s">
        <v>7972</v>
      </c>
      <c r="L2008" s="1" t="s">
        <v>8102</v>
      </c>
      <c r="M2008" s="1" t="s">
        <v>19846</v>
      </c>
    </row>
    <row r="2009" spans="1:13" ht="37.5">
      <c r="A2009" s="1" t="s">
        <v>19847</v>
      </c>
      <c r="B2009" s="1" t="s">
        <v>19848</v>
      </c>
      <c r="C2009" s="1" t="s">
        <v>16176</v>
      </c>
      <c r="D2009" s="1" t="s">
        <v>19849</v>
      </c>
      <c r="E2009" s="1">
        <v>2022</v>
      </c>
      <c r="F2009" s="1" t="s">
        <v>8055</v>
      </c>
      <c r="G2009" s="1">
        <v>1588</v>
      </c>
      <c r="H2009" s="1" t="s">
        <v>7969</v>
      </c>
      <c r="I2009" s="1" t="s">
        <v>19850</v>
      </c>
      <c r="J2009" s="1" t="s">
        <v>19851</v>
      </c>
      <c r="K2009" s="1" t="s">
        <v>7972</v>
      </c>
      <c r="L2009" s="1" t="s">
        <v>7985</v>
      </c>
      <c r="M2009" s="1" t="s">
        <v>19852</v>
      </c>
    </row>
    <row r="2010" spans="1:13" ht="37.5">
      <c r="A2010" s="1" t="s">
        <v>19853</v>
      </c>
      <c r="B2010" s="1" t="s">
        <v>19854</v>
      </c>
      <c r="C2010" s="1" t="s">
        <v>16176</v>
      </c>
      <c r="D2010" s="1" t="s">
        <v>19855</v>
      </c>
      <c r="E2010" s="1">
        <v>2022</v>
      </c>
      <c r="F2010" s="1" t="s">
        <v>11466</v>
      </c>
      <c r="G2010" s="1" t="s">
        <v>7969</v>
      </c>
      <c r="H2010" s="1" t="s">
        <v>7969</v>
      </c>
      <c r="I2010" s="1" t="s">
        <v>19856</v>
      </c>
      <c r="J2010" s="1" t="s">
        <v>19857</v>
      </c>
      <c r="K2010" s="1" t="s">
        <v>7972</v>
      </c>
      <c r="L2010" s="1" t="s">
        <v>8102</v>
      </c>
      <c r="M2010" s="1" t="s">
        <v>19858</v>
      </c>
    </row>
    <row r="2011" spans="1:13" ht="37.5">
      <c r="A2011" s="1" t="s">
        <v>19859</v>
      </c>
      <c r="B2011" s="1" t="s">
        <v>19860</v>
      </c>
      <c r="C2011" s="1" t="s">
        <v>16176</v>
      </c>
      <c r="D2011" s="1" t="s">
        <v>19861</v>
      </c>
      <c r="E2011" s="1">
        <v>2022</v>
      </c>
      <c r="F2011" s="1" t="s">
        <v>8005</v>
      </c>
      <c r="G2011" s="1">
        <v>78</v>
      </c>
      <c r="H2011" s="1">
        <v>4</v>
      </c>
      <c r="I2011" s="1" t="s">
        <v>19862</v>
      </c>
      <c r="J2011" s="1" t="s">
        <v>19863</v>
      </c>
      <c r="K2011" s="1" t="s">
        <v>7972</v>
      </c>
      <c r="L2011" s="1" t="s">
        <v>7978</v>
      </c>
      <c r="M2011" s="1" t="s">
        <v>19864</v>
      </c>
    </row>
    <row r="2012" spans="1:13" ht="37.5">
      <c r="A2012" s="1" t="s">
        <v>19865</v>
      </c>
      <c r="B2012" s="1" t="s">
        <v>19866</v>
      </c>
      <c r="C2012" s="1" t="s">
        <v>16176</v>
      </c>
      <c r="D2012" s="1" t="s">
        <v>19867</v>
      </c>
      <c r="E2012" s="1">
        <v>2022</v>
      </c>
      <c r="F2012" s="1" t="s">
        <v>19868</v>
      </c>
      <c r="G2012" s="1" t="s">
        <v>7969</v>
      </c>
      <c r="H2012" s="1" t="s">
        <v>7969</v>
      </c>
      <c r="I2012" s="1" t="s">
        <v>19869</v>
      </c>
      <c r="J2012" s="1" t="s">
        <v>19870</v>
      </c>
      <c r="K2012" s="1" t="s">
        <v>7972</v>
      </c>
      <c r="L2012" s="1" t="s">
        <v>8102</v>
      </c>
      <c r="M2012" s="1" t="s">
        <v>19871</v>
      </c>
    </row>
    <row r="2013" spans="1:13" ht="37.5">
      <c r="A2013" s="1" t="s">
        <v>19872</v>
      </c>
      <c r="B2013" s="1" t="s">
        <v>19873</v>
      </c>
      <c r="C2013" s="1" t="s">
        <v>16176</v>
      </c>
      <c r="D2013" s="1" t="s">
        <v>19874</v>
      </c>
      <c r="E2013" s="1">
        <v>2022</v>
      </c>
      <c r="F2013" s="1" t="s">
        <v>19875</v>
      </c>
      <c r="G2013" s="1">
        <v>2022</v>
      </c>
      <c r="H2013" s="1" t="s">
        <v>7969</v>
      </c>
      <c r="I2013" s="1" t="s">
        <v>19876</v>
      </c>
      <c r="J2013" s="1" t="s">
        <v>19877</v>
      </c>
      <c r="K2013" s="1" t="s">
        <v>7972</v>
      </c>
      <c r="L2013" s="1" t="s">
        <v>8078</v>
      </c>
      <c r="M2013" s="1" t="s">
        <v>19878</v>
      </c>
    </row>
    <row r="2014" spans="1:13" ht="37.5">
      <c r="A2014" s="1" t="s">
        <v>19879</v>
      </c>
      <c r="B2014" s="1" t="s">
        <v>19880</v>
      </c>
      <c r="C2014" s="1" t="s">
        <v>16176</v>
      </c>
      <c r="D2014" s="1" t="s">
        <v>19881</v>
      </c>
      <c r="E2014" s="1">
        <v>2022</v>
      </c>
      <c r="F2014" s="1" t="s">
        <v>8491</v>
      </c>
      <c r="G2014" s="1">
        <v>10</v>
      </c>
      <c r="H2014" s="1" t="s">
        <v>7969</v>
      </c>
      <c r="I2014" s="1" t="s">
        <v>19882</v>
      </c>
      <c r="J2014" s="1" t="s">
        <v>19883</v>
      </c>
      <c r="K2014" s="1" t="s">
        <v>7972</v>
      </c>
      <c r="L2014" s="1" t="s">
        <v>8102</v>
      </c>
    </row>
    <row r="2015" spans="1:13" ht="37.5">
      <c r="A2015" s="1" t="s">
        <v>19884</v>
      </c>
      <c r="B2015" s="1" t="s">
        <v>19885</v>
      </c>
      <c r="C2015" s="1" t="s">
        <v>16176</v>
      </c>
      <c r="D2015" s="1" t="s">
        <v>19886</v>
      </c>
      <c r="E2015" s="1">
        <v>2022</v>
      </c>
      <c r="F2015" s="1" t="s">
        <v>19887</v>
      </c>
      <c r="G2015" s="1">
        <v>289</v>
      </c>
      <c r="H2015" s="1" t="s">
        <v>7969</v>
      </c>
      <c r="I2015" s="1" t="s">
        <v>19888</v>
      </c>
      <c r="J2015" s="1" t="s">
        <v>19889</v>
      </c>
      <c r="K2015" s="1" t="s">
        <v>7972</v>
      </c>
      <c r="L2015" s="1" t="s">
        <v>8385</v>
      </c>
    </row>
    <row r="2016" spans="1:13" ht="37.5">
      <c r="A2016" s="1" t="s">
        <v>19890</v>
      </c>
      <c r="B2016" s="1" t="s">
        <v>19891</v>
      </c>
      <c r="C2016" s="1" t="s">
        <v>16176</v>
      </c>
      <c r="D2016" s="1" t="s">
        <v>19892</v>
      </c>
      <c r="E2016" s="1">
        <v>2022</v>
      </c>
      <c r="F2016" s="1" t="s">
        <v>8293</v>
      </c>
      <c r="G2016" s="1">
        <v>64</v>
      </c>
      <c r="H2016" s="1" t="s">
        <v>7969</v>
      </c>
      <c r="I2016" s="1" t="s">
        <v>19893</v>
      </c>
      <c r="J2016" s="1" t="s">
        <v>19894</v>
      </c>
      <c r="K2016" s="1" t="s">
        <v>7972</v>
      </c>
      <c r="L2016" s="1" t="s">
        <v>8027</v>
      </c>
    </row>
    <row r="2017" spans="1:13" ht="37.5">
      <c r="A2017" s="1" t="s">
        <v>19895</v>
      </c>
      <c r="B2017" s="1" t="s">
        <v>19896</v>
      </c>
      <c r="C2017" s="1" t="s">
        <v>16176</v>
      </c>
      <c r="D2017" s="1" t="s">
        <v>19897</v>
      </c>
      <c r="E2017" s="1">
        <v>2022</v>
      </c>
      <c r="F2017" s="1" t="s">
        <v>8276</v>
      </c>
      <c r="G2017" s="1">
        <v>22</v>
      </c>
      <c r="H2017" s="1">
        <v>11</v>
      </c>
      <c r="I2017" s="1" t="s">
        <v>19898</v>
      </c>
      <c r="J2017" s="1" t="s">
        <v>19899</v>
      </c>
      <c r="K2017" s="1" t="s">
        <v>7972</v>
      </c>
      <c r="L2017" s="1" t="s">
        <v>9292</v>
      </c>
    </row>
    <row r="2018" spans="1:13" ht="37.5">
      <c r="A2018" s="1" t="s">
        <v>19900</v>
      </c>
      <c r="B2018" s="1" t="s">
        <v>19901</v>
      </c>
      <c r="C2018" s="1" t="s">
        <v>16176</v>
      </c>
      <c r="D2018" s="1" t="s">
        <v>19902</v>
      </c>
      <c r="E2018" s="1">
        <v>2022</v>
      </c>
      <c r="F2018" s="1" t="s">
        <v>11621</v>
      </c>
      <c r="G2018" s="1">
        <v>2022</v>
      </c>
      <c r="H2018" s="1" t="s">
        <v>7969</v>
      </c>
      <c r="I2018" s="1" t="s">
        <v>19903</v>
      </c>
      <c r="J2018" s="1" t="s">
        <v>19904</v>
      </c>
      <c r="K2018" s="1" t="s">
        <v>7972</v>
      </c>
      <c r="L2018" s="1" t="s">
        <v>11624</v>
      </c>
    </row>
    <row r="2019" spans="1:13" ht="37.5">
      <c r="A2019" s="1" t="s">
        <v>19905</v>
      </c>
      <c r="B2019" s="1" t="s">
        <v>19906</v>
      </c>
      <c r="C2019" s="1" t="s">
        <v>16176</v>
      </c>
      <c r="D2019" s="1" t="s">
        <v>19907</v>
      </c>
      <c r="E2019" s="1">
        <v>2022</v>
      </c>
      <c r="F2019" s="1" t="s">
        <v>8055</v>
      </c>
      <c r="G2019" s="1">
        <v>1564</v>
      </c>
      <c r="H2019" s="1" t="s">
        <v>7969</v>
      </c>
      <c r="I2019" s="1" t="s">
        <v>19908</v>
      </c>
      <c r="J2019" s="1" t="s">
        <v>19909</v>
      </c>
      <c r="K2019" s="1" t="s">
        <v>7972</v>
      </c>
      <c r="L2019" s="1" t="s">
        <v>7985</v>
      </c>
      <c r="M2019" s="1" t="s">
        <v>19910</v>
      </c>
    </row>
    <row r="2020" spans="1:13" ht="50">
      <c r="A2020" s="1" t="s">
        <v>19911</v>
      </c>
      <c r="B2020" s="1" t="s">
        <v>19912</v>
      </c>
      <c r="C2020" s="1" t="s">
        <v>16176</v>
      </c>
      <c r="D2020" s="1" t="s">
        <v>19913</v>
      </c>
      <c r="E2020" s="1">
        <v>2022</v>
      </c>
      <c r="F2020" s="1" t="s">
        <v>8009</v>
      </c>
      <c r="G2020" s="1">
        <v>11</v>
      </c>
      <c r="H2020" s="1">
        <v>16</v>
      </c>
      <c r="I2020" s="1" t="s">
        <v>19914</v>
      </c>
      <c r="J2020" s="1" t="s">
        <v>19915</v>
      </c>
      <c r="K2020" s="1" t="s">
        <v>7972</v>
      </c>
      <c r="L2020" s="1" t="s">
        <v>9292</v>
      </c>
    </row>
    <row r="2021" spans="1:13" ht="37.5">
      <c r="A2021" s="1" t="s">
        <v>19916</v>
      </c>
      <c r="B2021" s="1" t="s">
        <v>19917</v>
      </c>
      <c r="C2021" s="1" t="s">
        <v>16176</v>
      </c>
      <c r="D2021" s="1" t="s">
        <v>19918</v>
      </c>
      <c r="E2021" s="1">
        <v>2022</v>
      </c>
      <c r="F2021" s="1" t="s">
        <v>8491</v>
      </c>
      <c r="G2021" s="1">
        <v>10</v>
      </c>
      <c r="H2021" s="1" t="s">
        <v>7969</v>
      </c>
      <c r="I2021" s="1" t="s">
        <v>19919</v>
      </c>
      <c r="J2021" s="1" t="s">
        <v>19920</v>
      </c>
      <c r="K2021" s="1" t="s">
        <v>7972</v>
      </c>
      <c r="L2021" s="1" t="s">
        <v>8102</v>
      </c>
    </row>
    <row r="2022" spans="1:13" ht="50">
      <c r="A2022" s="1" t="s">
        <v>19921</v>
      </c>
      <c r="B2022" s="1" t="s">
        <v>19922</v>
      </c>
      <c r="C2022" s="1" t="s">
        <v>16176</v>
      </c>
      <c r="D2022" s="1" t="s">
        <v>19923</v>
      </c>
      <c r="E2022" s="1">
        <v>2022</v>
      </c>
      <c r="F2022" s="1" t="s">
        <v>11714</v>
      </c>
      <c r="G2022" s="1">
        <v>267</v>
      </c>
      <c r="H2022" s="1" t="s">
        <v>7969</v>
      </c>
      <c r="I2022" s="1" t="s">
        <v>19924</v>
      </c>
      <c r="J2022" s="1" t="s">
        <v>19925</v>
      </c>
      <c r="K2022" s="1" t="s">
        <v>7972</v>
      </c>
      <c r="L2022" s="1" t="s">
        <v>7985</v>
      </c>
      <c r="M2022" s="1" t="s">
        <v>19926</v>
      </c>
    </row>
    <row r="2023" spans="1:13" ht="37.5">
      <c r="A2023" s="1" t="s">
        <v>19927</v>
      </c>
      <c r="B2023" s="1" t="s">
        <v>19928</v>
      </c>
      <c r="C2023" s="1" t="s">
        <v>16176</v>
      </c>
      <c r="D2023" s="1" t="s">
        <v>19929</v>
      </c>
      <c r="E2023" s="1">
        <v>2022</v>
      </c>
      <c r="F2023" s="1" t="s">
        <v>19930</v>
      </c>
      <c r="G2023" s="1">
        <v>42</v>
      </c>
      <c r="H2023" s="1">
        <v>3</v>
      </c>
      <c r="I2023" s="1" t="s">
        <v>19931</v>
      </c>
      <c r="J2023" s="1" t="s">
        <v>19932</v>
      </c>
      <c r="K2023" s="1" t="s">
        <v>7972</v>
      </c>
      <c r="L2023" s="1" t="s">
        <v>7993</v>
      </c>
      <c r="M2023" s="1" t="s">
        <v>19933</v>
      </c>
    </row>
    <row r="2024" spans="1:13" ht="37.5">
      <c r="A2024" s="1" t="s">
        <v>19934</v>
      </c>
      <c r="B2024" s="1" t="s">
        <v>19935</v>
      </c>
      <c r="C2024" s="1" t="s">
        <v>16176</v>
      </c>
      <c r="D2024" s="1" t="s">
        <v>19936</v>
      </c>
      <c r="E2024" s="1">
        <v>2022</v>
      </c>
      <c r="F2024" s="1" t="s">
        <v>8261</v>
      </c>
      <c r="G2024" s="1">
        <v>13</v>
      </c>
      <c r="H2024" s="1">
        <v>3</v>
      </c>
      <c r="I2024" s="1" t="s">
        <v>19937</v>
      </c>
      <c r="J2024" s="1" t="s">
        <v>19938</v>
      </c>
      <c r="K2024" s="1" t="s">
        <v>7972</v>
      </c>
      <c r="L2024" s="1" t="s">
        <v>8264</v>
      </c>
    </row>
    <row r="2025" spans="1:13" ht="37.5">
      <c r="A2025" s="1" t="s">
        <v>19939</v>
      </c>
      <c r="B2025" s="1" t="s">
        <v>19940</v>
      </c>
      <c r="C2025" s="1" t="s">
        <v>16176</v>
      </c>
      <c r="D2025" s="1" t="s">
        <v>19941</v>
      </c>
      <c r="E2025" s="1">
        <v>2022</v>
      </c>
      <c r="F2025" s="1" t="s">
        <v>19818</v>
      </c>
      <c r="G2025" s="1">
        <v>18</v>
      </c>
      <c r="H2025" s="1">
        <v>10</v>
      </c>
      <c r="I2025" s="1" t="s">
        <v>19942</v>
      </c>
      <c r="J2025" s="1" t="s">
        <v>19943</v>
      </c>
      <c r="K2025" s="1" t="s">
        <v>7972</v>
      </c>
      <c r="L2025" s="1" t="s">
        <v>19821</v>
      </c>
    </row>
    <row r="2026" spans="1:13" ht="62.5">
      <c r="A2026" s="1" t="s">
        <v>19944</v>
      </c>
      <c r="B2026" s="1" t="s">
        <v>19945</v>
      </c>
      <c r="C2026" s="1" t="s">
        <v>16176</v>
      </c>
      <c r="D2026" s="1" t="s">
        <v>19946</v>
      </c>
      <c r="E2026" s="1">
        <v>2022</v>
      </c>
      <c r="F2026" s="1" t="s">
        <v>19947</v>
      </c>
      <c r="G2026" s="1" t="s">
        <v>7969</v>
      </c>
      <c r="H2026" s="1" t="s">
        <v>7969</v>
      </c>
      <c r="I2026" s="1" t="s">
        <v>19948</v>
      </c>
      <c r="J2026" s="1" t="s">
        <v>19949</v>
      </c>
      <c r="K2026" s="1" t="s">
        <v>7972</v>
      </c>
      <c r="L2026" s="1" t="s">
        <v>8102</v>
      </c>
      <c r="M2026" s="1" t="s">
        <v>19950</v>
      </c>
    </row>
    <row r="2027" spans="1:13" ht="50">
      <c r="A2027" s="1" t="s">
        <v>19951</v>
      </c>
      <c r="B2027" s="1" t="s">
        <v>19952</v>
      </c>
      <c r="C2027" s="1" t="s">
        <v>16176</v>
      </c>
      <c r="D2027" s="1" t="s">
        <v>19953</v>
      </c>
      <c r="E2027" s="1">
        <v>2022</v>
      </c>
      <c r="F2027" s="1" t="s">
        <v>17023</v>
      </c>
      <c r="G2027" s="1">
        <v>19</v>
      </c>
      <c r="H2027" s="1">
        <v>1</v>
      </c>
      <c r="I2027" s="1" t="s">
        <v>19954</v>
      </c>
      <c r="J2027" s="1" t="s">
        <v>19955</v>
      </c>
      <c r="K2027" s="1" t="s">
        <v>7972</v>
      </c>
      <c r="L2027" s="1" t="s">
        <v>9292</v>
      </c>
    </row>
    <row r="2028" spans="1:13" ht="37.5">
      <c r="A2028" s="1" t="s">
        <v>19956</v>
      </c>
      <c r="B2028" s="1" t="s">
        <v>19957</v>
      </c>
      <c r="C2028" s="1" t="s">
        <v>16176</v>
      </c>
      <c r="D2028" s="1" t="s">
        <v>19958</v>
      </c>
      <c r="E2028" s="1">
        <v>2022</v>
      </c>
      <c r="F2028" s="1" t="s">
        <v>19959</v>
      </c>
      <c r="G2028" s="1" t="s">
        <v>7969</v>
      </c>
      <c r="H2028" s="1" t="s">
        <v>7969</v>
      </c>
      <c r="I2028" s="1" t="s">
        <v>19960</v>
      </c>
      <c r="J2028" s="1" t="s">
        <v>19961</v>
      </c>
      <c r="K2028" s="1" t="s">
        <v>7972</v>
      </c>
      <c r="L2028" s="1" t="s">
        <v>8064</v>
      </c>
      <c r="M2028" s="1" t="s">
        <v>19962</v>
      </c>
    </row>
    <row r="2029" spans="1:13" ht="37.5">
      <c r="A2029" s="1" t="s">
        <v>19963</v>
      </c>
      <c r="B2029" s="1" t="s">
        <v>19964</v>
      </c>
      <c r="C2029" s="1" t="s">
        <v>16176</v>
      </c>
      <c r="D2029" s="1" t="s">
        <v>19965</v>
      </c>
      <c r="E2029" s="1">
        <v>2022</v>
      </c>
      <c r="F2029" s="1" t="s">
        <v>17658</v>
      </c>
      <c r="G2029" s="1" t="s">
        <v>7969</v>
      </c>
      <c r="H2029" s="1" t="s">
        <v>7969</v>
      </c>
      <c r="I2029" s="1" t="s">
        <v>19966</v>
      </c>
      <c r="J2029" s="1" t="s">
        <v>19967</v>
      </c>
      <c r="K2029" s="1" t="s">
        <v>7972</v>
      </c>
      <c r="L2029" s="1" t="s">
        <v>8078</v>
      </c>
      <c r="M2029" s="1" t="s">
        <v>19968</v>
      </c>
    </row>
    <row r="2030" spans="1:13">
      <c r="A2030" s="1" t="e">
        <v>#N/A</v>
      </c>
      <c r="B2030" s="1" t="s">
        <v>19969</v>
      </c>
      <c r="C2030" s="1" t="s">
        <v>16176</v>
      </c>
      <c r="D2030" s="1" t="s">
        <v>19970</v>
      </c>
      <c r="E2030" s="1"/>
      <c r="F2030" s="1"/>
      <c r="G2030" s="1"/>
      <c r="H2030" s="1"/>
      <c r="I2030" s="1"/>
      <c r="J2030" s="1"/>
      <c r="K2030" s="1"/>
      <c r="L2030" s="1"/>
    </row>
    <row r="2031" spans="1:13" ht="37.5">
      <c r="A2031" s="1" t="s">
        <v>19971</v>
      </c>
      <c r="B2031" s="1" t="s">
        <v>19972</v>
      </c>
      <c r="C2031" s="1" t="s">
        <v>16176</v>
      </c>
      <c r="D2031" s="1" t="s">
        <v>19973</v>
      </c>
      <c r="E2031" s="1">
        <v>2022</v>
      </c>
      <c r="F2031" s="1" t="s">
        <v>19974</v>
      </c>
      <c r="G2031" s="1">
        <v>3</v>
      </c>
      <c r="H2031" s="1">
        <v>2</v>
      </c>
      <c r="I2031" s="1" t="s">
        <v>19975</v>
      </c>
      <c r="J2031" s="1" t="s">
        <v>19976</v>
      </c>
      <c r="K2031" s="1" t="s">
        <v>7972</v>
      </c>
      <c r="L2031" s="1" t="s">
        <v>8324</v>
      </c>
    </row>
    <row r="2032" spans="1:13" ht="50">
      <c r="A2032" s="1" t="s">
        <v>19977</v>
      </c>
      <c r="B2032" s="1" t="s">
        <v>19978</v>
      </c>
      <c r="C2032" s="1" t="s">
        <v>16176</v>
      </c>
      <c r="D2032" s="1" t="s">
        <v>19979</v>
      </c>
      <c r="E2032" s="1">
        <v>2022</v>
      </c>
      <c r="F2032" s="1" t="s">
        <v>8177</v>
      </c>
      <c r="G2032" s="1">
        <v>256</v>
      </c>
      <c r="H2032" s="1" t="s">
        <v>7969</v>
      </c>
      <c r="I2032" s="1" t="s">
        <v>19980</v>
      </c>
      <c r="J2032" s="1" t="s">
        <v>19981</v>
      </c>
      <c r="K2032" s="1" t="s">
        <v>7972</v>
      </c>
      <c r="L2032" s="1" t="s">
        <v>7985</v>
      </c>
      <c r="M2032" s="1" t="s">
        <v>19982</v>
      </c>
    </row>
    <row r="2033" spans="1:13" ht="37.5">
      <c r="A2033" s="1" t="s">
        <v>19983</v>
      </c>
      <c r="B2033" s="1" t="s">
        <v>19984</v>
      </c>
      <c r="C2033" s="1" t="s">
        <v>16176</v>
      </c>
      <c r="D2033" s="1" t="s">
        <v>19985</v>
      </c>
      <c r="E2033" s="1">
        <v>2022</v>
      </c>
      <c r="F2033" s="1" t="s">
        <v>19986</v>
      </c>
      <c r="G2033" s="1" t="s">
        <v>7969</v>
      </c>
      <c r="H2033" s="1" t="s">
        <v>7969</v>
      </c>
      <c r="I2033" s="1" t="s">
        <v>19987</v>
      </c>
      <c r="J2033" s="1" t="s">
        <v>19988</v>
      </c>
      <c r="K2033" s="1" t="s">
        <v>7972</v>
      </c>
      <c r="L2033" s="1" t="s">
        <v>8102</v>
      </c>
      <c r="M2033" s="1" t="s">
        <v>19989</v>
      </c>
    </row>
    <row r="2034" spans="1:13" ht="37.5">
      <c r="A2034" s="1" t="s">
        <v>19990</v>
      </c>
      <c r="B2034" s="1" t="s">
        <v>19991</v>
      </c>
      <c r="C2034" s="1" t="s">
        <v>16176</v>
      </c>
      <c r="D2034" s="1" t="s">
        <v>19992</v>
      </c>
      <c r="E2034" s="1">
        <v>2022</v>
      </c>
      <c r="F2034" s="1" t="s">
        <v>8144</v>
      </c>
      <c r="G2034" s="1">
        <v>12</v>
      </c>
      <c r="H2034" s="1">
        <v>5</v>
      </c>
      <c r="I2034" s="1" t="s">
        <v>19993</v>
      </c>
      <c r="J2034" s="1" t="s">
        <v>19994</v>
      </c>
      <c r="K2034" s="1" t="s">
        <v>7972</v>
      </c>
      <c r="L2034" s="1" t="s">
        <v>9292</v>
      </c>
    </row>
    <row r="2035" spans="1:13" ht="37.5">
      <c r="A2035" s="1" t="s">
        <v>19995</v>
      </c>
      <c r="B2035" s="1" t="s">
        <v>19996</v>
      </c>
      <c r="C2035" s="1" t="s">
        <v>16176</v>
      </c>
      <c r="D2035" s="1" t="s">
        <v>19997</v>
      </c>
      <c r="E2035" s="1">
        <v>2022</v>
      </c>
      <c r="F2035" s="1" t="s">
        <v>19998</v>
      </c>
      <c r="G2035" s="1" t="s">
        <v>7969</v>
      </c>
      <c r="H2035" s="1" t="s">
        <v>7969</v>
      </c>
      <c r="I2035" s="1" t="s">
        <v>19999</v>
      </c>
      <c r="J2035" s="1" t="s">
        <v>20000</v>
      </c>
      <c r="K2035" s="1" t="s">
        <v>7972</v>
      </c>
      <c r="L2035" s="1" t="s">
        <v>8102</v>
      </c>
      <c r="M2035" s="1" t="s">
        <v>20001</v>
      </c>
    </row>
    <row r="2036" spans="1:13" ht="37.5">
      <c r="A2036" s="1" t="s">
        <v>20002</v>
      </c>
      <c r="B2036" s="1" t="s">
        <v>20003</v>
      </c>
      <c r="C2036" s="1" t="s">
        <v>16176</v>
      </c>
      <c r="D2036" s="1" t="s">
        <v>20004</v>
      </c>
      <c r="E2036" s="1">
        <v>2022</v>
      </c>
      <c r="F2036" s="1" t="s">
        <v>8276</v>
      </c>
      <c r="G2036" s="1">
        <v>22</v>
      </c>
      <c r="H2036" s="1">
        <v>3</v>
      </c>
      <c r="I2036" s="1" t="s">
        <v>20005</v>
      </c>
      <c r="J2036" s="1" t="s">
        <v>20006</v>
      </c>
      <c r="K2036" s="1" t="s">
        <v>7972</v>
      </c>
      <c r="L2036" s="1" t="s">
        <v>9292</v>
      </c>
    </row>
    <row r="2037" spans="1:13" ht="37.5">
      <c r="A2037" s="1" t="s">
        <v>20007</v>
      </c>
      <c r="B2037" s="1" t="s">
        <v>20008</v>
      </c>
      <c r="C2037" s="1" t="s">
        <v>16176</v>
      </c>
      <c r="D2037" s="1" t="s">
        <v>20009</v>
      </c>
      <c r="E2037" s="1">
        <v>2022</v>
      </c>
      <c r="F2037" s="1" t="s">
        <v>8491</v>
      </c>
      <c r="G2037" s="1">
        <v>10</v>
      </c>
      <c r="H2037" s="1" t="s">
        <v>7969</v>
      </c>
      <c r="I2037" s="1" t="s">
        <v>20010</v>
      </c>
      <c r="J2037" s="1" t="s">
        <v>20011</v>
      </c>
      <c r="K2037" s="1" t="s">
        <v>7972</v>
      </c>
      <c r="L2037" s="1" t="s">
        <v>8102</v>
      </c>
    </row>
    <row r="2038" spans="1:13" ht="25">
      <c r="A2038" s="1" t="e">
        <v>#N/A</v>
      </c>
      <c r="B2038" s="1" t="s">
        <v>20012</v>
      </c>
      <c r="C2038" s="1" t="s">
        <v>16176</v>
      </c>
      <c r="D2038" s="1" t="s">
        <v>20013</v>
      </c>
      <c r="E2038" s="1"/>
      <c r="F2038" s="1"/>
      <c r="G2038" s="1"/>
      <c r="H2038" s="1"/>
      <c r="I2038" s="1"/>
      <c r="J2038" s="1"/>
      <c r="K2038" s="1"/>
      <c r="L2038" s="1"/>
    </row>
    <row r="2039" spans="1:13" ht="37.5">
      <c r="A2039" s="1" t="s">
        <v>20014</v>
      </c>
      <c r="B2039" s="1" t="s">
        <v>20015</v>
      </c>
      <c r="C2039" s="1" t="s">
        <v>16176</v>
      </c>
      <c r="D2039" s="1" t="s">
        <v>20016</v>
      </c>
      <c r="E2039" s="1">
        <v>2022</v>
      </c>
      <c r="F2039" s="1" t="s">
        <v>9971</v>
      </c>
      <c r="G2039" s="1">
        <v>129</v>
      </c>
      <c r="H2039" s="1" t="s">
        <v>7969</v>
      </c>
      <c r="I2039" s="1" t="s">
        <v>20017</v>
      </c>
      <c r="J2039" s="1" t="s">
        <v>20018</v>
      </c>
      <c r="K2039" s="1" t="s">
        <v>7972</v>
      </c>
      <c r="L2039" s="1" t="s">
        <v>7993</v>
      </c>
    </row>
    <row r="2040" spans="1:13" ht="37.5">
      <c r="A2040" s="1" t="s">
        <v>20019</v>
      </c>
      <c r="B2040" s="1" t="s">
        <v>20020</v>
      </c>
      <c r="C2040" s="1" t="s">
        <v>16176</v>
      </c>
      <c r="D2040" s="1" t="s">
        <v>20021</v>
      </c>
      <c r="E2040" s="1">
        <v>2022</v>
      </c>
      <c r="F2040" s="1" t="s">
        <v>8276</v>
      </c>
      <c r="G2040" s="1">
        <v>22</v>
      </c>
      <c r="H2040" s="1">
        <v>9</v>
      </c>
      <c r="I2040" s="1" t="s">
        <v>20022</v>
      </c>
      <c r="J2040" s="1" t="s">
        <v>20023</v>
      </c>
      <c r="K2040" s="1" t="s">
        <v>7972</v>
      </c>
      <c r="L2040" s="1" t="s">
        <v>9292</v>
      </c>
    </row>
    <row r="2041" spans="1:13" ht="37.5">
      <c r="A2041" s="1" t="s">
        <v>20024</v>
      </c>
      <c r="B2041" s="1" t="s">
        <v>20025</v>
      </c>
      <c r="C2041" s="1" t="s">
        <v>16176</v>
      </c>
      <c r="D2041" s="1" t="s">
        <v>20026</v>
      </c>
      <c r="E2041" s="1">
        <v>2022</v>
      </c>
      <c r="F2041" s="1" t="s">
        <v>20027</v>
      </c>
      <c r="G2041" s="1">
        <v>26</v>
      </c>
      <c r="H2041" s="1">
        <v>1</v>
      </c>
      <c r="I2041" s="1" t="s">
        <v>20028</v>
      </c>
      <c r="J2041" s="1" t="s">
        <v>20029</v>
      </c>
      <c r="K2041" s="1" t="s">
        <v>7972</v>
      </c>
      <c r="L2041" s="1" t="s">
        <v>9617</v>
      </c>
      <c r="M2041" s="1" t="s">
        <v>20030</v>
      </c>
    </row>
    <row r="2042" spans="1:13" ht="37.5">
      <c r="A2042" s="1" t="s">
        <v>20031</v>
      </c>
      <c r="B2042" s="1" t="s">
        <v>20032</v>
      </c>
      <c r="C2042" s="1" t="s">
        <v>16176</v>
      </c>
      <c r="D2042" s="1" t="s">
        <v>20033</v>
      </c>
      <c r="E2042" s="1">
        <v>2022</v>
      </c>
      <c r="F2042" s="1" t="s">
        <v>20034</v>
      </c>
      <c r="G2042" s="1" t="s">
        <v>7969</v>
      </c>
      <c r="H2042" s="1" t="s">
        <v>7969</v>
      </c>
      <c r="I2042" s="1" t="s">
        <v>20035</v>
      </c>
      <c r="J2042" s="1" t="s">
        <v>20036</v>
      </c>
      <c r="K2042" s="1" t="s">
        <v>7972</v>
      </c>
      <c r="L2042" s="1" t="s">
        <v>8102</v>
      </c>
      <c r="M2042" s="1" t="s">
        <v>20037</v>
      </c>
    </row>
    <row r="2043" spans="1:13" ht="37.5">
      <c r="A2043" s="1" t="s">
        <v>20038</v>
      </c>
      <c r="B2043" s="1" t="s">
        <v>20039</v>
      </c>
      <c r="C2043" s="1" t="s">
        <v>16176</v>
      </c>
      <c r="D2043" s="1" t="s">
        <v>20040</v>
      </c>
      <c r="E2043" s="1">
        <v>2022</v>
      </c>
      <c r="F2043" s="1" t="s">
        <v>8009</v>
      </c>
      <c r="G2043" s="1">
        <v>11</v>
      </c>
      <c r="H2043" s="1">
        <v>5</v>
      </c>
      <c r="I2043" s="1" t="s">
        <v>20041</v>
      </c>
      <c r="J2043" s="1" t="s">
        <v>20042</v>
      </c>
      <c r="K2043" s="1" t="s">
        <v>7972</v>
      </c>
      <c r="L2043" s="1" t="s">
        <v>9292</v>
      </c>
    </row>
    <row r="2044" spans="1:13" ht="37.5">
      <c r="A2044" s="1" t="e">
        <v>#N/A</v>
      </c>
      <c r="B2044" s="1" t="s">
        <v>20043</v>
      </c>
      <c r="C2044" s="1" t="s">
        <v>16176</v>
      </c>
      <c r="D2044" s="1" t="s">
        <v>20044</v>
      </c>
      <c r="E2044" s="1"/>
      <c r="F2044" s="1"/>
      <c r="G2044" s="1"/>
      <c r="H2044" s="1"/>
      <c r="I2044" s="1"/>
      <c r="J2044" s="1"/>
      <c r="K2044" s="1"/>
      <c r="L2044" s="1"/>
    </row>
    <row r="2045" spans="1:13" ht="37.5">
      <c r="A2045" s="1" t="s">
        <v>20045</v>
      </c>
      <c r="B2045" s="1" t="s">
        <v>20046</v>
      </c>
      <c r="C2045" s="1" t="s">
        <v>16176</v>
      </c>
      <c r="D2045" s="1" t="s">
        <v>20047</v>
      </c>
      <c r="E2045" s="1">
        <v>2022</v>
      </c>
      <c r="F2045" s="1" t="s">
        <v>20048</v>
      </c>
      <c r="G2045" s="1" t="s">
        <v>7969</v>
      </c>
      <c r="H2045" s="1" t="s">
        <v>7969</v>
      </c>
      <c r="I2045" s="1" t="s">
        <v>20049</v>
      </c>
      <c r="J2045" s="1" t="s">
        <v>20050</v>
      </c>
      <c r="K2045" s="1" t="s">
        <v>7972</v>
      </c>
      <c r="L2045" s="1" t="s">
        <v>8102</v>
      </c>
      <c r="M2045" s="1" t="s">
        <v>20051</v>
      </c>
    </row>
    <row r="2046" spans="1:13" ht="37.5">
      <c r="A2046" s="1" t="s">
        <v>20052</v>
      </c>
      <c r="B2046" s="1" t="s">
        <v>20053</v>
      </c>
      <c r="C2046" s="1" t="s">
        <v>16176</v>
      </c>
      <c r="D2046" s="1" t="s">
        <v>20054</v>
      </c>
      <c r="E2046" s="1">
        <v>2022</v>
      </c>
      <c r="F2046" s="1" t="s">
        <v>8276</v>
      </c>
      <c r="G2046" s="1">
        <v>22</v>
      </c>
      <c r="H2046" s="1">
        <v>6</v>
      </c>
      <c r="I2046" s="1" t="s">
        <v>20055</v>
      </c>
      <c r="J2046" s="1" t="s">
        <v>20056</v>
      </c>
      <c r="K2046" s="1" t="s">
        <v>7972</v>
      </c>
      <c r="L2046" s="1" t="s">
        <v>9292</v>
      </c>
    </row>
    <row r="2047" spans="1:13" ht="50">
      <c r="A2047" s="1" t="s">
        <v>20057</v>
      </c>
      <c r="B2047" s="1" t="s">
        <v>20058</v>
      </c>
      <c r="C2047" s="1" t="s">
        <v>16176</v>
      </c>
      <c r="D2047" s="1" t="s">
        <v>20059</v>
      </c>
      <c r="E2047" s="1">
        <v>2022</v>
      </c>
      <c r="F2047" s="1" t="s">
        <v>8055</v>
      </c>
      <c r="G2047" s="1">
        <v>1588</v>
      </c>
      <c r="H2047" s="1" t="s">
        <v>7969</v>
      </c>
      <c r="I2047" s="1" t="s">
        <v>20060</v>
      </c>
      <c r="J2047" s="1" t="s">
        <v>20061</v>
      </c>
      <c r="K2047" s="1" t="s">
        <v>7972</v>
      </c>
      <c r="L2047" s="1" t="s">
        <v>7985</v>
      </c>
      <c r="M2047" s="1" t="s">
        <v>20062</v>
      </c>
    </row>
    <row r="2048" spans="1:13" ht="37.5">
      <c r="A2048" s="1" t="s">
        <v>20063</v>
      </c>
      <c r="B2048" s="1" t="s">
        <v>20064</v>
      </c>
      <c r="C2048" s="1" t="s">
        <v>16176</v>
      </c>
      <c r="D2048" s="1" t="s">
        <v>20065</v>
      </c>
      <c r="E2048" s="1">
        <v>2022</v>
      </c>
      <c r="F2048" s="1" t="s">
        <v>8516</v>
      </c>
      <c r="G2048" s="1">
        <v>14</v>
      </c>
      <c r="H2048" s="1">
        <v>9</v>
      </c>
      <c r="I2048" s="1" t="s">
        <v>20066</v>
      </c>
      <c r="J2048" s="1" t="s">
        <v>20067</v>
      </c>
      <c r="K2048" s="1" t="s">
        <v>7972</v>
      </c>
      <c r="L2048" s="1" t="s">
        <v>9292</v>
      </c>
    </row>
    <row r="2049" spans="1:13" ht="37.5">
      <c r="A2049" s="1" t="s">
        <v>20068</v>
      </c>
      <c r="B2049" s="1" t="s">
        <v>20069</v>
      </c>
      <c r="C2049" s="1" t="s">
        <v>16176</v>
      </c>
      <c r="D2049" s="1" t="s">
        <v>20070</v>
      </c>
      <c r="E2049" s="1">
        <v>2022</v>
      </c>
      <c r="F2049" s="1" t="s">
        <v>8491</v>
      </c>
      <c r="G2049" s="1">
        <v>10</v>
      </c>
      <c r="H2049" s="1" t="s">
        <v>7969</v>
      </c>
      <c r="I2049" s="1" t="s">
        <v>20071</v>
      </c>
      <c r="J2049" s="1" t="s">
        <v>20072</v>
      </c>
      <c r="K2049" s="1" t="s">
        <v>7972</v>
      </c>
      <c r="L2049" s="1" t="s">
        <v>8102</v>
      </c>
    </row>
    <row r="2050" spans="1:13" ht="37.5">
      <c r="A2050" s="1" t="s">
        <v>20073</v>
      </c>
      <c r="B2050" s="1" t="s">
        <v>20074</v>
      </c>
      <c r="C2050" s="1" t="s">
        <v>16176</v>
      </c>
      <c r="D2050" s="1" t="s">
        <v>20075</v>
      </c>
      <c r="E2050" s="1">
        <v>2022</v>
      </c>
      <c r="F2050" s="1" t="s">
        <v>8392</v>
      </c>
      <c r="G2050" s="1">
        <v>9</v>
      </c>
      <c r="H2050" s="1">
        <v>11</v>
      </c>
      <c r="I2050" s="1" t="s">
        <v>20076</v>
      </c>
      <c r="J2050" s="1" t="s">
        <v>20077</v>
      </c>
      <c r="K2050" s="1" t="s">
        <v>7972</v>
      </c>
      <c r="L2050" s="1" t="s">
        <v>8102</v>
      </c>
    </row>
    <row r="2051" spans="1:13" ht="37.5">
      <c r="A2051" s="1" t="s">
        <v>20078</v>
      </c>
      <c r="B2051" s="1" t="s">
        <v>20079</v>
      </c>
      <c r="C2051" s="1" t="s">
        <v>16176</v>
      </c>
      <c r="D2051" s="1" t="s">
        <v>20080</v>
      </c>
      <c r="E2051" s="1">
        <v>2022</v>
      </c>
      <c r="F2051" s="1" t="s">
        <v>11906</v>
      </c>
      <c r="G2051" s="1">
        <v>2022</v>
      </c>
      <c r="H2051" s="1" t="s">
        <v>7969</v>
      </c>
      <c r="I2051" s="1" t="s">
        <v>20081</v>
      </c>
      <c r="J2051" s="1" t="s">
        <v>20082</v>
      </c>
      <c r="K2051" s="1" t="s">
        <v>7972</v>
      </c>
      <c r="L2051" s="1" t="s">
        <v>11624</v>
      </c>
    </row>
    <row r="2052" spans="1:13" ht="37.5">
      <c r="A2052" s="1" t="s">
        <v>20083</v>
      </c>
      <c r="B2052" s="1" t="s">
        <v>20084</v>
      </c>
      <c r="C2052" s="1" t="s">
        <v>16176</v>
      </c>
      <c r="D2052" s="1" t="s">
        <v>20085</v>
      </c>
      <c r="E2052" s="1">
        <v>2022</v>
      </c>
      <c r="F2052" s="1" t="s">
        <v>11621</v>
      </c>
      <c r="G2052" s="1">
        <v>2022</v>
      </c>
      <c r="H2052" s="1" t="s">
        <v>7969</v>
      </c>
      <c r="I2052" s="1" t="s">
        <v>20086</v>
      </c>
      <c r="J2052" s="1" t="s">
        <v>20087</v>
      </c>
      <c r="K2052" s="1" t="s">
        <v>7972</v>
      </c>
      <c r="L2052" s="1" t="s">
        <v>11624</v>
      </c>
    </row>
    <row r="2053" spans="1:13" ht="37.5">
      <c r="A2053" s="1" t="s">
        <v>20088</v>
      </c>
      <c r="B2053" s="1" t="s">
        <v>20089</v>
      </c>
      <c r="C2053" s="1" t="s">
        <v>16176</v>
      </c>
      <c r="D2053" s="1" t="s">
        <v>20090</v>
      </c>
      <c r="E2053" s="1">
        <v>2022</v>
      </c>
      <c r="F2053" s="1" t="s">
        <v>20091</v>
      </c>
      <c r="G2053" s="1">
        <v>34</v>
      </c>
      <c r="H2053" s="1">
        <v>6</v>
      </c>
      <c r="I2053" s="1" t="s">
        <v>20092</v>
      </c>
      <c r="J2053" s="1" t="s">
        <v>20093</v>
      </c>
      <c r="K2053" s="1" t="s">
        <v>7972</v>
      </c>
      <c r="L2053" s="1" t="s">
        <v>20094</v>
      </c>
    </row>
    <row r="2054" spans="1:13" ht="37.5">
      <c r="A2054" s="1" t="s">
        <v>20095</v>
      </c>
      <c r="B2054" s="1" t="s">
        <v>20096</v>
      </c>
      <c r="C2054" s="1" t="s">
        <v>16176</v>
      </c>
      <c r="D2054" s="1" t="s">
        <v>20097</v>
      </c>
      <c r="E2054" s="1">
        <v>2022</v>
      </c>
      <c r="F2054" s="1" t="s">
        <v>20098</v>
      </c>
      <c r="G2054" s="1">
        <v>33</v>
      </c>
      <c r="H2054" s="1">
        <v>6</v>
      </c>
      <c r="I2054" s="1" t="s">
        <v>20099</v>
      </c>
      <c r="J2054" s="1" t="s">
        <v>20100</v>
      </c>
      <c r="K2054" s="1" t="s">
        <v>7972</v>
      </c>
      <c r="L2054" s="1" t="s">
        <v>16299</v>
      </c>
      <c r="M2054" s="1" t="s">
        <v>20101</v>
      </c>
    </row>
    <row r="2055" spans="1:13" ht="37.5">
      <c r="A2055" s="1" t="s">
        <v>20102</v>
      </c>
      <c r="B2055" s="1" t="s">
        <v>20103</v>
      </c>
      <c r="C2055" s="1" t="s">
        <v>16176</v>
      </c>
      <c r="D2055" s="1" t="s">
        <v>20104</v>
      </c>
      <c r="E2055" s="1">
        <v>2022</v>
      </c>
      <c r="F2055" s="1" t="s">
        <v>8055</v>
      </c>
      <c r="G2055" s="1">
        <v>1653</v>
      </c>
      <c r="H2055" s="1" t="s">
        <v>7969</v>
      </c>
      <c r="I2055" s="1" t="s">
        <v>19570</v>
      </c>
      <c r="J2055" s="1" t="s">
        <v>20105</v>
      </c>
      <c r="K2055" s="1" t="s">
        <v>7972</v>
      </c>
      <c r="L2055" s="1" t="s">
        <v>7985</v>
      </c>
      <c r="M2055" s="1" t="s">
        <v>20106</v>
      </c>
    </row>
    <row r="2056" spans="1:13" ht="75">
      <c r="A2056" s="1" t="s">
        <v>20107</v>
      </c>
      <c r="B2056" s="1" t="s">
        <v>20108</v>
      </c>
      <c r="C2056" s="1" t="s">
        <v>16176</v>
      </c>
      <c r="D2056" s="1" t="s">
        <v>20109</v>
      </c>
      <c r="E2056" s="1">
        <v>2022</v>
      </c>
      <c r="F2056" s="1" t="s">
        <v>20110</v>
      </c>
      <c r="G2056" s="1">
        <v>16</v>
      </c>
      <c r="H2056" s="1">
        <v>2</v>
      </c>
      <c r="I2056" s="1" t="s">
        <v>20111</v>
      </c>
      <c r="J2056" s="1" t="s">
        <v>20112</v>
      </c>
      <c r="K2056" s="1" t="s">
        <v>7972</v>
      </c>
      <c r="L2056" s="1" t="s">
        <v>20113</v>
      </c>
      <c r="M2056" s="1" t="s">
        <v>20114</v>
      </c>
    </row>
    <row r="2057" spans="1:13" ht="37.5">
      <c r="A2057" s="1" t="s">
        <v>20115</v>
      </c>
      <c r="B2057" s="1" t="s">
        <v>20116</v>
      </c>
      <c r="C2057" s="1" t="s">
        <v>16176</v>
      </c>
      <c r="D2057" s="1" t="s">
        <v>20117</v>
      </c>
      <c r="E2057" s="1">
        <v>2022</v>
      </c>
      <c r="F2057" s="1" t="s">
        <v>8276</v>
      </c>
      <c r="G2057" s="1">
        <v>22</v>
      </c>
      <c r="H2057" s="1">
        <v>14</v>
      </c>
      <c r="I2057" s="1" t="s">
        <v>20118</v>
      </c>
      <c r="J2057" s="1" t="s">
        <v>20119</v>
      </c>
      <c r="K2057" s="1" t="s">
        <v>7972</v>
      </c>
      <c r="L2057" s="1" t="s">
        <v>9292</v>
      </c>
    </row>
    <row r="2058" spans="1:13" ht="37.5">
      <c r="A2058" s="1" t="s">
        <v>20120</v>
      </c>
      <c r="B2058" s="1" t="s">
        <v>20121</v>
      </c>
      <c r="C2058" s="1" t="s">
        <v>16176</v>
      </c>
      <c r="D2058" s="1" t="s">
        <v>20122</v>
      </c>
      <c r="E2058" s="1">
        <v>2022</v>
      </c>
      <c r="F2058" s="1" t="s">
        <v>17416</v>
      </c>
      <c r="G2058" s="1">
        <v>33</v>
      </c>
      <c r="H2058" s="1">
        <v>4</v>
      </c>
      <c r="I2058" s="1" t="s">
        <v>20123</v>
      </c>
      <c r="J2058" s="1" t="s">
        <v>20124</v>
      </c>
      <c r="K2058" s="1" t="s">
        <v>7972</v>
      </c>
      <c r="L2058" s="1" t="s">
        <v>8134</v>
      </c>
      <c r="M2058" s="1" t="s">
        <v>20125</v>
      </c>
    </row>
    <row r="2059" spans="1:13" ht="37.5">
      <c r="A2059" s="1" t="s">
        <v>20126</v>
      </c>
      <c r="B2059" s="1" t="s">
        <v>20127</v>
      </c>
      <c r="C2059" s="1" t="s">
        <v>16176</v>
      </c>
      <c r="D2059" s="1" t="s">
        <v>20128</v>
      </c>
      <c r="E2059" s="1">
        <v>2022</v>
      </c>
      <c r="F2059" s="1" t="s">
        <v>20129</v>
      </c>
      <c r="G2059" s="1" t="s">
        <v>7969</v>
      </c>
      <c r="H2059" s="1" t="s">
        <v>7969</v>
      </c>
      <c r="I2059" s="1" t="s">
        <v>20130</v>
      </c>
      <c r="J2059" s="1" t="s">
        <v>20131</v>
      </c>
      <c r="K2059" s="1" t="s">
        <v>7972</v>
      </c>
      <c r="L2059" s="1" t="s">
        <v>8102</v>
      </c>
      <c r="M2059" s="1" t="s">
        <v>20132</v>
      </c>
    </row>
    <row r="2060" spans="1:13" ht="50">
      <c r="A2060" s="1" t="s">
        <v>20133</v>
      </c>
      <c r="B2060" s="1" t="s">
        <v>20134</v>
      </c>
      <c r="C2060" s="1" t="s">
        <v>16176</v>
      </c>
      <c r="D2060" s="1" t="s">
        <v>20135</v>
      </c>
      <c r="E2060" s="1">
        <v>2022</v>
      </c>
      <c r="F2060" s="1" t="s">
        <v>20136</v>
      </c>
      <c r="G2060" s="1" t="s">
        <v>7969</v>
      </c>
      <c r="H2060" s="1" t="s">
        <v>7969</v>
      </c>
      <c r="I2060" s="1" t="s">
        <v>20137</v>
      </c>
      <c r="J2060" s="1" t="s">
        <v>20138</v>
      </c>
      <c r="K2060" s="1" t="s">
        <v>7972</v>
      </c>
      <c r="L2060" s="1" t="s">
        <v>8102</v>
      </c>
      <c r="M2060" s="1" t="s">
        <v>20139</v>
      </c>
    </row>
    <row r="2061" spans="1:13" ht="37.5">
      <c r="A2061" s="1" t="s">
        <v>20140</v>
      </c>
      <c r="B2061" s="1" t="s">
        <v>20141</v>
      </c>
      <c r="C2061" s="1" t="s">
        <v>16176</v>
      </c>
      <c r="D2061" s="1" t="s">
        <v>20142</v>
      </c>
      <c r="E2061" s="1">
        <v>2022</v>
      </c>
      <c r="F2061" s="1" t="s">
        <v>20143</v>
      </c>
      <c r="G2061" s="1">
        <v>2022</v>
      </c>
      <c r="H2061" s="1" t="s">
        <v>7969</v>
      </c>
      <c r="I2061" s="1" t="s">
        <v>20144</v>
      </c>
      <c r="J2061" s="1" t="s">
        <v>20145</v>
      </c>
      <c r="K2061" s="1" t="s">
        <v>7972</v>
      </c>
      <c r="L2061" s="1" t="s">
        <v>11624</v>
      </c>
    </row>
    <row r="2062" spans="1:13" ht="50">
      <c r="A2062" s="1" t="s">
        <v>20146</v>
      </c>
      <c r="B2062" s="1" t="s">
        <v>20147</v>
      </c>
      <c r="C2062" s="1" t="s">
        <v>16176</v>
      </c>
      <c r="D2062" s="1" t="s">
        <v>20148</v>
      </c>
      <c r="E2062" s="1">
        <v>2022</v>
      </c>
      <c r="F2062" s="1" t="s">
        <v>20149</v>
      </c>
      <c r="G2062" s="1">
        <v>2022</v>
      </c>
      <c r="H2062" s="1" t="s">
        <v>7969</v>
      </c>
      <c r="I2062" s="1" t="s">
        <v>20150</v>
      </c>
      <c r="J2062" s="1" t="s">
        <v>20151</v>
      </c>
      <c r="K2062" s="1" t="s">
        <v>7972</v>
      </c>
      <c r="L2062" s="1" t="s">
        <v>11624</v>
      </c>
    </row>
    <row r="2063" spans="1:13" ht="37.5">
      <c r="A2063" s="1" t="s">
        <v>20152</v>
      </c>
      <c r="B2063" s="1" t="s">
        <v>20153</v>
      </c>
      <c r="C2063" s="1" t="s">
        <v>16176</v>
      </c>
      <c r="D2063" s="1" t="s">
        <v>20154</v>
      </c>
      <c r="E2063" s="1">
        <v>2022</v>
      </c>
      <c r="F2063" s="1" t="s">
        <v>8792</v>
      </c>
      <c r="G2063" s="1">
        <v>12453</v>
      </c>
      <c r="H2063" s="1" t="s">
        <v>7969</v>
      </c>
      <c r="I2063" s="1" t="s">
        <v>20155</v>
      </c>
      <c r="J2063" s="1" t="s">
        <v>20156</v>
      </c>
      <c r="K2063" s="1" t="s">
        <v>7972</v>
      </c>
      <c r="L2063" s="1" t="s">
        <v>8795</v>
      </c>
      <c r="M2063" s="1" t="s">
        <v>20157</v>
      </c>
    </row>
    <row r="2064" spans="1:13" ht="37.5">
      <c r="A2064" s="1" t="s">
        <v>20158</v>
      </c>
      <c r="B2064" s="1" t="s">
        <v>20159</v>
      </c>
      <c r="C2064" s="1" t="s">
        <v>16176</v>
      </c>
      <c r="D2064" s="1" t="s">
        <v>20160</v>
      </c>
      <c r="E2064" s="1">
        <v>2022</v>
      </c>
      <c r="F2064" s="1" t="s">
        <v>9567</v>
      </c>
      <c r="G2064" s="1">
        <v>15</v>
      </c>
      <c r="H2064" s="1">
        <v>1</v>
      </c>
      <c r="I2064" s="1" t="s">
        <v>20161</v>
      </c>
      <c r="J2064" s="1" t="s">
        <v>20162</v>
      </c>
      <c r="K2064" s="1" t="s">
        <v>7972</v>
      </c>
      <c r="L2064" s="1" t="s">
        <v>7978</v>
      </c>
      <c r="M2064" s="1" t="s">
        <v>20163</v>
      </c>
    </row>
    <row r="2065" spans="1:13" ht="50">
      <c r="A2065" s="1" t="s">
        <v>20164</v>
      </c>
      <c r="B2065" s="1" t="s">
        <v>20165</v>
      </c>
      <c r="C2065" s="1" t="s">
        <v>16176</v>
      </c>
      <c r="D2065" s="1" t="s">
        <v>20166</v>
      </c>
      <c r="E2065" s="1">
        <v>2022</v>
      </c>
      <c r="F2065" s="1" t="s">
        <v>8831</v>
      </c>
      <c r="G2065" s="1">
        <v>13340</v>
      </c>
      <c r="H2065" s="1" t="s">
        <v>7969</v>
      </c>
      <c r="I2065" s="1" t="s">
        <v>20167</v>
      </c>
      <c r="J2065" s="1" t="s">
        <v>20168</v>
      </c>
      <c r="K2065" s="1" t="s">
        <v>7972</v>
      </c>
      <c r="L2065" s="1" t="s">
        <v>7985</v>
      </c>
      <c r="M2065" s="1" t="s">
        <v>20169</v>
      </c>
    </row>
    <row r="2066" spans="1:13" ht="37.5">
      <c r="A2066" s="1" t="s">
        <v>20170</v>
      </c>
      <c r="B2066" s="1" t="s">
        <v>20171</v>
      </c>
      <c r="C2066" s="1" t="s">
        <v>16176</v>
      </c>
      <c r="D2066" s="1" t="s">
        <v>20172</v>
      </c>
      <c r="E2066" s="1">
        <v>2022</v>
      </c>
      <c r="F2066" s="1" t="s">
        <v>8491</v>
      </c>
      <c r="G2066" s="1">
        <v>10</v>
      </c>
      <c r="H2066" s="1" t="s">
        <v>7969</v>
      </c>
      <c r="I2066" s="1" t="s">
        <v>20173</v>
      </c>
      <c r="J2066" s="1" t="s">
        <v>20174</v>
      </c>
      <c r="K2066" s="1" t="s">
        <v>7972</v>
      </c>
      <c r="L2066" s="1" t="s">
        <v>8102</v>
      </c>
    </row>
    <row r="2067" spans="1:13" ht="50">
      <c r="A2067" s="1" t="s">
        <v>20175</v>
      </c>
      <c r="B2067" s="1" t="s">
        <v>20176</v>
      </c>
      <c r="C2067" s="1" t="s">
        <v>16176</v>
      </c>
      <c r="D2067" s="1" t="s">
        <v>20177</v>
      </c>
      <c r="E2067" s="1">
        <v>2022</v>
      </c>
      <c r="F2067" s="1" t="s">
        <v>8831</v>
      </c>
      <c r="G2067" s="1">
        <v>13285</v>
      </c>
      <c r="H2067" s="1" t="s">
        <v>7969</v>
      </c>
      <c r="I2067" s="1" t="s">
        <v>20178</v>
      </c>
      <c r="J2067" s="1" t="s">
        <v>20179</v>
      </c>
      <c r="K2067" s="1" t="s">
        <v>7972</v>
      </c>
      <c r="L2067" s="1" t="s">
        <v>7985</v>
      </c>
      <c r="M2067" s="1" t="s">
        <v>20180</v>
      </c>
    </row>
    <row r="2068" spans="1:13" ht="25">
      <c r="A2068" s="1" t="e">
        <v>#N/A</v>
      </c>
      <c r="B2068" s="1" t="s">
        <v>20181</v>
      </c>
      <c r="C2068" s="1" t="s">
        <v>16176</v>
      </c>
      <c r="D2068" s="1" t="s">
        <v>20182</v>
      </c>
      <c r="E2068" s="1"/>
      <c r="F2068" s="1"/>
      <c r="G2068" s="1"/>
      <c r="H2068" s="1"/>
      <c r="I2068" s="1"/>
      <c r="J2068" s="1"/>
      <c r="K2068" s="1"/>
      <c r="L2068" s="1"/>
    </row>
    <row r="2069" spans="1:13" ht="37.5">
      <c r="A2069" s="1" t="s">
        <v>20183</v>
      </c>
      <c r="B2069" s="1" t="s">
        <v>20184</v>
      </c>
      <c r="C2069" s="1" t="s">
        <v>16176</v>
      </c>
      <c r="D2069" s="1" t="s">
        <v>20185</v>
      </c>
      <c r="E2069" s="1">
        <v>2022</v>
      </c>
      <c r="F2069" s="1" t="s">
        <v>8009</v>
      </c>
      <c r="G2069" s="1">
        <v>11</v>
      </c>
      <c r="H2069" s="1">
        <v>3</v>
      </c>
      <c r="I2069" s="1" t="s">
        <v>20186</v>
      </c>
      <c r="J2069" s="1" t="s">
        <v>20187</v>
      </c>
      <c r="K2069" s="1" t="s">
        <v>7972</v>
      </c>
      <c r="L2069" s="1" t="s">
        <v>9292</v>
      </c>
    </row>
    <row r="2070" spans="1:13" ht="50">
      <c r="A2070" s="1" t="s">
        <v>20188</v>
      </c>
      <c r="B2070" s="1" t="s">
        <v>20189</v>
      </c>
      <c r="C2070" s="1" t="s">
        <v>16176</v>
      </c>
      <c r="D2070" s="1" t="s">
        <v>20190</v>
      </c>
      <c r="E2070" s="1">
        <v>2021</v>
      </c>
      <c r="F2070" s="1" t="s">
        <v>20191</v>
      </c>
      <c r="G2070" s="1" t="s">
        <v>7969</v>
      </c>
      <c r="H2070" s="1" t="s">
        <v>7969</v>
      </c>
      <c r="I2070" s="1" t="s">
        <v>20192</v>
      </c>
      <c r="J2070" s="1" t="s">
        <v>20193</v>
      </c>
      <c r="K2070" s="1" t="s">
        <v>7972</v>
      </c>
      <c r="L2070" s="1" t="s">
        <v>8190</v>
      </c>
    </row>
    <row r="2071" spans="1:13" ht="50">
      <c r="A2071" s="1" t="s">
        <v>20194</v>
      </c>
      <c r="B2071" s="1" t="s">
        <v>20195</v>
      </c>
      <c r="C2071" s="1" t="s">
        <v>16176</v>
      </c>
      <c r="D2071" s="1" t="s">
        <v>20196</v>
      </c>
      <c r="E2071" s="1">
        <v>2021</v>
      </c>
      <c r="F2071" s="1" t="s">
        <v>20197</v>
      </c>
      <c r="G2071" s="1" t="s">
        <v>7969</v>
      </c>
      <c r="H2071" s="1" t="s">
        <v>7969</v>
      </c>
      <c r="I2071" s="1" t="s">
        <v>20198</v>
      </c>
      <c r="J2071" s="1" t="s">
        <v>20199</v>
      </c>
      <c r="K2071" s="1" t="s">
        <v>7972</v>
      </c>
      <c r="L2071" s="1" t="s">
        <v>8161</v>
      </c>
      <c r="M2071" s="1" t="s">
        <v>20200</v>
      </c>
    </row>
    <row r="2072" spans="1:13" ht="50">
      <c r="A2072" s="1" t="s">
        <v>20201</v>
      </c>
      <c r="B2072" s="1" t="s">
        <v>20202</v>
      </c>
      <c r="C2072" s="1" t="s">
        <v>16176</v>
      </c>
      <c r="D2072" s="1" t="s">
        <v>20203</v>
      </c>
      <c r="E2072" s="1">
        <v>2021</v>
      </c>
      <c r="F2072" s="1" t="s">
        <v>12276</v>
      </c>
      <c r="G2072" s="1">
        <v>1166</v>
      </c>
      <c r="H2072" s="1" t="s">
        <v>7969</v>
      </c>
      <c r="I2072" s="1" t="s">
        <v>20204</v>
      </c>
      <c r="J2072" s="1" t="s">
        <v>20205</v>
      </c>
      <c r="K2072" s="1" t="s">
        <v>7972</v>
      </c>
      <c r="L2072" s="1" t="s">
        <v>7978</v>
      </c>
      <c r="M2072" s="1" t="s">
        <v>20206</v>
      </c>
    </row>
    <row r="2073" spans="1:13" ht="37.5">
      <c r="A2073" s="1" t="s">
        <v>20207</v>
      </c>
      <c r="B2073" s="1" t="s">
        <v>20208</v>
      </c>
      <c r="C2073" s="1" t="s">
        <v>16176</v>
      </c>
      <c r="D2073" s="1" t="s">
        <v>20209</v>
      </c>
      <c r="E2073" s="1">
        <v>2021</v>
      </c>
      <c r="F2073" s="1" t="s">
        <v>20210</v>
      </c>
      <c r="G2073" s="1">
        <v>20</v>
      </c>
      <c r="H2073" s="1">
        <v>3</v>
      </c>
      <c r="I2073" s="1" t="s">
        <v>20211</v>
      </c>
      <c r="J2073" s="1" t="s">
        <v>20212</v>
      </c>
      <c r="K2073" s="1" t="s">
        <v>7972</v>
      </c>
      <c r="L2073" s="1" t="s">
        <v>9617</v>
      </c>
      <c r="M2073" s="1" t="s">
        <v>20213</v>
      </c>
    </row>
    <row r="2074" spans="1:13" ht="37.5">
      <c r="A2074" s="1" t="s">
        <v>20214</v>
      </c>
      <c r="B2074" s="1" t="s">
        <v>20215</v>
      </c>
      <c r="C2074" s="1" t="s">
        <v>16176</v>
      </c>
      <c r="D2074" s="1" t="s">
        <v>20216</v>
      </c>
      <c r="E2074" s="1">
        <v>2021</v>
      </c>
      <c r="F2074" s="1" t="s">
        <v>20217</v>
      </c>
      <c r="G2074" s="1">
        <v>15</v>
      </c>
      <c r="H2074" s="1">
        <v>2</v>
      </c>
      <c r="I2074" s="1" t="s">
        <v>20218</v>
      </c>
      <c r="J2074" s="1" t="s">
        <v>20219</v>
      </c>
      <c r="K2074" s="1" t="s">
        <v>7972</v>
      </c>
      <c r="L2074" s="1" t="s">
        <v>10359</v>
      </c>
      <c r="M2074" s="1" t="s">
        <v>20220</v>
      </c>
    </row>
    <row r="2075" spans="1:13" ht="37.5">
      <c r="A2075" s="1" t="s">
        <v>20221</v>
      </c>
      <c r="B2075" s="1" t="s">
        <v>20222</v>
      </c>
      <c r="C2075" s="1" t="s">
        <v>16176</v>
      </c>
      <c r="D2075" s="1" t="s">
        <v>20223</v>
      </c>
      <c r="E2075" s="1">
        <v>2021</v>
      </c>
      <c r="F2075" s="1" t="s">
        <v>20224</v>
      </c>
      <c r="G2075" s="1" t="s">
        <v>7969</v>
      </c>
      <c r="H2075" s="1" t="s">
        <v>7969</v>
      </c>
      <c r="I2075" s="1" t="s">
        <v>20225</v>
      </c>
      <c r="J2075" s="1" t="s">
        <v>20226</v>
      </c>
      <c r="K2075" s="1" t="s">
        <v>7972</v>
      </c>
      <c r="L2075" s="1" t="s">
        <v>8019</v>
      </c>
      <c r="M2075" s="1" t="s">
        <v>7969</v>
      </c>
    </row>
    <row r="2076" spans="1:13" ht="37.5">
      <c r="A2076" s="1" t="s">
        <v>20227</v>
      </c>
      <c r="B2076" s="1" t="s">
        <v>20228</v>
      </c>
      <c r="C2076" s="1" t="s">
        <v>16176</v>
      </c>
      <c r="D2076" s="1" t="s">
        <v>20229</v>
      </c>
      <c r="E2076" s="1">
        <v>2021</v>
      </c>
      <c r="F2076" s="1" t="s">
        <v>20230</v>
      </c>
      <c r="G2076" s="1" t="s">
        <v>7969</v>
      </c>
      <c r="H2076" s="1" t="s">
        <v>7969</v>
      </c>
      <c r="I2076" s="1" t="s">
        <v>20231</v>
      </c>
      <c r="J2076" s="1" t="s">
        <v>20232</v>
      </c>
      <c r="K2076" s="1" t="s">
        <v>7972</v>
      </c>
      <c r="L2076" s="1" t="s">
        <v>20233</v>
      </c>
      <c r="M2076" s="1" t="s">
        <v>20234</v>
      </c>
    </row>
    <row r="2077" spans="1:13" ht="37.5">
      <c r="A2077" s="1" t="s">
        <v>20235</v>
      </c>
      <c r="B2077" s="1" t="s">
        <v>20236</v>
      </c>
      <c r="C2077" s="1" t="s">
        <v>16176</v>
      </c>
      <c r="D2077" s="1" t="s">
        <v>20237</v>
      </c>
      <c r="E2077" s="1">
        <v>2021</v>
      </c>
      <c r="F2077" s="1" t="s">
        <v>15406</v>
      </c>
      <c r="G2077" s="1">
        <v>28</v>
      </c>
      <c r="H2077" s="1">
        <v>1</v>
      </c>
      <c r="I2077" s="1" t="s">
        <v>20238</v>
      </c>
      <c r="J2077" s="1" t="s">
        <v>20239</v>
      </c>
      <c r="K2077" s="1" t="s">
        <v>7972</v>
      </c>
      <c r="L2077" s="1" t="s">
        <v>7978</v>
      </c>
      <c r="M2077" s="1" t="s">
        <v>20240</v>
      </c>
    </row>
    <row r="2078" spans="1:13" ht="37.5">
      <c r="A2078" s="1" t="s">
        <v>20241</v>
      </c>
      <c r="B2078" s="1" t="s">
        <v>20242</v>
      </c>
      <c r="C2078" s="1" t="s">
        <v>16176</v>
      </c>
      <c r="D2078" s="1" t="s">
        <v>20243</v>
      </c>
      <c r="E2078" s="1">
        <v>2021</v>
      </c>
      <c r="F2078" s="1" t="s">
        <v>20244</v>
      </c>
      <c r="G2078" s="1">
        <v>3</v>
      </c>
      <c r="H2078" s="1">
        <v>1</v>
      </c>
      <c r="I2078" s="1" t="s">
        <v>20245</v>
      </c>
      <c r="J2078" s="1" t="s">
        <v>20246</v>
      </c>
      <c r="K2078" s="1" t="s">
        <v>7972</v>
      </c>
      <c r="L2078" s="1" t="s">
        <v>20247</v>
      </c>
    </row>
    <row r="2079" spans="1:13" ht="37.5">
      <c r="A2079" s="1" t="s">
        <v>20248</v>
      </c>
      <c r="B2079" s="1" t="s">
        <v>20249</v>
      </c>
      <c r="C2079" s="1" t="s">
        <v>16176</v>
      </c>
      <c r="D2079" s="1" t="s">
        <v>20250</v>
      </c>
      <c r="E2079" s="1">
        <v>2021</v>
      </c>
      <c r="F2079" s="1" t="s">
        <v>18728</v>
      </c>
      <c r="G2079" s="1">
        <v>15</v>
      </c>
      <c r="H2079" s="1">
        <v>3</v>
      </c>
      <c r="I2079" s="1" t="s">
        <v>20251</v>
      </c>
      <c r="J2079" s="1" t="s">
        <v>20252</v>
      </c>
      <c r="K2079" s="1" t="s">
        <v>7972</v>
      </c>
      <c r="L2079" s="1" t="s">
        <v>8102</v>
      </c>
      <c r="M2079" s="1" t="s">
        <v>20253</v>
      </c>
    </row>
    <row r="2080" spans="1:13" ht="37.5">
      <c r="A2080" s="1" t="s">
        <v>20254</v>
      </c>
      <c r="B2080" s="1" t="s">
        <v>20255</v>
      </c>
      <c r="C2080" s="1" t="s">
        <v>16176</v>
      </c>
      <c r="D2080" s="1" t="s">
        <v>20256</v>
      </c>
      <c r="E2080" s="1">
        <v>2021</v>
      </c>
      <c r="F2080" s="1" t="s">
        <v>15217</v>
      </c>
      <c r="G2080" s="1" t="s">
        <v>7969</v>
      </c>
      <c r="H2080" s="1" t="s">
        <v>7969</v>
      </c>
      <c r="I2080" s="1" t="s">
        <v>20257</v>
      </c>
      <c r="J2080" s="1" t="s">
        <v>20258</v>
      </c>
      <c r="K2080" s="1" t="s">
        <v>7972</v>
      </c>
      <c r="L2080" s="1" t="s">
        <v>8324</v>
      </c>
    </row>
    <row r="2081" spans="1:13" ht="37.5">
      <c r="A2081" s="1" t="s">
        <v>3566</v>
      </c>
      <c r="B2081" s="1" t="s">
        <v>20259</v>
      </c>
      <c r="C2081" s="1" t="s">
        <v>16176</v>
      </c>
      <c r="D2081" s="1" t="s">
        <v>3569</v>
      </c>
      <c r="E2081" s="1">
        <v>2021</v>
      </c>
      <c r="F2081" s="1" t="s">
        <v>8443</v>
      </c>
      <c r="G2081" s="1">
        <v>200</v>
      </c>
      <c r="H2081" s="1" t="s">
        <v>7969</v>
      </c>
      <c r="I2081" s="1" t="s">
        <v>20260</v>
      </c>
      <c r="J2081" s="1" t="s">
        <v>20261</v>
      </c>
      <c r="K2081" s="1" t="s">
        <v>7972</v>
      </c>
      <c r="L2081" s="1" t="s">
        <v>7993</v>
      </c>
      <c r="M2081" s="1" t="s">
        <v>3568</v>
      </c>
    </row>
    <row r="2082" spans="1:13" ht="37.5">
      <c r="A2082" s="1" t="s">
        <v>20262</v>
      </c>
      <c r="B2082" s="1" t="s">
        <v>20263</v>
      </c>
      <c r="C2082" s="1" t="s">
        <v>16176</v>
      </c>
      <c r="D2082" s="1" t="s">
        <v>20264</v>
      </c>
      <c r="E2082" s="1">
        <v>2021</v>
      </c>
      <c r="F2082" s="1" t="s">
        <v>17510</v>
      </c>
      <c r="G2082" s="1">
        <v>150</v>
      </c>
      <c r="H2082" s="1" t="s">
        <v>7969</v>
      </c>
      <c r="I2082" s="1" t="s">
        <v>20265</v>
      </c>
      <c r="J2082" s="1" t="s">
        <v>20266</v>
      </c>
      <c r="K2082" s="1" t="s">
        <v>7972</v>
      </c>
      <c r="L2082" s="1" t="s">
        <v>7993</v>
      </c>
      <c r="M2082" s="1" t="s">
        <v>20267</v>
      </c>
    </row>
    <row r="2083" spans="1:13" ht="37.5">
      <c r="A2083" s="1" t="s">
        <v>20268</v>
      </c>
      <c r="B2083" s="1" t="s">
        <v>20269</v>
      </c>
      <c r="C2083" s="1" t="s">
        <v>16176</v>
      </c>
      <c r="D2083" s="1" t="s">
        <v>20270</v>
      </c>
      <c r="E2083" s="1">
        <v>2021</v>
      </c>
      <c r="F2083" s="1" t="s">
        <v>8491</v>
      </c>
      <c r="G2083" s="1">
        <v>9</v>
      </c>
      <c r="H2083" s="1" t="s">
        <v>7969</v>
      </c>
      <c r="I2083" s="1" t="s">
        <v>20271</v>
      </c>
      <c r="J2083" s="1" t="s">
        <v>20272</v>
      </c>
      <c r="K2083" s="1" t="s">
        <v>7972</v>
      </c>
      <c r="L2083" s="1" t="s">
        <v>8102</v>
      </c>
    </row>
    <row r="2084" spans="1:13" ht="37.5">
      <c r="A2084" s="1" t="s">
        <v>20273</v>
      </c>
      <c r="B2084" s="1" t="s">
        <v>20274</v>
      </c>
      <c r="C2084" s="1" t="s">
        <v>16176</v>
      </c>
      <c r="D2084" s="1" t="s">
        <v>20275</v>
      </c>
      <c r="E2084" s="1">
        <v>2021</v>
      </c>
      <c r="F2084" s="1" t="s">
        <v>20276</v>
      </c>
      <c r="G2084" s="1" t="s">
        <v>7969</v>
      </c>
      <c r="H2084" s="1" t="s">
        <v>7969</v>
      </c>
      <c r="I2084" s="1" t="s">
        <v>20277</v>
      </c>
      <c r="J2084" s="1" t="s">
        <v>20278</v>
      </c>
      <c r="K2084" s="1" t="s">
        <v>7972</v>
      </c>
      <c r="L2084" s="1" t="s">
        <v>8102</v>
      </c>
      <c r="M2084" s="1" t="s">
        <v>20279</v>
      </c>
    </row>
    <row r="2085" spans="1:13" ht="37.5">
      <c r="A2085" s="1" t="s">
        <v>20280</v>
      </c>
      <c r="B2085" s="1" t="s">
        <v>20281</v>
      </c>
      <c r="C2085" s="1" t="s">
        <v>16176</v>
      </c>
      <c r="D2085" s="1" t="s">
        <v>20282</v>
      </c>
      <c r="E2085" s="1">
        <v>2021</v>
      </c>
      <c r="F2085" s="1" t="s">
        <v>20283</v>
      </c>
      <c r="G2085" s="1">
        <v>15</v>
      </c>
      <c r="H2085" s="1">
        <v>3</v>
      </c>
      <c r="I2085" s="1" t="s">
        <v>20284</v>
      </c>
      <c r="J2085" s="1" t="s">
        <v>20285</v>
      </c>
      <c r="K2085" s="1" t="s">
        <v>7972</v>
      </c>
      <c r="L2085" s="1" t="s">
        <v>20286</v>
      </c>
      <c r="M2085" s="1" t="s">
        <v>20287</v>
      </c>
    </row>
    <row r="2086" spans="1:13" ht="37.5">
      <c r="A2086" s="1" t="s">
        <v>20288</v>
      </c>
      <c r="B2086" s="1" t="s">
        <v>20289</v>
      </c>
      <c r="C2086" s="1" t="s">
        <v>16176</v>
      </c>
      <c r="D2086" s="1" t="s">
        <v>20290</v>
      </c>
      <c r="E2086" s="1">
        <v>2021</v>
      </c>
      <c r="F2086" s="1" t="s">
        <v>20291</v>
      </c>
      <c r="G2086" s="1" t="s">
        <v>7969</v>
      </c>
      <c r="H2086" s="1" t="s">
        <v>7969</v>
      </c>
      <c r="I2086" s="1" t="s">
        <v>20292</v>
      </c>
      <c r="J2086" s="1" t="s">
        <v>20293</v>
      </c>
      <c r="K2086" s="1" t="s">
        <v>7972</v>
      </c>
      <c r="L2086" s="1" t="s">
        <v>8052</v>
      </c>
      <c r="M2086" s="1" t="s">
        <v>20294</v>
      </c>
    </row>
    <row r="2087" spans="1:13" ht="37.5">
      <c r="A2087" s="1" t="s">
        <v>20295</v>
      </c>
      <c r="B2087" s="1" t="s">
        <v>20296</v>
      </c>
      <c r="C2087" s="1" t="s">
        <v>16176</v>
      </c>
      <c r="D2087" s="1" t="s">
        <v>20297</v>
      </c>
      <c r="E2087" s="1">
        <v>2021</v>
      </c>
      <c r="F2087" s="1" t="s">
        <v>8092</v>
      </c>
      <c r="G2087" s="1">
        <v>10</v>
      </c>
      <c r="H2087" s="1">
        <v>1</v>
      </c>
      <c r="I2087" s="1" t="s">
        <v>13564</v>
      </c>
      <c r="J2087" s="1" t="s">
        <v>20298</v>
      </c>
      <c r="K2087" s="1" t="s">
        <v>7972</v>
      </c>
      <c r="L2087" s="1" t="s">
        <v>8095</v>
      </c>
    </row>
    <row r="2088" spans="1:13" ht="37.5">
      <c r="A2088" s="1" t="s">
        <v>20299</v>
      </c>
      <c r="B2088" s="1" t="s">
        <v>20300</v>
      </c>
      <c r="C2088" s="1" t="s">
        <v>16176</v>
      </c>
      <c r="D2088" s="1" t="s">
        <v>20301</v>
      </c>
      <c r="E2088" s="1">
        <v>2021</v>
      </c>
      <c r="F2088" s="1" t="s">
        <v>20302</v>
      </c>
      <c r="G2088" s="1">
        <v>21</v>
      </c>
      <c r="H2088" s="1">
        <v>3</v>
      </c>
      <c r="I2088" s="1" t="s">
        <v>20303</v>
      </c>
      <c r="J2088" s="1" t="s">
        <v>20304</v>
      </c>
      <c r="K2088" s="1" t="s">
        <v>7972</v>
      </c>
      <c r="L2088" s="1" t="s">
        <v>8324</v>
      </c>
      <c r="M2088" s="1" t="s">
        <v>20305</v>
      </c>
    </row>
    <row r="2089" spans="1:13" ht="37.5">
      <c r="A2089" s="1" t="s">
        <v>20306</v>
      </c>
      <c r="B2089" s="1" t="s">
        <v>20307</v>
      </c>
      <c r="C2089" s="1" t="s">
        <v>16176</v>
      </c>
      <c r="D2089" s="1" t="s">
        <v>20308</v>
      </c>
      <c r="E2089" s="1">
        <v>2021</v>
      </c>
      <c r="F2089" s="1" t="s">
        <v>20309</v>
      </c>
      <c r="G2089" s="1" t="s">
        <v>7969</v>
      </c>
      <c r="H2089" s="1" t="s">
        <v>7969</v>
      </c>
      <c r="I2089" s="1" t="s">
        <v>20310</v>
      </c>
      <c r="J2089" s="1" t="s">
        <v>20311</v>
      </c>
      <c r="K2089" s="1" t="s">
        <v>7972</v>
      </c>
      <c r="L2089" s="1" t="s">
        <v>8102</v>
      </c>
      <c r="M2089" s="1" t="s">
        <v>20312</v>
      </c>
    </row>
    <row r="2090" spans="1:13" ht="37.5">
      <c r="A2090" s="1" t="s">
        <v>20313</v>
      </c>
      <c r="B2090" s="1" t="s">
        <v>20314</v>
      </c>
      <c r="C2090" s="1" t="s">
        <v>16176</v>
      </c>
      <c r="D2090" s="1" t="s">
        <v>20315</v>
      </c>
      <c r="E2090" s="1">
        <v>2021</v>
      </c>
      <c r="F2090" s="1" t="s">
        <v>8144</v>
      </c>
      <c r="G2090" s="1">
        <v>11</v>
      </c>
      <c r="H2090" s="1">
        <v>22</v>
      </c>
      <c r="I2090" s="1" t="s">
        <v>20316</v>
      </c>
      <c r="J2090" s="1" t="s">
        <v>20317</v>
      </c>
      <c r="K2090" s="1" t="s">
        <v>7972</v>
      </c>
      <c r="L2090" s="1" t="s">
        <v>9292</v>
      </c>
    </row>
    <row r="2091" spans="1:13" ht="37.5">
      <c r="A2091" s="1" t="s">
        <v>20318</v>
      </c>
      <c r="B2091" s="1" t="s">
        <v>20319</v>
      </c>
      <c r="C2091" s="1" t="s">
        <v>16176</v>
      </c>
      <c r="D2091" s="1" t="s">
        <v>20320</v>
      </c>
      <c r="E2091" s="1">
        <v>2021</v>
      </c>
      <c r="F2091" s="1" t="s">
        <v>8328</v>
      </c>
      <c r="G2091" s="1" t="s">
        <v>7969</v>
      </c>
      <c r="H2091" s="1" t="s">
        <v>7969</v>
      </c>
      <c r="I2091" s="1" t="s">
        <v>20321</v>
      </c>
      <c r="J2091" s="1" t="s">
        <v>20322</v>
      </c>
      <c r="K2091" s="1" t="s">
        <v>7972</v>
      </c>
      <c r="L2091" s="1" t="s">
        <v>8324</v>
      </c>
      <c r="M2091" s="1" t="s">
        <v>20323</v>
      </c>
    </row>
    <row r="2092" spans="1:13" ht="50">
      <c r="A2092" s="1" t="s">
        <v>20324</v>
      </c>
      <c r="B2092" s="1" t="s">
        <v>20325</v>
      </c>
      <c r="C2092" s="1" t="s">
        <v>16176</v>
      </c>
      <c r="D2092" s="1" t="s">
        <v>20326</v>
      </c>
      <c r="E2092" s="1">
        <v>2021</v>
      </c>
      <c r="F2092" s="1" t="s">
        <v>20327</v>
      </c>
      <c r="G2092" s="1">
        <v>7</v>
      </c>
      <c r="H2092" s="1">
        <v>5</v>
      </c>
      <c r="I2092" s="1" t="s">
        <v>20328</v>
      </c>
      <c r="J2092" s="1" t="s">
        <v>20329</v>
      </c>
      <c r="K2092" s="1" t="s">
        <v>14279</v>
      </c>
      <c r="L2092" s="1" t="s">
        <v>20330</v>
      </c>
      <c r="M2092" s="1" t="s">
        <v>20331</v>
      </c>
    </row>
    <row r="2093" spans="1:13" ht="37.5">
      <c r="A2093" s="1" t="s">
        <v>3869</v>
      </c>
      <c r="B2093" s="1" t="s">
        <v>20332</v>
      </c>
      <c r="C2093" s="1" t="s">
        <v>16176</v>
      </c>
      <c r="D2093" s="1" t="s">
        <v>3872</v>
      </c>
      <c r="E2093" s="1">
        <v>2020</v>
      </c>
      <c r="F2093" s="1" t="s">
        <v>11867</v>
      </c>
      <c r="G2093" s="1">
        <v>2020</v>
      </c>
      <c r="H2093" s="1" t="s">
        <v>7969</v>
      </c>
      <c r="I2093" s="1" t="s">
        <v>20333</v>
      </c>
      <c r="J2093" s="1" t="s">
        <v>20334</v>
      </c>
      <c r="K2093" s="1" t="s">
        <v>7972</v>
      </c>
      <c r="L2093" s="1" t="s">
        <v>8078</v>
      </c>
      <c r="M2093" s="1" t="s">
        <v>3871</v>
      </c>
    </row>
    <row r="2094" spans="1:13" ht="37.5">
      <c r="A2094" s="1" t="s">
        <v>20335</v>
      </c>
      <c r="B2094" s="1" t="s">
        <v>20336</v>
      </c>
      <c r="C2094" s="1" t="s">
        <v>16176</v>
      </c>
      <c r="D2094" s="1" t="s">
        <v>20337</v>
      </c>
      <c r="E2094" s="1">
        <v>2020</v>
      </c>
      <c r="F2094" s="1" t="s">
        <v>8005</v>
      </c>
      <c r="G2094" s="1">
        <v>76</v>
      </c>
      <c r="H2094" s="1">
        <v>8</v>
      </c>
      <c r="I2094" s="1" t="s">
        <v>20338</v>
      </c>
      <c r="J2094" s="1" t="s">
        <v>20339</v>
      </c>
      <c r="K2094" s="1" t="s">
        <v>7972</v>
      </c>
      <c r="L2094" s="1" t="s">
        <v>7978</v>
      </c>
      <c r="M2094" s="1" t="s">
        <v>20340</v>
      </c>
    </row>
    <row r="2095" spans="1:13" ht="37.5">
      <c r="A2095" s="1" t="s">
        <v>20341</v>
      </c>
      <c r="B2095" s="1" t="s">
        <v>20342</v>
      </c>
      <c r="C2095" s="1" t="s">
        <v>16176</v>
      </c>
      <c r="D2095" s="1" t="s">
        <v>20343</v>
      </c>
      <c r="E2095" s="1">
        <v>2021</v>
      </c>
      <c r="F2095" s="1" t="s">
        <v>8009</v>
      </c>
      <c r="G2095" s="1">
        <v>10</v>
      </c>
      <c r="H2095" s="1">
        <v>21</v>
      </c>
      <c r="I2095" s="1" t="s">
        <v>20344</v>
      </c>
      <c r="J2095" s="1" t="s">
        <v>20345</v>
      </c>
      <c r="K2095" s="1" t="s">
        <v>7972</v>
      </c>
      <c r="L2095" s="1" t="s">
        <v>9292</v>
      </c>
    </row>
    <row r="2096" spans="1:13" ht="37.5">
      <c r="A2096" s="1" t="s">
        <v>20346</v>
      </c>
      <c r="B2096" s="1" t="s">
        <v>20347</v>
      </c>
      <c r="C2096" s="1" t="s">
        <v>16176</v>
      </c>
      <c r="D2096" s="1" t="s">
        <v>20348</v>
      </c>
      <c r="E2096" s="1">
        <v>2021</v>
      </c>
      <c r="F2096" s="1" t="s">
        <v>20349</v>
      </c>
      <c r="G2096" s="1" t="s">
        <v>7969</v>
      </c>
      <c r="H2096" s="1" t="s">
        <v>7969</v>
      </c>
      <c r="I2096" s="1" t="s">
        <v>20350</v>
      </c>
      <c r="J2096" s="1" t="s">
        <v>20351</v>
      </c>
      <c r="K2096" s="1" t="s">
        <v>7972</v>
      </c>
      <c r="L2096" s="1" t="s">
        <v>8102</v>
      </c>
      <c r="M2096" s="1" t="s">
        <v>20352</v>
      </c>
    </row>
    <row r="2097" spans="1:13" ht="50">
      <c r="A2097" s="1" t="s">
        <v>20353</v>
      </c>
      <c r="B2097" s="1" t="s">
        <v>20354</v>
      </c>
      <c r="C2097" s="1" t="s">
        <v>16176</v>
      </c>
      <c r="D2097" s="1" t="s">
        <v>20355</v>
      </c>
      <c r="E2097" s="1">
        <v>2021</v>
      </c>
      <c r="F2097" s="1" t="s">
        <v>20356</v>
      </c>
      <c r="G2097" s="1" t="s">
        <v>7969</v>
      </c>
      <c r="H2097" s="1" t="s">
        <v>7969</v>
      </c>
      <c r="I2097" s="1" t="s">
        <v>20357</v>
      </c>
      <c r="J2097" s="1" t="s">
        <v>20358</v>
      </c>
      <c r="K2097" s="1" t="s">
        <v>7972</v>
      </c>
      <c r="L2097" s="1" t="s">
        <v>8102</v>
      </c>
      <c r="M2097" s="1" t="s">
        <v>20359</v>
      </c>
    </row>
    <row r="2098" spans="1:13" ht="37.5">
      <c r="A2098" s="1" t="s">
        <v>20360</v>
      </c>
      <c r="B2098" s="1" t="s">
        <v>20361</v>
      </c>
      <c r="C2098" s="1" t="s">
        <v>16176</v>
      </c>
      <c r="D2098" s="1" t="s">
        <v>20362</v>
      </c>
      <c r="E2098" s="1">
        <v>2021</v>
      </c>
      <c r="F2098" s="1" t="s">
        <v>12953</v>
      </c>
      <c r="G2098" s="1">
        <v>21</v>
      </c>
      <c r="H2098" s="1">
        <v>1</v>
      </c>
      <c r="I2098" s="1" t="s">
        <v>20363</v>
      </c>
      <c r="J2098" s="1" t="s">
        <v>20364</v>
      </c>
      <c r="K2098" s="1" t="s">
        <v>7972</v>
      </c>
      <c r="L2098" s="1" t="s">
        <v>11745</v>
      </c>
    </row>
    <row r="2099" spans="1:13" ht="37.5">
      <c r="A2099" s="1" t="s">
        <v>20365</v>
      </c>
      <c r="B2099" s="1" t="s">
        <v>20366</v>
      </c>
      <c r="C2099" s="1" t="s">
        <v>16176</v>
      </c>
      <c r="D2099" s="1" t="s">
        <v>20367</v>
      </c>
      <c r="E2099" s="1">
        <v>2021</v>
      </c>
      <c r="F2099" s="1" t="s">
        <v>8177</v>
      </c>
      <c r="G2099" s="1">
        <v>135</v>
      </c>
      <c r="H2099" s="1" t="s">
        <v>7969</v>
      </c>
      <c r="I2099" s="1" t="s">
        <v>20368</v>
      </c>
      <c r="J2099" s="1" t="s">
        <v>20369</v>
      </c>
      <c r="K2099" s="1" t="s">
        <v>7972</v>
      </c>
      <c r="L2099" s="1" t="s">
        <v>7978</v>
      </c>
      <c r="M2099" s="1" t="s">
        <v>20370</v>
      </c>
    </row>
    <row r="2100" spans="1:13" ht="50">
      <c r="A2100" s="1" t="s">
        <v>20371</v>
      </c>
      <c r="B2100" s="1" t="s">
        <v>20372</v>
      </c>
      <c r="C2100" s="1" t="s">
        <v>16176</v>
      </c>
      <c r="D2100" s="1" t="s">
        <v>20373</v>
      </c>
      <c r="E2100" s="1">
        <v>2021</v>
      </c>
      <c r="F2100" s="1" t="s">
        <v>9282</v>
      </c>
      <c r="G2100" s="1">
        <v>41</v>
      </c>
      <c r="H2100" s="1">
        <v>6</v>
      </c>
      <c r="I2100" s="1" t="s">
        <v>20374</v>
      </c>
      <c r="J2100" s="1" t="s">
        <v>20375</v>
      </c>
      <c r="K2100" s="1" t="s">
        <v>7972</v>
      </c>
      <c r="L2100" s="1" t="s">
        <v>8385</v>
      </c>
      <c r="M2100" s="1" t="s">
        <v>20376</v>
      </c>
    </row>
    <row r="2101" spans="1:13" ht="37.5">
      <c r="A2101" s="1" t="s">
        <v>20377</v>
      </c>
      <c r="B2101" s="1" t="s">
        <v>20378</v>
      </c>
      <c r="C2101" s="1" t="s">
        <v>16176</v>
      </c>
      <c r="D2101" s="1" t="s">
        <v>20379</v>
      </c>
      <c r="E2101" s="1">
        <v>2020</v>
      </c>
      <c r="F2101" s="1" t="s">
        <v>20380</v>
      </c>
      <c r="G2101" s="1" t="s">
        <v>7969</v>
      </c>
      <c r="H2101" s="1" t="s">
        <v>7969</v>
      </c>
      <c r="I2101" s="1" t="s">
        <v>20381</v>
      </c>
      <c r="J2101" s="1" t="s">
        <v>20382</v>
      </c>
      <c r="K2101" s="1" t="s">
        <v>7972</v>
      </c>
      <c r="L2101" s="1" t="s">
        <v>8102</v>
      </c>
      <c r="M2101" s="1" t="s">
        <v>20383</v>
      </c>
    </row>
    <row r="2102" spans="1:13" ht="37.5">
      <c r="A2102" s="1" t="s">
        <v>20384</v>
      </c>
      <c r="B2102" s="1" t="s">
        <v>20385</v>
      </c>
      <c r="C2102" s="1" t="s">
        <v>16176</v>
      </c>
      <c r="D2102" s="1" t="s">
        <v>20386</v>
      </c>
      <c r="E2102" s="1">
        <v>2021</v>
      </c>
      <c r="F2102" s="1" t="s">
        <v>18754</v>
      </c>
      <c r="G2102" s="1">
        <v>2021</v>
      </c>
      <c r="H2102" s="1">
        <v>4</v>
      </c>
      <c r="I2102" s="1" t="s">
        <v>20387</v>
      </c>
      <c r="J2102" s="1" t="s">
        <v>20388</v>
      </c>
      <c r="K2102" s="1" t="s">
        <v>7972</v>
      </c>
      <c r="L2102" s="1" t="s">
        <v>10359</v>
      </c>
      <c r="M2102" s="1" t="s">
        <v>20389</v>
      </c>
    </row>
    <row r="2103" spans="1:13" ht="37.5">
      <c r="A2103" s="1" t="s">
        <v>20390</v>
      </c>
      <c r="B2103" s="1" t="s">
        <v>20391</v>
      </c>
      <c r="C2103" s="1" t="s">
        <v>16176</v>
      </c>
      <c r="D2103" s="1" t="s">
        <v>20392</v>
      </c>
      <c r="E2103" s="1">
        <v>2021</v>
      </c>
      <c r="F2103" s="1" t="s">
        <v>20393</v>
      </c>
      <c r="G2103" s="1">
        <v>12</v>
      </c>
      <c r="H2103" s="1">
        <v>4</v>
      </c>
      <c r="I2103" s="1" t="s">
        <v>20394</v>
      </c>
      <c r="J2103" s="1" t="s">
        <v>20395</v>
      </c>
      <c r="K2103" s="1" t="s">
        <v>7972</v>
      </c>
      <c r="L2103" s="1" t="s">
        <v>20396</v>
      </c>
    </row>
    <row r="2104" spans="1:13" ht="37.5">
      <c r="A2104" s="1" t="s">
        <v>20397</v>
      </c>
      <c r="B2104" s="1" t="s">
        <v>20398</v>
      </c>
      <c r="C2104" s="1" t="s">
        <v>16176</v>
      </c>
      <c r="D2104" s="1" t="s">
        <v>20399</v>
      </c>
      <c r="E2104" s="1">
        <v>2021</v>
      </c>
      <c r="F2104" s="1" t="s">
        <v>15217</v>
      </c>
      <c r="G2104" s="1" t="s">
        <v>7969</v>
      </c>
      <c r="H2104" s="1" t="s">
        <v>7969</v>
      </c>
      <c r="I2104" s="1" t="s">
        <v>18503</v>
      </c>
      <c r="J2104" s="1" t="s">
        <v>20400</v>
      </c>
      <c r="K2104" s="1" t="s">
        <v>7972</v>
      </c>
      <c r="L2104" s="1" t="s">
        <v>8324</v>
      </c>
    </row>
    <row r="2105" spans="1:13" ht="37.5">
      <c r="A2105" s="1" t="s">
        <v>20401</v>
      </c>
      <c r="B2105" s="1" t="s">
        <v>20402</v>
      </c>
      <c r="C2105" s="1" t="s">
        <v>16176</v>
      </c>
      <c r="D2105" s="1" t="s">
        <v>20403</v>
      </c>
      <c r="E2105" s="1">
        <v>2021</v>
      </c>
      <c r="F2105" s="1" t="s">
        <v>20404</v>
      </c>
      <c r="G2105" s="1">
        <v>42</v>
      </c>
      <c r="H2105" s="1">
        <v>1</v>
      </c>
      <c r="I2105" s="1" t="s">
        <v>20405</v>
      </c>
      <c r="J2105" s="1" t="s">
        <v>20406</v>
      </c>
      <c r="K2105" s="1" t="s">
        <v>7972</v>
      </c>
      <c r="L2105" s="1" t="s">
        <v>20407</v>
      </c>
      <c r="M2105" s="1" t="s">
        <v>20408</v>
      </c>
    </row>
    <row r="2106" spans="1:13" ht="37.5">
      <c r="A2106" s="1" t="s">
        <v>20409</v>
      </c>
      <c r="B2106" s="1" t="s">
        <v>20410</v>
      </c>
      <c r="C2106" s="1" t="s">
        <v>16176</v>
      </c>
      <c r="D2106" s="1" t="s">
        <v>20411</v>
      </c>
      <c r="E2106" s="1">
        <v>2021</v>
      </c>
      <c r="F2106" s="1" t="s">
        <v>11972</v>
      </c>
      <c r="G2106" s="1" t="s">
        <v>7969</v>
      </c>
      <c r="H2106" s="1" t="s">
        <v>7969</v>
      </c>
      <c r="I2106" s="1" t="s">
        <v>20412</v>
      </c>
      <c r="J2106" s="1" t="s">
        <v>20413</v>
      </c>
      <c r="K2106" s="1" t="s">
        <v>7972</v>
      </c>
      <c r="L2106" s="1" t="s">
        <v>8102</v>
      </c>
      <c r="M2106" s="1" t="s">
        <v>20414</v>
      </c>
    </row>
    <row r="2107" spans="1:13" ht="37.5">
      <c r="A2107" s="1" t="s">
        <v>20415</v>
      </c>
      <c r="B2107" s="1" t="s">
        <v>20416</v>
      </c>
      <c r="C2107" s="1" t="s">
        <v>16176</v>
      </c>
      <c r="D2107" s="1" t="s">
        <v>20417</v>
      </c>
      <c r="E2107" s="1">
        <v>2021</v>
      </c>
      <c r="F2107" s="1" t="s">
        <v>9340</v>
      </c>
      <c r="G2107" s="1">
        <v>119</v>
      </c>
      <c r="H2107" s="1">
        <v>1</v>
      </c>
      <c r="I2107" s="1" t="s">
        <v>20418</v>
      </c>
      <c r="J2107" s="1" t="s">
        <v>20419</v>
      </c>
      <c r="K2107" s="1" t="s">
        <v>7972</v>
      </c>
      <c r="L2107" s="1" t="s">
        <v>7978</v>
      </c>
      <c r="M2107" s="1" t="s">
        <v>20420</v>
      </c>
    </row>
    <row r="2108" spans="1:13" ht="37.5">
      <c r="A2108" s="1" t="s">
        <v>20421</v>
      </c>
      <c r="B2108" s="1" t="s">
        <v>20422</v>
      </c>
      <c r="C2108" s="1" t="s">
        <v>16176</v>
      </c>
      <c r="D2108" s="1" t="s">
        <v>20423</v>
      </c>
      <c r="E2108" s="1">
        <v>2021</v>
      </c>
      <c r="F2108" s="1" t="s">
        <v>20424</v>
      </c>
      <c r="G2108" s="1" t="s">
        <v>7969</v>
      </c>
      <c r="H2108" s="1" t="s">
        <v>7969</v>
      </c>
      <c r="I2108" s="1" t="s">
        <v>20425</v>
      </c>
      <c r="J2108" s="1" t="s">
        <v>20426</v>
      </c>
      <c r="K2108" s="1" t="s">
        <v>7972</v>
      </c>
      <c r="L2108" s="1" t="s">
        <v>8102</v>
      </c>
      <c r="M2108" s="1" t="s">
        <v>20427</v>
      </c>
    </row>
    <row r="2109" spans="1:13" ht="37.5">
      <c r="A2109" s="1" t="s">
        <v>20428</v>
      </c>
      <c r="B2109" s="1" t="s">
        <v>20429</v>
      </c>
      <c r="C2109" s="1" t="s">
        <v>16176</v>
      </c>
      <c r="D2109" s="1" t="s">
        <v>20430</v>
      </c>
      <c r="E2109" s="1">
        <v>2021</v>
      </c>
      <c r="F2109" s="1" t="s">
        <v>8491</v>
      </c>
      <c r="G2109" s="1">
        <v>9</v>
      </c>
      <c r="H2109" s="1" t="s">
        <v>7969</v>
      </c>
      <c r="I2109" s="1" t="s">
        <v>20431</v>
      </c>
      <c r="J2109" s="1" t="s">
        <v>20432</v>
      </c>
      <c r="K2109" s="1" t="s">
        <v>7972</v>
      </c>
      <c r="L2109" s="1" t="s">
        <v>8102</v>
      </c>
    </row>
    <row r="2110" spans="1:13" ht="37.5">
      <c r="A2110" s="1" t="s">
        <v>20433</v>
      </c>
      <c r="B2110" s="1" t="s">
        <v>20434</v>
      </c>
      <c r="C2110" s="1" t="s">
        <v>16176</v>
      </c>
      <c r="D2110" s="1" t="s">
        <v>20435</v>
      </c>
      <c r="E2110" s="1">
        <v>2021</v>
      </c>
      <c r="F2110" s="1" t="s">
        <v>20436</v>
      </c>
      <c r="G2110" s="1">
        <v>8</v>
      </c>
      <c r="H2110" s="1">
        <v>7</v>
      </c>
      <c r="I2110" s="1" t="s">
        <v>20437</v>
      </c>
      <c r="J2110" s="1" t="s">
        <v>20438</v>
      </c>
      <c r="K2110" s="1" t="s">
        <v>7972</v>
      </c>
      <c r="L2110" s="1" t="s">
        <v>9292</v>
      </c>
    </row>
    <row r="2111" spans="1:13" ht="37.5">
      <c r="A2111" s="1" t="s">
        <v>20439</v>
      </c>
      <c r="B2111" s="1" t="s">
        <v>20440</v>
      </c>
      <c r="C2111" s="1" t="s">
        <v>16176</v>
      </c>
      <c r="D2111" s="1" t="s">
        <v>20441</v>
      </c>
      <c r="E2111" s="1">
        <v>2021</v>
      </c>
      <c r="F2111" s="1" t="s">
        <v>8491</v>
      </c>
      <c r="G2111" s="1">
        <v>9</v>
      </c>
      <c r="H2111" s="1" t="s">
        <v>7969</v>
      </c>
      <c r="I2111" s="1" t="s">
        <v>20442</v>
      </c>
      <c r="J2111" s="1" t="s">
        <v>20443</v>
      </c>
      <c r="K2111" s="1" t="s">
        <v>7972</v>
      </c>
      <c r="L2111" s="1" t="s">
        <v>8102</v>
      </c>
    </row>
    <row r="2112" spans="1:13" ht="37.5">
      <c r="A2112" s="1" t="s">
        <v>20444</v>
      </c>
      <c r="B2112" s="1" t="s">
        <v>20445</v>
      </c>
      <c r="C2112" s="1" t="s">
        <v>16176</v>
      </c>
      <c r="D2112" s="1" t="s">
        <v>20446</v>
      </c>
      <c r="E2112" s="1">
        <v>2020</v>
      </c>
      <c r="F2112" s="1" t="s">
        <v>8043</v>
      </c>
      <c r="G2112" s="1">
        <v>79</v>
      </c>
      <c r="H2112" s="1">
        <v>41</v>
      </c>
      <c r="I2112" s="1" t="s">
        <v>20447</v>
      </c>
      <c r="J2112" s="1" t="s">
        <v>20448</v>
      </c>
      <c r="K2112" s="1" t="s">
        <v>7972</v>
      </c>
      <c r="L2112" s="1" t="s">
        <v>7978</v>
      </c>
      <c r="M2112" s="1" t="s">
        <v>20449</v>
      </c>
    </row>
    <row r="2113" spans="1:13" ht="37.5">
      <c r="A2113" s="1" t="s">
        <v>20450</v>
      </c>
      <c r="B2113" s="1" t="s">
        <v>20451</v>
      </c>
      <c r="C2113" s="1" t="s">
        <v>16176</v>
      </c>
      <c r="D2113" s="1" t="s">
        <v>20452</v>
      </c>
      <c r="E2113" s="1">
        <v>2020</v>
      </c>
      <c r="F2113" s="1" t="s">
        <v>9567</v>
      </c>
      <c r="G2113" s="1">
        <v>13</v>
      </c>
      <c r="H2113" s="1">
        <v>6</v>
      </c>
      <c r="I2113" s="1" t="s">
        <v>20453</v>
      </c>
      <c r="J2113" s="1" t="s">
        <v>20454</v>
      </c>
      <c r="K2113" s="1" t="s">
        <v>7972</v>
      </c>
      <c r="L2113" s="1" t="s">
        <v>7978</v>
      </c>
      <c r="M2113" s="1" t="s">
        <v>20455</v>
      </c>
    </row>
    <row r="2114" spans="1:13" ht="37.5">
      <c r="A2114" s="1" t="s">
        <v>20456</v>
      </c>
      <c r="B2114" s="1" t="s">
        <v>20457</v>
      </c>
      <c r="C2114" s="1" t="s">
        <v>16176</v>
      </c>
      <c r="D2114" s="1" t="s">
        <v>20458</v>
      </c>
      <c r="E2114" s="1">
        <v>2021</v>
      </c>
      <c r="F2114" s="1" t="s">
        <v>20091</v>
      </c>
      <c r="G2114" s="1">
        <v>33</v>
      </c>
      <c r="H2114" s="1">
        <v>8</v>
      </c>
      <c r="I2114" s="1" t="s">
        <v>20459</v>
      </c>
      <c r="J2114" s="1" t="s">
        <v>20460</v>
      </c>
      <c r="K2114" s="1" t="s">
        <v>7972</v>
      </c>
      <c r="L2114" s="1" t="s">
        <v>20094</v>
      </c>
    </row>
    <row r="2115" spans="1:13" ht="37.5">
      <c r="A2115" s="1" t="s">
        <v>20461</v>
      </c>
      <c r="B2115" s="1" t="s">
        <v>20462</v>
      </c>
      <c r="C2115" s="1" t="s">
        <v>16176</v>
      </c>
      <c r="D2115" s="1" t="s">
        <v>20463</v>
      </c>
      <c r="E2115" s="1">
        <v>2021</v>
      </c>
      <c r="F2115" s="1" t="s">
        <v>20464</v>
      </c>
      <c r="G2115" s="1">
        <v>16</v>
      </c>
      <c r="H2115" s="1">
        <v>1</v>
      </c>
      <c r="I2115" s="1" t="s">
        <v>20465</v>
      </c>
      <c r="J2115" s="1" t="s">
        <v>20466</v>
      </c>
      <c r="K2115" s="1" t="s">
        <v>7972</v>
      </c>
      <c r="L2115" s="1" t="s">
        <v>9617</v>
      </c>
      <c r="M2115" s="1" t="s">
        <v>20467</v>
      </c>
    </row>
    <row r="2116" spans="1:13" ht="25">
      <c r="A2116" s="1" t="e">
        <v>#N/A</v>
      </c>
      <c r="B2116" s="1" t="s">
        <v>20468</v>
      </c>
      <c r="C2116" s="1" t="s">
        <v>16176</v>
      </c>
      <c r="D2116" s="1" t="s">
        <v>20469</v>
      </c>
      <c r="E2116" s="1"/>
      <c r="F2116" s="1"/>
      <c r="G2116" s="1"/>
      <c r="H2116" s="1"/>
      <c r="I2116" s="1"/>
      <c r="J2116" s="1"/>
      <c r="K2116" s="1"/>
      <c r="L2116" s="1"/>
    </row>
    <row r="2117" spans="1:13" ht="37.5">
      <c r="A2117" s="1" t="s">
        <v>20470</v>
      </c>
      <c r="B2117" s="1" t="s">
        <v>20471</v>
      </c>
      <c r="C2117" s="1" t="s">
        <v>16176</v>
      </c>
      <c r="D2117" s="1" t="s">
        <v>20472</v>
      </c>
      <c r="E2117" s="1">
        <v>2020</v>
      </c>
      <c r="F2117" s="1" t="s">
        <v>8038</v>
      </c>
      <c r="G2117" s="1">
        <v>12</v>
      </c>
      <c r="H2117" s="1">
        <v>12</v>
      </c>
      <c r="I2117" s="1" t="s">
        <v>20473</v>
      </c>
      <c r="J2117" s="1" t="s">
        <v>20474</v>
      </c>
      <c r="K2117" s="1" t="s">
        <v>7972</v>
      </c>
      <c r="L2117" s="1" t="s">
        <v>11745</v>
      </c>
    </row>
    <row r="2118" spans="1:13" ht="37.5">
      <c r="A2118" s="1" t="s">
        <v>20475</v>
      </c>
      <c r="B2118" s="1" t="s">
        <v>20476</v>
      </c>
      <c r="C2118" s="1" t="s">
        <v>16176</v>
      </c>
      <c r="D2118" s="1" t="s">
        <v>20477</v>
      </c>
      <c r="E2118" s="1">
        <v>2021</v>
      </c>
      <c r="F2118" s="1" t="s">
        <v>16208</v>
      </c>
      <c r="G2118" s="1">
        <v>2</v>
      </c>
      <c r="H2118" s="1">
        <v>4</v>
      </c>
      <c r="I2118" s="1" t="s">
        <v>20478</v>
      </c>
      <c r="J2118" s="1" t="s">
        <v>20479</v>
      </c>
      <c r="K2118" s="1" t="s">
        <v>7972</v>
      </c>
      <c r="L2118" s="1" t="s">
        <v>7978</v>
      </c>
    </row>
    <row r="2119" spans="1:13" ht="37.5">
      <c r="A2119" s="1" t="s">
        <v>20480</v>
      </c>
      <c r="B2119" s="1" t="s">
        <v>20481</v>
      </c>
      <c r="C2119" s="1" t="s">
        <v>16176</v>
      </c>
      <c r="D2119" s="1" t="s">
        <v>20482</v>
      </c>
      <c r="E2119" s="1">
        <v>2021</v>
      </c>
      <c r="F2119" s="1" t="s">
        <v>20483</v>
      </c>
      <c r="G2119" s="1" t="s">
        <v>7969</v>
      </c>
      <c r="H2119" s="1" t="s">
        <v>7969</v>
      </c>
      <c r="I2119" s="1" t="s">
        <v>20484</v>
      </c>
      <c r="J2119" s="1" t="s">
        <v>20485</v>
      </c>
      <c r="K2119" s="1" t="s">
        <v>7972</v>
      </c>
      <c r="L2119" s="1" t="s">
        <v>8078</v>
      </c>
      <c r="M2119" s="1" t="s">
        <v>20486</v>
      </c>
    </row>
    <row r="2120" spans="1:13" ht="37.5">
      <c r="A2120" s="1" t="s">
        <v>20487</v>
      </c>
      <c r="B2120" s="1" t="s">
        <v>20488</v>
      </c>
      <c r="C2120" s="1" t="s">
        <v>16176</v>
      </c>
      <c r="D2120" s="1" t="s">
        <v>20489</v>
      </c>
      <c r="E2120" s="1">
        <v>2020</v>
      </c>
      <c r="F2120" s="1" t="s">
        <v>8328</v>
      </c>
      <c r="G2120" s="1" t="s">
        <v>7969</v>
      </c>
      <c r="H2120" s="1" t="s">
        <v>7969</v>
      </c>
      <c r="I2120" s="1" t="s">
        <v>20490</v>
      </c>
      <c r="J2120" s="1" t="s">
        <v>20491</v>
      </c>
      <c r="K2120" s="1" t="s">
        <v>7972</v>
      </c>
      <c r="L2120" s="1" t="s">
        <v>8324</v>
      </c>
      <c r="M2120" s="1" t="s">
        <v>20492</v>
      </c>
    </row>
    <row r="2121" spans="1:13" ht="37.5">
      <c r="A2121" s="1" t="s">
        <v>20493</v>
      </c>
      <c r="B2121" s="1" t="s">
        <v>20494</v>
      </c>
      <c r="C2121" s="1" t="s">
        <v>16176</v>
      </c>
      <c r="D2121" s="1" t="s">
        <v>20495</v>
      </c>
      <c r="E2121" s="1">
        <v>2021</v>
      </c>
      <c r="F2121" s="1" t="s">
        <v>8809</v>
      </c>
      <c r="G2121" s="1">
        <v>14</v>
      </c>
      <c r="H2121" s="1">
        <v>2</v>
      </c>
      <c r="I2121" s="1" t="s">
        <v>20496</v>
      </c>
      <c r="J2121" s="1" t="s">
        <v>20497</v>
      </c>
      <c r="K2121" s="1" t="s">
        <v>7972</v>
      </c>
      <c r="L2121" s="1" t="s">
        <v>8812</v>
      </c>
    </row>
    <row r="2122" spans="1:13" ht="37.5">
      <c r="A2122" s="1" t="s">
        <v>20498</v>
      </c>
      <c r="B2122" s="1" t="s">
        <v>20499</v>
      </c>
      <c r="C2122" s="1" t="s">
        <v>16176</v>
      </c>
      <c r="D2122" s="1" t="s">
        <v>20500</v>
      </c>
      <c r="E2122" s="1">
        <v>2021</v>
      </c>
      <c r="F2122" s="1" t="s">
        <v>8491</v>
      </c>
      <c r="G2122" s="1">
        <v>9</v>
      </c>
      <c r="H2122" s="1" t="s">
        <v>7969</v>
      </c>
      <c r="I2122" s="1" t="s">
        <v>20501</v>
      </c>
      <c r="J2122" s="1" t="s">
        <v>20502</v>
      </c>
      <c r="K2122" s="1" t="s">
        <v>7972</v>
      </c>
      <c r="L2122" s="1" t="s">
        <v>8102</v>
      </c>
    </row>
    <row r="2123" spans="1:13" ht="37.5">
      <c r="A2123" s="1" t="s">
        <v>20503</v>
      </c>
      <c r="B2123" s="1" t="s">
        <v>20504</v>
      </c>
      <c r="C2123" s="1" t="s">
        <v>16176</v>
      </c>
      <c r="D2123" s="1" t="s">
        <v>20505</v>
      </c>
      <c r="E2123" s="1">
        <v>2021</v>
      </c>
      <c r="F2123" s="1" t="s">
        <v>20506</v>
      </c>
      <c r="G2123" s="1" t="s">
        <v>7969</v>
      </c>
      <c r="H2123" s="1" t="s">
        <v>7969</v>
      </c>
      <c r="I2123" s="1" t="s">
        <v>20507</v>
      </c>
      <c r="J2123" s="1" t="s">
        <v>20508</v>
      </c>
      <c r="K2123" s="1" t="s">
        <v>7972</v>
      </c>
      <c r="L2123" s="1" t="s">
        <v>8102</v>
      </c>
      <c r="M2123" s="1" t="s">
        <v>20509</v>
      </c>
    </row>
    <row r="2124" spans="1:13" ht="37.5">
      <c r="A2124" s="1" t="s">
        <v>20510</v>
      </c>
      <c r="B2124" s="1" t="s">
        <v>20511</v>
      </c>
      <c r="C2124" s="1" t="s">
        <v>16176</v>
      </c>
      <c r="D2124" s="1" t="s">
        <v>20512</v>
      </c>
      <c r="E2124" s="1">
        <v>2021</v>
      </c>
      <c r="F2124" s="1" t="s">
        <v>20513</v>
      </c>
      <c r="G2124" s="1">
        <v>2021</v>
      </c>
      <c r="H2124" s="1">
        <v>1</v>
      </c>
      <c r="I2124" s="1" t="s">
        <v>20514</v>
      </c>
      <c r="J2124" s="1" t="s">
        <v>20515</v>
      </c>
      <c r="K2124" s="1" t="s">
        <v>7972</v>
      </c>
      <c r="L2124" s="1" t="s">
        <v>7985</v>
      </c>
    </row>
    <row r="2125" spans="1:13" ht="37.5">
      <c r="A2125" s="1" t="s">
        <v>20516</v>
      </c>
      <c r="B2125" s="1" t="s">
        <v>20517</v>
      </c>
      <c r="C2125" s="1" t="s">
        <v>16176</v>
      </c>
      <c r="D2125" s="1" t="s">
        <v>20518</v>
      </c>
      <c r="E2125" s="1">
        <v>2021</v>
      </c>
      <c r="F2125" s="1" t="s">
        <v>20519</v>
      </c>
      <c r="G2125" s="1">
        <v>12</v>
      </c>
      <c r="H2125" s="1">
        <v>2</v>
      </c>
      <c r="I2125" s="1" t="s">
        <v>20520</v>
      </c>
      <c r="J2125" s="1" t="s">
        <v>20521</v>
      </c>
      <c r="K2125" s="1" t="s">
        <v>7972</v>
      </c>
      <c r="L2125" s="1" t="s">
        <v>8161</v>
      </c>
      <c r="M2125" s="1" t="s">
        <v>20522</v>
      </c>
    </row>
    <row r="2126" spans="1:13" ht="37.5">
      <c r="A2126" s="1" t="s">
        <v>20523</v>
      </c>
      <c r="B2126" s="1" t="s">
        <v>20524</v>
      </c>
      <c r="C2126" s="1" t="s">
        <v>16176</v>
      </c>
      <c r="D2126" s="1" t="s">
        <v>20525</v>
      </c>
      <c r="E2126" s="1">
        <v>2020</v>
      </c>
      <c r="F2126" s="1" t="s">
        <v>20525</v>
      </c>
      <c r="G2126" s="1" t="s">
        <v>7969</v>
      </c>
      <c r="H2126" s="1" t="s">
        <v>7969</v>
      </c>
      <c r="I2126" s="1" t="s">
        <v>20526</v>
      </c>
      <c r="J2126" s="1" t="s">
        <v>20527</v>
      </c>
      <c r="K2126" s="1" t="s">
        <v>7972</v>
      </c>
      <c r="L2126" s="1" t="s">
        <v>12126</v>
      </c>
      <c r="M2126" s="1" t="s">
        <v>20528</v>
      </c>
    </row>
    <row r="2127" spans="1:13" ht="37.5">
      <c r="A2127" s="1" t="s">
        <v>20529</v>
      </c>
      <c r="B2127" s="1" t="s">
        <v>20530</v>
      </c>
      <c r="C2127" s="1" t="s">
        <v>16176</v>
      </c>
      <c r="D2127" s="1" t="s">
        <v>20531</v>
      </c>
      <c r="E2127" s="1">
        <v>2021</v>
      </c>
      <c r="F2127" s="1" t="s">
        <v>12171</v>
      </c>
      <c r="G2127" s="1">
        <v>2021</v>
      </c>
      <c r="H2127" s="1" t="s">
        <v>7969</v>
      </c>
      <c r="I2127" s="1" t="s">
        <v>20532</v>
      </c>
      <c r="J2127" s="1" t="s">
        <v>20533</v>
      </c>
      <c r="K2127" s="1" t="s">
        <v>7972</v>
      </c>
      <c r="L2127" s="1" t="s">
        <v>11624</v>
      </c>
    </row>
    <row r="2128" spans="1:13" ht="37.5">
      <c r="A2128" s="1" t="s">
        <v>20534</v>
      </c>
      <c r="B2128" s="1" t="s">
        <v>20535</v>
      </c>
      <c r="C2128" s="1" t="s">
        <v>16176</v>
      </c>
      <c r="D2128" s="1" t="s">
        <v>20536</v>
      </c>
      <c r="E2128" s="1">
        <v>2021</v>
      </c>
      <c r="F2128" s="1" t="s">
        <v>18266</v>
      </c>
      <c r="G2128" s="1" t="s">
        <v>7969</v>
      </c>
      <c r="H2128" s="1" t="s">
        <v>7969</v>
      </c>
      <c r="I2128" s="1" t="s">
        <v>20537</v>
      </c>
      <c r="J2128" s="1" t="s">
        <v>20538</v>
      </c>
      <c r="K2128" s="1" t="s">
        <v>7972</v>
      </c>
      <c r="L2128" s="1" t="s">
        <v>7985</v>
      </c>
      <c r="M2128" s="1" t="s">
        <v>20539</v>
      </c>
    </row>
    <row r="2129" spans="1:13" ht="37.5">
      <c r="A2129" s="1" t="s">
        <v>20540</v>
      </c>
      <c r="B2129" s="1" t="s">
        <v>20541</v>
      </c>
      <c r="C2129" s="1" t="s">
        <v>16176</v>
      </c>
      <c r="D2129" s="1" t="s">
        <v>20542</v>
      </c>
      <c r="E2129" s="1">
        <v>2021</v>
      </c>
      <c r="F2129" s="1" t="s">
        <v>8219</v>
      </c>
      <c r="G2129" s="1">
        <v>58</v>
      </c>
      <c r="H2129" s="1" t="s">
        <v>7969</v>
      </c>
      <c r="I2129" s="1" t="s">
        <v>20543</v>
      </c>
      <c r="J2129" s="1" t="s">
        <v>20544</v>
      </c>
      <c r="K2129" s="1" t="s">
        <v>7972</v>
      </c>
      <c r="L2129" s="1" t="s">
        <v>7985</v>
      </c>
      <c r="M2129" s="1" t="s">
        <v>20545</v>
      </c>
    </row>
    <row r="2130" spans="1:13" ht="37.5">
      <c r="A2130" s="1" t="s">
        <v>20546</v>
      </c>
      <c r="B2130" s="1" t="s">
        <v>20547</v>
      </c>
      <c r="C2130" s="1" t="s">
        <v>16176</v>
      </c>
      <c r="D2130" s="1" t="s">
        <v>20548</v>
      </c>
      <c r="E2130" s="1">
        <v>2020</v>
      </c>
      <c r="F2130" s="1" t="s">
        <v>18303</v>
      </c>
      <c r="G2130" s="1">
        <v>22</v>
      </c>
      <c r="H2130" s="1">
        <v>4</v>
      </c>
      <c r="I2130" s="1" t="s">
        <v>20549</v>
      </c>
      <c r="J2130" s="1" t="s">
        <v>20550</v>
      </c>
      <c r="K2130" s="1" t="s">
        <v>7972</v>
      </c>
      <c r="L2130" s="1" t="s">
        <v>8102</v>
      </c>
      <c r="M2130" s="1" t="s">
        <v>20551</v>
      </c>
    </row>
    <row r="2131" spans="1:13" ht="50">
      <c r="A2131" s="1" t="s">
        <v>20552</v>
      </c>
      <c r="B2131" s="1" t="s">
        <v>20553</v>
      </c>
      <c r="C2131" s="1" t="s">
        <v>16176</v>
      </c>
      <c r="D2131" s="1" t="s">
        <v>20554</v>
      </c>
      <c r="E2131" s="1">
        <v>2021</v>
      </c>
      <c r="F2131" s="1" t="s">
        <v>9134</v>
      </c>
      <c r="G2131" s="1">
        <v>11</v>
      </c>
      <c r="H2131" s="1">
        <v>4</v>
      </c>
      <c r="I2131" s="1" t="s">
        <v>20555</v>
      </c>
      <c r="J2131" s="1" t="s">
        <v>20556</v>
      </c>
      <c r="K2131" s="1" t="s">
        <v>7972</v>
      </c>
      <c r="L2131" s="1" t="s">
        <v>7985</v>
      </c>
    </row>
    <row r="2132" spans="1:13" ht="25">
      <c r="A2132" s="1" t="e">
        <v>#N/A</v>
      </c>
      <c r="B2132" s="1" t="s">
        <v>20557</v>
      </c>
      <c r="C2132" s="1" t="s">
        <v>16176</v>
      </c>
      <c r="D2132" s="1" t="s">
        <v>20558</v>
      </c>
      <c r="E2132" s="1"/>
      <c r="F2132" s="1"/>
      <c r="G2132" s="1"/>
      <c r="H2132" s="1"/>
      <c r="I2132" s="1"/>
      <c r="J2132" s="1"/>
      <c r="K2132" s="1"/>
      <c r="L2132" s="1"/>
    </row>
    <row r="2133" spans="1:13" ht="37.5">
      <c r="A2133" s="1" t="s">
        <v>20559</v>
      </c>
      <c r="B2133" s="1" t="s">
        <v>20560</v>
      </c>
      <c r="C2133" s="1" t="s">
        <v>16176</v>
      </c>
      <c r="D2133" s="1" t="s">
        <v>20561</v>
      </c>
      <c r="E2133" s="1">
        <v>2021</v>
      </c>
      <c r="F2133" s="1" t="s">
        <v>8219</v>
      </c>
      <c r="G2133" s="1">
        <v>58</v>
      </c>
      <c r="H2133" s="1" t="s">
        <v>7969</v>
      </c>
      <c r="I2133" s="1" t="s">
        <v>20562</v>
      </c>
      <c r="J2133" s="1" t="s">
        <v>20563</v>
      </c>
      <c r="K2133" s="1" t="s">
        <v>7972</v>
      </c>
      <c r="L2133" s="1" t="s">
        <v>7985</v>
      </c>
      <c r="M2133" s="1" t="s">
        <v>20564</v>
      </c>
    </row>
    <row r="2134" spans="1:13" ht="37.5">
      <c r="A2134" s="1" t="s">
        <v>20565</v>
      </c>
      <c r="B2134" s="1" t="s">
        <v>20566</v>
      </c>
      <c r="C2134" s="1" t="s">
        <v>16176</v>
      </c>
      <c r="D2134" s="1" t="s">
        <v>20567</v>
      </c>
      <c r="E2134" s="1">
        <v>2021</v>
      </c>
      <c r="F2134" s="1" t="s">
        <v>20568</v>
      </c>
      <c r="G2134" s="1">
        <v>7</v>
      </c>
      <c r="H2134" s="1">
        <v>8</v>
      </c>
      <c r="I2134" s="1" t="s">
        <v>20569</v>
      </c>
      <c r="J2134" s="1" t="s">
        <v>20570</v>
      </c>
      <c r="K2134" s="1" t="s">
        <v>7972</v>
      </c>
      <c r="L2134" s="1" t="s">
        <v>11745</v>
      </c>
    </row>
    <row r="2135" spans="1:13" ht="37.5">
      <c r="A2135" s="1" t="s">
        <v>20571</v>
      </c>
      <c r="B2135" s="1" t="s">
        <v>20572</v>
      </c>
      <c r="C2135" s="1" t="s">
        <v>16176</v>
      </c>
      <c r="D2135" s="1" t="s">
        <v>20573</v>
      </c>
      <c r="E2135" s="1">
        <v>2021</v>
      </c>
      <c r="F2135" s="1" t="s">
        <v>20574</v>
      </c>
      <c r="G2135" s="1" t="s">
        <v>7969</v>
      </c>
      <c r="H2135" s="1" t="s">
        <v>7969</v>
      </c>
      <c r="I2135" s="1" t="s">
        <v>20575</v>
      </c>
      <c r="J2135" s="1" t="s">
        <v>20576</v>
      </c>
      <c r="K2135" s="1" t="s">
        <v>7972</v>
      </c>
      <c r="L2135" s="1" t="s">
        <v>8102</v>
      </c>
      <c r="M2135" s="1" t="s">
        <v>20577</v>
      </c>
    </row>
    <row r="2136" spans="1:13" ht="37.5">
      <c r="A2136" s="1" t="s">
        <v>20578</v>
      </c>
      <c r="B2136" s="1" t="s">
        <v>20579</v>
      </c>
      <c r="C2136" s="1" t="s">
        <v>16176</v>
      </c>
      <c r="D2136" s="1" t="s">
        <v>20580</v>
      </c>
      <c r="E2136" s="1">
        <v>2021</v>
      </c>
      <c r="F2136" s="1" t="s">
        <v>20581</v>
      </c>
      <c r="G2136" s="1" t="s">
        <v>7969</v>
      </c>
      <c r="H2136" s="1" t="s">
        <v>7969</v>
      </c>
      <c r="I2136" s="1" t="s">
        <v>20582</v>
      </c>
      <c r="J2136" s="1" t="s">
        <v>20583</v>
      </c>
      <c r="K2136" s="1" t="s">
        <v>7972</v>
      </c>
      <c r="L2136" s="1" t="s">
        <v>8102</v>
      </c>
      <c r="M2136" s="1" t="s">
        <v>20584</v>
      </c>
    </row>
    <row r="2137" spans="1:13" ht="37.5">
      <c r="A2137" s="1" t="s">
        <v>20585</v>
      </c>
      <c r="B2137" s="1" t="s">
        <v>20586</v>
      </c>
      <c r="C2137" s="1" t="s">
        <v>16176</v>
      </c>
      <c r="D2137" s="1" t="s">
        <v>20587</v>
      </c>
      <c r="E2137" s="1">
        <v>2021</v>
      </c>
      <c r="F2137" s="1" t="s">
        <v>20588</v>
      </c>
      <c r="G2137" s="1">
        <v>7</v>
      </c>
      <c r="H2137" s="1">
        <v>6</v>
      </c>
      <c r="I2137" s="1" t="s">
        <v>20589</v>
      </c>
      <c r="J2137" s="1" t="s">
        <v>20590</v>
      </c>
      <c r="K2137" s="1" t="s">
        <v>7972</v>
      </c>
      <c r="L2137" s="1" t="s">
        <v>8027</v>
      </c>
    </row>
    <row r="2138" spans="1:13" ht="37.5">
      <c r="A2138" s="1" t="s">
        <v>20591</v>
      </c>
      <c r="B2138" s="1" t="s">
        <v>20592</v>
      </c>
      <c r="C2138" s="1" t="s">
        <v>16176</v>
      </c>
      <c r="D2138" s="1" t="s">
        <v>20593</v>
      </c>
      <c r="E2138" s="1">
        <v>2020</v>
      </c>
      <c r="F2138" s="1" t="s">
        <v>20594</v>
      </c>
      <c r="G2138" s="1" t="s">
        <v>7969</v>
      </c>
      <c r="H2138" s="1" t="s">
        <v>7969</v>
      </c>
      <c r="I2138" s="1" t="s">
        <v>20595</v>
      </c>
      <c r="J2138" s="1" t="s">
        <v>20596</v>
      </c>
      <c r="K2138" s="1" t="s">
        <v>7972</v>
      </c>
      <c r="L2138" s="1" t="s">
        <v>8102</v>
      </c>
      <c r="M2138" s="1" t="s">
        <v>20597</v>
      </c>
    </row>
    <row r="2139" spans="1:13" ht="37.5">
      <c r="A2139" s="1" t="s">
        <v>20598</v>
      </c>
      <c r="B2139" s="1" t="s">
        <v>20599</v>
      </c>
      <c r="C2139" s="1" t="s">
        <v>16176</v>
      </c>
      <c r="D2139" s="1" t="s">
        <v>20600</v>
      </c>
      <c r="E2139" s="1">
        <v>2021</v>
      </c>
      <c r="F2139" s="1" t="s">
        <v>17708</v>
      </c>
      <c r="G2139" s="1">
        <v>668</v>
      </c>
      <c r="H2139" s="1" t="s">
        <v>7969</v>
      </c>
      <c r="I2139" s="1" t="s">
        <v>20601</v>
      </c>
      <c r="J2139" s="1" t="s">
        <v>20602</v>
      </c>
      <c r="K2139" s="1" t="s">
        <v>7972</v>
      </c>
      <c r="L2139" s="1" t="s">
        <v>7978</v>
      </c>
      <c r="M2139" s="1" t="s">
        <v>20603</v>
      </c>
    </row>
    <row r="2140" spans="1:13" ht="50">
      <c r="A2140" s="1" t="s">
        <v>20604</v>
      </c>
      <c r="B2140" s="1" t="s">
        <v>20605</v>
      </c>
      <c r="C2140" s="1" t="s">
        <v>16176</v>
      </c>
      <c r="D2140" s="1" t="s">
        <v>20606</v>
      </c>
      <c r="E2140" s="1">
        <v>2020</v>
      </c>
      <c r="F2140" s="1" t="s">
        <v>8131</v>
      </c>
      <c r="G2140" s="1">
        <v>14</v>
      </c>
      <c r="H2140" s="1">
        <v>20</v>
      </c>
      <c r="I2140" s="1" t="s">
        <v>12919</v>
      </c>
      <c r="J2140" s="1" t="s">
        <v>20607</v>
      </c>
      <c r="K2140" s="1" t="s">
        <v>7972</v>
      </c>
      <c r="L2140" s="1" t="s">
        <v>10359</v>
      </c>
      <c r="M2140" s="1" t="s">
        <v>20608</v>
      </c>
    </row>
    <row r="2141" spans="1:13" ht="50">
      <c r="A2141" s="1" t="s">
        <v>20609</v>
      </c>
      <c r="B2141" s="1" t="s">
        <v>20610</v>
      </c>
      <c r="C2141" s="1" t="s">
        <v>16176</v>
      </c>
      <c r="D2141" s="1" t="s">
        <v>20611</v>
      </c>
      <c r="E2141" s="1">
        <v>2021</v>
      </c>
      <c r="F2141" s="1" t="s">
        <v>8219</v>
      </c>
      <c r="G2141" s="1">
        <v>53</v>
      </c>
      <c r="H2141" s="1" t="s">
        <v>7969</v>
      </c>
      <c r="I2141" s="1" t="s">
        <v>20612</v>
      </c>
      <c r="J2141" s="1" t="s">
        <v>20613</v>
      </c>
      <c r="K2141" s="1" t="s">
        <v>7972</v>
      </c>
      <c r="L2141" s="1" t="s">
        <v>7985</v>
      </c>
      <c r="M2141" s="1" t="s">
        <v>20614</v>
      </c>
    </row>
    <row r="2142" spans="1:13" ht="37.5">
      <c r="A2142" s="1" t="s">
        <v>20615</v>
      </c>
      <c r="B2142" s="1" t="s">
        <v>20616</v>
      </c>
      <c r="C2142" s="1" t="s">
        <v>16176</v>
      </c>
      <c r="D2142" s="1" t="s">
        <v>20617</v>
      </c>
      <c r="E2142" s="1">
        <v>2021</v>
      </c>
      <c r="F2142" s="1" t="s">
        <v>20436</v>
      </c>
      <c r="G2142" s="1">
        <v>8</v>
      </c>
      <c r="H2142" s="1">
        <v>10</v>
      </c>
      <c r="I2142" s="1" t="s">
        <v>20437</v>
      </c>
      <c r="J2142" s="1" t="s">
        <v>20618</v>
      </c>
      <c r="K2142" s="1" t="s">
        <v>7972</v>
      </c>
      <c r="L2142" s="1" t="s">
        <v>9292</v>
      </c>
    </row>
    <row r="2143" spans="1:13" ht="37.5">
      <c r="A2143" s="1" t="s">
        <v>20619</v>
      </c>
      <c r="B2143" s="1" t="s">
        <v>20620</v>
      </c>
      <c r="C2143" s="1" t="s">
        <v>16176</v>
      </c>
      <c r="D2143" s="1" t="s">
        <v>20621</v>
      </c>
      <c r="E2143" s="1">
        <v>2021</v>
      </c>
      <c r="F2143" s="1" t="s">
        <v>8392</v>
      </c>
      <c r="G2143" s="1">
        <v>8</v>
      </c>
      <c r="H2143" s="1">
        <v>13</v>
      </c>
      <c r="I2143" s="1" t="s">
        <v>20622</v>
      </c>
      <c r="J2143" s="1" t="s">
        <v>20623</v>
      </c>
      <c r="K2143" s="1" t="s">
        <v>7972</v>
      </c>
      <c r="L2143" s="1" t="s">
        <v>8102</v>
      </c>
      <c r="M2143" s="1" t="s">
        <v>20624</v>
      </c>
    </row>
    <row r="2144" spans="1:13" ht="37.5">
      <c r="A2144" s="1" t="s">
        <v>20625</v>
      </c>
      <c r="B2144" s="1" t="s">
        <v>20626</v>
      </c>
      <c r="C2144" s="1" t="s">
        <v>16176</v>
      </c>
      <c r="D2144" s="1" t="s">
        <v>20627</v>
      </c>
      <c r="E2144" s="1">
        <v>2020</v>
      </c>
      <c r="F2144" s="1" t="s">
        <v>20628</v>
      </c>
      <c r="G2144" s="1">
        <v>11</v>
      </c>
      <c r="H2144" s="1">
        <v>4</v>
      </c>
      <c r="I2144" s="1" t="s">
        <v>20629</v>
      </c>
      <c r="J2144" s="1" t="s">
        <v>20630</v>
      </c>
      <c r="K2144" s="1" t="s">
        <v>7972</v>
      </c>
      <c r="L2144" s="1" t="s">
        <v>20631</v>
      </c>
    </row>
    <row r="2145" spans="1:13" ht="37.5">
      <c r="A2145" s="1" t="s">
        <v>20632</v>
      </c>
      <c r="B2145" s="1" t="s">
        <v>20633</v>
      </c>
      <c r="C2145" s="1" t="s">
        <v>16176</v>
      </c>
      <c r="D2145" s="1" t="s">
        <v>20634</v>
      </c>
      <c r="E2145" s="1">
        <v>2021</v>
      </c>
      <c r="F2145" s="1" t="s">
        <v>9732</v>
      </c>
      <c r="G2145" s="1">
        <v>401</v>
      </c>
      <c r="H2145" s="1" t="s">
        <v>7969</v>
      </c>
      <c r="I2145" s="1" t="s">
        <v>20635</v>
      </c>
      <c r="J2145" s="1" t="s">
        <v>20636</v>
      </c>
      <c r="K2145" s="1" t="s">
        <v>7972</v>
      </c>
      <c r="L2145" s="1" t="s">
        <v>7985</v>
      </c>
      <c r="M2145" s="1" t="s">
        <v>20637</v>
      </c>
    </row>
    <row r="2146" spans="1:13" ht="50">
      <c r="A2146" s="1" t="s">
        <v>20638</v>
      </c>
      <c r="B2146" s="1" t="s">
        <v>20639</v>
      </c>
      <c r="C2146" s="1" t="s">
        <v>16176</v>
      </c>
      <c r="D2146" s="1" t="s">
        <v>20640</v>
      </c>
      <c r="E2146" s="1">
        <v>2020</v>
      </c>
      <c r="F2146" s="1" t="s">
        <v>20641</v>
      </c>
      <c r="G2146" s="1">
        <v>881</v>
      </c>
      <c r="H2146" s="1">
        <v>1</v>
      </c>
      <c r="I2146" s="1" t="s">
        <v>20642</v>
      </c>
      <c r="J2146" s="1" t="s">
        <v>20643</v>
      </c>
      <c r="K2146" s="1" t="s">
        <v>7972</v>
      </c>
      <c r="L2146" s="1" t="s">
        <v>16971</v>
      </c>
    </row>
    <row r="2147" spans="1:13" ht="37.5">
      <c r="A2147" s="1" t="s">
        <v>20644</v>
      </c>
      <c r="B2147" s="1" t="s">
        <v>20645</v>
      </c>
      <c r="C2147" s="1" t="s">
        <v>16176</v>
      </c>
      <c r="D2147" s="1" t="s">
        <v>20646</v>
      </c>
      <c r="E2147" s="1">
        <v>2021</v>
      </c>
      <c r="F2147" s="1" t="s">
        <v>12276</v>
      </c>
      <c r="G2147" s="1">
        <v>1141</v>
      </c>
      <c r="H2147" s="1" t="s">
        <v>7969</v>
      </c>
      <c r="I2147" s="1" t="s">
        <v>20647</v>
      </c>
      <c r="J2147" s="1" t="s">
        <v>20648</v>
      </c>
      <c r="K2147" s="1" t="s">
        <v>7972</v>
      </c>
      <c r="L2147" s="1" t="s">
        <v>7978</v>
      </c>
      <c r="M2147" s="1" t="s">
        <v>20649</v>
      </c>
    </row>
    <row r="2148" spans="1:13" ht="37.5">
      <c r="A2148" s="1" t="s">
        <v>20650</v>
      </c>
      <c r="B2148" s="1" t="s">
        <v>20651</v>
      </c>
      <c r="C2148" s="1" t="s">
        <v>16176</v>
      </c>
      <c r="D2148" s="1" t="s">
        <v>20652</v>
      </c>
      <c r="E2148" s="1">
        <v>2021</v>
      </c>
      <c r="F2148" s="1" t="s">
        <v>20653</v>
      </c>
      <c r="G2148" s="1">
        <v>4</v>
      </c>
      <c r="H2148" s="1" t="s">
        <v>7969</v>
      </c>
      <c r="I2148" s="1" t="s">
        <v>20654</v>
      </c>
      <c r="J2148" s="1" t="s">
        <v>20655</v>
      </c>
      <c r="K2148" s="1" t="s">
        <v>7972</v>
      </c>
      <c r="L2148" s="1" t="s">
        <v>17900</v>
      </c>
    </row>
    <row r="2149" spans="1:13" ht="37.5">
      <c r="A2149" s="1" t="s">
        <v>20656</v>
      </c>
      <c r="B2149" s="1" t="s">
        <v>20657</v>
      </c>
      <c r="C2149" s="1" t="s">
        <v>16176</v>
      </c>
      <c r="D2149" s="1" t="s">
        <v>20658</v>
      </c>
      <c r="E2149" s="1">
        <v>2021</v>
      </c>
      <c r="F2149" s="1" t="s">
        <v>20659</v>
      </c>
      <c r="G2149" s="1" t="s">
        <v>7969</v>
      </c>
      <c r="H2149" s="1" t="s">
        <v>7969</v>
      </c>
      <c r="I2149" s="1" t="s">
        <v>20660</v>
      </c>
      <c r="J2149" s="1" t="s">
        <v>20661</v>
      </c>
      <c r="K2149" s="1" t="s">
        <v>7972</v>
      </c>
      <c r="L2149" s="1" t="s">
        <v>8102</v>
      </c>
      <c r="M2149" s="1" t="s">
        <v>20662</v>
      </c>
    </row>
    <row r="2150" spans="1:13" ht="50">
      <c r="A2150" s="1" t="s">
        <v>20663</v>
      </c>
      <c r="B2150" s="1" t="s">
        <v>20664</v>
      </c>
      <c r="C2150" s="1" t="s">
        <v>16176</v>
      </c>
      <c r="D2150" s="1" t="s">
        <v>20665</v>
      </c>
      <c r="E2150" s="1">
        <v>2021</v>
      </c>
      <c r="F2150" s="1" t="s">
        <v>8055</v>
      </c>
      <c r="G2150" s="1">
        <v>1481</v>
      </c>
      <c r="H2150" s="1" t="s">
        <v>7969</v>
      </c>
      <c r="I2150" s="1" t="s">
        <v>20666</v>
      </c>
      <c r="J2150" s="1" t="s">
        <v>20667</v>
      </c>
      <c r="K2150" s="1" t="s">
        <v>7972</v>
      </c>
      <c r="L2150" s="1" t="s">
        <v>7985</v>
      </c>
      <c r="M2150" s="1" t="s">
        <v>20668</v>
      </c>
    </row>
    <row r="2151" spans="1:13" ht="37.5">
      <c r="A2151" s="1" t="s">
        <v>20669</v>
      </c>
      <c r="B2151" s="1" t="s">
        <v>20670</v>
      </c>
      <c r="C2151" s="1" t="s">
        <v>16176</v>
      </c>
      <c r="D2151" s="1" t="s">
        <v>20671</v>
      </c>
      <c r="E2151" s="1">
        <v>2021</v>
      </c>
      <c r="F2151" s="1" t="s">
        <v>20672</v>
      </c>
      <c r="G2151" s="1">
        <v>53</v>
      </c>
      <c r="H2151" s="1">
        <v>6</v>
      </c>
      <c r="I2151" s="1" t="s">
        <v>20673</v>
      </c>
      <c r="J2151" s="1" t="s">
        <v>20674</v>
      </c>
      <c r="K2151" s="1" t="s">
        <v>7972</v>
      </c>
      <c r="L2151" s="1" t="s">
        <v>7978</v>
      </c>
      <c r="M2151" s="1" t="s">
        <v>20675</v>
      </c>
    </row>
    <row r="2152" spans="1:13" ht="37.5">
      <c r="A2152" s="1" t="s">
        <v>20676</v>
      </c>
      <c r="B2152" s="1" t="s">
        <v>20677</v>
      </c>
      <c r="C2152" s="1" t="s">
        <v>16176</v>
      </c>
      <c r="D2152" s="1" t="s">
        <v>20678</v>
      </c>
      <c r="E2152" s="1">
        <v>2021</v>
      </c>
      <c r="F2152" s="1" t="s">
        <v>20581</v>
      </c>
      <c r="G2152" s="1" t="s">
        <v>7969</v>
      </c>
      <c r="H2152" s="1" t="s">
        <v>7969</v>
      </c>
      <c r="I2152" s="1" t="s">
        <v>20679</v>
      </c>
      <c r="J2152" s="1" t="s">
        <v>20680</v>
      </c>
      <c r="K2152" s="1" t="s">
        <v>7972</v>
      </c>
      <c r="L2152" s="1" t="s">
        <v>8102</v>
      </c>
      <c r="M2152" s="1" t="s">
        <v>20681</v>
      </c>
    </row>
    <row r="2153" spans="1:13" ht="37.5">
      <c r="A2153" s="1" t="s">
        <v>20682</v>
      </c>
      <c r="B2153" s="1" t="s">
        <v>20683</v>
      </c>
      <c r="C2153" s="1" t="s">
        <v>16176</v>
      </c>
      <c r="D2153" s="1" t="s">
        <v>20684</v>
      </c>
      <c r="E2153" s="1">
        <v>2021</v>
      </c>
      <c r="F2153" s="1" t="s">
        <v>17416</v>
      </c>
      <c r="G2153" s="1">
        <v>32</v>
      </c>
      <c r="H2153" s="1">
        <v>10</v>
      </c>
      <c r="I2153" s="1" t="s">
        <v>20685</v>
      </c>
      <c r="J2153" s="1" t="s">
        <v>20686</v>
      </c>
      <c r="K2153" s="1" t="s">
        <v>7972</v>
      </c>
      <c r="L2153" s="1" t="s">
        <v>8134</v>
      </c>
      <c r="M2153" s="1" t="s">
        <v>20687</v>
      </c>
    </row>
    <row r="2154" spans="1:13" ht="37.5">
      <c r="A2154" s="1" t="s">
        <v>20688</v>
      </c>
      <c r="B2154" s="1" t="s">
        <v>20689</v>
      </c>
      <c r="C2154" s="1" t="s">
        <v>16176</v>
      </c>
      <c r="D2154" s="1" t="s">
        <v>20690</v>
      </c>
      <c r="E2154" s="1">
        <v>2021</v>
      </c>
      <c r="F2154" s="1" t="s">
        <v>20691</v>
      </c>
      <c r="G2154" s="1" t="s">
        <v>7969</v>
      </c>
      <c r="H2154" s="1" t="s">
        <v>7969</v>
      </c>
      <c r="I2154" s="1" t="s">
        <v>20692</v>
      </c>
      <c r="J2154" s="1" t="s">
        <v>20693</v>
      </c>
      <c r="K2154" s="1" t="s">
        <v>7972</v>
      </c>
      <c r="L2154" s="1" t="s">
        <v>8102</v>
      </c>
      <c r="M2154" s="1" t="s">
        <v>20694</v>
      </c>
    </row>
    <row r="2155" spans="1:13" ht="37.5">
      <c r="A2155" s="1" t="s">
        <v>20695</v>
      </c>
      <c r="B2155" s="1" t="s">
        <v>20696</v>
      </c>
      <c r="C2155" s="1" t="s">
        <v>16176</v>
      </c>
      <c r="D2155" s="1" t="s">
        <v>20697</v>
      </c>
      <c r="E2155" s="1">
        <v>2020</v>
      </c>
      <c r="F2155" s="1" t="s">
        <v>12953</v>
      </c>
      <c r="G2155" s="1">
        <v>20</v>
      </c>
      <c r="H2155" s="1">
        <v>16</v>
      </c>
      <c r="I2155" s="1" t="s">
        <v>20698</v>
      </c>
      <c r="J2155" s="1" t="s">
        <v>20699</v>
      </c>
      <c r="K2155" s="1" t="s">
        <v>7972</v>
      </c>
      <c r="L2155" s="1" t="s">
        <v>11745</v>
      </c>
    </row>
    <row r="2156" spans="1:13" ht="37.5">
      <c r="A2156" s="1" t="s">
        <v>20700</v>
      </c>
      <c r="B2156" s="1" t="s">
        <v>20701</v>
      </c>
      <c r="C2156" s="1" t="s">
        <v>16176</v>
      </c>
      <c r="D2156" s="1" t="s">
        <v>20702</v>
      </c>
      <c r="E2156" s="1">
        <v>2021</v>
      </c>
      <c r="F2156" s="1" t="s">
        <v>20703</v>
      </c>
      <c r="G2156" s="1">
        <v>37</v>
      </c>
      <c r="H2156" s="1" t="s">
        <v>7969</v>
      </c>
      <c r="I2156" s="1" t="s">
        <v>20704</v>
      </c>
      <c r="J2156" s="1" t="s">
        <v>20705</v>
      </c>
      <c r="K2156" s="1" t="s">
        <v>7972</v>
      </c>
      <c r="L2156" s="1" t="s">
        <v>7985</v>
      </c>
      <c r="M2156" s="1" t="s">
        <v>20706</v>
      </c>
    </row>
    <row r="2157" spans="1:13" ht="37.5">
      <c r="A2157" s="1" t="s">
        <v>20707</v>
      </c>
      <c r="B2157" s="1" t="s">
        <v>20708</v>
      </c>
      <c r="C2157" s="1" t="s">
        <v>16176</v>
      </c>
      <c r="D2157" s="1" t="s">
        <v>20709</v>
      </c>
      <c r="E2157" s="1">
        <v>2021</v>
      </c>
      <c r="F2157" s="1" t="s">
        <v>8219</v>
      </c>
      <c r="G2157" s="1">
        <v>53</v>
      </c>
      <c r="H2157" s="1" t="s">
        <v>7969</v>
      </c>
      <c r="I2157" s="1" t="s">
        <v>20710</v>
      </c>
      <c r="J2157" s="1" t="s">
        <v>20711</v>
      </c>
      <c r="K2157" s="1" t="s">
        <v>7972</v>
      </c>
      <c r="L2157" s="1" t="s">
        <v>7985</v>
      </c>
      <c r="M2157" s="1" t="s">
        <v>20712</v>
      </c>
    </row>
    <row r="2158" spans="1:13" ht="37.5">
      <c r="A2158" s="1" t="s">
        <v>20713</v>
      </c>
      <c r="B2158" s="1" t="s">
        <v>20714</v>
      </c>
      <c r="C2158" s="1" t="s">
        <v>16176</v>
      </c>
      <c r="D2158" s="1" t="s">
        <v>20715</v>
      </c>
      <c r="E2158" s="1">
        <v>2021</v>
      </c>
      <c r="F2158" s="1" t="s">
        <v>20716</v>
      </c>
      <c r="G2158" s="1" t="s">
        <v>7969</v>
      </c>
      <c r="H2158" s="1" t="s">
        <v>7969</v>
      </c>
      <c r="I2158" s="1" t="s">
        <v>20717</v>
      </c>
      <c r="J2158" s="1" t="s">
        <v>20718</v>
      </c>
      <c r="K2158" s="1" t="s">
        <v>7972</v>
      </c>
      <c r="L2158" s="1" t="s">
        <v>8190</v>
      </c>
      <c r="M2158" s="1" t="s">
        <v>20719</v>
      </c>
    </row>
    <row r="2159" spans="1:13" ht="37.5">
      <c r="A2159" s="1" t="s">
        <v>20720</v>
      </c>
      <c r="B2159" s="1" t="s">
        <v>20721</v>
      </c>
      <c r="C2159" s="1" t="s">
        <v>16176</v>
      </c>
      <c r="D2159" s="1" t="s">
        <v>20722</v>
      </c>
      <c r="E2159" s="1">
        <v>2021</v>
      </c>
      <c r="F2159" s="1" t="s">
        <v>18041</v>
      </c>
      <c r="G2159" s="1">
        <v>2021</v>
      </c>
      <c r="H2159" s="1" t="s">
        <v>7969</v>
      </c>
      <c r="I2159" s="1" t="s">
        <v>20394</v>
      </c>
      <c r="J2159" s="1" t="s">
        <v>20723</v>
      </c>
      <c r="K2159" s="1" t="s">
        <v>7972</v>
      </c>
      <c r="L2159" s="1" t="s">
        <v>8102</v>
      </c>
    </row>
    <row r="2160" spans="1:13" ht="50">
      <c r="A2160" s="1" t="s">
        <v>20724</v>
      </c>
      <c r="B2160" s="1" t="s">
        <v>20725</v>
      </c>
      <c r="C2160" s="1" t="s">
        <v>16176</v>
      </c>
      <c r="D2160" s="1" t="s">
        <v>20726</v>
      </c>
      <c r="E2160" s="1">
        <v>2020</v>
      </c>
      <c r="F2160" s="1" t="s">
        <v>20727</v>
      </c>
      <c r="G2160" s="1">
        <v>14</v>
      </c>
      <c r="H2160" s="1">
        <v>6</v>
      </c>
      <c r="I2160" s="1" t="s">
        <v>12919</v>
      </c>
      <c r="J2160" s="1" t="s">
        <v>20728</v>
      </c>
      <c r="K2160" s="1" t="s">
        <v>7972</v>
      </c>
      <c r="L2160" s="1" t="s">
        <v>10359</v>
      </c>
      <c r="M2160" s="1" t="s">
        <v>20729</v>
      </c>
    </row>
    <row r="2161" spans="1:13" ht="50">
      <c r="A2161" s="1" t="s">
        <v>20730</v>
      </c>
      <c r="B2161" s="1" t="s">
        <v>20731</v>
      </c>
      <c r="C2161" s="1" t="s">
        <v>16176</v>
      </c>
      <c r="D2161" s="1" t="s">
        <v>20732</v>
      </c>
      <c r="E2161" s="1">
        <v>2021</v>
      </c>
      <c r="F2161" s="1" t="s">
        <v>20197</v>
      </c>
      <c r="G2161" s="1" t="s">
        <v>7969</v>
      </c>
      <c r="H2161" s="1" t="s">
        <v>7969</v>
      </c>
      <c r="I2161" s="1" t="s">
        <v>20733</v>
      </c>
      <c r="J2161" s="1" t="s">
        <v>20734</v>
      </c>
      <c r="K2161" s="1" t="s">
        <v>7972</v>
      </c>
      <c r="L2161" s="1" t="s">
        <v>8161</v>
      </c>
      <c r="M2161" s="1" t="s">
        <v>20735</v>
      </c>
    </row>
    <row r="2162" spans="1:13" ht="37.5">
      <c r="A2162" s="1" t="s">
        <v>20736</v>
      </c>
      <c r="B2162" s="1" t="s">
        <v>20737</v>
      </c>
      <c r="C2162" s="1" t="s">
        <v>16176</v>
      </c>
      <c r="D2162" s="1" t="s">
        <v>20738</v>
      </c>
      <c r="E2162" s="1">
        <v>2021</v>
      </c>
      <c r="F2162" s="1" t="s">
        <v>8219</v>
      </c>
      <c r="G2162" s="1">
        <v>53</v>
      </c>
      <c r="H2162" s="1" t="s">
        <v>7969</v>
      </c>
      <c r="I2162" s="1" t="s">
        <v>20739</v>
      </c>
      <c r="J2162" s="1" t="s">
        <v>20740</v>
      </c>
      <c r="K2162" s="1" t="s">
        <v>7972</v>
      </c>
      <c r="L2162" s="1" t="s">
        <v>7985</v>
      </c>
      <c r="M2162" s="1" t="s">
        <v>20741</v>
      </c>
    </row>
    <row r="2163" spans="1:13" ht="50">
      <c r="A2163" s="1" t="s">
        <v>20742</v>
      </c>
      <c r="B2163" s="1" t="s">
        <v>20743</v>
      </c>
      <c r="C2163" s="1" t="s">
        <v>16176</v>
      </c>
      <c r="D2163" s="1" t="s">
        <v>20744</v>
      </c>
      <c r="E2163" s="1">
        <v>2021</v>
      </c>
      <c r="F2163" s="1" t="s">
        <v>8009</v>
      </c>
      <c r="G2163" s="1">
        <v>10</v>
      </c>
      <c r="H2163" s="1">
        <v>10</v>
      </c>
      <c r="I2163" s="1" t="s">
        <v>20745</v>
      </c>
      <c r="J2163" s="1" t="s">
        <v>20746</v>
      </c>
      <c r="K2163" s="1" t="s">
        <v>7972</v>
      </c>
      <c r="L2163" s="1" t="s">
        <v>11745</v>
      </c>
    </row>
    <row r="2164" spans="1:13" ht="37.5">
      <c r="A2164" s="1" t="s">
        <v>20747</v>
      </c>
      <c r="B2164" s="1" t="s">
        <v>20748</v>
      </c>
      <c r="C2164" s="1" t="s">
        <v>16176</v>
      </c>
      <c r="D2164" s="1" t="s">
        <v>20749</v>
      </c>
      <c r="E2164" s="1">
        <v>2021</v>
      </c>
      <c r="F2164" s="1" t="s">
        <v>20464</v>
      </c>
      <c r="G2164" s="1">
        <v>16</v>
      </c>
      <c r="H2164" s="1">
        <v>1</v>
      </c>
      <c r="I2164" s="1" t="s">
        <v>20750</v>
      </c>
      <c r="J2164" s="1" t="s">
        <v>20751</v>
      </c>
      <c r="K2164" s="1" t="s">
        <v>7972</v>
      </c>
      <c r="L2164" s="1" t="s">
        <v>9617</v>
      </c>
      <c r="M2164" s="1" t="s">
        <v>20752</v>
      </c>
    </row>
    <row r="2165" spans="1:13" ht="37.5">
      <c r="A2165" s="1" t="s">
        <v>20753</v>
      </c>
      <c r="B2165" s="1" t="s">
        <v>20754</v>
      </c>
      <c r="C2165" s="1" t="s">
        <v>16176</v>
      </c>
      <c r="D2165" s="1" t="s">
        <v>20755</v>
      </c>
      <c r="E2165" s="1">
        <v>2021</v>
      </c>
      <c r="F2165" s="1" t="s">
        <v>8443</v>
      </c>
      <c r="G2165" s="1">
        <v>201</v>
      </c>
      <c r="H2165" s="1" t="s">
        <v>7969</v>
      </c>
      <c r="I2165" s="1" t="s">
        <v>20756</v>
      </c>
      <c r="J2165" s="1" t="s">
        <v>20757</v>
      </c>
      <c r="K2165" s="1" t="s">
        <v>7972</v>
      </c>
      <c r="L2165" s="1" t="s">
        <v>7993</v>
      </c>
      <c r="M2165" s="1" t="s">
        <v>20758</v>
      </c>
    </row>
    <row r="2166" spans="1:13" ht="50">
      <c r="A2166" s="1" t="s">
        <v>20759</v>
      </c>
      <c r="B2166" s="1" t="s">
        <v>20760</v>
      </c>
      <c r="C2166" s="1" t="s">
        <v>16176</v>
      </c>
      <c r="D2166" s="1" t="s">
        <v>20761</v>
      </c>
      <c r="E2166" s="1">
        <v>2021</v>
      </c>
      <c r="F2166" s="1" t="s">
        <v>20762</v>
      </c>
      <c r="G2166" s="1" t="s">
        <v>7969</v>
      </c>
      <c r="H2166" s="1" t="s">
        <v>7969</v>
      </c>
      <c r="I2166" s="1" t="s">
        <v>20763</v>
      </c>
      <c r="J2166" s="1" t="s">
        <v>20764</v>
      </c>
      <c r="K2166" s="1" t="s">
        <v>7972</v>
      </c>
      <c r="L2166" s="1" t="s">
        <v>8102</v>
      </c>
      <c r="M2166" s="1" t="s">
        <v>20765</v>
      </c>
    </row>
    <row r="2167" spans="1:13" ht="37.5">
      <c r="A2167" s="1" t="s">
        <v>20766</v>
      </c>
      <c r="B2167" s="1" t="s">
        <v>20767</v>
      </c>
      <c r="C2167" s="1" t="s">
        <v>16176</v>
      </c>
      <c r="D2167" s="1" t="s">
        <v>20768</v>
      </c>
      <c r="E2167" s="1">
        <v>2021</v>
      </c>
      <c r="F2167" s="1" t="s">
        <v>8491</v>
      </c>
      <c r="G2167" s="1">
        <v>9</v>
      </c>
      <c r="H2167" s="1" t="s">
        <v>7969</v>
      </c>
      <c r="I2167" s="1" t="s">
        <v>20769</v>
      </c>
      <c r="J2167" s="1" t="s">
        <v>20770</v>
      </c>
      <c r="K2167" s="1" t="s">
        <v>7972</v>
      </c>
      <c r="L2167" s="1" t="s">
        <v>8102</v>
      </c>
    </row>
    <row r="2168" spans="1:13" ht="37.5">
      <c r="A2168" s="1" t="s">
        <v>20771</v>
      </c>
      <c r="B2168" s="1" t="s">
        <v>20772</v>
      </c>
      <c r="C2168" s="1" t="s">
        <v>16176</v>
      </c>
      <c r="D2168" s="1" t="s">
        <v>20773</v>
      </c>
      <c r="E2168" s="1">
        <v>2020</v>
      </c>
      <c r="F2168" s="1" t="s">
        <v>15406</v>
      </c>
      <c r="G2168" s="1">
        <v>27</v>
      </c>
      <c r="H2168" s="1">
        <v>3</v>
      </c>
      <c r="I2168" s="1" t="s">
        <v>20774</v>
      </c>
      <c r="J2168" s="1" t="s">
        <v>20775</v>
      </c>
      <c r="K2168" s="1" t="s">
        <v>7972</v>
      </c>
      <c r="L2168" s="1" t="s">
        <v>7978</v>
      </c>
      <c r="M2168" s="1" t="s">
        <v>20776</v>
      </c>
    </row>
    <row r="2169" spans="1:13" ht="37.5">
      <c r="A2169" s="1" t="s">
        <v>20777</v>
      </c>
      <c r="B2169" s="1" t="s">
        <v>20778</v>
      </c>
      <c r="C2169" s="1" t="s">
        <v>16176</v>
      </c>
      <c r="D2169" s="1" t="s">
        <v>20779</v>
      </c>
      <c r="E2169" s="1">
        <v>2019</v>
      </c>
      <c r="F2169" s="1" t="s">
        <v>20780</v>
      </c>
      <c r="G2169" s="1" t="s">
        <v>7969</v>
      </c>
      <c r="H2169" s="1" t="s">
        <v>7969</v>
      </c>
      <c r="I2169" s="1" t="s">
        <v>20781</v>
      </c>
      <c r="J2169" s="1" t="s">
        <v>20782</v>
      </c>
      <c r="K2169" s="1" t="s">
        <v>7972</v>
      </c>
      <c r="L2169" s="1" t="s">
        <v>8102</v>
      </c>
      <c r="M2169" s="1" t="s">
        <v>20783</v>
      </c>
    </row>
    <row r="2170" spans="1:13" ht="50">
      <c r="A2170" s="1" t="s">
        <v>20784</v>
      </c>
      <c r="B2170" s="1" t="s">
        <v>20785</v>
      </c>
      <c r="C2170" s="1" t="s">
        <v>16176</v>
      </c>
      <c r="D2170" s="1" t="s">
        <v>20786</v>
      </c>
      <c r="E2170" s="1">
        <v>2018</v>
      </c>
      <c r="F2170" s="1" t="s">
        <v>9665</v>
      </c>
      <c r="G2170" s="1">
        <v>2018</v>
      </c>
      <c r="H2170" s="1" t="s">
        <v>7969</v>
      </c>
      <c r="I2170" s="1" t="s">
        <v>20787</v>
      </c>
      <c r="J2170" s="1" t="s">
        <v>20788</v>
      </c>
      <c r="K2170" s="1" t="s">
        <v>7972</v>
      </c>
      <c r="L2170" s="1" t="s">
        <v>8102</v>
      </c>
      <c r="M2170" s="1" t="s">
        <v>20789</v>
      </c>
    </row>
    <row r="2171" spans="1:13" ht="37.5">
      <c r="A2171" s="1" t="s">
        <v>20790</v>
      </c>
      <c r="B2171" s="1" t="s">
        <v>20791</v>
      </c>
      <c r="C2171" s="1" t="s">
        <v>16176</v>
      </c>
      <c r="D2171" s="1" t="s">
        <v>20792</v>
      </c>
      <c r="E2171" s="1">
        <v>2019</v>
      </c>
      <c r="F2171" s="1" t="s">
        <v>8043</v>
      </c>
      <c r="G2171" s="1">
        <v>78</v>
      </c>
      <c r="H2171" s="1">
        <v>10</v>
      </c>
      <c r="I2171" s="1" t="s">
        <v>20793</v>
      </c>
      <c r="J2171" s="1" t="s">
        <v>20794</v>
      </c>
      <c r="K2171" s="1" t="s">
        <v>7972</v>
      </c>
      <c r="L2171" s="1" t="s">
        <v>13326</v>
      </c>
      <c r="M2171" s="1" t="s">
        <v>20795</v>
      </c>
    </row>
    <row r="2172" spans="1:13" ht="50">
      <c r="A2172" s="1" t="s">
        <v>20796</v>
      </c>
      <c r="B2172" s="1" t="s">
        <v>20797</v>
      </c>
      <c r="C2172" s="1" t="s">
        <v>16176</v>
      </c>
      <c r="D2172" s="1" t="s">
        <v>20798</v>
      </c>
      <c r="E2172" s="1">
        <v>2020</v>
      </c>
      <c r="F2172" s="1" t="s">
        <v>8831</v>
      </c>
      <c r="G2172" s="1">
        <v>12081</v>
      </c>
      <c r="H2172" s="1" t="s">
        <v>7969</v>
      </c>
      <c r="I2172" s="1" t="s">
        <v>20799</v>
      </c>
      <c r="J2172" s="1" t="s">
        <v>20800</v>
      </c>
      <c r="K2172" s="1" t="s">
        <v>7972</v>
      </c>
      <c r="L2172" s="1" t="s">
        <v>7978</v>
      </c>
      <c r="M2172" s="1" t="s">
        <v>20801</v>
      </c>
    </row>
    <row r="2173" spans="1:13" ht="37.5">
      <c r="A2173" s="1" t="s">
        <v>20802</v>
      </c>
      <c r="B2173" s="1" t="s">
        <v>20803</v>
      </c>
      <c r="C2173" s="1" t="s">
        <v>16176</v>
      </c>
      <c r="D2173" s="1" t="s">
        <v>20804</v>
      </c>
      <c r="E2173" s="1">
        <v>2018</v>
      </c>
      <c r="F2173" s="1" t="s">
        <v>20805</v>
      </c>
      <c r="G2173" s="1" t="s">
        <v>7969</v>
      </c>
      <c r="H2173" s="1" t="s">
        <v>7969</v>
      </c>
      <c r="I2173" s="1" t="s">
        <v>20806</v>
      </c>
      <c r="J2173" s="1" t="s">
        <v>20807</v>
      </c>
      <c r="K2173" s="1" t="s">
        <v>7972</v>
      </c>
      <c r="L2173" s="1" t="s">
        <v>8102</v>
      </c>
      <c r="M2173" s="1" t="s">
        <v>20808</v>
      </c>
    </row>
    <row r="2174" spans="1:13" ht="37.5">
      <c r="A2174" s="1" t="s">
        <v>20809</v>
      </c>
      <c r="B2174" s="1" t="s">
        <v>20810</v>
      </c>
      <c r="C2174" s="1" t="s">
        <v>16176</v>
      </c>
      <c r="D2174" s="1" t="s">
        <v>20811</v>
      </c>
      <c r="E2174" s="1">
        <v>2020</v>
      </c>
      <c r="F2174" s="1" t="s">
        <v>20811</v>
      </c>
      <c r="G2174" s="1" t="s">
        <v>7969</v>
      </c>
      <c r="H2174" s="1" t="s">
        <v>7969</v>
      </c>
      <c r="I2174" s="1" t="s">
        <v>20812</v>
      </c>
      <c r="J2174" s="1" t="s">
        <v>20813</v>
      </c>
      <c r="K2174" s="1" t="s">
        <v>7972</v>
      </c>
      <c r="L2174" s="1" t="s">
        <v>12126</v>
      </c>
      <c r="M2174" s="1" t="s">
        <v>20814</v>
      </c>
    </row>
    <row r="2175" spans="1:13" ht="37.5">
      <c r="A2175" s="1" t="s">
        <v>20815</v>
      </c>
      <c r="B2175" s="1" t="s">
        <v>20816</v>
      </c>
      <c r="C2175" s="1" t="s">
        <v>16176</v>
      </c>
      <c r="D2175" s="1" t="s">
        <v>20817</v>
      </c>
      <c r="E2175" s="1">
        <v>2019</v>
      </c>
      <c r="F2175" s="1" t="s">
        <v>13492</v>
      </c>
      <c r="G2175" s="1">
        <v>8</v>
      </c>
      <c r="H2175" s="1">
        <v>9</v>
      </c>
      <c r="I2175" s="1" t="s">
        <v>20818</v>
      </c>
      <c r="J2175" s="1" t="s">
        <v>20819</v>
      </c>
      <c r="K2175" s="1" t="s">
        <v>7972</v>
      </c>
      <c r="L2175" s="1" t="s">
        <v>13495</v>
      </c>
    </row>
    <row r="2176" spans="1:13" ht="37.5">
      <c r="A2176" s="1" t="s">
        <v>20820</v>
      </c>
      <c r="B2176" s="1" t="s">
        <v>20821</v>
      </c>
      <c r="C2176" s="1" t="s">
        <v>16176</v>
      </c>
      <c r="D2176" s="1" t="s">
        <v>20822</v>
      </c>
      <c r="E2176" s="1">
        <v>2020</v>
      </c>
      <c r="F2176" s="1" t="s">
        <v>20823</v>
      </c>
      <c r="G2176" s="1" t="s">
        <v>7969</v>
      </c>
      <c r="H2176" s="1" t="s">
        <v>7969</v>
      </c>
      <c r="I2176" s="1" t="s">
        <v>20824</v>
      </c>
      <c r="J2176" s="1" t="s">
        <v>20825</v>
      </c>
      <c r="K2176" s="1" t="s">
        <v>7972</v>
      </c>
      <c r="L2176" s="1" t="s">
        <v>8102</v>
      </c>
      <c r="M2176" s="1" t="s">
        <v>20826</v>
      </c>
    </row>
    <row r="2177" spans="1:13" ht="37.5">
      <c r="A2177" s="1" t="s">
        <v>20827</v>
      </c>
      <c r="B2177" s="1" t="s">
        <v>20828</v>
      </c>
      <c r="C2177" s="1" t="s">
        <v>16176</v>
      </c>
      <c r="D2177" s="1" t="s">
        <v>20829</v>
      </c>
      <c r="E2177" s="1">
        <v>2020</v>
      </c>
      <c r="F2177" s="1" t="s">
        <v>8491</v>
      </c>
      <c r="G2177" s="1">
        <v>8</v>
      </c>
      <c r="H2177" s="1" t="s">
        <v>7969</v>
      </c>
      <c r="I2177" s="1" t="s">
        <v>20830</v>
      </c>
      <c r="J2177" s="1" t="s">
        <v>20831</v>
      </c>
      <c r="K2177" s="1" t="s">
        <v>7972</v>
      </c>
      <c r="L2177" s="1" t="s">
        <v>8102</v>
      </c>
    </row>
    <row r="2178" spans="1:13" ht="37.5">
      <c r="A2178" s="1" t="s">
        <v>20832</v>
      </c>
      <c r="B2178" s="1" t="s">
        <v>20833</v>
      </c>
      <c r="C2178" s="1" t="s">
        <v>16176</v>
      </c>
      <c r="D2178" s="1" t="s">
        <v>20834</v>
      </c>
      <c r="E2178" s="1">
        <v>2019</v>
      </c>
      <c r="F2178" s="1" t="s">
        <v>20835</v>
      </c>
      <c r="G2178" s="1" t="s">
        <v>7969</v>
      </c>
      <c r="H2178" s="1" t="s">
        <v>7969</v>
      </c>
      <c r="I2178" s="1" t="s">
        <v>20836</v>
      </c>
      <c r="J2178" s="1" t="s">
        <v>20837</v>
      </c>
      <c r="K2178" s="1" t="s">
        <v>7972</v>
      </c>
      <c r="L2178" s="1" t="s">
        <v>10359</v>
      </c>
      <c r="M2178" s="1" t="s">
        <v>20838</v>
      </c>
    </row>
    <row r="2179" spans="1:13" ht="37.5">
      <c r="A2179" s="1" t="s">
        <v>20839</v>
      </c>
      <c r="B2179" s="1" t="s">
        <v>20840</v>
      </c>
      <c r="C2179" s="1" t="s">
        <v>16176</v>
      </c>
      <c r="D2179" s="1" t="s">
        <v>20841</v>
      </c>
      <c r="E2179" s="1">
        <v>2019</v>
      </c>
      <c r="F2179" s="1" t="s">
        <v>20842</v>
      </c>
      <c r="G2179" s="1" t="s">
        <v>7969</v>
      </c>
      <c r="H2179" s="1" t="s">
        <v>7969</v>
      </c>
      <c r="I2179" s="1" t="s">
        <v>19837</v>
      </c>
      <c r="J2179" s="1" t="s">
        <v>20843</v>
      </c>
      <c r="K2179" s="1" t="s">
        <v>7972</v>
      </c>
      <c r="L2179" s="1" t="s">
        <v>8102</v>
      </c>
      <c r="M2179" s="1" t="s">
        <v>20844</v>
      </c>
    </row>
    <row r="2180" spans="1:13" ht="37.5">
      <c r="A2180" s="1" t="s">
        <v>20845</v>
      </c>
      <c r="B2180" s="1" t="s">
        <v>20846</v>
      </c>
      <c r="C2180" s="1" t="s">
        <v>16176</v>
      </c>
      <c r="D2180" s="1" t="s">
        <v>20847</v>
      </c>
      <c r="E2180" s="1">
        <v>2019</v>
      </c>
      <c r="F2180" s="1" t="s">
        <v>8328</v>
      </c>
      <c r="G2180" s="1" t="s">
        <v>7969</v>
      </c>
      <c r="H2180" s="1" t="s">
        <v>7969</v>
      </c>
      <c r="I2180" s="1" t="s">
        <v>20848</v>
      </c>
      <c r="J2180" s="1" t="s">
        <v>20849</v>
      </c>
      <c r="K2180" s="1" t="s">
        <v>7972</v>
      </c>
      <c r="L2180" s="1" t="s">
        <v>8324</v>
      </c>
      <c r="M2180" s="1" t="s">
        <v>20850</v>
      </c>
    </row>
    <row r="2181" spans="1:13" ht="50">
      <c r="A2181" s="1" t="s">
        <v>20851</v>
      </c>
      <c r="B2181" s="1" t="s">
        <v>20852</v>
      </c>
      <c r="C2181" s="1" t="s">
        <v>16176</v>
      </c>
      <c r="D2181" s="1" t="s">
        <v>20853</v>
      </c>
      <c r="E2181" s="1">
        <v>2019</v>
      </c>
      <c r="F2181" s="1" t="s">
        <v>19273</v>
      </c>
      <c r="G2181" s="1">
        <v>1187</v>
      </c>
      <c r="H2181" s="1">
        <v>3</v>
      </c>
      <c r="I2181" s="1" t="s">
        <v>20854</v>
      </c>
      <c r="J2181" s="1" t="s">
        <v>20855</v>
      </c>
      <c r="K2181" s="1" t="s">
        <v>7972</v>
      </c>
      <c r="L2181" s="1" t="s">
        <v>16971</v>
      </c>
    </row>
    <row r="2182" spans="1:13" ht="50">
      <c r="A2182" s="1" t="s">
        <v>20856</v>
      </c>
      <c r="B2182" s="1" t="s">
        <v>20857</v>
      </c>
      <c r="C2182" s="1" t="s">
        <v>16176</v>
      </c>
      <c r="D2182" s="1" t="s">
        <v>20858</v>
      </c>
      <c r="E2182" s="1">
        <v>2019</v>
      </c>
      <c r="F2182" s="1" t="s">
        <v>8831</v>
      </c>
      <c r="G2182" s="1">
        <v>11634</v>
      </c>
      <c r="H2182" s="1" t="s">
        <v>7969</v>
      </c>
      <c r="I2182" s="1" t="s">
        <v>20859</v>
      </c>
      <c r="J2182" s="1" t="s">
        <v>20860</v>
      </c>
      <c r="K2182" s="1" t="s">
        <v>7972</v>
      </c>
      <c r="L2182" s="1" t="s">
        <v>13352</v>
      </c>
      <c r="M2182" s="1" t="s">
        <v>20861</v>
      </c>
    </row>
    <row r="2183" spans="1:13" ht="37.5">
      <c r="A2183" s="1" t="s">
        <v>20862</v>
      </c>
      <c r="B2183" s="1" t="s">
        <v>20863</v>
      </c>
      <c r="C2183" s="1" t="s">
        <v>16176</v>
      </c>
      <c r="D2183" s="1" t="s">
        <v>20864</v>
      </c>
      <c r="E2183" s="1">
        <v>2019</v>
      </c>
      <c r="F2183" s="1" t="s">
        <v>20865</v>
      </c>
      <c r="G2183" s="1" t="s">
        <v>7969</v>
      </c>
      <c r="H2183" s="1" t="s">
        <v>7969</v>
      </c>
      <c r="I2183" s="1" t="s">
        <v>20866</v>
      </c>
      <c r="J2183" s="1" t="s">
        <v>20867</v>
      </c>
      <c r="K2183" s="1" t="s">
        <v>7972</v>
      </c>
      <c r="L2183" s="1" t="s">
        <v>8102</v>
      </c>
      <c r="M2183" s="1" t="s">
        <v>20868</v>
      </c>
    </row>
    <row r="2184" spans="1:13" ht="37.5">
      <c r="A2184" s="1" t="s">
        <v>20869</v>
      </c>
      <c r="B2184" s="1" t="s">
        <v>20870</v>
      </c>
      <c r="C2184" s="1" t="s">
        <v>16176</v>
      </c>
      <c r="D2184" s="1" t="s">
        <v>20871</v>
      </c>
      <c r="E2184" s="1">
        <v>2019</v>
      </c>
      <c r="F2184" s="1" t="s">
        <v>9537</v>
      </c>
      <c r="G2184" s="1" t="s">
        <v>7969</v>
      </c>
      <c r="H2184" s="1" t="s">
        <v>7969</v>
      </c>
      <c r="I2184" s="1" t="s">
        <v>20872</v>
      </c>
      <c r="J2184" s="1" t="s">
        <v>20873</v>
      </c>
      <c r="K2184" s="1" t="s">
        <v>7972</v>
      </c>
      <c r="L2184" s="1" t="s">
        <v>8324</v>
      </c>
      <c r="M2184" s="1" t="s">
        <v>20874</v>
      </c>
    </row>
    <row r="2185" spans="1:13" ht="37.5">
      <c r="A2185" s="1" t="s">
        <v>20875</v>
      </c>
      <c r="B2185" s="1" t="s">
        <v>20876</v>
      </c>
      <c r="C2185" s="1" t="s">
        <v>16176</v>
      </c>
      <c r="D2185" s="1" t="s">
        <v>20877</v>
      </c>
      <c r="E2185" s="1">
        <v>2019</v>
      </c>
      <c r="F2185" s="1" t="s">
        <v>9013</v>
      </c>
      <c r="G2185" s="1">
        <v>147</v>
      </c>
      <c r="H2185" s="1" t="s">
        <v>7969</v>
      </c>
      <c r="I2185" s="1" t="s">
        <v>20878</v>
      </c>
      <c r="J2185" s="1" t="s">
        <v>20879</v>
      </c>
      <c r="K2185" s="1" t="s">
        <v>7972</v>
      </c>
      <c r="L2185" s="1" t="s">
        <v>7993</v>
      </c>
    </row>
    <row r="2186" spans="1:13" ht="25">
      <c r="A2186" s="1" t="e">
        <v>#N/A</v>
      </c>
      <c r="B2186" s="1" t="s">
        <v>20880</v>
      </c>
      <c r="C2186" s="1" t="s">
        <v>16176</v>
      </c>
      <c r="D2186" s="1" t="s">
        <v>20881</v>
      </c>
      <c r="E2186" s="1"/>
      <c r="F2186" s="1"/>
      <c r="G2186" s="1"/>
      <c r="H2186" s="1"/>
      <c r="I2186" s="1"/>
      <c r="J2186" s="1"/>
      <c r="K2186" s="1"/>
      <c r="L2186" s="1"/>
    </row>
    <row r="2187" spans="1:13" ht="37.5">
      <c r="A2187" s="1" t="s">
        <v>20882</v>
      </c>
      <c r="B2187" s="1" t="s">
        <v>20883</v>
      </c>
      <c r="C2187" s="1" t="s">
        <v>16176</v>
      </c>
      <c r="D2187" s="1" t="s">
        <v>20884</v>
      </c>
      <c r="E2187" s="1">
        <v>2020</v>
      </c>
      <c r="F2187" s="1" t="s">
        <v>17819</v>
      </c>
      <c r="G2187" s="1">
        <v>9</v>
      </c>
      <c r="H2187" s="1">
        <v>6</v>
      </c>
      <c r="I2187" s="1" t="s">
        <v>20885</v>
      </c>
      <c r="J2187" s="1" t="s">
        <v>20886</v>
      </c>
      <c r="K2187" s="1" t="s">
        <v>7972</v>
      </c>
      <c r="L2187" s="1" t="s">
        <v>17822</v>
      </c>
    </row>
    <row r="2188" spans="1:13" ht="37.5">
      <c r="A2188" s="1" t="s">
        <v>20887</v>
      </c>
      <c r="B2188" s="1" t="s">
        <v>20888</v>
      </c>
      <c r="C2188" s="1" t="s">
        <v>16176</v>
      </c>
      <c r="D2188" s="1" t="s">
        <v>20889</v>
      </c>
      <c r="E2188" s="1">
        <v>2019</v>
      </c>
      <c r="F2188" s="1" t="s">
        <v>20890</v>
      </c>
      <c r="G2188" s="1">
        <v>27</v>
      </c>
      <c r="H2188" s="1">
        <v>1</v>
      </c>
      <c r="I2188" s="1" t="s">
        <v>20891</v>
      </c>
      <c r="J2188" s="1" t="s">
        <v>20892</v>
      </c>
      <c r="K2188" s="1" t="s">
        <v>7972</v>
      </c>
      <c r="L2188" s="1" t="s">
        <v>20893</v>
      </c>
    </row>
    <row r="2189" spans="1:13" ht="50">
      <c r="A2189" s="1" t="s">
        <v>20894</v>
      </c>
      <c r="B2189" s="1" t="s">
        <v>20895</v>
      </c>
      <c r="C2189" s="1" t="s">
        <v>16176</v>
      </c>
      <c r="D2189" s="1" t="s">
        <v>20896</v>
      </c>
      <c r="E2189" s="1">
        <v>2018</v>
      </c>
      <c r="F2189" s="1" t="s">
        <v>20897</v>
      </c>
      <c r="G2189" s="1" t="s">
        <v>7969</v>
      </c>
      <c r="H2189" s="1" t="s">
        <v>7969</v>
      </c>
      <c r="I2189" s="1" t="s">
        <v>20898</v>
      </c>
      <c r="J2189" s="1" t="s">
        <v>20899</v>
      </c>
      <c r="K2189" s="1" t="s">
        <v>7972</v>
      </c>
      <c r="L2189" s="1" t="s">
        <v>8102</v>
      </c>
      <c r="M2189" s="1" t="s">
        <v>20900</v>
      </c>
    </row>
    <row r="2190" spans="1:13" ht="50">
      <c r="A2190" s="1" t="s">
        <v>20901</v>
      </c>
      <c r="B2190" s="1" t="s">
        <v>20902</v>
      </c>
      <c r="C2190" s="1" t="s">
        <v>16176</v>
      </c>
      <c r="D2190" s="1" t="s">
        <v>20903</v>
      </c>
      <c r="E2190" s="1">
        <v>2020</v>
      </c>
      <c r="F2190" s="1" t="s">
        <v>20904</v>
      </c>
      <c r="G2190" s="1" t="s">
        <v>7969</v>
      </c>
      <c r="H2190" s="1" t="s">
        <v>7969</v>
      </c>
      <c r="I2190" s="1" t="s">
        <v>20905</v>
      </c>
      <c r="J2190" s="1" t="s">
        <v>20906</v>
      </c>
      <c r="K2190" s="1" t="s">
        <v>7972</v>
      </c>
      <c r="L2190" s="1" t="s">
        <v>8102</v>
      </c>
      <c r="M2190" s="1" t="s">
        <v>20907</v>
      </c>
    </row>
    <row r="2191" spans="1:13" ht="50">
      <c r="A2191" s="1" t="s">
        <v>20908</v>
      </c>
      <c r="B2191" s="1" t="s">
        <v>20909</v>
      </c>
      <c r="C2191" s="1" t="s">
        <v>16176</v>
      </c>
      <c r="D2191" s="1" t="s">
        <v>20910</v>
      </c>
      <c r="E2191" s="1">
        <v>2019</v>
      </c>
      <c r="F2191" s="1" t="s">
        <v>8831</v>
      </c>
      <c r="G2191" s="1">
        <v>11879</v>
      </c>
      <c r="H2191" s="1" t="s">
        <v>7969</v>
      </c>
      <c r="I2191" s="1" t="s">
        <v>20911</v>
      </c>
      <c r="J2191" s="1" t="s">
        <v>20912</v>
      </c>
      <c r="K2191" s="1" t="s">
        <v>7972</v>
      </c>
      <c r="L2191" s="1" t="s">
        <v>7978</v>
      </c>
      <c r="M2191" s="1" t="s">
        <v>20913</v>
      </c>
    </row>
    <row r="2192" spans="1:13" ht="37.5">
      <c r="A2192" s="1" t="s">
        <v>20914</v>
      </c>
      <c r="B2192" s="1" t="s">
        <v>20915</v>
      </c>
      <c r="C2192" s="1" t="s">
        <v>16176</v>
      </c>
      <c r="D2192" s="1" t="s">
        <v>20916</v>
      </c>
      <c r="E2192" s="1">
        <v>2019</v>
      </c>
      <c r="F2192" s="1" t="s">
        <v>20917</v>
      </c>
      <c r="G2192" s="1">
        <v>11</v>
      </c>
      <c r="H2192" s="1">
        <v>6</v>
      </c>
      <c r="I2192" s="1" t="s">
        <v>20918</v>
      </c>
      <c r="J2192" s="1" t="s">
        <v>20919</v>
      </c>
      <c r="K2192" s="1" t="s">
        <v>7972</v>
      </c>
      <c r="L2192" s="1" t="s">
        <v>8102</v>
      </c>
    </row>
    <row r="2193" spans="1:13" ht="37.5">
      <c r="A2193" s="1" t="s">
        <v>20920</v>
      </c>
      <c r="B2193" s="1" t="s">
        <v>20921</v>
      </c>
      <c r="C2193" s="1" t="s">
        <v>16176</v>
      </c>
      <c r="D2193" s="1" t="s">
        <v>20922</v>
      </c>
      <c r="E2193" s="1">
        <v>2019</v>
      </c>
      <c r="F2193" s="1" t="s">
        <v>8009</v>
      </c>
      <c r="G2193" s="1">
        <v>8</v>
      </c>
      <c r="H2193" s="1">
        <v>12</v>
      </c>
      <c r="I2193" s="1" t="s">
        <v>20923</v>
      </c>
      <c r="J2193" s="1" t="s">
        <v>20924</v>
      </c>
      <c r="K2193" s="1" t="s">
        <v>7972</v>
      </c>
      <c r="L2193" s="1" t="s">
        <v>11745</v>
      </c>
    </row>
    <row r="2194" spans="1:13" ht="37.5">
      <c r="A2194" s="1" t="s">
        <v>20925</v>
      </c>
      <c r="B2194" s="1" t="s">
        <v>20926</v>
      </c>
      <c r="C2194" s="1" t="s">
        <v>16176</v>
      </c>
      <c r="D2194" s="1" t="s">
        <v>20927</v>
      </c>
      <c r="E2194" s="1">
        <v>2020</v>
      </c>
      <c r="F2194" s="1" t="s">
        <v>20464</v>
      </c>
      <c r="G2194" s="1">
        <v>15</v>
      </c>
      <c r="H2194" s="1">
        <v>2</v>
      </c>
      <c r="I2194" s="1" t="s">
        <v>20928</v>
      </c>
      <c r="J2194" s="1" t="s">
        <v>20929</v>
      </c>
      <c r="K2194" s="1" t="s">
        <v>7972</v>
      </c>
      <c r="L2194" s="1" t="s">
        <v>9617</v>
      </c>
      <c r="M2194" s="1" t="s">
        <v>20930</v>
      </c>
    </row>
    <row r="2195" spans="1:13" ht="75">
      <c r="A2195" s="1" t="s">
        <v>20931</v>
      </c>
      <c r="B2195" s="1" t="s">
        <v>20932</v>
      </c>
      <c r="C2195" s="1" t="s">
        <v>16176</v>
      </c>
      <c r="D2195" s="1" t="s">
        <v>20933</v>
      </c>
      <c r="E2195" s="1">
        <v>2019</v>
      </c>
      <c r="F2195" s="1" t="s">
        <v>20934</v>
      </c>
      <c r="G2195" s="1" t="s">
        <v>7969</v>
      </c>
      <c r="H2195" s="1" t="s">
        <v>7969</v>
      </c>
      <c r="I2195" s="1" t="s">
        <v>20935</v>
      </c>
      <c r="J2195" s="1" t="s">
        <v>20936</v>
      </c>
      <c r="K2195" s="1" t="s">
        <v>7972</v>
      </c>
      <c r="L2195" s="1" t="s">
        <v>8102</v>
      </c>
      <c r="M2195" s="1" t="s">
        <v>20937</v>
      </c>
    </row>
    <row r="2196" spans="1:13" ht="37.5">
      <c r="A2196" s="1" t="s">
        <v>20938</v>
      </c>
      <c r="B2196" s="1" t="s">
        <v>20939</v>
      </c>
      <c r="C2196" s="1" t="s">
        <v>16176</v>
      </c>
      <c r="D2196" s="1" t="s">
        <v>20940</v>
      </c>
      <c r="E2196" s="1">
        <v>2018</v>
      </c>
      <c r="F2196" s="1" t="s">
        <v>11083</v>
      </c>
      <c r="G2196" s="1">
        <v>96</v>
      </c>
      <c r="H2196" s="1">
        <v>17</v>
      </c>
      <c r="I2196" s="1" t="s">
        <v>20941</v>
      </c>
      <c r="J2196" s="1" t="s">
        <v>20942</v>
      </c>
      <c r="K2196" s="1" t="s">
        <v>7972</v>
      </c>
      <c r="L2196" s="1" t="s">
        <v>11086</v>
      </c>
      <c r="M2196" s="1" t="s">
        <v>7969</v>
      </c>
    </row>
    <row r="2197" spans="1:13" ht="37.5">
      <c r="A2197" s="1" t="s">
        <v>20943</v>
      </c>
      <c r="B2197" s="1" t="s">
        <v>20944</v>
      </c>
      <c r="C2197" s="1" t="s">
        <v>16176</v>
      </c>
      <c r="D2197" s="1" t="s">
        <v>20945</v>
      </c>
      <c r="E2197" s="1">
        <v>2020</v>
      </c>
      <c r="F2197" s="1" t="s">
        <v>20946</v>
      </c>
      <c r="G2197" s="1">
        <v>11</v>
      </c>
      <c r="H2197" s="1">
        <v>1</v>
      </c>
      <c r="I2197" s="1" t="s">
        <v>20947</v>
      </c>
      <c r="J2197" s="1" t="s">
        <v>20948</v>
      </c>
      <c r="K2197" s="1" t="s">
        <v>7972</v>
      </c>
      <c r="L2197" s="1" t="s">
        <v>20949</v>
      </c>
      <c r="M2197" s="1" t="s">
        <v>7969</v>
      </c>
    </row>
    <row r="2198" spans="1:13" ht="37.5">
      <c r="A2198" s="1" t="s">
        <v>20950</v>
      </c>
      <c r="B2198" s="1" t="s">
        <v>20951</v>
      </c>
      <c r="C2198" s="1" t="s">
        <v>16176</v>
      </c>
      <c r="D2198" s="1" t="s">
        <v>20952</v>
      </c>
      <c r="E2198" s="1">
        <v>2019</v>
      </c>
      <c r="F2198" s="1" t="s">
        <v>20953</v>
      </c>
      <c r="G2198" s="1">
        <v>16</v>
      </c>
      <c r="H2198" s="1">
        <v>4</v>
      </c>
      <c r="I2198" s="1" t="s">
        <v>20954</v>
      </c>
      <c r="J2198" s="1" t="s">
        <v>20955</v>
      </c>
      <c r="K2198" s="1" t="s">
        <v>7972</v>
      </c>
      <c r="L2198" s="1" t="s">
        <v>20956</v>
      </c>
    </row>
    <row r="2199" spans="1:13" ht="37.5">
      <c r="A2199" s="1" t="s">
        <v>20957</v>
      </c>
      <c r="B2199" s="1" t="s">
        <v>20958</v>
      </c>
      <c r="C2199" s="1" t="s">
        <v>16176</v>
      </c>
      <c r="D2199" s="1" t="s">
        <v>20959</v>
      </c>
      <c r="E2199" s="1">
        <v>2019</v>
      </c>
      <c r="F2199" s="1" t="s">
        <v>20960</v>
      </c>
      <c r="G2199" s="1">
        <v>8</v>
      </c>
      <c r="H2199" s="1">
        <v>6</v>
      </c>
      <c r="I2199" s="1" t="s">
        <v>20961</v>
      </c>
      <c r="J2199" s="1" t="s">
        <v>20962</v>
      </c>
      <c r="K2199" s="1" t="s">
        <v>7972</v>
      </c>
      <c r="L2199" s="1" t="s">
        <v>20963</v>
      </c>
    </row>
    <row r="2200" spans="1:13" ht="37.5">
      <c r="A2200" s="1" t="s">
        <v>20964</v>
      </c>
      <c r="B2200" s="1" t="s">
        <v>20965</v>
      </c>
      <c r="C2200" s="1" t="s">
        <v>16176</v>
      </c>
      <c r="D2200" s="1" t="s">
        <v>20966</v>
      </c>
      <c r="E2200" s="1">
        <v>2019</v>
      </c>
      <c r="F2200" s="1" t="s">
        <v>20967</v>
      </c>
      <c r="G2200" s="1" t="s">
        <v>7969</v>
      </c>
      <c r="H2200" s="1" t="s">
        <v>7969</v>
      </c>
      <c r="I2200" s="1" t="s">
        <v>20968</v>
      </c>
      <c r="J2200" s="1" t="s">
        <v>20969</v>
      </c>
      <c r="K2200" s="1" t="s">
        <v>7972</v>
      </c>
      <c r="L2200" s="1" t="s">
        <v>8427</v>
      </c>
      <c r="M2200" s="1" t="s">
        <v>20970</v>
      </c>
    </row>
    <row r="2201" spans="1:13" ht="37.5">
      <c r="A2201" s="1" t="s">
        <v>20971</v>
      </c>
      <c r="B2201" s="1" t="s">
        <v>20972</v>
      </c>
      <c r="C2201" s="1" t="s">
        <v>16176</v>
      </c>
      <c r="D2201" s="1" t="s">
        <v>20973</v>
      </c>
      <c r="E2201" s="1">
        <v>2020</v>
      </c>
      <c r="F2201" s="1" t="s">
        <v>16827</v>
      </c>
      <c r="G2201" s="1">
        <v>6</v>
      </c>
      <c r="H2201" s="1">
        <v>3</v>
      </c>
      <c r="I2201" s="1" t="s">
        <v>20974</v>
      </c>
      <c r="J2201" s="1" t="s">
        <v>20975</v>
      </c>
      <c r="K2201" s="1" t="s">
        <v>7972</v>
      </c>
      <c r="L2201" s="1" t="s">
        <v>8027</v>
      </c>
    </row>
    <row r="2202" spans="1:13" ht="37.5">
      <c r="A2202" s="1" t="s">
        <v>20976</v>
      </c>
      <c r="B2202" s="1" t="s">
        <v>20977</v>
      </c>
      <c r="C2202" s="1" t="s">
        <v>16176</v>
      </c>
      <c r="D2202" s="1" t="s">
        <v>20978</v>
      </c>
      <c r="E2202" s="1">
        <v>2018</v>
      </c>
      <c r="F2202" s="1" t="s">
        <v>8005</v>
      </c>
      <c r="G2202" s="1">
        <v>74</v>
      </c>
      <c r="H2202" s="1">
        <v>11</v>
      </c>
      <c r="I2202" s="1" t="s">
        <v>20979</v>
      </c>
      <c r="J2202" s="1" t="s">
        <v>20980</v>
      </c>
      <c r="K2202" s="1" t="s">
        <v>7972</v>
      </c>
      <c r="L2202" s="1" t="s">
        <v>13326</v>
      </c>
      <c r="M2202" s="1" t="s">
        <v>20981</v>
      </c>
    </row>
    <row r="2203" spans="1:13" ht="37.5">
      <c r="A2203" s="1" t="s">
        <v>20982</v>
      </c>
      <c r="B2203" s="1" t="s">
        <v>20983</v>
      </c>
      <c r="C2203" s="1" t="s">
        <v>16176</v>
      </c>
      <c r="D2203" s="1" t="s">
        <v>20984</v>
      </c>
      <c r="E2203" s="1">
        <v>2019</v>
      </c>
      <c r="F2203" s="1" t="s">
        <v>20985</v>
      </c>
      <c r="G2203" s="1" t="s">
        <v>7969</v>
      </c>
      <c r="H2203" s="1" t="s">
        <v>7969</v>
      </c>
      <c r="I2203" s="1" t="s">
        <v>20986</v>
      </c>
      <c r="J2203" s="1" t="s">
        <v>20987</v>
      </c>
      <c r="K2203" s="1" t="s">
        <v>7972</v>
      </c>
      <c r="L2203" s="1" t="s">
        <v>8102</v>
      </c>
      <c r="M2203" s="1" t="s">
        <v>20988</v>
      </c>
    </row>
    <row r="2204" spans="1:13" ht="37.5">
      <c r="A2204" s="1" t="s">
        <v>20989</v>
      </c>
      <c r="B2204" s="1" t="s">
        <v>20990</v>
      </c>
      <c r="C2204" s="1" t="s">
        <v>16176</v>
      </c>
      <c r="D2204" s="1" t="s">
        <v>20991</v>
      </c>
      <c r="E2204" s="1">
        <v>2020</v>
      </c>
      <c r="F2204" s="1" t="s">
        <v>16779</v>
      </c>
      <c r="G2204" s="1">
        <v>52</v>
      </c>
      <c r="H2204" s="1">
        <v>2</v>
      </c>
      <c r="I2204" s="1" t="s">
        <v>20992</v>
      </c>
      <c r="J2204" s="1" t="s">
        <v>20993</v>
      </c>
      <c r="K2204" s="1" t="s">
        <v>7972</v>
      </c>
      <c r="L2204" s="1" t="s">
        <v>8324</v>
      </c>
    </row>
    <row r="2205" spans="1:13" ht="37.5">
      <c r="A2205" s="1" t="s">
        <v>20994</v>
      </c>
      <c r="B2205" s="1" t="s">
        <v>20995</v>
      </c>
      <c r="C2205" s="1" t="s">
        <v>16176</v>
      </c>
      <c r="D2205" s="1" t="s">
        <v>20996</v>
      </c>
      <c r="E2205" s="1">
        <v>2020</v>
      </c>
      <c r="F2205" s="1" t="s">
        <v>10691</v>
      </c>
      <c r="G2205" s="1">
        <v>32</v>
      </c>
      <c r="H2205" s="1">
        <v>9</v>
      </c>
      <c r="I2205" s="1" t="s">
        <v>20997</v>
      </c>
      <c r="J2205" s="1" t="s">
        <v>20998</v>
      </c>
      <c r="K2205" s="1" t="s">
        <v>7972</v>
      </c>
      <c r="L2205" s="1" t="s">
        <v>10694</v>
      </c>
      <c r="M2205" s="1" t="s">
        <v>20999</v>
      </c>
    </row>
    <row r="2206" spans="1:13" ht="50">
      <c r="A2206" s="1" t="s">
        <v>21000</v>
      </c>
      <c r="B2206" s="1" t="s">
        <v>21001</v>
      </c>
      <c r="C2206" s="1" t="s">
        <v>16176</v>
      </c>
      <c r="D2206" s="1" t="s">
        <v>21002</v>
      </c>
      <c r="E2206" s="1">
        <v>2019</v>
      </c>
      <c r="F2206" s="1" t="s">
        <v>19273</v>
      </c>
      <c r="G2206" s="1">
        <v>1345</v>
      </c>
      <c r="H2206" s="1">
        <v>2</v>
      </c>
      <c r="I2206" s="1" t="s">
        <v>21003</v>
      </c>
      <c r="J2206" s="1" t="s">
        <v>21004</v>
      </c>
      <c r="K2206" s="1" t="s">
        <v>7972</v>
      </c>
      <c r="L2206" s="1" t="s">
        <v>16971</v>
      </c>
    </row>
    <row r="2207" spans="1:13" ht="37.5">
      <c r="A2207" s="1" t="s">
        <v>21005</v>
      </c>
      <c r="B2207" s="1" t="s">
        <v>21006</v>
      </c>
      <c r="C2207" s="1" t="s">
        <v>16176</v>
      </c>
      <c r="D2207" s="1" t="s">
        <v>21007</v>
      </c>
      <c r="E2207" s="1">
        <v>2018</v>
      </c>
      <c r="F2207" s="1" t="s">
        <v>21008</v>
      </c>
      <c r="G2207" s="1" t="s">
        <v>7969</v>
      </c>
      <c r="H2207" s="1" t="s">
        <v>7969</v>
      </c>
      <c r="I2207" s="1" t="s">
        <v>21009</v>
      </c>
      <c r="J2207" s="1" t="s">
        <v>21010</v>
      </c>
      <c r="K2207" s="1" t="s">
        <v>7972</v>
      </c>
      <c r="L2207" s="1" t="s">
        <v>8102</v>
      </c>
      <c r="M2207" s="1" t="s">
        <v>21011</v>
      </c>
    </row>
    <row r="2208" spans="1:13" ht="50">
      <c r="A2208" s="1" t="s">
        <v>21012</v>
      </c>
      <c r="B2208" s="1" t="s">
        <v>21013</v>
      </c>
      <c r="C2208" s="1" t="s">
        <v>16176</v>
      </c>
      <c r="D2208" s="1" t="s">
        <v>21014</v>
      </c>
      <c r="E2208" s="1">
        <v>2020</v>
      </c>
      <c r="F2208" s="1" t="s">
        <v>13826</v>
      </c>
      <c r="G2208" s="1">
        <v>402</v>
      </c>
      <c r="H2208" s="1" t="s">
        <v>7969</v>
      </c>
      <c r="I2208" s="1" t="s">
        <v>21015</v>
      </c>
      <c r="J2208" s="1" t="s">
        <v>21016</v>
      </c>
      <c r="K2208" s="1" t="s">
        <v>7972</v>
      </c>
      <c r="L2208" s="1" t="s">
        <v>7985</v>
      </c>
      <c r="M2208" s="1" t="s">
        <v>21017</v>
      </c>
    </row>
    <row r="2209" spans="1:13" ht="37.5">
      <c r="A2209" s="1" t="s">
        <v>21018</v>
      </c>
      <c r="B2209" s="1" t="s">
        <v>21019</v>
      </c>
      <c r="C2209" s="1" t="s">
        <v>16176</v>
      </c>
      <c r="D2209" s="1" t="s">
        <v>21020</v>
      </c>
      <c r="E2209" s="1">
        <v>2020</v>
      </c>
      <c r="F2209" s="1" t="s">
        <v>12218</v>
      </c>
      <c r="G2209" s="1">
        <v>107</v>
      </c>
      <c r="H2209" s="1" t="s">
        <v>7969</v>
      </c>
      <c r="I2209" s="1" t="s">
        <v>21021</v>
      </c>
      <c r="J2209" s="1" t="s">
        <v>21022</v>
      </c>
      <c r="K2209" s="1" t="s">
        <v>7972</v>
      </c>
      <c r="L2209" s="1" t="s">
        <v>7993</v>
      </c>
      <c r="M2209" s="1" t="s">
        <v>21023</v>
      </c>
    </row>
    <row r="2210" spans="1:13" ht="37.5">
      <c r="A2210" s="1" t="s">
        <v>21024</v>
      </c>
      <c r="B2210" s="1" t="s">
        <v>21025</v>
      </c>
      <c r="C2210" s="1" t="s">
        <v>16176</v>
      </c>
      <c r="D2210" s="1" t="s">
        <v>21026</v>
      </c>
      <c r="E2210" s="1">
        <v>2019</v>
      </c>
      <c r="F2210" s="1" t="s">
        <v>8005</v>
      </c>
      <c r="G2210" s="1">
        <v>75</v>
      </c>
      <c r="H2210" s="1">
        <v>7</v>
      </c>
      <c r="I2210" s="1" t="s">
        <v>21027</v>
      </c>
      <c r="J2210" s="1" t="s">
        <v>21028</v>
      </c>
      <c r="K2210" s="1" t="s">
        <v>7972</v>
      </c>
      <c r="L2210" s="1" t="s">
        <v>13326</v>
      </c>
    </row>
    <row r="2211" spans="1:13" ht="37.5">
      <c r="A2211" s="1" t="s">
        <v>21029</v>
      </c>
      <c r="B2211" s="1" t="s">
        <v>21030</v>
      </c>
      <c r="C2211" s="1" t="s">
        <v>16176</v>
      </c>
      <c r="D2211" s="1" t="s">
        <v>21031</v>
      </c>
      <c r="E2211" s="1">
        <v>2019</v>
      </c>
      <c r="F2211" s="1" t="s">
        <v>8491</v>
      </c>
      <c r="G2211" s="1">
        <v>7</v>
      </c>
      <c r="H2211" s="1" t="s">
        <v>7969</v>
      </c>
      <c r="I2211" s="1" t="s">
        <v>21032</v>
      </c>
      <c r="J2211" s="1" t="s">
        <v>21033</v>
      </c>
      <c r="K2211" s="1" t="s">
        <v>7972</v>
      </c>
      <c r="L2211" s="1" t="s">
        <v>8102</v>
      </c>
    </row>
    <row r="2212" spans="1:13" ht="37.5">
      <c r="A2212" s="1" t="s">
        <v>21034</v>
      </c>
      <c r="B2212" s="1" t="s">
        <v>21035</v>
      </c>
      <c r="C2212" s="1" t="s">
        <v>16176</v>
      </c>
      <c r="D2212" s="1" t="s">
        <v>21036</v>
      </c>
      <c r="E2212" s="1">
        <v>2019</v>
      </c>
      <c r="F2212" s="1" t="s">
        <v>13516</v>
      </c>
      <c r="G2212" s="1" t="s">
        <v>7969</v>
      </c>
      <c r="H2212" s="1" t="s">
        <v>7969</v>
      </c>
      <c r="I2212" s="1" t="s">
        <v>21037</v>
      </c>
      <c r="J2212" s="1" t="s">
        <v>21038</v>
      </c>
      <c r="K2212" s="1" t="s">
        <v>7972</v>
      </c>
      <c r="L2212" s="1" t="s">
        <v>8427</v>
      </c>
      <c r="M2212" s="1" t="s">
        <v>21039</v>
      </c>
    </row>
    <row r="2213" spans="1:13" ht="37.5">
      <c r="A2213" s="1" t="s">
        <v>21040</v>
      </c>
      <c r="B2213" s="1" t="s">
        <v>21041</v>
      </c>
      <c r="C2213" s="1" t="s">
        <v>16176</v>
      </c>
      <c r="D2213" s="1" t="s">
        <v>21042</v>
      </c>
      <c r="E2213" s="1">
        <v>2018</v>
      </c>
      <c r="F2213" s="1" t="s">
        <v>21043</v>
      </c>
      <c r="G2213" s="1" t="s">
        <v>7969</v>
      </c>
      <c r="H2213" s="1" t="s">
        <v>7969</v>
      </c>
      <c r="I2213" s="1" t="s">
        <v>21044</v>
      </c>
      <c r="J2213" s="1" t="s">
        <v>21045</v>
      </c>
      <c r="K2213" s="1" t="s">
        <v>7972</v>
      </c>
      <c r="L2213" s="1" t="s">
        <v>8102</v>
      </c>
      <c r="M2213" s="1" t="s">
        <v>21046</v>
      </c>
    </row>
    <row r="2214" spans="1:13" ht="50">
      <c r="A2214" s="1" t="s">
        <v>21047</v>
      </c>
      <c r="B2214" s="1" t="s">
        <v>21048</v>
      </c>
      <c r="C2214" s="1" t="s">
        <v>16176</v>
      </c>
      <c r="D2214" s="1" t="s">
        <v>21049</v>
      </c>
      <c r="E2214" s="1">
        <v>2019</v>
      </c>
      <c r="F2214" s="1" t="s">
        <v>16035</v>
      </c>
      <c r="G2214" s="1">
        <v>128</v>
      </c>
      <c r="H2214" s="1" t="s">
        <v>7969</v>
      </c>
      <c r="I2214" s="1" t="s">
        <v>21050</v>
      </c>
      <c r="J2214" s="1" t="s">
        <v>21051</v>
      </c>
      <c r="K2214" s="1" t="s">
        <v>7972</v>
      </c>
      <c r="L2214" s="1" t="s">
        <v>16038</v>
      </c>
      <c r="M2214" s="1" t="s">
        <v>21052</v>
      </c>
    </row>
    <row r="2215" spans="1:13" ht="37.5">
      <c r="A2215" s="1" t="s">
        <v>21053</v>
      </c>
      <c r="B2215" s="1" t="s">
        <v>21054</v>
      </c>
      <c r="C2215" s="1" t="s">
        <v>16176</v>
      </c>
      <c r="D2215" s="1" t="s">
        <v>21055</v>
      </c>
      <c r="E2215" s="1">
        <v>2018</v>
      </c>
      <c r="F2215" s="1" t="s">
        <v>8328</v>
      </c>
      <c r="G2215" s="1" t="s">
        <v>7969</v>
      </c>
      <c r="H2215" s="1" t="s">
        <v>7969</v>
      </c>
      <c r="I2215" s="1" t="s">
        <v>21056</v>
      </c>
      <c r="J2215" s="1" t="s">
        <v>21057</v>
      </c>
      <c r="K2215" s="1" t="s">
        <v>7972</v>
      </c>
      <c r="L2215" s="1" t="s">
        <v>8324</v>
      </c>
      <c r="M2215" s="1" t="s">
        <v>21058</v>
      </c>
    </row>
    <row r="2216" spans="1:13">
      <c r="A2216" s="1" t="e">
        <v>#N/A</v>
      </c>
      <c r="B2216" s="1" t="s">
        <v>21059</v>
      </c>
      <c r="C2216" s="1" t="s">
        <v>16176</v>
      </c>
      <c r="D2216" s="1" t="s">
        <v>21060</v>
      </c>
      <c r="E2216" s="1"/>
      <c r="F2216" s="1"/>
      <c r="G2216" s="1"/>
      <c r="H2216" s="1"/>
      <c r="I2216" s="1"/>
      <c r="J2216" s="1"/>
      <c r="K2216" s="1"/>
      <c r="L2216" s="1"/>
    </row>
    <row r="2217" spans="1:13" ht="37.5">
      <c r="A2217" s="1" t="s">
        <v>21061</v>
      </c>
      <c r="B2217" s="1" t="s">
        <v>21062</v>
      </c>
      <c r="C2217" s="1" t="s">
        <v>16176</v>
      </c>
      <c r="D2217" s="1" t="s">
        <v>21063</v>
      </c>
      <c r="E2217" s="1">
        <v>2019</v>
      </c>
      <c r="F2217" s="1" t="s">
        <v>21064</v>
      </c>
      <c r="G2217" s="1" t="s">
        <v>7969</v>
      </c>
      <c r="H2217" s="1" t="s">
        <v>7969</v>
      </c>
      <c r="I2217" s="1" t="s">
        <v>21065</v>
      </c>
      <c r="J2217" s="1" t="s">
        <v>21066</v>
      </c>
      <c r="K2217" s="1" t="s">
        <v>7972</v>
      </c>
      <c r="L2217" s="1" t="s">
        <v>8102</v>
      </c>
      <c r="M2217" s="1" t="s">
        <v>21067</v>
      </c>
    </row>
    <row r="2218" spans="1:13" ht="37.5">
      <c r="A2218" s="1" t="s">
        <v>21068</v>
      </c>
      <c r="B2218" s="1" t="s">
        <v>21069</v>
      </c>
      <c r="C2218" s="1" t="s">
        <v>16176</v>
      </c>
      <c r="D2218" s="1" t="s">
        <v>21070</v>
      </c>
      <c r="E2218" s="1">
        <v>2019</v>
      </c>
      <c r="F2218" s="1" t="s">
        <v>7975</v>
      </c>
      <c r="G2218" s="1">
        <v>22</v>
      </c>
      <c r="H2218" s="1" t="s">
        <v>7969</v>
      </c>
      <c r="I2218" s="1" t="s">
        <v>21071</v>
      </c>
      <c r="J2218" s="1" t="s">
        <v>21072</v>
      </c>
      <c r="K2218" s="1" t="s">
        <v>7972</v>
      </c>
      <c r="L2218" s="1" t="s">
        <v>13326</v>
      </c>
      <c r="M2218" s="1" t="s">
        <v>21073</v>
      </c>
    </row>
    <row r="2219" spans="1:13" ht="37.5">
      <c r="A2219" s="1" t="s">
        <v>21074</v>
      </c>
      <c r="B2219" s="1" t="s">
        <v>21075</v>
      </c>
      <c r="C2219" s="1" t="s">
        <v>16176</v>
      </c>
      <c r="D2219" s="1" t="s">
        <v>21076</v>
      </c>
      <c r="E2219" s="1">
        <v>2019</v>
      </c>
      <c r="F2219" s="1" t="s">
        <v>21064</v>
      </c>
      <c r="G2219" s="1" t="s">
        <v>7969</v>
      </c>
      <c r="H2219" s="1" t="s">
        <v>7969</v>
      </c>
      <c r="I2219" s="1" t="s">
        <v>21077</v>
      </c>
      <c r="J2219" s="1" t="s">
        <v>21078</v>
      </c>
      <c r="K2219" s="1" t="s">
        <v>7972</v>
      </c>
      <c r="L2219" s="1" t="s">
        <v>8102</v>
      </c>
      <c r="M2219" s="1" t="s">
        <v>21079</v>
      </c>
    </row>
    <row r="2220" spans="1:13" ht="37.5">
      <c r="A2220" s="1" t="s">
        <v>21080</v>
      </c>
      <c r="B2220" s="1" t="s">
        <v>21081</v>
      </c>
      <c r="C2220" s="1" t="s">
        <v>16176</v>
      </c>
      <c r="D2220" s="1" t="s">
        <v>21082</v>
      </c>
      <c r="E2220" s="1">
        <v>2019</v>
      </c>
      <c r="F2220" s="1" t="s">
        <v>8491</v>
      </c>
      <c r="G2220" s="1">
        <v>7</v>
      </c>
      <c r="H2220" s="1" t="s">
        <v>7969</v>
      </c>
      <c r="I2220" s="1" t="s">
        <v>21083</v>
      </c>
      <c r="J2220" s="1" t="s">
        <v>21084</v>
      </c>
      <c r="K2220" s="1" t="s">
        <v>7972</v>
      </c>
      <c r="L2220" s="1" t="s">
        <v>8102</v>
      </c>
    </row>
    <row r="2221" spans="1:13" ht="25">
      <c r="A2221" s="1" t="e">
        <v>#N/A</v>
      </c>
      <c r="B2221" s="1" t="s">
        <v>21085</v>
      </c>
      <c r="C2221" s="1" t="s">
        <v>16176</v>
      </c>
      <c r="D2221" s="1" t="s">
        <v>21086</v>
      </c>
      <c r="E2221" s="1"/>
      <c r="F2221" s="1"/>
      <c r="G2221" s="1"/>
      <c r="H2221" s="1"/>
      <c r="I2221" s="1"/>
      <c r="J2221" s="1"/>
      <c r="K2221" s="1"/>
      <c r="L2221" s="1"/>
    </row>
    <row r="2222" spans="1:13" ht="37.5">
      <c r="A2222" s="1" t="s">
        <v>21087</v>
      </c>
      <c r="B2222" s="1" t="s">
        <v>21088</v>
      </c>
      <c r="C2222" s="1" t="s">
        <v>16176</v>
      </c>
      <c r="D2222" s="1" t="s">
        <v>21089</v>
      </c>
      <c r="E2222" s="1">
        <v>2019</v>
      </c>
      <c r="F2222" s="1" t="s">
        <v>21090</v>
      </c>
      <c r="G2222" s="1">
        <v>8</v>
      </c>
      <c r="H2222" s="1">
        <v>6</v>
      </c>
      <c r="I2222" s="1" t="s">
        <v>21091</v>
      </c>
      <c r="J2222" s="1" t="s">
        <v>21092</v>
      </c>
      <c r="K2222" s="1" t="s">
        <v>7972</v>
      </c>
      <c r="L2222" s="1" t="s">
        <v>13495</v>
      </c>
      <c r="M2222" s="1" t="s">
        <v>21093</v>
      </c>
    </row>
    <row r="2223" spans="1:13" ht="37.5">
      <c r="A2223" s="1" t="s">
        <v>21094</v>
      </c>
      <c r="B2223" s="1" t="s">
        <v>21095</v>
      </c>
      <c r="C2223" s="1" t="s">
        <v>16176</v>
      </c>
      <c r="D2223" s="1" t="s">
        <v>21096</v>
      </c>
      <c r="E2223" s="1">
        <v>2020</v>
      </c>
      <c r="F2223" s="1" t="s">
        <v>9732</v>
      </c>
      <c r="G2223" s="1">
        <v>337</v>
      </c>
      <c r="H2223" s="1" t="s">
        <v>7969</v>
      </c>
      <c r="I2223" s="1" t="s">
        <v>21097</v>
      </c>
      <c r="J2223" s="1" t="s">
        <v>21098</v>
      </c>
      <c r="K2223" s="1" t="s">
        <v>7972</v>
      </c>
      <c r="L2223" s="1" t="s">
        <v>7985</v>
      </c>
      <c r="M2223" s="1" t="s">
        <v>21099</v>
      </c>
    </row>
    <row r="2224" spans="1:13" ht="37.5">
      <c r="A2224" s="1" t="s">
        <v>21100</v>
      </c>
      <c r="B2224" s="1" t="s">
        <v>21101</v>
      </c>
      <c r="C2224" s="1" t="s">
        <v>16176</v>
      </c>
      <c r="D2224" s="1" t="s">
        <v>21102</v>
      </c>
      <c r="E2224" s="1">
        <v>2020</v>
      </c>
      <c r="F2224" s="1" t="s">
        <v>12276</v>
      </c>
      <c r="G2224" s="1">
        <v>1010</v>
      </c>
      <c r="H2224" s="1" t="s">
        <v>7969</v>
      </c>
      <c r="I2224" s="1" t="s">
        <v>21103</v>
      </c>
      <c r="J2224" s="1" t="s">
        <v>21104</v>
      </c>
      <c r="K2224" s="1" t="s">
        <v>7972</v>
      </c>
      <c r="L2224" s="1" t="s">
        <v>13352</v>
      </c>
      <c r="M2224" s="1" t="s">
        <v>21105</v>
      </c>
    </row>
    <row r="2225" spans="1:13" ht="37.5">
      <c r="A2225" s="1" t="s">
        <v>21106</v>
      </c>
      <c r="B2225" s="1" t="s">
        <v>21107</v>
      </c>
      <c r="C2225" s="1" t="s">
        <v>16176</v>
      </c>
      <c r="D2225" s="1" t="s">
        <v>21108</v>
      </c>
      <c r="E2225" s="1">
        <v>2020</v>
      </c>
      <c r="F2225" s="1" t="s">
        <v>21109</v>
      </c>
      <c r="G2225" s="1">
        <v>28</v>
      </c>
      <c r="H2225" s="1">
        <v>4</v>
      </c>
      <c r="I2225" s="1" t="s">
        <v>21110</v>
      </c>
      <c r="J2225" s="1" t="s">
        <v>21111</v>
      </c>
      <c r="K2225" s="1" t="s">
        <v>7972</v>
      </c>
      <c r="L2225" s="1" t="s">
        <v>8102</v>
      </c>
    </row>
    <row r="2226" spans="1:13" ht="37.5">
      <c r="A2226" s="1" t="s">
        <v>21112</v>
      </c>
      <c r="B2226" s="1" t="s">
        <v>21113</v>
      </c>
      <c r="C2226" s="1" t="s">
        <v>16176</v>
      </c>
      <c r="D2226" s="1" t="s">
        <v>21114</v>
      </c>
      <c r="E2226" s="1">
        <v>2020</v>
      </c>
      <c r="F2226" s="1" t="s">
        <v>8328</v>
      </c>
      <c r="G2226" s="1" t="s">
        <v>7969</v>
      </c>
      <c r="H2226" s="1" t="s">
        <v>7969</v>
      </c>
      <c r="I2226" s="1" t="s">
        <v>21115</v>
      </c>
      <c r="J2226" s="1" t="s">
        <v>21116</v>
      </c>
      <c r="K2226" s="1" t="s">
        <v>7972</v>
      </c>
      <c r="L2226" s="1" t="s">
        <v>8324</v>
      </c>
      <c r="M2226" s="1" t="s">
        <v>21117</v>
      </c>
    </row>
    <row r="2227" spans="1:13" ht="37.5">
      <c r="A2227" s="1" t="s">
        <v>21118</v>
      </c>
      <c r="B2227" s="1" t="s">
        <v>21119</v>
      </c>
      <c r="C2227" s="1" t="s">
        <v>16176</v>
      </c>
      <c r="D2227" s="1" t="s">
        <v>21120</v>
      </c>
      <c r="E2227" s="1">
        <v>2020</v>
      </c>
      <c r="F2227" s="1" t="s">
        <v>12160</v>
      </c>
      <c r="G2227" s="1">
        <v>2020</v>
      </c>
      <c r="H2227" s="1" t="s">
        <v>7969</v>
      </c>
      <c r="I2227" s="1" t="s">
        <v>21121</v>
      </c>
      <c r="J2227" s="1" t="s">
        <v>21122</v>
      </c>
      <c r="K2227" s="1" t="s">
        <v>7972</v>
      </c>
      <c r="L2227" s="1" t="s">
        <v>11624</v>
      </c>
    </row>
    <row r="2228" spans="1:13" ht="37.5">
      <c r="A2228" s="1" t="s">
        <v>21123</v>
      </c>
      <c r="B2228" s="1" t="s">
        <v>21124</v>
      </c>
      <c r="C2228" s="1" t="s">
        <v>16176</v>
      </c>
      <c r="D2228" s="1" t="s">
        <v>21125</v>
      </c>
      <c r="E2228" s="1">
        <v>2019</v>
      </c>
      <c r="F2228" s="1" t="s">
        <v>8491</v>
      </c>
      <c r="G2228" s="1">
        <v>7</v>
      </c>
      <c r="H2228" s="1" t="s">
        <v>7969</v>
      </c>
      <c r="I2228" s="1" t="s">
        <v>21126</v>
      </c>
      <c r="J2228" s="1" t="s">
        <v>21127</v>
      </c>
      <c r="K2228" s="1" t="s">
        <v>7972</v>
      </c>
      <c r="L2228" s="1" t="s">
        <v>8102</v>
      </c>
    </row>
    <row r="2229" spans="1:13" ht="50">
      <c r="A2229" s="1" t="s">
        <v>21128</v>
      </c>
      <c r="B2229" s="1" t="s">
        <v>21129</v>
      </c>
      <c r="C2229" s="1" t="s">
        <v>16176</v>
      </c>
      <c r="D2229" s="1" t="s">
        <v>21130</v>
      </c>
      <c r="E2229" s="1">
        <v>2020</v>
      </c>
      <c r="F2229" s="1" t="s">
        <v>8055</v>
      </c>
      <c r="G2229" s="1">
        <v>1210</v>
      </c>
      <c r="H2229" s="1" t="s">
        <v>7969</v>
      </c>
      <c r="I2229" s="1" t="s">
        <v>21131</v>
      </c>
      <c r="J2229" s="1" t="s">
        <v>21132</v>
      </c>
      <c r="K2229" s="1" t="s">
        <v>7972</v>
      </c>
      <c r="L2229" s="1" t="s">
        <v>7978</v>
      </c>
      <c r="M2229" s="1" t="s">
        <v>21133</v>
      </c>
    </row>
    <row r="2230" spans="1:13" ht="37.5">
      <c r="A2230" s="1" t="s">
        <v>21134</v>
      </c>
      <c r="B2230" s="1" t="s">
        <v>21135</v>
      </c>
      <c r="C2230" s="1" t="s">
        <v>16176</v>
      </c>
      <c r="D2230" s="1" t="s">
        <v>21136</v>
      </c>
      <c r="E2230" s="1">
        <v>2019</v>
      </c>
      <c r="F2230" s="1" t="s">
        <v>16035</v>
      </c>
      <c r="G2230" s="1">
        <v>145</v>
      </c>
      <c r="H2230" s="1" t="s">
        <v>7969</v>
      </c>
      <c r="I2230" s="1" t="s">
        <v>21137</v>
      </c>
      <c r="J2230" s="1" t="s">
        <v>21138</v>
      </c>
      <c r="K2230" s="1" t="s">
        <v>7972</v>
      </c>
      <c r="L2230" s="1" t="s">
        <v>16038</v>
      </c>
      <c r="M2230" s="1" t="s">
        <v>21139</v>
      </c>
    </row>
    <row r="2231" spans="1:13" ht="37.5">
      <c r="A2231" s="1" t="s">
        <v>21140</v>
      </c>
      <c r="B2231" s="1" t="s">
        <v>21141</v>
      </c>
      <c r="C2231" s="1" t="s">
        <v>16176</v>
      </c>
      <c r="D2231" s="1" t="s">
        <v>21142</v>
      </c>
      <c r="E2231" s="1">
        <v>2020</v>
      </c>
      <c r="F2231" s="1" t="s">
        <v>21143</v>
      </c>
      <c r="G2231" s="1" t="s">
        <v>7969</v>
      </c>
      <c r="H2231" s="1" t="s">
        <v>7969</v>
      </c>
      <c r="I2231" s="1" t="s">
        <v>21144</v>
      </c>
      <c r="J2231" s="1" t="s">
        <v>21145</v>
      </c>
      <c r="K2231" s="1" t="s">
        <v>7972</v>
      </c>
      <c r="L2231" s="1" t="s">
        <v>8190</v>
      </c>
      <c r="M2231" s="1" t="s">
        <v>21146</v>
      </c>
    </row>
    <row r="2232" spans="1:13" ht="37.5">
      <c r="A2232" s="1" t="s">
        <v>21147</v>
      </c>
      <c r="B2232" s="1" t="s">
        <v>21148</v>
      </c>
      <c r="C2232" s="1" t="s">
        <v>16176</v>
      </c>
      <c r="D2232" s="1" t="s">
        <v>21149</v>
      </c>
      <c r="E2232" s="1">
        <v>2020</v>
      </c>
      <c r="F2232" s="1" t="s">
        <v>11083</v>
      </c>
      <c r="G2232" s="1">
        <v>98</v>
      </c>
      <c r="H2232" s="1">
        <v>1</v>
      </c>
      <c r="I2232" s="1" t="s">
        <v>21150</v>
      </c>
      <c r="J2232" s="1" t="s">
        <v>21151</v>
      </c>
      <c r="K2232" s="1" t="s">
        <v>7972</v>
      </c>
      <c r="L2232" s="1" t="s">
        <v>11086</v>
      </c>
      <c r="M2232" s="1" t="s">
        <v>7969</v>
      </c>
    </row>
    <row r="2233" spans="1:13" ht="37.5">
      <c r="A2233" s="1" t="s">
        <v>21152</v>
      </c>
      <c r="B2233" s="1" t="s">
        <v>21153</v>
      </c>
      <c r="C2233" s="1" t="s">
        <v>16176</v>
      </c>
      <c r="D2233" s="1" t="s">
        <v>21154</v>
      </c>
      <c r="E2233" s="1">
        <v>2019</v>
      </c>
      <c r="F2233" s="1" t="s">
        <v>21155</v>
      </c>
      <c r="G2233" s="1">
        <v>16</v>
      </c>
      <c r="H2233" s="1">
        <v>11</v>
      </c>
      <c r="I2233" s="1" t="s">
        <v>21156</v>
      </c>
      <c r="J2233" s="1" t="s">
        <v>21157</v>
      </c>
      <c r="K2233" s="1" t="s">
        <v>7972</v>
      </c>
      <c r="L2233" s="1" t="s">
        <v>21158</v>
      </c>
      <c r="M2233" s="1" t="s">
        <v>21159</v>
      </c>
    </row>
    <row r="2234" spans="1:13" ht="37.5">
      <c r="A2234" s="1" t="s">
        <v>21160</v>
      </c>
      <c r="B2234" s="1" t="s">
        <v>21161</v>
      </c>
      <c r="C2234" s="1" t="s">
        <v>16176</v>
      </c>
      <c r="D2234" s="1" t="s">
        <v>21162</v>
      </c>
      <c r="E2234" s="1">
        <v>2019</v>
      </c>
      <c r="F2234" s="1" t="s">
        <v>21163</v>
      </c>
      <c r="G2234" s="1" t="s">
        <v>7969</v>
      </c>
      <c r="H2234" s="1" t="s">
        <v>7969</v>
      </c>
      <c r="I2234" s="1" t="s">
        <v>12919</v>
      </c>
      <c r="J2234" s="1" t="s">
        <v>21164</v>
      </c>
      <c r="K2234" s="1" t="s">
        <v>7972</v>
      </c>
      <c r="L2234" s="1" t="s">
        <v>8102</v>
      </c>
      <c r="M2234" s="1" t="s">
        <v>21165</v>
      </c>
    </row>
    <row r="2235" spans="1:13" ht="37.5">
      <c r="A2235" s="1" t="s">
        <v>21166</v>
      </c>
      <c r="B2235" s="1" t="s">
        <v>21167</v>
      </c>
      <c r="C2235" s="1" t="s">
        <v>16176</v>
      </c>
      <c r="D2235" s="1" t="s">
        <v>21168</v>
      </c>
      <c r="E2235" s="1">
        <v>2019</v>
      </c>
      <c r="F2235" s="1" t="s">
        <v>8226</v>
      </c>
      <c r="G2235" s="1">
        <v>5</v>
      </c>
      <c r="H2235" s="1" t="s">
        <v>7969</v>
      </c>
      <c r="I2235" s="1" t="s">
        <v>21169</v>
      </c>
      <c r="J2235" s="1" t="s">
        <v>21170</v>
      </c>
      <c r="K2235" s="1" t="s">
        <v>7972</v>
      </c>
      <c r="L2235" s="1" t="s">
        <v>7993</v>
      </c>
      <c r="M2235" s="1" t="s">
        <v>21171</v>
      </c>
    </row>
    <row r="2236" spans="1:13" ht="37.5">
      <c r="A2236" s="1" t="s">
        <v>21172</v>
      </c>
      <c r="B2236" s="1" t="s">
        <v>21173</v>
      </c>
      <c r="C2236" s="1" t="s">
        <v>16176</v>
      </c>
      <c r="D2236" s="1" t="s">
        <v>21174</v>
      </c>
      <c r="E2236" s="1">
        <v>2019</v>
      </c>
      <c r="F2236" s="1" t="s">
        <v>21175</v>
      </c>
      <c r="G2236" s="1" t="s">
        <v>7969</v>
      </c>
      <c r="H2236" s="1" t="s">
        <v>7969</v>
      </c>
      <c r="I2236" s="1" t="s">
        <v>21176</v>
      </c>
      <c r="J2236" s="1" t="s">
        <v>21177</v>
      </c>
      <c r="K2236" s="1" t="s">
        <v>7972</v>
      </c>
      <c r="L2236" s="1" t="s">
        <v>8102</v>
      </c>
      <c r="M2236" s="1" t="s">
        <v>21178</v>
      </c>
    </row>
    <row r="2237" spans="1:13" ht="37.5">
      <c r="A2237" s="1" t="s">
        <v>21179</v>
      </c>
      <c r="B2237" s="1" t="s">
        <v>21180</v>
      </c>
      <c r="C2237" s="1" t="s">
        <v>16176</v>
      </c>
      <c r="D2237" s="1" t="s">
        <v>21181</v>
      </c>
      <c r="E2237" s="1">
        <v>2020</v>
      </c>
      <c r="F2237" s="1" t="s">
        <v>8392</v>
      </c>
      <c r="G2237" s="1">
        <v>7</v>
      </c>
      <c r="H2237" s="1">
        <v>6</v>
      </c>
      <c r="I2237" s="1" t="s">
        <v>21182</v>
      </c>
      <c r="J2237" s="1" t="s">
        <v>21183</v>
      </c>
      <c r="K2237" s="1" t="s">
        <v>7972</v>
      </c>
      <c r="L2237" s="1" t="s">
        <v>8102</v>
      </c>
      <c r="M2237" s="1" t="s">
        <v>21184</v>
      </c>
    </row>
    <row r="2238" spans="1:13" ht="37.5">
      <c r="A2238" s="1" t="s">
        <v>21185</v>
      </c>
      <c r="B2238" s="1" t="s">
        <v>21186</v>
      </c>
      <c r="C2238" s="1" t="s">
        <v>16176</v>
      </c>
      <c r="D2238" s="1" t="s">
        <v>21187</v>
      </c>
      <c r="E2238" s="1">
        <v>2019</v>
      </c>
      <c r="F2238" s="1" t="s">
        <v>12218</v>
      </c>
      <c r="G2238" s="1">
        <v>97</v>
      </c>
      <c r="H2238" s="1" t="s">
        <v>7969</v>
      </c>
      <c r="I2238" s="1" t="s">
        <v>21188</v>
      </c>
      <c r="J2238" s="1" t="s">
        <v>21189</v>
      </c>
      <c r="K2238" s="1" t="s">
        <v>7972</v>
      </c>
      <c r="L2238" s="1" t="s">
        <v>7993</v>
      </c>
      <c r="M2238" s="1" t="s">
        <v>21190</v>
      </c>
    </row>
    <row r="2239" spans="1:13" ht="37.5">
      <c r="A2239" s="1" t="s">
        <v>21191</v>
      </c>
      <c r="B2239" s="1" t="s">
        <v>21192</v>
      </c>
      <c r="C2239" s="1" t="s">
        <v>16176</v>
      </c>
      <c r="D2239" s="1" t="s">
        <v>21193</v>
      </c>
      <c r="E2239" s="1">
        <v>2019</v>
      </c>
      <c r="F2239" s="1" t="s">
        <v>21194</v>
      </c>
      <c r="G2239" s="1">
        <v>299</v>
      </c>
      <c r="H2239" s="1" t="s">
        <v>7969</v>
      </c>
      <c r="I2239" s="1" t="s">
        <v>21195</v>
      </c>
      <c r="J2239" s="1" t="s">
        <v>21196</v>
      </c>
      <c r="K2239" s="1" t="s">
        <v>7972</v>
      </c>
      <c r="L2239" s="1" t="s">
        <v>10117</v>
      </c>
      <c r="M2239" s="1" t="s">
        <v>21197</v>
      </c>
    </row>
    <row r="2240" spans="1:13" ht="37.5">
      <c r="A2240" s="1" t="s">
        <v>21198</v>
      </c>
      <c r="B2240" s="1" t="s">
        <v>21199</v>
      </c>
      <c r="C2240" s="1" t="s">
        <v>16176</v>
      </c>
      <c r="D2240" s="1" t="s">
        <v>21200</v>
      </c>
      <c r="E2240" s="1">
        <v>2019</v>
      </c>
      <c r="F2240" s="1" t="s">
        <v>9537</v>
      </c>
      <c r="G2240" s="1" t="s">
        <v>7969</v>
      </c>
      <c r="H2240" s="1" t="s">
        <v>7969</v>
      </c>
      <c r="I2240" s="1" t="s">
        <v>21201</v>
      </c>
      <c r="J2240" s="1" t="s">
        <v>21202</v>
      </c>
      <c r="K2240" s="1" t="s">
        <v>7972</v>
      </c>
      <c r="L2240" s="1" t="s">
        <v>8324</v>
      </c>
      <c r="M2240" s="1" t="s">
        <v>21203</v>
      </c>
    </row>
    <row r="2241" spans="1:13" ht="37.5">
      <c r="A2241" s="1" t="s">
        <v>21204</v>
      </c>
      <c r="B2241" s="1" t="s">
        <v>21205</v>
      </c>
      <c r="C2241" s="1" t="s">
        <v>16176</v>
      </c>
      <c r="D2241" s="1" t="s">
        <v>21206</v>
      </c>
      <c r="E2241" s="1">
        <v>2018</v>
      </c>
      <c r="F2241" s="1" t="s">
        <v>21207</v>
      </c>
      <c r="G2241" s="1" t="s">
        <v>7969</v>
      </c>
      <c r="H2241" s="1" t="s">
        <v>7969</v>
      </c>
      <c r="I2241" s="1" t="s">
        <v>21208</v>
      </c>
      <c r="J2241" s="1" t="s">
        <v>21209</v>
      </c>
      <c r="K2241" s="1" t="s">
        <v>7972</v>
      </c>
      <c r="L2241" s="1" t="s">
        <v>8102</v>
      </c>
      <c r="M2241" s="1" t="s">
        <v>21210</v>
      </c>
    </row>
    <row r="2242" spans="1:13" ht="37.5">
      <c r="A2242" s="1" t="s">
        <v>21211</v>
      </c>
      <c r="B2242" s="1" t="s">
        <v>21212</v>
      </c>
      <c r="C2242" s="1" t="s">
        <v>16176</v>
      </c>
      <c r="D2242" s="1" t="s">
        <v>21213</v>
      </c>
      <c r="E2242" s="1">
        <v>2018</v>
      </c>
      <c r="F2242" s="1" t="s">
        <v>21214</v>
      </c>
      <c r="G2242" s="1">
        <v>10</v>
      </c>
      <c r="H2242" s="1">
        <v>4</v>
      </c>
      <c r="I2242" s="1" t="s">
        <v>21215</v>
      </c>
      <c r="J2242" s="1" t="s">
        <v>21216</v>
      </c>
      <c r="K2242" s="1" t="s">
        <v>7972</v>
      </c>
      <c r="L2242" s="1" t="s">
        <v>8161</v>
      </c>
      <c r="M2242" s="1" t="s">
        <v>21217</v>
      </c>
    </row>
    <row r="2243" spans="1:13" ht="37.5">
      <c r="A2243" s="1" t="s">
        <v>21218</v>
      </c>
      <c r="B2243" s="1" t="s">
        <v>21219</v>
      </c>
      <c r="C2243" s="1" t="s">
        <v>16176</v>
      </c>
      <c r="D2243" s="1" t="s">
        <v>21220</v>
      </c>
      <c r="E2243" s="1">
        <v>2019</v>
      </c>
      <c r="F2243" s="1" t="s">
        <v>11083</v>
      </c>
      <c r="G2243" s="1">
        <v>97</v>
      </c>
      <c r="H2243" s="1">
        <v>15</v>
      </c>
      <c r="I2243" s="1" t="s">
        <v>21150</v>
      </c>
      <c r="J2243" s="1" t="s">
        <v>21221</v>
      </c>
      <c r="K2243" s="1" t="s">
        <v>7972</v>
      </c>
      <c r="L2243" s="1" t="s">
        <v>11086</v>
      </c>
      <c r="M2243" s="1" t="s">
        <v>7969</v>
      </c>
    </row>
    <row r="2244" spans="1:13" ht="37.5">
      <c r="A2244" s="1" t="s">
        <v>21222</v>
      </c>
      <c r="B2244" s="1" t="s">
        <v>21223</v>
      </c>
      <c r="C2244" s="1" t="s">
        <v>16176</v>
      </c>
      <c r="D2244" s="1" t="s">
        <v>21224</v>
      </c>
      <c r="E2244" s="1">
        <v>2019</v>
      </c>
      <c r="F2244" s="1" t="s">
        <v>8177</v>
      </c>
      <c r="G2244" s="1">
        <v>46</v>
      </c>
      <c r="H2244" s="1" t="s">
        <v>7969</v>
      </c>
      <c r="I2244" s="1" t="s">
        <v>21225</v>
      </c>
      <c r="J2244" s="1" t="s">
        <v>21226</v>
      </c>
      <c r="K2244" s="1" t="s">
        <v>7972</v>
      </c>
      <c r="L2244" s="1" t="s">
        <v>7978</v>
      </c>
      <c r="M2244" s="1" t="s">
        <v>21227</v>
      </c>
    </row>
    <row r="2245" spans="1:13" ht="37.5">
      <c r="A2245" s="1" t="s">
        <v>21228</v>
      </c>
      <c r="B2245" s="1" t="s">
        <v>21229</v>
      </c>
      <c r="C2245" s="1" t="s">
        <v>16176</v>
      </c>
      <c r="D2245" s="1" t="s">
        <v>21230</v>
      </c>
      <c r="E2245" s="1">
        <v>2020</v>
      </c>
      <c r="F2245" s="1" t="s">
        <v>17756</v>
      </c>
      <c r="G2245" s="1">
        <v>17</v>
      </c>
      <c r="H2245" s="1">
        <v>2</v>
      </c>
      <c r="I2245" s="1" t="s">
        <v>21201</v>
      </c>
      <c r="J2245" s="1" t="s">
        <v>21231</v>
      </c>
      <c r="K2245" s="1" t="s">
        <v>7972</v>
      </c>
      <c r="L2245" s="1" t="s">
        <v>8102</v>
      </c>
      <c r="M2245" s="1" t="s">
        <v>21232</v>
      </c>
    </row>
    <row r="2246" spans="1:13" ht="37.5">
      <c r="A2246" s="1" t="s">
        <v>21233</v>
      </c>
      <c r="B2246" s="1" t="s">
        <v>21234</v>
      </c>
      <c r="C2246" s="1" t="s">
        <v>16176</v>
      </c>
      <c r="D2246" s="1" t="s">
        <v>21235</v>
      </c>
      <c r="E2246" s="1">
        <v>2020</v>
      </c>
      <c r="F2246" s="1" t="s">
        <v>21236</v>
      </c>
      <c r="G2246" s="1">
        <v>8</v>
      </c>
      <c r="H2246" s="1">
        <v>1</v>
      </c>
      <c r="I2246" s="1" t="s">
        <v>21237</v>
      </c>
      <c r="J2246" s="1" t="s">
        <v>21238</v>
      </c>
      <c r="K2246" s="1" t="s">
        <v>7972</v>
      </c>
      <c r="L2246" s="1" t="s">
        <v>20963</v>
      </c>
    </row>
    <row r="2247" spans="1:13" ht="37.5">
      <c r="A2247" s="1" t="s">
        <v>21239</v>
      </c>
      <c r="B2247" s="1" t="s">
        <v>21240</v>
      </c>
      <c r="C2247" s="1" t="s">
        <v>16176</v>
      </c>
      <c r="D2247" s="1" t="s">
        <v>21241</v>
      </c>
      <c r="E2247" s="1">
        <v>2019</v>
      </c>
      <c r="F2247" s="1" t="s">
        <v>8392</v>
      </c>
      <c r="G2247" s="1">
        <v>6</v>
      </c>
      <c r="H2247" s="1">
        <v>2</v>
      </c>
      <c r="I2247" s="1" t="s">
        <v>21242</v>
      </c>
      <c r="J2247" s="1" t="s">
        <v>21243</v>
      </c>
      <c r="K2247" s="1" t="s">
        <v>7972</v>
      </c>
      <c r="L2247" s="1" t="s">
        <v>8102</v>
      </c>
      <c r="M2247" s="1" t="s">
        <v>21244</v>
      </c>
    </row>
    <row r="2248" spans="1:13" ht="37.5">
      <c r="A2248" s="1" t="s">
        <v>21245</v>
      </c>
      <c r="B2248" s="1" t="s">
        <v>21246</v>
      </c>
      <c r="C2248" s="1" t="s">
        <v>16176</v>
      </c>
      <c r="D2248" s="1" t="s">
        <v>21247</v>
      </c>
      <c r="E2248" s="1">
        <v>2019</v>
      </c>
      <c r="F2248" s="1" t="s">
        <v>12218</v>
      </c>
      <c r="G2248" s="1">
        <v>90</v>
      </c>
      <c r="H2248" s="1" t="s">
        <v>7969</v>
      </c>
      <c r="I2248" s="1" t="s">
        <v>21248</v>
      </c>
      <c r="J2248" s="1" t="s">
        <v>21249</v>
      </c>
      <c r="K2248" s="1" t="s">
        <v>7972</v>
      </c>
      <c r="L2248" s="1" t="s">
        <v>7993</v>
      </c>
    </row>
    <row r="2249" spans="1:13" ht="37.5">
      <c r="A2249" s="1" t="s">
        <v>21250</v>
      </c>
      <c r="B2249" s="1" t="s">
        <v>21251</v>
      </c>
      <c r="C2249" s="1" t="s">
        <v>16176</v>
      </c>
      <c r="D2249" s="1" t="s">
        <v>21252</v>
      </c>
      <c r="E2249" s="1">
        <v>2018</v>
      </c>
      <c r="F2249" s="1" t="s">
        <v>21253</v>
      </c>
      <c r="G2249" s="1">
        <v>9</v>
      </c>
      <c r="H2249" s="1">
        <v>1</v>
      </c>
      <c r="I2249" s="1" t="s">
        <v>21254</v>
      </c>
      <c r="J2249" s="1" t="s">
        <v>21255</v>
      </c>
      <c r="K2249" s="1" t="s">
        <v>7972</v>
      </c>
      <c r="L2249" s="1" t="s">
        <v>13791</v>
      </c>
    </row>
    <row r="2250" spans="1:13" ht="50">
      <c r="A2250" s="1" t="s">
        <v>21256</v>
      </c>
      <c r="B2250" s="1" t="s">
        <v>21257</v>
      </c>
      <c r="C2250" s="1" t="s">
        <v>16176</v>
      </c>
      <c r="D2250" s="1" t="s">
        <v>21258</v>
      </c>
      <c r="E2250" s="1">
        <v>2020</v>
      </c>
      <c r="F2250" s="1" t="s">
        <v>21259</v>
      </c>
      <c r="G2250" s="1">
        <v>51</v>
      </c>
      <c r="H2250" s="1">
        <v>4</v>
      </c>
      <c r="I2250" s="1" t="s">
        <v>21260</v>
      </c>
      <c r="J2250" s="1" t="s">
        <v>21261</v>
      </c>
      <c r="K2250" s="1" t="s">
        <v>14279</v>
      </c>
      <c r="L2250" s="1" t="s">
        <v>21262</v>
      </c>
      <c r="M2250" s="1" t="s">
        <v>21263</v>
      </c>
    </row>
    <row r="2251" spans="1:13" ht="87.5">
      <c r="A2251" s="1" t="s">
        <v>21264</v>
      </c>
      <c r="B2251" s="1" t="s">
        <v>21265</v>
      </c>
      <c r="C2251" s="1" t="s">
        <v>16176</v>
      </c>
      <c r="D2251" s="1" t="s">
        <v>21266</v>
      </c>
      <c r="E2251" s="1">
        <v>2018</v>
      </c>
      <c r="F2251" s="1" t="s">
        <v>21267</v>
      </c>
      <c r="G2251" s="1" t="s">
        <v>7969</v>
      </c>
      <c r="H2251" s="1" t="s">
        <v>7969</v>
      </c>
      <c r="I2251" s="1" t="s">
        <v>21268</v>
      </c>
      <c r="J2251" s="1" t="s">
        <v>21269</v>
      </c>
      <c r="K2251" s="1" t="s">
        <v>7972</v>
      </c>
      <c r="L2251" s="1" t="s">
        <v>8102</v>
      </c>
      <c r="M2251" s="1" t="s">
        <v>21270</v>
      </c>
    </row>
    <row r="2252" spans="1:13" ht="37.5">
      <c r="A2252" s="1" t="s">
        <v>21271</v>
      </c>
      <c r="B2252" s="1" t="s">
        <v>21272</v>
      </c>
      <c r="C2252" s="1" t="s">
        <v>16176</v>
      </c>
      <c r="D2252" s="1" t="s">
        <v>21273</v>
      </c>
      <c r="E2252" s="1">
        <v>2018</v>
      </c>
      <c r="F2252" s="1" t="s">
        <v>9537</v>
      </c>
      <c r="G2252" s="1" t="s">
        <v>7969</v>
      </c>
      <c r="H2252" s="1" t="s">
        <v>7969</v>
      </c>
      <c r="I2252" s="1" t="s">
        <v>21274</v>
      </c>
      <c r="J2252" s="1" t="s">
        <v>21275</v>
      </c>
      <c r="K2252" s="1" t="s">
        <v>7972</v>
      </c>
      <c r="L2252" s="1" t="s">
        <v>8324</v>
      </c>
      <c r="M2252" s="1" t="s">
        <v>21276</v>
      </c>
    </row>
    <row r="2253" spans="1:13" ht="37.5">
      <c r="A2253" s="1" t="s">
        <v>21277</v>
      </c>
      <c r="B2253" s="1" t="s">
        <v>21278</v>
      </c>
      <c r="C2253" s="1" t="s">
        <v>16176</v>
      </c>
      <c r="D2253" s="1" t="s">
        <v>21279</v>
      </c>
      <c r="E2253" s="1">
        <v>2018</v>
      </c>
      <c r="F2253" s="1" t="s">
        <v>21280</v>
      </c>
      <c r="G2253" s="1" t="s">
        <v>7969</v>
      </c>
      <c r="H2253" s="1" t="s">
        <v>7969</v>
      </c>
      <c r="I2253" s="1" t="s">
        <v>21281</v>
      </c>
      <c r="J2253" s="1" t="s">
        <v>21282</v>
      </c>
      <c r="K2253" s="1" t="s">
        <v>7972</v>
      </c>
      <c r="L2253" s="1" t="s">
        <v>8102</v>
      </c>
      <c r="M2253" s="1" t="s">
        <v>21283</v>
      </c>
    </row>
    <row r="2254" spans="1:13" ht="37.5">
      <c r="A2254" s="1" t="s">
        <v>21284</v>
      </c>
      <c r="B2254" s="1" t="s">
        <v>21285</v>
      </c>
      <c r="C2254" s="1" t="s">
        <v>16176</v>
      </c>
      <c r="D2254" s="1" t="s">
        <v>21286</v>
      </c>
      <c r="E2254" s="1">
        <v>2019</v>
      </c>
      <c r="F2254" s="1" t="s">
        <v>20865</v>
      </c>
      <c r="G2254" s="1" t="s">
        <v>7969</v>
      </c>
      <c r="H2254" s="1" t="s">
        <v>7969</v>
      </c>
      <c r="I2254" s="1" t="s">
        <v>21287</v>
      </c>
      <c r="J2254" s="1" t="s">
        <v>21288</v>
      </c>
      <c r="K2254" s="1" t="s">
        <v>7972</v>
      </c>
      <c r="L2254" s="1" t="s">
        <v>8102</v>
      </c>
      <c r="M2254" s="1" t="s">
        <v>21289</v>
      </c>
    </row>
    <row r="2255" spans="1:13" ht="37.5">
      <c r="A2255" s="1" t="s">
        <v>21290</v>
      </c>
      <c r="B2255" s="1" t="s">
        <v>21291</v>
      </c>
      <c r="C2255" s="1" t="s">
        <v>16176</v>
      </c>
      <c r="D2255" s="1" t="s">
        <v>21292</v>
      </c>
      <c r="E2255" s="1">
        <v>2019</v>
      </c>
      <c r="F2255" s="1" t="s">
        <v>8328</v>
      </c>
      <c r="G2255" s="1" t="s">
        <v>7969</v>
      </c>
      <c r="H2255" s="1" t="s">
        <v>7969</v>
      </c>
      <c r="I2255" s="1" t="s">
        <v>21293</v>
      </c>
      <c r="J2255" s="1" t="s">
        <v>21294</v>
      </c>
      <c r="K2255" s="1" t="s">
        <v>7972</v>
      </c>
      <c r="L2255" s="1" t="s">
        <v>8324</v>
      </c>
      <c r="M2255" s="1" t="s">
        <v>21295</v>
      </c>
    </row>
    <row r="2256" spans="1:13" ht="37.5">
      <c r="A2256" s="1" t="s">
        <v>21296</v>
      </c>
      <c r="B2256" s="1" t="s">
        <v>21297</v>
      </c>
      <c r="C2256" s="1" t="s">
        <v>16176</v>
      </c>
      <c r="D2256" s="1" t="s">
        <v>21298</v>
      </c>
      <c r="E2256" s="1">
        <v>2019</v>
      </c>
      <c r="F2256" s="1" t="s">
        <v>21299</v>
      </c>
      <c r="G2256" s="1" t="s">
        <v>7969</v>
      </c>
      <c r="H2256" s="1" t="s">
        <v>7969</v>
      </c>
      <c r="I2256" s="1" t="s">
        <v>21300</v>
      </c>
      <c r="J2256" s="1" t="s">
        <v>21301</v>
      </c>
      <c r="K2256" s="1" t="s">
        <v>7972</v>
      </c>
      <c r="L2256" s="1" t="s">
        <v>8102</v>
      </c>
      <c r="M2256" s="1" t="s">
        <v>21302</v>
      </c>
    </row>
    <row r="2257" spans="1:13" ht="37.5">
      <c r="A2257" s="1" t="s">
        <v>21303</v>
      </c>
      <c r="B2257" s="1" t="s">
        <v>21304</v>
      </c>
      <c r="C2257" s="1" t="s">
        <v>16176</v>
      </c>
      <c r="D2257" s="1" t="s">
        <v>21305</v>
      </c>
      <c r="E2257" s="1">
        <v>2018</v>
      </c>
      <c r="F2257" s="1" t="s">
        <v>12218</v>
      </c>
      <c r="G2257" s="1">
        <v>89</v>
      </c>
      <c r="H2257" s="1" t="s">
        <v>7969</v>
      </c>
      <c r="I2257" s="1" t="s">
        <v>21306</v>
      </c>
      <c r="J2257" s="1" t="s">
        <v>21307</v>
      </c>
      <c r="K2257" s="1" t="s">
        <v>7972</v>
      </c>
      <c r="L2257" s="1" t="s">
        <v>7993</v>
      </c>
      <c r="M2257" s="1" t="s">
        <v>21308</v>
      </c>
    </row>
    <row r="2258" spans="1:13" ht="37.5">
      <c r="A2258" s="1" t="s">
        <v>21309</v>
      </c>
      <c r="B2258" s="1" t="s">
        <v>21310</v>
      </c>
      <c r="C2258" s="1" t="s">
        <v>16176</v>
      </c>
      <c r="D2258" s="1" t="s">
        <v>21311</v>
      </c>
      <c r="E2258" s="1">
        <v>2018</v>
      </c>
      <c r="F2258" s="1" t="s">
        <v>21312</v>
      </c>
      <c r="G2258" s="1" t="s">
        <v>7969</v>
      </c>
      <c r="H2258" s="1" t="s">
        <v>7969</v>
      </c>
      <c r="I2258" s="1" t="s">
        <v>21313</v>
      </c>
      <c r="J2258" s="1" t="s">
        <v>21314</v>
      </c>
      <c r="K2258" s="1" t="s">
        <v>7972</v>
      </c>
      <c r="L2258" s="1" t="s">
        <v>8102</v>
      </c>
      <c r="M2258" s="1" t="s">
        <v>21315</v>
      </c>
    </row>
    <row r="2259" spans="1:13" ht="37.5">
      <c r="A2259" s="1" t="s">
        <v>21316</v>
      </c>
      <c r="B2259" s="1" t="s">
        <v>21317</v>
      </c>
      <c r="C2259" s="1" t="s">
        <v>16176</v>
      </c>
      <c r="D2259" s="1" t="s">
        <v>21318</v>
      </c>
      <c r="E2259" s="1">
        <v>2019</v>
      </c>
      <c r="F2259" s="1" t="s">
        <v>21319</v>
      </c>
      <c r="G2259" s="1" t="s">
        <v>7969</v>
      </c>
      <c r="H2259" s="1" t="s">
        <v>7969</v>
      </c>
      <c r="I2259" s="1" t="s">
        <v>21320</v>
      </c>
      <c r="J2259" s="1" t="s">
        <v>21321</v>
      </c>
      <c r="K2259" s="1" t="s">
        <v>7972</v>
      </c>
      <c r="L2259" s="1" t="s">
        <v>8102</v>
      </c>
      <c r="M2259" s="1" t="s">
        <v>21322</v>
      </c>
    </row>
    <row r="2260" spans="1:13" ht="37.5">
      <c r="A2260" s="1" t="s">
        <v>21323</v>
      </c>
      <c r="B2260" s="1" t="s">
        <v>21324</v>
      </c>
      <c r="C2260" s="1" t="s">
        <v>16176</v>
      </c>
      <c r="D2260" s="1" t="s">
        <v>21325</v>
      </c>
      <c r="E2260" s="1">
        <v>2020</v>
      </c>
      <c r="F2260" s="1" t="s">
        <v>9665</v>
      </c>
      <c r="G2260" s="1">
        <v>2020</v>
      </c>
      <c r="H2260" s="1" t="s">
        <v>7969</v>
      </c>
      <c r="I2260" s="1" t="s">
        <v>21326</v>
      </c>
      <c r="J2260" s="1" t="s">
        <v>21327</v>
      </c>
      <c r="K2260" s="1" t="s">
        <v>7972</v>
      </c>
      <c r="L2260" s="1" t="s">
        <v>8102</v>
      </c>
      <c r="M2260" s="1" t="s">
        <v>21328</v>
      </c>
    </row>
    <row r="2261" spans="1:13" ht="37.5">
      <c r="A2261" s="1" t="s">
        <v>21329</v>
      </c>
      <c r="B2261" s="1" t="s">
        <v>21330</v>
      </c>
      <c r="C2261" s="1" t="s">
        <v>16176</v>
      </c>
      <c r="D2261" s="1" t="s">
        <v>21331</v>
      </c>
      <c r="E2261" s="1">
        <v>2019</v>
      </c>
      <c r="F2261" s="1" t="s">
        <v>21332</v>
      </c>
      <c r="G2261" s="1">
        <v>11</v>
      </c>
      <c r="H2261" s="1">
        <v>1</v>
      </c>
      <c r="I2261" s="1" t="s">
        <v>21333</v>
      </c>
      <c r="J2261" s="1" t="s">
        <v>21334</v>
      </c>
      <c r="K2261" s="1" t="s">
        <v>7972</v>
      </c>
      <c r="L2261" s="1" t="s">
        <v>9617</v>
      </c>
      <c r="M2261" s="1" t="s">
        <v>21335</v>
      </c>
    </row>
    <row r="2262" spans="1:13" ht="37.5">
      <c r="A2262" s="1" t="s">
        <v>21336</v>
      </c>
      <c r="B2262" s="1" t="s">
        <v>21337</v>
      </c>
      <c r="C2262" s="1" t="s">
        <v>16176</v>
      </c>
      <c r="D2262" s="1" t="s">
        <v>21338</v>
      </c>
      <c r="E2262" s="1">
        <v>2018</v>
      </c>
      <c r="F2262" s="1" t="s">
        <v>16779</v>
      </c>
      <c r="G2262" s="1">
        <v>50</v>
      </c>
      <c r="H2262" s="1">
        <v>5</v>
      </c>
      <c r="I2262" s="1" t="s">
        <v>21339</v>
      </c>
      <c r="J2262" s="1" t="s">
        <v>21340</v>
      </c>
      <c r="K2262" s="1" t="s">
        <v>7972</v>
      </c>
      <c r="L2262" s="1" t="s">
        <v>8324</v>
      </c>
      <c r="M2262" s="1" t="s">
        <v>21341</v>
      </c>
    </row>
    <row r="2263" spans="1:13" ht="37.5">
      <c r="A2263" s="1" t="s">
        <v>21342</v>
      </c>
      <c r="B2263" s="1" t="s">
        <v>21343</v>
      </c>
      <c r="C2263" s="1" t="s">
        <v>16176</v>
      </c>
      <c r="D2263" s="1" t="s">
        <v>21344</v>
      </c>
      <c r="E2263" s="1">
        <v>2019</v>
      </c>
      <c r="F2263" s="1" t="s">
        <v>21345</v>
      </c>
      <c r="G2263" s="1">
        <v>32</v>
      </c>
      <c r="H2263" s="1">
        <v>3</v>
      </c>
      <c r="I2263" s="1" t="s">
        <v>21346</v>
      </c>
      <c r="J2263" s="1" t="s">
        <v>21347</v>
      </c>
      <c r="K2263" s="1" t="s">
        <v>7972</v>
      </c>
      <c r="L2263" s="1" t="s">
        <v>12644</v>
      </c>
      <c r="M2263" s="1" t="s">
        <v>21348</v>
      </c>
    </row>
    <row r="2264" spans="1:13" ht="25">
      <c r="A2264" s="1" t="e">
        <v>#N/A</v>
      </c>
      <c r="B2264" s="1" t="s">
        <v>21349</v>
      </c>
      <c r="C2264" s="1" t="s">
        <v>16176</v>
      </c>
      <c r="D2264" s="1" t="s">
        <v>21350</v>
      </c>
      <c r="E2264" s="1"/>
      <c r="F2264" s="1"/>
      <c r="G2264" s="1"/>
      <c r="H2264" s="1"/>
      <c r="I2264" s="1"/>
      <c r="J2264" s="1"/>
      <c r="K2264" s="1"/>
      <c r="L2264" s="1"/>
    </row>
    <row r="2265" spans="1:13" ht="37.5">
      <c r="A2265" s="1" t="s">
        <v>21351</v>
      </c>
      <c r="B2265" s="1" t="s">
        <v>21352</v>
      </c>
      <c r="C2265" s="1" t="s">
        <v>16176</v>
      </c>
      <c r="D2265" s="1" t="s">
        <v>21353</v>
      </c>
      <c r="E2265" s="1">
        <v>2020</v>
      </c>
      <c r="F2265" s="1" t="s">
        <v>21236</v>
      </c>
      <c r="G2265" s="1">
        <v>8</v>
      </c>
      <c r="H2265" s="1">
        <v>1</v>
      </c>
      <c r="I2265" s="1" t="s">
        <v>21354</v>
      </c>
      <c r="J2265" s="1" t="s">
        <v>21355</v>
      </c>
      <c r="K2265" s="1" t="s">
        <v>7972</v>
      </c>
      <c r="L2265" s="1" t="s">
        <v>20963</v>
      </c>
    </row>
    <row r="2266" spans="1:13" ht="37.5">
      <c r="A2266" s="1" t="s">
        <v>21356</v>
      </c>
      <c r="B2266" s="1" t="s">
        <v>21357</v>
      </c>
      <c r="C2266" s="1" t="s">
        <v>16176</v>
      </c>
      <c r="D2266" s="1" t="s">
        <v>21358</v>
      </c>
      <c r="E2266" s="1">
        <v>2019</v>
      </c>
      <c r="F2266" s="1" t="s">
        <v>9013</v>
      </c>
      <c r="G2266" s="1">
        <v>160</v>
      </c>
      <c r="H2266" s="1" t="s">
        <v>7969</v>
      </c>
      <c r="I2266" s="1" t="s">
        <v>21359</v>
      </c>
      <c r="J2266" s="1" t="s">
        <v>21360</v>
      </c>
      <c r="K2266" s="1" t="s">
        <v>7972</v>
      </c>
      <c r="L2266" s="1" t="s">
        <v>7993</v>
      </c>
    </row>
    <row r="2267" spans="1:13" ht="37.5">
      <c r="A2267" s="1" t="s">
        <v>21361</v>
      </c>
      <c r="B2267" s="1" t="s">
        <v>21362</v>
      </c>
      <c r="C2267" s="1" t="s">
        <v>16176</v>
      </c>
      <c r="D2267" s="1" t="s">
        <v>21363</v>
      </c>
      <c r="E2267" s="1">
        <v>2018</v>
      </c>
      <c r="F2267" s="1" t="s">
        <v>21364</v>
      </c>
      <c r="G2267" s="1">
        <v>9</v>
      </c>
      <c r="H2267" s="1">
        <v>4</v>
      </c>
      <c r="I2267" s="1" t="s">
        <v>21365</v>
      </c>
      <c r="J2267" s="1" t="s">
        <v>21366</v>
      </c>
      <c r="K2267" s="1" t="s">
        <v>7972</v>
      </c>
      <c r="L2267" s="1" t="s">
        <v>21367</v>
      </c>
    </row>
    <row r="2268" spans="1:13" ht="37.5">
      <c r="A2268" s="1" t="s">
        <v>21368</v>
      </c>
      <c r="B2268" s="1" t="s">
        <v>21369</v>
      </c>
      <c r="C2268" s="1" t="s">
        <v>16176</v>
      </c>
      <c r="D2268" s="1" t="s">
        <v>21370</v>
      </c>
      <c r="E2268" s="1">
        <v>2017</v>
      </c>
      <c r="F2268" s="1" t="s">
        <v>21371</v>
      </c>
      <c r="G2268" s="1">
        <v>9</v>
      </c>
      <c r="H2268" s="1">
        <v>1</v>
      </c>
      <c r="I2268" s="1" t="s">
        <v>21372</v>
      </c>
      <c r="J2268" s="1" t="s">
        <v>21373</v>
      </c>
      <c r="K2268" s="1" t="s">
        <v>7972</v>
      </c>
      <c r="L2268" s="1" t="s">
        <v>9617</v>
      </c>
      <c r="M2268" s="1" t="s">
        <v>21374</v>
      </c>
    </row>
    <row r="2269" spans="1:13" ht="37.5">
      <c r="A2269" s="1" t="s">
        <v>21375</v>
      </c>
      <c r="B2269" s="1" t="s">
        <v>21376</v>
      </c>
      <c r="C2269" s="1" t="s">
        <v>16176</v>
      </c>
      <c r="D2269" s="1" t="s">
        <v>21377</v>
      </c>
      <c r="E2269" s="1">
        <v>2017</v>
      </c>
      <c r="F2269" s="1" t="s">
        <v>21377</v>
      </c>
      <c r="G2269" s="1" t="s">
        <v>7969</v>
      </c>
      <c r="H2269" s="1" t="s">
        <v>7969</v>
      </c>
      <c r="I2269" s="1" t="s">
        <v>21378</v>
      </c>
      <c r="J2269" s="1" t="s">
        <v>21379</v>
      </c>
      <c r="K2269" s="1" t="s">
        <v>7972</v>
      </c>
      <c r="L2269" s="1" t="s">
        <v>8427</v>
      </c>
      <c r="M2269" s="1" t="s">
        <v>21380</v>
      </c>
    </row>
    <row r="2270" spans="1:13" ht="37.5">
      <c r="A2270" s="1" t="s">
        <v>21381</v>
      </c>
      <c r="B2270" s="1" t="s">
        <v>21382</v>
      </c>
      <c r="C2270" s="1" t="s">
        <v>16176</v>
      </c>
      <c r="D2270" s="1" t="s">
        <v>21383</v>
      </c>
      <c r="E2270" s="1">
        <v>2018</v>
      </c>
      <c r="F2270" s="1" t="s">
        <v>14164</v>
      </c>
      <c r="G2270" s="1" t="s">
        <v>7969</v>
      </c>
      <c r="H2270" s="1" t="s">
        <v>7969</v>
      </c>
      <c r="I2270" s="1" t="s">
        <v>21384</v>
      </c>
      <c r="J2270" s="1" t="s">
        <v>21385</v>
      </c>
      <c r="K2270" s="1" t="s">
        <v>7972</v>
      </c>
      <c r="L2270" s="1" t="s">
        <v>8102</v>
      </c>
      <c r="M2270" s="1" t="s">
        <v>21386</v>
      </c>
    </row>
    <row r="2271" spans="1:13" ht="37.5">
      <c r="A2271" s="1" t="s">
        <v>21387</v>
      </c>
      <c r="B2271" s="1" t="s">
        <v>21388</v>
      </c>
      <c r="C2271" s="1" t="s">
        <v>16176</v>
      </c>
      <c r="D2271" s="1" t="s">
        <v>21389</v>
      </c>
      <c r="E2271" s="1">
        <v>2018</v>
      </c>
      <c r="F2271" s="1" t="s">
        <v>8144</v>
      </c>
      <c r="G2271" s="1">
        <v>8</v>
      </c>
      <c r="H2271" s="1">
        <v>7</v>
      </c>
      <c r="I2271" s="1" t="s">
        <v>21390</v>
      </c>
      <c r="J2271" s="1" t="s">
        <v>21391</v>
      </c>
      <c r="K2271" s="1" t="s">
        <v>7972</v>
      </c>
      <c r="L2271" s="1" t="s">
        <v>11745</v>
      </c>
    </row>
    <row r="2272" spans="1:13" ht="37.5">
      <c r="A2272" s="1" t="s">
        <v>21392</v>
      </c>
      <c r="B2272" s="1" t="s">
        <v>21393</v>
      </c>
      <c r="C2272" s="1" t="s">
        <v>16176</v>
      </c>
      <c r="D2272" s="1" t="s">
        <v>21394</v>
      </c>
      <c r="E2272" s="1">
        <v>2018</v>
      </c>
      <c r="F2272" s="1" t="s">
        <v>21395</v>
      </c>
      <c r="G2272" s="1">
        <v>7</v>
      </c>
      <c r="H2272" s="1" t="s">
        <v>7969</v>
      </c>
      <c r="I2272" s="1" t="s">
        <v>21396</v>
      </c>
      <c r="J2272" s="1" t="s">
        <v>21397</v>
      </c>
      <c r="K2272" s="1" t="s">
        <v>7972</v>
      </c>
      <c r="L2272" s="1" t="s">
        <v>21398</v>
      </c>
      <c r="M2272" s="1" t="s">
        <v>7969</v>
      </c>
    </row>
    <row r="2273" spans="1:13" ht="37.5">
      <c r="A2273" s="1" t="s">
        <v>21399</v>
      </c>
      <c r="B2273" s="1" t="s">
        <v>21400</v>
      </c>
      <c r="C2273" s="1" t="s">
        <v>16176</v>
      </c>
      <c r="D2273" s="1" t="s">
        <v>21401</v>
      </c>
      <c r="E2273" s="1">
        <v>2017</v>
      </c>
      <c r="F2273" s="1" t="s">
        <v>21402</v>
      </c>
      <c r="G2273" s="1">
        <v>43</v>
      </c>
      <c r="H2273" s="1" t="s">
        <v>7969</v>
      </c>
      <c r="I2273" s="1" t="s">
        <v>21403</v>
      </c>
      <c r="J2273" s="1" t="s">
        <v>21404</v>
      </c>
      <c r="K2273" s="1" t="s">
        <v>7972</v>
      </c>
      <c r="L2273" s="1" t="s">
        <v>7993</v>
      </c>
      <c r="M2273" s="1" t="s">
        <v>21405</v>
      </c>
    </row>
    <row r="2274" spans="1:13" ht="37.5">
      <c r="A2274" s="1" t="s">
        <v>21406</v>
      </c>
      <c r="B2274" s="1" t="s">
        <v>21407</v>
      </c>
      <c r="C2274" s="1" t="s">
        <v>16176</v>
      </c>
      <c r="D2274" s="1" t="s">
        <v>21408</v>
      </c>
      <c r="E2274" s="1">
        <v>2017</v>
      </c>
      <c r="F2274" s="1" t="s">
        <v>21409</v>
      </c>
      <c r="G2274" s="1" t="s">
        <v>7969</v>
      </c>
      <c r="H2274" s="1" t="s">
        <v>7969</v>
      </c>
      <c r="I2274" s="1" t="s">
        <v>21410</v>
      </c>
      <c r="J2274" s="1" t="s">
        <v>21411</v>
      </c>
      <c r="K2274" s="1" t="s">
        <v>7972</v>
      </c>
      <c r="L2274" s="1" t="s">
        <v>8102</v>
      </c>
      <c r="M2274" s="1" t="s">
        <v>21412</v>
      </c>
    </row>
    <row r="2275" spans="1:13" ht="37.5">
      <c r="A2275" s="1" t="s">
        <v>21413</v>
      </c>
      <c r="B2275" s="1" t="s">
        <v>21414</v>
      </c>
      <c r="C2275" s="1" t="s">
        <v>16176</v>
      </c>
      <c r="D2275" s="1" t="s">
        <v>21415</v>
      </c>
      <c r="E2275" s="1">
        <v>2018</v>
      </c>
      <c r="F2275" s="1" t="s">
        <v>11083</v>
      </c>
      <c r="G2275" s="1">
        <v>96</v>
      </c>
      <c r="H2275" s="1">
        <v>4</v>
      </c>
      <c r="I2275" s="1" t="s">
        <v>21416</v>
      </c>
      <c r="J2275" s="1" t="s">
        <v>21417</v>
      </c>
      <c r="K2275" s="1" t="s">
        <v>7972</v>
      </c>
      <c r="L2275" s="1" t="s">
        <v>11086</v>
      </c>
      <c r="M2275" s="1" t="s">
        <v>7969</v>
      </c>
    </row>
    <row r="2276" spans="1:13" ht="37.5">
      <c r="A2276" s="1" t="s">
        <v>21418</v>
      </c>
      <c r="B2276" s="1" t="s">
        <v>21419</v>
      </c>
      <c r="C2276" s="1" t="s">
        <v>16176</v>
      </c>
      <c r="D2276" s="1" t="s">
        <v>21420</v>
      </c>
      <c r="E2276" s="1">
        <v>2017</v>
      </c>
      <c r="F2276" s="1" t="s">
        <v>21421</v>
      </c>
      <c r="G2276" s="1">
        <v>12</v>
      </c>
      <c r="H2276" s="1">
        <v>12</v>
      </c>
      <c r="I2276" s="1" t="s">
        <v>21422</v>
      </c>
      <c r="J2276" s="1" t="s">
        <v>21423</v>
      </c>
      <c r="K2276" s="1" t="s">
        <v>7972</v>
      </c>
      <c r="L2276" s="1" t="s">
        <v>14122</v>
      </c>
      <c r="M2276" s="1" t="s">
        <v>7969</v>
      </c>
    </row>
    <row r="2277" spans="1:13" ht="37.5">
      <c r="A2277" s="1" t="s">
        <v>21424</v>
      </c>
      <c r="B2277" s="1" t="s">
        <v>21425</v>
      </c>
      <c r="C2277" s="1" t="s">
        <v>16176</v>
      </c>
      <c r="D2277" s="1" t="s">
        <v>21426</v>
      </c>
      <c r="E2277" s="1">
        <v>2018</v>
      </c>
      <c r="F2277" s="1" t="s">
        <v>21427</v>
      </c>
      <c r="G2277" s="1">
        <v>49</v>
      </c>
      <c r="H2277" s="1">
        <v>3</v>
      </c>
      <c r="I2277" s="1" t="s">
        <v>21428</v>
      </c>
      <c r="J2277" s="1" t="s">
        <v>21429</v>
      </c>
      <c r="K2277" s="1" t="s">
        <v>7972</v>
      </c>
      <c r="L2277" s="1" t="s">
        <v>8324</v>
      </c>
      <c r="M2277" s="1" t="s">
        <v>21430</v>
      </c>
    </row>
    <row r="2278" spans="1:13" ht="37.5">
      <c r="A2278" s="1" t="s">
        <v>21431</v>
      </c>
      <c r="B2278" s="1" t="s">
        <v>21432</v>
      </c>
      <c r="C2278" s="1" t="s">
        <v>16176</v>
      </c>
      <c r="D2278" s="1" t="s">
        <v>21433</v>
      </c>
      <c r="E2278" s="1">
        <v>2017</v>
      </c>
      <c r="F2278" s="1" t="s">
        <v>21434</v>
      </c>
      <c r="G2278" s="1">
        <v>2</v>
      </c>
      <c r="H2278" s="1">
        <v>3</v>
      </c>
      <c r="I2278" s="1" t="s">
        <v>21435</v>
      </c>
      <c r="J2278" s="1" t="s">
        <v>21436</v>
      </c>
      <c r="K2278" s="1" t="s">
        <v>7972</v>
      </c>
      <c r="L2278" s="1" t="s">
        <v>21437</v>
      </c>
    </row>
    <row r="2279" spans="1:13" ht="37.5">
      <c r="A2279" s="1" t="s">
        <v>21438</v>
      </c>
      <c r="B2279" s="1" t="s">
        <v>21439</v>
      </c>
      <c r="C2279" s="1" t="s">
        <v>16176</v>
      </c>
      <c r="D2279" s="1" t="s">
        <v>21440</v>
      </c>
      <c r="E2279" s="1">
        <v>2018</v>
      </c>
      <c r="F2279" s="1" t="s">
        <v>21395</v>
      </c>
      <c r="G2279" s="1">
        <v>7</v>
      </c>
      <c r="H2279" s="1">
        <v>4</v>
      </c>
      <c r="I2279" s="1" t="s">
        <v>21441</v>
      </c>
      <c r="J2279" s="1" t="s">
        <v>21442</v>
      </c>
      <c r="K2279" s="1" t="s">
        <v>7972</v>
      </c>
      <c r="L2279" s="1" t="s">
        <v>21398</v>
      </c>
      <c r="M2279" s="1" t="s">
        <v>21443</v>
      </c>
    </row>
    <row r="2280" spans="1:13" ht="37.5">
      <c r="A2280" s="1" t="s">
        <v>21444</v>
      </c>
      <c r="B2280" s="1" t="s">
        <v>21445</v>
      </c>
      <c r="C2280" s="1" t="s">
        <v>16176</v>
      </c>
      <c r="D2280" s="1" t="s">
        <v>21446</v>
      </c>
      <c r="E2280" s="1">
        <v>2018</v>
      </c>
      <c r="F2280" s="1" t="s">
        <v>11641</v>
      </c>
      <c r="G2280" s="1">
        <v>2018</v>
      </c>
      <c r="H2280" s="1" t="s">
        <v>7969</v>
      </c>
      <c r="I2280" s="1" t="s">
        <v>21447</v>
      </c>
      <c r="J2280" s="1" t="s">
        <v>21448</v>
      </c>
      <c r="K2280" s="1" t="s">
        <v>7972</v>
      </c>
      <c r="L2280" s="1" t="s">
        <v>11624</v>
      </c>
    </row>
    <row r="2281" spans="1:13" ht="37.5">
      <c r="A2281" s="1" t="s">
        <v>21449</v>
      </c>
      <c r="B2281" s="1" t="s">
        <v>21450</v>
      </c>
      <c r="C2281" s="1" t="s">
        <v>16176</v>
      </c>
      <c r="D2281" s="1" t="s">
        <v>21451</v>
      </c>
      <c r="E2281" s="1">
        <v>2018</v>
      </c>
      <c r="F2281" s="1" t="s">
        <v>8261</v>
      </c>
      <c r="G2281" s="1">
        <v>9</v>
      </c>
      <c r="H2281" s="1">
        <v>10</v>
      </c>
      <c r="I2281" s="1" t="s">
        <v>21452</v>
      </c>
      <c r="J2281" s="1" t="s">
        <v>21453</v>
      </c>
      <c r="K2281" s="1" t="s">
        <v>7972</v>
      </c>
      <c r="L2281" s="1" t="s">
        <v>8264</v>
      </c>
    </row>
    <row r="2282" spans="1:13" ht="37.5">
      <c r="A2282" s="1" t="s">
        <v>21454</v>
      </c>
      <c r="B2282" s="1" t="s">
        <v>21455</v>
      </c>
      <c r="C2282" s="1" t="s">
        <v>16176</v>
      </c>
      <c r="D2282" s="1" t="s">
        <v>21456</v>
      </c>
      <c r="E2282" s="1">
        <v>2017</v>
      </c>
      <c r="F2282" s="1" t="s">
        <v>10450</v>
      </c>
      <c r="G2282" s="1">
        <v>6</v>
      </c>
      <c r="H2282" s="1">
        <v>1</v>
      </c>
      <c r="I2282" s="1" t="s">
        <v>21457</v>
      </c>
      <c r="J2282" s="1" t="s">
        <v>21458</v>
      </c>
      <c r="K2282" s="1" t="s">
        <v>7972</v>
      </c>
      <c r="L2282" s="1" t="s">
        <v>13352</v>
      </c>
    </row>
    <row r="2283" spans="1:13" ht="50">
      <c r="A2283" s="1" t="s">
        <v>21459</v>
      </c>
      <c r="B2283" s="1" t="s">
        <v>21460</v>
      </c>
      <c r="C2283" s="1" t="s">
        <v>16176</v>
      </c>
      <c r="D2283" s="1" t="s">
        <v>21461</v>
      </c>
      <c r="E2283" s="1">
        <v>2016</v>
      </c>
      <c r="F2283" s="1" t="s">
        <v>21462</v>
      </c>
      <c r="G2283" s="1" t="s">
        <v>7969</v>
      </c>
      <c r="H2283" s="1" t="s">
        <v>7969</v>
      </c>
      <c r="I2283" s="1" t="s">
        <v>21463</v>
      </c>
      <c r="J2283" s="1" t="s">
        <v>21464</v>
      </c>
      <c r="K2283" s="1" t="s">
        <v>7972</v>
      </c>
      <c r="L2283" s="1" t="s">
        <v>8102</v>
      </c>
      <c r="M2283" s="1" t="s">
        <v>21465</v>
      </c>
    </row>
    <row r="2284" spans="1:13" ht="50">
      <c r="A2284" s="1" t="s">
        <v>21466</v>
      </c>
      <c r="B2284" s="1" t="s">
        <v>21467</v>
      </c>
      <c r="C2284" s="1" t="s">
        <v>16176</v>
      </c>
      <c r="D2284" s="1" t="s">
        <v>21468</v>
      </c>
      <c r="E2284" s="1">
        <v>2017</v>
      </c>
      <c r="F2284" s="1" t="s">
        <v>21469</v>
      </c>
      <c r="G2284" s="1">
        <v>2017</v>
      </c>
      <c r="H2284" s="1" t="s">
        <v>7969</v>
      </c>
      <c r="I2284" s="1" t="s">
        <v>21470</v>
      </c>
      <c r="J2284" s="1" t="s">
        <v>21471</v>
      </c>
      <c r="K2284" s="1" t="s">
        <v>7972</v>
      </c>
      <c r="L2284" s="1" t="s">
        <v>8102</v>
      </c>
      <c r="M2284" s="1" t="s">
        <v>21472</v>
      </c>
    </row>
    <row r="2285" spans="1:13" ht="37.5">
      <c r="A2285" s="1" t="s">
        <v>21473</v>
      </c>
      <c r="B2285" s="1" t="s">
        <v>21474</v>
      </c>
      <c r="C2285" s="1" t="s">
        <v>16176</v>
      </c>
      <c r="D2285" s="1" t="s">
        <v>21475</v>
      </c>
      <c r="E2285" s="1">
        <v>2017</v>
      </c>
      <c r="F2285" s="1" t="s">
        <v>21476</v>
      </c>
      <c r="G2285" s="1">
        <v>28</v>
      </c>
      <c r="H2285" s="1">
        <v>8</v>
      </c>
      <c r="I2285" s="1" t="s">
        <v>21477</v>
      </c>
      <c r="J2285" s="1" t="s">
        <v>21478</v>
      </c>
      <c r="K2285" s="1" t="s">
        <v>7972</v>
      </c>
      <c r="L2285" s="1" t="s">
        <v>21479</v>
      </c>
      <c r="M2285" s="1" t="s">
        <v>7969</v>
      </c>
    </row>
    <row r="2286" spans="1:13" ht="50">
      <c r="A2286" s="1" t="s">
        <v>21480</v>
      </c>
      <c r="B2286" s="1" t="s">
        <v>21481</v>
      </c>
      <c r="C2286" s="1" t="s">
        <v>16176</v>
      </c>
      <c r="D2286" s="1" t="s">
        <v>21482</v>
      </c>
      <c r="E2286" s="1">
        <v>2017</v>
      </c>
      <c r="F2286" s="1" t="s">
        <v>21483</v>
      </c>
      <c r="G2286" s="1">
        <v>1</v>
      </c>
      <c r="H2286" s="1">
        <v>4</v>
      </c>
      <c r="I2286" s="1" t="s">
        <v>21484</v>
      </c>
      <c r="J2286" s="1" t="s">
        <v>21485</v>
      </c>
      <c r="K2286" s="1" t="s">
        <v>7972</v>
      </c>
      <c r="L2286" s="1" t="s">
        <v>18966</v>
      </c>
    </row>
    <row r="2287" spans="1:13" ht="37.5">
      <c r="A2287" s="1" t="s">
        <v>21486</v>
      </c>
      <c r="B2287" s="1" t="s">
        <v>21487</v>
      </c>
      <c r="C2287" s="1" t="s">
        <v>16176</v>
      </c>
      <c r="D2287" s="1" t="s">
        <v>21488</v>
      </c>
      <c r="E2287" s="1">
        <v>2016</v>
      </c>
      <c r="F2287" s="1" t="s">
        <v>21489</v>
      </c>
      <c r="G2287" s="1">
        <v>23</v>
      </c>
      <c r="H2287" s="1">
        <v>2</v>
      </c>
      <c r="I2287" s="1" t="s">
        <v>21490</v>
      </c>
      <c r="J2287" s="1" t="s">
        <v>21491</v>
      </c>
      <c r="K2287" s="1" t="s">
        <v>7972</v>
      </c>
      <c r="L2287" s="1" t="s">
        <v>21492</v>
      </c>
      <c r="M2287" s="1" t="s">
        <v>21493</v>
      </c>
    </row>
    <row r="2288" spans="1:13" ht="37.5">
      <c r="A2288" s="1" t="s">
        <v>21494</v>
      </c>
      <c r="B2288" s="1" t="s">
        <v>21495</v>
      </c>
      <c r="C2288" s="1" t="s">
        <v>16176</v>
      </c>
      <c r="D2288" s="1" t="s">
        <v>21496</v>
      </c>
      <c r="E2288" s="1">
        <v>2018</v>
      </c>
      <c r="F2288" s="1" t="s">
        <v>21497</v>
      </c>
      <c r="G2288" s="1" t="s">
        <v>7969</v>
      </c>
      <c r="H2288" s="1" t="s">
        <v>7969</v>
      </c>
      <c r="I2288" s="1" t="s">
        <v>21498</v>
      </c>
      <c r="J2288" s="1" t="s">
        <v>21499</v>
      </c>
      <c r="K2288" s="1" t="s">
        <v>7972</v>
      </c>
      <c r="L2288" s="1" t="s">
        <v>8190</v>
      </c>
      <c r="M2288" s="1" t="s">
        <v>21500</v>
      </c>
    </row>
    <row r="2289" spans="1:13" ht="37.5">
      <c r="A2289" s="1" t="s">
        <v>21501</v>
      </c>
      <c r="B2289" s="1" t="s">
        <v>21502</v>
      </c>
      <c r="C2289" s="1" t="s">
        <v>16176</v>
      </c>
      <c r="D2289" s="1" t="s">
        <v>21503</v>
      </c>
      <c r="E2289" s="1">
        <v>2017</v>
      </c>
      <c r="F2289" s="1" t="s">
        <v>8443</v>
      </c>
      <c r="G2289" s="1">
        <v>112</v>
      </c>
      <c r="H2289" s="1" t="s">
        <v>7969</v>
      </c>
      <c r="I2289" s="1" t="s">
        <v>21504</v>
      </c>
      <c r="J2289" s="1" t="s">
        <v>21505</v>
      </c>
      <c r="K2289" s="1" t="s">
        <v>7972</v>
      </c>
      <c r="L2289" s="1" t="s">
        <v>7993</v>
      </c>
      <c r="M2289" s="1" t="s">
        <v>21506</v>
      </c>
    </row>
    <row r="2290" spans="1:13" ht="37.5">
      <c r="A2290" s="1" t="s">
        <v>21507</v>
      </c>
      <c r="B2290" s="1" t="s">
        <v>21508</v>
      </c>
      <c r="C2290" s="1" t="s">
        <v>16176</v>
      </c>
      <c r="D2290" s="1" t="s">
        <v>21509</v>
      </c>
      <c r="E2290" s="1">
        <v>2017</v>
      </c>
      <c r="F2290" s="1" t="s">
        <v>15217</v>
      </c>
      <c r="G2290" s="1" t="s">
        <v>7969</v>
      </c>
      <c r="H2290" s="1" t="s">
        <v>7969</v>
      </c>
      <c r="I2290" s="1" t="s">
        <v>21510</v>
      </c>
      <c r="J2290" s="1" t="s">
        <v>21511</v>
      </c>
      <c r="K2290" s="1" t="s">
        <v>7972</v>
      </c>
      <c r="L2290" s="1" t="s">
        <v>8324</v>
      </c>
    </row>
    <row r="2291" spans="1:13" ht="50">
      <c r="A2291" s="1" t="s">
        <v>21512</v>
      </c>
      <c r="B2291" s="1" t="s">
        <v>21513</v>
      </c>
      <c r="C2291" s="1" t="s">
        <v>16176</v>
      </c>
      <c r="D2291" s="1" t="s">
        <v>21514</v>
      </c>
      <c r="E2291" s="1">
        <v>2016</v>
      </c>
      <c r="F2291" s="1" t="s">
        <v>21515</v>
      </c>
      <c r="G2291" s="1">
        <v>44</v>
      </c>
      <c r="H2291" s="1">
        <v>11</v>
      </c>
      <c r="I2291" s="1" t="s">
        <v>21516</v>
      </c>
      <c r="J2291" s="1" t="s">
        <v>21517</v>
      </c>
      <c r="K2291" s="1" t="s">
        <v>14279</v>
      </c>
      <c r="L2291" s="1" t="s">
        <v>21518</v>
      </c>
      <c r="M2291" s="1" t="s">
        <v>21519</v>
      </c>
    </row>
    <row r="2292" spans="1:13" ht="37.5">
      <c r="A2292" s="1" t="s">
        <v>21520</v>
      </c>
      <c r="B2292" s="1" t="s">
        <v>21521</v>
      </c>
      <c r="C2292" s="1" t="s">
        <v>16176</v>
      </c>
      <c r="D2292" s="1" t="s">
        <v>21522</v>
      </c>
      <c r="E2292" s="1">
        <v>2018</v>
      </c>
      <c r="F2292" s="1" t="s">
        <v>21395</v>
      </c>
      <c r="G2292" s="1">
        <v>7</v>
      </c>
      <c r="H2292" s="1">
        <v>2</v>
      </c>
      <c r="I2292" s="1" t="s">
        <v>21523</v>
      </c>
      <c r="J2292" s="1" t="s">
        <v>21524</v>
      </c>
      <c r="K2292" s="1" t="s">
        <v>7972</v>
      </c>
      <c r="L2292" s="1" t="s">
        <v>21398</v>
      </c>
    </row>
    <row r="2293" spans="1:13" ht="37.5">
      <c r="A2293" s="1" t="s">
        <v>21525</v>
      </c>
      <c r="B2293" s="1" t="s">
        <v>21526</v>
      </c>
      <c r="C2293" s="1" t="s">
        <v>16176</v>
      </c>
      <c r="D2293" s="1" t="s">
        <v>21527</v>
      </c>
      <c r="E2293" s="1">
        <v>2017</v>
      </c>
      <c r="F2293" s="1" t="s">
        <v>8455</v>
      </c>
      <c r="G2293" s="1">
        <v>33</v>
      </c>
      <c r="H2293" s="1" t="s">
        <v>7969</v>
      </c>
      <c r="I2293" s="1" t="s">
        <v>21528</v>
      </c>
      <c r="J2293" s="1" t="s">
        <v>21529</v>
      </c>
      <c r="K2293" s="1" t="s">
        <v>7972</v>
      </c>
      <c r="L2293" s="1" t="s">
        <v>8027</v>
      </c>
    </row>
    <row r="2294" spans="1:13" ht="37.5">
      <c r="A2294" s="1" t="s">
        <v>21530</v>
      </c>
      <c r="B2294" s="1" t="s">
        <v>21531</v>
      </c>
      <c r="C2294" s="1" t="s">
        <v>16176</v>
      </c>
      <c r="D2294" s="1" t="s">
        <v>21532</v>
      </c>
      <c r="E2294" s="1">
        <v>2018</v>
      </c>
      <c r="F2294" s="1" t="s">
        <v>11641</v>
      </c>
      <c r="G2294" s="1">
        <v>2018</v>
      </c>
      <c r="H2294" s="1" t="s">
        <v>7969</v>
      </c>
      <c r="I2294" s="1" t="s">
        <v>21533</v>
      </c>
      <c r="J2294" s="1" t="s">
        <v>21534</v>
      </c>
      <c r="K2294" s="1" t="s">
        <v>7972</v>
      </c>
      <c r="L2294" s="1" t="s">
        <v>11624</v>
      </c>
    </row>
    <row r="2295" spans="1:13" ht="50">
      <c r="A2295" s="1" t="s">
        <v>21535</v>
      </c>
      <c r="B2295" s="1" t="s">
        <v>21536</v>
      </c>
      <c r="C2295" s="1" t="s">
        <v>16176</v>
      </c>
      <c r="D2295" s="1" t="s">
        <v>21537</v>
      </c>
      <c r="E2295" s="1">
        <v>2017</v>
      </c>
      <c r="F2295" s="1" t="s">
        <v>8831</v>
      </c>
      <c r="G2295" s="1">
        <v>10436</v>
      </c>
      <c r="H2295" s="1" t="s">
        <v>7969</v>
      </c>
      <c r="I2295" s="1" t="s">
        <v>21538</v>
      </c>
      <c r="J2295" s="1" t="s">
        <v>21539</v>
      </c>
      <c r="K2295" s="1" t="s">
        <v>7972</v>
      </c>
      <c r="L2295" s="1" t="s">
        <v>13352</v>
      </c>
      <c r="M2295" s="1" t="s">
        <v>21540</v>
      </c>
    </row>
    <row r="2296" spans="1:13" ht="37.5">
      <c r="A2296" s="1" t="s">
        <v>21541</v>
      </c>
      <c r="B2296" s="1" t="s">
        <v>21542</v>
      </c>
      <c r="C2296" s="1" t="s">
        <v>16176</v>
      </c>
      <c r="D2296" s="1" t="s">
        <v>21543</v>
      </c>
      <c r="E2296" s="1">
        <v>2018</v>
      </c>
      <c r="F2296" s="1" t="s">
        <v>8219</v>
      </c>
      <c r="G2296" s="1">
        <v>14</v>
      </c>
      <c r="H2296" s="1" t="s">
        <v>7969</v>
      </c>
      <c r="I2296" s="1" t="s">
        <v>21544</v>
      </c>
      <c r="J2296" s="1" t="s">
        <v>21545</v>
      </c>
      <c r="K2296" s="1" t="s">
        <v>7972</v>
      </c>
      <c r="L2296" s="1" t="s">
        <v>7985</v>
      </c>
      <c r="M2296" s="1" t="s">
        <v>21546</v>
      </c>
    </row>
    <row r="2297" spans="1:13" ht="37.5">
      <c r="A2297" s="1" t="s">
        <v>21547</v>
      </c>
      <c r="B2297" s="1" t="s">
        <v>21548</v>
      </c>
      <c r="C2297" s="1" t="s">
        <v>16176</v>
      </c>
      <c r="D2297" s="1" t="s">
        <v>21549</v>
      </c>
      <c r="E2297" s="1">
        <v>2017</v>
      </c>
      <c r="F2297" s="1" t="s">
        <v>8328</v>
      </c>
      <c r="G2297" s="1" t="s">
        <v>7969</v>
      </c>
      <c r="H2297" s="1" t="s">
        <v>7969</v>
      </c>
      <c r="I2297" s="1" t="s">
        <v>21550</v>
      </c>
      <c r="J2297" s="1" t="s">
        <v>21551</v>
      </c>
      <c r="K2297" s="1" t="s">
        <v>7972</v>
      </c>
      <c r="L2297" s="1" t="s">
        <v>8324</v>
      </c>
    </row>
    <row r="2298" spans="1:13" ht="37.5">
      <c r="A2298" s="1" t="s">
        <v>21552</v>
      </c>
      <c r="B2298" s="1" t="s">
        <v>21553</v>
      </c>
      <c r="C2298" s="1" t="s">
        <v>16176</v>
      </c>
      <c r="D2298" s="1" t="s">
        <v>21554</v>
      </c>
      <c r="E2298" s="1">
        <v>2016</v>
      </c>
      <c r="F2298" s="1" t="s">
        <v>14472</v>
      </c>
      <c r="G2298" s="1" t="s">
        <v>7969</v>
      </c>
      <c r="H2298" s="1" t="s">
        <v>7969</v>
      </c>
      <c r="I2298" s="1" t="s">
        <v>21555</v>
      </c>
      <c r="J2298" s="1" t="s">
        <v>21556</v>
      </c>
      <c r="K2298" s="1" t="s">
        <v>7972</v>
      </c>
      <c r="L2298" s="1" t="s">
        <v>8102</v>
      </c>
      <c r="M2298" s="1" t="s">
        <v>21557</v>
      </c>
    </row>
    <row r="2299" spans="1:13" ht="37.5">
      <c r="A2299" s="1" t="s">
        <v>21558</v>
      </c>
      <c r="B2299" s="1" t="s">
        <v>21559</v>
      </c>
      <c r="C2299" s="1" t="s">
        <v>16176</v>
      </c>
      <c r="D2299" s="1" t="s">
        <v>21560</v>
      </c>
      <c r="E2299" s="1">
        <v>2018</v>
      </c>
      <c r="F2299" s="1" t="s">
        <v>12276</v>
      </c>
      <c r="G2299" s="1">
        <v>580</v>
      </c>
      <c r="H2299" s="1" t="s">
        <v>7969</v>
      </c>
      <c r="I2299" s="1" t="s">
        <v>21561</v>
      </c>
      <c r="J2299" s="1" t="s">
        <v>21562</v>
      </c>
      <c r="K2299" s="1" t="s">
        <v>7972</v>
      </c>
      <c r="L2299" s="1" t="s">
        <v>13352</v>
      </c>
      <c r="M2299" s="1" t="s">
        <v>21563</v>
      </c>
    </row>
    <row r="2300" spans="1:13" ht="37.5">
      <c r="A2300" s="1" t="s">
        <v>21564</v>
      </c>
      <c r="B2300" s="1" t="s">
        <v>21565</v>
      </c>
      <c r="C2300" s="1" t="s">
        <v>16176</v>
      </c>
      <c r="D2300" s="1" t="s">
        <v>21566</v>
      </c>
      <c r="E2300" s="1">
        <v>2018</v>
      </c>
      <c r="F2300" s="1" t="s">
        <v>9266</v>
      </c>
      <c r="G2300" s="1">
        <v>94</v>
      </c>
      <c r="H2300" s="1" t="s">
        <v>7969</v>
      </c>
      <c r="I2300" s="1" t="s">
        <v>21567</v>
      </c>
      <c r="J2300" s="1" t="s">
        <v>21568</v>
      </c>
      <c r="K2300" s="1" t="s">
        <v>7972</v>
      </c>
      <c r="L2300" s="1" t="s">
        <v>7993</v>
      </c>
    </row>
    <row r="2301" spans="1:13" ht="37.5">
      <c r="A2301" s="1" t="s">
        <v>21569</v>
      </c>
      <c r="B2301" s="1" t="s">
        <v>21570</v>
      </c>
      <c r="C2301" s="1" t="s">
        <v>16176</v>
      </c>
      <c r="D2301" s="1" t="s">
        <v>21571</v>
      </c>
      <c r="E2301" s="1">
        <v>2018</v>
      </c>
      <c r="F2301" s="1" t="s">
        <v>14015</v>
      </c>
      <c r="G2301" s="1" t="s">
        <v>7969</v>
      </c>
      <c r="H2301" s="1" t="s">
        <v>7969</v>
      </c>
      <c r="I2301" s="1" t="s">
        <v>21572</v>
      </c>
      <c r="J2301" s="1" t="s">
        <v>21573</v>
      </c>
      <c r="K2301" s="1" t="s">
        <v>7972</v>
      </c>
      <c r="L2301" s="1" t="s">
        <v>8102</v>
      </c>
      <c r="M2301" s="1" t="s">
        <v>21574</v>
      </c>
    </row>
    <row r="2302" spans="1:13" ht="37.5">
      <c r="A2302" s="1" t="s">
        <v>21575</v>
      </c>
      <c r="B2302" s="1" t="s">
        <v>21576</v>
      </c>
      <c r="C2302" s="1" t="s">
        <v>16176</v>
      </c>
      <c r="D2302" s="1" t="s">
        <v>21577</v>
      </c>
      <c r="E2302" s="1">
        <v>2016</v>
      </c>
      <c r="F2302" s="1" t="s">
        <v>11621</v>
      </c>
      <c r="G2302" s="1">
        <v>9</v>
      </c>
      <c r="H2302" s="1">
        <v>16</v>
      </c>
      <c r="I2302" s="1" t="s">
        <v>21578</v>
      </c>
      <c r="J2302" s="1" t="s">
        <v>21579</v>
      </c>
      <c r="K2302" s="1" t="s">
        <v>7972</v>
      </c>
      <c r="L2302" s="1" t="s">
        <v>13178</v>
      </c>
      <c r="M2302" s="1" t="s">
        <v>21580</v>
      </c>
    </row>
    <row r="2303" spans="1:13" ht="37.5">
      <c r="A2303" s="1" t="s">
        <v>21581</v>
      </c>
      <c r="B2303" s="1" t="s">
        <v>21582</v>
      </c>
      <c r="C2303" s="1" t="s">
        <v>16176</v>
      </c>
      <c r="D2303" s="1" t="s">
        <v>21583</v>
      </c>
      <c r="E2303" s="1">
        <v>2017</v>
      </c>
      <c r="F2303" s="1" t="s">
        <v>14276</v>
      </c>
      <c r="G2303" s="1">
        <v>40</v>
      </c>
      <c r="H2303" s="1">
        <v>7</v>
      </c>
      <c r="I2303" s="1" t="s">
        <v>21584</v>
      </c>
      <c r="J2303" s="1" t="s">
        <v>21585</v>
      </c>
      <c r="K2303" s="1" t="s">
        <v>14279</v>
      </c>
      <c r="L2303" s="1" t="s">
        <v>14280</v>
      </c>
      <c r="M2303" s="1" t="s">
        <v>21586</v>
      </c>
    </row>
    <row r="2304" spans="1:13" ht="37.5">
      <c r="A2304" s="1" t="s">
        <v>21587</v>
      </c>
      <c r="B2304" s="1" t="s">
        <v>21588</v>
      </c>
      <c r="C2304" s="1" t="s">
        <v>16176</v>
      </c>
      <c r="D2304" s="1" t="s">
        <v>21589</v>
      </c>
      <c r="E2304" s="1">
        <v>2017</v>
      </c>
      <c r="F2304" s="1" t="s">
        <v>16876</v>
      </c>
      <c r="G2304" s="1" t="s">
        <v>7969</v>
      </c>
      <c r="H2304" s="1" t="s">
        <v>7969</v>
      </c>
      <c r="I2304" s="1" t="s">
        <v>21590</v>
      </c>
      <c r="J2304" s="1" t="s">
        <v>21591</v>
      </c>
      <c r="K2304" s="1" t="s">
        <v>7972</v>
      </c>
      <c r="L2304" s="1" t="s">
        <v>8102</v>
      </c>
      <c r="M2304" s="1" t="s">
        <v>21592</v>
      </c>
    </row>
    <row r="2305" spans="1:13" ht="37.5">
      <c r="A2305" s="1" t="s">
        <v>21593</v>
      </c>
      <c r="B2305" s="1" t="s">
        <v>21594</v>
      </c>
      <c r="C2305" s="1" t="s">
        <v>16176</v>
      </c>
      <c r="D2305" s="1" t="s">
        <v>21595</v>
      </c>
      <c r="E2305" s="1">
        <v>2016</v>
      </c>
      <c r="F2305" s="1" t="s">
        <v>12486</v>
      </c>
      <c r="G2305" s="1">
        <v>2016</v>
      </c>
      <c r="H2305" s="1" t="s">
        <v>7969</v>
      </c>
      <c r="I2305" s="1" t="s">
        <v>21596</v>
      </c>
      <c r="J2305" s="1" t="s">
        <v>21597</v>
      </c>
      <c r="K2305" s="1" t="s">
        <v>7972</v>
      </c>
      <c r="L2305" s="1" t="s">
        <v>8102</v>
      </c>
      <c r="M2305" s="1" t="s">
        <v>21598</v>
      </c>
    </row>
    <row r="2306" spans="1:13" ht="37.5">
      <c r="A2306" s="1" t="s">
        <v>21599</v>
      </c>
      <c r="B2306" s="1" t="s">
        <v>21600</v>
      </c>
      <c r="C2306" s="1" t="s">
        <v>16176</v>
      </c>
      <c r="D2306" s="1" t="s">
        <v>21601</v>
      </c>
      <c r="E2306" s="1">
        <v>2018</v>
      </c>
      <c r="F2306" s="1" t="s">
        <v>8491</v>
      </c>
      <c r="G2306" s="1">
        <v>6</v>
      </c>
      <c r="H2306" s="1" t="s">
        <v>7969</v>
      </c>
      <c r="I2306" s="1" t="s">
        <v>21602</v>
      </c>
      <c r="J2306" s="1" t="s">
        <v>21603</v>
      </c>
      <c r="K2306" s="1" t="s">
        <v>7972</v>
      </c>
      <c r="L2306" s="1" t="s">
        <v>8102</v>
      </c>
    </row>
    <row r="2307" spans="1:13" ht="37.5">
      <c r="A2307" s="1" t="s">
        <v>21604</v>
      </c>
      <c r="B2307" s="1" t="s">
        <v>21605</v>
      </c>
      <c r="C2307" s="1" t="s">
        <v>16176</v>
      </c>
      <c r="D2307" s="1" t="s">
        <v>21606</v>
      </c>
      <c r="E2307" s="1">
        <v>2017</v>
      </c>
      <c r="F2307" s="1" t="s">
        <v>21607</v>
      </c>
      <c r="G2307" s="1">
        <v>14</v>
      </c>
      <c r="H2307" s="1">
        <v>6</v>
      </c>
      <c r="I2307" s="1" t="s">
        <v>21608</v>
      </c>
      <c r="J2307" s="1" t="s">
        <v>21609</v>
      </c>
      <c r="K2307" s="1" t="s">
        <v>7972</v>
      </c>
      <c r="L2307" s="1" t="s">
        <v>21610</v>
      </c>
      <c r="M2307" s="1" t="s">
        <v>21611</v>
      </c>
    </row>
    <row r="2308" spans="1:13" ht="50">
      <c r="A2308" s="1" t="s">
        <v>21612</v>
      </c>
      <c r="B2308" s="1" t="s">
        <v>21613</v>
      </c>
      <c r="C2308" s="1" t="s">
        <v>16176</v>
      </c>
      <c r="D2308" s="1" t="s">
        <v>21614</v>
      </c>
      <c r="E2308" s="1">
        <v>2017</v>
      </c>
      <c r="F2308" s="1" t="s">
        <v>21615</v>
      </c>
      <c r="G2308" s="1">
        <v>3</v>
      </c>
      <c r="H2308" s="1" t="s">
        <v>7969</v>
      </c>
      <c r="I2308" s="1" t="s">
        <v>21616</v>
      </c>
      <c r="J2308" s="1" t="s">
        <v>21617</v>
      </c>
      <c r="K2308" s="1" t="s">
        <v>7972</v>
      </c>
      <c r="L2308" s="1" t="s">
        <v>8161</v>
      </c>
      <c r="M2308" s="1" t="s">
        <v>21618</v>
      </c>
    </row>
    <row r="2309" spans="1:13" ht="50">
      <c r="A2309" s="1" t="s">
        <v>21619</v>
      </c>
      <c r="B2309" s="1" t="s">
        <v>21620</v>
      </c>
      <c r="C2309" s="1" t="s">
        <v>16176</v>
      </c>
      <c r="D2309" s="1" t="s">
        <v>21621</v>
      </c>
      <c r="E2309" s="1">
        <v>2018</v>
      </c>
      <c r="F2309" s="1" t="s">
        <v>21622</v>
      </c>
      <c r="G2309" s="1" t="s">
        <v>7969</v>
      </c>
      <c r="H2309" s="1" t="s">
        <v>7969</v>
      </c>
      <c r="I2309" s="1" t="s">
        <v>21623</v>
      </c>
      <c r="J2309" s="1" t="s">
        <v>21624</v>
      </c>
      <c r="K2309" s="1" t="s">
        <v>7972</v>
      </c>
      <c r="L2309" s="1" t="s">
        <v>8102</v>
      </c>
      <c r="M2309" s="1" t="s">
        <v>21625</v>
      </c>
    </row>
    <row r="2310" spans="1:13" ht="37.5">
      <c r="A2310" s="1" t="s">
        <v>21626</v>
      </c>
      <c r="B2310" s="1" t="s">
        <v>21627</v>
      </c>
      <c r="C2310" s="1" t="s">
        <v>16176</v>
      </c>
      <c r="D2310" s="1" t="s">
        <v>21628</v>
      </c>
      <c r="E2310" s="1">
        <v>2017</v>
      </c>
      <c r="F2310" s="1" t="s">
        <v>13383</v>
      </c>
      <c r="G2310" s="1">
        <v>9</v>
      </c>
      <c r="H2310" s="1">
        <v>4</v>
      </c>
      <c r="I2310" s="1" t="s">
        <v>21629</v>
      </c>
      <c r="J2310" s="1" t="s">
        <v>21630</v>
      </c>
      <c r="K2310" s="1" t="s">
        <v>7972</v>
      </c>
      <c r="L2310" s="1" t="s">
        <v>13386</v>
      </c>
      <c r="M2310" s="1" t="s">
        <v>7969</v>
      </c>
    </row>
    <row r="2311" spans="1:13" ht="62.5">
      <c r="A2311" s="1" t="s">
        <v>21631</v>
      </c>
      <c r="B2311" s="1" t="s">
        <v>21632</v>
      </c>
      <c r="C2311" s="1" t="s">
        <v>16176</v>
      </c>
      <c r="D2311" s="1" t="s">
        <v>21633</v>
      </c>
      <c r="E2311" s="1">
        <v>2018</v>
      </c>
      <c r="F2311" s="1" t="s">
        <v>8192</v>
      </c>
      <c r="G2311" s="1">
        <v>42</v>
      </c>
      <c r="H2311" s="1">
        <v>1</v>
      </c>
      <c r="I2311" s="1" t="s">
        <v>21634</v>
      </c>
      <c r="J2311" s="1" t="s">
        <v>21635</v>
      </c>
      <c r="K2311" s="1" t="s">
        <v>7972</v>
      </c>
      <c r="L2311" s="1" t="s">
        <v>13326</v>
      </c>
      <c r="M2311" s="1" t="s">
        <v>21636</v>
      </c>
    </row>
    <row r="2312" spans="1:13" ht="37.5">
      <c r="A2312" s="1" t="s">
        <v>21637</v>
      </c>
      <c r="B2312" s="1" t="s">
        <v>21638</v>
      </c>
      <c r="C2312" s="1" t="s">
        <v>16176</v>
      </c>
      <c r="D2312" s="1" t="s">
        <v>21639</v>
      </c>
      <c r="E2312" s="1">
        <v>2018</v>
      </c>
      <c r="F2312" s="1" t="s">
        <v>12276</v>
      </c>
      <c r="G2312" s="1">
        <v>562</v>
      </c>
      <c r="H2312" s="1" t="s">
        <v>7969</v>
      </c>
      <c r="I2312" s="1" t="s">
        <v>21470</v>
      </c>
      <c r="J2312" s="1" t="s">
        <v>21640</v>
      </c>
      <c r="K2312" s="1" t="s">
        <v>7972</v>
      </c>
      <c r="L2312" s="1" t="s">
        <v>13352</v>
      </c>
      <c r="M2312" s="1" t="s">
        <v>21641</v>
      </c>
    </row>
    <row r="2313" spans="1:13" ht="37.5">
      <c r="A2313" s="1" t="s">
        <v>21642</v>
      </c>
      <c r="B2313" s="1" t="s">
        <v>21643</v>
      </c>
      <c r="C2313" s="1" t="s">
        <v>16176</v>
      </c>
      <c r="D2313" s="1" t="s">
        <v>21644</v>
      </c>
      <c r="E2313" s="1">
        <v>2016</v>
      </c>
      <c r="F2313" s="1" t="s">
        <v>11621</v>
      </c>
      <c r="G2313" s="1">
        <v>9</v>
      </c>
      <c r="H2313" s="1">
        <v>18</v>
      </c>
      <c r="I2313" s="1" t="s">
        <v>21645</v>
      </c>
      <c r="J2313" s="1" t="s">
        <v>21646</v>
      </c>
      <c r="K2313" s="1" t="s">
        <v>7972</v>
      </c>
      <c r="L2313" s="1" t="s">
        <v>13178</v>
      </c>
      <c r="M2313" s="1" t="s">
        <v>21647</v>
      </c>
    </row>
    <row r="2314" spans="1:13" ht="37.5">
      <c r="A2314" s="1" t="s">
        <v>21648</v>
      </c>
      <c r="B2314" s="1" t="s">
        <v>21649</v>
      </c>
      <c r="C2314" s="1" t="s">
        <v>16176</v>
      </c>
      <c r="D2314" s="1" t="s">
        <v>21650</v>
      </c>
      <c r="E2314" s="1">
        <v>2017</v>
      </c>
      <c r="F2314" s="1" t="s">
        <v>21651</v>
      </c>
      <c r="G2314" s="1" t="s">
        <v>7969</v>
      </c>
      <c r="H2314" s="1" t="s">
        <v>7969</v>
      </c>
      <c r="I2314" s="1" t="s">
        <v>21652</v>
      </c>
      <c r="J2314" s="1" t="s">
        <v>21653</v>
      </c>
      <c r="K2314" s="1" t="s">
        <v>7972</v>
      </c>
      <c r="L2314" s="1" t="s">
        <v>10359</v>
      </c>
      <c r="M2314" s="1" t="s">
        <v>21654</v>
      </c>
    </row>
    <row r="2315" spans="1:13" ht="37.5">
      <c r="A2315" s="1" t="s">
        <v>21655</v>
      </c>
      <c r="B2315" s="1" t="s">
        <v>21656</v>
      </c>
      <c r="C2315" s="1" t="s">
        <v>16176</v>
      </c>
      <c r="D2315" s="1" t="s">
        <v>21657</v>
      </c>
      <c r="E2315" s="1">
        <v>2017</v>
      </c>
      <c r="F2315" s="1" t="s">
        <v>21658</v>
      </c>
      <c r="G2315" s="1" t="s">
        <v>7969</v>
      </c>
      <c r="H2315" s="1" t="s">
        <v>7969</v>
      </c>
      <c r="I2315" s="1" t="s">
        <v>21659</v>
      </c>
      <c r="J2315" s="1" t="s">
        <v>21660</v>
      </c>
      <c r="K2315" s="1" t="s">
        <v>7972</v>
      </c>
      <c r="L2315" s="1" t="s">
        <v>8102</v>
      </c>
      <c r="M2315" s="1" t="s">
        <v>21661</v>
      </c>
    </row>
    <row r="2316" spans="1:13" ht="37.5">
      <c r="A2316" s="1" t="s">
        <v>21662</v>
      </c>
      <c r="B2316" s="1" t="s">
        <v>21663</v>
      </c>
      <c r="C2316" s="1" t="s">
        <v>16176</v>
      </c>
      <c r="D2316" s="1" t="s">
        <v>21664</v>
      </c>
      <c r="E2316" s="1">
        <v>2016</v>
      </c>
      <c r="F2316" s="1" t="s">
        <v>21665</v>
      </c>
      <c r="G2316" s="1" t="s">
        <v>7969</v>
      </c>
      <c r="H2316" s="1" t="s">
        <v>7969</v>
      </c>
      <c r="I2316" s="1" t="s">
        <v>21666</v>
      </c>
      <c r="J2316" s="1" t="s">
        <v>21667</v>
      </c>
      <c r="K2316" s="1" t="s">
        <v>7972</v>
      </c>
      <c r="L2316" s="1" t="s">
        <v>8102</v>
      </c>
      <c r="M2316" s="1" t="s">
        <v>21668</v>
      </c>
    </row>
    <row r="2317" spans="1:13" ht="37.5">
      <c r="A2317" s="1" t="s">
        <v>21669</v>
      </c>
      <c r="B2317" s="1" t="s">
        <v>21670</v>
      </c>
      <c r="C2317" s="1" t="s">
        <v>16176</v>
      </c>
      <c r="D2317" s="1" t="s">
        <v>21671</v>
      </c>
      <c r="E2317" s="1">
        <v>2016</v>
      </c>
      <c r="F2317" s="1" t="s">
        <v>21672</v>
      </c>
      <c r="G2317" s="1" t="s">
        <v>7969</v>
      </c>
      <c r="H2317" s="1" t="s">
        <v>7969</v>
      </c>
      <c r="I2317" s="1" t="s">
        <v>21673</v>
      </c>
      <c r="J2317" s="1" t="s">
        <v>21674</v>
      </c>
      <c r="K2317" s="1" t="s">
        <v>7972</v>
      </c>
      <c r="L2317" s="1" t="s">
        <v>8102</v>
      </c>
      <c r="M2317" s="1" t="s">
        <v>21675</v>
      </c>
    </row>
    <row r="2318" spans="1:13" ht="50">
      <c r="A2318" s="1" t="s">
        <v>21676</v>
      </c>
      <c r="B2318" s="1" t="s">
        <v>21677</v>
      </c>
      <c r="C2318" s="1" t="s">
        <v>16176</v>
      </c>
      <c r="D2318" s="1" t="s">
        <v>21678</v>
      </c>
      <c r="E2318" s="1">
        <v>2018</v>
      </c>
      <c r="F2318" s="1" t="s">
        <v>10477</v>
      </c>
      <c r="G2318" s="1">
        <v>39</v>
      </c>
      <c r="H2318" s="1" t="s">
        <v>7969</v>
      </c>
      <c r="I2318" s="1" t="s">
        <v>21679</v>
      </c>
      <c r="J2318" s="1" t="s">
        <v>21680</v>
      </c>
      <c r="K2318" s="1" t="s">
        <v>7972</v>
      </c>
      <c r="L2318" s="1" t="s">
        <v>7985</v>
      </c>
      <c r="M2318" s="1" t="s">
        <v>21681</v>
      </c>
    </row>
    <row r="2319" spans="1:13" ht="37.5">
      <c r="A2319" s="1" t="s">
        <v>21682</v>
      </c>
      <c r="B2319" s="1" t="s">
        <v>21683</v>
      </c>
      <c r="C2319" s="1" t="s">
        <v>16176</v>
      </c>
      <c r="D2319" s="1" t="s">
        <v>21684</v>
      </c>
      <c r="E2319" s="1">
        <v>2016</v>
      </c>
      <c r="F2319" s="1" t="s">
        <v>21665</v>
      </c>
      <c r="G2319" s="1" t="s">
        <v>7969</v>
      </c>
      <c r="H2319" s="1" t="s">
        <v>7969</v>
      </c>
      <c r="I2319" s="1" t="s">
        <v>21685</v>
      </c>
      <c r="J2319" s="1" t="s">
        <v>21686</v>
      </c>
      <c r="K2319" s="1" t="s">
        <v>7972</v>
      </c>
      <c r="L2319" s="1" t="s">
        <v>8102</v>
      </c>
      <c r="M2319" s="1" t="s">
        <v>21687</v>
      </c>
    </row>
    <row r="2320" spans="1:13" ht="37.5">
      <c r="A2320" s="1" t="s">
        <v>21688</v>
      </c>
      <c r="B2320" s="1" t="s">
        <v>21689</v>
      </c>
      <c r="C2320" s="1" t="s">
        <v>16176</v>
      </c>
      <c r="D2320" s="1" t="s">
        <v>21690</v>
      </c>
      <c r="E2320" s="1">
        <v>2018</v>
      </c>
      <c r="F2320" s="1" t="s">
        <v>21691</v>
      </c>
      <c r="G2320" s="1" t="s">
        <v>7969</v>
      </c>
      <c r="H2320" s="1" t="s">
        <v>7969</v>
      </c>
      <c r="I2320" s="1" t="s">
        <v>21692</v>
      </c>
      <c r="J2320" s="1" t="s">
        <v>21693</v>
      </c>
      <c r="K2320" s="1" t="s">
        <v>7972</v>
      </c>
      <c r="L2320" s="1" t="s">
        <v>13641</v>
      </c>
    </row>
    <row r="2321" spans="1:13" ht="37.5">
      <c r="A2321" s="1" t="s">
        <v>21694</v>
      </c>
      <c r="B2321" s="1" t="s">
        <v>21695</v>
      </c>
      <c r="C2321" s="1" t="s">
        <v>16176</v>
      </c>
      <c r="D2321" s="1" t="s">
        <v>21696</v>
      </c>
      <c r="E2321" s="1">
        <v>2016</v>
      </c>
      <c r="F2321" s="1" t="s">
        <v>21697</v>
      </c>
      <c r="G2321" s="1">
        <v>35</v>
      </c>
      <c r="H2321" s="1">
        <v>3</v>
      </c>
      <c r="I2321" s="1" t="s">
        <v>21698</v>
      </c>
      <c r="J2321" s="1" t="s">
        <v>21699</v>
      </c>
      <c r="K2321" s="1" t="s">
        <v>7972</v>
      </c>
      <c r="L2321" s="1" t="s">
        <v>8102</v>
      </c>
      <c r="M2321" s="1" t="s">
        <v>21700</v>
      </c>
    </row>
    <row r="2322" spans="1:13" ht="37.5">
      <c r="A2322" s="1" t="s">
        <v>21701</v>
      </c>
      <c r="B2322" s="1" t="s">
        <v>21702</v>
      </c>
      <c r="C2322" s="1" t="s">
        <v>16176</v>
      </c>
      <c r="D2322" s="1" t="s">
        <v>21703</v>
      </c>
      <c r="E2322" s="1">
        <v>2017</v>
      </c>
      <c r="F2322" s="1" t="s">
        <v>8491</v>
      </c>
      <c r="G2322" s="1">
        <v>5</v>
      </c>
      <c r="H2322" s="1" t="s">
        <v>7969</v>
      </c>
      <c r="I2322" s="1" t="s">
        <v>21704</v>
      </c>
      <c r="J2322" s="1" t="s">
        <v>21705</v>
      </c>
      <c r="K2322" s="1" t="s">
        <v>7972</v>
      </c>
      <c r="L2322" s="1" t="s">
        <v>8102</v>
      </c>
    </row>
    <row r="2323" spans="1:13" ht="37.5">
      <c r="A2323" s="1" t="s">
        <v>21706</v>
      </c>
      <c r="B2323" s="1" t="s">
        <v>21707</v>
      </c>
      <c r="C2323" s="1" t="s">
        <v>16176</v>
      </c>
      <c r="D2323" s="1" t="s">
        <v>21708</v>
      </c>
      <c r="E2323" s="1">
        <v>2018</v>
      </c>
      <c r="F2323" s="1" t="s">
        <v>16035</v>
      </c>
      <c r="G2323" s="1">
        <v>101</v>
      </c>
      <c r="H2323" s="1" t="s">
        <v>7969</v>
      </c>
      <c r="I2323" s="1" t="s">
        <v>21709</v>
      </c>
      <c r="J2323" s="1" t="s">
        <v>21710</v>
      </c>
      <c r="K2323" s="1" t="s">
        <v>7972</v>
      </c>
      <c r="L2323" s="1" t="s">
        <v>16038</v>
      </c>
    </row>
    <row r="2324" spans="1:13" ht="50">
      <c r="A2324" s="1" t="s">
        <v>21711</v>
      </c>
      <c r="B2324" s="1" t="s">
        <v>21712</v>
      </c>
      <c r="C2324" s="1" t="s">
        <v>16176</v>
      </c>
      <c r="D2324" s="1" t="s">
        <v>21713</v>
      </c>
      <c r="E2324" s="1">
        <v>2017</v>
      </c>
      <c r="F2324" s="1" t="s">
        <v>21714</v>
      </c>
      <c r="G2324" s="1" t="s">
        <v>7969</v>
      </c>
      <c r="H2324" s="1" t="s">
        <v>7969</v>
      </c>
      <c r="I2324" s="1" t="s">
        <v>21715</v>
      </c>
      <c r="J2324" s="1" t="s">
        <v>21716</v>
      </c>
      <c r="K2324" s="1" t="s">
        <v>7972</v>
      </c>
      <c r="L2324" s="1" t="s">
        <v>8102</v>
      </c>
      <c r="M2324" s="1" t="s">
        <v>21717</v>
      </c>
    </row>
    <row r="2325" spans="1:13" ht="37.5">
      <c r="A2325" s="1" t="s">
        <v>21718</v>
      </c>
      <c r="B2325" s="1" t="s">
        <v>21719</v>
      </c>
      <c r="C2325" s="1" t="s">
        <v>16176</v>
      </c>
      <c r="D2325" s="1" t="s">
        <v>21720</v>
      </c>
      <c r="E2325" s="1">
        <v>2017</v>
      </c>
      <c r="F2325" s="1" t="s">
        <v>8491</v>
      </c>
      <c r="G2325" s="1">
        <v>5</v>
      </c>
      <c r="H2325" s="1" t="s">
        <v>7969</v>
      </c>
      <c r="I2325" s="1" t="s">
        <v>21721</v>
      </c>
      <c r="J2325" s="1" t="s">
        <v>21722</v>
      </c>
      <c r="K2325" s="1" t="s">
        <v>7972</v>
      </c>
      <c r="L2325" s="1" t="s">
        <v>8102</v>
      </c>
    </row>
    <row r="2326" spans="1:13" ht="37.5">
      <c r="A2326" s="1" t="s">
        <v>21723</v>
      </c>
      <c r="B2326" s="1" t="s">
        <v>21724</v>
      </c>
      <c r="C2326" s="1" t="s">
        <v>16176</v>
      </c>
      <c r="D2326" s="1" t="s">
        <v>21725</v>
      </c>
      <c r="E2326" s="1">
        <v>2017</v>
      </c>
      <c r="F2326" s="1" t="s">
        <v>8328</v>
      </c>
      <c r="G2326" s="1" t="s">
        <v>7969</v>
      </c>
      <c r="H2326" s="1" t="s">
        <v>7969</v>
      </c>
      <c r="I2326" s="1" t="s">
        <v>21726</v>
      </c>
      <c r="J2326" s="1" t="s">
        <v>21727</v>
      </c>
      <c r="K2326" s="1" t="s">
        <v>7972</v>
      </c>
      <c r="L2326" s="1" t="s">
        <v>8324</v>
      </c>
      <c r="M2326" s="1" t="s">
        <v>21728</v>
      </c>
    </row>
    <row r="2327" spans="1:13" ht="37.5">
      <c r="A2327" s="1" t="s">
        <v>21729</v>
      </c>
      <c r="B2327" s="1" t="s">
        <v>21730</v>
      </c>
      <c r="C2327" s="1" t="s">
        <v>16176</v>
      </c>
      <c r="D2327" s="1" t="s">
        <v>21731</v>
      </c>
      <c r="E2327" s="1">
        <v>2018</v>
      </c>
      <c r="F2327" s="1" t="s">
        <v>21732</v>
      </c>
      <c r="G2327" s="1">
        <v>1</v>
      </c>
      <c r="H2327" s="1" t="s">
        <v>7969</v>
      </c>
      <c r="I2327" s="1" t="s">
        <v>21733</v>
      </c>
      <c r="J2327" s="1" t="s">
        <v>21734</v>
      </c>
      <c r="K2327" s="1" t="s">
        <v>7972</v>
      </c>
      <c r="L2327" s="1" t="s">
        <v>8078</v>
      </c>
      <c r="M2327" s="1" t="s">
        <v>21735</v>
      </c>
    </row>
    <row r="2328" spans="1:13" ht="87.5">
      <c r="A2328" s="1" t="s">
        <v>21736</v>
      </c>
      <c r="B2328" s="1" t="s">
        <v>21737</v>
      </c>
      <c r="C2328" s="1" t="s">
        <v>16176</v>
      </c>
      <c r="D2328" s="1" t="s">
        <v>21738</v>
      </c>
      <c r="E2328" s="1">
        <v>2017</v>
      </c>
      <c r="F2328" s="1" t="s">
        <v>21739</v>
      </c>
      <c r="G2328" s="1">
        <v>2017</v>
      </c>
      <c r="H2328" s="1" t="s">
        <v>7969</v>
      </c>
      <c r="I2328" s="1" t="s">
        <v>21740</v>
      </c>
      <c r="J2328" s="1" t="s">
        <v>21741</v>
      </c>
      <c r="K2328" s="1" t="s">
        <v>7972</v>
      </c>
      <c r="L2328" s="1" t="s">
        <v>8102</v>
      </c>
      <c r="M2328" s="1" t="s">
        <v>21742</v>
      </c>
    </row>
    <row r="2329" spans="1:13" ht="37.5">
      <c r="A2329" s="1" t="s">
        <v>21743</v>
      </c>
      <c r="B2329" s="1" t="s">
        <v>21744</v>
      </c>
      <c r="C2329" s="1" t="s">
        <v>16176</v>
      </c>
      <c r="D2329" s="1" t="s">
        <v>21745</v>
      </c>
      <c r="E2329" s="1">
        <v>2017</v>
      </c>
      <c r="F2329" s="1" t="s">
        <v>14073</v>
      </c>
      <c r="G2329" s="1" t="s">
        <v>7969</v>
      </c>
      <c r="H2329" s="1" t="s">
        <v>7969</v>
      </c>
      <c r="I2329" s="1" t="s">
        <v>21746</v>
      </c>
      <c r="J2329" s="1" t="s">
        <v>21747</v>
      </c>
      <c r="K2329" s="1" t="s">
        <v>7972</v>
      </c>
      <c r="L2329" s="1" t="s">
        <v>8102</v>
      </c>
      <c r="M2329" s="1" t="s">
        <v>21748</v>
      </c>
    </row>
    <row r="2330" spans="1:13" ht="37.5">
      <c r="A2330" s="1" t="s">
        <v>21749</v>
      </c>
      <c r="B2330" s="1" t="s">
        <v>21750</v>
      </c>
      <c r="C2330" s="1" t="s">
        <v>16176</v>
      </c>
      <c r="D2330" s="1" t="s">
        <v>21751</v>
      </c>
      <c r="E2330" s="1">
        <v>2016</v>
      </c>
      <c r="F2330" s="1" t="s">
        <v>21752</v>
      </c>
      <c r="G2330" s="1" t="s">
        <v>7969</v>
      </c>
      <c r="H2330" s="1" t="s">
        <v>7969</v>
      </c>
      <c r="I2330" s="1" t="s">
        <v>21753</v>
      </c>
      <c r="J2330" s="1" t="s">
        <v>21754</v>
      </c>
      <c r="K2330" s="1" t="s">
        <v>7972</v>
      </c>
      <c r="L2330" s="1" t="s">
        <v>8190</v>
      </c>
    </row>
    <row r="2331" spans="1:13" ht="50">
      <c r="A2331" s="1" t="s">
        <v>21755</v>
      </c>
      <c r="B2331" s="1" t="s">
        <v>21756</v>
      </c>
      <c r="C2331" s="1" t="s">
        <v>16176</v>
      </c>
      <c r="D2331" s="1" t="s">
        <v>21757</v>
      </c>
      <c r="E2331" s="1">
        <v>2016</v>
      </c>
      <c r="F2331" s="1" t="s">
        <v>21758</v>
      </c>
      <c r="G2331" s="1" t="s">
        <v>7969</v>
      </c>
      <c r="H2331" s="1" t="s">
        <v>7969</v>
      </c>
      <c r="I2331" s="1" t="s">
        <v>21759</v>
      </c>
      <c r="J2331" s="1" t="s">
        <v>21760</v>
      </c>
      <c r="K2331" s="1" t="s">
        <v>7972</v>
      </c>
      <c r="L2331" s="1" t="s">
        <v>8102</v>
      </c>
      <c r="M2331" s="1" t="s">
        <v>21761</v>
      </c>
    </row>
    <row r="2332" spans="1:13" ht="37.5">
      <c r="A2332" s="1" t="s">
        <v>21762</v>
      </c>
      <c r="B2332" s="1" t="s">
        <v>21763</v>
      </c>
      <c r="C2332" s="1" t="s">
        <v>16176</v>
      </c>
      <c r="D2332" s="1" t="s">
        <v>21764</v>
      </c>
      <c r="E2332" s="1">
        <v>2018</v>
      </c>
      <c r="F2332" s="1" t="s">
        <v>21765</v>
      </c>
      <c r="G2332" s="1" t="s">
        <v>7969</v>
      </c>
      <c r="H2332" s="1" t="s">
        <v>7969</v>
      </c>
      <c r="I2332" s="1" t="s">
        <v>21384</v>
      </c>
      <c r="J2332" s="1" t="s">
        <v>21766</v>
      </c>
      <c r="K2332" s="1" t="s">
        <v>7972</v>
      </c>
      <c r="L2332" s="1" t="s">
        <v>8102</v>
      </c>
      <c r="M2332" s="1" t="s">
        <v>21767</v>
      </c>
    </row>
    <row r="2333" spans="1:13" ht="37.5">
      <c r="A2333" s="1" t="s">
        <v>21768</v>
      </c>
      <c r="B2333" s="1" t="s">
        <v>21769</v>
      </c>
      <c r="C2333" s="1" t="s">
        <v>16176</v>
      </c>
      <c r="D2333" s="1" t="s">
        <v>21770</v>
      </c>
      <c r="E2333" s="1">
        <v>2018</v>
      </c>
      <c r="F2333" s="1" t="s">
        <v>21771</v>
      </c>
      <c r="G2333" s="1">
        <v>10</v>
      </c>
      <c r="H2333" s="1">
        <v>3</v>
      </c>
      <c r="I2333" s="1" t="s">
        <v>21772</v>
      </c>
      <c r="J2333" s="1" t="s">
        <v>21773</v>
      </c>
      <c r="K2333" s="1" t="s">
        <v>7972</v>
      </c>
      <c r="L2333" s="1" t="s">
        <v>8161</v>
      </c>
      <c r="M2333" s="1" t="s">
        <v>21774</v>
      </c>
    </row>
    <row r="2334" spans="1:13" ht="37.5">
      <c r="A2334" s="1" t="s">
        <v>21775</v>
      </c>
      <c r="B2334" s="1" t="s">
        <v>21776</v>
      </c>
      <c r="C2334" s="1" t="s">
        <v>16176</v>
      </c>
      <c r="D2334" s="1" t="s">
        <v>21777</v>
      </c>
      <c r="E2334" s="1">
        <v>2018</v>
      </c>
      <c r="F2334" s="1" t="s">
        <v>18303</v>
      </c>
      <c r="G2334" s="1">
        <v>20</v>
      </c>
      <c r="H2334" s="1">
        <v>1</v>
      </c>
      <c r="I2334" s="1" t="s">
        <v>21778</v>
      </c>
      <c r="J2334" s="1" t="s">
        <v>21779</v>
      </c>
      <c r="K2334" s="1" t="s">
        <v>7972</v>
      </c>
      <c r="L2334" s="1" t="s">
        <v>8102</v>
      </c>
    </row>
    <row r="2335" spans="1:13" ht="37.5">
      <c r="A2335" s="1" t="s">
        <v>21780</v>
      </c>
      <c r="B2335" s="1" t="s">
        <v>21781</v>
      </c>
      <c r="C2335" s="1" t="s">
        <v>16176</v>
      </c>
      <c r="D2335" s="1" t="s">
        <v>21782</v>
      </c>
      <c r="E2335" s="1">
        <v>2017</v>
      </c>
      <c r="F2335" s="1" t="s">
        <v>21783</v>
      </c>
      <c r="G2335" s="1" t="s">
        <v>7969</v>
      </c>
      <c r="H2335" s="1" t="s">
        <v>7969</v>
      </c>
      <c r="I2335" s="1" t="s">
        <v>21784</v>
      </c>
      <c r="J2335" s="1" t="s">
        <v>21785</v>
      </c>
      <c r="K2335" s="1" t="s">
        <v>7972</v>
      </c>
      <c r="L2335" s="1" t="s">
        <v>21786</v>
      </c>
      <c r="M2335" s="1" t="s">
        <v>7969</v>
      </c>
    </row>
    <row r="2336" spans="1:13" ht="37.5">
      <c r="A2336" s="1" t="s">
        <v>21787</v>
      </c>
      <c r="B2336" s="1" t="s">
        <v>21788</v>
      </c>
      <c r="C2336" s="1" t="s">
        <v>16176</v>
      </c>
      <c r="D2336" s="1" t="s">
        <v>21789</v>
      </c>
      <c r="E2336" s="1">
        <v>2017</v>
      </c>
      <c r="F2336" s="1" t="s">
        <v>21790</v>
      </c>
      <c r="G2336" s="1" t="s">
        <v>7969</v>
      </c>
      <c r="H2336" s="1" t="s">
        <v>7969</v>
      </c>
      <c r="I2336" s="1" t="s">
        <v>21791</v>
      </c>
      <c r="J2336" s="1" t="s">
        <v>21792</v>
      </c>
      <c r="K2336" s="1" t="s">
        <v>7972</v>
      </c>
      <c r="L2336" s="1" t="s">
        <v>12126</v>
      </c>
      <c r="M2336" s="1" t="s">
        <v>21793</v>
      </c>
    </row>
    <row r="2337" spans="1:13" ht="37.5">
      <c r="A2337" s="1" t="s">
        <v>21794</v>
      </c>
      <c r="B2337" s="1" t="s">
        <v>21795</v>
      </c>
      <c r="C2337" s="1" t="s">
        <v>16176</v>
      </c>
      <c r="D2337" s="1" t="s">
        <v>21796</v>
      </c>
      <c r="E2337" s="1">
        <v>2017</v>
      </c>
      <c r="F2337" s="1" t="s">
        <v>8392</v>
      </c>
      <c r="G2337" s="1">
        <v>4</v>
      </c>
      <c r="H2337" s="1">
        <v>5</v>
      </c>
      <c r="I2337" s="1" t="s">
        <v>21797</v>
      </c>
      <c r="J2337" s="1" t="s">
        <v>21798</v>
      </c>
      <c r="K2337" s="1" t="s">
        <v>7972</v>
      </c>
      <c r="L2337" s="1" t="s">
        <v>8102</v>
      </c>
    </row>
    <row r="2338" spans="1:13" ht="37.5">
      <c r="A2338" s="1" t="s">
        <v>21799</v>
      </c>
      <c r="B2338" s="1" t="s">
        <v>21800</v>
      </c>
      <c r="C2338" s="1" t="s">
        <v>16176</v>
      </c>
      <c r="D2338" s="1" t="s">
        <v>21801</v>
      </c>
      <c r="E2338" s="1">
        <v>2017</v>
      </c>
      <c r="F2338" s="1" t="s">
        <v>21802</v>
      </c>
      <c r="G2338" s="1" t="s">
        <v>7969</v>
      </c>
      <c r="H2338" s="1" t="s">
        <v>7969</v>
      </c>
      <c r="I2338" s="1" t="s">
        <v>21803</v>
      </c>
      <c r="J2338" s="1" t="s">
        <v>21804</v>
      </c>
      <c r="K2338" s="1" t="s">
        <v>7972</v>
      </c>
      <c r="L2338" s="1" t="s">
        <v>8102</v>
      </c>
      <c r="M2338" s="1" t="s">
        <v>21805</v>
      </c>
    </row>
    <row r="2339" spans="1:13" ht="37.5">
      <c r="A2339" s="1" t="s">
        <v>21806</v>
      </c>
      <c r="B2339" s="1" t="s">
        <v>21807</v>
      </c>
      <c r="C2339" s="1" t="s">
        <v>16176</v>
      </c>
      <c r="D2339" s="1" t="s">
        <v>21808</v>
      </c>
      <c r="E2339" s="1">
        <v>2018</v>
      </c>
      <c r="F2339" s="1" t="s">
        <v>16779</v>
      </c>
      <c r="G2339" s="1">
        <v>50</v>
      </c>
      <c r="H2339" s="1">
        <v>3</v>
      </c>
      <c r="I2339" s="1" t="s">
        <v>21809</v>
      </c>
      <c r="J2339" s="1" t="s">
        <v>21810</v>
      </c>
      <c r="K2339" s="1" t="s">
        <v>7972</v>
      </c>
      <c r="L2339" s="1" t="s">
        <v>8324</v>
      </c>
    </row>
    <row r="2340" spans="1:13">
      <c r="A2340" s="1" t="e">
        <v>#N/A</v>
      </c>
      <c r="B2340" s="1" t="s">
        <v>21811</v>
      </c>
      <c r="C2340" s="1" t="s">
        <v>16176</v>
      </c>
      <c r="D2340" s="1" t="s">
        <v>21812</v>
      </c>
      <c r="E2340" s="1"/>
      <c r="F2340" s="1"/>
      <c r="G2340" s="1"/>
      <c r="H2340" s="1"/>
      <c r="I2340" s="1"/>
      <c r="J2340" s="1"/>
      <c r="K2340" s="1"/>
      <c r="L2340" s="1"/>
    </row>
    <row r="2341" spans="1:13" ht="37.5">
      <c r="A2341" s="1" t="s">
        <v>21813</v>
      </c>
      <c r="B2341" s="1" t="s">
        <v>21814</v>
      </c>
      <c r="C2341" s="1" t="s">
        <v>16176</v>
      </c>
      <c r="D2341" s="1" t="s">
        <v>21815</v>
      </c>
      <c r="E2341" s="1">
        <v>2016</v>
      </c>
      <c r="F2341" s="1" t="s">
        <v>13235</v>
      </c>
      <c r="G2341" s="1">
        <v>59</v>
      </c>
      <c r="H2341" s="1">
        <v>7</v>
      </c>
      <c r="I2341" s="1" t="s">
        <v>21816</v>
      </c>
      <c r="J2341" s="1" t="s">
        <v>21817</v>
      </c>
      <c r="K2341" s="1" t="s">
        <v>7972</v>
      </c>
      <c r="L2341" s="1" t="s">
        <v>10731</v>
      </c>
      <c r="M2341" s="1" t="s">
        <v>21818</v>
      </c>
    </row>
    <row r="2342" spans="1:13" ht="37.5">
      <c r="A2342" s="1" t="s">
        <v>21819</v>
      </c>
      <c r="B2342" s="1" t="s">
        <v>21820</v>
      </c>
      <c r="C2342" s="1" t="s">
        <v>16176</v>
      </c>
      <c r="D2342" s="1" t="s">
        <v>21821</v>
      </c>
      <c r="E2342" s="1">
        <v>2017</v>
      </c>
      <c r="F2342" s="1" t="s">
        <v>8491</v>
      </c>
      <c r="G2342" s="1">
        <v>5</v>
      </c>
      <c r="H2342" s="1" t="s">
        <v>7969</v>
      </c>
      <c r="I2342" s="1" t="s">
        <v>21822</v>
      </c>
      <c r="J2342" s="1" t="s">
        <v>21823</v>
      </c>
      <c r="K2342" s="1" t="s">
        <v>7972</v>
      </c>
      <c r="L2342" s="1" t="s">
        <v>8102</v>
      </c>
    </row>
    <row r="2343" spans="1:13" ht="37.5">
      <c r="A2343" s="1" t="s">
        <v>21824</v>
      </c>
      <c r="B2343" s="1" t="s">
        <v>21825</v>
      </c>
      <c r="C2343" s="1" t="s">
        <v>16176</v>
      </c>
      <c r="D2343" s="1" t="s">
        <v>21826</v>
      </c>
      <c r="E2343" s="1">
        <v>2018</v>
      </c>
      <c r="F2343" s="1" t="s">
        <v>21395</v>
      </c>
      <c r="G2343" s="1">
        <v>7</v>
      </c>
      <c r="H2343" s="1">
        <v>2</v>
      </c>
      <c r="I2343" s="1" t="s">
        <v>21827</v>
      </c>
      <c r="J2343" s="1" t="s">
        <v>21828</v>
      </c>
      <c r="K2343" s="1" t="s">
        <v>7972</v>
      </c>
      <c r="L2343" s="1" t="s">
        <v>21398</v>
      </c>
    </row>
    <row r="2344" spans="1:13" ht="50">
      <c r="A2344" s="1" t="s">
        <v>21829</v>
      </c>
      <c r="B2344" s="1" t="s">
        <v>21830</v>
      </c>
      <c r="C2344" s="1" t="s">
        <v>16176</v>
      </c>
      <c r="D2344" s="1" t="s">
        <v>21831</v>
      </c>
      <c r="E2344" s="1">
        <v>2018</v>
      </c>
      <c r="F2344" s="1" t="s">
        <v>21832</v>
      </c>
      <c r="G2344" s="1">
        <v>54</v>
      </c>
      <c r="H2344" s="1">
        <v>1</v>
      </c>
      <c r="I2344" s="1" t="s">
        <v>21833</v>
      </c>
      <c r="J2344" s="1" t="s">
        <v>21834</v>
      </c>
      <c r="K2344" s="1" t="s">
        <v>14279</v>
      </c>
      <c r="L2344" s="1" t="s">
        <v>21835</v>
      </c>
      <c r="M2344" s="1" t="s">
        <v>21836</v>
      </c>
    </row>
    <row r="2345" spans="1:13" ht="37.5">
      <c r="A2345" s="1" t="s">
        <v>21837</v>
      </c>
      <c r="B2345" s="1" t="s">
        <v>21838</v>
      </c>
      <c r="C2345" s="1" t="s">
        <v>16176</v>
      </c>
      <c r="D2345" s="1" t="s">
        <v>21839</v>
      </c>
      <c r="E2345" s="1">
        <v>2018</v>
      </c>
      <c r="F2345" s="1" t="s">
        <v>11641</v>
      </c>
      <c r="G2345" s="1">
        <v>2018</v>
      </c>
      <c r="H2345" s="1" t="s">
        <v>7969</v>
      </c>
      <c r="I2345" s="1" t="s">
        <v>21840</v>
      </c>
      <c r="J2345" s="1" t="s">
        <v>21841</v>
      </c>
      <c r="K2345" s="1" t="s">
        <v>7972</v>
      </c>
      <c r="L2345" s="1" t="s">
        <v>11624</v>
      </c>
    </row>
    <row r="2346" spans="1:13" ht="37.5">
      <c r="A2346" s="1" t="s">
        <v>21842</v>
      </c>
      <c r="B2346" s="1" t="s">
        <v>21843</v>
      </c>
      <c r="C2346" s="1" t="s">
        <v>16176</v>
      </c>
      <c r="D2346" s="1" t="s">
        <v>21844</v>
      </c>
      <c r="E2346" s="1">
        <v>2017</v>
      </c>
      <c r="F2346" s="1" t="s">
        <v>21845</v>
      </c>
      <c r="G2346" s="1">
        <v>2017</v>
      </c>
      <c r="H2346" s="1" t="s">
        <v>7969</v>
      </c>
      <c r="I2346" s="1" t="s">
        <v>21846</v>
      </c>
      <c r="J2346" s="1" t="s">
        <v>21847</v>
      </c>
      <c r="K2346" s="1" t="s">
        <v>7972</v>
      </c>
      <c r="L2346" s="1" t="s">
        <v>13641</v>
      </c>
    </row>
    <row r="2347" spans="1:13" ht="37.5">
      <c r="A2347" s="1" t="s">
        <v>21848</v>
      </c>
      <c r="B2347" s="1" t="s">
        <v>21849</v>
      </c>
      <c r="C2347" s="1" t="s">
        <v>16176</v>
      </c>
      <c r="D2347" s="1" t="s">
        <v>21850</v>
      </c>
      <c r="E2347" s="1">
        <v>2018</v>
      </c>
      <c r="F2347" s="1" t="s">
        <v>21497</v>
      </c>
      <c r="G2347" s="1" t="s">
        <v>7969</v>
      </c>
      <c r="H2347" s="1" t="s">
        <v>7969</v>
      </c>
      <c r="I2347" s="1" t="s">
        <v>21851</v>
      </c>
      <c r="J2347" s="1" t="s">
        <v>21852</v>
      </c>
      <c r="K2347" s="1" t="s">
        <v>7972</v>
      </c>
      <c r="L2347" s="1" t="s">
        <v>8190</v>
      </c>
      <c r="M2347" s="1" t="s">
        <v>21853</v>
      </c>
    </row>
    <row r="2348" spans="1:13" ht="37.5">
      <c r="A2348" s="1" t="s">
        <v>21854</v>
      </c>
      <c r="B2348" s="1" t="s">
        <v>21855</v>
      </c>
      <c r="C2348" s="1" t="s">
        <v>16176</v>
      </c>
      <c r="D2348" s="1" t="s">
        <v>21856</v>
      </c>
      <c r="E2348" s="1">
        <v>2018</v>
      </c>
      <c r="F2348" s="1" t="s">
        <v>10691</v>
      </c>
      <c r="G2348" s="1">
        <v>30</v>
      </c>
      <c r="H2348" s="1">
        <v>5</v>
      </c>
      <c r="I2348" s="1" t="s">
        <v>21857</v>
      </c>
      <c r="J2348" s="1" t="s">
        <v>21858</v>
      </c>
      <c r="K2348" s="1" t="s">
        <v>7972</v>
      </c>
      <c r="L2348" s="1" t="s">
        <v>10694</v>
      </c>
      <c r="M2348" s="1" t="s">
        <v>21859</v>
      </c>
    </row>
    <row r="2349" spans="1:13" ht="37.5">
      <c r="A2349" s="1" t="s">
        <v>21860</v>
      </c>
      <c r="B2349" s="1" t="s">
        <v>21861</v>
      </c>
      <c r="C2349" s="1" t="s">
        <v>16176</v>
      </c>
      <c r="D2349" s="1" t="s">
        <v>21862</v>
      </c>
      <c r="E2349" s="1">
        <v>2017</v>
      </c>
      <c r="F2349" s="1" t="s">
        <v>21863</v>
      </c>
      <c r="G2349" s="1">
        <v>57</v>
      </c>
      <c r="H2349" s="1">
        <v>4</v>
      </c>
      <c r="I2349" s="1" t="s">
        <v>21864</v>
      </c>
      <c r="J2349" s="1" t="s">
        <v>21865</v>
      </c>
      <c r="K2349" s="1" t="s">
        <v>14279</v>
      </c>
      <c r="L2349" s="1" t="s">
        <v>21866</v>
      </c>
      <c r="M2349" s="1" t="s">
        <v>21867</v>
      </c>
    </row>
    <row r="2350" spans="1:13" ht="37.5">
      <c r="A2350" s="1" t="s">
        <v>21868</v>
      </c>
      <c r="B2350" s="1" t="s">
        <v>21869</v>
      </c>
      <c r="C2350" s="1" t="s">
        <v>16176</v>
      </c>
      <c r="D2350" s="1" t="s">
        <v>21870</v>
      </c>
      <c r="E2350" s="1">
        <v>2017</v>
      </c>
      <c r="F2350" s="1" t="s">
        <v>21607</v>
      </c>
      <c r="G2350" s="1">
        <v>14</v>
      </c>
      <c r="H2350" s="1">
        <v>11</v>
      </c>
      <c r="I2350" s="1" t="s">
        <v>21871</v>
      </c>
      <c r="J2350" s="1" t="s">
        <v>21872</v>
      </c>
      <c r="K2350" s="1" t="s">
        <v>7972</v>
      </c>
      <c r="L2350" s="1" t="s">
        <v>21610</v>
      </c>
      <c r="M2350" s="1" t="s">
        <v>21873</v>
      </c>
    </row>
    <row r="2351" spans="1:13" ht="50">
      <c r="A2351" s="1" t="s">
        <v>21874</v>
      </c>
      <c r="B2351" s="1" t="s">
        <v>21875</v>
      </c>
      <c r="C2351" s="1" t="s">
        <v>16176</v>
      </c>
      <c r="D2351" s="1" t="s">
        <v>21876</v>
      </c>
      <c r="E2351" s="1">
        <v>2017</v>
      </c>
      <c r="F2351" s="1" t="s">
        <v>21877</v>
      </c>
      <c r="G2351" s="1">
        <v>2018</v>
      </c>
      <c r="H2351" s="1" t="s">
        <v>7969</v>
      </c>
      <c r="I2351" s="1" t="s">
        <v>21878</v>
      </c>
      <c r="J2351" s="1" t="s">
        <v>21879</v>
      </c>
      <c r="K2351" s="1" t="s">
        <v>7972</v>
      </c>
      <c r="L2351" s="1" t="s">
        <v>8102</v>
      </c>
      <c r="M2351" s="1" t="s">
        <v>21880</v>
      </c>
    </row>
    <row r="2352" spans="1:13" ht="37.5">
      <c r="A2352" s="1" t="s">
        <v>21881</v>
      </c>
      <c r="B2352" s="1" t="s">
        <v>21882</v>
      </c>
      <c r="C2352" s="1" t="s">
        <v>16176</v>
      </c>
      <c r="D2352" s="1" t="s">
        <v>21883</v>
      </c>
      <c r="E2352" s="1">
        <v>2018</v>
      </c>
      <c r="F2352" s="1" t="s">
        <v>21884</v>
      </c>
      <c r="G2352" s="1">
        <v>22</v>
      </c>
      <c r="H2352" s="1">
        <v>2</v>
      </c>
      <c r="I2352" s="1" t="s">
        <v>21885</v>
      </c>
      <c r="J2352" s="1" t="s">
        <v>21886</v>
      </c>
      <c r="K2352" s="1" t="s">
        <v>7972</v>
      </c>
      <c r="L2352" s="1" t="s">
        <v>13791</v>
      </c>
    </row>
    <row r="2353" spans="1:13" ht="37.5">
      <c r="A2353" s="1" t="s">
        <v>21887</v>
      </c>
      <c r="B2353" s="1" t="s">
        <v>21888</v>
      </c>
      <c r="C2353" s="1" t="s">
        <v>16176</v>
      </c>
      <c r="D2353" s="1" t="s">
        <v>21889</v>
      </c>
      <c r="E2353" s="1">
        <v>2017</v>
      </c>
      <c r="F2353" s="1" t="s">
        <v>21890</v>
      </c>
      <c r="G2353" s="1">
        <v>72</v>
      </c>
      <c r="H2353" s="1">
        <v>5</v>
      </c>
      <c r="I2353" s="1" t="s">
        <v>21891</v>
      </c>
      <c r="J2353" s="1" t="s">
        <v>21892</v>
      </c>
      <c r="K2353" s="1" t="s">
        <v>7972</v>
      </c>
      <c r="L2353" s="1" t="s">
        <v>21893</v>
      </c>
      <c r="M2353" s="1" t="s">
        <v>21894</v>
      </c>
    </row>
    <row r="2354" spans="1:13" ht="37.5">
      <c r="A2354" s="1" t="s">
        <v>21895</v>
      </c>
      <c r="B2354" s="1" t="s">
        <v>21896</v>
      </c>
      <c r="C2354" s="1" t="s">
        <v>16176</v>
      </c>
      <c r="D2354" s="1" t="s">
        <v>21897</v>
      </c>
      <c r="E2354" s="1">
        <v>2016</v>
      </c>
      <c r="F2354" s="1" t="s">
        <v>8005</v>
      </c>
      <c r="G2354" s="1">
        <v>72</v>
      </c>
      <c r="H2354" s="1">
        <v>10</v>
      </c>
      <c r="I2354" s="1" t="s">
        <v>21898</v>
      </c>
      <c r="J2354" s="1" t="s">
        <v>21899</v>
      </c>
      <c r="K2354" s="1" t="s">
        <v>7972</v>
      </c>
      <c r="L2354" s="1" t="s">
        <v>13326</v>
      </c>
      <c r="M2354" s="1" t="s">
        <v>21900</v>
      </c>
    </row>
    <row r="2355" spans="1:13" ht="37.5">
      <c r="A2355" s="1" t="s">
        <v>21901</v>
      </c>
      <c r="B2355" s="1" t="s">
        <v>21902</v>
      </c>
      <c r="C2355" s="1" t="s">
        <v>16176</v>
      </c>
      <c r="D2355" s="1" t="s">
        <v>21903</v>
      </c>
      <c r="E2355" s="1">
        <v>2018</v>
      </c>
      <c r="F2355" s="1" t="s">
        <v>21904</v>
      </c>
      <c r="G2355" s="1" t="s">
        <v>7969</v>
      </c>
      <c r="H2355" s="1" t="s">
        <v>7969</v>
      </c>
      <c r="I2355" s="1" t="s">
        <v>21905</v>
      </c>
      <c r="J2355" s="1" t="s">
        <v>21906</v>
      </c>
      <c r="K2355" s="1" t="s">
        <v>7972</v>
      </c>
      <c r="L2355" s="1" t="s">
        <v>8102</v>
      </c>
      <c r="M2355" s="1" t="s">
        <v>21907</v>
      </c>
    </row>
    <row r="2356" spans="1:13" ht="37.5">
      <c r="A2356" s="1" t="s">
        <v>21908</v>
      </c>
      <c r="B2356" s="1" t="s">
        <v>21909</v>
      </c>
      <c r="C2356" s="1" t="s">
        <v>16176</v>
      </c>
      <c r="D2356" s="1" t="s">
        <v>21910</v>
      </c>
      <c r="E2356" s="1">
        <v>2017</v>
      </c>
      <c r="F2356" s="1" t="s">
        <v>8491</v>
      </c>
      <c r="G2356" s="1">
        <v>5</v>
      </c>
      <c r="H2356" s="1" t="s">
        <v>7969</v>
      </c>
      <c r="I2356" s="1" t="s">
        <v>21911</v>
      </c>
      <c r="J2356" s="1" t="s">
        <v>21912</v>
      </c>
      <c r="K2356" s="1" t="s">
        <v>7972</v>
      </c>
      <c r="L2356" s="1" t="s">
        <v>8102</v>
      </c>
    </row>
    <row r="2357" spans="1:13" ht="37.5">
      <c r="A2357" s="1" t="s">
        <v>21913</v>
      </c>
      <c r="B2357" s="1" t="s">
        <v>21914</v>
      </c>
      <c r="C2357" s="1" t="s">
        <v>16176</v>
      </c>
      <c r="D2357" s="1" t="s">
        <v>21915</v>
      </c>
      <c r="E2357" s="1">
        <v>2017</v>
      </c>
      <c r="F2357" s="1" t="s">
        <v>13979</v>
      </c>
      <c r="G2357" s="1">
        <v>2018</v>
      </c>
      <c r="H2357" s="1" t="s">
        <v>7969</v>
      </c>
      <c r="I2357" s="1" t="s">
        <v>21916</v>
      </c>
      <c r="J2357" s="1" t="s">
        <v>21917</v>
      </c>
      <c r="K2357" s="1" t="s">
        <v>7972</v>
      </c>
      <c r="L2357" s="1" t="s">
        <v>8102</v>
      </c>
    </row>
    <row r="2358" spans="1:13" ht="37.5">
      <c r="A2358" s="1" t="s">
        <v>21918</v>
      </c>
      <c r="B2358" s="1" t="s">
        <v>21919</v>
      </c>
      <c r="C2358" s="1" t="s">
        <v>16176</v>
      </c>
      <c r="D2358" s="1" t="s">
        <v>21920</v>
      </c>
      <c r="E2358" s="1">
        <v>2017</v>
      </c>
      <c r="F2358" s="1" t="s">
        <v>21921</v>
      </c>
      <c r="G2358" s="1" t="s">
        <v>7969</v>
      </c>
      <c r="H2358" s="1" t="s">
        <v>7969</v>
      </c>
      <c r="I2358" s="1" t="s">
        <v>20733</v>
      </c>
      <c r="J2358" s="1" t="s">
        <v>21922</v>
      </c>
      <c r="K2358" s="1" t="s">
        <v>7972</v>
      </c>
      <c r="L2358" s="1" t="s">
        <v>8019</v>
      </c>
      <c r="M2358" s="1" t="s">
        <v>21923</v>
      </c>
    </row>
    <row r="2359" spans="1:13" ht="37.5">
      <c r="A2359" s="1" t="s">
        <v>21924</v>
      </c>
      <c r="B2359" s="1" t="s">
        <v>21925</v>
      </c>
      <c r="C2359" s="1" t="s">
        <v>16176</v>
      </c>
      <c r="D2359" s="1" t="s">
        <v>21926</v>
      </c>
      <c r="E2359" s="1">
        <v>2016</v>
      </c>
      <c r="F2359" s="1" t="s">
        <v>21927</v>
      </c>
      <c r="G2359" s="1" t="s">
        <v>7969</v>
      </c>
      <c r="H2359" s="1" t="s">
        <v>7969</v>
      </c>
      <c r="I2359" s="1" t="s">
        <v>21928</v>
      </c>
      <c r="J2359" s="1" t="s">
        <v>21929</v>
      </c>
      <c r="K2359" s="1" t="s">
        <v>7972</v>
      </c>
      <c r="L2359" s="1" t="s">
        <v>8102</v>
      </c>
      <c r="M2359" s="1" t="s">
        <v>21930</v>
      </c>
    </row>
    <row r="2360" spans="1:13" ht="37.5">
      <c r="A2360" s="1" t="s">
        <v>21931</v>
      </c>
      <c r="B2360" s="1" t="s">
        <v>21932</v>
      </c>
      <c r="C2360" s="1" t="s">
        <v>16176</v>
      </c>
      <c r="D2360" s="1" t="s">
        <v>21933</v>
      </c>
      <c r="E2360" s="1">
        <v>2018</v>
      </c>
      <c r="F2360" s="1" t="s">
        <v>21395</v>
      </c>
      <c r="G2360" s="1">
        <v>7</v>
      </c>
      <c r="H2360" s="1">
        <v>4</v>
      </c>
      <c r="I2360" s="1" t="s">
        <v>21934</v>
      </c>
      <c r="J2360" s="1" t="s">
        <v>21935</v>
      </c>
      <c r="K2360" s="1" t="s">
        <v>7972</v>
      </c>
      <c r="L2360" s="1" t="s">
        <v>21398</v>
      </c>
      <c r="M2360" s="1" t="s">
        <v>21936</v>
      </c>
    </row>
    <row r="2361" spans="1:13" ht="37.5">
      <c r="A2361" s="1" t="s">
        <v>21937</v>
      </c>
      <c r="B2361" s="1" t="s">
        <v>21938</v>
      </c>
      <c r="C2361" s="1" t="s">
        <v>16176</v>
      </c>
      <c r="D2361" s="1" t="s">
        <v>21939</v>
      </c>
      <c r="E2361" s="1">
        <v>2016</v>
      </c>
      <c r="F2361" s="1" t="s">
        <v>20513</v>
      </c>
      <c r="G2361" s="1">
        <v>2016</v>
      </c>
      <c r="H2361" s="1">
        <v>1</v>
      </c>
      <c r="I2361" s="1" t="s">
        <v>21940</v>
      </c>
      <c r="J2361" s="1" t="s">
        <v>21941</v>
      </c>
      <c r="K2361" s="1" t="s">
        <v>7972</v>
      </c>
      <c r="L2361" s="1" t="s">
        <v>12126</v>
      </c>
    </row>
    <row r="2362" spans="1:13" ht="37.5">
      <c r="A2362" s="1" t="s">
        <v>21942</v>
      </c>
      <c r="B2362" s="1" t="s">
        <v>21943</v>
      </c>
      <c r="C2362" s="1" t="s">
        <v>16176</v>
      </c>
      <c r="D2362" s="1" t="s">
        <v>21944</v>
      </c>
      <c r="E2362" s="1">
        <v>2018</v>
      </c>
      <c r="F2362" s="1" t="s">
        <v>18945</v>
      </c>
      <c r="G2362" s="1">
        <v>6</v>
      </c>
      <c r="H2362" s="1">
        <v>1</v>
      </c>
      <c r="I2362" s="1" t="s">
        <v>21945</v>
      </c>
      <c r="J2362" s="1" t="s">
        <v>21946</v>
      </c>
      <c r="K2362" s="1" t="s">
        <v>7972</v>
      </c>
      <c r="L2362" s="1" t="s">
        <v>8102</v>
      </c>
      <c r="M2362" s="1" t="s">
        <v>21947</v>
      </c>
    </row>
    <row r="2363" spans="1:13" ht="37.5">
      <c r="A2363" s="1" t="s">
        <v>21948</v>
      </c>
      <c r="B2363" s="1" t="s">
        <v>21949</v>
      </c>
      <c r="C2363" s="1" t="s">
        <v>16176</v>
      </c>
      <c r="D2363" s="1" t="s">
        <v>21950</v>
      </c>
      <c r="E2363" s="1">
        <v>2018</v>
      </c>
      <c r="F2363" s="1" t="s">
        <v>21395</v>
      </c>
      <c r="G2363" s="1">
        <v>7</v>
      </c>
      <c r="H2363" s="1">
        <v>2</v>
      </c>
      <c r="I2363" s="1" t="s">
        <v>21951</v>
      </c>
      <c r="J2363" s="1" t="s">
        <v>21952</v>
      </c>
      <c r="K2363" s="1" t="s">
        <v>7972</v>
      </c>
      <c r="L2363" s="1" t="s">
        <v>21398</v>
      </c>
      <c r="M2363" s="1" t="s">
        <v>7969</v>
      </c>
    </row>
    <row r="2364" spans="1:13" ht="37.5">
      <c r="A2364" s="1" t="s">
        <v>21953</v>
      </c>
      <c r="B2364" s="1" t="s">
        <v>21954</v>
      </c>
      <c r="C2364" s="1" t="s">
        <v>16176</v>
      </c>
      <c r="D2364" s="1" t="s">
        <v>21955</v>
      </c>
      <c r="E2364" s="1">
        <v>2016</v>
      </c>
      <c r="F2364" s="1" t="s">
        <v>21421</v>
      </c>
      <c r="G2364" s="1">
        <v>11</v>
      </c>
      <c r="H2364" s="1">
        <v>7</v>
      </c>
      <c r="I2364" s="1" t="s">
        <v>21956</v>
      </c>
      <c r="J2364" s="1" t="s">
        <v>21957</v>
      </c>
      <c r="K2364" s="1" t="s">
        <v>7972</v>
      </c>
      <c r="L2364" s="1" t="s">
        <v>14122</v>
      </c>
      <c r="M2364" s="1" t="s">
        <v>7969</v>
      </c>
    </row>
    <row r="2365" spans="1:13" ht="37.5">
      <c r="A2365" s="1" t="s">
        <v>21958</v>
      </c>
      <c r="B2365" s="1" t="s">
        <v>21959</v>
      </c>
      <c r="C2365" s="1" t="s">
        <v>16176</v>
      </c>
      <c r="D2365" s="1" t="s">
        <v>21960</v>
      </c>
      <c r="E2365" s="1">
        <v>2017</v>
      </c>
      <c r="F2365" s="1" t="s">
        <v>21961</v>
      </c>
      <c r="G2365" s="1" t="s">
        <v>7969</v>
      </c>
      <c r="H2365" s="1" t="s">
        <v>7969</v>
      </c>
      <c r="I2365" s="1" t="s">
        <v>21962</v>
      </c>
      <c r="J2365" s="1" t="s">
        <v>21963</v>
      </c>
      <c r="K2365" s="1" t="s">
        <v>7972</v>
      </c>
      <c r="L2365" s="1" t="s">
        <v>8102</v>
      </c>
      <c r="M2365" s="1" t="s">
        <v>21964</v>
      </c>
    </row>
    <row r="2366" spans="1:13" ht="37.5">
      <c r="A2366" s="1" t="s">
        <v>21965</v>
      </c>
      <c r="B2366" s="1" t="s">
        <v>21966</v>
      </c>
      <c r="C2366" s="1" t="s">
        <v>16176</v>
      </c>
      <c r="D2366" s="1" t="s">
        <v>21967</v>
      </c>
      <c r="E2366" s="1">
        <v>2016</v>
      </c>
      <c r="F2366" s="1" t="s">
        <v>16035</v>
      </c>
      <c r="G2366" s="1">
        <v>71</v>
      </c>
      <c r="H2366" s="1" t="s">
        <v>7969</v>
      </c>
      <c r="I2366" s="1" t="s">
        <v>21968</v>
      </c>
      <c r="J2366" s="1" t="s">
        <v>21969</v>
      </c>
      <c r="K2366" s="1" t="s">
        <v>7972</v>
      </c>
      <c r="L2366" s="1" t="s">
        <v>16038</v>
      </c>
      <c r="M2366" s="1" t="s">
        <v>21970</v>
      </c>
    </row>
    <row r="2367" spans="1:13" ht="37.5">
      <c r="A2367" s="1" t="s">
        <v>21971</v>
      </c>
      <c r="B2367" s="1" t="s">
        <v>21972</v>
      </c>
      <c r="C2367" s="1" t="s">
        <v>16176</v>
      </c>
      <c r="D2367" s="1" t="s">
        <v>21973</v>
      </c>
      <c r="E2367" s="1">
        <v>2014</v>
      </c>
      <c r="F2367" s="1" t="s">
        <v>10088</v>
      </c>
      <c r="G2367" s="1">
        <v>10</v>
      </c>
      <c r="H2367" s="1">
        <v>2</v>
      </c>
      <c r="I2367" s="1" t="s">
        <v>21974</v>
      </c>
      <c r="J2367" s="1" t="s">
        <v>21975</v>
      </c>
      <c r="K2367" s="1" t="s">
        <v>7972</v>
      </c>
      <c r="L2367" s="1" t="s">
        <v>8078</v>
      </c>
      <c r="M2367" s="1" t="s">
        <v>21976</v>
      </c>
    </row>
    <row r="2368" spans="1:13" ht="37.5">
      <c r="A2368" s="1" t="s">
        <v>21977</v>
      </c>
      <c r="B2368" s="1" t="s">
        <v>21978</v>
      </c>
      <c r="C2368" s="1" t="s">
        <v>16176</v>
      </c>
      <c r="D2368" s="1" t="s">
        <v>21979</v>
      </c>
      <c r="E2368" s="1">
        <v>2015</v>
      </c>
      <c r="F2368" s="1" t="s">
        <v>11621</v>
      </c>
      <c r="G2368" s="1">
        <v>8</v>
      </c>
      <c r="H2368" s="1">
        <v>18</v>
      </c>
      <c r="I2368" s="1" t="s">
        <v>21980</v>
      </c>
      <c r="J2368" s="1" t="s">
        <v>21981</v>
      </c>
      <c r="K2368" s="1" t="s">
        <v>7972</v>
      </c>
      <c r="L2368" s="1" t="s">
        <v>13178</v>
      </c>
      <c r="M2368" s="1" t="s">
        <v>21982</v>
      </c>
    </row>
    <row r="2369" spans="1:13" ht="37.5">
      <c r="A2369" s="1" t="s">
        <v>21983</v>
      </c>
      <c r="B2369" s="1" t="s">
        <v>21984</v>
      </c>
      <c r="C2369" s="1" t="s">
        <v>16176</v>
      </c>
      <c r="D2369" s="1" t="s">
        <v>21985</v>
      </c>
      <c r="E2369" s="1">
        <v>2014</v>
      </c>
      <c r="F2369" s="1" t="s">
        <v>21986</v>
      </c>
      <c r="G2369" s="1" t="s">
        <v>7969</v>
      </c>
      <c r="H2369" s="1" t="s">
        <v>7969</v>
      </c>
      <c r="I2369" s="1" t="s">
        <v>21987</v>
      </c>
      <c r="J2369" s="1" t="s">
        <v>21988</v>
      </c>
      <c r="K2369" s="1" t="s">
        <v>7972</v>
      </c>
      <c r="L2369" s="1" t="s">
        <v>8078</v>
      </c>
      <c r="M2369" s="1" t="s">
        <v>21989</v>
      </c>
    </row>
    <row r="2370" spans="1:13" ht="37.5">
      <c r="A2370" s="1" t="s">
        <v>21990</v>
      </c>
      <c r="B2370" s="1" t="s">
        <v>21991</v>
      </c>
      <c r="C2370" s="1" t="s">
        <v>16176</v>
      </c>
      <c r="D2370" s="1" t="s">
        <v>21992</v>
      </c>
      <c r="E2370" s="1">
        <v>2015</v>
      </c>
      <c r="F2370" s="1" t="s">
        <v>8293</v>
      </c>
      <c r="G2370" s="1">
        <v>24</v>
      </c>
      <c r="H2370" s="1" t="s">
        <v>7969</v>
      </c>
      <c r="I2370" s="1" t="s">
        <v>21470</v>
      </c>
      <c r="J2370" s="1" t="s">
        <v>21993</v>
      </c>
      <c r="K2370" s="1" t="s">
        <v>7972</v>
      </c>
      <c r="L2370" s="1" t="s">
        <v>8027</v>
      </c>
      <c r="M2370" s="1" t="s">
        <v>21994</v>
      </c>
    </row>
    <row r="2371" spans="1:13" ht="37.5">
      <c r="A2371" s="1" t="s">
        <v>21995</v>
      </c>
      <c r="B2371" s="1" t="s">
        <v>21996</v>
      </c>
      <c r="C2371" s="1" t="s">
        <v>16176</v>
      </c>
      <c r="D2371" s="1" t="s">
        <v>21997</v>
      </c>
      <c r="E2371" s="1">
        <v>2016</v>
      </c>
      <c r="F2371" s="1" t="s">
        <v>8055</v>
      </c>
      <c r="G2371" s="1">
        <v>625</v>
      </c>
      <c r="H2371" s="1" t="s">
        <v>7969</v>
      </c>
      <c r="I2371" s="1" t="s">
        <v>21998</v>
      </c>
      <c r="J2371" s="1" t="s">
        <v>21999</v>
      </c>
      <c r="K2371" s="1" t="s">
        <v>7972</v>
      </c>
      <c r="L2371" s="1" t="s">
        <v>13352</v>
      </c>
      <c r="M2371" s="1" t="s">
        <v>22000</v>
      </c>
    </row>
    <row r="2372" spans="1:13" ht="37.5">
      <c r="A2372" s="1" t="s">
        <v>22001</v>
      </c>
      <c r="B2372" s="1" t="s">
        <v>22002</v>
      </c>
      <c r="C2372" s="1" t="s">
        <v>16176</v>
      </c>
      <c r="D2372" s="1" t="s">
        <v>22003</v>
      </c>
      <c r="E2372" s="1">
        <v>2016</v>
      </c>
      <c r="F2372" s="1" t="s">
        <v>22004</v>
      </c>
      <c r="G2372" s="1" t="s">
        <v>7969</v>
      </c>
      <c r="H2372" s="1" t="s">
        <v>7969</v>
      </c>
      <c r="I2372" s="1" t="s">
        <v>22005</v>
      </c>
      <c r="J2372" s="1" t="s">
        <v>22006</v>
      </c>
      <c r="K2372" s="1" t="s">
        <v>7972</v>
      </c>
      <c r="L2372" s="1" t="s">
        <v>8102</v>
      </c>
      <c r="M2372" s="1" t="s">
        <v>22007</v>
      </c>
    </row>
    <row r="2373" spans="1:13" ht="37.5">
      <c r="A2373" s="1" t="s">
        <v>22008</v>
      </c>
      <c r="B2373" s="1" t="s">
        <v>22009</v>
      </c>
      <c r="C2373" s="1" t="s">
        <v>16176</v>
      </c>
      <c r="D2373" s="1" t="s">
        <v>22010</v>
      </c>
      <c r="E2373" s="1">
        <v>2015</v>
      </c>
      <c r="F2373" s="1" t="s">
        <v>22011</v>
      </c>
      <c r="G2373" s="1" t="s">
        <v>7969</v>
      </c>
      <c r="H2373" s="1" t="s">
        <v>7969</v>
      </c>
      <c r="I2373" s="1" t="s">
        <v>21698</v>
      </c>
      <c r="J2373" s="1" t="s">
        <v>22012</v>
      </c>
      <c r="K2373" s="1" t="s">
        <v>7972</v>
      </c>
      <c r="L2373" s="1" t="s">
        <v>8102</v>
      </c>
      <c r="M2373" s="1" t="s">
        <v>22013</v>
      </c>
    </row>
    <row r="2374" spans="1:13" ht="37.5">
      <c r="A2374" s="1" t="s">
        <v>22014</v>
      </c>
      <c r="B2374" s="1" t="s">
        <v>22015</v>
      </c>
      <c r="C2374" s="1" t="s">
        <v>16176</v>
      </c>
      <c r="D2374" s="1" t="s">
        <v>22016</v>
      </c>
      <c r="E2374" s="1">
        <v>2016</v>
      </c>
      <c r="F2374" s="1" t="s">
        <v>22017</v>
      </c>
      <c r="G2374" s="1">
        <v>9</v>
      </c>
      <c r="H2374" s="1">
        <v>10</v>
      </c>
      <c r="I2374" s="1" t="s">
        <v>22018</v>
      </c>
      <c r="J2374" s="1" t="s">
        <v>22019</v>
      </c>
      <c r="K2374" s="1" t="s">
        <v>7972</v>
      </c>
      <c r="L2374" s="1" t="s">
        <v>13613</v>
      </c>
    </row>
    <row r="2375" spans="1:13" ht="37.5">
      <c r="A2375" s="1" t="s">
        <v>22020</v>
      </c>
      <c r="B2375" s="1" t="s">
        <v>22021</v>
      </c>
      <c r="C2375" s="1" t="s">
        <v>16176</v>
      </c>
      <c r="D2375" s="1" t="s">
        <v>22022</v>
      </c>
      <c r="E2375" s="1">
        <v>2016</v>
      </c>
      <c r="F2375" s="1" t="s">
        <v>22023</v>
      </c>
      <c r="G2375" s="1" t="s">
        <v>7969</v>
      </c>
      <c r="H2375" s="1" t="s">
        <v>7969</v>
      </c>
      <c r="I2375" s="1" t="s">
        <v>22024</v>
      </c>
      <c r="J2375" s="1" t="s">
        <v>22025</v>
      </c>
      <c r="K2375" s="1" t="s">
        <v>7972</v>
      </c>
      <c r="L2375" s="1" t="s">
        <v>8102</v>
      </c>
      <c r="M2375" s="1" t="s">
        <v>22026</v>
      </c>
    </row>
    <row r="2376" spans="1:13">
      <c r="A2376" s="1" t="e">
        <v>#N/A</v>
      </c>
      <c r="B2376" s="1" t="s">
        <v>22027</v>
      </c>
      <c r="C2376" s="1" t="s">
        <v>16176</v>
      </c>
      <c r="D2376" s="1" t="s">
        <v>22028</v>
      </c>
      <c r="E2376" s="1"/>
      <c r="F2376" s="1"/>
      <c r="G2376" s="1"/>
      <c r="H2376" s="1"/>
      <c r="I2376" s="1"/>
      <c r="J2376" s="1"/>
      <c r="K2376" s="1"/>
      <c r="L2376" s="1"/>
    </row>
    <row r="2377" spans="1:13" ht="37.5">
      <c r="A2377" s="1" t="s">
        <v>22029</v>
      </c>
      <c r="B2377" s="1" t="s">
        <v>22030</v>
      </c>
      <c r="C2377" s="1" t="s">
        <v>16176</v>
      </c>
      <c r="D2377" s="1" t="s">
        <v>22031</v>
      </c>
      <c r="E2377" s="1">
        <v>2016</v>
      </c>
      <c r="F2377" s="1" t="s">
        <v>22032</v>
      </c>
      <c r="G2377" s="1" t="s">
        <v>7969</v>
      </c>
      <c r="H2377" s="1" t="s">
        <v>7969</v>
      </c>
      <c r="I2377" s="1" t="s">
        <v>21666</v>
      </c>
      <c r="J2377" s="1" t="s">
        <v>22033</v>
      </c>
      <c r="K2377" s="1" t="s">
        <v>7972</v>
      </c>
      <c r="L2377" s="1" t="s">
        <v>8102</v>
      </c>
      <c r="M2377" s="1" t="s">
        <v>22034</v>
      </c>
    </row>
    <row r="2378" spans="1:13" ht="37.5">
      <c r="A2378" s="1" t="s">
        <v>22035</v>
      </c>
      <c r="B2378" s="1" t="s">
        <v>22036</v>
      </c>
      <c r="C2378" s="1" t="s">
        <v>16176</v>
      </c>
      <c r="D2378" s="1" t="s">
        <v>22037</v>
      </c>
      <c r="E2378" s="1">
        <v>2015</v>
      </c>
      <c r="F2378" s="1" t="s">
        <v>19831</v>
      </c>
      <c r="G2378" s="1">
        <v>5</v>
      </c>
      <c r="H2378" s="1">
        <v>6</v>
      </c>
      <c r="I2378" s="1" t="s">
        <v>22038</v>
      </c>
      <c r="J2378" s="1" t="s">
        <v>22039</v>
      </c>
      <c r="K2378" s="1" t="s">
        <v>7972</v>
      </c>
      <c r="L2378" s="1" t="s">
        <v>17822</v>
      </c>
    </row>
    <row r="2379" spans="1:13" ht="37.5">
      <c r="A2379" s="1" t="s">
        <v>22040</v>
      </c>
      <c r="B2379" s="1" t="s">
        <v>22041</v>
      </c>
      <c r="C2379" s="1" t="s">
        <v>16176</v>
      </c>
      <c r="D2379" s="1" t="s">
        <v>22042</v>
      </c>
      <c r="E2379" s="1">
        <v>2015</v>
      </c>
      <c r="F2379" s="1" t="s">
        <v>8055</v>
      </c>
      <c r="G2379" s="1">
        <v>536</v>
      </c>
      <c r="H2379" s="1" t="s">
        <v>7969</v>
      </c>
      <c r="I2379" s="1" t="s">
        <v>22043</v>
      </c>
      <c r="J2379" s="1" t="s">
        <v>22044</v>
      </c>
      <c r="K2379" s="1" t="s">
        <v>7972</v>
      </c>
      <c r="L2379" s="1" t="s">
        <v>13352</v>
      </c>
      <c r="M2379" s="1" t="s">
        <v>22045</v>
      </c>
    </row>
    <row r="2380" spans="1:13" ht="37.5">
      <c r="A2380" s="1" t="s">
        <v>22046</v>
      </c>
      <c r="B2380" s="1" t="s">
        <v>22047</v>
      </c>
      <c r="C2380" s="1" t="s">
        <v>16176</v>
      </c>
      <c r="D2380" s="1" t="s">
        <v>22048</v>
      </c>
      <c r="E2380" s="1">
        <v>2015</v>
      </c>
      <c r="F2380" s="1" t="s">
        <v>22049</v>
      </c>
      <c r="G2380" s="1" t="s">
        <v>7969</v>
      </c>
      <c r="H2380" s="1" t="s">
        <v>7969</v>
      </c>
      <c r="I2380" s="1" t="s">
        <v>22050</v>
      </c>
      <c r="J2380" s="1" t="s">
        <v>22051</v>
      </c>
      <c r="K2380" s="1" t="s">
        <v>7972</v>
      </c>
      <c r="L2380" s="1" t="s">
        <v>8102</v>
      </c>
      <c r="M2380" s="1" t="s">
        <v>22052</v>
      </c>
    </row>
    <row r="2381" spans="1:13" ht="50">
      <c r="A2381" s="1" t="s">
        <v>22053</v>
      </c>
      <c r="B2381" s="1" t="s">
        <v>22054</v>
      </c>
      <c r="C2381" s="1" t="s">
        <v>16176</v>
      </c>
      <c r="D2381" s="1" t="s">
        <v>22055</v>
      </c>
      <c r="E2381" s="1">
        <v>2014</v>
      </c>
      <c r="F2381" s="1" t="s">
        <v>22056</v>
      </c>
      <c r="G2381" s="1">
        <v>513</v>
      </c>
      <c r="H2381" s="1" t="s">
        <v>7969</v>
      </c>
      <c r="I2381" s="1" t="s">
        <v>22057</v>
      </c>
      <c r="J2381" s="1" t="s">
        <v>22058</v>
      </c>
      <c r="K2381" s="1" t="s">
        <v>7972</v>
      </c>
      <c r="L2381" s="1" t="s">
        <v>7969</v>
      </c>
      <c r="M2381" s="1" t="s">
        <v>22059</v>
      </c>
    </row>
    <row r="2382" spans="1:13" ht="37.5">
      <c r="A2382" s="1" t="s">
        <v>22060</v>
      </c>
      <c r="B2382" s="1" t="s">
        <v>22061</v>
      </c>
      <c r="C2382" s="1" t="s">
        <v>16176</v>
      </c>
      <c r="D2382" s="1" t="s">
        <v>22062</v>
      </c>
      <c r="E2382" s="1">
        <v>2015</v>
      </c>
      <c r="F2382" s="1" t="s">
        <v>22063</v>
      </c>
      <c r="G2382" s="1">
        <v>26</v>
      </c>
      <c r="H2382" s="1">
        <v>5</v>
      </c>
      <c r="I2382" s="1" t="s">
        <v>22064</v>
      </c>
      <c r="J2382" s="1" t="s">
        <v>22065</v>
      </c>
      <c r="K2382" s="1" t="s">
        <v>14279</v>
      </c>
      <c r="L2382" s="1" t="s">
        <v>22066</v>
      </c>
      <c r="M2382" s="1" t="s">
        <v>22067</v>
      </c>
    </row>
    <row r="2383" spans="1:13" ht="37.5">
      <c r="A2383" s="1" t="s">
        <v>22068</v>
      </c>
      <c r="B2383" s="1" t="s">
        <v>22069</v>
      </c>
      <c r="C2383" s="1" t="s">
        <v>16176</v>
      </c>
      <c r="D2383" s="1" t="s">
        <v>22070</v>
      </c>
      <c r="E2383" s="1">
        <v>2015</v>
      </c>
      <c r="F2383" s="1" t="s">
        <v>20091</v>
      </c>
      <c r="G2383" s="1">
        <v>27</v>
      </c>
      <c r="H2383" s="1">
        <v>3</v>
      </c>
      <c r="I2383" s="1" t="s">
        <v>22071</v>
      </c>
      <c r="J2383" s="1" t="s">
        <v>22072</v>
      </c>
      <c r="K2383" s="1" t="s">
        <v>7972</v>
      </c>
      <c r="L2383" s="1" t="s">
        <v>20094</v>
      </c>
    </row>
    <row r="2384" spans="1:13" ht="37.5">
      <c r="A2384" s="1" t="s">
        <v>22073</v>
      </c>
      <c r="B2384" s="1" t="s">
        <v>22074</v>
      </c>
      <c r="C2384" s="1" t="s">
        <v>16176</v>
      </c>
      <c r="D2384" s="1" t="s">
        <v>22075</v>
      </c>
      <c r="E2384" s="1">
        <v>2014</v>
      </c>
      <c r="F2384" s="1" t="s">
        <v>10450</v>
      </c>
      <c r="G2384" s="1">
        <v>3</v>
      </c>
      <c r="H2384" s="1">
        <v>1</v>
      </c>
      <c r="I2384" s="1" t="s">
        <v>22076</v>
      </c>
      <c r="J2384" s="1" t="s">
        <v>22077</v>
      </c>
      <c r="K2384" s="1" t="s">
        <v>7972</v>
      </c>
      <c r="L2384" s="1" t="s">
        <v>13352</v>
      </c>
    </row>
    <row r="2385" spans="1:13" ht="37.5">
      <c r="A2385" s="1" t="s">
        <v>22078</v>
      </c>
      <c r="B2385" s="1" t="s">
        <v>22079</v>
      </c>
      <c r="C2385" s="1" t="s">
        <v>16176</v>
      </c>
      <c r="D2385" s="1" t="s">
        <v>22080</v>
      </c>
      <c r="E2385" s="1">
        <v>2014</v>
      </c>
      <c r="F2385" s="1" t="s">
        <v>11677</v>
      </c>
      <c r="G2385" s="1" t="s">
        <v>7969</v>
      </c>
      <c r="H2385" s="1" t="s">
        <v>7969</v>
      </c>
      <c r="I2385" s="1" t="s">
        <v>22081</v>
      </c>
      <c r="J2385" s="1" t="s">
        <v>22082</v>
      </c>
      <c r="K2385" s="1" t="s">
        <v>7972</v>
      </c>
      <c r="L2385" s="1" t="s">
        <v>11680</v>
      </c>
      <c r="M2385" s="1" t="s">
        <v>7969</v>
      </c>
    </row>
    <row r="2386" spans="1:13" ht="37.5">
      <c r="A2386" s="1" t="s">
        <v>22083</v>
      </c>
      <c r="B2386" s="1" t="s">
        <v>22084</v>
      </c>
      <c r="C2386" s="1" t="s">
        <v>16176</v>
      </c>
      <c r="D2386" s="1" t="s">
        <v>22085</v>
      </c>
      <c r="E2386" s="1">
        <v>2015</v>
      </c>
      <c r="F2386" s="1" t="s">
        <v>22086</v>
      </c>
      <c r="G2386" s="1">
        <v>2015</v>
      </c>
      <c r="H2386" s="1" t="s">
        <v>7969</v>
      </c>
      <c r="I2386" s="1" t="s">
        <v>21698</v>
      </c>
      <c r="J2386" s="1" t="s">
        <v>22087</v>
      </c>
      <c r="K2386" s="1" t="s">
        <v>7972</v>
      </c>
      <c r="L2386" s="1" t="s">
        <v>8102</v>
      </c>
      <c r="M2386" s="1" t="s">
        <v>22088</v>
      </c>
    </row>
    <row r="2387" spans="1:13" ht="50">
      <c r="A2387" s="1" t="s">
        <v>22089</v>
      </c>
      <c r="B2387" s="1" t="s">
        <v>22090</v>
      </c>
      <c r="C2387" s="1" t="s">
        <v>16176</v>
      </c>
      <c r="D2387" s="1" t="s">
        <v>22091</v>
      </c>
      <c r="E2387" s="1">
        <v>2015</v>
      </c>
      <c r="F2387" s="1" t="s">
        <v>22092</v>
      </c>
      <c r="G2387" s="1">
        <v>22</v>
      </c>
      <c r="H2387" s="1">
        <v>3</v>
      </c>
      <c r="I2387" s="1" t="s">
        <v>22093</v>
      </c>
      <c r="J2387" s="1" t="s">
        <v>22094</v>
      </c>
      <c r="K2387" s="1" t="s">
        <v>7972</v>
      </c>
      <c r="L2387" s="1" t="s">
        <v>8385</v>
      </c>
    </row>
    <row r="2388" spans="1:13" ht="50">
      <c r="A2388" s="1" t="s">
        <v>22095</v>
      </c>
      <c r="B2388" s="1" t="s">
        <v>22096</v>
      </c>
      <c r="C2388" s="1" t="s">
        <v>16176</v>
      </c>
      <c r="D2388" s="1" t="s">
        <v>22097</v>
      </c>
      <c r="E2388" s="1">
        <v>2014</v>
      </c>
      <c r="F2388" s="1" t="s">
        <v>8831</v>
      </c>
      <c r="G2388" s="1">
        <v>8407</v>
      </c>
      <c r="H2388" s="1" t="s">
        <v>7969</v>
      </c>
      <c r="I2388" s="1" t="s">
        <v>22098</v>
      </c>
      <c r="J2388" s="1" t="s">
        <v>22099</v>
      </c>
      <c r="K2388" s="1" t="s">
        <v>7972</v>
      </c>
      <c r="L2388" s="1" t="s">
        <v>13352</v>
      </c>
    </row>
    <row r="2389" spans="1:13" ht="50">
      <c r="A2389" s="1" t="s">
        <v>22100</v>
      </c>
      <c r="B2389" s="1" t="s">
        <v>22101</v>
      </c>
      <c r="C2389" s="1" t="s">
        <v>16176</v>
      </c>
      <c r="D2389" s="1" t="s">
        <v>22102</v>
      </c>
      <c r="E2389" s="1">
        <v>2015</v>
      </c>
      <c r="F2389" s="1" t="s">
        <v>22103</v>
      </c>
      <c r="G2389" s="1" t="s">
        <v>7969</v>
      </c>
      <c r="H2389" s="1" t="s">
        <v>7969</v>
      </c>
      <c r="I2389" s="1" t="s">
        <v>22104</v>
      </c>
      <c r="J2389" s="1" t="s">
        <v>22105</v>
      </c>
      <c r="K2389" s="1" t="s">
        <v>7972</v>
      </c>
      <c r="L2389" s="1" t="s">
        <v>8190</v>
      </c>
      <c r="M2389" s="1" t="s">
        <v>22106</v>
      </c>
    </row>
    <row r="2390" spans="1:13" ht="37.5">
      <c r="A2390" s="1" t="s">
        <v>22107</v>
      </c>
      <c r="B2390" s="1" t="s">
        <v>22108</v>
      </c>
      <c r="C2390" s="1" t="s">
        <v>16176</v>
      </c>
      <c r="D2390" s="1" t="s">
        <v>22109</v>
      </c>
      <c r="E2390" s="1">
        <v>2015</v>
      </c>
      <c r="F2390" s="1" t="s">
        <v>14304</v>
      </c>
      <c r="G2390" s="1">
        <v>18</v>
      </c>
      <c r="H2390" s="1">
        <v>6</v>
      </c>
      <c r="I2390" s="1" t="s">
        <v>22110</v>
      </c>
      <c r="J2390" s="1" t="s">
        <v>22111</v>
      </c>
      <c r="K2390" s="1" t="s">
        <v>7972</v>
      </c>
      <c r="L2390" s="1" t="s">
        <v>14307</v>
      </c>
      <c r="M2390" s="1" t="s">
        <v>7969</v>
      </c>
    </row>
    <row r="2391" spans="1:13" ht="37.5">
      <c r="A2391" s="1" t="s">
        <v>4678</v>
      </c>
      <c r="B2391" s="1" t="s">
        <v>22112</v>
      </c>
      <c r="C2391" s="1" t="s">
        <v>16176</v>
      </c>
      <c r="D2391" s="1" t="s">
        <v>22113</v>
      </c>
      <c r="E2391" s="1">
        <v>2016</v>
      </c>
      <c r="F2391" s="1" t="s">
        <v>13592</v>
      </c>
      <c r="G2391" s="1" t="s">
        <v>7969</v>
      </c>
      <c r="H2391" s="1" t="s">
        <v>7969</v>
      </c>
      <c r="I2391" s="1" t="s">
        <v>22114</v>
      </c>
      <c r="J2391" s="1" t="s">
        <v>22115</v>
      </c>
      <c r="K2391" s="1" t="s">
        <v>7972</v>
      </c>
      <c r="L2391" s="1" t="s">
        <v>7969</v>
      </c>
      <c r="M2391" s="1" t="s">
        <v>4680</v>
      </c>
    </row>
    <row r="2392" spans="1:13" ht="37.5">
      <c r="A2392" s="1" t="s">
        <v>22116</v>
      </c>
      <c r="B2392" s="1" t="s">
        <v>22117</v>
      </c>
      <c r="C2392" s="1" t="s">
        <v>16176</v>
      </c>
      <c r="D2392" s="1" t="s">
        <v>22118</v>
      </c>
      <c r="E2392" s="1">
        <v>2016</v>
      </c>
      <c r="F2392" s="1" t="s">
        <v>22119</v>
      </c>
      <c r="G2392" s="1">
        <v>9</v>
      </c>
      <c r="H2392" s="1">
        <v>13</v>
      </c>
      <c r="I2392" s="1" t="s">
        <v>22120</v>
      </c>
      <c r="J2392" s="1" t="s">
        <v>22121</v>
      </c>
      <c r="K2392" s="1" t="s">
        <v>7972</v>
      </c>
      <c r="L2392" s="1" t="s">
        <v>22122</v>
      </c>
      <c r="M2392" s="1" t="s">
        <v>7969</v>
      </c>
    </row>
    <row r="2393" spans="1:13" ht="37.5">
      <c r="A2393" s="1" t="s">
        <v>22123</v>
      </c>
      <c r="B2393" s="1" t="s">
        <v>22124</v>
      </c>
      <c r="C2393" s="1" t="s">
        <v>16176</v>
      </c>
      <c r="D2393" s="1" t="s">
        <v>22125</v>
      </c>
      <c r="E2393" s="1">
        <v>2014</v>
      </c>
      <c r="F2393" s="1" t="s">
        <v>22126</v>
      </c>
      <c r="G2393" s="1" t="s">
        <v>7969</v>
      </c>
      <c r="H2393" s="1" t="s">
        <v>7969</v>
      </c>
      <c r="I2393" s="1" t="s">
        <v>22127</v>
      </c>
      <c r="J2393" s="1" t="s">
        <v>22128</v>
      </c>
      <c r="K2393" s="1" t="s">
        <v>7972</v>
      </c>
      <c r="L2393" s="1" t="s">
        <v>15580</v>
      </c>
      <c r="M2393" s="1" t="s">
        <v>22129</v>
      </c>
    </row>
    <row r="2394" spans="1:13" ht="37.5">
      <c r="A2394" s="1" t="s">
        <v>22130</v>
      </c>
      <c r="B2394" s="1" t="s">
        <v>22131</v>
      </c>
      <c r="C2394" s="1" t="s">
        <v>16176</v>
      </c>
      <c r="D2394" s="1" t="s">
        <v>22132</v>
      </c>
      <c r="E2394" s="1">
        <v>2016</v>
      </c>
      <c r="F2394" s="1" t="s">
        <v>22133</v>
      </c>
      <c r="G2394" s="1" t="s">
        <v>7969</v>
      </c>
      <c r="H2394" s="1">
        <v>9783319414102</v>
      </c>
      <c r="I2394" s="1" t="s">
        <v>22134</v>
      </c>
      <c r="J2394" s="1" t="s">
        <v>22135</v>
      </c>
      <c r="K2394" s="1" t="s">
        <v>7972</v>
      </c>
      <c r="L2394" s="1" t="s">
        <v>7978</v>
      </c>
      <c r="M2394" s="1" t="s">
        <v>22136</v>
      </c>
    </row>
    <row r="2395" spans="1:13" ht="50">
      <c r="A2395" s="1" t="s">
        <v>22137</v>
      </c>
      <c r="B2395" s="1" t="s">
        <v>22138</v>
      </c>
      <c r="C2395" s="1" t="s">
        <v>16176</v>
      </c>
      <c r="D2395" s="1" t="s">
        <v>22139</v>
      </c>
      <c r="E2395" s="1">
        <v>2014</v>
      </c>
      <c r="F2395" s="1" t="s">
        <v>14638</v>
      </c>
      <c r="G2395" s="1">
        <v>51</v>
      </c>
      <c r="H2395" s="1">
        <v>7</v>
      </c>
      <c r="I2395" s="1" t="s">
        <v>22140</v>
      </c>
      <c r="J2395" s="1" t="s">
        <v>22141</v>
      </c>
      <c r="K2395" s="1" t="s">
        <v>14279</v>
      </c>
      <c r="L2395" s="1" t="s">
        <v>14280</v>
      </c>
      <c r="M2395" s="1" t="s">
        <v>22142</v>
      </c>
    </row>
    <row r="2396" spans="1:13" ht="37.5">
      <c r="A2396" s="1" t="s">
        <v>22143</v>
      </c>
      <c r="B2396" s="1" t="s">
        <v>22144</v>
      </c>
      <c r="C2396" s="1" t="s">
        <v>16176</v>
      </c>
      <c r="D2396" s="1" t="s">
        <v>22145</v>
      </c>
      <c r="E2396" s="1">
        <v>2015</v>
      </c>
      <c r="F2396" s="1" t="s">
        <v>12276</v>
      </c>
      <c r="G2396" s="1">
        <v>328</v>
      </c>
      <c r="H2396" s="1" t="s">
        <v>7969</v>
      </c>
      <c r="I2396" s="1" t="s">
        <v>22146</v>
      </c>
      <c r="J2396" s="1" t="s">
        <v>22147</v>
      </c>
      <c r="K2396" s="1" t="s">
        <v>7972</v>
      </c>
      <c r="L2396" s="1" t="s">
        <v>13352</v>
      </c>
      <c r="M2396" s="1" t="s">
        <v>22148</v>
      </c>
    </row>
    <row r="2397" spans="1:13" ht="37.5">
      <c r="A2397" s="1" t="s">
        <v>22149</v>
      </c>
      <c r="B2397" s="1" t="s">
        <v>22150</v>
      </c>
      <c r="C2397" s="1" t="s">
        <v>16176</v>
      </c>
      <c r="D2397" s="1" t="s">
        <v>22151</v>
      </c>
      <c r="E2397" s="1">
        <v>2014</v>
      </c>
      <c r="F2397" s="1" t="s">
        <v>19818</v>
      </c>
      <c r="G2397" s="1">
        <v>10</v>
      </c>
      <c r="H2397" s="1">
        <v>12</v>
      </c>
      <c r="I2397" s="1" t="s">
        <v>22152</v>
      </c>
      <c r="J2397" s="1" t="s">
        <v>22153</v>
      </c>
      <c r="K2397" s="1" t="s">
        <v>7972</v>
      </c>
      <c r="L2397" s="1" t="s">
        <v>19821</v>
      </c>
    </row>
    <row r="2398" spans="1:13" ht="37.5">
      <c r="A2398" s="1" t="s">
        <v>22154</v>
      </c>
      <c r="B2398" s="1" t="s">
        <v>22155</v>
      </c>
      <c r="C2398" s="1" t="s">
        <v>16176</v>
      </c>
      <c r="D2398" s="1" t="s">
        <v>22156</v>
      </c>
      <c r="E2398" s="1">
        <v>2015</v>
      </c>
      <c r="F2398" s="1" t="s">
        <v>22157</v>
      </c>
      <c r="G2398" s="1">
        <v>99</v>
      </c>
      <c r="H2398" s="1" t="s">
        <v>7969</v>
      </c>
      <c r="I2398" s="1" t="s">
        <v>22158</v>
      </c>
      <c r="J2398" s="1" t="s">
        <v>22159</v>
      </c>
      <c r="K2398" s="1" t="s">
        <v>7972</v>
      </c>
      <c r="L2398" s="1" t="s">
        <v>10117</v>
      </c>
      <c r="M2398" s="1" t="s">
        <v>22160</v>
      </c>
    </row>
    <row r="2399" spans="1:13" ht="37.5">
      <c r="A2399" s="1" t="s">
        <v>22161</v>
      </c>
      <c r="B2399" s="1" t="s">
        <v>22162</v>
      </c>
      <c r="C2399" s="1" t="s">
        <v>16176</v>
      </c>
      <c r="D2399" s="1" t="s">
        <v>22163</v>
      </c>
      <c r="E2399" s="1">
        <v>2015</v>
      </c>
      <c r="F2399" s="1" t="s">
        <v>8328</v>
      </c>
      <c r="G2399" s="1">
        <v>30</v>
      </c>
      <c r="H2399" s="1" t="s">
        <v>7969</v>
      </c>
      <c r="I2399" s="1" t="s">
        <v>22164</v>
      </c>
      <c r="J2399" s="1" t="s">
        <v>22165</v>
      </c>
      <c r="K2399" s="1" t="s">
        <v>7972</v>
      </c>
      <c r="L2399" s="1" t="s">
        <v>8324</v>
      </c>
      <c r="M2399" s="1" t="s">
        <v>22166</v>
      </c>
    </row>
    <row r="2400" spans="1:13" ht="50">
      <c r="A2400" s="1" t="s">
        <v>22167</v>
      </c>
      <c r="B2400" s="1" t="s">
        <v>22168</v>
      </c>
      <c r="C2400" s="1" t="s">
        <v>16176</v>
      </c>
      <c r="D2400" s="1" t="s">
        <v>22169</v>
      </c>
      <c r="E2400" s="1">
        <v>2014</v>
      </c>
      <c r="F2400" s="1" t="s">
        <v>22170</v>
      </c>
      <c r="G2400" s="1" t="s">
        <v>7969</v>
      </c>
      <c r="H2400" s="1" t="s">
        <v>7969</v>
      </c>
      <c r="I2400" s="1" t="s">
        <v>22171</v>
      </c>
      <c r="J2400" s="1" t="s">
        <v>22172</v>
      </c>
      <c r="K2400" s="1" t="s">
        <v>7972</v>
      </c>
      <c r="L2400" s="1" t="s">
        <v>8102</v>
      </c>
      <c r="M2400" s="1" t="s">
        <v>22173</v>
      </c>
    </row>
    <row r="2401" spans="1:13" ht="37.5">
      <c r="A2401" s="1" t="s">
        <v>22174</v>
      </c>
      <c r="B2401" s="1" t="s">
        <v>22175</v>
      </c>
      <c r="C2401" s="1" t="s">
        <v>16176</v>
      </c>
      <c r="D2401" s="1" t="s">
        <v>22176</v>
      </c>
      <c r="E2401" s="1">
        <v>2014</v>
      </c>
      <c r="F2401" s="1" t="s">
        <v>22177</v>
      </c>
      <c r="G2401" s="1">
        <v>26</v>
      </c>
      <c r="H2401" s="1">
        <v>1</v>
      </c>
      <c r="I2401" s="1" t="s">
        <v>22178</v>
      </c>
      <c r="J2401" s="1" t="s">
        <v>22179</v>
      </c>
      <c r="K2401" s="1" t="s">
        <v>7972</v>
      </c>
      <c r="L2401" s="1" t="s">
        <v>7969</v>
      </c>
      <c r="M2401" s="1" t="s">
        <v>22180</v>
      </c>
    </row>
    <row r="2402" spans="1:13" ht="37.5">
      <c r="A2402" s="1" t="s">
        <v>22181</v>
      </c>
      <c r="B2402" s="1" t="s">
        <v>22182</v>
      </c>
      <c r="C2402" s="1" t="s">
        <v>16176</v>
      </c>
      <c r="D2402" s="1" t="s">
        <v>22183</v>
      </c>
      <c r="E2402" s="1">
        <v>2015</v>
      </c>
      <c r="F2402" s="1" t="s">
        <v>22184</v>
      </c>
      <c r="G2402" s="1">
        <v>9</v>
      </c>
      <c r="H2402" s="1">
        <v>1</v>
      </c>
      <c r="I2402" s="1" t="s">
        <v>22185</v>
      </c>
      <c r="J2402" s="1" t="s">
        <v>22186</v>
      </c>
      <c r="K2402" s="1" t="s">
        <v>7972</v>
      </c>
      <c r="L2402" s="1" t="s">
        <v>22187</v>
      </c>
    </row>
    <row r="2403" spans="1:13" ht="50">
      <c r="A2403" s="1" t="s">
        <v>22188</v>
      </c>
      <c r="B2403" s="1" t="s">
        <v>22189</v>
      </c>
      <c r="C2403" s="1" t="s">
        <v>16176</v>
      </c>
      <c r="D2403" s="1" t="s">
        <v>22190</v>
      </c>
      <c r="E2403" s="1">
        <v>2016</v>
      </c>
      <c r="F2403" s="1" t="s">
        <v>8831</v>
      </c>
      <c r="G2403" s="1">
        <v>9857</v>
      </c>
      <c r="H2403" s="1" t="s">
        <v>7969</v>
      </c>
      <c r="I2403" s="1" t="s">
        <v>22191</v>
      </c>
      <c r="J2403" s="1" t="s">
        <v>22192</v>
      </c>
      <c r="K2403" s="1" t="s">
        <v>7972</v>
      </c>
      <c r="L2403" s="1" t="s">
        <v>13352</v>
      </c>
      <c r="M2403" s="1" t="s">
        <v>22193</v>
      </c>
    </row>
    <row r="2404" spans="1:13" ht="50">
      <c r="A2404" s="1" t="s">
        <v>22194</v>
      </c>
      <c r="B2404" s="1" t="s">
        <v>22195</v>
      </c>
      <c r="C2404" s="1" t="s">
        <v>16176</v>
      </c>
      <c r="D2404" s="1" t="s">
        <v>22196</v>
      </c>
      <c r="E2404" s="1">
        <v>2015</v>
      </c>
      <c r="F2404" s="1" t="s">
        <v>22197</v>
      </c>
      <c r="G2404" s="1" t="s">
        <v>7969</v>
      </c>
      <c r="H2404" s="1" t="s">
        <v>7969</v>
      </c>
      <c r="I2404" s="1" t="s">
        <v>22198</v>
      </c>
      <c r="J2404" s="1" t="s">
        <v>22199</v>
      </c>
      <c r="K2404" s="1" t="s">
        <v>7972</v>
      </c>
      <c r="L2404" s="1" t="s">
        <v>8161</v>
      </c>
      <c r="M2404" s="1" t="s">
        <v>22200</v>
      </c>
    </row>
    <row r="2405" spans="1:13" ht="50">
      <c r="A2405" s="1" t="s">
        <v>22201</v>
      </c>
      <c r="B2405" s="1" t="s">
        <v>22202</v>
      </c>
      <c r="C2405" s="1" t="s">
        <v>16176</v>
      </c>
      <c r="D2405" s="1" t="s">
        <v>22203</v>
      </c>
      <c r="E2405" s="1">
        <v>2016</v>
      </c>
      <c r="F2405" s="1" t="s">
        <v>21515</v>
      </c>
      <c r="G2405" s="1">
        <v>44</v>
      </c>
      <c r="H2405" s="1">
        <v>3</v>
      </c>
      <c r="I2405" s="1" t="s">
        <v>22204</v>
      </c>
      <c r="J2405" s="1" t="s">
        <v>22205</v>
      </c>
      <c r="K2405" s="1" t="s">
        <v>14279</v>
      </c>
      <c r="L2405" s="1" t="s">
        <v>21518</v>
      </c>
      <c r="M2405" s="1" t="s">
        <v>22206</v>
      </c>
    </row>
    <row r="2406" spans="1:13" ht="37.5">
      <c r="A2406" s="1" t="s">
        <v>22207</v>
      </c>
      <c r="B2406" s="1" t="s">
        <v>22208</v>
      </c>
      <c r="C2406" s="1" t="s">
        <v>16176</v>
      </c>
      <c r="D2406" s="1" t="s">
        <v>22209</v>
      </c>
      <c r="E2406" s="1">
        <v>2016</v>
      </c>
      <c r="F2406" s="1" t="s">
        <v>22017</v>
      </c>
      <c r="G2406" s="1">
        <v>9</v>
      </c>
      <c r="H2406" s="1">
        <v>7</v>
      </c>
      <c r="I2406" s="1" t="s">
        <v>22210</v>
      </c>
      <c r="J2406" s="1" t="s">
        <v>22211</v>
      </c>
      <c r="K2406" s="1" t="s">
        <v>7972</v>
      </c>
      <c r="L2406" s="1" t="s">
        <v>13613</v>
      </c>
    </row>
    <row r="2407" spans="1:13" ht="37.5">
      <c r="A2407" s="1" t="s">
        <v>22212</v>
      </c>
      <c r="B2407" s="1" t="s">
        <v>22213</v>
      </c>
      <c r="C2407" s="1" t="s">
        <v>16176</v>
      </c>
      <c r="D2407" s="1" t="s">
        <v>22214</v>
      </c>
      <c r="E2407" s="1">
        <v>2014</v>
      </c>
      <c r="F2407" s="1" t="s">
        <v>15217</v>
      </c>
      <c r="G2407" s="1" t="s">
        <v>7969</v>
      </c>
      <c r="H2407" s="1" t="s">
        <v>7969</v>
      </c>
      <c r="I2407" s="1" t="s">
        <v>22215</v>
      </c>
      <c r="J2407" s="1" t="s">
        <v>22216</v>
      </c>
      <c r="K2407" s="1" t="s">
        <v>7972</v>
      </c>
      <c r="L2407" s="1" t="s">
        <v>8324</v>
      </c>
      <c r="M2407" s="1" t="s">
        <v>22217</v>
      </c>
    </row>
    <row r="2408" spans="1:13" ht="37.5">
      <c r="A2408" s="1" t="s">
        <v>22218</v>
      </c>
      <c r="B2408" s="1" t="s">
        <v>22219</v>
      </c>
      <c r="C2408" s="1" t="s">
        <v>16176</v>
      </c>
      <c r="D2408" s="1" t="s">
        <v>22220</v>
      </c>
      <c r="E2408" s="1">
        <v>2015</v>
      </c>
      <c r="F2408" s="1" t="s">
        <v>22221</v>
      </c>
      <c r="G2408" s="1">
        <v>37</v>
      </c>
      <c r="H2408" s="1">
        <v>10</v>
      </c>
      <c r="I2408" s="1" t="s">
        <v>22222</v>
      </c>
      <c r="J2408" s="1" t="s">
        <v>22223</v>
      </c>
      <c r="K2408" s="1" t="s">
        <v>14279</v>
      </c>
      <c r="L2408" s="1" t="s">
        <v>14280</v>
      </c>
      <c r="M2408" s="1" t="s">
        <v>22224</v>
      </c>
    </row>
    <row r="2409" spans="1:13" ht="50">
      <c r="A2409" s="1" t="s">
        <v>22225</v>
      </c>
      <c r="B2409" s="1" t="s">
        <v>22226</v>
      </c>
      <c r="C2409" s="1" t="s">
        <v>16176</v>
      </c>
      <c r="D2409" s="1" t="s">
        <v>22227</v>
      </c>
      <c r="E2409" s="1">
        <v>2014</v>
      </c>
      <c r="F2409" s="1" t="s">
        <v>22228</v>
      </c>
      <c r="G2409" s="1" t="s">
        <v>7969</v>
      </c>
      <c r="H2409" s="1" t="s">
        <v>7969</v>
      </c>
      <c r="I2409" s="1" t="s">
        <v>22229</v>
      </c>
      <c r="J2409" s="1" t="s">
        <v>22230</v>
      </c>
      <c r="K2409" s="1" t="s">
        <v>7972</v>
      </c>
      <c r="L2409" s="1" t="s">
        <v>8102</v>
      </c>
      <c r="M2409" s="1" t="s">
        <v>22231</v>
      </c>
    </row>
    <row r="2410" spans="1:13" ht="50">
      <c r="A2410" s="1" t="s">
        <v>22232</v>
      </c>
      <c r="B2410" s="1" t="s">
        <v>22233</v>
      </c>
      <c r="C2410" s="1" t="s">
        <v>16176</v>
      </c>
      <c r="D2410" s="1" t="s">
        <v>22234</v>
      </c>
      <c r="E2410" s="1">
        <v>2016</v>
      </c>
      <c r="F2410" s="1" t="s">
        <v>12942</v>
      </c>
      <c r="G2410" s="1">
        <v>475</v>
      </c>
      <c r="H2410" s="1" t="s">
        <v>7969</v>
      </c>
      <c r="I2410" s="1" t="s">
        <v>22235</v>
      </c>
      <c r="J2410" s="1" t="s">
        <v>22236</v>
      </c>
      <c r="K2410" s="1" t="s">
        <v>7972</v>
      </c>
      <c r="L2410" s="1" t="s">
        <v>13326</v>
      </c>
      <c r="M2410" s="1" t="s">
        <v>22237</v>
      </c>
    </row>
    <row r="2411" spans="1:13" ht="37.5">
      <c r="A2411" s="1" t="s">
        <v>22238</v>
      </c>
      <c r="B2411" s="1" t="s">
        <v>22239</v>
      </c>
      <c r="C2411" s="1" t="s">
        <v>16176</v>
      </c>
      <c r="D2411" s="1" t="s">
        <v>22240</v>
      </c>
      <c r="E2411" s="1">
        <v>2014</v>
      </c>
      <c r="F2411" s="1" t="s">
        <v>15107</v>
      </c>
      <c r="G2411" s="1">
        <v>8</v>
      </c>
      <c r="H2411" s="1">
        <v>4</v>
      </c>
      <c r="I2411" s="1" t="s">
        <v>22241</v>
      </c>
      <c r="J2411" s="1" t="s">
        <v>22242</v>
      </c>
      <c r="K2411" s="1" t="s">
        <v>7972</v>
      </c>
      <c r="L2411" s="1" t="s">
        <v>8161</v>
      </c>
      <c r="M2411" s="1" t="s">
        <v>22243</v>
      </c>
    </row>
    <row r="2412" spans="1:13" ht="50">
      <c r="A2412" s="1" t="s">
        <v>22244</v>
      </c>
      <c r="B2412" s="1" t="s">
        <v>22245</v>
      </c>
      <c r="C2412" s="1" t="s">
        <v>16176</v>
      </c>
      <c r="D2412" s="1" t="s">
        <v>22246</v>
      </c>
      <c r="E2412" s="1">
        <v>2014</v>
      </c>
      <c r="F2412" s="1" t="s">
        <v>8055</v>
      </c>
      <c r="G2412" s="1">
        <v>426</v>
      </c>
      <c r="H2412" s="1" t="s">
        <v>7969</v>
      </c>
      <c r="I2412" s="1" t="s">
        <v>22247</v>
      </c>
      <c r="J2412" s="1" t="s">
        <v>22248</v>
      </c>
      <c r="K2412" s="1" t="s">
        <v>7972</v>
      </c>
      <c r="L2412" s="1" t="s">
        <v>13352</v>
      </c>
      <c r="M2412" s="1" t="s">
        <v>22249</v>
      </c>
    </row>
    <row r="2413" spans="1:13" ht="100">
      <c r="A2413" s="1" t="s">
        <v>22250</v>
      </c>
      <c r="B2413" s="1" t="s">
        <v>22251</v>
      </c>
      <c r="C2413" s="1" t="s">
        <v>16176</v>
      </c>
      <c r="D2413" s="1" t="s">
        <v>22252</v>
      </c>
      <c r="E2413" s="1">
        <v>2014</v>
      </c>
      <c r="F2413" s="1" t="s">
        <v>22253</v>
      </c>
      <c r="G2413" s="1" t="s">
        <v>7969</v>
      </c>
      <c r="H2413" s="1" t="s">
        <v>7969</v>
      </c>
      <c r="I2413" s="1" t="s">
        <v>22254</v>
      </c>
      <c r="J2413" s="1" t="s">
        <v>22255</v>
      </c>
      <c r="K2413" s="1" t="s">
        <v>7972</v>
      </c>
      <c r="L2413" s="1" t="s">
        <v>8102</v>
      </c>
      <c r="M2413" s="1" t="s">
        <v>22256</v>
      </c>
    </row>
    <row r="2414" spans="1:13" ht="37.5">
      <c r="A2414" s="1" t="s">
        <v>22257</v>
      </c>
      <c r="B2414" s="1" t="s">
        <v>22258</v>
      </c>
      <c r="C2414" s="1" t="s">
        <v>16176</v>
      </c>
      <c r="D2414" s="1" t="s">
        <v>22259</v>
      </c>
      <c r="E2414" s="1">
        <v>2015</v>
      </c>
      <c r="F2414" s="1" t="s">
        <v>14304</v>
      </c>
      <c r="G2414" s="1">
        <v>18</v>
      </c>
      <c r="H2414" s="1">
        <v>2</v>
      </c>
      <c r="I2414" s="1" t="s">
        <v>22110</v>
      </c>
      <c r="J2414" s="1" t="s">
        <v>22260</v>
      </c>
      <c r="K2414" s="1" t="s">
        <v>7972</v>
      </c>
      <c r="L2414" s="1" t="s">
        <v>14307</v>
      </c>
      <c r="M2414" s="1" t="s">
        <v>7969</v>
      </c>
    </row>
    <row r="2415" spans="1:13" ht="37.5">
      <c r="A2415" s="1" t="s">
        <v>22261</v>
      </c>
      <c r="B2415" s="1" t="s">
        <v>22262</v>
      </c>
      <c r="C2415" s="1" t="s">
        <v>16176</v>
      </c>
      <c r="D2415" s="1" t="s">
        <v>22263</v>
      </c>
      <c r="E2415" s="1">
        <v>2015</v>
      </c>
      <c r="F2415" s="1" t="s">
        <v>22264</v>
      </c>
      <c r="G2415" s="1" t="s">
        <v>7969</v>
      </c>
      <c r="H2415" s="1" t="s">
        <v>7969</v>
      </c>
      <c r="I2415" s="1" t="s">
        <v>22265</v>
      </c>
      <c r="J2415" s="1" t="s">
        <v>22266</v>
      </c>
      <c r="K2415" s="1" t="s">
        <v>7972</v>
      </c>
      <c r="L2415" s="1" t="s">
        <v>8102</v>
      </c>
      <c r="M2415" s="1" t="s">
        <v>22267</v>
      </c>
    </row>
    <row r="2416" spans="1:13" ht="37.5">
      <c r="A2416" s="1" t="s">
        <v>22268</v>
      </c>
      <c r="B2416" s="1" t="s">
        <v>22269</v>
      </c>
      <c r="C2416" s="1" t="s">
        <v>16176</v>
      </c>
      <c r="D2416" s="1" t="s">
        <v>22270</v>
      </c>
      <c r="E2416" s="1">
        <v>2014</v>
      </c>
      <c r="F2416" s="1" t="s">
        <v>22271</v>
      </c>
      <c r="G2416" s="1" t="s">
        <v>7969</v>
      </c>
      <c r="H2416" s="1" t="s">
        <v>7969</v>
      </c>
      <c r="I2416" s="1" t="s">
        <v>22272</v>
      </c>
      <c r="J2416" s="1" t="s">
        <v>22273</v>
      </c>
      <c r="K2416" s="1" t="s">
        <v>7972</v>
      </c>
      <c r="L2416" s="1" t="s">
        <v>8102</v>
      </c>
      <c r="M2416" s="1" t="s">
        <v>22274</v>
      </c>
    </row>
    <row r="2417" spans="1:13" ht="37.5">
      <c r="A2417" s="1" t="s">
        <v>22275</v>
      </c>
      <c r="B2417" s="1" t="s">
        <v>22276</v>
      </c>
      <c r="C2417" s="1" t="s">
        <v>16176</v>
      </c>
      <c r="D2417" s="1" t="s">
        <v>22277</v>
      </c>
      <c r="E2417" s="1">
        <v>2016</v>
      </c>
      <c r="F2417" s="1" t="s">
        <v>13592</v>
      </c>
      <c r="G2417" s="1" t="s">
        <v>7969</v>
      </c>
      <c r="H2417" s="1" t="s">
        <v>7969</v>
      </c>
      <c r="I2417" s="1" t="s">
        <v>22278</v>
      </c>
      <c r="J2417" s="1" t="s">
        <v>22279</v>
      </c>
      <c r="K2417" s="1" t="s">
        <v>7972</v>
      </c>
      <c r="L2417" s="1" t="s">
        <v>7969</v>
      </c>
    </row>
    <row r="2418" spans="1:13" ht="37.5">
      <c r="A2418" s="1" t="s">
        <v>22280</v>
      </c>
      <c r="B2418" s="1" t="s">
        <v>22281</v>
      </c>
      <c r="C2418" s="1" t="s">
        <v>16176</v>
      </c>
      <c r="D2418" s="1" t="s">
        <v>22282</v>
      </c>
      <c r="E2418" s="1">
        <v>2016</v>
      </c>
      <c r="F2418" s="1" t="s">
        <v>22283</v>
      </c>
      <c r="G2418" s="1" t="s">
        <v>7969</v>
      </c>
      <c r="H2418" s="1" t="s">
        <v>7969</v>
      </c>
      <c r="I2418" s="1" t="s">
        <v>22284</v>
      </c>
      <c r="J2418" s="1" t="s">
        <v>22285</v>
      </c>
      <c r="K2418" s="1" t="s">
        <v>7972</v>
      </c>
      <c r="L2418" s="1" t="s">
        <v>8102</v>
      </c>
      <c r="M2418" s="1" t="s">
        <v>22286</v>
      </c>
    </row>
    <row r="2419" spans="1:13" ht="37.5">
      <c r="A2419" s="1" t="s">
        <v>22287</v>
      </c>
      <c r="B2419" s="1" t="s">
        <v>22288</v>
      </c>
      <c r="C2419" s="1" t="s">
        <v>16176</v>
      </c>
      <c r="D2419" s="1" t="s">
        <v>22289</v>
      </c>
      <c r="E2419" s="1">
        <v>2015</v>
      </c>
      <c r="F2419" s="1" t="s">
        <v>8192</v>
      </c>
      <c r="G2419" s="1">
        <v>39</v>
      </c>
      <c r="H2419" s="1">
        <v>11</v>
      </c>
      <c r="I2419" s="1" t="s">
        <v>22290</v>
      </c>
      <c r="J2419" s="1" t="s">
        <v>22291</v>
      </c>
      <c r="K2419" s="1" t="s">
        <v>7972</v>
      </c>
      <c r="L2419" s="1" t="s">
        <v>13326</v>
      </c>
      <c r="M2419" s="1" t="s">
        <v>22292</v>
      </c>
    </row>
    <row r="2420" spans="1:13" ht="50">
      <c r="A2420" s="1" t="s">
        <v>22293</v>
      </c>
      <c r="B2420" s="1" t="s">
        <v>22294</v>
      </c>
      <c r="C2420" s="1" t="s">
        <v>16176</v>
      </c>
      <c r="D2420" s="1" t="s">
        <v>22295</v>
      </c>
      <c r="E2420" s="1">
        <v>2016</v>
      </c>
      <c r="F2420" s="1" t="s">
        <v>8831</v>
      </c>
      <c r="G2420" s="1">
        <v>10039</v>
      </c>
      <c r="H2420" s="1" t="s">
        <v>7969</v>
      </c>
      <c r="I2420" s="1" t="s">
        <v>22296</v>
      </c>
      <c r="J2420" s="1" t="s">
        <v>22297</v>
      </c>
      <c r="K2420" s="1" t="s">
        <v>7972</v>
      </c>
      <c r="L2420" s="1" t="s">
        <v>13352</v>
      </c>
      <c r="M2420" s="1" t="s">
        <v>22298</v>
      </c>
    </row>
    <row r="2421" spans="1:13" ht="37.5">
      <c r="A2421" s="1" t="s">
        <v>22299</v>
      </c>
      <c r="B2421" s="1" t="s">
        <v>22300</v>
      </c>
      <c r="C2421" s="1" t="s">
        <v>16176</v>
      </c>
      <c r="D2421" s="1" t="s">
        <v>22301</v>
      </c>
      <c r="E2421" s="1">
        <v>2015</v>
      </c>
      <c r="F2421" s="1" t="s">
        <v>16779</v>
      </c>
      <c r="G2421" s="1">
        <v>48</v>
      </c>
      <c r="H2421" s="1">
        <v>1</v>
      </c>
      <c r="I2421" s="1" t="s">
        <v>22302</v>
      </c>
      <c r="J2421" s="1" t="s">
        <v>22303</v>
      </c>
      <c r="K2421" s="1" t="s">
        <v>7972</v>
      </c>
      <c r="L2421" s="1" t="s">
        <v>8324</v>
      </c>
    </row>
    <row r="2422" spans="1:13" ht="37.5">
      <c r="A2422" s="1" t="s">
        <v>22304</v>
      </c>
      <c r="B2422" s="1" t="s">
        <v>22305</v>
      </c>
      <c r="C2422" s="1" t="s">
        <v>16176</v>
      </c>
      <c r="D2422" s="1" t="s">
        <v>22306</v>
      </c>
      <c r="E2422" s="1">
        <v>2014</v>
      </c>
      <c r="F2422" s="1" t="s">
        <v>22307</v>
      </c>
      <c r="G2422" s="1" t="s">
        <v>7969</v>
      </c>
      <c r="H2422" s="1" t="s">
        <v>7969</v>
      </c>
      <c r="I2422" s="1" t="s">
        <v>22308</v>
      </c>
      <c r="J2422" s="1" t="s">
        <v>22309</v>
      </c>
      <c r="K2422" s="1" t="s">
        <v>7972</v>
      </c>
      <c r="L2422" s="1" t="s">
        <v>8102</v>
      </c>
      <c r="M2422" s="1" t="s">
        <v>22310</v>
      </c>
    </row>
    <row r="2423" spans="1:13" ht="37.5">
      <c r="A2423" s="1" t="s">
        <v>22311</v>
      </c>
      <c r="B2423" s="1" t="s">
        <v>22312</v>
      </c>
      <c r="C2423" s="1" t="s">
        <v>16176</v>
      </c>
      <c r="D2423" s="1" t="s">
        <v>22313</v>
      </c>
      <c r="E2423" s="1">
        <v>2015</v>
      </c>
      <c r="F2423" s="1" t="s">
        <v>22049</v>
      </c>
      <c r="G2423" s="1" t="s">
        <v>7969</v>
      </c>
      <c r="H2423" s="1" t="s">
        <v>7969</v>
      </c>
      <c r="I2423" s="1" t="s">
        <v>22314</v>
      </c>
      <c r="J2423" s="1" t="s">
        <v>22315</v>
      </c>
      <c r="K2423" s="1" t="s">
        <v>7972</v>
      </c>
      <c r="L2423" s="1" t="s">
        <v>8102</v>
      </c>
      <c r="M2423" s="1" t="s">
        <v>22316</v>
      </c>
    </row>
    <row r="2424" spans="1:13" ht="37.5">
      <c r="A2424" s="1" t="s">
        <v>22317</v>
      </c>
      <c r="B2424" s="1" t="s">
        <v>22318</v>
      </c>
      <c r="C2424" s="1" t="s">
        <v>16176</v>
      </c>
      <c r="D2424" s="1" t="s">
        <v>22319</v>
      </c>
      <c r="E2424" s="1">
        <v>2015</v>
      </c>
      <c r="F2424" s="1" t="s">
        <v>22320</v>
      </c>
      <c r="G2424" s="1">
        <v>16</v>
      </c>
      <c r="H2424" s="1">
        <v>1</v>
      </c>
      <c r="I2424" s="1" t="s">
        <v>22321</v>
      </c>
      <c r="J2424" s="1" t="s">
        <v>22322</v>
      </c>
      <c r="K2424" s="1" t="s">
        <v>7972</v>
      </c>
      <c r="L2424" s="1" t="s">
        <v>9556</v>
      </c>
      <c r="M2424" s="1" t="s">
        <v>22323</v>
      </c>
    </row>
    <row r="2425" spans="1:13" ht="37.5">
      <c r="A2425" s="1" t="s">
        <v>22324</v>
      </c>
      <c r="B2425" s="1" t="s">
        <v>22325</v>
      </c>
      <c r="C2425" s="1" t="s">
        <v>16176</v>
      </c>
      <c r="D2425" s="1" t="s">
        <v>22326</v>
      </c>
      <c r="E2425" s="1">
        <v>2015</v>
      </c>
      <c r="F2425" s="1" t="s">
        <v>22327</v>
      </c>
      <c r="G2425" s="1">
        <v>10</v>
      </c>
      <c r="H2425" s="1">
        <v>20</v>
      </c>
      <c r="I2425" s="1" t="s">
        <v>22328</v>
      </c>
      <c r="J2425" s="1" t="s">
        <v>22329</v>
      </c>
      <c r="K2425" s="1" t="s">
        <v>7972</v>
      </c>
      <c r="L2425" s="1" t="s">
        <v>22330</v>
      </c>
      <c r="M2425" s="1" t="s">
        <v>7969</v>
      </c>
    </row>
    <row r="2426" spans="1:13" ht="50">
      <c r="A2426" s="1" t="s">
        <v>22331</v>
      </c>
      <c r="B2426" s="1" t="s">
        <v>22332</v>
      </c>
      <c r="C2426" s="1" t="s">
        <v>16176</v>
      </c>
      <c r="D2426" s="1" t="s">
        <v>22333</v>
      </c>
      <c r="E2426" s="1">
        <v>2016</v>
      </c>
      <c r="F2426" s="1" t="s">
        <v>22334</v>
      </c>
      <c r="G2426" s="1">
        <v>5</v>
      </c>
      <c r="H2426" s="1">
        <v>2</v>
      </c>
      <c r="I2426" s="1" t="s">
        <v>22335</v>
      </c>
      <c r="J2426" s="1" t="s">
        <v>22336</v>
      </c>
      <c r="K2426" s="1" t="s">
        <v>7972</v>
      </c>
      <c r="L2426" s="1" t="s">
        <v>10359</v>
      </c>
      <c r="M2426" s="1" t="s">
        <v>22337</v>
      </c>
    </row>
    <row r="2427" spans="1:13" ht="37.5">
      <c r="A2427" s="1" t="s">
        <v>22338</v>
      </c>
      <c r="B2427" s="1" t="s">
        <v>22339</v>
      </c>
      <c r="C2427" s="1" t="s">
        <v>16176</v>
      </c>
      <c r="D2427" s="1" t="s">
        <v>22340</v>
      </c>
      <c r="E2427" s="1">
        <v>2014</v>
      </c>
      <c r="F2427" s="1" t="s">
        <v>22341</v>
      </c>
      <c r="G2427" s="1">
        <v>2014</v>
      </c>
      <c r="H2427" s="1" t="s">
        <v>7969</v>
      </c>
      <c r="I2427" s="1" t="s">
        <v>22342</v>
      </c>
      <c r="J2427" s="1" t="s">
        <v>22343</v>
      </c>
      <c r="K2427" s="1" t="s">
        <v>7972</v>
      </c>
      <c r="L2427" s="1" t="s">
        <v>8102</v>
      </c>
    </row>
    <row r="2428" spans="1:13" ht="37.5">
      <c r="A2428" s="1" t="s">
        <v>22344</v>
      </c>
      <c r="B2428" s="1" t="s">
        <v>22345</v>
      </c>
      <c r="C2428" s="1" t="s">
        <v>16176</v>
      </c>
      <c r="D2428" s="1" t="s">
        <v>22346</v>
      </c>
      <c r="E2428" s="1">
        <v>2015</v>
      </c>
      <c r="F2428" s="1" t="s">
        <v>14965</v>
      </c>
      <c r="G2428" s="1">
        <v>9</v>
      </c>
      <c r="H2428" s="1">
        <v>7</v>
      </c>
      <c r="I2428" s="1" t="s">
        <v>22347</v>
      </c>
      <c r="J2428" s="1" t="s">
        <v>22348</v>
      </c>
      <c r="K2428" s="1" t="s">
        <v>7972</v>
      </c>
      <c r="L2428" s="1" t="s">
        <v>13613</v>
      </c>
    </row>
    <row r="2429" spans="1:13" ht="37.5">
      <c r="A2429" s="1" t="s">
        <v>22349</v>
      </c>
      <c r="B2429" s="1" t="s">
        <v>22350</v>
      </c>
      <c r="C2429" s="1" t="s">
        <v>16176</v>
      </c>
      <c r="D2429" s="1" t="s">
        <v>22351</v>
      </c>
      <c r="E2429" s="1">
        <v>2015</v>
      </c>
      <c r="F2429" s="1" t="s">
        <v>22352</v>
      </c>
      <c r="G2429" s="1">
        <v>9</v>
      </c>
      <c r="H2429" s="1">
        <v>7</v>
      </c>
      <c r="I2429" s="1" t="s">
        <v>22353</v>
      </c>
      <c r="J2429" s="1" t="s">
        <v>22354</v>
      </c>
      <c r="K2429" s="1" t="s">
        <v>7972</v>
      </c>
      <c r="L2429" s="1" t="s">
        <v>22355</v>
      </c>
      <c r="M2429" s="1" t="s">
        <v>7969</v>
      </c>
    </row>
    <row r="2430" spans="1:13" ht="37.5">
      <c r="A2430" s="1" t="s">
        <v>22356</v>
      </c>
      <c r="B2430" s="1" t="s">
        <v>22357</v>
      </c>
      <c r="C2430" s="1" t="s">
        <v>16176</v>
      </c>
      <c r="D2430" s="1" t="s">
        <v>22358</v>
      </c>
      <c r="E2430" s="1">
        <v>2014</v>
      </c>
      <c r="F2430" s="1" t="s">
        <v>17708</v>
      </c>
      <c r="G2430" s="1">
        <v>260</v>
      </c>
      <c r="H2430" s="1" t="s">
        <v>7969</v>
      </c>
      <c r="I2430" s="1" t="s">
        <v>22359</v>
      </c>
      <c r="J2430" s="1" t="s">
        <v>22360</v>
      </c>
      <c r="K2430" s="1" t="s">
        <v>7972</v>
      </c>
      <c r="L2430" s="1" t="s">
        <v>7969</v>
      </c>
      <c r="M2430" s="1" t="s">
        <v>22361</v>
      </c>
    </row>
    <row r="2431" spans="1:13" ht="37.5">
      <c r="A2431" s="1" t="s">
        <v>22362</v>
      </c>
      <c r="B2431" s="1" t="s">
        <v>22363</v>
      </c>
      <c r="C2431" s="1" t="s">
        <v>16176</v>
      </c>
      <c r="D2431" s="1" t="s">
        <v>22364</v>
      </c>
      <c r="E2431" s="1">
        <v>2016</v>
      </c>
      <c r="F2431" s="1" t="s">
        <v>16035</v>
      </c>
      <c r="G2431" s="1">
        <v>62</v>
      </c>
      <c r="H2431" s="1" t="s">
        <v>7969</v>
      </c>
      <c r="I2431" s="1" t="s">
        <v>15032</v>
      </c>
      <c r="J2431" s="1" t="s">
        <v>22365</v>
      </c>
      <c r="K2431" s="1" t="s">
        <v>7972</v>
      </c>
      <c r="L2431" s="1" t="s">
        <v>16038</v>
      </c>
      <c r="M2431" s="1" t="s">
        <v>22366</v>
      </c>
    </row>
    <row r="2432" spans="1:13" ht="37.5">
      <c r="A2432" s="1" t="s">
        <v>22367</v>
      </c>
      <c r="B2432" s="1" t="s">
        <v>22368</v>
      </c>
      <c r="C2432" s="1" t="s">
        <v>16176</v>
      </c>
      <c r="D2432" s="1" t="s">
        <v>22369</v>
      </c>
      <c r="E2432" s="1">
        <v>2016</v>
      </c>
      <c r="F2432" s="1" t="s">
        <v>22370</v>
      </c>
      <c r="G2432" s="1" t="s">
        <v>7969</v>
      </c>
      <c r="H2432" s="1" t="s">
        <v>7969</v>
      </c>
      <c r="I2432" s="1" t="s">
        <v>22371</v>
      </c>
      <c r="J2432" s="1" t="s">
        <v>22372</v>
      </c>
      <c r="K2432" s="1" t="s">
        <v>7972</v>
      </c>
      <c r="L2432" s="1" t="s">
        <v>10473</v>
      </c>
      <c r="M2432" s="1" t="s">
        <v>7969</v>
      </c>
    </row>
    <row r="2433" spans="1:13" ht="50">
      <c r="A2433" s="1" t="s">
        <v>22373</v>
      </c>
      <c r="B2433" s="1" t="s">
        <v>22374</v>
      </c>
      <c r="C2433" s="1" t="s">
        <v>16176</v>
      </c>
      <c r="D2433" s="1" t="s">
        <v>22375</v>
      </c>
      <c r="E2433" s="1">
        <v>2015</v>
      </c>
      <c r="F2433" s="1" t="s">
        <v>14764</v>
      </c>
      <c r="G2433" s="1">
        <v>36</v>
      </c>
      <c r="H2433" s="1">
        <v>11</v>
      </c>
      <c r="I2433" s="1" t="s">
        <v>22376</v>
      </c>
      <c r="J2433" s="1" t="s">
        <v>22377</v>
      </c>
      <c r="K2433" s="1" t="s">
        <v>14279</v>
      </c>
      <c r="L2433" s="1" t="s">
        <v>14767</v>
      </c>
      <c r="M2433" s="1" t="s">
        <v>22378</v>
      </c>
    </row>
    <row r="2434" spans="1:13" ht="37.5">
      <c r="A2434" s="1" t="s">
        <v>22379</v>
      </c>
      <c r="B2434" s="1" t="s">
        <v>22380</v>
      </c>
      <c r="C2434" s="1" t="s">
        <v>16176</v>
      </c>
      <c r="D2434" s="1" t="s">
        <v>22381</v>
      </c>
      <c r="E2434" s="1">
        <v>2014</v>
      </c>
      <c r="F2434" s="1" t="s">
        <v>11621</v>
      </c>
      <c r="G2434" s="1">
        <v>7</v>
      </c>
      <c r="H2434" s="1">
        <v>12</v>
      </c>
      <c r="I2434" s="1" t="s">
        <v>22382</v>
      </c>
      <c r="J2434" s="1" t="s">
        <v>22383</v>
      </c>
      <c r="K2434" s="1" t="s">
        <v>7972</v>
      </c>
      <c r="L2434" s="1" t="s">
        <v>8134</v>
      </c>
      <c r="M2434" s="1" t="s">
        <v>22384</v>
      </c>
    </row>
    <row r="2435" spans="1:13" ht="37.5">
      <c r="A2435" s="1" t="s">
        <v>22385</v>
      </c>
      <c r="B2435" s="1" t="s">
        <v>22386</v>
      </c>
      <c r="C2435" s="1" t="s">
        <v>16176</v>
      </c>
      <c r="D2435" s="1" t="s">
        <v>22387</v>
      </c>
      <c r="E2435" s="1">
        <v>2015</v>
      </c>
      <c r="F2435" s="1" t="s">
        <v>22388</v>
      </c>
      <c r="G2435" s="1">
        <v>8</v>
      </c>
      <c r="H2435" s="1">
        <v>35</v>
      </c>
      <c r="I2435" s="1" t="s">
        <v>22389</v>
      </c>
      <c r="J2435" s="1" t="s">
        <v>22390</v>
      </c>
      <c r="K2435" s="1" t="s">
        <v>7972</v>
      </c>
      <c r="L2435" s="1" t="s">
        <v>22391</v>
      </c>
    </row>
    <row r="2436" spans="1:13" ht="37.5">
      <c r="A2436" s="1" t="s">
        <v>22392</v>
      </c>
      <c r="B2436" s="1" t="s">
        <v>22393</v>
      </c>
      <c r="C2436" s="1" t="s">
        <v>16176</v>
      </c>
      <c r="D2436" s="1" t="s">
        <v>22394</v>
      </c>
      <c r="E2436" s="1">
        <v>2016</v>
      </c>
      <c r="F2436" s="1" t="s">
        <v>8308</v>
      </c>
      <c r="G2436" s="1">
        <v>15</v>
      </c>
      <c r="H2436" s="1">
        <v>2</v>
      </c>
      <c r="I2436" s="1" t="s">
        <v>22395</v>
      </c>
      <c r="J2436" s="1" t="s">
        <v>22396</v>
      </c>
      <c r="K2436" s="1" t="s">
        <v>7972</v>
      </c>
      <c r="L2436" s="1" t="s">
        <v>13352</v>
      </c>
      <c r="M2436" s="1" t="s">
        <v>22397</v>
      </c>
    </row>
    <row r="2437" spans="1:13" ht="37.5">
      <c r="A2437" s="1" t="s">
        <v>22398</v>
      </c>
      <c r="B2437" s="1" t="s">
        <v>22399</v>
      </c>
      <c r="C2437" s="1" t="s">
        <v>16176</v>
      </c>
      <c r="D2437" s="1" t="s">
        <v>22400</v>
      </c>
      <c r="E2437" s="1">
        <v>2015</v>
      </c>
      <c r="F2437" s="1" t="s">
        <v>22401</v>
      </c>
      <c r="G2437" s="1" t="s">
        <v>7969</v>
      </c>
      <c r="H2437" s="1" t="s">
        <v>7969</v>
      </c>
      <c r="I2437" s="1" t="s">
        <v>22402</v>
      </c>
      <c r="J2437" s="1" t="s">
        <v>22403</v>
      </c>
      <c r="K2437" s="1" t="s">
        <v>7972</v>
      </c>
      <c r="L2437" s="1" t="s">
        <v>8102</v>
      </c>
      <c r="M2437" s="1" t="s">
        <v>22404</v>
      </c>
    </row>
    <row r="2438" spans="1:13" ht="50">
      <c r="A2438" s="1" t="s">
        <v>22405</v>
      </c>
      <c r="B2438" s="1" t="s">
        <v>22406</v>
      </c>
      <c r="C2438" s="1" t="s">
        <v>16176</v>
      </c>
      <c r="D2438" s="1" t="s">
        <v>22407</v>
      </c>
      <c r="E2438" s="1">
        <v>2015</v>
      </c>
      <c r="F2438" s="1" t="s">
        <v>8831</v>
      </c>
      <c r="G2438" s="1">
        <v>9092</v>
      </c>
      <c r="H2438" s="1" t="s">
        <v>7969</v>
      </c>
      <c r="I2438" s="1" t="s">
        <v>22408</v>
      </c>
      <c r="J2438" s="1" t="s">
        <v>22409</v>
      </c>
      <c r="K2438" s="1" t="s">
        <v>7972</v>
      </c>
      <c r="L2438" s="1" t="s">
        <v>13352</v>
      </c>
      <c r="M2438" s="1" t="s">
        <v>22410</v>
      </c>
    </row>
    <row r="2439" spans="1:13" ht="37.5">
      <c r="A2439" s="1" t="s">
        <v>22411</v>
      </c>
      <c r="B2439" s="1" t="s">
        <v>22412</v>
      </c>
      <c r="C2439" s="1" t="s">
        <v>16176</v>
      </c>
      <c r="D2439" s="1" t="s">
        <v>22413</v>
      </c>
      <c r="E2439" s="1">
        <v>2015</v>
      </c>
      <c r="F2439" s="1" t="s">
        <v>22414</v>
      </c>
      <c r="G2439" s="1" t="s">
        <v>7969</v>
      </c>
      <c r="H2439" s="1" t="s">
        <v>7969</v>
      </c>
      <c r="I2439" s="1" t="s">
        <v>21470</v>
      </c>
      <c r="J2439" s="1" t="s">
        <v>22415</v>
      </c>
      <c r="K2439" s="1" t="s">
        <v>7972</v>
      </c>
      <c r="L2439" s="1" t="s">
        <v>8102</v>
      </c>
      <c r="M2439" s="1" t="s">
        <v>22416</v>
      </c>
    </row>
    <row r="2440" spans="1:13" ht="37.5">
      <c r="A2440" s="1" t="s">
        <v>22417</v>
      </c>
      <c r="B2440" s="1" t="s">
        <v>22418</v>
      </c>
      <c r="C2440" s="1" t="s">
        <v>16176</v>
      </c>
      <c r="D2440" s="1" t="s">
        <v>22419</v>
      </c>
      <c r="E2440" s="1">
        <v>2014</v>
      </c>
      <c r="F2440" s="1" t="s">
        <v>22420</v>
      </c>
      <c r="G2440" s="1">
        <v>2014</v>
      </c>
      <c r="H2440" s="1" t="s">
        <v>7969</v>
      </c>
      <c r="I2440" s="1" t="s">
        <v>22421</v>
      </c>
      <c r="J2440" s="1" t="s">
        <v>22422</v>
      </c>
      <c r="K2440" s="1" t="s">
        <v>7972</v>
      </c>
      <c r="L2440" s="1" t="s">
        <v>22423</v>
      </c>
    </row>
    <row r="2441" spans="1:13" ht="37.5">
      <c r="A2441" s="1" t="s">
        <v>22424</v>
      </c>
      <c r="B2441" s="1" t="s">
        <v>22425</v>
      </c>
      <c r="C2441" s="1" t="s">
        <v>16176</v>
      </c>
      <c r="D2441" s="1" t="s">
        <v>22426</v>
      </c>
      <c r="E2441" s="1">
        <v>2015</v>
      </c>
      <c r="F2441" s="1" t="s">
        <v>22427</v>
      </c>
      <c r="G2441" s="1">
        <v>38</v>
      </c>
      <c r="H2441" s="1" t="s">
        <v>7969</v>
      </c>
      <c r="I2441" s="1" t="s">
        <v>22428</v>
      </c>
      <c r="J2441" s="1" t="s">
        <v>22429</v>
      </c>
      <c r="K2441" s="1" t="s">
        <v>14279</v>
      </c>
      <c r="L2441" s="1" t="s">
        <v>21492</v>
      </c>
      <c r="M2441" s="1" t="s">
        <v>7969</v>
      </c>
    </row>
    <row r="2442" spans="1:13" ht="37.5">
      <c r="A2442" s="1" t="s">
        <v>22430</v>
      </c>
      <c r="B2442" s="1" t="s">
        <v>22431</v>
      </c>
      <c r="C2442" s="1" t="s">
        <v>16176</v>
      </c>
      <c r="D2442" s="1" t="s">
        <v>22432</v>
      </c>
      <c r="E2442" s="1">
        <v>2015</v>
      </c>
      <c r="F2442" s="1" t="s">
        <v>12276</v>
      </c>
      <c r="G2442" s="1">
        <v>324</v>
      </c>
      <c r="H2442" s="1" t="s">
        <v>7969</v>
      </c>
      <c r="I2442" s="1" t="s">
        <v>22433</v>
      </c>
      <c r="J2442" s="1" t="s">
        <v>22434</v>
      </c>
      <c r="K2442" s="1" t="s">
        <v>7972</v>
      </c>
      <c r="L2442" s="1" t="s">
        <v>13352</v>
      </c>
      <c r="M2442" s="1" t="s">
        <v>22435</v>
      </c>
    </row>
    <row r="2443" spans="1:13" ht="37.5">
      <c r="A2443" s="1" t="s">
        <v>22436</v>
      </c>
      <c r="B2443" s="1" t="s">
        <v>22437</v>
      </c>
      <c r="C2443" s="1" t="s">
        <v>16176</v>
      </c>
      <c r="D2443" s="1" t="s">
        <v>22438</v>
      </c>
      <c r="E2443" s="1">
        <v>2014</v>
      </c>
      <c r="F2443" s="1" t="s">
        <v>15217</v>
      </c>
      <c r="G2443" s="1" t="s">
        <v>7969</v>
      </c>
      <c r="H2443" s="1" t="s">
        <v>7969</v>
      </c>
      <c r="I2443" s="1" t="s">
        <v>22439</v>
      </c>
      <c r="J2443" s="1" t="s">
        <v>22440</v>
      </c>
      <c r="K2443" s="1" t="s">
        <v>7972</v>
      </c>
      <c r="L2443" s="1" t="s">
        <v>8324</v>
      </c>
      <c r="M2443" s="1" t="s">
        <v>22441</v>
      </c>
    </row>
    <row r="2444" spans="1:13" ht="37.5">
      <c r="A2444" s="1" t="s">
        <v>22442</v>
      </c>
      <c r="B2444" s="1" t="s">
        <v>22443</v>
      </c>
      <c r="C2444" s="1" t="s">
        <v>16176</v>
      </c>
      <c r="D2444" s="1" t="s">
        <v>22444</v>
      </c>
      <c r="E2444" s="1">
        <v>2016</v>
      </c>
      <c r="F2444" s="1" t="s">
        <v>22445</v>
      </c>
      <c r="G2444" s="1" t="s">
        <v>7969</v>
      </c>
      <c r="H2444" s="1" t="s">
        <v>7969</v>
      </c>
      <c r="I2444" s="1" t="s">
        <v>22446</v>
      </c>
      <c r="J2444" s="1" t="s">
        <v>22447</v>
      </c>
      <c r="K2444" s="1" t="s">
        <v>7972</v>
      </c>
      <c r="L2444" s="1" t="s">
        <v>8102</v>
      </c>
      <c r="M2444" s="1" t="s">
        <v>22448</v>
      </c>
    </row>
    <row r="2445" spans="1:13" ht="37.5">
      <c r="A2445" s="1" t="s">
        <v>22449</v>
      </c>
      <c r="B2445" s="1" t="s">
        <v>22450</v>
      </c>
      <c r="C2445" s="1" t="s">
        <v>16176</v>
      </c>
      <c r="D2445" s="1" t="s">
        <v>22451</v>
      </c>
      <c r="E2445" s="1">
        <v>2014</v>
      </c>
      <c r="F2445" s="1" t="s">
        <v>21607</v>
      </c>
      <c r="G2445" s="1">
        <v>11</v>
      </c>
      <c r="H2445" s="1">
        <v>13</v>
      </c>
      <c r="I2445" s="1" t="s">
        <v>22452</v>
      </c>
      <c r="J2445" s="1" t="s">
        <v>22453</v>
      </c>
      <c r="K2445" s="1" t="s">
        <v>7972</v>
      </c>
      <c r="L2445" s="1" t="s">
        <v>21610</v>
      </c>
      <c r="M2445" s="1" t="s">
        <v>22454</v>
      </c>
    </row>
    <row r="2446" spans="1:13" ht="50">
      <c r="A2446" s="1" t="s">
        <v>22455</v>
      </c>
      <c r="B2446" s="1" t="s">
        <v>22456</v>
      </c>
      <c r="C2446" s="1" t="s">
        <v>16176</v>
      </c>
      <c r="D2446" s="1" t="s">
        <v>22457</v>
      </c>
      <c r="E2446" s="1">
        <v>2016</v>
      </c>
      <c r="F2446" s="1" t="s">
        <v>8831</v>
      </c>
      <c r="G2446" s="1">
        <v>10481</v>
      </c>
      <c r="H2446" s="1" t="s">
        <v>7969</v>
      </c>
      <c r="I2446" s="1" t="s">
        <v>21470</v>
      </c>
      <c r="J2446" s="1" t="s">
        <v>22458</v>
      </c>
      <c r="K2446" s="1" t="s">
        <v>7972</v>
      </c>
      <c r="L2446" s="1" t="s">
        <v>13352</v>
      </c>
      <c r="M2446" s="1" t="s">
        <v>22459</v>
      </c>
    </row>
    <row r="2447" spans="1:13" ht="37.5">
      <c r="A2447" s="1" t="s">
        <v>22460</v>
      </c>
      <c r="B2447" s="1" t="s">
        <v>22461</v>
      </c>
      <c r="C2447" s="1" t="s">
        <v>16176</v>
      </c>
      <c r="D2447" s="1" t="s">
        <v>22462</v>
      </c>
      <c r="E2447" s="1">
        <v>2015</v>
      </c>
      <c r="F2447" s="1" t="s">
        <v>22463</v>
      </c>
      <c r="G2447" s="1" t="s">
        <v>7969</v>
      </c>
      <c r="H2447" s="1" t="s">
        <v>7969</v>
      </c>
      <c r="I2447" s="1" t="s">
        <v>22464</v>
      </c>
      <c r="J2447" s="1" t="s">
        <v>22465</v>
      </c>
      <c r="K2447" s="1" t="s">
        <v>7972</v>
      </c>
      <c r="L2447" s="1" t="s">
        <v>8102</v>
      </c>
      <c r="M2447" s="1" t="s">
        <v>22466</v>
      </c>
    </row>
    <row r="2448" spans="1:13" ht="50">
      <c r="A2448" s="1" t="s">
        <v>22467</v>
      </c>
      <c r="B2448" s="1" t="s">
        <v>22468</v>
      </c>
      <c r="C2448" s="1" t="s">
        <v>16176</v>
      </c>
      <c r="D2448" s="1" t="s">
        <v>22469</v>
      </c>
      <c r="E2448" s="1">
        <v>2014</v>
      </c>
      <c r="F2448" s="1" t="s">
        <v>22470</v>
      </c>
      <c r="G2448" s="1" t="s">
        <v>7969</v>
      </c>
      <c r="H2448" s="1" t="s">
        <v>7969</v>
      </c>
      <c r="I2448" s="1" t="s">
        <v>22471</v>
      </c>
      <c r="J2448" s="1" t="s">
        <v>22472</v>
      </c>
      <c r="K2448" s="1" t="s">
        <v>7972</v>
      </c>
      <c r="L2448" s="1" t="s">
        <v>8324</v>
      </c>
      <c r="M2448" s="1" t="s">
        <v>22473</v>
      </c>
    </row>
    <row r="2449" spans="1:13" ht="37.5">
      <c r="A2449" s="1" t="s">
        <v>22474</v>
      </c>
      <c r="B2449" s="1" t="s">
        <v>22475</v>
      </c>
      <c r="C2449" s="1" t="s">
        <v>16176</v>
      </c>
      <c r="D2449" s="1" t="s">
        <v>22476</v>
      </c>
      <c r="E2449" s="1">
        <v>2015</v>
      </c>
      <c r="F2449" s="1" t="s">
        <v>12276</v>
      </c>
      <c r="G2449" s="1">
        <v>325</v>
      </c>
      <c r="H2449" s="1" t="s">
        <v>7969</v>
      </c>
      <c r="I2449" s="1" t="s">
        <v>22477</v>
      </c>
      <c r="J2449" s="1" t="s">
        <v>22478</v>
      </c>
      <c r="K2449" s="1" t="s">
        <v>7972</v>
      </c>
      <c r="L2449" s="1" t="s">
        <v>13352</v>
      </c>
      <c r="M2449" s="1" t="s">
        <v>22479</v>
      </c>
    </row>
    <row r="2450" spans="1:13" ht="50">
      <c r="A2450" s="1" t="s">
        <v>22480</v>
      </c>
      <c r="B2450" s="1" t="s">
        <v>22481</v>
      </c>
      <c r="C2450" s="1" t="s">
        <v>16176</v>
      </c>
      <c r="D2450" s="1" t="s">
        <v>22482</v>
      </c>
      <c r="E2450" s="1">
        <v>2015</v>
      </c>
      <c r="F2450" s="1" t="s">
        <v>8831</v>
      </c>
      <c r="G2450" s="1">
        <v>9264</v>
      </c>
      <c r="H2450" s="1" t="s">
        <v>7969</v>
      </c>
      <c r="I2450" s="1" t="s">
        <v>22483</v>
      </c>
      <c r="J2450" s="1" t="s">
        <v>22484</v>
      </c>
      <c r="K2450" s="1" t="s">
        <v>7972</v>
      </c>
      <c r="L2450" s="1" t="s">
        <v>13352</v>
      </c>
      <c r="M2450" s="1" t="s">
        <v>22485</v>
      </c>
    </row>
    <row r="2451" spans="1:13" ht="37.5">
      <c r="A2451" s="1" t="s">
        <v>22486</v>
      </c>
      <c r="B2451" s="1" t="s">
        <v>22487</v>
      </c>
      <c r="C2451" s="1" t="s">
        <v>16176</v>
      </c>
      <c r="D2451" s="1" t="s">
        <v>22488</v>
      </c>
      <c r="E2451" s="1">
        <v>2015</v>
      </c>
      <c r="F2451" s="1" t="s">
        <v>21732</v>
      </c>
      <c r="G2451" s="1">
        <v>3</v>
      </c>
      <c r="H2451" s="1" t="s">
        <v>7969</v>
      </c>
      <c r="I2451" s="1" t="s">
        <v>22489</v>
      </c>
      <c r="J2451" s="1" t="s">
        <v>22490</v>
      </c>
      <c r="K2451" s="1" t="s">
        <v>7972</v>
      </c>
      <c r="L2451" s="1" t="s">
        <v>8078</v>
      </c>
      <c r="M2451" s="1" t="s">
        <v>22491</v>
      </c>
    </row>
    <row r="2452" spans="1:13" ht="37.5">
      <c r="A2452" s="1" t="s">
        <v>22492</v>
      </c>
      <c r="B2452" s="1" t="s">
        <v>22493</v>
      </c>
      <c r="C2452" s="1" t="s">
        <v>16176</v>
      </c>
      <c r="D2452" s="1" t="s">
        <v>22494</v>
      </c>
      <c r="E2452" s="1">
        <v>2014</v>
      </c>
      <c r="F2452" s="1" t="s">
        <v>22420</v>
      </c>
      <c r="G2452" s="1">
        <v>2014</v>
      </c>
      <c r="H2452" s="1" t="s">
        <v>7969</v>
      </c>
      <c r="I2452" s="1" t="s">
        <v>22495</v>
      </c>
      <c r="J2452" s="1" t="s">
        <v>22496</v>
      </c>
      <c r="K2452" s="1" t="s">
        <v>7972</v>
      </c>
      <c r="L2452" s="1" t="s">
        <v>22423</v>
      </c>
    </row>
    <row r="2453" spans="1:13" ht="37.5">
      <c r="A2453" s="1" t="s">
        <v>22497</v>
      </c>
      <c r="B2453" s="1" t="s">
        <v>22498</v>
      </c>
      <c r="C2453" s="1" t="s">
        <v>16176</v>
      </c>
      <c r="D2453" s="1" t="s">
        <v>22499</v>
      </c>
      <c r="E2453" s="1">
        <v>2014</v>
      </c>
      <c r="F2453" s="1" t="s">
        <v>14276</v>
      </c>
      <c r="G2453" s="1">
        <v>37</v>
      </c>
      <c r="H2453" s="1">
        <v>6</v>
      </c>
      <c r="I2453" s="1" t="s">
        <v>22500</v>
      </c>
      <c r="J2453" s="1" t="s">
        <v>22501</v>
      </c>
      <c r="K2453" s="1" t="s">
        <v>14279</v>
      </c>
      <c r="L2453" s="1" t="s">
        <v>14280</v>
      </c>
      <c r="M2453" s="1" t="s">
        <v>22502</v>
      </c>
    </row>
    <row r="2454" spans="1:13" ht="50">
      <c r="A2454" s="1" t="s">
        <v>22503</v>
      </c>
      <c r="B2454" s="1" t="s">
        <v>22504</v>
      </c>
      <c r="C2454" s="1" t="s">
        <v>16176</v>
      </c>
      <c r="D2454" s="1" t="s">
        <v>22505</v>
      </c>
      <c r="E2454" s="1">
        <v>2016</v>
      </c>
      <c r="F2454" s="1" t="s">
        <v>22506</v>
      </c>
      <c r="G2454" s="1">
        <v>2</v>
      </c>
      <c r="H2454" s="1" t="s">
        <v>7969</v>
      </c>
      <c r="I2454" s="1" t="s">
        <v>22507</v>
      </c>
      <c r="J2454" s="1" t="s">
        <v>22508</v>
      </c>
      <c r="K2454" s="1" t="s">
        <v>7972</v>
      </c>
      <c r="L2454" s="1" t="s">
        <v>22509</v>
      </c>
      <c r="M2454" s="1" t="s">
        <v>22510</v>
      </c>
    </row>
    <row r="2455" spans="1:13" ht="50">
      <c r="A2455" s="1" t="s">
        <v>22511</v>
      </c>
      <c r="B2455" s="1" t="s">
        <v>22512</v>
      </c>
      <c r="C2455" s="1" t="s">
        <v>16176</v>
      </c>
      <c r="D2455" s="1" t="s">
        <v>22513</v>
      </c>
      <c r="E2455" s="1">
        <v>2015</v>
      </c>
      <c r="F2455" s="1" t="s">
        <v>22514</v>
      </c>
      <c r="G2455" s="1">
        <v>1</v>
      </c>
      <c r="H2455" s="1" t="s">
        <v>7969</v>
      </c>
      <c r="I2455" s="1" t="s">
        <v>22515</v>
      </c>
      <c r="J2455" s="1" t="s">
        <v>22516</v>
      </c>
      <c r="K2455" s="1" t="s">
        <v>7972</v>
      </c>
      <c r="L2455" s="1" t="s">
        <v>8102</v>
      </c>
      <c r="M2455" s="1" t="s">
        <v>22517</v>
      </c>
    </row>
    <row r="2456" spans="1:13" ht="37.5">
      <c r="A2456" s="1" t="s">
        <v>22518</v>
      </c>
      <c r="B2456" s="1" t="s">
        <v>22519</v>
      </c>
      <c r="C2456" s="1" t="s">
        <v>16176</v>
      </c>
      <c r="D2456" s="1" t="s">
        <v>22520</v>
      </c>
      <c r="E2456" s="1">
        <v>2016</v>
      </c>
      <c r="F2456" s="1" t="s">
        <v>22521</v>
      </c>
      <c r="G2456" s="1" t="s">
        <v>7969</v>
      </c>
      <c r="H2456" s="1">
        <v>2</v>
      </c>
      <c r="I2456" s="1" t="s">
        <v>22522</v>
      </c>
      <c r="J2456" s="1" t="s">
        <v>22523</v>
      </c>
      <c r="K2456" s="1" t="s">
        <v>7972</v>
      </c>
      <c r="L2456" s="1" t="s">
        <v>22524</v>
      </c>
      <c r="M2456" s="1" t="s">
        <v>22525</v>
      </c>
    </row>
    <row r="2457" spans="1:13" ht="50">
      <c r="A2457" s="1" t="s">
        <v>22526</v>
      </c>
      <c r="B2457" s="1" t="s">
        <v>22527</v>
      </c>
      <c r="C2457" s="1" t="s">
        <v>16176</v>
      </c>
      <c r="D2457" s="1" t="s">
        <v>22528</v>
      </c>
      <c r="E2457" s="1">
        <v>2016</v>
      </c>
      <c r="F2457" s="1" t="s">
        <v>22529</v>
      </c>
      <c r="G2457" s="1" t="s">
        <v>7969</v>
      </c>
      <c r="H2457" s="1" t="s">
        <v>7969</v>
      </c>
      <c r="I2457" s="1" t="s">
        <v>22530</v>
      </c>
      <c r="J2457" s="1" t="s">
        <v>22531</v>
      </c>
      <c r="K2457" s="1" t="s">
        <v>7972</v>
      </c>
      <c r="L2457" s="1" t="s">
        <v>8102</v>
      </c>
      <c r="M2457" s="1" t="s">
        <v>22532</v>
      </c>
    </row>
    <row r="2458" spans="1:13" ht="37.5">
      <c r="A2458" s="1" t="s">
        <v>22533</v>
      </c>
      <c r="B2458" s="1" t="s">
        <v>22534</v>
      </c>
      <c r="C2458" s="1" t="s">
        <v>16176</v>
      </c>
      <c r="D2458" s="1" t="s">
        <v>22535</v>
      </c>
      <c r="E2458" s="1">
        <v>2015</v>
      </c>
      <c r="F2458" s="1" t="s">
        <v>22536</v>
      </c>
      <c r="G2458" s="1" t="s">
        <v>7969</v>
      </c>
      <c r="H2458" s="1" t="s">
        <v>7969</v>
      </c>
      <c r="I2458" s="1" t="s">
        <v>22537</v>
      </c>
      <c r="J2458" s="1" t="s">
        <v>22538</v>
      </c>
      <c r="K2458" s="1" t="s">
        <v>7972</v>
      </c>
      <c r="L2458" s="1" t="s">
        <v>8102</v>
      </c>
      <c r="M2458" s="1" t="s">
        <v>22539</v>
      </c>
    </row>
    <row r="2459" spans="1:13" ht="37.5">
      <c r="A2459" s="1" t="s">
        <v>22540</v>
      </c>
      <c r="B2459" s="1" t="s">
        <v>22541</v>
      </c>
      <c r="C2459" s="1" t="s">
        <v>16176</v>
      </c>
      <c r="D2459" s="1" t="s">
        <v>22542</v>
      </c>
      <c r="E2459" s="1">
        <v>2015</v>
      </c>
      <c r="F2459" s="1" t="s">
        <v>22543</v>
      </c>
      <c r="G2459" s="1" t="s">
        <v>7969</v>
      </c>
      <c r="H2459" s="1" t="s">
        <v>7969</v>
      </c>
      <c r="I2459" s="1" t="s">
        <v>22544</v>
      </c>
      <c r="J2459" s="1" t="s">
        <v>22545</v>
      </c>
      <c r="K2459" s="1" t="s">
        <v>7972</v>
      </c>
      <c r="L2459" s="1" t="s">
        <v>8102</v>
      </c>
      <c r="M2459" s="1" t="s">
        <v>22546</v>
      </c>
    </row>
    <row r="2460" spans="1:13" ht="37.5">
      <c r="A2460" s="1" t="s">
        <v>22547</v>
      </c>
      <c r="B2460" s="1" t="s">
        <v>22548</v>
      </c>
      <c r="C2460" s="1" t="s">
        <v>16176</v>
      </c>
      <c r="D2460" s="1" t="s">
        <v>22549</v>
      </c>
      <c r="E2460" s="1">
        <v>2016</v>
      </c>
      <c r="F2460" s="1" t="s">
        <v>14965</v>
      </c>
      <c r="G2460" s="1">
        <v>10</v>
      </c>
      <c r="H2460" s="1">
        <v>9</v>
      </c>
      <c r="I2460" s="1" t="s">
        <v>22550</v>
      </c>
      <c r="J2460" s="1" t="s">
        <v>22551</v>
      </c>
      <c r="K2460" s="1" t="s">
        <v>7972</v>
      </c>
      <c r="L2460" s="1" t="s">
        <v>13613</v>
      </c>
    </row>
    <row r="2461" spans="1:13" ht="37.5">
      <c r="A2461" s="1" t="s">
        <v>22552</v>
      </c>
      <c r="B2461" s="1" t="s">
        <v>22553</v>
      </c>
      <c r="C2461" s="1" t="s">
        <v>16176</v>
      </c>
      <c r="D2461" s="1" t="s">
        <v>22554</v>
      </c>
      <c r="E2461" s="1">
        <v>2014</v>
      </c>
      <c r="F2461" s="1" t="s">
        <v>22341</v>
      </c>
      <c r="G2461" s="1">
        <v>2014</v>
      </c>
      <c r="H2461" s="1" t="s">
        <v>7969</v>
      </c>
      <c r="I2461" s="1" t="s">
        <v>22555</v>
      </c>
      <c r="J2461" s="1" t="s">
        <v>22556</v>
      </c>
      <c r="K2461" s="1" t="s">
        <v>7972</v>
      </c>
      <c r="L2461" s="1" t="s">
        <v>8102</v>
      </c>
    </row>
    <row r="2462" spans="1:13" ht="37.5">
      <c r="A2462" s="1" t="s">
        <v>22557</v>
      </c>
      <c r="B2462" s="1" t="s">
        <v>22558</v>
      </c>
      <c r="C2462" s="1" t="s">
        <v>16176</v>
      </c>
      <c r="D2462" s="1" t="s">
        <v>22559</v>
      </c>
      <c r="E2462" s="1">
        <v>2015</v>
      </c>
      <c r="F2462" s="1" t="s">
        <v>22560</v>
      </c>
      <c r="G2462" s="1">
        <v>137</v>
      </c>
      <c r="H2462" s="1">
        <v>4</v>
      </c>
      <c r="I2462" s="1" t="s">
        <v>22561</v>
      </c>
      <c r="J2462" s="1" t="s">
        <v>22562</v>
      </c>
      <c r="K2462" s="1" t="s">
        <v>7972</v>
      </c>
      <c r="L2462" s="1" t="s">
        <v>22563</v>
      </c>
      <c r="M2462" s="1" t="s">
        <v>22564</v>
      </c>
    </row>
    <row r="2463" spans="1:13" ht="37.5">
      <c r="A2463" s="1" t="s">
        <v>22565</v>
      </c>
      <c r="B2463" s="1" t="s">
        <v>22566</v>
      </c>
      <c r="C2463" s="1" t="s">
        <v>16176</v>
      </c>
      <c r="D2463" s="1" t="s">
        <v>22567</v>
      </c>
      <c r="E2463" s="1">
        <v>2015</v>
      </c>
      <c r="F2463" s="1" t="s">
        <v>8043</v>
      </c>
      <c r="G2463" s="1">
        <v>74</v>
      </c>
      <c r="H2463" s="1">
        <v>21</v>
      </c>
      <c r="I2463" s="1" t="s">
        <v>22568</v>
      </c>
      <c r="J2463" s="1" t="s">
        <v>22569</v>
      </c>
      <c r="K2463" s="1" t="s">
        <v>7972</v>
      </c>
      <c r="L2463" s="1" t="s">
        <v>22570</v>
      </c>
      <c r="M2463" s="1" t="s">
        <v>22571</v>
      </c>
    </row>
    <row r="2464" spans="1:13" ht="50">
      <c r="A2464" s="1" t="s">
        <v>22572</v>
      </c>
      <c r="B2464" s="1" t="s">
        <v>22573</v>
      </c>
      <c r="C2464" s="1" t="s">
        <v>16176</v>
      </c>
      <c r="D2464" s="1" t="s">
        <v>22574</v>
      </c>
      <c r="E2464" s="1">
        <v>2012</v>
      </c>
      <c r="F2464" s="1" t="s">
        <v>22575</v>
      </c>
      <c r="G2464" s="1">
        <v>40</v>
      </c>
      <c r="H2464" s="1">
        <v>4</v>
      </c>
      <c r="I2464" s="1" t="s">
        <v>22576</v>
      </c>
      <c r="J2464" s="1" t="s">
        <v>22577</v>
      </c>
      <c r="K2464" s="1" t="s">
        <v>14279</v>
      </c>
      <c r="L2464" s="1" t="s">
        <v>7969</v>
      </c>
      <c r="M2464" s="1" t="s">
        <v>22578</v>
      </c>
    </row>
    <row r="2465" spans="1:13" ht="37.5">
      <c r="A2465" s="1" t="s">
        <v>22579</v>
      </c>
      <c r="B2465" s="1" t="s">
        <v>22580</v>
      </c>
      <c r="C2465" s="1" t="s">
        <v>16176</v>
      </c>
      <c r="D2465" s="1" t="s">
        <v>22581</v>
      </c>
      <c r="E2465" s="1">
        <v>2012</v>
      </c>
      <c r="F2465" s="1" t="s">
        <v>22582</v>
      </c>
      <c r="G2465" s="1" t="s">
        <v>7969</v>
      </c>
      <c r="H2465" s="1" t="s">
        <v>7969</v>
      </c>
      <c r="I2465" s="1" t="s">
        <v>15073</v>
      </c>
      <c r="J2465" s="1" t="s">
        <v>22583</v>
      </c>
      <c r="K2465" s="1" t="s">
        <v>7972</v>
      </c>
      <c r="L2465" s="1" t="s">
        <v>7969</v>
      </c>
      <c r="M2465" s="1" t="s">
        <v>7969</v>
      </c>
    </row>
    <row r="2466" spans="1:13" ht="37.5">
      <c r="A2466" s="1" t="s">
        <v>22584</v>
      </c>
      <c r="B2466" s="1" t="s">
        <v>22585</v>
      </c>
      <c r="C2466" s="1" t="s">
        <v>16176</v>
      </c>
      <c r="D2466" s="1" t="s">
        <v>22586</v>
      </c>
      <c r="E2466" s="1">
        <v>2010</v>
      </c>
      <c r="F2466" s="1" t="s">
        <v>22587</v>
      </c>
      <c r="G2466" s="1" t="s">
        <v>7969</v>
      </c>
      <c r="H2466" s="1" t="s">
        <v>7969</v>
      </c>
      <c r="I2466" s="1" t="s">
        <v>22588</v>
      </c>
      <c r="J2466" s="1" t="s">
        <v>22589</v>
      </c>
      <c r="K2466" s="1" t="s">
        <v>7972</v>
      </c>
      <c r="L2466" s="1" t="s">
        <v>7969</v>
      </c>
      <c r="M2466" s="1" t="s">
        <v>22590</v>
      </c>
    </row>
    <row r="2467" spans="1:13" ht="37.5">
      <c r="A2467" s="1" t="s">
        <v>22591</v>
      </c>
      <c r="B2467" s="1" t="s">
        <v>22592</v>
      </c>
      <c r="C2467" s="1" t="s">
        <v>16176</v>
      </c>
      <c r="D2467" s="1" t="s">
        <v>22593</v>
      </c>
      <c r="E2467" s="1">
        <v>2012</v>
      </c>
      <c r="F2467" s="1" t="s">
        <v>22594</v>
      </c>
      <c r="G2467" s="1">
        <v>8</v>
      </c>
      <c r="H2467" s="1">
        <v>2</v>
      </c>
      <c r="I2467" s="1" t="s">
        <v>22595</v>
      </c>
      <c r="J2467" s="1" t="s">
        <v>22596</v>
      </c>
      <c r="K2467" s="1" t="s">
        <v>7972</v>
      </c>
      <c r="L2467" s="1" t="s">
        <v>7969</v>
      </c>
      <c r="M2467" s="1" t="s">
        <v>7969</v>
      </c>
    </row>
    <row r="2468" spans="1:13" ht="37.5">
      <c r="A2468" s="1" t="s">
        <v>22597</v>
      </c>
      <c r="B2468" s="1" t="s">
        <v>22598</v>
      </c>
      <c r="C2468" s="1" t="s">
        <v>16176</v>
      </c>
      <c r="D2468" s="1" t="s">
        <v>22599</v>
      </c>
      <c r="E2468" s="1">
        <v>2012</v>
      </c>
      <c r="F2468" s="1" t="s">
        <v>15217</v>
      </c>
      <c r="G2468" s="1" t="s">
        <v>7969</v>
      </c>
      <c r="H2468" s="1" t="s">
        <v>7969</v>
      </c>
      <c r="I2468" s="1" t="s">
        <v>22600</v>
      </c>
      <c r="J2468" s="1" t="s">
        <v>22601</v>
      </c>
      <c r="K2468" s="1" t="s">
        <v>7972</v>
      </c>
      <c r="L2468" s="1" t="s">
        <v>7969</v>
      </c>
      <c r="M2468" s="1" t="s">
        <v>22602</v>
      </c>
    </row>
    <row r="2469" spans="1:13" ht="37.5">
      <c r="A2469" s="1" t="s">
        <v>22603</v>
      </c>
      <c r="B2469" s="1" t="s">
        <v>22604</v>
      </c>
      <c r="C2469" s="1" t="s">
        <v>16176</v>
      </c>
      <c r="D2469" s="1" t="s">
        <v>22605</v>
      </c>
      <c r="E2469" s="1">
        <v>2013</v>
      </c>
      <c r="F2469" s="1" t="s">
        <v>22606</v>
      </c>
      <c r="G2469" s="1" t="s">
        <v>7969</v>
      </c>
      <c r="H2469" s="1" t="s">
        <v>7969</v>
      </c>
      <c r="I2469" s="1" t="s">
        <v>22607</v>
      </c>
      <c r="J2469" s="1" t="s">
        <v>22608</v>
      </c>
      <c r="K2469" s="1" t="s">
        <v>7972</v>
      </c>
      <c r="L2469" s="1" t="s">
        <v>22609</v>
      </c>
      <c r="M2469" s="1" t="s">
        <v>7969</v>
      </c>
    </row>
    <row r="2470" spans="1:13" ht="37.5">
      <c r="A2470" s="1" t="s">
        <v>22610</v>
      </c>
      <c r="B2470" s="1" t="s">
        <v>22611</v>
      </c>
      <c r="C2470" s="1" t="s">
        <v>16176</v>
      </c>
      <c r="D2470" s="1" t="s">
        <v>22612</v>
      </c>
      <c r="E2470" s="1">
        <v>2013</v>
      </c>
      <c r="F2470" s="1" t="s">
        <v>22613</v>
      </c>
      <c r="G2470" s="1" t="s">
        <v>7969</v>
      </c>
      <c r="H2470" s="1" t="s">
        <v>7969</v>
      </c>
      <c r="I2470" s="1" t="s">
        <v>22614</v>
      </c>
      <c r="J2470" s="1" t="s">
        <v>22615</v>
      </c>
      <c r="K2470" s="1" t="s">
        <v>7972</v>
      </c>
      <c r="L2470" s="1" t="s">
        <v>7969</v>
      </c>
      <c r="M2470" s="1" t="s">
        <v>22616</v>
      </c>
    </row>
    <row r="2471" spans="1:13" ht="37.5">
      <c r="A2471" s="1" t="s">
        <v>22617</v>
      </c>
      <c r="B2471" s="1" t="s">
        <v>22618</v>
      </c>
      <c r="C2471" s="1" t="s">
        <v>16176</v>
      </c>
      <c r="D2471" s="1" t="s">
        <v>22619</v>
      </c>
      <c r="E2471" s="1">
        <v>2010</v>
      </c>
      <c r="F2471" s="1" t="s">
        <v>22620</v>
      </c>
      <c r="G2471" s="1" t="s">
        <v>7969</v>
      </c>
      <c r="H2471" s="1" t="s">
        <v>7969</v>
      </c>
      <c r="I2471" s="1" t="s">
        <v>22621</v>
      </c>
      <c r="J2471" s="1" t="s">
        <v>22622</v>
      </c>
      <c r="K2471" s="1" t="s">
        <v>7972</v>
      </c>
      <c r="L2471" s="1" t="s">
        <v>7969</v>
      </c>
      <c r="M2471" s="1" t="s">
        <v>22623</v>
      </c>
    </row>
    <row r="2472" spans="1:13" ht="50">
      <c r="A2472" s="1" t="s">
        <v>22624</v>
      </c>
      <c r="B2472" s="1" t="s">
        <v>22625</v>
      </c>
      <c r="C2472" s="1" t="s">
        <v>16176</v>
      </c>
      <c r="D2472" s="1" t="s">
        <v>22626</v>
      </c>
      <c r="E2472" s="1">
        <v>2011</v>
      </c>
      <c r="F2472" s="1" t="s">
        <v>8831</v>
      </c>
      <c r="G2472" s="1">
        <v>6710</v>
      </c>
      <c r="H2472" s="1" t="s">
        <v>7969</v>
      </c>
      <c r="I2472" s="1" t="s">
        <v>22627</v>
      </c>
      <c r="J2472" s="1" t="s">
        <v>22628</v>
      </c>
      <c r="K2472" s="1" t="s">
        <v>7972</v>
      </c>
      <c r="L2472" s="1" t="s">
        <v>7969</v>
      </c>
      <c r="M2472" s="1" t="s">
        <v>22629</v>
      </c>
    </row>
    <row r="2473" spans="1:13" ht="37.5">
      <c r="A2473" s="1" t="s">
        <v>22630</v>
      </c>
      <c r="B2473" s="1" t="s">
        <v>22631</v>
      </c>
      <c r="C2473" s="1" t="s">
        <v>16176</v>
      </c>
      <c r="D2473" s="1" t="s">
        <v>22632</v>
      </c>
      <c r="E2473" s="1">
        <v>2011</v>
      </c>
      <c r="F2473" s="1" t="s">
        <v>8055</v>
      </c>
      <c r="G2473" s="1">
        <v>158</v>
      </c>
      <c r="H2473" s="1" t="s">
        <v>7969</v>
      </c>
      <c r="I2473" s="1" t="s">
        <v>22633</v>
      </c>
      <c r="J2473" s="1" t="s">
        <v>22634</v>
      </c>
      <c r="K2473" s="1" t="s">
        <v>7972</v>
      </c>
      <c r="L2473" s="1" t="s">
        <v>7969</v>
      </c>
      <c r="M2473" s="1" t="s">
        <v>22635</v>
      </c>
    </row>
    <row r="2474" spans="1:13" ht="50">
      <c r="A2474" s="1" t="s">
        <v>22636</v>
      </c>
      <c r="B2474" s="1" t="s">
        <v>22637</v>
      </c>
      <c r="C2474" s="1" t="s">
        <v>16176</v>
      </c>
      <c r="D2474" s="1" t="s">
        <v>22638</v>
      </c>
      <c r="E2474" s="1">
        <v>2010</v>
      </c>
      <c r="F2474" s="1" t="s">
        <v>22639</v>
      </c>
      <c r="G2474" s="1">
        <v>5</v>
      </c>
      <c r="H2474" s="1">
        <v>2</v>
      </c>
      <c r="I2474" s="1" t="s">
        <v>22640</v>
      </c>
      <c r="J2474" s="1" t="s">
        <v>22641</v>
      </c>
      <c r="K2474" s="1" t="s">
        <v>7972</v>
      </c>
      <c r="L2474" s="1" t="s">
        <v>7969</v>
      </c>
    </row>
    <row r="2475" spans="1:13" ht="37.5">
      <c r="A2475" s="1" t="s">
        <v>22642</v>
      </c>
      <c r="B2475" s="1" t="s">
        <v>22643</v>
      </c>
      <c r="C2475" s="1" t="s">
        <v>16176</v>
      </c>
      <c r="D2475" s="1" t="s">
        <v>22644</v>
      </c>
      <c r="E2475" s="1">
        <v>2010</v>
      </c>
      <c r="F2475" s="1" t="s">
        <v>22645</v>
      </c>
      <c r="G2475" s="1">
        <v>5</v>
      </c>
      <c r="H2475" s="1">
        <v>6</v>
      </c>
      <c r="I2475" s="1" t="s">
        <v>22646</v>
      </c>
      <c r="J2475" s="1" t="s">
        <v>22647</v>
      </c>
      <c r="K2475" s="1" t="s">
        <v>7972</v>
      </c>
      <c r="L2475" s="1" t="s">
        <v>7969</v>
      </c>
      <c r="M2475" s="1" t="s">
        <v>7969</v>
      </c>
    </row>
    <row r="2476" spans="1:13" ht="37.5">
      <c r="A2476" s="1" t="s">
        <v>22648</v>
      </c>
      <c r="B2476" s="1" t="s">
        <v>22649</v>
      </c>
      <c r="C2476" s="1" t="s">
        <v>16176</v>
      </c>
      <c r="D2476" s="1" t="s">
        <v>22650</v>
      </c>
      <c r="E2476" s="1">
        <v>2010</v>
      </c>
      <c r="F2476" s="1" t="s">
        <v>22651</v>
      </c>
      <c r="G2476" s="1" t="s">
        <v>7969</v>
      </c>
      <c r="H2476" s="1" t="s">
        <v>7969</v>
      </c>
      <c r="I2476" s="1" t="s">
        <v>22652</v>
      </c>
      <c r="J2476" s="1" t="s">
        <v>22653</v>
      </c>
      <c r="K2476" s="1" t="s">
        <v>14279</v>
      </c>
      <c r="L2476" s="1" t="s">
        <v>7969</v>
      </c>
      <c r="M2476" s="1" t="s">
        <v>22654</v>
      </c>
    </row>
    <row r="2477" spans="1:13" ht="37.5">
      <c r="A2477" s="1" t="s">
        <v>22655</v>
      </c>
      <c r="B2477" s="1" t="s">
        <v>22656</v>
      </c>
      <c r="C2477" s="1" t="s">
        <v>16176</v>
      </c>
      <c r="D2477" s="1" t="s">
        <v>22657</v>
      </c>
      <c r="E2477" s="1">
        <v>2013</v>
      </c>
      <c r="F2477" s="1" t="s">
        <v>8005</v>
      </c>
      <c r="G2477" s="1">
        <v>63</v>
      </c>
      <c r="H2477" s="1">
        <v>2</v>
      </c>
      <c r="I2477" s="1" t="s">
        <v>22658</v>
      </c>
      <c r="J2477" s="1" t="s">
        <v>22659</v>
      </c>
      <c r="K2477" s="1" t="s">
        <v>7972</v>
      </c>
      <c r="L2477" s="1" t="s">
        <v>7969</v>
      </c>
      <c r="M2477" s="1" t="s">
        <v>22660</v>
      </c>
    </row>
    <row r="2478" spans="1:13" ht="37.5">
      <c r="A2478" s="1" t="s">
        <v>22661</v>
      </c>
      <c r="B2478" s="1" t="s">
        <v>22662</v>
      </c>
      <c r="C2478" s="1" t="s">
        <v>16176</v>
      </c>
      <c r="D2478" s="1" t="s">
        <v>22663</v>
      </c>
      <c r="E2478" s="1">
        <v>2013</v>
      </c>
      <c r="F2478" s="1" t="s">
        <v>22664</v>
      </c>
      <c r="G2478" s="1" t="s">
        <v>7969</v>
      </c>
      <c r="H2478" s="1" t="s">
        <v>7969</v>
      </c>
      <c r="I2478" s="1" t="s">
        <v>22408</v>
      </c>
      <c r="J2478" s="1" t="s">
        <v>22665</v>
      </c>
      <c r="K2478" s="1" t="s">
        <v>7972</v>
      </c>
      <c r="L2478" s="1" t="s">
        <v>7969</v>
      </c>
      <c r="M2478" s="1" t="s">
        <v>22666</v>
      </c>
    </row>
    <row r="2479" spans="1:13" ht="37.5">
      <c r="A2479" s="1" t="s">
        <v>22667</v>
      </c>
      <c r="B2479" s="1" t="s">
        <v>22668</v>
      </c>
      <c r="C2479" s="1" t="s">
        <v>16176</v>
      </c>
      <c r="D2479" s="1" t="s">
        <v>22669</v>
      </c>
      <c r="E2479" s="1">
        <v>2012</v>
      </c>
      <c r="F2479" s="1" t="s">
        <v>22670</v>
      </c>
      <c r="G2479" s="1">
        <v>6</v>
      </c>
      <c r="H2479" s="1">
        <v>15</v>
      </c>
      <c r="I2479" s="1" t="s">
        <v>22671</v>
      </c>
      <c r="J2479" s="1" t="s">
        <v>22672</v>
      </c>
      <c r="K2479" s="1" t="s">
        <v>7972</v>
      </c>
      <c r="L2479" s="1" t="s">
        <v>7969</v>
      </c>
      <c r="M2479" s="1" t="s">
        <v>22673</v>
      </c>
    </row>
    <row r="2480" spans="1:13" ht="37.5">
      <c r="A2480" s="1" t="s">
        <v>22674</v>
      </c>
      <c r="B2480" s="1" t="s">
        <v>22675</v>
      </c>
      <c r="C2480" s="1" t="s">
        <v>16176</v>
      </c>
      <c r="D2480" s="1" t="s">
        <v>22676</v>
      </c>
      <c r="E2480" s="1">
        <v>2012</v>
      </c>
      <c r="F2480" s="1" t="s">
        <v>22677</v>
      </c>
      <c r="G2480" s="1" t="s">
        <v>7969</v>
      </c>
      <c r="H2480" s="1" t="s">
        <v>7969</v>
      </c>
      <c r="I2480" s="1" t="s">
        <v>22678</v>
      </c>
      <c r="J2480" s="1" t="s">
        <v>22679</v>
      </c>
      <c r="K2480" s="1" t="s">
        <v>7972</v>
      </c>
      <c r="L2480" s="1" t="s">
        <v>8324</v>
      </c>
      <c r="M2480" s="1" t="s">
        <v>22680</v>
      </c>
    </row>
    <row r="2481" spans="1:13" ht="37.5">
      <c r="A2481" s="1" t="s">
        <v>22681</v>
      </c>
      <c r="B2481" s="1" t="s">
        <v>22682</v>
      </c>
      <c r="C2481" s="1" t="s">
        <v>16176</v>
      </c>
      <c r="D2481" s="1" t="s">
        <v>22683</v>
      </c>
      <c r="E2481" s="1">
        <v>2012</v>
      </c>
      <c r="F2481" s="1" t="s">
        <v>22684</v>
      </c>
      <c r="G2481" s="1" t="s">
        <v>7969</v>
      </c>
      <c r="H2481" s="1" t="s">
        <v>7969</v>
      </c>
      <c r="I2481" s="1" t="s">
        <v>22685</v>
      </c>
      <c r="J2481" s="1" t="s">
        <v>22686</v>
      </c>
      <c r="K2481" s="1" t="s">
        <v>7972</v>
      </c>
      <c r="L2481" s="1" t="s">
        <v>7969</v>
      </c>
      <c r="M2481" s="1" t="s">
        <v>22687</v>
      </c>
    </row>
    <row r="2482" spans="1:13" ht="50">
      <c r="A2482" s="1" t="s">
        <v>22688</v>
      </c>
      <c r="B2482" s="1" t="s">
        <v>22689</v>
      </c>
      <c r="C2482" s="1" t="s">
        <v>16176</v>
      </c>
      <c r="D2482" s="1" t="s">
        <v>22690</v>
      </c>
      <c r="E2482" s="1">
        <v>2010</v>
      </c>
      <c r="F2482" s="1" t="s">
        <v>22691</v>
      </c>
      <c r="G2482" s="1">
        <v>32</v>
      </c>
      <c r="H2482" s="1">
        <v>20</v>
      </c>
      <c r="I2482" s="1" t="s">
        <v>22692</v>
      </c>
      <c r="J2482" s="1" t="s">
        <v>22693</v>
      </c>
      <c r="K2482" s="1" t="s">
        <v>14279</v>
      </c>
      <c r="L2482" s="1" t="s">
        <v>7969</v>
      </c>
      <c r="M2482" s="1" t="s">
        <v>22694</v>
      </c>
    </row>
    <row r="2483" spans="1:13" ht="37.5">
      <c r="A2483" s="1" t="s">
        <v>22695</v>
      </c>
      <c r="B2483" s="1" t="s">
        <v>22696</v>
      </c>
      <c r="C2483" s="1" t="s">
        <v>16176</v>
      </c>
      <c r="D2483" s="1" t="s">
        <v>22697</v>
      </c>
      <c r="E2483" s="1">
        <v>2011</v>
      </c>
      <c r="F2483" s="1" t="s">
        <v>22698</v>
      </c>
      <c r="G2483" s="1" t="s">
        <v>7969</v>
      </c>
      <c r="H2483" s="1" t="s">
        <v>7969</v>
      </c>
      <c r="I2483" s="1" t="s">
        <v>22699</v>
      </c>
      <c r="J2483" s="1" t="s">
        <v>22700</v>
      </c>
      <c r="K2483" s="1" t="s">
        <v>7972</v>
      </c>
      <c r="L2483" s="1" t="s">
        <v>7969</v>
      </c>
      <c r="M2483" s="1" t="s">
        <v>22701</v>
      </c>
    </row>
    <row r="2484" spans="1:13" ht="50">
      <c r="A2484" s="1" t="s">
        <v>22702</v>
      </c>
      <c r="B2484" s="1" t="s">
        <v>22703</v>
      </c>
      <c r="C2484" s="1" t="s">
        <v>16176</v>
      </c>
      <c r="D2484" s="1" t="s">
        <v>22704</v>
      </c>
      <c r="E2484" s="1">
        <v>2013</v>
      </c>
      <c r="F2484" s="1" t="s">
        <v>8831</v>
      </c>
      <c r="G2484" s="1">
        <v>7823</v>
      </c>
      <c r="H2484" s="1" t="s">
        <v>7969</v>
      </c>
      <c r="I2484" s="1" t="s">
        <v>22705</v>
      </c>
      <c r="J2484" s="1" t="s">
        <v>22706</v>
      </c>
      <c r="K2484" s="1" t="s">
        <v>7972</v>
      </c>
      <c r="L2484" s="1" t="s">
        <v>7969</v>
      </c>
      <c r="M2484" s="1" t="s">
        <v>22707</v>
      </c>
    </row>
    <row r="2485" spans="1:13" ht="37.5">
      <c r="A2485" s="1" t="s">
        <v>22708</v>
      </c>
      <c r="B2485" s="1" t="s">
        <v>22709</v>
      </c>
      <c r="C2485" s="1" t="s">
        <v>16176</v>
      </c>
      <c r="D2485" s="1" t="s">
        <v>22710</v>
      </c>
      <c r="E2485" s="1">
        <v>2011</v>
      </c>
      <c r="F2485" s="1" t="s">
        <v>10691</v>
      </c>
      <c r="G2485" s="1">
        <v>23</v>
      </c>
      <c r="H2485" s="1">
        <v>16</v>
      </c>
      <c r="I2485" s="1" t="s">
        <v>22699</v>
      </c>
      <c r="J2485" s="1" t="s">
        <v>22711</v>
      </c>
      <c r="K2485" s="1" t="s">
        <v>7972</v>
      </c>
      <c r="L2485" s="1" t="s">
        <v>10694</v>
      </c>
      <c r="M2485" s="1" t="s">
        <v>22712</v>
      </c>
    </row>
    <row r="2486" spans="1:13" ht="37.5">
      <c r="A2486" s="1" t="s">
        <v>22713</v>
      </c>
      <c r="B2486" s="1" t="s">
        <v>22714</v>
      </c>
      <c r="C2486" s="1" t="s">
        <v>16176</v>
      </c>
      <c r="D2486" s="1" t="s">
        <v>22715</v>
      </c>
      <c r="E2486" s="1">
        <v>2013</v>
      </c>
      <c r="F2486" s="1" t="s">
        <v>8043</v>
      </c>
      <c r="G2486" s="1">
        <v>66</v>
      </c>
      <c r="H2486" s="1">
        <v>2</v>
      </c>
      <c r="I2486" s="1" t="s">
        <v>22716</v>
      </c>
      <c r="J2486" s="1" t="s">
        <v>22717</v>
      </c>
      <c r="K2486" s="1" t="s">
        <v>7972</v>
      </c>
      <c r="L2486" s="1" t="s">
        <v>7969</v>
      </c>
      <c r="M2486" s="1" t="s">
        <v>22718</v>
      </c>
    </row>
    <row r="2487" spans="1:13" ht="37.5">
      <c r="A2487" s="1" t="s">
        <v>22719</v>
      </c>
      <c r="B2487" s="1" t="s">
        <v>22720</v>
      </c>
      <c r="C2487" s="1" t="s">
        <v>16176</v>
      </c>
      <c r="D2487" s="1" t="s">
        <v>22721</v>
      </c>
      <c r="E2487" s="1">
        <v>2010</v>
      </c>
      <c r="F2487" s="1" t="s">
        <v>15079</v>
      </c>
      <c r="G2487" s="1">
        <v>5</v>
      </c>
      <c r="H2487" s="1">
        <v>6</v>
      </c>
      <c r="I2487" s="1" t="s">
        <v>22722</v>
      </c>
      <c r="J2487" s="1" t="s">
        <v>22723</v>
      </c>
      <c r="K2487" s="1" t="s">
        <v>7972</v>
      </c>
      <c r="L2487" s="1" t="s">
        <v>7969</v>
      </c>
      <c r="M2487" s="1" t="s">
        <v>22724</v>
      </c>
    </row>
    <row r="2488" spans="1:13" ht="37.5">
      <c r="A2488" s="1" t="s">
        <v>22725</v>
      </c>
      <c r="B2488" s="1" t="s">
        <v>22726</v>
      </c>
      <c r="C2488" s="1" t="s">
        <v>16176</v>
      </c>
      <c r="D2488" s="1" t="s">
        <v>22727</v>
      </c>
      <c r="E2488" s="1">
        <v>2012</v>
      </c>
      <c r="F2488" s="1" t="s">
        <v>10691</v>
      </c>
      <c r="G2488" s="1">
        <v>24</v>
      </c>
      <c r="H2488" s="1">
        <v>10</v>
      </c>
      <c r="I2488" s="1" t="s">
        <v>22699</v>
      </c>
      <c r="J2488" s="1" t="s">
        <v>22728</v>
      </c>
      <c r="K2488" s="1" t="s">
        <v>7972</v>
      </c>
      <c r="L2488" s="1" t="s">
        <v>10694</v>
      </c>
      <c r="M2488" s="1" t="s">
        <v>22729</v>
      </c>
    </row>
    <row r="2489" spans="1:13" ht="37.5">
      <c r="A2489" s="1" t="s">
        <v>22730</v>
      </c>
      <c r="B2489" s="1" t="s">
        <v>22731</v>
      </c>
      <c r="C2489" s="1" t="s">
        <v>16176</v>
      </c>
      <c r="D2489" s="1" t="s">
        <v>22732</v>
      </c>
      <c r="E2489" s="1">
        <v>2012</v>
      </c>
      <c r="F2489" s="1" t="s">
        <v>22733</v>
      </c>
      <c r="G2489" s="1">
        <v>7</v>
      </c>
      <c r="H2489" s="1">
        <v>11</v>
      </c>
      <c r="I2489" s="1" t="s">
        <v>22734</v>
      </c>
      <c r="J2489" s="1" t="s">
        <v>22735</v>
      </c>
      <c r="K2489" s="1" t="s">
        <v>7972</v>
      </c>
      <c r="L2489" s="1" t="s">
        <v>7969</v>
      </c>
      <c r="M2489" s="1" t="s">
        <v>22736</v>
      </c>
    </row>
    <row r="2490" spans="1:13" ht="50">
      <c r="A2490" s="1" t="s">
        <v>22737</v>
      </c>
      <c r="B2490" s="1" t="s">
        <v>22738</v>
      </c>
      <c r="C2490" s="1" t="s">
        <v>16176</v>
      </c>
      <c r="D2490" s="1" t="s">
        <v>22739</v>
      </c>
      <c r="E2490" s="1">
        <v>2012</v>
      </c>
      <c r="F2490" s="1" t="s">
        <v>8831</v>
      </c>
      <c r="G2490" s="1">
        <v>7564</v>
      </c>
      <c r="H2490" s="1" t="s">
        <v>7969</v>
      </c>
      <c r="I2490" s="1" t="s">
        <v>22740</v>
      </c>
      <c r="J2490" s="1" t="s">
        <v>22741</v>
      </c>
      <c r="K2490" s="1" t="s">
        <v>7972</v>
      </c>
      <c r="L2490" s="1" t="s">
        <v>13352</v>
      </c>
      <c r="M2490" s="1" t="s">
        <v>22742</v>
      </c>
    </row>
    <row r="2491" spans="1:13" ht="37.5">
      <c r="A2491" s="1" t="s">
        <v>22743</v>
      </c>
      <c r="B2491" s="1" t="s">
        <v>22744</v>
      </c>
      <c r="C2491" s="1" t="s">
        <v>16176</v>
      </c>
      <c r="D2491" s="1" t="s">
        <v>22745</v>
      </c>
      <c r="E2491" s="1">
        <v>2011</v>
      </c>
      <c r="F2491" s="1" t="s">
        <v>15317</v>
      </c>
      <c r="G2491" s="1" t="s">
        <v>7969</v>
      </c>
      <c r="H2491" s="1" t="s">
        <v>7969</v>
      </c>
      <c r="I2491" s="1" t="s">
        <v>22746</v>
      </c>
      <c r="J2491" s="1" t="s">
        <v>22747</v>
      </c>
      <c r="K2491" s="1" t="s">
        <v>7972</v>
      </c>
      <c r="L2491" s="1" t="s">
        <v>15130</v>
      </c>
      <c r="M2491" s="1" t="s">
        <v>7969</v>
      </c>
    </row>
    <row r="2492" spans="1:13" ht="37.5">
      <c r="A2492" s="1" t="s">
        <v>22748</v>
      </c>
      <c r="B2492" s="1" t="s">
        <v>22749</v>
      </c>
      <c r="C2492" s="1" t="s">
        <v>16176</v>
      </c>
      <c r="D2492" s="1" t="s">
        <v>22750</v>
      </c>
      <c r="E2492" s="1">
        <v>2013</v>
      </c>
      <c r="F2492" s="1" t="s">
        <v>14965</v>
      </c>
      <c r="G2492" s="1">
        <v>7</v>
      </c>
      <c r="H2492" s="1">
        <v>4</v>
      </c>
      <c r="I2492" s="1" t="s">
        <v>22751</v>
      </c>
      <c r="J2492" s="1" t="s">
        <v>22752</v>
      </c>
      <c r="K2492" s="1" t="s">
        <v>7972</v>
      </c>
      <c r="L2492" s="1" t="s">
        <v>7969</v>
      </c>
      <c r="M2492" s="1" t="s">
        <v>7969</v>
      </c>
    </row>
    <row r="2493" spans="1:13" ht="37.5">
      <c r="A2493" s="1" t="s">
        <v>22753</v>
      </c>
      <c r="B2493" s="1" t="s">
        <v>22754</v>
      </c>
      <c r="C2493" s="1" t="s">
        <v>16176</v>
      </c>
      <c r="D2493" s="1" t="s">
        <v>22755</v>
      </c>
      <c r="E2493" s="1">
        <v>2012</v>
      </c>
      <c r="F2493" s="1" t="s">
        <v>22756</v>
      </c>
      <c r="G2493" s="1">
        <v>8</v>
      </c>
      <c r="H2493" s="1">
        <v>1</v>
      </c>
      <c r="I2493" s="1" t="s">
        <v>22757</v>
      </c>
      <c r="J2493" s="1" t="s">
        <v>22758</v>
      </c>
      <c r="K2493" s="1" t="s">
        <v>7972</v>
      </c>
      <c r="L2493" s="1" t="s">
        <v>7969</v>
      </c>
      <c r="M2493" s="1" t="s">
        <v>22759</v>
      </c>
    </row>
    <row r="2494" spans="1:13" ht="37.5">
      <c r="A2494" s="1" t="s">
        <v>22760</v>
      </c>
      <c r="B2494" s="1" t="s">
        <v>22761</v>
      </c>
      <c r="C2494" s="1" t="s">
        <v>16176</v>
      </c>
      <c r="D2494" s="1" t="s">
        <v>22762</v>
      </c>
      <c r="E2494" s="1">
        <v>2010</v>
      </c>
      <c r="F2494" s="1" t="s">
        <v>22763</v>
      </c>
      <c r="G2494" s="1">
        <v>105</v>
      </c>
      <c r="H2494" s="1" t="s">
        <v>7969</v>
      </c>
      <c r="I2494" s="1" t="s">
        <v>22764</v>
      </c>
      <c r="J2494" s="1" t="s">
        <v>22765</v>
      </c>
      <c r="K2494" s="1" t="s">
        <v>7972</v>
      </c>
      <c r="L2494" s="1" t="s">
        <v>7969</v>
      </c>
      <c r="M2494" s="1" t="s">
        <v>7969</v>
      </c>
    </row>
    <row r="2495" spans="1:13" ht="37.5">
      <c r="A2495" s="1" t="s">
        <v>22766</v>
      </c>
      <c r="B2495" s="1" t="s">
        <v>22767</v>
      </c>
      <c r="C2495" s="1" t="s">
        <v>16176</v>
      </c>
      <c r="D2495" s="1" t="s">
        <v>22768</v>
      </c>
      <c r="E2495" s="1">
        <v>2012</v>
      </c>
      <c r="F2495" s="1" t="s">
        <v>12388</v>
      </c>
      <c r="G2495" s="1">
        <v>9</v>
      </c>
      <c r="H2495" s="1">
        <v>4</v>
      </c>
      <c r="I2495" s="1" t="s">
        <v>22769</v>
      </c>
      <c r="J2495" s="1" t="s">
        <v>22770</v>
      </c>
      <c r="K2495" s="1" t="s">
        <v>7972</v>
      </c>
      <c r="L2495" s="1" t="s">
        <v>8102</v>
      </c>
      <c r="M2495" s="1" t="s">
        <v>22771</v>
      </c>
    </row>
    <row r="2496" spans="1:13" ht="50">
      <c r="A2496" s="1" t="s">
        <v>22772</v>
      </c>
      <c r="B2496" s="1" t="s">
        <v>22773</v>
      </c>
      <c r="C2496" s="1" t="s">
        <v>16176</v>
      </c>
      <c r="D2496" s="1" t="s">
        <v>22774</v>
      </c>
      <c r="E2496" s="1">
        <v>2013</v>
      </c>
      <c r="F2496" s="1" t="s">
        <v>8831</v>
      </c>
      <c r="G2496" s="1">
        <v>8058</v>
      </c>
      <c r="H2496" s="1" t="s">
        <v>7969</v>
      </c>
      <c r="I2496" s="1" t="s">
        <v>22775</v>
      </c>
      <c r="J2496" s="1" t="s">
        <v>22776</v>
      </c>
      <c r="K2496" s="1" t="s">
        <v>7972</v>
      </c>
      <c r="L2496" s="1" t="s">
        <v>7969</v>
      </c>
      <c r="M2496" s="1" t="s">
        <v>22777</v>
      </c>
    </row>
    <row r="2497" spans="1:13" ht="37.5">
      <c r="A2497" s="1" t="s">
        <v>22778</v>
      </c>
      <c r="B2497" s="1" t="s">
        <v>22779</v>
      </c>
      <c r="C2497" s="1" t="s">
        <v>16176</v>
      </c>
      <c r="D2497" s="1" t="s">
        <v>22780</v>
      </c>
      <c r="E2497" s="1">
        <v>2013</v>
      </c>
      <c r="F2497" s="1" t="s">
        <v>22781</v>
      </c>
      <c r="G2497" s="1" t="s">
        <v>7969</v>
      </c>
      <c r="H2497" s="1" t="s">
        <v>7969</v>
      </c>
      <c r="I2497" s="1" t="s">
        <v>22782</v>
      </c>
      <c r="J2497" s="1" t="s">
        <v>22783</v>
      </c>
      <c r="K2497" s="1" t="s">
        <v>7972</v>
      </c>
      <c r="L2497" s="1" t="s">
        <v>8078</v>
      </c>
      <c r="M2497" s="1" t="s">
        <v>22784</v>
      </c>
    </row>
    <row r="2498" spans="1:13" ht="37.5">
      <c r="A2498" s="1" t="s">
        <v>22785</v>
      </c>
      <c r="B2498" s="1" t="s">
        <v>22786</v>
      </c>
      <c r="C2498" s="1" t="s">
        <v>16176</v>
      </c>
      <c r="D2498" s="1" t="s">
        <v>22787</v>
      </c>
      <c r="E2498" s="1">
        <v>2011</v>
      </c>
      <c r="F2498" s="1" t="s">
        <v>22788</v>
      </c>
      <c r="G2498" s="1" t="s">
        <v>7969</v>
      </c>
      <c r="H2498" s="1" t="s">
        <v>7969</v>
      </c>
      <c r="I2498" s="1" t="s">
        <v>22789</v>
      </c>
      <c r="J2498" s="1" t="s">
        <v>22790</v>
      </c>
      <c r="K2498" s="1" t="s">
        <v>7972</v>
      </c>
      <c r="L2498" s="1" t="s">
        <v>7969</v>
      </c>
      <c r="M2498" s="1" t="s">
        <v>22791</v>
      </c>
    </row>
    <row r="2499" spans="1:13" ht="37.5">
      <c r="A2499" s="1" t="s">
        <v>22792</v>
      </c>
      <c r="B2499" s="1" t="s">
        <v>22793</v>
      </c>
      <c r="C2499" s="1" t="s">
        <v>16176</v>
      </c>
      <c r="D2499" s="1" t="s">
        <v>22794</v>
      </c>
      <c r="E2499" s="1">
        <v>2013</v>
      </c>
      <c r="F2499" s="1" t="s">
        <v>16518</v>
      </c>
      <c r="G2499" s="1">
        <v>8</v>
      </c>
      <c r="H2499" s="1">
        <v>12</v>
      </c>
      <c r="I2499" s="1" t="s">
        <v>22795</v>
      </c>
      <c r="J2499" s="1" t="s">
        <v>22796</v>
      </c>
      <c r="K2499" s="1" t="s">
        <v>7972</v>
      </c>
      <c r="L2499" s="1" t="s">
        <v>7969</v>
      </c>
    </row>
    <row r="2500" spans="1:13" ht="37.5">
      <c r="A2500" s="1" t="s">
        <v>22797</v>
      </c>
      <c r="B2500" s="1" t="s">
        <v>22798</v>
      </c>
      <c r="C2500" s="1" t="s">
        <v>16176</v>
      </c>
      <c r="D2500" s="1" t="s">
        <v>22799</v>
      </c>
      <c r="E2500" s="1">
        <v>2011</v>
      </c>
      <c r="F2500" s="1" t="s">
        <v>22800</v>
      </c>
      <c r="G2500" s="1" t="s">
        <v>7969</v>
      </c>
      <c r="H2500" s="1" t="s">
        <v>7969</v>
      </c>
      <c r="I2500" s="1" t="s">
        <v>22801</v>
      </c>
      <c r="J2500" s="1" t="s">
        <v>22802</v>
      </c>
      <c r="K2500" s="1" t="s">
        <v>7972</v>
      </c>
      <c r="L2500" s="1" t="s">
        <v>7969</v>
      </c>
      <c r="M2500" s="1" t="s">
        <v>22803</v>
      </c>
    </row>
    <row r="2501" spans="1:13" ht="37.5">
      <c r="A2501" s="1" t="s">
        <v>22804</v>
      </c>
      <c r="B2501" s="1" t="s">
        <v>22805</v>
      </c>
      <c r="C2501" s="1" t="s">
        <v>16176</v>
      </c>
      <c r="D2501" s="1" t="s">
        <v>22806</v>
      </c>
      <c r="E2501" s="1">
        <v>2011</v>
      </c>
      <c r="F2501" s="1" t="s">
        <v>18594</v>
      </c>
      <c r="G2501" s="1">
        <v>20</v>
      </c>
      <c r="H2501" s="1">
        <v>6</v>
      </c>
      <c r="I2501" s="1" t="s">
        <v>22807</v>
      </c>
      <c r="J2501" s="1" t="s">
        <v>22808</v>
      </c>
      <c r="K2501" s="1" t="s">
        <v>7972</v>
      </c>
      <c r="L2501" s="1" t="s">
        <v>7969</v>
      </c>
      <c r="M2501" s="1" t="s">
        <v>22809</v>
      </c>
    </row>
    <row r="2502" spans="1:13" ht="37.5">
      <c r="A2502" s="1" t="s">
        <v>22810</v>
      </c>
      <c r="B2502" s="1" t="s">
        <v>22811</v>
      </c>
      <c r="C2502" s="1" t="s">
        <v>16176</v>
      </c>
      <c r="D2502" s="1" t="s">
        <v>22812</v>
      </c>
      <c r="E2502" s="1">
        <v>2010</v>
      </c>
      <c r="F2502" s="1" t="s">
        <v>22813</v>
      </c>
      <c r="G2502" s="1">
        <v>21</v>
      </c>
      <c r="H2502" s="1">
        <v>5</v>
      </c>
      <c r="I2502" s="1" t="s">
        <v>22814</v>
      </c>
      <c r="J2502" s="1" t="s">
        <v>22815</v>
      </c>
      <c r="K2502" s="1" t="s">
        <v>7972</v>
      </c>
      <c r="L2502" s="1" t="s">
        <v>7969</v>
      </c>
      <c r="M2502" s="1" t="s">
        <v>22816</v>
      </c>
    </row>
    <row r="2503" spans="1:13" ht="50">
      <c r="A2503" s="1" t="s">
        <v>22817</v>
      </c>
      <c r="B2503" s="1" t="s">
        <v>22818</v>
      </c>
      <c r="C2503" s="1" t="s">
        <v>16176</v>
      </c>
      <c r="D2503" s="1" t="s">
        <v>22819</v>
      </c>
      <c r="E2503" s="1">
        <v>2010</v>
      </c>
      <c r="F2503" s="1" t="s">
        <v>8831</v>
      </c>
      <c r="G2503" s="1">
        <v>6166</v>
      </c>
      <c r="H2503" s="1" t="s">
        <v>7969</v>
      </c>
      <c r="I2503" s="1" t="s">
        <v>22820</v>
      </c>
      <c r="J2503" s="1" t="s">
        <v>22821</v>
      </c>
      <c r="K2503" s="1" t="s">
        <v>7972</v>
      </c>
      <c r="L2503" s="1" t="s">
        <v>7969</v>
      </c>
    </row>
    <row r="2504" spans="1:13" ht="37.5">
      <c r="A2504" s="1" t="s">
        <v>22822</v>
      </c>
      <c r="B2504" s="1" t="s">
        <v>22823</v>
      </c>
      <c r="C2504" s="1" t="s">
        <v>16176</v>
      </c>
      <c r="D2504" s="1" t="s">
        <v>22824</v>
      </c>
      <c r="E2504" s="1">
        <v>2013</v>
      </c>
      <c r="F2504" s="1" t="s">
        <v>22825</v>
      </c>
      <c r="G2504" s="1" t="s">
        <v>7969</v>
      </c>
      <c r="H2504" s="1" t="s">
        <v>7969</v>
      </c>
      <c r="I2504" s="1" t="s">
        <v>22471</v>
      </c>
      <c r="J2504" s="1" t="s">
        <v>22826</v>
      </c>
      <c r="K2504" s="1" t="s">
        <v>7972</v>
      </c>
      <c r="L2504" s="1" t="s">
        <v>7969</v>
      </c>
      <c r="M2504" s="1" t="s">
        <v>7969</v>
      </c>
    </row>
    <row r="2505" spans="1:13" ht="37.5">
      <c r="A2505" s="1" t="s">
        <v>22827</v>
      </c>
      <c r="B2505" s="1" t="s">
        <v>22828</v>
      </c>
      <c r="C2505" s="1" t="s">
        <v>16176</v>
      </c>
      <c r="D2505" s="1" t="s">
        <v>22829</v>
      </c>
      <c r="E2505" s="1">
        <v>2010</v>
      </c>
      <c r="F2505" s="1" t="s">
        <v>22830</v>
      </c>
      <c r="G2505" s="1" t="s">
        <v>7969</v>
      </c>
      <c r="H2505" s="1" t="s">
        <v>7969</v>
      </c>
      <c r="I2505" s="1" t="s">
        <v>22831</v>
      </c>
      <c r="J2505" s="1" t="s">
        <v>22832</v>
      </c>
      <c r="K2505" s="1" t="s">
        <v>7972</v>
      </c>
      <c r="L2505" s="1" t="s">
        <v>7969</v>
      </c>
      <c r="M2505" s="1" t="s">
        <v>22833</v>
      </c>
    </row>
    <row r="2506" spans="1:13" ht="37.5">
      <c r="A2506" s="1" t="s">
        <v>22834</v>
      </c>
      <c r="B2506" s="1" t="s">
        <v>22835</v>
      </c>
      <c r="C2506" s="1" t="s">
        <v>16176</v>
      </c>
      <c r="D2506" s="1" t="s">
        <v>22836</v>
      </c>
      <c r="E2506" s="1">
        <v>2011</v>
      </c>
      <c r="F2506" s="1" t="s">
        <v>14638</v>
      </c>
      <c r="G2506" s="1">
        <v>48</v>
      </c>
      <c r="H2506" s="1">
        <v>12</v>
      </c>
      <c r="I2506" s="1" t="s">
        <v>22837</v>
      </c>
      <c r="J2506" s="1" t="s">
        <v>22838</v>
      </c>
      <c r="K2506" s="1" t="s">
        <v>14279</v>
      </c>
      <c r="L2506" s="1" t="s">
        <v>7969</v>
      </c>
      <c r="M2506" s="1" t="s">
        <v>7969</v>
      </c>
    </row>
    <row r="2507" spans="1:13" ht="37.5">
      <c r="A2507" s="1" t="s">
        <v>22839</v>
      </c>
      <c r="B2507" s="1" t="s">
        <v>22840</v>
      </c>
      <c r="C2507" s="1" t="s">
        <v>16176</v>
      </c>
      <c r="D2507" s="1" t="s">
        <v>22841</v>
      </c>
      <c r="E2507" s="1">
        <v>2012</v>
      </c>
      <c r="F2507" s="1" t="s">
        <v>22842</v>
      </c>
      <c r="G2507" s="1" t="s">
        <v>7969</v>
      </c>
      <c r="H2507" s="1" t="s">
        <v>7969</v>
      </c>
      <c r="I2507" s="1" t="s">
        <v>22843</v>
      </c>
      <c r="J2507" s="1" t="s">
        <v>22844</v>
      </c>
      <c r="K2507" s="1" t="s">
        <v>7972</v>
      </c>
      <c r="L2507" s="1" t="s">
        <v>7969</v>
      </c>
      <c r="M2507" s="1" t="s">
        <v>22845</v>
      </c>
    </row>
    <row r="2508" spans="1:13" ht="37.5">
      <c r="A2508" s="1" t="s">
        <v>22846</v>
      </c>
      <c r="B2508" s="1" t="s">
        <v>22847</v>
      </c>
      <c r="C2508" s="1" t="s">
        <v>16176</v>
      </c>
      <c r="D2508" s="1" t="s">
        <v>22848</v>
      </c>
      <c r="E2508" s="1">
        <v>2012</v>
      </c>
      <c r="F2508" s="1" t="s">
        <v>22849</v>
      </c>
      <c r="G2508" s="1" t="s">
        <v>7969</v>
      </c>
      <c r="H2508" s="1" t="s">
        <v>7969</v>
      </c>
      <c r="I2508" s="1" t="s">
        <v>22850</v>
      </c>
      <c r="J2508" s="1" t="s">
        <v>22851</v>
      </c>
      <c r="K2508" s="1" t="s">
        <v>7972</v>
      </c>
      <c r="L2508" s="1" t="s">
        <v>7969</v>
      </c>
      <c r="M2508" s="1" t="s">
        <v>22852</v>
      </c>
    </row>
    <row r="2509" spans="1:13" ht="37.5">
      <c r="A2509" s="1" t="s">
        <v>22853</v>
      </c>
      <c r="B2509" s="1" t="s">
        <v>22854</v>
      </c>
      <c r="C2509" s="1" t="s">
        <v>16176</v>
      </c>
      <c r="D2509" s="1" t="s">
        <v>22855</v>
      </c>
      <c r="E2509" s="1">
        <v>2011</v>
      </c>
      <c r="F2509" s="1" t="s">
        <v>22856</v>
      </c>
      <c r="G2509" s="1" t="s">
        <v>7969</v>
      </c>
      <c r="H2509" s="1" t="s">
        <v>7969</v>
      </c>
      <c r="I2509" s="1" t="s">
        <v>22857</v>
      </c>
      <c r="J2509" s="1" t="s">
        <v>22858</v>
      </c>
      <c r="K2509" s="1" t="s">
        <v>7972</v>
      </c>
      <c r="L2509" s="1" t="s">
        <v>7969</v>
      </c>
      <c r="M2509" s="1" t="s">
        <v>22859</v>
      </c>
    </row>
    <row r="2510" spans="1:13" ht="37.5">
      <c r="A2510" s="1" t="s">
        <v>22860</v>
      </c>
      <c r="B2510" s="1" t="s">
        <v>22861</v>
      </c>
      <c r="C2510" s="1" t="s">
        <v>16176</v>
      </c>
      <c r="D2510" s="1" t="s">
        <v>22862</v>
      </c>
      <c r="E2510" s="1">
        <v>2012</v>
      </c>
      <c r="F2510" s="1" t="s">
        <v>22863</v>
      </c>
      <c r="G2510" s="1" t="s">
        <v>7969</v>
      </c>
      <c r="H2510" s="1" t="s">
        <v>7969</v>
      </c>
      <c r="I2510" s="1" t="s">
        <v>22864</v>
      </c>
      <c r="J2510" s="1" t="s">
        <v>22865</v>
      </c>
      <c r="K2510" s="1" t="s">
        <v>7972</v>
      </c>
      <c r="L2510" s="1" t="s">
        <v>7969</v>
      </c>
      <c r="M2510" s="1" t="s">
        <v>22866</v>
      </c>
    </row>
    <row r="2511" spans="1:13" ht="37.5">
      <c r="A2511" s="1" t="s">
        <v>22867</v>
      </c>
      <c r="B2511" s="1" t="s">
        <v>22868</v>
      </c>
      <c r="C2511" s="1" t="s">
        <v>16176</v>
      </c>
      <c r="D2511" s="1" t="s">
        <v>22869</v>
      </c>
      <c r="E2511" s="1">
        <v>2011</v>
      </c>
      <c r="F2511" s="1" t="s">
        <v>8055</v>
      </c>
      <c r="G2511" s="1">
        <v>251</v>
      </c>
      <c r="H2511" s="1" t="s">
        <v>7969</v>
      </c>
      <c r="I2511" s="1" t="s">
        <v>15073</v>
      </c>
      <c r="J2511" s="1" t="s">
        <v>22870</v>
      </c>
      <c r="K2511" s="1" t="s">
        <v>7972</v>
      </c>
      <c r="L2511" s="1" t="s">
        <v>7969</v>
      </c>
      <c r="M2511" s="1" t="s">
        <v>22871</v>
      </c>
    </row>
    <row r="2512" spans="1:13" ht="37.5">
      <c r="A2512" s="1" t="s">
        <v>22872</v>
      </c>
      <c r="B2512" s="1" t="s">
        <v>22873</v>
      </c>
      <c r="C2512" s="1" t="s">
        <v>16176</v>
      </c>
      <c r="D2512" s="1" t="s">
        <v>22874</v>
      </c>
      <c r="E2512" s="1">
        <v>2012</v>
      </c>
      <c r="F2512" s="1" t="s">
        <v>8328</v>
      </c>
      <c r="G2512" s="1" t="s">
        <v>7969</v>
      </c>
      <c r="H2512" s="1" t="s">
        <v>7969</v>
      </c>
      <c r="I2512" s="1" t="s">
        <v>22875</v>
      </c>
      <c r="J2512" s="1" t="s">
        <v>22876</v>
      </c>
      <c r="K2512" s="1" t="s">
        <v>7972</v>
      </c>
      <c r="L2512" s="1" t="s">
        <v>7969</v>
      </c>
      <c r="M2512" s="1" t="s">
        <v>22877</v>
      </c>
    </row>
    <row r="2513" spans="1:13" ht="37.5">
      <c r="A2513" s="1" t="s">
        <v>22878</v>
      </c>
      <c r="B2513" s="1" t="s">
        <v>22879</v>
      </c>
      <c r="C2513" s="1" t="s">
        <v>16176</v>
      </c>
      <c r="D2513" s="1" t="s">
        <v>22880</v>
      </c>
      <c r="E2513" s="1">
        <v>2012</v>
      </c>
      <c r="F2513" s="1" t="s">
        <v>8335</v>
      </c>
      <c r="G2513" s="1">
        <v>6</v>
      </c>
      <c r="H2513" s="1">
        <v>9</v>
      </c>
      <c r="I2513" s="1" t="s">
        <v>22881</v>
      </c>
      <c r="J2513" s="1" t="s">
        <v>22882</v>
      </c>
      <c r="K2513" s="1" t="s">
        <v>7972</v>
      </c>
      <c r="L2513" s="1" t="s">
        <v>8338</v>
      </c>
    </row>
    <row r="2514" spans="1:13" ht="37.5">
      <c r="A2514" s="1" t="s">
        <v>22883</v>
      </c>
      <c r="B2514" s="1" t="s">
        <v>22884</v>
      </c>
      <c r="C2514" s="1" t="s">
        <v>16176</v>
      </c>
      <c r="D2514" s="1" t="s">
        <v>22885</v>
      </c>
      <c r="E2514" s="1">
        <v>2013</v>
      </c>
      <c r="F2514" s="1" t="s">
        <v>22886</v>
      </c>
      <c r="G2514" s="1" t="s">
        <v>7969</v>
      </c>
      <c r="H2514" s="1" t="s">
        <v>7969</v>
      </c>
      <c r="I2514" s="1" t="s">
        <v>22887</v>
      </c>
      <c r="J2514" s="1" t="s">
        <v>22888</v>
      </c>
      <c r="K2514" s="1" t="s">
        <v>7972</v>
      </c>
      <c r="L2514" s="1" t="s">
        <v>7969</v>
      </c>
      <c r="M2514" s="1" t="s">
        <v>22889</v>
      </c>
    </row>
    <row r="2515" spans="1:13" ht="37.5">
      <c r="A2515" s="1" t="s">
        <v>22890</v>
      </c>
      <c r="B2515" s="1" t="s">
        <v>22891</v>
      </c>
      <c r="C2515" s="1" t="s">
        <v>16176</v>
      </c>
      <c r="D2515" s="1" t="s">
        <v>22892</v>
      </c>
      <c r="E2515" s="1">
        <v>2010</v>
      </c>
      <c r="F2515" s="1" t="s">
        <v>22893</v>
      </c>
      <c r="G2515" s="1" t="s">
        <v>7969</v>
      </c>
      <c r="H2515" s="1" t="s">
        <v>7969</v>
      </c>
      <c r="I2515" s="1" t="s">
        <v>22894</v>
      </c>
      <c r="J2515" s="1" t="s">
        <v>22895</v>
      </c>
      <c r="K2515" s="1" t="s">
        <v>7972</v>
      </c>
      <c r="L2515" s="1" t="s">
        <v>7969</v>
      </c>
      <c r="M2515" s="1" t="s">
        <v>22896</v>
      </c>
    </row>
    <row r="2516" spans="1:13" ht="37.5">
      <c r="A2516" s="1" t="s">
        <v>22897</v>
      </c>
      <c r="B2516" s="1" t="s">
        <v>22898</v>
      </c>
      <c r="C2516" s="1" t="s">
        <v>16176</v>
      </c>
      <c r="D2516" s="1" t="s">
        <v>22899</v>
      </c>
      <c r="E2516" s="1">
        <v>2013</v>
      </c>
      <c r="F2516" s="1" t="s">
        <v>22900</v>
      </c>
      <c r="G2516" s="1" t="s">
        <v>7969</v>
      </c>
      <c r="H2516" s="1" t="s">
        <v>7969</v>
      </c>
      <c r="I2516" s="1" t="s">
        <v>22901</v>
      </c>
      <c r="J2516" s="1" t="s">
        <v>22902</v>
      </c>
      <c r="K2516" s="1" t="s">
        <v>7972</v>
      </c>
      <c r="L2516" s="1" t="s">
        <v>7969</v>
      </c>
      <c r="M2516" s="1" t="s">
        <v>22903</v>
      </c>
    </row>
    <row r="2517" spans="1:13" ht="37.5">
      <c r="A2517" s="1" t="s">
        <v>22904</v>
      </c>
      <c r="B2517" s="1" t="s">
        <v>22905</v>
      </c>
      <c r="C2517" s="1" t="s">
        <v>16176</v>
      </c>
      <c r="D2517" s="1" t="s">
        <v>22906</v>
      </c>
      <c r="E2517" s="1">
        <v>2011</v>
      </c>
      <c r="F2517" s="1" t="s">
        <v>22907</v>
      </c>
      <c r="G2517" s="1">
        <v>14</v>
      </c>
      <c r="H2517" s="1">
        <v>4</v>
      </c>
      <c r="I2517" s="1" t="s">
        <v>22908</v>
      </c>
      <c r="J2517" s="1" t="s">
        <v>22909</v>
      </c>
      <c r="K2517" s="1" t="s">
        <v>7972</v>
      </c>
      <c r="L2517" s="1" t="s">
        <v>7969</v>
      </c>
      <c r="M2517" s="1" t="s">
        <v>7969</v>
      </c>
    </row>
    <row r="2518" spans="1:13" ht="37.5">
      <c r="A2518" s="1" t="s">
        <v>22910</v>
      </c>
      <c r="B2518" s="1" t="s">
        <v>22911</v>
      </c>
      <c r="C2518" s="1" t="s">
        <v>16176</v>
      </c>
      <c r="D2518" s="1" t="s">
        <v>22912</v>
      </c>
      <c r="E2518" s="1">
        <v>2012</v>
      </c>
      <c r="F2518" s="1" t="s">
        <v>8055</v>
      </c>
      <c r="G2518" s="1">
        <v>353</v>
      </c>
      <c r="H2518" s="1" t="s">
        <v>7969</v>
      </c>
      <c r="I2518" s="1" t="s">
        <v>22913</v>
      </c>
      <c r="J2518" s="1" t="s">
        <v>22914</v>
      </c>
      <c r="K2518" s="1" t="s">
        <v>7972</v>
      </c>
      <c r="L2518" s="1" t="s">
        <v>7969</v>
      </c>
      <c r="M2518" s="1" t="s">
        <v>22915</v>
      </c>
    </row>
    <row r="2519" spans="1:13" ht="37.5">
      <c r="A2519" s="1" t="s">
        <v>22916</v>
      </c>
      <c r="B2519" s="1" t="s">
        <v>22917</v>
      </c>
      <c r="C2519" s="1" t="s">
        <v>16176</v>
      </c>
      <c r="D2519" s="1" t="s">
        <v>22918</v>
      </c>
      <c r="E2519" s="1">
        <v>2012</v>
      </c>
      <c r="F2519" s="1" t="s">
        <v>22919</v>
      </c>
      <c r="G2519" s="1" t="s">
        <v>7969</v>
      </c>
      <c r="H2519" s="1" t="s">
        <v>7969</v>
      </c>
      <c r="I2519" s="1" t="s">
        <v>22920</v>
      </c>
      <c r="J2519" s="1" t="s">
        <v>22921</v>
      </c>
      <c r="K2519" s="1" t="s">
        <v>7972</v>
      </c>
      <c r="L2519" s="1" t="s">
        <v>7969</v>
      </c>
      <c r="M2519" s="1" t="s">
        <v>22922</v>
      </c>
    </row>
    <row r="2520" spans="1:13" ht="75">
      <c r="A2520" s="1" t="s">
        <v>22923</v>
      </c>
      <c r="B2520" s="1" t="s">
        <v>22924</v>
      </c>
      <c r="C2520" s="1" t="s">
        <v>16176</v>
      </c>
      <c r="D2520" s="1" t="s">
        <v>22925</v>
      </c>
      <c r="E2520" s="1">
        <v>2011</v>
      </c>
      <c r="F2520" s="1" t="s">
        <v>22926</v>
      </c>
      <c r="G2520" s="1" t="s">
        <v>7969</v>
      </c>
      <c r="H2520" s="1" t="s">
        <v>7969</v>
      </c>
      <c r="I2520" s="1" t="s">
        <v>22927</v>
      </c>
      <c r="J2520" s="1" t="s">
        <v>22928</v>
      </c>
      <c r="K2520" s="1" t="s">
        <v>7972</v>
      </c>
      <c r="L2520" s="1" t="s">
        <v>7969</v>
      </c>
      <c r="M2520" s="1" t="s">
        <v>22929</v>
      </c>
    </row>
    <row r="2521" spans="1:13" ht="50">
      <c r="A2521" s="1" t="s">
        <v>22930</v>
      </c>
      <c r="B2521" s="1" t="s">
        <v>22931</v>
      </c>
      <c r="C2521" s="1" t="s">
        <v>16176</v>
      </c>
      <c r="D2521" s="1" t="s">
        <v>22932</v>
      </c>
      <c r="E2521" s="1">
        <v>2011</v>
      </c>
      <c r="F2521" s="1" t="s">
        <v>22933</v>
      </c>
      <c r="G2521" s="1">
        <v>143</v>
      </c>
      <c r="H2521" s="1" t="s">
        <v>7969</v>
      </c>
      <c r="I2521" s="1" t="s">
        <v>22934</v>
      </c>
      <c r="J2521" s="1" t="s">
        <v>22935</v>
      </c>
      <c r="K2521" s="1" t="s">
        <v>7972</v>
      </c>
      <c r="L2521" s="1" t="s">
        <v>7969</v>
      </c>
      <c r="M2521" s="1" t="s">
        <v>22936</v>
      </c>
    </row>
    <row r="2522" spans="1:13" ht="37.5">
      <c r="A2522" s="1" t="s">
        <v>22937</v>
      </c>
      <c r="B2522" s="1" t="s">
        <v>22938</v>
      </c>
      <c r="C2522" s="1" t="s">
        <v>16176</v>
      </c>
      <c r="D2522" s="1" t="s">
        <v>22939</v>
      </c>
      <c r="E2522" s="1">
        <v>2012</v>
      </c>
      <c r="F2522" s="1" t="s">
        <v>14276</v>
      </c>
      <c r="G2522" s="1">
        <v>35</v>
      </c>
      <c r="H2522" s="1">
        <v>9</v>
      </c>
      <c r="I2522" s="1" t="s">
        <v>22940</v>
      </c>
      <c r="J2522" s="1" t="s">
        <v>22941</v>
      </c>
      <c r="K2522" s="1" t="s">
        <v>14279</v>
      </c>
      <c r="L2522" s="1" t="s">
        <v>7969</v>
      </c>
    </row>
    <row r="2523" spans="1:13" ht="37.5">
      <c r="A2523" s="1" t="s">
        <v>22942</v>
      </c>
      <c r="B2523" s="1" t="s">
        <v>22943</v>
      </c>
      <c r="C2523" s="1" t="s">
        <v>16176</v>
      </c>
      <c r="D2523" s="1" t="s">
        <v>22944</v>
      </c>
      <c r="E2523" s="1">
        <v>2010</v>
      </c>
      <c r="F2523" s="1" t="s">
        <v>22945</v>
      </c>
      <c r="G2523" s="1" t="s">
        <v>7969</v>
      </c>
      <c r="H2523" s="1" t="s">
        <v>7969</v>
      </c>
      <c r="I2523" s="1" t="s">
        <v>22946</v>
      </c>
      <c r="J2523" s="1" t="s">
        <v>22947</v>
      </c>
      <c r="K2523" s="1" t="s">
        <v>7972</v>
      </c>
      <c r="L2523" s="1" t="s">
        <v>7969</v>
      </c>
      <c r="M2523" s="1" t="s">
        <v>22948</v>
      </c>
    </row>
    <row r="2524" spans="1:13" ht="50">
      <c r="A2524" s="1" t="s">
        <v>22949</v>
      </c>
      <c r="B2524" s="1" t="s">
        <v>22950</v>
      </c>
      <c r="C2524" s="1" t="s">
        <v>16176</v>
      </c>
      <c r="D2524" s="1" t="s">
        <v>22951</v>
      </c>
      <c r="E2524" s="1">
        <v>2013</v>
      </c>
      <c r="F2524" s="1" t="s">
        <v>22933</v>
      </c>
      <c r="G2524" s="1">
        <v>765</v>
      </c>
      <c r="H2524" s="1" t="s">
        <v>7969</v>
      </c>
      <c r="I2524" s="1" t="s">
        <v>22952</v>
      </c>
      <c r="J2524" s="1" t="s">
        <v>22953</v>
      </c>
      <c r="K2524" s="1" t="s">
        <v>7972</v>
      </c>
      <c r="L2524" s="1" t="s">
        <v>7969</v>
      </c>
      <c r="M2524" s="1" t="s">
        <v>22954</v>
      </c>
    </row>
    <row r="2525" spans="1:13" ht="37.5">
      <c r="A2525" s="1" t="s">
        <v>22955</v>
      </c>
      <c r="B2525" s="1" t="s">
        <v>22956</v>
      </c>
      <c r="C2525" s="1" t="s">
        <v>16176</v>
      </c>
      <c r="D2525" s="1" t="s">
        <v>22957</v>
      </c>
      <c r="E2525" s="1">
        <v>2013</v>
      </c>
      <c r="F2525" s="1" t="s">
        <v>8792</v>
      </c>
      <c r="G2525" s="1">
        <v>8757</v>
      </c>
      <c r="H2525" s="1" t="s">
        <v>7969</v>
      </c>
      <c r="I2525" s="1" t="s">
        <v>22958</v>
      </c>
      <c r="J2525" s="1" t="s">
        <v>22959</v>
      </c>
      <c r="K2525" s="1" t="s">
        <v>7972</v>
      </c>
      <c r="L2525" s="1" t="s">
        <v>7969</v>
      </c>
      <c r="M2525" s="1" t="s">
        <v>22960</v>
      </c>
    </row>
    <row r="2526" spans="1:13" ht="37.5">
      <c r="A2526" s="1" t="s">
        <v>22961</v>
      </c>
      <c r="B2526" s="1" t="s">
        <v>22962</v>
      </c>
      <c r="C2526" s="1" t="s">
        <v>16176</v>
      </c>
      <c r="D2526" s="1" t="s">
        <v>22963</v>
      </c>
      <c r="E2526" s="1">
        <v>2012</v>
      </c>
      <c r="F2526" s="1" t="s">
        <v>22964</v>
      </c>
      <c r="G2526" s="1">
        <v>42</v>
      </c>
      <c r="H2526" s="1">
        <v>2</v>
      </c>
      <c r="I2526" s="1" t="s">
        <v>22965</v>
      </c>
      <c r="J2526" s="1" t="s">
        <v>22966</v>
      </c>
      <c r="K2526" s="1" t="s">
        <v>14279</v>
      </c>
      <c r="L2526" s="1" t="s">
        <v>7969</v>
      </c>
      <c r="M2526" s="1" t="s">
        <v>7969</v>
      </c>
    </row>
    <row r="2527" spans="1:13" ht="37.5">
      <c r="A2527" s="1" t="s">
        <v>22967</v>
      </c>
      <c r="B2527" s="1" t="s">
        <v>22968</v>
      </c>
      <c r="C2527" s="1" t="s">
        <v>16176</v>
      </c>
      <c r="D2527" s="1" t="s">
        <v>22969</v>
      </c>
      <c r="E2527" s="1">
        <v>2013</v>
      </c>
      <c r="F2527" s="1" t="s">
        <v>19887</v>
      </c>
      <c r="G2527" s="1">
        <v>192</v>
      </c>
      <c r="H2527" s="1">
        <v>1</v>
      </c>
      <c r="I2527" s="1" t="s">
        <v>22970</v>
      </c>
      <c r="J2527" s="1" t="s">
        <v>22971</v>
      </c>
      <c r="K2527" s="1" t="s">
        <v>7972</v>
      </c>
      <c r="L2527" s="1" t="s">
        <v>22972</v>
      </c>
    </row>
    <row r="2528" spans="1:13" ht="50">
      <c r="A2528" s="1" t="s">
        <v>22973</v>
      </c>
      <c r="B2528" s="1" t="s">
        <v>22974</v>
      </c>
      <c r="C2528" s="1" t="s">
        <v>16176</v>
      </c>
      <c r="D2528" s="1" t="s">
        <v>22975</v>
      </c>
      <c r="E2528" s="1">
        <v>2010</v>
      </c>
      <c r="F2528" s="1" t="s">
        <v>8831</v>
      </c>
      <c r="G2528" s="1">
        <v>6163</v>
      </c>
      <c r="H2528" s="1" t="s">
        <v>7969</v>
      </c>
      <c r="I2528" s="1" t="s">
        <v>22976</v>
      </c>
      <c r="J2528" s="1" t="s">
        <v>22977</v>
      </c>
      <c r="K2528" s="1" t="s">
        <v>7972</v>
      </c>
      <c r="L2528" s="1" t="s">
        <v>7969</v>
      </c>
      <c r="M2528" s="1" t="s">
        <v>22978</v>
      </c>
    </row>
    <row r="2529" spans="1:13" ht="37.5">
      <c r="A2529" s="1" t="s">
        <v>22979</v>
      </c>
      <c r="B2529" s="1" t="s">
        <v>22980</v>
      </c>
      <c r="C2529" s="1" t="s">
        <v>16176</v>
      </c>
      <c r="D2529" s="1" t="s">
        <v>22981</v>
      </c>
      <c r="E2529" s="1">
        <v>2014</v>
      </c>
      <c r="F2529" s="1" t="s">
        <v>22982</v>
      </c>
      <c r="G2529" s="1">
        <v>44</v>
      </c>
      <c r="H2529" s="1">
        <v>1</v>
      </c>
      <c r="I2529" s="1" t="s">
        <v>22983</v>
      </c>
      <c r="J2529" s="1" t="s">
        <v>22984</v>
      </c>
      <c r="K2529" s="1" t="s">
        <v>14279</v>
      </c>
      <c r="L2529" s="1" t="s">
        <v>7969</v>
      </c>
      <c r="M2529" s="1" t="s">
        <v>22985</v>
      </c>
    </row>
    <row r="2530" spans="1:13" ht="37.5">
      <c r="A2530" s="1" t="s">
        <v>22986</v>
      </c>
      <c r="B2530" s="1" t="s">
        <v>22987</v>
      </c>
      <c r="C2530" s="1" t="s">
        <v>16176</v>
      </c>
      <c r="D2530" s="1" t="s">
        <v>22988</v>
      </c>
      <c r="E2530" s="1">
        <v>2010</v>
      </c>
      <c r="F2530" s="1" t="s">
        <v>19719</v>
      </c>
      <c r="G2530" s="1" t="s">
        <v>7969</v>
      </c>
      <c r="H2530" s="1" t="s">
        <v>7969</v>
      </c>
      <c r="I2530" s="1" t="s">
        <v>22989</v>
      </c>
      <c r="J2530" s="1" t="s">
        <v>22990</v>
      </c>
      <c r="K2530" s="1" t="s">
        <v>7972</v>
      </c>
      <c r="L2530" s="1" t="s">
        <v>7969</v>
      </c>
    </row>
    <row r="2531" spans="1:13" ht="50">
      <c r="A2531" s="1" t="s">
        <v>22991</v>
      </c>
      <c r="B2531" s="1" t="s">
        <v>22992</v>
      </c>
      <c r="C2531" s="1" t="s">
        <v>16176</v>
      </c>
      <c r="D2531" s="1" t="s">
        <v>22993</v>
      </c>
      <c r="E2531" s="1">
        <v>2012</v>
      </c>
      <c r="F2531" s="1" t="s">
        <v>8831</v>
      </c>
      <c r="G2531" s="1">
        <v>7449</v>
      </c>
      <c r="H2531" s="1" t="s">
        <v>7969</v>
      </c>
      <c r="I2531" s="1" t="s">
        <v>15073</v>
      </c>
      <c r="J2531" s="1" t="s">
        <v>22994</v>
      </c>
      <c r="K2531" s="1" t="s">
        <v>7972</v>
      </c>
      <c r="L2531" s="1" t="s">
        <v>7969</v>
      </c>
      <c r="M2531" s="1" t="s">
        <v>22995</v>
      </c>
    </row>
    <row r="2532" spans="1:13" ht="50">
      <c r="A2532" s="1" t="s">
        <v>22996</v>
      </c>
      <c r="B2532" s="1" t="s">
        <v>22997</v>
      </c>
      <c r="C2532" s="1" t="s">
        <v>16176</v>
      </c>
      <c r="D2532" s="1" t="s">
        <v>22998</v>
      </c>
      <c r="E2532" s="1">
        <v>2012</v>
      </c>
      <c r="F2532" s="1" t="s">
        <v>8831</v>
      </c>
      <c r="G2532" s="1">
        <v>7449</v>
      </c>
      <c r="H2532" s="1" t="s">
        <v>7969</v>
      </c>
      <c r="I2532" s="1" t="s">
        <v>22999</v>
      </c>
      <c r="J2532" s="1" t="s">
        <v>23000</v>
      </c>
      <c r="K2532" s="1" t="s">
        <v>7972</v>
      </c>
      <c r="L2532" s="1" t="s">
        <v>7969</v>
      </c>
      <c r="M2532" s="1" t="s">
        <v>23001</v>
      </c>
    </row>
    <row r="2533" spans="1:13" ht="37.5">
      <c r="A2533" s="1" t="s">
        <v>23002</v>
      </c>
      <c r="B2533" s="1" t="s">
        <v>23003</v>
      </c>
      <c r="C2533" s="1" t="s">
        <v>16176</v>
      </c>
      <c r="D2533" s="1" t="s">
        <v>23004</v>
      </c>
      <c r="E2533" s="1">
        <v>2011</v>
      </c>
      <c r="F2533" s="1" t="s">
        <v>23005</v>
      </c>
      <c r="G2533" s="1" t="s">
        <v>7969</v>
      </c>
      <c r="H2533" s="1" t="s">
        <v>7969</v>
      </c>
      <c r="I2533" s="1" t="s">
        <v>23006</v>
      </c>
      <c r="J2533" s="1" t="s">
        <v>23007</v>
      </c>
      <c r="K2533" s="1" t="s">
        <v>7972</v>
      </c>
      <c r="L2533" s="1" t="s">
        <v>7969</v>
      </c>
      <c r="M2533" s="1" t="s">
        <v>23008</v>
      </c>
    </row>
    <row r="2534" spans="1:13" ht="37.5">
      <c r="A2534" s="1" t="s">
        <v>23009</v>
      </c>
      <c r="B2534" s="1" t="s">
        <v>23010</v>
      </c>
      <c r="C2534" s="1" t="s">
        <v>16176</v>
      </c>
      <c r="D2534" s="1" t="s">
        <v>23011</v>
      </c>
      <c r="E2534" s="1">
        <v>2010</v>
      </c>
      <c r="F2534" s="1" t="s">
        <v>23012</v>
      </c>
      <c r="G2534" s="1">
        <v>1</v>
      </c>
      <c r="H2534" s="1" t="s">
        <v>7969</v>
      </c>
      <c r="I2534" s="1" t="s">
        <v>23013</v>
      </c>
      <c r="J2534" s="1" t="s">
        <v>23014</v>
      </c>
      <c r="K2534" s="1" t="s">
        <v>7972</v>
      </c>
      <c r="L2534" s="1" t="s">
        <v>7969</v>
      </c>
      <c r="M2534" s="1" t="s">
        <v>23015</v>
      </c>
    </row>
    <row r="2535" spans="1:13" ht="37.5">
      <c r="A2535" s="1" t="s">
        <v>23016</v>
      </c>
      <c r="B2535" s="1" t="s">
        <v>23017</v>
      </c>
      <c r="C2535" s="1" t="s">
        <v>16176</v>
      </c>
      <c r="D2535" s="1" t="s">
        <v>23018</v>
      </c>
      <c r="E2535" s="1">
        <v>2012</v>
      </c>
      <c r="F2535" s="1" t="s">
        <v>23019</v>
      </c>
      <c r="G2535" s="1" t="s">
        <v>7969</v>
      </c>
      <c r="H2535" s="1" t="s">
        <v>7969</v>
      </c>
      <c r="I2535" s="1" t="s">
        <v>23020</v>
      </c>
      <c r="J2535" s="1" t="s">
        <v>23021</v>
      </c>
      <c r="K2535" s="1" t="s">
        <v>7972</v>
      </c>
      <c r="L2535" s="1" t="s">
        <v>7969</v>
      </c>
      <c r="M2535" s="1" t="s">
        <v>23022</v>
      </c>
    </row>
    <row r="2536" spans="1:13" ht="50">
      <c r="A2536" s="1" t="s">
        <v>23023</v>
      </c>
      <c r="B2536" s="1" t="s">
        <v>23024</v>
      </c>
      <c r="C2536" s="1" t="s">
        <v>16176</v>
      </c>
      <c r="D2536" s="1" t="s">
        <v>23025</v>
      </c>
      <c r="E2536" s="1">
        <v>2011</v>
      </c>
      <c r="F2536" s="1" t="s">
        <v>8831</v>
      </c>
      <c r="G2536" s="1">
        <v>7093</v>
      </c>
      <c r="H2536" s="1" t="s">
        <v>7969</v>
      </c>
      <c r="I2536" s="1" t="s">
        <v>23026</v>
      </c>
      <c r="J2536" s="1" t="s">
        <v>23027</v>
      </c>
      <c r="K2536" s="1" t="s">
        <v>7972</v>
      </c>
      <c r="L2536" s="1" t="s">
        <v>7969</v>
      </c>
      <c r="M2536" s="1" t="s">
        <v>23028</v>
      </c>
    </row>
    <row r="2537" spans="1:13" ht="37.5">
      <c r="A2537" s="1" t="s">
        <v>23029</v>
      </c>
      <c r="B2537" s="1" t="s">
        <v>23030</v>
      </c>
      <c r="C2537" s="1" t="s">
        <v>16176</v>
      </c>
      <c r="D2537" s="1" t="s">
        <v>23031</v>
      </c>
      <c r="E2537" s="1">
        <v>2010</v>
      </c>
      <c r="F2537" s="1" t="s">
        <v>23032</v>
      </c>
      <c r="G2537" s="1" t="s">
        <v>7969</v>
      </c>
      <c r="H2537" s="1" t="s">
        <v>7969</v>
      </c>
      <c r="I2537" s="1" t="s">
        <v>23033</v>
      </c>
      <c r="J2537" s="1" t="s">
        <v>23034</v>
      </c>
      <c r="K2537" s="1" t="s">
        <v>7972</v>
      </c>
      <c r="L2537" s="1" t="s">
        <v>7969</v>
      </c>
      <c r="M2537" s="1" t="s">
        <v>23035</v>
      </c>
    </row>
    <row r="2538" spans="1:13" ht="37.5">
      <c r="A2538" s="1" t="s">
        <v>23036</v>
      </c>
      <c r="B2538" s="1" t="s">
        <v>23037</v>
      </c>
      <c r="C2538" s="1" t="s">
        <v>16176</v>
      </c>
      <c r="D2538" s="1" t="s">
        <v>23038</v>
      </c>
      <c r="E2538" s="1">
        <v>2013</v>
      </c>
      <c r="F2538" s="1" t="s">
        <v>23039</v>
      </c>
      <c r="G2538" s="1" t="s">
        <v>7969</v>
      </c>
      <c r="H2538" s="1" t="s">
        <v>7969</v>
      </c>
      <c r="I2538" s="1" t="s">
        <v>23040</v>
      </c>
      <c r="J2538" s="1" t="s">
        <v>23041</v>
      </c>
      <c r="K2538" s="1" t="s">
        <v>7972</v>
      </c>
      <c r="L2538" s="1" t="s">
        <v>7969</v>
      </c>
    </row>
    <row r="2539" spans="1:13" ht="37.5">
      <c r="A2539" s="1" t="s">
        <v>23042</v>
      </c>
      <c r="B2539" s="1" t="s">
        <v>23043</v>
      </c>
      <c r="C2539" s="1" t="s">
        <v>16176</v>
      </c>
      <c r="D2539" s="1" t="s">
        <v>23044</v>
      </c>
      <c r="E2539" s="1">
        <v>2012</v>
      </c>
      <c r="F2539" s="1" t="s">
        <v>23045</v>
      </c>
      <c r="G2539" s="1" t="s">
        <v>7969</v>
      </c>
      <c r="H2539" s="1" t="s">
        <v>7969</v>
      </c>
      <c r="I2539" s="1" t="s">
        <v>23046</v>
      </c>
      <c r="J2539" s="1" t="s">
        <v>23047</v>
      </c>
      <c r="K2539" s="1" t="s">
        <v>7972</v>
      </c>
      <c r="L2539" s="1" t="s">
        <v>7969</v>
      </c>
      <c r="M2539" s="1" t="s">
        <v>23048</v>
      </c>
    </row>
    <row r="2540" spans="1:13" ht="50">
      <c r="A2540" s="1" t="s">
        <v>23049</v>
      </c>
      <c r="B2540" s="1" t="s">
        <v>23050</v>
      </c>
      <c r="C2540" s="1" t="s">
        <v>16176</v>
      </c>
      <c r="D2540" s="1" t="s">
        <v>23051</v>
      </c>
      <c r="E2540" s="1">
        <v>2012</v>
      </c>
      <c r="F2540" s="1" t="s">
        <v>23052</v>
      </c>
      <c r="G2540" s="1" t="s">
        <v>7969</v>
      </c>
      <c r="H2540" s="1" t="s">
        <v>7969</v>
      </c>
      <c r="I2540" s="1" t="s">
        <v>23053</v>
      </c>
      <c r="J2540" s="1" t="s">
        <v>23054</v>
      </c>
      <c r="K2540" s="1" t="s">
        <v>7972</v>
      </c>
      <c r="L2540" s="1" t="s">
        <v>7969</v>
      </c>
      <c r="M2540" s="1" t="s">
        <v>23055</v>
      </c>
    </row>
    <row r="2541" spans="1:13" ht="50">
      <c r="A2541" s="1" t="s">
        <v>23056</v>
      </c>
      <c r="B2541" s="1" t="s">
        <v>23057</v>
      </c>
      <c r="C2541" s="1" t="s">
        <v>16176</v>
      </c>
      <c r="D2541" s="1" t="s">
        <v>23058</v>
      </c>
      <c r="E2541" s="1">
        <v>2013</v>
      </c>
      <c r="F2541" s="1" t="s">
        <v>8831</v>
      </c>
      <c r="G2541" s="1">
        <v>8303</v>
      </c>
      <c r="H2541" s="1" t="s">
        <v>7969</v>
      </c>
      <c r="I2541" s="1" t="s">
        <v>23059</v>
      </c>
      <c r="J2541" s="1" t="s">
        <v>23060</v>
      </c>
      <c r="K2541" s="1" t="s">
        <v>7972</v>
      </c>
      <c r="L2541" s="1" t="s">
        <v>7969</v>
      </c>
      <c r="M2541" s="1" t="s">
        <v>23061</v>
      </c>
    </row>
    <row r="2542" spans="1:13" ht="50">
      <c r="A2542" s="1" t="s">
        <v>23062</v>
      </c>
      <c r="B2542" s="1" t="s">
        <v>23063</v>
      </c>
      <c r="C2542" s="1" t="s">
        <v>16176</v>
      </c>
      <c r="D2542" s="1" t="s">
        <v>23064</v>
      </c>
      <c r="E2542" s="1">
        <v>2012</v>
      </c>
      <c r="F2542" s="1" t="s">
        <v>15269</v>
      </c>
      <c r="G2542" s="1">
        <v>94</v>
      </c>
      <c r="H2542" s="1" t="s">
        <v>7969</v>
      </c>
      <c r="I2542" s="1" t="s">
        <v>23065</v>
      </c>
      <c r="J2542" s="1" t="s">
        <v>23066</v>
      </c>
      <c r="K2542" s="1" t="s">
        <v>7972</v>
      </c>
      <c r="L2542" s="1" t="s">
        <v>7969</v>
      </c>
      <c r="M2542" s="1" t="s">
        <v>23067</v>
      </c>
    </row>
    <row r="2543" spans="1:13" ht="37.5">
      <c r="A2543" s="1" t="s">
        <v>23068</v>
      </c>
      <c r="B2543" s="1" t="s">
        <v>23069</v>
      </c>
      <c r="C2543" s="1" t="s">
        <v>16176</v>
      </c>
      <c r="D2543" s="1" t="s">
        <v>23070</v>
      </c>
      <c r="E2543" s="1">
        <v>2011</v>
      </c>
      <c r="F2543" s="1" t="s">
        <v>9537</v>
      </c>
      <c r="G2543" s="1" t="s">
        <v>7969</v>
      </c>
      <c r="H2543" s="1" t="s">
        <v>7969</v>
      </c>
      <c r="I2543" s="1" t="s">
        <v>23071</v>
      </c>
      <c r="J2543" s="1" t="s">
        <v>23072</v>
      </c>
      <c r="K2543" s="1" t="s">
        <v>7972</v>
      </c>
      <c r="L2543" s="1" t="s">
        <v>7969</v>
      </c>
      <c r="M2543" s="1" t="s">
        <v>23073</v>
      </c>
    </row>
    <row r="2544" spans="1:13" ht="37.5">
      <c r="A2544" s="1" t="s">
        <v>23074</v>
      </c>
      <c r="B2544" s="1" t="s">
        <v>23075</v>
      </c>
      <c r="C2544" s="1" t="s">
        <v>16176</v>
      </c>
      <c r="D2544" s="1" t="s">
        <v>23076</v>
      </c>
      <c r="E2544" s="1">
        <v>2010</v>
      </c>
      <c r="F2544" s="1" t="s">
        <v>9537</v>
      </c>
      <c r="G2544" s="1" t="s">
        <v>7969</v>
      </c>
      <c r="H2544" s="1" t="s">
        <v>7969</v>
      </c>
      <c r="I2544" s="1" t="s">
        <v>23077</v>
      </c>
      <c r="J2544" s="1" t="s">
        <v>23078</v>
      </c>
      <c r="K2544" s="1" t="s">
        <v>7972</v>
      </c>
      <c r="L2544" s="1" t="s">
        <v>7969</v>
      </c>
    </row>
    <row r="2545" spans="1:13" ht="50">
      <c r="A2545" s="1" t="s">
        <v>23079</v>
      </c>
      <c r="B2545" s="1" t="s">
        <v>23080</v>
      </c>
      <c r="C2545" s="1" t="s">
        <v>16176</v>
      </c>
      <c r="D2545" s="1" t="s">
        <v>23081</v>
      </c>
      <c r="E2545" s="1">
        <v>2012</v>
      </c>
      <c r="F2545" s="1" t="s">
        <v>23082</v>
      </c>
      <c r="G2545" s="1" t="s">
        <v>7969</v>
      </c>
      <c r="H2545" s="1" t="s">
        <v>7969</v>
      </c>
      <c r="I2545" s="1" t="s">
        <v>23083</v>
      </c>
      <c r="J2545" s="1" t="s">
        <v>23084</v>
      </c>
      <c r="K2545" s="1" t="s">
        <v>7972</v>
      </c>
      <c r="L2545" s="1" t="s">
        <v>7969</v>
      </c>
      <c r="M2545" s="1" t="s">
        <v>23085</v>
      </c>
    </row>
    <row r="2546" spans="1:13" ht="37.5">
      <c r="A2546" s="1" t="s">
        <v>23086</v>
      </c>
      <c r="B2546" s="1" t="s">
        <v>23087</v>
      </c>
      <c r="C2546" s="1" t="s">
        <v>16176</v>
      </c>
      <c r="D2546" s="1" t="s">
        <v>23088</v>
      </c>
      <c r="E2546" s="1">
        <v>2010</v>
      </c>
      <c r="F2546" s="1" t="s">
        <v>15269</v>
      </c>
      <c r="G2546" s="1">
        <v>50</v>
      </c>
      <c r="H2546" s="1" t="s">
        <v>7969</v>
      </c>
      <c r="I2546" s="1" t="s">
        <v>23089</v>
      </c>
      <c r="J2546" s="1" t="s">
        <v>23090</v>
      </c>
      <c r="K2546" s="1" t="s">
        <v>7972</v>
      </c>
      <c r="L2546" s="1" t="s">
        <v>7969</v>
      </c>
      <c r="M2546" s="1" t="s">
        <v>23091</v>
      </c>
    </row>
    <row r="2547" spans="1:13" ht="37.5">
      <c r="A2547" s="1" t="s">
        <v>23092</v>
      </c>
      <c r="B2547" s="1" t="s">
        <v>23093</v>
      </c>
      <c r="C2547" s="1" t="s">
        <v>16176</v>
      </c>
      <c r="D2547" s="1" t="s">
        <v>23094</v>
      </c>
      <c r="E2547" s="1">
        <v>2010</v>
      </c>
      <c r="F2547" s="1" t="s">
        <v>23095</v>
      </c>
      <c r="G2547" s="1" t="s">
        <v>7969</v>
      </c>
      <c r="H2547" s="1" t="s">
        <v>7969</v>
      </c>
      <c r="I2547" s="1" t="s">
        <v>23096</v>
      </c>
      <c r="J2547" s="1" t="s">
        <v>23097</v>
      </c>
      <c r="K2547" s="1" t="s">
        <v>7972</v>
      </c>
      <c r="L2547" s="1" t="s">
        <v>7969</v>
      </c>
      <c r="M2547" s="1" t="s">
        <v>23098</v>
      </c>
    </row>
    <row r="2548" spans="1:13" ht="37.5">
      <c r="A2548" s="1" t="s">
        <v>23099</v>
      </c>
      <c r="B2548" s="1" t="s">
        <v>23100</v>
      </c>
      <c r="C2548" s="1" t="s">
        <v>16176</v>
      </c>
      <c r="D2548" s="1" t="s">
        <v>23101</v>
      </c>
      <c r="E2548" s="1">
        <v>2011</v>
      </c>
      <c r="F2548" s="1" t="s">
        <v>22733</v>
      </c>
      <c r="G2548" s="1">
        <v>6</v>
      </c>
      <c r="H2548" s="1">
        <v>4</v>
      </c>
      <c r="I2548" s="1" t="s">
        <v>23102</v>
      </c>
      <c r="J2548" s="1" t="s">
        <v>23103</v>
      </c>
      <c r="K2548" s="1" t="s">
        <v>7972</v>
      </c>
      <c r="L2548" s="1" t="s">
        <v>7969</v>
      </c>
      <c r="M2548" s="1" t="s">
        <v>23104</v>
      </c>
    </row>
    <row r="2549" spans="1:13" ht="37.5">
      <c r="A2549" s="1" t="s">
        <v>23105</v>
      </c>
      <c r="B2549" s="1" t="s">
        <v>23106</v>
      </c>
      <c r="C2549" s="1" t="s">
        <v>16176</v>
      </c>
      <c r="D2549" s="1" t="s">
        <v>23107</v>
      </c>
      <c r="E2549" s="1">
        <v>2012</v>
      </c>
      <c r="F2549" s="1" t="s">
        <v>23108</v>
      </c>
      <c r="G2549" s="1" t="s">
        <v>7969</v>
      </c>
      <c r="H2549" s="1" t="s">
        <v>7969</v>
      </c>
      <c r="I2549" s="1" t="s">
        <v>22789</v>
      </c>
      <c r="J2549" s="1" t="s">
        <v>23109</v>
      </c>
      <c r="K2549" s="1" t="s">
        <v>7972</v>
      </c>
      <c r="L2549" s="1" t="s">
        <v>7969</v>
      </c>
      <c r="M2549" s="1" t="s">
        <v>23110</v>
      </c>
    </row>
    <row r="2550" spans="1:13" ht="50">
      <c r="A2550" s="1" t="s">
        <v>23111</v>
      </c>
      <c r="B2550" s="1" t="s">
        <v>23112</v>
      </c>
      <c r="C2550" s="1" t="s">
        <v>16176</v>
      </c>
      <c r="D2550" s="1" t="s">
        <v>23113</v>
      </c>
      <c r="E2550" s="1">
        <v>2011</v>
      </c>
      <c r="F2550" s="1" t="s">
        <v>23114</v>
      </c>
      <c r="G2550" s="1">
        <v>29</v>
      </c>
      <c r="H2550" s="1">
        <v>2</v>
      </c>
      <c r="I2550" s="1" t="s">
        <v>23115</v>
      </c>
      <c r="J2550" s="1" t="s">
        <v>23116</v>
      </c>
      <c r="K2550" s="1" t="s">
        <v>14279</v>
      </c>
      <c r="L2550" s="1" t="s">
        <v>7969</v>
      </c>
      <c r="M2550" s="1" t="s">
        <v>23117</v>
      </c>
    </row>
    <row r="2551" spans="1:13" ht="37.5">
      <c r="A2551" s="1" t="s">
        <v>23118</v>
      </c>
      <c r="B2551" s="1" t="s">
        <v>23119</v>
      </c>
      <c r="C2551" s="1" t="s">
        <v>16176</v>
      </c>
      <c r="D2551" s="1" t="s">
        <v>23120</v>
      </c>
      <c r="E2551" s="1">
        <v>2013</v>
      </c>
      <c r="F2551" s="1" t="s">
        <v>20464</v>
      </c>
      <c r="G2551" s="1">
        <v>8</v>
      </c>
      <c r="H2551" s="1">
        <v>2</v>
      </c>
      <c r="I2551" s="1" t="s">
        <v>22471</v>
      </c>
      <c r="J2551" s="1" t="s">
        <v>23121</v>
      </c>
      <c r="K2551" s="1" t="s">
        <v>7972</v>
      </c>
      <c r="L2551" s="1" t="s">
        <v>9617</v>
      </c>
      <c r="M2551" s="1" t="s">
        <v>23122</v>
      </c>
    </row>
    <row r="2552" spans="1:13" ht="37.5">
      <c r="A2552" s="1" t="s">
        <v>23123</v>
      </c>
      <c r="B2552" s="1" t="s">
        <v>23124</v>
      </c>
      <c r="C2552" s="1" t="s">
        <v>16176</v>
      </c>
      <c r="D2552" s="1" t="s">
        <v>23125</v>
      </c>
      <c r="E2552" s="1">
        <v>2010</v>
      </c>
      <c r="F2552" s="1" t="s">
        <v>23126</v>
      </c>
      <c r="G2552" s="1" t="s">
        <v>7969</v>
      </c>
      <c r="H2552" s="1" t="s">
        <v>7969</v>
      </c>
      <c r="I2552" s="1" t="s">
        <v>22934</v>
      </c>
      <c r="J2552" s="1" t="s">
        <v>23127</v>
      </c>
      <c r="K2552" s="1" t="s">
        <v>7972</v>
      </c>
      <c r="L2552" s="1" t="s">
        <v>7969</v>
      </c>
      <c r="M2552" s="1" t="s">
        <v>23128</v>
      </c>
    </row>
    <row r="2553" spans="1:13" ht="37.5">
      <c r="A2553" s="1" t="s">
        <v>23129</v>
      </c>
      <c r="B2553" s="1" t="s">
        <v>23130</v>
      </c>
      <c r="C2553" s="1" t="s">
        <v>16176</v>
      </c>
      <c r="D2553" s="1" t="s">
        <v>23131</v>
      </c>
      <c r="E2553" s="1">
        <v>2010</v>
      </c>
      <c r="F2553" s="1" t="s">
        <v>23132</v>
      </c>
      <c r="G2553" s="1" t="s">
        <v>7969</v>
      </c>
      <c r="H2553" s="1" t="s">
        <v>7969</v>
      </c>
      <c r="I2553" s="1" t="s">
        <v>23133</v>
      </c>
      <c r="J2553" s="1" t="s">
        <v>23134</v>
      </c>
      <c r="K2553" s="1" t="s">
        <v>7972</v>
      </c>
      <c r="L2553" s="1" t="s">
        <v>7969</v>
      </c>
      <c r="M2553" s="1" t="s">
        <v>23135</v>
      </c>
    </row>
    <row r="2554" spans="1:13" ht="37.5">
      <c r="A2554" s="1" t="s">
        <v>23136</v>
      </c>
      <c r="B2554" s="1" t="s">
        <v>23137</v>
      </c>
      <c r="C2554" s="1" t="s">
        <v>16176</v>
      </c>
      <c r="D2554" s="1" t="s">
        <v>23138</v>
      </c>
      <c r="E2554" s="1">
        <v>2012</v>
      </c>
      <c r="F2554" s="1" t="s">
        <v>23139</v>
      </c>
      <c r="G2554" s="1">
        <v>29</v>
      </c>
      <c r="H2554" s="1" t="s">
        <v>7969</v>
      </c>
      <c r="I2554" s="1" t="s">
        <v>23140</v>
      </c>
      <c r="J2554" s="1" t="s">
        <v>23141</v>
      </c>
      <c r="K2554" s="1" t="s">
        <v>7972</v>
      </c>
      <c r="L2554" s="1" t="s">
        <v>7969</v>
      </c>
    </row>
    <row r="2555" spans="1:13" ht="50">
      <c r="A2555" s="1" t="s">
        <v>23142</v>
      </c>
      <c r="B2555" s="1" t="s">
        <v>23143</v>
      </c>
      <c r="C2555" s="1" t="s">
        <v>16176</v>
      </c>
      <c r="D2555" s="1" t="s">
        <v>23144</v>
      </c>
      <c r="E2555" s="1">
        <v>2012</v>
      </c>
      <c r="F2555" s="1" t="s">
        <v>22594</v>
      </c>
      <c r="G2555" s="1">
        <v>8</v>
      </c>
      <c r="H2555" s="1">
        <v>3</v>
      </c>
      <c r="I2555" s="1" t="s">
        <v>23145</v>
      </c>
      <c r="J2555" s="1" t="s">
        <v>23146</v>
      </c>
      <c r="K2555" s="1" t="s">
        <v>7972</v>
      </c>
      <c r="L2555" s="1" t="s">
        <v>7969</v>
      </c>
      <c r="M2555" s="1" t="s">
        <v>7969</v>
      </c>
    </row>
    <row r="2556" spans="1:13" ht="37.5">
      <c r="A2556" s="1" t="s">
        <v>23147</v>
      </c>
      <c r="B2556" s="1" t="s">
        <v>23148</v>
      </c>
      <c r="C2556" s="1" t="s">
        <v>16176</v>
      </c>
      <c r="D2556" s="1" t="s">
        <v>23149</v>
      </c>
      <c r="E2556" s="1">
        <v>2012</v>
      </c>
      <c r="F2556" s="1" t="s">
        <v>8328</v>
      </c>
      <c r="G2556" s="1" t="s">
        <v>7969</v>
      </c>
      <c r="H2556" s="1" t="s">
        <v>7969</v>
      </c>
      <c r="I2556" s="1" t="s">
        <v>23150</v>
      </c>
      <c r="J2556" s="1" t="s">
        <v>23151</v>
      </c>
      <c r="K2556" s="1" t="s">
        <v>7972</v>
      </c>
      <c r="L2556" s="1" t="s">
        <v>7969</v>
      </c>
      <c r="M2556" s="1" t="s">
        <v>23152</v>
      </c>
    </row>
    <row r="2557" spans="1:13" ht="37.5">
      <c r="A2557" s="1" t="s">
        <v>23153</v>
      </c>
      <c r="B2557" s="1" t="s">
        <v>23154</v>
      </c>
      <c r="C2557" s="1" t="s">
        <v>16176</v>
      </c>
      <c r="D2557" s="1" t="s">
        <v>23155</v>
      </c>
      <c r="E2557" s="1">
        <v>2011</v>
      </c>
      <c r="F2557" s="1" t="s">
        <v>14638</v>
      </c>
      <c r="G2557" s="1">
        <v>48</v>
      </c>
      <c r="H2557" s="1">
        <v>12</v>
      </c>
      <c r="I2557" s="1" t="s">
        <v>23156</v>
      </c>
      <c r="J2557" s="1" t="s">
        <v>23157</v>
      </c>
      <c r="K2557" s="1" t="s">
        <v>14279</v>
      </c>
      <c r="L2557" s="1" t="s">
        <v>7969</v>
      </c>
      <c r="M2557" s="1" t="s">
        <v>7969</v>
      </c>
    </row>
    <row r="2558" spans="1:13" ht="37.5">
      <c r="A2558" s="1" t="s">
        <v>23158</v>
      </c>
      <c r="B2558" s="1" t="s">
        <v>23159</v>
      </c>
      <c r="C2558" s="1" t="s">
        <v>16176</v>
      </c>
      <c r="D2558" s="1" t="s">
        <v>23160</v>
      </c>
      <c r="E2558" s="1">
        <v>2010</v>
      </c>
      <c r="F2558" s="1" t="s">
        <v>22587</v>
      </c>
      <c r="G2558" s="1" t="s">
        <v>7969</v>
      </c>
      <c r="H2558" s="1" t="s">
        <v>7969</v>
      </c>
      <c r="I2558" s="1" t="s">
        <v>23161</v>
      </c>
      <c r="J2558" s="1" t="s">
        <v>23162</v>
      </c>
      <c r="K2558" s="1" t="s">
        <v>7972</v>
      </c>
      <c r="L2558" s="1" t="s">
        <v>7969</v>
      </c>
      <c r="M2558" s="1" t="s">
        <v>23163</v>
      </c>
    </row>
    <row r="2559" spans="1:13" ht="50">
      <c r="A2559" s="1" t="s">
        <v>23164</v>
      </c>
      <c r="B2559" s="1" t="s">
        <v>23165</v>
      </c>
      <c r="C2559" s="1" t="s">
        <v>16176</v>
      </c>
      <c r="D2559" s="1" t="s">
        <v>23166</v>
      </c>
      <c r="E2559" s="1">
        <v>2012</v>
      </c>
      <c r="F2559" s="1" t="s">
        <v>8831</v>
      </c>
      <c r="G2559" s="1">
        <v>7645</v>
      </c>
      <c r="H2559" s="1" t="s">
        <v>7969</v>
      </c>
      <c r="I2559" s="1" t="s">
        <v>23167</v>
      </c>
      <c r="J2559" s="1" t="s">
        <v>23168</v>
      </c>
      <c r="K2559" s="1" t="s">
        <v>7972</v>
      </c>
      <c r="L2559" s="1" t="s">
        <v>7969</v>
      </c>
      <c r="M2559" s="1" t="s">
        <v>23169</v>
      </c>
    </row>
    <row r="2560" spans="1:13" ht="37.5">
      <c r="A2560" s="1" t="s">
        <v>23170</v>
      </c>
      <c r="B2560" s="1" t="s">
        <v>23171</v>
      </c>
      <c r="C2560" s="1" t="s">
        <v>16176</v>
      </c>
      <c r="D2560" s="1" t="s">
        <v>23172</v>
      </c>
      <c r="E2560" s="1">
        <v>2011</v>
      </c>
      <c r="F2560" s="1" t="s">
        <v>23173</v>
      </c>
      <c r="G2560" s="1" t="s">
        <v>7969</v>
      </c>
      <c r="H2560" s="1" t="s">
        <v>7969</v>
      </c>
      <c r="I2560" s="1" t="s">
        <v>23174</v>
      </c>
      <c r="J2560" s="1" t="s">
        <v>23175</v>
      </c>
      <c r="K2560" s="1" t="s">
        <v>7972</v>
      </c>
      <c r="L2560" s="1" t="s">
        <v>8078</v>
      </c>
      <c r="M2560" s="1" t="s">
        <v>23176</v>
      </c>
    </row>
    <row r="2561" spans="1:13" ht="37.5">
      <c r="A2561" s="1" t="s">
        <v>23177</v>
      </c>
      <c r="B2561" s="1" t="s">
        <v>23178</v>
      </c>
      <c r="C2561" s="1" t="s">
        <v>16176</v>
      </c>
      <c r="D2561" s="1" t="s">
        <v>23179</v>
      </c>
      <c r="E2561" s="1">
        <v>2012</v>
      </c>
      <c r="F2561" s="1" t="s">
        <v>23180</v>
      </c>
      <c r="G2561" s="1" t="s">
        <v>7969</v>
      </c>
      <c r="H2561" s="1" t="s">
        <v>7969</v>
      </c>
      <c r="I2561" s="1" t="s">
        <v>23181</v>
      </c>
      <c r="J2561" s="1" t="s">
        <v>23182</v>
      </c>
      <c r="K2561" s="1" t="s">
        <v>7972</v>
      </c>
      <c r="L2561" s="1" t="s">
        <v>8078</v>
      </c>
      <c r="M2561" s="1" t="s">
        <v>23183</v>
      </c>
    </row>
    <row r="2562" spans="1:13" ht="37.5">
      <c r="A2562" s="1" t="s">
        <v>23184</v>
      </c>
      <c r="B2562" s="1" t="s">
        <v>23185</v>
      </c>
      <c r="C2562" s="1" t="s">
        <v>16176</v>
      </c>
      <c r="D2562" s="1" t="s">
        <v>23186</v>
      </c>
      <c r="E2562" s="1">
        <v>2013</v>
      </c>
      <c r="F2562" s="1" t="s">
        <v>22613</v>
      </c>
      <c r="G2562" s="1" t="s">
        <v>7969</v>
      </c>
      <c r="H2562" s="1" t="s">
        <v>7969</v>
      </c>
      <c r="I2562" s="1" t="s">
        <v>23187</v>
      </c>
      <c r="J2562" s="1" t="s">
        <v>23188</v>
      </c>
      <c r="K2562" s="1" t="s">
        <v>7972</v>
      </c>
      <c r="L2562" s="1" t="s">
        <v>7969</v>
      </c>
      <c r="M2562" s="1" t="s">
        <v>23189</v>
      </c>
    </row>
    <row r="2563" spans="1:13" ht="37.5">
      <c r="A2563" s="1" t="s">
        <v>23190</v>
      </c>
      <c r="B2563" s="1" t="s">
        <v>23191</v>
      </c>
      <c r="C2563" s="1" t="s">
        <v>16176</v>
      </c>
      <c r="D2563" s="1" t="s">
        <v>23192</v>
      </c>
      <c r="E2563" s="1">
        <v>2013</v>
      </c>
      <c r="F2563" s="1" t="s">
        <v>22613</v>
      </c>
      <c r="G2563" s="1" t="s">
        <v>7969</v>
      </c>
      <c r="H2563" s="1" t="s">
        <v>7969</v>
      </c>
      <c r="I2563" s="1" t="s">
        <v>22408</v>
      </c>
      <c r="J2563" s="1" t="s">
        <v>23193</v>
      </c>
      <c r="K2563" s="1" t="s">
        <v>7972</v>
      </c>
      <c r="L2563" s="1" t="s">
        <v>7969</v>
      </c>
      <c r="M2563" s="1" t="s">
        <v>23194</v>
      </c>
    </row>
    <row r="2564" spans="1:13" ht="50">
      <c r="A2564" s="1" t="s">
        <v>23195</v>
      </c>
      <c r="B2564" s="1" t="s">
        <v>23196</v>
      </c>
      <c r="C2564" s="1" t="s">
        <v>16176</v>
      </c>
      <c r="D2564" s="1" t="s">
        <v>23197</v>
      </c>
      <c r="E2564" s="1">
        <v>2008</v>
      </c>
      <c r="F2564" s="1" t="s">
        <v>8831</v>
      </c>
      <c r="G2564" s="1">
        <v>5094</v>
      </c>
      <c r="H2564" s="1" t="s">
        <v>7969</v>
      </c>
      <c r="I2564" s="1" t="s">
        <v>23198</v>
      </c>
      <c r="J2564" s="1" t="s">
        <v>23199</v>
      </c>
      <c r="K2564" s="1" t="s">
        <v>7972</v>
      </c>
      <c r="L2564" s="1" t="s">
        <v>7969</v>
      </c>
    </row>
    <row r="2565" spans="1:13" ht="37.5">
      <c r="A2565" s="1" t="s">
        <v>23200</v>
      </c>
      <c r="B2565" s="1" t="s">
        <v>23201</v>
      </c>
      <c r="C2565" s="1" t="s">
        <v>16176</v>
      </c>
      <c r="D2565" s="1" t="s">
        <v>23202</v>
      </c>
      <c r="E2565" s="1">
        <v>2009</v>
      </c>
      <c r="F2565" s="1" t="s">
        <v>23203</v>
      </c>
      <c r="G2565" s="1" t="s">
        <v>7969</v>
      </c>
      <c r="H2565" s="1" t="s">
        <v>7969</v>
      </c>
      <c r="I2565" s="1" t="s">
        <v>23204</v>
      </c>
      <c r="J2565" s="1" t="s">
        <v>23205</v>
      </c>
      <c r="K2565" s="1" t="s">
        <v>7972</v>
      </c>
      <c r="L2565" s="1" t="s">
        <v>7969</v>
      </c>
      <c r="M2565" s="1" t="s">
        <v>23206</v>
      </c>
    </row>
    <row r="2566" spans="1:13" ht="37.5">
      <c r="A2566" s="1" t="s">
        <v>23207</v>
      </c>
      <c r="B2566" s="1" t="s">
        <v>23208</v>
      </c>
      <c r="C2566" s="1" t="s">
        <v>16176</v>
      </c>
      <c r="D2566" s="1" t="s">
        <v>23209</v>
      </c>
      <c r="E2566" s="1">
        <v>2010</v>
      </c>
      <c r="F2566" s="1" t="s">
        <v>23210</v>
      </c>
      <c r="G2566" s="1">
        <v>53</v>
      </c>
      <c r="H2566" s="1">
        <v>1</v>
      </c>
      <c r="I2566" s="1" t="s">
        <v>23211</v>
      </c>
      <c r="J2566" s="1" t="s">
        <v>23212</v>
      </c>
      <c r="K2566" s="1" t="s">
        <v>7972</v>
      </c>
      <c r="L2566" s="1" t="s">
        <v>7969</v>
      </c>
      <c r="M2566" s="1" t="s">
        <v>23213</v>
      </c>
    </row>
    <row r="2567" spans="1:13" ht="37.5">
      <c r="A2567" s="1" t="s">
        <v>23214</v>
      </c>
      <c r="B2567" s="1" t="s">
        <v>23215</v>
      </c>
      <c r="C2567" s="1" t="s">
        <v>16176</v>
      </c>
      <c r="D2567" s="1" t="s">
        <v>23216</v>
      </c>
      <c r="E2567" s="1">
        <v>2009</v>
      </c>
      <c r="F2567" s="1" t="s">
        <v>23217</v>
      </c>
      <c r="G2567" s="1">
        <v>1</v>
      </c>
      <c r="H2567" s="1">
        <v>3</v>
      </c>
      <c r="I2567" s="1" t="s">
        <v>23218</v>
      </c>
      <c r="J2567" s="1" t="s">
        <v>23219</v>
      </c>
      <c r="K2567" s="1" t="s">
        <v>7972</v>
      </c>
      <c r="L2567" s="1" t="s">
        <v>7969</v>
      </c>
    </row>
    <row r="2568" spans="1:13" ht="37.5">
      <c r="A2568" s="1" t="s">
        <v>23220</v>
      </c>
      <c r="B2568" s="1" t="s">
        <v>23221</v>
      </c>
      <c r="C2568" s="1" t="s">
        <v>16176</v>
      </c>
      <c r="D2568" s="1" t="s">
        <v>23222</v>
      </c>
      <c r="E2568" s="1">
        <v>2007</v>
      </c>
      <c r="F2568" s="1" t="s">
        <v>23223</v>
      </c>
      <c r="G2568" s="1" t="s">
        <v>7969</v>
      </c>
      <c r="H2568" s="1" t="s">
        <v>7969</v>
      </c>
      <c r="I2568" s="1" t="s">
        <v>23224</v>
      </c>
      <c r="J2568" s="1" t="s">
        <v>23225</v>
      </c>
      <c r="K2568" s="1" t="s">
        <v>7972</v>
      </c>
      <c r="L2568" s="1" t="s">
        <v>7969</v>
      </c>
      <c r="M2568" s="1" t="s">
        <v>23226</v>
      </c>
    </row>
    <row r="2569" spans="1:13" ht="50">
      <c r="A2569" s="1" t="s">
        <v>23227</v>
      </c>
      <c r="B2569" s="1" t="s">
        <v>23228</v>
      </c>
      <c r="C2569" s="1" t="s">
        <v>16176</v>
      </c>
      <c r="D2569" s="1" t="s">
        <v>23229</v>
      </c>
      <c r="E2569" s="1">
        <v>2009</v>
      </c>
      <c r="F2569" s="1" t="s">
        <v>8831</v>
      </c>
      <c r="G2569" s="1">
        <v>5823</v>
      </c>
      <c r="H2569" s="1" t="s">
        <v>7969</v>
      </c>
      <c r="I2569" s="1" t="s">
        <v>23230</v>
      </c>
      <c r="J2569" s="1" t="s">
        <v>23231</v>
      </c>
      <c r="K2569" s="1" t="s">
        <v>7972</v>
      </c>
      <c r="L2569" s="1" t="s">
        <v>13352</v>
      </c>
    </row>
    <row r="2570" spans="1:13" ht="37.5">
      <c r="A2570" s="1" t="s">
        <v>23232</v>
      </c>
      <c r="B2570" s="1" t="s">
        <v>23233</v>
      </c>
      <c r="C2570" s="1" t="s">
        <v>16176</v>
      </c>
      <c r="D2570" s="1" t="s">
        <v>23234</v>
      </c>
      <c r="E2570" s="1">
        <v>2007</v>
      </c>
      <c r="F2570" s="1" t="s">
        <v>23235</v>
      </c>
      <c r="G2570" s="1" t="s">
        <v>7969</v>
      </c>
      <c r="H2570" s="1" t="s">
        <v>7969</v>
      </c>
      <c r="I2570" s="1" t="s">
        <v>23236</v>
      </c>
      <c r="J2570" s="1" t="s">
        <v>23237</v>
      </c>
      <c r="K2570" s="1" t="s">
        <v>7972</v>
      </c>
      <c r="L2570" s="1" t="s">
        <v>7969</v>
      </c>
      <c r="M2570" s="1" t="s">
        <v>23238</v>
      </c>
    </row>
    <row r="2571" spans="1:13" ht="50">
      <c r="A2571" s="1" t="s">
        <v>23239</v>
      </c>
      <c r="B2571" s="1" t="s">
        <v>23240</v>
      </c>
      <c r="C2571" s="1" t="s">
        <v>16176</v>
      </c>
      <c r="D2571" s="1" t="s">
        <v>23241</v>
      </c>
      <c r="E2571" s="1">
        <v>2009</v>
      </c>
      <c r="F2571" s="1" t="s">
        <v>23242</v>
      </c>
      <c r="G2571" s="1" t="s">
        <v>7969</v>
      </c>
      <c r="H2571" s="1" t="s">
        <v>7969</v>
      </c>
      <c r="I2571" s="1" t="s">
        <v>23243</v>
      </c>
      <c r="J2571" s="1" t="s">
        <v>23244</v>
      </c>
      <c r="K2571" s="1" t="s">
        <v>7972</v>
      </c>
      <c r="L2571" s="1" t="s">
        <v>8161</v>
      </c>
      <c r="M2571" s="1" t="s">
        <v>23245</v>
      </c>
    </row>
    <row r="2572" spans="1:13" ht="37.5">
      <c r="A2572" s="1" t="s">
        <v>23246</v>
      </c>
      <c r="B2572" s="1" t="s">
        <v>23247</v>
      </c>
      <c r="C2572" s="1" t="s">
        <v>16176</v>
      </c>
      <c r="D2572" s="1" t="s">
        <v>23248</v>
      </c>
      <c r="E2572" s="1">
        <v>2009</v>
      </c>
      <c r="F2572" s="1" t="s">
        <v>14764</v>
      </c>
      <c r="G2572" s="1">
        <v>30</v>
      </c>
      <c r="H2572" s="1">
        <v>10</v>
      </c>
      <c r="I2572" s="1" t="s">
        <v>23249</v>
      </c>
      <c r="J2572" s="1" t="s">
        <v>23250</v>
      </c>
      <c r="K2572" s="1" t="s">
        <v>14279</v>
      </c>
      <c r="L2572" s="1" t="s">
        <v>7969</v>
      </c>
      <c r="M2572" s="1" t="s">
        <v>7969</v>
      </c>
    </row>
    <row r="2573" spans="1:13" ht="37.5">
      <c r="A2573" s="1" t="s">
        <v>23251</v>
      </c>
      <c r="B2573" s="1" t="s">
        <v>23252</v>
      </c>
      <c r="C2573" s="1" t="s">
        <v>16176</v>
      </c>
      <c r="D2573" s="1" t="s">
        <v>23253</v>
      </c>
      <c r="E2573" s="1">
        <v>2007</v>
      </c>
      <c r="F2573" s="1" t="s">
        <v>23254</v>
      </c>
      <c r="G2573" s="1" t="s">
        <v>7969</v>
      </c>
      <c r="H2573" s="1" t="s">
        <v>7969</v>
      </c>
      <c r="I2573" s="1" t="s">
        <v>23255</v>
      </c>
      <c r="J2573" s="1" t="s">
        <v>23256</v>
      </c>
      <c r="K2573" s="1" t="s">
        <v>7972</v>
      </c>
      <c r="L2573" s="1" t="s">
        <v>7969</v>
      </c>
      <c r="M2573" s="1" t="s">
        <v>23257</v>
      </c>
    </row>
    <row r="2574" spans="1:13" ht="37.5">
      <c r="A2574" s="1" t="s">
        <v>23258</v>
      </c>
      <c r="B2574" s="1" t="s">
        <v>23259</v>
      </c>
      <c r="C2574" s="1" t="s">
        <v>16176</v>
      </c>
      <c r="D2574" s="1" t="s">
        <v>23260</v>
      </c>
      <c r="E2574" s="1">
        <v>2008</v>
      </c>
      <c r="F2574" s="1" t="s">
        <v>23261</v>
      </c>
      <c r="G2574" s="1" t="s">
        <v>7969</v>
      </c>
      <c r="H2574" s="1" t="s">
        <v>7969</v>
      </c>
      <c r="I2574" s="1" t="s">
        <v>23262</v>
      </c>
      <c r="J2574" s="1" t="s">
        <v>23263</v>
      </c>
      <c r="K2574" s="1" t="s">
        <v>7972</v>
      </c>
      <c r="L2574" s="1" t="s">
        <v>7969</v>
      </c>
      <c r="M2574" s="1" t="s">
        <v>7969</v>
      </c>
    </row>
    <row r="2575" spans="1:13" ht="37.5">
      <c r="A2575" s="1" t="s">
        <v>23264</v>
      </c>
      <c r="B2575" s="1" t="s">
        <v>23265</v>
      </c>
      <c r="C2575" s="1" t="s">
        <v>16176</v>
      </c>
      <c r="D2575" s="1" t="s">
        <v>23266</v>
      </c>
      <c r="E2575" s="1">
        <v>2005</v>
      </c>
      <c r="F2575" s="1" t="s">
        <v>23267</v>
      </c>
      <c r="G2575" s="1">
        <v>2005</v>
      </c>
      <c r="H2575" s="1" t="s">
        <v>7969</v>
      </c>
      <c r="I2575" s="1" t="s">
        <v>23268</v>
      </c>
      <c r="J2575" s="1" t="s">
        <v>23269</v>
      </c>
      <c r="K2575" s="1" t="s">
        <v>7972</v>
      </c>
      <c r="L2575" s="1" t="s">
        <v>7969</v>
      </c>
      <c r="M2575" s="1" t="s">
        <v>23270</v>
      </c>
    </row>
    <row r="2576" spans="1:13" ht="37.5">
      <c r="A2576" s="1" t="s">
        <v>23271</v>
      </c>
      <c r="B2576" s="1" t="s">
        <v>23272</v>
      </c>
      <c r="C2576" s="1" t="s">
        <v>16176</v>
      </c>
      <c r="D2576" s="1" t="s">
        <v>23273</v>
      </c>
      <c r="E2576" s="1">
        <v>2006</v>
      </c>
      <c r="F2576" s="1" t="s">
        <v>23274</v>
      </c>
      <c r="G2576" s="1">
        <v>2006</v>
      </c>
      <c r="H2576" s="1" t="s">
        <v>7969</v>
      </c>
      <c r="I2576" s="1" t="s">
        <v>23275</v>
      </c>
      <c r="J2576" s="1" t="s">
        <v>23276</v>
      </c>
      <c r="K2576" s="1" t="s">
        <v>7972</v>
      </c>
      <c r="L2576" s="1" t="s">
        <v>8078</v>
      </c>
      <c r="M2576" s="1" t="s">
        <v>23277</v>
      </c>
    </row>
    <row r="2577" spans="1:13" ht="50">
      <c r="A2577" s="1" t="s">
        <v>23278</v>
      </c>
      <c r="B2577" s="1" t="s">
        <v>23279</v>
      </c>
      <c r="C2577" s="1" t="s">
        <v>16176</v>
      </c>
      <c r="D2577" s="1" t="s">
        <v>23280</v>
      </c>
      <c r="E2577" s="1">
        <v>2006</v>
      </c>
      <c r="F2577" s="1" t="s">
        <v>8831</v>
      </c>
      <c r="G2577" s="1">
        <v>4277</v>
      </c>
      <c r="H2577" s="1" t="s">
        <v>7969</v>
      </c>
      <c r="I2577" s="1" t="s">
        <v>23281</v>
      </c>
      <c r="J2577" s="1" t="s">
        <v>23282</v>
      </c>
      <c r="K2577" s="1" t="s">
        <v>7972</v>
      </c>
      <c r="L2577" s="1" t="s">
        <v>13352</v>
      </c>
      <c r="M2577" s="1" t="s">
        <v>23283</v>
      </c>
    </row>
    <row r="2578" spans="1:13" ht="37.5">
      <c r="A2578" s="1" t="s">
        <v>23284</v>
      </c>
      <c r="B2578" s="1" t="s">
        <v>23285</v>
      </c>
      <c r="C2578" s="1" t="s">
        <v>16176</v>
      </c>
      <c r="D2578" s="1" t="s">
        <v>23286</v>
      </c>
      <c r="E2578" s="1">
        <v>2005</v>
      </c>
      <c r="F2578" s="1" t="s">
        <v>23287</v>
      </c>
      <c r="G2578" s="1" t="s">
        <v>7969</v>
      </c>
      <c r="H2578" s="1" t="s">
        <v>7969</v>
      </c>
      <c r="I2578" s="1" t="s">
        <v>23288</v>
      </c>
      <c r="J2578" s="1" t="s">
        <v>23289</v>
      </c>
      <c r="K2578" s="1" t="s">
        <v>7972</v>
      </c>
      <c r="L2578" s="1" t="s">
        <v>22187</v>
      </c>
      <c r="M2578" s="1" t="s">
        <v>23290</v>
      </c>
    </row>
    <row r="2579" spans="1:13" ht="37.5">
      <c r="A2579" s="1" t="s">
        <v>23291</v>
      </c>
      <c r="B2579" s="1" t="s">
        <v>23292</v>
      </c>
      <c r="C2579" s="1" t="s">
        <v>16176</v>
      </c>
      <c r="D2579" s="1" t="s">
        <v>23293</v>
      </c>
      <c r="E2579" s="1">
        <v>2009</v>
      </c>
      <c r="F2579" s="1" t="s">
        <v>23294</v>
      </c>
      <c r="G2579" s="1" t="s">
        <v>7969</v>
      </c>
      <c r="H2579" s="1" t="s">
        <v>7969</v>
      </c>
      <c r="I2579" s="1" t="s">
        <v>23295</v>
      </c>
      <c r="J2579" s="1" t="s">
        <v>23296</v>
      </c>
      <c r="K2579" s="1" t="s">
        <v>7972</v>
      </c>
      <c r="L2579" s="1" t="s">
        <v>7969</v>
      </c>
      <c r="M2579" s="1" t="s">
        <v>23297</v>
      </c>
    </row>
    <row r="2580" spans="1:13" ht="37.5">
      <c r="A2580" s="1" t="s">
        <v>23298</v>
      </c>
      <c r="B2580" s="1" t="s">
        <v>23299</v>
      </c>
      <c r="C2580" s="1" t="s">
        <v>16176</v>
      </c>
      <c r="D2580" s="1" t="s">
        <v>23300</v>
      </c>
      <c r="E2580" s="1">
        <v>2006</v>
      </c>
      <c r="F2580" s="1" t="s">
        <v>23301</v>
      </c>
      <c r="G2580" s="1">
        <v>3</v>
      </c>
      <c r="H2580" s="1">
        <v>1</v>
      </c>
      <c r="I2580" s="1" t="s">
        <v>23302</v>
      </c>
      <c r="J2580" s="1" t="s">
        <v>23303</v>
      </c>
      <c r="K2580" s="1" t="s">
        <v>7972</v>
      </c>
      <c r="L2580" s="1" t="s">
        <v>23304</v>
      </c>
      <c r="M2580" s="1" t="s">
        <v>23305</v>
      </c>
    </row>
    <row r="2581" spans="1:13" ht="37.5">
      <c r="A2581" s="1" t="s">
        <v>23306</v>
      </c>
      <c r="B2581" s="1" t="s">
        <v>23307</v>
      </c>
      <c r="C2581" s="1" t="s">
        <v>16176</v>
      </c>
      <c r="D2581" s="1" t="s">
        <v>23308</v>
      </c>
      <c r="E2581" s="1">
        <v>2004</v>
      </c>
      <c r="F2581" s="1" t="s">
        <v>23309</v>
      </c>
      <c r="G2581" s="1" t="s">
        <v>7969</v>
      </c>
      <c r="H2581" s="1" t="s">
        <v>7969</v>
      </c>
      <c r="I2581" s="1" t="s">
        <v>23310</v>
      </c>
      <c r="J2581" s="1" t="s">
        <v>23311</v>
      </c>
      <c r="K2581" s="1" t="s">
        <v>7972</v>
      </c>
      <c r="L2581" s="1" t="s">
        <v>7969</v>
      </c>
    </row>
    <row r="2582" spans="1:13" ht="62.5">
      <c r="A2582" s="1" t="s">
        <v>23312</v>
      </c>
      <c r="B2582" s="1" t="s">
        <v>23313</v>
      </c>
      <c r="C2582" s="1" t="s">
        <v>16176</v>
      </c>
      <c r="D2582" s="1" t="s">
        <v>23314</v>
      </c>
      <c r="E2582" s="1">
        <v>2008</v>
      </c>
      <c r="F2582" s="1" t="s">
        <v>23315</v>
      </c>
      <c r="G2582" s="1" t="s">
        <v>7969</v>
      </c>
      <c r="H2582" s="1" t="s">
        <v>7969</v>
      </c>
      <c r="I2582" s="1" t="s">
        <v>23316</v>
      </c>
      <c r="J2582" s="1" t="s">
        <v>23317</v>
      </c>
      <c r="K2582" s="1" t="s">
        <v>7972</v>
      </c>
      <c r="L2582" s="1" t="s">
        <v>7969</v>
      </c>
      <c r="M2582" s="1" t="s">
        <v>7969</v>
      </c>
    </row>
    <row r="2583" spans="1:13" ht="37.5">
      <c r="A2583" s="1" t="s">
        <v>23318</v>
      </c>
      <c r="B2583" s="1" t="s">
        <v>23319</v>
      </c>
      <c r="C2583" s="1" t="s">
        <v>16176</v>
      </c>
      <c r="D2583" s="1" t="s">
        <v>23320</v>
      </c>
      <c r="E2583" s="1">
        <v>2008</v>
      </c>
      <c r="F2583" s="1" t="s">
        <v>23321</v>
      </c>
      <c r="G2583" s="1" t="s">
        <v>7969</v>
      </c>
      <c r="H2583" s="1" t="s">
        <v>7969</v>
      </c>
      <c r="I2583" s="1" t="s">
        <v>23322</v>
      </c>
      <c r="J2583" s="1" t="s">
        <v>23323</v>
      </c>
      <c r="K2583" s="1" t="s">
        <v>7972</v>
      </c>
      <c r="L2583" s="1" t="s">
        <v>7969</v>
      </c>
      <c r="M2583" s="1" t="s">
        <v>23324</v>
      </c>
    </row>
    <row r="2584" spans="1:13" ht="37.5">
      <c r="A2584" s="1" t="s">
        <v>23325</v>
      </c>
      <c r="B2584" s="1" t="s">
        <v>23326</v>
      </c>
      <c r="C2584" s="1" t="s">
        <v>16176</v>
      </c>
      <c r="D2584" s="1" t="s">
        <v>23327</v>
      </c>
      <c r="E2584" s="1">
        <v>2009</v>
      </c>
      <c r="F2584" s="1" t="s">
        <v>8024</v>
      </c>
      <c r="G2584" s="1">
        <v>28</v>
      </c>
      <c r="H2584" s="1">
        <v>6</v>
      </c>
      <c r="I2584" s="1" t="s">
        <v>23328</v>
      </c>
      <c r="J2584" s="1" t="s">
        <v>23329</v>
      </c>
      <c r="K2584" s="1" t="s">
        <v>7972</v>
      </c>
      <c r="L2584" s="1" t="s">
        <v>7969</v>
      </c>
      <c r="M2584" s="1" t="s">
        <v>23330</v>
      </c>
    </row>
    <row r="2585" spans="1:13" ht="50">
      <c r="A2585" s="1" t="s">
        <v>23331</v>
      </c>
      <c r="B2585" s="1" t="s">
        <v>23332</v>
      </c>
      <c r="C2585" s="1" t="s">
        <v>16176</v>
      </c>
      <c r="D2585" s="1" t="s">
        <v>23333</v>
      </c>
      <c r="E2585" s="1">
        <v>2008</v>
      </c>
      <c r="F2585" s="1" t="s">
        <v>8831</v>
      </c>
      <c r="G2585" s="1">
        <v>4823</v>
      </c>
      <c r="H2585" s="1" t="s">
        <v>7969</v>
      </c>
      <c r="I2585" s="1" t="s">
        <v>23334</v>
      </c>
      <c r="J2585" s="1" t="s">
        <v>23335</v>
      </c>
      <c r="K2585" s="1" t="s">
        <v>7972</v>
      </c>
      <c r="L2585" s="1" t="s">
        <v>7969</v>
      </c>
      <c r="M2585" s="1" t="s">
        <v>23336</v>
      </c>
    </row>
    <row r="2586" spans="1:13" ht="50">
      <c r="A2586" s="1" t="s">
        <v>23337</v>
      </c>
      <c r="B2586" s="1" t="s">
        <v>23338</v>
      </c>
      <c r="C2586" s="1" t="s">
        <v>16176</v>
      </c>
      <c r="D2586" s="1" t="s">
        <v>23339</v>
      </c>
      <c r="E2586" s="1">
        <v>2008</v>
      </c>
      <c r="F2586" s="1" t="s">
        <v>21515</v>
      </c>
      <c r="G2586" s="1">
        <v>36</v>
      </c>
      <c r="H2586" s="1">
        <v>8</v>
      </c>
      <c r="I2586" s="1" t="s">
        <v>23340</v>
      </c>
      <c r="J2586" s="1" t="s">
        <v>23341</v>
      </c>
      <c r="K2586" s="1" t="s">
        <v>14279</v>
      </c>
      <c r="L2586" s="1" t="s">
        <v>7969</v>
      </c>
      <c r="M2586" s="1" t="s">
        <v>7969</v>
      </c>
    </row>
    <row r="2587" spans="1:13" ht="37.5">
      <c r="A2587" s="1" t="s">
        <v>23342</v>
      </c>
      <c r="B2587" s="1" t="s">
        <v>23343</v>
      </c>
      <c r="C2587" s="1" t="s">
        <v>16176</v>
      </c>
      <c r="D2587" s="1" t="s">
        <v>23344</v>
      </c>
      <c r="E2587" s="1">
        <v>2008</v>
      </c>
      <c r="F2587" s="1" t="s">
        <v>23345</v>
      </c>
      <c r="G2587" s="1">
        <v>2</v>
      </c>
      <c r="H2587" s="1" t="s">
        <v>7969</v>
      </c>
      <c r="I2587" s="1" t="s">
        <v>23346</v>
      </c>
      <c r="J2587" s="1" t="s">
        <v>23347</v>
      </c>
      <c r="K2587" s="1" t="s">
        <v>7972</v>
      </c>
      <c r="L2587" s="1" t="s">
        <v>7969</v>
      </c>
      <c r="M2587" s="1" t="s">
        <v>23348</v>
      </c>
    </row>
    <row r="2588" spans="1:13" ht="50">
      <c r="A2588" s="1" t="s">
        <v>23349</v>
      </c>
      <c r="B2588" s="1" t="s">
        <v>23350</v>
      </c>
      <c r="C2588" s="1" t="s">
        <v>16176</v>
      </c>
      <c r="D2588" s="1" t="s">
        <v>23351</v>
      </c>
      <c r="E2588" s="1">
        <v>2008</v>
      </c>
      <c r="F2588" s="1" t="s">
        <v>8831</v>
      </c>
      <c r="G2588" s="1">
        <v>5145</v>
      </c>
      <c r="H2588" s="1" t="s">
        <v>7969</v>
      </c>
      <c r="I2588" s="1" t="s">
        <v>23352</v>
      </c>
      <c r="J2588" s="1" t="s">
        <v>23353</v>
      </c>
      <c r="K2588" s="1" t="s">
        <v>7972</v>
      </c>
      <c r="L2588" s="1" t="s">
        <v>7969</v>
      </c>
      <c r="M2588" s="1" t="s">
        <v>23354</v>
      </c>
    </row>
    <row r="2589" spans="1:13" ht="50">
      <c r="A2589" s="1" t="s">
        <v>23355</v>
      </c>
      <c r="B2589" s="1" t="s">
        <v>23356</v>
      </c>
      <c r="C2589" s="1" t="s">
        <v>16176</v>
      </c>
      <c r="D2589" s="1" t="s">
        <v>23357</v>
      </c>
      <c r="E2589" s="1">
        <v>2006</v>
      </c>
      <c r="F2589" s="1" t="s">
        <v>8831</v>
      </c>
      <c r="G2589" s="1">
        <v>4254</v>
      </c>
      <c r="H2589" s="1" t="s">
        <v>7969</v>
      </c>
      <c r="I2589" s="1" t="s">
        <v>23358</v>
      </c>
      <c r="J2589" s="1" t="s">
        <v>23359</v>
      </c>
      <c r="K2589" s="1" t="s">
        <v>7972</v>
      </c>
      <c r="L2589" s="1" t="s">
        <v>13352</v>
      </c>
      <c r="M2589" s="1" t="s">
        <v>23360</v>
      </c>
    </row>
    <row r="2590" spans="1:13" ht="37.5">
      <c r="A2590" s="1" t="s">
        <v>23361</v>
      </c>
      <c r="B2590" s="1" t="s">
        <v>23362</v>
      </c>
      <c r="C2590" s="1" t="s">
        <v>16176</v>
      </c>
      <c r="D2590" s="1" t="s">
        <v>23363</v>
      </c>
      <c r="E2590" s="1">
        <v>2007</v>
      </c>
      <c r="F2590" s="1" t="s">
        <v>15217</v>
      </c>
      <c r="G2590" s="1" t="s">
        <v>7969</v>
      </c>
      <c r="H2590" s="1" t="s">
        <v>7969</v>
      </c>
      <c r="I2590" s="1" t="s">
        <v>23364</v>
      </c>
      <c r="J2590" s="1" t="s">
        <v>23365</v>
      </c>
      <c r="K2590" s="1" t="s">
        <v>7972</v>
      </c>
      <c r="L2590" s="1" t="s">
        <v>7969</v>
      </c>
    </row>
    <row r="2591" spans="1:13" ht="37.5">
      <c r="A2591" s="1" t="s">
        <v>23366</v>
      </c>
      <c r="B2591" s="1" t="s">
        <v>23367</v>
      </c>
      <c r="C2591" s="1" t="s">
        <v>16176</v>
      </c>
      <c r="D2591" s="1" t="s">
        <v>23368</v>
      </c>
      <c r="E2591" s="1">
        <v>2007</v>
      </c>
      <c r="F2591" s="1" t="s">
        <v>23369</v>
      </c>
      <c r="G2591" s="1" t="s">
        <v>7969</v>
      </c>
      <c r="H2591" s="1" t="s">
        <v>7969</v>
      </c>
      <c r="I2591" s="1" t="s">
        <v>23370</v>
      </c>
      <c r="J2591" s="1" t="s">
        <v>23371</v>
      </c>
      <c r="K2591" s="1" t="s">
        <v>7972</v>
      </c>
      <c r="L2591" s="1" t="s">
        <v>8102</v>
      </c>
      <c r="M2591" s="1" t="s">
        <v>23372</v>
      </c>
    </row>
    <row r="2592" spans="1:13" ht="37.5">
      <c r="A2592" s="1" t="s">
        <v>23373</v>
      </c>
      <c r="B2592" s="1" t="s">
        <v>23374</v>
      </c>
      <c r="C2592" s="1" t="s">
        <v>16176</v>
      </c>
      <c r="D2592" s="1" t="s">
        <v>23375</v>
      </c>
      <c r="E2592" s="1">
        <v>2009</v>
      </c>
      <c r="F2592" s="1" t="s">
        <v>22594</v>
      </c>
      <c r="G2592" s="1">
        <v>5</v>
      </c>
      <c r="H2592" s="1">
        <v>5</v>
      </c>
      <c r="I2592" s="1" t="s">
        <v>23376</v>
      </c>
      <c r="J2592" s="1" t="s">
        <v>23377</v>
      </c>
      <c r="K2592" s="1" t="s">
        <v>7972</v>
      </c>
      <c r="L2592" s="1" t="s">
        <v>7969</v>
      </c>
      <c r="M2592" s="1" t="s">
        <v>7969</v>
      </c>
    </row>
    <row r="2593" spans="1:13" ht="37.5">
      <c r="A2593" s="1" t="s">
        <v>23378</v>
      </c>
      <c r="B2593" s="1" t="s">
        <v>23379</v>
      </c>
      <c r="C2593" s="1" t="s">
        <v>16176</v>
      </c>
      <c r="D2593" s="1" t="s">
        <v>23380</v>
      </c>
      <c r="E2593" s="1">
        <v>2009</v>
      </c>
      <c r="F2593" s="1" t="s">
        <v>23381</v>
      </c>
      <c r="G2593" s="1" t="s">
        <v>7969</v>
      </c>
      <c r="H2593" s="1" t="s">
        <v>7969</v>
      </c>
      <c r="I2593" s="1" t="s">
        <v>23382</v>
      </c>
      <c r="J2593" s="1" t="s">
        <v>23383</v>
      </c>
      <c r="K2593" s="1" t="s">
        <v>7972</v>
      </c>
      <c r="L2593" s="1" t="s">
        <v>7969</v>
      </c>
      <c r="M2593" s="1" t="s">
        <v>23384</v>
      </c>
    </row>
    <row r="2594" spans="1:13" ht="37.5">
      <c r="A2594" s="1" t="s">
        <v>23385</v>
      </c>
      <c r="B2594" s="1" t="s">
        <v>23386</v>
      </c>
      <c r="C2594" s="1" t="s">
        <v>16176</v>
      </c>
      <c r="D2594" s="1" t="s">
        <v>23387</v>
      </c>
      <c r="E2594" s="1">
        <v>2006</v>
      </c>
      <c r="F2594" s="1" t="s">
        <v>23388</v>
      </c>
      <c r="G2594" s="1">
        <v>35</v>
      </c>
      <c r="H2594" s="1">
        <v>1</v>
      </c>
      <c r="I2594" s="1" t="s">
        <v>23288</v>
      </c>
      <c r="J2594" s="1" t="s">
        <v>23389</v>
      </c>
      <c r="K2594" s="1" t="s">
        <v>7972</v>
      </c>
      <c r="L2594" s="1" t="s">
        <v>16086</v>
      </c>
      <c r="M2594" s="1" t="s">
        <v>23390</v>
      </c>
    </row>
    <row r="2595" spans="1:13" ht="37.5">
      <c r="A2595" s="1" t="s">
        <v>23391</v>
      </c>
      <c r="B2595" s="1" t="s">
        <v>23392</v>
      </c>
      <c r="C2595" s="1" t="s">
        <v>16176</v>
      </c>
      <c r="D2595" s="1" t="s">
        <v>23393</v>
      </c>
      <c r="E2595" s="1">
        <v>2006</v>
      </c>
      <c r="F2595" s="1" t="s">
        <v>23394</v>
      </c>
      <c r="G2595" s="1">
        <v>2006</v>
      </c>
      <c r="H2595" s="1" t="s">
        <v>7969</v>
      </c>
      <c r="I2595" s="1" t="s">
        <v>23395</v>
      </c>
      <c r="J2595" s="1" t="s">
        <v>23396</v>
      </c>
      <c r="K2595" s="1" t="s">
        <v>7972</v>
      </c>
      <c r="L2595" s="1" t="s">
        <v>8102</v>
      </c>
      <c r="M2595" s="1" t="s">
        <v>23397</v>
      </c>
    </row>
    <row r="2596" spans="1:13" ht="37.5">
      <c r="A2596" s="1" t="s">
        <v>23398</v>
      </c>
      <c r="B2596" s="1" t="s">
        <v>23399</v>
      </c>
      <c r="C2596" s="1" t="s">
        <v>16176</v>
      </c>
      <c r="D2596" s="1" t="s">
        <v>23400</v>
      </c>
      <c r="E2596" s="1">
        <v>2006</v>
      </c>
      <c r="F2596" s="1" t="s">
        <v>8328</v>
      </c>
      <c r="G2596" s="1">
        <v>152</v>
      </c>
      <c r="H2596" s="1" t="s">
        <v>7969</v>
      </c>
      <c r="I2596" s="1" t="s">
        <v>23401</v>
      </c>
      <c r="J2596" s="1" t="s">
        <v>23402</v>
      </c>
      <c r="K2596" s="1" t="s">
        <v>7972</v>
      </c>
      <c r="L2596" s="1" t="s">
        <v>7969</v>
      </c>
      <c r="M2596" s="1" t="s">
        <v>23403</v>
      </c>
    </row>
    <row r="2597" spans="1:13" ht="37.5">
      <c r="A2597" s="1" t="s">
        <v>23404</v>
      </c>
      <c r="B2597" s="1" t="s">
        <v>23405</v>
      </c>
      <c r="C2597" s="1" t="s">
        <v>16176</v>
      </c>
      <c r="D2597" s="1" t="s">
        <v>23406</v>
      </c>
      <c r="E2597" s="1">
        <v>2009</v>
      </c>
      <c r="F2597" s="1" t="s">
        <v>23407</v>
      </c>
      <c r="G2597" s="1" t="s">
        <v>7969</v>
      </c>
      <c r="H2597" s="1" t="s">
        <v>7969</v>
      </c>
      <c r="I2597" s="1" t="s">
        <v>23408</v>
      </c>
      <c r="J2597" s="1" t="s">
        <v>23409</v>
      </c>
      <c r="K2597" s="1" t="s">
        <v>7972</v>
      </c>
      <c r="L2597" s="1" t="s">
        <v>7969</v>
      </c>
      <c r="M2597" s="1" t="s">
        <v>23410</v>
      </c>
    </row>
    <row r="2598" spans="1:13" ht="37.5">
      <c r="A2598" s="1" t="s">
        <v>23411</v>
      </c>
      <c r="B2598" s="1" t="s">
        <v>23412</v>
      </c>
      <c r="C2598" s="1" t="s">
        <v>16176</v>
      </c>
      <c r="D2598" s="1" t="s">
        <v>23413</v>
      </c>
      <c r="E2598" s="1">
        <v>2008</v>
      </c>
      <c r="F2598" s="1" t="s">
        <v>23414</v>
      </c>
      <c r="G2598" s="1">
        <v>3</v>
      </c>
      <c r="H2598" s="1" t="s">
        <v>7969</v>
      </c>
      <c r="I2598" s="1" t="s">
        <v>23415</v>
      </c>
      <c r="J2598" s="1" t="s">
        <v>23416</v>
      </c>
      <c r="K2598" s="1" t="s">
        <v>7972</v>
      </c>
      <c r="L2598" s="1" t="s">
        <v>7969</v>
      </c>
      <c r="M2598" s="1" t="s">
        <v>23417</v>
      </c>
    </row>
    <row r="2599" spans="1:13" ht="37.5">
      <c r="A2599" s="1" t="s">
        <v>23418</v>
      </c>
      <c r="B2599" s="1" t="s">
        <v>23419</v>
      </c>
      <c r="C2599" s="1" t="s">
        <v>16176</v>
      </c>
      <c r="D2599" s="1" t="s">
        <v>23420</v>
      </c>
      <c r="E2599" s="1">
        <v>2005</v>
      </c>
      <c r="F2599" s="1" t="s">
        <v>10161</v>
      </c>
      <c r="G2599" s="1">
        <v>17</v>
      </c>
      <c r="H2599" s="1">
        <v>6</v>
      </c>
      <c r="I2599" s="1" t="s">
        <v>23421</v>
      </c>
      <c r="J2599" s="1" t="s">
        <v>23422</v>
      </c>
      <c r="K2599" s="1" t="s">
        <v>7972</v>
      </c>
      <c r="L2599" s="1" t="s">
        <v>7969</v>
      </c>
      <c r="M2599" s="1" t="s">
        <v>23423</v>
      </c>
    </row>
    <row r="2600" spans="1:13" ht="37.5">
      <c r="A2600" s="1" t="s">
        <v>23424</v>
      </c>
      <c r="B2600" s="1" t="s">
        <v>23425</v>
      </c>
      <c r="C2600" s="1" t="s">
        <v>16176</v>
      </c>
      <c r="D2600" s="1" t="s">
        <v>23426</v>
      </c>
      <c r="E2600" s="1">
        <v>2010</v>
      </c>
      <c r="F2600" s="1" t="s">
        <v>23427</v>
      </c>
      <c r="G2600" s="1" t="s">
        <v>7969</v>
      </c>
      <c r="H2600" s="1" t="s">
        <v>7969</v>
      </c>
      <c r="I2600" s="1" t="s">
        <v>22627</v>
      </c>
      <c r="J2600" s="1" t="s">
        <v>23428</v>
      </c>
      <c r="K2600" s="1" t="s">
        <v>7972</v>
      </c>
      <c r="L2600" s="1" t="s">
        <v>7969</v>
      </c>
      <c r="M2600" s="1" t="s">
        <v>23429</v>
      </c>
    </row>
    <row r="2601" spans="1:13" ht="50">
      <c r="A2601" s="1" t="s">
        <v>23430</v>
      </c>
      <c r="B2601" s="1" t="s">
        <v>23431</v>
      </c>
      <c r="C2601" s="1" t="s">
        <v>16176</v>
      </c>
      <c r="D2601" s="1" t="s">
        <v>23432</v>
      </c>
      <c r="E2601" s="1">
        <v>2009</v>
      </c>
      <c r="F2601" s="1" t="s">
        <v>8831</v>
      </c>
      <c r="G2601" s="1">
        <v>5776</v>
      </c>
      <c r="H2601" s="1" t="s">
        <v>7969</v>
      </c>
      <c r="I2601" s="1" t="s">
        <v>23433</v>
      </c>
      <c r="J2601" s="1" t="s">
        <v>23434</v>
      </c>
      <c r="K2601" s="1" t="s">
        <v>7972</v>
      </c>
      <c r="L2601" s="1" t="s">
        <v>7969</v>
      </c>
      <c r="M2601" s="1" t="s">
        <v>23435</v>
      </c>
    </row>
    <row r="2602" spans="1:13" ht="37.5">
      <c r="A2602" s="1" t="s">
        <v>23436</v>
      </c>
      <c r="B2602" s="1" t="s">
        <v>23437</v>
      </c>
      <c r="C2602" s="1" t="s">
        <v>16176</v>
      </c>
      <c r="D2602" s="1" t="s">
        <v>23438</v>
      </c>
      <c r="E2602" s="1">
        <v>2009</v>
      </c>
      <c r="F2602" s="1" t="s">
        <v>23439</v>
      </c>
      <c r="G2602" s="1">
        <v>1</v>
      </c>
      <c r="H2602" s="1" t="s">
        <v>7969</v>
      </c>
      <c r="I2602" s="1" t="s">
        <v>23440</v>
      </c>
      <c r="J2602" s="1" t="s">
        <v>23441</v>
      </c>
      <c r="K2602" s="1" t="s">
        <v>7972</v>
      </c>
      <c r="L2602" s="1" t="s">
        <v>7969</v>
      </c>
      <c r="M2602" s="1" t="s">
        <v>23442</v>
      </c>
    </row>
    <row r="2603" spans="1:13" ht="37.5">
      <c r="A2603" s="1" t="s">
        <v>23443</v>
      </c>
      <c r="B2603" s="1" t="s">
        <v>23444</v>
      </c>
      <c r="C2603" s="1" t="s">
        <v>16176</v>
      </c>
      <c r="D2603" s="1" t="s">
        <v>23445</v>
      </c>
      <c r="E2603" s="1">
        <v>2007</v>
      </c>
      <c r="F2603" s="1" t="s">
        <v>23446</v>
      </c>
      <c r="G2603" s="1">
        <v>35</v>
      </c>
      <c r="H2603" s="1">
        <v>6</v>
      </c>
      <c r="I2603" s="1" t="s">
        <v>23447</v>
      </c>
      <c r="J2603" s="1" t="s">
        <v>23448</v>
      </c>
      <c r="K2603" s="1" t="s">
        <v>14279</v>
      </c>
      <c r="L2603" s="1" t="s">
        <v>7969</v>
      </c>
      <c r="M2603" s="1" t="s">
        <v>7969</v>
      </c>
    </row>
    <row r="2604" spans="1:13" ht="50">
      <c r="A2604" s="1" t="s">
        <v>23449</v>
      </c>
      <c r="B2604" s="1" t="s">
        <v>23450</v>
      </c>
      <c r="C2604" s="1" t="s">
        <v>16176</v>
      </c>
      <c r="D2604" s="1" t="s">
        <v>23451</v>
      </c>
      <c r="E2604" s="1">
        <v>2008</v>
      </c>
      <c r="F2604" s="1" t="s">
        <v>8831</v>
      </c>
      <c r="G2604" s="1">
        <v>4891</v>
      </c>
      <c r="H2604" s="1" t="s">
        <v>7969</v>
      </c>
      <c r="I2604" s="1" t="s">
        <v>23452</v>
      </c>
      <c r="J2604" s="1" t="s">
        <v>23453</v>
      </c>
      <c r="K2604" s="1" t="s">
        <v>7972</v>
      </c>
      <c r="L2604" s="1" t="s">
        <v>7969</v>
      </c>
    </row>
    <row r="2605" spans="1:13" ht="37.5">
      <c r="A2605" s="1" t="s">
        <v>23454</v>
      </c>
      <c r="B2605" s="1" t="s">
        <v>23455</v>
      </c>
      <c r="C2605" s="1" t="s">
        <v>16176</v>
      </c>
      <c r="D2605" s="1" t="s">
        <v>23456</v>
      </c>
      <c r="E2605" s="1">
        <v>2006</v>
      </c>
      <c r="F2605" s="1" t="s">
        <v>15601</v>
      </c>
      <c r="G2605" s="1" t="s">
        <v>7969</v>
      </c>
      <c r="H2605" s="1" t="s">
        <v>7969</v>
      </c>
      <c r="I2605" s="1" t="s">
        <v>23457</v>
      </c>
      <c r="J2605" s="1" t="s">
        <v>23458</v>
      </c>
      <c r="K2605" s="1" t="s">
        <v>7972</v>
      </c>
      <c r="L2605" s="1" t="s">
        <v>8019</v>
      </c>
      <c r="M2605" s="1" t="s">
        <v>15604</v>
      </c>
    </row>
    <row r="2606" spans="1:13" ht="37.5">
      <c r="A2606" s="1" t="s">
        <v>23459</v>
      </c>
      <c r="B2606" s="1" t="s">
        <v>23460</v>
      </c>
      <c r="C2606" s="1" t="s">
        <v>16176</v>
      </c>
      <c r="D2606" s="1" t="s">
        <v>23461</v>
      </c>
      <c r="E2606" s="1">
        <v>2009</v>
      </c>
      <c r="F2606" s="1" t="s">
        <v>23462</v>
      </c>
      <c r="G2606" s="1">
        <v>2</v>
      </c>
      <c r="H2606" s="1" t="s">
        <v>7969</v>
      </c>
      <c r="I2606" s="1" t="s">
        <v>23463</v>
      </c>
      <c r="J2606" s="1" t="s">
        <v>23464</v>
      </c>
      <c r="K2606" s="1" t="s">
        <v>7972</v>
      </c>
      <c r="L2606" s="1" t="s">
        <v>7969</v>
      </c>
      <c r="M2606" s="1" t="s">
        <v>23465</v>
      </c>
    </row>
    <row r="2607" spans="1:13" ht="37.5">
      <c r="A2607" s="1" t="s">
        <v>23466</v>
      </c>
      <c r="B2607" s="1" t="s">
        <v>23467</v>
      </c>
      <c r="C2607" s="1" t="s">
        <v>16176</v>
      </c>
      <c r="D2607" s="1" t="s">
        <v>23468</v>
      </c>
      <c r="E2607" s="1">
        <v>2009</v>
      </c>
      <c r="F2607" s="1" t="s">
        <v>23469</v>
      </c>
      <c r="G2607" s="1">
        <v>7</v>
      </c>
      <c r="H2607" s="1" t="s">
        <v>7969</v>
      </c>
      <c r="I2607" s="1" t="s">
        <v>23470</v>
      </c>
      <c r="J2607" s="1" t="s">
        <v>23471</v>
      </c>
      <c r="K2607" s="1" t="s">
        <v>7972</v>
      </c>
      <c r="L2607" s="1" t="s">
        <v>23472</v>
      </c>
    </row>
    <row r="2608" spans="1:13" ht="37.5">
      <c r="A2608" s="1" t="s">
        <v>23473</v>
      </c>
      <c r="B2608" s="1" t="s">
        <v>23474</v>
      </c>
      <c r="C2608" s="1" t="s">
        <v>16176</v>
      </c>
      <c r="D2608" s="1" t="s">
        <v>23475</v>
      </c>
      <c r="E2608" s="1">
        <v>2008</v>
      </c>
      <c r="F2608" s="1" t="s">
        <v>23476</v>
      </c>
      <c r="G2608" s="1">
        <v>2</v>
      </c>
      <c r="H2608" s="1" t="s">
        <v>7969</v>
      </c>
      <c r="I2608" s="1" t="s">
        <v>23477</v>
      </c>
      <c r="J2608" s="1" t="s">
        <v>23478</v>
      </c>
      <c r="K2608" s="1" t="s">
        <v>7972</v>
      </c>
      <c r="L2608" s="1" t="s">
        <v>7969</v>
      </c>
      <c r="M2608" s="1" t="s">
        <v>23479</v>
      </c>
    </row>
    <row r="2609" spans="1:13" ht="37.5">
      <c r="A2609" s="1" t="s">
        <v>23480</v>
      </c>
      <c r="B2609" s="1" t="s">
        <v>23481</v>
      </c>
      <c r="C2609" s="1" t="s">
        <v>16176</v>
      </c>
      <c r="D2609" s="1" t="s">
        <v>23482</v>
      </c>
      <c r="E2609" s="1">
        <v>2009</v>
      </c>
      <c r="F2609" s="1" t="s">
        <v>23483</v>
      </c>
      <c r="G2609" s="1">
        <v>3</v>
      </c>
      <c r="H2609" s="1" t="s">
        <v>7969</v>
      </c>
      <c r="I2609" s="1" t="s">
        <v>23484</v>
      </c>
      <c r="J2609" s="1" t="s">
        <v>23485</v>
      </c>
      <c r="K2609" s="1" t="s">
        <v>7972</v>
      </c>
      <c r="L2609" s="1" t="s">
        <v>7969</v>
      </c>
      <c r="M2609" s="1" t="s">
        <v>23486</v>
      </c>
    </row>
    <row r="2610" spans="1:13" ht="37.5">
      <c r="A2610" s="1" t="s">
        <v>23487</v>
      </c>
      <c r="B2610" s="1" t="s">
        <v>23488</v>
      </c>
      <c r="C2610" s="1" t="s">
        <v>16176</v>
      </c>
      <c r="D2610" s="1" t="s">
        <v>23489</v>
      </c>
      <c r="E2610" s="1">
        <v>2006</v>
      </c>
      <c r="F2610" s="1" t="s">
        <v>15239</v>
      </c>
      <c r="G2610" s="1" t="s">
        <v>7969</v>
      </c>
      <c r="H2610" s="1" t="s">
        <v>7969</v>
      </c>
      <c r="I2610" s="1" t="s">
        <v>23490</v>
      </c>
      <c r="J2610" s="1" t="s">
        <v>23491</v>
      </c>
      <c r="K2610" s="1" t="s">
        <v>7972</v>
      </c>
      <c r="L2610" s="1" t="s">
        <v>7969</v>
      </c>
      <c r="M2610" s="1" t="s">
        <v>23492</v>
      </c>
    </row>
    <row r="2611" spans="1:13" ht="37.5">
      <c r="A2611" s="1" t="s">
        <v>23493</v>
      </c>
      <c r="B2611" s="1" t="s">
        <v>23494</v>
      </c>
      <c r="C2611" s="1" t="s">
        <v>16176</v>
      </c>
      <c r="D2611" s="1" t="s">
        <v>23495</v>
      </c>
      <c r="E2611" s="1">
        <v>2006</v>
      </c>
      <c r="F2611" s="1" t="s">
        <v>14276</v>
      </c>
      <c r="G2611" s="1">
        <v>29</v>
      </c>
      <c r="H2611" s="1">
        <v>8</v>
      </c>
      <c r="I2611" s="1" t="s">
        <v>23496</v>
      </c>
      <c r="J2611" s="1" t="s">
        <v>23497</v>
      </c>
      <c r="K2611" s="1" t="s">
        <v>14279</v>
      </c>
      <c r="L2611" s="1" t="s">
        <v>7969</v>
      </c>
      <c r="M2611" s="1" t="s">
        <v>7969</v>
      </c>
    </row>
    <row r="2612" spans="1:13" ht="37.5">
      <c r="A2612" s="1" t="s">
        <v>23498</v>
      </c>
      <c r="B2612" s="1" t="s">
        <v>23499</v>
      </c>
      <c r="C2612" s="1" t="s">
        <v>16176</v>
      </c>
      <c r="D2612" s="1" t="s">
        <v>23500</v>
      </c>
      <c r="E2612" s="1">
        <v>2007</v>
      </c>
      <c r="F2612" s="1" t="s">
        <v>22063</v>
      </c>
      <c r="G2612" s="1">
        <v>18</v>
      </c>
      <c r="H2612" s="1">
        <v>4</v>
      </c>
      <c r="I2612" s="1" t="s">
        <v>23501</v>
      </c>
      <c r="J2612" s="1" t="s">
        <v>23502</v>
      </c>
      <c r="K2612" s="1" t="s">
        <v>14279</v>
      </c>
      <c r="L2612" s="1" t="s">
        <v>7969</v>
      </c>
      <c r="M2612" s="1" t="s">
        <v>23503</v>
      </c>
    </row>
    <row r="2613" spans="1:13" ht="37.5">
      <c r="A2613" s="1" t="s">
        <v>23504</v>
      </c>
      <c r="B2613" s="1" t="s">
        <v>23505</v>
      </c>
      <c r="C2613" s="1" t="s">
        <v>16176</v>
      </c>
      <c r="D2613" s="1" t="s">
        <v>23506</v>
      </c>
      <c r="E2613" s="1">
        <v>2008</v>
      </c>
      <c r="F2613" s="1" t="s">
        <v>12218</v>
      </c>
      <c r="G2613" s="1">
        <v>24</v>
      </c>
      <c r="H2613" s="1">
        <v>8</v>
      </c>
      <c r="I2613" s="1" t="s">
        <v>23401</v>
      </c>
      <c r="J2613" s="1" t="s">
        <v>23507</v>
      </c>
      <c r="K2613" s="1" t="s">
        <v>7972</v>
      </c>
      <c r="L2613" s="1" t="s">
        <v>7969</v>
      </c>
      <c r="M2613" s="1" t="s">
        <v>23508</v>
      </c>
    </row>
    <row r="2614" spans="1:13" ht="37.5">
      <c r="A2614" s="1" t="s">
        <v>23509</v>
      </c>
      <c r="B2614" s="1" t="s">
        <v>23510</v>
      </c>
      <c r="C2614" s="1" t="s">
        <v>16176</v>
      </c>
      <c r="D2614" s="1" t="s">
        <v>23511</v>
      </c>
      <c r="E2614" s="1">
        <v>2005</v>
      </c>
      <c r="F2614" s="1" t="s">
        <v>23512</v>
      </c>
      <c r="G2614" s="1">
        <v>27</v>
      </c>
      <c r="H2614" s="1">
        <v>5</v>
      </c>
      <c r="I2614" s="1" t="s">
        <v>23513</v>
      </c>
      <c r="J2614" s="1" t="s">
        <v>23514</v>
      </c>
      <c r="K2614" s="1" t="s">
        <v>7972</v>
      </c>
      <c r="L2614" s="1" t="s">
        <v>23515</v>
      </c>
    </row>
    <row r="2615" spans="1:13" ht="37.5">
      <c r="A2615" s="1" t="s">
        <v>23516</v>
      </c>
      <c r="B2615" s="1" t="s">
        <v>23517</v>
      </c>
      <c r="C2615" s="1" t="s">
        <v>16176</v>
      </c>
      <c r="D2615" s="1" t="s">
        <v>23518</v>
      </c>
      <c r="E2615" s="1">
        <v>2008</v>
      </c>
      <c r="F2615" s="1" t="s">
        <v>8432</v>
      </c>
      <c r="G2615" s="1">
        <v>35</v>
      </c>
      <c r="H2615" s="1">
        <v>3</v>
      </c>
      <c r="I2615" s="1" t="s">
        <v>23519</v>
      </c>
      <c r="J2615" s="1" t="s">
        <v>23520</v>
      </c>
      <c r="K2615" s="1" t="s">
        <v>7972</v>
      </c>
      <c r="L2615" s="1" t="s">
        <v>7969</v>
      </c>
      <c r="M2615" s="1" t="s">
        <v>23521</v>
      </c>
    </row>
    <row r="2616" spans="1:13" ht="50">
      <c r="A2616" s="1" t="s">
        <v>23522</v>
      </c>
      <c r="B2616" s="1" t="s">
        <v>23523</v>
      </c>
      <c r="C2616" s="1" t="s">
        <v>16176</v>
      </c>
      <c r="D2616" s="1" t="s">
        <v>23524</v>
      </c>
      <c r="E2616" s="1">
        <v>2007</v>
      </c>
      <c r="F2616" s="1" t="s">
        <v>8831</v>
      </c>
      <c r="G2616" s="1">
        <v>4819</v>
      </c>
      <c r="H2616" s="1" t="s">
        <v>7969</v>
      </c>
      <c r="I2616" s="1" t="s">
        <v>23525</v>
      </c>
      <c r="J2616" s="1" t="s">
        <v>23526</v>
      </c>
      <c r="K2616" s="1" t="s">
        <v>7972</v>
      </c>
      <c r="L2616" s="1" t="s">
        <v>13352</v>
      </c>
      <c r="M2616" s="1" t="s">
        <v>23527</v>
      </c>
    </row>
    <row r="2617" spans="1:13" ht="50">
      <c r="A2617" s="1" t="s">
        <v>23528</v>
      </c>
      <c r="B2617" s="1" t="s">
        <v>23529</v>
      </c>
      <c r="C2617" s="1" t="s">
        <v>16176</v>
      </c>
      <c r="D2617" s="1" t="s">
        <v>23530</v>
      </c>
      <c r="E2617" s="1">
        <v>2009</v>
      </c>
      <c r="F2617" s="1" t="s">
        <v>8831</v>
      </c>
      <c r="G2617" s="1">
        <v>5471</v>
      </c>
      <c r="H2617" s="1" t="s">
        <v>7969</v>
      </c>
      <c r="I2617" s="1" t="s">
        <v>23531</v>
      </c>
      <c r="J2617" s="1" t="s">
        <v>23532</v>
      </c>
      <c r="K2617" s="1" t="s">
        <v>7972</v>
      </c>
      <c r="L2617" s="1" t="s">
        <v>7969</v>
      </c>
      <c r="M2617" s="1" t="s">
        <v>23533</v>
      </c>
    </row>
    <row r="2618" spans="1:13" ht="50">
      <c r="A2618" s="1" t="s">
        <v>23534</v>
      </c>
      <c r="B2618" s="1" t="s">
        <v>23535</v>
      </c>
      <c r="C2618" s="1" t="s">
        <v>16176</v>
      </c>
      <c r="D2618" s="1" t="s">
        <v>23536</v>
      </c>
      <c r="E2618" s="1">
        <v>2008</v>
      </c>
      <c r="F2618" s="1" t="s">
        <v>8831</v>
      </c>
      <c r="G2618" s="1">
        <v>4928</v>
      </c>
      <c r="H2618" s="1" t="s">
        <v>7969</v>
      </c>
      <c r="I2618" s="1" t="s">
        <v>23537</v>
      </c>
      <c r="J2618" s="1" t="s">
        <v>23538</v>
      </c>
      <c r="K2618" s="1" t="s">
        <v>7972</v>
      </c>
      <c r="L2618" s="1" t="s">
        <v>7969</v>
      </c>
      <c r="M2618" s="1" t="s">
        <v>23539</v>
      </c>
    </row>
    <row r="2619" spans="1:13" ht="37.5">
      <c r="A2619" s="1" t="s">
        <v>23540</v>
      </c>
      <c r="B2619" s="1" t="s">
        <v>23541</v>
      </c>
      <c r="C2619" s="1" t="s">
        <v>16176</v>
      </c>
      <c r="D2619" s="1" t="s">
        <v>23542</v>
      </c>
      <c r="E2619" s="1">
        <v>2004</v>
      </c>
      <c r="F2619" s="1" t="s">
        <v>23543</v>
      </c>
      <c r="G2619" s="1">
        <v>3</v>
      </c>
      <c r="H2619" s="1">
        <v>4</v>
      </c>
      <c r="I2619" s="1" t="s">
        <v>23544</v>
      </c>
      <c r="J2619" s="1" t="s">
        <v>23545</v>
      </c>
      <c r="K2619" s="1" t="s">
        <v>7972</v>
      </c>
      <c r="L2619" s="1" t="s">
        <v>7969</v>
      </c>
      <c r="M2619" s="1" t="s">
        <v>23546</v>
      </c>
    </row>
    <row r="2620" spans="1:13" ht="25">
      <c r="A2620" s="1" t="e">
        <v>#N/A</v>
      </c>
      <c r="B2620" s="1" t="s">
        <v>23547</v>
      </c>
      <c r="C2620" s="1" t="s">
        <v>16176</v>
      </c>
      <c r="D2620" s="1" t="s">
        <v>23548</v>
      </c>
      <c r="E2620" s="1">
        <v>2009</v>
      </c>
      <c r="F2620" s="1" t="s">
        <v>23549</v>
      </c>
      <c r="G2620" s="1"/>
      <c r="H2620" s="1"/>
      <c r="I2620" s="1"/>
      <c r="J2620" s="1"/>
      <c r="K2620" s="1"/>
      <c r="L2620" s="1"/>
    </row>
    <row r="2621" spans="1:13" ht="37.5">
      <c r="A2621" s="1" t="s">
        <v>23550</v>
      </c>
      <c r="B2621" s="1" t="s">
        <v>23551</v>
      </c>
      <c r="C2621" s="1" t="s">
        <v>16176</v>
      </c>
      <c r="D2621" s="1" t="s">
        <v>23552</v>
      </c>
      <c r="E2621" s="1">
        <v>2009</v>
      </c>
      <c r="F2621" s="1" t="s">
        <v>23294</v>
      </c>
      <c r="G2621" s="1" t="s">
        <v>7969</v>
      </c>
      <c r="H2621" s="1" t="s">
        <v>7969</v>
      </c>
      <c r="I2621" s="1" t="s">
        <v>23140</v>
      </c>
      <c r="J2621" s="1" t="s">
        <v>23553</v>
      </c>
      <c r="K2621" s="1" t="s">
        <v>7972</v>
      </c>
      <c r="L2621" s="1" t="s">
        <v>7969</v>
      </c>
      <c r="M2621" s="1" t="s">
        <v>23554</v>
      </c>
    </row>
    <row r="2622" spans="1:13" ht="37.5">
      <c r="A2622" s="1" t="s">
        <v>23555</v>
      </c>
      <c r="B2622" s="1" t="s">
        <v>23556</v>
      </c>
      <c r="C2622" s="1" t="s">
        <v>16176</v>
      </c>
      <c r="D2622" s="1" t="s">
        <v>23557</v>
      </c>
      <c r="E2622" s="1">
        <v>2008</v>
      </c>
      <c r="F2622" s="1" t="s">
        <v>15217</v>
      </c>
      <c r="G2622" s="1" t="s">
        <v>7969</v>
      </c>
      <c r="H2622" s="1" t="s">
        <v>7969</v>
      </c>
      <c r="I2622" s="1" t="s">
        <v>23558</v>
      </c>
      <c r="J2622" s="1" t="s">
        <v>23559</v>
      </c>
      <c r="K2622" s="1" t="s">
        <v>7972</v>
      </c>
      <c r="L2622" s="1" t="s">
        <v>7969</v>
      </c>
      <c r="M2622" s="1" t="s">
        <v>23560</v>
      </c>
    </row>
    <row r="2623" spans="1:13" ht="50">
      <c r="A2623" s="1" t="s">
        <v>23561</v>
      </c>
      <c r="B2623" s="1" t="s">
        <v>23562</v>
      </c>
      <c r="C2623" s="1" t="s">
        <v>16176</v>
      </c>
      <c r="D2623" s="1" t="s">
        <v>23563</v>
      </c>
      <c r="E2623" s="1">
        <v>2005</v>
      </c>
      <c r="F2623" s="1" t="s">
        <v>15537</v>
      </c>
      <c r="G2623" s="1">
        <v>3399</v>
      </c>
      <c r="H2623" s="1" t="s">
        <v>7969</v>
      </c>
      <c r="I2623" s="1" t="s">
        <v>23564</v>
      </c>
      <c r="J2623" s="1" t="s">
        <v>23565</v>
      </c>
      <c r="K2623" s="1" t="s">
        <v>7972</v>
      </c>
      <c r="L2623" s="1" t="s">
        <v>13352</v>
      </c>
      <c r="M2623" s="1" t="s">
        <v>23566</v>
      </c>
    </row>
    <row r="2624" spans="1:13" ht="37.5">
      <c r="A2624" s="1" t="s">
        <v>23567</v>
      </c>
      <c r="B2624" s="1" t="s">
        <v>23568</v>
      </c>
      <c r="C2624" s="1" t="s">
        <v>16176</v>
      </c>
      <c r="D2624" s="1" t="s">
        <v>23569</v>
      </c>
      <c r="E2624" s="1">
        <v>2004</v>
      </c>
      <c r="F2624" s="1" t="s">
        <v>23570</v>
      </c>
      <c r="G2624" s="1" t="s">
        <v>7969</v>
      </c>
      <c r="H2624" s="1" t="s">
        <v>7969</v>
      </c>
      <c r="I2624" s="1" t="s">
        <v>23571</v>
      </c>
      <c r="J2624" s="1" t="s">
        <v>23572</v>
      </c>
      <c r="K2624" s="1" t="s">
        <v>7972</v>
      </c>
      <c r="L2624" s="1" t="s">
        <v>7969</v>
      </c>
      <c r="M2624" s="1" t="s">
        <v>23573</v>
      </c>
    </row>
    <row r="2625" spans="1:13" ht="37.5">
      <c r="A2625" s="1" t="s">
        <v>23574</v>
      </c>
      <c r="B2625" s="1" t="s">
        <v>23575</v>
      </c>
      <c r="C2625" s="1" t="s">
        <v>16176</v>
      </c>
      <c r="D2625" s="1" t="s">
        <v>23576</v>
      </c>
      <c r="E2625" s="1">
        <v>2008</v>
      </c>
      <c r="F2625" s="1" t="s">
        <v>23577</v>
      </c>
      <c r="G2625" s="1" t="s">
        <v>7969</v>
      </c>
      <c r="H2625" s="1" t="s">
        <v>7969</v>
      </c>
      <c r="I2625" s="1" t="s">
        <v>23578</v>
      </c>
      <c r="J2625" s="1" t="s">
        <v>23579</v>
      </c>
      <c r="K2625" s="1" t="s">
        <v>7972</v>
      </c>
      <c r="L2625" s="1" t="s">
        <v>7969</v>
      </c>
      <c r="M2625" s="1" t="s">
        <v>23580</v>
      </c>
    </row>
    <row r="2626" spans="1:13" ht="37.5">
      <c r="A2626" s="1" t="s">
        <v>23581</v>
      </c>
      <c r="B2626" s="1" t="s">
        <v>23582</v>
      </c>
      <c r="C2626" s="1" t="s">
        <v>16176</v>
      </c>
      <c r="D2626" s="1" t="s">
        <v>23583</v>
      </c>
      <c r="E2626" s="1">
        <v>2008</v>
      </c>
      <c r="F2626" s="1" t="s">
        <v>23345</v>
      </c>
      <c r="G2626" s="1">
        <v>1</v>
      </c>
      <c r="H2626" s="1" t="s">
        <v>7969</v>
      </c>
      <c r="I2626" s="1" t="s">
        <v>23584</v>
      </c>
      <c r="J2626" s="1" t="s">
        <v>23585</v>
      </c>
      <c r="K2626" s="1" t="s">
        <v>7972</v>
      </c>
      <c r="L2626" s="1" t="s">
        <v>7969</v>
      </c>
      <c r="M2626" s="1" t="s">
        <v>23586</v>
      </c>
    </row>
    <row r="2627" spans="1:13" ht="37.5">
      <c r="A2627" s="1" t="s">
        <v>23587</v>
      </c>
      <c r="B2627" s="1" t="s">
        <v>23588</v>
      </c>
      <c r="C2627" s="1" t="s">
        <v>16176</v>
      </c>
      <c r="D2627" s="1" t="s">
        <v>23589</v>
      </c>
      <c r="E2627" s="1">
        <v>2005</v>
      </c>
      <c r="F2627" s="1" t="s">
        <v>15537</v>
      </c>
      <c r="G2627" s="1">
        <v>3424</v>
      </c>
      <c r="H2627" s="1" t="s">
        <v>7969</v>
      </c>
      <c r="I2627" s="1" t="s">
        <v>23590</v>
      </c>
      <c r="J2627" s="1" t="s">
        <v>23591</v>
      </c>
      <c r="K2627" s="1" t="s">
        <v>7972</v>
      </c>
      <c r="L2627" s="1" t="s">
        <v>13352</v>
      </c>
      <c r="M2627" s="1" t="s">
        <v>23592</v>
      </c>
    </row>
    <row r="2628" spans="1:13" ht="37.5">
      <c r="A2628" s="1" t="s">
        <v>23593</v>
      </c>
      <c r="B2628" s="1" t="s">
        <v>23594</v>
      </c>
      <c r="C2628" s="1" t="s">
        <v>16176</v>
      </c>
      <c r="D2628" s="1" t="s">
        <v>23595</v>
      </c>
      <c r="E2628" s="1">
        <v>2006</v>
      </c>
      <c r="F2628" s="1" t="s">
        <v>15646</v>
      </c>
      <c r="G2628" s="1">
        <v>2006</v>
      </c>
      <c r="H2628" s="1" t="s">
        <v>7969</v>
      </c>
      <c r="I2628" s="1" t="s">
        <v>23596</v>
      </c>
      <c r="J2628" s="1" t="s">
        <v>23597</v>
      </c>
      <c r="K2628" s="1" t="s">
        <v>7972</v>
      </c>
      <c r="L2628" s="1" t="s">
        <v>7969</v>
      </c>
    </row>
    <row r="2629" spans="1:13" ht="37.5">
      <c r="A2629" s="1" t="s">
        <v>4894</v>
      </c>
      <c r="B2629" s="1" t="s">
        <v>23598</v>
      </c>
      <c r="C2629" s="1" t="s">
        <v>16176</v>
      </c>
      <c r="D2629" s="1" t="s">
        <v>23599</v>
      </c>
      <c r="E2629" s="1">
        <v>2008</v>
      </c>
      <c r="F2629" s="1" t="s">
        <v>8328</v>
      </c>
      <c r="G2629" s="1" t="s">
        <v>7969</v>
      </c>
      <c r="H2629" s="1" t="s">
        <v>7969</v>
      </c>
      <c r="I2629" s="1" t="s">
        <v>23198</v>
      </c>
      <c r="J2629" s="1" t="s">
        <v>23600</v>
      </c>
      <c r="K2629" s="1" t="s">
        <v>7972</v>
      </c>
      <c r="L2629" s="1" t="s">
        <v>7969</v>
      </c>
      <c r="M2629" s="1" t="s">
        <v>4896</v>
      </c>
    </row>
    <row r="2630" spans="1:13" ht="37.5">
      <c r="A2630" s="1" t="s">
        <v>23601</v>
      </c>
      <c r="B2630" s="1" t="s">
        <v>23602</v>
      </c>
      <c r="C2630" s="1" t="s">
        <v>16176</v>
      </c>
      <c r="D2630" s="1" t="s">
        <v>23603</v>
      </c>
      <c r="E2630" s="1">
        <v>2009</v>
      </c>
      <c r="F2630" s="1" t="s">
        <v>23604</v>
      </c>
      <c r="G2630" s="1" t="s">
        <v>7969</v>
      </c>
      <c r="H2630" s="1" t="s">
        <v>7969</v>
      </c>
      <c r="I2630" s="1" t="s">
        <v>23605</v>
      </c>
      <c r="J2630" s="1" t="s">
        <v>23606</v>
      </c>
      <c r="K2630" s="1" t="s">
        <v>7972</v>
      </c>
      <c r="L2630" s="1" t="s">
        <v>7969</v>
      </c>
      <c r="M2630" s="1" t="s">
        <v>23607</v>
      </c>
    </row>
    <row r="2631" spans="1:13" ht="37.5">
      <c r="A2631" s="1" t="s">
        <v>23608</v>
      </c>
      <c r="B2631" s="1" t="s">
        <v>23609</v>
      </c>
      <c r="C2631" s="1" t="s">
        <v>16176</v>
      </c>
      <c r="D2631" s="1" t="s">
        <v>23610</v>
      </c>
      <c r="E2631" s="1">
        <v>2007</v>
      </c>
      <c r="F2631" s="1" t="s">
        <v>8308</v>
      </c>
      <c r="G2631" s="1">
        <v>6</v>
      </c>
      <c r="H2631" s="1">
        <v>2</v>
      </c>
      <c r="I2631" s="1" t="s">
        <v>23611</v>
      </c>
      <c r="J2631" s="1" t="s">
        <v>23612</v>
      </c>
      <c r="K2631" s="1" t="s">
        <v>7972</v>
      </c>
      <c r="L2631" s="1" t="s">
        <v>7969</v>
      </c>
      <c r="M2631" s="1" t="s">
        <v>23613</v>
      </c>
    </row>
    <row r="2632" spans="1:13" ht="75">
      <c r="A2632" s="1" t="s">
        <v>23614</v>
      </c>
      <c r="B2632" s="1" t="s">
        <v>23615</v>
      </c>
      <c r="C2632" s="1" t="s">
        <v>16176</v>
      </c>
      <c r="D2632" s="1" t="s">
        <v>23616</v>
      </c>
      <c r="E2632" s="1">
        <v>2005</v>
      </c>
      <c r="F2632" s="1" t="s">
        <v>23617</v>
      </c>
      <c r="G2632" s="1">
        <v>2005</v>
      </c>
      <c r="H2632" s="1" t="s">
        <v>7969</v>
      </c>
      <c r="I2632" s="1" t="s">
        <v>23618</v>
      </c>
      <c r="J2632" s="1" t="s">
        <v>23619</v>
      </c>
      <c r="K2632" s="1" t="s">
        <v>7972</v>
      </c>
      <c r="L2632" s="1" t="s">
        <v>7969</v>
      </c>
      <c r="M2632" s="1" t="s">
        <v>23620</v>
      </c>
    </row>
    <row r="2633" spans="1:13" ht="37.5">
      <c r="A2633" s="1" t="s">
        <v>23621</v>
      </c>
      <c r="B2633" s="1" t="s">
        <v>23622</v>
      </c>
      <c r="C2633" s="1" t="s">
        <v>16176</v>
      </c>
      <c r="D2633" s="1" t="s">
        <v>23623</v>
      </c>
      <c r="E2633" s="1">
        <v>2008</v>
      </c>
      <c r="F2633" s="1" t="s">
        <v>23624</v>
      </c>
      <c r="G2633" s="1">
        <v>35</v>
      </c>
      <c r="H2633" s="1">
        <v>3</v>
      </c>
      <c r="I2633" s="1" t="s">
        <v>23625</v>
      </c>
      <c r="J2633" s="1" t="s">
        <v>23626</v>
      </c>
      <c r="K2633" s="1" t="s">
        <v>14279</v>
      </c>
      <c r="L2633" s="1" t="s">
        <v>7969</v>
      </c>
      <c r="M2633" s="1" t="s">
        <v>7969</v>
      </c>
    </row>
    <row r="2634" spans="1:13" ht="37.5">
      <c r="A2634" s="1" t="s">
        <v>23627</v>
      </c>
      <c r="B2634" s="1" t="s">
        <v>23628</v>
      </c>
      <c r="C2634" s="1" t="s">
        <v>16176</v>
      </c>
      <c r="D2634" s="1" t="s">
        <v>23629</v>
      </c>
      <c r="E2634" s="1">
        <v>2006</v>
      </c>
      <c r="F2634" s="1" t="s">
        <v>14638</v>
      </c>
      <c r="G2634" s="1">
        <v>43</v>
      </c>
      <c r="H2634" s="1">
        <v>4</v>
      </c>
      <c r="I2634" s="1" t="s">
        <v>23630</v>
      </c>
      <c r="J2634" s="1" t="s">
        <v>23631</v>
      </c>
      <c r="K2634" s="1" t="s">
        <v>14279</v>
      </c>
      <c r="L2634" s="1" t="s">
        <v>7969</v>
      </c>
      <c r="M2634" s="1" t="s">
        <v>23632</v>
      </c>
    </row>
    <row r="2635" spans="1:13" ht="37.5">
      <c r="A2635" s="1" t="s">
        <v>23633</v>
      </c>
      <c r="B2635" s="1" t="s">
        <v>23634</v>
      </c>
      <c r="C2635" s="1" t="s">
        <v>16176</v>
      </c>
      <c r="D2635" s="1" t="s">
        <v>23635</v>
      </c>
      <c r="E2635" s="1">
        <v>2009</v>
      </c>
      <c r="F2635" s="1" t="s">
        <v>23636</v>
      </c>
      <c r="G2635" s="1" t="s">
        <v>7969</v>
      </c>
      <c r="H2635" s="1" t="s">
        <v>7969</v>
      </c>
      <c r="I2635" s="1" t="s">
        <v>23637</v>
      </c>
      <c r="J2635" s="1" t="s">
        <v>23638</v>
      </c>
      <c r="K2635" s="1" t="s">
        <v>7972</v>
      </c>
      <c r="L2635" s="1" t="s">
        <v>7969</v>
      </c>
      <c r="M2635" s="1" t="s">
        <v>23639</v>
      </c>
    </row>
    <row r="2636" spans="1:13" ht="37.5">
      <c r="A2636" s="1" t="s">
        <v>23640</v>
      </c>
      <c r="B2636" s="1" t="s">
        <v>23641</v>
      </c>
      <c r="C2636" s="1" t="s">
        <v>16176</v>
      </c>
      <c r="D2636" s="1" t="s">
        <v>23642</v>
      </c>
      <c r="E2636" s="1">
        <v>2007</v>
      </c>
      <c r="F2636" s="1" t="s">
        <v>23643</v>
      </c>
      <c r="G2636" s="1">
        <v>3</v>
      </c>
      <c r="H2636" s="1">
        <v>4</v>
      </c>
      <c r="I2636" s="1" t="s">
        <v>23644</v>
      </c>
      <c r="J2636" s="1" t="s">
        <v>23645</v>
      </c>
      <c r="K2636" s="1" t="s">
        <v>7972</v>
      </c>
      <c r="L2636" s="1" t="s">
        <v>7969</v>
      </c>
      <c r="M2636" s="1" t="s">
        <v>23646</v>
      </c>
    </row>
    <row r="2637" spans="1:13" ht="50">
      <c r="A2637" s="1" t="s">
        <v>23647</v>
      </c>
      <c r="B2637" s="1" t="s">
        <v>23648</v>
      </c>
      <c r="C2637" s="1" t="s">
        <v>16176</v>
      </c>
      <c r="D2637" s="1" t="s">
        <v>23649</v>
      </c>
      <c r="E2637" s="1">
        <v>2005</v>
      </c>
      <c r="F2637" s="1" t="s">
        <v>22521</v>
      </c>
      <c r="G2637" s="1" t="s">
        <v>7969</v>
      </c>
      <c r="H2637" s="1">
        <v>3</v>
      </c>
      <c r="I2637" s="1" t="s">
        <v>23650</v>
      </c>
      <c r="J2637" s="1" t="s">
        <v>23651</v>
      </c>
      <c r="K2637" s="1" t="s">
        <v>7972</v>
      </c>
      <c r="L2637" s="1" t="s">
        <v>23652</v>
      </c>
      <c r="M2637" s="1" t="s">
        <v>23653</v>
      </c>
    </row>
    <row r="2638" spans="1:13" ht="50">
      <c r="A2638" s="1" t="s">
        <v>23654</v>
      </c>
      <c r="B2638" s="1" t="s">
        <v>23655</v>
      </c>
      <c r="C2638" s="1" t="s">
        <v>16176</v>
      </c>
      <c r="D2638" s="1" t="s">
        <v>23656</v>
      </c>
      <c r="E2638" s="1">
        <v>2006</v>
      </c>
      <c r="F2638" s="1" t="s">
        <v>8831</v>
      </c>
      <c r="G2638" s="1">
        <v>4016</v>
      </c>
      <c r="H2638" s="1" t="s">
        <v>7969</v>
      </c>
      <c r="I2638" s="1" t="s">
        <v>23657</v>
      </c>
      <c r="J2638" s="1" t="s">
        <v>23658</v>
      </c>
      <c r="K2638" s="1" t="s">
        <v>7972</v>
      </c>
      <c r="L2638" s="1" t="s">
        <v>13352</v>
      </c>
      <c r="M2638" s="1" t="s">
        <v>23659</v>
      </c>
    </row>
    <row r="2639" spans="1:13" ht="37.5">
      <c r="A2639" s="1" t="s">
        <v>23660</v>
      </c>
      <c r="B2639" s="1" t="s">
        <v>23661</v>
      </c>
      <c r="C2639" s="1" t="s">
        <v>16176</v>
      </c>
      <c r="D2639" s="1" t="s">
        <v>23662</v>
      </c>
      <c r="E2639" s="1">
        <v>2005</v>
      </c>
      <c r="F2639" s="1" t="s">
        <v>15537</v>
      </c>
      <c r="G2639" s="1">
        <v>3477</v>
      </c>
      <c r="H2639" s="1" t="s">
        <v>7969</v>
      </c>
      <c r="I2639" s="1" t="s">
        <v>23663</v>
      </c>
      <c r="J2639" s="1" t="s">
        <v>23664</v>
      </c>
      <c r="K2639" s="1" t="s">
        <v>7972</v>
      </c>
      <c r="L2639" s="1" t="s">
        <v>13352</v>
      </c>
      <c r="M2639" s="1" t="s">
        <v>23665</v>
      </c>
    </row>
    <row r="2640" spans="1:13" ht="37.5">
      <c r="A2640" s="1" t="s">
        <v>23666</v>
      </c>
      <c r="B2640" s="1" t="s">
        <v>23667</v>
      </c>
      <c r="C2640" s="1" t="s">
        <v>16176</v>
      </c>
      <c r="D2640" s="1" t="s">
        <v>23668</v>
      </c>
      <c r="E2640" s="1">
        <v>2008</v>
      </c>
      <c r="F2640" s="1" t="s">
        <v>23669</v>
      </c>
      <c r="G2640" s="1" t="s">
        <v>7969</v>
      </c>
      <c r="H2640" s="1" t="s">
        <v>7969</v>
      </c>
      <c r="I2640" s="1" t="s">
        <v>23670</v>
      </c>
      <c r="J2640" s="1" t="s">
        <v>23671</v>
      </c>
      <c r="K2640" s="1" t="s">
        <v>7972</v>
      </c>
      <c r="L2640" s="1" t="s">
        <v>7969</v>
      </c>
      <c r="M2640" s="1" t="s">
        <v>23672</v>
      </c>
    </row>
    <row r="2641" spans="1:13" ht="37.5">
      <c r="A2641" s="1" t="s">
        <v>23673</v>
      </c>
      <c r="B2641" s="1" t="s">
        <v>23674</v>
      </c>
      <c r="C2641" s="1" t="s">
        <v>16176</v>
      </c>
      <c r="D2641" s="1" t="s">
        <v>23675</v>
      </c>
      <c r="E2641" s="1">
        <v>2004</v>
      </c>
      <c r="F2641" s="1" t="s">
        <v>23676</v>
      </c>
      <c r="G2641" s="1">
        <v>10</v>
      </c>
      <c r="H2641" s="1" t="s">
        <v>7969</v>
      </c>
      <c r="I2641" s="1" t="s">
        <v>23677</v>
      </c>
      <c r="J2641" s="1" t="s">
        <v>23678</v>
      </c>
      <c r="K2641" s="1" t="s">
        <v>14279</v>
      </c>
      <c r="L2641" s="1" t="s">
        <v>7969</v>
      </c>
      <c r="M2641" s="1" t="s">
        <v>7969</v>
      </c>
    </row>
    <row r="2642" spans="1:13" ht="37.5">
      <c r="A2642" s="1" t="s">
        <v>23679</v>
      </c>
      <c r="B2642" s="1" t="s">
        <v>23680</v>
      </c>
      <c r="C2642" s="1" t="s">
        <v>16176</v>
      </c>
      <c r="D2642" s="1" t="s">
        <v>23681</v>
      </c>
      <c r="E2642" s="1">
        <v>2004</v>
      </c>
      <c r="F2642" s="1" t="s">
        <v>8462</v>
      </c>
      <c r="G2642" s="1">
        <v>73</v>
      </c>
      <c r="H2642" s="1">
        <v>3</v>
      </c>
      <c r="I2642" s="1" t="s">
        <v>23682</v>
      </c>
      <c r="J2642" s="1" t="s">
        <v>23683</v>
      </c>
      <c r="K2642" s="1" t="s">
        <v>7972</v>
      </c>
      <c r="L2642" s="1" t="s">
        <v>7969</v>
      </c>
      <c r="M2642" s="1" t="s">
        <v>23684</v>
      </c>
    </row>
    <row r="2643" spans="1:13" ht="50">
      <c r="A2643" s="1" t="s">
        <v>23685</v>
      </c>
      <c r="B2643" s="1" t="s">
        <v>23686</v>
      </c>
      <c r="C2643" s="1" t="s">
        <v>16176</v>
      </c>
      <c r="D2643" s="1" t="s">
        <v>23687</v>
      </c>
      <c r="E2643" s="1">
        <v>2007</v>
      </c>
      <c r="F2643" s="1" t="s">
        <v>23688</v>
      </c>
      <c r="G2643" s="1" t="s">
        <v>7969</v>
      </c>
      <c r="H2643" s="1" t="s">
        <v>7969</v>
      </c>
      <c r="I2643" s="1" t="s">
        <v>23689</v>
      </c>
      <c r="J2643" s="1" t="s">
        <v>23690</v>
      </c>
      <c r="K2643" s="1" t="s">
        <v>7972</v>
      </c>
      <c r="L2643" s="1" t="s">
        <v>7969</v>
      </c>
      <c r="M2643" s="1" t="s">
        <v>23691</v>
      </c>
    </row>
    <row r="2644" spans="1:13" ht="50">
      <c r="A2644" s="1" t="s">
        <v>23692</v>
      </c>
      <c r="B2644" s="1" t="s">
        <v>23693</v>
      </c>
      <c r="C2644" s="1" t="s">
        <v>16176</v>
      </c>
      <c r="D2644" s="1" t="s">
        <v>23694</v>
      </c>
      <c r="E2644" s="1">
        <v>2005</v>
      </c>
      <c r="F2644" s="1" t="s">
        <v>22521</v>
      </c>
      <c r="G2644" s="1" t="s">
        <v>7969</v>
      </c>
      <c r="H2644" s="1">
        <v>5</v>
      </c>
      <c r="I2644" s="1" t="s">
        <v>23695</v>
      </c>
      <c r="J2644" s="1" t="s">
        <v>23696</v>
      </c>
      <c r="K2644" s="1" t="s">
        <v>7972</v>
      </c>
      <c r="L2644" s="1" t="s">
        <v>23652</v>
      </c>
      <c r="M2644" s="1" t="s">
        <v>23697</v>
      </c>
    </row>
    <row r="2645" spans="1:13" ht="50">
      <c r="A2645" s="1" t="s">
        <v>23698</v>
      </c>
      <c r="B2645" s="1" t="s">
        <v>23699</v>
      </c>
      <c r="C2645" s="1" t="s">
        <v>16176</v>
      </c>
      <c r="D2645" s="1" t="s">
        <v>23700</v>
      </c>
      <c r="E2645" s="1">
        <v>2008</v>
      </c>
      <c r="F2645" s="1" t="s">
        <v>23701</v>
      </c>
      <c r="G2645" s="1" t="s">
        <v>7969</v>
      </c>
      <c r="H2645" s="1" t="s">
        <v>7969</v>
      </c>
      <c r="I2645" s="1" t="s">
        <v>23302</v>
      </c>
      <c r="J2645" s="1" t="s">
        <v>23702</v>
      </c>
      <c r="K2645" s="1" t="s">
        <v>7972</v>
      </c>
      <c r="L2645" s="1" t="s">
        <v>8161</v>
      </c>
      <c r="M2645" s="1" t="s">
        <v>23703</v>
      </c>
    </row>
    <row r="2646" spans="1:13" ht="37.5">
      <c r="A2646" s="1" t="s">
        <v>23704</v>
      </c>
      <c r="B2646" s="1" t="s">
        <v>23705</v>
      </c>
      <c r="C2646" s="1" t="s">
        <v>16176</v>
      </c>
      <c r="D2646" s="1" t="s">
        <v>23706</v>
      </c>
      <c r="E2646" s="1">
        <v>2009</v>
      </c>
      <c r="F2646" s="1" t="s">
        <v>23707</v>
      </c>
      <c r="G2646" s="1" t="s">
        <v>7969</v>
      </c>
      <c r="H2646" s="1" t="s">
        <v>7969</v>
      </c>
      <c r="I2646" s="1" t="s">
        <v>23708</v>
      </c>
      <c r="J2646" s="1" t="s">
        <v>23709</v>
      </c>
      <c r="K2646" s="1" t="s">
        <v>7972</v>
      </c>
      <c r="L2646" s="1" t="s">
        <v>7969</v>
      </c>
      <c r="M2646" s="1" t="s">
        <v>23710</v>
      </c>
    </row>
    <row r="2647" spans="1:13" ht="50">
      <c r="A2647" s="1" t="s">
        <v>23711</v>
      </c>
      <c r="B2647" s="1" t="s">
        <v>23712</v>
      </c>
      <c r="C2647" s="1" t="s">
        <v>16176</v>
      </c>
      <c r="D2647" s="1" t="s">
        <v>23713</v>
      </c>
      <c r="E2647" s="1">
        <v>2010</v>
      </c>
      <c r="F2647" s="1" t="s">
        <v>22056</v>
      </c>
      <c r="G2647" s="1">
        <v>20</v>
      </c>
      <c r="H2647" s="1" t="s">
        <v>7969</v>
      </c>
      <c r="I2647" s="1" t="s">
        <v>23714</v>
      </c>
      <c r="J2647" s="1" t="s">
        <v>23715</v>
      </c>
      <c r="K2647" s="1" t="s">
        <v>7972</v>
      </c>
      <c r="L2647" s="1" t="s">
        <v>23716</v>
      </c>
      <c r="M2647" s="1" t="s">
        <v>23717</v>
      </c>
    </row>
    <row r="2648" spans="1:13" ht="50">
      <c r="A2648" s="1" t="s">
        <v>23718</v>
      </c>
      <c r="B2648" s="1" t="s">
        <v>23719</v>
      </c>
      <c r="C2648" s="1" t="s">
        <v>16176</v>
      </c>
      <c r="D2648" s="1" t="s">
        <v>23720</v>
      </c>
      <c r="E2648" s="1">
        <v>2005</v>
      </c>
      <c r="F2648" s="1" t="s">
        <v>15537</v>
      </c>
      <c r="G2648" s="1">
        <v>3325</v>
      </c>
      <c r="H2648" s="1" t="s">
        <v>7969</v>
      </c>
      <c r="I2648" s="1" t="s">
        <v>23721</v>
      </c>
      <c r="J2648" s="1" t="s">
        <v>23722</v>
      </c>
      <c r="K2648" s="1" t="s">
        <v>7972</v>
      </c>
      <c r="L2648" s="1" t="s">
        <v>13352</v>
      </c>
      <c r="M2648" s="1" t="s">
        <v>23723</v>
      </c>
    </row>
    <row r="2649" spans="1:13" ht="37.5">
      <c r="A2649" s="1" t="s">
        <v>23724</v>
      </c>
      <c r="B2649" s="1" t="s">
        <v>23725</v>
      </c>
      <c r="C2649" s="1" t="s">
        <v>16176</v>
      </c>
      <c r="D2649" s="1" t="s">
        <v>23726</v>
      </c>
      <c r="E2649" s="1">
        <v>2005</v>
      </c>
      <c r="F2649" s="1" t="s">
        <v>23727</v>
      </c>
      <c r="G2649" s="1" t="s">
        <v>7969</v>
      </c>
      <c r="H2649" s="1" t="s">
        <v>7969</v>
      </c>
      <c r="I2649" s="1" t="s">
        <v>23316</v>
      </c>
      <c r="J2649" s="1" t="s">
        <v>23728</v>
      </c>
      <c r="K2649" s="1" t="s">
        <v>7972</v>
      </c>
      <c r="L2649" s="1" t="s">
        <v>7969</v>
      </c>
      <c r="M2649" s="1" t="s">
        <v>7969</v>
      </c>
    </row>
    <row r="2650" spans="1:13" ht="37.5">
      <c r="A2650" s="1" t="s">
        <v>23729</v>
      </c>
      <c r="B2650" s="1" t="s">
        <v>23730</v>
      </c>
      <c r="C2650" s="1" t="s">
        <v>16176</v>
      </c>
      <c r="D2650" s="1" t="s">
        <v>23731</v>
      </c>
      <c r="E2650" s="1">
        <v>2009</v>
      </c>
      <c r="F2650" s="1" t="s">
        <v>23732</v>
      </c>
      <c r="G2650" s="1" t="s">
        <v>7969</v>
      </c>
      <c r="H2650" s="1" t="s">
        <v>7969</v>
      </c>
      <c r="I2650" s="1" t="s">
        <v>23733</v>
      </c>
      <c r="J2650" s="1" t="s">
        <v>23734</v>
      </c>
      <c r="K2650" s="1" t="s">
        <v>7972</v>
      </c>
      <c r="L2650" s="1" t="s">
        <v>7969</v>
      </c>
      <c r="M2650" s="1" t="s">
        <v>23735</v>
      </c>
    </row>
    <row r="2651" spans="1:13" ht="37.5">
      <c r="A2651" s="1" t="s">
        <v>23736</v>
      </c>
      <c r="B2651" s="1" t="s">
        <v>23737</v>
      </c>
      <c r="C2651" s="1" t="s">
        <v>16176</v>
      </c>
      <c r="D2651" s="1" t="s">
        <v>23738</v>
      </c>
      <c r="E2651" s="1">
        <v>2008</v>
      </c>
      <c r="F2651" s="1" t="s">
        <v>9537</v>
      </c>
      <c r="G2651" s="1" t="s">
        <v>7969</v>
      </c>
      <c r="H2651" s="1" t="s">
        <v>7969</v>
      </c>
      <c r="I2651" s="1" t="s">
        <v>23739</v>
      </c>
      <c r="J2651" s="1" t="s">
        <v>23740</v>
      </c>
      <c r="K2651" s="1" t="s">
        <v>7972</v>
      </c>
      <c r="L2651" s="1" t="s">
        <v>7969</v>
      </c>
      <c r="M2651" s="1" t="s">
        <v>23741</v>
      </c>
    </row>
    <row r="2652" spans="1:13" ht="37.5">
      <c r="A2652" s="1" t="s">
        <v>23742</v>
      </c>
      <c r="B2652" s="1" t="s">
        <v>23743</v>
      </c>
      <c r="C2652" s="1" t="s">
        <v>16176</v>
      </c>
      <c r="D2652" s="1" t="s">
        <v>23744</v>
      </c>
      <c r="E2652" s="1">
        <v>2009</v>
      </c>
      <c r="F2652" s="1" t="s">
        <v>23462</v>
      </c>
      <c r="G2652" s="1">
        <v>3</v>
      </c>
      <c r="H2652" s="1" t="s">
        <v>7969</v>
      </c>
      <c r="I2652" s="1" t="s">
        <v>23745</v>
      </c>
      <c r="J2652" s="1" t="s">
        <v>23746</v>
      </c>
      <c r="K2652" s="1" t="s">
        <v>7972</v>
      </c>
      <c r="L2652" s="1" t="s">
        <v>7969</v>
      </c>
    </row>
    <row r="2653" spans="1:13" ht="37.5">
      <c r="A2653" s="1" t="s">
        <v>23747</v>
      </c>
      <c r="B2653" s="1" t="s">
        <v>23748</v>
      </c>
      <c r="C2653" s="1" t="s">
        <v>16176</v>
      </c>
      <c r="D2653" s="1" t="s">
        <v>23749</v>
      </c>
      <c r="E2653" s="1">
        <v>2008</v>
      </c>
      <c r="F2653" s="1" t="s">
        <v>23750</v>
      </c>
      <c r="G2653" s="1">
        <v>40</v>
      </c>
      <c r="H2653" s="1">
        <v>6</v>
      </c>
      <c r="I2653" s="1" t="s">
        <v>23751</v>
      </c>
      <c r="J2653" s="1" t="s">
        <v>23752</v>
      </c>
      <c r="K2653" s="1" t="s">
        <v>14279</v>
      </c>
      <c r="L2653" s="1" t="s">
        <v>7969</v>
      </c>
      <c r="M2653" s="1" t="s">
        <v>7969</v>
      </c>
    </row>
    <row r="2654" spans="1:13" ht="50">
      <c r="A2654" s="1" t="s">
        <v>23753</v>
      </c>
      <c r="B2654" s="1" t="s">
        <v>23754</v>
      </c>
      <c r="C2654" s="1" t="s">
        <v>16176</v>
      </c>
      <c r="D2654" s="1" t="s">
        <v>23755</v>
      </c>
      <c r="E2654" s="1">
        <v>2009</v>
      </c>
      <c r="F2654" s="1" t="s">
        <v>8831</v>
      </c>
      <c r="G2654" s="1">
        <v>5645</v>
      </c>
      <c r="H2654" s="1" t="s">
        <v>7969</v>
      </c>
      <c r="I2654" s="1" t="s">
        <v>22820</v>
      </c>
      <c r="J2654" s="1" t="s">
        <v>23756</v>
      </c>
      <c r="K2654" s="1" t="s">
        <v>7972</v>
      </c>
      <c r="L2654" s="1" t="s">
        <v>7969</v>
      </c>
      <c r="M2654" s="1" t="s">
        <v>23757</v>
      </c>
    </row>
    <row r="2655" spans="1:13" ht="37.5">
      <c r="A2655" s="1" t="s">
        <v>23758</v>
      </c>
      <c r="B2655" s="1" t="s">
        <v>23759</v>
      </c>
      <c r="C2655" s="1" t="s">
        <v>16176</v>
      </c>
      <c r="D2655" s="1" t="s">
        <v>23760</v>
      </c>
      <c r="E2655" s="1">
        <v>2008</v>
      </c>
      <c r="F2655" s="1" t="s">
        <v>23761</v>
      </c>
      <c r="G2655" s="1" t="s">
        <v>7969</v>
      </c>
      <c r="H2655" s="1" t="s">
        <v>7969</v>
      </c>
      <c r="I2655" s="1" t="s">
        <v>23762</v>
      </c>
      <c r="J2655" s="1" t="s">
        <v>23763</v>
      </c>
      <c r="K2655" s="1" t="s">
        <v>7972</v>
      </c>
      <c r="L2655" s="1" t="s">
        <v>7969</v>
      </c>
      <c r="M2655" s="1" t="s">
        <v>23764</v>
      </c>
    </row>
    <row r="2656" spans="1:13" ht="37.5">
      <c r="A2656" s="1" t="s">
        <v>23765</v>
      </c>
      <c r="B2656" s="1" t="s">
        <v>23766</v>
      </c>
      <c r="C2656" s="1" t="s">
        <v>16176</v>
      </c>
      <c r="D2656" s="1" t="s">
        <v>23767</v>
      </c>
      <c r="E2656" s="1">
        <v>2005</v>
      </c>
      <c r="F2656" s="1" t="s">
        <v>23768</v>
      </c>
      <c r="G2656" s="1">
        <v>2005</v>
      </c>
      <c r="H2656" s="1" t="s">
        <v>7969</v>
      </c>
      <c r="I2656" s="1" t="s">
        <v>23769</v>
      </c>
      <c r="J2656" s="1" t="s">
        <v>23770</v>
      </c>
      <c r="K2656" s="1" t="s">
        <v>7972</v>
      </c>
      <c r="L2656" s="1" t="s">
        <v>7969</v>
      </c>
    </row>
    <row r="2657" spans="1:13" ht="50">
      <c r="A2657" s="1" t="s">
        <v>23771</v>
      </c>
      <c r="B2657" s="1" t="s">
        <v>23772</v>
      </c>
      <c r="C2657" s="1" t="s">
        <v>16176</v>
      </c>
      <c r="D2657" s="1" t="s">
        <v>23773</v>
      </c>
      <c r="E2657" s="1">
        <v>2008</v>
      </c>
      <c r="F2657" s="1" t="s">
        <v>23774</v>
      </c>
      <c r="G2657" s="1" t="s">
        <v>7969</v>
      </c>
      <c r="H2657" s="1" t="s">
        <v>7969</v>
      </c>
      <c r="I2657" s="1" t="s">
        <v>23775</v>
      </c>
      <c r="J2657" s="1" t="s">
        <v>23776</v>
      </c>
      <c r="K2657" s="1" t="s">
        <v>7972</v>
      </c>
      <c r="L2657" s="1" t="s">
        <v>7969</v>
      </c>
    </row>
    <row r="2658" spans="1:13" ht="37.5">
      <c r="A2658" s="1" t="s">
        <v>23777</v>
      </c>
      <c r="B2658" s="1" t="s">
        <v>23778</v>
      </c>
      <c r="C2658" s="1" t="s">
        <v>16176</v>
      </c>
      <c r="D2658" s="1" t="s">
        <v>23779</v>
      </c>
      <c r="E2658" s="1">
        <v>2010</v>
      </c>
      <c r="F2658" s="1" t="s">
        <v>18813</v>
      </c>
      <c r="G2658" s="1">
        <v>4</v>
      </c>
      <c r="H2658" s="1">
        <v>2</v>
      </c>
      <c r="I2658" s="1" t="s">
        <v>22999</v>
      </c>
      <c r="J2658" s="1" t="s">
        <v>23780</v>
      </c>
      <c r="K2658" s="1" t="s">
        <v>7972</v>
      </c>
      <c r="L2658" s="1" t="s">
        <v>7969</v>
      </c>
      <c r="M2658" s="1" t="s">
        <v>23781</v>
      </c>
    </row>
    <row r="2659" spans="1:13" ht="37.5">
      <c r="A2659" s="1" t="s">
        <v>23782</v>
      </c>
      <c r="B2659" s="1" t="s">
        <v>23783</v>
      </c>
      <c r="C2659" s="1" t="s">
        <v>16176</v>
      </c>
      <c r="D2659" s="1" t="s">
        <v>23784</v>
      </c>
      <c r="E2659" s="1">
        <v>2005</v>
      </c>
      <c r="F2659" s="1" t="s">
        <v>23785</v>
      </c>
      <c r="G2659" s="1" t="s">
        <v>7969</v>
      </c>
      <c r="H2659" s="1" t="s">
        <v>7969</v>
      </c>
      <c r="I2659" s="1" t="s">
        <v>23316</v>
      </c>
      <c r="J2659" s="1" t="s">
        <v>23786</v>
      </c>
      <c r="K2659" s="1" t="s">
        <v>7972</v>
      </c>
      <c r="L2659" s="1" t="s">
        <v>7969</v>
      </c>
      <c r="M2659" s="1" t="s">
        <v>23787</v>
      </c>
    </row>
    <row r="2660" spans="1:13" ht="37.5">
      <c r="A2660" s="1" t="s">
        <v>23788</v>
      </c>
      <c r="B2660" s="1" t="s">
        <v>23789</v>
      </c>
      <c r="C2660" s="1" t="s">
        <v>16176</v>
      </c>
      <c r="D2660" s="1" t="s">
        <v>23790</v>
      </c>
      <c r="E2660" s="1">
        <v>2006</v>
      </c>
      <c r="F2660" s="1" t="s">
        <v>23791</v>
      </c>
      <c r="G2660" s="1">
        <v>2006</v>
      </c>
      <c r="H2660" s="1" t="s">
        <v>7969</v>
      </c>
      <c r="I2660" s="1" t="s">
        <v>23657</v>
      </c>
      <c r="J2660" s="1" t="s">
        <v>23792</v>
      </c>
      <c r="K2660" s="1" t="s">
        <v>7972</v>
      </c>
      <c r="L2660" s="1" t="s">
        <v>7969</v>
      </c>
      <c r="M2660" s="1" t="s">
        <v>23793</v>
      </c>
    </row>
    <row r="2661" spans="1:13" ht="37.5">
      <c r="A2661" s="1" t="s">
        <v>23794</v>
      </c>
      <c r="B2661" s="1" t="s">
        <v>23795</v>
      </c>
      <c r="C2661" s="1" t="s">
        <v>16176</v>
      </c>
      <c r="D2661" s="1" t="s">
        <v>23796</v>
      </c>
      <c r="E2661" s="1">
        <v>2008</v>
      </c>
      <c r="F2661" s="1" t="s">
        <v>15217</v>
      </c>
      <c r="G2661" s="1" t="s">
        <v>7969</v>
      </c>
      <c r="H2661" s="1" t="s">
        <v>7969</v>
      </c>
      <c r="I2661" s="1" t="s">
        <v>23797</v>
      </c>
      <c r="J2661" s="1" t="s">
        <v>23798</v>
      </c>
      <c r="K2661" s="1" t="s">
        <v>7972</v>
      </c>
      <c r="L2661" s="1" t="s">
        <v>7969</v>
      </c>
    </row>
    <row r="2662" spans="1:13" ht="50">
      <c r="A2662" s="1" t="s">
        <v>23799</v>
      </c>
      <c r="B2662" s="1" t="s">
        <v>23800</v>
      </c>
      <c r="C2662" s="1" t="s">
        <v>16176</v>
      </c>
      <c r="D2662" s="1" t="s">
        <v>23801</v>
      </c>
      <c r="E2662" s="1">
        <v>2004</v>
      </c>
      <c r="F2662" s="1" t="s">
        <v>8831</v>
      </c>
      <c r="G2662" s="1">
        <v>3045</v>
      </c>
      <c r="H2662" s="1" t="s">
        <v>7969</v>
      </c>
      <c r="I2662" s="1" t="s">
        <v>23802</v>
      </c>
      <c r="J2662" s="1" t="s">
        <v>23803</v>
      </c>
      <c r="K2662" s="1" t="s">
        <v>7972</v>
      </c>
      <c r="L2662" s="1" t="s">
        <v>13352</v>
      </c>
      <c r="M2662" s="1" t="s">
        <v>23804</v>
      </c>
    </row>
    <row r="2663" spans="1:13" ht="37.5">
      <c r="A2663" s="1" t="s">
        <v>23805</v>
      </c>
      <c r="B2663" s="1" t="s">
        <v>23806</v>
      </c>
      <c r="C2663" s="1" t="s">
        <v>16176</v>
      </c>
      <c r="D2663" s="1" t="s">
        <v>23807</v>
      </c>
      <c r="E2663" s="1">
        <v>2004</v>
      </c>
      <c r="F2663" s="1" t="s">
        <v>12942</v>
      </c>
      <c r="G2663" s="1">
        <v>144</v>
      </c>
      <c r="H2663" s="1" t="s">
        <v>7969</v>
      </c>
      <c r="I2663" s="1" t="s">
        <v>23808</v>
      </c>
      <c r="J2663" s="1" t="s">
        <v>23809</v>
      </c>
      <c r="K2663" s="1" t="s">
        <v>7972</v>
      </c>
      <c r="L2663" s="1" t="s">
        <v>13326</v>
      </c>
    </row>
    <row r="2664" spans="1:13" ht="37.5">
      <c r="A2664" s="1" t="s">
        <v>23810</v>
      </c>
      <c r="B2664" s="1" t="s">
        <v>23811</v>
      </c>
      <c r="C2664" s="1" t="s">
        <v>16176</v>
      </c>
      <c r="D2664" s="1" t="s">
        <v>23812</v>
      </c>
      <c r="E2664" s="1">
        <v>2003</v>
      </c>
      <c r="F2664" s="1" t="s">
        <v>16043</v>
      </c>
      <c r="G2664" s="1">
        <v>46</v>
      </c>
      <c r="H2664" s="1">
        <v>4</v>
      </c>
      <c r="I2664" s="1" t="s">
        <v>23813</v>
      </c>
      <c r="J2664" s="1" t="s">
        <v>23814</v>
      </c>
      <c r="K2664" s="1" t="s">
        <v>7972</v>
      </c>
      <c r="L2664" s="1" t="s">
        <v>7969</v>
      </c>
      <c r="M2664" s="1" t="s">
        <v>23815</v>
      </c>
    </row>
    <row r="2665" spans="1:13" ht="37.5">
      <c r="A2665" s="1" t="s">
        <v>23816</v>
      </c>
      <c r="B2665" s="1" t="s">
        <v>23817</v>
      </c>
      <c r="C2665" s="1" t="s">
        <v>16176</v>
      </c>
      <c r="D2665" s="1" t="s">
        <v>23818</v>
      </c>
      <c r="E2665" s="1">
        <v>2002</v>
      </c>
      <c r="F2665" s="1" t="s">
        <v>23819</v>
      </c>
      <c r="G2665" s="1" t="s">
        <v>7969</v>
      </c>
      <c r="H2665" s="1" t="s">
        <v>7969</v>
      </c>
      <c r="I2665" s="1" t="s">
        <v>23820</v>
      </c>
      <c r="J2665" s="1" t="s">
        <v>23821</v>
      </c>
      <c r="K2665" s="1" t="s">
        <v>7972</v>
      </c>
      <c r="L2665" s="1" t="s">
        <v>7969</v>
      </c>
    </row>
    <row r="2666" spans="1:13" ht="50">
      <c r="A2666" s="1" t="s">
        <v>23822</v>
      </c>
      <c r="B2666" s="1" t="s">
        <v>23823</v>
      </c>
      <c r="C2666" s="1" t="s">
        <v>16176</v>
      </c>
      <c r="D2666" s="1" t="s">
        <v>23824</v>
      </c>
      <c r="E2666" s="1">
        <v>2004</v>
      </c>
      <c r="F2666" s="1" t="s">
        <v>8831</v>
      </c>
      <c r="G2666" s="1">
        <v>3184</v>
      </c>
      <c r="H2666" s="1" t="s">
        <v>7969</v>
      </c>
      <c r="I2666" s="1" t="s">
        <v>23825</v>
      </c>
      <c r="J2666" s="1" t="s">
        <v>23826</v>
      </c>
      <c r="K2666" s="1" t="s">
        <v>7972</v>
      </c>
      <c r="L2666" s="1" t="s">
        <v>13352</v>
      </c>
      <c r="M2666" s="1" t="s">
        <v>23827</v>
      </c>
    </row>
    <row r="2667" spans="1:13" ht="37.5">
      <c r="A2667" s="1" t="s">
        <v>23828</v>
      </c>
      <c r="B2667" s="1" t="s">
        <v>23829</v>
      </c>
      <c r="C2667" s="1" t="s">
        <v>16176</v>
      </c>
      <c r="D2667" s="1" t="s">
        <v>23830</v>
      </c>
      <c r="E2667" s="1">
        <v>2003</v>
      </c>
      <c r="F2667" s="1" t="s">
        <v>23831</v>
      </c>
      <c r="G2667" s="1" t="s">
        <v>7969</v>
      </c>
      <c r="H2667" s="1" t="s">
        <v>7969</v>
      </c>
      <c r="I2667" s="1" t="s">
        <v>23832</v>
      </c>
      <c r="J2667" s="1" t="s">
        <v>23833</v>
      </c>
      <c r="K2667" s="1" t="s">
        <v>7972</v>
      </c>
      <c r="L2667" s="1" t="s">
        <v>16086</v>
      </c>
    </row>
    <row r="2668" spans="1:13" ht="37.5">
      <c r="A2668" s="1" t="s">
        <v>23834</v>
      </c>
      <c r="B2668" s="1" t="s">
        <v>23835</v>
      </c>
      <c r="C2668" s="1" t="s">
        <v>16176</v>
      </c>
      <c r="D2668" s="1" t="s">
        <v>23836</v>
      </c>
      <c r="E2668" s="1">
        <v>2004</v>
      </c>
      <c r="F2668" s="1" t="s">
        <v>23837</v>
      </c>
      <c r="G2668" s="1">
        <v>7</v>
      </c>
      <c r="H2668" s="1">
        <v>1</v>
      </c>
      <c r="I2668" s="1" t="s">
        <v>16084</v>
      </c>
      <c r="J2668" s="1" t="s">
        <v>23838</v>
      </c>
      <c r="K2668" s="1" t="s">
        <v>7972</v>
      </c>
      <c r="L2668" s="1" t="s">
        <v>7969</v>
      </c>
      <c r="M2668" s="1" t="s">
        <v>23839</v>
      </c>
    </row>
    <row r="2669" spans="1:13" ht="37.5">
      <c r="A2669" s="1" t="s">
        <v>23840</v>
      </c>
      <c r="B2669" s="1" t="s">
        <v>23841</v>
      </c>
      <c r="C2669" s="1" t="s">
        <v>16176</v>
      </c>
      <c r="D2669" s="1" t="s">
        <v>23842</v>
      </c>
      <c r="E2669" s="1">
        <v>2003</v>
      </c>
      <c r="F2669" s="1" t="s">
        <v>23843</v>
      </c>
      <c r="G2669" s="1" t="s">
        <v>7969</v>
      </c>
      <c r="H2669" s="1" t="s">
        <v>7969</v>
      </c>
      <c r="I2669" s="1" t="s">
        <v>23844</v>
      </c>
      <c r="J2669" s="1" t="s">
        <v>23845</v>
      </c>
      <c r="K2669" s="1" t="s">
        <v>7972</v>
      </c>
      <c r="L2669" s="1" t="s">
        <v>7969</v>
      </c>
      <c r="M2669" s="1" t="s">
        <v>7969</v>
      </c>
    </row>
    <row r="2670" spans="1:13" ht="50">
      <c r="A2670" s="1" t="s">
        <v>23846</v>
      </c>
      <c r="B2670" s="1" t="s">
        <v>23847</v>
      </c>
      <c r="C2670" s="1" t="s">
        <v>16176</v>
      </c>
      <c r="D2670" s="1" t="s">
        <v>23848</v>
      </c>
      <c r="E2670" s="1">
        <v>2003</v>
      </c>
      <c r="F2670" s="1" t="s">
        <v>8831</v>
      </c>
      <c r="G2670" s="1">
        <v>2776</v>
      </c>
      <c r="H2670" s="1" t="s">
        <v>7969</v>
      </c>
      <c r="I2670" s="1" t="s">
        <v>23849</v>
      </c>
      <c r="J2670" s="1" t="s">
        <v>23850</v>
      </c>
      <c r="K2670" s="1" t="s">
        <v>7972</v>
      </c>
      <c r="L2670" s="1" t="s">
        <v>13352</v>
      </c>
      <c r="M2670" s="1" t="s">
        <v>23851</v>
      </c>
    </row>
    <row r="2671" spans="1:13" ht="37.5">
      <c r="A2671" s="1" t="s">
        <v>23852</v>
      </c>
      <c r="B2671" s="1" t="s">
        <v>23853</v>
      </c>
      <c r="C2671" s="1" t="s">
        <v>16176</v>
      </c>
      <c r="D2671" s="1" t="s">
        <v>23854</v>
      </c>
      <c r="E2671" s="1">
        <v>2004</v>
      </c>
      <c r="F2671" s="1" t="s">
        <v>23855</v>
      </c>
      <c r="G2671" s="1">
        <v>92</v>
      </c>
      <c r="H2671" s="1">
        <v>6</v>
      </c>
      <c r="I2671" s="1" t="s">
        <v>23856</v>
      </c>
      <c r="J2671" s="1" t="s">
        <v>23857</v>
      </c>
      <c r="K2671" s="1" t="s">
        <v>7972</v>
      </c>
      <c r="L2671" s="1" t="s">
        <v>8102</v>
      </c>
      <c r="M2671" s="1" t="s">
        <v>23858</v>
      </c>
    </row>
    <row r="2672" spans="1:13" ht="50">
      <c r="A2672" s="1" t="s">
        <v>23859</v>
      </c>
      <c r="B2672" s="1" t="s">
        <v>23860</v>
      </c>
      <c r="C2672" s="1" t="s">
        <v>16176</v>
      </c>
      <c r="D2672" s="1" t="s">
        <v>23861</v>
      </c>
      <c r="E2672" s="1">
        <v>2003</v>
      </c>
      <c r="F2672" s="1" t="s">
        <v>8831</v>
      </c>
      <c r="G2672" s="1">
        <v>2836</v>
      </c>
      <c r="H2672" s="1" t="s">
        <v>7969</v>
      </c>
      <c r="I2672" s="1" t="s">
        <v>23862</v>
      </c>
      <c r="J2672" s="1" t="s">
        <v>23863</v>
      </c>
      <c r="K2672" s="1" t="s">
        <v>7972</v>
      </c>
      <c r="L2672" s="1" t="s">
        <v>13352</v>
      </c>
      <c r="M2672" s="1" t="s">
        <v>23864</v>
      </c>
    </row>
    <row r="2673" spans="1:13" ht="37.5">
      <c r="A2673" s="1" t="s">
        <v>23865</v>
      </c>
      <c r="B2673" s="1" t="s">
        <v>23866</v>
      </c>
      <c r="C2673" s="1" t="s">
        <v>16176</v>
      </c>
      <c r="D2673" s="1" t="s">
        <v>23867</v>
      </c>
      <c r="E2673" s="1">
        <v>2003</v>
      </c>
      <c r="F2673" s="1" t="s">
        <v>16083</v>
      </c>
      <c r="G2673" s="1" t="s">
        <v>7969</v>
      </c>
      <c r="H2673" s="1" t="s">
        <v>7969</v>
      </c>
      <c r="I2673" s="1" t="s">
        <v>23868</v>
      </c>
      <c r="J2673" s="1" t="s">
        <v>23869</v>
      </c>
      <c r="K2673" s="1" t="s">
        <v>7972</v>
      </c>
      <c r="L2673" s="1" t="s">
        <v>7969</v>
      </c>
      <c r="M2673" s="1" t="s">
        <v>7969</v>
      </c>
    </row>
    <row r="2674" spans="1:13" ht="50">
      <c r="A2674" s="1" t="s">
        <v>23870</v>
      </c>
      <c r="B2674" s="1" t="s">
        <v>23871</v>
      </c>
      <c r="C2674" s="1" t="s">
        <v>16176</v>
      </c>
      <c r="D2674" s="1" t="s">
        <v>23872</v>
      </c>
      <c r="E2674" s="1">
        <v>2003</v>
      </c>
      <c r="F2674" s="1" t="s">
        <v>23873</v>
      </c>
      <c r="G2674" s="1" t="s">
        <v>7969</v>
      </c>
      <c r="H2674" s="1" t="s">
        <v>7969</v>
      </c>
      <c r="I2674" s="1" t="s">
        <v>23663</v>
      </c>
      <c r="J2674" s="1" t="s">
        <v>23874</v>
      </c>
      <c r="K2674" s="1" t="s">
        <v>7972</v>
      </c>
      <c r="L2674" s="1" t="s">
        <v>16086</v>
      </c>
    </row>
    <row r="2675" spans="1:13" ht="37.5">
      <c r="A2675" s="1" t="s">
        <v>23875</v>
      </c>
      <c r="B2675" s="1" t="s">
        <v>23876</v>
      </c>
      <c r="C2675" s="1" t="s">
        <v>16176</v>
      </c>
      <c r="D2675" s="1" t="s">
        <v>23877</v>
      </c>
      <c r="E2675" s="1">
        <v>2004</v>
      </c>
      <c r="F2675" s="1" t="s">
        <v>23878</v>
      </c>
      <c r="G2675" s="1">
        <v>49</v>
      </c>
      <c r="H2675" s="1">
        <v>3</v>
      </c>
      <c r="I2675" s="1" t="s">
        <v>23421</v>
      </c>
      <c r="J2675" s="1" t="s">
        <v>23879</v>
      </c>
      <c r="K2675" s="1" t="s">
        <v>7972</v>
      </c>
      <c r="L2675" s="1" t="s">
        <v>7969</v>
      </c>
      <c r="M2675" s="1" t="s">
        <v>23880</v>
      </c>
    </row>
    <row r="2676" spans="1:13" ht="37.5">
      <c r="A2676" s="1" t="s">
        <v>23881</v>
      </c>
      <c r="B2676" s="1" t="s">
        <v>23882</v>
      </c>
      <c r="C2676" s="1" t="s">
        <v>16176</v>
      </c>
      <c r="D2676" s="1" t="s">
        <v>23883</v>
      </c>
      <c r="E2676" s="1">
        <v>2002</v>
      </c>
      <c r="F2676" s="1" t="s">
        <v>23884</v>
      </c>
      <c r="G2676" s="1">
        <v>1</v>
      </c>
      <c r="H2676" s="1">
        <v>3</v>
      </c>
      <c r="I2676" s="1" t="s">
        <v>23885</v>
      </c>
      <c r="J2676" s="1" t="s">
        <v>23886</v>
      </c>
      <c r="K2676" s="1" t="s">
        <v>7972</v>
      </c>
      <c r="L2676" s="1" t="s">
        <v>7969</v>
      </c>
      <c r="M2676" s="1" t="s">
        <v>23887</v>
      </c>
    </row>
    <row r="2677" spans="1:13" ht="37.5">
      <c r="A2677" s="1" t="s">
        <v>23888</v>
      </c>
      <c r="B2677" s="1" t="s">
        <v>23889</v>
      </c>
      <c r="C2677" s="1" t="s">
        <v>16176</v>
      </c>
      <c r="D2677" s="1" t="s">
        <v>23890</v>
      </c>
      <c r="E2677" s="1">
        <v>2004</v>
      </c>
      <c r="F2677" s="1" t="s">
        <v>12942</v>
      </c>
      <c r="G2677" s="1">
        <v>144</v>
      </c>
      <c r="H2677" s="1" t="s">
        <v>7969</v>
      </c>
      <c r="I2677" s="1" t="s">
        <v>23891</v>
      </c>
      <c r="J2677" s="1" t="s">
        <v>23892</v>
      </c>
      <c r="K2677" s="1" t="s">
        <v>7972</v>
      </c>
      <c r="L2677" s="1" t="s">
        <v>13326</v>
      </c>
    </row>
    <row r="2678" spans="1:13" ht="50">
      <c r="A2678" s="1" t="s">
        <v>23893</v>
      </c>
      <c r="B2678" s="1" t="s">
        <v>23894</v>
      </c>
      <c r="C2678" s="1" t="s">
        <v>16176</v>
      </c>
      <c r="D2678" s="1" t="s">
        <v>23895</v>
      </c>
      <c r="E2678" s="1">
        <v>2000</v>
      </c>
      <c r="F2678" s="1" t="s">
        <v>8831</v>
      </c>
      <c r="G2678" s="1">
        <v>1977</v>
      </c>
      <c r="H2678" s="1" t="s">
        <v>7969</v>
      </c>
      <c r="I2678" s="1" t="s">
        <v>16137</v>
      </c>
      <c r="J2678" s="1" t="s">
        <v>23896</v>
      </c>
      <c r="K2678" s="1" t="s">
        <v>7972</v>
      </c>
      <c r="L2678" s="1" t="s">
        <v>13352</v>
      </c>
      <c r="M2678" s="1" t="s">
        <v>23897</v>
      </c>
    </row>
    <row r="2679" spans="1:13" ht="37.5">
      <c r="A2679" s="1" t="s">
        <v>23898</v>
      </c>
      <c r="B2679" s="1" t="s">
        <v>23899</v>
      </c>
      <c r="C2679" s="1" t="s">
        <v>23900</v>
      </c>
      <c r="D2679" s="1" t="s">
        <v>23901</v>
      </c>
      <c r="E2679" s="1">
        <v>2024</v>
      </c>
      <c r="F2679" s="1" t="s">
        <v>16786</v>
      </c>
      <c r="G2679" s="1">
        <v>3787206</v>
      </c>
      <c r="H2679" s="1">
        <v>61</v>
      </c>
      <c r="I2679" s="1" t="s">
        <v>23902</v>
      </c>
      <c r="J2679" s="1" t="s">
        <v>23903</v>
      </c>
      <c r="K2679" s="1" t="s">
        <v>7972</v>
      </c>
      <c r="L2679" s="1" t="s">
        <v>7993</v>
      </c>
    </row>
    <row r="2680" spans="1:13" ht="37.5">
      <c r="A2680" s="1" t="s">
        <v>23904</v>
      </c>
      <c r="B2680" s="1" t="s">
        <v>23905</v>
      </c>
      <c r="C2680" s="1" t="s">
        <v>23900</v>
      </c>
      <c r="D2680" s="1" t="s">
        <v>23906</v>
      </c>
      <c r="E2680" s="1">
        <v>2024</v>
      </c>
      <c r="F2680" s="1" t="s">
        <v>8491</v>
      </c>
      <c r="G2680" s="1">
        <v>21693536</v>
      </c>
      <c r="H2680" s="1">
        <v>12</v>
      </c>
      <c r="I2680" s="1" t="s">
        <v>23907</v>
      </c>
      <c r="J2680" s="1" t="s">
        <v>23908</v>
      </c>
      <c r="K2680" s="1" t="s">
        <v>7972</v>
      </c>
      <c r="L2680" s="1" t="s">
        <v>8102</v>
      </c>
    </row>
    <row r="2681" spans="1:13" ht="37.5">
      <c r="A2681" s="1" t="s">
        <v>23909</v>
      </c>
      <c r="B2681" s="1" t="s">
        <v>23910</v>
      </c>
      <c r="C2681" s="1" t="s">
        <v>23900</v>
      </c>
      <c r="D2681" s="1" t="s">
        <v>23911</v>
      </c>
      <c r="E2681" s="1">
        <v>2023</v>
      </c>
      <c r="F2681" s="1" t="s">
        <v>9174</v>
      </c>
      <c r="G2681" s="1">
        <v>14327643</v>
      </c>
      <c r="H2681" s="1">
        <v>27</v>
      </c>
      <c r="I2681" s="1" t="s">
        <v>23912</v>
      </c>
      <c r="J2681" s="1" t="s">
        <v>23913</v>
      </c>
      <c r="K2681" s="1" t="s">
        <v>7972</v>
      </c>
      <c r="L2681" s="1" t="s">
        <v>7985</v>
      </c>
    </row>
    <row r="2682" spans="1:13" ht="37.5">
      <c r="A2682" s="1" t="s">
        <v>23914</v>
      </c>
      <c r="B2682" s="1" t="s">
        <v>23915</v>
      </c>
      <c r="C2682" s="1" t="s">
        <v>23900</v>
      </c>
      <c r="D2682" s="1" t="s">
        <v>23916</v>
      </c>
      <c r="E2682" s="1">
        <v>2024</v>
      </c>
      <c r="F2682" s="1" t="s">
        <v>23917</v>
      </c>
      <c r="G2682" s="1">
        <v>21595399</v>
      </c>
      <c r="H2682" s="1">
        <v>38</v>
      </c>
      <c r="I2682" s="1" t="s">
        <v>23918</v>
      </c>
      <c r="J2682" s="1" t="s">
        <v>23919</v>
      </c>
      <c r="K2682" s="1" t="s">
        <v>7972</v>
      </c>
      <c r="L2682" s="1" t="s">
        <v>11358</v>
      </c>
    </row>
    <row r="2683" spans="1:13" ht="37.5">
      <c r="A2683" s="1" t="s">
        <v>23920</v>
      </c>
      <c r="B2683" s="1" t="s">
        <v>23921</v>
      </c>
      <c r="C2683" s="1" t="s">
        <v>23900</v>
      </c>
      <c r="D2683" s="1" t="s">
        <v>23922</v>
      </c>
      <c r="E2683" s="1">
        <v>2023</v>
      </c>
      <c r="F2683" s="1" t="s">
        <v>17516</v>
      </c>
      <c r="G2683" s="1">
        <v>14637154</v>
      </c>
      <c r="H2683" s="1">
        <v>29</v>
      </c>
      <c r="I2683" s="1" t="s">
        <v>23923</v>
      </c>
      <c r="J2683" s="1" t="s">
        <v>23924</v>
      </c>
      <c r="K2683" s="1" t="s">
        <v>7972</v>
      </c>
      <c r="L2683" s="1" t="s">
        <v>8108</v>
      </c>
    </row>
    <row r="2684" spans="1:13" ht="37.5">
      <c r="A2684" s="1" t="s">
        <v>23925</v>
      </c>
      <c r="B2684" s="1" t="s">
        <v>23926</v>
      </c>
      <c r="C2684" s="1" t="s">
        <v>23900</v>
      </c>
      <c r="D2684" s="1" t="s">
        <v>23927</v>
      </c>
      <c r="E2684" s="1">
        <v>2024</v>
      </c>
      <c r="F2684" s="1" t="s">
        <v>8392</v>
      </c>
      <c r="G2684" s="1">
        <v>23274662</v>
      </c>
      <c r="H2684" s="1">
        <v>11</v>
      </c>
      <c r="I2684" s="1" t="s">
        <v>23928</v>
      </c>
      <c r="J2684" s="1" t="s">
        <v>23929</v>
      </c>
      <c r="K2684" s="1" t="s">
        <v>7972</v>
      </c>
      <c r="L2684" s="1" t="s">
        <v>8102</v>
      </c>
    </row>
    <row r="2685" spans="1:13" ht="37.5">
      <c r="A2685" s="1" t="s">
        <v>23930</v>
      </c>
      <c r="B2685" s="1" t="s">
        <v>23931</v>
      </c>
      <c r="C2685" s="1" t="s">
        <v>23900</v>
      </c>
      <c r="D2685" s="1" t="s">
        <v>23932</v>
      </c>
      <c r="E2685" s="1">
        <v>2024</v>
      </c>
      <c r="F2685" s="1" t="s">
        <v>23933</v>
      </c>
      <c r="G2685" s="1">
        <v>22812881</v>
      </c>
      <c r="H2685" s="1">
        <v>12</v>
      </c>
      <c r="I2685" s="1" t="s">
        <v>23934</v>
      </c>
      <c r="J2685" s="1" t="s">
        <v>23935</v>
      </c>
      <c r="K2685" s="1" t="s">
        <v>7972</v>
      </c>
      <c r="L2685" s="1" t="s">
        <v>23936</v>
      </c>
    </row>
    <row r="2686" spans="1:13" ht="37.5">
      <c r="A2686" s="1" t="s">
        <v>23937</v>
      </c>
      <c r="B2686" s="1" t="s">
        <v>23938</v>
      </c>
      <c r="C2686" s="1" t="s">
        <v>23900</v>
      </c>
      <c r="D2686" s="1" t="s">
        <v>23939</v>
      </c>
      <c r="E2686" s="1">
        <v>2024</v>
      </c>
      <c r="F2686" s="1" t="s">
        <v>8151</v>
      </c>
      <c r="G2686" s="1">
        <v>21476799</v>
      </c>
      <c r="H2686" s="1">
        <v>12</v>
      </c>
      <c r="I2686" s="1" t="s">
        <v>23940</v>
      </c>
      <c r="J2686" s="1" t="s">
        <v>23941</v>
      </c>
      <c r="K2686" s="1" t="s">
        <v>7972</v>
      </c>
      <c r="L2686" s="1" t="s">
        <v>8154</v>
      </c>
    </row>
    <row r="2687" spans="1:13" ht="50">
      <c r="A2687" s="1" t="s">
        <v>23942</v>
      </c>
      <c r="B2687" s="1" t="s">
        <v>23943</v>
      </c>
      <c r="C2687" s="1" t="s">
        <v>23900</v>
      </c>
      <c r="D2687" s="1" t="s">
        <v>23944</v>
      </c>
      <c r="E2687" s="1">
        <v>2023</v>
      </c>
      <c r="F2687" s="1" t="s">
        <v>18626</v>
      </c>
      <c r="G2687" s="1">
        <v>11100168</v>
      </c>
      <c r="H2687" s="1">
        <v>84</v>
      </c>
      <c r="I2687" s="1" t="s">
        <v>23945</v>
      </c>
      <c r="J2687" s="1" t="s">
        <v>23946</v>
      </c>
      <c r="K2687" s="1" t="s">
        <v>7972</v>
      </c>
      <c r="L2687" s="1" t="s">
        <v>7993</v>
      </c>
    </row>
    <row r="2688" spans="1:13" ht="37.5">
      <c r="A2688" s="1" t="s">
        <v>23947</v>
      </c>
      <c r="B2688" s="1" t="s">
        <v>23948</v>
      </c>
      <c r="C2688" s="1" t="s">
        <v>23900</v>
      </c>
      <c r="D2688" s="1" t="s">
        <v>23949</v>
      </c>
      <c r="E2688" s="1">
        <v>2024</v>
      </c>
      <c r="F2688" s="1" t="s">
        <v>16569</v>
      </c>
      <c r="G2688" s="1">
        <v>9518320</v>
      </c>
      <c r="H2688" s="1">
        <v>243</v>
      </c>
      <c r="I2688" s="1" t="s">
        <v>23950</v>
      </c>
      <c r="J2688" s="1" t="s">
        <v>23951</v>
      </c>
      <c r="K2688" s="1" t="s">
        <v>7972</v>
      </c>
      <c r="L2688" s="1" t="s">
        <v>8027</v>
      </c>
    </row>
    <row r="2689" spans="1:12" ht="50">
      <c r="A2689" s="1" t="s">
        <v>23952</v>
      </c>
      <c r="B2689" s="1" t="s">
        <v>23953</v>
      </c>
      <c r="C2689" s="1" t="s">
        <v>23900</v>
      </c>
      <c r="D2689" s="1" t="s">
        <v>23954</v>
      </c>
      <c r="E2689" s="1">
        <v>2024</v>
      </c>
      <c r="F2689" s="1" t="s">
        <v>18234</v>
      </c>
      <c r="G2689" s="1">
        <v>189391</v>
      </c>
      <c r="H2689" s="1">
        <v>71</v>
      </c>
      <c r="I2689" s="1" t="s">
        <v>23955</v>
      </c>
      <c r="J2689" s="1" t="s">
        <v>23956</v>
      </c>
      <c r="K2689" s="1" t="s">
        <v>7972</v>
      </c>
      <c r="L2689" s="1" t="s">
        <v>8102</v>
      </c>
    </row>
    <row r="2690" spans="1:12" ht="37.5">
      <c r="A2690" s="1" t="s">
        <v>23957</v>
      </c>
      <c r="B2690" s="1" t="s">
        <v>23958</v>
      </c>
      <c r="C2690" s="1" t="s">
        <v>23900</v>
      </c>
      <c r="D2690" s="1" t="s">
        <v>23959</v>
      </c>
      <c r="E2690" s="1">
        <v>2023</v>
      </c>
      <c r="F2690" s="1" t="s">
        <v>7975</v>
      </c>
      <c r="G2690" s="1">
        <v>13867857</v>
      </c>
      <c r="H2690" s="1">
        <v>26</v>
      </c>
      <c r="I2690" s="1" t="s">
        <v>23960</v>
      </c>
      <c r="J2690" s="1" t="s">
        <v>23961</v>
      </c>
      <c r="K2690" s="1" t="s">
        <v>7972</v>
      </c>
      <c r="L2690" s="1" t="s">
        <v>7978</v>
      </c>
    </row>
    <row r="2691" spans="1:12" ht="37.5">
      <c r="A2691" s="1" t="s">
        <v>23962</v>
      </c>
      <c r="B2691" s="1" t="s">
        <v>23963</v>
      </c>
      <c r="C2691" s="1" t="s">
        <v>23900</v>
      </c>
      <c r="D2691" s="1" t="s">
        <v>23964</v>
      </c>
      <c r="E2691" s="1">
        <v>2023</v>
      </c>
      <c r="F2691" s="1" t="s">
        <v>8432</v>
      </c>
      <c r="G2691" s="1">
        <v>9574174</v>
      </c>
      <c r="H2691" s="1">
        <v>224</v>
      </c>
      <c r="I2691" s="1" t="s">
        <v>23965</v>
      </c>
      <c r="J2691" s="1" t="s">
        <v>23966</v>
      </c>
      <c r="K2691" s="1" t="s">
        <v>7972</v>
      </c>
      <c r="L2691" s="1" t="s">
        <v>8027</v>
      </c>
    </row>
    <row r="2692" spans="1:12" ht="37.5">
      <c r="A2692" s="1" t="s">
        <v>23967</v>
      </c>
      <c r="B2692" s="1" t="s">
        <v>23968</v>
      </c>
      <c r="C2692" s="1" t="s">
        <v>23900</v>
      </c>
      <c r="D2692" s="1" t="s">
        <v>23969</v>
      </c>
      <c r="E2692" s="1">
        <v>2023</v>
      </c>
      <c r="F2692" s="1" t="s">
        <v>19177</v>
      </c>
      <c r="G2692" s="1">
        <v>19369735</v>
      </c>
      <c r="H2692" s="1">
        <v>16</v>
      </c>
      <c r="I2692" s="1" t="s">
        <v>23970</v>
      </c>
      <c r="J2692" s="1" t="s">
        <v>23971</v>
      </c>
      <c r="K2692" s="1" t="s">
        <v>7972</v>
      </c>
      <c r="L2692" s="1" t="s">
        <v>7978</v>
      </c>
    </row>
    <row r="2693" spans="1:12" ht="37.5">
      <c r="A2693" s="1" t="s">
        <v>23972</v>
      </c>
      <c r="B2693" s="1" t="s">
        <v>23973</v>
      </c>
      <c r="C2693" s="1" t="s">
        <v>23900</v>
      </c>
      <c r="D2693" s="1" t="s">
        <v>23974</v>
      </c>
      <c r="E2693" s="1">
        <v>2024</v>
      </c>
      <c r="F2693" s="1" t="s">
        <v>23975</v>
      </c>
      <c r="G2693" s="1">
        <v>13873741</v>
      </c>
      <c r="H2693" s="1">
        <v>24</v>
      </c>
      <c r="I2693" s="1" t="s">
        <v>23976</v>
      </c>
      <c r="J2693" s="1" t="s">
        <v>23977</v>
      </c>
      <c r="K2693" s="1" t="s">
        <v>7972</v>
      </c>
      <c r="L2693" s="1" t="s">
        <v>7978</v>
      </c>
    </row>
    <row r="2694" spans="1:12" ht="37.5">
      <c r="A2694" s="1" t="s">
        <v>23978</v>
      </c>
      <c r="B2694" s="1" t="s">
        <v>23979</v>
      </c>
      <c r="C2694" s="1" t="s">
        <v>23900</v>
      </c>
      <c r="D2694" s="1" t="s">
        <v>23980</v>
      </c>
      <c r="E2694" s="1">
        <v>2023</v>
      </c>
      <c r="F2694" s="1" t="s">
        <v>8144</v>
      </c>
      <c r="G2694" s="1">
        <v>20763417</v>
      </c>
      <c r="H2694" s="1">
        <v>13</v>
      </c>
      <c r="I2694" s="1" t="s">
        <v>23981</v>
      </c>
      <c r="J2694" s="1" t="s">
        <v>23982</v>
      </c>
      <c r="K2694" s="1" t="s">
        <v>7972</v>
      </c>
      <c r="L2694" s="1" t="s">
        <v>8012</v>
      </c>
    </row>
    <row r="2695" spans="1:12" ht="37.5">
      <c r="A2695" s="1" t="s">
        <v>23983</v>
      </c>
      <c r="B2695" s="1" t="s">
        <v>23984</v>
      </c>
      <c r="C2695" s="1" t="s">
        <v>23900</v>
      </c>
      <c r="D2695" s="1" t="s">
        <v>23985</v>
      </c>
      <c r="E2695" s="1">
        <v>2023</v>
      </c>
      <c r="F2695" s="1" t="s">
        <v>17416</v>
      </c>
      <c r="G2695" s="1">
        <v>21613915</v>
      </c>
      <c r="H2695" s="1">
        <v>34</v>
      </c>
      <c r="I2695" s="1" t="s">
        <v>23986</v>
      </c>
      <c r="J2695" s="1" t="s">
        <v>23987</v>
      </c>
      <c r="K2695" s="1" t="s">
        <v>7972</v>
      </c>
      <c r="L2695" s="1" t="s">
        <v>8134</v>
      </c>
    </row>
    <row r="2696" spans="1:12" ht="37.5">
      <c r="A2696" s="1" t="s">
        <v>23988</v>
      </c>
      <c r="B2696" s="1" t="s">
        <v>23989</v>
      </c>
      <c r="C2696" s="1" t="s">
        <v>23900</v>
      </c>
      <c r="D2696" s="1" t="s">
        <v>23990</v>
      </c>
      <c r="E2696" s="1">
        <v>2023</v>
      </c>
      <c r="F2696" s="1" t="s">
        <v>12388</v>
      </c>
      <c r="G2696" s="1">
        <v>15455971</v>
      </c>
      <c r="H2696" s="1">
        <v>20</v>
      </c>
      <c r="I2696" s="1" t="s">
        <v>23991</v>
      </c>
      <c r="J2696" s="1" t="s">
        <v>23992</v>
      </c>
      <c r="K2696" s="1" t="s">
        <v>7972</v>
      </c>
      <c r="L2696" s="1" t="s">
        <v>8102</v>
      </c>
    </row>
    <row r="2697" spans="1:12" ht="37.5">
      <c r="A2697" s="1" t="s">
        <v>23993</v>
      </c>
      <c r="B2697" s="1" t="s">
        <v>23994</v>
      </c>
      <c r="C2697" s="1" t="s">
        <v>23900</v>
      </c>
      <c r="D2697" s="1" t="s">
        <v>23995</v>
      </c>
      <c r="E2697" s="1">
        <v>2023</v>
      </c>
      <c r="F2697" s="1" t="s">
        <v>8293</v>
      </c>
      <c r="G2697" s="1">
        <v>22142134</v>
      </c>
      <c r="H2697" s="1">
        <v>78</v>
      </c>
      <c r="I2697" s="1" t="s">
        <v>23996</v>
      </c>
      <c r="J2697" s="1" t="s">
        <v>23997</v>
      </c>
      <c r="K2697" s="1" t="s">
        <v>7972</v>
      </c>
      <c r="L2697" s="1" t="s">
        <v>8027</v>
      </c>
    </row>
    <row r="2698" spans="1:12" ht="37.5">
      <c r="A2698" s="1" t="s">
        <v>23998</v>
      </c>
      <c r="B2698" s="1" t="s">
        <v>23999</v>
      </c>
      <c r="C2698" s="1" t="s">
        <v>23900</v>
      </c>
      <c r="D2698" s="1" t="s">
        <v>24000</v>
      </c>
      <c r="E2698" s="1">
        <v>2023</v>
      </c>
      <c r="F2698" s="1" t="s">
        <v>12388</v>
      </c>
      <c r="G2698" s="1">
        <v>15455971</v>
      </c>
      <c r="H2698" s="1">
        <v>20</v>
      </c>
      <c r="I2698" s="1" t="s">
        <v>24001</v>
      </c>
      <c r="J2698" s="1" t="s">
        <v>24002</v>
      </c>
      <c r="K2698" s="1" t="s">
        <v>7972</v>
      </c>
      <c r="L2698" s="1" t="s">
        <v>8102</v>
      </c>
    </row>
    <row r="2699" spans="1:12" ht="37.5">
      <c r="A2699" s="1" t="s">
        <v>24003</v>
      </c>
      <c r="B2699" s="1" t="s">
        <v>24004</v>
      </c>
      <c r="C2699" s="1" t="s">
        <v>23900</v>
      </c>
      <c r="D2699" s="1" t="s">
        <v>24005</v>
      </c>
      <c r="E2699" s="1">
        <v>2024</v>
      </c>
      <c r="F2699" s="1" t="s">
        <v>16779</v>
      </c>
      <c r="G2699" s="1">
        <v>3600300</v>
      </c>
      <c r="H2699" s="1">
        <v>56</v>
      </c>
      <c r="I2699" s="1" t="s">
        <v>24006</v>
      </c>
      <c r="J2699" s="1" t="s">
        <v>24007</v>
      </c>
      <c r="K2699" s="1" t="s">
        <v>7972</v>
      </c>
      <c r="L2699" s="1" t="s">
        <v>8324</v>
      </c>
    </row>
    <row r="2700" spans="1:12" ht="37.5">
      <c r="A2700" s="1" t="s">
        <v>24008</v>
      </c>
      <c r="B2700" s="1" t="s">
        <v>24009</v>
      </c>
      <c r="C2700" s="1" t="s">
        <v>23900</v>
      </c>
      <c r="D2700" s="1" t="s">
        <v>24010</v>
      </c>
      <c r="E2700" s="1">
        <v>2024</v>
      </c>
      <c r="F2700" s="1" t="s">
        <v>16035</v>
      </c>
      <c r="G2700" s="1">
        <v>10848045</v>
      </c>
      <c r="H2700" s="1">
        <v>226</v>
      </c>
      <c r="I2700" s="1" t="s">
        <v>24011</v>
      </c>
      <c r="J2700" s="1" t="s">
        <v>24012</v>
      </c>
      <c r="K2700" s="1" t="s">
        <v>7972</v>
      </c>
      <c r="L2700" s="1" t="s">
        <v>16038</v>
      </c>
    </row>
    <row r="2701" spans="1:12" ht="37.5">
      <c r="A2701" s="1" t="s">
        <v>24013</v>
      </c>
      <c r="B2701" s="1" t="s">
        <v>24014</v>
      </c>
      <c r="C2701" s="1" t="s">
        <v>23900</v>
      </c>
      <c r="D2701" s="1" t="s">
        <v>24015</v>
      </c>
      <c r="E2701" s="1">
        <v>2024</v>
      </c>
      <c r="F2701" s="1" t="s">
        <v>24016</v>
      </c>
      <c r="G2701" s="1" t="s">
        <v>24017</v>
      </c>
      <c r="H2701" s="1">
        <v>35</v>
      </c>
      <c r="I2701" s="1" t="s">
        <v>24018</v>
      </c>
      <c r="J2701" s="1" t="s">
        <v>24019</v>
      </c>
      <c r="K2701" s="1" t="s">
        <v>7972</v>
      </c>
      <c r="L2701" s="1" t="s">
        <v>8102</v>
      </c>
    </row>
    <row r="2702" spans="1:12" ht="37.5">
      <c r="A2702" s="1" t="s">
        <v>24020</v>
      </c>
      <c r="B2702" s="1" t="s">
        <v>24021</v>
      </c>
      <c r="C2702" s="1" t="s">
        <v>23900</v>
      </c>
      <c r="D2702" s="1" t="s">
        <v>24022</v>
      </c>
      <c r="E2702" s="1">
        <v>2024</v>
      </c>
      <c r="F2702" s="1" t="s">
        <v>24023</v>
      </c>
      <c r="G2702" s="1" t="s">
        <v>7969</v>
      </c>
      <c r="H2702" s="1" t="s">
        <v>7969</v>
      </c>
      <c r="I2702" s="1" t="s">
        <v>24024</v>
      </c>
      <c r="J2702" s="1" t="s">
        <v>24025</v>
      </c>
      <c r="K2702" s="1" t="s">
        <v>7972</v>
      </c>
      <c r="L2702" s="1" t="s">
        <v>8102</v>
      </c>
    </row>
    <row r="2703" spans="1:12" ht="37.5">
      <c r="A2703" s="1" t="s">
        <v>24026</v>
      </c>
      <c r="B2703" s="1" t="s">
        <v>24027</v>
      </c>
      <c r="C2703" s="1" t="s">
        <v>23900</v>
      </c>
      <c r="D2703" s="1" t="s">
        <v>24028</v>
      </c>
      <c r="E2703" s="1">
        <v>2024</v>
      </c>
      <c r="F2703" s="1" t="s">
        <v>8848</v>
      </c>
      <c r="G2703" s="1">
        <v>15462218</v>
      </c>
      <c r="H2703" s="1">
        <v>78</v>
      </c>
      <c r="I2703" s="1" t="s">
        <v>24029</v>
      </c>
      <c r="J2703" s="1" t="s">
        <v>24030</v>
      </c>
      <c r="K2703" s="1" t="s">
        <v>7972</v>
      </c>
      <c r="L2703" s="1" t="s">
        <v>8851</v>
      </c>
    </row>
    <row r="2704" spans="1:12" ht="37.5">
      <c r="A2704" s="1" t="s">
        <v>24031</v>
      </c>
      <c r="B2704" s="1" t="s">
        <v>24032</v>
      </c>
      <c r="C2704" s="1" t="s">
        <v>23900</v>
      </c>
      <c r="D2704" s="1" t="s">
        <v>24033</v>
      </c>
      <c r="E2704" s="1">
        <v>2024</v>
      </c>
      <c r="F2704" s="1" t="s">
        <v>12218</v>
      </c>
      <c r="G2704" s="1" t="s">
        <v>24034</v>
      </c>
      <c r="H2704" s="1">
        <v>153</v>
      </c>
      <c r="I2704" s="1" t="s">
        <v>24035</v>
      </c>
      <c r="J2704" s="1" t="s">
        <v>24036</v>
      </c>
      <c r="K2704" s="1" t="s">
        <v>7972</v>
      </c>
      <c r="L2704" s="1" t="s">
        <v>7993</v>
      </c>
    </row>
    <row r="2705" spans="1:12" ht="37.5">
      <c r="A2705" s="1" t="s">
        <v>24037</v>
      </c>
      <c r="B2705" s="1" t="s">
        <v>24038</v>
      </c>
      <c r="C2705" s="1" t="s">
        <v>23900</v>
      </c>
      <c r="D2705" s="1" t="s">
        <v>24039</v>
      </c>
      <c r="E2705" s="1">
        <v>2024</v>
      </c>
      <c r="F2705" s="1" t="s">
        <v>10450</v>
      </c>
      <c r="G2705" s="1" t="s">
        <v>24040</v>
      </c>
      <c r="H2705" s="1">
        <v>13</v>
      </c>
      <c r="I2705" s="1" t="s">
        <v>24041</v>
      </c>
      <c r="J2705" s="1" t="s">
        <v>24042</v>
      </c>
      <c r="K2705" s="1" t="s">
        <v>7972</v>
      </c>
      <c r="L2705" s="1" t="s">
        <v>7985</v>
      </c>
    </row>
    <row r="2706" spans="1:12" ht="37.5">
      <c r="A2706" s="1" t="s">
        <v>24043</v>
      </c>
      <c r="B2706" s="1" t="s">
        <v>24044</v>
      </c>
      <c r="C2706" s="1" t="s">
        <v>23900</v>
      </c>
      <c r="D2706" s="1" t="s">
        <v>24045</v>
      </c>
      <c r="E2706" s="1">
        <v>2023</v>
      </c>
      <c r="F2706" s="1" t="s">
        <v>16994</v>
      </c>
      <c r="G2706" s="1">
        <v>23274697</v>
      </c>
      <c r="H2706" s="1">
        <v>10</v>
      </c>
      <c r="I2706" s="1" t="s">
        <v>24046</v>
      </c>
      <c r="J2706" s="1" t="s">
        <v>24047</v>
      </c>
      <c r="K2706" s="1" t="s">
        <v>7972</v>
      </c>
      <c r="L2706" s="1" t="s">
        <v>8078</v>
      </c>
    </row>
    <row r="2707" spans="1:12" ht="37.5">
      <c r="A2707" s="1" t="s">
        <v>24048</v>
      </c>
      <c r="B2707" s="1" t="s">
        <v>24049</v>
      </c>
      <c r="C2707" s="1" t="s">
        <v>23900</v>
      </c>
      <c r="D2707" s="1" t="s">
        <v>24050</v>
      </c>
      <c r="E2707" s="1">
        <v>2024</v>
      </c>
      <c r="F2707" s="1" t="s">
        <v>8392</v>
      </c>
      <c r="G2707" s="1">
        <v>23274662</v>
      </c>
      <c r="H2707" s="1">
        <v>11</v>
      </c>
      <c r="I2707" s="1" t="s">
        <v>24051</v>
      </c>
      <c r="J2707" s="1" t="s">
        <v>24052</v>
      </c>
      <c r="K2707" s="1" t="s">
        <v>7972</v>
      </c>
      <c r="L2707" s="1" t="s">
        <v>8102</v>
      </c>
    </row>
    <row r="2708" spans="1:12" ht="37.5">
      <c r="A2708" s="1" t="s">
        <v>2040</v>
      </c>
      <c r="B2708" s="1" t="s">
        <v>24053</v>
      </c>
      <c r="C2708" s="1" t="s">
        <v>23900</v>
      </c>
      <c r="D2708" s="1" t="s">
        <v>2043</v>
      </c>
      <c r="E2708" s="1">
        <v>2024</v>
      </c>
      <c r="F2708" s="1" t="s">
        <v>8392</v>
      </c>
      <c r="G2708" s="1">
        <v>23274662</v>
      </c>
      <c r="H2708" s="1">
        <v>11</v>
      </c>
      <c r="I2708" s="1" t="s">
        <v>24054</v>
      </c>
      <c r="J2708" s="1" t="s">
        <v>24055</v>
      </c>
      <c r="K2708" s="1" t="s">
        <v>7972</v>
      </c>
      <c r="L2708" s="1" t="s">
        <v>8102</v>
      </c>
    </row>
    <row r="2709" spans="1:12" ht="37.5">
      <c r="A2709" s="1" t="s">
        <v>2644</v>
      </c>
      <c r="B2709" s="1" t="s">
        <v>24056</v>
      </c>
      <c r="C2709" s="1" t="s">
        <v>23900</v>
      </c>
      <c r="D2709" s="1" t="s">
        <v>2647</v>
      </c>
      <c r="E2709" s="1">
        <v>2023</v>
      </c>
      <c r="F2709" s="1" t="s">
        <v>24057</v>
      </c>
      <c r="G2709" s="1">
        <v>10070214</v>
      </c>
      <c r="H2709" s="1">
        <v>28</v>
      </c>
      <c r="I2709" s="1" t="s">
        <v>24058</v>
      </c>
      <c r="J2709" s="1" t="s">
        <v>24059</v>
      </c>
      <c r="K2709" s="1" t="s">
        <v>7972</v>
      </c>
      <c r="L2709" s="1" t="s">
        <v>24060</v>
      </c>
    </row>
    <row r="2710" spans="1:12" ht="37.5">
      <c r="A2710" s="1" t="s">
        <v>24061</v>
      </c>
      <c r="B2710" s="1" t="s">
        <v>24062</v>
      </c>
      <c r="C2710" s="1" t="s">
        <v>23900</v>
      </c>
      <c r="D2710" s="1" t="s">
        <v>24063</v>
      </c>
      <c r="E2710" s="1">
        <v>2024</v>
      </c>
      <c r="F2710" s="1" t="s">
        <v>18066</v>
      </c>
      <c r="G2710" s="1">
        <v>15361233</v>
      </c>
      <c r="H2710" s="1">
        <v>23</v>
      </c>
      <c r="I2710" s="1" t="s">
        <v>24064</v>
      </c>
      <c r="J2710" s="1" t="s">
        <v>24065</v>
      </c>
      <c r="K2710" s="1" t="s">
        <v>7972</v>
      </c>
      <c r="L2710" s="1" t="s">
        <v>8102</v>
      </c>
    </row>
    <row r="2711" spans="1:12" ht="37.5">
      <c r="A2711" s="1" t="s">
        <v>24066</v>
      </c>
      <c r="B2711" s="1" t="s">
        <v>24067</v>
      </c>
      <c r="C2711" s="1" t="s">
        <v>23900</v>
      </c>
      <c r="D2711" s="1" t="s">
        <v>24068</v>
      </c>
      <c r="E2711" s="1">
        <v>2024</v>
      </c>
      <c r="F2711" s="1" t="s">
        <v>7975</v>
      </c>
      <c r="G2711" s="1">
        <v>13867857</v>
      </c>
      <c r="H2711" s="1">
        <v>27</v>
      </c>
      <c r="I2711" s="1" t="s">
        <v>24069</v>
      </c>
      <c r="J2711" s="1" t="s">
        <v>24070</v>
      </c>
      <c r="K2711" s="1" t="s">
        <v>7972</v>
      </c>
      <c r="L2711" s="1" t="s">
        <v>7978</v>
      </c>
    </row>
    <row r="2712" spans="1:12" ht="37.5">
      <c r="A2712" s="1" t="s">
        <v>24071</v>
      </c>
      <c r="B2712" s="1" t="s">
        <v>24072</v>
      </c>
      <c r="C2712" s="1" t="s">
        <v>23900</v>
      </c>
      <c r="D2712" s="1" t="s">
        <v>24073</v>
      </c>
      <c r="E2712" s="1">
        <v>2024</v>
      </c>
      <c r="F2712" s="1" t="s">
        <v>9369</v>
      </c>
      <c r="G2712" s="1">
        <v>27729184</v>
      </c>
      <c r="H2712" s="1">
        <v>2</v>
      </c>
      <c r="I2712" s="1" t="s">
        <v>24074</v>
      </c>
      <c r="J2712" s="1" t="s">
        <v>24075</v>
      </c>
      <c r="K2712" s="1" t="s">
        <v>7972</v>
      </c>
      <c r="L2712" s="1" t="s">
        <v>9372</v>
      </c>
    </row>
    <row r="2713" spans="1:12" ht="37.5">
      <c r="A2713" s="1" t="s">
        <v>24076</v>
      </c>
      <c r="B2713" s="1" t="s">
        <v>24077</v>
      </c>
      <c r="C2713" s="1" t="s">
        <v>23900</v>
      </c>
      <c r="D2713" s="1" t="s">
        <v>24078</v>
      </c>
      <c r="E2713" s="1">
        <v>2024</v>
      </c>
      <c r="F2713" s="1" t="s">
        <v>18066</v>
      </c>
      <c r="G2713" s="1">
        <v>15361233</v>
      </c>
      <c r="H2713" s="1">
        <v>23</v>
      </c>
      <c r="I2713" s="1" t="s">
        <v>24079</v>
      </c>
      <c r="J2713" s="1" t="s">
        <v>24080</v>
      </c>
      <c r="K2713" s="1" t="s">
        <v>7972</v>
      </c>
      <c r="L2713" s="1" t="s">
        <v>8102</v>
      </c>
    </row>
    <row r="2714" spans="1:12" ht="37.5">
      <c r="A2714" s="1" t="s">
        <v>24081</v>
      </c>
      <c r="B2714" s="1" t="s">
        <v>24082</v>
      </c>
      <c r="C2714" s="1" t="s">
        <v>23900</v>
      </c>
      <c r="D2714" s="1" t="s">
        <v>24083</v>
      </c>
      <c r="E2714" s="1">
        <v>2023</v>
      </c>
      <c r="F2714" s="1" t="s">
        <v>8413</v>
      </c>
      <c r="G2714" s="1">
        <v>9521976</v>
      </c>
      <c r="H2714" s="1">
        <v>124</v>
      </c>
      <c r="I2714" s="1" t="s">
        <v>24084</v>
      </c>
      <c r="J2714" s="1" t="s">
        <v>24085</v>
      </c>
      <c r="K2714" s="1" t="s">
        <v>7972</v>
      </c>
      <c r="L2714" s="1" t="s">
        <v>8027</v>
      </c>
    </row>
    <row r="2715" spans="1:12" ht="50">
      <c r="A2715" s="1" t="s">
        <v>24086</v>
      </c>
      <c r="B2715" s="1" t="s">
        <v>24087</v>
      </c>
      <c r="C2715" s="1" t="s">
        <v>23900</v>
      </c>
      <c r="D2715" s="1" t="s">
        <v>24088</v>
      </c>
      <c r="E2715" s="1">
        <v>2024</v>
      </c>
      <c r="F2715" s="1" t="s">
        <v>17376</v>
      </c>
      <c r="G2715" s="1" t="s">
        <v>24089</v>
      </c>
      <c r="H2715" s="1">
        <v>49</v>
      </c>
      <c r="I2715" s="1" t="s">
        <v>24090</v>
      </c>
      <c r="J2715" s="1" t="s">
        <v>24091</v>
      </c>
      <c r="K2715" s="1" t="s">
        <v>7972</v>
      </c>
      <c r="L2715" s="1" t="s">
        <v>8064</v>
      </c>
    </row>
    <row r="2716" spans="1:12" ht="37.5">
      <c r="A2716" s="1" t="s">
        <v>24092</v>
      </c>
      <c r="B2716" s="1" t="s">
        <v>24093</v>
      </c>
      <c r="C2716" s="1" t="s">
        <v>23900</v>
      </c>
      <c r="D2716" s="1" t="s">
        <v>24094</v>
      </c>
      <c r="E2716" s="1">
        <v>2023</v>
      </c>
      <c r="F2716" s="1" t="s">
        <v>8009</v>
      </c>
      <c r="G2716" s="1">
        <v>20799292</v>
      </c>
      <c r="H2716" s="1">
        <v>12</v>
      </c>
      <c r="I2716" s="1" t="s">
        <v>24095</v>
      </c>
      <c r="J2716" s="1" t="s">
        <v>24096</v>
      </c>
      <c r="K2716" s="1" t="s">
        <v>7972</v>
      </c>
      <c r="L2716" s="1" t="s">
        <v>8012</v>
      </c>
    </row>
    <row r="2717" spans="1:12" ht="37.5">
      <c r="A2717" s="1" t="s">
        <v>24097</v>
      </c>
      <c r="B2717" s="1" t="s">
        <v>24098</v>
      </c>
      <c r="C2717" s="1" t="s">
        <v>23900</v>
      </c>
      <c r="D2717" s="1" t="s">
        <v>24099</v>
      </c>
      <c r="E2717" s="1">
        <v>2023</v>
      </c>
      <c r="F2717" s="1" t="s">
        <v>12766</v>
      </c>
      <c r="G2717" s="1">
        <v>20952228</v>
      </c>
      <c r="H2717" s="1">
        <v>17</v>
      </c>
      <c r="I2717" s="1" t="s">
        <v>24100</v>
      </c>
      <c r="J2717" s="1" t="s">
        <v>24101</v>
      </c>
      <c r="K2717" s="1" t="s">
        <v>7972</v>
      </c>
      <c r="L2717" s="1" t="s">
        <v>24102</v>
      </c>
    </row>
    <row r="2718" spans="1:12" ht="37.5">
      <c r="A2718" s="1" t="s">
        <v>24103</v>
      </c>
      <c r="B2718" s="1" t="s">
        <v>24104</v>
      </c>
      <c r="C2718" s="1" t="s">
        <v>23900</v>
      </c>
      <c r="D2718" s="1" t="s">
        <v>24105</v>
      </c>
      <c r="E2718" s="1">
        <v>2024</v>
      </c>
      <c r="F2718" s="1" t="s">
        <v>8005</v>
      </c>
      <c r="G2718" s="1">
        <v>9208542</v>
      </c>
      <c r="H2718" s="1">
        <v>80</v>
      </c>
      <c r="I2718" s="1" t="s">
        <v>24106</v>
      </c>
      <c r="J2718" s="1" t="s">
        <v>24107</v>
      </c>
      <c r="K2718" s="1" t="s">
        <v>7972</v>
      </c>
      <c r="L2718" s="1" t="s">
        <v>7978</v>
      </c>
    </row>
    <row r="2719" spans="1:12" ht="37.5">
      <c r="A2719" s="1" t="s">
        <v>24108</v>
      </c>
      <c r="B2719" s="1" t="s">
        <v>24109</v>
      </c>
      <c r="C2719" s="1" t="s">
        <v>23900</v>
      </c>
      <c r="D2719" s="1" t="s">
        <v>24110</v>
      </c>
      <c r="E2719" s="1">
        <v>2024</v>
      </c>
      <c r="F2719" s="1" t="s">
        <v>8392</v>
      </c>
      <c r="G2719" s="1">
        <v>23274662</v>
      </c>
      <c r="H2719" s="1">
        <v>11</v>
      </c>
      <c r="I2719" s="1" t="s">
        <v>24111</v>
      </c>
      <c r="J2719" s="1" t="s">
        <v>24112</v>
      </c>
      <c r="K2719" s="1" t="s">
        <v>7972</v>
      </c>
      <c r="L2719" s="1" t="s">
        <v>8102</v>
      </c>
    </row>
    <row r="2720" spans="1:12" ht="37.5">
      <c r="A2720" s="1" t="s">
        <v>24113</v>
      </c>
      <c r="B2720" s="1" t="s">
        <v>24114</v>
      </c>
      <c r="C2720" s="1" t="s">
        <v>23900</v>
      </c>
      <c r="D2720" s="1" t="s">
        <v>24115</v>
      </c>
      <c r="E2720" s="1">
        <v>2024</v>
      </c>
      <c r="F2720" s="1" t="s">
        <v>8043</v>
      </c>
      <c r="G2720" s="1">
        <v>13807501</v>
      </c>
      <c r="H2720" s="1">
        <v>83</v>
      </c>
      <c r="I2720" s="1" t="s">
        <v>24116</v>
      </c>
      <c r="J2720" s="1" t="s">
        <v>24117</v>
      </c>
      <c r="K2720" s="1" t="s">
        <v>7972</v>
      </c>
      <c r="L2720" s="1" t="s">
        <v>7978</v>
      </c>
    </row>
    <row r="2721" spans="1:12" ht="37.5">
      <c r="A2721" s="1" t="s">
        <v>24118</v>
      </c>
      <c r="B2721" s="1" t="s">
        <v>24119</v>
      </c>
      <c r="C2721" s="1" t="s">
        <v>23900</v>
      </c>
      <c r="D2721" s="1" t="s">
        <v>24120</v>
      </c>
      <c r="E2721" s="1">
        <v>2024</v>
      </c>
      <c r="F2721" s="1" t="s">
        <v>16699</v>
      </c>
      <c r="G2721" s="1">
        <v>1651684</v>
      </c>
      <c r="H2721" s="1">
        <v>216</v>
      </c>
      <c r="I2721" s="1" t="s">
        <v>24121</v>
      </c>
      <c r="J2721" s="1" t="s">
        <v>24122</v>
      </c>
      <c r="K2721" s="1" t="s">
        <v>7972</v>
      </c>
      <c r="L2721" s="1" t="s">
        <v>7993</v>
      </c>
    </row>
    <row r="2722" spans="1:12" ht="37.5">
      <c r="A2722" s="1" t="s">
        <v>24123</v>
      </c>
      <c r="B2722" s="1" t="s">
        <v>24124</v>
      </c>
      <c r="C2722" s="1" t="s">
        <v>23900</v>
      </c>
      <c r="D2722" s="1" t="s">
        <v>24125</v>
      </c>
      <c r="E2722" s="1">
        <v>2024</v>
      </c>
      <c r="F2722" s="1" t="s">
        <v>24126</v>
      </c>
      <c r="G2722" s="1">
        <v>15391523</v>
      </c>
      <c r="H2722" s="1">
        <v>56</v>
      </c>
      <c r="I2722" s="1" t="s">
        <v>24127</v>
      </c>
      <c r="J2722" s="1" t="s">
        <v>24128</v>
      </c>
      <c r="K2722" s="1" t="s">
        <v>7972</v>
      </c>
      <c r="L2722" s="1" t="s">
        <v>14712</v>
      </c>
    </row>
    <row r="2723" spans="1:12" ht="37.5">
      <c r="A2723" s="1" t="s">
        <v>24129</v>
      </c>
      <c r="B2723" s="1" t="s">
        <v>24130</v>
      </c>
      <c r="C2723" s="1" t="s">
        <v>23900</v>
      </c>
      <c r="D2723" s="1" t="s">
        <v>24131</v>
      </c>
      <c r="E2723" s="1">
        <v>2024</v>
      </c>
      <c r="F2723" s="1" t="s">
        <v>8226</v>
      </c>
      <c r="G2723" s="1">
        <v>25426605</v>
      </c>
      <c r="H2723" s="1">
        <v>25</v>
      </c>
      <c r="I2723" s="1" t="s">
        <v>24132</v>
      </c>
      <c r="J2723" s="1" t="s">
        <v>24133</v>
      </c>
      <c r="K2723" s="1" t="s">
        <v>7972</v>
      </c>
      <c r="L2723" s="1" t="s">
        <v>7993</v>
      </c>
    </row>
    <row r="2724" spans="1:12" ht="37.5">
      <c r="A2724" s="1" t="s">
        <v>24134</v>
      </c>
      <c r="B2724" s="1" t="s">
        <v>24135</v>
      </c>
      <c r="C2724" s="1" t="s">
        <v>23900</v>
      </c>
      <c r="D2724" s="1" t="s">
        <v>24136</v>
      </c>
      <c r="E2724" s="1">
        <v>2023</v>
      </c>
      <c r="F2724" s="1" t="s">
        <v>8392</v>
      </c>
      <c r="G2724" s="1">
        <v>23274662</v>
      </c>
      <c r="H2724" s="1">
        <v>10</v>
      </c>
      <c r="I2724" s="1" t="s">
        <v>24137</v>
      </c>
      <c r="J2724" s="1" t="s">
        <v>24138</v>
      </c>
      <c r="K2724" s="1" t="s">
        <v>7972</v>
      </c>
      <c r="L2724" s="1" t="s">
        <v>8102</v>
      </c>
    </row>
    <row r="2725" spans="1:12" ht="37.5">
      <c r="A2725" s="1" t="s">
        <v>24139</v>
      </c>
      <c r="B2725" s="1" t="s">
        <v>24140</v>
      </c>
      <c r="C2725" s="1" t="s">
        <v>23900</v>
      </c>
      <c r="D2725" s="1" t="s">
        <v>24141</v>
      </c>
      <c r="E2725" s="1">
        <v>2023</v>
      </c>
      <c r="F2725" s="1" t="s">
        <v>12218</v>
      </c>
      <c r="G2725" s="1" t="s">
        <v>24034</v>
      </c>
      <c r="H2725" s="1">
        <v>148</v>
      </c>
      <c r="I2725" s="1" t="s">
        <v>24142</v>
      </c>
      <c r="J2725" s="1" t="s">
        <v>24143</v>
      </c>
      <c r="K2725" s="1" t="s">
        <v>7972</v>
      </c>
      <c r="L2725" s="1" t="s">
        <v>7993</v>
      </c>
    </row>
    <row r="2726" spans="1:12" ht="37.5">
      <c r="A2726" s="1" t="s">
        <v>24144</v>
      </c>
      <c r="B2726" s="1" t="s">
        <v>24145</v>
      </c>
      <c r="C2726" s="1" t="s">
        <v>23900</v>
      </c>
      <c r="D2726" s="1" t="s">
        <v>24146</v>
      </c>
      <c r="E2726" s="1">
        <v>2023</v>
      </c>
      <c r="F2726" s="1" t="s">
        <v>8328</v>
      </c>
      <c r="G2726" s="1" t="s">
        <v>7969</v>
      </c>
      <c r="H2726" s="1" t="s">
        <v>7969</v>
      </c>
      <c r="I2726" s="1" t="s">
        <v>24147</v>
      </c>
      <c r="J2726" s="1" t="s">
        <v>24148</v>
      </c>
      <c r="K2726" s="1" t="s">
        <v>7972</v>
      </c>
      <c r="L2726" s="1" t="s">
        <v>8324</v>
      </c>
    </row>
    <row r="2727" spans="1:12" ht="37.5">
      <c r="A2727" s="1" t="s">
        <v>24149</v>
      </c>
      <c r="B2727" s="1" t="s">
        <v>24150</v>
      </c>
      <c r="C2727" s="1" t="s">
        <v>23900</v>
      </c>
      <c r="D2727" s="1" t="s">
        <v>24151</v>
      </c>
      <c r="E2727" s="1">
        <v>2024</v>
      </c>
      <c r="F2727" s="1" t="s">
        <v>8009</v>
      </c>
      <c r="G2727" s="1">
        <v>20799292</v>
      </c>
      <c r="H2727" s="1">
        <v>13</v>
      </c>
      <c r="I2727" s="1" t="s">
        <v>24152</v>
      </c>
      <c r="J2727" s="1" t="s">
        <v>24153</v>
      </c>
      <c r="K2727" s="1" t="s">
        <v>7972</v>
      </c>
      <c r="L2727" s="1" t="s">
        <v>8012</v>
      </c>
    </row>
    <row r="2728" spans="1:12" ht="37.5">
      <c r="A2728" s="1" t="s">
        <v>24154</v>
      </c>
      <c r="B2728" s="1" t="s">
        <v>24155</v>
      </c>
      <c r="C2728" s="1" t="s">
        <v>23900</v>
      </c>
      <c r="D2728" s="1" t="s">
        <v>24156</v>
      </c>
      <c r="E2728" s="1">
        <v>2023</v>
      </c>
      <c r="F2728" s="1" t="s">
        <v>16827</v>
      </c>
      <c r="G2728" s="1">
        <v>24058440</v>
      </c>
      <c r="H2728" s="1">
        <v>9</v>
      </c>
      <c r="I2728" s="1" t="s">
        <v>24157</v>
      </c>
      <c r="J2728" s="1" t="s">
        <v>24158</v>
      </c>
      <c r="K2728" s="1" t="s">
        <v>7972</v>
      </c>
      <c r="L2728" s="1" t="s">
        <v>8027</v>
      </c>
    </row>
    <row r="2729" spans="1:12" ht="37.5">
      <c r="A2729" s="1" t="s">
        <v>1742</v>
      </c>
      <c r="B2729" s="1" t="s">
        <v>24159</v>
      </c>
      <c r="C2729" s="1" t="s">
        <v>23900</v>
      </c>
      <c r="D2729" s="1" t="s">
        <v>1745</v>
      </c>
      <c r="E2729" s="1">
        <v>2024</v>
      </c>
      <c r="F2729" s="1" t="s">
        <v>8443</v>
      </c>
      <c r="G2729" s="1">
        <v>13891286</v>
      </c>
      <c r="H2729" s="1">
        <v>246</v>
      </c>
      <c r="I2729" s="1" t="s">
        <v>24160</v>
      </c>
      <c r="J2729" s="1" t="s">
        <v>24161</v>
      </c>
      <c r="K2729" s="1" t="s">
        <v>7972</v>
      </c>
      <c r="L2729" s="1" t="s">
        <v>7993</v>
      </c>
    </row>
    <row r="2730" spans="1:12" ht="37.5">
      <c r="A2730" s="1" t="s">
        <v>24162</v>
      </c>
      <c r="B2730" s="1" t="s">
        <v>24163</v>
      </c>
      <c r="C2730" s="1" t="s">
        <v>23900</v>
      </c>
      <c r="D2730" s="1" t="s">
        <v>24164</v>
      </c>
      <c r="E2730" s="1">
        <v>2023</v>
      </c>
      <c r="F2730" s="1" t="s">
        <v>24165</v>
      </c>
      <c r="G2730" s="1">
        <v>27086240</v>
      </c>
      <c r="H2730" s="1">
        <v>4</v>
      </c>
      <c r="I2730" s="1" t="s">
        <v>24166</v>
      </c>
      <c r="J2730" s="1" t="s">
        <v>24167</v>
      </c>
      <c r="K2730" s="1" t="s">
        <v>7972</v>
      </c>
      <c r="L2730" s="1" t="s">
        <v>24168</v>
      </c>
    </row>
    <row r="2731" spans="1:12" ht="50">
      <c r="A2731" s="1" t="s">
        <v>24169</v>
      </c>
      <c r="B2731" s="1" t="s">
        <v>24170</v>
      </c>
      <c r="C2731" s="1" t="s">
        <v>23900</v>
      </c>
      <c r="D2731" s="1" t="s">
        <v>24171</v>
      </c>
      <c r="E2731" s="1">
        <v>2024</v>
      </c>
      <c r="F2731" s="1" t="s">
        <v>18143</v>
      </c>
      <c r="G2731" s="1">
        <v>17517575</v>
      </c>
      <c r="H2731" s="1">
        <v>18</v>
      </c>
      <c r="I2731" s="1" t="s">
        <v>24172</v>
      </c>
      <c r="J2731" s="1" t="s">
        <v>24173</v>
      </c>
      <c r="K2731" s="1" t="s">
        <v>7972</v>
      </c>
      <c r="L2731" s="1" t="s">
        <v>8688</v>
      </c>
    </row>
    <row r="2732" spans="1:12" ht="37.5">
      <c r="A2732" s="1" t="s">
        <v>24174</v>
      </c>
      <c r="B2732" s="1" t="s">
        <v>24175</v>
      </c>
      <c r="C2732" s="1" t="s">
        <v>23900</v>
      </c>
      <c r="D2732" s="1" t="s">
        <v>24176</v>
      </c>
      <c r="E2732" s="1">
        <v>2023</v>
      </c>
      <c r="F2732" s="1" t="s">
        <v>10454</v>
      </c>
      <c r="G2732" s="1">
        <v>26672952</v>
      </c>
      <c r="H2732" s="1">
        <v>3</v>
      </c>
      <c r="I2732" s="1" t="s">
        <v>24177</v>
      </c>
      <c r="J2732" s="1" t="s">
        <v>24178</v>
      </c>
      <c r="K2732" s="1" t="s">
        <v>7972</v>
      </c>
      <c r="L2732" s="1" t="s">
        <v>10457</v>
      </c>
    </row>
    <row r="2733" spans="1:12" ht="37.5">
      <c r="A2733" s="1" t="s">
        <v>24179</v>
      </c>
      <c r="B2733" s="1" t="s">
        <v>24180</v>
      </c>
      <c r="C2733" s="1" t="s">
        <v>23900</v>
      </c>
      <c r="D2733" s="1" t="s">
        <v>24181</v>
      </c>
      <c r="E2733" s="1">
        <v>2023</v>
      </c>
      <c r="F2733" s="1" t="s">
        <v>24182</v>
      </c>
      <c r="G2733" s="1">
        <v>23327790</v>
      </c>
      <c r="H2733" s="1">
        <v>9</v>
      </c>
      <c r="I2733" s="1" t="s">
        <v>24183</v>
      </c>
      <c r="J2733" s="1" t="s">
        <v>24184</v>
      </c>
      <c r="K2733" s="1" t="s">
        <v>7972</v>
      </c>
      <c r="L2733" s="1" t="s">
        <v>8102</v>
      </c>
    </row>
    <row r="2734" spans="1:12" ht="37.5">
      <c r="A2734" s="1" t="s">
        <v>24185</v>
      </c>
      <c r="B2734" s="1" t="s">
        <v>24186</v>
      </c>
      <c r="C2734" s="1" t="s">
        <v>23900</v>
      </c>
      <c r="D2734" s="1" t="s">
        <v>24187</v>
      </c>
      <c r="E2734" s="1">
        <v>2024</v>
      </c>
      <c r="F2734" s="1" t="s">
        <v>13826</v>
      </c>
      <c r="G2734" s="1">
        <v>18651348</v>
      </c>
      <c r="H2734" s="1">
        <v>505</v>
      </c>
      <c r="I2734" s="1" t="s">
        <v>24188</v>
      </c>
      <c r="J2734" s="1" t="s">
        <v>24189</v>
      </c>
      <c r="K2734" s="1" t="s">
        <v>7972</v>
      </c>
      <c r="L2734" s="1" t="s">
        <v>7985</v>
      </c>
    </row>
    <row r="2735" spans="1:12" ht="37.5">
      <c r="A2735" s="1" t="s">
        <v>24190</v>
      </c>
      <c r="B2735" s="1" t="s">
        <v>24191</v>
      </c>
      <c r="C2735" s="1" t="s">
        <v>23900</v>
      </c>
      <c r="D2735" s="1" t="s">
        <v>24192</v>
      </c>
      <c r="E2735" s="1">
        <v>2024</v>
      </c>
      <c r="F2735" s="1" t="s">
        <v>24193</v>
      </c>
      <c r="G2735" s="1">
        <v>2545330</v>
      </c>
      <c r="H2735" s="1">
        <v>335</v>
      </c>
      <c r="I2735" s="1" t="s">
        <v>24194</v>
      </c>
      <c r="J2735" s="1" t="s">
        <v>24195</v>
      </c>
      <c r="K2735" s="1" t="s">
        <v>7972</v>
      </c>
      <c r="L2735" s="1" t="s">
        <v>7978</v>
      </c>
    </row>
    <row r="2736" spans="1:12" ht="37.5">
      <c r="A2736" s="1" t="s">
        <v>24196</v>
      </c>
      <c r="B2736" s="1" t="s">
        <v>24197</v>
      </c>
      <c r="C2736" s="1" t="s">
        <v>23900</v>
      </c>
      <c r="D2736" s="1" t="s">
        <v>24198</v>
      </c>
      <c r="E2736" s="1">
        <v>2023</v>
      </c>
      <c r="F2736" s="1" t="s">
        <v>8392</v>
      </c>
      <c r="G2736" s="1">
        <v>23274662</v>
      </c>
      <c r="H2736" s="1">
        <v>10</v>
      </c>
      <c r="I2736" s="1" t="s">
        <v>24199</v>
      </c>
      <c r="J2736" s="1" t="s">
        <v>24200</v>
      </c>
      <c r="K2736" s="1" t="s">
        <v>7972</v>
      </c>
      <c r="L2736" s="1" t="s">
        <v>8102</v>
      </c>
    </row>
    <row r="2737" spans="1:12" ht="37.5">
      <c r="A2737" s="1" t="s">
        <v>24201</v>
      </c>
      <c r="B2737" s="1" t="s">
        <v>24202</v>
      </c>
      <c r="C2737" s="1" t="s">
        <v>23900</v>
      </c>
      <c r="D2737" s="1" t="s">
        <v>24203</v>
      </c>
      <c r="E2737" s="1">
        <v>2024</v>
      </c>
      <c r="F2737" s="1" t="s">
        <v>8491</v>
      </c>
      <c r="G2737" s="1">
        <v>21693536</v>
      </c>
      <c r="H2737" s="1">
        <v>12</v>
      </c>
      <c r="I2737" s="1" t="s">
        <v>24204</v>
      </c>
      <c r="J2737" s="1" t="s">
        <v>24205</v>
      </c>
      <c r="K2737" s="1" t="s">
        <v>7972</v>
      </c>
      <c r="L2737" s="1" t="s">
        <v>8102</v>
      </c>
    </row>
    <row r="2738" spans="1:12" ht="37.5">
      <c r="A2738" s="1" t="s">
        <v>24206</v>
      </c>
      <c r="B2738" s="1" t="s">
        <v>24207</v>
      </c>
      <c r="C2738" s="1" t="s">
        <v>23900</v>
      </c>
      <c r="D2738" s="1" t="s">
        <v>24208</v>
      </c>
      <c r="E2738" s="1">
        <v>2024</v>
      </c>
      <c r="F2738" s="1" t="s">
        <v>20091</v>
      </c>
      <c r="G2738" s="1">
        <v>13191578</v>
      </c>
      <c r="H2738" s="1">
        <v>36</v>
      </c>
      <c r="I2738" s="1" t="s">
        <v>24209</v>
      </c>
      <c r="J2738" s="1" t="s">
        <v>24210</v>
      </c>
      <c r="K2738" s="1" t="s">
        <v>7972</v>
      </c>
      <c r="L2738" s="1" t="s">
        <v>20094</v>
      </c>
    </row>
    <row r="2739" spans="1:12" ht="37.5">
      <c r="A2739" s="1" t="s">
        <v>24211</v>
      </c>
      <c r="B2739" s="1" t="s">
        <v>24212</v>
      </c>
      <c r="C2739" s="1" t="s">
        <v>23900</v>
      </c>
      <c r="D2739" s="1" t="s">
        <v>24213</v>
      </c>
      <c r="E2739" s="1">
        <v>2024</v>
      </c>
      <c r="F2739" s="1" t="s">
        <v>16779</v>
      </c>
      <c r="G2739" s="1">
        <v>3600300</v>
      </c>
      <c r="H2739" s="1">
        <v>56</v>
      </c>
      <c r="I2739" s="1" t="s">
        <v>24214</v>
      </c>
      <c r="J2739" s="1" t="s">
        <v>24215</v>
      </c>
      <c r="K2739" s="1" t="s">
        <v>7972</v>
      </c>
      <c r="L2739" s="1" t="s">
        <v>8324</v>
      </c>
    </row>
    <row r="2740" spans="1:12" ht="37.5">
      <c r="A2740" s="1" t="s">
        <v>24216</v>
      </c>
      <c r="B2740" s="1" t="s">
        <v>24217</v>
      </c>
      <c r="C2740" s="1" t="s">
        <v>23900</v>
      </c>
      <c r="D2740" s="1" t="s">
        <v>24218</v>
      </c>
      <c r="E2740" s="1">
        <v>2024</v>
      </c>
      <c r="F2740" s="1" t="s">
        <v>24219</v>
      </c>
      <c r="G2740" s="1">
        <v>9332790</v>
      </c>
      <c r="H2740" s="1">
        <v>37</v>
      </c>
      <c r="I2740" s="1" t="s">
        <v>24220</v>
      </c>
      <c r="J2740" s="1" t="s">
        <v>24221</v>
      </c>
      <c r="K2740" s="1" t="s">
        <v>7972</v>
      </c>
      <c r="L2740" s="1" t="s">
        <v>7978</v>
      </c>
    </row>
    <row r="2741" spans="1:12" ht="37.5">
      <c r="A2741" s="1" t="s">
        <v>24222</v>
      </c>
      <c r="B2741" s="1" t="s">
        <v>24223</v>
      </c>
      <c r="C2741" s="1" t="s">
        <v>23900</v>
      </c>
      <c r="D2741" s="1" t="s">
        <v>24224</v>
      </c>
      <c r="E2741" s="1">
        <v>2024</v>
      </c>
      <c r="F2741" s="1" t="s">
        <v>8328</v>
      </c>
      <c r="G2741" s="1" t="s">
        <v>7969</v>
      </c>
      <c r="H2741" s="1" t="s">
        <v>7969</v>
      </c>
      <c r="I2741" s="1" t="s">
        <v>24225</v>
      </c>
      <c r="J2741" s="1" t="s">
        <v>24226</v>
      </c>
      <c r="K2741" s="1" t="s">
        <v>7972</v>
      </c>
      <c r="L2741" s="1" t="s">
        <v>8324</v>
      </c>
    </row>
    <row r="2742" spans="1:12" ht="37.5">
      <c r="A2742" s="1" t="e">
        <v>#N/A</v>
      </c>
      <c r="B2742" s="1" t="s">
        <v>24227</v>
      </c>
      <c r="C2742" s="1" t="s">
        <v>23900</v>
      </c>
      <c r="D2742" s="1" t="s">
        <v>24228</v>
      </c>
      <c r="E2742" s="1"/>
      <c r="F2742" s="1"/>
      <c r="G2742" s="1"/>
      <c r="H2742" s="1"/>
      <c r="I2742" s="1"/>
      <c r="J2742" s="1"/>
      <c r="K2742" s="1"/>
      <c r="L2742" s="1"/>
    </row>
    <row r="2743" spans="1:12" ht="37.5">
      <c r="A2743" s="1" t="s">
        <v>24229</v>
      </c>
      <c r="B2743" s="1" t="s">
        <v>24230</v>
      </c>
      <c r="C2743" s="1" t="s">
        <v>23900</v>
      </c>
      <c r="D2743" s="1" t="s">
        <v>24231</v>
      </c>
      <c r="E2743" s="1">
        <v>2023</v>
      </c>
      <c r="F2743" s="1" t="s">
        <v>10088</v>
      </c>
      <c r="G2743" s="1">
        <v>15513203</v>
      </c>
      <c r="H2743" s="1">
        <v>19</v>
      </c>
      <c r="I2743" s="1" t="s">
        <v>24232</v>
      </c>
      <c r="J2743" s="1" t="s">
        <v>24233</v>
      </c>
      <c r="K2743" s="1" t="s">
        <v>7972</v>
      </c>
      <c r="L2743" s="1" t="s">
        <v>8078</v>
      </c>
    </row>
    <row r="2744" spans="1:12" ht="37.5">
      <c r="A2744" s="1" t="s">
        <v>24234</v>
      </c>
      <c r="B2744" s="1" t="s">
        <v>24235</v>
      </c>
      <c r="C2744" s="1" t="s">
        <v>23900</v>
      </c>
      <c r="D2744" s="1" t="s">
        <v>24236</v>
      </c>
      <c r="E2744" s="1">
        <v>2024</v>
      </c>
      <c r="F2744" s="1" t="s">
        <v>24237</v>
      </c>
      <c r="G2744" s="1">
        <v>11101903</v>
      </c>
      <c r="H2744" s="1">
        <v>71</v>
      </c>
      <c r="I2744" s="1" t="s">
        <v>24238</v>
      </c>
      <c r="J2744" s="1" t="s">
        <v>24239</v>
      </c>
      <c r="K2744" s="1" t="s">
        <v>7972</v>
      </c>
      <c r="L2744" s="1" t="s">
        <v>8064</v>
      </c>
    </row>
    <row r="2745" spans="1:12" ht="37.5">
      <c r="A2745" s="1" t="s">
        <v>24240</v>
      </c>
      <c r="B2745" s="1" t="s">
        <v>24241</v>
      </c>
      <c r="C2745" s="1" t="s">
        <v>23900</v>
      </c>
      <c r="D2745" s="1" t="s">
        <v>24242</v>
      </c>
      <c r="E2745" s="1">
        <v>2023</v>
      </c>
      <c r="F2745" s="1" t="s">
        <v>9542</v>
      </c>
      <c r="G2745" s="1">
        <v>15249050</v>
      </c>
      <c r="H2745" s="1">
        <v>24</v>
      </c>
      <c r="I2745" s="1" t="s">
        <v>24243</v>
      </c>
      <c r="J2745" s="1" t="s">
        <v>24244</v>
      </c>
      <c r="K2745" s="1" t="s">
        <v>7972</v>
      </c>
      <c r="L2745" s="1" t="s">
        <v>8102</v>
      </c>
    </row>
    <row r="2746" spans="1:12" ht="37.5">
      <c r="A2746" s="1" t="s">
        <v>24245</v>
      </c>
      <c r="B2746" s="1" t="s">
        <v>24246</v>
      </c>
      <c r="C2746" s="1" t="s">
        <v>23900</v>
      </c>
      <c r="D2746" s="1" t="s">
        <v>24247</v>
      </c>
      <c r="E2746" s="1">
        <v>2024</v>
      </c>
      <c r="F2746" s="1" t="s">
        <v>18234</v>
      </c>
      <c r="G2746" s="1">
        <v>189391</v>
      </c>
      <c r="H2746" s="1">
        <v>71</v>
      </c>
      <c r="I2746" s="1" t="s">
        <v>24248</v>
      </c>
      <c r="J2746" s="1" t="s">
        <v>24249</v>
      </c>
      <c r="K2746" s="1" t="s">
        <v>7972</v>
      </c>
      <c r="L2746" s="1" t="s">
        <v>8102</v>
      </c>
    </row>
    <row r="2747" spans="1:12" ht="37.5">
      <c r="A2747" s="1" t="s">
        <v>24250</v>
      </c>
      <c r="B2747" s="1" t="s">
        <v>24251</v>
      </c>
      <c r="C2747" s="1" t="s">
        <v>23900</v>
      </c>
      <c r="D2747" s="1" t="s">
        <v>24252</v>
      </c>
      <c r="E2747" s="1">
        <v>2023</v>
      </c>
      <c r="F2747" s="1" t="s">
        <v>16994</v>
      </c>
      <c r="G2747" s="1">
        <v>23274697</v>
      </c>
      <c r="H2747" s="1">
        <v>10</v>
      </c>
      <c r="I2747" s="1" t="s">
        <v>24253</v>
      </c>
      <c r="J2747" s="1" t="s">
        <v>24254</v>
      </c>
      <c r="K2747" s="1" t="s">
        <v>7972</v>
      </c>
      <c r="L2747" s="1" t="s">
        <v>8078</v>
      </c>
    </row>
    <row r="2748" spans="1:12" ht="37.5">
      <c r="A2748" s="1" t="s">
        <v>24255</v>
      </c>
      <c r="B2748" s="1" t="s">
        <v>24256</v>
      </c>
      <c r="C2748" s="1" t="s">
        <v>23900</v>
      </c>
      <c r="D2748" s="1" t="s">
        <v>24257</v>
      </c>
      <c r="E2748" s="1">
        <v>2024</v>
      </c>
      <c r="F2748" s="1" t="s">
        <v>24258</v>
      </c>
      <c r="G2748" s="1">
        <v>9728821</v>
      </c>
      <c r="H2748" s="1">
        <v>53</v>
      </c>
      <c r="I2748" s="1" t="s">
        <v>24259</v>
      </c>
      <c r="J2748" s="1" t="s">
        <v>24260</v>
      </c>
      <c r="K2748" s="1" t="s">
        <v>7972</v>
      </c>
      <c r="L2748" s="1" t="s">
        <v>7978</v>
      </c>
    </row>
    <row r="2749" spans="1:12" ht="50">
      <c r="A2749" s="1" t="s">
        <v>24261</v>
      </c>
      <c r="B2749" s="1" t="s">
        <v>24262</v>
      </c>
      <c r="C2749" s="1" t="s">
        <v>23900</v>
      </c>
      <c r="D2749" s="1" t="s">
        <v>24263</v>
      </c>
      <c r="E2749" s="1">
        <v>2024</v>
      </c>
      <c r="F2749" s="1" t="s">
        <v>8831</v>
      </c>
      <c r="G2749" s="1">
        <v>3029743</v>
      </c>
      <c r="H2749" s="1">
        <v>15008</v>
      </c>
      <c r="I2749" s="1" t="s">
        <v>24264</v>
      </c>
      <c r="J2749" s="1" t="s">
        <v>24265</v>
      </c>
      <c r="K2749" s="1" t="s">
        <v>7972</v>
      </c>
      <c r="L2749" s="1" t="s">
        <v>7985</v>
      </c>
    </row>
    <row r="2750" spans="1:12" ht="37.5">
      <c r="A2750" s="1" t="s">
        <v>24266</v>
      </c>
      <c r="B2750" s="1" t="s">
        <v>24267</v>
      </c>
      <c r="C2750" s="1" t="s">
        <v>23900</v>
      </c>
      <c r="D2750" s="1" t="s">
        <v>24268</v>
      </c>
      <c r="E2750" s="1">
        <v>2024</v>
      </c>
      <c r="F2750" s="1" t="s">
        <v>24269</v>
      </c>
      <c r="G2750" s="1">
        <v>23304022</v>
      </c>
      <c r="H2750" s="1">
        <v>11</v>
      </c>
      <c r="I2750" s="1" t="s">
        <v>24270</v>
      </c>
      <c r="J2750" s="1" t="s">
        <v>24271</v>
      </c>
      <c r="K2750" s="1" t="s">
        <v>7972</v>
      </c>
      <c r="L2750" s="1" t="s">
        <v>20113</v>
      </c>
    </row>
    <row r="2751" spans="1:12" ht="50">
      <c r="A2751" s="1" t="s">
        <v>24272</v>
      </c>
      <c r="B2751" s="1" t="s">
        <v>24273</v>
      </c>
      <c r="C2751" s="1" t="s">
        <v>23900</v>
      </c>
      <c r="D2751" s="1" t="s">
        <v>24274</v>
      </c>
      <c r="E2751" s="1">
        <v>2023</v>
      </c>
      <c r="F2751" s="1" t="s">
        <v>10450</v>
      </c>
      <c r="G2751" s="1" t="s">
        <v>24040</v>
      </c>
      <c r="H2751" s="1">
        <v>12</v>
      </c>
      <c r="I2751" s="1" t="s">
        <v>24275</v>
      </c>
      <c r="J2751" s="1" t="s">
        <v>24276</v>
      </c>
      <c r="K2751" s="1" t="s">
        <v>7972</v>
      </c>
      <c r="L2751" s="1" t="s">
        <v>7985</v>
      </c>
    </row>
    <row r="2752" spans="1:12" ht="37.5">
      <c r="A2752" s="1" t="s">
        <v>24277</v>
      </c>
      <c r="B2752" s="1" t="s">
        <v>24278</v>
      </c>
      <c r="C2752" s="1" t="s">
        <v>23900</v>
      </c>
      <c r="D2752" s="1" t="s">
        <v>24279</v>
      </c>
      <c r="E2752" s="1">
        <v>2024</v>
      </c>
      <c r="F2752" s="1" t="s">
        <v>9153</v>
      </c>
      <c r="G2752" s="1" t="s">
        <v>24280</v>
      </c>
      <c r="H2752" s="1">
        <v>29</v>
      </c>
      <c r="I2752" s="1" t="s">
        <v>24281</v>
      </c>
      <c r="J2752" s="1" t="s">
        <v>24282</v>
      </c>
      <c r="K2752" s="1" t="s">
        <v>7972</v>
      </c>
      <c r="L2752" s="1" t="s">
        <v>7978</v>
      </c>
    </row>
    <row r="2753" spans="1:12" ht="37.5">
      <c r="A2753" s="1" t="s">
        <v>24283</v>
      </c>
      <c r="B2753" s="1" t="s">
        <v>24284</v>
      </c>
      <c r="C2753" s="1" t="s">
        <v>23900</v>
      </c>
      <c r="D2753" s="1" t="s">
        <v>24285</v>
      </c>
      <c r="E2753" s="1">
        <v>2023</v>
      </c>
      <c r="F2753" s="1" t="s">
        <v>8432</v>
      </c>
      <c r="G2753" s="1">
        <v>9574174</v>
      </c>
      <c r="H2753" s="1">
        <v>224</v>
      </c>
      <c r="I2753" s="1" t="s">
        <v>24286</v>
      </c>
      <c r="J2753" s="1" t="s">
        <v>24287</v>
      </c>
      <c r="K2753" s="1" t="s">
        <v>7972</v>
      </c>
      <c r="L2753" s="1" t="s">
        <v>8027</v>
      </c>
    </row>
    <row r="2754" spans="1:12" ht="37.5">
      <c r="A2754" s="1" t="s">
        <v>24288</v>
      </c>
      <c r="B2754" s="1" t="s">
        <v>24289</v>
      </c>
      <c r="C2754" s="1" t="s">
        <v>23900</v>
      </c>
      <c r="D2754" s="1" t="s">
        <v>24290</v>
      </c>
      <c r="E2754" s="1">
        <v>2023</v>
      </c>
      <c r="F2754" s="1" t="s">
        <v>20091</v>
      </c>
      <c r="G2754" s="1">
        <v>13191578</v>
      </c>
      <c r="H2754" s="1">
        <v>35</v>
      </c>
      <c r="I2754" s="1" t="s">
        <v>24291</v>
      </c>
      <c r="J2754" s="1" t="s">
        <v>24292</v>
      </c>
      <c r="K2754" s="1" t="s">
        <v>7972</v>
      </c>
      <c r="L2754" s="1" t="s">
        <v>20094</v>
      </c>
    </row>
    <row r="2755" spans="1:12" ht="37.5">
      <c r="A2755" s="1" t="s">
        <v>24293</v>
      </c>
      <c r="B2755" s="1" t="s">
        <v>24294</v>
      </c>
      <c r="C2755" s="1" t="s">
        <v>23900</v>
      </c>
      <c r="D2755" s="1" t="s">
        <v>24295</v>
      </c>
      <c r="E2755" s="1">
        <v>2024</v>
      </c>
      <c r="F2755" s="1" t="s">
        <v>17940</v>
      </c>
      <c r="G2755" s="1">
        <v>983063</v>
      </c>
      <c r="H2755" s="1">
        <v>70</v>
      </c>
      <c r="I2755" s="1" t="s">
        <v>24296</v>
      </c>
      <c r="J2755" s="1" t="s">
        <v>24297</v>
      </c>
      <c r="K2755" s="1" t="s">
        <v>7972</v>
      </c>
      <c r="L2755" s="1" t="s">
        <v>8102</v>
      </c>
    </row>
    <row r="2756" spans="1:12" ht="37.5">
      <c r="A2756" s="1" t="s">
        <v>24298</v>
      </c>
      <c r="B2756" s="1" t="s">
        <v>24299</v>
      </c>
      <c r="C2756" s="1" t="s">
        <v>23900</v>
      </c>
      <c r="D2756" s="1" t="s">
        <v>24300</v>
      </c>
      <c r="E2756" s="1">
        <v>2023</v>
      </c>
      <c r="F2756" s="1" t="s">
        <v>8293</v>
      </c>
      <c r="G2756" s="1">
        <v>22142134</v>
      </c>
      <c r="H2756" s="1">
        <v>78</v>
      </c>
      <c r="I2756" s="1" t="s">
        <v>24301</v>
      </c>
      <c r="J2756" s="1" t="s">
        <v>24302</v>
      </c>
      <c r="K2756" s="1" t="s">
        <v>7972</v>
      </c>
      <c r="L2756" s="1" t="s">
        <v>8027</v>
      </c>
    </row>
    <row r="2757" spans="1:12" ht="37.5">
      <c r="A2757" s="1" t="s">
        <v>24303</v>
      </c>
      <c r="B2757" s="1" t="s">
        <v>24304</v>
      </c>
      <c r="C2757" s="1" t="s">
        <v>23900</v>
      </c>
      <c r="D2757" s="1" t="s">
        <v>24305</v>
      </c>
      <c r="E2757" s="1">
        <v>2024</v>
      </c>
      <c r="F2757" s="1" t="s">
        <v>8289</v>
      </c>
      <c r="G2757" s="1">
        <v>104825</v>
      </c>
      <c r="H2757" s="1">
        <v>171</v>
      </c>
      <c r="I2757" s="1" t="s">
        <v>24306</v>
      </c>
      <c r="J2757" s="1" t="s">
        <v>24307</v>
      </c>
      <c r="K2757" s="1" t="s">
        <v>7972</v>
      </c>
      <c r="L2757" s="1" t="s">
        <v>8027</v>
      </c>
    </row>
    <row r="2758" spans="1:12" ht="37.5">
      <c r="A2758" s="1" t="s">
        <v>24308</v>
      </c>
      <c r="B2758" s="1" t="s">
        <v>24309</v>
      </c>
      <c r="C2758" s="1" t="s">
        <v>23900</v>
      </c>
      <c r="D2758" s="1" t="s">
        <v>24310</v>
      </c>
      <c r="E2758" s="1">
        <v>2023</v>
      </c>
      <c r="F2758" s="1" t="s">
        <v>24311</v>
      </c>
      <c r="G2758" s="1">
        <v>23137673</v>
      </c>
      <c r="H2758" s="1">
        <v>8</v>
      </c>
      <c r="I2758" s="1" t="s">
        <v>24312</v>
      </c>
      <c r="J2758" s="1" t="s">
        <v>24313</v>
      </c>
      <c r="K2758" s="1" t="s">
        <v>7972</v>
      </c>
      <c r="L2758" s="1" t="s">
        <v>8012</v>
      </c>
    </row>
    <row r="2759" spans="1:12" ht="37.5">
      <c r="A2759" s="1" t="s">
        <v>24314</v>
      </c>
      <c r="B2759" s="1" t="s">
        <v>24315</v>
      </c>
      <c r="C2759" s="1" t="s">
        <v>23900</v>
      </c>
      <c r="D2759" s="1" t="s">
        <v>24316</v>
      </c>
      <c r="E2759" s="1">
        <v>2025</v>
      </c>
      <c r="F2759" s="1" t="s">
        <v>24182</v>
      </c>
      <c r="G2759" s="1">
        <v>23327790</v>
      </c>
      <c r="H2759" s="1">
        <v>11</v>
      </c>
      <c r="I2759" s="1" t="s">
        <v>24317</v>
      </c>
      <c r="J2759" s="1" t="s">
        <v>24318</v>
      </c>
      <c r="K2759" s="1" t="s">
        <v>7972</v>
      </c>
      <c r="L2759" s="1" t="s">
        <v>8102</v>
      </c>
    </row>
    <row r="2760" spans="1:12" ht="37.5">
      <c r="A2760" s="1" t="s">
        <v>24319</v>
      </c>
      <c r="B2760" s="1" t="s">
        <v>24320</v>
      </c>
      <c r="C2760" s="1" t="s">
        <v>23900</v>
      </c>
      <c r="D2760" s="1" t="s">
        <v>24321</v>
      </c>
      <c r="E2760" s="1">
        <v>2023</v>
      </c>
      <c r="F2760" s="1" t="s">
        <v>24322</v>
      </c>
      <c r="G2760" s="1">
        <v>22105379</v>
      </c>
      <c r="H2760" s="1">
        <v>40</v>
      </c>
      <c r="I2760" s="1" t="s">
        <v>24323</v>
      </c>
      <c r="J2760" s="1" t="s">
        <v>24324</v>
      </c>
      <c r="K2760" s="1" t="s">
        <v>7972</v>
      </c>
      <c r="L2760" s="1" t="s">
        <v>8465</v>
      </c>
    </row>
    <row r="2761" spans="1:12" ht="37.5">
      <c r="A2761" s="1" t="s">
        <v>24325</v>
      </c>
      <c r="B2761" s="1" t="s">
        <v>24326</v>
      </c>
      <c r="C2761" s="1" t="s">
        <v>23900</v>
      </c>
      <c r="D2761" s="1" t="s">
        <v>24327</v>
      </c>
      <c r="E2761" s="1">
        <v>2024</v>
      </c>
      <c r="F2761" s="1" t="s">
        <v>24328</v>
      </c>
      <c r="G2761" s="1">
        <v>9537287</v>
      </c>
      <c r="H2761" s="1">
        <v>35</v>
      </c>
      <c r="I2761" s="1" t="s">
        <v>24329</v>
      </c>
      <c r="J2761" s="1" t="s">
        <v>24330</v>
      </c>
      <c r="K2761" s="1" t="s">
        <v>7972</v>
      </c>
      <c r="L2761" s="1" t="s">
        <v>8688</v>
      </c>
    </row>
    <row r="2762" spans="1:12" ht="37.5">
      <c r="A2762" s="1" t="s">
        <v>24331</v>
      </c>
      <c r="B2762" s="1" t="s">
        <v>24332</v>
      </c>
      <c r="C2762" s="1" t="s">
        <v>23900</v>
      </c>
      <c r="D2762" s="1" t="s">
        <v>24333</v>
      </c>
      <c r="E2762" s="1">
        <v>2023</v>
      </c>
      <c r="F2762" s="1" t="s">
        <v>8443</v>
      </c>
      <c r="G2762" s="1">
        <v>13891286</v>
      </c>
      <c r="H2762" s="1">
        <v>236</v>
      </c>
      <c r="I2762" s="1" t="s">
        <v>24334</v>
      </c>
      <c r="J2762" s="1" t="s">
        <v>24335</v>
      </c>
      <c r="K2762" s="1" t="s">
        <v>7972</v>
      </c>
      <c r="L2762" s="1" t="s">
        <v>7993</v>
      </c>
    </row>
    <row r="2763" spans="1:12" ht="37.5">
      <c r="A2763" s="1" t="s">
        <v>24336</v>
      </c>
      <c r="B2763" s="1" t="s">
        <v>24337</v>
      </c>
      <c r="C2763" s="1" t="s">
        <v>23900</v>
      </c>
      <c r="D2763" s="1" t="s">
        <v>24338</v>
      </c>
      <c r="E2763" s="1">
        <v>2023</v>
      </c>
      <c r="F2763" s="1" t="s">
        <v>8293</v>
      </c>
      <c r="G2763" s="1">
        <v>22142134</v>
      </c>
      <c r="H2763" s="1">
        <v>78</v>
      </c>
      <c r="I2763" s="1" t="s">
        <v>24339</v>
      </c>
      <c r="J2763" s="1" t="s">
        <v>24340</v>
      </c>
      <c r="K2763" s="1" t="s">
        <v>7972</v>
      </c>
      <c r="L2763" s="1" t="s">
        <v>8027</v>
      </c>
    </row>
    <row r="2764" spans="1:12" ht="37.5">
      <c r="A2764" s="1" t="s">
        <v>24341</v>
      </c>
      <c r="B2764" s="1" t="s">
        <v>24342</v>
      </c>
      <c r="C2764" s="1" t="s">
        <v>23900</v>
      </c>
      <c r="D2764" s="1" t="s">
        <v>24343</v>
      </c>
      <c r="E2764" s="1">
        <v>2023</v>
      </c>
      <c r="F2764" s="1" t="s">
        <v>24344</v>
      </c>
      <c r="G2764" s="1">
        <v>27723909</v>
      </c>
      <c r="H2764" s="1">
        <v>8</v>
      </c>
      <c r="I2764" s="1" t="s">
        <v>24345</v>
      </c>
      <c r="J2764" s="1" t="s">
        <v>24346</v>
      </c>
      <c r="K2764" s="1" t="s">
        <v>7972</v>
      </c>
      <c r="L2764" s="1" t="s">
        <v>8027</v>
      </c>
    </row>
    <row r="2765" spans="1:12" ht="37.5">
      <c r="A2765" s="1" t="s">
        <v>24347</v>
      </c>
      <c r="B2765" s="1" t="s">
        <v>24348</v>
      </c>
      <c r="C2765" s="1" t="s">
        <v>23900</v>
      </c>
      <c r="D2765" s="1" t="s">
        <v>24349</v>
      </c>
      <c r="E2765" s="1">
        <v>2024</v>
      </c>
      <c r="F2765" s="1" t="s">
        <v>8392</v>
      </c>
      <c r="G2765" s="1">
        <v>23274662</v>
      </c>
      <c r="H2765" s="1">
        <v>11</v>
      </c>
      <c r="I2765" s="1" t="s">
        <v>24350</v>
      </c>
      <c r="J2765" s="1" t="s">
        <v>24351</v>
      </c>
      <c r="K2765" s="1" t="s">
        <v>7972</v>
      </c>
      <c r="L2765" s="1" t="s">
        <v>8102</v>
      </c>
    </row>
    <row r="2766" spans="1:12" ht="50">
      <c r="A2766" s="1" t="s">
        <v>24352</v>
      </c>
      <c r="B2766" s="1" t="s">
        <v>24353</v>
      </c>
      <c r="C2766" s="1" t="s">
        <v>23900</v>
      </c>
      <c r="D2766" s="1" t="s">
        <v>24354</v>
      </c>
      <c r="E2766" s="1">
        <v>2024</v>
      </c>
      <c r="F2766" s="1" t="s">
        <v>24355</v>
      </c>
      <c r="G2766" s="1">
        <v>20294913</v>
      </c>
      <c r="H2766" s="1">
        <v>30</v>
      </c>
      <c r="I2766" s="1" t="s">
        <v>24356</v>
      </c>
      <c r="J2766" s="1" t="s">
        <v>24357</v>
      </c>
      <c r="K2766" s="1" t="s">
        <v>7972</v>
      </c>
      <c r="L2766" s="1" t="s">
        <v>24358</v>
      </c>
    </row>
    <row r="2767" spans="1:12" ht="37.5">
      <c r="A2767" s="1" t="s">
        <v>24359</v>
      </c>
      <c r="B2767" s="1" t="s">
        <v>24360</v>
      </c>
      <c r="C2767" s="1" t="s">
        <v>23900</v>
      </c>
      <c r="D2767" s="1" t="s">
        <v>24361</v>
      </c>
      <c r="E2767" s="1">
        <v>2024</v>
      </c>
      <c r="F2767" s="1" t="s">
        <v>8432</v>
      </c>
      <c r="G2767" s="1">
        <v>9574174</v>
      </c>
      <c r="H2767" s="1">
        <v>249</v>
      </c>
      <c r="I2767" s="1" t="s">
        <v>24362</v>
      </c>
      <c r="J2767" s="1" t="s">
        <v>24363</v>
      </c>
      <c r="K2767" s="1" t="s">
        <v>7972</v>
      </c>
      <c r="L2767" s="1" t="s">
        <v>8027</v>
      </c>
    </row>
    <row r="2768" spans="1:12" ht="37.5">
      <c r="A2768" s="1" t="s">
        <v>24364</v>
      </c>
      <c r="B2768" s="1" t="s">
        <v>24365</v>
      </c>
      <c r="C2768" s="1" t="s">
        <v>23900</v>
      </c>
      <c r="D2768" s="1" t="s">
        <v>24366</v>
      </c>
      <c r="E2768" s="1">
        <v>2024</v>
      </c>
      <c r="F2768" s="1" t="s">
        <v>8432</v>
      </c>
      <c r="G2768" s="1">
        <v>9574174</v>
      </c>
      <c r="H2768" s="1">
        <v>237</v>
      </c>
      <c r="I2768" s="1" t="s">
        <v>24367</v>
      </c>
      <c r="J2768" s="1" t="s">
        <v>24368</v>
      </c>
      <c r="K2768" s="1" t="s">
        <v>7972</v>
      </c>
      <c r="L2768" s="1" t="s">
        <v>8027</v>
      </c>
    </row>
    <row r="2769" spans="1:12" ht="37.5">
      <c r="A2769" s="1" t="s">
        <v>24369</v>
      </c>
      <c r="B2769" s="1" t="s">
        <v>24370</v>
      </c>
      <c r="C2769" s="1" t="s">
        <v>23900</v>
      </c>
      <c r="D2769" s="1" t="s">
        <v>24371</v>
      </c>
      <c r="E2769" s="1">
        <v>2024</v>
      </c>
      <c r="F2769" s="1" t="s">
        <v>17708</v>
      </c>
      <c r="G2769" s="1">
        <v>18761100</v>
      </c>
      <c r="H2769" s="1">
        <v>1075</v>
      </c>
      <c r="I2769" s="1" t="s">
        <v>24372</v>
      </c>
      <c r="J2769" s="1" t="s">
        <v>24373</v>
      </c>
      <c r="K2769" s="1" t="s">
        <v>7972</v>
      </c>
      <c r="L2769" s="1" t="s">
        <v>7985</v>
      </c>
    </row>
    <row r="2770" spans="1:12" ht="37.5">
      <c r="A2770" s="1" t="s">
        <v>24374</v>
      </c>
      <c r="B2770" s="1" t="s">
        <v>24375</v>
      </c>
      <c r="C2770" s="1" t="s">
        <v>23900</v>
      </c>
      <c r="D2770" s="1" t="s">
        <v>24376</v>
      </c>
      <c r="E2770" s="1">
        <v>2023</v>
      </c>
      <c r="F2770" s="1" t="s">
        <v>24377</v>
      </c>
      <c r="G2770" s="1">
        <v>20452322</v>
      </c>
      <c r="H2770" s="1">
        <v>13</v>
      </c>
      <c r="I2770" s="1" t="s">
        <v>24046</v>
      </c>
      <c r="J2770" s="1" t="s">
        <v>24378</v>
      </c>
      <c r="K2770" s="1" t="s">
        <v>7972</v>
      </c>
      <c r="L2770" s="1" t="s">
        <v>16382</v>
      </c>
    </row>
    <row r="2771" spans="1:12" ht="50">
      <c r="A2771" s="1" t="s">
        <v>24379</v>
      </c>
      <c r="B2771" s="1" t="s">
        <v>24380</v>
      </c>
      <c r="C2771" s="1" t="s">
        <v>23900</v>
      </c>
      <c r="D2771" s="1" t="s">
        <v>24381</v>
      </c>
      <c r="E2771" s="1">
        <v>2023</v>
      </c>
      <c r="F2771" s="1" t="s">
        <v>24382</v>
      </c>
      <c r="G2771" s="1">
        <v>9596526</v>
      </c>
      <c r="H2771" s="1">
        <v>421</v>
      </c>
      <c r="I2771" s="1" t="s">
        <v>24383</v>
      </c>
      <c r="J2771" s="1" t="s">
        <v>24384</v>
      </c>
      <c r="K2771" s="1" t="s">
        <v>7972</v>
      </c>
      <c r="L2771" s="1" t="s">
        <v>8027</v>
      </c>
    </row>
    <row r="2772" spans="1:12" ht="37.5">
      <c r="A2772" s="1" t="s">
        <v>24385</v>
      </c>
      <c r="B2772" s="1" t="s">
        <v>24386</v>
      </c>
      <c r="C2772" s="1" t="s">
        <v>23900</v>
      </c>
      <c r="D2772" s="1" t="s">
        <v>24387</v>
      </c>
      <c r="E2772" s="1">
        <v>2024</v>
      </c>
      <c r="F2772" s="1" t="s">
        <v>24193</v>
      </c>
      <c r="G2772" s="1">
        <v>2545330</v>
      </c>
      <c r="H2772" s="1">
        <v>342</v>
      </c>
      <c r="I2772" s="1" t="s">
        <v>24388</v>
      </c>
      <c r="J2772" s="1" t="s">
        <v>24389</v>
      </c>
      <c r="K2772" s="1" t="s">
        <v>7972</v>
      </c>
      <c r="L2772" s="1" t="s">
        <v>7978</v>
      </c>
    </row>
    <row r="2773" spans="1:12" ht="37.5">
      <c r="A2773" s="1" t="s">
        <v>24390</v>
      </c>
      <c r="B2773" s="1" t="s">
        <v>24391</v>
      </c>
      <c r="C2773" s="1" t="s">
        <v>23900</v>
      </c>
      <c r="D2773" s="1" t="s">
        <v>24392</v>
      </c>
      <c r="E2773" s="1">
        <v>2024</v>
      </c>
      <c r="F2773" s="1" t="s">
        <v>24393</v>
      </c>
      <c r="G2773" s="1">
        <v>380644</v>
      </c>
      <c r="H2773" s="1">
        <v>54</v>
      </c>
      <c r="I2773" s="1" t="s">
        <v>24394</v>
      </c>
      <c r="J2773" s="1" t="s">
        <v>24395</v>
      </c>
      <c r="K2773" s="1" t="s">
        <v>7972</v>
      </c>
      <c r="L2773" s="1" t="s">
        <v>10694</v>
      </c>
    </row>
    <row r="2774" spans="1:12" ht="37.5">
      <c r="A2774" s="1" t="s">
        <v>24396</v>
      </c>
      <c r="B2774" s="1" t="s">
        <v>24397</v>
      </c>
      <c r="C2774" s="1" t="s">
        <v>23900</v>
      </c>
      <c r="D2774" s="1" t="s">
        <v>24398</v>
      </c>
      <c r="E2774" s="1">
        <v>2024</v>
      </c>
      <c r="F2774" s="1" t="s">
        <v>8009</v>
      </c>
      <c r="G2774" s="1">
        <v>20799292</v>
      </c>
      <c r="H2774" s="1">
        <v>13</v>
      </c>
      <c r="I2774" s="1" t="s">
        <v>24399</v>
      </c>
      <c r="J2774" s="1" t="s">
        <v>24400</v>
      </c>
      <c r="K2774" s="1" t="s">
        <v>7972</v>
      </c>
      <c r="L2774" s="1" t="s">
        <v>8012</v>
      </c>
    </row>
    <row r="2775" spans="1:12" ht="37.5">
      <c r="A2775" s="1" t="s">
        <v>24401</v>
      </c>
      <c r="B2775" s="1" t="s">
        <v>24402</v>
      </c>
      <c r="C2775" s="1" t="s">
        <v>23900</v>
      </c>
      <c r="D2775" s="1" t="s">
        <v>24403</v>
      </c>
      <c r="E2775" s="1">
        <v>2023</v>
      </c>
      <c r="F2775" s="1" t="s">
        <v>8043</v>
      </c>
      <c r="G2775" s="1">
        <v>13807501</v>
      </c>
      <c r="H2775" s="1">
        <v>82</v>
      </c>
      <c r="I2775" s="1" t="s">
        <v>24404</v>
      </c>
      <c r="J2775" s="1" t="s">
        <v>24405</v>
      </c>
      <c r="K2775" s="1" t="s">
        <v>7972</v>
      </c>
      <c r="L2775" s="1" t="s">
        <v>7978</v>
      </c>
    </row>
    <row r="2776" spans="1:12" ht="50">
      <c r="A2776" s="1" t="s">
        <v>24406</v>
      </c>
      <c r="B2776" s="1" t="s">
        <v>24407</v>
      </c>
      <c r="C2776" s="1" t="s">
        <v>23900</v>
      </c>
      <c r="D2776" s="1" t="s">
        <v>24408</v>
      </c>
      <c r="E2776" s="1">
        <v>2023</v>
      </c>
      <c r="F2776" s="1" t="s">
        <v>24409</v>
      </c>
      <c r="G2776" s="1">
        <v>10003428</v>
      </c>
      <c r="H2776" s="1">
        <v>49</v>
      </c>
      <c r="I2776" s="1" t="s">
        <v>24410</v>
      </c>
      <c r="J2776" s="1" t="s">
        <v>24411</v>
      </c>
      <c r="K2776" s="1" t="s">
        <v>14279</v>
      </c>
      <c r="L2776" s="1" t="s">
        <v>24412</v>
      </c>
    </row>
    <row r="2777" spans="1:12" ht="37.5">
      <c r="A2777" s="1" t="s">
        <v>24413</v>
      </c>
      <c r="B2777" s="1" t="s">
        <v>24414</v>
      </c>
      <c r="C2777" s="1" t="s">
        <v>23900</v>
      </c>
      <c r="D2777" s="1" t="s">
        <v>24415</v>
      </c>
      <c r="E2777" s="1">
        <v>2023</v>
      </c>
      <c r="F2777" s="1" t="s">
        <v>24416</v>
      </c>
      <c r="G2777" s="1">
        <v>24685925</v>
      </c>
      <c r="H2777" s="1">
        <v>9</v>
      </c>
      <c r="I2777" s="1" t="s">
        <v>24417</v>
      </c>
      <c r="J2777" s="1" t="s">
        <v>24418</v>
      </c>
      <c r="K2777" s="1" t="s">
        <v>7972</v>
      </c>
      <c r="L2777" s="1" t="s">
        <v>9372</v>
      </c>
    </row>
    <row r="2778" spans="1:12" ht="37.5">
      <c r="A2778" s="1" t="s">
        <v>24419</v>
      </c>
      <c r="B2778" s="1" t="s">
        <v>24420</v>
      </c>
      <c r="C2778" s="1" t="s">
        <v>23900</v>
      </c>
      <c r="D2778" s="1" t="s">
        <v>24421</v>
      </c>
      <c r="E2778" s="1">
        <v>2023</v>
      </c>
      <c r="F2778" s="1" t="s">
        <v>24422</v>
      </c>
      <c r="G2778" s="1">
        <v>200255</v>
      </c>
      <c r="H2778" s="1">
        <v>629</v>
      </c>
      <c r="I2778" s="1" t="s">
        <v>24423</v>
      </c>
      <c r="J2778" s="1" t="s">
        <v>24424</v>
      </c>
      <c r="K2778" s="1" t="s">
        <v>7972</v>
      </c>
      <c r="L2778" s="1" t="s">
        <v>8465</v>
      </c>
    </row>
    <row r="2779" spans="1:12" ht="50">
      <c r="A2779" s="1" t="s">
        <v>24425</v>
      </c>
      <c r="B2779" s="1" t="s">
        <v>24426</v>
      </c>
      <c r="C2779" s="1" t="s">
        <v>23900</v>
      </c>
      <c r="D2779" s="1" t="s">
        <v>24427</v>
      </c>
      <c r="E2779" s="1">
        <v>2023</v>
      </c>
      <c r="F2779" s="1" t="s">
        <v>24428</v>
      </c>
      <c r="G2779" s="1" t="s">
        <v>7969</v>
      </c>
      <c r="H2779" s="1" t="s">
        <v>7969</v>
      </c>
      <c r="I2779" s="1" t="s">
        <v>24429</v>
      </c>
      <c r="J2779" s="1" t="s">
        <v>24430</v>
      </c>
      <c r="K2779" s="1" t="s">
        <v>7972</v>
      </c>
      <c r="L2779" s="1" t="s">
        <v>8102</v>
      </c>
    </row>
    <row r="2780" spans="1:12" ht="37.5">
      <c r="A2780" s="1" t="s">
        <v>24431</v>
      </c>
      <c r="B2780" s="1" t="s">
        <v>24432</v>
      </c>
      <c r="C2780" s="1" t="s">
        <v>23900</v>
      </c>
      <c r="D2780" s="1" t="s">
        <v>24433</v>
      </c>
      <c r="E2780" s="1">
        <v>2023</v>
      </c>
      <c r="F2780" s="1" t="s">
        <v>7975</v>
      </c>
      <c r="G2780" s="1">
        <v>13867857</v>
      </c>
      <c r="H2780" s="1">
        <v>26</v>
      </c>
      <c r="I2780" s="1" t="s">
        <v>24434</v>
      </c>
      <c r="J2780" s="1" t="s">
        <v>24435</v>
      </c>
      <c r="K2780" s="1" t="s">
        <v>7972</v>
      </c>
      <c r="L2780" s="1" t="s">
        <v>7978</v>
      </c>
    </row>
    <row r="2781" spans="1:12" ht="50">
      <c r="A2781" s="1" t="s">
        <v>24436</v>
      </c>
      <c r="B2781" s="1" t="s">
        <v>24437</v>
      </c>
      <c r="C2781" s="1" t="s">
        <v>23900</v>
      </c>
      <c r="D2781" s="1" t="s">
        <v>24438</v>
      </c>
      <c r="E2781" s="1">
        <v>2023</v>
      </c>
      <c r="F2781" s="1" t="s">
        <v>10051</v>
      </c>
      <c r="G2781" s="1">
        <v>25042289</v>
      </c>
      <c r="H2781" s="1">
        <v>7</v>
      </c>
      <c r="I2781" s="1" t="s">
        <v>24439</v>
      </c>
      <c r="J2781" s="1" t="s">
        <v>24440</v>
      </c>
      <c r="K2781" s="1" t="s">
        <v>7972</v>
      </c>
      <c r="L2781" s="1" t="s">
        <v>9292</v>
      </c>
    </row>
    <row r="2782" spans="1:12" ht="50">
      <c r="A2782" s="1" t="s">
        <v>24441</v>
      </c>
      <c r="B2782" s="1" t="s">
        <v>24442</v>
      </c>
      <c r="C2782" s="1" t="s">
        <v>23900</v>
      </c>
      <c r="D2782" s="1" t="s">
        <v>24443</v>
      </c>
      <c r="E2782" s="1">
        <v>2023</v>
      </c>
      <c r="F2782" s="1" t="s">
        <v>24444</v>
      </c>
      <c r="G2782" s="1">
        <v>314005</v>
      </c>
      <c r="H2782" s="1">
        <v>151</v>
      </c>
      <c r="I2782" s="1" t="s">
        <v>24445</v>
      </c>
      <c r="J2782" s="1" t="s">
        <v>24446</v>
      </c>
      <c r="K2782" s="1" t="s">
        <v>7972</v>
      </c>
      <c r="L2782" s="1" t="s">
        <v>24447</v>
      </c>
    </row>
    <row r="2783" spans="1:12" ht="37.5">
      <c r="A2783" s="1" t="s">
        <v>24448</v>
      </c>
      <c r="B2783" s="1" t="s">
        <v>24449</v>
      </c>
      <c r="C2783" s="1" t="s">
        <v>23900</v>
      </c>
      <c r="D2783" s="1" t="s">
        <v>24450</v>
      </c>
      <c r="E2783" s="1">
        <v>2023</v>
      </c>
      <c r="F2783" s="1" t="s">
        <v>24451</v>
      </c>
      <c r="G2783" s="1">
        <v>9521895</v>
      </c>
      <c r="H2783" s="1">
        <v>36</v>
      </c>
      <c r="I2783" s="1" t="s">
        <v>24452</v>
      </c>
      <c r="J2783" s="1" t="s">
        <v>24453</v>
      </c>
      <c r="K2783" s="1" t="s">
        <v>7972</v>
      </c>
      <c r="L2783" s="1" t="s">
        <v>8134</v>
      </c>
    </row>
    <row r="2784" spans="1:12" ht="37.5">
      <c r="A2784" s="1" t="s">
        <v>24454</v>
      </c>
      <c r="B2784" s="1" t="s">
        <v>24455</v>
      </c>
      <c r="C2784" s="1" t="s">
        <v>23900</v>
      </c>
      <c r="D2784" s="1" t="s">
        <v>24456</v>
      </c>
      <c r="E2784" s="1">
        <v>2023</v>
      </c>
      <c r="F2784" s="1" t="s">
        <v>17563</v>
      </c>
      <c r="G2784" s="1" t="s">
        <v>24457</v>
      </c>
      <c r="H2784" s="1">
        <v>23</v>
      </c>
      <c r="I2784" s="1" t="s">
        <v>24458</v>
      </c>
      <c r="J2784" s="1" t="s">
        <v>24459</v>
      </c>
      <c r="K2784" s="1" t="s">
        <v>7972</v>
      </c>
      <c r="L2784" s="1" t="s">
        <v>8102</v>
      </c>
    </row>
    <row r="2785" spans="1:12" ht="37.5">
      <c r="A2785" s="1" t="s">
        <v>24460</v>
      </c>
      <c r="B2785" s="1" t="s">
        <v>24461</v>
      </c>
      <c r="C2785" s="1" t="s">
        <v>23900</v>
      </c>
      <c r="D2785" s="1" t="s">
        <v>24462</v>
      </c>
      <c r="E2785" s="1">
        <v>2023</v>
      </c>
      <c r="F2785" s="1" t="s">
        <v>24463</v>
      </c>
      <c r="G2785" s="1">
        <v>10897798</v>
      </c>
      <c r="H2785" s="1">
        <v>27</v>
      </c>
      <c r="I2785" s="1" t="s">
        <v>24464</v>
      </c>
      <c r="J2785" s="1" t="s">
        <v>24465</v>
      </c>
      <c r="K2785" s="1" t="s">
        <v>7972</v>
      </c>
      <c r="L2785" s="1" t="s">
        <v>8102</v>
      </c>
    </row>
    <row r="2786" spans="1:12" ht="37.5">
      <c r="A2786" s="1" t="s">
        <v>24466</v>
      </c>
      <c r="B2786" s="1" t="s">
        <v>24467</v>
      </c>
      <c r="C2786" s="1" t="s">
        <v>23900</v>
      </c>
      <c r="D2786" s="1" t="s">
        <v>24468</v>
      </c>
      <c r="E2786" s="1">
        <v>2023</v>
      </c>
      <c r="F2786" s="1" t="s">
        <v>16827</v>
      </c>
      <c r="G2786" s="1">
        <v>24058440</v>
      </c>
      <c r="H2786" s="1">
        <v>9</v>
      </c>
      <c r="I2786" s="1" t="s">
        <v>24469</v>
      </c>
      <c r="J2786" s="1" t="s">
        <v>24470</v>
      </c>
      <c r="K2786" s="1" t="s">
        <v>7972</v>
      </c>
      <c r="L2786" s="1" t="s">
        <v>8027</v>
      </c>
    </row>
    <row r="2787" spans="1:12" ht="37.5">
      <c r="A2787" s="1" t="s">
        <v>24471</v>
      </c>
      <c r="B2787" s="1" t="s">
        <v>24472</v>
      </c>
      <c r="C2787" s="1" t="s">
        <v>23900</v>
      </c>
      <c r="D2787" s="1" t="s">
        <v>24473</v>
      </c>
      <c r="E2787" s="1">
        <v>2023</v>
      </c>
      <c r="F2787" s="1" t="s">
        <v>24474</v>
      </c>
      <c r="G2787" s="1">
        <v>9268782</v>
      </c>
      <c r="H2787" s="1">
        <v>41</v>
      </c>
      <c r="I2787" s="1" t="s">
        <v>24475</v>
      </c>
      <c r="J2787" s="1" t="s">
        <v>24476</v>
      </c>
      <c r="K2787" s="1" t="s">
        <v>7972</v>
      </c>
      <c r="L2787" s="1" t="s">
        <v>7978</v>
      </c>
    </row>
    <row r="2788" spans="1:12" ht="37.5">
      <c r="A2788" s="1" t="s">
        <v>24477</v>
      </c>
      <c r="B2788" s="1" t="s">
        <v>24478</v>
      </c>
      <c r="C2788" s="1" t="s">
        <v>23900</v>
      </c>
      <c r="D2788" s="1" t="s">
        <v>24479</v>
      </c>
      <c r="E2788" s="1">
        <v>2023</v>
      </c>
      <c r="F2788" s="1" t="s">
        <v>24480</v>
      </c>
      <c r="G2788" s="1">
        <v>19391374</v>
      </c>
      <c r="H2788" s="1">
        <v>16</v>
      </c>
      <c r="I2788" s="1" t="s">
        <v>24481</v>
      </c>
      <c r="J2788" s="1" t="s">
        <v>24482</v>
      </c>
      <c r="K2788" s="1" t="s">
        <v>7972</v>
      </c>
      <c r="L2788" s="1" t="s">
        <v>8102</v>
      </c>
    </row>
    <row r="2789" spans="1:12" ht="37.5">
      <c r="A2789" s="1" t="s">
        <v>24483</v>
      </c>
      <c r="B2789" s="1" t="s">
        <v>24484</v>
      </c>
      <c r="C2789" s="1" t="s">
        <v>23900</v>
      </c>
      <c r="D2789" s="1" t="s">
        <v>24485</v>
      </c>
      <c r="E2789" s="1">
        <v>2023</v>
      </c>
      <c r="F2789" s="1" t="s">
        <v>8328</v>
      </c>
      <c r="G2789" s="1" t="s">
        <v>7969</v>
      </c>
      <c r="H2789" s="1" t="s">
        <v>7969</v>
      </c>
      <c r="I2789" s="1" t="s">
        <v>24486</v>
      </c>
      <c r="J2789" s="1" t="s">
        <v>24487</v>
      </c>
      <c r="K2789" s="1" t="s">
        <v>7972</v>
      </c>
      <c r="L2789" s="1" t="s">
        <v>8324</v>
      </c>
    </row>
    <row r="2790" spans="1:12" ht="37.5">
      <c r="A2790" s="1" t="s">
        <v>24488</v>
      </c>
      <c r="B2790" s="1" t="s">
        <v>24489</v>
      </c>
      <c r="C2790" s="1" t="s">
        <v>23900</v>
      </c>
      <c r="D2790" s="1" t="s">
        <v>24490</v>
      </c>
      <c r="E2790" s="1">
        <v>2023</v>
      </c>
      <c r="F2790" s="1" t="s">
        <v>10633</v>
      </c>
      <c r="G2790" s="1">
        <v>1403664</v>
      </c>
      <c r="H2790" s="1">
        <v>205</v>
      </c>
      <c r="I2790" s="1" t="s">
        <v>24491</v>
      </c>
      <c r="J2790" s="1" t="s">
        <v>24492</v>
      </c>
      <c r="K2790" s="1" t="s">
        <v>7972</v>
      </c>
      <c r="L2790" s="1" t="s">
        <v>7993</v>
      </c>
    </row>
    <row r="2791" spans="1:12" ht="37.5">
      <c r="A2791" s="1" t="s">
        <v>24493</v>
      </c>
      <c r="B2791" s="1" t="s">
        <v>24494</v>
      </c>
      <c r="C2791" s="1" t="s">
        <v>23900</v>
      </c>
      <c r="D2791" s="1" t="s">
        <v>24495</v>
      </c>
      <c r="E2791" s="1">
        <v>2023</v>
      </c>
      <c r="F2791" s="1" t="s">
        <v>12556</v>
      </c>
      <c r="G2791" s="1">
        <v>3608352</v>
      </c>
      <c r="H2791" s="1">
        <v>178</v>
      </c>
      <c r="I2791" s="1" t="s">
        <v>24496</v>
      </c>
      <c r="J2791" s="1" t="s">
        <v>24497</v>
      </c>
      <c r="K2791" s="1" t="s">
        <v>7972</v>
      </c>
      <c r="L2791" s="1" t="s">
        <v>8027</v>
      </c>
    </row>
    <row r="2792" spans="1:12" ht="37.5">
      <c r="A2792" s="1" t="s">
        <v>24498</v>
      </c>
      <c r="B2792" s="1" t="s">
        <v>24499</v>
      </c>
      <c r="C2792" s="1" t="s">
        <v>23900</v>
      </c>
      <c r="D2792" s="1" t="s">
        <v>24500</v>
      </c>
      <c r="E2792" s="1">
        <v>2023</v>
      </c>
      <c r="F2792" s="1" t="s">
        <v>9340</v>
      </c>
      <c r="G2792" s="1">
        <v>9296212</v>
      </c>
      <c r="H2792" s="1">
        <v>131</v>
      </c>
      <c r="I2792" s="1" t="s">
        <v>24501</v>
      </c>
      <c r="J2792" s="1" t="s">
        <v>24502</v>
      </c>
      <c r="K2792" s="1" t="s">
        <v>7972</v>
      </c>
      <c r="L2792" s="1" t="s">
        <v>7978</v>
      </c>
    </row>
    <row r="2793" spans="1:12" ht="37.5">
      <c r="A2793" s="1" t="s">
        <v>24503</v>
      </c>
      <c r="B2793" s="1" t="s">
        <v>24504</v>
      </c>
      <c r="C2793" s="1" t="s">
        <v>23900</v>
      </c>
      <c r="D2793" s="1" t="s">
        <v>24505</v>
      </c>
      <c r="E2793" s="1">
        <v>2023</v>
      </c>
      <c r="F2793" s="1" t="s">
        <v>10088</v>
      </c>
      <c r="G2793" s="1">
        <v>15513203</v>
      </c>
      <c r="H2793" s="1">
        <v>19</v>
      </c>
      <c r="I2793" s="1" t="s">
        <v>24506</v>
      </c>
      <c r="J2793" s="1" t="s">
        <v>24507</v>
      </c>
      <c r="K2793" s="1" t="s">
        <v>7972</v>
      </c>
      <c r="L2793" s="1" t="s">
        <v>8078</v>
      </c>
    </row>
    <row r="2794" spans="1:12" ht="37.5">
      <c r="A2794" s="1" t="s">
        <v>24508</v>
      </c>
      <c r="B2794" s="1" t="s">
        <v>24509</v>
      </c>
      <c r="C2794" s="1" t="s">
        <v>23900</v>
      </c>
      <c r="D2794" s="1" t="s">
        <v>24510</v>
      </c>
      <c r="E2794" s="1">
        <v>2023</v>
      </c>
      <c r="F2794" s="1" t="s">
        <v>9153</v>
      </c>
      <c r="G2794" s="1" t="s">
        <v>24280</v>
      </c>
      <c r="H2794" s="1">
        <v>28</v>
      </c>
      <c r="I2794" s="1" t="s">
        <v>24511</v>
      </c>
      <c r="J2794" s="1" t="s">
        <v>24512</v>
      </c>
      <c r="K2794" s="1" t="s">
        <v>7972</v>
      </c>
      <c r="L2794" s="1" t="s">
        <v>7978</v>
      </c>
    </row>
    <row r="2795" spans="1:12" ht="37.5">
      <c r="A2795" s="1" t="s">
        <v>24513</v>
      </c>
      <c r="B2795" s="1" t="s">
        <v>24514</v>
      </c>
      <c r="C2795" s="1" t="s">
        <v>23900</v>
      </c>
      <c r="D2795" s="1" t="s">
        <v>24515</v>
      </c>
      <c r="E2795" s="1">
        <v>2023</v>
      </c>
      <c r="F2795" s="1" t="s">
        <v>8043</v>
      </c>
      <c r="G2795" s="1">
        <v>13807501</v>
      </c>
      <c r="H2795" s="1">
        <v>82</v>
      </c>
      <c r="I2795" s="1" t="s">
        <v>24516</v>
      </c>
      <c r="J2795" s="1" t="s">
        <v>24517</v>
      </c>
      <c r="K2795" s="1" t="s">
        <v>7972</v>
      </c>
      <c r="L2795" s="1" t="s">
        <v>7978</v>
      </c>
    </row>
    <row r="2796" spans="1:12" ht="37.5">
      <c r="A2796" s="1" t="s">
        <v>24518</v>
      </c>
      <c r="B2796" s="1" t="s">
        <v>24519</v>
      </c>
      <c r="C2796" s="1" t="s">
        <v>23900</v>
      </c>
      <c r="D2796" s="1" t="s">
        <v>24520</v>
      </c>
      <c r="E2796" s="1">
        <v>2023</v>
      </c>
      <c r="F2796" s="1" t="s">
        <v>18234</v>
      </c>
      <c r="G2796" s="1">
        <v>189391</v>
      </c>
      <c r="H2796" s="1">
        <v>70</v>
      </c>
      <c r="I2796" s="1" t="s">
        <v>24521</v>
      </c>
      <c r="J2796" s="1" t="s">
        <v>24522</v>
      </c>
      <c r="K2796" s="1" t="s">
        <v>7972</v>
      </c>
      <c r="L2796" s="1" t="s">
        <v>8102</v>
      </c>
    </row>
    <row r="2797" spans="1:12" ht="37.5">
      <c r="A2797" s="1" t="s">
        <v>24523</v>
      </c>
      <c r="B2797" s="1" t="s">
        <v>24524</v>
      </c>
      <c r="C2797" s="1" t="s">
        <v>23900</v>
      </c>
      <c r="D2797" s="1" t="s">
        <v>24525</v>
      </c>
      <c r="E2797" s="1">
        <v>2023</v>
      </c>
      <c r="F2797" s="1" t="s">
        <v>10691</v>
      </c>
      <c r="G2797" s="1">
        <v>15320626</v>
      </c>
      <c r="H2797" s="1">
        <v>35</v>
      </c>
      <c r="I2797" s="1" t="s">
        <v>24526</v>
      </c>
      <c r="J2797" s="1" t="s">
        <v>24527</v>
      </c>
      <c r="K2797" s="1" t="s">
        <v>7972</v>
      </c>
      <c r="L2797" s="1" t="s">
        <v>10694</v>
      </c>
    </row>
    <row r="2798" spans="1:12" ht="37.5">
      <c r="A2798" s="1" t="s">
        <v>24528</v>
      </c>
      <c r="B2798" s="1" t="s">
        <v>24529</v>
      </c>
      <c r="C2798" s="1" t="s">
        <v>23900</v>
      </c>
      <c r="D2798" s="1" t="s">
        <v>24530</v>
      </c>
      <c r="E2798" s="1">
        <v>2023</v>
      </c>
      <c r="F2798" s="1" t="s">
        <v>24531</v>
      </c>
      <c r="G2798" s="1">
        <v>25307614</v>
      </c>
      <c r="H2798" s="1">
        <v>8</v>
      </c>
      <c r="I2798" s="1" t="s">
        <v>24532</v>
      </c>
      <c r="J2798" s="1" t="s">
        <v>24533</v>
      </c>
      <c r="K2798" s="1" t="s">
        <v>7972</v>
      </c>
      <c r="L2798" s="1" t="s">
        <v>7993</v>
      </c>
    </row>
    <row r="2799" spans="1:12" ht="37.5">
      <c r="A2799" s="1" t="s">
        <v>24534</v>
      </c>
      <c r="B2799" s="1" t="s">
        <v>24535</v>
      </c>
      <c r="C2799" s="1" t="s">
        <v>23900</v>
      </c>
      <c r="D2799" s="1" t="s">
        <v>24536</v>
      </c>
      <c r="E2799" s="1">
        <v>2023</v>
      </c>
      <c r="F2799" s="1" t="s">
        <v>17454</v>
      </c>
      <c r="G2799" s="1">
        <v>9756809</v>
      </c>
      <c r="H2799" s="1">
        <v>14</v>
      </c>
      <c r="I2799" s="1" t="s">
        <v>24537</v>
      </c>
      <c r="J2799" s="1" t="s">
        <v>24538</v>
      </c>
      <c r="K2799" s="1" t="s">
        <v>7972</v>
      </c>
      <c r="L2799" s="1" t="s">
        <v>7978</v>
      </c>
    </row>
    <row r="2800" spans="1:12" ht="37.5">
      <c r="A2800" s="1" t="s">
        <v>2674</v>
      </c>
      <c r="B2800" s="1" t="s">
        <v>24539</v>
      </c>
      <c r="C2800" s="1" t="s">
        <v>23900</v>
      </c>
      <c r="D2800" s="1" t="s">
        <v>2677</v>
      </c>
      <c r="E2800" s="1">
        <v>2023</v>
      </c>
      <c r="F2800" s="1" t="s">
        <v>8418</v>
      </c>
      <c r="G2800" s="1">
        <v>22277390</v>
      </c>
      <c r="H2800" s="1">
        <v>11</v>
      </c>
      <c r="I2800" s="1" t="s">
        <v>24540</v>
      </c>
      <c r="J2800" s="1" t="s">
        <v>24541</v>
      </c>
      <c r="K2800" s="1" t="s">
        <v>7972</v>
      </c>
      <c r="L2800" s="1" t="s">
        <v>9292</v>
      </c>
    </row>
    <row r="2801" spans="1:12" ht="37.5">
      <c r="A2801" s="1" t="s">
        <v>24542</v>
      </c>
      <c r="B2801" s="1" t="s">
        <v>24543</v>
      </c>
      <c r="C2801" s="1" t="s">
        <v>23900</v>
      </c>
      <c r="D2801" s="1" t="s">
        <v>24544</v>
      </c>
      <c r="E2801" s="1">
        <v>2023</v>
      </c>
      <c r="F2801" s="1" t="s">
        <v>24545</v>
      </c>
      <c r="G2801" s="1">
        <v>189162</v>
      </c>
      <c r="H2801" s="1">
        <v>56</v>
      </c>
      <c r="I2801" s="1" t="s">
        <v>24546</v>
      </c>
      <c r="J2801" s="1" t="s">
        <v>24547</v>
      </c>
      <c r="K2801" s="1" t="s">
        <v>7972</v>
      </c>
      <c r="L2801" s="1" t="s">
        <v>8078</v>
      </c>
    </row>
    <row r="2802" spans="1:12" ht="37.5">
      <c r="A2802" s="1" t="s">
        <v>24548</v>
      </c>
      <c r="B2802" s="1" t="s">
        <v>24549</v>
      </c>
      <c r="C2802" s="1" t="s">
        <v>23900</v>
      </c>
      <c r="D2802" s="1" t="s">
        <v>24550</v>
      </c>
      <c r="E2802" s="1">
        <v>2023</v>
      </c>
      <c r="F2802" s="1" t="s">
        <v>8009</v>
      </c>
      <c r="G2802" s="1">
        <v>20799292</v>
      </c>
      <c r="H2802" s="1">
        <v>12</v>
      </c>
      <c r="I2802" s="1" t="s">
        <v>24551</v>
      </c>
      <c r="J2802" s="1" t="s">
        <v>24552</v>
      </c>
      <c r="K2802" s="1" t="s">
        <v>7972</v>
      </c>
      <c r="L2802" s="1" t="s">
        <v>9292</v>
      </c>
    </row>
    <row r="2803" spans="1:12" ht="37.5">
      <c r="A2803" s="1" t="s">
        <v>24553</v>
      </c>
      <c r="B2803" s="1" t="s">
        <v>24554</v>
      </c>
      <c r="C2803" s="1" t="s">
        <v>23900</v>
      </c>
      <c r="D2803" s="1" t="s">
        <v>24555</v>
      </c>
      <c r="E2803" s="1">
        <v>2023</v>
      </c>
      <c r="F2803" s="1" t="s">
        <v>24556</v>
      </c>
      <c r="G2803" s="1">
        <v>1678116</v>
      </c>
      <c r="H2803" s="1">
        <v>40</v>
      </c>
      <c r="I2803" s="1" t="s">
        <v>24557</v>
      </c>
      <c r="J2803" s="1" t="s">
        <v>24558</v>
      </c>
      <c r="K2803" s="1" t="s">
        <v>7972</v>
      </c>
      <c r="L2803" s="1" t="s">
        <v>7993</v>
      </c>
    </row>
    <row r="2804" spans="1:12" ht="37.5">
      <c r="A2804" s="1" t="s">
        <v>24559</v>
      </c>
      <c r="B2804" s="1" t="s">
        <v>24560</v>
      </c>
      <c r="C2804" s="1" t="s">
        <v>23900</v>
      </c>
      <c r="D2804" s="1" t="s">
        <v>24561</v>
      </c>
      <c r="E2804" s="1">
        <v>2023</v>
      </c>
      <c r="F2804" s="1" t="s">
        <v>24562</v>
      </c>
      <c r="G2804" s="1" t="s">
        <v>7969</v>
      </c>
      <c r="H2804" s="1" t="s">
        <v>7969</v>
      </c>
      <c r="I2804" s="1" t="s">
        <v>24563</v>
      </c>
      <c r="J2804" s="1" t="s">
        <v>24564</v>
      </c>
      <c r="K2804" s="1" t="s">
        <v>7972</v>
      </c>
      <c r="L2804" s="1" t="s">
        <v>8102</v>
      </c>
    </row>
    <row r="2805" spans="1:12" ht="37.5">
      <c r="A2805" s="1" t="s">
        <v>24565</v>
      </c>
      <c r="B2805" s="1" t="s">
        <v>24566</v>
      </c>
      <c r="C2805" s="1" t="s">
        <v>23900</v>
      </c>
      <c r="D2805" s="1" t="s">
        <v>24567</v>
      </c>
      <c r="E2805" s="1">
        <v>2023</v>
      </c>
      <c r="F2805" s="1" t="s">
        <v>8276</v>
      </c>
      <c r="G2805" s="1">
        <v>14248220</v>
      </c>
      <c r="H2805" s="1">
        <v>23</v>
      </c>
      <c r="I2805" s="1" t="s">
        <v>24568</v>
      </c>
      <c r="J2805" s="1" t="s">
        <v>24569</v>
      </c>
      <c r="K2805" s="1" t="s">
        <v>7972</v>
      </c>
      <c r="L2805" s="1" t="s">
        <v>9292</v>
      </c>
    </row>
    <row r="2806" spans="1:12" ht="37.5">
      <c r="A2806" s="1" t="s">
        <v>24570</v>
      </c>
      <c r="B2806" s="1" t="s">
        <v>24571</v>
      </c>
      <c r="C2806" s="1" t="s">
        <v>23900</v>
      </c>
      <c r="D2806" s="1" t="s">
        <v>24572</v>
      </c>
      <c r="E2806" s="1">
        <v>2023</v>
      </c>
      <c r="F2806" s="1" t="s">
        <v>24573</v>
      </c>
      <c r="G2806" s="1">
        <v>3057410</v>
      </c>
      <c r="H2806" s="1">
        <v>253</v>
      </c>
      <c r="I2806" s="1" t="s">
        <v>24574</v>
      </c>
      <c r="J2806" s="1" t="s">
        <v>24575</v>
      </c>
      <c r="K2806" s="1" t="s">
        <v>7972</v>
      </c>
      <c r="L2806" s="1" t="s">
        <v>20247</v>
      </c>
    </row>
    <row r="2807" spans="1:12" ht="37.5">
      <c r="A2807" s="1" t="s">
        <v>24576</v>
      </c>
      <c r="B2807" s="1" t="s">
        <v>24577</v>
      </c>
      <c r="C2807" s="1" t="s">
        <v>23900</v>
      </c>
      <c r="D2807" s="1" t="s">
        <v>24578</v>
      </c>
      <c r="E2807" s="1">
        <v>2023</v>
      </c>
      <c r="F2807" s="1" t="s">
        <v>24579</v>
      </c>
      <c r="G2807" s="1">
        <v>24115134</v>
      </c>
      <c r="H2807" s="1">
        <v>8</v>
      </c>
      <c r="I2807" s="1" t="s">
        <v>24580</v>
      </c>
      <c r="J2807" s="1" t="s">
        <v>24581</v>
      </c>
      <c r="K2807" s="1" t="s">
        <v>7972</v>
      </c>
      <c r="L2807" s="1" t="s">
        <v>9292</v>
      </c>
    </row>
    <row r="2808" spans="1:12" ht="37.5">
      <c r="A2808" s="1" t="s">
        <v>24582</v>
      </c>
      <c r="B2808" s="1" t="s">
        <v>24583</v>
      </c>
      <c r="C2808" s="1" t="s">
        <v>23900</v>
      </c>
      <c r="D2808" s="1" t="s">
        <v>24584</v>
      </c>
      <c r="E2808" s="1">
        <v>2023</v>
      </c>
      <c r="F2808" s="1" t="s">
        <v>9174</v>
      </c>
      <c r="G2808" s="1">
        <v>14327643</v>
      </c>
      <c r="H2808" s="1">
        <v>27</v>
      </c>
      <c r="I2808" s="1" t="s">
        <v>24585</v>
      </c>
      <c r="J2808" s="1" t="s">
        <v>24586</v>
      </c>
      <c r="K2808" s="1" t="s">
        <v>7972</v>
      </c>
      <c r="L2808" s="1" t="s">
        <v>7985</v>
      </c>
    </row>
    <row r="2809" spans="1:12" ht="37.5">
      <c r="A2809" s="1" t="s">
        <v>24587</v>
      </c>
      <c r="B2809" s="1" t="s">
        <v>24588</v>
      </c>
      <c r="C2809" s="1" t="s">
        <v>23900</v>
      </c>
      <c r="D2809" s="1" t="s">
        <v>24589</v>
      </c>
      <c r="E2809" s="1">
        <v>2023</v>
      </c>
      <c r="F2809" s="1" t="s">
        <v>12218</v>
      </c>
      <c r="G2809" s="1" t="s">
        <v>24034</v>
      </c>
      <c r="H2809" s="1">
        <v>141</v>
      </c>
      <c r="I2809" s="1" t="s">
        <v>24590</v>
      </c>
      <c r="J2809" s="1" t="s">
        <v>24591</v>
      </c>
      <c r="K2809" s="1" t="s">
        <v>7972</v>
      </c>
      <c r="L2809" s="1" t="s">
        <v>7993</v>
      </c>
    </row>
    <row r="2810" spans="1:12" ht="50">
      <c r="A2810" s="1" t="s">
        <v>24592</v>
      </c>
      <c r="B2810" s="1" t="s">
        <v>24593</v>
      </c>
      <c r="C2810" s="1" t="s">
        <v>23900</v>
      </c>
      <c r="D2810" s="1" t="s">
        <v>24594</v>
      </c>
      <c r="E2810" s="1">
        <v>2023</v>
      </c>
      <c r="F2810" s="1" t="s">
        <v>24595</v>
      </c>
      <c r="G2810" s="1">
        <v>221198</v>
      </c>
      <c r="H2810" s="1">
        <v>68</v>
      </c>
      <c r="I2810" s="1" t="s">
        <v>24596</v>
      </c>
      <c r="J2810" s="1" t="s">
        <v>24597</v>
      </c>
      <c r="K2810" s="1" t="s">
        <v>7972</v>
      </c>
      <c r="L2810" s="1" t="s">
        <v>8134</v>
      </c>
    </row>
    <row r="2811" spans="1:12" ht="37.5">
      <c r="A2811" s="1" t="s">
        <v>24598</v>
      </c>
      <c r="B2811" s="1" t="s">
        <v>24599</v>
      </c>
      <c r="C2811" s="1" t="s">
        <v>23900</v>
      </c>
      <c r="D2811" s="1" t="s">
        <v>24600</v>
      </c>
      <c r="E2811" s="1">
        <v>2023</v>
      </c>
      <c r="F2811" s="1" t="s">
        <v>24601</v>
      </c>
      <c r="G2811" s="1">
        <v>1482963</v>
      </c>
      <c r="H2811" s="1">
        <v>162</v>
      </c>
      <c r="I2811" s="1" t="s">
        <v>24602</v>
      </c>
      <c r="J2811" s="1" t="s">
        <v>24603</v>
      </c>
      <c r="K2811" s="1" t="s">
        <v>7972</v>
      </c>
      <c r="L2811" s="1" t="s">
        <v>8465</v>
      </c>
    </row>
    <row r="2812" spans="1:12" ht="37.5">
      <c r="A2812" s="1" t="s">
        <v>24604</v>
      </c>
      <c r="B2812" s="1" t="s">
        <v>24605</v>
      </c>
      <c r="C2812" s="1" t="s">
        <v>23900</v>
      </c>
      <c r="D2812" s="1" t="s">
        <v>24606</v>
      </c>
      <c r="E2812" s="1">
        <v>2023</v>
      </c>
      <c r="F2812" s="1" t="s">
        <v>17516</v>
      </c>
      <c r="G2812" s="1">
        <v>14637154</v>
      </c>
      <c r="H2812" s="1">
        <v>29</v>
      </c>
      <c r="I2812" s="1" t="s">
        <v>24607</v>
      </c>
      <c r="J2812" s="1" t="s">
        <v>24608</v>
      </c>
      <c r="K2812" s="1" t="s">
        <v>7972</v>
      </c>
      <c r="L2812" s="1" t="s">
        <v>8108</v>
      </c>
    </row>
    <row r="2813" spans="1:12" ht="37.5">
      <c r="A2813" s="1" t="s">
        <v>24609</v>
      </c>
      <c r="B2813" s="1" t="s">
        <v>24610</v>
      </c>
      <c r="C2813" s="1" t="s">
        <v>23900</v>
      </c>
      <c r="D2813" s="1" t="s">
        <v>24611</v>
      </c>
      <c r="E2813" s="1">
        <v>2023</v>
      </c>
      <c r="F2813" s="1" t="s">
        <v>12556</v>
      </c>
      <c r="G2813" s="1">
        <v>3608352</v>
      </c>
      <c r="H2813" s="1">
        <v>182</v>
      </c>
      <c r="I2813" s="1" t="s">
        <v>24612</v>
      </c>
      <c r="J2813" s="1" t="s">
        <v>24613</v>
      </c>
      <c r="K2813" s="1" t="s">
        <v>7972</v>
      </c>
      <c r="L2813" s="1" t="s">
        <v>8027</v>
      </c>
    </row>
    <row r="2814" spans="1:12" ht="37.5">
      <c r="A2814" s="1" t="s">
        <v>24614</v>
      </c>
      <c r="B2814" s="1" t="s">
        <v>24615</v>
      </c>
      <c r="C2814" s="1" t="s">
        <v>23900</v>
      </c>
      <c r="D2814" s="1" t="s">
        <v>24616</v>
      </c>
      <c r="E2814" s="1">
        <v>2023</v>
      </c>
      <c r="F2814" s="1" t="s">
        <v>8293</v>
      </c>
      <c r="G2814" s="1">
        <v>22142134</v>
      </c>
      <c r="H2814" s="1">
        <v>74</v>
      </c>
      <c r="I2814" s="1" t="s">
        <v>24617</v>
      </c>
      <c r="J2814" s="1" t="s">
        <v>24618</v>
      </c>
      <c r="K2814" s="1" t="s">
        <v>7972</v>
      </c>
      <c r="L2814" s="1" t="s">
        <v>8027</v>
      </c>
    </row>
    <row r="2815" spans="1:12" ht="37.5">
      <c r="A2815" s="1" t="s">
        <v>24619</v>
      </c>
      <c r="B2815" s="1" t="s">
        <v>24620</v>
      </c>
      <c r="C2815" s="1" t="s">
        <v>23900</v>
      </c>
      <c r="D2815" s="1" t="s">
        <v>24621</v>
      </c>
      <c r="E2815" s="1">
        <v>2023</v>
      </c>
      <c r="F2815" s="1" t="s">
        <v>8118</v>
      </c>
      <c r="G2815" s="1">
        <v>26662825</v>
      </c>
      <c r="H2815" s="1">
        <v>44</v>
      </c>
      <c r="I2815" s="1" t="s">
        <v>24622</v>
      </c>
      <c r="J2815" s="1" t="s">
        <v>24623</v>
      </c>
      <c r="K2815" s="1" t="s">
        <v>7972</v>
      </c>
      <c r="L2815" s="1" t="s">
        <v>8027</v>
      </c>
    </row>
    <row r="2816" spans="1:12" ht="37.5">
      <c r="A2816" s="1" t="s">
        <v>24624</v>
      </c>
      <c r="B2816" s="1" t="s">
        <v>24625</v>
      </c>
      <c r="C2816" s="1" t="s">
        <v>23900</v>
      </c>
      <c r="D2816" s="1" t="s">
        <v>24626</v>
      </c>
      <c r="E2816" s="1">
        <v>2023</v>
      </c>
      <c r="F2816" s="1" t="s">
        <v>8335</v>
      </c>
      <c r="G2816" s="1">
        <v>19767277</v>
      </c>
      <c r="H2816" s="1">
        <v>17</v>
      </c>
      <c r="I2816" s="1" t="s">
        <v>24627</v>
      </c>
      <c r="J2816" s="1" t="s">
        <v>24628</v>
      </c>
      <c r="K2816" s="1" t="s">
        <v>7972</v>
      </c>
      <c r="L2816" s="1" t="s">
        <v>8338</v>
      </c>
    </row>
    <row r="2817" spans="1:12" ht="50">
      <c r="A2817" s="1" t="s">
        <v>24629</v>
      </c>
      <c r="B2817" s="1" t="s">
        <v>24630</v>
      </c>
      <c r="C2817" s="1" t="s">
        <v>23900</v>
      </c>
      <c r="D2817" s="1" t="s">
        <v>24631</v>
      </c>
      <c r="E2817" s="1">
        <v>2023</v>
      </c>
      <c r="F2817" s="1" t="s">
        <v>16576</v>
      </c>
      <c r="G2817" s="1">
        <v>21998531</v>
      </c>
      <c r="H2817" s="1">
        <v>9</v>
      </c>
      <c r="I2817" s="1" t="s">
        <v>24632</v>
      </c>
      <c r="J2817" s="1" t="s">
        <v>24633</v>
      </c>
      <c r="K2817" s="1" t="s">
        <v>7972</v>
      </c>
      <c r="L2817" s="1" t="s">
        <v>7993</v>
      </c>
    </row>
    <row r="2818" spans="1:12" ht="37.5">
      <c r="A2818" s="1" t="s">
        <v>24634</v>
      </c>
      <c r="B2818" s="1" t="s">
        <v>24635</v>
      </c>
      <c r="C2818" s="1" t="s">
        <v>23900</v>
      </c>
      <c r="D2818" s="1" t="s">
        <v>24636</v>
      </c>
      <c r="E2818" s="1">
        <v>2023</v>
      </c>
      <c r="F2818" s="1" t="s">
        <v>24637</v>
      </c>
      <c r="G2818" s="1">
        <v>189340</v>
      </c>
      <c r="H2818" s="1">
        <v>72</v>
      </c>
      <c r="I2818" s="1" t="s">
        <v>24638</v>
      </c>
      <c r="J2818" s="1" t="s">
        <v>24639</v>
      </c>
      <c r="K2818" s="1" t="s">
        <v>7972</v>
      </c>
      <c r="L2818" s="1" t="s">
        <v>8078</v>
      </c>
    </row>
    <row r="2819" spans="1:12" ht="37.5">
      <c r="A2819" s="1" t="s">
        <v>24640</v>
      </c>
      <c r="B2819" s="1" t="s">
        <v>24641</v>
      </c>
      <c r="C2819" s="1" t="s">
        <v>23900</v>
      </c>
      <c r="D2819" s="1" t="s">
        <v>24642</v>
      </c>
      <c r="E2819" s="1">
        <v>2023</v>
      </c>
      <c r="F2819" s="1" t="s">
        <v>17347</v>
      </c>
      <c r="G2819" s="1">
        <v>18744907</v>
      </c>
      <c r="H2819" s="1">
        <v>58</v>
      </c>
      <c r="I2819" s="1" t="s">
        <v>24643</v>
      </c>
      <c r="J2819" s="1" t="s">
        <v>24644</v>
      </c>
      <c r="K2819" s="1" t="s">
        <v>7972</v>
      </c>
      <c r="L2819" s="1" t="s">
        <v>7993</v>
      </c>
    </row>
    <row r="2820" spans="1:12" ht="37.5">
      <c r="A2820" s="1" t="s">
        <v>24645</v>
      </c>
      <c r="B2820" s="1" t="s">
        <v>24646</v>
      </c>
      <c r="C2820" s="1" t="s">
        <v>23900</v>
      </c>
      <c r="D2820" s="1" t="s">
        <v>24647</v>
      </c>
      <c r="E2820" s="1">
        <v>2023</v>
      </c>
      <c r="F2820" s="1" t="s">
        <v>24648</v>
      </c>
      <c r="G2820" s="1">
        <v>21682194</v>
      </c>
      <c r="H2820" s="1">
        <v>27</v>
      </c>
      <c r="I2820" s="1" t="s">
        <v>24649</v>
      </c>
      <c r="J2820" s="1" t="s">
        <v>24650</v>
      </c>
      <c r="K2820" s="1" t="s">
        <v>7972</v>
      </c>
      <c r="L2820" s="1" t="s">
        <v>8102</v>
      </c>
    </row>
    <row r="2821" spans="1:12" ht="37.5">
      <c r="A2821" s="1" t="s">
        <v>24651</v>
      </c>
      <c r="B2821" s="1" t="s">
        <v>24652</v>
      </c>
      <c r="C2821" s="1" t="s">
        <v>23900</v>
      </c>
      <c r="D2821" s="1" t="s">
        <v>24653</v>
      </c>
      <c r="E2821" s="1">
        <v>2023</v>
      </c>
      <c r="F2821" s="1" t="s">
        <v>8516</v>
      </c>
      <c r="G2821" s="1">
        <v>20711050</v>
      </c>
      <c r="H2821" s="1">
        <v>15</v>
      </c>
      <c r="I2821" s="1" t="s">
        <v>24654</v>
      </c>
      <c r="J2821" s="1" t="s">
        <v>24655</v>
      </c>
      <c r="K2821" s="1" t="s">
        <v>7972</v>
      </c>
      <c r="L2821" s="1" t="s">
        <v>9292</v>
      </c>
    </row>
    <row r="2822" spans="1:12" ht="37.5">
      <c r="A2822" s="1" t="s">
        <v>24656</v>
      </c>
      <c r="B2822" s="1" t="s">
        <v>24657</v>
      </c>
      <c r="C2822" s="1" t="s">
        <v>23900</v>
      </c>
      <c r="D2822" s="1" t="s">
        <v>24658</v>
      </c>
      <c r="E2822" s="1">
        <v>2023</v>
      </c>
      <c r="F2822" s="1" t="s">
        <v>18945</v>
      </c>
      <c r="G2822" s="1">
        <v>21687161</v>
      </c>
      <c r="H2822" s="1">
        <v>11</v>
      </c>
      <c r="I2822" s="1" t="s">
        <v>24659</v>
      </c>
      <c r="J2822" s="1" t="s">
        <v>24660</v>
      </c>
      <c r="K2822" s="1" t="s">
        <v>7972</v>
      </c>
      <c r="L2822" s="1" t="s">
        <v>8102</v>
      </c>
    </row>
    <row r="2823" spans="1:12" ht="37.5">
      <c r="A2823" s="1" t="s">
        <v>24661</v>
      </c>
      <c r="B2823" s="1" t="s">
        <v>24662</v>
      </c>
      <c r="C2823" s="1" t="s">
        <v>23900</v>
      </c>
      <c r="D2823" s="1" t="s">
        <v>24663</v>
      </c>
      <c r="E2823" s="1">
        <v>2023</v>
      </c>
      <c r="F2823" s="1" t="s">
        <v>8276</v>
      </c>
      <c r="G2823" s="1">
        <v>14248220</v>
      </c>
      <c r="H2823" s="1">
        <v>23</v>
      </c>
      <c r="I2823" s="1" t="s">
        <v>24664</v>
      </c>
      <c r="J2823" s="1" t="s">
        <v>24665</v>
      </c>
      <c r="K2823" s="1" t="s">
        <v>7972</v>
      </c>
      <c r="L2823" s="1" t="s">
        <v>9292</v>
      </c>
    </row>
    <row r="2824" spans="1:12" ht="37.5">
      <c r="A2824" s="1" t="s">
        <v>24666</v>
      </c>
      <c r="B2824" s="1" t="s">
        <v>24667</v>
      </c>
      <c r="C2824" s="1" t="s">
        <v>23900</v>
      </c>
      <c r="D2824" s="1" t="s">
        <v>24668</v>
      </c>
      <c r="E2824" s="1">
        <v>2023</v>
      </c>
      <c r="F2824" s="1" t="s">
        <v>21402</v>
      </c>
      <c r="G2824" s="1">
        <v>2786125</v>
      </c>
      <c r="H2824" s="1">
        <v>68</v>
      </c>
      <c r="I2824" s="1" t="s">
        <v>24669</v>
      </c>
      <c r="J2824" s="1" t="s">
        <v>24670</v>
      </c>
      <c r="K2824" s="1" t="s">
        <v>7972</v>
      </c>
      <c r="L2824" s="1" t="s">
        <v>7993</v>
      </c>
    </row>
    <row r="2825" spans="1:12" ht="37.5">
      <c r="A2825" s="1" t="s">
        <v>24671</v>
      </c>
      <c r="B2825" s="1" t="s">
        <v>24672</v>
      </c>
      <c r="C2825" s="1" t="s">
        <v>23900</v>
      </c>
      <c r="D2825" s="1" t="s">
        <v>24673</v>
      </c>
      <c r="E2825" s="1">
        <v>2023</v>
      </c>
      <c r="F2825" s="1" t="s">
        <v>24674</v>
      </c>
      <c r="G2825" s="1">
        <v>1628828</v>
      </c>
      <c r="H2825" s="1" t="s">
        <v>7969</v>
      </c>
      <c r="I2825" s="1" t="s">
        <v>24675</v>
      </c>
      <c r="J2825" s="1" t="s">
        <v>24676</v>
      </c>
      <c r="K2825" s="1" t="s">
        <v>7972</v>
      </c>
      <c r="L2825" s="1" t="s">
        <v>8078</v>
      </c>
    </row>
    <row r="2826" spans="1:12" ht="50">
      <c r="A2826" s="1" t="s">
        <v>24677</v>
      </c>
      <c r="B2826" s="1" t="s">
        <v>24678</v>
      </c>
      <c r="C2826" s="1" t="s">
        <v>23900</v>
      </c>
      <c r="D2826" s="1" t="s">
        <v>24679</v>
      </c>
      <c r="E2826" s="1">
        <v>2023</v>
      </c>
      <c r="F2826" s="1" t="s">
        <v>8276</v>
      </c>
      <c r="G2826" s="1">
        <v>14248220</v>
      </c>
      <c r="H2826" s="1">
        <v>23</v>
      </c>
      <c r="I2826" s="1" t="s">
        <v>24680</v>
      </c>
      <c r="J2826" s="1" t="s">
        <v>24681</v>
      </c>
      <c r="K2826" s="1" t="s">
        <v>7972</v>
      </c>
      <c r="L2826" s="1" t="s">
        <v>9292</v>
      </c>
    </row>
    <row r="2827" spans="1:12" ht="37.5">
      <c r="A2827" s="1" t="s">
        <v>24682</v>
      </c>
      <c r="B2827" s="1" t="s">
        <v>24683</v>
      </c>
      <c r="C2827" s="1" t="s">
        <v>23900</v>
      </c>
      <c r="D2827" s="1" t="s">
        <v>24684</v>
      </c>
      <c r="E2827" s="1">
        <v>2023</v>
      </c>
      <c r="F2827" s="1" t="s">
        <v>8144</v>
      </c>
      <c r="G2827" s="1">
        <v>20763417</v>
      </c>
      <c r="H2827" s="1">
        <v>13</v>
      </c>
      <c r="I2827" s="1" t="s">
        <v>24685</v>
      </c>
      <c r="J2827" s="1" t="s">
        <v>24686</v>
      </c>
      <c r="K2827" s="1" t="s">
        <v>7972</v>
      </c>
      <c r="L2827" s="1" t="s">
        <v>9292</v>
      </c>
    </row>
    <row r="2828" spans="1:12" ht="37.5">
      <c r="A2828" s="1" t="s">
        <v>24687</v>
      </c>
      <c r="B2828" s="1" t="s">
        <v>24688</v>
      </c>
      <c r="C2828" s="1" t="s">
        <v>23900</v>
      </c>
      <c r="D2828" s="1" t="s">
        <v>24689</v>
      </c>
      <c r="E2828" s="1">
        <v>2023</v>
      </c>
      <c r="F2828" s="1" t="s">
        <v>24690</v>
      </c>
      <c r="G2828" s="1">
        <v>9252312</v>
      </c>
      <c r="H2828" s="1">
        <v>545</v>
      </c>
      <c r="I2828" s="1" t="s">
        <v>24691</v>
      </c>
      <c r="J2828" s="1" t="s">
        <v>24692</v>
      </c>
      <c r="K2828" s="1" t="s">
        <v>7972</v>
      </c>
      <c r="L2828" s="1" t="s">
        <v>7993</v>
      </c>
    </row>
    <row r="2829" spans="1:12" ht="37.5">
      <c r="A2829" s="1" t="s">
        <v>24693</v>
      </c>
      <c r="B2829" s="1" t="s">
        <v>24694</v>
      </c>
      <c r="C2829" s="1" t="s">
        <v>23900</v>
      </c>
      <c r="D2829" s="1" t="s">
        <v>24695</v>
      </c>
      <c r="E2829" s="1">
        <v>2023</v>
      </c>
      <c r="F2829" s="1" t="s">
        <v>24696</v>
      </c>
      <c r="G2829" s="1">
        <v>26659174</v>
      </c>
      <c r="H2829" s="1">
        <v>27</v>
      </c>
      <c r="I2829" s="1" t="s">
        <v>24697</v>
      </c>
      <c r="J2829" s="1" t="s">
        <v>24698</v>
      </c>
      <c r="K2829" s="1" t="s">
        <v>7972</v>
      </c>
      <c r="L2829" s="1" t="s">
        <v>8027</v>
      </c>
    </row>
    <row r="2830" spans="1:12" ht="37.5">
      <c r="A2830" s="1" t="s">
        <v>24699</v>
      </c>
      <c r="B2830" s="1" t="s">
        <v>24700</v>
      </c>
      <c r="C2830" s="1" t="s">
        <v>23900</v>
      </c>
      <c r="D2830" s="1" t="s">
        <v>24701</v>
      </c>
      <c r="E2830" s="1">
        <v>2023</v>
      </c>
      <c r="F2830" s="1" t="s">
        <v>24702</v>
      </c>
      <c r="G2830" s="1">
        <v>19961073</v>
      </c>
      <c r="H2830" s="1">
        <v>16</v>
      </c>
      <c r="I2830" s="1" t="s">
        <v>24703</v>
      </c>
      <c r="J2830" s="1" t="s">
        <v>24704</v>
      </c>
      <c r="K2830" s="1" t="s">
        <v>7972</v>
      </c>
      <c r="L2830" s="1" t="s">
        <v>9292</v>
      </c>
    </row>
    <row r="2831" spans="1:12" ht="37.5">
      <c r="A2831" s="1" t="s">
        <v>24705</v>
      </c>
      <c r="B2831" s="1" t="s">
        <v>24706</v>
      </c>
      <c r="C2831" s="1" t="s">
        <v>23900</v>
      </c>
      <c r="D2831" s="1" t="s">
        <v>24707</v>
      </c>
      <c r="E2831" s="1">
        <v>2023</v>
      </c>
      <c r="F2831" s="1" t="s">
        <v>8009</v>
      </c>
      <c r="G2831" s="1">
        <v>20799292</v>
      </c>
      <c r="H2831" s="1">
        <v>12</v>
      </c>
      <c r="I2831" s="1" t="s">
        <v>24708</v>
      </c>
      <c r="J2831" s="1" t="s">
        <v>24709</v>
      </c>
      <c r="K2831" s="1" t="s">
        <v>7972</v>
      </c>
      <c r="L2831" s="1" t="s">
        <v>9292</v>
      </c>
    </row>
    <row r="2832" spans="1:12" ht="37.5">
      <c r="A2832" s="1" t="s">
        <v>24710</v>
      </c>
      <c r="B2832" s="1" t="s">
        <v>24711</v>
      </c>
      <c r="C2832" s="1" t="s">
        <v>23900</v>
      </c>
      <c r="D2832" s="1" t="s">
        <v>24712</v>
      </c>
      <c r="E2832" s="1">
        <v>2023</v>
      </c>
      <c r="F2832" s="1" t="s">
        <v>12033</v>
      </c>
      <c r="G2832" s="1">
        <v>20782489</v>
      </c>
      <c r="H2832" s="1">
        <v>14</v>
      </c>
      <c r="I2832" s="1" t="s">
        <v>24713</v>
      </c>
      <c r="J2832" s="1" t="s">
        <v>24714</v>
      </c>
      <c r="K2832" s="1" t="s">
        <v>7972</v>
      </c>
      <c r="L2832" s="1" t="s">
        <v>9292</v>
      </c>
    </row>
    <row r="2833" spans="1:12" ht="37.5">
      <c r="A2833" s="1" t="s">
        <v>24715</v>
      </c>
      <c r="B2833" s="1" t="s">
        <v>24716</v>
      </c>
      <c r="C2833" s="1" t="s">
        <v>23900</v>
      </c>
      <c r="D2833" s="1" t="s">
        <v>24717</v>
      </c>
      <c r="E2833" s="1">
        <v>2023</v>
      </c>
      <c r="F2833" s="1" t="s">
        <v>24480</v>
      </c>
      <c r="G2833" s="1">
        <v>19391374</v>
      </c>
      <c r="H2833" s="1">
        <v>16</v>
      </c>
      <c r="I2833" s="1" t="s">
        <v>24718</v>
      </c>
      <c r="J2833" s="1" t="s">
        <v>24719</v>
      </c>
      <c r="K2833" s="1" t="s">
        <v>7972</v>
      </c>
      <c r="L2833" s="1" t="s">
        <v>8102</v>
      </c>
    </row>
    <row r="2834" spans="1:12" ht="50">
      <c r="A2834" s="1" t="s">
        <v>24720</v>
      </c>
      <c r="B2834" s="1" t="s">
        <v>24721</v>
      </c>
      <c r="C2834" s="1" t="s">
        <v>23900</v>
      </c>
      <c r="D2834" s="1" t="s">
        <v>24722</v>
      </c>
      <c r="E2834" s="1">
        <v>2023</v>
      </c>
      <c r="F2834" s="1" t="s">
        <v>18887</v>
      </c>
      <c r="G2834" s="1">
        <v>15504859</v>
      </c>
      <c r="H2834" s="1">
        <v>19</v>
      </c>
      <c r="I2834" s="1" t="s">
        <v>24723</v>
      </c>
      <c r="J2834" s="1" t="s">
        <v>24724</v>
      </c>
      <c r="K2834" s="1" t="s">
        <v>7972</v>
      </c>
      <c r="L2834" s="1" t="s">
        <v>8324</v>
      </c>
    </row>
    <row r="2835" spans="1:12" ht="37.5">
      <c r="A2835" s="1" t="s">
        <v>24725</v>
      </c>
      <c r="B2835" s="1" t="s">
        <v>24726</v>
      </c>
      <c r="C2835" s="1" t="s">
        <v>23900</v>
      </c>
      <c r="D2835" s="1" t="s">
        <v>24727</v>
      </c>
      <c r="E2835" s="1">
        <v>2023</v>
      </c>
      <c r="F2835" s="1" t="s">
        <v>24728</v>
      </c>
      <c r="G2835" s="1">
        <v>117315</v>
      </c>
      <c r="H2835" s="1">
        <v>54</v>
      </c>
      <c r="I2835" s="1" t="s">
        <v>24729</v>
      </c>
      <c r="J2835" s="1" t="s">
        <v>24730</v>
      </c>
      <c r="K2835" s="1" t="s">
        <v>7972</v>
      </c>
      <c r="L2835" s="1" t="s">
        <v>8134</v>
      </c>
    </row>
    <row r="2836" spans="1:12" ht="37.5">
      <c r="A2836" s="1" t="s">
        <v>24731</v>
      </c>
      <c r="B2836" s="1" t="s">
        <v>24732</v>
      </c>
      <c r="C2836" s="1" t="s">
        <v>23900</v>
      </c>
      <c r="D2836" s="1" t="s">
        <v>24733</v>
      </c>
      <c r="E2836" s="1">
        <v>2023</v>
      </c>
      <c r="F2836" s="1" t="s">
        <v>24734</v>
      </c>
      <c r="G2836" s="1">
        <v>10518215</v>
      </c>
      <c r="H2836" s="1">
        <v>33</v>
      </c>
      <c r="I2836" s="1" t="s">
        <v>24735</v>
      </c>
      <c r="J2836" s="1" t="s">
        <v>24736</v>
      </c>
      <c r="K2836" s="1" t="s">
        <v>7972</v>
      </c>
      <c r="L2836" s="1" t="s">
        <v>8102</v>
      </c>
    </row>
    <row r="2837" spans="1:12" ht="50">
      <c r="A2837" s="1" t="s">
        <v>24737</v>
      </c>
      <c r="B2837" s="1" t="s">
        <v>24738</v>
      </c>
      <c r="C2837" s="1" t="s">
        <v>23900</v>
      </c>
      <c r="D2837" s="1" t="s">
        <v>24739</v>
      </c>
      <c r="E2837" s="1">
        <v>2023</v>
      </c>
      <c r="F2837" s="1" t="s">
        <v>24740</v>
      </c>
      <c r="G2837" s="1" t="s">
        <v>7969</v>
      </c>
      <c r="H2837" s="1" t="s">
        <v>7969</v>
      </c>
      <c r="I2837" s="1" t="s">
        <v>24741</v>
      </c>
      <c r="J2837" s="1" t="s">
        <v>24742</v>
      </c>
      <c r="K2837" s="1" t="s">
        <v>7972</v>
      </c>
      <c r="L2837" s="1" t="s">
        <v>8161</v>
      </c>
    </row>
    <row r="2838" spans="1:12" ht="37.5">
      <c r="A2838" s="1" t="s">
        <v>24743</v>
      </c>
      <c r="B2838" s="1" t="s">
        <v>24744</v>
      </c>
      <c r="C2838" s="1" t="s">
        <v>23900</v>
      </c>
      <c r="D2838" s="1" t="s">
        <v>24745</v>
      </c>
      <c r="E2838" s="1">
        <v>2023</v>
      </c>
      <c r="F2838" s="1" t="s">
        <v>8516</v>
      </c>
      <c r="G2838" s="1">
        <v>20711050</v>
      </c>
      <c r="H2838" s="1">
        <v>15</v>
      </c>
      <c r="I2838" s="1" t="s">
        <v>24746</v>
      </c>
      <c r="J2838" s="1" t="s">
        <v>24747</v>
      </c>
      <c r="K2838" s="1" t="s">
        <v>7972</v>
      </c>
      <c r="L2838" s="1" t="s">
        <v>9292</v>
      </c>
    </row>
    <row r="2839" spans="1:12" ht="37.5">
      <c r="A2839" s="1" t="s">
        <v>24748</v>
      </c>
      <c r="B2839" s="1" t="s">
        <v>24749</v>
      </c>
      <c r="C2839" s="1" t="s">
        <v>23900</v>
      </c>
      <c r="D2839" s="1" t="s">
        <v>24750</v>
      </c>
      <c r="E2839" s="1">
        <v>2023</v>
      </c>
      <c r="F2839" s="1" t="s">
        <v>8276</v>
      </c>
      <c r="G2839" s="1">
        <v>14248220</v>
      </c>
      <c r="H2839" s="1">
        <v>23</v>
      </c>
      <c r="I2839" s="1" t="s">
        <v>24751</v>
      </c>
      <c r="J2839" s="1" t="s">
        <v>24752</v>
      </c>
      <c r="K2839" s="1" t="s">
        <v>7972</v>
      </c>
      <c r="L2839" s="1" t="s">
        <v>8012</v>
      </c>
    </row>
    <row r="2840" spans="1:12" ht="37.5">
      <c r="A2840" s="1" t="s">
        <v>24753</v>
      </c>
      <c r="B2840" s="1" t="s">
        <v>24754</v>
      </c>
      <c r="C2840" s="1" t="s">
        <v>23900</v>
      </c>
      <c r="D2840" s="1" t="s">
        <v>24755</v>
      </c>
      <c r="E2840" s="1">
        <v>2023</v>
      </c>
      <c r="F2840" s="1" t="s">
        <v>24756</v>
      </c>
      <c r="G2840" s="1">
        <v>24059595</v>
      </c>
      <c r="H2840" s="1">
        <v>9</v>
      </c>
      <c r="I2840" s="1" t="s">
        <v>24757</v>
      </c>
      <c r="J2840" s="1" t="s">
        <v>24758</v>
      </c>
      <c r="K2840" s="1" t="s">
        <v>7972</v>
      </c>
      <c r="L2840" s="1" t="s">
        <v>24759</v>
      </c>
    </row>
    <row r="2841" spans="1:12" ht="50">
      <c r="A2841" s="1" t="s">
        <v>24760</v>
      </c>
      <c r="B2841" s="1" t="s">
        <v>24761</v>
      </c>
      <c r="C2841" s="1" t="s">
        <v>23900</v>
      </c>
      <c r="D2841" s="1" t="s">
        <v>24762</v>
      </c>
      <c r="E2841" s="1">
        <v>2023</v>
      </c>
      <c r="F2841" s="1" t="s">
        <v>8226</v>
      </c>
      <c r="G2841" s="1">
        <v>25426605</v>
      </c>
      <c r="H2841" s="1">
        <v>22</v>
      </c>
      <c r="I2841" s="1" t="s">
        <v>24763</v>
      </c>
      <c r="J2841" s="1" t="s">
        <v>24764</v>
      </c>
      <c r="K2841" s="1" t="s">
        <v>7972</v>
      </c>
      <c r="L2841" s="1" t="s">
        <v>7993</v>
      </c>
    </row>
    <row r="2842" spans="1:12" ht="37.5">
      <c r="A2842" s="1" t="s">
        <v>24765</v>
      </c>
      <c r="B2842" s="1" t="s">
        <v>24766</v>
      </c>
      <c r="C2842" s="1" t="s">
        <v>23900</v>
      </c>
      <c r="D2842" s="1" t="s">
        <v>24767</v>
      </c>
      <c r="E2842" s="1">
        <v>2023</v>
      </c>
      <c r="F2842" s="1" t="s">
        <v>9567</v>
      </c>
      <c r="G2842" s="1">
        <v>19366442</v>
      </c>
      <c r="H2842" s="1">
        <v>16</v>
      </c>
      <c r="I2842" s="1" t="s">
        <v>24768</v>
      </c>
      <c r="J2842" s="1" t="s">
        <v>24769</v>
      </c>
      <c r="K2842" s="1" t="s">
        <v>7972</v>
      </c>
      <c r="L2842" s="1" t="s">
        <v>7978</v>
      </c>
    </row>
    <row r="2843" spans="1:12" ht="37.5">
      <c r="A2843" s="1" t="s">
        <v>24770</v>
      </c>
      <c r="B2843" s="1" t="s">
        <v>24771</v>
      </c>
      <c r="C2843" s="1" t="s">
        <v>23900</v>
      </c>
      <c r="D2843" s="1" t="s">
        <v>24772</v>
      </c>
      <c r="E2843" s="1">
        <v>2023</v>
      </c>
      <c r="F2843" s="1" t="s">
        <v>24773</v>
      </c>
      <c r="G2843" s="1">
        <v>23641185</v>
      </c>
      <c r="H2843" s="1">
        <v>8</v>
      </c>
      <c r="I2843" s="1" t="s">
        <v>24774</v>
      </c>
      <c r="J2843" s="1" t="s">
        <v>24775</v>
      </c>
      <c r="K2843" s="1" t="s">
        <v>7972</v>
      </c>
      <c r="L2843" s="1" t="s">
        <v>7978</v>
      </c>
    </row>
    <row r="2844" spans="1:12" ht="37.5">
      <c r="A2844" s="1" t="s">
        <v>24776</v>
      </c>
      <c r="B2844" s="1" t="s">
        <v>24777</v>
      </c>
      <c r="C2844" s="1" t="s">
        <v>23900</v>
      </c>
      <c r="D2844" s="1" t="s">
        <v>24778</v>
      </c>
      <c r="E2844" s="1">
        <v>2023</v>
      </c>
      <c r="F2844" s="1" t="s">
        <v>8293</v>
      </c>
      <c r="G2844" s="1">
        <v>22142134</v>
      </c>
      <c r="H2844" s="1">
        <v>76</v>
      </c>
      <c r="I2844" s="1" t="s">
        <v>24779</v>
      </c>
      <c r="J2844" s="1" t="s">
        <v>24780</v>
      </c>
      <c r="K2844" s="1" t="s">
        <v>7972</v>
      </c>
      <c r="L2844" s="1" t="s">
        <v>8027</v>
      </c>
    </row>
    <row r="2845" spans="1:12" ht="37.5">
      <c r="A2845" s="1" t="s">
        <v>24781</v>
      </c>
      <c r="B2845" s="1" t="s">
        <v>24782</v>
      </c>
      <c r="C2845" s="1" t="s">
        <v>23900</v>
      </c>
      <c r="D2845" s="1" t="s">
        <v>24783</v>
      </c>
      <c r="E2845" s="1">
        <v>2023</v>
      </c>
      <c r="F2845" s="1" t="s">
        <v>8144</v>
      </c>
      <c r="G2845" s="1">
        <v>20763417</v>
      </c>
      <c r="H2845" s="1">
        <v>13</v>
      </c>
      <c r="I2845" s="1" t="s">
        <v>24784</v>
      </c>
      <c r="J2845" s="1" t="s">
        <v>24785</v>
      </c>
      <c r="K2845" s="1" t="s">
        <v>7972</v>
      </c>
      <c r="L2845" s="1" t="s">
        <v>8012</v>
      </c>
    </row>
    <row r="2846" spans="1:12" ht="37.5">
      <c r="A2846" s="1" t="s">
        <v>24786</v>
      </c>
      <c r="B2846" s="1" t="s">
        <v>24787</v>
      </c>
      <c r="C2846" s="1" t="s">
        <v>23900</v>
      </c>
      <c r="D2846" s="1" t="s">
        <v>24788</v>
      </c>
      <c r="E2846" s="1">
        <v>2023</v>
      </c>
      <c r="F2846" s="1" t="s">
        <v>11020</v>
      </c>
      <c r="G2846" s="1">
        <v>457906</v>
      </c>
      <c r="H2846" s="1">
        <v>108</v>
      </c>
      <c r="I2846" s="1" t="s">
        <v>24789</v>
      </c>
      <c r="J2846" s="1" t="s">
        <v>24790</v>
      </c>
      <c r="K2846" s="1" t="s">
        <v>7972</v>
      </c>
      <c r="L2846" s="1" t="s">
        <v>8027</v>
      </c>
    </row>
    <row r="2847" spans="1:12" ht="37.5">
      <c r="A2847" s="1" t="s">
        <v>24791</v>
      </c>
      <c r="B2847" s="1" t="s">
        <v>24792</v>
      </c>
      <c r="C2847" s="1" t="s">
        <v>23900</v>
      </c>
      <c r="D2847" s="1" t="s">
        <v>24793</v>
      </c>
      <c r="E2847" s="1">
        <v>2023</v>
      </c>
      <c r="F2847" s="1" t="s">
        <v>8009</v>
      </c>
      <c r="G2847" s="1">
        <v>20799292</v>
      </c>
      <c r="H2847" s="1">
        <v>12</v>
      </c>
      <c r="I2847" s="1" t="s">
        <v>24794</v>
      </c>
      <c r="J2847" s="1" t="s">
        <v>24795</v>
      </c>
      <c r="K2847" s="1" t="s">
        <v>7972</v>
      </c>
      <c r="L2847" s="1" t="s">
        <v>9292</v>
      </c>
    </row>
    <row r="2848" spans="1:12" ht="37.5">
      <c r="A2848" s="1" t="s">
        <v>2833</v>
      </c>
      <c r="B2848" s="1" t="s">
        <v>24796</v>
      </c>
      <c r="C2848" s="1" t="s">
        <v>23900</v>
      </c>
      <c r="D2848" s="1" t="s">
        <v>2836</v>
      </c>
      <c r="E2848" s="1">
        <v>2023</v>
      </c>
      <c r="F2848" s="1" t="s">
        <v>8392</v>
      </c>
      <c r="G2848" s="1">
        <v>23274662</v>
      </c>
      <c r="H2848" s="1">
        <v>10</v>
      </c>
      <c r="I2848" s="1" t="s">
        <v>24797</v>
      </c>
      <c r="J2848" s="1" t="s">
        <v>24798</v>
      </c>
      <c r="K2848" s="1" t="s">
        <v>7972</v>
      </c>
      <c r="L2848" s="1" t="s">
        <v>8102</v>
      </c>
    </row>
    <row r="2849" spans="1:12" ht="37.5">
      <c r="A2849" s="1" t="s">
        <v>24799</v>
      </c>
      <c r="B2849" s="1" t="s">
        <v>24800</v>
      </c>
      <c r="C2849" s="1" t="s">
        <v>23900</v>
      </c>
      <c r="D2849" s="1" t="s">
        <v>24801</v>
      </c>
      <c r="E2849" s="1">
        <v>2023</v>
      </c>
      <c r="F2849" s="1" t="s">
        <v>8226</v>
      </c>
      <c r="G2849" s="1">
        <v>25426605</v>
      </c>
      <c r="H2849" s="1">
        <v>22</v>
      </c>
      <c r="I2849" s="1" t="s">
        <v>24802</v>
      </c>
      <c r="J2849" s="1" t="s">
        <v>24803</v>
      </c>
      <c r="K2849" s="1" t="s">
        <v>7972</v>
      </c>
      <c r="L2849" s="1" t="s">
        <v>7993</v>
      </c>
    </row>
    <row r="2850" spans="1:12" ht="37.5">
      <c r="A2850" s="1" t="s">
        <v>24804</v>
      </c>
      <c r="B2850" s="1" t="s">
        <v>24805</v>
      </c>
      <c r="C2850" s="1" t="s">
        <v>23900</v>
      </c>
      <c r="D2850" s="1" t="s">
        <v>24806</v>
      </c>
      <c r="E2850" s="1">
        <v>2023</v>
      </c>
      <c r="F2850" s="1" t="s">
        <v>8516</v>
      </c>
      <c r="G2850" s="1">
        <v>20711050</v>
      </c>
      <c r="H2850" s="1">
        <v>15</v>
      </c>
      <c r="I2850" s="1" t="s">
        <v>24807</v>
      </c>
      <c r="J2850" s="1" t="s">
        <v>24808</v>
      </c>
      <c r="K2850" s="1" t="s">
        <v>7972</v>
      </c>
      <c r="L2850" s="1" t="s">
        <v>9292</v>
      </c>
    </row>
    <row r="2851" spans="1:12" ht="37.5">
      <c r="A2851" s="1" t="s">
        <v>24809</v>
      </c>
      <c r="B2851" s="1" t="s">
        <v>24810</v>
      </c>
      <c r="C2851" s="1" t="s">
        <v>23900</v>
      </c>
      <c r="D2851" s="1" t="s">
        <v>24811</v>
      </c>
      <c r="E2851" s="1">
        <v>2023</v>
      </c>
      <c r="F2851" s="1" t="s">
        <v>9358</v>
      </c>
      <c r="G2851" s="1" t="s">
        <v>24812</v>
      </c>
      <c r="H2851" s="1">
        <v>10</v>
      </c>
      <c r="I2851" s="1" t="s">
        <v>24813</v>
      </c>
      <c r="J2851" s="1" t="s">
        <v>24814</v>
      </c>
      <c r="K2851" s="1" t="s">
        <v>7972</v>
      </c>
      <c r="L2851" s="1" t="s">
        <v>8102</v>
      </c>
    </row>
    <row r="2852" spans="1:12" ht="37.5">
      <c r="A2852" s="1" t="s">
        <v>24815</v>
      </c>
      <c r="B2852" s="1" t="s">
        <v>24816</v>
      </c>
      <c r="C2852" s="1" t="s">
        <v>23900</v>
      </c>
      <c r="D2852" s="1" t="s">
        <v>24817</v>
      </c>
      <c r="E2852" s="1">
        <v>2023</v>
      </c>
      <c r="F2852" s="1" t="s">
        <v>18626</v>
      </c>
      <c r="G2852" s="1">
        <v>11100168</v>
      </c>
      <c r="H2852" s="1">
        <v>64</v>
      </c>
      <c r="I2852" s="1" t="s">
        <v>24818</v>
      </c>
      <c r="J2852" s="1" t="s">
        <v>24819</v>
      </c>
      <c r="K2852" s="1" t="s">
        <v>7972</v>
      </c>
      <c r="L2852" s="1" t="s">
        <v>7993</v>
      </c>
    </row>
    <row r="2853" spans="1:12" ht="37.5">
      <c r="A2853" s="1" t="s">
        <v>24820</v>
      </c>
      <c r="B2853" s="1" t="s">
        <v>24821</v>
      </c>
      <c r="C2853" s="1" t="s">
        <v>23900</v>
      </c>
      <c r="D2853" s="1" t="s">
        <v>24822</v>
      </c>
      <c r="E2853" s="1">
        <v>2023</v>
      </c>
      <c r="F2853" s="1" t="s">
        <v>12218</v>
      </c>
      <c r="G2853" s="1" t="s">
        <v>24034</v>
      </c>
      <c r="H2853" s="1">
        <v>141</v>
      </c>
      <c r="I2853" s="1" t="s">
        <v>24823</v>
      </c>
      <c r="J2853" s="1" t="s">
        <v>24824</v>
      </c>
      <c r="K2853" s="1" t="s">
        <v>7972</v>
      </c>
      <c r="L2853" s="1" t="s">
        <v>7993</v>
      </c>
    </row>
    <row r="2854" spans="1:12" ht="37.5">
      <c r="A2854" s="1" t="s">
        <v>24825</v>
      </c>
      <c r="B2854" s="1" t="s">
        <v>24826</v>
      </c>
      <c r="C2854" s="1" t="s">
        <v>23900</v>
      </c>
      <c r="D2854" s="1" t="s">
        <v>24827</v>
      </c>
      <c r="E2854" s="1">
        <v>2023</v>
      </c>
      <c r="F2854" s="1" t="s">
        <v>12556</v>
      </c>
      <c r="G2854" s="1">
        <v>3608352</v>
      </c>
      <c r="H2854" s="1">
        <v>177</v>
      </c>
      <c r="I2854" s="1" t="s">
        <v>24828</v>
      </c>
      <c r="J2854" s="1" t="s">
        <v>24829</v>
      </c>
      <c r="K2854" s="1" t="s">
        <v>7972</v>
      </c>
      <c r="L2854" s="1" t="s">
        <v>8027</v>
      </c>
    </row>
    <row r="2855" spans="1:12" ht="37.5">
      <c r="A2855" s="1" t="s">
        <v>2999</v>
      </c>
      <c r="B2855" s="1" t="s">
        <v>24830</v>
      </c>
      <c r="C2855" s="1" t="s">
        <v>23900</v>
      </c>
      <c r="D2855" s="1" t="s">
        <v>24831</v>
      </c>
      <c r="E2855" s="1">
        <v>2023</v>
      </c>
      <c r="F2855" s="1" t="s">
        <v>24832</v>
      </c>
      <c r="G2855" s="1">
        <v>1664972</v>
      </c>
      <c r="H2855" s="1">
        <v>120</v>
      </c>
      <c r="I2855" s="1" t="s">
        <v>24833</v>
      </c>
      <c r="J2855" s="1" t="s">
        <v>24834</v>
      </c>
      <c r="K2855" s="1" t="s">
        <v>7972</v>
      </c>
      <c r="L2855" s="1" t="s">
        <v>8027</v>
      </c>
    </row>
    <row r="2856" spans="1:12" ht="37.5">
      <c r="A2856" s="1" t="s">
        <v>24835</v>
      </c>
      <c r="B2856" s="1" t="s">
        <v>24836</v>
      </c>
      <c r="C2856" s="1" t="s">
        <v>23900</v>
      </c>
      <c r="D2856" s="1" t="s">
        <v>24837</v>
      </c>
      <c r="E2856" s="1">
        <v>2023</v>
      </c>
      <c r="F2856" s="1" t="s">
        <v>18521</v>
      </c>
      <c r="G2856" s="1">
        <v>23218169</v>
      </c>
      <c r="H2856" s="1">
        <v>11</v>
      </c>
      <c r="I2856" s="1" t="s">
        <v>24838</v>
      </c>
      <c r="J2856" s="1" t="s">
        <v>24839</v>
      </c>
      <c r="K2856" s="1" t="s">
        <v>7972</v>
      </c>
      <c r="L2856" s="1" t="s">
        <v>18524</v>
      </c>
    </row>
    <row r="2857" spans="1:12" ht="37.5">
      <c r="A2857" s="1" t="s">
        <v>24840</v>
      </c>
      <c r="B2857" s="1" t="s">
        <v>24841</v>
      </c>
      <c r="C2857" s="1" t="s">
        <v>23900</v>
      </c>
      <c r="D2857" s="1" t="s">
        <v>24842</v>
      </c>
      <c r="E2857" s="1">
        <v>2023</v>
      </c>
      <c r="F2857" s="1" t="s">
        <v>8516</v>
      </c>
      <c r="G2857" s="1">
        <v>20711050</v>
      </c>
      <c r="H2857" s="1">
        <v>15</v>
      </c>
      <c r="I2857" s="1" t="s">
        <v>24843</v>
      </c>
      <c r="J2857" s="1" t="s">
        <v>24844</v>
      </c>
      <c r="K2857" s="1" t="s">
        <v>7972</v>
      </c>
      <c r="L2857" s="1" t="s">
        <v>9292</v>
      </c>
    </row>
    <row r="2858" spans="1:12" ht="37.5">
      <c r="A2858" s="1" t="s">
        <v>24845</v>
      </c>
      <c r="B2858" s="1" t="s">
        <v>24846</v>
      </c>
      <c r="C2858" s="1" t="s">
        <v>23900</v>
      </c>
      <c r="D2858" s="1" t="s">
        <v>24847</v>
      </c>
      <c r="E2858" s="1">
        <v>2023</v>
      </c>
      <c r="F2858" s="1" t="s">
        <v>8432</v>
      </c>
      <c r="G2858" s="1">
        <v>9574174</v>
      </c>
      <c r="H2858" s="1">
        <v>223</v>
      </c>
      <c r="I2858" s="1" t="s">
        <v>24848</v>
      </c>
      <c r="J2858" s="1" t="s">
        <v>24849</v>
      </c>
      <c r="K2858" s="1" t="s">
        <v>7972</v>
      </c>
      <c r="L2858" s="1" t="s">
        <v>8027</v>
      </c>
    </row>
    <row r="2859" spans="1:12" ht="37.5">
      <c r="A2859" s="1" t="s">
        <v>24850</v>
      </c>
      <c r="B2859" s="1" t="s">
        <v>24851</v>
      </c>
      <c r="C2859" s="1" t="s">
        <v>23900</v>
      </c>
      <c r="D2859" s="1" t="s">
        <v>24852</v>
      </c>
      <c r="E2859" s="1">
        <v>2023</v>
      </c>
      <c r="F2859" s="1" t="s">
        <v>12218</v>
      </c>
      <c r="G2859" s="1" t="s">
        <v>24034</v>
      </c>
      <c r="H2859" s="1">
        <v>142</v>
      </c>
      <c r="I2859" s="1" t="s">
        <v>24853</v>
      </c>
      <c r="J2859" s="1" t="s">
        <v>24854</v>
      </c>
      <c r="K2859" s="1" t="s">
        <v>7972</v>
      </c>
      <c r="L2859" s="1" t="s">
        <v>7993</v>
      </c>
    </row>
    <row r="2860" spans="1:12" ht="37.5">
      <c r="A2860" s="1" t="s">
        <v>24855</v>
      </c>
      <c r="B2860" s="1" t="s">
        <v>24856</v>
      </c>
      <c r="C2860" s="1" t="s">
        <v>23900</v>
      </c>
      <c r="D2860" s="1" t="s">
        <v>24857</v>
      </c>
      <c r="E2860" s="1">
        <v>2023</v>
      </c>
      <c r="F2860" s="1" t="s">
        <v>24428</v>
      </c>
      <c r="G2860" s="1" t="s">
        <v>7969</v>
      </c>
      <c r="H2860" s="1" t="s">
        <v>7969</v>
      </c>
      <c r="I2860" s="1" t="s">
        <v>24858</v>
      </c>
      <c r="J2860" s="1" t="s">
        <v>24859</v>
      </c>
      <c r="K2860" s="1" t="s">
        <v>7972</v>
      </c>
      <c r="L2860" s="1" t="s">
        <v>8102</v>
      </c>
    </row>
    <row r="2861" spans="1:12" ht="37.5">
      <c r="A2861" s="1" t="s">
        <v>24860</v>
      </c>
      <c r="B2861" s="1" t="s">
        <v>24861</v>
      </c>
      <c r="C2861" s="1" t="s">
        <v>23900</v>
      </c>
      <c r="D2861" s="1" t="s">
        <v>24862</v>
      </c>
      <c r="E2861" s="1">
        <v>2023</v>
      </c>
      <c r="F2861" s="1" t="s">
        <v>24863</v>
      </c>
      <c r="G2861" s="1">
        <v>13865056</v>
      </c>
      <c r="H2861" s="1">
        <v>175</v>
      </c>
      <c r="I2861" s="1" t="s">
        <v>24864</v>
      </c>
      <c r="J2861" s="1" t="s">
        <v>24865</v>
      </c>
      <c r="K2861" s="1" t="s">
        <v>7972</v>
      </c>
      <c r="L2861" s="1" t="s">
        <v>18816</v>
      </c>
    </row>
    <row r="2862" spans="1:12" ht="37.5">
      <c r="A2862" s="1" t="s">
        <v>24866</v>
      </c>
      <c r="B2862" s="1" t="s">
        <v>24867</v>
      </c>
      <c r="C2862" s="1" t="s">
        <v>23900</v>
      </c>
      <c r="D2862" s="1" t="s">
        <v>24868</v>
      </c>
      <c r="E2862" s="1">
        <v>2023</v>
      </c>
      <c r="F2862" s="1" t="s">
        <v>8005</v>
      </c>
      <c r="G2862" s="1">
        <v>9208542</v>
      </c>
      <c r="H2862" s="1">
        <v>79</v>
      </c>
      <c r="I2862" s="1" t="s">
        <v>24869</v>
      </c>
      <c r="J2862" s="1" t="s">
        <v>24870</v>
      </c>
      <c r="K2862" s="1" t="s">
        <v>7972</v>
      </c>
      <c r="L2862" s="1" t="s">
        <v>7978</v>
      </c>
    </row>
    <row r="2863" spans="1:12" ht="37.5">
      <c r="A2863" s="1" t="s">
        <v>24871</v>
      </c>
      <c r="B2863" s="1" t="s">
        <v>24872</v>
      </c>
      <c r="C2863" s="1" t="s">
        <v>23900</v>
      </c>
      <c r="D2863" s="1" t="s">
        <v>24873</v>
      </c>
      <c r="E2863" s="1">
        <v>2023</v>
      </c>
      <c r="F2863" s="1" t="s">
        <v>24874</v>
      </c>
      <c r="G2863" s="1" t="s">
        <v>7969</v>
      </c>
      <c r="H2863" s="1">
        <v>37</v>
      </c>
      <c r="I2863" s="1" t="s">
        <v>24875</v>
      </c>
      <c r="J2863" s="1" t="s">
        <v>24876</v>
      </c>
      <c r="K2863" s="1" t="s">
        <v>7972</v>
      </c>
      <c r="L2863" s="1" t="s">
        <v>24877</v>
      </c>
    </row>
    <row r="2864" spans="1:12" ht="37.5">
      <c r="A2864" s="1" t="s">
        <v>24878</v>
      </c>
      <c r="B2864" s="1" t="s">
        <v>24879</v>
      </c>
      <c r="C2864" s="1" t="s">
        <v>23900</v>
      </c>
      <c r="D2864" s="1" t="s">
        <v>24880</v>
      </c>
      <c r="E2864" s="1">
        <v>2023</v>
      </c>
      <c r="F2864" s="1" t="s">
        <v>9174</v>
      </c>
      <c r="G2864" s="1">
        <v>14327643</v>
      </c>
      <c r="H2864" s="1">
        <v>27</v>
      </c>
      <c r="I2864" s="1" t="s">
        <v>24881</v>
      </c>
      <c r="J2864" s="1" t="s">
        <v>24882</v>
      </c>
      <c r="K2864" s="1" t="s">
        <v>7972</v>
      </c>
      <c r="L2864" s="1" t="s">
        <v>7985</v>
      </c>
    </row>
    <row r="2865" spans="1:12" ht="37.5">
      <c r="A2865" s="1" t="s">
        <v>24883</v>
      </c>
      <c r="B2865" s="1" t="s">
        <v>24884</v>
      </c>
      <c r="C2865" s="1" t="s">
        <v>23900</v>
      </c>
      <c r="D2865" s="1" t="s">
        <v>24885</v>
      </c>
      <c r="E2865" s="1">
        <v>2023</v>
      </c>
      <c r="F2865" s="1" t="s">
        <v>18728</v>
      </c>
      <c r="G2865" s="1">
        <v>19328184</v>
      </c>
      <c r="H2865" s="1">
        <v>17</v>
      </c>
      <c r="I2865" s="1" t="s">
        <v>24886</v>
      </c>
      <c r="J2865" s="1" t="s">
        <v>24887</v>
      </c>
      <c r="K2865" s="1" t="s">
        <v>7972</v>
      </c>
      <c r="L2865" s="1" t="s">
        <v>8102</v>
      </c>
    </row>
    <row r="2866" spans="1:12">
      <c r="A2866" s="1" t="e">
        <v>#N/A</v>
      </c>
      <c r="B2866" s="1" t="s">
        <v>24888</v>
      </c>
      <c r="C2866" s="1" t="s">
        <v>23900</v>
      </c>
      <c r="D2866" s="1" t="s">
        <v>24889</v>
      </c>
      <c r="E2866" s="1"/>
      <c r="F2866" s="1"/>
      <c r="G2866" s="1"/>
      <c r="H2866" s="1"/>
      <c r="I2866" s="1"/>
      <c r="J2866" s="1"/>
      <c r="K2866" s="1"/>
      <c r="L2866" s="1"/>
    </row>
    <row r="2867" spans="1:12" ht="37.5">
      <c r="A2867" s="1" t="s">
        <v>24890</v>
      </c>
      <c r="B2867" s="1" t="s">
        <v>24891</v>
      </c>
      <c r="C2867" s="1" t="s">
        <v>23900</v>
      </c>
      <c r="D2867" s="1" t="s">
        <v>24892</v>
      </c>
      <c r="E2867" s="1">
        <v>2023</v>
      </c>
      <c r="F2867" s="1" t="s">
        <v>7975</v>
      </c>
      <c r="G2867" s="1">
        <v>13867857</v>
      </c>
      <c r="H2867" s="1">
        <v>26</v>
      </c>
      <c r="I2867" s="1" t="s">
        <v>24893</v>
      </c>
      <c r="J2867" s="1" t="s">
        <v>24894</v>
      </c>
      <c r="K2867" s="1" t="s">
        <v>7972</v>
      </c>
      <c r="L2867" s="1" t="s">
        <v>7978</v>
      </c>
    </row>
    <row r="2868" spans="1:12" ht="37.5">
      <c r="A2868" s="1" t="s">
        <v>24895</v>
      </c>
      <c r="B2868" s="1" t="s">
        <v>24896</v>
      </c>
      <c r="C2868" s="1" t="s">
        <v>23900</v>
      </c>
      <c r="D2868" s="1" t="s">
        <v>24897</v>
      </c>
      <c r="E2868" s="1">
        <v>2023</v>
      </c>
      <c r="F2868" s="1" t="s">
        <v>8009</v>
      </c>
      <c r="G2868" s="1">
        <v>20799292</v>
      </c>
      <c r="H2868" s="1">
        <v>12</v>
      </c>
      <c r="I2868" s="1" t="s">
        <v>24898</v>
      </c>
      <c r="J2868" s="1" t="s">
        <v>24899</v>
      </c>
      <c r="K2868" s="1" t="s">
        <v>7972</v>
      </c>
      <c r="L2868" s="1" t="s">
        <v>8012</v>
      </c>
    </row>
    <row r="2869" spans="1:12" ht="37.5">
      <c r="A2869" s="1" t="s">
        <v>24900</v>
      </c>
      <c r="B2869" s="1" t="s">
        <v>24901</v>
      </c>
      <c r="C2869" s="1" t="s">
        <v>23900</v>
      </c>
      <c r="D2869" s="1" t="s">
        <v>24902</v>
      </c>
      <c r="E2869" s="1">
        <v>2023</v>
      </c>
      <c r="F2869" s="1" t="s">
        <v>24480</v>
      </c>
      <c r="G2869" s="1">
        <v>19391374</v>
      </c>
      <c r="H2869" s="1">
        <v>16</v>
      </c>
      <c r="I2869" s="1" t="s">
        <v>24903</v>
      </c>
      <c r="J2869" s="1" t="s">
        <v>24904</v>
      </c>
      <c r="K2869" s="1" t="s">
        <v>7972</v>
      </c>
      <c r="L2869" s="1" t="s">
        <v>8102</v>
      </c>
    </row>
    <row r="2870" spans="1:12" ht="37.5">
      <c r="A2870" s="1" t="s">
        <v>24905</v>
      </c>
      <c r="B2870" s="1" t="s">
        <v>24906</v>
      </c>
      <c r="C2870" s="1" t="s">
        <v>23900</v>
      </c>
      <c r="D2870" s="1" t="s">
        <v>24907</v>
      </c>
      <c r="E2870" s="1">
        <v>2023</v>
      </c>
      <c r="F2870" s="1" t="s">
        <v>24908</v>
      </c>
      <c r="G2870" s="1" t="s">
        <v>7969</v>
      </c>
      <c r="H2870" s="1" t="s">
        <v>7969</v>
      </c>
      <c r="I2870" s="1" t="s">
        <v>24909</v>
      </c>
      <c r="J2870" s="1" t="s">
        <v>24910</v>
      </c>
      <c r="K2870" s="1" t="s">
        <v>7972</v>
      </c>
      <c r="L2870" s="1" t="s">
        <v>8102</v>
      </c>
    </row>
    <row r="2871" spans="1:12" ht="37.5">
      <c r="A2871" s="1" t="s">
        <v>24911</v>
      </c>
      <c r="B2871" s="1" t="s">
        <v>24912</v>
      </c>
      <c r="C2871" s="1" t="s">
        <v>23900</v>
      </c>
      <c r="D2871" s="1" t="s">
        <v>24913</v>
      </c>
      <c r="E2871" s="1">
        <v>2023</v>
      </c>
      <c r="F2871" s="1" t="s">
        <v>24914</v>
      </c>
      <c r="G2871" s="1">
        <v>26666030</v>
      </c>
      <c r="H2871" s="1">
        <v>4</v>
      </c>
      <c r="I2871" s="1" t="s">
        <v>24915</v>
      </c>
      <c r="J2871" s="1" t="s">
        <v>24916</v>
      </c>
      <c r="K2871" s="1" t="s">
        <v>7972</v>
      </c>
      <c r="L2871" s="1" t="s">
        <v>9372</v>
      </c>
    </row>
    <row r="2872" spans="1:12" ht="37.5">
      <c r="A2872" s="1" t="s">
        <v>24917</v>
      </c>
      <c r="B2872" s="1" t="s">
        <v>24918</v>
      </c>
      <c r="C2872" s="1" t="s">
        <v>23900</v>
      </c>
      <c r="D2872" s="1" t="s">
        <v>24919</v>
      </c>
      <c r="E2872" s="1">
        <v>2022</v>
      </c>
      <c r="F2872" s="1" t="s">
        <v>24637</v>
      </c>
      <c r="G2872" s="1">
        <v>189340</v>
      </c>
      <c r="H2872" s="1">
        <v>71</v>
      </c>
      <c r="I2872" s="1" t="s">
        <v>24920</v>
      </c>
      <c r="J2872" s="1" t="s">
        <v>24921</v>
      </c>
      <c r="K2872" s="1" t="s">
        <v>7972</v>
      </c>
      <c r="L2872" s="1" t="s">
        <v>8078</v>
      </c>
    </row>
    <row r="2873" spans="1:12" ht="37.5">
      <c r="A2873" s="1" t="s">
        <v>24922</v>
      </c>
      <c r="B2873" s="1" t="s">
        <v>24923</v>
      </c>
      <c r="C2873" s="1" t="s">
        <v>23900</v>
      </c>
      <c r="D2873" s="1" t="s">
        <v>24924</v>
      </c>
      <c r="E2873" s="1">
        <v>2023</v>
      </c>
      <c r="F2873" s="1" t="s">
        <v>8685</v>
      </c>
      <c r="G2873" s="1">
        <v>9540091</v>
      </c>
      <c r="H2873" s="1">
        <v>35</v>
      </c>
      <c r="I2873" s="1" t="s">
        <v>24925</v>
      </c>
      <c r="J2873" s="1" t="s">
        <v>24926</v>
      </c>
      <c r="K2873" s="1" t="s">
        <v>7972</v>
      </c>
      <c r="L2873" s="1" t="s">
        <v>8688</v>
      </c>
    </row>
    <row r="2874" spans="1:12" ht="37.5">
      <c r="A2874" s="1" t="s">
        <v>24927</v>
      </c>
      <c r="B2874" s="1" t="s">
        <v>24928</v>
      </c>
      <c r="C2874" s="1" t="s">
        <v>23900</v>
      </c>
      <c r="D2874" s="1" t="s">
        <v>24929</v>
      </c>
      <c r="E2874" s="1">
        <v>2022</v>
      </c>
      <c r="F2874" s="1" t="s">
        <v>24930</v>
      </c>
      <c r="G2874" s="1">
        <v>401625</v>
      </c>
      <c r="H2874" s="1">
        <v>184</v>
      </c>
      <c r="I2874" s="1" t="s">
        <v>24931</v>
      </c>
      <c r="J2874" s="1" t="s">
        <v>24932</v>
      </c>
      <c r="K2874" s="1" t="s">
        <v>7972</v>
      </c>
      <c r="L2874" s="1" t="s">
        <v>8465</v>
      </c>
    </row>
    <row r="2875" spans="1:12" ht="37.5">
      <c r="A2875" s="1" t="s">
        <v>24933</v>
      </c>
      <c r="B2875" s="1" t="s">
        <v>24934</v>
      </c>
      <c r="C2875" s="1" t="s">
        <v>23900</v>
      </c>
      <c r="D2875" s="1" t="s">
        <v>24935</v>
      </c>
      <c r="E2875" s="1">
        <v>2023</v>
      </c>
      <c r="F2875" s="1" t="s">
        <v>24936</v>
      </c>
      <c r="G2875" s="1" t="s">
        <v>24937</v>
      </c>
      <c r="H2875" s="1">
        <v>4</v>
      </c>
      <c r="I2875" s="1" t="s">
        <v>24938</v>
      </c>
      <c r="J2875" s="1" t="s">
        <v>24939</v>
      </c>
      <c r="K2875" s="1" t="s">
        <v>7972</v>
      </c>
      <c r="L2875" s="1" t="s">
        <v>17900</v>
      </c>
    </row>
    <row r="2876" spans="1:12" ht="37.5">
      <c r="A2876" s="1" t="s">
        <v>24940</v>
      </c>
      <c r="B2876" s="1" t="s">
        <v>24941</v>
      </c>
      <c r="C2876" s="1" t="s">
        <v>23900</v>
      </c>
      <c r="D2876" s="1" t="s">
        <v>24942</v>
      </c>
      <c r="E2876" s="1">
        <v>2023</v>
      </c>
      <c r="F2876" s="1" t="s">
        <v>9174</v>
      </c>
      <c r="G2876" s="1">
        <v>14327643</v>
      </c>
      <c r="H2876" s="1" t="s">
        <v>7969</v>
      </c>
      <c r="I2876" s="1" t="s">
        <v>24943</v>
      </c>
      <c r="J2876" s="1" t="s">
        <v>24944</v>
      </c>
      <c r="K2876" s="1" t="s">
        <v>7972</v>
      </c>
      <c r="L2876" s="1" t="s">
        <v>7985</v>
      </c>
    </row>
    <row r="2877" spans="1:12" ht="50">
      <c r="A2877" s="1" t="s">
        <v>24945</v>
      </c>
      <c r="B2877" s="1" t="s">
        <v>24946</v>
      </c>
      <c r="C2877" s="1" t="s">
        <v>23900</v>
      </c>
      <c r="D2877" s="1" t="s">
        <v>24947</v>
      </c>
      <c r="E2877" s="1">
        <v>2023</v>
      </c>
      <c r="F2877" s="1" t="s">
        <v>9376</v>
      </c>
      <c r="G2877" s="1">
        <v>23765992</v>
      </c>
      <c r="H2877" s="1">
        <v>9</v>
      </c>
      <c r="I2877" s="1" t="s">
        <v>24948</v>
      </c>
      <c r="J2877" s="1" t="s">
        <v>24949</v>
      </c>
      <c r="K2877" s="1" t="s">
        <v>7972</v>
      </c>
      <c r="L2877" s="1" t="s">
        <v>9379</v>
      </c>
    </row>
    <row r="2878" spans="1:12" ht="37.5">
      <c r="A2878" s="1" t="s">
        <v>24950</v>
      </c>
      <c r="B2878" s="1" t="s">
        <v>24951</v>
      </c>
      <c r="C2878" s="1" t="s">
        <v>23900</v>
      </c>
      <c r="D2878" s="1" t="s">
        <v>24952</v>
      </c>
      <c r="E2878" s="1">
        <v>2023</v>
      </c>
      <c r="F2878" s="1" t="s">
        <v>9810</v>
      </c>
      <c r="G2878" s="1" t="s">
        <v>7969</v>
      </c>
      <c r="H2878" s="1" t="s">
        <v>7969</v>
      </c>
      <c r="I2878" s="1" t="s">
        <v>24953</v>
      </c>
      <c r="J2878" s="1" t="s">
        <v>24954</v>
      </c>
      <c r="K2878" s="1" t="s">
        <v>7972</v>
      </c>
      <c r="L2878" s="1" t="s">
        <v>8102</v>
      </c>
    </row>
    <row r="2879" spans="1:12" ht="37.5">
      <c r="A2879" s="1" t="s">
        <v>24955</v>
      </c>
      <c r="B2879" s="1" t="s">
        <v>24956</v>
      </c>
      <c r="C2879" s="1" t="s">
        <v>23900</v>
      </c>
      <c r="D2879" s="1" t="s">
        <v>24957</v>
      </c>
      <c r="E2879" s="1">
        <v>2023</v>
      </c>
      <c r="F2879" s="1" t="s">
        <v>12738</v>
      </c>
      <c r="G2879" s="1">
        <v>10459219</v>
      </c>
      <c r="H2879" s="1">
        <v>34</v>
      </c>
      <c r="I2879" s="1" t="s">
        <v>24958</v>
      </c>
      <c r="J2879" s="1" t="s">
        <v>24959</v>
      </c>
      <c r="K2879" s="1" t="s">
        <v>7972</v>
      </c>
      <c r="L2879" s="1" t="s">
        <v>8078</v>
      </c>
    </row>
    <row r="2880" spans="1:12" ht="37.5">
      <c r="A2880" s="1" t="s">
        <v>24960</v>
      </c>
      <c r="B2880" s="1" t="s">
        <v>24961</v>
      </c>
      <c r="C2880" s="1" t="s">
        <v>23900</v>
      </c>
      <c r="D2880" s="1" t="s">
        <v>24962</v>
      </c>
      <c r="E2880" s="1">
        <v>2022</v>
      </c>
      <c r="F2880" s="1" t="s">
        <v>10114</v>
      </c>
      <c r="G2880" s="1">
        <v>7437315</v>
      </c>
      <c r="H2880" s="1">
        <v>169</v>
      </c>
      <c r="I2880" s="1" t="s">
        <v>24963</v>
      </c>
      <c r="J2880" s="1" t="s">
        <v>24964</v>
      </c>
      <c r="K2880" s="1" t="s">
        <v>7972</v>
      </c>
      <c r="L2880" s="1" t="s">
        <v>10117</v>
      </c>
    </row>
    <row r="2881" spans="1:12" ht="37.5">
      <c r="A2881" s="1" t="s">
        <v>24965</v>
      </c>
      <c r="B2881" s="1" t="s">
        <v>24966</v>
      </c>
      <c r="C2881" s="1" t="s">
        <v>23900</v>
      </c>
      <c r="D2881" s="1" t="s">
        <v>24967</v>
      </c>
      <c r="E2881" s="1">
        <v>2023</v>
      </c>
      <c r="F2881" s="1" t="s">
        <v>8685</v>
      </c>
      <c r="G2881" s="1">
        <v>9540091</v>
      </c>
      <c r="H2881" s="1">
        <v>35</v>
      </c>
      <c r="I2881" s="1" t="s">
        <v>24968</v>
      </c>
      <c r="J2881" s="1" t="s">
        <v>24969</v>
      </c>
      <c r="K2881" s="1" t="s">
        <v>7972</v>
      </c>
      <c r="L2881" s="1" t="s">
        <v>8688</v>
      </c>
    </row>
    <row r="2882" spans="1:12" ht="37.5">
      <c r="A2882" s="1" t="s">
        <v>24970</v>
      </c>
      <c r="B2882" s="1" t="s">
        <v>24971</v>
      </c>
      <c r="C2882" s="1" t="s">
        <v>23900</v>
      </c>
      <c r="D2882" s="1" t="s">
        <v>24972</v>
      </c>
      <c r="E2882" s="1">
        <v>2023</v>
      </c>
      <c r="F2882" s="1" t="s">
        <v>10830</v>
      </c>
      <c r="G2882" s="1">
        <v>15566013</v>
      </c>
      <c r="H2882" s="1">
        <v>18</v>
      </c>
      <c r="I2882" s="1" t="s">
        <v>24973</v>
      </c>
      <c r="J2882" s="1" t="s">
        <v>24974</v>
      </c>
      <c r="K2882" s="1" t="s">
        <v>7972</v>
      </c>
      <c r="L2882" s="1" t="s">
        <v>8102</v>
      </c>
    </row>
    <row r="2883" spans="1:12" ht="50">
      <c r="A2883" s="1" t="s">
        <v>24975</v>
      </c>
      <c r="B2883" s="1" t="s">
        <v>24976</v>
      </c>
      <c r="C2883" s="1" t="s">
        <v>23900</v>
      </c>
      <c r="D2883" s="1" t="s">
        <v>24977</v>
      </c>
      <c r="E2883" s="1">
        <v>2023</v>
      </c>
      <c r="F2883" s="1" t="s">
        <v>8219</v>
      </c>
      <c r="G2883" s="1">
        <v>23674512</v>
      </c>
      <c r="H2883" s="1">
        <v>166</v>
      </c>
      <c r="I2883" s="1" t="s">
        <v>24978</v>
      </c>
      <c r="J2883" s="1" t="s">
        <v>24979</v>
      </c>
      <c r="K2883" s="1" t="s">
        <v>7972</v>
      </c>
      <c r="L2883" s="1" t="s">
        <v>7985</v>
      </c>
    </row>
    <row r="2884" spans="1:12" ht="37.5">
      <c r="A2884" s="1" t="s">
        <v>24980</v>
      </c>
      <c r="B2884" s="1" t="s">
        <v>24981</v>
      </c>
      <c r="C2884" s="1" t="s">
        <v>23900</v>
      </c>
      <c r="D2884" s="1" t="s">
        <v>24982</v>
      </c>
      <c r="E2884" s="1">
        <v>2023</v>
      </c>
      <c r="F2884" s="1" t="s">
        <v>19402</v>
      </c>
      <c r="G2884" s="1" t="s">
        <v>7969</v>
      </c>
      <c r="H2884" s="1" t="s">
        <v>7969</v>
      </c>
      <c r="I2884" s="1" t="s">
        <v>24983</v>
      </c>
      <c r="J2884" s="1" t="s">
        <v>24984</v>
      </c>
      <c r="K2884" s="1" t="s">
        <v>7972</v>
      </c>
      <c r="L2884" s="1" t="s">
        <v>8102</v>
      </c>
    </row>
    <row r="2885" spans="1:12" ht="37.5">
      <c r="A2885" s="1" t="s">
        <v>24985</v>
      </c>
      <c r="B2885" s="1" t="s">
        <v>24986</v>
      </c>
      <c r="C2885" s="1" t="s">
        <v>23900</v>
      </c>
      <c r="D2885" s="1" t="s">
        <v>24987</v>
      </c>
      <c r="E2885" s="1">
        <v>2022</v>
      </c>
      <c r="F2885" s="1" t="s">
        <v>24637</v>
      </c>
      <c r="G2885" s="1">
        <v>189340</v>
      </c>
      <c r="H2885" s="1">
        <v>71</v>
      </c>
      <c r="I2885" s="1" t="s">
        <v>24988</v>
      </c>
      <c r="J2885" s="1" t="s">
        <v>24989</v>
      </c>
      <c r="K2885" s="1" t="s">
        <v>7972</v>
      </c>
      <c r="L2885" s="1" t="s">
        <v>8078</v>
      </c>
    </row>
    <row r="2886" spans="1:12" ht="37.5">
      <c r="A2886" s="1" t="s">
        <v>24990</v>
      </c>
      <c r="B2886" s="1" t="s">
        <v>24991</v>
      </c>
      <c r="C2886" s="1" t="s">
        <v>23900</v>
      </c>
      <c r="D2886" s="1" t="s">
        <v>24992</v>
      </c>
      <c r="E2886" s="1">
        <v>2023</v>
      </c>
      <c r="F2886" s="1" t="s">
        <v>24993</v>
      </c>
      <c r="G2886" s="1">
        <v>8917736</v>
      </c>
      <c r="H2886" s="1" t="s">
        <v>7969</v>
      </c>
      <c r="I2886" s="1" t="s">
        <v>24994</v>
      </c>
      <c r="J2886" s="1" t="s">
        <v>24995</v>
      </c>
      <c r="K2886" s="1" t="s">
        <v>7972</v>
      </c>
      <c r="L2886" s="1" t="s">
        <v>8102</v>
      </c>
    </row>
    <row r="2887" spans="1:12" ht="37.5">
      <c r="A2887" s="1" t="s">
        <v>24996</v>
      </c>
      <c r="B2887" s="1" t="s">
        <v>24997</v>
      </c>
      <c r="C2887" s="1" t="s">
        <v>23900</v>
      </c>
      <c r="D2887" s="1" t="s">
        <v>24998</v>
      </c>
      <c r="E2887" s="1">
        <v>2023</v>
      </c>
      <c r="F2887" s="1" t="s">
        <v>24999</v>
      </c>
      <c r="G2887" s="1" t="s">
        <v>7969</v>
      </c>
      <c r="H2887" s="1" t="s">
        <v>7969</v>
      </c>
      <c r="I2887" s="1" t="s">
        <v>25000</v>
      </c>
      <c r="J2887" s="1" t="s">
        <v>25001</v>
      </c>
      <c r="K2887" s="1" t="s">
        <v>7972</v>
      </c>
      <c r="L2887" s="1" t="s">
        <v>8102</v>
      </c>
    </row>
    <row r="2888" spans="1:12" ht="37.5">
      <c r="A2888" s="1" t="s">
        <v>25002</v>
      </c>
      <c r="B2888" s="1" t="s">
        <v>25003</v>
      </c>
      <c r="C2888" s="1" t="s">
        <v>23900</v>
      </c>
      <c r="D2888" s="1" t="s">
        <v>25004</v>
      </c>
      <c r="E2888" s="1">
        <v>2023</v>
      </c>
      <c r="F2888" s="1" t="s">
        <v>11339</v>
      </c>
      <c r="G2888" s="1">
        <v>8848173</v>
      </c>
      <c r="H2888" s="1">
        <v>2023</v>
      </c>
      <c r="I2888" s="1" t="s">
        <v>25005</v>
      </c>
      <c r="J2888" s="1" t="s">
        <v>25006</v>
      </c>
      <c r="K2888" s="1" t="s">
        <v>7972</v>
      </c>
      <c r="L2888" s="1" t="s">
        <v>25007</v>
      </c>
    </row>
    <row r="2889" spans="1:12" ht="37.5">
      <c r="A2889" s="1" t="s">
        <v>25008</v>
      </c>
      <c r="B2889" s="1" t="s">
        <v>25009</v>
      </c>
      <c r="C2889" s="1" t="s">
        <v>23900</v>
      </c>
      <c r="D2889" s="1" t="s">
        <v>25010</v>
      </c>
      <c r="E2889" s="1">
        <v>2023</v>
      </c>
      <c r="F2889" s="1" t="s">
        <v>8491</v>
      </c>
      <c r="G2889" s="1">
        <v>21693536</v>
      </c>
      <c r="H2889" s="1">
        <v>11</v>
      </c>
      <c r="I2889" s="1" t="s">
        <v>25011</v>
      </c>
      <c r="J2889" s="1" t="s">
        <v>25012</v>
      </c>
      <c r="K2889" s="1" t="s">
        <v>7972</v>
      </c>
      <c r="L2889" s="1" t="s">
        <v>8102</v>
      </c>
    </row>
    <row r="2890" spans="1:12" ht="37.5">
      <c r="A2890" s="1" t="s">
        <v>25013</v>
      </c>
      <c r="B2890" s="1" t="s">
        <v>25014</v>
      </c>
      <c r="C2890" s="1" t="s">
        <v>23900</v>
      </c>
      <c r="D2890" s="1" t="s">
        <v>25015</v>
      </c>
      <c r="E2890" s="1">
        <v>2023</v>
      </c>
      <c r="F2890" s="1" t="s">
        <v>18169</v>
      </c>
      <c r="G2890" s="1">
        <v>15301605</v>
      </c>
      <c r="H2890" s="1">
        <v>2023</v>
      </c>
      <c r="I2890" s="1" t="s">
        <v>25016</v>
      </c>
      <c r="J2890" s="1" t="s">
        <v>25017</v>
      </c>
      <c r="K2890" s="1" t="s">
        <v>7972</v>
      </c>
      <c r="L2890" s="1" t="s">
        <v>8078</v>
      </c>
    </row>
    <row r="2891" spans="1:12" ht="37.5">
      <c r="A2891" s="1" t="s">
        <v>25018</v>
      </c>
      <c r="B2891" s="1" t="s">
        <v>25019</v>
      </c>
      <c r="C2891" s="1" t="s">
        <v>23900</v>
      </c>
      <c r="D2891" s="1" t="s">
        <v>25020</v>
      </c>
      <c r="E2891" s="1">
        <v>2023</v>
      </c>
      <c r="F2891" s="1" t="s">
        <v>19402</v>
      </c>
      <c r="G2891" s="1" t="s">
        <v>7969</v>
      </c>
      <c r="H2891" s="1" t="s">
        <v>7969</v>
      </c>
      <c r="I2891" s="1" t="s">
        <v>25021</v>
      </c>
      <c r="J2891" s="1" t="s">
        <v>25022</v>
      </c>
      <c r="K2891" s="1" t="s">
        <v>7972</v>
      </c>
      <c r="L2891" s="1" t="s">
        <v>8102</v>
      </c>
    </row>
    <row r="2892" spans="1:12" ht="37.5">
      <c r="A2892" s="1" t="s">
        <v>25023</v>
      </c>
      <c r="B2892" s="1" t="s">
        <v>25024</v>
      </c>
      <c r="C2892" s="1" t="s">
        <v>23900</v>
      </c>
      <c r="D2892" s="1" t="s">
        <v>25025</v>
      </c>
      <c r="E2892" s="1">
        <v>2023</v>
      </c>
      <c r="F2892" s="1" t="s">
        <v>25026</v>
      </c>
      <c r="G2892" s="1">
        <v>16258312</v>
      </c>
      <c r="H2892" s="1">
        <v>24</v>
      </c>
      <c r="I2892" s="1" t="s">
        <v>25027</v>
      </c>
      <c r="J2892" s="1" t="s">
        <v>25028</v>
      </c>
      <c r="K2892" s="1" t="s">
        <v>7972</v>
      </c>
      <c r="L2892" s="1" t="s">
        <v>8688</v>
      </c>
    </row>
    <row r="2893" spans="1:12" ht="37.5">
      <c r="A2893" s="1" t="s">
        <v>25029</v>
      </c>
      <c r="B2893" s="1" t="s">
        <v>25030</v>
      </c>
      <c r="C2893" s="1" t="s">
        <v>23900</v>
      </c>
      <c r="D2893" s="1" t="s">
        <v>25031</v>
      </c>
      <c r="E2893" s="1">
        <v>2023</v>
      </c>
      <c r="F2893" s="1" t="s">
        <v>25032</v>
      </c>
      <c r="G2893" s="1" t="s">
        <v>25033</v>
      </c>
      <c r="H2893" s="1">
        <v>15</v>
      </c>
      <c r="I2893" s="1" t="s">
        <v>25034</v>
      </c>
      <c r="J2893" s="1" t="s">
        <v>25035</v>
      </c>
      <c r="K2893" s="1" t="s">
        <v>7972</v>
      </c>
      <c r="L2893" s="1" t="s">
        <v>9617</v>
      </c>
    </row>
    <row r="2894" spans="1:12" ht="37.5">
      <c r="A2894" s="1" t="s">
        <v>25036</v>
      </c>
      <c r="B2894" s="1" t="s">
        <v>25037</v>
      </c>
      <c r="C2894" s="1" t="s">
        <v>23900</v>
      </c>
      <c r="D2894" s="1" t="s">
        <v>25038</v>
      </c>
      <c r="E2894" s="1">
        <v>2023</v>
      </c>
      <c r="F2894" s="1" t="s">
        <v>17271</v>
      </c>
      <c r="G2894" s="1">
        <v>10709908</v>
      </c>
      <c r="H2894" s="1">
        <v>30</v>
      </c>
      <c r="I2894" s="1" t="s">
        <v>25039</v>
      </c>
      <c r="J2894" s="1" t="s">
        <v>25040</v>
      </c>
      <c r="K2894" s="1" t="s">
        <v>7972</v>
      </c>
      <c r="L2894" s="1" t="s">
        <v>8102</v>
      </c>
    </row>
    <row r="2895" spans="1:12" ht="37.5">
      <c r="A2895" s="1" t="s">
        <v>25041</v>
      </c>
      <c r="B2895" s="1" t="s">
        <v>25042</v>
      </c>
      <c r="C2895" s="1" t="s">
        <v>23900</v>
      </c>
      <c r="D2895" s="1" t="s">
        <v>25043</v>
      </c>
      <c r="E2895" s="1">
        <v>2023</v>
      </c>
      <c r="F2895" s="1" t="s">
        <v>25044</v>
      </c>
      <c r="G2895" s="1">
        <v>9255273</v>
      </c>
      <c r="H2895" s="1">
        <v>255</v>
      </c>
      <c r="I2895" s="1" t="s">
        <v>25045</v>
      </c>
      <c r="J2895" s="1" t="s">
        <v>25046</v>
      </c>
      <c r="K2895" s="1" t="s">
        <v>7972</v>
      </c>
      <c r="L2895" s="1" t="s">
        <v>7993</v>
      </c>
    </row>
    <row r="2896" spans="1:12" ht="37.5">
      <c r="A2896" s="1" t="s">
        <v>25047</v>
      </c>
      <c r="B2896" s="1" t="s">
        <v>25048</v>
      </c>
      <c r="C2896" s="1" t="s">
        <v>23900</v>
      </c>
      <c r="D2896" s="1" t="s">
        <v>25049</v>
      </c>
      <c r="E2896" s="1">
        <v>2023</v>
      </c>
      <c r="F2896" s="1" t="s">
        <v>8491</v>
      </c>
      <c r="G2896" s="1">
        <v>21693536</v>
      </c>
      <c r="H2896" s="1">
        <v>11</v>
      </c>
      <c r="I2896" s="1" t="s">
        <v>25050</v>
      </c>
      <c r="J2896" s="1" t="s">
        <v>25051</v>
      </c>
      <c r="K2896" s="1" t="s">
        <v>7972</v>
      </c>
      <c r="L2896" s="1" t="s">
        <v>8102</v>
      </c>
    </row>
    <row r="2897" spans="1:12" ht="37.5">
      <c r="A2897" s="1" t="s">
        <v>25052</v>
      </c>
      <c r="B2897" s="1" t="s">
        <v>25053</v>
      </c>
      <c r="C2897" s="1" t="s">
        <v>23900</v>
      </c>
      <c r="D2897" s="1" t="s">
        <v>25054</v>
      </c>
      <c r="E2897" s="1">
        <v>2023</v>
      </c>
      <c r="F2897" s="1" t="s">
        <v>25055</v>
      </c>
      <c r="G2897" s="1" t="s">
        <v>7969</v>
      </c>
      <c r="H2897" s="1" t="s">
        <v>7969</v>
      </c>
      <c r="I2897" s="1" t="s">
        <v>25056</v>
      </c>
      <c r="J2897" s="1" t="s">
        <v>25057</v>
      </c>
      <c r="K2897" s="1" t="s">
        <v>7972</v>
      </c>
      <c r="L2897" s="1" t="s">
        <v>8102</v>
      </c>
    </row>
    <row r="2898" spans="1:12" ht="37.5">
      <c r="A2898" s="1" t="s">
        <v>25058</v>
      </c>
      <c r="B2898" s="1" t="s">
        <v>25059</v>
      </c>
      <c r="C2898" s="1" t="s">
        <v>23900</v>
      </c>
      <c r="D2898" s="1" t="s">
        <v>25060</v>
      </c>
      <c r="E2898" s="1">
        <v>2022</v>
      </c>
      <c r="F2898" s="1" t="s">
        <v>10450</v>
      </c>
      <c r="G2898" s="1" t="s">
        <v>24040</v>
      </c>
      <c r="H2898" s="1">
        <v>11</v>
      </c>
      <c r="I2898" s="1" t="s">
        <v>25061</v>
      </c>
      <c r="J2898" s="1" t="s">
        <v>25062</v>
      </c>
      <c r="K2898" s="1" t="s">
        <v>7972</v>
      </c>
      <c r="L2898" s="1" t="s">
        <v>7985</v>
      </c>
    </row>
    <row r="2899" spans="1:12" ht="37.5">
      <c r="A2899" s="1" t="s">
        <v>25063</v>
      </c>
      <c r="B2899" s="1" t="s">
        <v>25064</v>
      </c>
      <c r="C2899" s="1" t="s">
        <v>23900</v>
      </c>
      <c r="D2899" s="1" t="s">
        <v>25065</v>
      </c>
      <c r="E2899" s="1">
        <v>2023</v>
      </c>
      <c r="F2899" s="1" t="s">
        <v>25066</v>
      </c>
      <c r="G2899" s="1">
        <v>22147853</v>
      </c>
      <c r="H2899" s="1" t="s">
        <v>7969</v>
      </c>
      <c r="I2899" s="1" t="s">
        <v>25067</v>
      </c>
      <c r="J2899" s="1" t="s">
        <v>25068</v>
      </c>
      <c r="K2899" s="1" t="s">
        <v>7972</v>
      </c>
      <c r="L2899" s="1" t="s">
        <v>8027</v>
      </c>
    </row>
    <row r="2900" spans="1:12" ht="37.5">
      <c r="A2900" s="1" t="s">
        <v>25069</v>
      </c>
      <c r="B2900" s="1" t="s">
        <v>25070</v>
      </c>
      <c r="C2900" s="1" t="s">
        <v>23900</v>
      </c>
      <c r="D2900" s="1" t="s">
        <v>25071</v>
      </c>
      <c r="E2900" s="1">
        <v>2022</v>
      </c>
      <c r="F2900" s="1" t="s">
        <v>8335</v>
      </c>
      <c r="G2900" s="1">
        <v>19767277</v>
      </c>
      <c r="H2900" s="1">
        <v>16</v>
      </c>
      <c r="I2900" s="1" t="s">
        <v>25072</v>
      </c>
      <c r="J2900" s="1" t="s">
        <v>25073</v>
      </c>
      <c r="K2900" s="1" t="s">
        <v>7972</v>
      </c>
      <c r="L2900" s="1" t="s">
        <v>8338</v>
      </c>
    </row>
    <row r="2901" spans="1:12" ht="37.5">
      <c r="A2901" s="1" t="s">
        <v>25074</v>
      </c>
      <c r="B2901" s="1" t="s">
        <v>25075</v>
      </c>
      <c r="C2901" s="1" t="s">
        <v>23900</v>
      </c>
      <c r="D2901" s="1" t="s">
        <v>25076</v>
      </c>
      <c r="E2901" s="1">
        <v>2023</v>
      </c>
      <c r="F2901" s="1" t="s">
        <v>25077</v>
      </c>
      <c r="G2901" s="1" t="s">
        <v>7969</v>
      </c>
      <c r="H2901" s="1" t="s">
        <v>7969</v>
      </c>
      <c r="I2901" s="1" t="s">
        <v>25078</v>
      </c>
      <c r="J2901" s="1" t="s">
        <v>25079</v>
      </c>
      <c r="K2901" s="1" t="s">
        <v>7972</v>
      </c>
      <c r="L2901" s="1" t="s">
        <v>25080</v>
      </c>
    </row>
    <row r="2902" spans="1:12" ht="37.5">
      <c r="A2902" s="1" t="s">
        <v>25081</v>
      </c>
      <c r="B2902" s="1" t="s">
        <v>25082</v>
      </c>
      <c r="C2902" s="1" t="s">
        <v>23900</v>
      </c>
      <c r="D2902" s="1" t="s">
        <v>25083</v>
      </c>
      <c r="E2902" s="1">
        <v>2023</v>
      </c>
      <c r="F2902" s="1" t="s">
        <v>8848</v>
      </c>
      <c r="G2902" s="1">
        <v>15462218</v>
      </c>
      <c r="H2902" s="1">
        <v>74</v>
      </c>
      <c r="I2902" s="1" t="s">
        <v>25084</v>
      </c>
      <c r="J2902" s="1" t="s">
        <v>25085</v>
      </c>
      <c r="K2902" s="1" t="s">
        <v>7972</v>
      </c>
      <c r="L2902" s="1" t="s">
        <v>8851</v>
      </c>
    </row>
    <row r="2903" spans="1:12" ht="37.5">
      <c r="A2903" s="1" t="s">
        <v>25086</v>
      </c>
      <c r="B2903" s="1" t="s">
        <v>25087</v>
      </c>
      <c r="C2903" s="1" t="s">
        <v>23900</v>
      </c>
      <c r="D2903" s="1" t="s">
        <v>25088</v>
      </c>
      <c r="E2903" s="1">
        <v>2022</v>
      </c>
      <c r="F2903" s="1" t="s">
        <v>24832</v>
      </c>
      <c r="G2903" s="1">
        <v>1664972</v>
      </c>
      <c r="H2903" s="1">
        <v>118</v>
      </c>
      <c r="I2903" s="1" t="s">
        <v>25089</v>
      </c>
      <c r="J2903" s="1" t="s">
        <v>25090</v>
      </c>
      <c r="K2903" s="1" t="s">
        <v>7972</v>
      </c>
      <c r="L2903" s="1" t="s">
        <v>8027</v>
      </c>
    </row>
    <row r="2904" spans="1:12" ht="37.5">
      <c r="A2904" s="1" t="s">
        <v>25091</v>
      </c>
      <c r="B2904" s="1" t="s">
        <v>25092</v>
      </c>
      <c r="C2904" s="1" t="s">
        <v>23900</v>
      </c>
      <c r="D2904" s="1" t="s">
        <v>25093</v>
      </c>
      <c r="E2904" s="1">
        <v>2022</v>
      </c>
      <c r="F2904" s="1" t="s">
        <v>25094</v>
      </c>
      <c r="G2904" s="1">
        <v>10897801</v>
      </c>
      <c r="H2904" s="1">
        <v>26</v>
      </c>
      <c r="I2904" s="1" t="s">
        <v>25095</v>
      </c>
      <c r="J2904" s="1" t="s">
        <v>25096</v>
      </c>
      <c r="K2904" s="1" t="s">
        <v>7972</v>
      </c>
      <c r="L2904" s="1" t="s">
        <v>8102</v>
      </c>
    </row>
    <row r="2905" spans="1:12" ht="50">
      <c r="A2905" s="1" t="s">
        <v>25097</v>
      </c>
      <c r="B2905" s="1" t="s">
        <v>25098</v>
      </c>
      <c r="C2905" s="1" t="s">
        <v>23900</v>
      </c>
      <c r="D2905" s="1" t="s">
        <v>25099</v>
      </c>
      <c r="E2905" s="1">
        <v>2023</v>
      </c>
      <c r="F2905" s="1" t="s">
        <v>8516</v>
      </c>
      <c r="G2905" s="1">
        <v>20711050</v>
      </c>
      <c r="H2905" s="1">
        <v>15</v>
      </c>
      <c r="I2905" s="1" t="s">
        <v>25100</v>
      </c>
      <c r="J2905" s="1" t="s">
        <v>25101</v>
      </c>
      <c r="K2905" s="1" t="s">
        <v>7972</v>
      </c>
      <c r="L2905" s="1" t="s">
        <v>9292</v>
      </c>
    </row>
    <row r="2906" spans="1:12" ht="37.5">
      <c r="A2906" s="1" t="s">
        <v>25102</v>
      </c>
      <c r="B2906" s="1" t="s">
        <v>25103</v>
      </c>
      <c r="C2906" s="1" t="s">
        <v>23900</v>
      </c>
      <c r="D2906" s="1" t="s">
        <v>25104</v>
      </c>
      <c r="E2906" s="1">
        <v>2023</v>
      </c>
      <c r="F2906" s="1" t="s">
        <v>18303</v>
      </c>
      <c r="G2906" s="1" t="s">
        <v>25105</v>
      </c>
      <c r="H2906" s="1">
        <v>25</v>
      </c>
      <c r="I2906" s="1" t="s">
        <v>25106</v>
      </c>
      <c r="J2906" s="1" t="s">
        <v>25107</v>
      </c>
      <c r="K2906" s="1" t="s">
        <v>7972</v>
      </c>
      <c r="L2906" s="1" t="s">
        <v>8102</v>
      </c>
    </row>
    <row r="2907" spans="1:12" ht="37.5">
      <c r="A2907" s="1" t="s">
        <v>25108</v>
      </c>
      <c r="B2907" s="1" t="s">
        <v>25109</v>
      </c>
      <c r="C2907" s="1" t="s">
        <v>23900</v>
      </c>
      <c r="D2907" s="1" t="s">
        <v>25110</v>
      </c>
      <c r="E2907" s="1">
        <v>2023</v>
      </c>
      <c r="F2907" s="1" t="s">
        <v>24480</v>
      </c>
      <c r="G2907" s="1">
        <v>19391374</v>
      </c>
      <c r="H2907" s="1">
        <v>16</v>
      </c>
      <c r="I2907" s="1" t="s">
        <v>25111</v>
      </c>
      <c r="J2907" s="1" t="s">
        <v>25112</v>
      </c>
      <c r="K2907" s="1" t="s">
        <v>7972</v>
      </c>
      <c r="L2907" s="1" t="s">
        <v>8102</v>
      </c>
    </row>
    <row r="2908" spans="1:12" ht="37.5">
      <c r="A2908" s="1" t="s">
        <v>25113</v>
      </c>
      <c r="B2908" s="1" t="s">
        <v>25114</v>
      </c>
      <c r="C2908" s="1" t="s">
        <v>23900</v>
      </c>
      <c r="D2908" s="1" t="s">
        <v>25115</v>
      </c>
      <c r="E2908" s="1">
        <v>2022</v>
      </c>
      <c r="F2908" s="1" t="s">
        <v>10088</v>
      </c>
      <c r="G2908" s="1">
        <v>15513203</v>
      </c>
      <c r="H2908" s="1">
        <v>18</v>
      </c>
      <c r="I2908" s="1" t="s">
        <v>25116</v>
      </c>
      <c r="J2908" s="1" t="s">
        <v>25117</v>
      </c>
      <c r="K2908" s="1" t="s">
        <v>7972</v>
      </c>
      <c r="L2908" s="1" t="s">
        <v>8078</v>
      </c>
    </row>
    <row r="2909" spans="1:12" ht="37.5">
      <c r="A2909" s="1" t="s">
        <v>25118</v>
      </c>
      <c r="B2909" s="1" t="s">
        <v>25119</v>
      </c>
      <c r="C2909" s="1" t="s">
        <v>23900</v>
      </c>
      <c r="D2909" s="1" t="s">
        <v>25120</v>
      </c>
      <c r="E2909" s="1">
        <v>2022</v>
      </c>
      <c r="F2909" s="1" t="s">
        <v>24579</v>
      </c>
      <c r="G2909" s="1">
        <v>24115134</v>
      </c>
      <c r="H2909" s="1">
        <v>7</v>
      </c>
      <c r="I2909" s="1" t="s">
        <v>25121</v>
      </c>
      <c r="J2909" s="1" t="s">
        <v>25122</v>
      </c>
      <c r="K2909" s="1" t="s">
        <v>7972</v>
      </c>
      <c r="L2909" s="1" t="s">
        <v>9292</v>
      </c>
    </row>
    <row r="2910" spans="1:12" ht="37.5">
      <c r="A2910" s="1" t="s">
        <v>25123</v>
      </c>
      <c r="B2910" s="1" t="s">
        <v>25124</v>
      </c>
      <c r="C2910" s="1" t="s">
        <v>23900</v>
      </c>
      <c r="D2910" s="1" t="s">
        <v>25125</v>
      </c>
      <c r="E2910" s="1">
        <v>2023</v>
      </c>
      <c r="F2910" s="1" t="s">
        <v>12738</v>
      </c>
      <c r="G2910" s="1">
        <v>10459219</v>
      </c>
      <c r="H2910" s="1">
        <v>34</v>
      </c>
      <c r="I2910" s="1" t="s">
        <v>25126</v>
      </c>
      <c r="J2910" s="1" t="s">
        <v>25127</v>
      </c>
      <c r="K2910" s="1" t="s">
        <v>7972</v>
      </c>
      <c r="L2910" s="1" t="s">
        <v>8078</v>
      </c>
    </row>
    <row r="2911" spans="1:12" ht="37.5">
      <c r="A2911" s="1" t="s">
        <v>25128</v>
      </c>
      <c r="B2911" s="1" t="s">
        <v>25129</v>
      </c>
      <c r="C2911" s="1" t="s">
        <v>23900</v>
      </c>
      <c r="D2911" s="1" t="s">
        <v>25130</v>
      </c>
      <c r="E2911" s="1">
        <v>2022</v>
      </c>
      <c r="F2911" s="1" t="s">
        <v>25131</v>
      </c>
      <c r="G2911" s="1">
        <v>21994668</v>
      </c>
      <c r="H2911" s="1">
        <v>8</v>
      </c>
      <c r="I2911" s="1" t="s">
        <v>25132</v>
      </c>
      <c r="J2911" s="1" t="s">
        <v>25133</v>
      </c>
      <c r="K2911" s="1" t="s">
        <v>7972</v>
      </c>
      <c r="L2911" s="1" t="s">
        <v>7985</v>
      </c>
    </row>
    <row r="2912" spans="1:12" ht="37.5">
      <c r="A2912" s="1" t="s">
        <v>25134</v>
      </c>
      <c r="B2912" s="1" t="s">
        <v>25135</v>
      </c>
      <c r="C2912" s="1" t="s">
        <v>23900</v>
      </c>
      <c r="D2912" s="1" t="s">
        <v>25136</v>
      </c>
      <c r="E2912" s="1">
        <v>2023</v>
      </c>
      <c r="F2912" s="1" t="s">
        <v>12218</v>
      </c>
      <c r="G2912" s="1" t="s">
        <v>24034</v>
      </c>
      <c r="H2912" s="1">
        <v>138</v>
      </c>
      <c r="I2912" s="1" t="s">
        <v>25137</v>
      </c>
      <c r="J2912" s="1" t="s">
        <v>25138</v>
      </c>
      <c r="K2912" s="1" t="s">
        <v>7972</v>
      </c>
      <c r="L2912" s="1" t="s">
        <v>7993</v>
      </c>
    </row>
    <row r="2913" spans="1:12" ht="37.5">
      <c r="A2913" s="1" t="s">
        <v>25139</v>
      </c>
      <c r="B2913" s="1" t="s">
        <v>25140</v>
      </c>
      <c r="C2913" s="1" t="s">
        <v>23900</v>
      </c>
      <c r="D2913" s="1" t="s">
        <v>25141</v>
      </c>
      <c r="E2913" s="1">
        <v>2023</v>
      </c>
      <c r="F2913" s="1" t="s">
        <v>8491</v>
      </c>
      <c r="G2913" s="1">
        <v>21693536</v>
      </c>
      <c r="H2913" s="1">
        <v>11</v>
      </c>
      <c r="I2913" s="1" t="s">
        <v>25142</v>
      </c>
      <c r="J2913" s="1" t="s">
        <v>25143</v>
      </c>
      <c r="K2913" s="1" t="s">
        <v>7972</v>
      </c>
      <c r="L2913" s="1" t="s">
        <v>8102</v>
      </c>
    </row>
    <row r="2914" spans="1:12" ht="37.5">
      <c r="A2914" s="1" t="s">
        <v>25144</v>
      </c>
      <c r="B2914" s="1" t="s">
        <v>25145</v>
      </c>
      <c r="C2914" s="1" t="s">
        <v>23900</v>
      </c>
      <c r="D2914" s="1" t="s">
        <v>25146</v>
      </c>
      <c r="E2914" s="1">
        <v>2022</v>
      </c>
      <c r="F2914" s="1" t="s">
        <v>7975</v>
      </c>
      <c r="G2914" s="1">
        <v>13867857</v>
      </c>
      <c r="H2914" s="1">
        <v>25</v>
      </c>
      <c r="I2914" s="1" t="s">
        <v>25147</v>
      </c>
      <c r="J2914" s="1" t="s">
        <v>25148</v>
      </c>
      <c r="K2914" s="1" t="s">
        <v>7972</v>
      </c>
      <c r="L2914" s="1" t="s">
        <v>7978</v>
      </c>
    </row>
    <row r="2915" spans="1:12" ht="37.5">
      <c r="A2915" s="1" t="s">
        <v>25149</v>
      </c>
      <c r="B2915" s="1" t="s">
        <v>25150</v>
      </c>
      <c r="C2915" s="1" t="s">
        <v>23900</v>
      </c>
      <c r="D2915" s="1" t="s">
        <v>25151</v>
      </c>
      <c r="E2915" s="1">
        <v>2023</v>
      </c>
      <c r="F2915" s="1" t="s">
        <v>25152</v>
      </c>
      <c r="G2915" s="1">
        <v>15503607</v>
      </c>
      <c r="H2915" s="1">
        <v>2023</v>
      </c>
      <c r="I2915" s="1" t="s">
        <v>25153</v>
      </c>
      <c r="J2915" s="1" t="s">
        <v>25154</v>
      </c>
      <c r="K2915" s="1" t="s">
        <v>7972</v>
      </c>
      <c r="L2915" s="1" t="s">
        <v>8102</v>
      </c>
    </row>
    <row r="2916" spans="1:12" ht="37.5">
      <c r="A2916" s="1" t="s">
        <v>25155</v>
      </c>
      <c r="B2916" s="1" t="s">
        <v>25156</v>
      </c>
      <c r="C2916" s="1" t="s">
        <v>23900</v>
      </c>
      <c r="D2916" s="1" t="s">
        <v>25157</v>
      </c>
      <c r="E2916" s="1">
        <v>2023</v>
      </c>
      <c r="F2916" s="1" t="s">
        <v>24999</v>
      </c>
      <c r="G2916" s="1" t="s">
        <v>7969</v>
      </c>
      <c r="H2916" s="1" t="s">
        <v>7969</v>
      </c>
      <c r="I2916" s="1" t="s">
        <v>25158</v>
      </c>
      <c r="J2916" s="1" t="s">
        <v>25159</v>
      </c>
      <c r="K2916" s="1" t="s">
        <v>7972</v>
      </c>
      <c r="L2916" s="1" t="s">
        <v>8102</v>
      </c>
    </row>
    <row r="2917" spans="1:12" ht="37.5">
      <c r="A2917" s="1" t="s">
        <v>25160</v>
      </c>
      <c r="B2917" s="1" t="s">
        <v>25161</v>
      </c>
      <c r="C2917" s="1" t="s">
        <v>23900</v>
      </c>
      <c r="D2917" s="1" t="s">
        <v>25162</v>
      </c>
      <c r="E2917" s="1">
        <v>2023</v>
      </c>
      <c r="F2917" s="1" t="s">
        <v>10342</v>
      </c>
      <c r="G2917" s="1" t="s">
        <v>7969</v>
      </c>
      <c r="H2917" s="1" t="s">
        <v>7969</v>
      </c>
      <c r="I2917" s="1" t="s">
        <v>25163</v>
      </c>
      <c r="J2917" s="1" t="s">
        <v>25164</v>
      </c>
      <c r="K2917" s="1" t="s">
        <v>7972</v>
      </c>
      <c r="L2917" s="1" t="s">
        <v>8102</v>
      </c>
    </row>
    <row r="2918" spans="1:12" ht="37.5">
      <c r="A2918" s="1" t="s">
        <v>25165</v>
      </c>
      <c r="B2918" s="1" t="s">
        <v>25166</v>
      </c>
      <c r="C2918" s="1" t="s">
        <v>23900</v>
      </c>
      <c r="D2918" s="1" t="s">
        <v>25167</v>
      </c>
      <c r="E2918" s="1">
        <v>2023</v>
      </c>
      <c r="F2918" s="1" t="s">
        <v>25168</v>
      </c>
      <c r="G2918" s="1">
        <v>25730436</v>
      </c>
      <c r="H2918" s="1">
        <v>9</v>
      </c>
      <c r="I2918" s="1" t="s">
        <v>25169</v>
      </c>
      <c r="J2918" s="1" t="s">
        <v>25170</v>
      </c>
      <c r="K2918" s="1" t="s">
        <v>7972</v>
      </c>
      <c r="L2918" s="1" t="s">
        <v>8102</v>
      </c>
    </row>
    <row r="2919" spans="1:12" ht="62.5">
      <c r="A2919" s="1" t="s">
        <v>25171</v>
      </c>
      <c r="B2919" s="1" t="s">
        <v>25172</v>
      </c>
      <c r="C2919" s="1" t="s">
        <v>23900</v>
      </c>
      <c r="D2919" s="1" t="s">
        <v>25173</v>
      </c>
      <c r="E2919" s="1">
        <v>2023</v>
      </c>
      <c r="F2919" s="1" t="s">
        <v>25174</v>
      </c>
      <c r="G2919" s="1" t="s">
        <v>25175</v>
      </c>
      <c r="H2919" s="1">
        <v>7</v>
      </c>
      <c r="I2919" s="1" t="s">
        <v>25176</v>
      </c>
      <c r="J2919" s="1" t="s">
        <v>25177</v>
      </c>
      <c r="K2919" s="1" t="s">
        <v>7972</v>
      </c>
      <c r="L2919" s="1" t="s">
        <v>17900</v>
      </c>
    </row>
    <row r="2920" spans="1:12" ht="37.5">
      <c r="A2920" s="1" t="s">
        <v>25178</v>
      </c>
      <c r="B2920" s="1" t="s">
        <v>25179</v>
      </c>
      <c r="C2920" s="1" t="s">
        <v>23900</v>
      </c>
      <c r="D2920" s="1" t="s">
        <v>25180</v>
      </c>
      <c r="E2920" s="1">
        <v>2023</v>
      </c>
      <c r="F2920" s="1" t="s">
        <v>8144</v>
      </c>
      <c r="G2920" s="1">
        <v>20763417</v>
      </c>
      <c r="H2920" s="1">
        <v>13</v>
      </c>
      <c r="I2920" s="1" t="s">
        <v>25181</v>
      </c>
      <c r="J2920" s="1" t="s">
        <v>25182</v>
      </c>
      <c r="K2920" s="1" t="s">
        <v>7972</v>
      </c>
      <c r="L2920" s="1" t="s">
        <v>9292</v>
      </c>
    </row>
    <row r="2921" spans="1:12" ht="37.5">
      <c r="A2921" s="1" t="s">
        <v>25183</v>
      </c>
      <c r="B2921" s="1" t="s">
        <v>25184</v>
      </c>
      <c r="C2921" s="1" t="s">
        <v>23900</v>
      </c>
      <c r="D2921" s="1" t="s">
        <v>25185</v>
      </c>
      <c r="E2921" s="1">
        <v>2022</v>
      </c>
      <c r="F2921" s="1" t="s">
        <v>25186</v>
      </c>
      <c r="G2921" s="1">
        <v>23798920</v>
      </c>
      <c r="H2921" s="1">
        <v>14</v>
      </c>
      <c r="I2921" s="1" t="s">
        <v>25187</v>
      </c>
      <c r="J2921" s="1" t="s">
        <v>25188</v>
      </c>
      <c r="K2921" s="1" t="s">
        <v>7972</v>
      </c>
      <c r="L2921" s="1" t="s">
        <v>8102</v>
      </c>
    </row>
    <row r="2922" spans="1:12" ht="37.5">
      <c r="A2922" s="1" t="s">
        <v>25189</v>
      </c>
      <c r="B2922" s="1" t="s">
        <v>25190</v>
      </c>
      <c r="C2922" s="1" t="s">
        <v>23900</v>
      </c>
      <c r="D2922" s="1" t="s">
        <v>25191</v>
      </c>
      <c r="E2922" s="1">
        <v>2023</v>
      </c>
      <c r="F2922" s="1" t="s">
        <v>25192</v>
      </c>
      <c r="G2922" s="1">
        <v>190578</v>
      </c>
      <c r="H2922" s="1">
        <v>132</v>
      </c>
      <c r="I2922" s="1" t="s">
        <v>25193</v>
      </c>
      <c r="J2922" s="1" t="s">
        <v>25194</v>
      </c>
      <c r="K2922" s="1" t="s">
        <v>7972</v>
      </c>
      <c r="L2922" s="1" t="s">
        <v>25195</v>
      </c>
    </row>
    <row r="2923" spans="1:12" ht="37.5">
      <c r="A2923" s="1" t="s">
        <v>25196</v>
      </c>
      <c r="B2923" s="1" t="s">
        <v>25197</v>
      </c>
      <c r="C2923" s="1" t="s">
        <v>23900</v>
      </c>
      <c r="D2923" s="1" t="s">
        <v>25198</v>
      </c>
      <c r="E2923" s="1">
        <v>2023</v>
      </c>
      <c r="F2923" s="1" t="s">
        <v>25199</v>
      </c>
      <c r="G2923" s="1" t="s">
        <v>25200</v>
      </c>
      <c r="H2923" s="1">
        <v>18</v>
      </c>
      <c r="I2923" s="1" t="s">
        <v>25201</v>
      </c>
      <c r="J2923" s="1" t="s">
        <v>25202</v>
      </c>
      <c r="K2923" s="1" t="s">
        <v>7972</v>
      </c>
      <c r="L2923" s="1" t="s">
        <v>25203</v>
      </c>
    </row>
    <row r="2924" spans="1:12" ht="37.5">
      <c r="A2924" s="1" t="s">
        <v>25204</v>
      </c>
      <c r="B2924" s="1" t="s">
        <v>25205</v>
      </c>
      <c r="C2924" s="1" t="s">
        <v>23900</v>
      </c>
      <c r="D2924" s="1" t="s">
        <v>25206</v>
      </c>
      <c r="E2924" s="1">
        <v>2023</v>
      </c>
      <c r="F2924" s="1" t="s">
        <v>8491</v>
      </c>
      <c r="G2924" s="1">
        <v>21693536</v>
      </c>
      <c r="H2924" s="1">
        <v>11</v>
      </c>
      <c r="I2924" s="1" t="s">
        <v>25207</v>
      </c>
      <c r="J2924" s="1" t="s">
        <v>25208</v>
      </c>
      <c r="K2924" s="1" t="s">
        <v>7972</v>
      </c>
      <c r="L2924" s="1" t="s">
        <v>8102</v>
      </c>
    </row>
    <row r="2925" spans="1:12" ht="37.5">
      <c r="A2925" s="1" t="s">
        <v>25209</v>
      </c>
      <c r="B2925" s="1" t="s">
        <v>25210</v>
      </c>
      <c r="C2925" s="1" t="s">
        <v>23900</v>
      </c>
      <c r="D2925" s="1" t="s">
        <v>25211</v>
      </c>
      <c r="E2925" s="1">
        <v>2023</v>
      </c>
      <c r="F2925" s="1" t="s">
        <v>25212</v>
      </c>
      <c r="G2925" s="1" t="s">
        <v>7969</v>
      </c>
      <c r="H2925" s="1" t="s">
        <v>7969</v>
      </c>
      <c r="I2925" s="1" t="s">
        <v>25213</v>
      </c>
      <c r="J2925" s="1" t="s">
        <v>25214</v>
      </c>
      <c r="K2925" s="1" t="s">
        <v>7972</v>
      </c>
      <c r="L2925" s="1" t="s">
        <v>8102</v>
      </c>
    </row>
    <row r="2926" spans="1:12" ht="37.5">
      <c r="A2926" s="1" t="s">
        <v>25215</v>
      </c>
      <c r="B2926" s="1" t="s">
        <v>25216</v>
      </c>
      <c r="C2926" s="1" t="s">
        <v>23900</v>
      </c>
      <c r="D2926" s="1" t="s">
        <v>25217</v>
      </c>
      <c r="E2926" s="1">
        <v>2023</v>
      </c>
      <c r="F2926" s="1" t="s">
        <v>25026</v>
      </c>
      <c r="G2926" s="1">
        <v>16258312</v>
      </c>
      <c r="H2926" s="1">
        <v>24</v>
      </c>
      <c r="I2926" s="1" t="s">
        <v>25218</v>
      </c>
      <c r="J2926" s="1" t="s">
        <v>25219</v>
      </c>
      <c r="K2926" s="1" t="s">
        <v>7972</v>
      </c>
      <c r="L2926" s="1" t="s">
        <v>8688</v>
      </c>
    </row>
    <row r="2927" spans="1:12" ht="50">
      <c r="A2927" s="1" t="s">
        <v>25220</v>
      </c>
      <c r="B2927" s="1" t="s">
        <v>25221</v>
      </c>
      <c r="C2927" s="1" t="s">
        <v>23900</v>
      </c>
      <c r="D2927" s="1" t="s">
        <v>25222</v>
      </c>
      <c r="E2927" s="1">
        <v>2023</v>
      </c>
      <c r="F2927" s="1" t="s">
        <v>25223</v>
      </c>
      <c r="G2927" s="1" t="s">
        <v>7969</v>
      </c>
      <c r="H2927" s="1" t="s">
        <v>7969</v>
      </c>
      <c r="I2927" s="1" t="s">
        <v>25224</v>
      </c>
      <c r="J2927" s="1" t="s">
        <v>25225</v>
      </c>
      <c r="K2927" s="1" t="s">
        <v>7972</v>
      </c>
      <c r="L2927" s="1" t="s">
        <v>8102</v>
      </c>
    </row>
    <row r="2928" spans="1:12" ht="37.5">
      <c r="A2928" s="1" t="s">
        <v>25226</v>
      </c>
      <c r="B2928" s="1" t="s">
        <v>25227</v>
      </c>
      <c r="C2928" s="1" t="s">
        <v>23900</v>
      </c>
      <c r="D2928" s="1" t="s">
        <v>25228</v>
      </c>
      <c r="E2928" s="1">
        <v>2023</v>
      </c>
      <c r="F2928" s="1" t="s">
        <v>8005</v>
      </c>
      <c r="G2928" s="1">
        <v>9208542</v>
      </c>
      <c r="H2928" s="1">
        <v>79</v>
      </c>
      <c r="I2928" s="1" t="s">
        <v>25229</v>
      </c>
      <c r="J2928" s="1" t="s">
        <v>25230</v>
      </c>
      <c r="K2928" s="1" t="s">
        <v>7972</v>
      </c>
      <c r="L2928" s="1" t="s">
        <v>7978</v>
      </c>
    </row>
    <row r="2929" spans="1:12" ht="37.5">
      <c r="A2929" s="1" t="s">
        <v>25231</v>
      </c>
      <c r="B2929" s="1" t="s">
        <v>25232</v>
      </c>
      <c r="C2929" s="1" t="s">
        <v>23900</v>
      </c>
      <c r="D2929" s="1" t="s">
        <v>25233</v>
      </c>
      <c r="E2929" s="1">
        <v>2022</v>
      </c>
      <c r="F2929" s="1" t="s">
        <v>25234</v>
      </c>
      <c r="G2929" s="1">
        <v>10591478</v>
      </c>
      <c r="H2929" s="1">
        <v>31</v>
      </c>
      <c r="I2929" s="1" t="s">
        <v>25235</v>
      </c>
      <c r="J2929" s="1" t="s">
        <v>25236</v>
      </c>
      <c r="K2929" s="1" t="s">
        <v>7972</v>
      </c>
      <c r="L2929" s="1" t="s">
        <v>8134</v>
      </c>
    </row>
    <row r="2930" spans="1:12" ht="37.5">
      <c r="A2930" s="1" t="s">
        <v>25237</v>
      </c>
      <c r="B2930" s="1" t="s">
        <v>25238</v>
      </c>
      <c r="C2930" s="1" t="s">
        <v>23900</v>
      </c>
      <c r="D2930" s="1" t="s">
        <v>25239</v>
      </c>
      <c r="E2930" s="1">
        <v>2022</v>
      </c>
      <c r="F2930" s="1" t="s">
        <v>8432</v>
      </c>
      <c r="G2930" s="1">
        <v>9574174</v>
      </c>
      <c r="H2930" s="1">
        <v>207</v>
      </c>
      <c r="I2930" s="1" t="s">
        <v>25240</v>
      </c>
      <c r="J2930" s="1" t="s">
        <v>25241</v>
      </c>
      <c r="K2930" s="1" t="s">
        <v>7972</v>
      </c>
      <c r="L2930" s="1" t="s">
        <v>8027</v>
      </c>
    </row>
    <row r="2931" spans="1:12" ht="37.5">
      <c r="A2931" s="1" t="s">
        <v>25242</v>
      </c>
      <c r="B2931" s="1" t="s">
        <v>25243</v>
      </c>
      <c r="C2931" s="1" t="s">
        <v>23900</v>
      </c>
      <c r="D2931" s="1" t="s">
        <v>25244</v>
      </c>
      <c r="E2931" s="1">
        <v>2023</v>
      </c>
      <c r="F2931" s="1" t="s">
        <v>25245</v>
      </c>
      <c r="G2931" s="1">
        <v>10636919</v>
      </c>
      <c r="H2931" s="1">
        <v>2023</v>
      </c>
      <c r="I2931" s="1" t="s">
        <v>25246</v>
      </c>
      <c r="J2931" s="1" t="s">
        <v>25247</v>
      </c>
      <c r="K2931" s="1" t="s">
        <v>7972</v>
      </c>
      <c r="L2931" s="1" t="s">
        <v>8078</v>
      </c>
    </row>
    <row r="2932" spans="1:12" ht="37.5">
      <c r="A2932" s="1" t="s">
        <v>25248</v>
      </c>
      <c r="B2932" s="1" t="s">
        <v>25249</v>
      </c>
      <c r="C2932" s="1" t="s">
        <v>23900</v>
      </c>
      <c r="D2932" s="1" t="s">
        <v>25250</v>
      </c>
      <c r="E2932" s="1">
        <v>2023</v>
      </c>
      <c r="F2932" s="1" t="s">
        <v>12629</v>
      </c>
      <c r="G2932" s="1">
        <v>23773782</v>
      </c>
      <c r="H2932" s="1">
        <v>8</v>
      </c>
      <c r="I2932" s="1" t="s">
        <v>25251</v>
      </c>
      <c r="J2932" s="1" t="s">
        <v>25252</v>
      </c>
      <c r="K2932" s="1" t="s">
        <v>7972</v>
      </c>
      <c r="L2932" s="1" t="s">
        <v>8102</v>
      </c>
    </row>
    <row r="2933" spans="1:12" ht="37.5">
      <c r="A2933" s="1" t="s">
        <v>25253</v>
      </c>
      <c r="B2933" s="1" t="s">
        <v>25254</v>
      </c>
      <c r="C2933" s="1" t="s">
        <v>23900</v>
      </c>
      <c r="D2933" s="1" t="s">
        <v>25255</v>
      </c>
      <c r="E2933" s="1">
        <v>2022</v>
      </c>
      <c r="F2933" s="1" t="s">
        <v>17756</v>
      </c>
      <c r="G2933" s="1">
        <v>19324537</v>
      </c>
      <c r="H2933" s="1">
        <v>19</v>
      </c>
      <c r="I2933" s="1" t="s">
        <v>25256</v>
      </c>
      <c r="J2933" s="1" t="s">
        <v>25257</v>
      </c>
      <c r="K2933" s="1" t="s">
        <v>7972</v>
      </c>
      <c r="L2933" s="1" t="s">
        <v>8102</v>
      </c>
    </row>
    <row r="2934" spans="1:12" ht="37.5">
      <c r="A2934" s="1" t="s">
        <v>25258</v>
      </c>
      <c r="B2934" s="1" t="s">
        <v>25259</v>
      </c>
      <c r="C2934" s="1" t="s">
        <v>23900</v>
      </c>
      <c r="D2934" s="1" t="s">
        <v>25260</v>
      </c>
      <c r="E2934" s="1">
        <v>2022</v>
      </c>
      <c r="F2934" s="1" t="s">
        <v>9860</v>
      </c>
      <c r="G2934" s="1">
        <v>19994893</v>
      </c>
      <c r="H2934" s="1">
        <v>15</v>
      </c>
      <c r="I2934" s="1" t="s">
        <v>25261</v>
      </c>
      <c r="J2934" s="1" t="s">
        <v>25262</v>
      </c>
      <c r="K2934" s="1" t="s">
        <v>7972</v>
      </c>
      <c r="L2934" s="1" t="s">
        <v>9292</v>
      </c>
    </row>
    <row r="2935" spans="1:12" ht="37.5">
      <c r="A2935" s="1" t="s">
        <v>25263</v>
      </c>
      <c r="B2935" s="1" t="s">
        <v>25264</v>
      </c>
      <c r="C2935" s="1" t="s">
        <v>23900</v>
      </c>
      <c r="D2935" s="1" t="s">
        <v>25265</v>
      </c>
      <c r="E2935" s="1">
        <v>2023</v>
      </c>
      <c r="F2935" s="1" t="s">
        <v>25266</v>
      </c>
      <c r="G2935" s="1" t="s">
        <v>7969</v>
      </c>
      <c r="H2935" s="1" t="s">
        <v>7969</v>
      </c>
      <c r="I2935" s="1" t="s">
        <v>25267</v>
      </c>
      <c r="J2935" s="1" t="s">
        <v>25268</v>
      </c>
      <c r="K2935" s="1" t="s">
        <v>7972</v>
      </c>
      <c r="L2935" s="1" t="s">
        <v>8102</v>
      </c>
    </row>
    <row r="2936" spans="1:12" ht="50">
      <c r="A2936" s="1" t="s">
        <v>25269</v>
      </c>
      <c r="B2936" s="1" t="s">
        <v>25270</v>
      </c>
      <c r="C2936" s="1" t="s">
        <v>23900</v>
      </c>
      <c r="D2936" s="1" t="s">
        <v>25271</v>
      </c>
      <c r="E2936" s="1">
        <v>2023</v>
      </c>
      <c r="F2936" s="1" t="s">
        <v>8144</v>
      </c>
      <c r="G2936" s="1">
        <v>20763417</v>
      </c>
      <c r="H2936" s="1">
        <v>13</v>
      </c>
      <c r="I2936" s="1" t="s">
        <v>25272</v>
      </c>
      <c r="J2936" s="1" t="s">
        <v>25273</v>
      </c>
      <c r="K2936" s="1" t="s">
        <v>7972</v>
      </c>
      <c r="L2936" s="1" t="s">
        <v>9292</v>
      </c>
    </row>
    <row r="2937" spans="1:12" ht="37.5">
      <c r="A2937" s="1" t="s">
        <v>25274</v>
      </c>
      <c r="B2937" s="1" t="s">
        <v>25275</v>
      </c>
      <c r="C2937" s="1" t="s">
        <v>23900</v>
      </c>
      <c r="D2937" s="1" t="s">
        <v>25276</v>
      </c>
      <c r="E2937" s="1">
        <v>2023</v>
      </c>
      <c r="F2937" s="1" t="s">
        <v>8024</v>
      </c>
      <c r="G2937" s="1">
        <v>1674048</v>
      </c>
      <c r="H2937" s="1">
        <v>124</v>
      </c>
      <c r="I2937" s="1" t="s">
        <v>25277</v>
      </c>
      <c r="J2937" s="1" t="s">
        <v>25278</v>
      </c>
      <c r="K2937" s="1" t="s">
        <v>7972</v>
      </c>
      <c r="L2937" s="1" t="s">
        <v>8027</v>
      </c>
    </row>
    <row r="2938" spans="1:12" ht="37.5">
      <c r="A2938" s="1" t="s">
        <v>25279</v>
      </c>
      <c r="B2938" s="1" t="s">
        <v>25280</v>
      </c>
      <c r="C2938" s="1" t="s">
        <v>23900</v>
      </c>
      <c r="D2938" s="1" t="s">
        <v>25281</v>
      </c>
      <c r="E2938" s="1">
        <v>2023</v>
      </c>
      <c r="F2938" s="1" t="s">
        <v>19193</v>
      </c>
      <c r="G2938" s="1" t="s">
        <v>7969</v>
      </c>
      <c r="H2938" s="1" t="s">
        <v>7969</v>
      </c>
      <c r="I2938" s="1" t="s">
        <v>25282</v>
      </c>
      <c r="J2938" s="1" t="s">
        <v>25283</v>
      </c>
      <c r="K2938" s="1" t="s">
        <v>7972</v>
      </c>
      <c r="L2938" s="1" t="s">
        <v>8102</v>
      </c>
    </row>
    <row r="2939" spans="1:12" ht="37.5">
      <c r="A2939" s="1" t="s">
        <v>25284</v>
      </c>
      <c r="B2939" s="1" t="s">
        <v>25285</v>
      </c>
      <c r="C2939" s="1" t="s">
        <v>23900</v>
      </c>
      <c r="D2939" s="1" t="s">
        <v>25286</v>
      </c>
      <c r="E2939" s="1">
        <v>2023</v>
      </c>
      <c r="F2939" s="1" t="s">
        <v>8491</v>
      </c>
      <c r="G2939" s="1">
        <v>21693536</v>
      </c>
      <c r="H2939" s="1">
        <v>11</v>
      </c>
      <c r="I2939" s="1" t="s">
        <v>25287</v>
      </c>
      <c r="J2939" s="1" t="s">
        <v>25288</v>
      </c>
      <c r="K2939" s="1" t="s">
        <v>7972</v>
      </c>
      <c r="L2939" s="1" t="s">
        <v>8102</v>
      </c>
    </row>
    <row r="2940" spans="1:12" ht="37.5">
      <c r="A2940" s="1" t="s">
        <v>25289</v>
      </c>
      <c r="B2940" s="1" t="s">
        <v>25290</v>
      </c>
      <c r="C2940" s="1" t="s">
        <v>23900</v>
      </c>
      <c r="D2940" s="1" t="s">
        <v>25291</v>
      </c>
      <c r="E2940" s="1">
        <v>2023</v>
      </c>
      <c r="F2940" s="1" t="s">
        <v>25292</v>
      </c>
      <c r="G2940" s="1">
        <v>2664720</v>
      </c>
      <c r="H2940" s="1">
        <v>40</v>
      </c>
      <c r="I2940" s="1" t="s">
        <v>25293</v>
      </c>
      <c r="J2940" s="1" t="s">
        <v>25294</v>
      </c>
      <c r="K2940" s="1" t="s">
        <v>7972</v>
      </c>
      <c r="L2940" s="1" t="s">
        <v>8134</v>
      </c>
    </row>
    <row r="2941" spans="1:12" ht="37.5">
      <c r="A2941" s="1" t="s">
        <v>25295</v>
      </c>
      <c r="B2941" s="1" t="s">
        <v>25296</v>
      </c>
      <c r="C2941" s="1" t="s">
        <v>23900</v>
      </c>
      <c r="D2941" s="1" t="s">
        <v>25297</v>
      </c>
      <c r="E2941" s="1">
        <v>2023</v>
      </c>
      <c r="F2941" s="1" t="s">
        <v>18945</v>
      </c>
      <c r="G2941" s="1">
        <v>21687161</v>
      </c>
      <c r="H2941" s="1">
        <v>11</v>
      </c>
      <c r="I2941" s="1" t="s">
        <v>25298</v>
      </c>
      <c r="J2941" s="1" t="s">
        <v>25299</v>
      </c>
      <c r="K2941" s="1" t="s">
        <v>7972</v>
      </c>
      <c r="L2941" s="1" t="s">
        <v>8102</v>
      </c>
    </row>
    <row r="2942" spans="1:12" ht="37.5">
      <c r="A2942" s="1" t="s">
        <v>25300</v>
      </c>
      <c r="B2942" s="1" t="s">
        <v>25301</v>
      </c>
      <c r="C2942" s="1" t="s">
        <v>23900</v>
      </c>
      <c r="D2942" s="1" t="s">
        <v>25302</v>
      </c>
      <c r="E2942" s="1">
        <v>2023</v>
      </c>
      <c r="F2942" s="1" t="s">
        <v>10342</v>
      </c>
      <c r="G2942" s="1" t="s">
        <v>7969</v>
      </c>
      <c r="H2942" s="1" t="s">
        <v>7969</v>
      </c>
      <c r="I2942" s="1" t="s">
        <v>25303</v>
      </c>
      <c r="J2942" s="1" t="s">
        <v>25304</v>
      </c>
      <c r="K2942" s="1" t="s">
        <v>7972</v>
      </c>
      <c r="L2942" s="1" t="s">
        <v>8102</v>
      </c>
    </row>
    <row r="2943" spans="1:12" ht="50">
      <c r="A2943" s="1" t="s">
        <v>25305</v>
      </c>
      <c r="B2943" s="1" t="s">
        <v>25306</v>
      </c>
      <c r="C2943" s="1" t="s">
        <v>23900</v>
      </c>
      <c r="D2943" s="1" t="s">
        <v>25307</v>
      </c>
      <c r="E2943" s="1">
        <v>2022</v>
      </c>
      <c r="F2943" s="1" t="s">
        <v>10051</v>
      </c>
      <c r="G2943" s="1">
        <v>25042289</v>
      </c>
      <c r="H2943" s="1">
        <v>6</v>
      </c>
      <c r="I2943" s="1" t="s">
        <v>25308</v>
      </c>
      <c r="J2943" s="1" t="s">
        <v>25309</v>
      </c>
      <c r="K2943" s="1" t="s">
        <v>7972</v>
      </c>
      <c r="L2943" s="1" t="s">
        <v>9292</v>
      </c>
    </row>
    <row r="2944" spans="1:12" ht="37.5">
      <c r="A2944" s="1" t="s">
        <v>25310</v>
      </c>
      <c r="B2944" s="1" t="s">
        <v>25311</v>
      </c>
      <c r="C2944" s="1" t="s">
        <v>23900</v>
      </c>
      <c r="D2944" s="1" t="s">
        <v>25312</v>
      </c>
      <c r="E2944" s="1">
        <v>2023</v>
      </c>
      <c r="F2944" s="1" t="s">
        <v>10830</v>
      </c>
      <c r="G2944" s="1">
        <v>15566013</v>
      </c>
      <c r="H2944" s="1">
        <v>18</v>
      </c>
      <c r="I2944" s="1" t="s">
        <v>25313</v>
      </c>
      <c r="J2944" s="1" t="s">
        <v>25314</v>
      </c>
      <c r="K2944" s="1" t="s">
        <v>7972</v>
      </c>
      <c r="L2944" s="1" t="s">
        <v>8102</v>
      </c>
    </row>
    <row r="2945" spans="1:12" ht="50">
      <c r="A2945" s="1" t="s">
        <v>25315</v>
      </c>
      <c r="B2945" s="1" t="s">
        <v>25316</v>
      </c>
      <c r="C2945" s="1" t="s">
        <v>23900</v>
      </c>
      <c r="D2945" s="1" t="s">
        <v>25317</v>
      </c>
      <c r="E2945" s="1">
        <v>2023</v>
      </c>
      <c r="F2945" s="1" t="s">
        <v>25318</v>
      </c>
      <c r="G2945" s="1">
        <v>17408989</v>
      </c>
      <c r="H2945" s="1" t="s">
        <v>7969</v>
      </c>
      <c r="I2945" s="1" t="s">
        <v>25319</v>
      </c>
      <c r="J2945" s="1" t="s">
        <v>25320</v>
      </c>
      <c r="K2945" s="1" t="s">
        <v>7972</v>
      </c>
      <c r="L2945" s="1" t="s">
        <v>14712</v>
      </c>
    </row>
    <row r="2946" spans="1:12" ht="37.5">
      <c r="A2946" s="1" t="s">
        <v>25321</v>
      </c>
      <c r="B2946" s="1" t="s">
        <v>25322</v>
      </c>
      <c r="C2946" s="1" t="s">
        <v>23900</v>
      </c>
      <c r="D2946" s="1" t="s">
        <v>25323</v>
      </c>
      <c r="E2946" s="1">
        <v>2023</v>
      </c>
      <c r="F2946" s="1" t="s">
        <v>25324</v>
      </c>
      <c r="G2946" s="1" t="s">
        <v>7969</v>
      </c>
      <c r="H2946" s="1" t="s">
        <v>7969</v>
      </c>
      <c r="I2946" s="1" t="s">
        <v>25325</v>
      </c>
      <c r="J2946" s="1" t="s">
        <v>25326</v>
      </c>
      <c r="K2946" s="1" t="s">
        <v>7972</v>
      </c>
      <c r="L2946" s="1" t="s">
        <v>8102</v>
      </c>
    </row>
    <row r="2947" spans="1:12" ht="37.5">
      <c r="A2947" s="1" t="s">
        <v>25327</v>
      </c>
      <c r="B2947" s="1" t="s">
        <v>25328</v>
      </c>
      <c r="C2947" s="1" t="s">
        <v>23900</v>
      </c>
      <c r="D2947" s="1" t="s">
        <v>25329</v>
      </c>
      <c r="E2947" s="1">
        <v>2023</v>
      </c>
      <c r="F2947" s="1" t="s">
        <v>24193</v>
      </c>
      <c r="G2947" s="1">
        <v>2545330</v>
      </c>
      <c r="H2947" s="1" t="s">
        <v>7969</v>
      </c>
      <c r="I2947" s="1" t="s">
        <v>25330</v>
      </c>
      <c r="J2947" s="1" t="s">
        <v>25331</v>
      </c>
      <c r="K2947" s="1" t="s">
        <v>7972</v>
      </c>
      <c r="L2947" s="1" t="s">
        <v>7978</v>
      </c>
    </row>
    <row r="2948" spans="1:12" ht="37.5">
      <c r="A2948" s="1" t="s">
        <v>25332</v>
      </c>
      <c r="B2948" s="1" t="s">
        <v>25333</v>
      </c>
      <c r="C2948" s="1" t="s">
        <v>23900</v>
      </c>
      <c r="D2948" s="1" t="s">
        <v>25334</v>
      </c>
      <c r="E2948" s="1">
        <v>2023</v>
      </c>
      <c r="F2948" s="1" t="s">
        <v>10830</v>
      </c>
      <c r="G2948" s="1">
        <v>15566013</v>
      </c>
      <c r="H2948" s="1">
        <v>18</v>
      </c>
      <c r="I2948" s="1" t="s">
        <v>25335</v>
      </c>
      <c r="J2948" s="1" t="s">
        <v>25336</v>
      </c>
      <c r="K2948" s="1" t="s">
        <v>7972</v>
      </c>
      <c r="L2948" s="1" t="s">
        <v>8102</v>
      </c>
    </row>
    <row r="2949" spans="1:12" ht="37.5">
      <c r="A2949" s="1" t="s">
        <v>25337</v>
      </c>
      <c r="B2949" s="1" t="s">
        <v>25338</v>
      </c>
      <c r="C2949" s="1" t="s">
        <v>23900</v>
      </c>
      <c r="D2949" s="1" t="s">
        <v>25339</v>
      </c>
      <c r="E2949" s="1">
        <v>2023</v>
      </c>
      <c r="F2949" s="1" t="s">
        <v>10464</v>
      </c>
      <c r="G2949" s="1">
        <v>10627375</v>
      </c>
      <c r="H2949" s="1">
        <v>31</v>
      </c>
      <c r="I2949" s="1" t="s">
        <v>25340</v>
      </c>
      <c r="J2949" s="1" t="s">
        <v>25341</v>
      </c>
      <c r="K2949" s="1" t="s">
        <v>7972</v>
      </c>
      <c r="L2949" s="1" t="s">
        <v>8161</v>
      </c>
    </row>
    <row r="2950" spans="1:12" ht="37.5">
      <c r="A2950" s="1" t="s">
        <v>25342</v>
      </c>
      <c r="B2950" s="1" t="s">
        <v>25343</v>
      </c>
      <c r="C2950" s="1" t="s">
        <v>23900</v>
      </c>
      <c r="D2950" s="1" t="s">
        <v>25344</v>
      </c>
      <c r="E2950" s="1">
        <v>2022</v>
      </c>
      <c r="F2950" s="1" t="s">
        <v>24377</v>
      </c>
      <c r="G2950" s="1">
        <v>20452322</v>
      </c>
      <c r="H2950" s="1">
        <v>12</v>
      </c>
      <c r="I2950" s="1" t="s">
        <v>25345</v>
      </c>
      <c r="J2950" s="1" t="s">
        <v>25346</v>
      </c>
      <c r="K2950" s="1" t="s">
        <v>7972</v>
      </c>
      <c r="L2950" s="1" t="s">
        <v>16382</v>
      </c>
    </row>
    <row r="2951" spans="1:12" ht="25">
      <c r="A2951" s="1" t="e">
        <v>#N/A</v>
      </c>
      <c r="B2951" s="1" t="s">
        <v>25347</v>
      </c>
      <c r="C2951" s="1" t="s">
        <v>23900</v>
      </c>
      <c r="D2951" s="1" t="s">
        <v>25348</v>
      </c>
      <c r="E2951" s="1">
        <v>2023</v>
      </c>
      <c r="F2951" s="1" t="s">
        <v>25349</v>
      </c>
      <c r="G2951" s="1"/>
      <c r="H2951" s="1"/>
      <c r="I2951" s="1"/>
      <c r="J2951" s="1"/>
      <c r="K2951" s="1"/>
      <c r="L2951" s="1"/>
    </row>
    <row r="2952" spans="1:12" ht="37.5">
      <c r="A2952" s="1" t="s">
        <v>25350</v>
      </c>
      <c r="B2952" s="1" t="s">
        <v>25351</v>
      </c>
      <c r="C2952" s="1" t="s">
        <v>23900</v>
      </c>
      <c r="D2952" s="1" t="s">
        <v>25352</v>
      </c>
      <c r="E2952" s="1">
        <v>2023</v>
      </c>
      <c r="F2952" s="1" t="s">
        <v>8144</v>
      </c>
      <c r="G2952" s="1">
        <v>20763417</v>
      </c>
      <c r="H2952" s="1">
        <v>13</v>
      </c>
      <c r="I2952" s="1" t="s">
        <v>25353</v>
      </c>
      <c r="J2952" s="1" t="s">
        <v>25354</v>
      </c>
      <c r="K2952" s="1" t="s">
        <v>7972</v>
      </c>
      <c r="L2952" s="1" t="s">
        <v>9292</v>
      </c>
    </row>
    <row r="2953" spans="1:12" ht="37.5">
      <c r="A2953" s="1" t="s">
        <v>25355</v>
      </c>
      <c r="B2953" s="1" t="s">
        <v>25356</v>
      </c>
      <c r="C2953" s="1" t="s">
        <v>23900</v>
      </c>
      <c r="D2953" s="1" t="s">
        <v>25357</v>
      </c>
      <c r="E2953" s="1">
        <v>2023</v>
      </c>
      <c r="F2953" s="1" t="s">
        <v>8685</v>
      </c>
      <c r="G2953" s="1">
        <v>9540091</v>
      </c>
      <c r="H2953" s="1">
        <v>35</v>
      </c>
      <c r="I2953" s="1" t="s">
        <v>25358</v>
      </c>
      <c r="J2953" s="1" t="s">
        <v>25359</v>
      </c>
      <c r="K2953" s="1" t="s">
        <v>7972</v>
      </c>
      <c r="L2953" s="1" t="s">
        <v>8688</v>
      </c>
    </row>
    <row r="2954" spans="1:12" ht="37.5">
      <c r="A2954" s="1" t="s">
        <v>25360</v>
      </c>
      <c r="B2954" s="1" t="s">
        <v>25361</v>
      </c>
      <c r="C2954" s="1" t="s">
        <v>23900</v>
      </c>
      <c r="D2954" s="1" t="s">
        <v>25362</v>
      </c>
      <c r="E2954" s="1">
        <v>2023</v>
      </c>
      <c r="F2954" s="1" t="s">
        <v>24908</v>
      </c>
      <c r="G2954" s="1" t="s">
        <v>7969</v>
      </c>
      <c r="H2954" s="1" t="s">
        <v>7969</v>
      </c>
      <c r="I2954" s="1" t="s">
        <v>25363</v>
      </c>
      <c r="J2954" s="1" t="s">
        <v>25364</v>
      </c>
      <c r="K2954" s="1" t="s">
        <v>7972</v>
      </c>
      <c r="L2954" s="1" t="s">
        <v>8102</v>
      </c>
    </row>
    <row r="2955" spans="1:12" ht="37.5">
      <c r="A2955" s="1" t="s">
        <v>25365</v>
      </c>
      <c r="B2955" s="1" t="s">
        <v>25366</v>
      </c>
      <c r="C2955" s="1" t="s">
        <v>23900</v>
      </c>
      <c r="D2955" s="1" t="s">
        <v>25367</v>
      </c>
      <c r="E2955" s="1">
        <v>2022</v>
      </c>
      <c r="F2955" s="1" t="s">
        <v>25368</v>
      </c>
      <c r="G2955" s="1">
        <v>14726963</v>
      </c>
      <c r="H2955" s="1">
        <v>22</v>
      </c>
      <c r="I2955" s="1" t="s">
        <v>25369</v>
      </c>
      <c r="J2955" s="1" t="s">
        <v>25370</v>
      </c>
      <c r="K2955" s="1" t="s">
        <v>7972</v>
      </c>
      <c r="L2955" s="1" t="s">
        <v>25371</v>
      </c>
    </row>
    <row r="2956" spans="1:12" ht="37.5">
      <c r="A2956" s="1" t="s">
        <v>25372</v>
      </c>
      <c r="B2956" s="1" t="s">
        <v>25373</v>
      </c>
      <c r="C2956" s="1" t="s">
        <v>23900</v>
      </c>
      <c r="D2956" s="1" t="s">
        <v>25374</v>
      </c>
      <c r="E2956" s="1">
        <v>2022</v>
      </c>
      <c r="F2956" s="1" t="s">
        <v>22639</v>
      </c>
      <c r="G2956" s="1">
        <v>7181876</v>
      </c>
      <c r="H2956" s="1">
        <v>17</v>
      </c>
      <c r="I2956" s="1" t="s">
        <v>25375</v>
      </c>
      <c r="J2956" s="1" t="s">
        <v>25376</v>
      </c>
      <c r="K2956" s="1" t="s">
        <v>7972</v>
      </c>
      <c r="L2956" s="1" t="s">
        <v>9292</v>
      </c>
    </row>
    <row r="2957" spans="1:12" ht="37.5">
      <c r="A2957" s="1" t="s">
        <v>25377</v>
      </c>
      <c r="B2957" s="1" t="s">
        <v>25378</v>
      </c>
      <c r="C2957" s="1" t="s">
        <v>23900</v>
      </c>
      <c r="D2957" s="1" t="s">
        <v>25379</v>
      </c>
      <c r="E2957" s="1">
        <v>2023</v>
      </c>
      <c r="F2957" s="1" t="s">
        <v>25380</v>
      </c>
      <c r="G2957" s="1">
        <v>15618625</v>
      </c>
      <c r="H2957" s="1">
        <v>25</v>
      </c>
      <c r="I2957" s="1" t="s">
        <v>25381</v>
      </c>
      <c r="J2957" s="1" t="s">
        <v>25382</v>
      </c>
      <c r="K2957" s="1" t="s">
        <v>7972</v>
      </c>
      <c r="L2957" s="1" t="s">
        <v>8134</v>
      </c>
    </row>
    <row r="2958" spans="1:12" ht="37.5">
      <c r="A2958" s="1" t="s">
        <v>25383</v>
      </c>
      <c r="B2958" s="1" t="s">
        <v>25384</v>
      </c>
      <c r="C2958" s="1" t="s">
        <v>23900</v>
      </c>
      <c r="D2958" s="1" t="s">
        <v>25385</v>
      </c>
      <c r="E2958" s="1">
        <v>2023</v>
      </c>
      <c r="F2958" s="1" t="s">
        <v>25386</v>
      </c>
      <c r="G2958" s="1">
        <v>15614042</v>
      </c>
      <c r="H2958" s="1">
        <v>31</v>
      </c>
      <c r="I2958" s="1" t="s">
        <v>25387</v>
      </c>
      <c r="J2958" s="1" t="s">
        <v>25388</v>
      </c>
      <c r="K2958" s="1" t="s">
        <v>7972</v>
      </c>
      <c r="L2958" s="1" t="s">
        <v>25389</v>
      </c>
    </row>
    <row r="2959" spans="1:12" ht="37.5">
      <c r="A2959" s="1" t="s">
        <v>25390</v>
      </c>
      <c r="B2959" s="1" t="s">
        <v>25391</v>
      </c>
      <c r="C2959" s="1" t="s">
        <v>23900</v>
      </c>
      <c r="D2959" s="1" t="s">
        <v>25392</v>
      </c>
      <c r="E2959" s="1">
        <v>2023</v>
      </c>
      <c r="F2959" s="1" t="s">
        <v>10342</v>
      </c>
      <c r="G2959" s="1" t="s">
        <v>7969</v>
      </c>
      <c r="H2959" s="1" t="s">
        <v>7969</v>
      </c>
      <c r="I2959" s="1" t="s">
        <v>25393</v>
      </c>
      <c r="J2959" s="1" t="s">
        <v>25394</v>
      </c>
      <c r="K2959" s="1" t="s">
        <v>7972</v>
      </c>
      <c r="L2959" s="1" t="s">
        <v>8102</v>
      </c>
    </row>
    <row r="2960" spans="1:12" ht="37.5">
      <c r="A2960" s="1" t="s">
        <v>25395</v>
      </c>
      <c r="B2960" s="1" t="s">
        <v>25396</v>
      </c>
      <c r="C2960" s="1" t="s">
        <v>23900</v>
      </c>
      <c r="D2960" s="1" t="s">
        <v>25397</v>
      </c>
      <c r="E2960" s="1">
        <v>2022</v>
      </c>
      <c r="F2960" s="1" t="s">
        <v>25398</v>
      </c>
      <c r="G2960" s="1">
        <v>10834435</v>
      </c>
      <c r="H2960" s="1">
        <v>27</v>
      </c>
      <c r="I2960" s="1" t="s">
        <v>25399</v>
      </c>
      <c r="J2960" s="1" t="s">
        <v>25400</v>
      </c>
      <c r="K2960" s="1" t="s">
        <v>7972</v>
      </c>
      <c r="L2960" s="1" t="s">
        <v>8102</v>
      </c>
    </row>
    <row r="2961" spans="1:12" ht="25">
      <c r="A2961" s="1" t="e">
        <v>#N/A</v>
      </c>
      <c r="B2961" s="1" t="s">
        <v>25401</v>
      </c>
      <c r="C2961" s="1" t="s">
        <v>23900</v>
      </c>
      <c r="D2961" s="1" t="s">
        <v>25402</v>
      </c>
      <c r="E2961" s="1"/>
      <c r="F2961" s="1"/>
      <c r="G2961" s="1"/>
      <c r="H2961" s="1"/>
      <c r="I2961" s="1"/>
      <c r="J2961" s="1"/>
      <c r="K2961" s="1"/>
      <c r="L2961" s="1"/>
    </row>
    <row r="2962" spans="1:12" ht="37.5">
      <c r="A2962" s="1" t="s">
        <v>25403</v>
      </c>
      <c r="B2962" s="1" t="s">
        <v>25404</v>
      </c>
      <c r="C2962" s="1" t="s">
        <v>23900</v>
      </c>
      <c r="D2962" s="1" t="s">
        <v>25405</v>
      </c>
      <c r="E2962" s="1">
        <v>2023</v>
      </c>
      <c r="F2962" s="1" t="s">
        <v>25406</v>
      </c>
      <c r="G2962" s="1" t="s">
        <v>7969</v>
      </c>
      <c r="H2962" s="1" t="s">
        <v>7969</v>
      </c>
      <c r="I2962" s="1" t="s">
        <v>25407</v>
      </c>
      <c r="J2962" s="1" t="s">
        <v>25408</v>
      </c>
      <c r="K2962" s="1" t="s">
        <v>7972</v>
      </c>
      <c r="L2962" s="1" t="s">
        <v>8102</v>
      </c>
    </row>
    <row r="2963" spans="1:12" ht="50">
      <c r="A2963" s="1" t="s">
        <v>25409</v>
      </c>
      <c r="B2963" s="1" t="s">
        <v>25410</v>
      </c>
      <c r="C2963" s="1" t="s">
        <v>23900</v>
      </c>
      <c r="D2963" s="1" t="s">
        <v>25411</v>
      </c>
      <c r="E2963" s="1">
        <v>2023</v>
      </c>
      <c r="F2963" s="1" t="s">
        <v>8219</v>
      </c>
      <c r="G2963" s="1">
        <v>23674512</v>
      </c>
      <c r="H2963" s="1">
        <v>139</v>
      </c>
      <c r="I2963" s="1" t="s">
        <v>25412</v>
      </c>
      <c r="J2963" s="1" t="s">
        <v>25413</v>
      </c>
      <c r="K2963" s="1" t="s">
        <v>7972</v>
      </c>
      <c r="L2963" s="1" t="s">
        <v>7985</v>
      </c>
    </row>
    <row r="2964" spans="1:12" ht="50">
      <c r="A2964" s="1" t="s">
        <v>25414</v>
      </c>
      <c r="B2964" s="1" t="s">
        <v>25415</v>
      </c>
      <c r="C2964" s="1" t="s">
        <v>23900</v>
      </c>
      <c r="D2964" s="1" t="s">
        <v>25416</v>
      </c>
      <c r="E2964" s="1">
        <v>2023</v>
      </c>
      <c r="F2964" s="1" t="s">
        <v>25417</v>
      </c>
      <c r="G2964" s="1">
        <v>15504646</v>
      </c>
      <c r="H2964" s="1">
        <v>19</v>
      </c>
      <c r="I2964" s="1" t="s">
        <v>25418</v>
      </c>
      <c r="J2964" s="1" t="s">
        <v>25419</v>
      </c>
      <c r="K2964" s="1" t="s">
        <v>7972</v>
      </c>
      <c r="L2964" s="1" t="s">
        <v>12066</v>
      </c>
    </row>
    <row r="2965" spans="1:12" ht="37.5">
      <c r="A2965" s="1" t="s">
        <v>25420</v>
      </c>
      <c r="B2965" s="1" t="s">
        <v>25421</v>
      </c>
      <c r="C2965" s="1" t="s">
        <v>23900</v>
      </c>
      <c r="D2965" s="1" t="s">
        <v>25422</v>
      </c>
      <c r="E2965" s="1">
        <v>2022</v>
      </c>
      <c r="F2965" s="1" t="s">
        <v>8407</v>
      </c>
      <c r="G2965" s="1">
        <v>20798954</v>
      </c>
      <c r="H2965" s="1">
        <v>10</v>
      </c>
      <c r="I2965" s="1" t="s">
        <v>25423</v>
      </c>
      <c r="J2965" s="1" t="s">
        <v>25424</v>
      </c>
      <c r="K2965" s="1" t="s">
        <v>7972</v>
      </c>
      <c r="L2965" s="1" t="s">
        <v>9292</v>
      </c>
    </row>
    <row r="2966" spans="1:12" ht="37.5">
      <c r="A2966" s="1" t="s">
        <v>25425</v>
      </c>
      <c r="B2966" s="1" t="s">
        <v>25426</v>
      </c>
      <c r="C2966" s="1" t="s">
        <v>23900</v>
      </c>
      <c r="D2966" s="1" t="s">
        <v>25427</v>
      </c>
      <c r="E2966" s="1">
        <v>2022</v>
      </c>
      <c r="F2966" s="1" t="s">
        <v>12033</v>
      </c>
      <c r="G2966" s="1">
        <v>20782489</v>
      </c>
      <c r="H2966" s="1">
        <v>13</v>
      </c>
      <c r="I2966" s="1" t="s">
        <v>25428</v>
      </c>
      <c r="J2966" s="1" t="s">
        <v>25429</v>
      </c>
      <c r="K2966" s="1" t="s">
        <v>7972</v>
      </c>
      <c r="L2966" s="1" t="s">
        <v>9292</v>
      </c>
    </row>
    <row r="2967" spans="1:12" ht="37.5">
      <c r="A2967" s="1" t="s">
        <v>25430</v>
      </c>
      <c r="B2967" s="1" t="s">
        <v>25431</v>
      </c>
      <c r="C2967" s="1" t="s">
        <v>23900</v>
      </c>
      <c r="D2967" s="1" t="s">
        <v>25432</v>
      </c>
      <c r="E2967" s="1">
        <v>2022</v>
      </c>
      <c r="F2967" s="1" t="s">
        <v>25433</v>
      </c>
      <c r="G2967" s="1">
        <v>2196492</v>
      </c>
      <c r="H2967" s="1">
        <v>21</v>
      </c>
      <c r="I2967" s="1" t="s">
        <v>25434</v>
      </c>
      <c r="J2967" s="1" t="s">
        <v>25435</v>
      </c>
      <c r="K2967" s="1" t="s">
        <v>7972</v>
      </c>
      <c r="L2967" s="1" t="s">
        <v>16299</v>
      </c>
    </row>
    <row r="2968" spans="1:12" ht="37.5">
      <c r="A2968" s="1" t="s">
        <v>25436</v>
      </c>
      <c r="B2968" s="1" t="s">
        <v>25437</v>
      </c>
      <c r="C2968" s="1" t="s">
        <v>23900</v>
      </c>
      <c r="D2968" s="1" t="s">
        <v>25438</v>
      </c>
      <c r="E2968" s="1">
        <v>2022</v>
      </c>
      <c r="F2968" s="1" t="s">
        <v>8432</v>
      </c>
      <c r="G2968" s="1">
        <v>9574174</v>
      </c>
      <c r="H2968" s="1">
        <v>198</v>
      </c>
      <c r="I2968" s="1" t="s">
        <v>25439</v>
      </c>
      <c r="J2968" s="1" t="s">
        <v>25440</v>
      </c>
      <c r="K2968" s="1" t="s">
        <v>7972</v>
      </c>
      <c r="L2968" s="1" t="s">
        <v>8027</v>
      </c>
    </row>
    <row r="2969" spans="1:12" ht="37.5">
      <c r="A2969" s="1" t="s">
        <v>25441</v>
      </c>
      <c r="B2969" s="1" t="s">
        <v>25442</v>
      </c>
      <c r="C2969" s="1" t="s">
        <v>23900</v>
      </c>
      <c r="D2969" s="1" t="s">
        <v>25443</v>
      </c>
      <c r="E2969" s="1">
        <v>2022</v>
      </c>
      <c r="F2969" s="1" t="s">
        <v>10</v>
      </c>
      <c r="G2969" s="1" t="s">
        <v>25444</v>
      </c>
      <c r="H2969" s="1">
        <v>6</v>
      </c>
      <c r="I2969" s="1" t="s">
        <v>9663</v>
      </c>
      <c r="J2969" s="1" t="s">
        <v>25445</v>
      </c>
      <c r="K2969" s="1" t="s">
        <v>7972</v>
      </c>
      <c r="L2969" s="1" t="s">
        <v>9292</v>
      </c>
    </row>
    <row r="2970" spans="1:12" ht="50">
      <c r="A2970" s="1" t="s">
        <v>25446</v>
      </c>
      <c r="B2970" s="1" t="s">
        <v>25447</v>
      </c>
      <c r="C2970" s="1" t="s">
        <v>23900</v>
      </c>
      <c r="D2970" s="1" t="s">
        <v>25448</v>
      </c>
      <c r="E2970" s="1">
        <v>2022</v>
      </c>
      <c r="F2970" s="1" t="s">
        <v>21345</v>
      </c>
      <c r="G2970" s="1">
        <v>17410398</v>
      </c>
      <c r="H2970" s="1">
        <v>35</v>
      </c>
      <c r="I2970" s="1" t="s">
        <v>25449</v>
      </c>
      <c r="J2970" s="1" t="s">
        <v>25450</v>
      </c>
      <c r="K2970" s="1" t="s">
        <v>7972</v>
      </c>
      <c r="L2970" s="1" t="s">
        <v>12644</v>
      </c>
    </row>
    <row r="2971" spans="1:12" ht="37.5">
      <c r="A2971" s="1" t="s">
        <v>25451</v>
      </c>
      <c r="B2971" s="1" t="s">
        <v>25452</v>
      </c>
      <c r="C2971" s="1" t="s">
        <v>23900</v>
      </c>
      <c r="D2971" s="1" t="s">
        <v>25453</v>
      </c>
      <c r="E2971" s="1">
        <v>2022</v>
      </c>
      <c r="F2971" s="1" t="s">
        <v>8043</v>
      </c>
      <c r="G2971" s="1">
        <v>13807501</v>
      </c>
      <c r="H2971" s="1">
        <v>81</v>
      </c>
      <c r="I2971" s="1" t="s">
        <v>25454</v>
      </c>
      <c r="J2971" s="1" t="s">
        <v>25455</v>
      </c>
      <c r="K2971" s="1" t="s">
        <v>7972</v>
      </c>
      <c r="L2971" s="1" t="s">
        <v>7978</v>
      </c>
    </row>
    <row r="2972" spans="1:12" ht="37.5">
      <c r="A2972" s="1" t="s">
        <v>25456</v>
      </c>
      <c r="B2972" s="1" t="s">
        <v>25457</v>
      </c>
      <c r="C2972" s="1" t="s">
        <v>23900</v>
      </c>
      <c r="D2972" s="1" t="s">
        <v>25458</v>
      </c>
      <c r="E2972" s="1">
        <v>2022</v>
      </c>
      <c r="F2972" s="1" t="s">
        <v>8043</v>
      </c>
      <c r="G2972" s="1">
        <v>13807501</v>
      </c>
      <c r="H2972" s="1">
        <v>81</v>
      </c>
      <c r="I2972" s="1" t="s">
        <v>25459</v>
      </c>
      <c r="J2972" s="1" t="s">
        <v>25460</v>
      </c>
      <c r="K2972" s="1" t="s">
        <v>7972</v>
      </c>
      <c r="L2972" s="1" t="s">
        <v>7978</v>
      </c>
    </row>
    <row r="2973" spans="1:12" ht="37.5">
      <c r="A2973" s="1" t="s">
        <v>25461</v>
      </c>
      <c r="B2973" s="1" t="s">
        <v>25462</v>
      </c>
      <c r="C2973" s="1" t="s">
        <v>23900</v>
      </c>
      <c r="D2973" s="1" t="s">
        <v>25463</v>
      </c>
      <c r="E2973" s="1">
        <v>2022</v>
      </c>
      <c r="F2973" s="1" t="s">
        <v>8443</v>
      </c>
      <c r="G2973" s="1">
        <v>13891286</v>
      </c>
      <c r="H2973" s="1">
        <v>211</v>
      </c>
      <c r="I2973" s="1" t="s">
        <v>25464</v>
      </c>
      <c r="J2973" s="1" t="s">
        <v>25465</v>
      </c>
      <c r="K2973" s="1" t="s">
        <v>7972</v>
      </c>
      <c r="L2973" s="1" t="s">
        <v>7993</v>
      </c>
    </row>
    <row r="2974" spans="1:12" ht="50">
      <c r="A2974" s="1" t="s">
        <v>3216</v>
      </c>
      <c r="B2974" s="1" t="s">
        <v>25466</v>
      </c>
      <c r="C2974" s="1" t="s">
        <v>23900</v>
      </c>
      <c r="D2974" s="1" t="s">
        <v>25467</v>
      </c>
      <c r="E2974" s="1">
        <v>2022</v>
      </c>
      <c r="F2974" s="1" t="s">
        <v>8328</v>
      </c>
      <c r="G2974" s="1" t="s">
        <v>7969</v>
      </c>
      <c r="H2974" s="1" t="s">
        <v>7969</v>
      </c>
      <c r="I2974" s="1" t="s">
        <v>25468</v>
      </c>
      <c r="J2974" s="1" t="s">
        <v>25469</v>
      </c>
      <c r="K2974" s="1" t="s">
        <v>7972</v>
      </c>
      <c r="L2974" s="1" t="s">
        <v>8324</v>
      </c>
    </row>
    <row r="2975" spans="1:12" ht="37.5">
      <c r="A2975" s="1" t="s">
        <v>25470</v>
      </c>
      <c r="B2975" s="1" t="s">
        <v>25471</v>
      </c>
      <c r="C2975" s="1" t="s">
        <v>23900</v>
      </c>
      <c r="D2975" s="1" t="s">
        <v>25472</v>
      </c>
      <c r="E2975" s="1">
        <v>2022</v>
      </c>
      <c r="F2975" s="1" t="s">
        <v>12556</v>
      </c>
      <c r="G2975" s="1">
        <v>3608352</v>
      </c>
      <c r="H2975" s="1">
        <v>172</v>
      </c>
      <c r="I2975" s="1" t="s">
        <v>25473</v>
      </c>
      <c r="J2975" s="1" t="s">
        <v>25474</v>
      </c>
      <c r="K2975" s="1" t="s">
        <v>7972</v>
      </c>
      <c r="L2975" s="1" t="s">
        <v>8027</v>
      </c>
    </row>
    <row r="2976" spans="1:12" ht="37.5">
      <c r="A2976" s="1" t="s">
        <v>25475</v>
      </c>
      <c r="B2976" s="1" t="s">
        <v>25476</v>
      </c>
      <c r="C2976" s="1" t="s">
        <v>23900</v>
      </c>
      <c r="D2976" s="1" t="s">
        <v>25477</v>
      </c>
      <c r="E2976" s="1">
        <v>2022</v>
      </c>
      <c r="F2976" s="1" t="s">
        <v>8009</v>
      </c>
      <c r="G2976" s="1">
        <v>20799292</v>
      </c>
      <c r="H2976" s="1">
        <v>11</v>
      </c>
      <c r="I2976" s="1" t="s">
        <v>25478</v>
      </c>
      <c r="J2976" s="1" t="s">
        <v>25479</v>
      </c>
      <c r="K2976" s="1" t="s">
        <v>7972</v>
      </c>
      <c r="L2976" s="1" t="s">
        <v>9292</v>
      </c>
    </row>
    <row r="2977" spans="1:12" ht="37.5">
      <c r="A2977" s="1" t="s">
        <v>25480</v>
      </c>
      <c r="B2977" s="1" t="s">
        <v>25481</v>
      </c>
      <c r="C2977" s="1" t="s">
        <v>23900</v>
      </c>
      <c r="D2977" s="1" t="s">
        <v>25482</v>
      </c>
      <c r="E2977" s="1">
        <v>2022</v>
      </c>
      <c r="F2977" s="1" t="s">
        <v>18626</v>
      </c>
      <c r="G2977" s="1">
        <v>11100168</v>
      </c>
      <c r="H2977" s="1">
        <v>61</v>
      </c>
      <c r="I2977" s="1" t="s">
        <v>25483</v>
      </c>
      <c r="J2977" s="1" t="s">
        <v>25484</v>
      </c>
      <c r="K2977" s="1" t="s">
        <v>7972</v>
      </c>
      <c r="L2977" s="1" t="s">
        <v>7993</v>
      </c>
    </row>
    <row r="2978" spans="1:12" ht="37.5">
      <c r="A2978" s="1" t="s">
        <v>25485</v>
      </c>
      <c r="B2978" s="1" t="s">
        <v>25486</v>
      </c>
      <c r="C2978" s="1" t="s">
        <v>23900</v>
      </c>
      <c r="D2978" s="1" t="s">
        <v>25487</v>
      </c>
      <c r="E2978" s="1">
        <v>2022</v>
      </c>
      <c r="F2978" s="1" t="s">
        <v>25488</v>
      </c>
      <c r="G2978" s="1">
        <v>20749090</v>
      </c>
      <c r="H2978" s="1">
        <v>14</v>
      </c>
      <c r="I2978" s="1" t="s">
        <v>25489</v>
      </c>
      <c r="J2978" s="1" t="s">
        <v>25490</v>
      </c>
      <c r="K2978" s="1" t="s">
        <v>7972</v>
      </c>
      <c r="L2978" s="1" t="s">
        <v>25491</v>
      </c>
    </row>
    <row r="2979" spans="1:12" ht="37.5">
      <c r="A2979" s="1" t="s">
        <v>25492</v>
      </c>
      <c r="B2979" s="1" t="s">
        <v>25493</v>
      </c>
      <c r="C2979" s="1" t="s">
        <v>23900</v>
      </c>
      <c r="D2979" s="1" t="s">
        <v>25494</v>
      </c>
      <c r="E2979" s="1">
        <v>2022</v>
      </c>
      <c r="F2979" s="1" t="s">
        <v>8144</v>
      </c>
      <c r="G2979" s="1">
        <v>20763417</v>
      </c>
      <c r="H2979" s="1">
        <v>12</v>
      </c>
      <c r="I2979" s="1" t="s">
        <v>25495</v>
      </c>
      <c r="J2979" s="1" t="s">
        <v>25496</v>
      </c>
      <c r="K2979" s="1" t="s">
        <v>7972</v>
      </c>
      <c r="L2979" s="1" t="s">
        <v>9292</v>
      </c>
    </row>
    <row r="2980" spans="1:12" ht="37.5">
      <c r="A2980" s="1" t="s">
        <v>25497</v>
      </c>
      <c r="B2980" s="1" t="s">
        <v>25498</v>
      </c>
      <c r="C2980" s="1" t="s">
        <v>23900</v>
      </c>
      <c r="D2980" s="1" t="s">
        <v>25499</v>
      </c>
      <c r="E2980" s="1">
        <v>2022</v>
      </c>
      <c r="F2980" s="1" t="s">
        <v>8276</v>
      </c>
      <c r="G2980" s="1">
        <v>14248220</v>
      </c>
      <c r="H2980" s="1">
        <v>22</v>
      </c>
      <c r="I2980" s="1" t="s">
        <v>25500</v>
      </c>
      <c r="J2980" s="1" t="s">
        <v>25501</v>
      </c>
      <c r="K2980" s="1" t="s">
        <v>7972</v>
      </c>
      <c r="L2980" s="1" t="s">
        <v>9292</v>
      </c>
    </row>
    <row r="2981" spans="1:12" ht="37.5">
      <c r="A2981" s="1" t="s">
        <v>25502</v>
      </c>
      <c r="B2981" s="1" t="s">
        <v>25503</v>
      </c>
      <c r="C2981" s="1" t="s">
        <v>23900</v>
      </c>
      <c r="D2981" s="1" t="s">
        <v>25504</v>
      </c>
      <c r="E2981" s="1">
        <v>2022</v>
      </c>
      <c r="F2981" s="1" t="s">
        <v>8043</v>
      </c>
      <c r="G2981" s="1">
        <v>13807501</v>
      </c>
      <c r="H2981" s="1">
        <v>81</v>
      </c>
      <c r="I2981" s="1" t="s">
        <v>25505</v>
      </c>
      <c r="J2981" s="1" t="s">
        <v>25506</v>
      </c>
      <c r="K2981" s="1" t="s">
        <v>7972</v>
      </c>
      <c r="L2981" s="1" t="s">
        <v>7978</v>
      </c>
    </row>
    <row r="2982" spans="1:12" ht="37.5">
      <c r="A2982" s="1" t="s">
        <v>25507</v>
      </c>
      <c r="B2982" s="1" t="s">
        <v>25508</v>
      </c>
      <c r="C2982" s="1" t="s">
        <v>23900</v>
      </c>
      <c r="D2982" s="1" t="s">
        <v>25509</v>
      </c>
      <c r="E2982" s="1">
        <v>2022</v>
      </c>
      <c r="F2982" s="1" t="s">
        <v>8392</v>
      </c>
      <c r="G2982" s="1">
        <v>23274662</v>
      </c>
      <c r="H2982" s="1">
        <v>9</v>
      </c>
      <c r="I2982" s="1" t="s">
        <v>25510</v>
      </c>
      <c r="J2982" s="1" t="s">
        <v>25511</v>
      </c>
      <c r="K2982" s="1" t="s">
        <v>7972</v>
      </c>
      <c r="L2982" s="1" t="s">
        <v>8102</v>
      </c>
    </row>
    <row r="2983" spans="1:12" ht="37.5">
      <c r="A2983" s="1" t="s">
        <v>25512</v>
      </c>
      <c r="B2983" s="1" t="s">
        <v>25513</v>
      </c>
      <c r="C2983" s="1" t="s">
        <v>23900</v>
      </c>
      <c r="D2983" s="1" t="s">
        <v>25514</v>
      </c>
      <c r="E2983" s="1">
        <v>2022</v>
      </c>
      <c r="F2983" s="1" t="s">
        <v>20091</v>
      </c>
      <c r="G2983" s="1">
        <v>13191578</v>
      </c>
      <c r="H2983" s="1">
        <v>34</v>
      </c>
      <c r="I2983" s="1" t="s">
        <v>25515</v>
      </c>
      <c r="J2983" s="1" t="s">
        <v>25516</v>
      </c>
      <c r="K2983" s="1" t="s">
        <v>7972</v>
      </c>
      <c r="L2983" s="1" t="s">
        <v>20094</v>
      </c>
    </row>
    <row r="2984" spans="1:12" ht="37.5">
      <c r="A2984" s="1" t="s">
        <v>25517</v>
      </c>
      <c r="B2984" s="1" t="s">
        <v>25518</v>
      </c>
      <c r="C2984" s="1" t="s">
        <v>23900</v>
      </c>
      <c r="D2984" s="1" t="s">
        <v>25519</v>
      </c>
      <c r="E2984" s="1">
        <v>2022</v>
      </c>
      <c r="F2984" s="1" t="s">
        <v>25520</v>
      </c>
      <c r="G2984" s="1">
        <v>19118074</v>
      </c>
      <c r="H2984" s="1">
        <v>15</v>
      </c>
      <c r="I2984" s="1" t="s">
        <v>25521</v>
      </c>
      <c r="J2984" s="1" t="s">
        <v>25522</v>
      </c>
      <c r="K2984" s="1" t="s">
        <v>7972</v>
      </c>
      <c r="L2984" s="1" t="s">
        <v>9292</v>
      </c>
    </row>
    <row r="2985" spans="1:12" ht="37.5">
      <c r="A2985" s="1" t="s">
        <v>25523</v>
      </c>
      <c r="B2985" s="1" t="s">
        <v>25524</v>
      </c>
      <c r="C2985" s="1" t="s">
        <v>23900</v>
      </c>
      <c r="D2985" s="1" t="s">
        <v>25525</v>
      </c>
      <c r="E2985" s="1">
        <v>2022</v>
      </c>
      <c r="F2985" s="1" t="s">
        <v>9542</v>
      </c>
      <c r="G2985" s="1">
        <v>15249050</v>
      </c>
      <c r="H2985" s="1">
        <v>23</v>
      </c>
      <c r="I2985" s="1" t="s">
        <v>25526</v>
      </c>
      <c r="J2985" s="1" t="s">
        <v>25527</v>
      </c>
      <c r="K2985" s="1" t="s">
        <v>7972</v>
      </c>
      <c r="L2985" s="1" t="s">
        <v>8102</v>
      </c>
    </row>
    <row r="2986" spans="1:12" ht="75">
      <c r="A2986" s="1" t="s">
        <v>25528</v>
      </c>
      <c r="B2986" s="1" t="s">
        <v>25529</v>
      </c>
      <c r="C2986" s="1" t="s">
        <v>23900</v>
      </c>
      <c r="D2986" s="1" t="s">
        <v>25530</v>
      </c>
      <c r="E2986" s="1">
        <v>2022</v>
      </c>
      <c r="F2986" s="1" t="s">
        <v>8038</v>
      </c>
      <c r="G2986" s="1">
        <v>19995903</v>
      </c>
      <c r="H2986" s="1">
        <v>14</v>
      </c>
      <c r="I2986" s="1" t="s">
        <v>25531</v>
      </c>
      <c r="J2986" s="1" t="s">
        <v>25532</v>
      </c>
      <c r="K2986" s="1" t="s">
        <v>7972</v>
      </c>
      <c r="L2986" s="1" t="s">
        <v>9292</v>
      </c>
    </row>
    <row r="2987" spans="1:12" ht="37.5">
      <c r="A2987" s="1" t="s">
        <v>25533</v>
      </c>
      <c r="B2987" s="1" t="s">
        <v>25534</v>
      </c>
      <c r="C2987" s="1" t="s">
        <v>23900</v>
      </c>
      <c r="D2987" s="1" t="s">
        <v>25535</v>
      </c>
      <c r="E2987" s="1">
        <v>2022</v>
      </c>
      <c r="F2987" s="1" t="s">
        <v>9553</v>
      </c>
      <c r="G2987" s="1">
        <v>20967209</v>
      </c>
      <c r="H2987" s="1">
        <v>3</v>
      </c>
      <c r="I2987" s="1" t="s">
        <v>25536</v>
      </c>
      <c r="J2987" s="1" t="s">
        <v>25537</v>
      </c>
      <c r="K2987" s="1" t="s">
        <v>7972</v>
      </c>
      <c r="L2987" s="1" t="s">
        <v>8027</v>
      </c>
    </row>
    <row r="2988" spans="1:12" ht="37.5">
      <c r="A2988" s="1" t="s">
        <v>25538</v>
      </c>
      <c r="B2988" s="1" t="s">
        <v>25539</v>
      </c>
      <c r="C2988" s="1" t="s">
        <v>23900</v>
      </c>
      <c r="D2988" s="1" t="s">
        <v>25540</v>
      </c>
      <c r="E2988" s="1">
        <v>2022</v>
      </c>
      <c r="F2988" s="1" t="s">
        <v>12556</v>
      </c>
      <c r="G2988" s="1">
        <v>3608352</v>
      </c>
      <c r="H2988" s="1">
        <v>172</v>
      </c>
      <c r="I2988" s="1" t="s">
        <v>25541</v>
      </c>
      <c r="J2988" s="1" t="s">
        <v>25542</v>
      </c>
      <c r="K2988" s="1" t="s">
        <v>7972</v>
      </c>
      <c r="L2988" s="1" t="s">
        <v>8027</v>
      </c>
    </row>
    <row r="2989" spans="1:12" ht="37.5">
      <c r="A2989" s="1" t="s">
        <v>25543</v>
      </c>
      <c r="B2989" s="1" t="s">
        <v>25544</v>
      </c>
      <c r="C2989" s="1" t="s">
        <v>23900</v>
      </c>
      <c r="D2989" s="1" t="s">
        <v>25545</v>
      </c>
      <c r="E2989" s="1">
        <v>2022</v>
      </c>
      <c r="F2989" s="1" t="s">
        <v>24422</v>
      </c>
      <c r="G2989" s="1">
        <v>200255</v>
      </c>
      <c r="H2989" s="1">
        <v>604</v>
      </c>
      <c r="I2989" s="1" t="s">
        <v>25546</v>
      </c>
      <c r="J2989" s="1" t="s">
        <v>25547</v>
      </c>
      <c r="K2989" s="1" t="s">
        <v>7972</v>
      </c>
      <c r="L2989" s="1" t="s">
        <v>8465</v>
      </c>
    </row>
    <row r="2990" spans="1:12" ht="37.5">
      <c r="A2990" s="1" t="s">
        <v>25548</v>
      </c>
      <c r="B2990" s="1" t="s">
        <v>25549</v>
      </c>
      <c r="C2990" s="1" t="s">
        <v>23900</v>
      </c>
      <c r="D2990" s="1" t="s">
        <v>25550</v>
      </c>
      <c r="E2990" s="1">
        <v>2022</v>
      </c>
      <c r="F2990" s="1" t="s">
        <v>18945</v>
      </c>
      <c r="G2990" s="1">
        <v>21687161</v>
      </c>
      <c r="H2990" s="1">
        <v>10</v>
      </c>
      <c r="I2990" s="1" t="s">
        <v>25551</v>
      </c>
      <c r="J2990" s="1" t="s">
        <v>25552</v>
      </c>
      <c r="K2990" s="1" t="s">
        <v>7972</v>
      </c>
      <c r="L2990" s="1" t="s">
        <v>8102</v>
      </c>
    </row>
    <row r="2991" spans="1:12" ht="37.5">
      <c r="A2991" s="1" t="s">
        <v>25553</v>
      </c>
      <c r="B2991" s="1" t="s">
        <v>25554</v>
      </c>
      <c r="C2991" s="1" t="s">
        <v>23900</v>
      </c>
      <c r="D2991" s="1" t="s">
        <v>25555</v>
      </c>
      <c r="E2991" s="1">
        <v>2022</v>
      </c>
      <c r="F2991" s="1" t="s">
        <v>9553</v>
      </c>
      <c r="G2991" s="1">
        <v>20967209</v>
      </c>
      <c r="H2991" s="1">
        <v>3</v>
      </c>
      <c r="I2991" s="1" t="s">
        <v>25556</v>
      </c>
      <c r="J2991" s="1" t="s">
        <v>25557</v>
      </c>
      <c r="K2991" s="1" t="s">
        <v>7972</v>
      </c>
      <c r="L2991" s="1" t="s">
        <v>8027</v>
      </c>
    </row>
    <row r="2992" spans="1:12" ht="37.5">
      <c r="A2992" s="1" t="s">
        <v>25558</v>
      </c>
      <c r="B2992" s="1" t="s">
        <v>25559</v>
      </c>
      <c r="C2992" s="1" t="s">
        <v>23900</v>
      </c>
      <c r="D2992" s="1" t="s">
        <v>25560</v>
      </c>
      <c r="E2992" s="1">
        <v>2022</v>
      </c>
      <c r="F2992" s="1" t="s">
        <v>25561</v>
      </c>
      <c r="G2992" s="1">
        <v>24686557</v>
      </c>
      <c r="H2992" s="1">
        <v>7</v>
      </c>
      <c r="I2992" s="1" t="s">
        <v>25562</v>
      </c>
      <c r="J2992" s="1" t="s">
        <v>25563</v>
      </c>
      <c r="K2992" s="1" t="s">
        <v>7972</v>
      </c>
      <c r="L2992" s="1" t="s">
        <v>8134</v>
      </c>
    </row>
    <row r="2993" spans="1:12" ht="37.5">
      <c r="A2993" s="1" t="s">
        <v>25564</v>
      </c>
      <c r="B2993" s="1" t="s">
        <v>25565</v>
      </c>
      <c r="C2993" s="1" t="s">
        <v>23900</v>
      </c>
      <c r="D2993" s="1" t="s">
        <v>25566</v>
      </c>
      <c r="E2993" s="1">
        <v>2022</v>
      </c>
      <c r="F2993" s="1" t="s">
        <v>12556</v>
      </c>
      <c r="G2993" s="1">
        <v>3608352</v>
      </c>
      <c r="H2993" s="1">
        <v>171</v>
      </c>
      <c r="I2993" s="1" t="s">
        <v>25567</v>
      </c>
      <c r="J2993" s="1" t="s">
        <v>25568</v>
      </c>
      <c r="K2993" s="1" t="s">
        <v>7972</v>
      </c>
      <c r="L2993" s="1" t="s">
        <v>8027</v>
      </c>
    </row>
    <row r="2994" spans="1:12" ht="37.5">
      <c r="A2994" s="1" t="s">
        <v>25569</v>
      </c>
      <c r="B2994" s="1" t="s">
        <v>25570</v>
      </c>
      <c r="C2994" s="1" t="s">
        <v>23900</v>
      </c>
      <c r="D2994" s="1" t="s">
        <v>25571</v>
      </c>
      <c r="E2994" s="1">
        <v>2022</v>
      </c>
      <c r="F2994" s="1" t="s">
        <v>24648</v>
      </c>
      <c r="G2994" s="1">
        <v>21682194</v>
      </c>
      <c r="H2994" s="1">
        <v>26</v>
      </c>
      <c r="I2994" s="1" t="s">
        <v>25572</v>
      </c>
      <c r="J2994" s="1" t="s">
        <v>25573</v>
      </c>
      <c r="K2994" s="1" t="s">
        <v>7972</v>
      </c>
      <c r="L2994" s="1" t="s">
        <v>8102</v>
      </c>
    </row>
    <row r="2995" spans="1:12" ht="37.5">
      <c r="A2995" s="1" t="s">
        <v>25574</v>
      </c>
      <c r="B2995" s="1" t="s">
        <v>25575</v>
      </c>
      <c r="C2995" s="1" t="s">
        <v>23900</v>
      </c>
      <c r="D2995" s="1" t="s">
        <v>25576</v>
      </c>
      <c r="E2995" s="1">
        <v>2022</v>
      </c>
      <c r="F2995" s="1" t="s">
        <v>8009</v>
      </c>
      <c r="G2995" s="1">
        <v>20799292</v>
      </c>
      <c r="H2995" s="1">
        <v>11</v>
      </c>
      <c r="I2995" s="1" t="s">
        <v>25577</v>
      </c>
      <c r="J2995" s="1" t="s">
        <v>25578</v>
      </c>
      <c r="K2995" s="1" t="s">
        <v>7972</v>
      </c>
      <c r="L2995" s="1" t="s">
        <v>9292</v>
      </c>
    </row>
    <row r="2996" spans="1:12" ht="37.5">
      <c r="A2996" s="1" t="s">
        <v>25579</v>
      </c>
      <c r="B2996" s="1" t="s">
        <v>25580</v>
      </c>
      <c r="C2996" s="1" t="s">
        <v>23900</v>
      </c>
      <c r="D2996" s="1" t="s">
        <v>25581</v>
      </c>
      <c r="E2996" s="1">
        <v>2022</v>
      </c>
      <c r="F2996" s="1" t="s">
        <v>8516</v>
      </c>
      <c r="G2996" s="1">
        <v>20711050</v>
      </c>
      <c r="H2996" s="1">
        <v>14</v>
      </c>
      <c r="I2996" s="1" t="s">
        <v>25582</v>
      </c>
      <c r="J2996" s="1" t="s">
        <v>25583</v>
      </c>
      <c r="K2996" s="1" t="s">
        <v>7972</v>
      </c>
      <c r="L2996" s="1" t="s">
        <v>9292</v>
      </c>
    </row>
    <row r="2997" spans="1:12" ht="37.5">
      <c r="A2997" s="1" t="s">
        <v>25584</v>
      </c>
      <c r="B2997" s="1" t="s">
        <v>25585</v>
      </c>
      <c r="C2997" s="1" t="s">
        <v>23900</v>
      </c>
      <c r="D2997" s="1" t="s">
        <v>25586</v>
      </c>
      <c r="E2997" s="1">
        <v>2022</v>
      </c>
      <c r="F2997" s="1" t="s">
        <v>9542</v>
      </c>
      <c r="G2997" s="1">
        <v>15249050</v>
      </c>
      <c r="H2997" s="1">
        <v>23</v>
      </c>
      <c r="I2997" s="1" t="s">
        <v>25587</v>
      </c>
      <c r="J2997" s="1" t="s">
        <v>25588</v>
      </c>
      <c r="K2997" s="1" t="s">
        <v>7972</v>
      </c>
      <c r="L2997" s="1" t="s">
        <v>8102</v>
      </c>
    </row>
    <row r="2998" spans="1:12" ht="37.5">
      <c r="A2998" s="1" t="s">
        <v>25589</v>
      </c>
      <c r="B2998" s="1" t="s">
        <v>25590</v>
      </c>
      <c r="C2998" s="1" t="s">
        <v>23900</v>
      </c>
      <c r="D2998" s="1" t="s">
        <v>25591</v>
      </c>
      <c r="E2998" s="1">
        <v>2022</v>
      </c>
      <c r="F2998" s="1" t="s">
        <v>25592</v>
      </c>
      <c r="G2998" s="1">
        <v>9205691</v>
      </c>
      <c r="H2998" s="1">
        <v>130</v>
      </c>
      <c r="I2998" s="1" t="s">
        <v>25593</v>
      </c>
      <c r="J2998" s="1" t="s">
        <v>25594</v>
      </c>
      <c r="K2998" s="1" t="s">
        <v>7972</v>
      </c>
      <c r="L2998" s="1" t="s">
        <v>7978</v>
      </c>
    </row>
    <row r="2999" spans="1:12" ht="37.5">
      <c r="A2999" s="1" t="s">
        <v>25595</v>
      </c>
      <c r="B2999" s="1" t="s">
        <v>25596</v>
      </c>
      <c r="C2999" s="1" t="s">
        <v>23900</v>
      </c>
      <c r="D2999" s="1" t="s">
        <v>25597</v>
      </c>
      <c r="E2999" s="1">
        <v>2022</v>
      </c>
      <c r="F2999" s="1" t="s">
        <v>9542</v>
      </c>
      <c r="G2999" s="1">
        <v>15249050</v>
      </c>
      <c r="H2999" s="1">
        <v>23</v>
      </c>
      <c r="I2999" s="1" t="s">
        <v>25598</v>
      </c>
      <c r="J2999" s="1" t="s">
        <v>25599</v>
      </c>
      <c r="K2999" s="1" t="s">
        <v>7972</v>
      </c>
      <c r="L2999" s="1" t="s">
        <v>8102</v>
      </c>
    </row>
    <row r="3000" spans="1:12" ht="37.5">
      <c r="A3000" s="1" t="s">
        <v>25600</v>
      </c>
      <c r="B3000" s="1" t="s">
        <v>25601</v>
      </c>
      <c r="C3000" s="1" t="s">
        <v>23900</v>
      </c>
      <c r="D3000" s="1" t="s">
        <v>25602</v>
      </c>
      <c r="E3000" s="1">
        <v>2022</v>
      </c>
      <c r="F3000" s="1" t="s">
        <v>25603</v>
      </c>
      <c r="G3000" s="1">
        <v>9288910</v>
      </c>
      <c r="H3000" s="1">
        <v>29</v>
      </c>
      <c r="I3000" s="1" t="s">
        <v>25604</v>
      </c>
      <c r="J3000" s="1" t="s">
        <v>25605</v>
      </c>
      <c r="K3000" s="1" t="s">
        <v>7972</v>
      </c>
      <c r="L3000" s="1" t="s">
        <v>7978</v>
      </c>
    </row>
    <row r="3001" spans="1:12" ht="37.5">
      <c r="A3001" s="1" t="s">
        <v>25606</v>
      </c>
      <c r="B3001" s="1" t="s">
        <v>25607</v>
      </c>
      <c r="C3001" s="1" t="s">
        <v>23900</v>
      </c>
      <c r="D3001" s="1" t="s">
        <v>25608</v>
      </c>
      <c r="E3001" s="1">
        <v>2022</v>
      </c>
      <c r="F3001" s="1" t="s">
        <v>24674</v>
      </c>
      <c r="G3001" s="1">
        <v>1628828</v>
      </c>
      <c r="H3001" s="1">
        <v>44</v>
      </c>
      <c r="I3001" s="1" t="s">
        <v>25609</v>
      </c>
      <c r="J3001" s="1" t="s">
        <v>25610</v>
      </c>
      <c r="K3001" s="1" t="s">
        <v>7972</v>
      </c>
      <c r="L3001" s="1" t="s">
        <v>8078</v>
      </c>
    </row>
    <row r="3002" spans="1:12" ht="37.5">
      <c r="A3002" s="1" t="s">
        <v>25611</v>
      </c>
      <c r="B3002" s="1" t="s">
        <v>25612</v>
      </c>
      <c r="C3002" s="1" t="s">
        <v>23900</v>
      </c>
      <c r="D3002" s="1" t="s">
        <v>25613</v>
      </c>
      <c r="E3002" s="1">
        <v>2022</v>
      </c>
      <c r="F3002" s="1" t="s">
        <v>25614</v>
      </c>
      <c r="G3002" s="1">
        <v>20754426</v>
      </c>
      <c r="H3002" s="1">
        <v>12</v>
      </c>
      <c r="I3002" s="1" t="s">
        <v>25615</v>
      </c>
      <c r="J3002" s="1" t="s">
        <v>25616</v>
      </c>
      <c r="K3002" s="1" t="s">
        <v>7972</v>
      </c>
      <c r="L3002" s="1" t="s">
        <v>9292</v>
      </c>
    </row>
    <row r="3003" spans="1:12" ht="37.5">
      <c r="A3003" s="1" t="s">
        <v>25617</v>
      </c>
      <c r="B3003" s="1" t="s">
        <v>25618</v>
      </c>
      <c r="C3003" s="1" t="s">
        <v>23900</v>
      </c>
      <c r="D3003" s="1" t="s">
        <v>25619</v>
      </c>
      <c r="E3003" s="1">
        <v>2022</v>
      </c>
      <c r="F3003" s="1" t="s">
        <v>25620</v>
      </c>
      <c r="G3003" s="1">
        <v>22277099</v>
      </c>
      <c r="H3003" s="1">
        <v>10</v>
      </c>
      <c r="I3003" s="1" t="s">
        <v>25621</v>
      </c>
      <c r="J3003" s="1" t="s">
        <v>25622</v>
      </c>
      <c r="K3003" s="1" t="s">
        <v>7972</v>
      </c>
      <c r="L3003" s="1" t="s">
        <v>9292</v>
      </c>
    </row>
    <row r="3004" spans="1:12" ht="37.5">
      <c r="A3004" s="1" t="s">
        <v>3246</v>
      </c>
      <c r="B3004" s="1" t="s">
        <v>25623</v>
      </c>
      <c r="C3004" s="1" t="s">
        <v>23900</v>
      </c>
      <c r="D3004" s="1" t="s">
        <v>3249</v>
      </c>
      <c r="E3004" s="1">
        <v>2022</v>
      </c>
      <c r="F3004" s="1" t="s">
        <v>8293</v>
      </c>
      <c r="G3004" s="1">
        <v>22142134</v>
      </c>
      <c r="H3004" s="1">
        <v>67</v>
      </c>
      <c r="I3004" s="1" t="s">
        <v>25624</v>
      </c>
      <c r="J3004" s="1" t="s">
        <v>25625</v>
      </c>
      <c r="K3004" s="1" t="s">
        <v>7972</v>
      </c>
      <c r="L3004" s="1" t="s">
        <v>8027</v>
      </c>
    </row>
    <row r="3005" spans="1:12" ht="37.5">
      <c r="A3005" s="1" t="s">
        <v>25626</v>
      </c>
      <c r="B3005" s="1" t="s">
        <v>25627</v>
      </c>
      <c r="C3005" s="1" t="s">
        <v>23900</v>
      </c>
      <c r="D3005" s="1" t="s">
        <v>25628</v>
      </c>
      <c r="E3005" s="1">
        <v>2022</v>
      </c>
      <c r="F3005" s="1" t="s">
        <v>20091</v>
      </c>
      <c r="G3005" s="1">
        <v>13191578</v>
      </c>
      <c r="H3005" s="1">
        <v>34</v>
      </c>
      <c r="I3005" s="1" t="s">
        <v>25629</v>
      </c>
      <c r="J3005" s="1" t="s">
        <v>25630</v>
      </c>
      <c r="K3005" s="1" t="s">
        <v>7972</v>
      </c>
      <c r="L3005" s="1" t="s">
        <v>20094</v>
      </c>
    </row>
    <row r="3006" spans="1:12" ht="37.5">
      <c r="A3006" s="1" t="s">
        <v>25631</v>
      </c>
      <c r="B3006" s="1" t="s">
        <v>25632</v>
      </c>
      <c r="C3006" s="1" t="s">
        <v>23900</v>
      </c>
      <c r="D3006" s="1" t="s">
        <v>25633</v>
      </c>
      <c r="E3006" s="1">
        <v>2022</v>
      </c>
      <c r="F3006" s="1" t="s">
        <v>10114</v>
      </c>
      <c r="G3006" s="1">
        <v>7437315</v>
      </c>
      <c r="H3006" s="1">
        <v>164</v>
      </c>
      <c r="I3006" s="1" t="s">
        <v>25634</v>
      </c>
      <c r="J3006" s="1" t="s">
        <v>25635</v>
      </c>
      <c r="K3006" s="1" t="s">
        <v>7972</v>
      </c>
      <c r="L3006" s="1" t="s">
        <v>10117</v>
      </c>
    </row>
    <row r="3007" spans="1:12" ht="37.5">
      <c r="A3007" s="1" t="s">
        <v>25636</v>
      </c>
      <c r="B3007" s="1" t="s">
        <v>25637</v>
      </c>
      <c r="C3007" s="1" t="s">
        <v>23900</v>
      </c>
      <c r="D3007" s="1" t="s">
        <v>25638</v>
      </c>
      <c r="E3007" s="1">
        <v>2022</v>
      </c>
      <c r="F3007" s="1" t="s">
        <v>16511</v>
      </c>
      <c r="G3007" s="1">
        <v>7378831</v>
      </c>
      <c r="H3007" s="1">
        <v>40</v>
      </c>
      <c r="I3007" s="1" t="s">
        <v>8686</v>
      </c>
      <c r="J3007" s="1" t="s">
        <v>25639</v>
      </c>
      <c r="K3007" s="1" t="s">
        <v>7972</v>
      </c>
      <c r="L3007" s="1" t="s">
        <v>12644</v>
      </c>
    </row>
    <row r="3008" spans="1:12" ht="37.5">
      <c r="A3008" s="1" t="s">
        <v>25640</v>
      </c>
      <c r="B3008" s="1" t="s">
        <v>25641</v>
      </c>
      <c r="C3008" s="1" t="s">
        <v>23900</v>
      </c>
      <c r="D3008" s="1" t="s">
        <v>25642</v>
      </c>
      <c r="E3008" s="1">
        <v>2022</v>
      </c>
      <c r="F3008" s="1" t="s">
        <v>10088</v>
      </c>
      <c r="G3008" s="1">
        <v>15513203</v>
      </c>
      <c r="H3008" s="1">
        <v>18</v>
      </c>
      <c r="I3008" s="1" t="s">
        <v>25643</v>
      </c>
      <c r="J3008" s="1" t="s">
        <v>25644</v>
      </c>
      <c r="K3008" s="1" t="s">
        <v>7972</v>
      </c>
      <c r="L3008" s="1" t="s">
        <v>8078</v>
      </c>
    </row>
    <row r="3009" spans="1:12" ht="50">
      <c r="A3009" s="1" t="s">
        <v>25645</v>
      </c>
      <c r="B3009" s="1" t="s">
        <v>25646</v>
      </c>
      <c r="C3009" s="1" t="s">
        <v>23900</v>
      </c>
      <c r="D3009" s="1" t="s">
        <v>25647</v>
      </c>
      <c r="E3009" s="1">
        <v>2022</v>
      </c>
      <c r="F3009" s="1" t="s">
        <v>12218</v>
      </c>
      <c r="G3009" s="1" t="s">
        <v>24034</v>
      </c>
      <c r="H3009" s="1">
        <v>131</v>
      </c>
      <c r="I3009" s="1" t="s">
        <v>25648</v>
      </c>
      <c r="J3009" s="1" t="s">
        <v>25649</v>
      </c>
      <c r="K3009" s="1" t="s">
        <v>7972</v>
      </c>
      <c r="L3009" s="1" t="s">
        <v>7993</v>
      </c>
    </row>
    <row r="3010" spans="1:12" ht="37.5">
      <c r="A3010" s="1" t="s">
        <v>25650</v>
      </c>
      <c r="B3010" s="1" t="s">
        <v>25651</v>
      </c>
      <c r="C3010" s="1" t="s">
        <v>23900</v>
      </c>
      <c r="D3010" s="1" t="s">
        <v>25652</v>
      </c>
      <c r="E3010" s="1">
        <v>2022</v>
      </c>
      <c r="F3010" s="1" t="s">
        <v>10795</v>
      </c>
      <c r="G3010" s="1">
        <v>26670968</v>
      </c>
      <c r="H3010" s="1">
        <v>2</v>
      </c>
      <c r="I3010" s="1" t="s">
        <v>25653</v>
      </c>
      <c r="J3010" s="1" t="s">
        <v>25654</v>
      </c>
      <c r="K3010" s="1" t="s">
        <v>7972</v>
      </c>
      <c r="L3010" s="1" t="s">
        <v>7993</v>
      </c>
    </row>
    <row r="3011" spans="1:12" ht="37.5">
      <c r="A3011" s="1" t="s">
        <v>25655</v>
      </c>
      <c r="B3011" s="1" t="s">
        <v>25656</v>
      </c>
      <c r="C3011" s="1" t="s">
        <v>23900</v>
      </c>
      <c r="D3011" s="1" t="s">
        <v>25657</v>
      </c>
      <c r="E3011" s="1">
        <v>2022</v>
      </c>
      <c r="F3011" s="1" t="s">
        <v>20091</v>
      </c>
      <c r="G3011" s="1">
        <v>13191578</v>
      </c>
      <c r="H3011" s="1">
        <v>34</v>
      </c>
      <c r="I3011" s="1" t="s">
        <v>25658</v>
      </c>
      <c r="J3011" s="1" t="s">
        <v>25659</v>
      </c>
      <c r="K3011" s="1" t="s">
        <v>7972</v>
      </c>
      <c r="L3011" s="1" t="s">
        <v>20094</v>
      </c>
    </row>
    <row r="3012" spans="1:12" ht="37.5">
      <c r="A3012" s="1" t="s">
        <v>25660</v>
      </c>
      <c r="B3012" s="1" t="s">
        <v>25661</v>
      </c>
      <c r="C3012" s="1" t="s">
        <v>23900</v>
      </c>
      <c r="D3012" s="1" t="s">
        <v>25662</v>
      </c>
      <c r="E3012" s="1">
        <v>2022</v>
      </c>
      <c r="F3012" s="1" t="s">
        <v>19177</v>
      </c>
      <c r="G3012" s="1">
        <v>19369735</v>
      </c>
      <c r="H3012" s="1">
        <v>15</v>
      </c>
      <c r="I3012" s="1" t="s">
        <v>25663</v>
      </c>
      <c r="J3012" s="1" t="s">
        <v>25664</v>
      </c>
      <c r="K3012" s="1" t="s">
        <v>7972</v>
      </c>
      <c r="L3012" s="1" t="s">
        <v>7978</v>
      </c>
    </row>
    <row r="3013" spans="1:12" ht="37.5">
      <c r="A3013" s="1" t="s">
        <v>25665</v>
      </c>
      <c r="B3013" s="1" t="s">
        <v>25666</v>
      </c>
      <c r="C3013" s="1" t="s">
        <v>23900</v>
      </c>
      <c r="D3013" s="1" t="s">
        <v>25667</v>
      </c>
      <c r="E3013" s="1">
        <v>2022</v>
      </c>
      <c r="F3013" s="1" t="s">
        <v>11231</v>
      </c>
      <c r="G3013" s="1">
        <v>22638733</v>
      </c>
      <c r="H3013" s="1">
        <v>18</v>
      </c>
      <c r="I3013" s="1" t="s">
        <v>24537</v>
      </c>
      <c r="J3013" s="1" t="s">
        <v>25668</v>
      </c>
      <c r="K3013" s="1" t="s">
        <v>7972</v>
      </c>
      <c r="L3013" s="1" t="s">
        <v>11234</v>
      </c>
    </row>
    <row r="3014" spans="1:12" ht="37.5">
      <c r="A3014" s="1" t="s">
        <v>25669</v>
      </c>
      <c r="B3014" s="1" t="s">
        <v>25670</v>
      </c>
      <c r="C3014" s="1" t="s">
        <v>23900</v>
      </c>
      <c r="D3014" s="1" t="s">
        <v>25671</v>
      </c>
      <c r="E3014" s="1">
        <v>2022</v>
      </c>
      <c r="F3014" s="1" t="s">
        <v>8005</v>
      </c>
      <c r="G3014" s="1">
        <v>9208542</v>
      </c>
      <c r="H3014" s="1">
        <v>78</v>
      </c>
      <c r="I3014" s="1" t="s">
        <v>25672</v>
      </c>
      <c r="J3014" s="1" t="s">
        <v>25673</v>
      </c>
      <c r="K3014" s="1" t="s">
        <v>7972</v>
      </c>
      <c r="L3014" s="1" t="s">
        <v>7978</v>
      </c>
    </row>
    <row r="3015" spans="1:12" ht="50">
      <c r="A3015" s="1" t="s">
        <v>25674</v>
      </c>
      <c r="B3015" s="1" t="s">
        <v>25675</v>
      </c>
      <c r="C3015" s="1" t="s">
        <v>23900</v>
      </c>
      <c r="D3015" s="1" t="s">
        <v>25676</v>
      </c>
      <c r="E3015" s="1">
        <v>2022</v>
      </c>
      <c r="F3015" s="1" t="s">
        <v>9579</v>
      </c>
      <c r="G3015" s="1">
        <v>20564961</v>
      </c>
      <c r="H3015" s="1">
        <v>30</v>
      </c>
      <c r="I3015" s="1" t="s">
        <v>25677</v>
      </c>
      <c r="J3015" s="1" t="s">
        <v>25678</v>
      </c>
      <c r="K3015" s="1" t="s">
        <v>7972</v>
      </c>
      <c r="L3015" s="1" t="s">
        <v>12644</v>
      </c>
    </row>
    <row r="3016" spans="1:12" ht="37.5">
      <c r="A3016" s="1" t="s">
        <v>25679</v>
      </c>
      <c r="B3016" s="1" t="s">
        <v>25680</v>
      </c>
      <c r="C3016" s="1" t="s">
        <v>23900</v>
      </c>
      <c r="D3016" s="1" t="s">
        <v>25681</v>
      </c>
      <c r="E3016" s="1">
        <v>2022</v>
      </c>
      <c r="F3016" s="1" t="s">
        <v>25682</v>
      </c>
      <c r="G3016" s="1">
        <v>9242244</v>
      </c>
      <c r="H3016" s="1">
        <v>124</v>
      </c>
      <c r="I3016" s="1" t="s">
        <v>25683</v>
      </c>
      <c r="J3016" s="1" t="s">
        <v>25684</v>
      </c>
      <c r="K3016" s="1" t="s">
        <v>7972</v>
      </c>
      <c r="L3016" s="1" t="s">
        <v>8027</v>
      </c>
    </row>
    <row r="3017" spans="1:12" ht="37.5">
      <c r="A3017" s="1" t="s">
        <v>25685</v>
      </c>
      <c r="B3017" s="1" t="s">
        <v>25686</v>
      </c>
      <c r="C3017" s="1" t="s">
        <v>23900</v>
      </c>
      <c r="D3017" s="1" t="s">
        <v>25687</v>
      </c>
      <c r="E3017" s="1">
        <v>2022</v>
      </c>
      <c r="F3017" s="1" t="s">
        <v>12033</v>
      </c>
      <c r="G3017" s="1">
        <v>20782489</v>
      </c>
      <c r="H3017" s="1">
        <v>13</v>
      </c>
      <c r="I3017" s="1" t="s">
        <v>25688</v>
      </c>
      <c r="J3017" s="1" t="s">
        <v>25689</v>
      </c>
      <c r="K3017" s="1" t="s">
        <v>7972</v>
      </c>
      <c r="L3017" s="1" t="s">
        <v>9292</v>
      </c>
    </row>
    <row r="3018" spans="1:12" ht="37.5">
      <c r="A3018" s="1" t="s">
        <v>25690</v>
      </c>
      <c r="B3018" s="1" t="s">
        <v>25691</v>
      </c>
      <c r="C3018" s="1" t="s">
        <v>23900</v>
      </c>
      <c r="D3018" s="1" t="s">
        <v>25692</v>
      </c>
      <c r="E3018" s="1">
        <v>2022</v>
      </c>
      <c r="F3018" s="1" t="s">
        <v>20091</v>
      </c>
      <c r="G3018" s="1">
        <v>13191578</v>
      </c>
      <c r="H3018" s="1">
        <v>34</v>
      </c>
      <c r="I3018" s="1" t="s">
        <v>25693</v>
      </c>
      <c r="J3018" s="1" t="s">
        <v>25694</v>
      </c>
      <c r="K3018" s="1" t="s">
        <v>7972</v>
      </c>
      <c r="L3018" s="1" t="s">
        <v>20094</v>
      </c>
    </row>
    <row r="3019" spans="1:12" ht="37.5">
      <c r="A3019" s="1" t="s">
        <v>25695</v>
      </c>
      <c r="B3019" s="1" t="s">
        <v>25696</v>
      </c>
      <c r="C3019" s="1" t="s">
        <v>23900</v>
      </c>
      <c r="D3019" s="1" t="s">
        <v>25697</v>
      </c>
      <c r="E3019" s="1">
        <v>2022</v>
      </c>
      <c r="F3019" s="1" t="s">
        <v>9193</v>
      </c>
      <c r="G3019" s="1">
        <v>8908044</v>
      </c>
      <c r="H3019" s="1">
        <v>36</v>
      </c>
      <c r="I3019" s="1" t="s">
        <v>25698</v>
      </c>
      <c r="J3019" s="1" t="s">
        <v>25699</v>
      </c>
      <c r="K3019" s="1" t="s">
        <v>7972</v>
      </c>
      <c r="L3019" s="1" t="s">
        <v>8102</v>
      </c>
    </row>
    <row r="3020" spans="1:12" ht="37.5">
      <c r="A3020" s="1" t="s">
        <v>25700</v>
      </c>
      <c r="B3020" s="1" t="s">
        <v>25701</v>
      </c>
      <c r="C3020" s="1" t="s">
        <v>23900</v>
      </c>
      <c r="D3020" s="1" t="s">
        <v>25702</v>
      </c>
      <c r="E3020" s="1">
        <v>2022</v>
      </c>
      <c r="F3020" s="1" t="s">
        <v>11260</v>
      </c>
      <c r="G3020" s="1" t="s">
        <v>7969</v>
      </c>
      <c r="H3020" s="1" t="s">
        <v>7969</v>
      </c>
      <c r="I3020" s="1" t="s">
        <v>25703</v>
      </c>
      <c r="J3020" s="1" t="s">
        <v>25704</v>
      </c>
      <c r="K3020" s="1" t="s">
        <v>7972</v>
      </c>
      <c r="L3020" s="1" t="s">
        <v>8190</v>
      </c>
    </row>
    <row r="3021" spans="1:12" ht="37.5">
      <c r="A3021" s="1" t="s">
        <v>25705</v>
      </c>
      <c r="B3021" s="1" t="s">
        <v>25706</v>
      </c>
      <c r="C3021" s="1" t="s">
        <v>23900</v>
      </c>
      <c r="D3021" s="1" t="s">
        <v>25707</v>
      </c>
      <c r="E3021" s="1">
        <v>2022</v>
      </c>
      <c r="F3021" s="1" t="s">
        <v>20091</v>
      </c>
      <c r="G3021" s="1">
        <v>13191578</v>
      </c>
      <c r="H3021" s="1">
        <v>34</v>
      </c>
      <c r="I3021" s="1" t="s">
        <v>25412</v>
      </c>
      <c r="J3021" s="1" t="s">
        <v>25708</v>
      </c>
      <c r="K3021" s="1" t="s">
        <v>7972</v>
      </c>
      <c r="L3021" s="1" t="s">
        <v>20094</v>
      </c>
    </row>
    <row r="3022" spans="1:12" ht="37.5">
      <c r="A3022" s="1" t="s">
        <v>25709</v>
      </c>
      <c r="B3022" s="1" t="s">
        <v>25710</v>
      </c>
      <c r="C3022" s="1" t="s">
        <v>23900</v>
      </c>
      <c r="D3022" s="1" t="s">
        <v>25711</v>
      </c>
      <c r="E3022" s="1">
        <v>2022</v>
      </c>
      <c r="F3022" s="1" t="s">
        <v>8144</v>
      </c>
      <c r="G3022" s="1">
        <v>20763417</v>
      </c>
      <c r="H3022" s="1">
        <v>12</v>
      </c>
      <c r="I3022" s="1" t="s">
        <v>25712</v>
      </c>
      <c r="J3022" s="1" t="s">
        <v>25713</v>
      </c>
      <c r="K3022" s="1" t="s">
        <v>7972</v>
      </c>
      <c r="L3022" s="1" t="s">
        <v>9292</v>
      </c>
    </row>
    <row r="3023" spans="1:12" ht="37.5">
      <c r="A3023" s="1" t="s">
        <v>25714</v>
      </c>
      <c r="B3023" s="1" t="s">
        <v>25715</v>
      </c>
      <c r="C3023" s="1" t="s">
        <v>23900</v>
      </c>
      <c r="D3023" s="1" t="s">
        <v>25716</v>
      </c>
      <c r="E3023" s="1">
        <v>2022</v>
      </c>
      <c r="F3023" s="1" t="s">
        <v>20091</v>
      </c>
      <c r="G3023" s="1">
        <v>13191578</v>
      </c>
      <c r="H3023" s="1">
        <v>34</v>
      </c>
      <c r="I3023" s="1" t="s">
        <v>25717</v>
      </c>
      <c r="J3023" s="1" t="s">
        <v>25718</v>
      </c>
      <c r="K3023" s="1" t="s">
        <v>7972</v>
      </c>
      <c r="L3023" s="1" t="s">
        <v>20094</v>
      </c>
    </row>
    <row r="3024" spans="1:12" ht="37.5">
      <c r="A3024" s="1" t="s">
        <v>25719</v>
      </c>
      <c r="B3024" s="1" t="s">
        <v>25720</v>
      </c>
      <c r="C3024" s="1" t="s">
        <v>23900</v>
      </c>
      <c r="D3024" s="1" t="s">
        <v>25721</v>
      </c>
      <c r="E3024" s="1">
        <v>2022</v>
      </c>
      <c r="F3024" s="1" t="s">
        <v>8276</v>
      </c>
      <c r="G3024" s="1">
        <v>14248220</v>
      </c>
      <c r="H3024" s="1">
        <v>22</v>
      </c>
      <c r="I3024" s="1" t="s">
        <v>25722</v>
      </c>
      <c r="J3024" s="1" t="s">
        <v>25723</v>
      </c>
      <c r="K3024" s="1" t="s">
        <v>7972</v>
      </c>
      <c r="L3024" s="1" t="s">
        <v>9292</v>
      </c>
    </row>
    <row r="3025" spans="1:12" ht="37.5">
      <c r="A3025" s="1" t="s">
        <v>25724</v>
      </c>
      <c r="B3025" s="1" t="s">
        <v>25725</v>
      </c>
      <c r="C3025" s="1" t="s">
        <v>23900</v>
      </c>
      <c r="D3025" s="1" t="s">
        <v>25726</v>
      </c>
      <c r="E3025" s="1">
        <v>2022</v>
      </c>
      <c r="F3025" s="1" t="s">
        <v>8112</v>
      </c>
      <c r="G3025" s="1">
        <v>11108665</v>
      </c>
      <c r="H3025" s="1">
        <v>23</v>
      </c>
      <c r="I3025" s="1" t="s">
        <v>9359</v>
      </c>
      <c r="J3025" s="1" t="s">
        <v>25727</v>
      </c>
      <c r="K3025" s="1" t="s">
        <v>7972</v>
      </c>
      <c r="L3025" s="1" t="s">
        <v>7993</v>
      </c>
    </row>
    <row r="3026" spans="1:12" ht="37.5">
      <c r="A3026" s="1" t="s">
        <v>25728</v>
      </c>
      <c r="B3026" s="1" t="s">
        <v>25729</v>
      </c>
      <c r="C3026" s="1" t="s">
        <v>23900</v>
      </c>
      <c r="D3026" s="1" t="s">
        <v>25730</v>
      </c>
      <c r="E3026" s="1">
        <v>2022</v>
      </c>
      <c r="F3026" s="1" t="s">
        <v>10088</v>
      </c>
      <c r="G3026" s="1">
        <v>15513203</v>
      </c>
      <c r="H3026" s="1">
        <v>18</v>
      </c>
      <c r="I3026" s="1" t="s">
        <v>25731</v>
      </c>
      <c r="J3026" s="1" t="s">
        <v>25732</v>
      </c>
      <c r="K3026" s="1" t="s">
        <v>7972</v>
      </c>
      <c r="L3026" s="1" t="s">
        <v>8078</v>
      </c>
    </row>
    <row r="3027" spans="1:12" ht="37.5">
      <c r="A3027" s="1" t="s">
        <v>25733</v>
      </c>
      <c r="B3027" s="1" t="s">
        <v>25734</v>
      </c>
      <c r="C3027" s="1" t="s">
        <v>23900</v>
      </c>
      <c r="D3027" s="1" t="s">
        <v>25735</v>
      </c>
      <c r="E3027" s="1">
        <v>2022</v>
      </c>
      <c r="F3027" s="1" t="s">
        <v>8392</v>
      </c>
      <c r="G3027" s="1">
        <v>23274662</v>
      </c>
      <c r="H3027" s="1">
        <v>9</v>
      </c>
      <c r="I3027" s="1" t="s">
        <v>25736</v>
      </c>
      <c r="J3027" s="1" t="s">
        <v>25737</v>
      </c>
      <c r="K3027" s="1" t="s">
        <v>7972</v>
      </c>
      <c r="L3027" s="1" t="s">
        <v>8102</v>
      </c>
    </row>
    <row r="3028" spans="1:12" ht="37.5">
      <c r="A3028" s="1" t="s">
        <v>25738</v>
      </c>
      <c r="B3028" s="1" t="s">
        <v>25739</v>
      </c>
      <c r="C3028" s="1" t="s">
        <v>23900</v>
      </c>
      <c r="D3028" s="1" t="s">
        <v>25740</v>
      </c>
      <c r="E3028" s="1">
        <v>2022</v>
      </c>
      <c r="F3028" s="1" t="s">
        <v>25741</v>
      </c>
      <c r="G3028" s="1" t="s">
        <v>25742</v>
      </c>
      <c r="H3028" s="1">
        <v>46</v>
      </c>
      <c r="I3028" s="1" t="s">
        <v>25743</v>
      </c>
      <c r="J3028" s="1" t="s">
        <v>25744</v>
      </c>
      <c r="K3028" s="1" t="s">
        <v>7972</v>
      </c>
      <c r="L3028" s="1" t="s">
        <v>10694</v>
      </c>
    </row>
    <row r="3029" spans="1:12" ht="37.5">
      <c r="A3029" s="1" t="s">
        <v>25745</v>
      </c>
      <c r="B3029" s="1" t="s">
        <v>25746</v>
      </c>
      <c r="C3029" s="1" t="s">
        <v>23900</v>
      </c>
      <c r="D3029" s="1" t="s">
        <v>25747</v>
      </c>
      <c r="E3029" s="1">
        <v>2022</v>
      </c>
      <c r="F3029" s="1" t="s">
        <v>8024</v>
      </c>
      <c r="G3029" s="1">
        <v>1674048</v>
      </c>
      <c r="H3029" s="1">
        <v>121</v>
      </c>
      <c r="I3029" s="1" t="s">
        <v>25748</v>
      </c>
      <c r="J3029" s="1" t="s">
        <v>25749</v>
      </c>
      <c r="K3029" s="1" t="s">
        <v>7972</v>
      </c>
      <c r="L3029" s="1" t="s">
        <v>8027</v>
      </c>
    </row>
    <row r="3030" spans="1:12" ht="37.5">
      <c r="A3030" s="1" t="s">
        <v>25750</v>
      </c>
      <c r="B3030" s="1" t="s">
        <v>25751</v>
      </c>
      <c r="C3030" s="1" t="s">
        <v>23900</v>
      </c>
      <c r="D3030" s="1" t="s">
        <v>25752</v>
      </c>
      <c r="E3030" s="1">
        <v>2022</v>
      </c>
      <c r="F3030" s="1" t="s">
        <v>25753</v>
      </c>
      <c r="G3030" s="1">
        <v>7398859</v>
      </c>
      <c r="H3030" s="1">
        <v>93</v>
      </c>
      <c r="I3030" s="1" t="s">
        <v>25754</v>
      </c>
      <c r="J3030" s="1" t="s">
        <v>25755</v>
      </c>
      <c r="K3030" s="1" t="s">
        <v>7972</v>
      </c>
      <c r="L3030" s="1" t="s">
        <v>12644</v>
      </c>
    </row>
    <row r="3031" spans="1:12" ht="37.5">
      <c r="A3031" s="1" t="s">
        <v>25756</v>
      </c>
      <c r="B3031" s="1" t="s">
        <v>25757</v>
      </c>
      <c r="C3031" s="1" t="s">
        <v>23900</v>
      </c>
      <c r="D3031" s="1" t="s">
        <v>25758</v>
      </c>
      <c r="E3031" s="1">
        <v>2022</v>
      </c>
      <c r="F3031" s="1" t="s">
        <v>8392</v>
      </c>
      <c r="G3031" s="1">
        <v>23274662</v>
      </c>
      <c r="H3031" s="1">
        <v>9</v>
      </c>
      <c r="I3031" s="1" t="s">
        <v>25759</v>
      </c>
      <c r="J3031" s="1" t="s">
        <v>25760</v>
      </c>
      <c r="K3031" s="1" t="s">
        <v>7972</v>
      </c>
      <c r="L3031" s="1" t="s">
        <v>8102</v>
      </c>
    </row>
    <row r="3032" spans="1:12" ht="37.5">
      <c r="A3032" s="1" t="s">
        <v>25761</v>
      </c>
      <c r="B3032" s="1" t="s">
        <v>25762</v>
      </c>
      <c r="C3032" s="1" t="s">
        <v>23900</v>
      </c>
      <c r="D3032" s="1" t="s">
        <v>25763</v>
      </c>
      <c r="E3032" s="1">
        <v>2022</v>
      </c>
      <c r="F3032" s="1" t="s">
        <v>25764</v>
      </c>
      <c r="G3032" s="1" t="s">
        <v>7969</v>
      </c>
      <c r="H3032" s="1" t="s">
        <v>7969</v>
      </c>
      <c r="I3032" s="1" t="s">
        <v>25765</v>
      </c>
      <c r="J3032" s="1" t="s">
        <v>25766</v>
      </c>
      <c r="K3032" s="1" t="s">
        <v>7972</v>
      </c>
      <c r="L3032" s="1" t="s">
        <v>8190</v>
      </c>
    </row>
    <row r="3033" spans="1:12" ht="37.5">
      <c r="A3033" s="1" t="s">
        <v>25767</v>
      </c>
      <c r="B3033" s="1" t="s">
        <v>25768</v>
      </c>
      <c r="C3033" s="1" t="s">
        <v>23900</v>
      </c>
      <c r="D3033" s="1" t="s">
        <v>25769</v>
      </c>
      <c r="E3033" s="1">
        <v>2022</v>
      </c>
      <c r="F3033" s="1" t="s">
        <v>8144</v>
      </c>
      <c r="G3033" s="1">
        <v>20763417</v>
      </c>
      <c r="H3033" s="1">
        <v>12</v>
      </c>
      <c r="I3033" s="1" t="s">
        <v>25770</v>
      </c>
      <c r="J3033" s="1" t="s">
        <v>25771</v>
      </c>
      <c r="K3033" s="1" t="s">
        <v>7972</v>
      </c>
      <c r="L3033" s="1" t="s">
        <v>9292</v>
      </c>
    </row>
    <row r="3034" spans="1:12" ht="37.5">
      <c r="A3034" s="1" t="s">
        <v>25772</v>
      </c>
      <c r="B3034" s="1" t="s">
        <v>25773</v>
      </c>
      <c r="C3034" s="1" t="s">
        <v>23900</v>
      </c>
      <c r="D3034" s="1" t="s">
        <v>25774</v>
      </c>
      <c r="E3034" s="1">
        <v>2022</v>
      </c>
      <c r="F3034" s="1" t="s">
        <v>24734</v>
      </c>
      <c r="G3034" s="1">
        <v>10518215</v>
      </c>
      <c r="H3034" s="1">
        <v>32</v>
      </c>
      <c r="I3034" s="1" t="s">
        <v>25775</v>
      </c>
      <c r="J3034" s="1" t="s">
        <v>25776</v>
      </c>
      <c r="K3034" s="1" t="s">
        <v>7972</v>
      </c>
      <c r="L3034" s="1" t="s">
        <v>8102</v>
      </c>
    </row>
    <row r="3035" spans="1:12" ht="37.5">
      <c r="A3035" s="1" t="s">
        <v>25777</v>
      </c>
      <c r="B3035" s="1" t="s">
        <v>25778</v>
      </c>
      <c r="C3035" s="1" t="s">
        <v>23900</v>
      </c>
      <c r="D3035" s="1" t="s">
        <v>25779</v>
      </c>
      <c r="E3035" s="1">
        <v>2022</v>
      </c>
      <c r="F3035" s="1" t="s">
        <v>12556</v>
      </c>
      <c r="G3035" s="1">
        <v>3608352</v>
      </c>
      <c r="H3035" s="1">
        <v>170</v>
      </c>
      <c r="I3035" s="1" t="s">
        <v>25780</v>
      </c>
      <c r="J3035" s="1" t="s">
        <v>25781</v>
      </c>
      <c r="K3035" s="1" t="s">
        <v>7972</v>
      </c>
      <c r="L3035" s="1" t="s">
        <v>8027</v>
      </c>
    </row>
    <row r="3036" spans="1:12" ht="37.5">
      <c r="A3036" s="1" t="s">
        <v>25782</v>
      </c>
      <c r="B3036" s="1" t="s">
        <v>25783</v>
      </c>
      <c r="C3036" s="1" t="s">
        <v>23900</v>
      </c>
      <c r="D3036" s="1" t="s">
        <v>25784</v>
      </c>
      <c r="E3036" s="1">
        <v>2022</v>
      </c>
      <c r="F3036" s="1" t="s">
        <v>25785</v>
      </c>
      <c r="G3036" s="1">
        <v>9410643</v>
      </c>
      <c r="H3036" s="1">
        <v>34</v>
      </c>
      <c r="I3036" s="1" t="s">
        <v>25786</v>
      </c>
      <c r="J3036" s="1" t="s">
        <v>25787</v>
      </c>
      <c r="K3036" s="1" t="s">
        <v>7972</v>
      </c>
      <c r="L3036" s="1" t="s">
        <v>7985</v>
      </c>
    </row>
    <row r="3037" spans="1:12" ht="37.5">
      <c r="A3037" s="1" t="s">
        <v>25788</v>
      </c>
      <c r="B3037" s="1" t="s">
        <v>25789</v>
      </c>
      <c r="C3037" s="1" t="s">
        <v>23900</v>
      </c>
      <c r="D3037" s="1" t="s">
        <v>25790</v>
      </c>
      <c r="E3037" s="1">
        <v>2022</v>
      </c>
      <c r="F3037" s="1" t="s">
        <v>12556</v>
      </c>
      <c r="G3037" s="1">
        <v>3608352</v>
      </c>
      <c r="H3037" s="1">
        <v>169</v>
      </c>
      <c r="I3037" s="1" t="s">
        <v>25791</v>
      </c>
      <c r="J3037" s="1" t="s">
        <v>25792</v>
      </c>
      <c r="K3037" s="1" t="s">
        <v>7972</v>
      </c>
      <c r="L3037" s="1" t="s">
        <v>8027</v>
      </c>
    </row>
    <row r="3038" spans="1:12" ht="37.5">
      <c r="A3038" s="1" t="s">
        <v>25793</v>
      </c>
      <c r="B3038" s="1" t="s">
        <v>25794</v>
      </c>
      <c r="C3038" s="1" t="s">
        <v>23900</v>
      </c>
      <c r="D3038" s="1" t="s">
        <v>25795</v>
      </c>
      <c r="E3038" s="1">
        <v>2022</v>
      </c>
      <c r="F3038" s="1" t="s">
        <v>25796</v>
      </c>
      <c r="G3038" s="1">
        <v>10043756</v>
      </c>
      <c r="H3038" s="1">
        <v>31</v>
      </c>
      <c r="I3038" s="1" t="s">
        <v>25797</v>
      </c>
      <c r="J3038" s="1" t="s">
        <v>25798</v>
      </c>
      <c r="K3038" s="1" t="s">
        <v>7972</v>
      </c>
      <c r="L3038" s="1" t="s">
        <v>25799</v>
      </c>
    </row>
    <row r="3039" spans="1:12" ht="37.5">
      <c r="A3039" s="1" t="s">
        <v>25800</v>
      </c>
      <c r="B3039" s="1" t="s">
        <v>25801</v>
      </c>
      <c r="C3039" s="1" t="s">
        <v>23900</v>
      </c>
      <c r="D3039" s="1" t="s">
        <v>25802</v>
      </c>
      <c r="E3039" s="1">
        <v>2022</v>
      </c>
      <c r="F3039" s="1" t="s">
        <v>8392</v>
      </c>
      <c r="G3039" s="1">
        <v>23274662</v>
      </c>
      <c r="H3039" s="1">
        <v>9</v>
      </c>
      <c r="I3039" s="1" t="s">
        <v>25803</v>
      </c>
      <c r="J3039" s="1" t="s">
        <v>25804</v>
      </c>
      <c r="K3039" s="1" t="s">
        <v>7972</v>
      </c>
      <c r="L3039" s="1" t="s">
        <v>8102</v>
      </c>
    </row>
    <row r="3040" spans="1:12" ht="50">
      <c r="A3040" s="1" t="s">
        <v>25805</v>
      </c>
      <c r="B3040" s="1" t="s">
        <v>25806</v>
      </c>
      <c r="C3040" s="1" t="s">
        <v>23900</v>
      </c>
      <c r="D3040" s="1" t="s">
        <v>25807</v>
      </c>
      <c r="E3040" s="1">
        <v>2022</v>
      </c>
      <c r="F3040" s="1" t="s">
        <v>25808</v>
      </c>
      <c r="G3040" s="1">
        <v>23048158</v>
      </c>
      <c r="H3040" s="1">
        <v>11</v>
      </c>
      <c r="I3040" s="1" t="s">
        <v>25809</v>
      </c>
      <c r="J3040" s="1" t="s">
        <v>25810</v>
      </c>
      <c r="K3040" s="1" t="s">
        <v>7972</v>
      </c>
      <c r="L3040" s="1" t="s">
        <v>9292</v>
      </c>
    </row>
    <row r="3041" spans="1:12" ht="37.5">
      <c r="A3041" s="1" t="s">
        <v>25811</v>
      </c>
      <c r="B3041" s="1" t="s">
        <v>25812</v>
      </c>
      <c r="C3041" s="1" t="s">
        <v>23900</v>
      </c>
      <c r="D3041" s="1" t="s">
        <v>25813</v>
      </c>
      <c r="E3041" s="1">
        <v>2022</v>
      </c>
      <c r="F3041" s="1" t="s">
        <v>8335</v>
      </c>
      <c r="G3041" s="1">
        <v>19767277</v>
      </c>
      <c r="H3041" s="1">
        <v>16</v>
      </c>
      <c r="I3041" s="1" t="s">
        <v>25814</v>
      </c>
      <c r="J3041" s="1" t="s">
        <v>25815</v>
      </c>
      <c r="K3041" s="1" t="s">
        <v>7972</v>
      </c>
      <c r="L3041" s="1" t="s">
        <v>8338</v>
      </c>
    </row>
    <row r="3042" spans="1:12" ht="37.5">
      <c r="A3042" s="1" t="s">
        <v>25816</v>
      </c>
      <c r="B3042" s="1" t="s">
        <v>25817</v>
      </c>
      <c r="C3042" s="1" t="s">
        <v>23900</v>
      </c>
      <c r="D3042" s="1" t="s">
        <v>25818</v>
      </c>
      <c r="E3042" s="1">
        <v>2022</v>
      </c>
      <c r="F3042" s="1" t="s">
        <v>16786</v>
      </c>
      <c r="G3042" s="1">
        <v>3787206</v>
      </c>
      <c r="H3042" s="1">
        <v>59</v>
      </c>
      <c r="I3042" s="1" t="s">
        <v>25819</v>
      </c>
      <c r="J3042" s="1" t="s">
        <v>25820</v>
      </c>
      <c r="K3042" s="1" t="s">
        <v>7972</v>
      </c>
      <c r="L3042" s="1" t="s">
        <v>7993</v>
      </c>
    </row>
    <row r="3043" spans="1:12" ht="37.5">
      <c r="A3043" s="1" t="s">
        <v>25821</v>
      </c>
      <c r="B3043" s="1" t="s">
        <v>25822</v>
      </c>
      <c r="C3043" s="1" t="s">
        <v>23900</v>
      </c>
      <c r="D3043" s="1" t="s">
        <v>25823</v>
      </c>
      <c r="E3043" s="1">
        <v>2022</v>
      </c>
      <c r="F3043" s="1" t="s">
        <v>8009</v>
      </c>
      <c r="G3043" s="1">
        <v>20799292</v>
      </c>
      <c r="H3043" s="1">
        <v>11</v>
      </c>
      <c r="I3043" s="1" t="s">
        <v>25824</v>
      </c>
      <c r="J3043" s="1" t="s">
        <v>25825</v>
      </c>
      <c r="K3043" s="1" t="s">
        <v>7972</v>
      </c>
      <c r="L3043" s="1" t="s">
        <v>9292</v>
      </c>
    </row>
    <row r="3044" spans="1:12" ht="37.5">
      <c r="A3044" s="1" t="s">
        <v>3410</v>
      </c>
      <c r="B3044" s="1" t="s">
        <v>25826</v>
      </c>
      <c r="C3044" s="1" t="s">
        <v>23900</v>
      </c>
      <c r="D3044" s="1" t="s">
        <v>25827</v>
      </c>
      <c r="E3044" s="1">
        <v>2022</v>
      </c>
      <c r="F3044" s="1" t="s">
        <v>11339</v>
      </c>
      <c r="G3044" s="1">
        <v>8848173</v>
      </c>
      <c r="H3044" s="1">
        <v>37</v>
      </c>
      <c r="I3044" s="1" t="s">
        <v>25828</v>
      </c>
      <c r="J3044" s="1" t="s">
        <v>25829</v>
      </c>
      <c r="K3044" s="1" t="s">
        <v>7972</v>
      </c>
      <c r="L3044" s="1" t="s">
        <v>10694</v>
      </c>
    </row>
    <row r="3045" spans="1:12" ht="37.5">
      <c r="A3045" s="1" t="s">
        <v>25830</v>
      </c>
      <c r="B3045" s="1" t="s">
        <v>25831</v>
      </c>
      <c r="C3045" s="1" t="s">
        <v>23900</v>
      </c>
      <c r="D3045" s="1" t="s">
        <v>25832</v>
      </c>
      <c r="E3045" s="1">
        <v>2022</v>
      </c>
      <c r="F3045" s="1" t="s">
        <v>20091</v>
      </c>
      <c r="G3045" s="1">
        <v>13191578</v>
      </c>
      <c r="H3045" s="1">
        <v>34</v>
      </c>
      <c r="I3045" s="1" t="s">
        <v>25833</v>
      </c>
      <c r="J3045" s="1" t="s">
        <v>25834</v>
      </c>
      <c r="K3045" s="1" t="s">
        <v>7972</v>
      </c>
      <c r="L3045" s="1" t="s">
        <v>20094</v>
      </c>
    </row>
    <row r="3046" spans="1:12" ht="37.5">
      <c r="A3046" s="1" t="s">
        <v>25835</v>
      </c>
      <c r="B3046" s="1" t="s">
        <v>25836</v>
      </c>
      <c r="C3046" s="1" t="s">
        <v>23900</v>
      </c>
      <c r="D3046" s="1" t="s">
        <v>25837</v>
      </c>
      <c r="E3046" s="1">
        <v>2022</v>
      </c>
      <c r="F3046" s="1" t="s">
        <v>25838</v>
      </c>
      <c r="G3046" s="1">
        <v>23767839</v>
      </c>
      <c r="H3046" s="1">
        <v>8</v>
      </c>
      <c r="I3046" s="1" t="s">
        <v>25839</v>
      </c>
      <c r="J3046" s="1" t="s">
        <v>25840</v>
      </c>
      <c r="K3046" s="1" t="s">
        <v>7972</v>
      </c>
      <c r="L3046" s="1" t="s">
        <v>25841</v>
      </c>
    </row>
    <row r="3047" spans="1:12" ht="37.5">
      <c r="A3047" s="1" t="s">
        <v>25842</v>
      </c>
      <c r="B3047" s="1" t="s">
        <v>25843</v>
      </c>
      <c r="C3047" s="1" t="s">
        <v>23900</v>
      </c>
      <c r="D3047" s="1" t="s">
        <v>25844</v>
      </c>
      <c r="E3047" s="1">
        <v>2022</v>
      </c>
      <c r="F3047" s="1" t="s">
        <v>24480</v>
      </c>
      <c r="G3047" s="1">
        <v>19391374</v>
      </c>
      <c r="H3047" s="1">
        <v>15</v>
      </c>
      <c r="I3047" s="1" t="s">
        <v>25845</v>
      </c>
      <c r="J3047" s="1" t="s">
        <v>25846</v>
      </c>
      <c r="K3047" s="1" t="s">
        <v>7972</v>
      </c>
      <c r="L3047" s="1" t="s">
        <v>8102</v>
      </c>
    </row>
    <row r="3048" spans="1:12" ht="37.5">
      <c r="A3048" s="1" t="s">
        <v>25847</v>
      </c>
      <c r="B3048" s="1" t="s">
        <v>25848</v>
      </c>
      <c r="C3048" s="1" t="s">
        <v>23900</v>
      </c>
      <c r="D3048" s="1" t="s">
        <v>25849</v>
      </c>
      <c r="E3048" s="1">
        <v>2022</v>
      </c>
      <c r="F3048" s="1" t="s">
        <v>8418</v>
      </c>
      <c r="G3048" s="1">
        <v>22277390</v>
      </c>
      <c r="H3048" s="1">
        <v>10</v>
      </c>
      <c r="I3048" s="1" t="s">
        <v>25850</v>
      </c>
      <c r="J3048" s="1" t="s">
        <v>25851</v>
      </c>
      <c r="K3048" s="1" t="s">
        <v>7972</v>
      </c>
      <c r="L3048" s="1" t="s">
        <v>9292</v>
      </c>
    </row>
    <row r="3049" spans="1:12" ht="37.5">
      <c r="A3049" s="1" t="s">
        <v>25852</v>
      </c>
      <c r="B3049" s="1" t="s">
        <v>25853</v>
      </c>
      <c r="C3049" s="1" t="s">
        <v>23900</v>
      </c>
      <c r="D3049" s="1" t="s">
        <v>25854</v>
      </c>
      <c r="E3049" s="1">
        <v>2022</v>
      </c>
      <c r="F3049" s="1" t="s">
        <v>24690</v>
      </c>
      <c r="G3049" s="1">
        <v>9252312</v>
      </c>
      <c r="H3049" s="1">
        <v>488</v>
      </c>
      <c r="I3049" s="1" t="s">
        <v>25855</v>
      </c>
      <c r="J3049" s="1" t="s">
        <v>25856</v>
      </c>
      <c r="K3049" s="1" t="s">
        <v>7972</v>
      </c>
      <c r="L3049" s="1" t="s">
        <v>7993</v>
      </c>
    </row>
    <row r="3050" spans="1:12" ht="37.5">
      <c r="A3050" s="1" t="s">
        <v>25857</v>
      </c>
      <c r="B3050" s="1" t="s">
        <v>25858</v>
      </c>
      <c r="C3050" s="1" t="s">
        <v>23900</v>
      </c>
      <c r="D3050" s="1" t="s">
        <v>25859</v>
      </c>
      <c r="E3050" s="1">
        <v>2022</v>
      </c>
      <c r="F3050" s="1" t="s">
        <v>25860</v>
      </c>
      <c r="G3050" s="1">
        <v>24732400</v>
      </c>
      <c r="H3050" s="1">
        <v>6</v>
      </c>
      <c r="I3050" s="1" t="s">
        <v>25861</v>
      </c>
      <c r="J3050" s="1" t="s">
        <v>25862</v>
      </c>
      <c r="K3050" s="1" t="s">
        <v>7972</v>
      </c>
      <c r="L3050" s="1" t="s">
        <v>8102</v>
      </c>
    </row>
    <row r="3051" spans="1:12" ht="37.5">
      <c r="A3051" s="1" t="s">
        <v>25863</v>
      </c>
      <c r="B3051" s="1" t="s">
        <v>25864</v>
      </c>
      <c r="C3051" s="1" t="s">
        <v>23900</v>
      </c>
      <c r="D3051" s="1" t="s">
        <v>25865</v>
      </c>
      <c r="E3051" s="1">
        <v>2022</v>
      </c>
      <c r="F3051" s="1" t="s">
        <v>24690</v>
      </c>
      <c r="G3051" s="1">
        <v>9252312</v>
      </c>
      <c r="H3051" s="1">
        <v>485</v>
      </c>
      <c r="I3051" s="1" t="s">
        <v>25866</v>
      </c>
      <c r="J3051" s="1" t="s">
        <v>25867</v>
      </c>
      <c r="K3051" s="1" t="s">
        <v>7972</v>
      </c>
      <c r="L3051" s="1" t="s">
        <v>7993</v>
      </c>
    </row>
    <row r="3052" spans="1:12" ht="37.5">
      <c r="A3052" s="1" t="s">
        <v>25868</v>
      </c>
      <c r="B3052" s="1" t="s">
        <v>25869</v>
      </c>
      <c r="C3052" s="1" t="s">
        <v>23900</v>
      </c>
      <c r="D3052" s="1" t="s">
        <v>25870</v>
      </c>
      <c r="E3052" s="1">
        <v>2022</v>
      </c>
      <c r="F3052" s="1" t="s">
        <v>18945</v>
      </c>
      <c r="G3052" s="1">
        <v>21687161</v>
      </c>
      <c r="H3052" s="1">
        <v>10</v>
      </c>
      <c r="I3052" s="1" t="s">
        <v>25871</v>
      </c>
      <c r="J3052" s="1" t="s">
        <v>25872</v>
      </c>
      <c r="K3052" s="1" t="s">
        <v>7972</v>
      </c>
      <c r="L3052" s="1" t="s">
        <v>8102</v>
      </c>
    </row>
    <row r="3053" spans="1:12" ht="37.5">
      <c r="A3053" s="1" t="s">
        <v>25873</v>
      </c>
      <c r="B3053" s="1" t="s">
        <v>25874</v>
      </c>
      <c r="C3053" s="1" t="s">
        <v>23900</v>
      </c>
      <c r="D3053" s="1" t="s">
        <v>25875</v>
      </c>
      <c r="E3053" s="1">
        <v>2022</v>
      </c>
      <c r="F3053" s="1" t="s">
        <v>24637</v>
      </c>
      <c r="G3053" s="1">
        <v>189340</v>
      </c>
      <c r="H3053" s="1">
        <v>71</v>
      </c>
      <c r="I3053" s="1" t="s">
        <v>25876</v>
      </c>
      <c r="J3053" s="1" t="s">
        <v>25877</v>
      </c>
      <c r="K3053" s="1" t="s">
        <v>7972</v>
      </c>
      <c r="L3053" s="1" t="s">
        <v>8078</v>
      </c>
    </row>
    <row r="3054" spans="1:12" ht="50">
      <c r="A3054" s="1" t="s">
        <v>25878</v>
      </c>
      <c r="B3054" s="1" t="s">
        <v>25879</v>
      </c>
      <c r="C3054" s="1" t="s">
        <v>23900</v>
      </c>
      <c r="D3054" s="1" t="s">
        <v>25880</v>
      </c>
      <c r="E3054" s="1">
        <v>2022</v>
      </c>
      <c r="F3054" s="1" t="s">
        <v>25881</v>
      </c>
      <c r="G3054" s="1">
        <v>14248220</v>
      </c>
      <c r="H3054" s="1">
        <v>22</v>
      </c>
      <c r="I3054" s="1" t="s">
        <v>25882</v>
      </c>
      <c r="J3054" s="1" t="s">
        <v>25883</v>
      </c>
      <c r="K3054" s="1" t="s">
        <v>7972</v>
      </c>
      <c r="L3054" s="1" t="s">
        <v>25884</v>
      </c>
    </row>
    <row r="3055" spans="1:12" ht="37.5">
      <c r="A3055" s="1" t="s">
        <v>25885</v>
      </c>
      <c r="B3055" s="1" t="s">
        <v>25886</v>
      </c>
      <c r="C3055" s="1" t="s">
        <v>23900</v>
      </c>
      <c r="D3055" s="1" t="s">
        <v>25887</v>
      </c>
      <c r="E3055" s="1">
        <v>2022</v>
      </c>
      <c r="F3055" s="1" t="s">
        <v>18728</v>
      </c>
      <c r="G3055" s="1">
        <v>19328184</v>
      </c>
      <c r="H3055" s="1">
        <v>16</v>
      </c>
      <c r="I3055" s="1" t="s">
        <v>25888</v>
      </c>
      <c r="J3055" s="1" t="s">
        <v>25889</v>
      </c>
      <c r="K3055" s="1" t="s">
        <v>7972</v>
      </c>
      <c r="L3055" s="1" t="s">
        <v>8102</v>
      </c>
    </row>
    <row r="3056" spans="1:12" ht="37.5">
      <c r="A3056" s="1" t="s">
        <v>25890</v>
      </c>
      <c r="B3056" s="1" t="s">
        <v>25891</v>
      </c>
      <c r="C3056" s="1" t="s">
        <v>23900</v>
      </c>
      <c r="D3056" s="1" t="s">
        <v>25892</v>
      </c>
      <c r="E3056" s="1">
        <v>2022</v>
      </c>
      <c r="F3056" s="1" t="s">
        <v>9553</v>
      </c>
      <c r="G3056" s="1">
        <v>20967209</v>
      </c>
      <c r="H3056" s="1">
        <v>3</v>
      </c>
      <c r="I3056" s="1" t="s">
        <v>25893</v>
      </c>
      <c r="J3056" s="1" t="s">
        <v>25894</v>
      </c>
      <c r="K3056" s="1" t="s">
        <v>7972</v>
      </c>
      <c r="L3056" s="1" t="s">
        <v>8027</v>
      </c>
    </row>
    <row r="3057" spans="1:12" ht="37.5">
      <c r="A3057" s="1" t="s">
        <v>25895</v>
      </c>
      <c r="B3057" s="1" t="s">
        <v>25896</v>
      </c>
      <c r="C3057" s="1" t="s">
        <v>23900</v>
      </c>
      <c r="D3057" s="1" t="s">
        <v>25897</v>
      </c>
      <c r="E3057" s="1">
        <v>2022</v>
      </c>
      <c r="F3057" s="1" t="s">
        <v>25898</v>
      </c>
      <c r="G3057" s="1">
        <v>27668649</v>
      </c>
      <c r="H3057" s="1">
        <v>2</v>
      </c>
      <c r="I3057" s="1" t="s">
        <v>25899</v>
      </c>
      <c r="J3057" s="1" t="s">
        <v>25900</v>
      </c>
      <c r="K3057" s="1" t="s">
        <v>7972</v>
      </c>
      <c r="L3057" s="1" t="s">
        <v>25901</v>
      </c>
    </row>
    <row r="3058" spans="1:12" ht="37.5">
      <c r="A3058" s="1" t="s">
        <v>3275</v>
      </c>
      <c r="B3058" s="1" t="s">
        <v>25902</v>
      </c>
      <c r="C3058" s="1" t="s">
        <v>23900</v>
      </c>
      <c r="D3058" s="1" t="s">
        <v>3278</v>
      </c>
      <c r="E3058" s="1">
        <v>2022</v>
      </c>
      <c r="F3058" s="1" t="s">
        <v>17416</v>
      </c>
      <c r="G3058" s="1">
        <v>21613915</v>
      </c>
      <c r="H3058" s="1">
        <v>33</v>
      </c>
      <c r="I3058" s="1" t="s">
        <v>25903</v>
      </c>
      <c r="J3058" s="1" t="s">
        <v>25904</v>
      </c>
      <c r="K3058" s="1" t="s">
        <v>7972</v>
      </c>
      <c r="L3058" s="1" t="s">
        <v>8134</v>
      </c>
    </row>
    <row r="3059" spans="1:12" ht="37.5">
      <c r="A3059" s="1" t="s">
        <v>25905</v>
      </c>
      <c r="B3059" s="1" t="s">
        <v>25906</v>
      </c>
      <c r="C3059" s="1" t="s">
        <v>23900</v>
      </c>
      <c r="D3059" s="1" t="s">
        <v>25907</v>
      </c>
      <c r="E3059" s="1">
        <v>2022</v>
      </c>
      <c r="F3059" s="1" t="s">
        <v>9174</v>
      </c>
      <c r="G3059" s="1">
        <v>14327643</v>
      </c>
      <c r="H3059" s="1">
        <v>26</v>
      </c>
      <c r="I3059" s="1" t="s">
        <v>25908</v>
      </c>
      <c r="J3059" s="1" t="s">
        <v>25909</v>
      </c>
      <c r="K3059" s="1" t="s">
        <v>7972</v>
      </c>
      <c r="L3059" s="1" t="s">
        <v>7985</v>
      </c>
    </row>
    <row r="3060" spans="1:12" ht="37.5">
      <c r="A3060" s="1" t="s">
        <v>25910</v>
      </c>
      <c r="B3060" s="1" t="s">
        <v>25911</v>
      </c>
      <c r="C3060" s="1" t="s">
        <v>23900</v>
      </c>
      <c r="D3060" s="1" t="s">
        <v>25912</v>
      </c>
      <c r="E3060" s="1">
        <v>2022</v>
      </c>
      <c r="F3060" s="1" t="s">
        <v>10114</v>
      </c>
      <c r="G3060" s="1">
        <v>7437315</v>
      </c>
      <c r="H3060" s="1">
        <v>166</v>
      </c>
      <c r="I3060" s="1" t="s">
        <v>25913</v>
      </c>
      <c r="J3060" s="1" t="s">
        <v>25914</v>
      </c>
      <c r="K3060" s="1" t="s">
        <v>7972</v>
      </c>
      <c r="L3060" s="1" t="s">
        <v>10117</v>
      </c>
    </row>
    <row r="3061" spans="1:12" ht="37.5">
      <c r="A3061" s="1" t="s">
        <v>25915</v>
      </c>
      <c r="B3061" s="1" t="s">
        <v>25916</v>
      </c>
      <c r="C3061" s="1" t="s">
        <v>23900</v>
      </c>
      <c r="D3061" s="1" t="s">
        <v>25917</v>
      </c>
      <c r="E3061" s="1">
        <v>2022</v>
      </c>
      <c r="F3061" s="1" t="s">
        <v>8144</v>
      </c>
      <c r="G3061" s="1">
        <v>20763417</v>
      </c>
      <c r="H3061" s="1">
        <v>12</v>
      </c>
      <c r="I3061" s="1" t="s">
        <v>25918</v>
      </c>
      <c r="J3061" s="1" t="s">
        <v>25919</v>
      </c>
      <c r="K3061" s="1" t="s">
        <v>7972</v>
      </c>
      <c r="L3061" s="1" t="s">
        <v>9292</v>
      </c>
    </row>
    <row r="3062" spans="1:12" ht="37.5">
      <c r="A3062" s="1" t="s">
        <v>25920</v>
      </c>
      <c r="B3062" s="1" t="s">
        <v>25921</v>
      </c>
      <c r="C3062" s="1" t="s">
        <v>23900</v>
      </c>
      <c r="D3062" s="1" t="s">
        <v>25922</v>
      </c>
      <c r="E3062" s="1">
        <v>2022</v>
      </c>
      <c r="F3062" s="1" t="s">
        <v>8516</v>
      </c>
      <c r="G3062" s="1">
        <v>20711050</v>
      </c>
      <c r="H3062" s="1">
        <v>14</v>
      </c>
      <c r="I3062" s="1" t="s">
        <v>25923</v>
      </c>
      <c r="J3062" s="1" t="s">
        <v>25924</v>
      </c>
      <c r="K3062" s="1" t="s">
        <v>7972</v>
      </c>
      <c r="L3062" s="1" t="s">
        <v>9292</v>
      </c>
    </row>
    <row r="3063" spans="1:12" ht="37.5">
      <c r="A3063" s="1" t="s">
        <v>25925</v>
      </c>
      <c r="B3063" s="1" t="s">
        <v>25926</v>
      </c>
      <c r="C3063" s="1" t="s">
        <v>23900</v>
      </c>
      <c r="D3063" s="1" t="s">
        <v>25927</v>
      </c>
      <c r="E3063" s="1">
        <v>2022</v>
      </c>
      <c r="F3063" s="1" t="s">
        <v>12556</v>
      </c>
      <c r="G3063" s="1">
        <v>3608352</v>
      </c>
      <c r="H3063" s="1">
        <v>169</v>
      </c>
      <c r="I3063" s="1" t="s">
        <v>25928</v>
      </c>
      <c r="J3063" s="1" t="s">
        <v>25929</v>
      </c>
      <c r="K3063" s="1" t="s">
        <v>7972</v>
      </c>
      <c r="L3063" s="1" t="s">
        <v>8027</v>
      </c>
    </row>
    <row r="3064" spans="1:12" ht="37.5">
      <c r="A3064" s="1" t="s">
        <v>25930</v>
      </c>
      <c r="B3064" s="1" t="s">
        <v>25931</v>
      </c>
      <c r="C3064" s="1" t="s">
        <v>23900</v>
      </c>
      <c r="D3064" s="1" t="s">
        <v>25932</v>
      </c>
      <c r="E3064" s="1">
        <v>2022</v>
      </c>
      <c r="F3064" s="1" t="s">
        <v>8328</v>
      </c>
      <c r="G3064" s="1" t="s">
        <v>7969</v>
      </c>
      <c r="H3064" s="1" t="s">
        <v>7969</v>
      </c>
      <c r="I3064" s="1" t="s">
        <v>25933</v>
      </c>
      <c r="J3064" s="1" t="s">
        <v>25934</v>
      </c>
      <c r="K3064" s="1" t="s">
        <v>7972</v>
      </c>
      <c r="L3064" s="1" t="s">
        <v>8324</v>
      </c>
    </row>
    <row r="3065" spans="1:12" ht="37.5">
      <c r="A3065" s="1" t="s">
        <v>25935</v>
      </c>
      <c r="B3065" s="1" t="s">
        <v>25936</v>
      </c>
      <c r="C3065" s="1" t="s">
        <v>23900</v>
      </c>
      <c r="D3065" s="1" t="s">
        <v>25937</v>
      </c>
      <c r="E3065" s="1">
        <v>2022</v>
      </c>
      <c r="F3065" s="1" t="s">
        <v>16356</v>
      </c>
      <c r="G3065" s="1">
        <v>17519659</v>
      </c>
      <c r="H3065" s="1">
        <v>16</v>
      </c>
      <c r="I3065" s="1" t="s">
        <v>25938</v>
      </c>
      <c r="J3065" s="1" t="s">
        <v>25939</v>
      </c>
      <c r="K3065" s="1" t="s">
        <v>7972</v>
      </c>
      <c r="L3065" s="1" t="s">
        <v>8134</v>
      </c>
    </row>
    <row r="3066" spans="1:12" ht="37.5">
      <c r="A3066" s="1" t="s">
        <v>25940</v>
      </c>
      <c r="B3066" s="1" t="s">
        <v>25941</v>
      </c>
      <c r="C3066" s="1" t="s">
        <v>23900</v>
      </c>
      <c r="D3066" s="1" t="s">
        <v>25942</v>
      </c>
      <c r="E3066" s="1">
        <v>2022</v>
      </c>
      <c r="F3066" s="1" t="s">
        <v>24422</v>
      </c>
      <c r="G3066" s="1">
        <v>200255</v>
      </c>
      <c r="H3066" s="1">
        <v>589</v>
      </c>
      <c r="I3066" s="1" t="s">
        <v>25943</v>
      </c>
      <c r="J3066" s="1" t="s">
        <v>25944</v>
      </c>
      <c r="K3066" s="1" t="s">
        <v>7972</v>
      </c>
      <c r="L3066" s="1" t="s">
        <v>8465</v>
      </c>
    </row>
    <row r="3067" spans="1:12" ht="37.5">
      <c r="A3067" s="1" t="s">
        <v>25945</v>
      </c>
      <c r="B3067" s="1" t="s">
        <v>25946</v>
      </c>
      <c r="C3067" s="1" t="s">
        <v>23900</v>
      </c>
      <c r="D3067" s="1" t="s">
        <v>25947</v>
      </c>
      <c r="E3067" s="1">
        <v>2022</v>
      </c>
      <c r="F3067" s="1" t="s">
        <v>8848</v>
      </c>
      <c r="G3067" s="1">
        <v>15462218</v>
      </c>
      <c r="H3067" s="1">
        <v>73</v>
      </c>
      <c r="I3067" s="1" t="s">
        <v>25948</v>
      </c>
      <c r="J3067" s="1" t="s">
        <v>25949</v>
      </c>
      <c r="K3067" s="1" t="s">
        <v>7972</v>
      </c>
      <c r="L3067" s="1" t="s">
        <v>8851</v>
      </c>
    </row>
    <row r="3068" spans="1:12" ht="37.5">
      <c r="A3068" s="1" t="s">
        <v>25950</v>
      </c>
      <c r="B3068" s="1" t="s">
        <v>25951</v>
      </c>
      <c r="C3068" s="1" t="s">
        <v>23900</v>
      </c>
      <c r="D3068" s="1" t="s">
        <v>25952</v>
      </c>
      <c r="E3068" s="1">
        <v>2022</v>
      </c>
      <c r="F3068" s="1" t="s">
        <v>18728</v>
      </c>
      <c r="G3068" s="1">
        <v>19328184</v>
      </c>
      <c r="H3068" s="1">
        <v>16</v>
      </c>
      <c r="I3068" s="1" t="s">
        <v>25953</v>
      </c>
      <c r="J3068" s="1" t="s">
        <v>25954</v>
      </c>
      <c r="K3068" s="1" t="s">
        <v>7972</v>
      </c>
      <c r="L3068" s="1" t="s">
        <v>8102</v>
      </c>
    </row>
    <row r="3069" spans="1:12" ht="37.5">
      <c r="A3069" s="1" t="s">
        <v>25955</v>
      </c>
      <c r="B3069" s="1" t="s">
        <v>25956</v>
      </c>
      <c r="C3069" s="1" t="s">
        <v>23900</v>
      </c>
      <c r="D3069" s="1" t="s">
        <v>25957</v>
      </c>
      <c r="E3069" s="1">
        <v>2022</v>
      </c>
      <c r="F3069" s="1" t="s">
        <v>8528</v>
      </c>
      <c r="G3069" s="1">
        <v>10220038</v>
      </c>
      <c r="H3069" s="1">
        <v>28</v>
      </c>
      <c r="I3069" s="1" t="s">
        <v>25958</v>
      </c>
      <c r="J3069" s="1" t="s">
        <v>25959</v>
      </c>
      <c r="K3069" s="1" t="s">
        <v>7972</v>
      </c>
      <c r="L3069" s="1" t="s">
        <v>7978</v>
      </c>
    </row>
    <row r="3070" spans="1:12" ht="37.5">
      <c r="A3070" s="1" t="s">
        <v>25960</v>
      </c>
      <c r="B3070" s="1" t="s">
        <v>25961</v>
      </c>
      <c r="C3070" s="1" t="s">
        <v>23900</v>
      </c>
      <c r="D3070" s="1" t="s">
        <v>25962</v>
      </c>
      <c r="E3070" s="1">
        <v>2022</v>
      </c>
      <c r="F3070" s="1" t="s">
        <v>21802</v>
      </c>
      <c r="G3070" s="1" t="s">
        <v>7969</v>
      </c>
      <c r="H3070" s="1">
        <v>2022</v>
      </c>
      <c r="I3070" s="1" t="s">
        <v>25963</v>
      </c>
      <c r="J3070" s="1" t="s">
        <v>25964</v>
      </c>
      <c r="K3070" s="1" t="s">
        <v>7972</v>
      </c>
      <c r="L3070" s="1" t="s">
        <v>8102</v>
      </c>
    </row>
    <row r="3071" spans="1:12" ht="37.5">
      <c r="A3071" s="1" t="s">
        <v>3506</v>
      </c>
      <c r="B3071" s="1" t="s">
        <v>25965</v>
      </c>
      <c r="C3071" s="1" t="s">
        <v>23900</v>
      </c>
      <c r="D3071" s="1" t="s">
        <v>25966</v>
      </c>
      <c r="E3071" s="1">
        <v>2022</v>
      </c>
      <c r="F3071" s="1" t="s">
        <v>21890</v>
      </c>
      <c r="G3071" s="1">
        <v>34347</v>
      </c>
      <c r="H3071" s="1">
        <v>77</v>
      </c>
      <c r="I3071" s="1" t="s">
        <v>25967</v>
      </c>
      <c r="J3071" s="1" t="s">
        <v>25968</v>
      </c>
      <c r="K3071" s="1" t="s">
        <v>7972</v>
      </c>
      <c r="L3071" s="1" t="s">
        <v>7985</v>
      </c>
    </row>
    <row r="3072" spans="1:12" ht="37.5">
      <c r="A3072" s="1" t="s">
        <v>25969</v>
      </c>
      <c r="B3072" s="1" t="s">
        <v>25970</v>
      </c>
      <c r="C3072" s="1" t="s">
        <v>23900</v>
      </c>
      <c r="D3072" s="1" t="s">
        <v>25971</v>
      </c>
      <c r="E3072" s="1">
        <v>2022</v>
      </c>
      <c r="F3072" s="1" t="s">
        <v>16815</v>
      </c>
      <c r="G3072" s="1" t="s">
        <v>25972</v>
      </c>
      <c r="H3072" s="1">
        <v>26</v>
      </c>
      <c r="I3072" s="1" t="s">
        <v>25973</v>
      </c>
      <c r="J3072" s="1" t="s">
        <v>25974</v>
      </c>
      <c r="K3072" s="1" t="s">
        <v>7972</v>
      </c>
      <c r="L3072" s="1" t="s">
        <v>7993</v>
      </c>
    </row>
    <row r="3073" spans="1:12" ht="37.5">
      <c r="A3073" s="1" t="s">
        <v>25975</v>
      </c>
      <c r="B3073" s="1" t="s">
        <v>25976</v>
      </c>
      <c r="C3073" s="1" t="s">
        <v>23900</v>
      </c>
      <c r="D3073" s="1" t="s">
        <v>25977</v>
      </c>
      <c r="E3073" s="1">
        <v>2022</v>
      </c>
      <c r="F3073" s="1" t="s">
        <v>8781</v>
      </c>
      <c r="G3073" s="1">
        <v>16130073</v>
      </c>
      <c r="H3073" s="1">
        <v>3156</v>
      </c>
      <c r="I3073" s="1" t="s">
        <v>25978</v>
      </c>
      <c r="J3073" s="1" t="s">
        <v>25979</v>
      </c>
      <c r="K3073" s="1" t="s">
        <v>7972</v>
      </c>
      <c r="L3073" s="1" t="s">
        <v>8784</v>
      </c>
    </row>
    <row r="3074" spans="1:12" ht="37.5">
      <c r="A3074" s="1" t="s">
        <v>25980</v>
      </c>
      <c r="B3074" s="1" t="s">
        <v>25981</v>
      </c>
      <c r="C3074" s="1" t="s">
        <v>23900</v>
      </c>
      <c r="D3074" s="1" t="s">
        <v>25982</v>
      </c>
      <c r="E3074" s="1">
        <v>2022</v>
      </c>
      <c r="F3074" s="1" t="s">
        <v>8528</v>
      </c>
      <c r="G3074" s="1">
        <v>10220038</v>
      </c>
      <c r="H3074" s="1">
        <v>28</v>
      </c>
      <c r="I3074" s="1" t="s">
        <v>25983</v>
      </c>
      <c r="J3074" s="1" t="s">
        <v>25984</v>
      </c>
      <c r="K3074" s="1" t="s">
        <v>7972</v>
      </c>
      <c r="L3074" s="1" t="s">
        <v>7978</v>
      </c>
    </row>
    <row r="3075" spans="1:12" ht="50">
      <c r="A3075" s="1" t="s">
        <v>25985</v>
      </c>
      <c r="B3075" s="1" t="s">
        <v>25986</v>
      </c>
      <c r="C3075" s="1" t="s">
        <v>23900</v>
      </c>
      <c r="D3075" s="1" t="s">
        <v>25987</v>
      </c>
      <c r="E3075" s="1">
        <v>2022</v>
      </c>
      <c r="F3075" s="1" t="s">
        <v>25988</v>
      </c>
      <c r="G3075" s="1">
        <v>25738240</v>
      </c>
      <c r="H3075" s="1">
        <v>5</v>
      </c>
      <c r="I3075" s="1" t="s">
        <v>25989</v>
      </c>
      <c r="J3075" s="1" t="s">
        <v>25990</v>
      </c>
      <c r="K3075" s="1" t="s">
        <v>7972</v>
      </c>
      <c r="L3075" s="1" t="s">
        <v>25991</v>
      </c>
    </row>
    <row r="3076" spans="1:12" ht="37.5">
      <c r="A3076" s="1" t="s">
        <v>25992</v>
      </c>
      <c r="B3076" s="1" t="s">
        <v>25993</v>
      </c>
      <c r="C3076" s="1" t="s">
        <v>23900</v>
      </c>
      <c r="D3076" s="1" t="s">
        <v>25994</v>
      </c>
      <c r="E3076" s="1">
        <v>2022</v>
      </c>
      <c r="F3076" s="1" t="s">
        <v>8516</v>
      </c>
      <c r="G3076" s="1">
        <v>20711050</v>
      </c>
      <c r="H3076" s="1">
        <v>14</v>
      </c>
      <c r="I3076" s="1" t="s">
        <v>25995</v>
      </c>
      <c r="J3076" s="1" t="s">
        <v>25996</v>
      </c>
      <c r="K3076" s="1" t="s">
        <v>7972</v>
      </c>
      <c r="L3076" s="1" t="s">
        <v>9292</v>
      </c>
    </row>
    <row r="3077" spans="1:12" ht="37.5">
      <c r="A3077" s="1" t="s">
        <v>25997</v>
      </c>
      <c r="B3077" s="1" t="s">
        <v>25998</v>
      </c>
      <c r="C3077" s="1" t="s">
        <v>23900</v>
      </c>
      <c r="D3077" s="1" t="s">
        <v>25999</v>
      </c>
      <c r="E3077" s="1">
        <v>2022</v>
      </c>
      <c r="F3077" s="1" t="s">
        <v>26000</v>
      </c>
      <c r="G3077" s="1">
        <v>1692607</v>
      </c>
      <c r="H3077" s="1">
        <v>215</v>
      </c>
      <c r="I3077" s="1" t="s">
        <v>26001</v>
      </c>
      <c r="J3077" s="1" t="s">
        <v>26002</v>
      </c>
      <c r="K3077" s="1" t="s">
        <v>7972</v>
      </c>
      <c r="L3077" s="1" t="s">
        <v>18816</v>
      </c>
    </row>
    <row r="3078" spans="1:12" ht="37.5">
      <c r="A3078" s="1" t="s">
        <v>26003</v>
      </c>
      <c r="B3078" s="1" t="s">
        <v>26004</v>
      </c>
      <c r="C3078" s="1" t="s">
        <v>23900</v>
      </c>
      <c r="D3078" s="1" t="s">
        <v>26005</v>
      </c>
      <c r="E3078" s="1">
        <v>2022</v>
      </c>
      <c r="F3078" s="1" t="s">
        <v>11621</v>
      </c>
      <c r="G3078" s="1">
        <v>19390114</v>
      </c>
      <c r="H3078" s="1">
        <v>2022</v>
      </c>
      <c r="I3078" s="1" t="s">
        <v>26006</v>
      </c>
      <c r="J3078" s="1" t="s">
        <v>26007</v>
      </c>
      <c r="K3078" s="1" t="s">
        <v>7972</v>
      </c>
      <c r="L3078" s="1" t="s">
        <v>11624</v>
      </c>
    </row>
    <row r="3079" spans="1:12" ht="37.5">
      <c r="A3079" s="1" t="s">
        <v>26008</v>
      </c>
      <c r="B3079" s="1" t="s">
        <v>26009</v>
      </c>
      <c r="C3079" s="1" t="s">
        <v>23900</v>
      </c>
      <c r="D3079" s="1" t="s">
        <v>26010</v>
      </c>
      <c r="E3079" s="1">
        <v>2022</v>
      </c>
      <c r="F3079" s="1" t="s">
        <v>26011</v>
      </c>
      <c r="G3079" s="1" t="s">
        <v>7969</v>
      </c>
      <c r="H3079" s="1" t="s">
        <v>7969</v>
      </c>
      <c r="I3079" s="1" t="s">
        <v>26012</v>
      </c>
      <c r="J3079" s="1" t="s">
        <v>26013</v>
      </c>
      <c r="K3079" s="1" t="s">
        <v>7972</v>
      </c>
      <c r="L3079" s="1" t="s">
        <v>8102</v>
      </c>
    </row>
    <row r="3080" spans="1:12" ht="37.5">
      <c r="A3080" s="1" t="s">
        <v>26014</v>
      </c>
      <c r="B3080" s="1" t="s">
        <v>26015</v>
      </c>
      <c r="C3080" s="1" t="s">
        <v>23900</v>
      </c>
      <c r="D3080" s="1" t="s">
        <v>26016</v>
      </c>
      <c r="E3080" s="1">
        <v>2022</v>
      </c>
      <c r="F3080" s="1" t="s">
        <v>8276</v>
      </c>
      <c r="G3080" s="1">
        <v>14248220</v>
      </c>
      <c r="H3080" s="1">
        <v>22</v>
      </c>
      <c r="I3080" s="1" t="s">
        <v>26017</v>
      </c>
      <c r="J3080" s="1" t="s">
        <v>26018</v>
      </c>
      <c r="K3080" s="1" t="s">
        <v>7972</v>
      </c>
      <c r="L3080" s="1" t="s">
        <v>9292</v>
      </c>
    </row>
    <row r="3081" spans="1:12" ht="37.5">
      <c r="A3081" s="1" t="s">
        <v>26019</v>
      </c>
      <c r="B3081" s="1" t="s">
        <v>26020</v>
      </c>
      <c r="C3081" s="1" t="s">
        <v>23900</v>
      </c>
      <c r="D3081" s="1" t="s">
        <v>26021</v>
      </c>
      <c r="E3081" s="1">
        <v>2022</v>
      </c>
      <c r="F3081" s="1" t="s">
        <v>14441</v>
      </c>
      <c r="G3081" s="1">
        <v>8887985</v>
      </c>
      <c r="H3081" s="1">
        <v>36</v>
      </c>
      <c r="I3081" s="1" t="s">
        <v>26022</v>
      </c>
      <c r="J3081" s="1" t="s">
        <v>26023</v>
      </c>
      <c r="K3081" s="1" t="s">
        <v>7972</v>
      </c>
      <c r="L3081" s="1" t="s">
        <v>11255</v>
      </c>
    </row>
    <row r="3082" spans="1:12" ht="37.5">
      <c r="A3082" s="1" t="s">
        <v>26024</v>
      </c>
      <c r="B3082" s="1" t="s">
        <v>26025</v>
      </c>
      <c r="C3082" s="1" t="s">
        <v>23900</v>
      </c>
      <c r="D3082" s="1" t="s">
        <v>26026</v>
      </c>
      <c r="E3082" s="1">
        <v>2022</v>
      </c>
      <c r="F3082" s="1" t="s">
        <v>8491</v>
      </c>
      <c r="G3082" s="1">
        <v>21693536</v>
      </c>
      <c r="H3082" s="1">
        <v>10</v>
      </c>
      <c r="I3082" s="1" t="s">
        <v>26027</v>
      </c>
      <c r="J3082" s="1" t="s">
        <v>26028</v>
      </c>
      <c r="K3082" s="1" t="s">
        <v>7972</v>
      </c>
      <c r="L3082" s="1" t="s">
        <v>8102</v>
      </c>
    </row>
    <row r="3083" spans="1:12" ht="37.5">
      <c r="A3083" s="1" t="s">
        <v>26029</v>
      </c>
      <c r="B3083" s="1" t="s">
        <v>26030</v>
      </c>
      <c r="C3083" s="1" t="s">
        <v>23900</v>
      </c>
      <c r="D3083" s="1" t="s">
        <v>26031</v>
      </c>
      <c r="E3083" s="1">
        <v>2022</v>
      </c>
      <c r="F3083" s="1" t="s">
        <v>11641</v>
      </c>
      <c r="G3083" s="1">
        <v>15308669</v>
      </c>
      <c r="H3083" s="1">
        <v>2022</v>
      </c>
      <c r="I3083" s="1" t="s">
        <v>26032</v>
      </c>
      <c r="J3083" s="1" t="s">
        <v>26033</v>
      </c>
      <c r="K3083" s="1" t="s">
        <v>7972</v>
      </c>
      <c r="L3083" s="1" t="s">
        <v>11624</v>
      </c>
    </row>
    <row r="3084" spans="1:12" ht="37.5">
      <c r="A3084" s="1" t="s">
        <v>26034</v>
      </c>
      <c r="B3084" s="1" t="s">
        <v>26035</v>
      </c>
      <c r="C3084" s="1" t="s">
        <v>23900</v>
      </c>
      <c r="D3084" s="1" t="s">
        <v>26036</v>
      </c>
      <c r="E3084" s="1">
        <v>2022</v>
      </c>
      <c r="F3084" s="1" t="s">
        <v>8276</v>
      </c>
      <c r="G3084" s="1">
        <v>14248220</v>
      </c>
      <c r="H3084" s="1">
        <v>22</v>
      </c>
      <c r="I3084" s="1" t="s">
        <v>26037</v>
      </c>
      <c r="J3084" s="1" t="s">
        <v>26038</v>
      </c>
      <c r="K3084" s="1" t="s">
        <v>7972</v>
      </c>
      <c r="L3084" s="1" t="s">
        <v>9292</v>
      </c>
    </row>
    <row r="3085" spans="1:12" ht="37.5">
      <c r="A3085" s="1" t="s">
        <v>26039</v>
      </c>
      <c r="B3085" s="1" t="s">
        <v>26040</v>
      </c>
      <c r="C3085" s="1" t="s">
        <v>23900</v>
      </c>
      <c r="D3085" s="1" t="s">
        <v>26041</v>
      </c>
      <c r="E3085" s="1">
        <v>2022</v>
      </c>
      <c r="F3085" s="1" t="s">
        <v>25066</v>
      </c>
      <c r="G3085" s="1">
        <v>22147853</v>
      </c>
      <c r="H3085" s="1">
        <v>62</v>
      </c>
      <c r="I3085" s="1" t="s">
        <v>24869</v>
      </c>
      <c r="J3085" s="1" t="s">
        <v>26042</v>
      </c>
      <c r="K3085" s="1" t="s">
        <v>7972</v>
      </c>
      <c r="L3085" s="1" t="s">
        <v>8027</v>
      </c>
    </row>
    <row r="3086" spans="1:12" ht="37.5">
      <c r="A3086" s="1" t="s">
        <v>26043</v>
      </c>
      <c r="B3086" s="1" t="s">
        <v>26044</v>
      </c>
      <c r="C3086" s="1" t="s">
        <v>23900</v>
      </c>
      <c r="D3086" s="1" t="s">
        <v>26045</v>
      </c>
      <c r="E3086" s="1">
        <v>2022</v>
      </c>
      <c r="F3086" s="1" t="s">
        <v>26046</v>
      </c>
      <c r="G3086" s="1">
        <v>26736756</v>
      </c>
      <c r="H3086" s="1">
        <v>2</v>
      </c>
      <c r="I3086" s="1" t="s">
        <v>26047</v>
      </c>
      <c r="J3086" s="1" t="s">
        <v>26048</v>
      </c>
      <c r="K3086" s="1" t="s">
        <v>7972</v>
      </c>
      <c r="L3086" s="1" t="s">
        <v>8012</v>
      </c>
    </row>
    <row r="3087" spans="1:12" ht="37.5">
      <c r="A3087" s="1" t="s">
        <v>26049</v>
      </c>
      <c r="B3087" s="1" t="s">
        <v>26050</v>
      </c>
      <c r="C3087" s="1" t="s">
        <v>23900</v>
      </c>
      <c r="D3087" s="1" t="s">
        <v>26051</v>
      </c>
      <c r="E3087" s="1">
        <v>2022</v>
      </c>
      <c r="F3087" s="1" t="s">
        <v>12033</v>
      </c>
      <c r="G3087" s="1">
        <v>20782489</v>
      </c>
      <c r="H3087" s="1">
        <v>13</v>
      </c>
      <c r="I3087" s="1" t="s">
        <v>26052</v>
      </c>
      <c r="J3087" s="1" t="s">
        <v>26053</v>
      </c>
      <c r="K3087" s="1" t="s">
        <v>7972</v>
      </c>
      <c r="L3087" s="1" t="s">
        <v>9292</v>
      </c>
    </row>
    <row r="3088" spans="1:12" ht="37.5">
      <c r="A3088" s="1" t="s">
        <v>26054</v>
      </c>
      <c r="B3088" s="1" t="s">
        <v>26055</v>
      </c>
      <c r="C3088" s="1" t="s">
        <v>23900</v>
      </c>
      <c r="D3088" s="1" t="s">
        <v>26056</v>
      </c>
      <c r="E3088" s="1">
        <v>2022</v>
      </c>
      <c r="F3088" s="1" t="s">
        <v>26057</v>
      </c>
      <c r="G3088" s="1" t="s">
        <v>7969</v>
      </c>
      <c r="H3088" s="1" t="s">
        <v>7969</v>
      </c>
      <c r="I3088" s="1" t="s">
        <v>26058</v>
      </c>
      <c r="J3088" s="1" t="s">
        <v>26059</v>
      </c>
      <c r="K3088" s="1" t="s">
        <v>7972</v>
      </c>
      <c r="L3088" s="1" t="s">
        <v>8102</v>
      </c>
    </row>
    <row r="3089" spans="1:12" ht="37.5">
      <c r="A3089" s="1" t="s">
        <v>26060</v>
      </c>
      <c r="B3089" s="1" t="s">
        <v>26061</v>
      </c>
      <c r="C3089" s="1" t="s">
        <v>23900</v>
      </c>
      <c r="D3089" s="1" t="s">
        <v>26062</v>
      </c>
      <c r="E3089" s="1">
        <v>2022</v>
      </c>
      <c r="F3089" s="1" t="s">
        <v>26063</v>
      </c>
      <c r="G3089" s="1">
        <v>2714132</v>
      </c>
      <c r="H3089" s="1">
        <v>15</v>
      </c>
      <c r="I3089" s="1" t="s">
        <v>26064</v>
      </c>
      <c r="J3089" s="1" t="s">
        <v>26065</v>
      </c>
      <c r="K3089" s="1" t="s">
        <v>7972</v>
      </c>
      <c r="L3089" s="1" t="s">
        <v>26066</v>
      </c>
    </row>
    <row r="3090" spans="1:12" ht="37.5">
      <c r="A3090" s="1" t="s">
        <v>26067</v>
      </c>
      <c r="B3090" s="1" t="s">
        <v>26068</v>
      </c>
      <c r="C3090" s="1" t="s">
        <v>23900</v>
      </c>
      <c r="D3090" s="1" t="s">
        <v>26069</v>
      </c>
      <c r="E3090" s="1">
        <v>2022</v>
      </c>
      <c r="F3090" s="1" t="s">
        <v>8276</v>
      </c>
      <c r="G3090" s="1">
        <v>14248220</v>
      </c>
      <c r="H3090" s="1">
        <v>22</v>
      </c>
      <c r="I3090" s="1" t="s">
        <v>26070</v>
      </c>
      <c r="J3090" s="1" t="s">
        <v>26071</v>
      </c>
      <c r="K3090" s="1" t="s">
        <v>7972</v>
      </c>
      <c r="L3090" s="1" t="s">
        <v>9292</v>
      </c>
    </row>
    <row r="3091" spans="1:12" ht="37.5">
      <c r="A3091" s="1" t="s">
        <v>26072</v>
      </c>
      <c r="B3091" s="1" t="s">
        <v>26073</v>
      </c>
      <c r="C3091" s="1" t="s">
        <v>23900</v>
      </c>
      <c r="D3091" s="1" t="s">
        <v>26074</v>
      </c>
      <c r="E3091" s="1">
        <v>2022</v>
      </c>
      <c r="F3091" s="1" t="s">
        <v>11621</v>
      </c>
      <c r="G3091" s="1">
        <v>19390114</v>
      </c>
      <c r="H3091" s="1">
        <v>2022</v>
      </c>
      <c r="I3091" s="1" t="s">
        <v>26075</v>
      </c>
      <c r="J3091" s="1" t="s">
        <v>26076</v>
      </c>
      <c r="K3091" s="1" t="s">
        <v>7972</v>
      </c>
      <c r="L3091" s="1" t="s">
        <v>11624</v>
      </c>
    </row>
    <row r="3092" spans="1:12" ht="37.5">
      <c r="A3092" s="1" t="s">
        <v>26077</v>
      </c>
      <c r="B3092" s="1" t="s">
        <v>26078</v>
      </c>
      <c r="C3092" s="1" t="s">
        <v>23900</v>
      </c>
      <c r="D3092" s="1" t="s">
        <v>26079</v>
      </c>
      <c r="E3092" s="1">
        <v>2022</v>
      </c>
      <c r="F3092" s="1" t="s">
        <v>8005</v>
      </c>
      <c r="G3092" s="1">
        <v>9208542</v>
      </c>
      <c r="H3092" s="1">
        <v>78</v>
      </c>
      <c r="I3092" s="1" t="s">
        <v>24434</v>
      </c>
      <c r="J3092" s="1" t="s">
        <v>26080</v>
      </c>
      <c r="K3092" s="1" t="s">
        <v>7972</v>
      </c>
      <c r="L3092" s="1" t="s">
        <v>7978</v>
      </c>
    </row>
    <row r="3093" spans="1:12" ht="37.5">
      <c r="A3093" s="1" t="s">
        <v>26081</v>
      </c>
      <c r="B3093" s="1" t="s">
        <v>26082</v>
      </c>
      <c r="C3093" s="1" t="s">
        <v>23900</v>
      </c>
      <c r="D3093" s="1" t="s">
        <v>26083</v>
      </c>
      <c r="E3093" s="1">
        <v>2022</v>
      </c>
      <c r="F3093" s="1" t="s">
        <v>26084</v>
      </c>
      <c r="G3093" s="1" t="s">
        <v>7969</v>
      </c>
      <c r="H3093" s="1" t="s">
        <v>7969</v>
      </c>
      <c r="I3093" s="1" t="s">
        <v>26085</v>
      </c>
      <c r="J3093" s="1" t="s">
        <v>26086</v>
      </c>
      <c r="K3093" s="1" t="s">
        <v>7972</v>
      </c>
      <c r="L3093" s="1" t="s">
        <v>8102</v>
      </c>
    </row>
    <row r="3094" spans="1:12" ht="37.5">
      <c r="A3094" s="1" t="s">
        <v>26087</v>
      </c>
      <c r="B3094" s="1" t="s">
        <v>26088</v>
      </c>
      <c r="C3094" s="1" t="s">
        <v>23900</v>
      </c>
      <c r="D3094" s="1" t="s">
        <v>26089</v>
      </c>
      <c r="E3094" s="1">
        <v>2022</v>
      </c>
      <c r="F3094" s="1" t="s">
        <v>26090</v>
      </c>
      <c r="G3094" s="1">
        <v>15775097</v>
      </c>
      <c r="H3094" s="1">
        <v>21</v>
      </c>
      <c r="I3094" s="1" t="s">
        <v>25412</v>
      </c>
      <c r="J3094" s="1" t="s">
        <v>26091</v>
      </c>
      <c r="K3094" s="1" t="s">
        <v>7972</v>
      </c>
      <c r="L3094" s="1" t="s">
        <v>26092</v>
      </c>
    </row>
    <row r="3095" spans="1:12" ht="37.5">
      <c r="A3095" s="1" t="s">
        <v>26093</v>
      </c>
      <c r="B3095" s="1" t="s">
        <v>26094</v>
      </c>
      <c r="C3095" s="1" t="s">
        <v>23900</v>
      </c>
      <c r="D3095" s="1" t="s">
        <v>26095</v>
      </c>
      <c r="E3095" s="1">
        <v>2022</v>
      </c>
      <c r="F3095" s="1" t="s">
        <v>26096</v>
      </c>
      <c r="G3095" s="1">
        <v>10514651</v>
      </c>
      <c r="H3095" s="1">
        <v>2022</v>
      </c>
      <c r="I3095" s="1" t="s">
        <v>26097</v>
      </c>
      <c r="J3095" s="1" t="s">
        <v>26098</v>
      </c>
      <c r="K3095" s="1" t="s">
        <v>7972</v>
      </c>
      <c r="L3095" s="1" t="s">
        <v>8102</v>
      </c>
    </row>
    <row r="3096" spans="1:12" ht="37.5">
      <c r="A3096" s="1" t="s">
        <v>26099</v>
      </c>
      <c r="B3096" s="1" t="s">
        <v>26100</v>
      </c>
      <c r="C3096" s="1" t="s">
        <v>23900</v>
      </c>
      <c r="D3096" s="1" t="s">
        <v>26101</v>
      </c>
      <c r="E3096" s="1">
        <v>2022</v>
      </c>
      <c r="F3096" s="1" t="s">
        <v>26102</v>
      </c>
      <c r="G3096" s="1">
        <v>2725428</v>
      </c>
      <c r="H3096" s="1">
        <v>2022</v>
      </c>
      <c r="I3096" s="1" t="s">
        <v>26103</v>
      </c>
      <c r="J3096" s="1" t="s">
        <v>26104</v>
      </c>
      <c r="K3096" s="1" t="s">
        <v>7972</v>
      </c>
      <c r="L3096" s="1" t="s">
        <v>8078</v>
      </c>
    </row>
    <row r="3097" spans="1:12" ht="50">
      <c r="A3097" s="1" t="s">
        <v>26105</v>
      </c>
      <c r="B3097" s="1" t="s">
        <v>26106</v>
      </c>
      <c r="C3097" s="1" t="s">
        <v>23900</v>
      </c>
      <c r="D3097" s="1" t="s">
        <v>26107</v>
      </c>
      <c r="E3097" s="1">
        <v>2022</v>
      </c>
      <c r="F3097" s="1" t="s">
        <v>8491</v>
      </c>
      <c r="G3097" s="1">
        <v>21693536</v>
      </c>
      <c r="H3097" s="1">
        <v>10</v>
      </c>
      <c r="I3097" s="1" t="s">
        <v>26108</v>
      </c>
      <c r="J3097" s="1" t="s">
        <v>26109</v>
      </c>
      <c r="K3097" s="1" t="s">
        <v>7972</v>
      </c>
      <c r="L3097" s="1" t="s">
        <v>8102</v>
      </c>
    </row>
    <row r="3098" spans="1:12" ht="37.5">
      <c r="A3098" s="1" t="s">
        <v>26110</v>
      </c>
      <c r="B3098" s="1" t="s">
        <v>26111</v>
      </c>
      <c r="C3098" s="1" t="s">
        <v>23900</v>
      </c>
      <c r="D3098" s="1" t="s">
        <v>26112</v>
      </c>
      <c r="E3098" s="1">
        <v>2022</v>
      </c>
      <c r="F3098" s="1" t="s">
        <v>15107</v>
      </c>
      <c r="G3098" s="1">
        <v>19301650</v>
      </c>
      <c r="H3098" s="1">
        <v>16</v>
      </c>
      <c r="I3098" s="1" t="s">
        <v>26113</v>
      </c>
      <c r="J3098" s="1" t="s">
        <v>26114</v>
      </c>
      <c r="K3098" s="1" t="s">
        <v>7972</v>
      </c>
      <c r="L3098" s="1" t="s">
        <v>8161</v>
      </c>
    </row>
    <row r="3099" spans="1:12" ht="37.5">
      <c r="A3099" s="1" t="s">
        <v>26115</v>
      </c>
      <c r="B3099" s="1" t="s">
        <v>26116</v>
      </c>
      <c r="C3099" s="1" t="s">
        <v>23900</v>
      </c>
      <c r="D3099" s="1" t="s">
        <v>26117</v>
      </c>
      <c r="E3099" s="1">
        <v>2022</v>
      </c>
      <c r="F3099" s="1" t="s">
        <v>26118</v>
      </c>
      <c r="G3099" s="1">
        <v>10745351</v>
      </c>
      <c r="H3099" s="1">
        <v>35</v>
      </c>
      <c r="I3099" s="1" t="s">
        <v>26119</v>
      </c>
      <c r="J3099" s="1" t="s">
        <v>26120</v>
      </c>
      <c r="K3099" s="1" t="s">
        <v>7972</v>
      </c>
      <c r="L3099" s="1" t="s">
        <v>10694</v>
      </c>
    </row>
    <row r="3100" spans="1:12" ht="37.5">
      <c r="A3100" s="1" t="s">
        <v>26121</v>
      </c>
      <c r="B3100" s="1" t="s">
        <v>26122</v>
      </c>
      <c r="C3100" s="1" t="s">
        <v>23900</v>
      </c>
      <c r="D3100" s="1" t="s">
        <v>26123</v>
      </c>
      <c r="E3100" s="1">
        <v>2022</v>
      </c>
      <c r="F3100" s="1" t="s">
        <v>18945</v>
      </c>
      <c r="G3100" s="1">
        <v>21687161</v>
      </c>
      <c r="H3100" s="1">
        <v>10</v>
      </c>
      <c r="I3100" s="1" t="s">
        <v>26124</v>
      </c>
      <c r="J3100" s="1" t="s">
        <v>26125</v>
      </c>
      <c r="K3100" s="1" t="s">
        <v>7972</v>
      </c>
      <c r="L3100" s="1" t="s">
        <v>8102</v>
      </c>
    </row>
    <row r="3101" spans="1:12" ht="37.5">
      <c r="A3101" s="1" t="s">
        <v>26126</v>
      </c>
      <c r="B3101" s="1" t="s">
        <v>26127</v>
      </c>
      <c r="C3101" s="1" t="s">
        <v>23900</v>
      </c>
      <c r="D3101" s="1" t="s">
        <v>26128</v>
      </c>
      <c r="E3101" s="1">
        <v>2022</v>
      </c>
      <c r="F3101" s="1" t="s">
        <v>26129</v>
      </c>
      <c r="G3101" s="1" t="s">
        <v>7969</v>
      </c>
      <c r="H3101" s="1" t="s">
        <v>7969</v>
      </c>
      <c r="I3101" s="1" t="s">
        <v>26130</v>
      </c>
      <c r="J3101" s="1" t="s">
        <v>26131</v>
      </c>
      <c r="K3101" s="1" t="s">
        <v>7972</v>
      </c>
      <c r="L3101" s="1" t="s">
        <v>8102</v>
      </c>
    </row>
    <row r="3102" spans="1:12" ht="37.5">
      <c r="A3102" s="1" t="s">
        <v>26132</v>
      </c>
      <c r="B3102" s="1" t="s">
        <v>26133</v>
      </c>
      <c r="C3102" s="1" t="s">
        <v>23900</v>
      </c>
      <c r="D3102" s="1" t="s">
        <v>26134</v>
      </c>
      <c r="E3102" s="1">
        <v>2022</v>
      </c>
      <c r="F3102" s="1" t="s">
        <v>18728</v>
      </c>
      <c r="G3102" s="1">
        <v>19328184</v>
      </c>
      <c r="H3102" s="1">
        <v>16</v>
      </c>
      <c r="I3102" s="1" t="s">
        <v>26135</v>
      </c>
      <c r="J3102" s="1" t="s">
        <v>26136</v>
      </c>
      <c r="K3102" s="1" t="s">
        <v>7972</v>
      </c>
      <c r="L3102" s="1" t="s">
        <v>8102</v>
      </c>
    </row>
    <row r="3103" spans="1:12" ht="37.5">
      <c r="A3103" s="1" t="s">
        <v>26137</v>
      </c>
      <c r="B3103" s="1" t="s">
        <v>26138</v>
      </c>
      <c r="C3103" s="1" t="s">
        <v>23900</v>
      </c>
      <c r="D3103" s="1" t="s">
        <v>26139</v>
      </c>
      <c r="E3103" s="1">
        <v>2022</v>
      </c>
      <c r="F3103" s="1" t="s">
        <v>11641</v>
      </c>
      <c r="G3103" s="1">
        <v>15308669</v>
      </c>
      <c r="H3103" s="1">
        <v>2022</v>
      </c>
      <c r="I3103" s="1" t="s">
        <v>26140</v>
      </c>
      <c r="J3103" s="1" t="s">
        <v>26141</v>
      </c>
      <c r="K3103" s="1" t="s">
        <v>7972</v>
      </c>
      <c r="L3103" s="1" t="s">
        <v>11624</v>
      </c>
    </row>
    <row r="3104" spans="1:12" ht="37.5">
      <c r="A3104" s="1" t="s">
        <v>26142</v>
      </c>
      <c r="B3104" s="1" t="s">
        <v>26143</v>
      </c>
      <c r="C3104" s="1" t="s">
        <v>23900</v>
      </c>
      <c r="D3104" s="1" t="s">
        <v>26144</v>
      </c>
      <c r="E3104" s="1">
        <v>2022</v>
      </c>
      <c r="F3104" s="1" t="s">
        <v>26144</v>
      </c>
      <c r="G3104" s="1" t="s">
        <v>7969</v>
      </c>
      <c r="H3104" s="1" t="s">
        <v>7969</v>
      </c>
      <c r="I3104" s="1" t="s">
        <v>26145</v>
      </c>
      <c r="J3104" s="1" t="s">
        <v>26146</v>
      </c>
      <c r="K3104" s="1" t="s">
        <v>7972</v>
      </c>
      <c r="L3104" s="1" t="s">
        <v>12126</v>
      </c>
    </row>
    <row r="3105" spans="1:12" ht="37.5">
      <c r="A3105" s="1" t="s">
        <v>26147</v>
      </c>
      <c r="B3105" s="1" t="s">
        <v>26148</v>
      </c>
      <c r="C3105" s="1" t="s">
        <v>23900</v>
      </c>
      <c r="D3105" s="1" t="s">
        <v>26149</v>
      </c>
      <c r="E3105" s="1">
        <v>2022</v>
      </c>
      <c r="F3105" s="1" t="s">
        <v>25245</v>
      </c>
      <c r="G3105" s="1">
        <v>10636919</v>
      </c>
      <c r="H3105" s="1">
        <v>2022</v>
      </c>
      <c r="I3105" s="1" t="s">
        <v>26150</v>
      </c>
      <c r="J3105" s="1" t="s">
        <v>26151</v>
      </c>
      <c r="K3105" s="1" t="s">
        <v>7972</v>
      </c>
      <c r="L3105" s="1" t="s">
        <v>8078</v>
      </c>
    </row>
    <row r="3106" spans="1:12" ht="37.5">
      <c r="A3106" s="1" t="s">
        <v>26152</v>
      </c>
      <c r="B3106" s="1" t="s">
        <v>26153</v>
      </c>
      <c r="C3106" s="1" t="s">
        <v>23900</v>
      </c>
      <c r="D3106" s="1" t="s">
        <v>26154</v>
      </c>
      <c r="E3106" s="1">
        <v>2022</v>
      </c>
      <c r="F3106" s="1" t="s">
        <v>26155</v>
      </c>
      <c r="G3106" s="1">
        <v>23056290</v>
      </c>
      <c r="H3106" s="1">
        <v>6</v>
      </c>
      <c r="I3106" s="1" t="s">
        <v>26156</v>
      </c>
      <c r="J3106" s="1" t="s">
        <v>26157</v>
      </c>
      <c r="K3106" s="1" t="s">
        <v>7972</v>
      </c>
      <c r="L3106" s="1" t="s">
        <v>9292</v>
      </c>
    </row>
    <row r="3107" spans="1:12" ht="50">
      <c r="A3107" s="1" t="s">
        <v>26158</v>
      </c>
      <c r="B3107" s="1" t="s">
        <v>26159</v>
      </c>
      <c r="C3107" s="1" t="s">
        <v>23900</v>
      </c>
      <c r="D3107" s="1" t="s">
        <v>26160</v>
      </c>
      <c r="E3107" s="1">
        <v>2022</v>
      </c>
      <c r="F3107" s="1" t="s">
        <v>26161</v>
      </c>
      <c r="G3107" s="1">
        <v>14635771</v>
      </c>
      <c r="H3107" s="1">
        <v>29</v>
      </c>
      <c r="I3107" s="1" t="s">
        <v>26162</v>
      </c>
      <c r="J3107" s="1" t="s">
        <v>26163</v>
      </c>
      <c r="K3107" s="1" t="s">
        <v>7972</v>
      </c>
      <c r="L3107" s="1" t="s">
        <v>12644</v>
      </c>
    </row>
    <row r="3108" spans="1:12" ht="37.5">
      <c r="A3108" s="1" t="s">
        <v>26164</v>
      </c>
      <c r="B3108" s="1" t="s">
        <v>26165</v>
      </c>
      <c r="C3108" s="1" t="s">
        <v>23900</v>
      </c>
      <c r="D3108" s="1" t="s">
        <v>26166</v>
      </c>
      <c r="E3108" s="1">
        <v>2022</v>
      </c>
      <c r="F3108" s="1" t="s">
        <v>21802</v>
      </c>
      <c r="G3108" s="1" t="s">
        <v>7969</v>
      </c>
      <c r="H3108" s="1">
        <v>2022</v>
      </c>
      <c r="I3108" s="1" t="s">
        <v>26167</v>
      </c>
      <c r="J3108" s="1" t="s">
        <v>26168</v>
      </c>
      <c r="K3108" s="1" t="s">
        <v>7972</v>
      </c>
      <c r="L3108" s="1" t="s">
        <v>8102</v>
      </c>
    </row>
    <row r="3109" spans="1:12" ht="37.5">
      <c r="A3109" s="1" t="s">
        <v>26169</v>
      </c>
      <c r="B3109" s="1" t="s">
        <v>26170</v>
      </c>
      <c r="C3109" s="1" t="s">
        <v>23900</v>
      </c>
      <c r="D3109" s="1" t="s">
        <v>26171</v>
      </c>
      <c r="E3109" s="1">
        <v>2022</v>
      </c>
      <c r="F3109" s="1" t="s">
        <v>26172</v>
      </c>
      <c r="G3109" s="1" t="s">
        <v>7969</v>
      </c>
      <c r="H3109" s="1" t="s">
        <v>7969</v>
      </c>
      <c r="I3109" s="1" t="s">
        <v>26173</v>
      </c>
      <c r="J3109" s="1" t="s">
        <v>26174</v>
      </c>
      <c r="K3109" s="1" t="s">
        <v>7972</v>
      </c>
      <c r="L3109" s="1" t="s">
        <v>8102</v>
      </c>
    </row>
    <row r="3110" spans="1:12" ht="37.5">
      <c r="A3110" s="1" t="s">
        <v>26175</v>
      </c>
      <c r="B3110" s="1" t="s">
        <v>26176</v>
      </c>
      <c r="C3110" s="1" t="s">
        <v>23900</v>
      </c>
      <c r="D3110" s="1" t="s">
        <v>26177</v>
      </c>
      <c r="E3110" s="1">
        <v>2022</v>
      </c>
      <c r="F3110" s="1" t="s">
        <v>11641</v>
      </c>
      <c r="G3110" s="1">
        <v>15308669</v>
      </c>
      <c r="H3110" s="1">
        <v>2022</v>
      </c>
      <c r="I3110" s="1" t="s">
        <v>26178</v>
      </c>
      <c r="J3110" s="1" t="s">
        <v>26179</v>
      </c>
      <c r="K3110" s="1" t="s">
        <v>7972</v>
      </c>
      <c r="L3110" s="1" t="s">
        <v>11624</v>
      </c>
    </row>
    <row r="3111" spans="1:12" ht="37.5">
      <c r="A3111" s="1" t="s">
        <v>26180</v>
      </c>
      <c r="B3111" s="1" t="s">
        <v>26181</v>
      </c>
      <c r="C3111" s="1" t="s">
        <v>23900</v>
      </c>
      <c r="D3111" s="1" t="s">
        <v>26182</v>
      </c>
      <c r="E3111" s="1">
        <v>2022</v>
      </c>
      <c r="F3111" s="1" t="s">
        <v>12556</v>
      </c>
      <c r="G3111" s="1">
        <v>3608352</v>
      </c>
      <c r="H3111" s="1">
        <v>164</v>
      </c>
      <c r="I3111" s="1" t="s">
        <v>26183</v>
      </c>
      <c r="J3111" s="1" t="s">
        <v>26184</v>
      </c>
      <c r="K3111" s="1" t="s">
        <v>7972</v>
      </c>
      <c r="L3111" s="1" t="s">
        <v>8027</v>
      </c>
    </row>
    <row r="3112" spans="1:12" ht="37.5">
      <c r="A3112" s="1" t="s">
        <v>26185</v>
      </c>
      <c r="B3112" s="1" t="s">
        <v>26186</v>
      </c>
      <c r="C3112" s="1" t="s">
        <v>23900</v>
      </c>
      <c r="D3112" s="1" t="s">
        <v>26187</v>
      </c>
      <c r="E3112" s="1">
        <v>2022</v>
      </c>
      <c r="F3112" s="1" t="s">
        <v>26188</v>
      </c>
      <c r="G3112" s="1">
        <v>10450823</v>
      </c>
      <c r="H3112" s="1" t="s">
        <v>7969</v>
      </c>
      <c r="I3112" s="1" t="s">
        <v>26189</v>
      </c>
      <c r="J3112" s="1" t="s">
        <v>26190</v>
      </c>
      <c r="K3112" s="1" t="s">
        <v>7972</v>
      </c>
      <c r="L3112" s="1" t="s">
        <v>26191</v>
      </c>
    </row>
    <row r="3113" spans="1:12" ht="37.5">
      <c r="A3113" s="1" t="s">
        <v>26192</v>
      </c>
      <c r="B3113" s="1" t="s">
        <v>26193</v>
      </c>
      <c r="C3113" s="1" t="s">
        <v>23900</v>
      </c>
      <c r="D3113" s="1" t="s">
        <v>26194</v>
      </c>
      <c r="E3113" s="1">
        <v>2022</v>
      </c>
      <c r="F3113" s="1" t="s">
        <v>26195</v>
      </c>
      <c r="G3113" s="1" t="s">
        <v>7969</v>
      </c>
      <c r="H3113" s="1" t="s">
        <v>7969</v>
      </c>
      <c r="I3113" s="1" t="s">
        <v>26196</v>
      </c>
      <c r="J3113" s="1" t="s">
        <v>26197</v>
      </c>
      <c r="K3113" s="1" t="s">
        <v>7972</v>
      </c>
      <c r="L3113" s="1" t="s">
        <v>8102</v>
      </c>
    </row>
    <row r="3114" spans="1:12" ht="37.5">
      <c r="A3114" s="1" t="s">
        <v>26198</v>
      </c>
      <c r="B3114" s="1" t="s">
        <v>26199</v>
      </c>
      <c r="C3114" s="1" t="s">
        <v>23900</v>
      </c>
      <c r="D3114" s="1" t="s">
        <v>26200</v>
      </c>
      <c r="E3114" s="1">
        <v>2022</v>
      </c>
      <c r="F3114" s="1" t="s">
        <v>8491</v>
      </c>
      <c r="G3114" s="1">
        <v>21693536</v>
      </c>
      <c r="H3114" s="1">
        <v>10</v>
      </c>
      <c r="I3114" s="1" t="s">
        <v>26201</v>
      </c>
      <c r="J3114" s="1" t="s">
        <v>26202</v>
      </c>
      <c r="K3114" s="1" t="s">
        <v>7972</v>
      </c>
      <c r="L3114" s="1" t="s">
        <v>8102</v>
      </c>
    </row>
    <row r="3115" spans="1:12" ht="37.5">
      <c r="A3115" s="1" t="s">
        <v>26203</v>
      </c>
      <c r="B3115" s="1" t="s">
        <v>26204</v>
      </c>
      <c r="C3115" s="1" t="s">
        <v>23900</v>
      </c>
      <c r="D3115" s="1" t="s">
        <v>26205</v>
      </c>
      <c r="E3115" s="1">
        <v>2022</v>
      </c>
      <c r="F3115" s="1" t="s">
        <v>19779</v>
      </c>
      <c r="G3115" s="1" t="s">
        <v>7969</v>
      </c>
      <c r="H3115" s="1" t="s">
        <v>7969</v>
      </c>
      <c r="I3115" s="1" t="s">
        <v>26206</v>
      </c>
      <c r="J3115" s="1" t="s">
        <v>26207</v>
      </c>
      <c r="K3115" s="1" t="s">
        <v>7972</v>
      </c>
      <c r="L3115" s="1" t="s">
        <v>8102</v>
      </c>
    </row>
    <row r="3116" spans="1:12" ht="37.5">
      <c r="A3116" s="1" t="s">
        <v>26208</v>
      </c>
      <c r="B3116" s="1" t="s">
        <v>26209</v>
      </c>
      <c r="C3116" s="1" t="s">
        <v>23900</v>
      </c>
      <c r="D3116" s="1" t="s">
        <v>26210</v>
      </c>
      <c r="E3116" s="1">
        <v>2022</v>
      </c>
      <c r="F3116" s="1" t="s">
        <v>26211</v>
      </c>
      <c r="G3116" s="1" t="s">
        <v>7969</v>
      </c>
      <c r="H3116" s="1" t="s">
        <v>7969</v>
      </c>
      <c r="I3116" s="1" t="s">
        <v>26212</v>
      </c>
      <c r="J3116" s="1" t="s">
        <v>26213</v>
      </c>
      <c r="K3116" s="1" t="s">
        <v>7972</v>
      </c>
      <c r="L3116" s="1" t="s">
        <v>8102</v>
      </c>
    </row>
    <row r="3117" spans="1:12" ht="37.5">
      <c r="A3117" s="1" t="s">
        <v>26214</v>
      </c>
      <c r="B3117" s="1" t="s">
        <v>26215</v>
      </c>
      <c r="C3117" s="1" t="s">
        <v>23900</v>
      </c>
      <c r="D3117" s="1" t="s">
        <v>26216</v>
      </c>
      <c r="E3117" s="1">
        <v>2022</v>
      </c>
      <c r="F3117" s="1" t="s">
        <v>9387</v>
      </c>
      <c r="G3117" s="1">
        <v>18054951</v>
      </c>
      <c r="H3117" s="1">
        <v>11</v>
      </c>
      <c r="I3117" s="1" t="s">
        <v>26217</v>
      </c>
      <c r="J3117" s="1" t="s">
        <v>26218</v>
      </c>
      <c r="K3117" s="1" t="s">
        <v>7972</v>
      </c>
      <c r="L3117" s="1" t="s">
        <v>9390</v>
      </c>
    </row>
    <row r="3118" spans="1:12" ht="37.5">
      <c r="A3118" s="1" t="s">
        <v>26219</v>
      </c>
      <c r="B3118" s="1" t="s">
        <v>26220</v>
      </c>
      <c r="C3118" s="1" t="s">
        <v>23900</v>
      </c>
      <c r="D3118" s="1" t="s">
        <v>26221</v>
      </c>
      <c r="E3118" s="1">
        <v>2022</v>
      </c>
      <c r="F3118" s="1" t="s">
        <v>17376</v>
      </c>
      <c r="G3118" s="1" t="s">
        <v>24089</v>
      </c>
      <c r="H3118" s="1">
        <v>47</v>
      </c>
      <c r="I3118" s="1" t="s">
        <v>26222</v>
      </c>
      <c r="J3118" s="1" t="s">
        <v>26223</v>
      </c>
      <c r="K3118" s="1" t="s">
        <v>7972</v>
      </c>
      <c r="L3118" s="1" t="s">
        <v>7985</v>
      </c>
    </row>
    <row r="3119" spans="1:12" ht="50">
      <c r="A3119" s="1" t="s">
        <v>26224</v>
      </c>
      <c r="B3119" s="1" t="s">
        <v>26225</v>
      </c>
      <c r="C3119" s="1" t="s">
        <v>23900</v>
      </c>
      <c r="D3119" s="1" t="s">
        <v>26226</v>
      </c>
      <c r="E3119" s="1">
        <v>2022</v>
      </c>
      <c r="F3119" s="1" t="s">
        <v>8392</v>
      </c>
      <c r="G3119" s="1">
        <v>23274662</v>
      </c>
      <c r="H3119" s="1">
        <v>9</v>
      </c>
      <c r="I3119" s="1" t="s">
        <v>26227</v>
      </c>
      <c r="J3119" s="1" t="s">
        <v>26228</v>
      </c>
      <c r="K3119" s="1" t="s">
        <v>7972</v>
      </c>
      <c r="L3119" s="1" t="s">
        <v>8102</v>
      </c>
    </row>
    <row r="3120" spans="1:12" ht="37.5">
      <c r="A3120" s="1" t="s">
        <v>26229</v>
      </c>
      <c r="B3120" s="1" t="s">
        <v>26230</v>
      </c>
      <c r="C3120" s="1" t="s">
        <v>23900</v>
      </c>
      <c r="D3120" s="1" t="s">
        <v>26231</v>
      </c>
      <c r="E3120" s="1">
        <v>2022</v>
      </c>
      <c r="F3120" s="1" t="s">
        <v>26232</v>
      </c>
      <c r="G3120" s="1">
        <v>21578095</v>
      </c>
      <c r="H3120" s="1">
        <v>2022</v>
      </c>
      <c r="I3120" s="1" t="s">
        <v>26233</v>
      </c>
      <c r="J3120" s="1" t="s">
        <v>26234</v>
      </c>
      <c r="K3120" s="1" t="s">
        <v>7972</v>
      </c>
      <c r="L3120" s="1" t="s">
        <v>8102</v>
      </c>
    </row>
    <row r="3121" spans="1:12" ht="37.5">
      <c r="A3121" s="1" t="s">
        <v>26235</v>
      </c>
      <c r="B3121" s="1" t="s">
        <v>26236</v>
      </c>
      <c r="C3121" s="1" t="s">
        <v>23900</v>
      </c>
      <c r="D3121" s="1" t="s">
        <v>26237</v>
      </c>
      <c r="E3121" s="1">
        <v>2022</v>
      </c>
      <c r="F3121" s="1" t="s">
        <v>26238</v>
      </c>
      <c r="G3121" s="1" t="s">
        <v>7969</v>
      </c>
      <c r="H3121" s="1" t="s">
        <v>7969</v>
      </c>
      <c r="I3121" s="1" t="s">
        <v>26239</v>
      </c>
      <c r="J3121" s="1" t="s">
        <v>26240</v>
      </c>
      <c r="K3121" s="1" t="s">
        <v>7972</v>
      </c>
      <c r="L3121" s="1" t="s">
        <v>8102</v>
      </c>
    </row>
    <row r="3122" spans="1:12" ht="37.5">
      <c r="A3122" s="1" t="s">
        <v>26241</v>
      </c>
      <c r="B3122" s="1" t="s">
        <v>26242</v>
      </c>
      <c r="C3122" s="1" t="s">
        <v>23900</v>
      </c>
      <c r="D3122" s="1" t="s">
        <v>26243</v>
      </c>
      <c r="E3122" s="1">
        <v>2022</v>
      </c>
      <c r="F3122" s="1" t="s">
        <v>26211</v>
      </c>
      <c r="G3122" s="1" t="s">
        <v>7969</v>
      </c>
      <c r="H3122" s="1" t="s">
        <v>7969</v>
      </c>
      <c r="I3122" s="1" t="s">
        <v>26212</v>
      </c>
      <c r="J3122" s="1" t="s">
        <v>26244</v>
      </c>
      <c r="K3122" s="1" t="s">
        <v>7972</v>
      </c>
      <c r="L3122" s="1" t="s">
        <v>8102</v>
      </c>
    </row>
    <row r="3123" spans="1:12" ht="37.5">
      <c r="A3123" s="1" t="s">
        <v>26245</v>
      </c>
      <c r="B3123" s="1" t="s">
        <v>26246</v>
      </c>
      <c r="C3123" s="1" t="s">
        <v>23900</v>
      </c>
      <c r="D3123" s="1" t="s">
        <v>26247</v>
      </c>
      <c r="E3123" s="1">
        <v>2022</v>
      </c>
      <c r="F3123" s="1" t="s">
        <v>26248</v>
      </c>
      <c r="G3123" s="1" t="s">
        <v>7969</v>
      </c>
      <c r="H3123" s="1" t="s">
        <v>7969</v>
      </c>
      <c r="I3123" s="1" t="s">
        <v>26249</v>
      </c>
      <c r="J3123" s="1" t="s">
        <v>26250</v>
      </c>
      <c r="K3123" s="1" t="s">
        <v>7972</v>
      </c>
      <c r="L3123" s="1" t="s">
        <v>8102</v>
      </c>
    </row>
    <row r="3124" spans="1:12" ht="37.5">
      <c r="A3124" s="1" t="s">
        <v>26251</v>
      </c>
      <c r="B3124" s="1" t="s">
        <v>26252</v>
      </c>
      <c r="C3124" s="1" t="s">
        <v>23900</v>
      </c>
      <c r="D3124" s="1" t="s">
        <v>26253</v>
      </c>
      <c r="E3124" s="1">
        <v>2022</v>
      </c>
      <c r="F3124" s="1" t="s">
        <v>19887</v>
      </c>
      <c r="G3124" s="1">
        <v>9269630</v>
      </c>
      <c r="H3124" s="1">
        <v>291</v>
      </c>
      <c r="I3124" s="1" t="s">
        <v>26254</v>
      </c>
      <c r="J3124" s="1" t="s">
        <v>26255</v>
      </c>
      <c r="K3124" s="1" t="s">
        <v>7972</v>
      </c>
      <c r="L3124" s="1" t="s">
        <v>8385</v>
      </c>
    </row>
    <row r="3125" spans="1:12" ht="37.5">
      <c r="A3125" s="1" t="s">
        <v>26256</v>
      </c>
      <c r="B3125" s="1" t="s">
        <v>26257</v>
      </c>
      <c r="C3125" s="1" t="s">
        <v>23900</v>
      </c>
      <c r="D3125" s="1" t="s">
        <v>26258</v>
      </c>
      <c r="E3125" s="1">
        <v>2022</v>
      </c>
      <c r="F3125" s="1" t="s">
        <v>11056</v>
      </c>
      <c r="G3125" s="1" t="s">
        <v>7969</v>
      </c>
      <c r="H3125" s="1" t="s">
        <v>7969</v>
      </c>
      <c r="I3125" s="1" t="s">
        <v>26259</v>
      </c>
      <c r="J3125" s="1" t="s">
        <v>26260</v>
      </c>
      <c r="K3125" s="1" t="s">
        <v>7972</v>
      </c>
      <c r="L3125" s="1" t="s">
        <v>8102</v>
      </c>
    </row>
    <row r="3126" spans="1:12" ht="37.5">
      <c r="A3126" s="1" t="s">
        <v>26261</v>
      </c>
      <c r="B3126" s="1" t="s">
        <v>26262</v>
      </c>
      <c r="C3126" s="1" t="s">
        <v>23900</v>
      </c>
      <c r="D3126" s="1" t="s">
        <v>26263</v>
      </c>
      <c r="E3126" s="1">
        <v>2022</v>
      </c>
      <c r="F3126" s="1" t="s">
        <v>26264</v>
      </c>
      <c r="G3126" s="1" t="s">
        <v>7969</v>
      </c>
      <c r="H3126" s="1" t="s">
        <v>7969</v>
      </c>
      <c r="I3126" s="1" t="s">
        <v>26265</v>
      </c>
      <c r="J3126" s="1" t="s">
        <v>26266</v>
      </c>
      <c r="K3126" s="1" t="s">
        <v>7972</v>
      </c>
      <c r="L3126" s="1" t="s">
        <v>8102</v>
      </c>
    </row>
    <row r="3127" spans="1:12" ht="37.5">
      <c r="A3127" s="1" t="s">
        <v>26267</v>
      </c>
      <c r="B3127" s="1" t="s">
        <v>26268</v>
      </c>
      <c r="C3127" s="1" t="s">
        <v>23900</v>
      </c>
      <c r="D3127" s="1" t="s">
        <v>26269</v>
      </c>
      <c r="E3127" s="1">
        <v>2022</v>
      </c>
      <c r="F3127" s="1" t="s">
        <v>26270</v>
      </c>
      <c r="G3127" s="1">
        <v>27089967</v>
      </c>
      <c r="H3127" s="1">
        <v>26</v>
      </c>
      <c r="I3127" s="1" t="s">
        <v>26271</v>
      </c>
      <c r="J3127" s="1" t="s">
        <v>26272</v>
      </c>
      <c r="K3127" s="1" t="s">
        <v>7972</v>
      </c>
      <c r="L3127" s="1" t="s">
        <v>26273</v>
      </c>
    </row>
    <row r="3128" spans="1:12" ht="37.5">
      <c r="A3128" s="1" t="s">
        <v>3163</v>
      </c>
      <c r="B3128" s="1" t="s">
        <v>26274</v>
      </c>
      <c r="C3128" s="1" t="s">
        <v>23900</v>
      </c>
      <c r="D3128" s="1" t="s">
        <v>3166</v>
      </c>
      <c r="E3128" s="1">
        <v>2022</v>
      </c>
      <c r="F3128" s="1" t="s">
        <v>8491</v>
      </c>
      <c r="G3128" s="1">
        <v>21693536</v>
      </c>
      <c r="H3128" s="1">
        <v>10</v>
      </c>
      <c r="I3128" s="1" t="s">
        <v>26275</v>
      </c>
      <c r="J3128" s="1" t="s">
        <v>26276</v>
      </c>
      <c r="K3128" s="1" t="s">
        <v>7972</v>
      </c>
      <c r="L3128" s="1" t="s">
        <v>8102</v>
      </c>
    </row>
    <row r="3129" spans="1:12" ht="37.5">
      <c r="A3129" s="1" t="s">
        <v>26277</v>
      </c>
      <c r="B3129" s="1" t="s">
        <v>26278</v>
      </c>
      <c r="C3129" s="1" t="s">
        <v>23900</v>
      </c>
      <c r="D3129" s="1" t="s">
        <v>26279</v>
      </c>
      <c r="E3129" s="1">
        <v>2022</v>
      </c>
      <c r="F3129" s="1" t="s">
        <v>26280</v>
      </c>
      <c r="G3129" s="1" t="s">
        <v>7969</v>
      </c>
      <c r="H3129" s="1" t="s">
        <v>7969</v>
      </c>
      <c r="I3129" s="1" t="s">
        <v>26281</v>
      </c>
      <c r="J3129" s="1" t="s">
        <v>26282</v>
      </c>
      <c r="K3129" s="1" t="s">
        <v>7972</v>
      </c>
      <c r="L3129" s="1" t="s">
        <v>8969</v>
      </c>
    </row>
    <row r="3130" spans="1:12" ht="37.5">
      <c r="A3130" s="1" t="s">
        <v>26283</v>
      </c>
      <c r="B3130" s="1" t="s">
        <v>26284</v>
      </c>
      <c r="C3130" s="1" t="s">
        <v>23900</v>
      </c>
      <c r="D3130" s="1" t="s">
        <v>26285</v>
      </c>
      <c r="E3130" s="1">
        <v>2022</v>
      </c>
      <c r="F3130" s="1" t="s">
        <v>8177</v>
      </c>
      <c r="G3130" s="1">
        <v>23673370</v>
      </c>
      <c r="H3130" s="1">
        <v>469</v>
      </c>
      <c r="I3130" s="1" t="s">
        <v>26286</v>
      </c>
      <c r="J3130" s="1" t="s">
        <v>26287</v>
      </c>
      <c r="K3130" s="1" t="s">
        <v>7972</v>
      </c>
      <c r="L3130" s="1" t="s">
        <v>7985</v>
      </c>
    </row>
    <row r="3131" spans="1:12" ht="37.5">
      <c r="A3131" s="1" t="s">
        <v>26288</v>
      </c>
      <c r="B3131" s="1" t="s">
        <v>26289</v>
      </c>
      <c r="C3131" s="1" t="s">
        <v>23900</v>
      </c>
      <c r="D3131" s="1" t="s">
        <v>26290</v>
      </c>
      <c r="E3131" s="1">
        <v>2022</v>
      </c>
      <c r="F3131" s="1" t="s">
        <v>12218</v>
      </c>
      <c r="G3131" s="1" t="s">
        <v>24034</v>
      </c>
      <c r="H3131" s="1">
        <v>128</v>
      </c>
      <c r="I3131" s="1" t="s">
        <v>26291</v>
      </c>
      <c r="J3131" s="1" t="s">
        <v>26292</v>
      </c>
      <c r="K3131" s="1" t="s">
        <v>7972</v>
      </c>
      <c r="L3131" s="1" t="s">
        <v>7993</v>
      </c>
    </row>
    <row r="3132" spans="1:12" ht="37.5">
      <c r="A3132" s="1" t="s">
        <v>26293</v>
      </c>
      <c r="B3132" s="1" t="s">
        <v>26294</v>
      </c>
      <c r="C3132" s="1" t="s">
        <v>23900</v>
      </c>
      <c r="D3132" s="1" t="s">
        <v>26295</v>
      </c>
      <c r="E3132" s="1">
        <v>2022</v>
      </c>
      <c r="F3132" s="1" t="s">
        <v>11641</v>
      </c>
      <c r="G3132" s="1">
        <v>15308669</v>
      </c>
      <c r="H3132" s="1">
        <v>2022</v>
      </c>
      <c r="I3132" s="1" t="s">
        <v>26296</v>
      </c>
      <c r="J3132" s="1" t="s">
        <v>26297</v>
      </c>
      <c r="K3132" s="1" t="s">
        <v>7972</v>
      </c>
      <c r="L3132" s="1" t="s">
        <v>11624</v>
      </c>
    </row>
    <row r="3133" spans="1:12" ht="37.5">
      <c r="A3133" s="1" t="s">
        <v>26298</v>
      </c>
      <c r="B3133" s="1" t="s">
        <v>26299</v>
      </c>
      <c r="C3133" s="1" t="s">
        <v>23900</v>
      </c>
      <c r="D3133" s="1" t="s">
        <v>26300</v>
      </c>
      <c r="E3133" s="1">
        <v>2022</v>
      </c>
      <c r="F3133" s="1" t="s">
        <v>8491</v>
      </c>
      <c r="G3133" s="1">
        <v>21693536</v>
      </c>
      <c r="H3133" s="1">
        <v>10</v>
      </c>
      <c r="I3133" s="1" t="s">
        <v>26301</v>
      </c>
      <c r="J3133" s="1" t="s">
        <v>26302</v>
      </c>
      <c r="K3133" s="1" t="s">
        <v>7972</v>
      </c>
      <c r="L3133" s="1" t="s">
        <v>8102</v>
      </c>
    </row>
    <row r="3134" spans="1:12" ht="37.5">
      <c r="A3134" s="1" t="s">
        <v>26303</v>
      </c>
      <c r="B3134" s="1" t="s">
        <v>26304</v>
      </c>
      <c r="C3134" s="1" t="s">
        <v>23900</v>
      </c>
      <c r="D3134" s="1" t="s">
        <v>26305</v>
      </c>
      <c r="E3134" s="1">
        <v>2022</v>
      </c>
      <c r="F3134" s="1" t="s">
        <v>9289</v>
      </c>
      <c r="G3134" s="1">
        <v>20738994</v>
      </c>
      <c r="H3134" s="1">
        <v>14</v>
      </c>
      <c r="I3134" s="1" t="s">
        <v>26306</v>
      </c>
      <c r="J3134" s="1" t="s">
        <v>26307</v>
      </c>
      <c r="K3134" s="1" t="s">
        <v>7972</v>
      </c>
      <c r="L3134" s="1" t="s">
        <v>9292</v>
      </c>
    </row>
    <row r="3135" spans="1:12" ht="37.5">
      <c r="A3135" s="1" t="s">
        <v>26308</v>
      </c>
      <c r="B3135" s="1" t="s">
        <v>26309</v>
      </c>
      <c r="C3135" s="1" t="s">
        <v>23900</v>
      </c>
      <c r="D3135" s="1" t="s">
        <v>26310</v>
      </c>
      <c r="E3135" s="1">
        <v>2022</v>
      </c>
      <c r="F3135" s="1" t="s">
        <v>8276</v>
      </c>
      <c r="G3135" s="1">
        <v>14248220</v>
      </c>
      <c r="H3135" s="1">
        <v>22</v>
      </c>
      <c r="I3135" s="1" t="s">
        <v>26311</v>
      </c>
      <c r="J3135" s="1" t="s">
        <v>26312</v>
      </c>
      <c r="K3135" s="1" t="s">
        <v>7972</v>
      </c>
      <c r="L3135" s="1" t="s">
        <v>9292</v>
      </c>
    </row>
    <row r="3136" spans="1:12" ht="37.5">
      <c r="A3136" s="1" t="s">
        <v>26313</v>
      </c>
      <c r="B3136" s="1" t="s">
        <v>26314</v>
      </c>
      <c r="C3136" s="1" t="s">
        <v>23900</v>
      </c>
      <c r="D3136" s="1" t="s">
        <v>26315</v>
      </c>
      <c r="E3136" s="1">
        <v>2022</v>
      </c>
      <c r="F3136" s="1" t="s">
        <v>8848</v>
      </c>
      <c r="G3136" s="1">
        <v>15462218</v>
      </c>
      <c r="H3136" s="1">
        <v>72</v>
      </c>
      <c r="I3136" s="1" t="s">
        <v>26316</v>
      </c>
      <c r="J3136" s="1" t="s">
        <v>26317</v>
      </c>
      <c r="K3136" s="1" t="s">
        <v>7972</v>
      </c>
      <c r="L3136" s="1" t="s">
        <v>8851</v>
      </c>
    </row>
    <row r="3137" spans="1:12" ht="37.5">
      <c r="A3137" s="1" t="s">
        <v>26318</v>
      </c>
      <c r="B3137" s="1" t="s">
        <v>26319</v>
      </c>
      <c r="C3137" s="1" t="s">
        <v>23900</v>
      </c>
      <c r="D3137" s="1" t="s">
        <v>26320</v>
      </c>
      <c r="E3137" s="1">
        <v>2022</v>
      </c>
      <c r="F3137" s="1" t="s">
        <v>16752</v>
      </c>
      <c r="G3137" s="1">
        <v>9644733</v>
      </c>
      <c r="H3137" s="1">
        <v>31</v>
      </c>
      <c r="I3137" s="1" t="s">
        <v>26321</v>
      </c>
      <c r="J3137" s="1" t="s">
        <v>26322</v>
      </c>
      <c r="K3137" s="1" t="s">
        <v>7972</v>
      </c>
      <c r="L3137" s="1" t="s">
        <v>10694</v>
      </c>
    </row>
    <row r="3138" spans="1:12" ht="37.5">
      <c r="A3138" s="1" t="s">
        <v>26323</v>
      </c>
      <c r="B3138" s="1" t="s">
        <v>26324</v>
      </c>
      <c r="C3138" s="1" t="s">
        <v>23900</v>
      </c>
      <c r="D3138" s="1" t="s">
        <v>26325</v>
      </c>
      <c r="E3138" s="1">
        <v>2022</v>
      </c>
      <c r="F3138" s="1" t="s">
        <v>26326</v>
      </c>
      <c r="G3138" s="1">
        <v>26403498</v>
      </c>
      <c r="H3138" s="1">
        <v>162</v>
      </c>
      <c r="I3138" s="1" t="s">
        <v>26327</v>
      </c>
      <c r="J3138" s="1" t="s">
        <v>26328</v>
      </c>
      <c r="K3138" s="1" t="s">
        <v>7972</v>
      </c>
      <c r="L3138" s="1" t="s">
        <v>26329</v>
      </c>
    </row>
    <row r="3139" spans="1:12" ht="37.5">
      <c r="A3139" s="1" t="s">
        <v>26330</v>
      </c>
      <c r="B3139" s="1" t="s">
        <v>26331</v>
      </c>
      <c r="C3139" s="1" t="s">
        <v>23900</v>
      </c>
      <c r="D3139" s="1" t="s">
        <v>26332</v>
      </c>
      <c r="E3139" s="1">
        <v>2022</v>
      </c>
      <c r="F3139" s="1" t="s">
        <v>17708</v>
      </c>
      <c r="G3139" s="1">
        <v>18761100</v>
      </c>
      <c r="H3139" s="1">
        <v>866</v>
      </c>
      <c r="I3139" s="1" t="s">
        <v>26333</v>
      </c>
      <c r="J3139" s="1" t="s">
        <v>26334</v>
      </c>
      <c r="K3139" s="1" t="s">
        <v>7972</v>
      </c>
      <c r="L3139" s="1" t="s">
        <v>7985</v>
      </c>
    </row>
    <row r="3140" spans="1:12" ht="37.5">
      <c r="A3140" s="1" t="s">
        <v>26335</v>
      </c>
      <c r="B3140" s="1" t="s">
        <v>26336</v>
      </c>
      <c r="C3140" s="1" t="s">
        <v>23900</v>
      </c>
      <c r="D3140" s="1" t="s">
        <v>26337</v>
      </c>
      <c r="E3140" s="1">
        <v>2022</v>
      </c>
      <c r="F3140" s="1" t="s">
        <v>26338</v>
      </c>
      <c r="G3140" s="1">
        <v>9528873</v>
      </c>
      <c r="H3140" s="1">
        <v>34</v>
      </c>
      <c r="I3140" s="1" t="s">
        <v>26339</v>
      </c>
      <c r="J3140" s="1" t="s">
        <v>26340</v>
      </c>
      <c r="K3140" s="1" t="s">
        <v>7972</v>
      </c>
      <c r="L3140" s="1" t="s">
        <v>10731</v>
      </c>
    </row>
    <row r="3141" spans="1:12" ht="37.5">
      <c r="A3141" s="1" t="s">
        <v>26341</v>
      </c>
      <c r="B3141" s="1" t="s">
        <v>26342</v>
      </c>
      <c r="C3141" s="1" t="s">
        <v>23900</v>
      </c>
      <c r="D3141" s="1" t="s">
        <v>26343</v>
      </c>
      <c r="E3141" s="1">
        <v>2022</v>
      </c>
      <c r="F3141" s="1" t="s">
        <v>8491</v>
      </c>
      <c r="G3141" s="1">
        <v>21693536</v>
      </c>
      <c r="H3141" s="1">
        <v>10</v>
      </c>
      <c r="I3141" s="1" t="s">
        <v>26344</v>
      </c>
      <c r="J3141" s="1" t="s">
        <v>26345</v>
      </c>
      <c r="K3141" s="1" t="s">
        <v>7972</v>
      </c>
      <c r="L3141" s="1" t="s">
        <v>8102</v>
      </c>
    </row>
    <row r="3142" spans="1:12" ht="37.5">
      <c r="A3142" s="1" t="s">
        <v>3341</v>
      </c>
      <c r="B3142" s="1" t="s">
        <v>26346</v>
      </c>
      <c r="C3142" s="1" t="s">
        <v>23900</v>
      </c>
      <c r="D3142" s="1" t="s">
        <v>26347</v>
      </c>
      <c r="E3142" s="1">
        <v>2022</v>
      </c>
      <c r="F3142" s="1" t="s">
        <v>26348</v>
      </c>
      <c r="G3142" s="1">
        <v>368075</v>
      </c>
      <c r="H3142" s="1">
        <v>375</v>
      </c>
      <c r="I3142" s="1" t="s">
        <v>26349</v>
      </c>
      <c r="J3142" s="1" t="s">
        <v>26350</v>
      </c>
      <c r="K3142" s="1" t="s">
        <v>7972</v>
      </c>
      <c r="L3142" s="1" t="s">
        <v>26351</v>
      </c>
    </row>
    <row r="3143" spans="1:12" ht="37.5">
      <c r="A3143" s="1" t="s">
        <v>26352</v>
      </c>
      <c r="B3143" s="1" t="s">
        <v>26353</v>
      </c>
      <c r="C3143" s="1" t="s">
        <v>23900</v>
      </c>
      <c r="D3143" s="1" t="s">
        <v>26354</v>
      </c>
      <c r="E3143" s="1">
        <v>2022</v>
      </c>
      <c r="F3143" s="1" t="s">
        <v>12218</v>
      </c>
      <c r="G3143" s="1" t="s">
        <v>24034</v>
      </c>
      <c r="H3143" s="1">
        <v>129</v>
      </c>
      <c r="I3143" s="1" t="s">
        <v>26355</v>
      </c>
      <c r="J3143" s="1" t="s">
        <v>26356</v>
      </c>
      <c r="K3143" s="1" t="s">
        <v>7972</v>
      </c>
      <c r="L3143" s="1" t="s">
        <v>7993</v>
      </c>
    </row>
    <row r="3144" spans="1:12" ht="37.5">
      <c r="A3144" s="1" t="s">
        <v>26357</v>
      </c>
      <c r="B3144" s="1" t="s">
        <v>26358</v>
      </c>
      <c r="C3144" s="1" t="s">
        <v>23900</v>
      </c>
      <c r="D3144" s="1" t="s">
        <v>26359</v>
      </c>
      <c r="E3144" s="1">
        <v>2022</v>
      </c>
      <c r="F3144" s="1" t="s">
        <v>26360</v>
      </c>
      <c r="G3144" s="1" t="s">
        <v>7969</v>
      </c>
      <c r="H3144" s="1" t="s">
        <v>7969</v>
      </c>
      <c r="I3144" s="1" t="s">
        <v>26361</v>
      </c>
      <c r="J3144" s="1" t="s">
        <v>26362</v>
      </c>
      <c r="K3144" s="1" t="s">
        <v>7972</v>
      </c>
      <c r="L3144" s="1" t="s">
        <v>8102</v>
      </c>
    </row>
    <row r="3145" spans="1:12" ht="37.5">
      <c r="A3145" s="1" t="s">
        <v>26363</v>
      </c>
      <c r="B3145" s="1" t="s">
        <v>26364</v>
      </c>
      <c r="C3145" s="1" t="s">
        <v>23900</v>
      </c>
      <c r="D3145" s="1" t="s">
        <v>26365</v>
      </c>
      <c r="E3145" s="1">
        <v>2022</v>
      </c>
      <c r="F3145" s="1" t="s">
        <v>8491</v>
      </c>
      <c r="G3145" s="1">
        <v>21693536</v>
      </c>
      <c r="H3145" s="1">
        <v>10</v>
      </c>
      <c r="I3145" s="1" t="s">
        <v>26366</v>
      </c>
      <c r="J3145" s="1" t="s">
        <v>26367</v>
      </c>
      <c r="K3145" s="1" t="s">
        <v>7972</v>
      </c>
      <c r="L3145" s="1" t="s">
        <v>8102</v>
      </c>
    </row>
    <row r="3146" spans="1:12" ht="37.5">
      <c r="A3146" s="1" t="s">
        <v>3307</v>
      </c>
      <c r="B3146" s="1" t="s">
        <v>26368</v>
      </c>
      <c r="C3146" s="1" t="s">
        <v>23900</v>
      </c>
      <c r="D3146" s="1" t="s">
        <v>3310</v>
      </c>
      <c r="E3146" s="1">
        <v>2022</v>
      </c>
      <c r="F3146" s="1" t="s">
        <v>20091</v>
      </c>
      <c r="G3146" s="1">
        <v>13191578</v>
      </c>
      <c r="H3146" s="1">
        <v>34</v>
      </c>
      <c r="I3146" s="1" t="s">
        <v>26369</v>
      </c>
      <c r="J3146" s="1" t="s">
        <v>26370</v>
      </c>
      <c r="K3146" s="1" t="s">
        <v>7972</v>
      </c>
      <c r="L3146" s="1" t="s">
        <v>20094</v>
      </c>
    </row>
    <row r="3147" spans="1:12" ht="37.5">
      <c r="A3147" s="1" t="s">
        <v>26371</v>
      </c>
      <c r="B3147" s="1" t="s">
        <v>26372</v>
      </c>
      <c r="C3147" s="1" t="s">
        <v>23900</v>
      </c>
      <c r="D3147" s="1" t="s">
        <v>26373</v>
      </c>
      <c r="E3147" s="1">
        <v>2022</v>
      </c>
      <c r="F3147" s="1" t="s">
        <v>16815</v>
      </c>
      <c r="G3147" s="1" t="s">
        <v>25972</v>
      </c>
      <c r="H3147" s="1">
        <v>26</v>
      </c>
      <c r="I3147" s="1" t="s">
        <v>26374</v>
      </c>
      <c r="J3147" s="1" t="s">
        <v>26375</v>
      </c>
      <c r="K3147" s="1" t="s">
        <v>7972</v>
      </c>
      <c r="L3147" s="1" t="s">
        <v>7993</v>
      </c>
    </row>
    <row r="3148" spans="1:12" ht="37.5">
      <c r="A3148" s="1" t="s">
        <v>26376</v>
      </c>
      <c r="B3148" s="1" t="s">
        <v>26377</v>
      </c>
      <c r="C3148" s="1" t="s">
        <v>23900</v>
      </c>
      <c r="D3148" s="1" t="s">
        <v>26378</v>
      </c>
      <c r="E3148" s="1">
        <v>2022</v>
      </c>
      <c r="F3148" s="1" t="s">
        <v>17416</v>
      </c>
      <c r="G3148" s="1">
        <v>21613915</v>
      </c>
      <c r="H3148" s="1">
        <v>33</v>
      </c>
      <c r="I3148" s="1" t="s">
        <v>26379</v>
      </c>
      <c r="J3148" s="1" t="s">
        <v>26380</v>
      </c>
      <c r="K3148" s="1" t="s">
        <v>7972</v>
      </c>
      <c r="L3148" s="1" t="s">
        <v>8134</v>
      </c>
    </row>
    <row r="3149" spans="1:12" ht="37.5">
      <c r="A3149" s="1" t="s">
        <v>26381</v>
      </c>
      <c r="B3149" s="1" t="s">
        <v>26382</v>
      </c>
      <c r="C3149" s="1" t="s">
        <v>23900</v>
      </c>
      <c r="D3149" s="1" t="s">
        <v>26383</v>
      </c>
      <c r="E3149" s="1">
        <v>2022</v>
      </c>
      <c r="F3149" s="1" t="s">
        <v>26384</v>
      </c>
      <c r="G3149" s="1">
        <v>19793561</v>
      </c>
      <c r="H3149" s="1">
        <v>15</v>
      </c>
      <c r="I3149" s="1" t="s">
        <v>26385</v>
      </c>
      <c r="J3149" s="1" t="s">
        <v>26386</v>
      </c>
      <c r="K3149" s="1" t="s">
        <v>7972</v>
      </c>
      <c r="L3149" s="1" t="s">
        <v>26387</v>
      </c>
    </row>
    <row r="3150" spans="1:12" ht="37.5">
      <c r="A3150" s="1" t="s">
        <v>26388</v>
      </c>
      <c r="B3150" s="1" t="s">
        <v>26389</v>
      </c>
      <c r="C3150" s="1" t="s">
        <v>23900</v>
      </c>
      <c r="D3150" s="1" t="s">
        <v>26390</v>
      </c>
      <c r="E3150" s="1">
        <v>2022</v>
      </c>
      <c r="F3150" s="1" t="s">
        <v>25898</v>
      </c>
      <c r="G3150" s="1">
        <v>27668649</v>
      </c>
      <c r="H3150" s="1">
        <v>2</v>
      </c>
      <c r="I3150" s="1" t="s">
        <v>26391</v>
      </c>
      <c r="J3150" s="1" t="s">
        <v>26392</v>
      </c>
      <c r="K3150" s="1" t="s">
        <v>7972</v>
      </c>
      <c r="L3150" s="1" t="s">
        <v>25901</v>
      </c>
    </row>
    <row r="3151" spans="1:12" ht="37.5">
      <c r="A3151" s="1" t="s">
        <v>26393</v>
      </c>
      <c r="B3151" s="1" t="s">
        <v>26394</v>
      </c>
      <c r="C3151" s="1" t="s">
        <v>23900</v>
      </c>
      <c r="D3151" s="1" t="s">
        <v>26395</v>
      </c>
      <c r="E3151" s="1">
        <v>2022</v>
      </c>
      <c r="F3151" s="1" t="s">
        <v>11343</v>
      </c>
      <c r="G3151" s="1" t="s">
        <v>7969</v>
      </c>
      <c r="H3151" s="1" t="s">
        <v>7969</v>
      </c>
      <c r="I3151" s="1" t="s">
        <v>26396</v>
      </c>
      <c r="J3151" s="1" t="s">
        <v>26397</v>
      </c>
      <c r="K3151" s="1" t="s">
        <v>7972</v>
      </c>
      <c r="L3151" s="1" t="s">
        <v>8102</v>
      </c>
    </row>
    <row r="3152" spans="1:12" ht="37.5">
      <c r="A3152" s="1" t="s">
        <v>26398</v>
      </c>
      <c r="B3152" s="1" t="s">
        <v>26399</v>
      </c>
      <c r="C3152" s="1" t="s">
        <v>23900</v>
      </c>
      <c r="D3152" s="1" t="s">
        <v>26400</v>
      </c>
      <c r="E3152" s="1">
        <v>2022</v>
      </c>
      <c r="F3152" s="1" t="s">
        <v>26401</v>
      </c>
      <c r="G3152" s="1" t="s">
        <v>7969</v>
      </c>
      <c r="H3152" s="1" t="s">
        <v>7969</v>
      </c>
      <c r="I3152" s="1" t="s">
        <v>26402</v>
      </c>
      <c r="J3152" s="1" t="s">
        <v>26403</v>
      </c>
      <c r="K3152" s="1" t="s">
        <v>7972</v>
      </c>
      <c r="L3152" s="1" t="s">
        <v>8102</v>
      </c>
    </row>
    <row r="3153" spans="1:12" ht="37.5">
      <c r="A3153" s="1" t="s">
        <v>26404</v>
      </c>
      <c r="B3153" s="1" t="s">
        <v>26405</v>
      </c>
      <c r="C3153" s="1" t="s">
        <v>23900</v>
      </c>
      <c r="D3153" s="1" t="s">
        <v>26406</v>
      </c>
      <c r="E3153" s="1">
        <v>2022</v>
      </c>
      <c r="F3153" s="1" t="s">
        <v>26407</v>
      </c>
      <c r="G3153" s="1">
        <v>21921962</v>
      </c>
      <c r="H3153" s="1">
        <v>12</v>
      </c>
      <c r="I3153" s="1" t="s">
        <v>26408</v>
      </c>
      <c r="J3153" s="1" t="s">
        <v>26409</v>
      </c>
      <c r="K3153" s="1" t="s">
        <v>7972</v>
      </c>
      <c r="L3153" s="1" t="s">
        <v>26410</v>
      </c>
    </row>
    <row r="3154" spans="1:12" ht="37.5">
      <c r="A3154" s="1" t="s">
        <v>26411</v>
      </c>
      <c r="B3154" s="1" t="s">
        <v>26412</v>
      </c>
      <c r="C3154" s="1" t="s">
        <v>23900</v>
      </c>
      <c r="D3154" s="1" t="s">
        <v>26413</v>
      </c>
      <c r="E3154" s="1">
        <v>2022</v>
      </c>
      <c r="F3154" s="1" t="s">
        <v>8055</v>
      </c>
      <c r="G3154" s="1">
        <v>18650929</v>
      </c>
      <c r="H3154" s="1">
        <v>1591</v>
      </c>
      <c r="I3154" s="1" t="s">
        <v>26414</v>
      </c>
      <c r="J3154" s="1" t="s">
        <v>26415</v>
      </c>
      <c r="K3154" s="1" t="s">
        <v>7972</v>
      </c>
      <c r="L3154" s="1" t="s">
        <v>7985</v>
      </c>
    </row>
    <row r="3155" spans="1:12" ht="37.5">
      <c r="A3155" s="1" t="s">
        <v>26416</v>
      </c>
      <c r="B3155" s="1" t="s">
        <v>26417</v>
      </c>
      <c r="C3155" s="1" t="s">
        <v>23900</v>
      </c>
      <c r="D3155" s="1" t="s">
        <v>26418</v>
      </c>
      <c r="E3155" s="1">
        <v>2022</v>
      </c>
      <c r="F3155" s="1" t="s">
        <v>26419</v>
      </c>
      <c r="G3155" s="1">
        <v>19424787</v>
      </c>
      <c r="H3155" s="1">
        <v>12</v>
      </c>
      <c r="I3155" s="1" t="s">
        <v>26420</v>
      </c>
      <c r="J3155" s="1" t="s">
        <v>26421</v>
      </c>
      <c r="K3155" s="1" t="s">
        <v>7972</v>
      </c>
      <c r="L3155" s="1" t="s">
        <v>8134</v>
      </c>
    </row>
    <row r="3156" spans="1:12" ht="37.5">
      <c r="A3156" s="1" t="s">
        <v>26422</v>
      </c>
      <c r="B3156" s="1" t="s">
        <v>26423</v>
      </c>
      <c r="C3156" s="1" t="s">
        <v>23900</v>
      </c>
      <c r="D3156" s="1" t="s">
        <v>26424</v>
      </c>
      <c r="E3156" s="1">
        <v>2022</v>
      </c>
      <c r="F3156" s="1" t="s">
        <v>26425</v>
      </c>
      <c r="G3156" s="1">
        <v>15497747</v>
      </c>
      <c r="H3156" s="1">
        <v>69</v>
      </c>
      <c r="I3156" s="1" t="s">
        <v>26426</v>
      </c>
      <c r="J3156" s="1" t="s">
        <v>26427</v>
      </c>
      <c r="K3156" s="1" t="s">
        <v>7972</v>
      </c>
      <c r="L3156" s="1" t="s">
        <v>8102</v>
      </c>
    </row>
    <row r="3157" spans="1:12" ht="37.5">
      <c r="A3157" s="1" t="s">
        <v>26428</v>
      </c>
      <c r="B3157" s="1" t="s">
        <v>26429</v>
      </c>
      <c r="C3157" s="1" t="s">
        <v>23900</v>
      </c>
      <c r="D3157" s="1" t="s">
        <v>26430</v>
      </c>
      <c r="E3157" s="1">
        <v>2022</v>
      </c>
      <c r="F3157" s="1" t="s">
        <v>26431</v>
      </c>
      <c r="G3157" s="1" t="s">
        <v>7969</v>
      </c>
      <c r="H3157" s="1" t="s">
        <v>7969</v>
      </c>
      <c r="I3157" s="1" t="s">
        <v>26432</v>
      </c>
      <c r="J3157" s="1" t="s">
        <v>26433</v>
      </c>
      <c r="K3157" s="1" t="s">
        <v>7972</v>
      </c>
      <c r="L3157" s="1" t="s">
        <v>8102</v>
      </c>
    </row>
    <row r="3158" spans="1:12" ht="50">
      <c r="A3158" s="1" t="s">
        <v>26434</v>
      </c>
      <c r="B3158" s="1" t="s">
        <v>26435</v>
      </c>
      <c r="C3158" s="1" t="s">
        <v>23900</v>
      </c>
      <c r="D3158" s="1" t="s">
        <v>26436</v>
      </c>
      <c r="E3158" s="1">
        <v>2022</v>
      </c>
      <c r="F3158" s="1" t="s">
        <v>26437</v>
      </c>
      <c r="G3158" s="1" t="s">
        <v>7969</v>
      </c>
      <c r="H3158" s="1" t="s">
        <v>7969</v>
      </c>
      <c r="I3158" s="1" t="s">
        <v>26438</v>
      </c>
      <c r="J3158" s="1" t="s">
        <v>26439</v>
      </c>
      <c r="K3158" s="1" t="s">
        <v>7972</v>
      </c>
      <c r="L3158" s="1" t="s">
        <v>8102</v>
      </c>
    </row>
    <row r="3159" spans="1:12" ht="37.5">
      <c r="A3159" s="1" t="s">
        <v>26440</v>
      </c>
      <c r="B3159" s="1" t="s">
        <v>26441</v>
      </c>
      <c r="C3159" s="1" t="s">
        <v>23900</v>
      </c>
      <c r="D3159" s="1" t="s">
        <v>26442</v>
      </c>
      <c r="E3159" s="1">
        <v>2022</v>
      </c>
      <c r="F3159" s="1" t="s">
        <v>26443</v>
      </c>
      <c r="G3159" s="1">
        <v>16875265</v>
      </c>
      <c r="H3159" s="1">
        <v>2022</v>
      </c>
      <c r="I3159" s="1" t="s">
        <v>26444</v>
      </c>
      <c r="J3159" s="1" t="s">
        <v>26445</v>
      </c>
      <c r="K3159" s="1" t="s">
        <v>7972</v>
      </c>
      <c r="L3159" s="1" t="s">
        <v>11624</v>
      </c>
    </row>
    <row r="3160" spans="1:12" ht="37.5">
      <c r="A3160" s="1" t="s">
        <v>26446</v>
      </c>
      <c r="B3160" s="1" t="s">
        <v>26447</v>
      </c>
      <c r="C3160" s="1" t="s">
        <v>23900</v>
      </c>
      <c r="D3160" s="1" t="s">
        <v>26448</v>
      </c>
      <c r="E3160" s="1">
        <v>2022</v>
      </c>
      <c r="F3160" s="1" t="s">
        <v>11020</v>
      </c>
      <c r="G3160" s="1">
        <v>457906</v>
      </c>
      <c r="H3160" s="1">
        <v>99</v>
      </c>
      <c r="I3160" s="1" t="s">
        <v>26449</v>
      </c>
      <c r="J3160" s="1" t="s">
        <v>26450</v>
      </c>
      <c r="K3160" s="1" t="s">
        <v>7972</v>
      </c>
      <c r="L3160" s="1" t="s">
        <v>8027</v>
      </c>
    </row>
    <row r="3161" spans="1:12" ht="37.5">
      <c r="A3161" s="1" t="s">
        <v>26451</v>
      </c>
      <c r="B3161" s="1" t="s">
        <v>26452</v>
      </c>
      <c r="C3161" s="1" t="s">
        <v>23900</v>
      </c>
      <c r="D3161" s="1" t="s">
        <v>26453</v>
      </c>
      <c r="E3161" s="1">
        <v>2022</v>
      </c>
      <c r="F3161" s="1" t="s">
        <v>26454</v>
      </c>
      <c r="G3161" s="1" t="s">
        <v>7969</v>
      </c>
      <c r="H3161" s="1" t="s">
        <v>7969</v>
      </c>
      <c r="I3161" s="1" t="s">
        <v>26455</v>
      </c>
      <c r="J3161" s="1" t="s">
        <v>26456</v>
      </c>
      <c r="K3161" s="1" t="s">
        <v>7972</v>
      </c>
      <c r="L3161" s="1" t="s">
        <v>8102</v>
      </c>
    </row>
    <row r="3162" spans="1:12" ht="37.5">
      <c r="A3162" s="1" t="s">
        <v>26457</v>
      </c>
      <c r="B3162" s="1" t="s">
        <v>26458</v>
      </c>
      <c r="C3162" s="1" t="s">
        <v>23900</v>
      </c>
      <c r="D3162" s="1" t="s">
        <v>26459</v>
      </c>
      <c r="E3162" s="1">
        <v>2022</v>
      </c>
      <c r="F3162" s="1" t="s">
        <v>8009</v>
      </c>
      <c r="G3162" s="1">
        <v>20799292</v>
      </c>
      <c r="H3162" s="1">
        <v>11</v>
      </c>
      <c r="I3162" s="1" t="s">
        <v>26460</v>
      </c>
      <c r="J3162" s="1" t="s">
        <v>26461</v>
      </c>
      <c r="K3162" s="1" t="s">
        <v>7972</v>
      </c>
      <c r="L3162" s="1" t="s">
        <v>9292</v>
      </c>
    </row>
    <row r="3163" spans="1:12" ht="37.5">
      <c r="A3163" s="1" t="s">
        <v>26462</v>
      </c>
      <c r="B3163" s="1" t="s">
        <v>26463</v>
      </c>
      <c r="C3163" s="1" t="s">
        <v>23900</v>
      </c>
      <c r="D3163" s="1" t="s">
        <v>26464</v>
      </c>
      <c r="E3163" s="1">
        <v>2022</v>
      </c>
      <c r="F3163" s="1" t="s">
        <v>16815</v>
      </c>
      <c r="G3163" s="1" t="s">
        <v>25972</v>
      </c>
      <c r="H3163" s="1">
        <v>26</v>
      </c>
      <c r="I3163" s="1" t="s">
        <v>26465</v>
      </c>
      <c r="J3163" s="1" t="s">
        <v>26466</v>
      </c>
      <c r="K3163" s="1" t="s">
        <v>7972</v>
      </c>
      <c r="L3163" s="1" t="s">
        <v>7993</v>
      </c>
    </row>
    <row r="3164" spans="1:12" ht="50">
      <c r="A3164" s="1" t="s">
        <v>26467</v>
      </c>
      <c r="B3164" s="1" t="s">
        <v>26468</v>
      </c>
      <c r="C3164" s="1" t="s">
        <v>23900</v>
      </c>
      <c r="D3164" s="1" t="s">
        <v>26469</v>
      </c>
      <c r="E3164" s="1">
        <v>2021</v>
      </c>
      <c r="F3164" s="1" t="s">
        <v>19273</v>
      </c>
      <c r="G3164" s="1">
        <v>17426588</v>
      </c>
      <c r="H3164" s="1">
        <v>1999</v>
      </c>
      <c r="I3164" s="1" t="s">
        <v>26470</v>
      </c>
      <c r="J3164" s="1" t="s">
        <v>26471</v>
      </c>
      <c r="K3164" s="1" t="s">
        <v>7972</v>
      </c>
      <c r="L3164" s="1" t="s">
        <v>26472</v>
      </c>
    </row>
    <row r="3165" spans="1:12" ht="37.5">
      <c r="A3165" s="1" t="s">
        <v>26473</v>
      </c>
      <c r="B3165" s="1" t="s">
        <v>26474</v>
      </c>
      <c r="C3165" s="1" t="s">
        <v>23900</v>
      </c>
      <c r="D3165" s="1" t="s">
        <v>26475</v>
      </c>
      <c r="E3165" s="1">
        <v>2022</v>
      </c>
      <c r="F3165" s="1" t="s">
        <v>21402</v>
      </c>
      <c r="G3165" s="1">
        <v>2786125</v>
      </c>
      <c r="H3165" s="1">
        <v>62</v>
      </c>
      <c r="I3165" s="1" t="s">
        <v>26476</v>
      </c>
      <c r="J3165" s="1" t="s">
        <v>26477</v>
      </c>
      <c r="K3165" s="1" t="s">
        <v>7972</v>
      </c>
      <c r="L3165" s="1" t="s">
        <v>7993</v>
      </c>
    </row>
    <row r="3166" spans="1:12" ht="37.5">
      <c r="A3166" s="1" t="s">
        <v>26478</v>
      </c>
      <c r="B3166" s="1" t="s">
        <v>26479</v>
      </c>
      <c r="C3166" s="1" t="s">
        <v>23900</v>
      </c>
      <c r="D3166" s="1" t="s">
        <v>26480</v>
      </c>
      <c r="E3166" s="1">
        <v>2022</v>
      </c>
      <c r="F3166" s="1" t="s">
        <v>24734</v>
      </c>
      <c r="G3166" s="1">
        <v>10518215</v>
      </c>
      <c r="H3166" s="1">
        <v>32</v>
      </c>
      <c r="I3166" s="1" t="s">
        <v>26481</v>
      </c>
      <c r="J3166" s="1" t="s">
        <v>26482</v>
      </c>
      <c r="K3166" s="1" t="s">
        <v>7972</v>
      </c>
      <c r="L3166" s="1" t="s">
        <v>8102</v>
      </c>
    </row>
    <row r="3167" spans="1:12" ht="37.5">
      <c r="A3167" s="1" t="s">
        <v>26483</v>
      </c>
      <c r="B3167" s="1" t="s">
        <v>26484</v>
      </c>
      <c r="C3167" s="1" t="s">
        <v>23900</v>
      </c>
      <c r="D3167" s="1" t="s">
        <v>26485</v>
      </c>
      <c r="E3167" s="1">
        <v>2021</v>
      </c>
      <c r="F3167" s="1" t="s">
        <v>8038</v>
      </c>
      <c r="G3167" s="1">
        <v>19995903</v>
      </c>
      <c r="H3167" s="1">
        <v>13</v>
      </c>
      <c r="I3167" s="1" t="s">
        <v>26486</v>
      </c>
      <c r="J3167" s="1" t="s">
        <v>26487</v>
      </c>
      <c r="K3167" s="1" t="s">
        <v>7972</v>
      </c>
      <c r="L3167" s="1" t="s">
        <v>9292</v>
      </c>
    </row>
    <row r="3168" spans="1:12" ht="37.5">
      <c r="A3168" s="1" t="s">
        <v>26488</v>
      </c>
      <c r="B3168" s="1" t="s">
        <v>26489</v>
      </c>
      <c r="C3168" s="1" t="s">
        <v>23900</v>
      </c>
      <c r="D3168" s="1" t="s">
        <v>26490</v>
      </c>
      <c r="E3168" s="1">
        <v>2022</v>
      </c>
      <c r="F3168" s="1" t="s">
        <v>8144</v>
      </c>
      <c r="G3168" s="1">
        <v>20763417</v>
      </c>
      <c r="H3168" s="1">
        <v>12</v>
      </c>
      <c r="I3168" s="1" t="s">
        <v>26491</v>
      </c>
      <c r="J3168" s="1" t="s">
        <v>26492</v>
      </c>
      <c r="K3168" s="1" t="s">
        <v>7972</v>
      </c>
      <c r="L3168" s="1" t="s">
        <v>9292</v>
      </c>
    </row>
    <row r="3169" spans="1:12" ht="37.5">
      <c r="A3169" s="1" t="s">
        <v>26493</v>
      </c>
      <c r="B3169" s="1" t="s">
        <v>26494</v>
      </c>
      <c r="C3169" s="1" t="s">
        <v>23900</v>
      </c>
      <c r="D3169" s="1" t="s">
        <v>26495</v>
      </c>
      <c r="E3169" s="1">
        <v>2021</v>
      </c>
      <c r="F3169" s="1" t="s">
        <v>26496</v>
      </c>
      <c r="G3169" s="1">
        <v>304026</v>
      </c>
      <c r="H3169" s="1">
        <v>246</v>
      </c>
      <c r="I3169" s="1" t="s">
        <v>26497</v>
      </c>
      <c r="J3169" s="1" t="s">
        <v>26498</v>
      </c>
      <c r="K3169" s="1" t="s">
        <v>7972</v>
      </c>
      <c r="L3169" s="1" t="s">
        <v>26499</v>
      </c>
    </row>
    <row r="3170" spans="1:12" ht="37.5">
      <c r="A3170" s="1" t="s">
        <v>26500</v>
      </c>
      <c r="B3170" s="1" t="s">
        <v>26501</v>
      </c>
      <c r="C3170" s="1" t="s">
        <v>23900</v>
      </c>
      <c r="D3170" s="1" t="s">
        <v>26502</v>
      </c>
      <c r="E3170" s="1">
        <v>2021</v>
      </c>
      <c r="F3170" s="1" t="s">
        <v>8118</v>
      </c>
      <c r="G3170" s="1">
        <v>26662825</v>
      </c>
      <c r="H3170" s="1">
        <v>39</v>
      </c>
      <c r="I3170" s="1" t="s">
        <v>26344</v>
      </c>
      <c r="J3170" s="1" t="s">
        <v>26503</v>
      </c>
      <c r="K3170" s="1" t="s">
        <v>7972</v>
      </c>
      <c r="L3170" s="1" t="s">
        <v>8027</v>
      </c>
    </row>
    <row r="3171" spans="1:12" ht="37.5">
      <c r="A3171" s="1" t="s">
        <v>26504</v>
      </c>
      <c r="B3171" s="1" t="s">
        <v>26505</v>
      </c>
      <c r="C3171" s="1" t="s">
        <v>23900</v>
      </c>
      <c r="D3171" s="1" t="s">
        <v>26506</v>
      </c>
      <c r="E3171" s="1">
        <v>2021</v>
      </c>
      <c r="F3171" s="1" t="s">
        <v>18728</v>
      </c>
      <c r="G3171" s="1">
        <v>19328184</v>
      </c>
      <c r="H3171" s="1">
        <v>15</v>
      </c>
      <c r="I3171" s="1" t="s">
        <v>26507</v>
      </c>
      <c r="J3171" s="1" t="s">
        <v>26508</v>
      </c>
      <c r="K3171" s="1" t="s">
        <v>7972</v>
      </c>
      <c r="L3171" s="1" t="s">
        <v>8102</v>
      </c>
    </row>
    <row r="3172" spans="1:12" ht="37.5">
      <c r="A3172" s="1" t="s">
        <v>26509</v>
      </c>
      <c r="B3172" s="1" t="s">
        <v>26510</v>
      </c>
      <c r="C3172" s="1" t="s">
        <v>23900</v>
      </c>
      <c r="D3172" s="1" t="s">
        <v>26511</v>
      </c>
      <c r="E3172" s="1">
        <v>2022</v>
      </c>
      <c r="F3172" s="1" t="s">
        <v>12388</v>
      </c>
      <c r="G3172" s="1">
        <v>15455971</v>
      </c>
      <c r="H3172" s="1">
        <v>19</v>
      </c>
      <c r="I3172" s="1" t="s">
        <v>26512</v>
      </c>
      <c r="J3172" s="1" t="s">
        <v>26513</v>
      </c>
      <c r="K3172" s="1" t="s">
        <v>7972</v>
      </c>
      <c r="L3172" s="1" t="s">
        <v>8102</v>
      </c>
    </row>
    <row r="3173" spans="1:12" ht="37.5">
      <c r="A3173" s="1" t="s">
        <v>26514</v>
      </c>
      <c r="B3173" s="1" t="s">
        <v>26515</v>
      </c>
      <c r="C3173" s="1" t="s">
        <v>23900</v>
      </c>
      <c r="D3173" s="1" t="s">
        <v>26516</v>
      </c>
      <c r="E3173" s="1">
        <v>2021</v>
      </c>
      <c r="F3173" s="1" t="s">
        <v>26517</v>
      </c>
      <c r="G3173" s="1">
        <v>23524847</v>
      </c>
      <c r="H3173" s="1">
        <v>7</v>
      </c>
      <c r="I3173" s="1" t="s">
        <v>26518</v>
      </c>
      <c r="J3173" s="1" t="s">
        <v>26519</v>
      </c>
      <c r="K3173" s="1" t="s">
        <v>7972</v>
      </c>
      <c r="L3173" s="1" t="s">
        <v>8027</v>
      </c>
    </row>
    <row r="3174" spans="1:12" ht="37.5">
      <c r="A3174" s="1" t="s">
        <v>26520</v>
      </c>
      <c r="B3174" s="1" t="s">
        <v>26521</v>
      </c>
      <c r="C3174" s="1" t="s">
        <v>23900</v>
      </c>
      <c r="D3174" s="1" t="s">
        <v>26522</v>
      </c>
      <c r="E3174" s="1">
        <v>2022</v>
      </c>
      <c r="F3174" s="1" t="s">
        <v>8491</v>
      </c>
      <c r="G3174" s="1">
        <v>21693536</v>
      </c>
      <c r="H3174" s="1">
        <v>10</v>
      </c>
      <c r="I3174" s="1" t="s">
        <v>26523</v>
      </c>
      <c r="J3174" s="1" t="s">
        <v>26524</v>
      </c>
      <c r="K3174" s="1" t="s">
        <v>7972</v>
      </c>
      <c r="L3174" s="1" t="s">
        <v>8102</v>
      </c>
    </row>
    <row r="3175" spans="1:12" ht="37.5">
      <c r="A3175" s="1" t="s">
        <v>26525</v>
      </c>
      <c r="B3175" s="1" t="s">
        <v>26526</v>
      </c>
      <c r="C3175" s="1" t="s">
        <v>23900</v>
      </c>
      <c r="D3175" s="1" t="s">
        <v>26527</v>
      </c>
      <c r="E3175" s="1">
        <v>2021</v>
      </c>
      <c r="F3175" s="1" t="s">
        <v>10254</v>
      </c>
      <c r="G3175" s="1">
        <v>18685137</v>
      </c>
      <c r="H3175" s="1">
        <v>12</v>
      </c>
      <c r="I3175" s="1" t="s">
        <v>26528</v>
      </c>
      <c r="J3175" s="1" t="s">
        <v>26529</v>
      </c>
      <c r="K3175" s="1" t="s">
        <v>7972</v>
      </c>
      <c r="L3175" s="1" t="s">
        <v>7985</v>
      </c>
    </row>
    <row r="3176" spans="1:12" ht="37.5">
      <c r="A3176" s="1" t="s">
        <v>26530</v>
      </c>
      <c r="B3176" s="1" t="s">
        <v>26531</v>
      </c>
      <c r="C3176" s="1" t="s">
        <v>23900</v>
      </c>
      <c r="D3176" s="1" t="s">
        <v>26532</v>
      </c>
      <c r="E3176" s="1">
        <v>2021</v>
      </c>
      <c r="F3176" s="1" t="s">
        <v>12218</v>
      </c>
      <c r="G3176" s="1" t="s">
        <v>24034</v>
      </c>
      <c r="H3176" s="1">
        <v>124</v>
      </c>
      <c r="I3176" s="1" t="s">
        <v>26533</v>
      </c>
      <c r="J3176" s="1" t="s">
        <v>26534</v>
      </c>
      <c r="K3176" s="1" t="s">
        <v>7972</v>
      </c>
      <c r="L3176" s="1" t="s">
        <v>7993</v>
      </c>
    </row>
    <row r="3177" spans="1:12" ht="37.5">
      <c r="A3177" s="1" t="s">
        <v>26535</v>
      </c>
      <c r="B3177" s="1" t="s">
        <v>26536</v>
      </c>
      <c r="C3177" s="1" t="s">
        <v>23900</v>
      </c>
      <c r="D3177" s="1" t="s">
        <v>26537</v>
      </c>
      <c r="E3177" s="1">
        <v>2021</v>
      </c>
      <c r="F3177" s="1" t="s">
        <v>9971</v>
      </c>
      <c r="G3177" s="1">
        <v>13837621</v>
      </c>
      <c r="H3177" s="1">
        <v>121</v>
      </c>
      <c r="I3177" s="1" t="s">
        <v>26538</v>
      </c>
      <c r="J3177" s="1" t="s">
        <v>26539</v>
      </c>
      <c r="K3177" s="1" t="s">
        <v>7972</v>
      </c>
      <c r="L3177" s="1" t="s">
        <v>7993</v>
      </c>
    </row>
    <row r="3178" spans="1:12" ht="50">
      <c r="A3178" s="1" t="s">
        <v>26540</v>
      </c>
      <c r="B3178" s="1" t="s">
        <v>26541</v>
      </c>
      <c r="C3178" s="1" t="s">
        <v>23900</v>
      </c>
      <c r="D3178" s="1" t="s">
        <v>26542</v>
      </c>
      <c r="E3178" s="1">
        <v>2022</v>
      </c>
      <c r="F3178" s="1" t="s">
        <v>8848</v>
      </c>
      <c r="G3178" s="1">
        <v>15462218</v>
      </c>
      <c r="H3178" s="1">
        <v>72</v>
      </c>
      <c r="I3178" s="1" t="s">
        <v>26543</v>
      </c>
      <c r="J3178" s="1" t="s">
        <v>26544</v>
      </c>
      <c r="K3178" s="1" t="s">
        <v>7972</v>
      </c>
      <c r="L3178" s="1" t="s">
        <v>8851</v>
      </c>
    </row>
    <row r="3179" spans="1:12" ht="37.5">
      <c r="A3179" s="1" t="s">
        <v>26545</v>
      </c>
      <c r="B3179" s="1" t="s">
        <v>26546</v>
      </c>
      <c r="C3179" s="1" t="s">
        <v>23900</v>
      </c>
      <c r="D3179" s="1" t="s">
        <v>26547</v>
      </c>
      <c r="E3179" s="1">
        <v>2022</v>
      </c>
      <c r="F3179" s="1" t="s">
        <v>26548</v>
      </c>
      <c r="G3179" s="1" t="s">
        <v>26549</v>
      </c>
      <c r="H3179" s="1">
        <v>10</v>
      </c>
      <c r="I3179" s="1" t="s">
        <v>26550</v>
      </c>
      <c r="J3179" s="1" t="s">
        <v>26551</v>
      </c>
      <c r="K3179" s="1" t="s">
        <v>7972</v>
      </c>
      <c r="L3179" s="1" t="s">
        <v>9292</v>
      </c>
    </row>
    <row r="3180" spans="1:12" ht="37.5">
      <c r="A3180" s="1" t="s">
        <v>26552</v>
      </c>
      <c r="B3180" s="1" t="s">
        <v>26553</v>
      </c>
      <c r="C3180" s="1" t="s">
        <v>23900</v>
      </c>
      <c r="D3180" s="1" t="s">
        <v>26554</v>
      </c>
      <c r="E3180" s="1">
        <v>2021</v>
      </c>
      <c r="F3180" s="1" t="s">
        <v>8226</v>
      </c>
      <c r="G3180" s="1">
        <v>25426605</v>
      </c>
      <c r="H3180" s="1">
        <v>15</v>
      </c>
      <c r="I3180" s="1" t="s">
        <v>26555</v>
      </c>
      <c r="J3180" s="1" t="s">
        <v>26556</v>
      </c>
      <c r="K3180" s="1" t="s">
        <v>7972</v>
      </c>
      <c r="L3180" s="1" t="s">
        <v>7993</v>
      </c>
    </row>
    <row r="3181" spans="1:12" ht="37.5">
      <c r="A3181" s="1" t="s">
        <v>26557</v>
      </c>
      <c r="B3181" s="1" t="s">
        <v>26558</v>
      </c>
      <c r="C3181" s="1" t="s">
        <v>23900</v>
      </c>
      <c r="D3181" s="1" t="s">
        <v>26559</v>
      </c>
      <c r="E3181" s="1">
        <v>2021</v>
      </c>
      <c r="F3181" s="1" t="s">
        <v>11940</v>
      </c>
      <c r="G3181" s="1">
        <v>25112104</v>
      </c>
      <c r="H3181" s="1">
        <v>13</v>
      </c>
      <c r="I3181" s="1" t="s">
        <v>26560</v>
      </c>
      <c r="J3181" s="1" t="s">
        <v>26561</v>
      </c>
      <c r="K3181" s="1" t="s">
        <v>7972</v>
      </c>
      <c r="L3181" s="1" t="s">
        <v>11943</v>
      </c>
    </row>
    <row r="3182" spans="1:12" ht="37.5">
      <c r="A3182" s="1" t="s">
        <v>26562</v>
      </c>
      <c r="B3182" s="1" t="s">
        <v>26563</v>
      </c>
      <c r="C3182" s="1" t="s">
        <v>23900</v>
      </c>
      <c r="D3182" s="1" t="s">
        <v>26564</v>
      </c>
      <c r="E3182" s="1">
        <v>2022</v>
      </c>
      <c r="F3182" s="1" t="s">
        <v>8491</v>
      </c>
      <c r="G3182" s="1">
        <v>21693536</v>
      </c>
      <c r="H3182" s="1">
        <v>10</v>
      </c>
      <c r="I3182" s="1" t="s">
        <v>26565</v>
      </c>
      <c r="J3182" s="1" t="s">
        <v>26566</v>
      </c>
      <c r="K3182" s="1" t="s">
        <v>7972</v>
      </c>
      <c r="L3182" s="1" t="s">
        <v>8102</v>
      </c>
    </row>
    <row r="3183" spans="1:12" ht="37.5">
      <c r="A3183" s="1" t="s">
        <v>26567</v>
      </c>
      <c r="B3183" s="1" t="s">
        <v>26568</v>
      </c>
      <c r="C3183" s="1" t="s">
        <v>23900</v>
      </c>
      <c r="D3183" s="1" t="s">
        <v>26569</v>
      </c>
      <c r="E3183" s="1">
        <v>2021</v>
      </c>
      <c r="F3183" s="1" t="s">
        <v>8226</v>
      </c>
      <c r="G3183" s="1">
        <v>25426605</v>
      </c>
      <c r="H3183" s="1">
        <v>15</v>
      </c>
      <c r="I3183" s="1" t="s">
        <v>26570</v>
      </c>
      <c r="J3183" s="1" t="s">
        <v>26571</v>
      </c>
      <c r="K3183" s="1" t="s">
        <v>7972</v>
      </c>
      <c r="L3183" s="1" t="s">
        <v>7993</v>
      </c>
    </row>
    <row r="3184" spans="1:12" ht="37.5">
      <c r="A3184" s="1" t="s">
        <v>26572</v>
      </c>
      <c r="B3184" s="1" t="s">
        <v>26573</v>
      </c>
      <c r="C3184" s="1" t="s">
        <v>23900</v>
      </c>
      <c r="D3184" s="1" t="s">
        <v>26574</v>
      </c>
      <c r="E3184" s="1">
        <v>2022</v>
      </c>
      <c r="F3184" s="1" t="s">
        <v>10675</v>
      </c>
      <c r="G3184" s="1">
        <v>2676192</v>
      </c>
      <c r="H3184" s="1">
        <v>43</v>
      </c>
      <c r="I3184" s="1" t="s">
        <v>26575</v>
      </c>
      <c r="J3184" s="1" t="s">
        <v>26576</v>
      </c>
      <c r="K3184" s="1" t="s">
        <v>7972</v>
      </c>
      <c r="L3184" s="1" t="s">
        <v>8851</v>
      </c>
    </row>
    <row r="3185" spans="1:12" ht="37.5">
      <c r="A3185" s="1" t="s">
        <v>26577</v>
      </c>
      <c r="B3185" s="1" t="s">
        <v>26578</v>
      </c>
      <c r="C3185" s="1" t="s">
        <v>23900</v>
      </c>
      <c r="D3185" s="1" t="s">
        <v>26579</v>
      </c>
      <c r="E3185" s="1">
        <v>2021</v>
      </c>
      <c r="F3185" s="1" t="s">
        <v>8144</v>
      </c>
      <c r="G3185" s="1">
        <v>20763417</v>
      </c>
      <c r="H3185" s="1">
        <v>11</v>
      </c>
      <c r="I3185" s="1" t="s">
        <v>26580</v>
      </c>
      <c r="J3185" s="1" t="s">
        <v>26581</v>
      </c>
      <c r="K3185" s="1" t="s">
        <v>7972</v>
      </c>
      <c r="L3185" s="1" t="s">
        <v>9292</v>
      </c>
    </row>
    <row r="3186" spans="1:12" ht="37.5">
      <c r="A3186" s="1" t="s">
        <v>26582</v>
      </c>
      <c r="B3186" s="1" t="s">
        <v>26583</v>
      </c>
      <c r="C3186" s="1" t="s">
        <v>23900</v>
      </c>
      <c r="D3186" s="1" t="s">
        <v>26584</v>
      </c>
      <c r="E3186" s="1">
        <v>2022</v>
      </c>
      <c r="F3186" s="1" t="s">
        <v>11621</v>
      </c>
      <c r="G3186" s="1">
        <v>19390114</v>
      </c>
      <c r="H3186" s="1">
        <v>2022</v>
      </c>
      <c r="I3186" s="1" t="s">
        <v>26585</v>
      </c>
      <c r="J3186" s="1" t="s">
        <v>26586</v>
      </c>
      <c r="K3186" s="1" t="s">
        <v>7972</v>
      </c>
      <c r="L3186" s="1" t="s">
        <v>11624</v>
      </c>
    </row>
    <row r="3187" spans="1:12" ht="37.5">
      <c r="A3187" s="1" t="s">
        <v>26587</v>
      </c>
      <c r="B3187" s="1" t="s">
        <v>26588</v>
      </c>
      <c r="C3187" s="1" t="s">
        <v>23900</v>
      </c>
      <c r="D3187" s="1" t="s">
        <v>26589</v>
      </c>
      <c r="E3187" s="1">
        <v>2021</v>
      </c>
      <c r="F3187" s="1" t="s">
        <v>26590</v>
      </c>
      <c r="G3187" s="1">
        <v>14388871</v>
      </c>
      <c r="H3187" s="1">
        <v>23</v>
      </c>
      <c r="I3187" s="1" t="s">
        <v>26591</v>
      </c>
      <c r="J3187" s="1" t="s">
        <v>26592</v>
      </c>
      <c r="K3187" s="1" t="s">
        <v>7972</v>
      </c>
      <c r="L3187" s="1" t="s">
        <v>17595</v>
      </c>
    </row>
    <row r="3188" spans="1:12" ht="37.5">
      <c r="A3188" s="1" t="s">
        <v>26593</v>
      </c>
      <c r="B3188" s="1" t="s">
        <v>26594</v>
      </c>
      <c r="C3188" s="1" t="s">
        <v>23900</v>
      </c>
      <c r="D3188" s="1" t="s">
        <v>26595</v>
      </c>
      <c r="E3188" s="1">
        <v>2022</v>
      </c>
      <c r="F3188" s="1" t="s">
        <v>8177</v>
      </c>
      <c r="G3188" s="1">
        <v>23673370</v>
      </c>
      <c r="H3188" s="1">
        <v>360</v>
      </c>
      <c r="I3188" s="1" t="s">
        <v>26596</v>
      </c>
      <c r="J3188" s="1" t="s">
        <v>26597</v>
      </c>
      <c r="K3188" s="1" t="s">
        <v>7972</v>
      </c>
      <c r="L3188" s="1" t="s">
        <v>7985</v>
      </c>
    </row>
    <row r="3189" spans="1:12" ht="37.5">
      <c r="A3189" s="1" t="s">
        <v>3806</v>
      </c>
      <c r="B3189" s="1" t="s">
        <v>26598</v>
      </c>
      <c r="C3189" s="1" t="s">
        <v>23900</v>
      </c>
      <c r="D3189" s="1" t="s">
        <v>3809</v>
      </c>
      <c r="E3189" s="1">
        <v>2021</v>
      </c>
      <c r="F3189" s="1" t="s">
        <v>10088</v>
      </c>
      <c r="G3189" s="1">
        <v>15513203</v>
      </c>
      <c r="H3189" s="1">
        <v>17</v>
      </c>
      <c r="I3189" s="1" t="s">
        <v>26599</v>
      </c>
      <c r="J3189" s="1" t="s">
        <v>26600</v>
      </c>
      <c r="K3189" s="1" t="s">
        <v>7972</v>
      </c>
      <c r="L3189" s="1" t="s">
        <v>8078</v>
      </c>
    </row>
    <row r="3190" spans="1:12" ht="37.5">
      <c r="A3190" s="1" t="s">
        <v>26601</v>
      </c>
      <c r="B3190" s="1" t="s">
        <v>26602</v>
      </c>
      <c r="C3190" s="1" t="s">
        <v>23900</v>
      </c>
      <c r="D3190" s="1" t="s">
        <v>26603</v>
      </c>
      <c r="E3190" s="1">
        <v>2022</v>
      </c>
      <c r="F3190" s="1" t="s">
        <v>10254</v>
      </c>
      <c r="G3190" s="1">
        <v>18685137</v>
      </c>
      <c r="H3190" s="1">
        <v>13</v>
      </c>
      <c r="I3190" s="1" t="s">
        <v>26604</v>
      </c>
      <c r="J3190" s="1" t="s">
        <v>26605</v>
      </c>
      <c r="K3190" s="1" t="s">
        <v>7972</v>
      </c>
      <c r="L3190" s="1" t="s">
        <v>7985</v>
      </c>
    </row>
    <row r="3191" spans="1:12" ht="50">
      <c r="A3191" s="1" t="s">
        <v>26606</v>
      </c>
      <c r="B3191" s="1" t="s">
        <v>26607</v>
      </c>
      <c r="C3191" s="1" t="s">
        <v>23900</v>
      </c>
      <c r="D3191" s="1" t="s">
        <v>26608</v>
      </c>
      <c r="E3191" s="1">
        <v>2022</v>
      </c>
      <c r="F3191" s="1" t="s">
        <v>8269</v>
      </c>
      <c r="G3191" s="1">
        <v>25228595</v>
      </c>
      <c r="H3191" s="1" t="s">
        <v>7969</v>
      </c>
      <c r="I3191" s="1" t="s">
        <v>26609</v>
      </c>
      <c r="J3191" s="1" t="s">
        <v>26610</v>
      </c>
      <c r="K3191" s="1" t="s">
        <v>7972</v>
      </c>
      <c r="L3191" s="1" t="s">
        <v>7985</v>
      </c>
    </row>
    <row r="3192" spans="1:12" ht="37.5">
      <c r="A3192" s="1" t="s">
        <v>26611</v>
      </c>
      <c r="B3192" s="1" t="s">
        <v>26612</v>
      </c>
      <c r="C3192" s="1" t="s">
        <v>23900</v>
      </c>
      <c r="D3192" s="1" t="s">
        <v>26613</v>
      </c>
      <c r="E3192" s="1">
        <v>2022</v>
      </c>
      <c r="F3192" s="1" t="s">
        <v>19611</v>
      </c>
      <c r="G3192" s="1">
        <v>15209210</v>
      </c>
      <c r="H3192" s="1">
        <v>24</v>
      </c>
      <c r="I3192" s="1" t="s">
        <v>26614</v>
      </c>
      <c r="J3192" s="1" t="s">
        <v>26615</v>
      </c>
      <c r="K3192" s="1" t="s">
        <v>7972</v>
      </c>
      <c r="L3192" s="1" t="s">
        <v>8102</v>
      </c>
    </row>
    <row r="3193" spans="1:12" ht="37.5">
      <c r="A3193" s="1" t="s">
        <v>26616</v>
      </c>
      <c r="B3193" s="1" t="s">
        <v>26617</v>
      </c>
      <c r="C3193" s="1" t="s">
        <v>23900</v>
      </c>
      <c r="D3193" s="1" t="s">
        <v>26618</v>
      </c>
      <c r="E3193" s="1">
        <v>2021</v>
      </c>
      <c r="F3193" s="1" t="s">
        <v>8516</v>
      </c>
      <c r="G3193" s="1">
        <v>20711050</v>
      </c>
      <c r="H3193" s="1">
        <v>13</v>
      </c>
      <c r="I3193" s="1" t="s">
        <v>26619</v>
      </c>
      <c r="J3193" s="1" t="s">
        <v>26620</v>
      </c>
      <c r="K3193" s="1" t="s">
        <v>7972</v>
      </c>
      <c r="L3193" s="1" t="s">
        <v>9292</v>
      </c>
    </row>
    <row r="3194" spans="1:12" ht="37.5">
      <c r="A3194" s="1" t="s">
        <v>26621</v>
      </c>
      <c r="B3194" s="1" t="s">
        <v>26622</v>
      </c>
      <c r="C3194" s="1" t="s">
        <v>23900</v>
      </c>
      <c r="D3194" s="1" t="s">
        <v>26623</v>
      </c>
      <c r="E3194" s="1">
        <v>2021</v>
      </c>
      <c r="F3194" s="1" t="s">
        <v>26624</v>
      </c>
      <c r="G3194" s="1">
        <v>26418770</v>
      </c>
      <c r="H3194" s="1">
        <v>2</v>
      </c>
      <c r="I3194" s="1" t="s">
        <v>26625</v>
      </c>
      <c r="J3194" s="1" t="s">
        <v>26626</v>
      </c>
      <c r="K3194" s="1" t="s">
        <v>7972</v>
      </c>
      <c r="L3194" s="1" t="s">
        <v>8102</v>
      </c>
    </row>
    <row r="3195" spans="1:12" ht="37.5">
      <c r="A3195" s="1" t="s">
        <v>26627</v>
      </c>
      <c r="B3195" s="1" t="s">
        <v>26628</v>
      </c>
      <c r="C3195" s="1" t="s">
        <v>23900</v>
      </c>
      <c r="D3195" s="1" t="s">
        <v>26629</v>
      </c>
      <c r="E3195" s="1">
        <v>2022</v>
      </c>
      <c r="F3195" s="1" t="s">
        <v>12388</v>
      </c>
      <c r="G3195" s="1">
        <v>15455971</v>
      </c>
      <c r="H3195" s="1">
        <v>19</v>
      </c>
      <c r="I3195" s="1" t="s">
        <v>26630</v>
      </c>
      <c r="J3195" s="1" t="s">
        <v>26631</v>
      </c>
      <c r="K3195" s="1" t="s">
        <v>7972</v>
      </c>
      <c r="L3195" s="1" t="s">
        <v>8102</v>
      </c>
    </row>
    <row r="3196" spans="1:12" ht="37.5">
      <c r="A3196" s="1" t="s">
        <v>26632</v>
      </c>
      <c r="B3196" s="1" t="s">
        <v>26633</v>
      </c>
      <c r="C3196" s="1" t="s">
        <v>23900</v>
      </c>
      <c r="D3196" s="1" t="s">
        <v>26634</v>
      </c>
      <c r="E3196" s="1">
        <v>2021</v>
      </c>
      <c r="F3196" s="1" t="s">
        <v>19046</v>
      </c>
      <c r="G3196" s="1">
        <v>20755309</v>
      </c>
      <c r="H3196" s="1">
        <v>11</v>
      </c>
      <c r="I3196" s="1" t="s">
        <v>26635</v>
      </c>
      <c r="J3196" s="1" t="s">
        <v>26636</v>
      </c>
      <c r="K3196" s="1" t="s">
        <v>7972</v>
      </c>
      <c r="L3196" s="1" t="s">
        <v>9292</v>
      </c>
    </row>
    <row r="3197" spans="1:12" ht="50">
      <c r="A3197" s="1" t="s">
        <v>26637</v>
      </c>
      <c r="B3197" s="1" t="s">
        <v>26638</v>
      </c>
      <c r="C3197" s="1" t="s">
        <v>23900</v>
      </c>
      <c r="D3197" s="1" t="s">
        <v>26639</v>
      </c>
      <c r="E3197" s="1">
        <v>2022</v>
      </c>
      <c r="F3197" s="1" t="s">
        <v>26640</v>
      </c>
      <c r="G3197" s="1">
        <v>1419889</v>
      </c>
      <c r="H3197" s="1">
        <v>44</v>
      </c>
      <c r="I3197" s="1" t="s">
        <v>26641</v>
      </c>
      <c r="J3197" s="1" t="s">
        <v>26642</v>
      </c>
      <c r="K3197" s="1" t="s">
        <v>7972</v>
      </c>
      <c r="L3197" s="1" t="s">
        <v>8134</v>
      </c>
    </row>
    <row r="3198" spans="1:12" ht="37.5">
      <c r="A3198" s="1" t="s">
        <v>26643</v>
      </c>
      <c r="B3198" s="1" t="s">
        <v>26644</v>
      </c>
      <c r="C3198" s="1" t="s">
        <v>23900</v>
      </c>
      <c r="D3198" s="1" t="s">
        <v>26645</v>
      </c>
      <c r="E3198" s="1">
        <v>2022</v>
      </c>
      <c r="F3198" s="1" t="s">
        <v>12388</v>
      </c>
      <c r="G3198" s="1">
        <v>15455971</v>
      </c>
      <c r="H3198" s="1">
        <v>19</v>
      </c>
      <c r="I3198" s="1" t="s">
        <v>26646</v>
      </c>
      <c r="J3198" s="1" t="s">
        <v>26647</v>
      </c>
      <c r="K3198" s="1" t="s">
        <v>7972</v>
      </c>
      <c r="L3198" s="1" t="s">
        <v>8102</v>
      </c>
    </row>
    <row r="3199" spans="1:12" ht="37.5">
      <c r="A3199" s="1" t="s">
        <v>26648</v>
      </c>
      <c r="B3199" s="1" t="s">
        <v>26649</v>
      </c>
      <c r="C3199" s="1" t="s">
        <v>23900</v>
      </c>
      <c r="D3199" s="1" t="s">
        <v>26650</v>
      </c>
      <c r="E3199" s="1">
        <v>2022</v>
      </c>
      <c r="F3199" s="1" t="s">
        <v>26651</v>
      </c>
      <c r="G3199" s="1">
        <v>189200</v>
      </c>
      <c r="H3199" s="1">
        <v>57</v>
      </c>
      <c r="I3199" s="1" t="s">
        <v>26652</v>
      </c>
      <c r="J3199" s="1" t="s">
        <v>26653</v>
      </c>
      <c r="K3199" s="1" t="s">
        <v>7972</v>
      </c>
      <c r="L3199" s="1" t="s">
        <v>8102</v>
      </c>
    </row>
    <row r="3200" spans="1:12" ht="37.5">
      <c r="A3200" s="1" t="s">
        <v>26654</v>
      </c>
      <c r="B3200" s="1" t="s">
        <v>26655</v>
      </c>
      <c r="C3200" s="1" t="s">
        <v>23900</v>
      </c>
      <c r="D3200" s="1" t="s">
        <v>26656</v>
      </c>
      <c r="E3200" s="1">
        <v>2022</v>
      </c>
      <c r="F3200" s="1" t="s">
        <v>10830</v>
      </c>
      <c r="G3200" s="1">
        <v>15566013</v>
      </c>
      <c r="H3200" s="1">
        <v>17</v>
      </c>
      <c r="I3200" s="1" t="s">
        <v>25803</v>
      </c>
      <c r="J3200" s="1" t="s">
        <v>26657</v>
      </c>
      <c r="K3200" s="1" t="s">
        <v>7972</v>
      </c>
      <c r="L3200" s="1" t="s">
        <v>8102</v>
      </c>
    </row>
    <row r="3201" spans="1:12" ht="37.5">
      <c r="A3201" s="1" t="s">
        <v>26658</v>
      </c>
      <c r="B3201" s="1" t="s">
        <v>26659</v>
      </c>
      <c r="C3201" s="1" t="s">
        <v>23900</v>
      </c>
      <c r="D3201" s="1" t="s">
        <v>26660</v>
      </c>
      <c r="E3201" s="1">
        <v>2022</v>
      </c>
      <c r="F3201" s="1" t="s">
        <v>12388</v>
      </c>
      <c r="G3201" s="1">
        <v>15455971</v>
      </c>
      <c r="H3201" s="1">
        <v>19</v>
      </c>
      <c r="I3201" s="1" t="s">
        <v>26661</v>
      </c>
      <c r="J3201" s="1" t="s">
        <v>26662</v>
      </c>
      <c r="K3201" s="1" t="s">
        <v>7972</v>
      </c>
      <c r="L3201" s="1" t="s">
        <v>8102</v>
      </c>
    </row>
    <row r="3202" spans="1:12" ht="37.5">
      <c r="A3202" s="1" t="s">
        <v>26663</v>
      </c>
      <c r="B3202" s="1" t="s">
        <v>26664</v>
      </c>
      <c r="C3202" s="1" t="s">
        <v>23900</v>
      </c>
      <c r="D3202" s="1" t="s">
        <v>26665</v>
      </c>
      <c r="E3202" s="1">
        <v>2021</v>
      </c>
      <c r="F3202" s="1" t="s">
        <v>22639</v>
      </c>
      <c r="G3202" s="1">
        <v>7181876</v>
      </c>
      <c r="H3202" s="1">
        <v>16</v>
      </c>
      <c r="I3202" s="1" t="s">
        <v>26666</v>
      </c>
      <c r="J3202" s="1" t="s">
        <v>26667</v>
      </c>
      <c r="K3202" s="1" t="s">
        <v>7972</v>
      </c>
      <c r="L3202" s="1" t="s">
        <v>9292</v>
      </c>
    </row>
    <row r="3203" spans="1:12" ht="37.5">
      <c r="A3203" s="1" t="s">
        <v>26668</v>
      </c>
      <c r="B3203" s="1" t="s">
        <v>26669</v>
      </c>
      <c r="C3203" s="1" t="s">
        <v>23900</v>
      </c>
      <c r="D3203" s="1" t="s">
        <v>26670</v>
      </c>
      <c r="E3203" s="1">
        <v>2021</v>
      </c>
      <c r="F3203" s="1" t="s">
        <v>8276</v>
      </c>
      <c r="G3203" s="1">
        <v>14248220</v>
      </c>
      <c r="H3203" s="1">
        <v>21</v>
      </c>
      <c r="I3203" s="1" t="s">
        <v>26671</v>
      </c>
      <c r="J3203" s="1" t="s">
        <v>26672</v>
      </c>
      <c r="K3203" s="1" t="s">
        <v>7972</v>
      </c>
      <c r="L3203" s="1" t="s">
        <v>9292</v>
      </c>
    </row>
    <row r="3204" spans="1:12" ht="37.5">
      <c r="A3204" s="1" t="s">
        <v>26673</v>
      </c>
      <c r="B3204" s="1" t="s">
        <v>26674</v>
      </c>
      <c r="C3204" s="1" t="s">
        <v>23900</v>
      </c>
      <c r="D3204" s="1" t="s">
        <v>26675</v>
      </c>
      <c r="E3204" s="1">
        <v>2021</v>
      </c>
      <c r="F3204" s="1" t="s">
        <v>8226</v>
      </c>
      <c r="G3204" s="1">
        <v>25426605</v>
      </c>
      <c r="H3204" s="1">
        <v>16</v>
      </c>
      <c r="I3204" s="1" t="s">
        <v>26676</v>
      </c>
      <c r="J3204" s="1" t="s">
        <v>26677</v>
      </c>
      <c r="K3204" s="1" t="s">
        <v>7972</v>
      </c>
      <c r="L3204" s="1" t="s">
        <v>7993</v>
      </c>
    </row>
    <row r="3205" spans="1:12" ht="25">
      <c r="A3205" s="1" t="e">
        <v>#N/A</v>
      </c>
      <c r="B3205" s="1" t="s">
        <v>26678</v>
      </c>
      <c r="C3205" s="1" t="s">
        <v>23900</v>
      </c>
      <c r="D3205" s="1" t="s">
        <v>26679</v>
      </c>
      <c r="E3205" s="1"/>
      <c r="F3205" s="1"/>
      <c r="G3205" s="1"/>
      <c r="H3205" s="1"/>
      <c r="I3205" s="1"/>
      <c r="J3205" s="1"/>
      <c r="K3205" s="1"/>
      <c r="L3205" s="1"/>
    </row>
    <row r="3206" spans="1:12" ht="37.5">
      <c r="A3206" s="1" t="s">
        <v>26680</v>
      </c>
      <c r="B3206" s="1" t="s">
        <v>26681</v>
      </c>
      <c r="C3206" s="1" t="s">
        <v>23900</v>
      </c>
      <c r="D3206" s="1" t="s">
        <v>26682</v>
      </c>
      <c r="E3206" s="1">
        <v>2022</v>
      </c>
      <c r="F3206" s="1" t="s">
        <v>26683</v>
      </c>
      <c r="G3206" s="1" t="s">
        <v>26684</v>
      </c>
      <c r="H3206" s="1">
        <v>44</v>
      </c>
      <c r="I3206" s="1" t="s">
        <v>26685</v>
      </c>
      <c r="J3206" s="1" t="s">
        <v>26686</v>
      </c>
      <c r="K3206" s="1" t="s">
        <v>7972</v>
      </c>
      <c r="L3206" s="1" t="s">
        <v>8688</v>
      </c>
    </row>
    <row r="3207" spans="1:12" ht="37.5">
      <c r="A3207" s="1" t="s">
        <v>26687</v>
      </c>
      <c r="B3207" s="1" t="s">
        <v>26688</v>
      </c>
      <c r="C3207" s="1" t="s">
        <v>23900</v>
      </c>
      <c r="D3207" s="1" t="s">
        <v>26689</v>
      </c>
      <c r="E3207" s="1">
        <v>2021</v>
      </c>
      <c r="F3207" s="1" t="s">
        <v>8144</v>
      </c>
      <c r="G3207" s="1">
        <v>20763417</v>
      </c>
      <c r="H3207" s="1">
        <v>11</v>
      </c>
      <c r="I3207" s="1" t="s">
        <v>26690</v>
      </c>
      <c r="J3207" s="1" t="s">
        <v>26691</v>
      </c>
      <c r="K3207" s="1" t="s">
        <v>7972</v>
      </c>
      <c r="L3207" s="1" t="s">
        <v>9292</v>
      </c>
    </row>
    <row r="3208" spans="1:12" ht="37.5">
      <c r="A3208" s="1" t="s">
        <v>26692</v>
      </c>
      <c r="B3208" s="1" t="s">
        <v>26693</v>
      </c>
      <c r="C3208" s="1" t="s">
        <v>23900</v>
      </c>
      <c r="D3208" s="1" t="s">
        <v>26694</v>
      </c>
      <c r="E3208" s="1">
        <v>2021</v>
      </c>
      <c r="F3208" s="1" t="s">
        <v>24545</v>
      </c>
      <c r="G3208" s="1">
        <v>189162</v>
      </c>
      <c r="H3208" s="1">
        <v>54</v>
      </c>
      <c r="I3208" s="1" t="s">
        <v>26695</v>
      </c>
      <c r="J3208" s="1" t="s">
        <v>26696</v>
      </c>
      <c r="K3208" s="1" t="s">
        <v>7972</v>
      </c>
      <c r="L3208" s="1" t="s">
        <v>8078</v>
      </c>
    </row>
    <row r="3209" spans="1:12" ht="37.5">
      <c r="A3209" s="1" t="s">
        <v>26697</v>
      </c>
      <c r="B3209" s="1" t="s">
        <v>26698</v>
      </c>
      <c r="C3209" s="1" t="s">
        <v>23900</v>
      </c>
      <c r="D3209" s="1" t="s">
        <v>26699</v>
      </c>
      <c r="E3209" s="1">
        <v>2022</v>
      </c>
      <c r="F3209" s="1" t="s">
        <v>17563</v>
      </c>
      <c r="G3209" s="1" t="s">
        <v>24457</v>
      </c>
      <c r="H3209" s="1">
        <v>22</v>
      </c>
      <c r="I3209" s="1" t="s">
        <v>26700</v>
      </c>
      <c r="J3209" s="1" t="s">
        <v>26701</v>
      </c>
      <c r="K3209" s="1" t="s">
        <v>7972</v>
      </c>
      <c r="L3209" s="1" t="s">
        <v>8102</v>
      </c>
    </row>
    <row r="3210" spans="1:12" ht="37.5">
      <c r="A3210" s="1" t="s">
        <v>26702</v>
      </c>
      <c r="B3210" s="1" t="s">
        <v>26703</v>
      </c>
      <c r="C3210" s="1" t="s">
        <v>23900</v>
      </c>
      <c r="D3210" s="1" t="s">
        <v>26704</v>
      </c>
      <c r="E3210" s="1">
        <v>2022</v>
      </c>
      <c r="F3210" s="1" t="s">
        <v>26705</v>
      </c>
      <c r="G3210" s="1">
        <v>10798587</v>
      </c>
      <c r="H3210" s="1">
        <v>32</v>
      </c>
      <c r="I3210" s="1" t="s">
        <v>26706</v>
      </c>
      <c r="J3210" s="1" t="s">
        <v>26707</v>
      </c>
      <c r="K3210" s="1" t="s">
        <v>7972</v>
      </c>
      <c r="L3210" s="1" t="s">
        <v>8851</v>
      </c>
    </row>
    <row r="3211" spans="1:12" ht="37.5">
      <c r="A3211" s="1" t="s">
        <v>26708</v>
      </c>
      <c r="B3211" s="1" t="s">
        <v>26709</v>
      </c>
      <c r="C3211" s="1" t="s">
        <v>23900</v>
      </c>
      <c r="D3211" s="1" t="s">
        <v>26710</v>
      </c>
      <c r="E3211" s="1">
        <v>2022</v>
      </c>
      <c r="F3211" s="1" t="s">
        <v>26711</v>
      </c>
      <c r="G3211" s="1">
        <v>15209202</v>
      </c>
      <c r="H3211" s="1">
        <v>24</v>
      </c>
      <c r="I3211" s="1" t="s">
        <v>26712</v>
      </c>
      <c r="J3211" s="1" t="s">
        <v>26713</v>
      </c>
      <c r="K3211" s="1" t="s">
        <v>7972</v>
      </c>
      <c r="L3211" s="1" t="s">
        <v>8078</v>
      </c>
    </row>
    <row r="3212" spans="1:12" ht="37.5">
      <c r="A3212" s="1" t="s">
        <v>26714</v>
      </c>
      <c r="B3212" s="1" t="s">
        <v>26715</v>
      </c>
      <c r="C3212" s="1" t="s">
        <v>23900</v>
      </c>
      <c r="D3212" s="1" t="s">
        <v>26716</v>
      </c>
      <c r="E3212" s="1">
        <v>2022</v>
      </c>
      <c r="F3212" s="1" t="s">
        <v>18143</v>
      </c>
      <c r="G3212" s="1">
        <v>17517575</v>
      </c>
      <c r="H3212" s="1">
        <v>16</v>
      </c>
      <c r="I3212" s="1" t="s">
        <v>26717</v>
      </c>
      <c r="J3212" s="1" t="s">
        <v>26718</v>
      </c>
      <c r="K3212" s="1" t="s">
        <v>7972</v>
      </c>
      <c r="L3212" s="1" t="s">
        <v>8688</v>
      </c>
    </row>
    <row r="3213" spans="1:12" ht="37.5">
      <c r="A3213" s="1" t="s">
        <v>26719</v>
      </c>
      <c r="B3213" s="1" t="s">
        <v>26720</v>
      </c>
      <c r="C3213" s="1" t="s">
        <v>23900</v>
      </c>
      <c r="D3213" s="1" t="s">
        <v>26721</v>
      </c>
      <c r="E3213" s="1">
        <v>2021</v>
      </c>
      <c r="F3213" s="1" t="s">
        <v>14290</v>
      </c>
      <c r="G3213" s="1">
        <v>19493053</v>
      </c>
      <c r="H3213" s="1">
        <v>12</v>
      </c>
      <c r="I3213" s="1" t="s">
        <v>26722</v>
      </c>
      <c r="J3213" s="1" t="s">
        <v>26723</v>
      </c>
      <c r="K3213" s="1" t="s">
        <v>7972</v>
      </c>
      <c r="L3213" s="1" t="s">
        <v>8102</v>
      </c>
    </row>
    <row r="3214" spans="1:12" ht="37.5">
      <c r="A3214" s="1" t="s">
        <v>26724</v>
      </c>
      <c r="B3214" s="1" t="s">
        <v>26725</v>
      </c>
      <c r="C3214" s="1" t="s">
        <v>23900</v>
      </c>
      <c r="D3214" s="1" t="s">
        <v>26726</v>
      </c>
      <c r="E3214" s="1">
        <v>2022</v>
      </c>
      <c r="F3214" s="1" t="s">
        <v>26727</v>
      </c>
      <c r="G3214" s="1">
        <v>21686750</v>
      </c>
      <c r="H3214" s="1">
        <v>10</v>
      </c>
      <c r="I3214" s="1" t="s">
        <v>26728</v>
      </c>
      <c r="J3214" s="1" t="s">
        <v>26729</v>
      </c>
      <c r="K3214" s="1" t="s">
        <v>7972</v>
      </c>
      <c r="L3214" s="1" t="s">
        <v>8078</v>
      </c>
    </row>
    <row r="3215" spans="1:12" ht="37.5">
      <c r="A3215" s="1" t="s">
        <v>26730</v>
      </c>
      <c r="B3215" s="1" t="s">
        <v>26731</v>
      </c>
      <c r="C3215" s="1" t="s">
        <v>23900</v>
      </c>
      <c r="D3215" s="1" t="s">
        <v>26732</v>
      </c>
      <c r="E3215" s="1">
        <v>2022</v>
      </c>
      <c r="F3215" s="1" t="s">
        <v>12388</v>
      </c>
      <c r="G3215" s="1">
        <v>15455971</v>
      </c>
      <c r="H3215" s="1">
        <v>19</v>
      </c>
      <c r="I3215" s="1" t="s">
        <v>26733</v>
      </c>
      <c r="J3215" s="1" t="s">
        <v>26734</v>
      </c>
      <c r="K3215" s="1" t="s">
        <v>7972</v>
      </c>
      <c r="L3215" s="1" t="s">
        <v>8102</v>
      </c>
    </row>
    <row r="3216" spans="1:12" ht="37.5">
      <c r="A3216" s="1" t="s">
        <v>26735</v>
      </c>
      <c r="B3216" s="1" t="s">
        <v>26736</v>
      </c>
      <c r="C3216" s="1" t="s">
        <v>23900</v>
      </c>
      <c r="D3216" s="1" t="s">
        <v>26737</v>
      </c>
      <c r="E3216" s="1">
        <v>2022</v>
      </c>
      <c r="F3216" s="1" t="s">
        <v>12388</v>
      </c>
      <c r="G3216" s="1">
        <v>15455971</v>
      </c>
      <c r="H3216" s="1">
        <v>19</v>
      </c>
      <c r="I3216" s="1" t="s">
        <v>26738</v>
      </c>
      <c r="J3216" s="1" t="s">
        <v>26739</v>
      </c>
      <c r="K3216" s="1" t="s">
        <v>7972</v>
      </c>
      <c r="L3216" s="1" t="s">
        <v>8102</v>
      </c>
    </row>
    <row r="3217" spans="1:12" ht="37.5">
      <c r="A3217" s="1" t="s">
        <v>26740</v>
      </c>
      <c r="B3217" s="1" t="s">
        <v>26741</v>
      </c>
      <c r="C3217" s="1" t="s">
        <v>23900</v>
      </c>
      <c r="D3217" s="1" t="s">
        <v>26742</v>
      </c>
      <c r="E3217" s="1">
        <v>2021</v>
      </c>
      <c r="F3217" s="1" t="s">
        <v>8144</v>
      </c>
      <c r="G3217" s="1">
        <v>20763417</v>
      </c>
      <c r="H3217" s="1">
        <v>11</v>
      </c>
      <c r="I3217" s="1" t="s">
        <v>26743</v>
      </c>
      <c r="J3217" s="1" t="s">
        <v>26744</v>
      </c>
      <c r="K3217" s="1" t="s">
        <v>7972</v>
      </c>
      <c r="L3217" s="1" t="s">
        <v>9292</v>
      </c>
    </row>
    <row r="3218" spans="1:12" ht="37.5">
      <c r="A3218" s="1" t="s">
        <v>26745</v>
      </c>
      <c r="B3218" s="1" t="s">
        <v>26746</v>
      </c>
      <c r="C3218" s="1" t="s">
        <v>23900</v>
      </c>
      <c r="D3218" s="1" t="s">
        <v>26747</v>
      </c>
      <c r="E3218" s="1">
        <v>2021</v>
      </c>
      <c r="F3218" s="1" t="s">
        <v>9153</v>
      </c>
      <c r="G3218" s="1" t="s">
        <v>24280</v>
      </c>
      <c r="H3218" s="1">
        <v>26</v>
      </c>
      <c r="I3218" s="1" t="s">
        <v>26748</v>
      </c>
      <c r="J3218" s="1" t="s">
        <v>26749</v>
      </c>
      <c r="K3218" s="1" t="s">
        <v>7972</v>
      </c>
      <c r="L3218" s="1" t="s">
        <v>7978</v>
      </c>
    </row>
    <row r="3219" spans="1:12" ht="37.5">
      <c r="A3219" s="1" t="s">
        <v>26750</v>
      </c>
      <c r="B3219" s="1" t="s">
        <v>26751</v>
      </c>
      <c r="C3219" s="1" t="s">
        <v>23900</v>
      </c>
      <c r="D3219" s="1" t="s">
        <v>26752</v>
      </c>
      <c r="E3219" s="1">
        <v>2022</v>
      </c>
      <c r="F3219" s="1" t="s">
        <v>26753</v>
      </c>
      <c r="G3219" s="1">
        <v>13675567</v>
      </c>
      <c r="H3219" s="1">
        <v>25</v>
      </c>
      <c r="I3219" s="1" t="s">
        <v>26754</v>
      </c>
      <c r="J3219" s="1" t="s">
        <v>26755</v>
      </c>
      <c r="K3219" s="1" t="s">
        <v>7972</v>
      </c>
      <c r="L3219" s="1" t="s">
        <v>8688</v>
      </c>
    </row>
    <row r="3220" spans="1:12" ht="37.5">
      <c r="A3220" s="1" t="s">
        <v>26756</v>
      </c>
      <c r="B3220" s="1" t="s">
        <v>26757</v>
      </c>
      <c r="C3220" s="1" t="s">
        <v>23900</v>
      </c>
      <c r="D3220" s="1" t="s">
        <v>26758</v>
      </c>
      <c r="E3220" s="1">
        <v>2021</v>
      </c>
      <c r="F3220" s="1" t="s">
        <v>26155</v>
      </c>
      <c r="G3220" s="1">
        <v>23056290</v>
      </c>
      <c r="H3220" s="1">
        <v>5</v>
      </c>
      <c r="I3220" s="1" t="s">
        <v>26759</v>
      </c>
      <c r="J3220" s="1" t="s">
        <v>26760</v>
      </c>
      <c r="K3220" s="1" t="s">
        <v>7972</v>
      </c>
      <c r="L3220" s="1" t="s">
        <v>9292</v>
      </c>
    </row>
    <row r="3221" spans="1:12" ht="37.5">
      <c r="A3221" s="1" t="s">
        <v>26761</v>
      </c>
      <c r="B3221" s="1" t="s">
        <v>26762</v>
      </c>
      <c r="C3221" s="1" t="s">
        <v>23900</v>
      </c>
      <c r="D3221" s="1" t="s">
        <v>26763</v>
      </c>
      <c r="E3221" s="1">
        <v>2022</v>
      </c>
      <c r="F3221" s="1" t="s">
        <v>26764</v>
      </c>
      <c r="G3221" s="1">
        <v>3064379</v>
      </c>
      <c r="H3221" s="1">
        <v>103</v>
      </c>
      <c r="I3221" s="1" t="s">
        <v>26765</v>
      </c>
      <c r="J3221" s="1" t="s">
        <v>26766</v>
      </c>
      <c r="K3221" s="1" t="s">
        <v>7972</v>
      </c>
      <c r="L3221" s="1" t="s">
        <v>8027</v>
      </c>
    </row>
    <row r="3222" spans="1:12" ht="50">
      <c r="A3222" s="1" t="s">
        <v>26767</v>
      </c>
      <c r="B3222" s="1" t="s">
        <v>26768</v>
      </c>
      <c r="C3222" s="1" t="s">
        <v>23900</v>
      </c>
      <c r="D3222" s="1" t="s">
        <v>26769</v>
      </c>
      <c r="E3222" s="1">
        <v>2022</v>
      </c>
      <c r="F3222" s="1" t="s">
        <v>26770</v>
      </c>
      <c r="G3222" s="1">
        <v>22919694</v>
      </c>
      <c r="H3222" s="1">
        <v>10</v>
      </c>
      <c r="I3222" s="1" t="s">
        <v>26771</v>
      </c>
      <c r="J3222" s="1" t="s">
        <v>26772</v>
      </c>
      <c r="K3222" s="1" t="s">
        <v>7972</v>
      </c>
      <c r="L3222" s="1" t="s">
        <v>17595</v>
      </c>
    </row>
    <row r="3223" spans="1:12" ht="37.5">
      <c r="A3223" s="1" t="s">
        <v>26773</v>
      </c>
      <c r="B3223" s="1" t="s">
        <v>26774</v>
      </c>
      <c r="C3223" s="1" t="s">
        <v>23900</v>
      </c>
      <c r="D3223" s="1" t="s">
        <v>26775</v>
      </c>
      <c r="E3223" s="1">
        <v>2022</v>
      </c>
      <c r="F3223" s="1" t="s">
        <v>20588</v>
      </c>
      <c r="G3223" s="1">
        <v>20958099</v>
      </c>
      <c r="H3223" s="1">
        <v>8</v>
      </c>
      <c r="I3223" s="1" t="s">
        <v>26776</v>
      </c>
      <c r="J3223" s="1" t="s">
        <v>26777</v>
      </c>
      <c r="K3223" s="1" t="s">
        <v>7972</v>
      </c>
      <c r="L3223" s="1" t="s">
        <v>8027</v>
      </c>
    </row>
    <row r="3224" spans="1:12" ht="37.5">
      <c r="A3224" s="1" t="s">
        <v>26778</v>
      </c>
      <c r="B3224" s="1" t="s">
        <v>26779</v>
      </c>
      <c r="C3224" s="1" t="s">
        <v>23900</v>
      </c>
      <c r="D3224" s="1" t="s">
        <v>26780</v>
      </c>
      <c r="E3224" s="1">
        <v>2022</v>
      </c>
      <c r="F3224" s="1" t="s">
        <v>24328</v>
      </c>
      <c r="G3224" s="1">
        <v>9537287</v>
      </c>
      <c r="H3224" s="1">
        <v>33</v>
      </c>
      <c r="I3224" s="1" t="s">
        <v>26781</v>
      </c>
      <c r="J3224" s="1" t="s">
        <v>26782</v>
      </c>
      <c r="K3224" s="1" t="s">
        <v>7972</v>
      </c>
      <c r="L3224" s="1" t="s">
        <v>8688</v>
      </c>
    </row>
    <row r="3225" spans="1:12" ht="37.5">
      <c r="A3225" s="1" t="s">
        <v>26783</v>
      </c>
      <c r="B3225" s="1" t="s">
        <v>26784</v>
      </c>
      <c r="C3225" s="1" t="s">
        <v>23900</v>
      </c>
      <c r="D3225" s="1" t="s">
        <v>26785</v>
      </c>
      <c r="E3225" s="1">
        <v>2022</v>
      </c>
      <c r="F3225" s="1" t="s">
        <v>26786</v>
      </c>
      <c r="G3225" s="1">
        <v>9534180</v>
      </c>
      <c r="H3225" s="1">
        <v>2022</v>
      </c>
      <c r="I3225" s="1" t="s">
        <v>26787</v>
      </c>
      <c r="J3225" s="1" t="s">
        <v>26788</v>
      </c>
      <c r="K3225" s="1" t="s">
        <v>7972</v>
      </c>
      <c r="L3225" s="1" t="s">
        <v>11624</v>
      </c>
    </row>
    <row r="3226" spans="1:12" ht="37.5">
      <c r="A3226" s="1" t="s">
        <v>26789</v>
      </c>
      <c r="B3226" s="1" t="s">
        <v>26790</v>
      </c>
      <c r="C3226" s="1" t="s">
        <v>23900</v>
      </c>
      <c r="D3226" s="1" t="s">
        <v>26791</v>
      </c>
      <c r="E3226" s="1">
        <v>2022</v>
      </c>
      <c r="F3226" s="1" t="s">
        <v>5616</v>
      </c>
      <c r="G3226" s="1">
        <v>21991073</v>
      </c>
      <c r="H3226" s="1" t="s">
        <v>7969</v>
      </c>
      <c r="I3226" s="1" t="s">
        <v>26792</v>
      </c>
      <c r="J3226" s="1" t="s">
        <v>26793</v>
      </c>
      <c r="K3226" s="1" t="s">
        <v>7972</v>
      </c>
      <c r="L3226" s="1" t="s">
        <v>7985</v>
      </c>
    </row>
    <row r="3227" spans="1:12" ht="37.5">
      <c r="A3227" s="1" t="s">
        <v>26794</v>
      </c>
      <c r="B3227" s="1" t="s">
        <v>26795</v>
      </c>
      <c r="C3227" s="1" t="s">
        <v>23900</v>
      </c>
      <c r="D3227" s="1" t="s">
        <v>26796</v>
      </c>
      <c r="E3227" s="1">
        <v>2021</v>
      </c>
      <c r="F3227" s="1" t="s">
        <v>8328</v>
      </c>
      <c r="G3227" s="1" t="s">
        <v>7969</v>
      </c>
      <c r="H3227" s="1" t="s">
        <v>7969</v>
      </c>
      <c r="I3227" s="1" t="s">
        <v>26797</v>
      </c>
      <c r="J3227" s="1" t="s">
        <v>26798</v>
      </c>
      <c r="K3227" s="1" t="s">
        <v>7972</v>
      </c>
      <c r="L3227" s="1" t="s">
        <v>8324</v>
      </c>
    </row>
    <row r="3228" spans="1:12" ht="37.5">
      <c r="A3228" s="1" t="s">
        <v>26799</v>
      </c>
      <c r="B3228" s="1" t="s">
        <v>26800</v>
      </c>
      <c r="C3228" s="1" t="s">
        <v>23900</v>
      </c>
      <c r="D3228" s="1" t="s">
        <v>26801</v>
      </c>
      <c r="E3228" s="1">
        <v>2021</v>
      </c>
      <c r="F3228" s="1" t="s">
        <v>8276</v>
      </c>
      <c r="G3228" s="1">
        <v>14248220</v>
      </c>
      <c r="H3228" s="1">
        <v>21</v>
      </c>
      <c r="I3228" s="1" t="s">
        <v>26802</v>
      </c>
      <c r="J3228" s="1" t="s">
        <v>26803</v>
      </c>
      <c r="K3228" s="1" t="s">
        <v>7972</v>
      </c>
      <c r="L3228" s="1" t="s">
        <v>9292</v>
      </c>
    </row>
    <row r="3229" spans="1:12" ht="37.5">
      <c r="A3229" s="1" t="s">
        <v>26804</v>
      </c>
      <c r="B3229" s="1" t="s">
        <v>26805</v>
      </c>
      <c r="C3229" s="1" t="s">
        <v>23900</v>
      </c>
      <c r="D3229" s="1" t="s">
        <v>26806</v>
      </c>
      <c r="E3229" s="1">
        <v>2021</v>
      </c>
      <c r="F3229" s="1" t="s">
        <v>12218</v>
      </c>
      <c r="G3229" s="1" t="s">
        <v>24034</v>
      </c>
      <c r="H3229" s="1">
        <v>125</v>
      </c>
      <c r="I3229" s="1" t="s">
        <v>26807</v>
      </c>
      <c r="J3229" s="1" t="s">
        <v>26808</v>
      </c>
      <c r="K3229" s="1" t="s">
        <v>7972</v>
      </c>
      <c r="L3229" s="1" t="s">
        <v>7993</v>
      </c>
    </row>
    <row r="3230" spans="1:12" ht="37.5">
      <c r="A3230" s="1" t="s">
        <v>26809</v>
      </c>
      <c r="B3230" s="1" t="s">
        <v>26810</v>
      </c>
      <c r="C3230" s="1" t="s">
        <v>23900</v>
      </c>
      <c r="D3230" s="1" t="s">
        <v>26811</v>
      </c>
      <c r="E3230" s="1">
        <v>2021</v>
      </c>
      <c r="F3230" s="1" t="s">
        <v>13083</v>
      </c>
      <c r="G3230" s="1">
        <v>20964862</v>
      </c>
      <c r="H3230" s="1">
        <v>4</v>
      </c>
      <c r="I3230" s="1" t="s">
        <v>26812</v>
      </c>
      <c r="J3230" s="1" t="s">
        <v>26813</v>
      </c>
      <c r="K3230" s="1" t="s">
        <v>7972</v>
      </c>
      <c r="L3230" s="1" t="s">
        <v>11943</v>
      </c>
    </row>
    <row r="3231" spans="1:12" ht="37.5">
      <c r="A3231" s="1" t="s">
        <v>26814</v>
      </c>
      <c r="B3231" s="1" t="s">
        <v>26815</v>
      </c>
      <c r="C3231" s="1" t="s">
        <v>23900</v>
      </c>
      <c r="D3231" s="1" t="s">
        <v>26816</v>
      </c>
      <c r="E3231" s="1">
        <v>2021</v>
      </c>
      <c r="F3231" s="1" t="s">
        <v>9567</v>
      </c>
      <c r="G3231" s="1">
        <v>19366442</v>
      </c>
      <c r="H3231" s="1">
        <v>14</v>
      </c>
      <c r="I3231" s="1" t="s">
        <v>26817</v>
      </c>
      <c r="J3231" s="1" t="s">
        <v>26818</v>
      </c>
      <c r="K3231" s="1" t="s">
        <v>7972</v>
      </c>
      <c r="L3231" s="1" t="s">
        <v>7978</v>
      </c>
    </row>
    <row r="3232" spans="1:12" ht="37.5">
      <c r="A3232" s="1" t="s">
        <v>26819</v>
      </c>
      <c r="B3232" s="1" t="s">
        <v>26820</v>
      </c>
      <c r="C3232" s="1" t="s">
        <v>23900</v>
      </c>
      <c r="D3232" s="1" t="s">
        <v>26821</v>
      </c>
      <c r="E3232" s="1">
        <v>2022</v>
      </c>
      <c r="F3232" s="1" t="s">
        <v>24393</v>
      </c>
      <c r="G3232" s="1">
        <v>380644</v>
      </c>
      <c r="H3232" s="1">
        <v>52</v>
      </c>
      <c r="I3232" s="1" t="s">
        <v>26822</v>
      </c>
      <c r="J3232" s="1" t="s">
        <v>26823</v>
      </c>
      <c r="K3232" s="1" t="s">
        <v>7972</v>
      </c>
      <c r="L3232" s="1" t="s">
        <v>10694</v>
      </c>
    </row>
    <row r="3233" spans="1:12" ht="37.5">
      <c r="A3233" s="1" t="s">
        <v>26824</v>
      </c>
      <c r="B3233" s="1" t="s">
        <v>26825</v>
      </c>
      <c r="C3233" s="1" t="s">
        <v>23900</v>
      </c>
      <c r="D3233" s="1" t="s">
        <v>26826</v>
      </c>
      <c r="E3233" s="1">
        <v>2021</v>
      </c>
      <c r="F3233" s="1" t="s">
        <v>16035</v>
      </c>
      <c r="G3233" s="1">
        <v>10848045</v>
      </c>
      <c r="H3233" s="1">
        <v>192</v>
      </c>
      <c r="I3233" s="1" t="s">
        <v>26827</v>
      </c>
      <c r="J3233" s="1" t="s">
        <v>26828</v>
      </c>
      <c r="K3233" s="1" t="s">
        <v>7972</v>
      </c>
      <c r="L3233" s="1" t="s">
        <v>16038</v>
      </c>
    </row>
    <row r="3234" spans="1:12" ht="37.5">
      <c r="A3234" s="1" t="s">
        <v>26829</v>
      </c>
      <c r="B3234" s="1" t="s">
        <v>26830</v>
      </c>
      <c r="C3234" s="1" t="s">
        <v>23900</v>
      </c>
      <c r="D3234" s="1" t="s">
        <v>26831</v>
      </c>
      <c r="E3234" s="1">
        <v>2022</v>
      </c>
      <c r="F3234" s="1" t="s">
        <v>16994</v>
      </c>
      <c r="G3234" s="1">
        <v>23274697</v>
      </c>
      <c r="H3234" s="1">
        <v>9</v>
      </c>
      <c r="I3234" s="1" t="s">
        <v>26832</v>
      </c>
      <c r="J3234" s="1" t="s">
        <v>26833</v>
      </c>
      <c r="K3234" s="1" t="s">
        <v>7972</v>
      </c>
      <c r="L3234" s="1" t="s">
        <v>8078</v>
      </c>
    </row>
    <row r="3235" spans="1:12" ht="37.5">
      <c r="A3235" s="1" t="s">
        <v>26834</v>
      </c>
      <c r="B3235" s="1" t="s">
        <v>26835</v>
      </c>
      <c r="C3235" s="1" t="s">
        <v>23900</v>
      </c>
      <c r="D3235" s="1" t="s">
        <v>26836</v>
      </c>
      <c r="E3235" s="1">
        <v>2022</v>
      </c>
      <c r="F3235" s="1" t="s">
        <v>12388</v>
      </c>
      <c r="G3235" s="1">
        <v>15455971</v>
      </c>
      <c r="H3235" s="1">
        <v>19</v>
      </c>
      <c r="I3235" s="1" t="s">
        <v>26837</v>
      </c>
      <c r="J3235" s="1" t="s">
        <v>26838</v>
      </c>
      <c r="K3235" s="1" t="s">
        <v>7972</v>
      </c>
      <c r="L3235" s="1" t="s">
        <v>8102</v>
      </c>
    </row>
    <row r="3236" spans="1:12" ht="37.5">
      <c r="A3236" s="1" t="s">
        <v>26839</v>
      </c>
      <c r="B3236" s="1" t="s">
        <v>26840</v>
      </c>
      <c r="C3236" s="1" t="s">
        <v>23900</v>
      </c>
      <c r="D3236" s="1" t="s">
        <v>26841</v>
      </c>
      <c r="E3236" s="1">
        <v>2021</v>
      </c>
      <c r="F3236" s="1" t="s">
        <v>17376</v>
      </c>
      <c r="G3236" s="1" t="s">
        <v>24089</v>
      </c>
      <c r="H3236" s="1">
        <v>46</v>
      </c>
      <c r="I3236" s="1" t="s">
        <v>26842</v>
      </c>
      <c r="J3236" s="1" t="s">
        <v>26843</v>
      </c>
      <c r="K3236" s="1" t="s">
        <v>7972</v>
      </c>
      <c r="L3236" s="1" t="s">
        <v>7985</v>
      </c>
    </row>
    <row r="3237" spans="1:12" ht="37.5">
      <c r="A3237" s="1" t="s">
        <v>26844</v>
      </c>
      <c r="B3237" s="1" t="s">
        <v>26845</v>
      </c>
      <c r="C3237" s="1" t="s">
        <v>23900</v>
      </c>
      <c r="D3237" s="1" t="s">
        <v>26846</v>
      </c>
      <c r="E3237" s="1">
        <v>2022</v>
      </c>
      <c r="F3237" s="1" t="s">
        <v>26847</v>
      </c>
      <c r="G3237" s="1">
        <v>20479700</v>
      </c>
      <c r="H3237" s="1">
        <v>15</v>
      </c>
      <c r="I3237" s="1" t="s">
        <v>26848</v>
      </c>
      <c r="J3237" s="1" t="s">
        <v>26849</v>
      </c>
      <c r="K3237" s="1" t="s">
        <v>7972</v>
      </c>
      <c r="L3237" s="1" t="s">
        <v>8688</v>
      </c>
    </row>
    <row r="3238" spans="1:12" ht="37.5">
      <c r="A3238" s="1" t="s">
        <v>26850</v>
      </c>
      <c r="B3238" s="1" t="s">
        <v>26851</v>
      </c>
      <c r="C3238" s="1" t="s">
        <v>23900</v>
      </c>
      <c r="D3238" s="1" t="s">
        <v>26852</v>
      </c>
      <c r="E3238" s="1">
        <v>2021</v>
      </c>
      <c r="F3238" s="1" t="s">
        <v>8293</v>
      </c>
      <c r="G3238" s="1">
        <v>22142134</v>
      </c>
      <c r="H3238" s="1">
        <v>63</v>
      </c>
      <c r="I3238" s="1" t="s">
        <v>26853</v>
      </c>
      <c r="J3238" s="1" t="s">
        <v>26854</v>
      </c>
      <c r="K3238" s="1" t="s">
        <v>7972</v>
      </c>
      <c r="L3238" s="1" t="s">
        <v>8027</v>
      </c>
    </row>
    <row r="3239" spans="1:12" ht="37.5">
      <c r="A3239" s="1" t="s">
        <v>26855</v>
      </c>
      <c r="B3239" s="1" t="s">
        <v>26856</v>
      </c>
      <c r="C3239" s="1" t="s">
        <v>23900</v>
      </c>
      <c r="D3239" s="1" t="s">
        <v>26857</v>
      </c>
      <c r="E3239" s="1">
        <v>2021</v>
      </c>
      <c r="F3239" s="1" t="s">
        <v>8024</v>
      </c>
      <c r="G3239" s="1">
        <v>1674048</v>
      </c>
      <c r="H3239" s="1">
        <v>109</v>
      </c>
      <c r="I3239" s="1" t="s">
        <v>26858</v>
      </c>
      <c r="J3239" s="1" t="s">
        <v>26859</v>
      </c>
      <c r="K3239" s="1" t="s">
        <v>7972</v>
      </c>
      <c r="L3239" s="1" t="s">
        <v>8027</v>
      </c>
    </row>
    <row r="3240" spans="1:12" ht="37.5">
      <c r="A3240" s="1" t="s">
        <v>26860</v>
      </c>
      <c r="B3240" s="1" t="s">
        <v>26861</v>
      </c>
      <c r="C3240" s="1" t="s">
        <v>23900</v>
      </c>
      <c r="D3240" s="1" t="s">
        <v>26862</v>
      </c>
      <c r="E3240" s="1">
        <v>2021</v>
      </c>
      <c r="F3240" s="1" t="s">
        <v>8392</v>
      </c>
      <c r="G3240" s="1">
        <v>23274662</v>
      </c>
      <c r="H3240" s="1">
        <v>8</v>
      </c>
      <c r="I3240" s="1" t="s">
        <v>26863</v>
      </c>
      <c r="J3240" s="1" t="s">
        <v>26864</v>
      </c>
      <c r="K3240" s="1" t="s">
        <v>7972</v>
      </c>
      <c r="L3240" s="1" t="s">
        <v>8102</v>
      </c>
    </row>
    <row r="3241" spans="1:12" ht="37.5">
      <c r="A3241" s="1" t="s">
        <v>26865</v>
      </c>
      <c r="B3241" s="1" t="s">
        <v>26866</v>
      </c>
      <c r="C3241" s="1" t="s">
        <v>23900</v>
      </c>
      <c r="D3241" s="1" t="s">
        <v>26867</v>
      </c>
      <c r="E3241" s="1">
        <v>2021</v>
      </c>
      <c r="F3241" s="1" t="s">
        <v>8443</v>
      </c>
      <c r="G3241" s="1">
        <v>13891286</v>
      </c>
      <c r="H3241" s="1">
        <v>199</v>
      </c>
      <c r="I3241" s="1" t="s">
        <v>26868</v>
      </c>
      <c r="J3241" s="1" t="s">
        <v>26869</v>
      </c>
      <c r="K3241" s="1" t="s">
        <v>7972</v>
      </c>
      <c r="L3241" s="1" t="s">
        <v>7993</v>
      </c>
    </row>
    <row r="3242" spans="1:12" ht="37.5">
      <c r="A3242" s="1" t="s">
        <v>26870</v>
      </c>
      <c r="B3242" s="1" t="s">
        <v>26871</v>
      </c>
      <c r="C3242" s="1" t="s">
        <v>23900</v>
      </c>
      <c r="D3242" s="1" t="s">
        <v>26872</v>
      </c>
      <c r="E3242" s="1">
        <v>2021</v>
      </c>
      <c r="F3242" s="1" t="s">
        <v>26873</v>
      </c>
      <c r="G3242" s="1">
        <v>20734395</v>
      </c>
      <c r="H3242" s="1">
        <v>11</v>
      </c>
      <c r="I3242" s="1" t="s">
        <v>26874</v>
      </c>
      <c r="J3242" s="1" t="s">
        <v>26875</v>
      </c>
      <c r="K3242" s="1" t="s">
        <v>7972</v>
      </c>
      <c r="L3242" s="1" t="s">
        <v>9292</v>
      </c>
    </row>
    <row r="3243" spans="1:12" ht="37.5">
      <c r="A3243" s="1" t="s">
        <v>26876</v>
      </c>
      <c r="B3243" s="1" t="s">
        <v>26877</v>
      </c>
      <c r="C3243" s="1" t="s">
        <v>23900</v>
      </c>
      <c r="D3243" s="1" t="s">
        <v>26878</v>
      </c>
      <c r="E3243" s="1">
        <v>2021</v>
      </c>
      <c r="F3243" s="1" t="s">
        <v>10114</v>
      </c>
      <c r="G3243" s="1">
        <v>7437315</v>
      </c>
      <c r="H3243" s="1">
        <v>156</v>
      </c>
      <c r="I3243" s="1" t="s">
        <v>26879</v>
      </c>
      <c r="J3243" s="1" t="s">
        <v>26880</v>
      </c>
      <c r="K3243" s="1" t="s">
        <v>7972</v>
      </c>
      <c r="L3243" s="1" t="s">
        <v>10117</v>
      </c>
    </row>
    <row r="3244" spans="1:12" ht="37.5">
      <c r="A3244" s="1" t="s">
        <v>26881</v>
      </c>
      <c r="B3244" s="1" t="s">
        <v>26882</v>
      </c>
      <c r="C3244" s="1" t="s">
        <v>23900</v>
      </c>
      <c r="D3244" s="1" t="s">
        <v>26883</v>
      </c>
      <c r="E3244" s="1">
        <v>2021</v>
      </c>
      <c r="F3244" s="1" t="s">
        <v>8432</v>
      </c>
      <c r="G3244" s="1">
        <v>9574174</v>
      </c>
      <c r="H3244" s="1">
        <v>184</v>
      </c>
      <c r="I3244" s="1" t="s">
        <v>7969</v>
      </c>
      <c r="J3244" s="1" t="s">
        <v>26884</v>
      </c>
      <c r="K3244" s="1" t="s">
        <v>7972</v>
      </c>
      <c r="L3244" s="1" t="s">
        <v>8027</v>
      </c>
    </row>
    <row r="3245" spans="1:12" ht="37.5">
      <c r="A3245" s="1" t="s">
        <v>26885</v>
      </c>
      <c r="B3245" s="1" t="s">
        <v>26886</v>
      </c>
      <c r="C3245" s="1" t="s">
        <v>23900</v>
      </c>
      <c r="D3245" s="1" t="s">
        <v>26887</v>
      </c>
      <c r="E3245" s="1">
        <v>2021</v>
      </c>
      <c r="F3245" s="1" t="s">
        <v>9567</v>
      </c>
      <c r="G3245" s="1">
        <v>19366442</v>
      </c>
      <c r="H3245" s="1">
        <v>14</v>
      </c>
      <c r="I3245" s="1" t="s">
        <v>26888</v>
      </c>
      <c r="J3245" s="1" t="s">
        <v>26889</v>
      </c>
      <c r="K3245" s="1" t="s">
        <v>7972</v>
      </c>
      <c r="L3245" s="1" t="s">
        <v>7978</v>
      </c>
    </row>
    <row r="3246" spans="1:12" ht="37.5">
      <c r="A3246" s="1" t="s">
        <v>26890</v>
      </c>
      <c r="B3246" s="1" t="s">
        <v>26891</v>
      </c>
      <c r="C3246" s="1" t="s">
        <v>23900</v>
      </c>
      <c r="D3246" s="1" t="s">
        <v>26892</v>
      </c>
      <c r="E3246" s="1">
        <v>2022</v>
      </c>
      <c r="F3246" s="1" t="s">
        <v>11621</v>
      </c>
      <c r="G3246" s="1">
        <v>19390114</v>
      </c>
      <c r="H3246" s="1">
        <v>2022</v>
      </c>
      <c r="I3246" s="1" t="s">
        <v>26893</v>
      </c>
      <c r="J3246" s="1" t="s">
        <v>26894</v>
      </c>
      <c r="K3246" s="1" t="s">
        <v>7972</v>
      </c>
      <c r="L3246" s="1" t="s">
        <v>11624</v>
      </c>
    </row>
    <row r="3247" spans="1:12" ht="37.5">
      <c r="A3247" s="1" t="s">
        <v>26895</v>
      </c>
      <c r="B3247" s="1" t="s">
        <v>26896</v>
      </c>
      <c r="C3247" s="1" t="s">
        <v>23900</v>
      </c>
      <c r="D3247" s="1" t="s">
        <v>26897</v>
      </c>
      <c r="E3247" s="1">
        <v>2021</v>
      </c>
      <c r="F3247" s="1" t="s">
        <v>10088</v>
      </c>
      <c r="G3247" s="1">
        <v>15513203</v>
      </c>
      <c r="H3247" s="1">
        <v>17</v>
      </c>
      <c r="I3247" s="1" t="s">
        <v>26898</v>
      </c>
      <c r="J3247" s="1" t="s">
        <v>26899</v>
      </c>
      <c r="K3247" s="1" t="s">
        <v>7972</v>
      </c>
      <c r="L3247" s="1" t="s">
        <v>8078</v>
      </c>
    </row>
    <row r="3248" spans="1:12" ht="37.5">
      <c r="A3248" s="1" t="s">
        <v>26900</v>
      </c>
      <c r="B3248" s="1" t="s">
        <v>26901</v>
      </c>
      <c r="C3248" s="1" t="s">
        <v>23900</v>
      </c>
      <c r="D3248" s="1" t="s">
        <v>26902</v>
      </c>
      <c r="E3248" s="1">
        <v>2022</v>
      </c>
      <c r="F3248" s="1" t="s">
        <v>26903</v>
      </c>
      <c r="G3248" s="1">
        <v>18200214</v>
      </c>
      <c r="H3248" s="1">
        <v>19</v>
      </c>
      <c r="I3248" s="1" t="s">
        <v>26904</v>
      </c>
      <c r="J3248" s="1" t="s">
        <v>26905</v>
      </c>
      <c r="K3248" s="1" t="s">
        <v>7972</v>
      </c>
      <c r="L3248" s="1" t="s">
        <v>26906</v>
      </c>
    </row>
    <row r="3249" spans="1:12" ht="37.5">
      <c r="A3249" s="1" t="s">
        <v>26907</v>
      </c>
      <c r="B3249" s="1" t="s">
        <v>26908</v>
      </c>
      <c r="C3249" s="1" t="s">
        <v>23900</v>
      </c>
      <c r="D3249" s="1" t="s">
        <v>26909</v>
      </c>
      <c r="E3249" s="1">
        <v>2021</v>
      </c>
      <c r="F3249" s="1" t="s">
        <v>8144</v>
      </c>
      <c r="G3249" s="1">
        <v>20763417</v>
      </c>
      <c r="H3249" s="1">
        <v>11</v>
      </c>
      <c r="I3249" s="1" t="s">
        <v>26910</v>
      </c>
      <c r="J3249" s="1" t="s">
        <v>26911</v>
      </c>
      <c r="K3249" s="1" t="s">
        <v>7972</v>
      </c>
      <c r="L3249" s="1" t="s">
        <v>9292</v>
      </c>
    </row>
    <row r="3250" spans="1:12" ht="37.5">
      <c r="A3250" s="1" t="s">
        <v>26912</v>
      </c>
      <c r="B3250" s="1" t="s">
        <v>26913</v>
      </c>
      <c r="C3250" s="1" t="s">
        <v>23900</v>
      </c>
      <c r="D3250" s="1" t="s">
        <v>26914</v>
      </c>
      <c r="E3250" s="1">
        <v>2022</v>
      </c>
      <c r="F3250" s="1" t="s">
        <v>8491</v>
      </c>
      <c r="G3250" s="1">
        <v>21693536</v>
      </c>
      <c r="H3250" s="1">
        <v>10</v>
      </c>
      <c r="I3250" s="1" t="s">
        <v>26915</v>
      </c>
      <c r="J3250" s="1" t="s">
        <v>26916</v>
      </c>
      <c r="K3250" s="1" t="s">
        <v>7972</v>
      </c>
      <c r="L3250" s="1" t="s">
        <v>8102</v>
      </c>
    </row>
    <row r="3251" spans="1:12" ht="37.5">
      <c r="A3251" s="1" t="s">
        <v>26917</v>
      </c>
      <c r="B3251" s="1" t="s">
        <v>26918</v>
      </c>
      <c r="C3251" s="1" t="s">
        <v>23900</v>
      </c>
      <c r="D3251" s="1" t="s">
        <v>26919</v>
      </c>
      <c r="E3251" s="1">
        <v>2022</v>
      </c>
      <c r="F3251" s="1" t="s">
        <v>12218</v>
      </c>
      <c r="G3251" s="1" t="s">
        <v>24034</v>
      </c>
      <c r="H3251" s="1">
        <v>126</v>
      </c>
      <c r="I3251" s="1" t="s">
        <v>26920</v>
      </c>
      <c r="J3251" s="1" t="s">
        <v>26921</v>
      </c>
      <c r="K3251" s="1" t="s">
        <v>7972</v>
      </c>
      <c r="L3251" s="1" t="s">
        <v>7993</v>
      </c>
    </row>
    <row r="3252" spans="1:12" ht="37.5">
      <c r="A3252" s="1" t="s">
        <v>26922</v>
      </c>
      <c r="B3252" s="1" t="s">
        <v>26923</v>
      </c>
      <c r="C3252" s="1" t="s">
        <v>23900</v>
      </c>
      <c r="D3252" s="1" t="s">
        <v>26924</v>
      </c>
      <c r="E3252" s="1">
        <v>2022</v>
      </c>
      <c r="F3252" s="1" t="s">
        <v>26705</v>
      </c>
      <c r="G3252" s="1">
        <v>10798587</v>
      </c>
      <c r="H3252" s="1">
        <v>32</v>
      </c>
      <c r="I3252" s="1" t="s">
        <v>26925</v>
      </c>
      <c r="J3252" s="1" t="s">
        <v>26926</v>
      </c>
      <c r="K3252" s="1" t="s">
        <v>7972</v>
      </c>
      <c r="L3252" s="1" t="s">
        <v>8851</v>
      </c>
    </row>
    <row r="3253" spans="1:12" ht="37.5">
      <c r="A3253" s="1" t="s">
        <v>26927</v>
      </c>
      <c r="B3253" s="1" t="s">
        <v>26928</v>
      </c>
      <c r="C3253" s="1" t="s">
        <v>23900</v>
      </c>
      <c r="D3253" s="1" t="s">
        <v>26929</v>
      </c>
      <c r="E3253" s="1">
        <v>2021</v>
      </c>
      <c r="F3253" s="1" t="s">
        <v>16226</v>
      </c>
      <c r="G3253" s="1">
        <v>9205489</v>
      </c>
      <c r="H3253" s="1">
        <v>78</v>
      </c>
      <c r="I3253" s="1" t="s">
        <v>26930</v>
      </c>
      <c r="J3253" s="1" t="s">
        <v>26931</v>
      </c>
      <c r="K3253" s="1" t="s">
        <v>7972</v>
      </c>
      <c r="L3253" s="1" t="s">
        <v>7993</v>
      </c>
    </row>
    <row r="3254" spans="1:12" ht="37.5">
      <c r="A3254" s="1" t="s">
        <v>26932</v>
      </c>
      <c r="B3254" s="1" t="s">
        <v>26933</v>
      </c>
      <c r="C3254" s="1" t="s">
        <v>23900</v>
      </c>
      <c r="D3254" s="1" t="s">
        <v>26934</v>
      </c>
      <c r="E3254" s="1">
        <v>2021</v>
      </c>
      <c r="F3254" s="1" t="s">
        <v>17510</v>
      </c>
      <c r="G3254" s="1">
        <v>1678655</v>
      </c>
      <c r="H3254" s="1">
        <v>152</v>
      </c>
      <c r="I3254" s="1" t="s">
        <v>26935</v>
      </c>
      <c r="J3254" s="1" t="s">
        <v>26936</v>
      </c>
      <c r="K3254" s="1" t="s">
        <v>7972</v>
      </c>
      <c r="L3254" s="1" t="s">
        <v>7993</v>
      </c>
    </row>
    <row r="3255" spans="1:12" ht="37.5">
      <c r="A3255" s="1" t="s">
        <v>26937</v>
      </c>
      <c r="B3255" s="1" t="s">
        <v>26938</v>
      </c>
      <c r="C3255" s="1" t="s">
        <v>23900</v>
      </c>
      <c r="D3255" s="1" t="s">
        <v>26939</v>
      </c>
      <c r="E3255" s="1">
        <v>2022</v>
      </c>
      <c r="F3255" s="1" t="s">
        <v>8144</v>
      </c>
      <c r="G3255" s="1">
        <v>20763417</v>
      </c>
      <c r="H3255" s="1">
        <v>12</v>
      </c>
      <c r="I3255" s="1" t="s">
        <v>26940</v>
      </c>
      <c r="J3255" s="1" t="s">
        <v>26941</v>
      </c>
      <c r="K3255" s="1" t="s">
        <v>7972</v>
      </c>
      <c r="L3255" s="1" t="s">
        <v>9292</v>
      </c>
    </row>
    <row r="3256" spans="1:12" ht="37.5">
      <c r="A3256" s="1" t="s">
        <v>26942</v>
      </c>
      <c r="B3256" s="1" t="s">
        <v>26943</v>
      </c>
      <c r="C3256" s="1" t="s">
        <v>23900</v>
      </c>
      <c r="D3256" s="1" t="s">
        <v>26944</v>
      </c>
      <c r="E3256" s="1">
        <v>2021</v>
      </c>
      <c r="F3256" s="1" t="s">
        <v>18234</v>
      </c>
      <c r="G3256" s="1">
        <v>189391</v>
      </c>
      <c r="H3256" s="1">
        <v>68</v>
      </c>
      <c r="I3256" s="1" t="s">
        <v>26945</v>
      </c>
      <c r="J3256" s="1" t="s">
        <v>26946</v>
      </c>
      <c r="K3256" s="1" t="s">
        <v>7972</v>
      </c>
      <c r="L3256" s="1" t="s">
        <v>8102</v>
      </c>
    </row>
    <row r="3257" spans="1:12" ht="37.5">
      <c r="A3257" s="1" t="s">
        <v>26947</v>
      </c>
      <c r="B3257" s="1" t="s">
        <v>26948</v>
      </c>
      <c r="C3257" s="1" t="s">
        <v>23900</v>
      </c>
      <c r="D3257" s="1" t="s">
        <v>26949</v>
      </c>
      <c r="E3257" s="1">
        <v>2021</v>
      </c>
      <c r="F3257" s="1" t="s">
        <v>25044</v>
      </c>
      <c r="G3257" s="1">
        <v>9255273</v>
      </c>
      <c r="H3257" s="1">
        <v>241</v>
      </c>
      <c r="I3257" s="1" t="s">
        <v>26950</v>
      </c>
      <c r="J3257" s="1" t="s">
        <v>26951</v>
      </c>
      <c r="K3257" s="1" t="s">
        <v>7972</v>
      </c>
      <c r="L3257" s="1" t="s">
        <v>7993</v>
      </c>
    </row>
    <row r="3258" spans="1:12" ht="37.5">
      <c r="A3258" s="1" t="s">
        <v>26952</v>
      </c>
      <c r="B3258" s="1" t="s">
        <v>26953</v>
      </c>
      <c r="C3258" s="1" t="s">
        <v>23900</v>
      </c>
      <c r="D3258" s="1" t="s">
        <v>26954</v>
      </c>
      <c r="E3258" s="1">
        <v>2022</v>
      </c>
      <c r="F3258" s="1" t="s">
        <v>26786</v>
      </c>
      <c r="G3258" s="1">
        <v>9534180</v>
      </c>
      <c r="H3258" s="1">
        <v>2022</v>
      </c>
      <c r="I3258" s="1" t="s">
        <v>26955</v>
      </c>
      <c r="J3258" s="1" t="s">
        <v>26956</v>
      </c>
      <c r="K3258" s="1" t="s">
        <v>7972</v>
      </c>
      <c r="L3258" s="1" t="s">
        <v>11624</v>
      </c>
    </row>
    <row r="3259" spans="1:12" ht="37.5">
      <c r="A3259" s="1" t="s">
        <v>26957</v>
      </c>
      <c r="B3259" s="1" t="s">
        <v>26958</v>
      </c>
      <c r="C3259" s="1" t="s">
        <v>23900</v>
      </c>
      <c r="D3259" s="1" t="s">
        <v>26959</v>
      </c>
      <c r="E3259" s="1">
        <v>2021</v>
      </c>
      <c r="F3259" s="1" t="s">
        <v>17416</v>
      </c>
      <c r="G3259" s="1">
        <v>21615748</v>
      </c>
      <c r="H3259" s="1">
        <v>32</v>
      </c>
      <c r="I3259" s="1" t="s">
        <v>26960</v>
      </c>
      <c r="J3259" s="1" t="s">
        <v>26961</v>
      </c>
      <c r="K3259" s="1" t="s">
        <v>7972</v>
      </c>
      <c r="L3259" s="1" t="s">
        <v>8134</v>
      </c>
    </row>
    <row r="3260" spans="1:12" ht="37.5">
      <c r="A3260" s="1" t="s">
        <v>3537</v>
      </c>
      <c r="B3260" s="1" t="s">
        <v>26962</v>
      </c>
      <c r="C3260" s="1" t="s">
        <v>23900</v>
      </c>
      <c r="D3260" s="1" t="s">
        <v>26963</v>
      </c>
      <c r="E3260" s="1">
        <v>2021</v>
      </c>
      <c r="F3260" s="1" t="s">
        <v>8009</v>
      </c>
      <c r="G3260" s="1">
        <v>20799292</v>
      </c>
      <c r="H3260" s="1">
        <v>10</v>
      </c>
      <c r="I3260" s="1" t="s">
        <v>26964</v>
      </c>
      <c r="J3260" s="1" t="s">
        <v>26965</v>
      </c>
      <c r="K3260" s="1" t="s">
        <v>7972</v>
      </c>
      <c r="L3260" s="1" t="s">
        <v>9292</v>
      </c>
    </row>
    <row r="3261" spans="1:12" ht="37.5">
      <c r="A3261" s="1" t="s">
        <v>26966</v>
      </c>
      <c r="B3261" s="1" t="s">
        <v>26967</v>
      </c>
      <c r="C3261" s="1" t="s">
        <v>23900</v>
      </c>
      <c r="D3261" s="1" t="s">
        <v>26968</v>
      </c>
      <c r="E3261" s="1">
        <v>2022</v>
      </c>
      <c r="F3261" s="1" t="s">
        <v>21402</v>
      </c>
      <c r="G3261" s="1">
        <v>2786125</v>
      </c>
      <c r="H3261" s="1">
        <v>62</v>
      </c>
      <c r="I3261" s="1" t="s">
        <v>26969</v>
      </c>
      <c r="J3261" s="1" t="s">
        <v>26970</v>
      </c>
      <c r="K3261" s="1" t="s">
        <v>7972</v>
      </c>
      <c r="L3261" s="1" t="s">
        <v>7993</v>
      </c>
    </row>
    <row r="3262" spans="1:12" ht="37.5">
      <c r="A3262" s="1" t="s">
        <v>26971</v>
      </c>
      <c r="B3262" s="1" t="s">
        <v>26972</v>
      </c>
      <c r="C3262" s="1" t="s">
        <v>23900</v>
      </c>
      <c r="D3262" s="1" t="s">
        <v>26973</v>
      </c>
      <c r="E3262" s="1">
        <v>2021</v>
      </c>
      <c r="F3262" s="1" t="s">
        <v>9725</v>
      </c>
      <c r="G3262" s="1">
        <v>10636692</v>
      </c>
      <c r="H3262" s="1">
        <v>29</v>
      </c>
      <c r="I3262" s="1" t="s">
        <v>26974</v>
      </c>
      <c r="J3262" s="1" t="s">
        <v>26975</v>
      </c>
      <c r="K3262" s="1" t="s">
        <v>7972</v>
      </c>
      <c r="L3262" s="1" t="s">
        <v>8102</v>
      </c>
    </row>
    <row r="3263" spans="1:12" ht="37.5">
      <c r="A3263" s="1" t="s">
        <v>26976</v>
      </c>
      <c r="B3263" s="1" t="s">
        <v>26977</v>
      </c>
      <c r="C3263" s="1" t="s">
        <v>23900</v>
      </c>
      <c r="D3263" s="1" t="s">
        <v>26978</v>
      </c>
      <c r="E3263" s="1">
        <v>2021</v>
      </c>
      <c r="F3263" s="1" t="s">
        <v>26979</v>
      </c>
      <c r="G3263" s="1" t="s">
        <v>26980</v>
      </c>
      <c r="H3263" s="1">
        <v>24</v>
      </c>
      <c r="I3263" s="1" t="s">
        <v>26981</v>
      </c>
      <c r="J3263" s="1" t="s">
        <v>26982</v>
      </c>
      <c r="K3263" s="1" t="s">
        <v>7972</v>
      </c>
      <c r="L3263" s="1" t="s">
        <v>7978</v>
      </c>
    </row>
    <row r="3264" spans="1:12" ht="37.5">
      <c r="A3264" s="1" t="s">
        <v>26983</v>
      </c>
      <c r="B3264" s="1" t="s">
        <v>26984</v>
      </c>
      <c r="C3264" s="1" t="s">
        <v>23900</v>
      </c>
      <c r="D3264" s="1" t="s">
        <v>26985</v>
      </c>
      <c r="E3264" s="1">
        <v>2021</v>
      </c>
      <c r="F3264" s="1" t="s">
        <v>10254</v>
      </c>
      <c r="G3264" s="1">
        <v>18685137</v>
      </c>
      <c r="H3264" s="1">
        <v>12</v>
      </c>
      <c r="I3264" s="1" t="s">
        <v>26986</v>
      </c>
      <c r="J3264" s="1" t="s">
        <v>26987</v>
      </c>
      <c r="K3264" s="1" t="s">
        <v>7972</v>
      </c>
      <c r="L3264" s="1" t="s">
        <v>7985</v>
      </c>
    </row>
    <row r="3265" spans="1:12" ht="37.5">
      <c r="A3265" s="1" t="s">
        <v>26988</v>
      </c>
      <c r="B3265" s="1" t="s">
        <v>26989</v>
      </c>
      <c r="C3265" s="1" t="s">
        <v>23900</v>
      </c>
      <c r="D3265" s="1" t="s">
        <v>26990</v>
      </c>
      <c r="E3265" s="1">
        <v>2021</v>
      </c>
      <c r="F3265" s="1" t="s">
        <v>8392</v>
      </c>
      <c r="G3265" s="1">
        <v>23274662</v>
      </c>
      <c r="H3265" s="1">
        <v>8</v>
      </c>
      <c r="I3265" s="1" t="s">
        <v>26991</v>
      </c>
      <c r="J3265" s="1" t="s">
        <v>26992</v>
      </c>
      <c r="K3265" s="1" t="s">
        <v>7972</v>
      </c>
      <c r="L3265" s="1" t="s">
        <v>8102</v>
      </c>
    </row>
    <row r="3266" spans="1:12" ht="37.5">
      <c r="A3266" s="1" t="s">
        <v>26993</v>
      </c>
      <c r="B3266" s="1" t="s">
        <v>26994</v>
      </c>
      <c r="C3266" s="1" t="s">
        <v>23900</v>
      </c>
      <c r="D3266" s="1" t="s">
        <v>26995</v>
      </c>
      <c r="E3266" s="1">
        <v>2021</v>
      </c>
      <c r="F3266" s="1" t="s">
        <v>10114</v>
      </c>
      <c r="G3266" s="1">
        <v>7437315</v>
      </c>
      <c r="H3266" s="1">
        <v>152</v>
      </c>
      <c r="I3266" s="1" t="s">
        <v>26996</v>
      </c>
      <c r="J3266" s="1" t="s">
        <v>26997</v>
      </c>
      <c r="K3266" s="1" t="s">
        <v>7972</v>
      </c>
      <c r="L3266" s="1" t="s">
        <v>10117</v>
      </c>
    </row>
    <row r="3267" spans="1:12" ht="37.5">
      <c r="A3267" s="1" t="s">
        <v>26998</v>
      </c>
      <c r="B3267" s="1" t="s">
        <v>26999</v>
      </c>
      <c r="C3267" s="1" t="s">
        <v>23900</v>
      </c>
      <c r="D3267" s="1" t="s">
        <v>27000</v>
      </c>
      <c r="E3267" s="1">
        <v>2021</v>
      </c>
      <c r="F3267" s="1" t="s">
        <v>8293</v>
      </c>
      <c r="G3267" s="1">
        <v>22142134</v>
      </c>
      <c r="H3267" s="1">
        <v>59</v>
      </c>
      <c r="I3267" s="1" t="s">
        <v>27001</v>
      </c>
      <c r="J3267" s="1" t="s">
        <v>27002</v>
      </c>
      <c r="K3267" s="1" t="s">
        <v>7972</v>
      </c>
      <c r="L3267" s="1" t="s">
        <v>8027</v>
      </c>
    </row>
    <row r="3268" spans="1:12" ht="50">
      <c r="A3268" s="1" t="s">
        <v>27003</v>
      </c>
      <c r="B3268" s="1" t="s">
        <v>27004</v>
      </c>
      <c r="C3268" s="1" t="s">
        <v>23900</v>
      </c>
      <c r="D3268" s="1" t="s">
        <v>27005</v>
      </c>
      <c r="E3268" s="1">
        <v>2021</v>
      </c>
      <c r="F3268" s="1" t="s">
        <v>10088</v>
      </c>
      <c r="G3268" s="1">
        <v>15513203</v>
      </c>
      <c r="H3268" s="1">
        <v>17</v>
      </c>
      <c r="I3268" s="1" t="s">
        <v>27006</v>
      </c>
      <c r="J3268" s="1" t="s">
        <v>27007</v>
      </c>
      <c r="K3268" s="1" t="s">
        <v>7972</v>
      </c>
      <c r="L3268" s="1" t="s">
        <v>8078</v>
      </c>
    </row>
    <row r="3269" spans="1:12" ht="37.5">
      <c r="A3269" s="1" t="s">
        <v>27008</v>
      </c>
      <c r="B3269" s="1" t="s">
        <v>27009</v>
      </c>
      <c r="C3269" s="1" t="s">
        <v>23900</v>
      </c>
      <c r="D3269" s="1" t="s">
        <v>27010</v>
      </c>
      <c r="E3269" s="1">
        <v>2021</v>
      </c>
      <c r="F3269" s="1" t="s">
        <v>27011</v>
      </c>
      <c r="G3269" s="1">
        <v>71013</v>
      </c>
      <c r="H3269" s="1">
        <v>52</v>
      </c>
      <c r="I3269" s="1" t="s">
        <v>27012</v>
      </c>
      <c r="J3269" s="1" t="s">
        <v>27013</v>
      </c>
      <c r="K3269" s="1" t="s">
        <v>7972</v>
      </c>
      <c r="L3269" s="1" t="s">
        <v>8134</v>
      </c>
    </row>
    <row r="3270" spans="1:12" ht="50">
      <c r="A3270" s="1" t="s">
        <v>27014</v>
      </c>
      <c r="B3270" s="1" t="s">
        <v>27015</v>
      </c>
      <c r="C3270" s="1" t="s">
        <v>23900</v>
      </c>
      <c r="D3270" s="1" t="s">
        <v>27016</v>
      </c>
      <c r="E3270" s="1">
        <v>2021</v>
      </c>
      <c r="F3270" s="1" t="s">
        <v>27017</v>
      </c>
      <c r="G3270" s="1">
        <v>17551307</v>
      </c>
      <c r="H3270" s="1">
        <v>1802</v>
      </c>
      <c r="I3270" s="1" t="s">
        <v>27018</v>
      </c>
      <c r="J3270" s="1" t="s">
        <v>27019</v>
      </c>
      <c r="K3270" s="1" t="s">
        <v>7972</v>
      </c>
      <c r="L3270" s="1" t="s">
        <v>26472</v>
      </c>
    </row>
    <row r="3271" spans="1:12" ht="37.5">
      <c r="A3271" s="1" t="s">
        <v>27020</v>
      </c>
      <c r="B3271" s="1" t="s">
        <v>27021</v>
      </c>
      <c r="C3271" s="1" t="s">
        <v>23900</v>
      </c>
      <c r="D3271" s="1" t="s">
        <v>27022</v>
      </c>
      <c r="E3271" s="1">
        <v>2021</v>
      </c>
      <c r="F3271" s="1" t="s">
        <v>10254</v>
      </c>
      <c r="G3271" s="1">
        <v>18685137</v>
      </c>
      <c r="H3271" s="1">
        <v>12</v>
      </c>
      <c r="I3271" s="1" t="s">
        <v>27023</v>
      </c>
      <c r="J3271" s="1" t="s">
        <v>27024</v>
      </c>
      <c r="K3271" s="1" t="s">
        <v>7972</v>
      </c>
      <c r="L3271" s="1" t="s">
        <v>7985</v>
      </c>
    </row>
    <row r="3272" spans="1:12" ht="37.5">
      <c r="A3272" s="1" t="s">
        <v>27025</v>
      </c>
      <c r="B3272" s="1" t="s">
        <v>27026</v>
      </c>
      <c r="C3272" s="1" t="s">
        <v>23900</v>
      </c>
      <c r="D3272" s="1" t="s">
        <v>27027</v>
      </c>
      <c r="E3272" s="1">
        <v>2021</v>
      </c>
      <c r="F3272" s="1" t="s">
        <v>16208</v>
      </c>
      <c r="G3272" s="1" t="s">
        <v>27028</v>
      </c>
      <c r="H3272" s="1">
        <v>2</v>
      </c>
      <c r="I3272" s="1" t="s">
        <v>27029</v>
      </c>
      <c r="J3272" s="1" t="s">
        <v>27030</v>
      </c>
      <c r="K3272" s="1" t="s">
        <v>7972</v>
      </c>
      <c r="L3272" s="1" t="s">
        <v>7978</v>
      </c>
    </row>
    <row r="3273" spans="1:12" ht="37.5">
      <c r="A3273" s="1" t="s">
        <v>27031</v>
      </c>
      <c r="B3273" s="1" t="s">
        <v>27032</v>
      </c>
      <c r="C3273" s="1" t="s">
        <v>23900</v>
      </c>
      <c r="D3273" s="1" t="s">
        <v>27033</v>
      </c>
      <c r="E3273" s="1">
        <v>2021</v>
      </c>
      <c r="F3273" s="1" t="s">
        <v>27034</v>
      </c>
      <c r="G3273" s="1">
        <v>10162372</v>
      </c>
      <c r="H3273" s="1">
        <v>33</v>
      </c>
      <c r="I3273" s="1" t="s">
        <v>27035</v>
      </c>
      <c r="J3273" s="1" t="s">
        <v>27036</v>
      </c>
      <c r="K3273" s="1" t="s">
        <v>7972</v>
      </c>
      <c r="L3273" s="1" t="s">
        <v>16299</v>
      </c>
    </row>
    <row r="3274" spans="1:12" ht="50">
      <c r="A3274" s="1" t="s">
        <v>27037</v>
      </c>
      <c r="B3274" s="1" t="s">
        <v>27038</v>
      </c>
      <c r="C3274" s="1" t="s">
        <v>23900</v>
      </c>
      <c r="D3274" s="1" t="s">
        <v>27039</v>
      </c>
      <c r="E3274" s="1">
        <v>2021</v>
      </c>
      <c r="F3274" s="1" t="s">
        <v>12338</v>
      </c>
      <c r="G3274" s="1" t="s">
        <v>7969</v>
      </c>
      <c r="H3274" s="1" t="s">
        <v>7969</v>
      </c>
      <c r="I3274" s="1" t="s">
        <v>27040</v>
      </c>
      <c r="J3274" s="1" t="s">
        <v>27041</v>
      </c>
      <c r="K3274" s="1" t="s">
        <v>7972</v>
      </c>
      <c r="L3274" s="1" t="s">
        <v>8102</v>
      </c>
    </row>
    <row r="3275" spans="1:12" ht="37.5">
      <c r="A3275" s="1" t="s">
        <v>27042</v>
      </c>
      <c r="B3275" s="1" t="s">
        <v>27043</v>
      </c>
      <c r="C3275" s="1" t="s">
        <v>23900</v>
      </c>
      <c r="D3275" s="1" t="s">
        <v>27044</v>
      </c>
      <c r="E3275" s="1">
        <v>2021</v>
      </c>
      <c r="F3275" s="1" t="s">
        <v>8392</v>
      </c>
      <c r="G3275" s="1">
        <v>23274662</v>
      </c>
      <c r="H3275" s="1">
        <v>8</v>
      </c>
      <c r="I3275" s="1" t="s">
        <v>27045</v>
      </c>
      <c r="J3275" s="1" t="s">
        <v>27046</v>
      </c>
      <c r="K3275" s="1" t="s">
        <v>7972</v>
      </c>
      <c r="L3275" s="1" t="s">
        <v>8102</v>
      </c>
    </row>
    <row r="3276" spans="1:12" ht="37.5">
      <c r="A3276" s="1" t="s">
        <v>27047</v>
      </c>
      <c r="B3276" s="1" t="s">
        <v>27048</v>
      </c>
      <c r="C3276" s="1" t="s">
        <v>23900</v>
      </c>
      <c r="D3276" s="1" t="s">
        <v>27049</v>
      </c>
      <c r="E3276" s="1">
        <v>2021</v>
      </c>
      <c r="F3276" s="1" t="s">
        <v>9340</v>
      </c>
      <c r="G3276" s="1">
        <v>9296212</v>
      </c>
      <c r="H3276" s="1">
        <v>117</v>
      </c>
      <c r="I3276" s="1" t="s">
        <v>27050</v>
      </c>
      <c r="J3276" s="1" t="s">
        <v>27051</v>
      </c>
      <c r="K3276" s="1" t="s">
        <v>7972</v>
      </c>
      <c r="L3276" s="1" t="s">
        <v>7978</v>
      </c>
    </row>
    <row r="3277" spans="1:12" ht="37.5">
      <c r="A3277" s="1" t="s">
        <v>27052</v>
      </c>
      <c r="B3277" s="1" t="s">
        <v>27053</v>
      </c>
      <c r="C3277" s="1" t="s">
        <v>23900</v>
      </c>
      <c r="D3277" s="1" t="s">
        <v>27054</v>
      </c>
      <c r="E3277" s="1">
        <v>2021</v>
      </c>
      <c r="F3277" s="1" t="s">
        <v>8276</v>
      </c>
      <c r="G3277" s="1">
        <v>14248220</v>
      </c>
      <c r="H3277" s="1">
        <v>21</v>
      </c>
      <c r="I3277" s="1" t="s">
        <v>27055</v>
      </c>
      <c r="J3277" s="1" t="s">
        <v>27056</v>
      </c>
      <c r="K3277" s="1" t="s">
        <v>7972</v>
      </c>
      <c r="L3277" s="1" t="s">
        <v>11745</v>
      </c>
    </row>
    <row r="3278" spans="1:12" ht="37.5">
      <c r="A3278" s="1" t="s">
        <v>27057</v>
      </c>
      <c r="B3278" s="1" t="s">
        <v>27058</v>
      </c>
      <c r="C3278" s="1" t="s">
        <v>23900</v>
      </c>
      <c r="D3278" s="1" t="s">
        <v>27059</v>
      </c>
      <c r="E3278" s="1">
        <v>2021</v>
      </c>
      <c r="F3278" s="1" t="s">
        <v>9542</v>
      </c>
      <c r="G3278" s="1">
        <v>15249050</v>
      </c>
      <c r="H3278" s="1">
        <v>22</v>
      </c>
      <c r="I3278" s="1" t="s">
        <v>27060</v>
      </c>
      <c r="J3278" s="1" t="s">
        <v>27061</v>
      </c>
      <c r="K3278" s="1" t="s">
        <v>7972</v>
      </c>
      <c r="L3278" s="1" t="s">
        <v>8102</v>
      </c>
    </row>
    <row r="3279" spans="1:12" ht="37.5">
      <c r="A3279" s="1" t="s">
        <v>27062</v>
      </c>
      <c r="B3279" s="1" t="s">
        <v>27063</v>
      </c>
      <c r="C3279" s="1" t="s">
        <v>23900</v>
      </c>
      <c r="D3279" s="1" t="s">
        <v>27064</v>
      </c>
      <c r="E3279" s="1">
        <v>2021</v>
      </c>
      <c r="F3279" s="1" t="s">
        <v>7975</v>
      </c>
      <c r="G3279" s="1">
        <v>13867857</v>
      </c>
      <c r="H3279" s="1">
        <v>24</v>
      </c>
      <c r="I3279" s="1" t="s">
        <v>27065</v>
      </c>
      <c r="J3279" s="1" t="s">
        <v>27066</v>
      </c>
      <c r="K3279" s="1" t="s">
        <v>7972</v>
      </c>
      <c r="L3279" s="1" t="s">
        <v>7978</v>
      </c>
    </row>
    <row r="3280" spans="1:12" ht="50">
      <c r="A3280" s="1" t="s">
        <v>27067</v>
      </c>
      <c r="B3280" s="1" t="s">
        <v>27068</v>
      </c>
      <c r="C3280" s="1" t="s">
        <v>23900</v>
      </c>
      <c r="D3280" s="1" t="s">
        <v>27069</v>
      </c>
      <c r="E3280" s="1">
        <v>2021</v>
      </c>
      <c r="F3280" s="1" t="s">
        <v>23855</v>
      </c>
      <c r="G3280" s="1">
        <v>189219</v>
      </c>
      <c r="H3280" s="1">
        <v>109</v>
      </c>
      <c r="I3280" s="1" t="s">
        <v>27070</v>
      </c>
      <c r="J3280" s="1" t="s">
        <v>27071</v>
      </c>
      <c r="K3280" s="1" t="s">
        <v>7972</v>
      </c>
      <c r="L3280" s="1" t="s">
        <v>8102</v>
      </c>
    </row>
    <row r="3281" spans="1:12" ht="37.5">
      <c r="A3281" s="1" t="s">
        <v>27072</v>
      </c>
      <c r="B3281" s="1" t="s">
        <v>27073</v>
      </c>
      <c r="C3281" s="1" t="s">
        <v>23900</v>
      </c>
      <c r="D3281" s="1" t="s">
        <v>27074</v>
      </c>
      <c r="E3281" s="1">
        <v>2021</v>
      </c>
      <c r="F3281" s="1" t="s">
        <v>8516</v>
      </c>
      <c r="G3281" s="1">
        <v>20711050</v>
      </c>
      <c r="H3281" s="1">
        <v>13</v>
      </c>
      <c r="I3281" s="1" t="s">
        <v>27075</v>
      </c>
      <c r="J3281" s="1" t="s">
        <v>27076</v>
      </c>
      <c r="K3281" s="1" t="s">
        <v>7972</v>
      </c>
      <c r="L3281" s="1" t="s">
        <v>11745</v>
      </c>
    </row>
    <row r="3282" spans="1:12" ht="37.5">
      <c r="A3282" s="1" t="s">
        <v>27077</v>
      </c>
      <c r="B3282" s="1" t="s">
        <v>27078</v>
      </c>
      <c r="C3282" s="1" t="s">
        <v>23900</v>
      </c>
      <c r="D3282" s="1" t="s">
        <v>27079</v>
      </c>
      <c r="E3282" s="1">
        <v>2021</v>
      </c>
      <c r="F3282" s="1" t="s">
        <v>25561</v>
      </c>
      <c r="G3282" s="1">
        <v>24686557</v>
      </c>
      <c r="H3282" s="1">
        <v>6</v>
      </c>
      <c r="I3282" s="1" t="s">
        <v>27080</v>
      </c>
      <c r="J3282" s="1" t="s">
        <v>27081</v>
      </c>
      <c r="K3282" s="1" t="s">
        <v>7972</v>
      </c>
      <c r="L3282" s="1" t="s">
        <v>8134</v>
      </c>
    </row>
    <row r="3283" spans="1:12" ht="50">
      <c r="A3283" s="1" t="s">
        <v>27082</v>
      </c>
      <c r="B3283" s="1" t="s">
        <v>27083</v>
      </c>
      <c r="C3283" s="1" t="s">
        <v>23900</v>
      </c>
      <c r="D3283" s="1" t="s">
        <v>27084</v>
      </c>
      <c r="E3283" s="1">
        <v>2021</v>
      </c>
      <c r="F3283" s="1" t="s">
        <v>19831</v>
      </c>
      <c r="G3283" s="1">
        <v>20888708</v>
      </c>
      <c r="H3283" s="1">
        <v>11</v>
      </c>
      <c r="I3283" s="1" t="s">
        <v>27085</v>
      </c>
      <c r="J3283" s="1" t="s">
        <v>27086</v>
      </c>
      <c r="K3283" s="1" t="s">
        <v>7972</v>
      </c>
      <c r="L3283" s="1" t="s">
        <v>17822</v>
      </c>
    </row>
    <row r="3284" spans="1:12" ht="37.5">
      <c r="A3284" s="1" t="s">
        <v>27087</v>
      </c>
      <c r="B3284" s="1" t="s">
        <v>27088</v>
      </c>
      <c r="C3284" s="1" t="s">
        <v>23900</v>
      </c>
      <c r="D3284" s="1" t="s">
        <v>27089</v>
      </c>
      <c r="E3284" s="1">
        <v>2021</v>
      </c>
      <c r="F3284" s="1" t="s">
        <v>8112</v>
      </c>
      <c r="G3284" s="1">
        <v>11108665</v>
      </c>
      <c r="H3284" s="1">
        <v>22</v>
      </c>
      <c r="I3284" s="1" t="s">
        <v>27090</v>
      </c>
      <c r="J3284" s="1" t="s">
        <v>27091</v>
      </c>
      <c r="K3284" s="1" t="s">
        <v>7972</v>
      </c>
      <c r="L3284" s="1" t="s">
        <v>7993</v>
      </c>
    </row>
    <row r="3285" spans="1:12" ht="37.5">
      <c r="A3285" s="1" t="s">
        <v>27092</v>
      </c>
      <c r="B3285" s="1" t="s">
        <v>27093</v>
      </c>
      <c r="C3285" s="1" t="s">
        <v>23900</v>
      </c>
      <c r="D3285" s="1" t="s">
        <v>27094</v>
      </c>
      <c r="E3285" s="1">
        <v>2021</v>
      </c>
      <c r="F3285" s="1" t="s">
        <v>27095</v>
      </c>
      <c r="G3285" s="1">
        <v>15320464</v>
      </c>
      <c r="H3285" s="1">
        <v>117</v>
      </c>
      <c r="I3285" s="1" t="s">
        <v>27096</v>
      </c>
      <c r="J3285" s="1" t="s">
        <v>27097</v>
      </c>
      <c r="K3285" s="1" t="s">
        <v>7972</v>
      </c>
      <c r="L3285" s="1" t="s">
        <v>10117</v>
      </c>
    </row>
    <row r="3286" spans="1:12" ht="37.5">
      <c r="A3286" s="1" t="s">
        <v>27098</v>
      </c>
      <c r="B3286" s="1" t="s">
        <v>27099</v>
      </c>
      <c r="C3286" s="1" t="s">
        <v>23900</v>
      </c>
      <c r="D3286" s="1" t="s">
        <v>27100</v>
      </c>
      <c r="E3286" s="1">
        <v>2021</v>
      </c>
      <c r="F3286" s="1" t="s">
        <v>24545</v>
      </c>
      <c r="G3286" s="1">
        <v>189162</v>
      </c>
      <c r="H3286" s="1">
        <v>54</v>
      </c>
      <c r="I3286" s="1" t="s">
        <v>27101</v>
      </c>
      <c r="J3286" s="1" t="s">
        <v>27102</v>
      </c>
      <c r="K3286" s="1" t="s">
        <v>7972</v>
      </c>
      <c r="L3286" s="1" t="s">
        <v>8078</v>
      </c>
    </row>
    <row r="3287" spans="1:12" ht="50">
      <c r="A3287" s="1" t="s">
        <v>27103</v>
      </c>
      <c r="B3287" s="1" t="s">
        <v>27104</v>
      </c>
      <c r="C3287" s="1" t="s">
        <v>23900</v>
      </c>
      <c r="D3287" s="1" t="s">
        <v>27105</v>
      </c>
      <c r="E3287" s="1">
        <v>2021</v>
      </c>
      <c r="F3287" s="1" t="s">
        <v>26651</v>
      </c>
      <c r="G3287" s="1">
        <v>189200</v>
      </c>
      <c r="H3287" s="1">
        <v>56</v>
      </c>
      <c r="I3287" s="1" t="s">
        <v>27106</v>
      </c>
      <c r="J3287" s="1" t="s">
        <v>27107</v>
      </c>
      <c r="K3287" s="1" t="s">
        <v>7972</v>
      </c>
      <c r="L3287" s="1" t="s">
        <v>8102</v>
      </c>
    </row>
    <row r="3288" spans="1:12" ht="37.5">
      <c r="A3288" s="1" t="s">
        <v>27108</v>
      </c>
      <c r="B3288" s="1" t="s">
        <v>27109</v>
      </c>
      <c r="C3288" s="1" t="s">
        <v>23900</v>
      </c>
      <c r="D3288" s="1" t="s">
        <v>27110</v>
      </c>
      <c r="E3288" s="1">
        <v>2021</v>
      </c>
      <c r="F3288" s="1" t="s">
        <v>8685</v>
      </c>
      <c r="G3288" s="1">
        <v>9540091</v>
      </c>
      <c r="H3288" s="1">
        <v>33</v>
      </c>
      <c r="I3288" s="1" t="s">
        <v>27111</v>
      </c>
      <c r="J3288" s="1" t="s">
        <v>27112</v>
      </c>
      <c r="K3288" s="1" t="s">
        <v>7972</v>
      </c>
      <c r="L3288" s="1" t="s">
        <v>8688</v>
      </c>
    </row>
    <row r="3289" spans="1:12" ht="37.5">
      <c r="A3289" s="1" t="s">
        <v>27113</v>
      </c>
      <c r="B3289" s="1" t="s">
        <v>27114</v>
      </c>
      <c r="C3289" s="1" t="s">
        <v>23900</v>
      </c>
      <c r="D3289" s="1" t="s">
        <v>27115</v>
      </c>
      <c r="E3289" s="1">
        <v>2021</v>
      </c>
      <c r="F3289" s="1" t="s">
        <v>10088</v>
      </c>
      <c r="G3289" s="1">
        <v>15513203</v>
      </c>
      <c r="H3289" s="1">
        <v>17</v>
      </c>
      <c r="I3289" s="1" t="s">
        <v>27116</v>
      </c>
      <c r="J3289" s="1" t="s">
        <v>27117</v>
      </c>
      <c r="K3289" s="1" t="s">
        <v>7972</v>
      </c>
      <c r="L3289" s="1" t="s">
        <v>8078</v>
      </c>
    </row>
    <row r="3290" spans="1:12" ht="37.5">
      <c r="A3290" s="1" t="s">
        <v>27118</v>
      </c>
      <c r="B3290" s="1" t="s">
        <v>27119</v>
      </c>
      <c r="C3290" s="1" t="s">
        <v>23900</v>
      </c>
      <c r="D3290" s="1" t="s">
        <v>27120</v>
      </c>
      <c r="E3290" s="1">
        <v>2021</v>
      </c>
      <c r="F3290" s="1" t="s">
        <v>20091</v>
      </c>
      <c r="G3290" s="1">
        <v>13191578</v>
      </c>
      <c r="H3290" s="1">
        <v>33</v>
      </c>
      <c r="I3290" s="1" t="s">
        <v>27121</v>
      </c>
      <c r="J3290" s="1" t="s">
        <v>27122</v>
      </c>
      <c r="K3290" s="1" t="s">
        <v>7972</v>
      </c>
      <c r="L3290" s="1" t="s">
        <v>20094</v>
      </c>
    </row>
    <row r="3291" spans="1:12" ht="37.5">
      <c r="A3291" s="1" t="s">
        <v>27123</v>
      </c>
      <c r="B3291" s="1" t="s">
        <v>27124</v>
      </c>
      <c r="C3291" s="1" t="s">
        <v>23900</v>
      </c>
      <c r="D3291" s="1" t="s">
        <v>27125</v>
      </c>
      <c r="E3291" s="1">
        <v>2021</v>
      </c>
      <c r="F3291" s="1" t="s">
        <v>10088</v>
      </c>
      <c r="G3291" s="1">
        <v>15513203</v>
      </c>
      <c r="H3291" s="1">
        <v>17</v>
      </c>
      <c r="I3291" s="1" t="s">
        <v>27126</v>
      </c>
      <c r="J3291" s="1" t="s">
        <v>27127</v>
      </c>
      <c r="K3291" s="1" t="s">
        <v>7972</v>
      </c>
      <c r="L3291" s="1" t="s">
        <v>8078</v>
      </c>
    </row>
    <row r="3292" spans="1:12" ht="37.5">
      <c r="A3292" s="1" t="s">
        <v>27128</v>
      </c>
      <c r="B3292" s="1" t="s">
        <v>27129</v>
      </c>
      <c r="C3292" s="1" t="s">
        <v>23900</v>
      </c>
      <c r="D3292" s="1" t="s">
        <v>27130</v>
      </c>
      <c r="E3292" s="1">
        <v>2021</v>
      </c>
      <c r="F3292" s="1" t="s">
        <v>8144</v>
      </c>
      <c r="G3292" s="1">
        <v>20763417</v>
      </c>
      <c r="H3292" s="1">
        <v>11</v>
      </c>
      <c r="I3292" s="1" t="s">
        <v>27131</v>
      </c>
      <c r="J3292" s="1" t="s">
        <v>27132</v>
      </c>
      <c r="K3292" s="1" t="s">
        <v>7972</v>
      </c>
      <c r="L3292" s="1" t="s">
        <v>11745</v>
      </c>
    </row>
    <row r="3293" spans="1:12" ht="37.5">
      <c r="A3293" s="1" t="s">
        <v>27133</v>
      </c>
      <c r="B3293" s="1" t="s">
        <v>27134</v>
      </c>
      <c r="C3293" s="1" t="s">
        <v>23900</v>
      </c>
      <c r="D3293" s="1" t="s">
        <v>27135</v>
      </c>
      <c r="E3293" s="1">
        <v>2021</v>
      </c>
      <c r="F3293" s="1" t="s">
        <v>9289</v>
      </c>
      <c r="G3293" s="1">
        <v>20738994</v>
      </c>
      <c r="H3293" s="1">
        <v>13</v>
      </c>
      <c r="I3293" s="1" t="s">
        <v>27136</v>
      </c>
      <c r="J3293" s="1" t="s">
        <v>27137</v>
      </c>
      <c r="K3293" s="1" t="s">
        <v>7972</v>
      </c>
      <c r="L3293" s="1" t="s">
        <v>11745</v>
      </c>
    </row>
    <row r="3294" spans="1:12" ht="37.5">
      <c r="A3294" s="1" t="s">
        <v>27138</v>
      </c>
      <c r="B3294" s="1" t="s">
        <v>27139</v>
      </c>
      <c r="C3294" s="1" t="s">
        <v>23900</v>
      </c>
      <c r="D3294" s="1" t="s">
        <v>27140</v>
      </c>
      <c r="E3294" s="1">
        <v>2021</v>
      </c>
      <c r="F3294" s="1" t="s">
        <v>27141</v>
      </c>
      <c r="G3294" s="1">
        <v>17518644</v>
      </c>
      <c r="H3294" s="1">
        <v>15</v>
      </c>
      <c r="I3294" s="1" t="s">
        <v>27142</v>
      </c>
      <c r="J3294" s="1" t="s">
        <v>27143</v>
      </c>
      <c r="K3294" s="1" t="s">
        <v>7972</v>
      </c>
      <c r="L3294" s="1" t="s">
        <v>8134</v>
      </c>
    </row>
    <row r="3295" spans="1:12" ht="37.5">
      <c r="A3295" s="1" t="s">
        <v>27144</v>
      </c>
      <c r="B3295" s="1" t="s">
        <v>27145</v>
      </c>
      <c r="C3295" s="1" t="s">
        <v>23900</v>
      </c>
      <c r="D3295" s="1" t="s">
        <v>27146</v>
      </c>
      <c r="E3295" s="1">
        <v>2021</v>
      </c>
      <c r="F3295" s="1" t="s">
        <v>16786</v>
      </c>
      <c r="G3295" s="1">
        <v>3787206</v>
      </c>
      <c r="H3295" s="1">
        <v>58</v>
      </c>
      <c r="I3295" s="1" t="s">
        <v>27147</v>
      </c>
      <c r="J3295" s="1" t="s">
        <v>27148</v>
      </c>
      <c r="K3295" s="1" t="s">
        <v>7972</v>
      </c>
      <c r="L3295" s="1" t="s">
        <v>7993</v>
      </c>
    </row>
    <row r="3296" spans="1:12" ht="37.5">
      <c r="A3296" s="1" t="s">
        <v>27149</v>
      </c>
      <c r="B3296" s="1" t="s">
        <v>27150</v>
      </c>
      <c r="C3296" s="1" t="s">
        <v>23900</v>
      </c>
      <c r="D3296" s="1" t="s">
        <v>27151</v>
      </c>
      <c r="E3296" s="1">
        <v>2021</v>
      </c>
      <c r="F3296" s="1" t="s">
        <v>10254</v>
      </c>
      <c r="G3296" s="1">
        <v>18685137</v>
      </c>
      <c r="H3296" s="1">
        <v>12</v>
      </c>
      <c r="I3296" s="1" t="s">
        <v>27152</v>
      </c>
      <c r="J3296" s="1" t="s">
        <v>27153</v>
      </c>
      <c r="K3296" s="1" t="s">
        <v>7972</v>
      </c>
      <c r="L3296" s="1" t="s">
        <v>7985</v>
      </c>
    </row>
    <row r="3297" spans="1:12" ht="37.5">
      <c r="A3297" s="1" t="s">
        <v>27154</v>
      </c>
      <c r="B3297" s="1" t="s">
        <v>27155</v>
      </c>
      <c r="C3297" s="1" t="s">
        <v>23900</v>
      </c>
      <c r="D3297" s="1" t="s">
        <v>27156</v>
      </c>
      <c r="E3297" s="1">
        <v>2021</v>
      </c>
      <c r="F3297" s="1" t="s">
        <v>10254</v>
      </c>
      <c r="G3297" s="1">
        <v>18685137</v>
      </c>
      <c r="H3297" s="1">
        <v>12</v>
      </c>
      <c r="I3297" s="1" t="s">
        <v>27157</v>
      </c>
      <c r="J3297" s="1" t="s">
        <v>27158</v>
      </c>
      <c r="K3297" s="1" t="s">
        <v>7972</v>
      </c>
      <c r="L3297" s="1" t="s">
        <v>7985</v>
      </c>
    </row>
    <row r="3298" spans="1:12" ht="37.5">
      <c r="A3298" s="1" t="s">
        <v>27159</v>
      </c>
      <c r="B3298" s="1" t="s">
        <v>27160</v>
      </c>
      <c r="C3298" s="1" t="s">
        <v>23900</v>
      </c>
      <c r="D3298" s="1" t="s">
        <v>27161</v>
      </c>
      <c r="E3298" s="1">
        <v>2021</v>
      </c>
      <c r="F3298" s="1" t="s">
        <v>11928</v>
      </c>
      <c r="G3298" s="1">
        <v>15516857</v>
      </c>
      <c r="H3298" s="1">
        <v>17</v>
      </c>
      <c r="I3298" s="1" t="s">
        <v>27162</v>
      </c>
      <c r="J3298" s="1" t="s">
        <v>27163</v>
      </c>
      <c r="K3298" s="1" t="s">
        <v>7972</v>
      </c>
      <c r="L3298" s="1" t="s">
        <v>8324</v>
      </c>
    </row>
    <row r="3299" spans="1:12" ht="37.5">
      <c r="A3299" s="1" t="s">
        <v>27164</v>
      </c>
      <c r="B3299" s="1" t="s">
        <v>27165</v>
      </c>
      <c r="C3299" s="1" t="s">
        <v>23900</v>
      </c>
      <c r="D3299" s="1" t="s">
        <v>27166</v>
      </c>
      <c r="E3299" s="1">
        <v>2021</v>
      </c>
      <c r="F3299" s="1" t="s">
        <v>12231</v>
      </c>
      <c r="G3299" s="1">
        <v>3064573</v>
      </c>
      <c r="H3299" s="1">
        <v>58</v>
      </c>
      <c r="I3299" s="1" t="s">
        <v>27167</v>
      </c>
      <c r="J3299" s="1" t="s">
        <v>27168</v>
      </c>
      <c r="K3299" s="1" t="s">
        <v>7972</v>
      </c>
      <c r="L3299" s="1" t="s">
        <v>8027</v>
      </c>
    </row>
    <row r="3300" spans="1:12" ht="37.5">
      <c r="A3300" s="1" t="s">
        <v>27169</v>
      </c>
      <c r="B3300" s="1" t="s">
        <v>27170</v>
      </c>
      <c r="C3300" s="1" t="s">
        <v>23900</v>
      </c>
      <c r="D3300" s="1" t="s">
        <v>27171</v>
      </c>
      <c r="E3300" s="1">
        <v>2021</v>
      </c>
      <c r="F3300" s="1" t="s">
        <v>27172</v>
      </c>
      <c r="G3300" s="1">
        <v>18645909</v>
      </c>
      <c r="H3300" s="1">
        <v>14</v>
      </c>
      <c r="I3300" s="1" t="s">
        <v>27173</v>
      </c>
      <c r="J3300" s="1" t="s">
        <v>27174</v>
      </c>
      <c r="K3300" s="1" t="s">
        <v>7972</v>
      </c>
      <c r="L3300" s="1" t="s">
        <v>7985</v>
      </c>
    </row>
    <row r="3301" spans="1:12" ht="37.5">
      <c r="A3301" s="1" t="s">
        <v>27175</v>
      </c>
      <c r="B3301" s="1" t="s">
        <v>27176</v>
      </c>
      <c r="C3301" s="1" t="s">
        <v>23900</v>
      </c>
      <c r="D3301" s="1" t="s">
        <v>27177</v>
      </c>
      <c r="E3301" s="1">
        <v>2021</v>
      </c>
      <c r="F3301" s="1" t="s">
        <v>8516</v>
      </c>
      <c r="G3301" s="1">
        <v>20711050</v>
      </c>
      <c r="H3301" s="1">
        <v>13</v>
      </c>
      <c r="I3301" s="1" t="s">
        <v>27178</v>
      </c>
      <c r="J3301" s="1" t="s">
        <v>27179</v>
      </c>
      <c r="K3301" s="1" t="s">
        <v>7972</v>
      </c>
      <c r="L3301" s="1" t="s">
        <v>11745</v>
      </c>
    </row>
    <row r="3302" spans="1:12" ht="37.5">
      <c r="A3302" s="1" t="s">
        <v>27180</v>
      </c>
      <c r="B3302" s="1" t="s">
        <v>27181</v>
      </c>
      <c r="C3302" s="1" t="s">
        <v>23900</v>
      </c>
      <c r="D3302" s="1" t="s">
        <v>27182</v>
      </c>
      <c r="E3302" s="1">
        <v>2021</v>
      </c>
      <c r="F3302" s="1" t="s">
        <v>8293</v>
      </c>
      <c r="G3302" s="1">
        <v>22142134</v>
      </c>
      <c r="H3302" s="1">
        <v>59</v>
      </c>
      <c r="I3302" s="1" t="s">
        <v>27183</v>
      </c>
      <c r="J3302" s="1" t="s">
        <v>27184</v>
      </c>
      <c r="K3302" s="1" t="s">
        <v>7972</v>
      </c>
      <c r="L3302" s="1" t="s">
        <v>8027</v>
      </c>
    </row>
    <row r="3303" spans="1:12" ht="37.5">
      <c r="A3303" s="1" t="s">
        <v>27185</v>
      </c>
      <c r="B3303" s="1" t="s">
        <v>27186</v>
      </c>
      <c r="C3303" s="1" t="s">
        <v>23900</v>
      </c>
      <c r="D3303" s="1" t="s">
        <v>27187</v>
      </c>
      <c r="E3303" s="1">
        <v>2021</v>
      </c>
      <c r="F3303" s="1" t="s">
        <v>12388</v>
      </c>
      <c r="G3303" s="1">
        <v>15455971</v>
      </c>
      <c r="H3303" s="1">
        <v>18</v>
      </c>
      <c r="I3303" s="1" t="s">
        <v>27188</v>
      </c>
      <c r="J3303" s="1" t="s">
        <v>27189</v>
      </c>
      <c r="K3303" s="1" t="s">
        <v>7972</v>
      </c>
      <c r="L3303" s="1" t="s">
        <v>8102</v>
      </c>
    </row>
    <row r="3304" spans="1:12" ht="37.5">
      <c r="A3304" s="1" t="s">
        <v>27190</v>
      </c>
      <c r="B3304" s="1" t="s">
        <v>27191</v>
      </c>
      <c r="C3304" s="1" t="s">
        <v>23900</v>
      </c>
      <c r="D3304" s="1" t="s">
        <v>27192</v>
      </c>
      <c r="E3304" s="1">
        <v>2021</v>
      </c>
      <c r="F3304" s="1" t="s">
        <v>27193</v>
      </c>
      <c r="G3304" s="1">
        <v>9593845</v>
      </c>
      <c r="H3304" s="1">
        <v>34</v>
      </c>
      <c r="I3304" s="1" t="s">
        <v>27194</v>
      </c>
      <c r="J3304" s="1" t="s">
        <v>27195</v>
      </c>
      <c r="K3304" s="1" t="s">
        <v>7972</v>
      </c>
      <c r="L3304" s="1" t="s">
        <v>12644</v>
      </c>
    </row>
    <row r="3305" spans="1:12" ht="37.5">
      <c r="A3305" s="1" t="s">
        <v>27196</v>
      </c>
      <c r="B3305" s="1" t="s">
        <v>27197</v>
      </c>
      <c r="C3305" s="1" t="s">
        <v>23900</v>
      </c>
      <c r="D3305" s="1" t="s">
        <v>27198</v>
      </c>
      <c r="E3305" s="1">
        <v>2021</v>
      </c>
      <c r="F3305" s="1" t="s">
        <v>10114</v>
      </c>
      <c r="G3305" s="1">
        <v>7437315</v>
      </c>
      <c r="H3305" s="1">
        <v>152</v>
      </c>
      <c r="I3305" s="1" t="s">
        <v>27199</v>
      </c>
      <c r="J3305" s="1" t="s">
        <v>27200</v>
      </c>
      <c r="K3305" s="1" t="s">
        <v>7972</v>
      </c>
      <c r="L3305" s="1" t="s">
        <v>10117</v>
      </c>
    </row>
    <row r="3306" spans="1:12" ht="37.5">
      <c r="A3306" s="1" t="s">
        <v>27201</v>
      </c>
      <c r="B3306" s="1" t="s">
        <v>27202</v>
      </c>
      <c r="C3306" s="1" t="s">
        <v>23900</v>
      </c>
      <c r="D3306" s="1" t="s">
        <v>27203</v>
      </c>
      <c r="E3306" s="1">
        <v>2021</v>
      </c>
      <c r="F3306" s="1" t="s">
        <v>9567</v>
      </c>
      <c r="G3306" s="1">
        <v>19366442</v>
      </c>
      <c r="H3306" s="1">
        <v>14</v>
      </c>
      <c r="I3306" s="1" t="s">
        <v>27204</v>
      </c>
      <c r="J3306" s="1" t="s">
        <v>27205</v>
      </c>
      <c r="K3306" s="1" t="s">
        <v>7972</v>
      </c>
      <c r="L3306" s="1" t="s">
        <v>7978</v>
      </c>
    </row>
    <row r="3307" spans="1:12" ht="37.5">
      <c r="A3307" s="1" t="s">
        <v>27206</v>
      </c>
      <c r="B3307" s="1" t="s">
        <v>27207</v>
      </c>
      <c r="C3307" s="1" t="s">
        <v>23900</v>
      </c>
      <c r="D3307" s="1" t="s">
        <v>27208</v>
      </c>
      <c r="E3307" s="1">
        <v>2021</v>
      </c>
      <c r="F3307" s="1" t="s">
        <v>8392</v>
      </c>
      <c r="G3307" s="1">
        <v>23274662</v>
      </c>
      <c r="H3307" s="1">
        <v>8</v>
      </c>
      <c r="I3307" s="1" t="s">
        <v>27209</v>
      </c>
      <c r="J3307" s="1" t="s">
        <v>27210</v>
      </c>
      <c r="K3307" s="1" t="s">
        <v>7972</v>
      </c>
      <c r="L3307" s="1" t="s">
        <v>8102</v>
      </c>
    </row>
    <row r="3308" spans="1:12" ht="37.5">
      <c r="A3308" s="1" t="s">
        <v>27211</v>
      </c>
      <c r="B3308" s="1" t="s">
        <v>27212</v>
      </c>
      <c r="C3308" s="1" t="s">
        <v>23900</v>
      </c>
      <c r="D3308" s="1" t="s">
        <v>27213</v>
      </c>
      <c r="E3308" s="1">
        <v>2021</v>
      </c>
      <c r="F3308" s="1" t="s">
        <v>13891</v>
      </c>
      <c r="G3308" s="1">
        <v>21540357</v>
      </c>
      <c r="H3308" s="1">
        <v>2021</v>
      </c>
      <c r="I3308" s="1" t="s">
        <v>27214</v>
      </c>
      <c r="J3308" s="1" t="s">
        <v>27215</v>
      </c>
      <c r="K3308" s="1" t="s">
        <v>7972</v>
      </c>
      <c r="L3308" s="1" t="s">
        <v>8078</v>
      </c>
    </row>
    <row r="3309" spans="1:12" ht="37.5">
      <c r="A3309" s="1" t="s">
        <v>27216</v>
      </c>
      <c r="B3309" s="1" t="s">
        <v>27217</v>
      </c>
      <c r="C3309" s="1" t="s">
        <v>23900</v>
      </c>
      <c r="D3309" s="1" t="s">
        <v>27218</v>
      </c>
      <c r="E3309" s="1">
        <v>2021</v>
      </c>
      <c r="F3309" s="1" t="s">
        <v>24863</v>
      </c>
      <c r="G3309" s="1">
        <v>13865056</v>
      </c>
      <c r="H3309" s="1">
        <v>148</v>
      </c>
      <c r="I3309" s="1" t="s">
        <v>27219</v>
      </c>
      <c r="J3309" s="1" t="s">
        <v>27220</v>
      </c>
      <c r="K3309" s="1" t="s">
        <v>7972</v>
      </c>
      <c r="L3309" s="1" t="s">
        <v>18816</v>
      </c>
    </row>
    <row r="3310" spans="1:12" ht="37.5">
      <c r="A3310" s="1" t="s">
        <v>27221</v>
      </c>
      <c r="B3310" s="1" t="s">
        <v>27222</v>
      </c>
      <c r="C3310" s="1" t="s">
        <v>23900</v>
      </c>
      <c r="D3310" s="1" t="s">
        <v>27223</v>
      </c>
      <c r="E3310" s="1">
        <v>2021</v>
      </c>
      <c r="F3310" s="1" t="s">
        <v>12388</v>
      </c>
      <c r="G3310" s="1">
        <v>15455971</v>
      </c>
      <c r="H3310" s="1">
        <v>18</v>
      </c>
      <c r="I3310" s="1" t="s">
        <v>27224</v>
      </c>
      <c r="J3310" s="1" t="s">
        <v>27225</v>
      </c>
      <c r="K3310" s="1" t="s">
        <v>7972</v>
      </c>
      <c r="L3310" s="1" t="s">
        <v>8102</v>
      </c>
    </row>
    <row r="3311" spans="1:12" ht="37.5">
      <c r="A3311" s="1" t="s">
        <v>27226</v>
      </c>
      <c r="B3311" s="1" t="s">
        <v>27227</v>
      </c>
      <c r="C3311" s="1" t="s">
        <v>23900</v>
      </c>
      <c r="D3311" s="1" t="s">
        <v>27228</v>
      </c>
      <c r="E3311" s="1">
        <v>2021</v>
      </c>
      <c r="F3311" s="1" t="s">
        <v>8009</v>
      </c>
      <c r="G3311" s="1">
        <v>20799292</v>
      </c>
      <c r="H3311" s="1">
        <v>10</v>
      </c>
      <c r="I3311" s="1" t="s">
        <v>27229</v>
      </c>
      <c r="J3311" s="1" t="s">
        <v>27230</v>
      </c>
      <c r="K3311" s="1" t="s">
        <v>7972</v>
      </c>
      <c r="L3311" s="1" t="s">
        <v>11745</v>
      </c>
    </row>
    <row r="3312" spans="1:12" ht="37.5">
      <c r="A3312" s="1" t="s">
        <v>27231</v>
      </c>
      <c r="B3312" s="1" t="s">
        <v>27232</v>
      </c>
      <c r="C3312" s="1" t="s">
        <v>23900</v>
      </c>
      <c r="D3312" s="1" t="s">
        <v>27233</v>
      </c>
      <c r="E3312" s="1">
        <v>2021</v>
      </c>
      <c r="F3312" s="1" t="s">
        <v>16779</v>
      </c>
      <c r="G3312" s="1">
        <v>3600300</v>
      </c>
      <c r="H3312" s="1">
        <v>53</v>
      </c>
      <c r="I3312" s="1" t="s">
        <v>27234</v>
      </c>
      <c r="J3312" s="1" t="s">
        <v>27235</v>
      </c>
      <c r="K3312" s="1" t="s">
        <v>7972</v>
      </c>
      <c r="L3312" s="1" t="s">
        <v>8324</v>
      </c>
    </row>
    <row r="3313" spans="1:12" ht="37.5">
      <c r="A3313" s="1" t="s">
        <v>27236</v>
      </c>
      <c r="B3313" s="1" t="s">
        <v>27237</v>
      </c>
      <c r="C3313" s="1" t="s">
        <v>23900</v>
      </c>
      <c r="D3313" s="1" t="s">
        <v>27238</v>
      </c>
      <c r="E3313" s="1">
        <v>2021</v>
      </c>
      <c r="F3313" s="1" t="s">
        <v>9971</v>
      </c>
      <c r="G3313" s="1">
        <v>13837621</v>
      </c>
      <c r="H3313" s="1">
        <v>115</v>
      </c>
      <c r="I3313" s="1" t="s">
        <v>27239</v>
      </c>
      <c r="J3313" s="1" t="s">
        <v>27240</v>
      </c>
      <c r="K3313" s="1" t="s">
        <v>7972</v>
      </c>
      <c r="L3313" s="1" t="s">
        <v>7993</v>
      </c>
    </row>
    <row r="3314" spans="1:12" ht="37.5">
      <c r="A3314" s="1" t="s">
        <v>27241</v>
      </c>
      <c r="B3314" s="1" t="s">
        <v>27242</v>
      </c>
      <c r="C3314" s="1" t="s">
        <v>23900</v>
      </c>
      <c r="D3314" s="1" t="s">
        <v>27243</v>
      </c>
      <c r="E3314" s="1">
        <v>2021</v>
      </c>
      <c r="F3314" s="1" t="s">
        <v>27244</v>
      </c>
      <c r="G3314" s="1">
        <v>9265805</v>
      </c>
      <c r="H3314" s="1">
        <v>127</v>
      </c>
      <c r="I3314" s="1" t="s">
        <v>27245</v>
      </c>
      <c r="J3314" s="1" t="s">
        <v>27246</v>
      </c>
      <c r="K3314" s="1" t="s">
        <v>7972</v>
      </c>
      <c r="L3314" s="1" t="s">
        <v>7993</v>
      </c>
    </row>
    <row r="3315" spans="1:12" ht="37.5">
      <c r="A3315" s="1" t="s">
        <v>27247</v>
      </c>
      <c r="B3315" s="1" t="s">
        <v>27248</v>
      </c>
      <c r="C3315" s="1" t="s">
        <v>23900</v>
      </c>
      <c r="D3315" s="1" t="s">
        <v>27249</v>
      </c>
      <c r="E3315" s="1">
        <v>2021</v>
      </c>
      <c r="F3315" s="1" t="s">
        <v>16035</v>
      </c>
      <c r="G3315" s="1">
        <v>10848045</v>
      </c>
      <c r="H3315" s="1">
        <v>182</v>
      </c>
      <c r="I3315" s="1" t="s">
        <v>27250</v>
      </c>
      <c r="J3315" s="1" t="s">
        <v>27251</v>
      </c>
      <c r="K3315" s="1" t="s">
        <v>7972</v>
      </c>
      <c r="L3315" s="1" t="s">
        <v>16038</v>
      </c>
    </row>
    <row r="3316" spans="1:12" ht="37.5">
      <c r="A3316" s="1" t="s">
        <v>27252</v>
      </c>
      <c r="B3316" s="1" t="s">
        <v>27253</v>
      </c>
      <c r="C3316" s="1" t="s">
        <v>23900</v>
      </c>
      <c r="D3316" s="1" t="s">
        <v>27254</v>
      </c>
      <c r="E3316" s="1">
        <v>2021</v>
      </c>
      <c r="F3316" s="1" t="s">
        <v>8276</v>
      </c>
      <c r="G3316" s="1">
        <v>14248220</v>
      </c>
      <c r="H3316" s="1">
        <v>21</v>
      </c>
      <c r="I3316" s="1" t="s">
        <v>27255</v>
      </c>
      <c r="J3316" s="1" t="s">
        <v>27256</v>
      </c>
      <c r="K3316" s="1" t="s">
        <v>7972</v>
      </c>
      <c r="L3316" s="1" t="s">
        <v>11745</v>
      </c>
    </row>
    <row r="3317" spans="1:12" ht="37.5">
      <c r="A3317" s="1" t="s">
        <v>27257</v>
      </c>
      <c r="B3317" s="1" t="s">
        <v>27258</v>
      </c>
      <c r="C3317" s="1" t="s">
        <v>23900</v>
      </c>
      <c r="D3317" s="1" t="s">
        <v>27259</v>
      </c>
      <c r="E3317" s="1">
        <v>2021</v>
      </c>
      <c r="F3317" s="1" t="s">
        <v>16035</v>
      </c>
      <c r="G3317" s="1">
        <v>10848045</v>
      </c>
      <c r="H3317" s="1">
        <v>181</v>
      </c>
      <c r="I3317" s="1" t="s">
        <v>27260</v>
      </c>
      <c r="J3317" s="1" t="s">
        <v>27261</v>
      </c>
      <c r="K3317" s="1" t="s">
        <v>7972</v>
      </c>
      <c r="L3317" s="1" t="s">
        <v>16038</v>
      </c>
    </row>
    <row r="3318" spans="1:12" ht="37.5">
      <c r="A3318" s="1" t="s">
        <v>27262</v>
      </c>
      <c r="B3318" s="1" t="s">
        <v>27263</v>
      </c>
      <c r="C3318" s="1" t="s">
        <v>23900</v>
      </c>
      <c r="D3318" s="1" t="s">
        <v>27264</v>
      </c>
      <c r="E3318" s="1">
        <v>2021</v>
      </c>
      <c r="F3318" s="1" t="s">
        <v>8516</v>
      </c>
      <c r="G3318" s="1">
        <v>20711050</v>
      </c>
      <c r="H3318" s="1">
        <v>13</v>
      </c>
      <c r="I3318" s="1" t="s">
        <v>27265</v>
      </c>
      <c r="J3318" s="1" t="s">
        <v>27266</v>
      </c>
      <c r="K3318" s="1" t="s">
        <v>7972</v>
      </c>
      <c r="L3318" s="1" t="s">
        <v>9292</v>
      </c>
    </row>
    <row r="3319" spans="1:12" ht="37.5">
      <c r="A3319" s="1" t="s">
        <v>27267</v>
      </c>
      <c r="B3319" s="1" t="s">
        <v>27268</v>
      </c>
      <c r="C3319" s="1" t="s">
        <v>23900</v>
      </c>
      <c r="D3319" s="1" t="s">
        <v>27269</v>
      </c>
      <c r="E3319" s="1">
        <v>2021</v>
      </c>
      <c r="F3319" s="1" t="s">
        <v>8348</v>
      </c>
      <c r="G3319" s="1">
        <v>24123811</v>
      </c>
      <c r="H3319" s="1">
        <v>6</v>
      </c>
      <c r="I3319" s="1" t="s">
        <v>27270</v>
      </c>
      <c r="J3319" s="1" t="s">
        <v>27271</v>
      </c>
      <c r="K3319" s="1" t="s">
        <v>7972</v>
      </c>
      <c r="L3319" s="1" t="s">
        <v>9292</v>
      </c>
    </row>
    <row r="3320" spans="1:12" ht="37.5">
      <c r="A3320" s="1" t="s">
        <v>27272</v>
      </c>
      <c r="B3320" s="1" t="s">
        <v>27273</v>
      </c>
      <c r="C3320" s="1" t="s">
        <v>23900</v>
      </c>
      <c r="D3320" s="1" t="s">
        <v>27274</v>
      </c>
      <c r="E3320" s="1">
        <v>2021</v>
      </c>
      <c r="F3320" s="1" t="s">
        <v>11339</v>
      </c>
      <c r="G3320" s="1">
        <v>8848173</v>
      </c>
      <c r="H3320" s="1">
        <v>36</v>
      </c>
      <c r="I3320" s="1" t="s">
        <v>27275</v>
      </c>
      <c r="J3320" s="1" t="s">
        <v>27276</v>
      </c>
      <c r="K3320" s="1" t="s">
        <v>7972</v>
      </c>
      <c r="L3320" s="1" t="s">
        <v>10694</v>
      </c>
    </row>
    <row r="3321" spans="1:12" ht="37.5">
      <c r="A3321" s="1" t="s">
        <v>27277</v>
      </c>
      <c r="B3321" s="1" t="s">
        <v>27278</v>
      </c>
      <c r="C3321" s="1" t="s">
        <v>23900</v>
      </c>
      <c r="D3321" s="1" t="s">
        <v>27279</v>
      </c>
      <c r="E3321" s="1">
        <v>2021</v>
      </c>
      <c r="F3321" s="1" t="s">
        <v>10254</v>
      </c>
      <c r="G3321" s="1">
        <v>18685137</v>
      </c>
      <c r="H3321" s="1">
        <v>12</v>
      </c>
      <c r="I3321" s="1" t="s">
        <v>27280</v>
      </c>
      <c r="J3321" s="1" t="s">
        <v>27281</v>
      </c>
      <c r="K3321" s="1" t="s">
        <v>7972</v>
      </c>
      <c r="L3321" s="1" t="s">
        <v>7985</v>
      </c>
    </row>
    <row r="3322" spans="1:12" ht="37.5">
      <c r="A3322" s="1" t="s">
        <v>27282</v>
      </c>
      <c r="B3322" s="1" t="s">
        <v>27283</v>
      </c>
      <c r="C3322" s="1" t="s">
        <v>23900</v>
      </c>
      <c r="D3322" s="1" t="s">
        <v>27284</v>
      </c>
      <c r="E3322" s="1">
        <v>2021</v>
      </c>
      <c r="F3322" s="1" t="s">
        <v>8293</v>
      </c>
      <c r="G3322" s="1">
        <v>22142134</v>
      </c>
      <c r="H3322" s="1">
        <v>58</v>
      </c>
      <c r="I3322" s="1" t="s">
        <v>27285</v>
      </c>
      <c r="J3322" s="1" t="s">
        <v>27286</v>
      </c>
      <c r="K3322" s="1" t="s">
        <v>7972</v>
      </c>
      <c r="L3322" s="1" t="s">
        <v>8027</v>
      </c>
    </row>
    <row r="3323" spans="1:12" ht="37.5">
      <c r="A3323" s="1" t="s">
        <v>27287</v>
      </c>
      <c r="B3323" s="1" t="s">
        <v>27288</v>
      </c>
      <c r="C3323" s="1" t="s">
        <v>23900</v>
      </c>
      <c r="D3323" s="1" t="s">
        <v>27289</v>
      </c>
      <c r="E3323" s="1">
        <v>2021</v>
      </c>
      <c r="F3323" s="1" t="s">
        <v>24734</v>
      </c>
      <c r="G3323" s="1">
        <v>10518215</v>
      </c>
      <c r="H3323" s="1">
        <v>31</v>
      </c>
      <c r="I3323" s="1" t="s">
        <v>27290</v>
      </c>
      <c r="J3323" s="1" t="s">
        <v>27291</v>
      </c>
      <c r="K3323" s="1" t="s">
        <v>7972</v>
      </c>
      <c r="L3323" s="1" t="s">
        <v>8102</v>
      </c>
    </row>
    <row r="3324" spans="1:12" ht="37.5">
      <c r="A3324" s="1" t="s">
        <v>3757</v>
      </c>
      <c r="B3324" s="1" t="s">
        <v>27292</v>
      </c>
      <c r="C3324" s="1" t="s">
        <v>23900</v>
      </c>
      <c r="D3324" s="1" t="s">
        <v>27293</v>
      </c>
      <c r="E3324" s="1">
        <v>2021</v>
      </c>
      <c r="F3324" s="1" t="s">
        <v>8276</v>
      </c>
      <c r="G3324" s="1">
        <v>14248220</v>
      </c>
      <c r="H3324" s="1">
        <v>21</v>
      </c>
      <c r="I3324" s="1" t="s">
        <v>27294</v>
      </c>
      <c r="J3324" s="1" t="s">
        <v>27295</v>
      </c>
      <c r="K3324" s="1" t="s">
        <v>7972</v>
      </c>
      <c r="L3324" s="1" t="s">
        <v>11745</v>
      </c>
    </row>
    <row r="3325" spans="1:12" ht="37.5">
      <c r="A3325" s="1" t="s">
        <v>27296</v>
      </c>
      <c r="B3325" s="1" t="s">
        <v>27297</v>
      </c>
      <c r="C3325" s="1" t="s">
        <v>23900</v>
      </c>
      <c r="D3325" s="1" t="s">
        <v>27298</v>
      </c>
      <c r="E3325" s="1">
        <v>2021</v>
      </c>
      <c r="F3325" s="1" t="s">
        <v>9567</v>
      </c>
      <c r="G3325" s="1">
        <v>19366442</v>
      </c>
      <c r="H3325" s="1">
        <v>14</v>
      </c>
      <c r="I3325" s="1" t="s">
        <v>27299</v>
      </c>
      <c r="J3325" s="1" t="s">
        <v>27300</v>
      </c>
      <c r="K3325" s="1" t="s">
        <v>7972</v>
      </c>
      <c r="L3325" s="1" t="s">
        <v>7978</v>
      </c>
    </row>
    <row r="3326" spans="1:12" ht="37.5">
      <c r="A3326" s="1" t="s">
        <v>3599</v>
      </c>
      <c r="B3326" s="1" t="s">
        <v>27301</v>
      </c>
      <c r="C3326" s="1" t="s">
        <v>23900</v>
      </c>
      <c r="D3326" s="1" t="s">
        <v>3602</v>
      </c>
      <c r="E3326" s="1">
        <v>2021</v>
      </c>
      <c r="F3326" s="1" t="s">
        <v>27302</v>
      </c>
      <c r="G3326" s="1" t="s">
        <v>7969</v>
      </c>
      <c r="H3326" s="1" t="s">
        <v>7969</v>
      </c>
      <c r="I3326" s="1" t="s">
        <v>27303</v>
      </c>
      <c r="J3326" s="1" t="s">
        <v>27304</v>
      </c>
      <c r="K3326" s="1" t="s">
        <v>7972</v>
      </c>
      <c r="L3326" s="1" t="s">
        <v>8102</v>
      </c>
    </row>
    <row r="3327" spans="1:12" ht="37.5">
      <c r="A3327" s="1" t="s">
        <v>27305</v>
      </c>
      <c r="B3327" s="1" t="s">
        <v>27306</v>
      </c>
      <c r="C3327" s="1" t="s">
        <v>23900</v>
      </c>
      <c r="D3327" s="1" t="s">
        <v>27307</v>
      </c>
      <c r="E3327" s="1">
        <v>2021</v>
      </c>
      <c r="F3327" s="1" t="s">
        <v>27308</v>
      </c>
      <c r="G3327" s="1">
        <v>20754701</v>
      </c>
      <c r="H3327" s="1">
        <v>11</v>
      </c>
      <c r="I3327" s="1" t="s">
        <v>27309</v>
      </c>
      <c r="J3327" s="1" t="s">
        <v>27310</v>
      </c>
      <c r="K3327" s="1" t="s">
        <v>7972</v>
      </c>
      <c r="L3327" s="1" t="s">
        <v>11745</v>
      </c>
    </row>
    <row r="3328" spans="1:12" ht="37.5">
      <c r="A3328" s="1" t="s">
        <v>27311</v>
      </c>
      <c r="B3328" s="1" t="s">
        <v>27312</v>
      </c>
      <c r="C3328" s="1" t="s">
        <v>23900</v>
      </c>
      <c r="D3328" s="1" t="s">
        <v>27313</v>
      </c>
      <c r="E3328" s="1">
        <v>2021</v>
      </c>
      <c r="F3328" s="1" t="s">
        <v>8293</v>
      </c>
      <c r="G3328" s="1">
        <v>22142134</v>
      </c>
      <c r="H3328" s="1">
        <v>59</v>
      </c>
      <c r="I3328" s="1" t="s">
        <v>27314</v>
      </c>
      <c r="J3328" s="1" t="s">
        <v>27315</v>
      </c>
      <c r="K3328" s="1" t="s">
        <v>7972</v>
      </c>
      <c r="L3328" s="1" t="s">
        <v>8027</v>
      </c>
    </row>
    <row r="3329" spans="1:12" ht="37.5">
      <c r="A3329" s="1" t="s">
        <v>27316</v>
      </c>
      <c r="B3329" s="1" t="s">
        <v>27317</v>
      </c>
      <c r="C3329" s="1" t="s">
        <v>23900</v>
      </c>
      <c r="D3329" s="1" t="s">
        <v>27318</v>
      </c>
      <c r="E3329" s="1">
        <v>2021</v>
      </c>
      <c r="F3329" s="1" t="s">
        <v>27319</v>
      </c>
      <c r="G3329" s="1">
        <v>17542731</v>
      </c>
      <c r="H3329" s="1">
        <v>33</v>
      </c>
      <c r="I3329" s="1" t="s">
        <v>27320</v>
      </c>
      <c r="J3329" s="1" t="s">
        <v>27321</v>
      </c>
      <c r="K3329" s="1" t="s">
        <v>7972</v>
      </c>
      <c r="L3329" s="1" t="s">
        <v>12644</v>
      </c>
    </row>
    <row r="3330" spans="1:12" ht="37.5">
      <c r="A3330" s="1" t="s">
        <v>27322</v>
      </c>
      <c r="B3330" s="1" t="s">
        <v>27323</v>
      </c>
      <c r="C3330" s="1" t="s">
        <v>23900</v>
      </c>
      <c r="D3330" s="1" t="s">
        <v>27324</v>
      </c>
      <c r="E3330" s="1">
        <v>2021</v>
      </c>
      <c r="F3330" s="1" t="s">
        <v>8005</v>
      </c>
      <c r="G3330" s="1">
        <v>9208542</v>
      </c>
      <c r="H3330" s="1">
        <v>77</v>
      </c>
      <c r="I3330" s="1" t="s">
        <v>27325</v>
      </c>
      <c r="J3330" s="1" t="s">
        <v>27326</v>
      </c>
      <c r="K3330" s="1" t="s">
        <v>7972</v>
      </c>
      <c r="L3330" s="1" t="s">
        <v>7978</v>
      </c>
    </row>
    <row r="3331" spans="1:12" ht="37.5">
      <c r="A3331" s="1" t="s">
        <v>27327</v>
      </c>
      <c r="B3331" s="1" t="s">
        <v>27328</v>
      </c>
      <c r="C3331" s="1" t="s">
        <v>23900</v>
      </c>
      <c r="D3331" s="1" t="s">
        <v>27329</v>
      </c>
      <c r="E3331" s="1">
        <v>2021</v>
      </c>
      <c r="F3331" s="1" t="s">
        <v>26590</v>
      </c>
      <c r="G3331" s="1">
        <v>14388871</v>
      </c>
      <c r="H3331" s="1">
        <v>23</v>
      </c>
      <c r="I3331" s="1" t="s">
        <v>27330</v>
      </c>
      <c r="J3331" s="1" t="s">
        <v>27331</v>
      </c>
      <c r="K3331" s="1" t="s">
        <v>7972</v>
      </c>
      <c r="L3331" s="1" t="s">
        <v>17595</v>
      </c>
    </row>
    <row r="3332" spans="1:12" ht="37.5">
      <c r="A3332" s="1" t="s">
        <v>27332</v>
      </c>
      <c r="B3332" s="1" t="s">
        <v>27333</v>
      </c>
      <c r="C3332" s="1" t="s">
        <v>23900</v>
      </c>
      <c r="D3332" s="1" t="s">
        <v>27334</v>
      </c>
      <c r="E3332" s="1">
        <v>2021</v>
      </c>
      <c r="F3332" s="1" t="s">
        <v>27335</v>
      </c>
      <c r="G3332" s="1">
        <v>9703950</v>
      </c>
      <c r="H3332" s="1">
        <v>36</v>
      </c>
      <c r="I3332" s="1" t="s">
        <v>27336</v>
      </c>
      <c r="J3332" s="1" t="s">
        <v>27337</v>
      </c>
      <c r="K3332" s="1" t="s">
        <v>7972</v>
      </c>
      <c r="L3332" s="1" t="s">
        <v>7978</v>
      </c>
    </row>
    <row r="3333" spans="1:12" ht="37.5">
      <c r="A3333" s="1" t="s">
        <v>27338</v>
      </c>
      <c r="B3333" s="1" t="s">
        <v>27339</v>
      </c>
      <c r="C3333" s="1" t="s">
        <v>23900</v>
      </c>
      <c r="D3333" s="1" t="s">
        <v>27340</v>
      </c>
      <c r="E3333" s="1">
        <v>2021</v>
      </c>
      <c r="F3333" s="1" t="s">
        <v>27341</v>
      </c>
      <c r="G3333" s="1">
        <v>10844627</v>
      </c>
      <c r="H3333" s="1">
        <v>2021</v>
      </c>
      <c r="I3333" s="1" t="s">
        <v>27342</v>
      </c>
      <c r="J3333" s="1" t="s">
        <v>27343</v>
      </c>
      <c r="K3333" s="1" t="s">
        <v>7972</v>
      </c>
      <c r="L3333" s="1" t="s">
        <v>8078</v>
      </c>
    </row>
    <row r="3334" spans="1:12" ht="37.5">
      <c r="A3334" s="1" t="s">
        <v>27344</v>
      </c>
      <c r="B3334" s="1" t="s">
        <v>27345</v>
      </c>
      <c r="C3334" s="1" t="s">
        <v>23900</v>
      </c>
      <c r="D3334" s="1" t="s">
        <v>27346</v>
      </c>
      <c r="E3334" s="1">
        <v>2021</v>
      </c>
      <c r="F3334" s="1" t="s">
        <v>16043</v>
      </c>
      <c r="G3334" s="1">
        <v>10782</v>
      </c>
      <c r="H3334" s="1">
        <v>64</v>
      </c>
      <c r="I3334" s="1" t="s">
        <v>27347</v>
      </c>
      <c r="J3334" s="1" t="s">
        <v>27348</v>
      </c>
      <c r="K3334" s="1" t="s">
        <v>7972</v>
      </c>
      <c r="L3334" s="1" t="s">
        <v>8324</v>
      </c>
    </row>
    <row r="3335" spans="1:12" ht="37.5">
      <c r="A3335" s="1" t="s">
        <v>27349</v>
      </c>
      <c r="B3335" s="1" t="s">
        <v>27350</v>
      </c>
      <c r="C3335" s="1" t="s">
        <v>23900</v>
      </c>
      <c r="D3335" s="1" t="s">
        <v>27351</v>
      </c>
      <c r="E3335" s="1">
        <v>2021</v>
      </c>
      <c r="F3335" s="1" t="s">
        <v>18945</v>
      </c>
      <c r="G3335" s="1">
        <v>21687161</v>
      </c>
      <c r="H3335" s="1">
        <v>9</v>
      </c>
      <c r="I3335" s="1" t="s">
        <v>27352</v>
      </c>
      <c r="J3335" s="1" t="s">
        <v>27353</v>
      </c>
      <c r="K3335" s="1" t="s">
        <v>7972</v>
      </c>
      <c r="L3335" s="1" t="s">
        <v>8102</v>
      </c>
    </row>
    <row r="3336" spans="1:12" ht="37.5">
      <c r="A3336" s="1" t="s">
        <v>27354</v>
      </c>
      <c r="B3336" s="1" t="s">
        <v>27355</v>
      </c>
      <c r="C3336" s="1" t="s">
        <v>23900</v>
      </c>
      <c r="D3336" s="1" t="s">
        <v>27356</v>
      </c>
      <c r="E3336" s="1">
        <v>2021</v>
      </c>
      <c r="F3336" s="1" t="s">
        <v>12231</v>
      </c>
      <c r="G3336" s="1">
        <v>3064573</v>
      </c>
      <c r="H3336" s="1">
        <v>58</v>
      </c>
      <c r="I3336" s="1" t="s">
        <v>27357</v>
      </c>
      <c r="J3336" s="1" t="s">
        <v>27358</v>
      </c>
      <c r="K3336" s="1" t="s">
        <v>7972</v>
      </c>
      <c r="L3336" s="1" t="s">
        <v>8027</v>
      </c>
    </row>
    <row r="3337" spans="1:12" ht="37.5">
      <c r="A3337" s="1" t="s">
        <v>27359</v>
      </c>
      <c r="B3337" s="1" t="s">
        <v>27360</v>
      </c>
      <c r="C3337" s="1" t="s">
        <v>23900</v>
      </c>
      <c r="D3337" s="1" t="s">
        <v>27361</v>
      </c>
      <c r="E3337" s="1">
        <v>2021</v>
      </c>
      <c r="F3337" s="1" t="s">
        <v>8432</v>
      </c>
      <c r="G3337" s="1">
        <v>9574174</v>
      </c>
      <c r="H3337" s="1">
        <v>172</v>
      </c>
      <c r="I3337" s="1" t="s">
        <v>27362</v>
      </c>
      <c r="J3337" s="1" t="s">
        <v>27363</v>
      </c>
      <c r="K3337" s="1" t="s">
        <v>7972</v>
      </c>
      <c r="L3337" s="1" t="s">
        <v>8027</v>
      </c>
    </row>
    <row r="3338" spans="1:12" ht="37.5">
      <c r="A3338" s="1" t="s">
        <v>27364</v>
      </c>
      <c r="B3338" s="1" t="s">
        <v>27365</v>
      </c>
      <c r="C3338" s="1" t="s">
        <v>23900</v>
      </c>
      <c r="D3338" s="1" t="s">
        <v>27366</v>
      </c>
      <c r="E3338" s="1">
        <v>2021</v>
      </c>
      <c r="F3338" s="1" t="s">
        <v>7975</v>
      </c>
      <c r="G3338" s="1">
        <v>13867857</v>
      </c>
      <c r="H3338" s="1">
        <v>24</v>
      </c>
      <c r="I3338" s="1" t="s">
        <v>27367</v>
      </c>
      <c r="J3338" s="1" t="s">
        <v>27368</v>
      </c>
      <c r="K3338" s="1" t="s">
        <v>7972</v>
      </c>
      <c r="L3338" s="1" t="s">
        <v>7978</v>
      </c>
    </row>
    <row r="3339" spans="1:12" ht="37.5">
      <c r="A3339" s="1" t="s">
        <v>27369</v>
      </c>
      <c r="B3339" s="1" t="s">
        <v>27370</v>
      </c>
      <c r="C3339" s="1" t="s">
        <v>23900</v>
      </c>
      <c r="D3339" s="1" t="s">
        <v>27371</v>
      </c>
      <c r="E3339" s="1">
        <v>2021</v>
      </c>
      <c r="F3339" s="1" t="s">
        <v>17640</v>
      </c>
      <c r="G3339" s="1">
        <v>189545</v>
      </c>
      <c r="H3339" s="1">
        <v>70</v>
      </c>
      <c r="I3339" s="1" t="s">
        <v>27372</v>
      </c>
      <c r="J3339" s="1" t="s">
        <v>27373</v>
      </c>
      <c r="K3339" s="1" t="s">
        <v>7972</v>
      </c>
      <c r="L3339" s="1" t="s">
        <v>8102</v>
      </c>
    </row>
    <row r="3340" spans="1:12" ht="37.5">
      <c r="A3340" s="1" t="s">
        <v>27374</v>
      </c>
      <c r="B3340" s="1" t="s">
        <v>27375</v>
      </c>
      <c r="C3340" s="1" t="s">
        <v>23900</v>
      </c>
      <c r="D3340" s="1" t="s">
        <v>27376</v>
      </c>
      <c r="E3340" s="1">
        <v>2021</v>
      </c>
      <c r="F3340" s="1" t="s">
        <v>8276</v>
      </c>
      <c r="G3340" s="1">
        <v>14248220</v>
      </c>
      <c r="H3340" s="1">
        <v>21</v>
      </c>
      <c r="I3340" s="1" t="s">
        <v>27377</v>
      </c>
      <c r="J3340" s="1" t="s">
        <v>27378</v>
      </c>
      <c r="K3340" s="1" t="s">
        <v>7972</v>
      </c>
      <c r="L3340" s="1" t="s">
        <v>11745</v>
      </c>
    </row>
    <row r="3341" spans="1:12" ht="37.5">
      <c r="A3341" s="1" t="s">
        <v>27379</v>
      </c>
      <c r="B3341" s="1" t="s">
        <v>27380</v>
      </c>
      <c r="C3341" s="1" t="s">
        <v>23900</v>
      </c>
      <c r="D3341" s="1" t="s">
        <v>27381</v>
      </c>
      <c r="E3341" s="1">
        <v>2021</v>
      </c>
      <c r="F3341" s="1" t="s">
        <v>27382</v>
      </c>
      <c r="G3341" s="1">
        <v>20955138</v>
      </c>
      <c r="H3341" s="1">
        <v>8</v>
      </c>
      <c r="I3341" s="1" t="s">
        <v>27383</v>
      </c>
      <c r="J3341" s="1" t="s">
        <v>27384</v>
      </c>
      <c r="K3341" s="1" t="s">
        <v>7972</v>
      </c>
      <c r="L3341" s="1" t="s">
        <v>10731</v>
      </c>
    </row>
    <row r="3342" spans="1:12" ht="37.5">
      <c r="A3342" s="1" t="s">
        <v>3728</v>
      </c>
      <c r="B3342" s="1" t="s">
        <v>27385</v>
      </c>
      <c r="C3342" s="1" t="s">
        <v>23900</v>
      </c>
      <c r="D3342" s="1" t="s">
        <v>3731</v>
      </c>
      <c r="E3342" s="1">
        <v>2021</v>
      </c>
      <c r="F3342" s="1" t="s">
        <v>27386</v>
      </c>
      <c r="G3342" s="1" t="s">
        <v>7969</v>
      </c>
      <c r="H3342" s="1" t="s">
        <v>7969</v>
      </c>
      <c r="I3342" s="1" t="s">
        <v>27387</v>
      </c>
      <c r="J3342" s="1" t="s">
        <v>27388</v>
      </c>
      <c r="K3342" s="1" t="s">
        <v>7972</v>
      </c>
      <c r="L3342" s="1" t="s">
        <v>8102</v>
      </c>
    </row>
    <row r="3343" spans="1:12" ht="37.5">
      <c r="A3343" s="1" t="s">
        <v>27389</v>
      </c>
      <c r="B3343" s="1" t="s">
        <v>27390</v>
      </c>
      <c r="C3343" s="1" t="s">
        <v>23900</v>
      </c>
      <c r="D3343" s="1" t="s">
        <v>27391</v>
      </c>
      <c r="E3343" s="1">
        <v>2021</v>
      </c>
      <c r="F3343" s="1" t="s">
        <v>27392</v>
      </c>
      <c r="G3343" s="1" t="s">
        <v>7969</v>
      </c>
      <c r="H3343" s="1" t="s">
        <v>7969</v>
      </c>
      <c r="I3343" s="1" t="s">
        <v>27393</v>
      </c>
      <c r="J3343" s="1" t="s">
        <v>27394</v>
      </c>
      <c r="K3343" s="1" t="s">
        <v>7972</v>
      </c>
      <c r="L3343" s="1" t="s">
        <v>8102</v>
      </c>
    </row>
    <row r="3344" spans="1:12" ht="37.5">
      <c r="A3344" s="1" t="s">
        <v>27395</v>
      </c>
      <c r="B3344" s="1" t="s">
        <v>27396</v>
      </c>
      <c r="C3344" s="1" t="s">
        <v>23900</v>
      </c>
      <c r="D3344" s="1" t="s">
        <v>27397</v>
      </c>
      <c r="E3344" s="1">
        <v>2021</v>
      </c>
      <c r="F3344" s="1" t="s">
        <v>27398</v>
      </c>
      <c r="G3344" s="1" t="s">
        <v>7969</v>
      </c>
      <c r="H3344" s="1" t="s">
        <v>7969</v>
      </c>
      <c r="I3344" s="1" t="s">
        <v>27399</v>
      </c>
      <c r="J3344" s="1" t="s">
        <v>27400</v>
      </c>
      <c r="K3344" s="1" t="s">
        <v>7972</v>
      </c>
      <c r="L3344" s="1" t="s">
        <v>8102</v>
      </c>
    </row>
    <row r="3345" spans="1:12" ht="50">
      <c r="A3345" s="1" t="s">
        <v>27401</v>
      </c>
      <c r="B3345" s="1" t="s">
        <v>27402</v>
      </c>
      <c r="C3345" s="1" t="s">
        <v>23900</v>
      </c>
      <c r="D3345" s="1" t="s">
        <v>27403</v>
      </c>
      <c r="E3345" s="1">
        <v>2021</v>
      </c>
      <c r="F3345" s="1" t="s">
        <v>27404</v>
      </c>
      <c r="G3345" s="1">
        <v>22973079</v>
      </c>
      <c r="H3345" s="1">
        <v>7</v>
      </c>
      <c r="I3345" s="1" t="s">
        <v>27405</v>
      </c>
      <c r="J3345" s="1" t="s">
        <v>27406</v>
      </c>
      <c r="K3345" s="1" t="s">
        <v>7972</v>
      </c>
      <c r="L3345" s="1" t="s">
        <v>11100</v>
      </c>
    </row>
    <row r="3346" spans="1:12" ht="37.5">
      <c r="A3346" s="1" t="s">
        <v>27407</v>
      </c>
      <c r="B3346" s="1" t="s">
        <v>27408</v>
      </c>
      <c r="C3346" s="1" t="s">
        <v>23900</v>
      </c>
      <c r="D3346" s="1" t="s">
        <v>27409</v>
      </c>
      <c r="E3346" s="1">
        <v>2021</v>
      </c>
      <c r="F3346" s="1" t="s">
        <v>27410</v>
      </c>
      <c r="G3346" s="1" t="s">
        <v>27411</v>
      </c>
      <c r="H3346" s="1">
        <v>40</v>
      </c>
      <c r="I3346" s="1" t="s">
        <v>27412</v>
      </c>
      <c r="J3346" s="1" t="s">
        <v>27413</v>
      </c>
      <c r="K3346" s="1" t="s">
        <v>7972</v>
      </c>
      <c r="L3346" s="1" t="s">
        <v>27414</v>
      </c>
    </row>
    <row r="3347" spans="1:12" ht="37.5">
      <c r="A3347" s="1" t="s">
        <v>27415</v>
      </c>
      <c r="B3347" s="1" t="s">
        <v>27416</v>
      </c>
      <c r="C3347" s="1" t="s">
        <v>23900</v>
      </c>
      <c r="D3347" s="1" t="s">
        <v>27417</v>
      </c>
      <c r="E3347" s="1">
        <v>2021</v>
      </c>
      <c r="F3347" s="1" t="s">
        <v>8024</v>
      </c>
      <c r="G3347" s="1">
        <v>1674048</v>
      </c>
      <c r="H3347" s="1">
        <v>107</v>
      </c>
      <c r="I3347" s="1" t="s">
        <v>27418</v>
      </c>
      <c r="J3347" s="1" t="s">
        <v>27419</v>
      </c>
      <c r="K3347" s="1" t="s">
        <v>7972</v>
      </c>
      <c r="L3347" s="1" t="s">
        <v>8027</v>
      </c>
    </row>
    <row r="3348" spans="1:12" ht="37.5">
      <c r="A3348" s="1" t="s">
        <v>27420</v>
      </c>
      <c r="B3348" s="1" t="s">
        <v>27421</v>
      </c>
      <c r="C3348" s="1" t="s">
        <v>23900</v>
      </c>
      <c r="D3348" s="1" t="s">
        <v>27422</v>
      </c>
      <c r="E3348" s="1">
        <v>2021</v>
      </c>
      <c r="F3348" s="1" t="s">
        <v>27423</v>
      </c>
      <c r="G3348" s="1">
        <v>17549957</v>
      </c>
      <c r="H3348" s="1">
        <v>14</v>
      </c>
      <c r="I3348" s="1" t="s">
        <v>27424</v>
      </c>
      <c r="J3348" s="1" t="s">
        <v>27425</v>
      </c>
      <c r="K3348" s="1" t="s">
        <v>7972</v>
      </c>
      <c r="L3348" s="1" t="s">
        <v>10731</v>
      </c>
    </row>
    <row r="3349" spans="1:12" ht="37.5">
      <c r="A3349" s="1" t="s">
        <v>27426</v>
      </c>
      <c r="B3349" s="1" t="s">
        <v>27427</v>
      </c>
      <c r="C3349" s="1" t="s">
        <v>23900</v>
      </c>
      <c r="D3349" s="1" t="s">
        <v>27428</v>
      </c>
      <c r="E3349" s="1">
        <v>2021</v>
      </c>
      <c r="F3349" s="1" t="s">
        <v>8009</v>
      </c>
      <c r="G3349" s="1">
        <v>20799292</v>
      </c>
      <c r="H3349" s="1">
        <v>10</v>
      </c>
      <c r="I3349" s="1" t="s">
        <v>27429</v>
      </c>
      <c r="J3349" s="1" t="s">
        <v>27430</v>
      </c>
      <c r="K3349" s="1" t="s">
        <v>7972</v>
      </c>
      <c r="L3349" s="1" t="s">
        <v>11745</v>
      </c>
    </row>
    <row r="3350" spans="1:12" ht="37.5">
      <c r="A3350" s="1" t="s">
        <v>27431</v>
      </c>
      <c r="B3350" s="1" t="s">
        <v>27432</v>
      </c>
      <c r="C3350" s="1" t="s">
        <v>23900</v>
      </c>
      <c r="D3350" s="1" t="s">
        <v>27433</v>
      </c>
      <c r="E3350" s="1">
        <v>2021</v>
      </c>
      <c r="F3350" s="1" t="s">
        <v>27434</v>
      </c>
      <c r="G3350" s="1" t="s">
        <v>7969</v>
      </c>
      <c r="H3350" s="1" t="s">
        <v>7969</v>
      </c>
      <c r="I3350" s="1" t="s">
        <v>27435</v>
      </c>
      <c r="J3350" s="1" t="s">
        <v>27436</v>
      </c>
      <c r="K3350" s="1" t="s">
        <v>7972</v>
      </c>
      <c r="L3350" s="1" t="s">
        <v>8102</v>
      </c>
    </row>
    <row r="3351" spans="1:12" ht="37.5">
      <c r="A3351" s="1" t="s">
        <v>27437</v>
      </c>
      <c r="B3351" s="1" t="s">
        <v>27438</v>
      </c>
      <c r="C3351" s="1" t="s">
        <v>23900</v>
      </c>
      <c r="D3351" s="1" t="s">
        <v>27439</v>
      </c>
      <c r="E3351" s="1">
        <v>2021</v>
      </c>
      <c r="F3351" s="1" t="s">
        <v>8009</v>
      </c>
      <c r="G3351" s="1">
        <v>20799292</v>
      </c>
      <c r="H3351" s="1">
        <v>10</v>
      </c>
      <c r="I3351" s="1" t="s">
        <v>27440</v>
      </c>
      <c r="J3351" s="1" t="s">
        <v>27441</v>
      </c>
      <c r="K3351" s="1" t="s">
        <v>7972</v>
      </c>
      <c r="L3351" s="1" t="s">
        <v>11745</v>
      </c>
    </row>
    <row r="3352" spans="1:12" ht="37.5">
      <c r="A3352" s="1" t="s">
        <v>27442</v>
      </c>
      <c r="B3352" s="1" t="s">
        <v>27443</v>
      </c>
      <c r="C3352" s="1" t="s">
        <v>23900</v>
      </c>
      <c r="D3352" s="1" t="s">
        <v>27444</v>
      </c>
      <c r="E3352" s="1">
        <v>2021</v>
      </c>
      <c r="F3352" s="1" t="s">
        <v>8308</v>
      </c>
      <c r="G3352" s="1">
        <v>16155262</v>
      </c>
      <c r="H3352" s="1">
        <v>20</v>
      </c>
      <c r="I3352" s="1" t="s">
        <v>27445</v>
      </c>
      <c r="J3352" s="1" t="s">
        <v>27446</v>
      </c>
      <c r="K3352" s="1" t="s">
        <v>7972</v>
      </c>
      <c r="L3352" s="1" t="s">
        <v>7985</v>
      </c>
    </row>
    <row r="3353" spans="1:12" ht="37.5">
      <c r="A3353" s="1" t="s">
        <v>27447</v>
      </c>
      <c r="B3353" s="1" t="s">
        <v>27448</v>
      </c>
      <c r="C3353" s="1" t="s">
        <v>23900</v>
      </c>
      <c r="D3353" s="1" t="s">
        <v>27449</v>
      </c>
      <c r="E3353" s="1">
        <v>2021</v>
      </c>
      <c r="F3353" s="1" t="s">
        <v>25234</v>
      </c>
      <c r="G3353" s="1">
        <v>10591478</v>
      </c>
      <c r="H3353" s="1">
        <v>30</v>
      </c>
      <c r="I3353" s="1" t="s">
        <v>27450</v>
      </c>
      <c r="J3353" s="1" t="s">
        <v>27451</v>
      </c>
      <c r="K3353" s="1" t="s">
        <v>7972</v>
      </c>
      <c r="L3353" s="1" t="s">
        <v>8134</v>
      </c>
    </row>
    <row r="3354" spans="1:12" ht="37.5">
      <c r="A3354" s="1" t="s">
        <v>27452</v>
      </c>
      <c r="B3354" s="1" t="s">
        <v>27453</v>
      </c>
      <c r="C3354" s="1" t="s">
        <v>23900</v>
      </c>
      <c r="D3354" s="1" t="s">
        <v>27454</v>
      </c>
      <c r="E3354" s="1">
        <v>2021</v>
      </c>
      <c r="F3354" s="1" t="s">
        <v>16994</v>
      </c>
      <c r="G3354" s="1">
        <v>23274697</v>
      </c>
      <c r="H3354" s="1">
        <v>8</v>
      </c>
      <c r="I3354" s="1" t="s">
        <v>27455</v>
      </c>
      <c r="J3354" s="1" t="s">
        <v>27456</v>
      </c>
      <c r="K3354" s="1" t="s">
        <v>7972</v>
      </c>
      <c r="L3354" s="1" t="s">
        <v>8078</v>
      </c>
    </row>
    <row r="3355" spans="1:12" ht="37.5">
      <c r="A3355" s="1" t="s">
        <v>27457</v>
      </c>
      <c r="B3355" s="1" t="s">
        <v>27458</v>
      </c>
      <c r="C3355" s="1" t="s">
        <v>23900</v>
      </c>
      <c r="D3355" s="1" t="s">
        <v>27459</v>
      </c>
      <c r="E3355" s="1">
        <v>2021</v>
      </c>
      <c r="F3355" s="1" t="s">
        <v>8392</v>
      </c>
      <c r="G3355" s="1">
        <v>23274662</v>
      </c>
      <c r="H3355" s="1">
        <v>8</v>
      </c>
      <c r="I3355" s="1" t="s">
        <v>27460</v>
      </c>
      <c r="J3355" s="1" t="s">
        <v>27461</v>
      </c>
      <c r="K3355" s="1" t="s">
        <v>7972</v>
      </c>
      <c r="L3355" s="1" t="s">
        <v>8102</v>
      </c>
    </row>
    <row r="3356" spans="1:12" ht="37.5">
      <c r="A3356" s="1" t="s">
        <v>27462</v>
      </c>
      <c r="B3356" s="1" t="s">
        <v>27463</v>
      </c>
      <c r="C3356" s="1" t="s">
        <v>23900</v>
      </c>
      <c r="D3356" s="1" t="s">
        <v>27464</v>
      </c>
      <c r="E3356" s="1">
        <v>2021</v>
      </c>
      <c r="F3356" s="1" t="s">
        <v>12738</v>
      </c>
      <c r="G3356" s="1">
        <v>10459219</v>
      </c>
      <c r="H3356" s="1">
        <v>32</v>
      </c>
      <c r="I3356" s="1" t="s">
        <v>27465</v>
      </c>
      <c r="J3356" s="1" t="s">
        <v>27466</v>
      </c>
      <c r="K3356" s="1" t="s">
        <v>7972</v>
      </c>
      <c r="L3356" s="1" t="s">
        <v>8078</v>
      </c>
    </row>
    <row r="3357" spans="1:12" ht="37.5">
      <c r="A3357" s="1" t="s">
        <v>27467</v>
      </c>
      <c r="B3357" s="1" t="s">
        <v>27468</v>
      </c>
      <c r="C3357" s="1" t="s">
        <v>23900</v>
      </c>
      <c r="D3357" s="1" t="s">
        <v>27469</v>
      </c>
      <c r="E3357" s="1">
        <v>2021</v>
      </c>
      <c r="F3357" s="1" t="s">
        <v>15169</v>
      </c>
      <c r="G3357" s="1">
        <v>16179846</v>
      </c>
      <c r="H3357" s="1">
        <v>19</v>
      </c>
      <c r="I3357" s="1" t="s">
        <v>27470</v>
      </c>
      <c r="J3357" s="1" t="s">
        <v>27471</v>
      </c>
      <c r="K3357" s="1" t="s">
        <v>7972</v>
      </c>
      <c r="L3357" s="1" t="s">
        <v>7985</v>
      </c>
    </row>
    <row r="3358" spans="1:12" ht="37.5">
      <c r="A3358" s="1" t="s">
        <v>27472</v>
      </c>
      <c r="B3358" s="1" t="s">
        <v>27473</v>
      </c>
      <c r="C3358" s="1" t="s">
        <v>23900</v>
      </c>
      <c r="D3358" s="1" t="s">
        <v>27474</v>
      </c>
      <c r="E3358" s="1">
        <v>2021</v>
      </c>
      <c r="F3358" s="1" t="s">
        <v>24914</v>
      </c>
      <c r="G3358" s="1">
        <v>26666030</v>
      </c>
      <c r="H3358" s="1">
        <v>2</v>
      </c>
      <c r="I3358" s="1" t="s">
        <v>27475</v>
      </c>
      <c r="J3358" s="1" t="s">
        <v>27476</v>
      </c>
      <c r="K3358" s="1" t="s">
        <v>7972</v>
      </c>
      <c r="L3358" s="1" t="s">
        <v>9372</v>
      </c>
    </row>
    <row r="3359" spans="1:12" ht="37.5">
      <c r="A3359" s="1" t="s">
        <v>27477</v>
      </c>
      <c r="B3359" s="1" t="s">
        <v>27478</v>
      </c>
      <c r="C3359" s="1" t="s">
        <v>23900</v>
      </c>
      <c r="D3359" s="1" t="s">
        <v>27479</v>
      </c>
      <c r="E3359" s="1">
        <v>2021</v>
      </c>
      <c r="F3359" s="1" t="s">
        <v>9567</v>
      </c>
      <c r="G3359" s="1">
        <v>19366442</v>
      </c>
      <c r="H3359" s="1">
        <v>14</v>
      </c>
      <c r="I3359" s="1" t="s">
        <v>27480</v>
      </c>
      <c r="J3359" s="1" t="s">
        <v>27481</v>
      </c>
      <c r="K3359" s="1" t="s">
        <v>7972</v>
      </c>
      <c r="L3359" s="1" t="s">
        <v>7978</v>
      </c>
    </row>
    <row r="3360" spans="1:12" ht="37.5">
      <c r="A3360" s="1" t="s">
        <v>27482</v>
      </c>
      <c r="B3360" s="1" t="s">
        <v>27483</v>
      </c>
      <c r="C3360" s="1" t="s">
        <v>23900</v>
      </c>
      <c r="D3360" s="1" t="s">
        <v>27484</v>
      </c>
      <c r="E3360" s="1">
        <v>2021</v>
      </c>
      <c r="F3360" s="1" t="s">
        <v>13107</v>
      </c>
      <c r="G3360" s="1" t="s">
        <v>27485</v>
      </c>
      <c r="H3360" s="1">
        <v>12</v>
      </c>
      <c r="I3360" s="1" t="s">
        <v>27486</v>
      </c>
      <c r="J3360" s="1" t="s">
        <v>27487</v>
      </c>
      <c r="K3360" s="1" t="s">
        <v>7972</v>
      </c>
      <c r="L3360" s="1" t="s">
        <v>8324</v>
      </c>
    </row>
    <row r="3361" spans="1:12" ht="37.5">
      <c r="A3361" s="1" t="s">
        <v>27488</v>
      </c>
      <c r="B3361" s="1" t="s">
        <v>27489</v>
      </c>
      <c r="C3361" s="1" t="s">
        <v>23900</v>
      </c>
      <c r="D3361" s="1" t="s">
        <v>27490</v>
      </c>
      <c r="E3361" s="1">
        <v>2021</v>
      </c>
      <c r="F3361" s="1" t="s">
        <v>8092</v>
      </c>
      <c r="G3361" s="1" t="s">
        <v>27491</v>
      </c>
      <c r="H3361" s="1">
        <v>10</v>
      </c>
      <c r="I3361" s="1" t="s">
        <v>27492</v>
      </c>
      <c r="J3361" s="1" t="s">
        <v>27493</v>
      </c>
      <c r="K3361" s="1" t="s">
        <v>7972</v>
      </c>
      <c r="L3361" s="1" t="s">
        <v>8095</v>
      </c>
    </row>
    <row r="3362" spans="1:12" ht="37.5">
      <c r="A3362" s="1" t="s">
        <v>27494</v>
      </c>
      <c r="B3362" s="1" t="s">
        <v>27495</v>
      </c>
      <c r="C3362" s="1" t="s">
        <v>23900</v>
      </c>
      <c r="D3362" s="1" t="s">
        <v>27496</v>
      </c>
      <c r="E3362" s="1">
        <v>2021</v>
      </c>
      <c r="F3362" s="1" t="s">
        <v>11165</v>
      </c>
      <c r="G3362" s="1">
        <v>7308078</v>
      </c>
      <c r="H3362" s="1" t="s">
        <v>7969</v>
      </c>
      <c r="I3362" s="1" t="s">
        <v>27497</v>
      </c>
      <c r="J3362" s="1" t="s">
        <v>27498</v>
      </c>
      <c r="K3362" s="1" t="s">
        <v>7972</v>
      </c>
      <c r="L3362" s="1" t="s">
        <v>8324</v>
      </c>
    </row>
    <row r="3363" spans="1:12" ht="37.5">
      <c r="A3363" s="1" t="s">
        <v>27499</v>
      </c>
      <c r="B3363" s="1" t="s">
        <v>27500</v>
      </c>
      <c r="C3363" s="1" t="s">
        <v>23900</v>
      </c>
      <c r="D3363" s="1" t="s">
        <v>27501</v>
      </c>
      <c r="E3363" s="1">
        <v>2021</v>
      </c>
      <c r="F3363" s="1" t="s">
        <v>24480</v>
      </c>
      <c r="G3363" s="1">
        <v>19391374</v>
      </c>
      <c r="H3363" s="1">
        <v>14</v>
      </c>
      <c r="I3363" s="1" t="s">
        <v>27502</v>
      </c>
      <c r="J3363" s="1" t="s">
        <v>27503</v>
      </c>
      <c r="K3363" s="1" t="s">
        <v>7972</v>
      </c>
      <c r="L3363" s="1" t="s">
        <v>8102</v>
      </c>
    </row>
    <row r="3364" spans="1:12" ht="37.5">
      <c r="A3364" s="1" t="s">
        <v>27504</v>
      </c>
      <c r="B3364" s="1" t="s">
        <v>27505</v>
      </c>
      <c r="C3364" s="1" t="s">
        <v>23900</v>
      </c>
      <c r="D3364" s="1" t="s">
        <v>27506</v>
      </c>
      <c r="E3364" s="1">
        <v>2021</v>
      </c>
      <c r="F3364" s="1" t="s">
        <v>16855</v>
      </c>
      <c r="G3364" s="1">
        <v>22279032</v>
      </c>
      <c r="H3364" s="1">
        <v>9</v>
      </c>
      <c r="I3364" s="1" t="s">
        <v>27507</v>
      </c>
      <c r="J3364" s="1" t="s">
        <v>27508</v>
      </c>
      <c r="K3364" s="1" t="s">
        <v>7972</v>
      </c>
      <c r="L3364" s="1" t="s">
        <v>11745</v>
      </c>
    </row>
    <row r="3365" spans="1:12" ht="37.5">
      <c r="A3365" s="1" t="s">
        <v>27509</v>
      </c>
      <c r="B3365" s="1" t="s">
        <v>27510</v>
      </c>
      <c r="C3365" s="1" t="s">
        <v>23900</v>
      </c>
      <c r="D3365" s="1" t="s">
        <v>27511</v>
      </c>
      <c r="E3365" s="1">
        <v>2021</v>
      </c>
      <c r="F3365" s="1" t="s">
        <v>8293</v>
      </c>
      <c r="G3365" s="1">
        <v>22142134</v>
      </c>
      <c r="H3365" s="1">
        <v>57</v>
      </c>
      <c r="I3365" s="1" t="s">
        <v>27512</v>
      </c>
      <c r="J3365" s="1" t="s">
        <v>27513</v>
      </c>
      <c r="K3365" s="1" t="s">
        <v>7972</v>
      </c>
      <c r="L3365" s="1" t="s">
        <v>8027</v>
      </c>
    </row>
    <row r="3366" spans="1:12" ht="37.5">
      <c r="A3366" s="1" t="s">
        <v>27514</v>
      </c>
      <c r="B3366" s="1" t="s">
        <v>27515</v>
      </c>
      <c r="C3366" s="1" t="s">
        <v>23900</v>
      </c>
      <c r="D3366" s="1" t="s">
        <v>27516</v>
      </c>
      <c r="E3366" s="1">
        <v>2021</v>
      </c>
      <c r="F3366" s="1" t="s">
        <v>11621</v>
      </c>
      <c r="G3366" s="1">
        <v>19390114</v>
      </c>
      <c r="H3366" s="1">
        <v>2021</v>
      </c>
      <c r="I3366" s="1" t="s">
        <v>27517</v>
      </c>
      <c r="J3366" s="1" t="s">
        <v>27518</v>
      </c>
      <c r="K3366" s="1" t="s">
        <v>7972</v>
      </c>
      <c r="L3366" s="1" t="s">
        <v>11624</v>
      </c>
    </row>
    <row r="3367" spans="1:12" ht="37.5">
      <c r="A3367" s="1" t="s">
        <v>27519</v>
      </c>
      <c r="B3367" s="1" t="s">
        <v>27520</v>
      </c>
      <c r="C3367" s="1" t="s">
        <v>23900</v>
      </c>
      <c r="D3367" s="1" t="s">
        <v>27521</v>
      </c>
      <c r="E3367" s="1">
        <v>2021</v>
      </c>
      <c r="F3367" s="1" t="s">
        <v>11621</v>
      </c>
      <c r="G3367" s="1">
        <v>19390114</v>
      </c>
      <c r="H3367" s="1">
        <v>2021</v>
      </c>
      <c r="I3367" s="1" t="s">
        <v>27522</v>
      </c>
      <c r="J3367" s="1" t="s">
        <v>27523</v>
      </c>
      <c r="K3367" s="1" t="s">
        <v>7972</v>
      </c>
      <c r="L3367" s="1" t="s">
        <v>11624</v>
      </c>
    </row>
    <row r="3368" spans="1:12" ht="37.5">
      <c r="A3368" s="1" t="s">
        <v>27524</v>
      </c>
      <c r="B3368" s="1" t="s">
        <v>27525</v>
      </c>
      <c r="C3368" s="1" t="s">
        <v>23900</v>
      </c>
      <c r="D3368" s="1" t="s">
        <v>27526</v>
      </c>
      <c r="E3368" s="1">
        <v>2021</v>
      </c>
      <c r="F3368" s="1" t="s">
        <v>24914</v>
      </c>
      <c r="G3368" s="1">
        <v>26666030</v>
      </c>
      <c r="H3368" s="1">
        <v>2</v>
      </c>
      <c r="I3368" s="1" t="s">
        <v>27527</v>
      </c>
      <c r="J3368" s="1" t="s">
        <v>27528</v>
      </c>
      <c r="K3368" s="1" t="s">
        <v>7972</v>
      </c>
      <c r="L3368" s="1" t="s">
        <v>9372</v>
      </c>
    </row>
    <row r="3369" spans="1:12" ht="37.5">
      <c r="A3369" s="1" t="s">
        <v>27529</v>
      </c>
      <c r="B3369" s="1" t="s">
        <v>27530</v>
      </c>
      <c r="C3369" s="1" t="s">
        <v>23900</v>
      </c>
      <c r="D3369" s="1" t="s">
        <v>27531</v>
      </c>
      <c r="E3369" s="1">
        <v>2021</v>
      </c>
      <c r="F3369" s="1" t="s">
        <v>24756</v>
      </c>
      <c r="G3369" s="1">
        <v>24059595</v>
      </c>
      <c r="H3369" s="1">
        <v>7</v>
      </c>
      <c r="I3369" s="1" t="s">
        <v>27532</v>
      </c>
      <c r="J3369" s="1" t="s">
        <v>27533</v>
      </c>
      <c r="K3369" s="1" t="s">
        <v>7972</v>
      </c>
      <c r="L3369" s="1" t="s">
        <v>27534</v>
      </c>
    </row>
    <row r="3370" spans="1:12" ht="37.5">
      <c r="A3370" s="1" t="s">
        <v>27535</v>
      </c>
      <c r="B3370" s="1" t="s">
        <v>27536</v>
      </c>
      <c r="C3370" s="1" t="s">
        <v>23900</v>
      </c>
      <c r="D3370" s="1" t="s">
        <v>27537</v>
      </c>
      <c r="E3370" s="1">
        <v>2021</v>
      </c>
      <c r="F3370" s="1" t="s">
        <v>24690</v>
      </c>
      <c r="G3370" s="1">
        <v>9252312</v>
      </c>
      <c r="H3370" s="1">
        <v>422</v>
      </c>
      <c r="I3370" s="1" t="s">
        <v>27538</v>
      </c>
      <c r="J3370" s="1" t="s">
        <v>27539</v>
      </c>
      <c r="K3370" s="1" t="s">
        <v>7972</v>
      </c>
      <c r="L3370" s="1" t="s">
        <v>7993</v>
      </c>
    </row>
    <row r="3371" spans="1:12" ht="37.5">
      <c r="A3371" s="1" t="s">
        <v>27540</v>
      </c>
      <c r="B3371" s="1" t="s">
        <v>27541</v>
      </c>
      <c r="C3371" s="1" t="s">
        <v>23900</v>
      </c>
      <c r="D3371" s="1" t="s">
        <v>27542</v>
      </c>
      <c r="E3371" s="1">
        <v>2021</v>
      </c>
      <c r="F3371" s="1" t="s">
        <v>25066</v>
      </c>
      <c r="G3371" s="1">
        <v>22147853</v>
      </c>
      <c r="H3371" s="1">
        <v>51</v>
      </c>
      <c r="I3371" s="1" t="s">
        <v>27543</v>
      </c>
      <c r="J3371" s="1" t="s">
        <v>27544</v>
      </c>
      <c r="K3371" s="1" t="s">
        <v>7972</v>
      </c>
      <c r="L3371" s="1" t="s">
        <v>8027</v>
      </c>
    </row>
    <row r="3372" spans="1:12" ht="37.5">
      <c r="A3372" s="1" t="s">
        <v>27545</v>
      </c>
      <c r="B3372" s="1" t="s">
        <v>27546</v>
      </c>
      <c r="C3372" s="1" t="s">
        <v>23900</v>
      </c>
      <c r="D3372" s="1" t="s">
        <v>27547</v>
      </c>
      <c r="E3372" s="1">
        <v>2021</v>
      </c>
      <c r="F3372" s="1" t="s">
        <v>11045</v>
      </c>
      <c r="G3372" s="1">
        <v>10994300</v>
      </c>
      <c r="H3372" s="1">
        <v>23</v>
      </c>
      <c r="I3372" s="1" t="s">
        <v>27548</v>
      </c>
      <c r="J3372" s="1" t="s">
        <v>27549</v>
      </c>
      <c r="K3372" s="1" t="s">
        <v>7972</v>
      </c>
      <c r="L3372" s="1" t="s">
        <v>11745</v>
      </c>
    </row>
    <row r="3373" spans="1:12" ht="50">
      <c r="A3373" s="1" t="s">
        <v>27550</v>
      </c>
      <c r="B3373" s="1" t="s">
        <v>27551</v>
      </c>
      <c r="C3373" s="1" t="s">
        <v>23900</v>
      </c>
      <c r="D3373" s="1" t="s">
        <v>27552</v>
      </c>
      <c r="E3373" s="1">
        <v>2021</v>
      </c>
      <c r="F3373" s="1" t="s">
        <v>5616</v>
      </c>
      <c r="G3373" s="1">
        <v>21991073</v>
      </c>
      <c r="H3373" s="1" t="s">
        <v>7969</v>
      </c>
      <c r="I3373" s="1" t="s">
        <v>27553</v>
      </c>
      <c r="J3373" s="1" t="s">
        <v>27554</v>
      </c>
      <c r="K3373" s="1" t="s">
        <v>7972</v>
      </c>
      <c r="L3373" s="1" t="s">
        <v>7985</v>
      </c>
    </row>
    <row r="3374" spans="1:12" ht="37.5">
      <c r="A3374" s="1" t="s">
        <v>27555</v>
      </c>
      <c r="B3374" s="1" t="s">
        <v>27556</v>
      </c>
      <c r="C3374" s="1" t="s">
        <v>23900</v>
      </c>
      <c r="D3374" s="1" t="s">
        <v>27557</v>
      </c>
      <c r="E3374" s="1">
        <v>2021</v>
      </c>
      <c r="F3374" s="1" t="s">
        <v>18626</v>
      </c>
      <c r="G3374" s="1">
        <v>11100168</v>
      </c>
      <c r="H3374" s="1">
        <v>60</v>
      </c>
      <c r="I3374" s="1" t="s">
        <v>27558</v>
      </c>
      <c r="J3374" s="1" t="s">
        <v>27559</v>
      </c>
      <c r="K3374" s="1" t="s">
        <v>7972</v>
      </c>
      <c r="L3374" s="1" t="s">
        <v>7993</v>
      </c>
    </row>
    <row r="3375" spans="1:12" ht="37.5">
      <c r="A3375" s="1" t="s">
        <v>27560</v>
      </c>
      <c r="B3375" s="1" t="s">
        <v>27561</v>
      </c>
      <c r="C3375" s="1" t="s">
        <v>23900</v>
      </c>
      <c r="D3375" s="1" t="s">
        <v>27562</v>
      </c>
      <c r="E3375" s="1">
        <v>2021</v>
      </c>
      <c r="F3375" s="1" t="s">
        <v>8491</v>
      </c>
      <c r="G3375" s="1">
        <v>21693536</v>
      </c>
      <c r="H3375" s="1">
        <v>9</v>
      </c>
      <c r="I3375" s="1" t="s">
        <v>27563</v>
      </c>
      <c r="J3375" s="1" t="s">
        <v>27564</v>
      </c>
      <c r="K3375" s="1" t="s">
        <v>7972</v>
      </c>
      <c r="L3375" s="1" t="s">
        <v>8102</v>
      </c>
    </row>
    <row r="3376" spans="1:12" ht="37.5">
      <c r="A3376" s="1" t="s">
        <v>27565</v>
      </c>
      <c r="B3376" s="1" t="s">
        <v>27566</v>
      </c>
      <c r="C3376" s="1" t="s">
        <v>23900</v>
      </c>
      <c r="D3376" s="1" t="s">
        <v>27567</v>
      </c>
      <c r="E3376" s="1">
        <v>2021</v>
      </c>
      <c r="F3376" s="1" t="s">
        <v>16035</v>
      </c>
      <c r="G3376" s="1">
        <v>10848045</v>
      </c>
      <c r="H3376" s="1">
        <v>176</v>
      </c>
      <c r="I3376" s="1" t="s">
        <v>27568</v>
      </c>
      <c r="J3376" s="1" t="s">
        <v>27569</v>
      </c>
      <c r="K3376" s="1" t="s">
        <v>7972</v>
      </c>
      <c r="L3376" s="1" t="s">
        <v>16038</v>
      </c>
    </row>
    <row r="3377" spans="1:12" ht="37.5">
      <c r="A3377" s="1" t="s">
        <v>27570</v>
      </c>
      <c r="B3377" s="1" t="s">
        <v>27571</v>
      </c>
      <c r="C3377" s="1" t="s">
        <v>23900</v>
      </c>
      <c r="D3377" s="1" t="s">
        <v>27572</v>
      </c>
      <c r="E3377" s="1">
        <v>2021</v>
      </c>
      <c r="F3377" s="1" t="s">
        <v>27573</v>
      </c>
      <c r="G3377" s="1">
        <v>17272394</v>
      </c>
      <c r="H3377" s="1">
        <v>18</v>
      </c>
      <c r="I3377" s="1" t="s">
        <v>27574</v>
      </c>
      <c r="J3377" s="1" t="s">
        <v>27575</v>
      </c>
      <c r="K3377" s="1" t="s">
        <v>7972</v>
      </c>
      <c r="L3377" s="1" t="s">
        <v>27576</v>
      </c>
    </row>
    <row r="3378" spans="1:12" ht="37.5">
      <c r="A3378" s="1" t="s">
        <v>27577</v>
      </c>
      <c r="B3378" s="1" t="s">
        <v>27578</v>
      </c>
      <c r="C3378" s="1" t="s">
        <v>23900</v>
      </c>
      <c r="D3378" s="1" t="s">
        <v>27579</v>
      </c>
      <c r="E3378" s="1">
        <v>2021</v>
      </c>
      <c r="F3378" s="1" t="s">
        <v>8328</v>
      </c>
      <c r="G3378" s="1" t="s">
        <v>7969</v>
      </c>
      <c r="H3378" s="1" t="s">
        <v>7969</v>
      </c>
      <c r="I3378" s="1" t="s">
        <v>27580</v>
      </c>
      <c r="J3378" s="1" t="s">
        <v>27581</v>
      </c>
      <c r="K3378" s="1" t="s">
        <v>7972</v>
      </c>
      <c r="L3378" s="1" t="s">
        <v>8324</v>
      </c>
    </row>
    <row r="3379" spans="1:12" ht="37.5">
      <c r="A3379" s="1" t="s">
        <v>27582</v>
      </c>
      <c r="B3379" s="1" t="s">
        <v>27583</v>
      </c>
      <c r="C3379" s="1" t="s">
        <v>23900</v>
      </c>
      <c r="D3379" s="1" t="s">
        <v>27584</v>
      </c>
      <c r="E3379" s="1">
        <v>2021</v>
      </c>
      <c r="F3379" s="1" t="s">
        <v>26384</v>
      </c>
      <c r="G3379" s="1">
        <v>19793561</v>
      </c>
      <c r="H3379" s="1">
        <v>14</v>
      </c>
      <c r="I3379" s="1" t="s">
        <v>27585</v>
      </c>
      <c r="J3379" s="1" t="s">
        <v>27586</v>
      </c>
      <c r="K3379" s="1" t="s">
        <v>7972</v>
      </c>
      <c r="L3379" s="1" t="s">
        <v>26387</v>
      </c>
    </row>
    <row r="3380" spans="1:12" ht="37.5">
      <c r="A3380" s="1" t="s">
        <v>27587</v>
      </c>
      <c r="B3380" s="1" t="s">
        <v>27588</v>
      </c>
      <c r="C3380" s="1" t="s">
        <v>23900</v>
      </c>
      <c r="D3380" s="1" t="s">
        <v>27589</v>
      </c>
      <c r="E3380" s="1">
        <v>2021</v>
      </c>
      <c r="F3380" s="1" t="s">
        <v>12218</v>
      </c>
      <c r="G3380" s="1" t="s">
        <v>24034</v>
      </c>
      <c r="H3380" s="1">
        <v>115</v>
      </c>
      <c r="I3380" s="1" t="s">
        <v>27590</v>
      </c>
      <c r="J3380" s="1" t="s">
        <v>27591</v>
      </c>
      <c r="K3380" s="1" t="s">
        <v>7972</v>
      </c>
      <c r="L3380" s="1" t="s">
        <v>7993</v>
      </c>
    </row>
    <row r="3381" spans="1:12" ht="50">
      <c r="A3381" s="1" t="s">
        <v>27592</v>
      </c>
      <c r="B3381" s="1" t="s">
        <v>27593</v>
      </c>
      <c r="C3381" s="1" t="s">
        <v>23900</v>
      </c>
      <c r="D3381" s="1" t="s">
        <v>27594</v>
      </c>
      <c r="E3381" s="1">
        <v>2021</v>
      </c>
      <c r="F3381" s="1" t="s">
        <v>27595</v>
      </c>
      <c r="G3381" s="1" t="s">
        <v>7969</v>
      </c>
      <c r="H3381" s="1" t="s">
        <v>7969</v>
      </c>
      <c r="I3381" s="1" t="s">
        <v>27596</v>
      </c>
      <c r="J3381" s="1" t="s">
        <v>27597</v>
      </c>
      <c r="K3381" s="1" t="s">
        <v>7972</v>
      </c>
      <c r="L3381" s="1" t="s">
        <v>12126</v>
      </c>
    </row>
    <row r="3382" spans="1:12" ht="37.5">
      <c r="A3382" s="1" t="s">
        <v>27598</v>
      </c>
      <c r="B3382" s="1" t="s">
        <v>27599</v>
      </c>
      <c r="C3382" s="1" t="s">
        <v>23900</v>
      </c>
      <c r="D3382" s="1" t="s">
        <v>27600</v>
      </c>
      <c r="E3382" s="1">
        <v>2021</v>
      </c>
      <c r="F3382" s="1" t="s">
        <v>8491</v>
      </c>
      <c r="G3382" s="1">
        <v>21693536</v>
      </c>
      <c r="H3382" s="1">
        <v>9</v>
      </c>
      <c r="I3382" s="1" t="s">
        <v>27601</v>
      </c>
      <c r="J3382" s="1" t="s">
        <v>27602</v>
      </c>
      <c r="K3382" s="1" t="s">
        <v>7972</v>
      </c>
      <c r="L3382" s="1" t="s">
        <v>8102</v>
      </c>
    </row>
    <row r="3383" spans="1:12" ht="37.5">
      <c r="A3383" s="1" t="s">
        <v>27603</v>
      </c>
      <c r="B3383" s="1" t="s">
        <v>27604</v>
      </c>
      <c r="C3383" s="1" t="s">
        <v>23900</v>
      </c>
      <c r="D3383" s="1" t="s">
        <v>27605</v>
      </c>
      <c r="E3383" s="1">
        <v>2021</v>
      </c>
      <c r="F3383" s="1" t="s">
        <v>27606</v>
      </c>
      <c r="G3383" s="1">
        <v>9275452</v>
      </c>
      <c r="H3383" s="1">
        <v>38</v>
      </c>
      <c r="I3383" s="1" t="s">
        <v>27607</v>
      </c>
      <c r="J3383" s="1" t="s">
        <v>27608</v>
      </c>
      <c r="K3383" s="1" t="s">
        <v>7972</v>
      </c>
      <c r="L3383" s="1" t="s">
        <v>8385</v>
      </c>
    </row>
    <row r="3384" spans="1:12" ht="37.5">
      <c r="A3384" s="1" t="s">
        <v>27609</v>
      </c>
      <c r="B3384" s="1" t="s">
        <v>27610</v>
      </c>
      <c r="C3384" s="1" t="s">
        <v>23900</v>
      </c>
      <c r="D3384" s="1" t="s">
        <v>27611</v>
      </c>
      <c r="E3384" s="1">
        <v>2021</v>
      </c>
      <c r="F3384" s="1" t="s">
        <v>12218</v>
      </c>
      <c r="G3384" s="1" t="s">
        <v>24034</v>
      </c>
      <c r="H3384" s="1">
        <v>115</v>
      </c>
      <c r="I3384" s="1" t="s">
        <v>27612</v>
      </c>
      <c r="J3384" s="1" t="s">
        <v>27613</v>
      </c>
      <c r="K3384" s="1" t="s">
        <v>7972</v>
      </c>
      <c r="L3384" s="1" t="s">
        <v>7993</v>
      </c>
    </row>
    <row r="3385" spans="1:12" ht="37.5">
      <c r="A3385" s="1" t="s">
        <v>27614</v>
      </c>
      <c r="B3385" s="1" t="s">
        <v>27615</v>
      </c>
      <c r="C3385" s="1" t="s">
        <v>23900</v>
      </c>
      <c r="D3385" s="1" t="s">
        <v>27616</v>
      </c>
      <c r="E3385" s="1">
        <v>2021</v>
      </c>
      <c r="F3385" s="1" t="s">
        <v>16562</v>
      </c>
      <c r="G3385" s="1" t="s">
        <v>27617</v>
      </c>
      <c r="H3385" s="1">
        <v>51</v>
      </c>
      <c r="I3385" s="1" t="s">
        <v>27618</v>
      </c>
      <c r="J3385" s="1" t="s">
        <v>27619</v>
      </c>
      <c r="K3385" s="1" t="s">
        <v>7972</v>
      </c>
      <c r="L3385" s="1" t="s">
        <v>7978</v>
      </c>
    </row>
    <row r="3386" spans="1:12" ht="37.5">
      <c r="A3386" s="1" t="s">
        <v>27620</v>
      </c>
      <c r="B3386" s="1" t="s">
        <v>27621</v>
      </c>
      <c r="C3386" s="1" t="s">
        <v>23900</v>
      </c>
      <c r="D3386" s="1" t="s">
        <v>27622</v>
      </c>
      <c r="E3386" s="1">
        <v>2021</v>
      </c>
      <c r="F3386" s="1" t="s">
        <v>27606</v>
      </c>
      <c r="G3386" s="1">
        <v>9275452</v>
      </c>
      <c r="H3386" s="1">
        <v>39</v>
      </c>
      <c r="I3386" s="1" t="s">
        <v>27623</v>
      </c>
      <c r="J3386" s="1" t="s">
        <v>27624</v>
      </c>
      <c r="K3386" s="1" t="s">
        <v>7972</v>
      </c>
      <c r="L3386" s="1" t="s">
        <v>8385</v>
      </c>
    </row>
    <row r="3387" spans="1:12" ht="50">
      <c r="A3387" s="1" t="s">
        <v>27625</v>
      </c>
      <c r="B3387" s="1" t="s">
        <v>27626</v>
      </c>
      <c r="C3387" s="1" t="s">
        <v>23900</v>
      </c>
      <c r="D3387" s="1" t="s">
        <v>27627</v>
      </c>
      <c r="E3387" s="1">
        <v>2021</v>
      </c>
      <c r="F3387" s="1" t="s">
        <v>8491</v>
      </c>
      <c r="G3387" s="1">
        <v>21693536</v>
      </c>
      <c r="H3387" s="1">
        <v>9</v>
      </c>
      <c r="I3387" s="1" t="s">
        <v>27628</v>
      </c>
      <c r="J3387" s="1" t="s">
        <v>27629</v>
      </c>
      <c r="K3387" s="1" t="s">
        <v>7972</v>
      </c>
      <c r="L3387" s="1" t="s">
        <v>8102</v>
      </c>
    </row>
    <row r="3388" spans="1:12" ht="37.5">
      <c r="A3388" s="1" t="s">
        <v>27630</v>
      </c>
      <c r="B3388" s="1" t="s">
        <v>27631</v>
      </c>
      <c r="C3388" s="1" t="s">
        <v>23900</v>
      </c>
      <c r="D3388" s="1" t="s">
        <v>27632</v>
      </c>
      <c r="E3388" s="1">
        <v>2021</v>
      </c>
      <c r="F3388" s="1" t="s">
        <v>27606</v>
      </c>
      <c r="G3388" s="1">
        <v>9275452</v>
      </c>
      <c r="H3388" s="1">
        <v>38</v>
      </c>
      <c r="I3388" s="1" t="s">
        <v>27633</v>
      </c>
      <c r="J3388" s="1" t="s">
        <v>27634</v>
      </c>
      <c r="K3388" s="1" t="s">
        <v>7972</v>
      </c>
      <c r="L3388" s="1" t="s">
        <v>8385</v>
      </c>
    </row>
    <row r="3389" spans="1:12" ht="37.5">
      <c r="A3389" s="1" t="s">
        <v>27635</v>
      </c>
      <c r="B3389" s="1" t="s">
        <v>27636</v>
      </c>
      <c r="C3389" s="1" t="s">
        <v>23900</v>
      </c>
      <c r="D3389" s="1" t="s">
        <v>27637</v>
      </c>
      <c r="E3389" s="1">
        <v>2021</v>
      </c>
      <c r="F3389" s="1" t="s">
        <v>20276</v>
      </c>
      <c r="G3389" s="1" t="s">
        <v>7969</v>
      </c>
      <c r="H3389" s="1" t="s">
        <v>7969</v>
      </c>
      <c r="I3389" s="1" t="s">
        <v>27638</v>
      </c>
      <c r="J3389" s="1" t="s">
        <v>27639</v>
      </c>
      <c r="K3389" s="1" t="s">
        <v>7972</v>
      </c>
      <c r="L3389" s="1" t="s">
        <v>8102</v>
      </c>
    </row>
    <row r="3390" spans="1:12" ht="37.5">
      <c r="A3390" s="1" t="s">
        <v>27640</v>
      </c>
      <c r="B3390" s="1" t="s">
        <v>27641</v>
      </c>
      <c r="C3390" s="1" t="s">
        <v>23900</v>
      </c>
      <c r="D3390" s="1" t="s">
        <v>27642</v>
      </c>
      <c r="E3390" s="1">
        <v>2021</v>
      </c>
      <c r="F3390" s="1" t="s">
        <v>8491</v>
      </c>
      <c r="G3390" s="1">
        <v>21693536</v>
      </c>
      <c r="H3390" s="1">
        <v>9</v>
      </c>
      <c r="I3390" s="1" t="s">
        <v>27643</v>
      </c>
      <c r="J3390" s="1" t="s">
        <v>27644</v>
      </c>
      <c r="K3390" s="1" t="s">
        <v>7972</v>
      </c>
      <c r="L3390" s="1" t="s">
        <v>8102</v>
      </c>
    </row>
    <row r="3391" spans="1:12" ht="37.5">
      <c r="A3391" s="1" t="s">
        <v>27645</v>
      </c>
      <c r="B3391" s="1" t="s">
        <v>27646</v>
      </c>
      <c r="C3391" s="1" t="s">
        <v>23900</v>
      </c>
      <c r="D3391" s="1" t="s">
        <v>27647</v>
      </c>
      <c r="E3391" s="1">
        <v>2021</v>
      </c>
      <c r="F3391" s="1" t="s">
        <v>27648</v>
      </c>
      <c r="G3391" s="1" t="s">
        <v>7969</v>
      </c>
      <c r="H3391" s="1" t="s">
        <v>7969</v>
      </c>
      <c r="I3391" s="1" t="s">
        <v>27649</v>
      </c>
      <c r="J3391" s="1" t="s">
        <v>27650</v>
      </c>
      <c r="K3391" s="1" t="s">
        <v>7972</v>
      </c>
      <c r="L3391" s="1" t="s">
        <v>8102</v>
      </c>
    </row>
    <row r="3392" spans="1:12" ht="37.5">
      <c r="A3392" s="1" t="s">
        <v>27651</v>
      </c>
      <c r="B3392" s="1" t="s">
        <v>27652</v>
      </c>
      <c r="C3392" s="1" t="s">
        <v>23900</v>
      </c>
      <c r="D3392" s="1" t="s">
        <v>27653</v>
      </c>
      <c r="E3392" s="1">
        <v>2021</v>
      </c>
      <c r="F3392" s="1" t="s">
        <v>8491</v>
      </c>
      <c r="G3392" s="1">
        <v>21693536</v>
      </c>
      <c r="H3392" s="1">
        <v>9</v>
      </c>
      <c r="I3392" s="1" t="s">
        <v>27654</v>
      </c>
      <c r="J3392" s="1" t="s">
        <v>27655</v>
      </c>
      <c r="K3392" s="1" t="s">
        <v>7972</v>
      </c>
      <c r="L3392" s="1" t="s">
        <v>8102</v>
      </c>
    </row>
    <row r="3393" spans="1:12" ht="37.5">
      <c r="A3393" s="1" t="s">
        <v>27656</v>
      </c>
      <c r="B3393" s="1" t="s">
        <v>27657</v>
      </c>
      <c r="C3393" s="1" t="s">
        <v>23900</v>
      </c>
      <c r="D3393" s="1" t="s">
        <v>27658</v>
      </c>
      <c r="E3393" s="1">
        <v>2021</v>
      </c>
      <c r="F3393" s="1" t="s">
        <v>10114</v>
      </c>
      <c r="G3393" s="1">
        <v>7437315</v>
      </c>
      <c r="H3393" s="1">
        <v>148</v>
      </c>
      <c r="I3393" s="1" t="s">
        <v>27659</v>
      </c>
      <c r="J3393" s="1" t="s">
        <v>27660</v>
      </c>
      <c r="K3393" s="1" t="s">
        <v>7972</v>
      </c>
      <c r="L3393" s="1" t="s">
        <v>10117</v>
      </c>
    </row>
    <row r="3394" spans="1:12" ht="37.5">
      <c r="A3394" s="1" t="s">
        <v>27661</v>
      </c>
      <c r="B3394" s="1" t="s">
        <v>27662</v>
      </c>
      <c r="C3394" s="1" t="s">
        <v>23900</v>
      </c>
      <c r="D3394" s="1" t="s">
        <v>27663</v>
      </c>
      <c r="E3394" s="1">
        <v>2021</v>
      </c>
      <c r="F3394" s="1" t="s">
        <v>8276</v>
      </c>
      <c r="G3394" s="1">
        <v>14248220</v>
      </c>
      <c r="H3394" s="1">
        <v>21</v>
      </c>
      <c r="I3394" s="1" t="s">
        <v>27664</v>
      </c>
      <c r="J3394" s="1" t="s">
        <v>27665</v>
      </c>
      <c r="K3394" s="1" t="s">
        <v>7972</v>
      </c>
      <c r="L3394" s="1" t="s">
        <v>11745</v>
      </c>
    </row>
    <row r="3395" spans="1:12" ht="37.5">
      <c r="A3395" s="1" t="s">
        <v>27666</v>
      </c>
      <c r="B3395" s="1" t="s">
        <v>27667</v>
      </c>
      <c r="C3395" s="1" t="s">
        <v>23900</v>
      </c>
      <c r="D3395" s="1" t="s">
        <v>27668</v>
      </c>
      <c r="E3395" s="1">
        <v>2021</v>
      </c>
      <c r="F3395" s="1" t="s">
        <v>24422</v>
      </c>
      <c r="G3395" s="1">
        <v>200255</v>
      </c>
      <c r="H3395" s="1">
        <v>543</v>
      </c>
      <c r="I3395" s="1" t="s">
        <v>27669</v>
      </c>
      <c r="J3395" s="1" t="s">
        <v>27670</v>
      </c>
      <c r="K3395" s="1" t="s">
        <v>7972</v>
      </c>
      <c r="L3395" s="1" t="s">
        <v>8465</v>
      </c>
    </row>
    <row r="3396" spans="1:12" ht="37.5">
      <c r="A3396" s="1" t="s">
        <v>27671</v>
      </c>
      <c r="B3396" s="1" t="s">
        <v>27672</v>
      </c>
      <c r="C3396" s="1" t="s">
        <v>23900</v>
      </c>
      <c r="D3396" s="1" t="s">
        <v>27673</v>
      </c>
      <c r="E3396" s="1">
        <v>2021</v>
      </c>
      <c r="F3396" s="1" t="s">
        <v>8848</v>
      </c>
      <c r="G3396" s="1">
        <v>15462218</v>
      </c>
      <c r="H3396" s="1">
        <v>68</v>
      </c>
      <c r="I3396" s="1" t="s">
        <v>27674</v>
      </c>
      <c r="J3396" s="1" t="s">
        <v>27675</v>
      </c>
      <c r="K3396" s="1" t="s">
        <v>7972</v>
      </c>
      <c r="L3396" s="1" t="s">
        <v>8851</v>
      </c>
    </row>
    <row r="3397" spans="1:12" ht="37.5">
      <c r="A3397" s="1" t="s">
        <v>27676</v>
      </c>
      <c r="B3397" s="1" t="s">
        <v>27677</v>
      </c>
      <c r="C3397" s="1" t="s">
        <v>23900</v>
      </c>
      <c r="D3397" s="1" t="s">
        <v>27678</v>
      </c>
      <c r="E3397" s="1">
        <v>2021</v>
      </c>
      <c r="F3397" s="1" t="s">
        <v>27679</v>
      </c>
      <c r="G3397" s="1">
        <v>9600035</v>
      </c>
      <c r="H3397" s="1">
        <v>51</v>
      </c>
      <c r="I3397" s="1" t="s">
        <v>27680</v>
      </c>
      <c r="J3397" s="1" t="s">
        <v>27681</v>
      </c>
      <c r="K3397" s="1" t="s">
        <v>7972</v>
      </c>
      <c r="L3397" s="1" t="s">
        <v>12644</v>
      </c>
    </row>
    <row r="3398" spans="1:12" ht="37.5">
      <c r="A3398" s="1" t="s">
        <v>27682</v>
      </c>
      <c r="B3398" s="1" t="s">
        <v>27683</v>
      </c>
      <c r="C3398" s="1" t="s">
        <v>23900</v>
      </c>
      <c r="D3398" s="1" t="s">
        <v>27684</v>
      </c>
      <c r="E3398" s="1">
        <v>2021</v>
      </c>
      <c r="F3398" s="1" t="s">
        <v>15555</v>
      </c>
      <c r="G3398" s="1">
        <v>7421222</v>
      </c>
      <c r="H3398" s="1">
        <v>38</v>
      </c>
      <c r="I3398" s="1" t="s">
        <v>27685</v>
      </c>
      <c r="J3398" s="1" t="s">
        <v>27686</v>
      </c>
      <c r="K3398" s="1" t="s">
        <v>7972</v>
      </c>
      <c r="L3398" s="1" t="s">
        <v>14712</v>
      </c>
    </row>
    <row r="3399" spans="1:12" ht="37.5">
      <c r="A3399" s="1" t="s">
        <v>27687</v>
      </c>
      <c r="B3399" s="1" t="s">
        <v>27688</v>
      </c>
      <c r="C3399" s="1" t="s">
        <v>23900</v>
      </c>
      <c r="D3399" s="1" t="s">
        <v>27689</v>
      </c>
      <c r="E3399" s="1">
        <v>2021</v>
      </c>
      <c r="F3399" s="1" t="s">
        <v>27690</v>
      </c>
      <c r="G3399" s="1" t="s">
        <v>7969</v>
      </c>
      <c r="H3399" s="1" t="s">
        <v>7969</v>
      </c>
      <c r="I3399" s="1" t="s">
        <v>27691</v>
      </c>
      <c r="J3399" s="1" t="s">
        <v>27692</v>
      </c>
      <c r="K3399" s="1" t="s">
        <v>7972</v>
      </c>
      <c r="L3399" s="1" t="s">
        <v>8102</v>
      </c>
    </row>
    <row r="3400" spans="1:12" ht="37.5">
      <c r="A3400" s="1" t="s">
        <v>27693</v>
      </c>
      <c r="B3400" s="1" t="s">
        <v>27694</v>
      </c>
      <c r="C3400" s="1" t="s">
        <v>23900</v>
      </c>
      <c r="D3400" s="1" t="s">
        <v>27695</v>
      </c>
      <c r="E3400" s="1">
        <v>2021</v>
      </c>
      <c r="F3400" s="1" t="s">
        <v>12308</v>
      </c>
      <c r="G3400" s="1" t="s">
        <v>7969</v>
      </c>
      <c r="H3400" s="1" t="s">
        <v>7969</v>
      </c>
      <c r="I3400" s="1" t="s">
        <v>27696</v>
      </c>
      <c r="J3400" s="1" t="s">
        <v>27697</v>
      </c>
      <c r="K3400" s="1" t="s">
        <v>7972</v>
      </c>
      <c r="L3400" s="1" t="s">
        <v>8102</v>
      </c>
    </row>
    <row r="3401" spans="1:12" ht="50">
      <c r="A3401" s="1" t="s">
        <v>27698</v>
      </c>
      <c r="B3401" s="1" t="s">
        <v>27699</v>
      </c>
      <c r="C3401" s="1" t="s">
        <v>23900</v>
      </c>
      <c r="D3401" s="1" t="s">
        <v>27700</v>
      </c>
      <c r="E3401" s="1">
        <v>2021</v>
      </c>
      <c r="F3401" s="1" t="s">
        <v>27701</v>
      </c>
      <c r="G3401" s="1" t="s">
        <v>7969</v>
      </c>
      <c r="H3401" s="1" t="s">
        <v>7969</v>
      </c>
      <c r="I3401" s="1" t="s">
        <v>27702</v>
      </c>
      <c r="J3401" s="1" t="s">
        <v>27703</v>
      </c>
      <c r="K3401" s="1" t="s">
        <v>7972</v>
      </c>
      <c r="L3401" s="1" t="s">
        <v>8102</v>
      </c>
    </row>
    <row r="3402" spans="1:12" ht="37.5">
      <c r="A3402" s="1" t="s">
        <v>27704</v>
      </c>
      <c r="B3402" s="1" t="s">
        <v>27705</v>
      </c>
      <c r="C3402" s="1" t="s">
        <v>23900</v>
      </c>
      <c r="D3402" s="1" t="s">
        <v>27706</v>
      </c>
      <c r="E3402" s="1">
        <v>2021</v>
      </c>
      <c r="F3402" s="1" t="s">
        <v>27707</v>
      </c>
      <c r="G3402" s="1">
        <v>23251042</v>
      </c>
      <c r="H3402" s="1">
        <v>7</v>
      </c>
      <c r="I3402" s="1" t="s">
        <v>27708</v>
      </c>
      <c r="J3402" s="1" t="s">
        <v>27709</v>
      </c>
      <c r="K3402" s="1" t="s">
        <v>7972</v>
      </c>
      <c r="L3402" s="1" t="s">
        <v>14712</v>
      </c>
    </row>
    <row r="3403" spans="1:12" ht="37.5">
      <c r="A3403" s="1" t="s">
        <v>27710</v>
      </c>
      <c r="B3403" s="1" t="s">
        <v>27711</v>
      </c>
      <c r="C3403" s="1" t="s">
        <v>23900</v>
      </c>
      <c r="D3403" s="1" t="s">
        <v>27712</v>
      </c>
      <c r="E3403" s="1">
        <v>2021</v>
      </c>
      <c r="F3403" s="1" t="s">
        <v>24422</v>
      </c>
      <c r="G3403" s="1">
        <v>200255</v>
      </c>
      <c r="H3403" s="1">
        <v>542</v>
      </c>
      <c r="I3403" s="1" t="s">
        <v>27713</v>
      </c>
      <c r="J3403" s="1" t="s">
        <v>27714</v>
      </c>
      <c r="K3403" s="1" t="s">
        <v>7972</v>
      </c>
      <c r="L3403" s="1" t="s">
        <v>8465</v>
      </c>
    </row>
    <row r="3404" spans="1:12" ht="37.5">
      <c r="A3404" s="1" t="s">
        <v>27715</v>
      </c>
      <c r="B3404" s="1" t="s">
        <v>27716</v>
      </c>
      <c r="C3404" s="1" t="s">
        <v>23900</v>
      </c>
      <c r="D3404" s="1" t="s">
        <v>27717</v>
      </c>
      <c r="E3404" s="1">
        <v>2021</v>
      </c>
      <c r="F3404" s="1" t="s">
        <v>27718</v>
      </c>
      <c r="G3404" s="1">
        <v>1782789</v>
      </c>
      <c r="H3404" s="1">
        <v>37</v>
      </c>
      <c r="I3404" s="1" t="s">
        <v>27719</v>
      </c>
      <c r="J3404" s="1" t="s">
        <v>27720</v>
      </c>
      <c r="K3404" s="1" t="s">
        <v>7972</v>
      </c>
      <c r="L3404" s="1" t="s">
        <v>7985</v>
      </c>
    </row>
    <row r="3405" spans="1:12" ht="37.5">
      <c r="A3405" s="1" t="s">
        <v>27721</v>
      </c>
      <c r="B3405" s="1" t="s">
        <v>27722</v>
      </c>
      <c r="C3405" s="1" t="s">
        <v>23900</v>
      </c>
      <c r="D3405" s="1" t="s">
        <v>27723</v>
      </c>
      <c r="E3405" s="1">
        <v>2021</v>
      </c>
      <c r="F3405" s="1" t="s">
        <v>27724</v>
      </c>
      <c r="G3405" s="1" t="s">
        <v>7969</v>
      </c>
      <c r="H3405" s="1" t="s">
        <v>7969</v>
      </c>
      <c r="I3405" s="1" t="s">
        <v>27725</v>
      </c>
      <c r="J3405" s="1" t="s">
        <v>27726</v>
      </c>
      <c r="K3405" s="1" t="s">
        <v>7972</v>
      </c>
      <c r="L3405" s="1" t="s">
        <v>8102</v>
      </c>
    </row>
    <row r="3406" spans="1:12" ht="37.5">
      <c r="A3406" s="1" t="s">
        <v>27727</v>
      </c>
      <c r="B3406" s="1" t="s">
        <v>27728</v>
      </c>
      <c r="C3406" s="1" t="s">
        <v>23900</v>
      </c>
      <c r="D3406" s="1" t="s">
        <v>27729</v>
      </c>
      <c r="E3406" s="1">
        <v>2021</v>
      </c>
      <c r="F3406" s="1" t="s">
        <v>27730</v>
      </c>
      <c r="G3406" s="1" t="s">
        <v>7969</v>
      </c>
      <c r="H3406" s="1" t="s">
        <v>7969</v>
      </c>
      <c r="I3406" s="1" t="s">
        <v>27731</v>
      </c>
      <c r="J3406" s="1" t="s">
        <v>27732</v>
      </c>
      <c r="K3406" s="1" t="s">
        <v>7972</v>
      </c>
      <c r="L3406" s="1" t="s">
        <v>8102</v>
      </c>
    </row>
    <row r="3407" spans="1:12" ht="37.5">
      <c r="A3407" s="1" t="s">
        <v>27733</v>
      </c>
      <c r="B3407" s="1" t="s">
        <v>27734</v>
      </c>
      <c r="C3407" s="1" t="s">
        <v>23900</v>
      </c>
      <c r="D3407" s="1" t="s">
        <v>27735</v>
      </c>
      <c r="E3407" s="1">
        <v>2021</v>
      </c>
      <c r="F3407" s="1" t="s">
        <v>10830</v>
      </c>
      <c r="G3407" s="1">
        <v>15566013</v>
      </c>
      <c r="H3407" s="1">
        <v>16</v>
      </c>
      <c r="I3407" s="1" t="s">
        <v>27736</v>
      </c>
      <c r="J3407" s="1" t="s">
        <v>27737</v>
      </c>
      <c r="K3407" s="1" t="s">
        <v>7972</v>
      </c>
      <c r="L3407" s="1" t="s">
        <v>8102</v>
      </c>
    </row>
    <row r="3408" spans="1:12" ht="37.5">
      <c r="A3408" s="1" t="s">
        <v>27738</v>
      </c>
      <c r="B3408" s="1" t="s">
        <v>27739</v>
      </c>
      <c r="C3408" s="1" t="s">
        <v>23900</v>
      </c>
      <c r="D3408" s="1" t="s">
        <v>27740</v>
      </c>
      <c r="E3408" s="1">
        <v>2021</v>
      </c>
      <c r="F3408" s="1" t="s">
        <v>26326</v>
      </c>
      <c r="G3408" s="1">
        <v>26403498</v>
      </c>
      <c r="H3408" s="1">
        <v>139</v>
      </c>
      <c r="I3408" s="1" t="s">
        <v>27741</v>
      </c>
      <c r="J3408" s="1" t="s">
        <v>27742</v>
      </c>
      <c r="K3408" s="1" t="s">
        <v>7972</v>
      </c>
      <c r="L3408" s="1" t="s">
        <v>26329</v>
      </c>
    </row>
    <row r="3409" spans="1:12" ht="37.5">
      <c r="A3409" s="1" t="s">
        <v>27743</v>
      </c>
      <c r="B3409" s="1" t="s">
        <v>27744</v>
      </c>
      <c r="C3409" s="1" t="s">
        <v>23900</v>
      </c>
      <c r="D3409" s="1" t="s">
        <v>27745</v>
      </c>
      <c r="E3409" s="1">
        <v>2021</v>
      </c>
      <c r="F3409" s="1" t="s">
        <v>9013</v>
      </c>
      <c r="G3409" s="1">
        <v>18770509</v>
      </c>
      <c r="H3409" s="1">
        <v>199</v>
      </c>
      <c r="I3409" s="1" t="s">
        <v>27746</v>
      </c>
      <c r="J3409" s="1" t="s">
        <v>27747</v>
      </c>
      <c r="K3409" s="1" t="s">
        <v>7972</v>
      </c>
      <c r="L3409" s="1" t="s">
        <v>7993</v>
      </c>
    </row>
    <row r="3410" spans="1:12" ht="37.5">
      <c r="A3410" s="1" t="s">
        <v>27748</v>
      </c>
      <c r="B3410" s="1" t="s">
        <v>27749</v>
      </c>
      <c r="C3410" s="1" t="s">
        <v>23900</v>
      </c>
      <c r="D3410" s="1" t="s">
        <v>27750</v>
      </c>
      <c r="E3410" s="1">
        <v>2021</v>
      </c>
      <c r="F3410" s="1" t="s">
        <v>27751</v>
      </c>
      <c r="G3410" s="1" t="s">
        <v>7969</v>
      </c>
      <c r="H3410" s="1" t="s">
        <v>7969</v>
      </c>
      <c r="I3410" s="1" t="s">
        <v>27752</v>
      </c>
      <c r="J3410" s="1" t="s">
        <v>27753</v>
      </c>
      <c r="K3410" s="1" t="s">
        <v>7972</v>
      </c>
      <c r="L3410" s="1" t="s">
        <v>8102</v>
      </c>
    </row>
    <row r="3411" spans="1:12" ht="37.5">
      <c r="A3411" s="1" t="s">
        <v>27754</v>
      </c>
      <c r="B3411" s="1" t="s">
        <v>27755</v>
      </c>
      <c r="C3411" s="1" t="s">
        <v>23900</v>
      </c>
      <c r="D3411" s="1" t="s">
        <v>27756</v>
      </c>
      <c r="E3411" s="1">
        <v>2021</v>
      </c>
      <c r="F3411" s="1" t="s">
        <v>15169</v>
      </c>
      <c r="G3411" s="1">
        <v>16179846</v>
      </c>
      <c r="H3411" s="1">
        <v>19</v>
      </c>
      <c r="I3411" s="1" t="s">
        <v>27757</v>
      </c>
      <c r="J3411" s="1" t="s">
        <v>27758</v>
      </c>
      <c r="K3411" s="1" t="s">
        <v>7972</v>
      </c>
      <c r="L3411" s="1" t="s">
        <v>7985</v>
      </c>
    </row>
    <row r="3412" spans="1:12" ht="50">
      <c r="A3412" s="1" t="s">
        <v>27759</v>
      </c>
      <c r="B3412" s="1" t="s">
        <v>27760</v>
      </c>
      <c r="C3412" s="1" t="s">
        <v>23900</v>
      </c>
      <c r="D3412" s="1" t="s">
        <v>27761</v>
      </c>
      <c r="E3412" s="1">
        <v>2021</v>
      </c>
      <c r="F3412" s="1" t="s">
        <v>19273</v>
      </c>
      <c r="G3412" s="1">
        <v>17426588</v>
      </c>
      <c r="H3412" s="1">
        <v>1818</v>
      </c>
      <c r="I3412" s="1" t="s">
        <v>27762</v>
      </c>
      <c r="J3412" s="1" t="s">
        <v>27763</v>
      </c>
      <c r="K3412" s="1" t="s">
        <v>7972</v>
      </c>
      <c r="L3412" s="1" t="s">
        <v>26472</v>
      </c>
    </row>
    <row r="3413" spans="1:12" ht="37.5">
      <c r="A3413" s="1" t="s">
        <v>27764</v>
      </c>
      <c r="B3413" s="1" t="s">
        <v>27765</v>
      </c>
      <c r="C3413" s="1" t="s">
        <v>23900</v>
      </c>
      <c r="D3413" s="1" t="s">
        <v>27766</v>
      </c>
      <c r="E3413" s="1">
        <v>2021</v>
      </c>
      <c r="F3413" s="1" t="s">
        <v>8491</v>
      </c>
      <c r="G3413" s="1">
        <v>21693536</v>
      </c>
      <c r="H3413" s="1">
        <v>9</v>
      </c>
      <c r="I3413" s="1" t="s">
        <v>27767</v>
      </c>
      <c r="J3413" s="1" t="s">
        <v>27768</v>
      </c>
      <c r="K3413" s="1" t="s">
        <v>7972</v>
      </c>
      <c r="L3413" s="1" t="s">
        <v>8102</v>
      </c>
    </row>
    <row r="3414" spans="1:12" ht="37.5">
      <c r="A3414" s="1" t="s">
        <v>27769</v>
      </c>
      <c r="B3414" s="1" t="s">
        <v>27770</v>
      </c>
      <c r="C3414" s="1" t="s">
        <v>23900</v>
      </c>
      <c r="D3414" s="1" t="s">
        <v>27771</v>
      </c>
      <c r="E3414" s="1">
        <v>2021</v>
      </c>
      <c r="F3414" s="1" t="s">
        <v>25066</v>
      </c>
      <c r="G3414" s="1">
        <v>22147853</v>
      </c>
      <c r="H3414" s="1">
        <v>51</v>
      </c>
      <c r="I3414" s="1" t="s">
        <v>27772</v>
      </c>
      <c r="J3414" s="1" t="s">
        <v>27773</v>
      </c>
      <c r="K3414" s="1" t="s">
        <v>7972</v>
      </c>
      <c r="L3414" s="1" t="s">
        <v>8027</v>
      </c>
    </row>
    <row r="3415" spans="1:12" ht="37.5">
      <c r="A3415" s="1" t="s">
        <v>27774</v>
      </c>
      <c r="B3415" s="1" t="s">
        <v>27775</v>
      </c>
      <c r="C3415" s="1" t="s">
        <v>23900</v>
      </c>
      <c r="D3415" s="1" t="s">
        <v>27776</v>
      </c>
      <c r="E3415" s="1">
        <v>2021</v>
      </c>
      <c r="F3415" s="1" t="s">
        <v>27777</v>
      </c>
      <c r="G3415" s="1">
        <v>15505499</v>
      </c>
      <c r="H3415" s="1" t="s">
        <v>7969</v>
      </c>
      <c r="I3415" s="1" t="s">
        <v>27778</v>
      </c>
      <c r="J3415" s="1" t="s">
        <v>27779</v>
      </c>
      <c r="K3415" s="1" t="s">
        <v>7972</v>
      </c>
      <c r="L3415" s="1" t="s">
        <v>8102</v>
      </c>
    </row>
    <row r="3416" spans="1:12" ht="37.5">
      <c r="A3416" s="1" t="s">
        <v>27780</v>
      </c>
      <c r="B3416" s="1" t="s">
        <v>27781</v>
      </c>
      <c r="C3416" s="1" t="s">
        <v>23900</v>
      </c>
      <c r="D3416" s="1" t="s">
        <v>27782</v>
      </c>
      <c r="E3416" s="1">
        <v>2021</v>
      </c>
      <c r="F3416" s="1" t="s">
        <v>27783</v>
      </c>
      <c r="G3416" s="1">
        <v>14768186</v>
      </c>
      <c r="H3416" s="1">
        <v>18</v>
      </c>
      <c r="I3416" s="1" t="s">
        <v>27784</v>
      </c>
      <c r="J3416" s="1" t="s">
        <v>27785</v>
      </c>
      <c r="K3416" s="1" t="s">
        <v>7972</v>
      </c>
      <c r="L3416" s="1" t="s">
        <v>22066</v>
      </c>
    </row>
    <row r="3417" spans="1:12" ht="37.5">
      <c r="A3417" s="1" t="s">
        <v>27786</v>
      </c>
      <c r="B3417" s="1" t="s">
        <v>27787</v>
      </c>
      <c r="C3417" s="1" t="s">
        <v>23900</v>
      </c>
      <c r="D3417" s="1" t="s">
        <v>27788</v>
      </c>
      <c r="E3417" s="1">
        <v>2021</v>
      </c>
      <c r="F3417" s="1" t="s">
        <v>12388</v>
      </c>
      <c r="G3417" s="1">
        <v>15455971</v>
      </c>
      <c r="H3417" s="1">
        <v>18</v>
      </c>
      <c r="I3417" s="1" t="s">
        <v>27789</v>
      </c>
      <c r="J3417" s="1" t="s">
        <v>27790</v>
      </c>
      <c r="K3417" s="1" t="s">
        <v>7972</v>
      </c>
      <c r="L3417" s="1" t="s">
        <v>8102</v>
      </c>
    </row>
    <row r="3418" spans="1:12" ht="37.5">
      <c r="A3418" s="1" t="s">
        <v>27791</v>
      </c>
      <c r="B3418" s="1" t="s">
        <v>27792</v>
      </c>
      <c r="C3418" s="1" t="s">
        <v>23900</v>
      </c>
      <c r="D3418" s="1" t="s">
        <v>27793</v>
      </c>
      <c r="E3418" s="1">
        <v>2021</v>
      </c>
      <c r="F3418" s="1" t="s">
        <v>27794</v>
      </c>
      <c r="G3418" s="1">
        <v>23529148</v>
      </c>
      <c r="H3418" s="1">
        <v>25</v>
      </c>
      <c r="I3418" s="1" t="s">
        <v>27795</v>
      </c>
      <c r="J3418" s="1" t="s">
        <v>27796</v>
      </c>
      <c r="K3418" s="1" t="s">
        <v>7972</v>
      </c>
      <c r="L3418" s="1" t="s">
        <v>8027</v>
      </c>
    </row>
    <row r="3419" spans="1:12" ht="50">
      <c r="A3419" s="1" t="s">
        <v>27797</v>
      </c>
      <c r="B3419" s="1" t="s">
        <v>27798</v>
      </c>
      <c r="C3419" s="1" t="s">
        <v>23900</v>
      </c>
      <c r="D3419" s="1" t="s">
        <v>27799</v>
      </c>
      <c r="E3419" s="1">
        <v>2021</v>
      </c>
      <c r="F3419" s="1" t="s">
        <v>27800</v>
      </c>
      <c r="G3419" s="1" t="s">
        <v>7969</v>
      </c>
      <c r="H3419" s="1" t="s">
        <v>7969</v>
      </c>
      <c r="I3419" s="1" t="s">
        <v>27801</v>
      </c>
      <c r="J3419" s="1" t="s">
        <v>27802</v>
      </c>
      <c r="K3419" s="1" t="s">
        <v>7972</v>
      </c>
      <c r="L3419" s="1" t="s">
        <v>8102</v>
      </c>
    </row>
    <row r="3420" spans="1:12" ht="37.5">
      <c r="A3420" s="1" t="s">
        <v>27803</v>
      </c>
      <c r="B3420" s="1" t="s">
        <v>27804</v>
      </c>
      <c r="C3420" s="1" t="s">
        <v>23900</v>
      </c>
      <c r="D3420" s="1" t="s">
        <v>27805</v>
      </c>
      <c r="E3420" s="1">
        <v>2021</v>
      </c>
      <c r="F3420" s="1" t="s">
        <v>24382</v>
      </c>
      <c r="G3420" s="1">
        <v>9596526</v>
      </c>
      <c r="H3420" s="1">
        <v>281</v>
      </c>
      <c r="I3420" s="1" t="s">
        <v>27806</v>
      </c>
      <c r="J3420" s="1" t="s">
        <v>27807</v>
      </c>
      <c r="K3420" s="1" t="s">
        <v>7972</v>
      </c>
      <c r="L3420" s="1" t="s">
        <v>8027</v>
      </c>
    </row>
    <row r="3421" spans="1:12" ht="37.5">
      <c r="A3421" s="1" t="s">
        <v>27808</v>
      </c>
      <c r="B3421" s="1" t="s">
        <v>27809</v>
      </c>
      <c r="C3421" s="1" t="s">
        <v>23900</v>
      </c>
      <c r="D3421" s="1" t="s">
        <v>27810</v>
      </c>
      <c r="E3421" s="1">
        <v>2021</v>
      </c>
      <c r="F3421" s="1" t="s">
        <v>27811</v>
      </c>
      <c r="G3421" s="1" t="s">
        <v>7969</v>
      </c>
      <c r="H3421" s="1" t="s">
        <v>7969</v>
      </c>
      <c r="I3421" s="1" t="s">
        <v>27812</v>
      </c>
      <c r="J3421" s="1" t="s">
        <v>27813</v>
      </c>
      <c r="K3421" s="1" t="s">
        <v>7972</v>
      </c>
      <c r="L3421" s="1" t="s">
        <v>8102</v>
      </c>
    </row>
    <row r="3422" spans="1:12" ht="37.5">
      <c r="A3422" s="1" t="s">
        <v>27814</v>
      </c>
      <c r="B3422" s="1" t="s">
        <v>27815</v>
      </c>
      <c r="C3422" s="1" t="s">
        <v>23900</v>
      </c>
      <c r="D3422" s="1" t="s">
        <v>27816</v>
      </c>
      <c r="E3422" s="1">
        <v>2021</v>
      </c>
      <c r="F3422" s="1" t="s">
        <v>18234</v>
      </c>
      <c r="G3422" s="1">
        <v>189391</v>
      </c>
      <c r="H3422" s="1">
        <v>68</v>
      </c>
      <c r="I3422" s="1" t="s">
        <v>27817</v>
      </c>
      <c r="J3422" s="1" t="s">
        <v>27818</v>
      </c>
      <c r="K3422" s="1" t="s">
        <v>7972</v>
      </c>
      <c r="L3422" s="1" t="s">
        <v>8102</v>
      </c>
    </row>
    <row r="3423" spans="1:12" ht="50">
      <c r="A3423" s="1" t="s">
        <v>27819</v>
      </c>
      <c r="B3423" s="1" t="s">
        <v>27820</v>
      </c>
      <c r="C3423" s="1" t="s">
        <v>23900</v>
      </c>
      <c r="D3423" s="1" t="s">
        <v>27821</v>
      </c>
      <c r="E3423" s="1">
        <v>2021</v>
      </c>
      <c r="F3423" s="1" t="s">
        <v>27822</v>
      </c>
      <c r="G3423" s="1">
        <v>22451439</v>
      </c>
      <c r="H3423" s="1">
        <v>10</v>
      </c>
      <c r="I3423" s="1" t="s">
        <v>27823</v>
      </c>
      <c r="J3423" s="1" t="s">
        <v>27824</v>
      </c>
      <c r="K3423" s="1" t="s">
        <v>7972</v>
      </c>
      <c r="L3423" s="1" t="s">
        <v>12066</v>
      </c>
    </row>
    <row r="3424" spans="1:12" ht="37.5">
      <c r="A3424" s="1" t="s">
        <v>27825</v>
      </c>
      <c r="B3424" s="1" t="s">
        <v>27826</v>
      </c>
      <c r="C3424" s="1" t="s">
        <v>23900</v>
      </c>
      <c r="D3424" s="1" t="s">
        <v>27827</v>
      </c>
      <c r="E3424" s="1">
        <v>2021</v>
      </c>
      <c r="F3424" s="1" t="s">
        <v>8009</v>
      </c>
      <c r="G3424" s="1">
        <v>20799292</v>
      </c>
      <c r="H3424" s="1">
        <v>10</v>
      </c>
      <c r="I3424" s="1" t="s">
        <v>27828</v>
      </c>
      <c r="J3424" s="1" t="s">
        <v>27829</v>
      </c>
      <c r="K3424" s="1" t="s">
        <v>7972</v>
      </c>
      <c r="L3424" s="1" t="s">
        <v>11745</v>
      </c>
    </row>
    <row r="3425" spans="1:12" ht="37.5">
      <c r="A3425" s="1" t="s">
        <v>27830</v>
      </c>
      <c r="B3425" s="1" t="s">
        <v>27831</v>
      </c>
      <c r="C3425" s="1" t="s">
        <v>23900</v>
      </c>
      <c r="D3425" s="1" t="s">
        <v>27832</v>
      </c>
      <c r="E3425" s="1">
        <v>2021</v>
      </c>
      <c r="F3425" s="1" t="s">
        <v>11940</v>
      </c>
      <c r="G3425" s="1">
        <v>25112104</v>
      </c>
      <c r="H3425" s="1">
        <v>13</v>
      </c>
      <c r="I3425" s="1" t="s">
        <v>27833</v>
      </c>
      <c r="J3425" s="1" t="s">
        <v>27834</v>
      </c>
      <c r="K3425" s="1" t="s">
        <v>7972</v>
      </c>
      <c r="L3425" s="1" t="s">
        <v>11943</v>
      </c>
    </row>
    <row r="3426" spans="1:12" ht="37.5">
      <c r="A3426" s="1" t="s">
        <v>27835</v>
      </c>
      <c r="B3426" s="1" t="s">
        <v>27836</v>
      </c>
      <c r="C3426" s="1" t="s">
        <v>23900</v>
      </c>
      <c r="D3426" s="1" t="s">
        <v>27837</v>
      </c>
      <c r="E3426" s="1">
        <v>2021</v>
      </c>
      <c r="F3426" s="1" t="s">
        <v>19005</v>
      </c>
      <c r="G3426" s="1">
        <v>15684946</v>
      </c>
      <c r="H3426" s="1">
        <v>99</v>
      </c>
      <c r="I3426" s="1" t="s">
        <v>27838</v>
      </c>
      <c r="J3426" s="1" t="s">
        <v>27839</v>
      </c>
      <c r="K3426" s="1" t="s">
        <v>7972</v>
      </c>
      <c r="L3426" s="1" t="s">
        <v>8027</v>
      </c>
    </row>
    <row r="3427" spans="1:12" ht="37.5">
      <c r="A3427" s="1" t="s">
        <v>27840</v>
      </c>
      <c r="B3427" s="1" t="s">
        <v>27841</v>
      </c>
      <c r="C3427" s="1" t="s">
        <v>23900</v>
      </c>
      <c r="D3427" s="1" t="s">
        <v>27842</v>
      </c>
      <c r="E3427" s="1">
        <v>2021</v>
      </c>
      <c r="F3427" s="1" t="s">
        <v>8491</v>
      </c>
      <c r="G3427" s="1">
        <v>21693536</v>
      </c>
      <c r="H3427" s="1">
        <v>9</v>
      </c>
      <c r="I3427" s="1" t="s">
        <v>27843</v>
      </c>
      <c r="J3427" s="1" t="s">
        <v>27844</v>
      </c>
      <c r="K3427" s="1" t="s">
        <v>7972</v>
      </c>
      <c r="L3427" s="1" t="s">
        <v>8102</v>
      </c>
    </row>
    <row r="3428" spans="1:12" ht="37.5">
      <c r="A3428" s="1" t="s">
        <v>27845</v>
      </c>
      <c r="B3428" s="1" t="s">
        <v>27846</v>
      </c>
      <c r="C3428" s="1" t="s">
        <v>23900</v>
      </c>
      <c r="D3428" s="1" t="s">
        <v>27847</v>
      </c>
      <c r="E3428" s="1">
        <v>2021</v>
      </c>
      <c r="F3428" s="1" t="s">
        <v>11621</v>
      </c>
      <c r="G3428" s="1">
        <v>19390114</v>
      </c>
      <c r="H3428" s="1">
        <v>2021</v>
      </c>
      <c r="I3428" s="1" t="s">
        <v>27848</v>
      </c>
      <c r="J3428" s="1" t="s">
        <v>27849</v>
      </c>
      <c r="K3428" s="1" t="s">
        <v>7972</v>
      </c>
      <c r="L3428" s="1" t="s">
        <v>11624</v>
      </c>
    </row>
    <row r="3429" spans="1:12" ht="50">
      <c r="A3429" s="1" t="s">
        <v>27850</v>
      </c>
      <c r="B3429" s="1" t="s">
        <v>27851</v>
      </c>
      <c r="C3429" s="1" t="s">
        <v>23900</v>
      </c>
      <c r="D3429" s="1" t="s">
        <v>27852</v>
      </c>
      <c r="E3429" s="1">
        <v>2021</v>
      </c>
      <c r="F3429" s="1" t="s">
        <v>27853</v>
      </c>
      <c r="G3429" s="1" t="s">
        <v>7969</v>
      </c>
      <c r="H3429" s="1" t="s">
        <v>7969</v>
      </c>
      <c r="I3429" s="1" t="s">
        <v>27854</v>
      </c>
      <c r="J3429" s="1" t="s">
        <v>27855</v>
      </c>
      <c r="K3429" s="1" t="s">
        <v>7972</v>
      </c>
      <c r="L3429" s="1" t="s">
        <v>8102</v>
      </c>
    </row>
    <row r="3430" spans="1:12" ht="37.5">
      <c r="A3430" s="1" t="s">
        <v>27856</v>
      </c>
      <c r="B3430" s="1" t="s">
        <v>27857</v>
      </c>
      <c r="C3430" s="1" t="s">
        <v>23900</v>
      </c>
      <c r="D3430" s="1" t="s">
        <v>27858</v>
      </c>
      <c r="E3430" s="1">
        <v>2021</v>
      </c>
      <c r="F3430" s="1" t="s">
        <v>17563</v>
      </c>
      <c r="G3430" s="1" t="s">
        <v>24457</v>
      </c>
      <c r="H3430" s="1">
        <v>21</v>
      </c>
      <c r="I3430" s="1" t="s">
        <v>27859</v>
      </c>
      <c r="J3430" s="1" t="s">
        <v>27860</v>
      </c>
      <c r="K3430" s="1" t="s">
        <v>7972</v>
      </c>
      <c r="L3430" s="1" t="s">
        <v>8102</v>
      </c>
    </row>
    <row r="3431" spans="1:12" ht="50">
      <c r="A3431" s="1" t="s">
        <v>27861</v>
      </c>
      <c r="B3431" s="1" t="s">
        <v>27862</v>
      </c>
      <c r="C3431" s="1" t="s">
        <v>23900</v>
      </c>
      <c r="D3431" s="1" t="s">
        <v>27863</v>
      </c>
      <c r="E3431" s="1">
        <v>2021</v>
      </c>
      <c r="F3431" s="1" t="s">
        <v>12462</v>
      </c>
      <c r="G3431" s="1" t="s">
        <v>7969</v>
      </c>
      <c r="H3431" s="1" t="s">
        <v>7969</v>
      </c>
      <c r="I3431" s="1" t="s">
        <v>27864</v>
      </c>
      <c r="J3431" s="1" t="s">
        <v>27865</v>
      </c>
      <c r="K3431" s="1" t="s">
        <v>7972</v>
      </c>
      <c r="L3431" s="1" t="s">
        <v>8161</v>
      </c>
    </row>
    <row r="3432" spans="1:12" ht="37.5">
      <c r="A3432" s="1" t="s">
        <v>27866</v>
      </c>
      <c r="B3432" s="1" t="s">
        <v>27867</v>
      </c>
      <c r="C3432" s="1" t="s">
        <v>23900</v>
      </c>
      <c r="D3432" s="1" t="s">
        <v>27868</v>
      </c>
      <c r="E3432" s="1">
        <v>2021</v>
      </c>
      <c r="F3432" s="1" t="s">
        <v>16035</v>
      </c>
      <c r="G3432" s="1">
        <v>10848045</v>
      </c>
      <c r="H3432" s="1">
        <v>176</v>
      </c>
      <c r="I3432" s="1" t="s">
        <v>27869</v>
      </c>
      <c r="J3432" s="1" t="s">
        <v>27870</v>
      </c>
      <c r="K3432" s="1" t="s">
        <v>7972</v>
      </c>
      <c r="L3432" s="1" t="s">
        <v>16038</v>
      </c>
    </row>
    <row r="3433" spans="1:12" ht="37.5">
      <c r="A3433" s="1" t="s">
        <v>27871</v>
      </c>
      <c r="B3433" s="1" t="s">
        <v>27872</v>
      </c>
      <c r="C3433" s="1" t="s">
        <v>23900</v>
      </c>
      <c r="D3433" s="1" t="s">
        <v>27873</v>
      </c>
      <c r="E3433" s="1">
        <v>2021</v>
      </c>
      <c r="F3433" s="1" t="s">
        <v>9340</v>
      </c>
      <c r="G3433" s="1">
        <v>9296212</v>
      </c>
      <c r="H3433" s="1">
        <v>116</v>
      </c>
      <c r="I3433" s="1" t="s">
        <v>27874</v>
      </c>
      <c r="J3433" s="1" t="s">
        <v>27875</v>
      </c>
      <c r="K3433" s="1" t="s">
        <v>7972</v>
      </c>
      <c r="L3433" s="1" t="s">
        <v>7978</v>
      </c>
    </row>
    <row r="3434" spans="1:12" ht="50">
      <c r="A3434" s="1" t="s">
        <v>27876</v>
      </c>
      <c r="B3434" s="1" t="s">
        <v>27877</v>
      </c>
      <c r="C3434" s="1" t="s">
        <v>23900</v>
      </c>
      <c r="D3434" s="1" t="s">
        <v>27878</v>
      </c>
      <c r="E3434" s="1">
        <v>2021</v>
      </c>
      <c r="F3434" s="1" t="s">
        <v>12276</v>
      </c>
      <c r="G3434" s="1">
        <v>21945357</v>
      </c>
      <c r="H3434" s="1">
        <v>1311</v>
      </c>
      <c r="I3434" s="1" t="s">
        <v>27879</v>
      </c>
      <c r="J3434" s="1" t="s">
        <v>27880</v>
      </c>
      <c r="K3434" s="1" t="s">
        <v>7972</v>
      </c>
      <c r="L3434" s="1" t="s">
        <v>7985</v>
      </c>
    </row>
    <row r="3435" spans="1:12" ht="37.5">
      <c r="A3435" s="1" t="s">
        <v>27881</v>
      </c>
      <c r="B3435" s="1" t="s">
        <v>27882</v>
      </c>
      <c r="C3435" s="1" t="s">
        <v>23900</v>
      </c>
      <c r="D3435" s="1" t="s">
        <v>27883</v>
      </c>
      <c r="E3435" s="1">
        <v>2021</v>
      </c>
      <c r="F3435" s="1" t="s">
        <v>8491</v>
      </c>
      <c r="G3435" s="1">
        <v>21693536</v>
      </c>
      <c r="H3435" s="1">
        <v>9</v>
      </c>
      <c r="I3435" s="1" t="s">
        <v>27884</v>
      </c>
      <c r="J3435" s="1" t="s">
        <v>27885</v>
      </c>
      <c r="K3435" s="1" t="s">
        <v>7972</v>
      </c>
      <c r="L3435" s="1" t="s">
        <v>8102</v>
      </c>
    </row>
    <row r="3436" spans="1:12" ht="37.5">
      <c r="A3436" s="1" t="s">
        <v>27886</v>
      </c>
      <c r="B3436" s="1" t="s">
        <v>27887</v>
      </c>
      <c r="C3436" s="1" t="s">
        <v>23900</v>
      </c>
      <c r="D3436" s="1" t="s">
        <v>27888</v>
      </c>
      <c r="E3436" s="1">
        <v>2021</v>
      </c>
      <c r="F3436" s="1" t="s">
        <v>8491</v>
      </c>
      <c r="G3436" s="1">
        <v>21693536</v>
      </c>
      <c r="H3436" s="1">
        <v>9</v>
      </c>
      <c r="I3436" s="1" t="s">
        <v>27889</v>
      </c>
      <c r="J3436" s="1" t="s">
        <v>27890</v>
      </c>
      <c r="K3436" s="1" t="s">
        <v>7972</v>
      </c>
      <c r="L3436" s="1" t="s">
        <v>8102</v>
      </c>
    </row>
    <row r="3437" spans="1:12" ht="37.5">
      <c r="A3437" s="1" t="s">
        <v>27891</v>
      </c>
      <c r="B3437" s="1" t="s">
        <v>27892</v>
      </c>
      <c r="C3437" s="1" t="s">
        <v>23900</v>
      </c>
      <c r="D3437" s="1" t="s">
        <v>27893</v>
      </c>
      <c r="E3437" s="1">
        <v>2021</v>
      </c>
      <c r="F3437" s="1" t="s">
        <v>18813</v>
      </c>
      <c r="G3437" s="1">
        <v>15740137</v>
      </c>
      <c r="H3437" s="1">
        <v>39</v>
      </c>
      <c r="I3437" s="1" t="s">
        <v>27894</v>
      </c>
      <c r="J3437" s="1" t="s">
        <v>27895</v>
      </c>
      <c r="K3437" s="1" t="s">
        <v>7972</v>
      </c>
      <c r="L3437" s="1" t="s">
        <v>18816</v>
      </c>
    </row>
    <row r="3438" spans="1:12" ht="37.5">
      <c r="A3438" s="1" t="s">
        <v>3664</v>
      </c>
      <c r="B3438" s="1" t="s">
        <v>27896</v>
      </c>
      <c r="C3438" s="1" t="s">
        <v>23900</v>
      </c>
      <c r="D3438" s="1" t="s">
        <v>3667</v>
      </c>
      <c r="E3438" s="1">
        <v>2021</v>
      </c>
      <c r="F3438" s="1" t="s">
        <v>11641</v>
      </c>
      <c r="G3438" s="1">
        <v>15308669</v>
      </c>
      <c r="H3438" s="1">
        <v>2021</v>
      </c>
      <c r="I3438" s="1" t="s">
        <v>27897</v>
      </c>
      <c r="J3438" s="1" t="s">
        <v>27898</v>
      </c>
      <c r="K3438" s="1" t="s">
        <v>7972</v>
      </c>
      <c r="L3438" s="1" t="s">
        <v>11624</v>
      </c>
    </row>
    <row r="3439" spans="1:12" ht="37.5">
      <c r="A3439" s="1" t="s">
        <v>27899</v>
      </c>
      <c r="B3439" s="1" t="s">
        <v>27900</v>
      </c>
      <c r="C3439" s="1" t="s">
        <v>23900</v>
      </c>
      <c r="D3439" s="1" t="s">
        <v>27901</v>
      </c>
      <c r="E3439" s="1">
        <v>2021</v>
      </c>
      <c r="F3439" s="1" t="s">
        <v>8491</v>
      </c>
      <c r="G3439" s="1">
        <v>21693536</v>
      </c>
      <c r="H3439" s="1">
        <v>9</v>
      </c>
      <c r="I3439" s="1" t="s">
        <v>27902</v>
      </c>
      <c r="J3439" s="1" t="s">
        <v>27903</v>
      </c>
      <c r="K3439" s="1" t="s">
        <v>7972</v>
      </c>
      <c r="L3439" s="1" t="s">
        <v>8102</v>
      </c>
    </row>
    <row r="3440" spans="1:12" ht="37.5">
      <c r="A3440" s="1" t="s">
        <v>27904</v>
      </c>
      <c r="B3440" s="1" t="s">
        <v>27905</v>
      </c>
      <c r="C3440" s="1" t="s">
        <v>23900</v>
      </c>
      <c r="D3440" s="1" t="s">
        <v>27906</v>
      </c>
      <c r="E3440" s="1">
        <v>2021</v>
      </c>
      <c r="F3440" s="1" t="s">
        <v>25066</v>
      </c>
      <c r="G3440" s="1">
        <v>22147853</v>
      </c>
      <c r="H3440" s="1">
        <v>51</v>
      </c>
      <c r="I3440" s="1" t="s">
        <v>27907</v>
      </c>
      <c r="J3440" s="1" t="s">
        <v>27908</v>
      </c>
      <c r="K3440" s="1" t="s">
        <v>7972</v>
      </c>
      <c r="L3440" s="1" t="s">
        <v>8027</v>
      </c>
    </row>
    <row r="3441" spans="1:12" ht="37.5">
      <c r="A3441" s="1" t="s">
        <v>27909</v>
      </c>
      <c r="B3441" s="1" t="s">
        <v>27910</v>
      </c>
      <c r="C3441" s="1" t="s">
        <v>23900</v>
      </c>
      <c r="D3441" s="1" t="s">
        <v>27911</v>
      </c>
      <c r="E3441" s="1">
        <v>2021</v>
      </c>
      <c r="F3441" s="1" t="s">
        <v>10691</v>
      </c>
      <c r="G3441" s="1">
        <v>15320626</v>
      </c>
      <c r="H3441" s="1">
        <v>33</v>
      </c>
      <c r="I3441" s="1" t="s">
        <v>27912</v>
      </c>
      <c r="J3441" s="1" t="s">
        <v>27913</v>
      </c>
      <c r="K3441" s="1" t="s">
        <v>7972</v>
      </c>
      <c r="L3441" s="1" t="s">
        <v>10694</v>
      </c>
    </row>
    <row r="3442" spans="1:12" ht="37.5">
      <c r="A3442" s="1" t="s">
        <v>27914</v>
      </c>
      <c r="B3442" s="1" t="s">
        <v>27915</v>
      </c>
      <c r="C3442" s="1" t="s">
        <v>23900</v>
      </c>
      <c r="D3442" s="1" t="s">
        <v>27916</v>
      </c>
      <c r="E3442" s="1">
        <v>2021</v>
      </c>
      <c r="F3442" s="1" t="s">
        <v>27917</v>
      </c>
      <c r="G3442" s="1" t="s">
        <v>7969</v>
      </c>
      <c r="H3442" s="1" t="s">
        <v>7969</v>
      </c>
      <c r="I3442" s="1" t="s">
        <v>27918</v>
      </c>
      <c r="J3442" s="1" t="s">
        <v>27919</v>
      </c>
      <c r="K3442" s="1" t="s">
        <v>7972</v>
      </c>
      <c r="L3442" s="1" t="s">
        <v>8102</v>
      </c>
    </row>
    <row r="3443" spans="1:12" ht="37.5">
      <c r="A3443" s="1" t="s">
        <v>27920</v>
      </c>
      <c r="B3443" s="1" t="s">
        <v>27921</v>
      </c>
      <c r="C3443" s="1" t="s">
        <v>23900</v>
      </c>
      <c r="D3443" s="1" t="s">
        <v>27922</v>
      </c>
      <c r="E3443" s="1">
        <v>2021</v>
      </c>
      <c r="F3443" s="1" t="s">
        <v>27923</v>
      </c>
      <c r="G3443" s="1" t="s">
        <v>7969</v>
      </c>
      <c r="H3443" s="1" t="s">
        <v>7969</v>
      </c>
      <c r="I3443" s="1" t="s">
        <v>27924</v>
      </c>
      <c r="J3443" s="1" t="s">
        <v>27925</v>
      </c>
      <c r="K3443" s="1" t="s">
        <v>7972</v>
      </c>
      <c r="L3443" s="1" t="s">
        <v>8102</v>
      </c>
    </row>
    <row r="3444" spans="1:12" ht="37.5">
      <c r="A3444" s="1" t="s">
        <v>27926</v>
      </c>
      <c r="B3444" s="1" t="s">
        <v>27927</v>
      </c>
      <c r="C3444" s="1" t="s">
        <v>23900</v>
      </c>
      <c r="D3444" s="1" t="s">
        <v>27928</v>
      </c>
      <c r="E3444" s="1">
        <v>2021</v>
      </c>
      <c r="F3444" s="1" t="s">
        <v>9013</v>
      </c>
      <c r="G3444" s="1">
        <v>18770509</v>
      </c>
      <c r="H3444" s="1">
        <v>192</v>
      </c>
      <c r="I3444" s="1" t="s">
        <v>27929</v>
      </c>
      <c r="J3444" s="1" t="s">
        <v>27930</v>
      </c>
      <c r="K3444" s="1" t="s">
        <v>7972</v>
      </c>
      <c r="L3444" s="1" t="s">
        <v>7993</v>
      </c>
    </row>
    <row r="3445" spans="1:12" ht="37.5">
      <c r="A3445" s="1" t="s">
        <v>27931</v>
      </c>
      <c r="B3445" s="1" t="s">
        <v>27932</v>
      </c>
      <c r="C3445" s="1" t="s">
        <v>23900</v>
      </c>
      <c r="D3445" s="1" t="s">
        <v>27933</v>
      </c>
      <c r="E3445" s="1">
        <v>2021</v>
      </c>
      <c r="F3445" s="1" t="s">
        <v>8491</v>
      </c>
      <c r="G3445" s="1">
        <v>21693536</v>
      </c>
      <c r="H3445" s="1">
        <v>9</v>
      </c>
      <c r="I3445" s="1" t="s">
        <v>27934</v>
      </c>
      <c r="J3445" s="1" t="s">
        <v>27935</v>
      </c>
      <c r="K3445" s="1" t="s">
        <v>7972</v>
      </c>
      <c r="L3445" s="1" t="s">
        <v>8102</v>
      </c>
    </row>
    <row r="3446" spans="1:12" ht="37.5">
      <c r="A3446" s="1" t="s">
        <v>27936</v>
      </c>
      <c r="B3446" s="1" t="s">
        <v>27937</v>
      </c>
      <c r="C3446" s="1" t="s">
        <v>23900</v>
      </c>
      <c r="D3446" s="1" t="s">
        <v>27938</v>
      </c>
      <c r="E3446" s="1">
        <v>2021</v>
      </c>
      <c r="F3446" s="1" t="s">
        <v>11189</v>
      </c>
      <c r="G3446" s="1">
        <v>15501329</v>
      </c>
      <c r="H3446" s="1">
        <v>17</v>
      </c>
      <c r="I3446" s="1" t="s">
        <v>27939</v>
      </c>
      <c r="J3446" s="1" t="s">
        <v>27940</v>
      </c>
      <c r="K3446" s="1" t="s">
        <v>7972</v>
      </c>
      <c r="L3446" s="1" t="s">
        <v>11192</v>
      </c>
    </row>
    <row r="3447" spans="1:12" ht="37.5">
      <c r="A3447" s="1" t="s">
        <v>27941</v>
      </c>
      <c r="B3447" s="1" t="s">
        <v>27942</v>
      </c>
      <c r="C3447" s="1" t="s">
        <v>23900</v>
      </c>
      <c r="D3447" s="1" t="s">
        <v>27943</v>
      </c>
      <c r="E3447" s="1">
        <v>2021</v>
      </c>
      <c r="F3447" s="1" t="s">
        <v>27606</v>
      </c>
      <c r="G3447" s="1">
        <v>9275452</v>
      </c>
      <c r="H3447" s="1">
        <v>38</v>
      </c>
      <c r="I3447" s="1" t="s">
        <v>27944</v>
      </c>
      <c r="J3447" s="1" t="s">
        <v>27945</v>
      </c>
      <c r="K3447" s="1" t="s">
        <v>7972</v>
      </c>
      <c r="L3447" s="1" t="s">
        <v>8385</v>
      </c>
    </row>
    <row r="3448" spans="1:12" ht="62.5">
      <c r="A3448" s="1" t="s">
        <v>27946</v>
      </c>
      <c r="B3448" s="1" t="s">
        <v>27947</v>
      </c>
      <c r="C3448" s="1" t="s">
        <v>23900</v>
      </c>
      <c r="D3448" s="1" t="s">
        <v>27948</v>
      </c>
      <c r="E3448" s="1">
        <v>2021</v>
      </c>
      <c r="F3448" s="1" t="s">
        <v>8831</v>
      </c>
      <c r="G3448" s="1">
        <v>3029743</v>
      </c>
      <c r="H3448" s="1">
        <v>12618</v>
      </c>
      <c r="I3448" s="1" t="s">
        <v>27949</v>
      </c>
      <c r="J3448" s="1" t="s">
        <v>27950</v>
      </c>
      <c r="K3448" s="1" t="s">
        <v>7972</v>
      </c>
      <c r="L3448" s="1" t="s">
        <v>7985</v>
      </c>
    </row>
    <row r="3449" spans="1:12" ht="37.5">
      <c r="A3449" s="1" t="s">
        <v>27951</v>
      </c>
      <c r="B3449" s="1" t="s">
        <v>27952</v>
      </c>
      <c r="C3449" s="1" t="s">
        <v>23900</v>
      </c>
      <c r="D3449" s="1" t="s">
        <v>27953</v>
      </c>
      <c r="E3449" s="1">
        <v>2021</v>
      </c>
      <c r="F3449" s="1" t="s">
        <v>8293</v>
      </c>
      <c r="G3449" s="1">
        <v>22142134</v>
      </c>
      <c r="H3449" s="1">
        <v>56</v>
      </c>
      <c r="I3449" s="1" t="s">
        <v>27954</v>
      </c>
      <c r="J3449" s="1" t="s">
        <v>27955</v>
      </c>
      <c r="K3449" s="1" t="s">
        <v>7972</v>
      </c>
      <c r="L3449" s="1" t="s">
        <v>8027</v>
      </c>
    </row>
    <row r="3450" spans="1:12" ht="37.5">
      <c r="A3450" s="1" t="s">
        <v>27956</v>
      </c>
      <c r="B3450" s="1" t="s">
        <v>27957</v>
      </c>
      <c r="C3450" s="1" t="s">
        <v>23900</v>
      </c>
      <c r="D3450" s="1" t="s">
        <v>27958</v>
      </c>
      <c r="E3450" s="1">
        <v>2021</v>
      </c>
      <c r="F3450" s="1" t="s">
        <v>27959</v>
      </c>
      <c r="G3450" s="1">
        <v>17402123</v>
      </c>
      <c r="H3450" s="1">
        <v>17</v>
      </c>
      <c r="I3450" s="1" t="s">
        <v>27960</v>
      </c>
      <c r="J3450" s="1" t="s">
        <v>27961</v>
      </c>
      <c r="K3450" s="1" t="s">
        <v>7972</v>
      </c>
      <c r="L3450" s="1" t="s">
        <v>9617</v>
      </c>
    </row>
    <row r="3451" spans="1:12" ht="37.5">
      <c r="A3451" s="1" t="s">
        <v>27962</v>
      </c>
      <c r="B3451" s="1" t="s">
        <v>27963</v>
      </c>
      <c r="C3451" s="1" t="s">
        <v>23900</v>
      </c>
      <c r="D3451" s="1" t="s">
        <v>27964</v>
      </c>
      <c r="E3451" s="1">
        <v>2021</v>
      </c>
      <c r="F3451" s="1" t="s">
        <v>8226</v>
      </c>
      <c r="G3451" s="1">
        <v>25426605</v>
      </c>
      <c r="H3451" s="1">
        <v>13</v>
      </c>
      <c r="I3451" s="1" t="s">
        <v>27965</v>
      </c>
      <c r="J3451" s="1" t="s">
        <v>27966</v>
      </c>
      <c r="K3451" s="1" t="s">
        <v>7972</v>
      </c>
      <c r="L3451" s="1" t="s">
        <v>7993</v>
      </c>
    </row>
    <row r="3452" spans="1:12" ht="37.5">
      <c r="A3452" s="1" t="s">
        <v>27967</v>
      </c>
      <c r="B3452" s="1" t="s">
        <v>27968</v>
      </c>
      <c r="C3452" s="1" t="s">
        <v>23900</v>
      </c>
      <c r="D3452" s="1" t="s">
        <v>27969</v>
      </c>
      <c r="E3452" s="1">
        <v>2021</v>
      </c>
      <c r="F3452" s="1" t="s">
        <v>8848</v>
      </c>
      <c r="G3452" s="1">
        <v>15462218</v>
      </c>
      <c r="H3452" s="1">
        <v>70</v>
      </c>
      <c r="I3452" s="1" t="s">
        <v>27970</v>
      </c>
      <c r="J3452" s="1" t="s">
        <v>27971</v>
      </c>
      <c r="K3452" s="1" t="s">
        <v>7972</v>
      </c>
      <c r="L3452" s="1" t="s">
        <v>8851</v>
      </c>
    </row>
    <row r="3453" spans="1:12" ht="37.5">
      <c r="A3453" s="1" t="s">
        <v>27972</v>
      </c>
      <c r="B3453" s="1" t="s">
        <v>27973</v>
      </c>
      <c r="C3453" s="1" t="s">
        <v>23900</v>
      </c>
      <c r="D3453" s="1" t="s">
        <v>27974</v>
      </c>
      <c r="E3453" s="1">
        <v>2021</v>
      </c>
      <c r="F3453" s="1" t="s">
        <v>8491</v>
      </c>
      <c r="G3453" s="1">
        <v>21693536</v>
      </c>
      <c r="H3453" s="1">
        <v>9</v>
      </c>
      <c r="I3453" s="1" t="s">
        <v>27975</v>
      </c>
      <c r="J3453" s="1" t="s">
        <v>27976</v>
      </c>
      <c r="K3453" s="1" t="s">
        <v>7972</v>
      </c>
      <c r="L3453" s="1" t="s">
        <v>8102</v>
      </c>
    </row>
    <row r="3454" spans="1:12" ht="37.5">
      <c r="A3454" s="1" t="s">
        <v>27977</v>
      </c>
      <c r="B3454" s="1" t="s">
        <v>27978</v>
      </c>
      <c r="C3454" s="1" t="s">
        <v>23900</v>
      </c>
      <c r="D3454" s="1" t="s">
        <v>27979</v>
      </c>
      <c r="E3454" s="1">
        <v>2021</v>
      </c>
      <c r="F3454" s="1" t="s">
        <v>8177</v>
      </c>
      <c r="G3454" s="1">
        <v>23673370</v>
      </c>
      <c r="H3454" s="1">
        <v>149</v>
      </c>
      <c r="I3454" s="1" t="s">
        <v>27980</v>
      </c>
      <c r="J3454" s="1" t="s">
        <v>27981</v>
      </c>
      <c r="K3454" s="1" t="s">
        <v>7972</v>
      </c>
      <c r="L3454" s="1" t="s">
        <v>7985</v>
      </c>
    </row>
    <row r="3455" spans="1:12" ht="37.5">
      <c r="A3455" s="1" t="s">
        <v>27982</v>
      </c>
      <c r="B3455" s="1" t="s">
        <v>27983</v>
      </c>
      <c r="C3455" s="1" t="s">
        <v>23900</v>
      </c>
      <c r="D3455" s="1" t="s">
        <v>27984</v>
      </c>
      <c r="E3455" s="1">
        <v>2021</v>
      </c>
      <c r="F3455" s="1" t="s">
        <v>9971</v>
      </c>
      <c r="G3455" s="1">
        <v>13837621</v>
      </c>
      <c r="H3455" s="1">
        <v>112</v>
      </c>
      <c r="I3455" s="1" t="s">
        <v>27985</v>
      </c>
      <c r="J3455" s="1" t="s">
        <v>27986</v>
      </c>
      <c r="K3455" s="1" t="s">
        <v>7972</v>
      </c>
      <c r="L3455" s="1" t="s">
        <v>7993</v>
      </c>
    </row>
    <row r="3456" spans="1:12" ht="37.5">
      <c r="A3456" s="1" t="s">
        <v>27987</v>
      </c>
      <c r="B3456" s="1" t="s">
        <v>27988</v>
      </c>
      <c r="C3456" s="1" t="s">
        <v>23900</v>
      </c>
      <c r="D3456" s="1" t="s">
        <v>27989</v>
      </c>
      <c r="E3456" s="1">
        <v>2020</v>
      </c>
      <c r="F3456" s="1" t="s">
        <v>26407</v>
      </c>
      <c r="G3456" s="1">
        <v>21921962</v>
      </c>
      <c r="H3456" s="1">
        <v>10</v>
      </c>
      <c r="I3456" s="1" t="s">
        <v>27990</v>
      </c>
      <c r="J3456" s="1" t="s">
        <v>27991</v>
      </c>
      <c r="K3456" s="1" t="s">
        <v>7972</v>
      </c>
      <c r="L3456" s="1" t="s">
        <v>7985</v>
      </c>
    </row>
    <row r="3457" spans="1:12" ht="37.5">
      <c r="A3457" s="1" t="s">
        <v>27992</v>
      </c>
      <c r="B3457" s="1" t="s">
        <v>27993</v>
      </c>
      <c r="C3457" s="1" t="s">
        <v>23900</v>
      </c>
      <c r="D3457" s="1" t="s">
        <v>27994</v>
      </c>
      <c r="E3457" s="1">
        <v>2021</v>
      </c>
      <c r="F3457" s="1" t="s">
        <v>24480</v>
      </c>
      <c r="G3457" s="1">
        <v>19391374</v>
      </c>
      <c r="H3457" s="1">
        <v>14</v>
      </c>
      <c r="I3457" s="1" t="s">
        <v>27995</v>
      </c>
      <c r="J3457" s="1" t="s">
        <v>27996</v>
      </c>
      <c r="K3457" s="1" t="s">
        <v>7972</v>
      </c>
      <c r="L3457" s="1" t="s">
        <v>8102</v>
      </c>
    </row>
    <row r="3458" spans="1:12" ht="37.5">
      <c r="A3458" s="1" t="s">
        <v>27997</v>
      </c>
      <c r="B3458" s="1" t="s">
        <v>27998</v>
      </c>
      <c r="C3458" s="1" t="s">
        <v>23900</v>
      </c>
      <c r="D3458" s="1" t="s">
        <v>27999</v>
      </c>
      <c r="E3458" s="1">
        <v>2020</v>
      </c>
      <c r="F3458" s="1" t="s">
        <v>8009</v>
      </c>
      <c r="G3458" s="1">
        <v>20799292</v>
      </c>
      <c r="H3458" s="1">
        <v>9</v>
      </c>
      <c r="I3458" s="1" t="s">
        <v>28000</v>
      </c>
      <c r="J3458" s="1" t="s">
        <v>28001</v>
      </c>
      <c r="K3458" s="1" t="s">
        <v>7972</v>
      </c>
      <c r="L3458" s="1" t="s">
        <v>11745</v>
      </c>
    </row>
    <row r="3459" spans="1:12" ht="37.5">
      <c r="A3459" s="1" t="s">
        <v>28002</v>
      </c>
      <c r="B3459" s="1" t="s">
        <v>28003</v>
      </c>
      <c r="C3459" s="1" t="s">
        <v>23900</v>
      </c>
      <c r="D3459" s="1" t="s">
        <v>28004</v>
      </c>
      <c r="E3459" s="1">
        <v>2020</v>
      </c>
      <c r="F3459" s="1" t="s">
        <v>28005</v>
      </c>
      <c r="G3459" s="1" t="s">
        <v>7969</v>
      </c>
      <c r="H3459" s="1" t="s">
        <v>7969</v>
      </c>
      <c r="I3459" s="1" t="s">
        <v>28006</v>
      </c>
      <c r="J3459" s="1" t="s">
        <v>28007</v>
      </c>
      <c r="K3459" s="1" t="s">
        <v>7972</v>
      </c>
      <c r="L3459" s="1" t="s">
        <v>8102</v>
      </c>
    </row>
    <row r="3460" spans="1:12" ht="37.5">
      <c r="A3460" s="1" t="s">
        <v>28008</v>
      </c>
      <c r="B3460" s="1" t="s">
        <v>28009</v>
      </c>
      <c r="C3460" s="1" t="s">
        <v>23900</v>
      </c>
      <c r="D3460" s="1" t="s">
        <v>28010</v>
      </c>
      <c r="E3460" s="1">
        <v>2021</v>
      </c>
      <c r="F3460" s="1" t="s">
        <v>10161</v>
      </c>
      <c r="G3460" s="1">
        <v>10414347</v>
      </c>
      <c r="H3460" s="1">
        <v>33</v>
      </c>
      <c r="I3460" s="1" t="s">
        <v>28011</v>
      </c>
      <c r="J3460" s="1" t="s">
        <v>28012</v>
      </c>
      <c r="K3460" s="1" t="s">
        <v>7972</v>
      </c>
      <c r="L3460" s="1" t="s">
        <v>8078</v>
      </c>
    </row>
    <row r="3461" spans="1:12" ht="37.5">
      <c r="A3461" s="1" t="s">
        <v>28013</v>
      </c>
      <c r="B3461" s="1" t="s">
        <v>28014</v>
      </c>
      <c r="C3461" s="1" t="s">
        <v>23900</v>
      </c>
      <c r="D3461" s="1" t="s">
        <v>28015</v>
      </c>
      <c r="E3461" s="1">
        <v>2020</v>
      </c>
      <c r="F3461" s="1" t="s">
        <v>16518</v>
      </c>
      <c r="G3461" s="1">
        <v>19326203</v>
      </c>
      <c r="H3461" s="1">
        <v>15</v>
      </c>
      <c r="I3461" s="1" t="s">
        <v>28016</v>
      </c>
      <c r="J3461" s="1" t="s">
        <v>28017</v>
      </c>
      <c r="K3461" s="1" t="s">
        <v>7972</v>
      </c>
      <c r="L3461" s="1" t="s">
        <v>16521</v>
      </c>
    </row>
    <row r="3462" spans="1:12" ht="37.5">
      <c r="A3462" s="1" t="s">
        <v>28018</v>
      </c>
      <c r="B3462" s="1" t="s">
        <v>28019</v>
      </c>
      <c r="C3462" s="1" t="s">
        <v>23900</v>
      </c>
      <c r="D3462" s="1" t="s">
        <v>28020</v>
      </c>
      <c r="E3462" s="1">
        <v>2020</v>
      </c>
      <c r="F3462" s="1" t="s">
        <v>16035</v>
      </c>
      <c r="G3462" s="1">
        <v>10848045</v>
      </c>
      <c r="H3462" s="1">
        <v>172</v>
      </c>
      <c r="I3462" s="1" t="s">
        <v>28021</v>
      </c>
      <c r="J3462" s="1" t="s">
        <v>28022</v>
      </c>
      <c r="K3462" s="1" t="s">
        <v>7972</v>
      </c>
      <c r="L3462" s="1" t="s">
        <v>16038</v>
      </c>
    </row>
    <row r="3463" spans="1:12" ht="37.5">
      <c r="A3463" s="1" t="s">
        <v>28023</v>
      </c>
      <c r="B3463" s="1" t="s">
        <v>28024</v>
      </c>
      <c r="C3463" s="1" t="s">
        <v>23900</v>
      </c>
      <c r="D3463" s="1" t="s">
        <v>28025</v>
      </c>
      <c r="E3463" s="1">
        <v>2020</v>
      </c>
      <c r="F3463" s="1" t="s">
        <v>28026</v>
      </c>
      <c r="G3463" s="1" t="s">
        <v>7969</v>
      </c>
      <c r="H3463" s="1" t="s">
        <v>7969</v>
      </c>
      <c r="I3463" s="1" t="s">
        <v>28027</v>
      </c>
      <c r="J3463" s="1" t="s">
        <v>28028</v>
      </c>
      <c r="K3463" s="1" t="s">
        <v>7972</v>
      </c>
      <c r="L3463" s="1" t="s">
        <v>8102</v>
      </c>
    </row>
    <row r="3464" spans="1:12" ht="37.5">
      <c r="A3464" s="1" t="s">
        <v>28029</v>
      </c>
      <c r="B3464" s="1" t="s">
        <v>28030</v>
      </c>
      <c r="C3464" s="1" t="s">
        <v>23900</v>
      </c>
      <c r="D3464" s="1" t="s">
        <v>28031</v>
      </c>
      <c r="E3464" s="1">
        <v>2020</v>
      </c>
      <c r="F3464" s="1" t="s">
        <v>28032</v>
      </c>
      <c r="G3464" s="1" t="s">
        <v>7969</v>
      </c>
      <c r="H3464" s="1" t="s">
        <v>7969</v>
      </c>
      <c r="I3464" s="1" t="s">
        <v>28033</v>
      </c>
      <c r="J3464" s="1" t="s">
        <v>28034</v>
      </c>
      <c r="K3464" s="1" t="s">
        <v>7972</v>
      </c>
      <c r="L3464" s="1" t="s">
        <v>8102</v>
      </c>
    </row>
    <row r="3465" spans="1:12" ht="37.5">
      <c r="A3465" s="1" t="s">
        <v>28035</v>
      </c>
      <c r="B3465" s="1" t="s">
        <v>28036</v>
      </c>
      <c r="C3465" s="1" t="s">
        <v>23900</v>
      </c>
      <c r="D3465" s="1" t="s">
        <v>28037</v>
      </c>
      <c r="E3465" s="1">
        <v>2020</v>
      </c>
      <c r="F3465" s="1" t="s">
        <v>16699</v>
      </c>
      <c r="G3465" s="1">
        <v>1651684</v>
      </c>
      <c r="H3465" s="1">
        <v>176</v>
      </c>
      <c r="I3465" s="1" t="s">
        <v>28038</v>
      </c>
      <c r="J3465" s="1" t="s">
        <v>28039</v>
      </c>
      <c r="K3465" s="1" t="s">
        <v>7972</v>
      </c>
      <c r="L3465" s="1" t="s">
        <v>7993</v>
      </c>
    </row>
    <row r="3466" spans="1:12" ht="37.5">
      <c r="A3466" s="1" t="s">
        <v>28040</v>
      </c>
      <c r="B3466" s="1" t="s">
        <v>28041</v>
      </c>
      <c r="C3466" s="1" t="s">
        <v>23900</v>
      </c>
      <c r="D3466" s="1" t="s">
        <v>28042</v>
      </c>
      <c r="E3466" s="1">
        <v>2020</v>
      </c>
      <c r="F3466" s="1" t="s">
        <v>9289</v>
      </c>
      <c r="G3466" s="1">
        <v>20738994</v>
      </c>
      <c r="H3466" s="1">
        <v>12</v>
      </c>
      <c r="I3466" s="1" t="s">
        <v>28043</v>
      </c>
      <c r="J3466" s="1" t="s">
        <v>28044</v>
      </c>
      <c r="K3466" s="1" t="s">
        <v>7972</v>
      </c>
      <c r="L3466" s="1" t="s">
        <v>11745</v>
      </c>
    </row>
    <row r="3467" spans="1:12" ht="37.5">
      <c r="A3467" s="1" t="s">
        <v>28045</v>
      </c>
      <c r="B3467" s="1" t="s">
        <v>28046</v>
      </c>
      <c r="C3467" s="1" t="s">
        <v>23900</v>
      </c>
      <c r="D3467" s="1" t="s">
        <v>28047</v>
      </c>
      <c r="E3467" s="1">
        <v>2021</v>
      </c>
      <c r="F3467" s="1" t="s">
        <v>26727</v>
      </c>
      <c r="G3467" s="1">
        <v>21686750</v>
      </c>
      <c r="H3467" s="1">
        <v>9</v>
      </c>
      <c r="I3467" s="1" t="s">
        <v>28048</v>
      </c>
      <c r="J3467" s="1" t="s">
        <v>28049</v>
      </c>
      <c r="K3467" s="1" t="s">
        <v>7972</v>
      </c>
      <c r="L3467" s="1" t="s">
        <v>8078</v>
      </c>
    </row>
    <row r="3468" spans="1:12" ht="37.5">
      <c r="A3468" s="1" t="s">
        <v>28050</v>
      </c>
      <c r="B3468" s="1" t="s">
        <v>28051</v>
      </c>
      <c r="C3468" s="1" t="s">
        <v>23900</v>
      </c>
      <c r="D3468" s="1" t="s">
        <v>28052</v>
      </c>
      <c r="E3468" s="1">
        <v>2020</v>
      </c>
      <c r="F3468" s="1" t="s">
        <v>8024</v>
      </c>
      <c r="G3468" s="1">
        <v>1674048</v>
      </c>
      <c r="H3468" s="1">
        <v>97</v>
      </c>
      <c r="I3468" s="1" t="s">
        <v>28053</v>
      </c>
      <c r="J3468" s="1" t="s">
        <v>28054</v>
      </c>
      <c r="K3468" s="1" t="s">
        <v>7972</v>
      </c>
      <c r="L3468" s="1" t="s">
        <v>8027</v>
      </c>
    </row>
    <row r="3469" spans="1:12" ht="37.5">
      <c r="A3469" s="1" t="s">
        <v>28055</v>
      </c>
      <c r="B3469" s="1" t="s">
        <v>28056</v>
      </c>
      <c r="C3469" s="1" t="s">
        <v>23900</v>
      </c>
      <c r="D3469" s="1" t="s">
        <v>28057</v>
      </c>
      <c r="E3469" s="1">
        <v>2021</v>
      </c>
      <c r="F3469" s="1" t="s">
        <v>8491</v>
      </c>
      <c r="G3469" s="1">
        <v>21693536</v>
      </c>
      <c r="H3469" s="1">
        <v>9</v>
      </c>
      <c r="I3469" s="1" t="s">
        <v>28058</v>
      </c>
      <c r="J3469" s="1" t="s">
        <v>28059</v>
      </c>
      <c r="K3469" s="1" t="s">
        <v>7972</v>
      </c>
      <c r="L3469" s="1" t="s">
        <v>8102</v>
      </c>
    </row>
    <row r="3470" spans="1:12" ht="37.5">
      <c r="A3470" s="1" t="s">
        <v>28060</v>
      </c>
      <c r="B3470" s="1" t="s">
        <v>28061</v>
      </c>
      <c r="C3470" s="1" t="s">
        <v>23900</v>
      </c>
      <c r="D3470" s="1" t="s">
        <v>28062</v>
      </c>
      <c r="E3470" s="1">
        <v>2021</v>
      </c>
      <c r="F3470" s="1" t="s">
        <v>8740</v>
      </c>
      <c r="G3470" s="1">
        <v>21984182</v>
      </c>
      <c r="H3470" s="1">
        <v>311</v>
      </c>
      <c r="I3470" s="1" t="s">
        <v>28063</v>
      </c>
      <c r="J3470" s="1" t="s">
        <v>28064</v>
      </c>
      <c r="K3470" s="1" t="s">
        <v>7972</v>
      </c>
      <c r="L3470" s="1" t="s">
        <v>7985</v>
      </c>
    </row>
    <row r="3471" spans="1:12" ht="37.5">
      <c r="A3471" s="1" t="s">
        <v>28065</v>
      </c>
      <c r="B3471" s="1" t="s">
        <v>28066</v>
      </c>
      <c r="C3471" s="1" t="s">
        <v>23900</v>
      </c>
      <c r="D3471" s="1" t="s">
        <v>28067</v>
      </c>
      <c r="E3471" s="1">
        <v>2021</v>
      </c>
      <c r="F3471" s="1" t="s">
        <v>28068</v>
      </c>
      <c r="G3471" s="1">
        <v>912700</v>
      </c>
      <c r="H3471" s="1">
        <v>61</v>
      </c>
      <c r="I3471" s="1" t="s">
        <v>28069</v>
      </c>
      <c r="J3471" s="1" t="s">
        <v>28070</v>
      </c>
      <c r="K3471" s="1" t="s">
        <v>7972</v>
      </c>
      <c r="L3471" s="1" t="s">
        <v>28071</v>
      </c>
    </row>
    <row r="3472" spans="1:12" ht="37.5">
      <c r="A3472" s="1" t="s">
        <v>28072</v>
      </c>
      <c r="B3472" s="1" t="s">
        <v>28073</v>
      </c>
      <c r="C3472" s="1" t="s">
        <v>23900</v>
      </c>
      <c r="D3472" s="1" t="s">
        <v>28074</v>
      </c>
      <c r="E3472" s="1">
        <v>2020</v>
      </c>
      <c r="F3472" s="1" t="s">
        <v>8293</v>
      </c>
      <c r="G3472" s="1">
        <v>22142134</v>
      </c>
      <c r="H3472" s="1">
        <v>54</v>
      </c>
      <c r="I3472" s="1" t="s">
        <v>28075</v>
      </c>
      <c r="J3472" s="1" t="s">
        <v>28076</v>
      </c>
      <c r="K3472" s="1" t="s">
        <v>7972</v>
      </c>
      <c r="L3472" s="1" t="s">
        <v>8027</v>
      </c>
    </row>
    <row r="3473" spans="1:12" ht="37.5">
      <c r="A3473" s="1" t="s">
        <v>28077</v>
      </c>
      <c r="B3473" s="1" t="s">
        <v>28078</v>
      </c>
      <c r="C3473" s="1" t="s">
        <v>23900</v>
      </c>
      <c r="D3473" s="1" t="s">
        <v>28079</v>
      </c>
      <c r="E3473" s="1">
        <v>2020</v>
      </c>
      <c r="F3473" s="1" t="s">
        <v>12218</v>
      </c>
      <c r="G3473" s="1" t="s">
        <v>24034</v>
      </c>
      <c r="H3473" s="1">
        <v>112</v>
      </c>
      <c r="I3473" s="1" t="s">
        <v>28080</v>
      </c>
      <c r="J3473" s="1" t="s">
        <v>28081</v>
      </c>
      <c r="K3473" s="1" t="s">
        <v>7972</v>
      </c>
      <c r="L3473" s="1" t="s">
        <v>7993</v>
      </c>
    </row>
    <row r="3474" spans="1:12" ht="37.5">
      <c r="A3474" s="1" t="s">
        <v>28082</v>
      </c>
      <c r="B3474" s="1" t="s">
        <v>28083</v>
      </c>
      <c r="C3474" s="1" t="s">
        <v>23900</v>
      </c>
      <c r="D3474" s="1" t="s">
        <v>28084</v>
      </c>
      <c r="E3474" s="1">
        <v>2021</v>
      </c>
      <c r="F3474" s="1" t="s">
        <v>18594</v>
      </c>
      <c r="G3474" s="1">
        <v>19393555</v>
      </c>
      <c r="H3474" s="1">
        <v>30</v>
      </c>
      <c r="I3474" s="1" t="s">
        <v>28085</v>
      </c>
      <c r="J3474" s="1" t="s">
        <v>28086</v>
      </c>
      <c r="K3474" s="1" t="s">
        <v>7972</v>
      </c>
      <c r="L3474" s="1" t="s">
        <v>8688</v>
      </c>
    </row>
    <row r="3475" spans="1:12" ht="37.5">
      <c r="A3475" s="1" t="s">
        <v>28087</v>
      </c>
      <c r="B3475" s="1" t="s">
        <v>28088</v>
      </c>
      <c r="C3475" s="1" t="s">
        <v>23900</v>
      </c>
      <c r="D3475" s="1" t="s">
        <v>28089</v>
      </c>
      <c r="E3475" s="1">
        <v>2021</v>
      </c>
      <c r="F3475" s="1" t="s">
        <v>10254</v>
      </c>
      <c r="G3475" s="1">
        <v>18685137</v>
      </c>
      <c r="H3475" s="1">
        <v>12</v>
      </c>
      <c r="I3475" s="1" t="s">
        <v>28090</v>
      </c>
      <c r="J3475" s="1" t="s">
        <v>28091</v>
      </c>
      <c r="K3475" s="1" t="s">
        <v>7972</v>
      </c>
      <c r="L3475" s="1" t="s">
        <v>7985</v>
      </c>
    </row>
    <row r="3476" spans="1:12" ht="37.5">
      <c r="A3476" s="1" t="s">
        <v>28092</v>
      </c>
      <c r="B3476" s="1" t="s">
        <v>28093</v>
      </c>
      <c r="C3476" s="1" t="s">
        <v>23900</v>
      </c>
      <c r="D3476" s="1" t="s">
        <v>28094</v>
      </c>
      <c r="E3476" s="1">
        <v>2021</v>
      </c>
      <c r="F3476" s="1" t="s">
        <v>12276</v>
      </c>
      <c r="G3476" s="1">
        <v>21945357</v>
      </c>
      <c r="H3476" s="1">
        <v>1309</v>
      </c>
      <c r="I3476" s="1" t="s">
        <v>28095</v>
      </c>
      <c r="J3476" s="1" t="s">
        <v>28096</v>
      </c>
      <c r="K3476" s="1" t="s">
        <v>7972</v>
      </c>
      <c r="L3476" s="1" t="s">
        <v>7985</v>
      </c>
    </row>
    <row r="3477" spans="1:12" ht="37.5">
      <c r="A3477" s="1" t="s">
        <v>28097</v>
      </c>
      <c r="B3477" s="1" t="s">
        <v>28098</v>
      </c>
      <c r="C3477" s="1" t="s">
        <v>23900</v>
      </c>
      <c r="D3477" s="1" t="s">
        <v>28099</v>
      </c>
      <c r="E3477" s="1">
        <v>2020</v>
      </c>
      <c r="F3477" s="1" t="s">
        <v>28100</v>
      </c>
      <c r="G3477" s="1" t="s">
        <v>7969</v>
      </c>
      <c r="H3477" s="1" t="s">
        <v>7969</v>
      </c>
      <c r="I3477" s="1" t="s">
        <v>28101</v>
      </c>
      <c r="J3477" s="1" t="s">
        <v>28102</v>
      </c>
      <c r="K3477" s="1" t="s">
        <v>7972</v>
      </c>
      <c r="L3477" s="1" t="s">
        <v>8102</v>
      </c>
    </row>
    <row r="3478" spans="1:12" ht="50">
      <c r="A3478" s="1" t="s">
        <v>28103</v>
      </c>
      <c r="B3478" s="1" t="s">
        <v>28104</v>
      </c>
      <c r="C3478" s="1" t="s">
        <v>23900</v>
      </c>
      <c r="D3478" s="1" t="s">
        <v>28105</v>
      </c>
      <c r="E3478" s="1">
        <v>2020</v>
      </c>
      <c r="F3478" s="1" t="s">
        <v>27141</v>
      </c>
      <c r="G3478" s="1">
        <v>17518644</v>
      </c>
      <c r="H3478" s="1">
        <v>14</v>
      </c>
      <c r="I3478" s="1" t="s">
        <v>28106</v>
      </c>
      <c r="J3478" s="1" t="s">
        <v>28107</v>
      </c>
      <c r="K3478" s="1" t="s">
        <v>7972</v>
      </c>
      <c r="L3478" s="1" t="s">
        <v>10359</v>
      </c>
    </row>
    <row r="3479" spans="1:12" ht="37.5">
      <c r="A3479" s="1" t="s">
        <v>28108</v>
      </c>
      <c r="B3479" s="1" t="s">
        <v>28109</v>
      </c>
      <c r="C3479" s="1" t="s">
        <v>23900</v>
      </c>
      <c r="D3479" s="1" t="s">
        <v>28110</v>
      </c>
      <c r="E3479" s="1">
        <v>2021</v>
      </c>
      <c r="F3479" s="1" t="s">
        <v>28111</v>
      </c>
      <c r="G3479" s="1">
        <v>19361955</v>
      </c>
      <c r="H3479" s="1">
        <v>13</v>
      </c>
      <c r="I3479" s="1" t="s">
        <v>28112</v>
      </c>
      <c r="J3479" s="1" t="s">
        <v>28113</v>
      </c>
      <c r="K3479" s="1" t="s">
        <v>7972</v>
      </c>
      <c r="L3479" s="1" t="s">
        <v>8324</v>
      </c>
    </row>
    <row r="3480" spans="1:12" ht="50">
      <c r="A3480" s="1" t="s">
        <v>28114</v>
      </c>
      <c r="B3480" s="1" t="s">
        <v>28115</v>
      </c>
      <c r="C3480" s="1" t="s">
        <v>23900</v>
      </c>
      <c r="D3480" s="1" t="s">
        <v>28116</v>
      </c>
      <c r="E3480" s="1">
        <v>2020</v>
      </c>
      <c r="F3480" s="1" t="s">
        <v>28117</v>
      </c>
      <c r="G3480" s="1">
        <v>9579265</v>
      </c>
      <c r="H3480" s="1">
        <v>31</v>
      </c>
      <c r="I3480" s="1" t="s">
        <v>28118</v>
      </c>
      <c r="J3480" s="1" t="s">
        <v>28119</v>
      </c>
      <c r="K3480" s="1" t="s">
        <v>7972</v>
      </c>
      <c r="L3480" s="1" t="s">
        <v>11192</v>
      </c>
    </row>
    <row r="3481" spans="1:12" ht="37.5">
      <c r="A3481" s="1" t="s">
        <v>28120</v>
      </c>
      <c r="B3481" s="1" t="s">
        <v>28121</v>
      </c>
      <c r="C3481" s="1" t="s">
        <v>23900</v>
      </c>
      <c r="D3481" s="1" t="s">
        <v>28122</v>
      </c>
      <c r="E3481" s="1">
        <v>2020</v>
      </c>
      <c r="F3481" s="1" t="s">
        <v>12231</v>
      </c>
      <c r="G3481" s="1">
        <v>3064573</v>
      </c>
      <c r="H3481" s="1">
        <v>57</v>
      </c>
      <c r="I3481" s="1" t="s">
        <v>28123</v>
      </c>
      <c r="J3481" s="1" t="s">
        <v>28124</v>
      </c>
      <c r="K3481" s="1" t="s">
        <v>7972</v>
      </c>
      <c r="L3481" s="1" t="s">
        <v>8027</v>
      </c>
    </row>
    <row r="3482" spans="1:12" ht="37.5">
      <c r="A3482" s="1" t="s">
        <v>28125</v>
      </c>
      <c r="B3482" s="1" t="s">
        <v>28126</v>
      </c>
      <c r="C3482" s="1" t="s">
        <v>23900</v>
      </c>
      <c r="D3482" s="1" t="s">
        <v>28127</v>
      </c>
      <c r="E3482" s="1">
        <v>2020</v>
      </c>
      <c r="F3482" s="1" t="s">
        <v>27244</v>
      </c>
      <c r="G3482" s="1">
        <v>9265805</v>
      </c>
      <c r="H3482" s="1">
        <v>120</v>
      </c>
      <c r="I3482" s="1" t="s">
        <v>28128</v>
      </c>
      <c r="J3482" s="1" t="s">
        <v>28129</v>
      </c>
      <c r="K3482" s="1" t="s">
        <v>7972</v>
      </c>
      <c r="L3482" s="1" t="s">
        <v>7993</v>
      </c>
    </row>
    <row r="3483" spans="1:12" ht="37.5">
      <c r="A3483" s="1" t="s">
        <v>28130</v>
      </c>
      <c r="B3483" s="1" t="s">
        <v>28131</v>
      </c>
      <c r="C3483" s="1" t="s">
        <v>23900</v>
      </c>
      <c r="D3483" s="1" t="s">
        <v>28132</v>
      </c>
      <c r="E3483" s="1">
        <v>2020</v>
      </c>
      <c r="F3483" s="1" t="s">
        <v>24422</v>
      </c>
      <c r="G3483" s="1">
        <v>200255</v>
      </c>
      <c r="H3483" s="1">
        <v>541</v>
      </c>
      <c r="I3483" s="1" t="s">
        <v>28133</v>
      </c>
      <c r="J3483" s="1" t="s">
        <v>28134</v>
      </c>
      <c r="K3483" s="1" t="s">
        <v>7972</v>
      </c>
      <c r="L3483" s="1" t="s">
        <v>8465</v>
      </c>
    </row>
    <row r="3484" spans="1:12" ht="50">
      <c r="A3484" s="1" t="s">
        <v>28135</v>
      </c>
      <c r="B3484" s="1" t="s">
        <v>28136</v>
      </c>
      <c r="C3484" s="1" t="s">
        <v>23900</v>
      </c>
      <c r="D3484" s="1" t="s">
        <v>28137</v>
      </c>
      <c r="E3484" s="1">
        <v>2021</v>
      </c>
      <c r="F3484" s="1" t="s">
        <v>12276</v>
      </c>
      <c r="G3484" s="1">
        <v>21945357</v>
      </c>
      <c r="H3484" s="1">
        <v>1309</v>
      </c>
      <c r="I3484" s="1" t="s">
        <v>28138</v>
      </c>
      <c r="J3484" s="1" t="s">
        <v>28139</v>
      </c>
      <c r="K3484" s="1" t="s">
        <v>7972</v>
      </c>
      <c r="L3484" s="1" t="s">
        <v>7985</v>
      </c>
    </row>
    <row r="3485" spans="1:12" ht="37.5">
      <c r="A3485" s="1" t="s">
        <v>28140</v>
      </c>
      <c r="B3485" s="1" t="s">
        <v>28141</v>
      </c>
      <c r="C3485" s="1" t="s">
        <v>23900</v>
      </c>
      <c r="D3485" s="1" t="s">
        <v>28142</v>
      </c>
      <c r="E3485" s="1">
        <v>2020</v>
      </c>
      <c r="F3485" s="1" t="s">
        <v>8024</v>
      </c>
      <c r="G3485" s="1">
        <v>1674048</v>
      </c>
      <c r="H3485" s="1">
        <v>98</v>
      </c>
      <c r="I3485" s="1" t="s">
        <v>28143</v>
      </c>
      <c r="J3485" s="1" t="s">
        <v>28144</v>
      </c>
      <c r="K3485" s="1" t="s">
        <v>7972</v>
      </c>
      <c r="L3485" s="1" t="s">
        <v>8027</v>
      </c>
    </row>
    <row r="3486" spans="1:12" ht="37.5">
      <c r="A3486" s="1" t="s">
        <v>28145</v>
      </c>
      <c r="B3486" s="1" t="s">
        <v>28146</v>
      </c>
      <c r="C3486" s="1" t="s">
        <v>23900</v>
      </c>
      <c r="D3486" s="1" t="s">
        <v>28147</v>
      </c>
      <c r="E3486" s="1">
        <v>2020</v>
      </c>
      <c r="F3486" s="1" t="s">
        <v>10450</v>
      </c>
      <c r="G3486" s="1" t="s">
        <v>24040</v>
      </c>
      <c r="H3486" s="1">
        <v>9</v>
      </c>
      <c r="I3486" s="1" t="s">
        <v>28148</v>
      </c>
      <c r="J3486" s="1" t="s">
        <v>28149</v>
      </c>
      <c r="K3486" s="1" t="s">
        <v>7972</v>
      </c>
      <c r="L3486" s="1" t="s">
        <v>7985</v>
      </c>
    </row>
    <row r="3487" spans="1:12" ht="37.5">
      <c r="A3487" s="1" t="s">
        <v>28150</v>
      </c>
      <c r="B3487" s="1" t="s">
        <v>28151</v>
      </c>
      <c r="C3487" s="1" t="s">
        <v>23900</v>
      </c>
      <c r="D3487" s="1" t="s">
        <v>28152</v>
      </c>
      <c r="E3487" s="1">
        <v>2020</v>
      </c>
      <c r="F3487" s="1" t="s">
        <v>28153</v>
      </c>
      <c r="G3487" s="1">
        <v>219584</v>
      </c>
      <c r="H3487" s="1">
        <v>97</v>
      </c>
      <c r="I3487" s="1" t="s">
        <v>28154</v>
      </c>
      <c r="J3487" s="1" t="s">
        <v>28155</v>
      </c>
      <c r="K3487" s="1" t="s">
        <v>7972</v>
      </c>
      <c r="L3487" s="1" t="s">
        <v>20113</v>
      </c>
    </row>
    <row r="3488" spans="1:12" ht="37.5">
      <c r="A3488" s="1" t="s">
        <v>28156</v>
      </c>
      <c r="B3488" s="1" t="s">
        <v>28157</v>
      </c>
      <c r="C3488" s="1" t="s">
        <v>23900</v>
      </c>
      <c r="D3488" s="1" t="s">
        <v>28158</v>
      </c>
      <c r="E3488" s="1">
        <v>2021</v>
      </c>
      <c r="F3488" s="1" t="s">
        <v>24480</v>
      </c>
      <c r="G3488" s="1">
        <v>19391374</v>
      </c>
      <c r="H3488" s="1">
        <v>14</v>
      </c>
      <c r="I3488" s="1" t="s">
        <v>28159</v>
      </c>
      <c r="J3488" s="1" t="s">
        <v>28160</v>
      </c>
      <c r="K3488" s="1" t="s">
        <v>7972</v>
      </c>
      <c r="L3488" s="1" t="s">
        <v>8102</v>
      </c>
    </row>
    <row r="3489" spans="1:12" ht="37.5">
      <c r="A3489" s="1" t="s">
        <v>28161</v>
      </c>
      <c r="B3489" s="1" t="s">
        <v>28162</v>
      </c>
      <c r="C3489" s="1" t="s">
        <v>23900</v>
      </c>
      <c r="D3489" s="1" t="s">
        <v>28163</v>
      </c>
      <c r="E3489" s="1">
        <v>2020</v>
      </c>
      <c r="F3489" s="1" t="s">
        <v>8443</v>
      </c>
      <c r="G3489" s="1">
        <v>13891286</v>
      </c>
      <c r="H3489" s="1">
        <v>183</v>
      </c>
      <c r="I3489" s="1" t="s">
        <v>28164</v>
      </c>
      <c r="J3489" s="1" t="s">
        <v>28165</v>
      </c>
      <c r="K3489" s="1" t="s">
        <v>7972</v>
      </c>
      <c r="L3489" s="1" t="s">
        <v>7993</v>
      </c>
    </row>
    <row r="3490" spans="1:12" ht="37.5">
      <c r="A3490" s="1" t="s">
        <v>28166</v>
      </c>
      <c r="B3490" s="1" t="s">
        <v>28167</v>
      </c>
      <c r="C3490" s="1" t="s">
        <v>23900</v>
      </c>
      <c r="D3490" s="1" t="s">
        <v>28168</v>
      </c>
      <c r="E3490" s="1">
        <v>2020</v>
      </c>
      <c r="F3490" s="1" t="s">
        <v>28005</v>
      </c>
      <c r="G3490" s="1" t="s">
        <v>7969</v>
      </c>
      <c r="H3490" s="1" t="s">
        <v>7969</v>
      </c>
      <c r="I3490" s="1" t="s">
        <v>28169</v>
      </c>
      <c r="J3490" s="1" t="s">
        <v>28170</v>
      </c>
      <c r="K3490" s="1" t="s">
        <v>7972</v>
      </c>
      <c r="L3490" s="1" t="s">
        <v>8102</v>
      </c>
    </row>
    <row r="3491" spans="1:12" ht="37.5">
      <c r="A3491" s="1" t="s">
        <v>28171</v>
      </c>
      <c r="B3491" s="1" t="s">
        <v>28172</v>
      </c>
      <c r="C3491" s="1" t="s">
        <v>23900</v>
      </c>
      <c r="D3491" s="1" t="s">
        <v>28173</v>
      </c>
      <c r="E3491" s="1">
        <v>2020</v>
      </c>
      <c r="F3491" s="1" t="s">
        <v>28174</v>
      </c>
      <c r="G3491" s="1">
        <v>22106707</v>
      </c>
      <c r="H3491" s="1">
        <v>61</v>
      </c>
      <c r="I3491" s="1" t="s">
        <v>28175</v>
      </c>
      <c r="J3491" s="1" t="s">
        <v>28176</v>
      </c>
      <c r="K3491" s="1" t="s">
        <v>7972</v>
      </c>
      <c r="L3491" s="1" t="s">
        <v>8027</v>
      </c>
    </row>
    <row r="3492" spans="1:12" ht="37.5">
      <c r="A3492" s="1" t="s">
        <v>28177</v>
      </c>
      <c r="B3492" s="1" t="s">
        <v>28178</v>
      </c>
      <c r="C3492" s="1" t="s">
        <v>23900</v>
      </c>
      <c r="D3492" s="1" t="s">
        <v>28179</v>
      </c>
      <c r="E3492" s="1">
        <v>2020</v>
      </c>
      <c r="F3492" s="1" t="s">
        <v>9266</v>
      </c>
      <c r="G3492" s="1">
        <v>1663615</v>
      </c>
      <c r="H3492" s="1">
        <v>122</v>
      </c>
      <c r="I3492" s="1" t="s">
        <v>28180</v>
      </c>
      <c r="J3492" s="1" t="s">
        <v>28181</v>
      </c>
      <c r="K3492" s="1" t="s">
        <v>7972</v>
      </c>
      <c r="L3492" s="1" t="s">
        <v>7993</v>
      </c>
    </row>
    <row r="3493" spans="1:12" ht="37.5">
      <c r="A3493" s="1" t="s">
        <v>28182</v>
      </c>
      <c r="B3493" s="1" t="s">
        <v>28183</v>
      </c>
      <c r="C3493" s="1" t="s">
        <v>23900</v>
      </c>
      <c r="D3493" s="1" t="s">
        <v>28184</v>
      </c>
      <c r="E3493" s="1">
        <v>2020</v>
      </c>
      <c r="F3493" s="1" t="s">
        <v>17640</v>
      </c>
      <c r="G3493" s="1">
        <v>189545</v>
      </c>
      <c r="H3493" s="1">
        <v>69</v>
      </c>
      <c r="I3493" s="1" t="s">
        <v>28185</v>
      </c>
      <c r="J3493" s="1" t="s">
        <v>28186</v>
      </c>
      <c r="K3493" s="1" t="s">
        <v>7972</v>
      </c>
      <c r="L3493" s="1" t="s">
        <v>8102</v>
      </c>
    </row>
    <row r="3494" spans="1:12" ht="37.5">
      <c r="A3494" s="1" t="s">
        <v>28187</v>
      </c>
      <c r="B3494" s="1" t="s">
        <v>28188</v>
      </c>
      <c r="C3494" s="1" t="s">
        <v>23900</v>
      </c>
      <c r="D3494" s="1" t="s">
        <v>28189</v>
      </c>
      <c r="E3494" s="1">
        <v>2021</v>
      </c>
      <c r="F3494" s="1" t="s">
        <v>8491</v>
      </c>
      <c r="G3494" s="1">
        <v>21693536</v>
      </c>
      <c r="H3494" s="1">
        <v>9</v>
      </c>
      <c r="I3494" s="1" t="s">
        <v>28190</v>
      </c>
      <c r="J3494" s="1" t="s">
        <v>28191</v>
      </c>
      <c r="K3494" s="1" t="s">
        <v>7972</v>
      </c>
      <c r="L3494" s="1" t="s">
        <v>8102</v>
      </c>
    </row>
    <row r="3495" spans="1:12" ht="37.5">
      <c r="A3495" s="1" t="s">
        <v>28192</v>
      </c>
      <c r="B3495" s="1" t="s">
        <v>28193</v>
      </c>
      <c r="C3495" s="1" t="s">
        <v>23900</v>
      </c>
      <c r="D3495" s="1" t="s">
        <v>28194</v>
      </c>
      <c r="E3495" s="1">
        <v>2020</v>
      </c>
      <c r="F3495" s="1" t="s">
        <v>28195</v>
      </c>
      <c r="G3495" s="1">
        <v>22148604</v>
      </c>
      <c r="H3495" s="1">
        <v>35</v>
      </c>
      <c r="I3495" s="1" t="s">
        <v>28196</v>
      </c>
      <c r="J3495" s="1" t="s">
        <v>28197</v>
      </c>
      <c r="K3495" s="1" t="s">
        <v>7972</v>
      </c>
      <c r="L3495" s="1" t="s">
        <v>7993</v>
      </c>
    </row>
    <row r="3496" spans="1:12" ht="37.5">
      <c r="A3496" s="1" t="s">
        <v>28198</v>
      </c>
      <c r="B3496" s="1" t="s">
        <v>28199</v>
      </c>
      <c r="C3496" s="1" t="s">
        <v>23900</v>
      </c>
      <c r="D3496" s="1" t="s">
        <v>28200</v>
      </c>
      <c r="E3496" s="1">
        <v>2020</v>
      </c>
      <c r="F3496" s="1" t="s">
        <v>8432</v>
      </c>
      <c r="G3496" s="1">
        <v>9574174</v>
      </c>
      <c r="H3496" s="1">
        <v>154</v>
      </c>
      <c r="I3496" s="1" t="s">
        <v>28201</v>
      </c>
      <c r="J3496" s="1" t="s">
        <v>28202</v>
      </c>
      <c r="K3496" s="1" t="s">
        <v>7972</v>
      </c>
      <c r="L3496" s="1" t="s">
        <v>8027</v>
      </c>
    </row>
    <row r="3497" spans="1:12">
      <c r="A3497" s="1" t="e">
        <v>#N/A</v>
      </c>
      <c r="B3497" s="1" t="s">
        <v>28203</v>
      </c>
      <c r="C3497" s="1" t="s">
        <v>23900</v>
      </c>
      <c r="D3497" s="1" t="s">
        <v>28204</v>
      </c>
      <c r="E3497" s="1"/>
      <c r="F3497" s="1"/>
      <c r="G3497" s="1"/>
      <c r="H3497" s="1"/>
      <c r="I3497" s="1"/>
      <c r="J3497" s="1"/>
      <c r="K3497" s="1"/>
      <c r="L3497" s="1"/>
    </row>
    <row r="3498" spans="1:12" ht="25">
      <c r="A3498" s="1" t="e">
        <v>#N/A</v>
      </c>
      <c r="B3498" s="1" t="s">
        <v>28205</v>
      </c>
      <c r="C3498" s="1" t="s">
        <v>23900</v>
      </c>
      <c r="D3498" s="1" t="s">
        <v>28206</v>
      </c>
      <c r="E3498" s="1"/>
      <c r="F3498" s="1"/>
      <c r="G3498" s="1"/>
      <c r="H3498" s="1"/>
      <c r="I3498" s="1"/>
      <c r="J3498" s="1"/>
      <c r="K3498" s="1"/>
      <c r="L3498" s="1"/>
    </row>
    <row r="3499" spans="1:12" ht="37.5">
      <c r="A3499" s="1" t="s">
        <v>28207</v>
      </c>
      <c r="B3499" s="1" t="s">
        <v>28208</v>
      </c>
      <c r="C3499" s="1" t="s">
        <v>23900</v>
      </c>
      <c r="D3499" s="1" t="s">
        <v>28209</v>
      </c>
      <c r="E3499" s="1">
        <v>2020</v>
      </c>
      <c r="F3499" s="1" t="s">
        <v>8443</v>
      </c>
      <c r="G3499" s="1">
        <v>13891286</v>
      </c>
      <c r="H3499" s="1">
        <v>178</v>
      </c>
      <c r="I3499" s="1" t="s">
        <v>28210</v>
      </c>
      <c r="J3499" s="1" t="s">
        <v>28211</v>
      </c>
      <c r="K3499" s="1" t="s">
        <v>7972</v>
      </c>
      <c r="L3499" s="1" t="s">
        <v>7993</v>
      </c>
    </row>
    <row r="3500" spans="1:12" ht="37.5">
      <c r="A3500" s="1" t="s">
        <v>28212</v>
      </c>
      <c r="B3500" s="1" t="s">
        <v>28213</v>
      </c>
      <c r="C3500" s="1" t="s">
        <v>23900</v>
      </c>
      <c r="D3500" s="1" t="s">
        <v>28214</v>
      </c>
      <c r="E3500" s="1">
        <v>2020</v>
      </c>
      <c r="F3500" s="1" t="s">
        <v>28215</v>
      </c>
      <c r="G3500" s="1">
        <v>2179849</v>
      </c>
      <c r="H3500" s="1">
        <v>34</v>
      </c>
      <c r="I3500" s="1" t="s">
        <v>28216</v>
      </c>
      <c r="J3500" s="1" t="s">
        <v>28217</v>
      </c>
      <c r="K3500" s="1" t="s">
        <v>7972</v>
      </c>
      <c r="L3500" s="1" t="s">
        <v>16299</v>
      </c>
    </row>
    <row r="3501" spans="1:12" ht="37.5">
      <c r="A3501" s="1" t="s">
        <v>28218</v>
      </c>
      <c r="B3501" s="1" t="s">
        <v>28219</v>
      </c>
      <c r="C3501" s="1" t="s">
        <v>23900</v>
      </c>
      <c r="D3501" s="1" t="s">
        <v>28220</v>
      </c>
      <c r="E3501" s="1">
        <v>2020</v>
      </c>
      <c r="F3501" s="1" t="s">
        <v>9193</v>
      </c>
      <c r="G3501" s="1">
        <v>8908044</v>
      </c>
      <c r="H3501" s="1">
        <v>34</v>
      </c>
      <c r="I3501" s="1" t="s">
        <v>28221</v>
      </c>
      <c r="J3501" s="1" t="s">
        <v>28222</v>
      </c>
      <c r="K3501" s="1" t="s">
        <v>7972</v>
      </c>
      <c r="L3501" s="1" t="s">
        <v>8102</v>
      </c>
    </row>
    <row r="3502" spans="1:12" ht="37.5">
      <c r="A3502" s="1" t="s">
        <v>28223</v>
      </c>
      <c r="B3502" s="1" t="s">
        <v>28224</v>
      </c>
      <c r="C3502" s="1" t="s">
        <v>23900</v>
      </c>
      <c r="D3502" s="1" t="s">
        <v>28225</v>
      </c>
      <c r="E3502" s="1">
        <v>2021</v>
      </c>
      <c r="F3502" s="1" t="s">
        <v>26727</v>
      </c>
      <c r="G3502" s="1">
        <v>21686750</v>
      </c>
      <c r="H3502" s="1">
        <v>9</v>
      </c>
      <c r="I3502" s="1" t="s">
        <v>28226</v>
      </c>
      <c r="J3502" s="1" t="s">
        <v>28227</v>
      </c>
      <c r="K3502" s="1" t="s">
        <v>7972</v>
      </c>
      <c r="L3502" s="1" t="s">
        <v>8078</v>
      </c>
    </row>
    <row r="3503" spans="1:12" ht="37.5">
      <c r="A3503" s="1" t="s">
        <v>28228</v>
      </c>
      <c r="B3503" s="1" t="s">
        <v>28229</v>
      </c>
      <c r="C3503" s="1" t="s">
        <v>23900</v>
      </c>
      <c r="D3503" s="1" t="s">
        <v>28230</v>
      </c>
      <c r="E3503" s="1">
        <v>2020</v>
      </c>
      <c r="F3503" s="1" t="s">
        <v>8009</v>
      </c>
      <c r="G3503" s="1">
        <v>20799292</v>
      </c>
      <c r="H3503" s="1">
        <v>9</v>
      </c>
      <c r="I3503" s="1" t="s">
        <v>28231</v>
      </c>
      <c r="J3503" s="1" t="s">
        <v>28232</v>
      </c>
      <c r="K3503" s="1" t="s">
        <v>7972</v>
      </c>
      <c r="L3503" s="1" t="s">
        <v>11745</v>
      </c>
    </row>
    <row r="3504" spans="1:12" ht="37.5">
      <c r="A3504" s="1" t="s">
        <v>28233</v>
      </c>
      <c r="B3504" s="1" t="s">
        <v>28234</v>
      </c>
      <c r="C3504" s="1" t="s">
        <v>23900</v>
      </c>
      <c r="D3504" s="1" t="s">
        <v>28235</v>
      </c>
      <c r="E3504" s="1">
        <v>2020</v>
      </c>
      <c r="F3504" s="1" t="s">
        <v>7975</v>
      </c>
      <c r="G3504" s="1">
        <v>13867857</v>
      </c>
      <c r="H3504" s="1">
        <v>23</v>
      </c>
      <c r="I3504" s="1" t="s">
        <v>28236</v>
      </c>
      <c r="J3504" s="1" t="s">
        <v>28237</v>
      </c>
      <c r="K3504" s="1" t="s">
        <v>7972</v>
      </c>
      <c r="L3504" s="1" t="s">
        <v>7978</v>
      </c>
    </row>
    <row r="3505" spans="1:12" ht="37.5">
      <c r="A3505" s="1" t="s">
        <v>28238</v>
      </c>
      <c r="B3505" s="1" t="s">
        <v>28239</v>
      </c>
      <c r="C3505" s="1" t="s">
        <v>23900</v>
      </c>
      <c r="D3505" s="1" t="s">
        <v>28240</v>
      </c>
      <c r="E3505" s="1">
        <v>2021</v>
      </c>
      <c r="F3505" s="1" t="s">
        <v>28241</v>
      </c>
      <c r="G3505" s="1">
        <v>16522354</v>
      </c>
      <c r="H3505" s="1">
        <v>18</v>
      </c>
      <c r="I3505" s="1" t="s">
        <v>28242</v>
      </c>
      <c r="J3505" s="1" t="s">
        <v>28243</v>
      </c>
      <c r="K3505" s="1" t="s">
        <v>7972</v>
      </c>
      <c r="L3505" s="1" t="s">
        <v>8688</v>
      </c>
    </row>
    <row r="3506" spans="1:12" ht="37.5">
      <c r="A3506" s="1" t="s">
        <v>28244</v>
      </c>
      <c r="B3506" s="1" t="s">
        <v>28245</v>
      </c>
      <c r="C3506" s="1" t="s">
        <v>23900</v>
      </c>
      <c r="D3506" s="1" t="s">
        <v>28246</v>
      </c>
      <c r="E3506" s="1">
        <v>2020</v>
      </c>
      <c r="F3506" s="1" t="s">
        <v>12218</v>
      </c>
      <c r="G3506" s="1" t="s">
        <v>24034</v>
      </c>
      <c r="H3506" s="1">
        <v>110</v>
      </c>
      <c r="I3506" s="1" t="s">
        <v>28247</v>
      </c>
      <c r="J3506" s="1" t="s">
        <v>28248</v>
      </c>
      <c r="K3506" s="1" t="s">
        <v>7972</v>
      </c>
      <c r="L3506" s="1" t="s">
        <v>7993</v>
      </c>
    </row>
    <row r="3507" spans="1:12" ht="37.5">
      <c r="A3507" s="1" t="s">
        <v>28249</v>
      </c>
      <c r="B3507" s="1" t="s">
        <v>28250</v>
      </c>
      <c r="C3507" s="1" t="s">
        <v>23900</v>
      </c>
      <c r="D3507" s="1" t="s">
        <v>28251</v>
      </c>
      <c r="E3507" s="1">
        <v>2021</v>
      </c>
      <c r="F3507" s="1" t="s">
        <v>28252</v>
      </c>
      <c r="G3507" s="1">
        <v>21954356</v>
      </c>
      <c r="H3507" s="1">
        <v>23</v>
      </c>
      <c r="I3507" s="1" t="s">
        <v>28253</v>
      </c>
      <c r="J3507" s="1" t="s">
        <v>28254</v>
      </c>
      <c r="K3507" s="1" t="s">
        <v>7972</v>
      </c>
      <c r="L3507" s="1" t="s">
        <v>7985</v>
      </c>
    </row>
    <row r="3508" spans="1:12" ht="37.5">
      <c r="A3508" s="1" t="s">
        <v>28255</v>
      </c>
      <c r="B3508" s="1" t="s">
        <v>28256</v>
      </c>
      <c r="C3508" s="1" t="s">
        <v>23900</v>
      </c>
      <c r="D3508" s="1" t="s">
        <v>28257</v>
      </c>
      <c r="E3508" s="1">
        <v>2020</v>
      </c>
      <c r="F3508" s="1" t="s">
        <v>28258</v>
      </c>
      <c r="G3508" s="1" t="s">
        <v>7969</v>
      </c>
      <c r="H3508" s="1" t="s">
        <v>7969</v>
      </c>
      <c r="I3508" s="1" t="s">
        <v>28259</v>
      </c>
      <c r="J3508" s="1" t="s">
        <v>28260</v>
      </c>
      <c r="K3508" s="1" t="s">
        <v>7972</v>
      </c>
      <c r="L3508" s="1" t="s">
        <v>8102</v>
      </c>
    </row>
    <row r="3509" spans="1:12" ht="37.5">
      <c r="A3509" s="1" t="s">
        <v>28261</v>
      </c>
      <c r="B3509" s="1" t="s">
        <v>28262</v>
      </c>
      <c r="C3509" s="1" t="s">
        <v>23900</v>
      </c>
      <c r="D3509" s="1" t="s">
        <v>28263</v>
      </c>
      <c r="E3509" s="1">
        <v>2020</v>
      </c>
      <c r="F3509" s="1" t="s">
        <v>24545</v>
      </c>
      <c r="G3509" s="1">
        <v>189162</v>
      </c>
      <c r="H3509" s="1">
        <v>53</v>
      </c>
      <c r="I3509" s="1" t="s">
        <v>28264</v>
      </c>
      <c r="J3509" s="1" t="s">
        <v>28265</v>
      </c>
      <c r="K3509" s="1" t="s">
        <v>7972</v>
      </c>
      <c r="L3509" s="1" t="s">
        <v>8078</v>
      </c>
    </row>
    <row r="3510" spans="1:12" ht="37.5">
      <c r="A3510" s="1" t="s">
        <v>28266</v>
      </c>
      <c r="B3510" s="1" t="s">
        <v>28267</v>
      </c>
      <c r="C3510" s="1" t="s">
        <v>23900</v>
      </c>
      <c r="D3510" s="1" t="s">
        <v>28268</v>
      </c>
      <c r="E3510" s="1">
        <v>2020</v>
      </c>
      <c r="F3510" s="1" t="s">
        <v>17640</v>
      </c>
      <c r="G3510" s="1">
        <v>189545</v>
      </c>
      <c r="H3510" s="1">
        <v>69</v>
      </c>
      <c r="I3510" s="1" t="s">
        <v>28269</v>
      </c>
      <c r="J3510" s="1" t="s">
        <v>28270</v>
      </c>
      <c r="K3510" s="1" t="s">
        <v>7972</v>
      </c>
      <c r="L3510" s="1" t="s">
        <v>8102</v>
      </c>
    </row>
    <row r="3511" spans="1:12" ht="37.5">
      <c r="A3511" s="1" t="s">
        <v>28271</v>
      </c>
      <c r="B3511" s="1" t="s">
        <v>28272</v>
      </c>
      <c r="C3511" s="1" t="s">
        <v>23900</v>
      </c>
      <c r="D3511" s="1" t="s">
        <v>28273</v>
      </c>
      <c r="E3511" s="1">
        <v>2021</v>
      </c>
      <c r="F3511" s="1" t="s">
        <v>17640</v>
      </c>
      <c r="G3511" s="1">
        <v>189545</v>
      </c>
      <c r="H3511" s="1">
        <v>70</v>
      </c>
      <c r="I3511" s="1" t="s">
        <v>28274</v>
      </c>
      <c r="J3511" s="1" t="s">
        <v>28275</v>
      </c>
      <c r="K3511" s="1" t="s">
        <v>7972</v>
      </c>
      <c r="L3511" s="1" t="s">
        <v>8102</v>
      </c>
    </row>
    <row r="3512" spans="1:12" ht="50">
      <c r="A3512" s="1" t="s">
        <v>28276</v>
      </c>
      <c r="B3512" s="1" t="s">
        <v>28277</v>
      </c>
      <c r="C3512" s="1" t="s">
        <v>23900</v>
      </c>
      <c r="D3512" s="1" t="s">
        <v>28278</v>
      </c>
      <c r="E3512" s="1">
        <v>2020</v>
      </c>
      <c r="F3512" s="1" t="s">
        <v>28279</v>
      </c>
      <c r="G3512" s="1" t="s">
        <v>7969</v>
      </c>
      <c r="H3512" s="1" t="s">
        <v>7969</v>
      </c>
      <c r="I3512" s="1" t="s">
        <v>28280</v>
      </c>
      <c r="J3512" s="1" t="s">
        <v>28281</v>
      </c>
      <c r="K3512" s="1" t="s">
        <v>7972</v>
      </c>
      <c r="L3512" s="1" t="s">
        <v>8102</v>
      </c>
    </row>
    <row r="3513" spans="1:12" ht="37.5">
      <c r="A3513" s="1" t="s">
        <v>28282</v>
      </c>
      <c r="B3513" s="1" t="s">
        <v>28283</v>
      </c>
      <c r="C3513" s="1" t="s">
        <v>23900</v>
      </c>
      <c r="D3513" s="1" t="s">
        <v>28284</v>
      </c>
      <c r="E3513" s="1">
        <v>2021</v>
      </c>
      <c r="F3513" s="1" t="s">
        <v>26753</v>
      </c>
      <c r="G3513" s="1">
        <v>13675567</v>
      </c>
      <c r="H3513" s="1">
        <v>24</v>
      </c>
      <c r="I3513" s="1" t="s">
        <v>28285</v>
      </c>
      <c r="J3513" s="1" t="s">
        <v>28286</v>
      </c>
      <c r="K3513" s="1" t="s">
        <v>7972</v>
      </c>
      <c r="L3513" s="1" t="s">
        <v>8688</v>
      </c>
    </row>
    <row r="3514" spans="1:12" ht="37.5">
      <c r="A3514" s="1" t="s">
        <v>28287</v>
      </c>
      <c r="B3514" s="1" t="s">
        <v>28288</v>
      </c>
      <c r="C3514" s="1" t="s">
        <v>23900</v>
      </c>
      <c r="D3514" s="1" t="s">
        <v>28289</v>
      </c>
      <c r="E3514" s="1">
        <v>2020</v>
      </c>
      <c r="F3514" s="1" t="s">
        <v>28290</v>
      </c>
      <c r="G3514" s="1" t="s">
        <v>7969</v>
      </c>
      <c r="H3514" s="1" t="s">
        <v>7969</v>
      </c>
      <c r="I3514" s="1" t="s">
        <v>28291</v>
      </c>
      <c r="J3514" s="1" t="s">
        <v>28292</v>
      </c>
      <c r="K3514" s="1" t="s">
        <v>7972</v>
      </c>
      <c r="L3514" s="1" t="s">
        <v>8102</v>
      </c>
    </row>
    <row r="3515" spans="1:12" ht="37.5">
      <c r="A3515" s="1" t="s">
        <v>28293</v>
      </c>
      <c r="B3515" s="1" t="s">
        <v>28294</v>
      </c>
      <c r="C3515" s="1" t="s">
        <v>23900</v>
      </c>
      <c r="D3515" s="1" t="s">
        <v>28295</v>
      </c>
      <c r="E3515" s="1">
        <v>2020</v>
      </c>
      <c r="F3515" s="1" t="s">
        <v>28296</v>
      </c>
      <c r="G3515" s="1" t="s">
        <v>7969</v>
      </c>
      <c r="H3515" s="1" t="s">
        <v>7969</v>
      </c>
      <c r="I3515" s="1" t="s">
        <v>28297</v>
      </c>
      <c r="J3515" s="1" t="s">
        <v>28298</v>
      </c>
      <c r="K3515" s="1" t="s">
        <v>7972</v>
      </c>
      <c r="L3515" s="1" t="s">
        <v>8102</v>
      </c>
    </row>
    <row r="3516" spans="1:12" ht="37.5">
      <c r="A3516" s="1" t="s">
        <v>28299</v>
      </c>
      <c r="B3516" s="1" t="s">
        <v>28300</v>
      </c>
      <c r="C3516" s="1" t="s">
        <v>23900</v>
      </c>
      <c r="D3516" s="1" t="s">
        <v>28301</v>
      </c>
      <c r="E3516" s="1">
        <v>2021</v>
      </c>
      <c r="F3516" s="1" t="s">
        <v>8219</v>
      </c>
      <c r="G3516" s="1">
        <v>23674512</v>
      </c>
      <c r="H3516" s="1">
        <v>60</v>
      </c>
      <c r="I3516" s="1" t="s">
        <v>28302</v>
      </c>
      <c r="J3516" s="1" t="s">
        <v>28303</v>
      </c>
      <c r="K3516" s="1" t="s">
        <v>7972</v>
      </c>
      <c r="L3516" s="1" t="s">
        <v>7985</v>
      </c>
    </row>
    <row r="3517" spans="1:12" ht="37.5">
      <c r="A3517" s="1" t="s">
        <v>28304</v>
      </c>
      <c r="B3517" s="1" t="s">
        <v>28305</v>
      </c>
      <c r="C3517" s="1" t="s">
        <v>23900</v>
      </c>
      <c r="D3517" s="1" t="s">
        <v>28306</v>
      </c>
      <c r="E3517" s="1">
        <v>2021</v>
      </c>
      <c r="F3517" s="1" t="s">
        <v>19611</v>
      </c>
      <c r="G3517" s="1">
        <v>15209210</v>
      </c>
      <c r="H3517" s="1">
        <v>23</v>
      </c>
      <c r="I3517" s="1" t="s">
        <v>28307</v>
      </c>
      <c r="J3517" s="1" t="s">
        <v>28308</v>
      </c>
      <c r="K3517" s="1" t="s">
        <v>7972</v>
      </c>
      <c r="L3517" s="1" t="s">
        <v>8102</v>
      </c>
    </row>
    <row r="3518" spans="1:12" ht="37.5">
      <c r="A3518" s="1" t="s">
        <v>28309</v>
      </c>
      <c r="B3518" s="1" t="s">
        <v>28310</v>
      </c>
      <c r="C3518" s="1" t="s">
        <v>23900</v>
      </c>
      <c r="D3518" s="1" t="s">
        <v>28311</v>
      </c>
      <c r="E3518" s="1">
        <v>2020</v>
      </c>
      <c r="F3518" s="1" t="s">
        <v>18234</v>
      </c>
      <c r="G3518" s="1">
        <v>189391</v>
      </c>
      <c r="H3518" s="1">
        <v>67</v>
      </c>
      <c r="I3518" s="1" t="s">
        <v>28312</v>
      </c>
      <c r="J3518" s="1" t="s">
        <v>28313</v>
      </c>
      <c r="K3518" s="1" t="s">
        <v>7972</v>
      </c>
      <c r="L3518" s="1" t="s">
        <v>8102</v>
      </c>
    </row>
    <row r="3519" spans="1:12" ht="37.5">
      <c r="A3519" s="1" t="s">
        <v>28314</v>
      </c>
      <c r="B3519" s="1" t="s">
        <v>28315</v>
      </c>
      <c r="C3519" s="1" t="s">
        <v>23900</v>
      </c>
      <c r="D3519" s="1" t="s">
        <v>28316</v>
      </c>
      <c r="E3519" s="1">
        <v>2020</v>
      </c>
      <c r="F3519" s="1" t="s">
        <v>9193</v>
      </c>
      <c r="G3519" s="1">
        <v>8908044</v>
      </c>
      <c r="H3519" s="1">
        <v>34</v>
      </c>
      <c r="I3519" s="1" t="s">
        <v>28317</v>
      </c>
      <c r="J3519" s="1" t="s">
        <v>28318</v>
      </c>
      <c r="K3519" s="1" t="s">
        <v>7972</v>
      </c>
      <c r="L3519" s="1" t="s">
        <v>8102</v>
      </c>
    </row>
    <row r="3520" spans="1:12" ht="37.5">
      <c r="A3520" s="1" t="s">
        <v>28319</v>
      </c>
      <c r="B3520" s="1" t="s">
        <v>28320</v>
      </c>
      <c r="C3520" s="1" t="s">
        <v>23900</v>
      </c>
      <c r="D3520" s="1" t="s">
        <v>28321</v>
      </c>
      <c r="E3520" s="1">
        <v>2021</v>
      </c>
      <c r="F3520" s="1" t="s">
        <v>8740</v>
      </c>
      <c r="G3520" s="1">
        <v>21984182</v>
      </c>
      <c r="H3520" s="1">
        <v>308</v>
      </c>
      <c r="I3520" s="1" t="s">
        <v>28322</v>
      </c>
      <c r="J3520" s="1" t="s">
        <v>28323</v>
      </c>
      <c r="K3520" s="1" t="s">
        <v>7972</v>
      </c>
      <c r="L3520" s="1" t="s">
        <v>7985</v>
      </c>
    </row>
    <row r="3521" spans="1:12" ht="37.5">
      <c r="A3521" s="1" t="s">
        <v>28324</v>
      </c>
      <c r="B3521" s="1" t="s">
        <v>28325</v>
      </c>
      <c r="C3521" s="1" t="s">
        <v>23900</v>
      </c>
      <c r="D3521" s="1" t="s">
        <v>28326</v>
      </c>
      <c r="E3521" s="1">
        <v>2020</v>
      </c>
      <c r="F3521" s="1" t="s">
        <v>19058</v>
      </c>
      <c r="G3521" s="1" t="s">
        <v>28327</v>
      </c>
      <c r="H3521" s="1">
        <v>29</v>
      </c>
      <c r="I3521" s="1" t="s">
        <v>28328</v>
      </c>
      <c r="J3521" s="1" t="s">
        <v>28329</v>
      </c>
      <c r="K3521" s="1" t="s">
        <v>7972</v>
      </c>
      <c r="L3521" s="1" t="s">
        <v>8324</v>
      </c>
    </row>
    <row r="3522" spans="1:12" ht="50">
      <c r="A3522" s="1" t="s">
        <v>28330</v>
      </c>
      <c r="B3522" s="1" t="s">
        <v>28331</v>
      </c>
      <c r="C3522" s="1" t="s">
        <v>23900</v>
      </c>
      <c r="D3522" s="1" t="s">
        <v>28332</v>
      </c>
      <c r="E3522" s="1">
        <v>2020</v>
      </c>
      <c r="F3522" s="1" t="s">
        <v>20641</v>
      </c>
      <c r="G3522" s="1">
        <v>17578981</v>
      </c>
      <c r="H3522" s="1">
        <v>906</v>
      </c>
      <c r="I3522" s="1" t="s">
        <v>28333</v>
      </c>
      <c r="J3522" s="1" t="s">
        <v>28334</v>
      </c>
      <c r="K3522" s="1" t="s">
        <v>7972</v>
      </c>
      <c r="L3522" s="1" t="s">
        <v>26472</v>
      </c>
    </row>
    <row r="3523" spans="1:12" ht="37.5">
      <c r="A3523" s="1" t="s">
        <v>28335</v>
      </c>
      <c r="B3523" s="1" t="s">
        <v>28336</v>
      </c>
      <c r="C3523" s="1" t="s">
        <v>23900</v>
      </c>
      <c r="D3523" s="1" t="s">
        <v>28337</v>
      </c>
      <c r="E3523" s="1">
        <v>2020</v>
      </c>
      <c r="F3523" s="1" t="s">
        <v>28338</v>
      </c>
      <c r="G3523" s="1">
        <v>7365853</v>
      </c>
      <c r="H3523" s="1">
        <v>52</v>
      </c>
      <c r="I3523" s="1" t="s">
        <v>28339</v>
      </c>
      <c r="J3523" s="1" t="s">
        <v>28340</v>
      </c>
      <c r="K3523" s="1" t="s">
        <v>7972</v>
      </c>
      <c r="L3523" s="1" t="s">
        <v>8027</v>
      </c>
    </row>
    <row r="3524" spans="1:12" ht="37.5">
      <c r="A3524" s="1" t="s">
        <v>28341</v>
      </c>
      <c r="B3524" s="1" t="s">
        <v>28342</v>
      </c>
      <c r="C3524" s="1" t="s">
        <v>23900</v>
      </c>
      <c r="D3524" s="1" t="s">
        <v>28343</v>
      </c>
      <c r="E3524" s="1">
        <v>2020</v>
      </c>
      <c r="F3524" s="1" t="s">
        <v>8005</v>
      </c>
      <c r="G3524" s="1">
        <v>9208542</v>
      </c>
      <c r="H3524" s="1">
        <v>76</v>
      </c>
      <c r="I3524" s="1" t="s">
        <v>28344</v>
      </c>
      <c r="J3524" s="1" t="s">
        <v>28345</v>
      </c>
      <c r="K3524" s="1" t="s">
        <v>7972</v>
      </c>
      <c r="L3524" s="1" t="s">
        <v>7978</v>
      </c>
    </row>
    <row r="3525" spans="1:12" ht="25">
      <c r="A3525" s="1" t="e">
        <v>#N/A</v>
      </c>
      <c r="B3525" s="1" t="s">
        <v>28346</v>
      </c>
      <c r="C3525" s="1" t="s">
        <v>23900</v>
      </c>
      <c r="D3525" s="1" t="s">
        <v>28347</v>
      </c>
      <c r="E3525" s="1"/>
      <c r="F3525" s="1"/>
      <c r="G3525" s="1"/>
      <c r="H3525" s="1"/>
      <c r="I3525" s="1"/>
      <c r="J3525" s="1"/>
      <c r="K3525" s="1"/>
      <c r="L3525" s="1"/>
    </row>
    <row r="3526" spans="1:12" ht="37.5">
      <c r="A3526" s="1" t="s">
        <v>28348</v>
      </c>
      <c r="B3526" s="1" t="s">
        <v>28349</v>
      </c>
      <c r="C3526" s="1" t="s">
        <v>23900</v>
      </c>
      <c r="D3526" s="1" t="s">
        <v>28350</v>
      </c>
      <c r="E3526" s="1">
        <v>2020</v>
      </c>
      <c r="F3526" s="1" t="s">
        <v>8328</v>
      </c>
      <c r="G3526" s="1" t="s">
        <v>7969</v>
      </c>
      <c r="H3526" s="1" t="s">
        <v>7969</v>
      </c>
      <c r="I3526" s="1" t="s">
        <v>28351</v>
      </c>
      <c r="J3526" s="1" t="s">
        <v>28352</v>
      </c>
      <c r="K3526" s="1" t="s">
        <v>7972</v>
      </c>
      <c r="L3526" s="1" t="s">
        <v>8324</v>
      </c>
    </row>
    <row r="3527" spans="1:12" ht="37.5">
      <c r="A3527" s="1" t="s">
        <v>28353</v>
      </c>
      <c r="B3527" s="1" t="s">
        <v>28354</v>
      </c>
      <c r="C3527" s="1" t="s">
        <v>23900</v>
      </c>
      <c r="D3527" s="1" t="s">
        <v>28355</v>
      </c>
      <c r="E3527" s="1">
        <v>2020</v>
      </c>
      <c r="F3527" s="1" t="s">
        <v>12953</v>
      </c>
      <c r="G3527" s="1">
        <v>14248220</v>
      </c>
      <c r="H3527" s="1">
        <v>20</v>
      </c>
      <c r="I3527" s="1" t="s">
        <v>28356</v>
      </c>
      <c r="J3527" s="1" t="s">
        <v>28357</v>
      </c>
      <c r="K3527" s="1" t="s">
        <v>7972</v>
      </c>
      <c r="L3527" s="1" t="s">
        <v>11745</v>
      </c>
    </row>
    <row r="3528" spans="1:12" ht="37.5">
      <c r="A3528" s="1" t="s">
        <v>28358</v>
      </c>
      <c r="B3528" s="1" t="s">
        <v>28359</v>
      </c>
      <c r="C3528" s="1" t="s">
        <v>23900</v>
      </c>
      <c r="D3528" s="1" t="s">
        <v>28360</v>
      </c>
      <c r="E3528" s="1">
        <v>2021</v>
      </c>
      <c r="F3528" s="1" t="s">
        <v>18945</v>
      </c>
      <c r="G3528" s="1">
        <v>21687161</v>
      </c>
      <c r="H3528" s="1">
        <v>9</v>
      </c>
      <c r="I3528" s="1" t="s">
        <v>28361</v>
      </c>
      <c r="J3528" s="1" t="s">
        <v>28362</v>
      </c>
      <c r="K3528" s="1" t="s">
        <v>7972</v>
      </c>
      <c r="L3528" s="1" t="s">
        <v>8102</v>
      </c>
    </row>
    <row r="3529" spans="1:12" ht="50">
      <c r="A3529" s="1" t="s">
        <v>28363</v>
      </c>
      <c r="B3529" s="1" t="s">
        <v>28364</v>
      </c>
      <c r="C3529" s="1" t="s">
        <v>23900</v>
      </c>
      <c r="D3529" s="1" t="s">
        <v>28365</v>
      </c>
      <c r="E3529" s="1">
        <v>2020</v>
      </c>
      <c r="F3529" s="1" t="s">
        <v>28366</v>
      </c>
      <c r="G3529" s="1">
        <v>20445415</v>
      </c>
      <c r="H3529" s="1">
        <v>29</v>
      </c>
      <c r="I3529" s="1" t="s">
        <v>28367</v>
      </c>
      <c r="J3529" s="1" t="s">
        <v>28368</v>
      </c>
      <c r="K3529" s="1" t="s">
        <v>7972</v>
      </c>
      <c r="L3529" s="1" t="s">
        <v>9230</v>
      </c>
    </row>
    <row r="3530" spans="1:12" ht="37.5">
      <c r="A3530" s="1" t="s">
        <v>28369</v>
      </c>
      <c r="B3530" s="1" t="s">
        <v>28370</v>
      </c>
      <c r="C3530" s="1" t="s">
        <v>23900</v>
      </c>
      <c r="D3530" s="1" t="s">
        <v>28371</v>
      </c>
      <c r="E3530" s="1">
        <v>2020</v>
      </c>
      <c r="F3530" s="1" t="s">
        <v>23604</v>
      </c>
      <c r="G3530" s="1" t="s">
        <v>28372</v>
      </c>
      <c r="H3530" s="1">
        <v>2020</v>
      </c>
      <c r="I3530" s="1" t="s">
        <v>28373</v>
      </c>
      <c r="J3530" s="1" t="s">
        <v>28374</v>
      </c>
      <c r="K3530" s="1" t="s">
        <v>7972</v>
      </c>
      <c r="L3530" s="1" t="s">
        <v>8102</v>
      </c>
    </row>
    <row r="3531" spans="1:12" ht="37.5">
      <c r="A3531" s="1" t="s">
        <v>28375</v>
      </c>
      <c r="B3531" s="1" t="s">
        <v>28376</v>
      </c>
      <c r="C3531" s="1" t="s">
        <v>23900</v>
      </c>
      <c r="D3531" s="1" t="s">
        <v>28377</v>
      </c>
      <c r="E3531" s="1">
        <v>2020</v>
      </c>
      <c r="F3531" s="1" t="s">
        <v>28378</v>
      </c>
      <c r="G3531" s="1">
        <v>18688799</v>
      </c>
      <c r="H3531" s="1">
        <v>16</v>
      </c>
      <c r="I3531" s="1" t="s">
        <v>28379</v>
      </c>
      <c r="J3531" s="1" t="s">
        <v>28380</v>
      </c>
      <c r="K3531" s="1" t="s">
        <v>7972</v>
      </c>
      <c r="L3531" s="1" t="s">
        <v>28381</v>
      </c>
    </row>
    <row r="3532" spans="1:12" ht="37.5">
      <c r="A3532" s="1" t="s">
        <v>28382</v>
      </c>
      <c r="B3532" s="1" t="s">
        <v>28383</v>
      </c>
      <c r="C3532" s="1" t="s">
        <v>23900</v>
      </c>
      <c r="D3532" s="1" t="s">
        <v>28384</v>
      </c>
      <c r="E3532" s="1">
        <v>2020</v>
      </c>
      <c r="F3532" s="1" t="s">
        <v>28385</v>
      </c>
      <c r="G3532" s="1" t="s">
        <v>7969</v>
      </c>
      <c r="H3532" s="1" t="s">
        <v>7969</v>
      </c>
      <c r="I3532" s="1" t="s">
        <v>28386</v>
      </c>
      <c r="J3532" s="1" t="s">
        <v>28387</v>
      </c>
      <c r="K3532" s="1" t="s">
        <v>7972</v>
      </c>
      <c r="L3532" s="1" t="s">
        <v>8102</v>
      </c>
    </row>
    <row r="3533" spans="1:12" ht="37.5">
      <c r="A3533" s="1" t="s">
        <v>28388</v>
      </c>
      <c r="B3533" s="1" t="s">
        <v>28389</v>
      </c>
      <c r="C3533" s="1" t="s">
        <v>23900</v>
      </c>
      <c r="D3533" s="1" t="s">
        <v>28390</v>
      </c>
      <c r="E3533" s="1">
        <v>2020</v>
      </c>
      <c r="F3533" s="1" t="s">
        <v>28391</v>
      </c>
      <c r="G3533" s="1" t="s">
        <v>7969</v>
      </c>
      <c r="H3533" s="1" t="s">
        <v>7969</v>
      </c>
      <c r="I3533" s="1" t="s">
        <v>28392</v>
      </c>
      <c r="J3533" s="1" t="s">
        <v>28393</v>
      </c>
      <c r="K3533" s="1" t="s">
        <v>7972</v>
      </c>
      <c r="L3533" s="1" t="s">
        <v>8102</v>
      </c>
    </row>
    <row r="3534" spans="1:12" ht="37.5">
      <c r="A3534" s="1" t="s">
        <v>28394</v>
      </c>
      <c r="B3534" s="1" t="s">
        <v>28395</v>
      </c>
      <c r="C3534" s="1" t="s">
        <v>23900</v>
      </c>
      <c r="D3534" s="1" t="s">
        <v>28396</v>
      </c>
      <c r="E3534" s="1">
        <v>2020</v>
      </c>
      <c r="F3534" s="1" t="s">
        <v>28397</v>
      </c>
      <c r="G3534" s="1" t="s">
        <v>7969</v>
      </c>
      <c r="H3534" s="1" t="s">
        <v>7969</v>
      </c>
      <c r="I3534" s="1" t="s">
        <v>28398</v>
      </c>
      <c r="J3534" s="1" t="s">
        <v>28399</v>
      </c>
      <c r="K3534" s="1" t="s">
        <v>7972</v>
      </c>
      <c r="L3534" s="1" t="s">
        <v>8102</v>
      </c>
    </row>
    <row r="3535" spans="1:12" ht="37.5">
      <c r="A3535" s="1" t="s">
        <v>28400</v>
      </c>
      <c r="B3535" s="1" t="s">
        <v>28401</v>
      </c>
      <c r="C3535" s="1" t="s">
        <v>23900</v>
      </c>
      <c r="D3535" s="1" t="s">
        <v>28402</v>
      </c>
      <c r="E3535" s="1">
        <v>2021</v>
      </c>
      <c r="F3535" s="1" t="s">
        <v>8491</v>
      </c>
      <c r="G3535" s="1">
        <v>21693536</v>
      </c>
      <c r="H3535" s="1">
        <v>9</v>
      </c>
      <c r="I3535" s="1" t="s">
        <v>28403</v>
      </c>
      <c r="J3535" s="1" t="s">
        <v>28404</v>
      </c>
      <c r="K3535" s="1" t="s">
        <v>7972</v>
      </c>
      <c r="L3535" s="1" t="s">
        <v>8102</v>
      </c>
    </row>
    <row r="3536" spans="1:12" ht="75">
      <c r="A3536" s="1" t="s">
        <v>28405</v>
      </c>
      <c r="B3536" s="1" t="s">
        <v>28406</v>
      </c>
      <c r="C3536" s="1" t="s">
        <v>23900</v>
      </c>
      <c r="D3536" s="1" t="s">
        <v>28407</v>
      </c>
      <c r="E3536" s="1">
        <v>2021</v>
      </c>
      <c r="F3536" s="1" t="s">
        <v>8491</v>
      </c>
      <c r="G3536" s="1">
        <v>21693536</v>
      </c>
      <c r="H3536" s="1">
        <v>9</v>
      </c>
      <c r="I3536" s="1" t="s">
        <v>28408</v>
      </c>
      <c r="J3536" s="1" t="s">
        <v>28409</v>
      </c>
      <c r="K3536" s="1" t="s">
        <v>7972</v>
      </c>
      <c r="L3536" s="1" t="s">
        <v>8102</v>
      </c>
    </row>
    <row r="3537" spans="1:12" ht="37.5">
      <c r="A3537" s="1" t="s">
        <v>28410</v>
      </c>
      <c r="B3537" s="1" t="s">
        <v>28411</v>
      </c>
      <c r="C3537" s="1" t="s">
        <v>23900</v>
      </c>
      <c r="D3537" s="1" t="s">
        <v>28412</v>
      </c>
      <c r="E3537" s="1">
        <v>2020</v>
      </c>
      <c r="F3537" s="1" t="s">
        <v>28413</v>
      </c>
      <c r="G3537" s="1" t="s">
        <v>28414</v>
      </c>
      <c r="H3537" s="1">
        <v>31</v>
      </c>
      <c r="I3537" s="1" t="s">
        <v>28415</v>
      </c>
      <c r="J3537" s="1" t="s">
        <v>28416</v>
      </c>
      <c r="K3537" s="1" t="s">
        <v>7972</v>
      </c>
      <c r="L3537" s="1" t="s">
        <v>12644</v>
      </c>
    </row>
    <row r="3538" spans="1:12" ht="37.5">
      <c r="A3538" s="1" t="s">
        <v>28417</v>
      </c>
      <c r="B3538" s="1" t="s">
        <v>28418</v>
      </c>
      <c r="C3538" s="1" t="s">
        <v>23900</v>
      </c>
      <c r="D3538" s="1" t="s">
        <v>28419</v>
      </c>
      <c r="E3538" s="1">
        <v>2020</v>
      </c>
      <c r="F3538" s="1" t="s">
        <v>9174</v>
      </c>
      <c r="G3538" s="1">
        <v>14327643</v>
      </c>
      <c r="H3538" s="1">
        <v>24</v>
      </c>
      <c r="I3538" s="1" t="s">
        <v>28420</v>
      </c>
      <c r="J3538" s="1" t="s">
        <v>28421</v>
      </c>
      <c r="K3538" s="1" t="s">
        <v>7972</v>
      </c>
      <c r="L3538" s="1" t="s">
        <v>7978</v>
      </c>
    </row>
    <row r="3539" spans="1:12" ht="37.5">
      <c r="A3539" s="1" t="s">
        <v>28422</v>
      </c>
      <c r="B3539" s="1" t="s">
        <v>28423</v>
      </c>
      <c r="C3539" s="1" t="s">
        <v>23900</v>
      </c>
      <c r="D3539" s="1" t="s">
        <v>28424</v>
      </c>
      <c r="E3539" s="1">
        <v>2020</v>
      </c>
      <c r="F3539" s="1" t="s">
        <v>28425</v>
      </c>
      <c r="G3539" s="1">
        <v>991112</v>
      </c>
      <c r="H3539" s="1">
        <v>86</v>
      </c>
      <c r="I3539" s="1" t="s">
        <v>28426</v>
      </c>
      <c r="J3539" s="1" t="s">
        <v>28427</v>
      </c>
      <c r="K3539" s="1" t="s">
        <v>7972</v>
      </c>
      <c r="L3539" s="1" t="s">
        <v>28428</v>
      </c>
    </row>
    <row r="3540" spans="1:12" ht="37.5">
      <c r="A3540" s="1" t="s">
        <v>28429</v>
      </c>
      <c r="B3540" s="1" t="s">
        <v>28430</v>
      </c>
      <c r="C3540" s="1" t="s">
        <v>23900</v>
      </c>
      <c r="D3540" s="1" t="s">
        <v>28431</v>
      </c>
      <c r="E3540" s="1">
        <v>2020</v>
      </c>
      <c r="F3540" s="1" t="s">
        <v>8038</v>
      </c>
      <c r="G3540" s="1">
        <v>19995903</v>
      </c>
      <c r="H3540" s="1">
        <v>12</v>
      </c>
      <c r="I3540" s="1" t="s">
        <v>28432</v>
      </c>
      <c r="J3540" s="1" t="s">
        <v>28433</v>
      </c>
      <c r="K3540" s="1" t="s">
        <v>7972</v>
      </c>
      <c r="L3540" s="1" t="s">
        <v>11745</v>
      </c>
    </row>
    <row r="3541" spans="1:12" ht="37.5">
      <c r="A3541" s="1" t="s">
        <v>28434</v>
      </c>
      <c r="B3541" s="1" t="s">
        <v>28435</v>
      </c>
      <c r="C3541" s="1" t="s">
        <v>23900</v>
      </c>
      <c r="D3541" s="1" t="s">
        <v>28436</v>
      </c>
      <c r="E3541" s="1">
        <v>2021</v>
      </c>
      <c r="F3541" s="1" t="s">
        <v>28437</v>
      </c>
      <c r="G3541" s="1">
        <v>939994</v>
      </c>
      <c r="H3541" s="1">
        <v>57</v>
      </c>
      <c r="I3541" s="1" t="s">
        <v>28438</v>
      </c>
      <c r="J3541" s="1" t="s">
        <v>28439</v>
      </c>
      <c r="K3541" s="1" t="s">
        <v>7972</v>
      </c>
      <c r="L3541" s="1" t="s">
        <v>8102</v>
      </c>
    </row>
    <row r="3542" spans="1:12" ht="37.5">
      <c r="A3542" s="1" t="s">
        <v>28440</v>
      </c>
      <c r="B3542" s="1" t="s">
        <v>28441</v>
      </c>
      <c r="C3542" s="1" t="s">
        <v>23900</v>
      </c>
      <c r="D3542" s="1" t="s">
        <v>28442</v>
      </c>
      <c r="E3542" s="1">
        <v>2021</v>
      </c>
      <c r="F3542" s="1" t="s">
        <v>8491</v>
      </c>
      <c r="G3542" s="1">
        <v>21693536</v>
      </c>
      <c r="H3542" s="1">
        <v>9</v>
      </c>
      <c r="I3542" s="1" t="s">
        <v>28443</v>
      </c>
      <c r="J3542" s="1" t="s">
        <v>28444</v>
      </c>
      <c r="K3542" s="1" t="s">
        <v>7972</v>
      </c>
      <c r="L3542" s="1" t="s">
        <v>8102</v>
      </c>
    </row>
    <row r="3543" spans="1:12" ht="37.5">
      <c r="A3543" s="1" t="s">
        <v>28445</v>
      </c>
      <c r="B3543" s="1" t="s">
        <v>28446</v>
      </c>
      <c r="C3543" s="1" t="s">
        <v>23900</v>
      </c>
      <c r="D3543" s="1" t="s">
        <v>28447</v>
      </c>
      <c r="E3543" s="1">
        <v>2020</v>
      </c>
      <c r="F3543" s="1" t="s">
        <v>10088</v>
      </c>
      <c r="G3543" s="1">
        <v>15513203</v>
      </c>
      <c r="H3543" s="1">
        <v>16</v>
      </c>
      <c r="I3543" s="1" t="s">
        <v>28448</v>
      </c>
      <c r="J3543" s="1" t="s">
        <v>28449</v>
      </c>
      <c r="K3543" s="1" t="s">
        <v>7972</v>
      </c>
      <c r="L3543" s="1" t="s">
        <v>8078</v>
      </c>
    </row>
    <row r="3544" spans="1:12" ht="37.5">
      <c r="A3544" s="1" t="s">
        <v>28450</v>
      </c>
      <c r="B3544" s="1" t="s">
        <v>28451</v>
      </c>
      <c r="C3544" s="1" t="s">
        <v>23900</v>
      </c>
      <c r="D3544" s="1" t="s">
        <v>28452</v>
      </c>
      <c r="E3544" s="1">
        <v>2020</v>
      </c>
      <c r="F3544" s="1" t="s">
        <v>16035</v>
      </c>
      <c r="G3544" s="1">
        <v>10848045</v>
      </c>
      <c r="H3544" s="1">
        <v>167</v>
      </c>
      <c r="I3544" s="1" t="s">
        <v>28453</v>
      </c>
      <c r="J3544" s="1" t="s">
        <v>28454</v>
      </c>
      <c r="K3544" s="1" t="s">
        <v>7972</v>
      </c>
      <c r="L3544" s="1" t="s">
        <v>16038</v>
      </c>
    </row>
    <row r="3545" spans="1:12" ht="37.5">
      <c r="A3545" s="1" t="s">
        <v>28455</v>
      </c>
      <c r="B3545" s="1" t="s">
        <v>28456</v>
      </c>
      <c r="C3545" s="1" t="s">
        <v>23900</v>
      </c>
      <c r="D3545" s="1" t="s">
        <v>28457</v>
      </c>
      <c r="E3545" s="1">
        <v>2020</v>
      </c>
      <c r="F3545" s="1" t="s">
        <v>8226</v>
      </c>
      <c r="G3545" s="1">
        <v>25426605</v>
      </c>
      <c r="H3545" s="1">
        <v>11</v>
      </c>
      <c r="I3545" s="1" t="s">
        <v>28458</v>
      </c>
      <c r="J3545" s="1" t="s">
        <v>28459</v>
      </c>
      <c r="K3545" s="1" t="s">
        <v>7972</v>
      </c>
      <c r="L3545" s="1" t="s">
        <v>7993</v>
      </c>
    </row>
    <row r="3546" spans="1:12" ht="37.5">
      <c r="A3546" s="1" t="s">
        <v>28460</v>
      </c>
      <c r="B3546" s="1" t="s">
        <v>28461</v>
      </c>
      <c r="C3546" s="1" t="s">
        <v>23900</v>
      </c>
      <c r="D3546" s="1" t="s">
        <v>28462</v>
      </c>
      <c r="E3546" s="1">
        <v>2020</v>
      </c>
      <c r="F3546" s="1" t="s">
        <v>8118</v>
      </c>
      <c r="G3546" s="1">
        <v>26662825</v>
      </c>
      <c r="H3546" s="1">
        <v>35</v>
      </c>
      <c r="I3546" s="1" t="s">
        <v>28463</v>
      </c>
      <c r="J3546" s="1" t="s">
        <v>28464</v>
      </c>
      <c r="K3546" s="1" t="s">
        <v>7972</v>
      </c>
      <c r="L3546" s="1" t="s">
        <v>8027</v>
      </c>
    </row>
    <row r="3547" spans="1:12" ht="37.5">
      <c r="A3547" s="1" t="s">
        <v>28465</v>
      </c>
      <c r="B3547" s="1" t="s">
        <v>28466</v>
      </c>
      <c r="C3547" s="1" t="s">
        <v>23900</v>
      </c>
      <c r="D3547" s="1" t="s">
        <v>28467</v>
      </c>
      <c r="E3547" s="1">
        <v>2020</v>
      </c>
      <c r="F3547" s="1" t="s">
        <v>28468</v>
      </c>
      <c r="G3547" s="1">
        <v>14923831</v>
      </c>
      <c r="H3547" s="1">
        <v>21</v>
      </c>
      <c r="I3547" s="1" t="s">
        <v>28469</v>
      </c>
      <c r="J3547" s="1" t="s">
        <v>28470</v>
      </c>
      <c r="K3547" s="1" t="s">
        <v>7972</v>
      </c>
      <c r="L3547" s="1" t="s">
        <v>7969</v>
      </c>
    </row>
    <row r="3548" spans="1:12" ht="37.5">
      <c r="A3548" s="1" t="s">
        <v>28471</v>
      </c>
      <c r="B3548" s="1" t="s">
        <v>28472</v>
      </c>
      <c r="C3548" s="1" t="s">
        <v>23900</v>
      </c>
      <c r="D3548" s="1" t="s">
        <v>28473</v>
      </c>
      <c r="E3548" s="1">
        <v>2021</v>
      </c>
      <c r="F3548" s="1" t="s">
        <v>18143</v>
      </c>
      <c r="G3548" s="1">
        <v>17517575</v>
      </c>
      <c r="H3548" s="1">
        <v>15</v>
      </c>
      <c r="I3548" s="1" t="s">
        <v>28474</v>
      </c>
      <c r="J3548" s="1" t="s">
        <v>28475</v>
      </c>
      <c r="K3548" s="1" t="s">
        <v>7972</v>
      </c>
      <c r="L3548" s="1" t="s">
        <v>8688</v>
      </c>
    </row>
    <row r="3549" spans="1:12" ht="37.5">
      <c r="A3549" s="1" t="s">
        <v>28476</v>
      </c>
      <c r="B3549" s="1" t="s">
        <v>28477</v>
      </c>
      <c r="C3549" s="1" t="s">
        <v>23900</v>
      </c>
      <c r="D3549" s="1" t="s">
        <v>28478</v>
      </c>
      <c r="E3549" s="1">
        <v>2020</v>
      </c>
      <c r="F3549" s="1" t="s">
        <v>12953</v>
      </c>
      <c r="G3549" s="1">
        <v>14248220</v>
      </c>
      <c r="H3549" s="1">
        <v>20</v>
      </c>
      <c r="I3549" s="1" t="s">
        <v>28479</v>
      </c>
      <c r="J3549" s="1" t="s">
        <v>28480</v>
      </c>
      <c r="K3549" s="1" t="s">
        <v>7972</v>
      </c>
      <c r="L3549" s="1" t="s">
        <v>11745</v>
      </c>
    </row>
    <row r="3550" spans="1:12" ht="37.5">
      <c r="A3550" s="1" t="s">
        <v>28481</v>
      </c>
      <c r="B3550" s="1" t="s">
        <v>28482</v>
      </c>
      <c r="C3550" s="1" t="s">
        <v>23900</v>
      </c>
      <c r="D3550" s="1" t="s">
        <v>28483</v>
      </c>
      <c r="E3550" s="1">
        <v>2020</v>
      </c>
      <c r="F3550" s="1" t="s">
        <v>28484</v>
      </c>
      <c r="G3550" s="1">
        <v>22113355</v>
      </c>
      <c r="H3550" s="1">
        <v>19</v>
      </c>
      <c r="I3550" s="1" t="s">
        <v>28485</v>
      </c>
      <c r="J3550" s="1" t="s">
        <v>28486</v>
      </c>
      <c r="K3550" s="1" t="s">
        <v>7972</v>
      </c>
      <c r="L3550" s="1" t="s">
        <v>8465</v>
      </c>
    </row>
    <row r="3551" spans="1:12" ht="37.5">
      <c r="A3551" s="1" t="s">
        <v>28487</v>
      </c>
      <c r="B3551" s="1" t="s">
        <v>28488</v>
      </c>
      <c r="C3551" s="1" t="s">
        <v>23900</v>
      </c>
      <c r="D3551" s="1" t="s">
        <v>28489</v>
      </c>
      <c r="E3551" s="1">
        <v>2020</v>
      </c>
      <c r="F3551" s="1" t="s">
        <v>8516</v>
      </c>
      <c r="G3551" s="1">
        <v>20711050</v>
      </c>
      <c r="H3551" s="1">
        <v>12</v>
      </c>
      <c r="I3551" s="1" t="s">
        <v>28490</v>
      </c>
      <c r="J3551" s="1" t="s">
        <v>28491</v>
      </c>
      <c r="K3551" s="1" t="s">
        <v>7972</v>
      </c>
      <c r="L3551" s="1" t="s">
        <v>9292</v>
      </c>
    </row>
    <row r="3552" spans="1:12" ht="50">
      <c r="A3552" s="1" t="s">
        <v>28492</v>
      </c>
      <c r="B3552" s="1" t="s">
        <v>28493</v>
      </c>
      <c r="C3552" s="1" t="s">
        <v>23900</v>
      </c>
      <c r="D3552" s="1" t="s">
        <v>28494</v>
      </c>
      <c r="E3552" s="1">
        <v>2020</v>
      </c>
      <c r="F3552" s="1" t="s">
        <v>28495</v>
      </c>
      <c r="G3552" s="1" t="s">
        <v>7969</v>
      </c>
      <c r="H3552" s="1" t="s">
        <v>7969</v>
      </c>
      <c r="I3552" s="1" t="s">
        <v>28496</v>
      </c>
      <c r="J3552" s="1" t="s">
        <v>28497</v>
      </c>
      <c r="K3552" s="1" t="s">
        <v>7972</v>
      </c>
      <c r="L3552" s="1" t="s">
        <v>8161</v>
      </c>
    </row>
    <row r="3553" spans="1:12" ht="50">
      <c r="A3553" s="1" t="s">
        <v>28498</v>
      </c>
      <c r="B3553" s="1" t="s">
        <v>28499</v>
      </c>
      <c r="C3553" s="1" t="s">
        <v>23900</v>
      </c>
      <c r="D3553" s="1" t="s">
        <v>28500</v>
      </c>
      <c r="E3553" s="1">
        <v>2021</v>
      </c>
      <c r="F3553" s="1" t="s">
        <v>12276</v>
      </c>
      <c r="G3553" s="1">
        <v>21945357</v>
      </c>
      <c r="H3553" s="1">
        <v>1188</v>
      </c>
      <c r="I3553" s="1" t="s">
        <v>28501</v>
      </c>
      <c r="J3553" s="1" t="s">
        <v>28502</v>
      </c>
      <c r="K3553" s="1" t="s">
        <v>7972</v>
      </c>
      <c r="L3553" s="1" t="s">
        <v>7985</v>
      </c>
    </row>
    <row r="3554" spans="1:12" ht="37.5">
      <c r="A3554" s="1" t="s">
        <v>28503</v>
      </c>
      <c r="B3554" s="1" t="s">
        <v>28504</v>
      </c>
      <c r="C3554" s="1" t="s">
        <v>23900</v>
      </c>
      <c r="D3554" s="1" t="s">
        <v>28505</v>
      </c>
      <c r="E3554" s="1">
        <v>2020</v>
      </c>
      <c r="F3554" s="1" t="s">
        <v>24690</v>
      </c>
      <c r="G3554" s="1">
        <v>9252312</v>
      </c>
      <c r="H3554" s="1">
        <v>396</v>
      </c>
      <c r="I3554" s="1" t="s">
        <v>28506</v>
      </c>
      <c r="J3554" s="1" t="s">
        <v>28507</v>
      </c>
      <c r="K3554" s="1" t="s">
        <v>7972</v>
      </c>
      <c r="L3554" s="1" t="s">
        <v>7993</v>
      </c>
    </row>
    <row r="3555" spans="1:12" ht="37.5">
      <c r="A3555" s="1" t="s">
        <v>28508</v>
      </c>
      <c r="B3555" s="1" t="s">
        <v>28509</v>
      </c>
      <c r="C3555" s="1" t="s">
        <v>23900</v>
      </c>
      <c r="D3555" s="1" t="s">
        <v>28510</v>
      </c>
      <c r="E3555" s="1">
        <v>2020</v>
      </c>
      <c r="F3555" s="1" t="s">
        <v>28511</v>
      </c>
      <c r="G3555" s="1">
        <v>10498923</v>
      </c>
      <c r="H3555" s="1">
        <v>30</v>
      </c>
      <c r="I3555" s="1" t="s">
        <v>28512</v>
      </c>
      <c r="J3555" s="1" t="s">
        <v>28513</v>
      </c>
      <c r="K3555" s="1" t="s">
        <v>7972</v>
      </c>
      <c r="L3555" s="1" t="s">
        <v>10694</v>
      </c>
    </row>
    <row r="3556" spans="1:12" ht="37.5">
      <c r="A3556" s="1" t="s">
        <v>28514</v>
      </c>
      <c r="B3556" s="1" t="s">
        <v>28515</v>
      </c>
      <c r="C3556" s="1" t="s">
        <v>23900</v>
      </c>
      <c r="D3556" s="1" t="s">
        <v>28516</v>
      </c>
      <c r="E3556" s="1">
        <v>2020</v>
      </c>
      <c r="F3556" s="1" t="s">
        <v>24422</v>
      </c>
      <c r="G3556" s="1">
        <v>200255</v>
      </c>
      <c r="H3556" s="1">
        <v>519</v>
      </c>
      <c r="I3556" s="1" t="s">
        <v>28517</v>
      </c>
      <c r="J3556" s="1" t="s">
        <v>28518</v>
      </c>
      <c r="K3556" s="1" t="s">
        <v>7972</v>
      </c>
      <c r="L3556" s="1" t="s">
        <v>8465</v>
      </c>
    </row>
    <row r="3557" spans="1:12" ht="37.5">
      <c r="A3557" s="1" t="s">
        <v>28519</v>
      </c>
      <c r="B3557" s="1" t="s">
        <v>28520</v>
      </c>
      <c r="C3557" s="1" t="s">
        <v>23900</v>
      </c>
      <c r="D3557" s="1" t="s">
        <v>28521</v>
      </c>
      <c r="E3557" s="1">
        <v>2020</v>
      </c>
      <c r="F3557" s="1" t="s">
        <v>12486</v>
      </c>
      <c r="G3557" s="1" t="s">
        <v>28522</v>
      </c>
      <c r="H3557" s="1">
        <v>2020</v>
      </c>
      <c r="I3557" s="1" t="s">
        <v>28523</v>
      </c>
      <c r="J3557" s="1" t="s">
        <v>28524</v>
      </c>
      <c r="K3557" s="1" t="s">
        <v>7972</v>
      </c>
      <c r="L3557" s="1" t="s">
        <v>8102</v>
      </c>
    </row>
    <row r="3558" spans="1:12" ht="37.5">
      <c r="A3558" s="1" t="s">
        <v>28525</v>
      </c>
      <c r="B3558" s="1" t="s">
        <v>28526</v>
      </c>
      <c r="C3558" s="1" t="s">
        <v>23900</v>
      </c>
      <c r="D3558" s="1" t="s">
        <v>28527</v>
      </c>
      <c r="E3558" s="1">
        <v>2020</v>
      </c>
      <c r="F3558" s="1" t="s">
        <v>28528</v>
      </c>
      <c r="G3558" s="1">
        <v>14648849</v>
      </c>
      <c r="H3558" s="1">
        <v>21</v>
      </c>
      <c r="I3558" s="1" t="s">
        <v>28529</v>
      </c>
      <c r="J3558" s="1" t="s">
        <v>28530</v>
      </c>
      <c r="K3558" s="1" t="s">
        <v>7972</v>
      </c>
      <c r="L3558" s="1" t="s">
        <v>11192</v>
      </c>
    </row>
    <row r="3559" spans="1:12" ht="37.5">
      <c r="A3559" s="1" t="s">
        <v>28531</v>
      </c>
      <c r="B3559" s="1" t="s">
        <v>28532</v>
      </c>
      <c r="C3559" s="1" t="s">
        <v>23900</v>
      </c>
      <c r="D3559" s="1" t="s">
        <v>28533</v>
      </c>
      <c r="E3559" s="1">
        <v>2020</v>
      </c>
      <c r="F3559" s="1" t="s">
        <v>28534</v>
      </c>
      <c r="G3559" s="1">
        <v>21593469</v>
      </c>
      <c r="H3559" s="1">
        <v>2020</v>
      </c>
      <c r="I3559" s="1" t="s">
        <v>28535</v>
      </c>
      <c r="J3559" s="1" t="s">
        <v>28536</v>
      </c>
      <c r="K3559" s="1" t="s">
        <v>7972</v>
      </c>
      <c r="L3559" s="1" t="s">
        <v>8078</v>
      </c>
    </row>
    <row r="3560" spans="1:12" ht="37.5">
      <c r="A3560" s="1" t="s">
        <v>28537</v>
      </c>
      <c r="B3560" s="1" t="s">
        <v>28538</v>
      </c>
      <c r="C3560" s="1" t="s">
        <v>23900</v>
      </c>
      <c r="D3560" s="1" t="s">
        <v>28539</v>
      </c>
      <c r="E3560" s="1">
        <v>2020</v>
      </c>
      <c r="F3560" s="1" t="s">
        <v>16485</v>
      </c>
      <c r="G3560" s="1">
        <v>207543</v>
      </c>
      <c r="H3560" s="1">
        <v>58</v>
      </c>
      <c r="I3560" s="1" t="s">
        <v>28540</v>
      </c>
      <c r="J3560" s="1" t="s">
        <v>28541</v>
      </c>
      <c r="K3560" s="1" t="s">
        <v>7972</v>
      </c>
      <c r="L3560" s="1" t="s">
        <v>8688</v>
      </c>
    </row>
    <row r="3561" spans="1:12" ht="37.5">
      <c r="A3561" s="1" t="s">
        <v>28542</v>
      </c>
      <c r="B3561" s="1" t="s">
        <v>28543</v>
      </c>
      <c r="C3561" s="1" t="s">
        <v>23900</v>
      </c>
      <c r="D3561" s="1" t="s">
        <v>28544</v>
      </c>
      <c r="E3561" s="1">
        <v>2020</v>
      </c>
      <c r="F3561" s="1" t="s">
        <v>28545</v>
      </c>
      <c r="G3561" s="1" t="s">
        <v>7969</v>
      </c>
      <c r="H3561" s="1" t="s">
        <v>7969</v>
      </c>
      <c r="I3561" s="1" t="s">
        <v>28546</v>
      </c>
      <c r="J3561" s="1" t="s">
        <v>28547</v>
      </c>
      <c r="K3561" s="1" t="s">
        <v>7972</v>
      </c>
      <c r="L3561" s="1" t="s">
        <v>8102</v>
      </c>
    </row>
    <row r="3562" spans="1:12" ht="37.5">
      <c r="A3562" s="1" t="s">
        <v>28548</v>
      </c>
      <c r="B3562" s="1" t="s">
        <v>28549</v>
      </c>
      <c r="C3562" s="1" t="s">
        <v>23900</v>
      </c>
      <c r="D3562" s="1" t="s">
        <v>28550</v>
      </c>
      <c r="E3562" s="1">
        <v>2020</v>
      </c>
      <c r="F3562" s="1" t="s">
        <v>28551</v>
      </c>
      <c r="G3562" s="1" t="s">
        <v>7969</v>
      </c>
      <c r="H3562" s="1" t="s">
        <v>7969</v>
      </c>
      <c r="I3562" s="1" t="s">
        <v>28552</v>
      </c>
      <c r="J3562" s="1" t="s">
        <v>28553</v>
      </c>
      <c r="K3562" s="1" t="s">
        <v>7972</v>
      </c>
      <c r="L3562" s="1" t="s">
        <v>8102</v>
      </c>
    </row>
    <row r="3563" spans="1:12" ht="37.5">
      <c r="A3563" s="1" t="s">
        <v>28554</v>
      </c>
      <c r="B3563" s="1" t="s">
        <v>28555</v>
      </c>
      <c r="C3563" s="1" t="s">
        <v>23900</v>
      </c>
      <c r="D3563" s="1" t="s">
        <v>28556</v>
      </c>
      <c r="E3563" s="1">
        <v>2020</v>
      </c>
      <c r="F3563" s="1" t="s">
        <v>17640</v>
      </c>
      <c r="G3563" s="1">
        <v>189545</v>
      </c>
      <c r="H3563" s="1">
        <v>69</v>
      </c>
      <c r="I3563" s="1" t="s">
        <v>28557</v>
      </c>
      <c r="J3563" s="1" t="s">
        <v>28558</v>
      </c>
      <c r="K3563" s="1" t="s">
        <v>7972</v>
      </c>
      <c r="L3563" s="1" t="s">
        <v>8102</v>
      </c>
    </row>
    <row r="3564" spans="1:12" ht="50">
      <c r="A3564" s="1" t="s">
        <v>28559</v>
      </c>
      <c r="B3564" s="1" t="s">
        <v>28560</v>
      </c>
      <c r="C3564" s="1" t="s">
        <v>23900</v>
      </c>
      <c r="D3564" s="1" t="s">
        <v>28561</v>
      </c>
      <c r="E3564" s="1">
        <v>2020</v>
      </c>
      <c r="F3564" s="1" t="s">
        <v>28562</v>
      </c>
      <c r="G3564" s="1" t="s">
        <v>7969</v>
      </c>
      <c r="H3564" s="1" t="s">
        <v>7969</v>
      </c>
      <c r="I3564" s="1" t="s">
        <v>28563</v>
      </c>
      <c r="J3564" s="1" t="s">
        <v>28564</v>
      </c>
      <c r="K3564" s="1" t="s">
        <v>7972</v>
      </c>
      <c r="L3564" s="1" t="s">
        <v>8102</v>
      </c>
    </row>
    <row r="3565" spans="1:12" ht="37.5">
      <c r="A3565" s="1" t="s">
        <v>28565</v>
      </c>
      <c r="B3565" s="1" t="s">
        <v>28566</v>
      </c>
      <c r="C3565" s="1" t="s">
        <v>23900</v>
      </c>
      <c r="D3565" s="1" t="s">
        <v>28567</v>
      </c>
      <c r="E3565" s="1">
        <v>2020</v>
      </c>
      <c r="F3565" s="1" t="s">
        <v>8392</v>
      </c>
      <c r="G3565" s="1">
        <v>23274662</v>
      </c>
      <c r="H3565" s="1">
        <v>7</v>
      </c>
      <c r="I3565" s="1" t="s">
        <v>28568</v>
      </c>
      <c r="J3565" s="1" t="s">
        <v>28569</v>
      </c>
      <c r="K3565" s="1" t="s">
        <v>7972</v>
      </c>
      <c r="L3565" s="1" t="s">
        <v>8102</v>
      </c>
    </row>
    <row r="3566" spans="1:12" ht="37.5">
      <c r="A3566" s="1" t="s">
        <v>28570</v>
      </c>
      <c r="B3566" s="1" t="s">
        <v>28571</v>
      </c>
      <c r="C3566" s="1" t="s">
        <v>23900</v>
      </c>
      <c r="D3566" s="1" t="s">
        <v>28572</v>
      </c>
      <c r="E3566" s="1">
        <v>2020</v>
      </c>
      <c r="F3566" s="1" t="s">
        <v>26727</v>
      </c>
      <c r="G3566" s="1">
        <v>21686750</v>
      </c>
      <c r="H3566" s="1">
        <v>8</v>
      </c>
      <c r="I3566" s="1" t="s">
        <v>28573</v>
      </c>
      <c r="J3566" s="1" t="s">
        <v>28574</v>
      </c>
      <c r="K3566" s="1" t="s">
        <v>7972</v>
      </c>
      <c r="L3566" s="1" t="s">
        <v>8078</v>
      </c>
    </row>
    <row r="3567" spans="1:12" ht="37.5">
      <c r="A3567" s="1" t="s">
        <v>28575</v>
      </c>
      <c r="B3567" s="1" t="s">
        <v>28576</v>
      </c>
      <c r="C3567" s="1" t="s">
        <v>23900</v>
      </c>
      <c r="D3567" s="1" t="s">
        <v>28577</v>
      </c>
      <c r="E3567" s="1">
        <v>2020</v>
      </c>
      <c r="F3567" s="1" t="s">
        <v>26764</v>
      </c>
      <c r="G3567" s="1">
        <v>3064379</v>
      </c>
      <c r="H3567" s="1">
        <v>91</v>
      </c>
      <c r="I3567" s="1" t="s">
        <v>28578</v>
      </c>
      <c r="J3567" s="1" t="s">
        <v>28579</v>
      </c>
      <c r="K3567" s="1" t="s">
        <v>7972</v>
      </c>
      <c r="L3567" s="1" t="s">
        <v>8027</v>
      </c>
    </row>
    <row r="3568" spans="1:12" ht="37.5">
      <c r="A3568" s="1" t="s">
        <v>28580</v>
      </c>
      <c r="B3568" s="1" t="s">
        <v>28581</v>
      </c>
      <c r="C3568" s="1" t="s">
        <v>23900</v>
      </c>
      <c r="D3568" s="1" t="s">
        <v>28582</v>
      </c>
      <c r="E3568" s="1">
        <v>2020</v>
      </c>
      <c r="F3568" s="1" t="s">
        <v>8392</v>
      </c>
      <c r="G3568" s="1">
        <v>23274662</v>
      </c>
      <c r="H3568" s="1">
        <v>7</v>
      </c>
      <c r="I3568" s="1" t="s">
        <v>28583</v>
      </c>
      <c r="J3568" s="1" t="s">
        <v>28584</v>
      </c>
      <c r="K3568" s="1" t="s">
        <v>7972</v>
      </c>
      <c r="L3568" s="1" t="s">
        <v>8102</v>
      </c>
    </row>
    <row r="3569" spans="1:12" ht="75">
      <c r="A3569" s="1" t="s">
        <v>3947</v>
      </c>
      <c r="B3569" s="1" t="s">
        <v>28585</v>
      </c>
      <c r="C3569" s="1" t="s">
        <v>23900</v>
      </c>
      <c r="D3569" s="1" t="s">
        <v>28586</v>
      </c>
      <c r="E3569" s="1">
        <v>2020</v>
      </c>
      <c r="F3569" s="1" t="s">
        <v>26590</v>
      </c>
      <c r="G3569" s="1">
        <v>14388871</v>
      </c>
      <c r="H3569" s="1">
        <v>22</v>
      </c>
      <c r="I3569" s="1" t="s">
        <v>28587</v>
      </c>
      <c r="J3569" s="1" t="s">
        <v>28588</v>
      </c>
      <c r="K3569" s="1" t="s">
        <v>7972</v>
      </c>
      <c r="L3569" s="1" t="s">
        <v>17595</v>
      </c>
    </row>
    <row r="3570" spans="1:12" ht="37.5">
      <c r="A3570" s="1" t="s">
        <v>28589</v>
      </c>
      <c r="B3570" s="1" t="s">
        <v>28590</v>
      </c>
      <c r="C3570" s="1" t="s">
        <v>23900</v>
      </c>
      <c r="D3570" s="1" t="s">
        <v>28591</v>
      </c>
      <c r="E3570" s="1">
        <v>2020</v>
      </c>
      <c r="F3570" s="1" t="s">
        <v>9266</v>
      </c>
      <c r="G3570" s="1">
        <v>1663615</v>
      </c>
      <c r="H3570" s="1">
        <v>117</v>
      </c>
      <c r="I3570" s="1" t="s">
        <v>28592</v>
      </c>
      <c r="J3570" s="1" t="s">
        <v>28593</v>
      </c>
      <c r="K3570" s="1" t="s">
        <v>7972</v>
      </c>
      <c r="L3570" s="1" t="s">
        <v>7993</v>
      </c>
    </row>
    <row r="3571" spans="1:12" ht="37.5">
      <c r="A3571" s="1" t="s">
        <v>28594</v>
      </c>
      <c r="B3571" s="1" t="s">
        <v>28595</v>
      </c>
      <c r="C3571" s="1" t="s">
        <v>23900</v>
      </c>
      <c r="D3571" s="1" t="s">
        <v>28596</v>
      </c>
      <c r="E3571" s="1">
        <v>2020</v>
      </c>
      <c r="F3571" s="1" t="s">
        <v>12953</v>
      </c>
      <c r="G3571" s="1">
        <v>14248220</v>
      </c>
      <c r="H3571" s="1">
        <v>20</v>
      </c>
      <c r="I3571" s="1" t="s">
        <v>28597</v>
      </c>
      <c r="J3571" s="1" t="s">
        <v>28598</v>
      </c>
      <c r="K3571" s="1" t="s">
        <v>7972</v>
      </c>
      <c r="L3571" s="1" t="s">
        <v>11745</v>
      </c>
    </row>
    <row r="3572" spans="1:12" ht="37.5">
      <c r="A3572" s="1" t="s">
        <v>28599</v>
      </c>
      <c r="B3572" s="1" t="s">
        <v>28600</v>
      </c>
      <c r="C3572" s="1" t="s">
        <v>23900</v>
      </c>
      <c r="D3572" s="1" t="s">
        <v>28601</v>
      </c>
      <c r="E3572" s="1">
        <v>2020</v>
      </c>
      <c r="F3572" s="1" t="s">
        <v>28602</v>
      </c>
      <c r="G3572" s="1" t="s">
        <v>7969</v>
      </c>
      <c r="H3572" s="1" t="s">
        <v>7969</v>
      </c>
      <c r="I3572" s="1" t="s">
        <v>28603</v>
      </c>
      <c r="J3572" s="1" t="s">
        <v>28604</v>
      </c>
      <c r="K3572" s="1" t="s">
        <v>7972</v>
      </c>
      <c r="L3572" s="1" t="s">
        <v>8102</v>
      </c>
    </row>
    <row r="3573" spans="1:12" ht="37.5">
      <c r="A3573" s="1" t="s">
        <v>28605</v>
      </c>
      <c r="B3573" s="1" t="s">
        <v>28606</v>
      </c>
      <c r="C3573" s="1" t="s">
        <v>23900</v>
      </c>
      <c r="D3573" s="1" t="s">
        <v>28607</v>
      </c>
      <c r="E3573" s="1">
        <v>2020</v>
      </c>
      <c r="F3573" s="1" t="s">
        <v>17023</v>
      </c>
      <c r="G3573" s="1">
        <v>16617827</v>
      </c>
      <c r="H3573" s="1">
        <v>17</v>
      </c>
      <c r="I3573" s="1" t="s">
        <v>28608</v>
      </c>
      <c r="J3573" s="1" t="s">
        <v>28609</v>
      </c>
      <c r="K3573" s="1" t="s">
        <v>7972</v>
      </c>
      <c r="L3573" s="1" t="s">
        <v>11745</v>
      </c>
    </row>
    <row r="3574" spans="1:12" ht="37.5">
      <c r="A3574" s="1" t="s">
        <v>28610</v>
      </c>
      <c r="B3574" s="1" t="s">
        <v>28611</v>
      </c>
      <c r="C3574" s="1" t="s">
        <v>23900</v>
      </c>
      <c r="D3574" s="1" t="s">
        <v>28612</v>
      </c>
      <c r="E3574" s="1">
        <v>2020</v>
      </c>
      <c r="F3574" s="1" t="s">
        <v>24648</v>
      </c>
      <c r="G3574" s="1">
        <v>21682194</v>
      </c>
      <c r="H3574" s="1">
        <v>24</v>
      </c>
      <c r="I3574" s="1" t="s">
        <v>28613</v>
      </c>
      <c r="J3574" s="1" t="s">
        <v>28614</v>
      </c>
      <c r="K3574" s="1" t="s">
        <v>7972</v>
      </c>
      <c r="L3574" s="1" t="s">
        <v>8102</v>
      </c>
    </row>
    <row r="3575" spans="1:12" ht="50">
      <c r="A3575" s="1" t="s">
        <v>28615</v>
      </c>
      <c r="B3575" s="1" t="s">
        <v>28616</v>
      </c>
      <c r="C3575" s="1" t="s">
        <v>23900</v>
      </c>
      <c r="D3575" s="1" t="s">
        <v>28617</v>
      </c>
      <c r="E3575" s="1">
        <v>2020</v>
      </c>
      <c r="F3575" s="1" t="s">
        <v>19273</v>
      </c>
      <c r="G3575" s="1">
        <v>17426588</v>
      </c>
      <c r="H3575" s="1">
        <v>1529</v>
      </c>
      <c r="I3575" s="1" t="s">
        <v>28618</v>
      </c>
      <c r="J3575" s="1" t="s">
        <v>28619</v>
      </c>
      <c r="K3575" s="1" t="s">
        <v>7972</v>
      </c>
      <c r="L3575" s="1" t="s">
        <v>16971</v>
      </c>
    </row>
    <row r="3576" spans="1:12" ht="37.5">
      <c r="A3576" s="1" t="s">
        <v>28620</v>
      </c>
      <c r="B3576" s="1" t="s">
        <v>28621</v>
      </c>
      <c r="C3576" s="1" t="s">
        <v>23900</v>
      </c>
      <c r="D3576" s="1" t="s">
        <v>28622</v>
      </c>
      <c r="E3576" s="1">
        <v>2020</v>
      </c>
      <c r="F3576" s="1" t="s">
        <v>21402</v>
      </c>
      <c r="G3576" s="1">
        <v>2786125</v>
      </c>
      <c r="H3576" s="1">
        <v>56</v>
      </c>
      <c r="I3576" s="1" t="s">
        <v>28623</v>
      </c>
      <c r="J3576" s="1" t="s">
        <v>28624</v>
      </c>
      <c r="K3576" s="1" t="s">
        <v>7972</v>
      </c>
      <c r="L3576" s="1" t="s">
        <v>7993</v>
      </c>
    </row>
    <row r="3577" spans="1:12" ht="37.5">
      <c r="A3577" s="1" t="s">
        <v>28625</v>
      </c>
      <c r="B3577" s="1" t="s">
        <v>28626</v>
      </c>
      <c r="C3577" s="1" t="s">
        <v>23900</v>
      </c>
      <c r="D3577" s="1" t="s">
        <v>28627</v>
      </c>
      <c r="E3577" s="1">
        <v>2020</v>
      </c>
      <c r="F3577" s="1" t="s">
        <v>16485</v>
      </c>
      <c r="G3577" s="1">
        <v>207543</v>
      </c>
      <c r="H3577" s="1">
        <v>58</v>
      </c>
      <c r="I3577" s="1" t="s">
        <v>28628</v>
      </c>
      <c r="J3577" s="1" t="s">
        <v>28629</v>
      </c>
      <c r="K3577" s="1" t="s">
        <v>7972</v>
      </c>
      <c r="L3577" s="1" t="s">
        <v>8688</v>
      </c>
    </row>
    <row r="3578" spans="1:12" ht="37.5">
      <c r="A3578" s="1" t="s">
        <v>28630</v>
      </c>
      <c r="B3578" s="1" t="s">
        <v>28631</v>
      </c>
      <c r="C3578" s="1" t="s">
        <v>23900</v>
      </c>
      <c r="D3578" s="1" t="s">
        <v>28632</v>
      </c>
      <c r="E3578" s="1">
        <v>2020</v>
      </c>
      <c r="F3578" s="1" t="s">
        <v>28633</v>
      </c>
      <c r="G3578" s="1">
        <v>2628856</v>
      </c>
      <c r="H3578" s="1">
        <v>97</v>
      </c>
      <c r="I3578" s="1" t="s">
        <v>28634</v>
      </c>
      <c r="J3578" s="1" t="s">
        <v>28635</v>
      </c>
      <c r="K3578" s="1" t="s">
        <v>7972</v>
      </c>
      <c r="L3578" s="1" t="s">
        <v>8027</v>
      </c>
    </row>
    <row r="3579" spans="1:12" ht="37.5">
      <c r="A3579" s="1" t="s">
        <v>28636</v>
      </c>
      <c r="B3579" s="1" t="s">
        <v>28637</v>
      </c>
      <c r="C3579" s="1" t="s">
        <v>23900</v>
      </c>
      <c r="D3579" s="1" t="s">
        <v>28638</v>
      </c>
      <c r="E3579" s="1">
        <v>2020</v>
      </c>
      <c r="F3579" s="1" t="s">
        <v>28639</v>
      </c>
      <c r="G3579" s="1">
        <v>2684012</v>
      </c>
      <c r="H3579" s="1">
        <v>52</v>
      </c>
      <c r="I3579" s="1" t="s">
        <v>28640</v>
      </c>
      <c r="J3579" s="1" t="s">
        <v>28641</v>
      </c>
      <c r="K3579" s="1" t="s">
        <v>7972</v>
      </c>
      <c r="L3579" s="1" t="s">
        <v>8027</v>
      </c>
    </row>
    <row r="3580" spans="1:12" ht="37.5">
      <c r="A3580" s="1" t="s">
        <v>28642</v>
      </c>
      <c r="B3580" s="1" t="s">
        <v>28643</v>
      </c>
      <c r="C3580" s="1" t="s">
        <v>23900</v>
      </c>
      <c r="D3580" s="1" t="s">
        <v>28644</v>
      </c>
      <c r="E3580" s="1">
        <v>2020</v>
      </c>
      <c r="F3580" s="1" t="s">
        <v>10633</v>
      </c>
      <c r="G3580" s="1">
        <v>1403664</v>
      </c>
      <c r="H3580" s="1">
        <v>153</v>
      </c>
      <c r="I3580" s="1" t="s">
        <v>8294</v>
      </c>
      <c r="J3580" s="1" t="s">
        <v>28645</v>
      </c>
      <c r="K3580" s="1" t="s">
        <v>7972</v>
      </c>
      <c r="L3580" s="1" t="s">
        <v>7993</v>
      </c>
    </row>
    <row r="3581" spans="1:12" ht="37.5">
      <c r="A3581" s="1" t="s">
        <v>28646</v>
      </c>
      <c r="B3581" s="1" t="s">
        <v>28647</v>
      </c>
      <c r="C3581" s="1" t="s">
        <v>23900</v>
      </c>
      <c r="D3581" s="1" t="s">
        <v>28648</v>
      </c>
      <c r="E3581" s="1">
        <v>2020</v>
      </c>
      <c r="F3581" s="1" t="s">
        <v>21364</v>
      </c>
      <c r="G3581" s="1">
        <v>20904479</v>
      </c>
      <c r="H3581" s="1">
        <v>11</v>
      </c>
      <c r="I3581" s="1" t="s">
        <v>28649</v>
      </c>
      <c r="J3581" s="1" t="s">
        <v>28650</v>
      </c>
      <c r="K3581" s="1" t="s">
        <v>7972</v>
      </c>
      <c r="L3581" s="1" t="s">
        <v>21367</v>
      </c>
    </row>
    <row r="3582" spans="1:12" ht="37.5">
      <c r="A3582" s="1" t="s">
        <v>28651</v>
      </c>
      <c r="B3582" s="1" t="s">
        <v>28652</v>
      </c>
      <c r="C3582" s="1" t="s">
        <v>23900</v>
      </c>
      <c r="D3582" s="1" t="s">
        <v>28653</v>
      </c>
      <c r="E3582" s="1">
        <v>2020</v>
      </c>
      <c r="F3582" s="1" t="s">
        <v>24648</v>
      </c>
      <c r="G3582" s="1">
        <v>21682194</v>
      </c>
      <c r="H3582" s="1">
        <v>24</v>
      </c>
      <c r="I3582" s="1" t="s">
        <v>28654</v>
      </c>
      <c r="J3582" s="1" t="s">
        <v>28655</v>
      </c>
      <c r="K3582" s="1" t="s">
        <v>7972</v>
      </c>
      <c r="L3582" s="1" t="s">
        <v>8102</v>
      </c>
    </row>
    <row r="3583" spans="1:12" ht="37.5">
      <c r="A3583" s="1" t="s">
        <v>28656</v>
      </c>
      <c r="B3583" s="1" t="s">
        <v>28657</v>
      </c>
      <c r="C3583" s="1" t="s">
        <v>23900</v>
      </c>
      <c r="D3583" s="1" t="s">
        <v>28658</v>
      </c>
      <c r="E3583" s="1">
        <v>2020</v>
      </c>
      <c r="F3583" s="1" t="s">
        <v>28659</v>
      </c>
      <c r="G3583" s="1" t="s">
        <v>7969</v>
      </c>
      <c r="H3583" s="1" t="s">
        <v>7969</v>
      </c>
      <c r="I3583" s="1" t="s">
        <v>28660</v>
      </c>
      <c r="J3583" s="1" t="s">
        <v>28661</v>
      </c>
      <c r="K3583" s="1" t="s">
        <v>7972</v>
      </c>
      <c r="L3583" s="1" t="s">
        <v>8102</v>
      </c>
    </row>
    <row r="3584" spans="1:12" ht="37.5">
      <c r="A3584" s="1" t="s">
        <v>28662</v>
      </c>
      <c r="B3584" s="1" t="s">
        <v>28663</v>
      </c>
      <c r="C3584" s="1" t="s">
        <v>23900</v>
      </c>
      <c r="D3584" s="1" t="s">
        <v>28664</v>
      </c>
      <c r="E3584" s="1">
        <v>2020</v>
      </c>
      <c r="F3584" s="1" t="s">
        <v>28665</v>
      </c>
      <c r="G3584" s="1" t="s">
        <v>7969</v>
      </c>
      <c r="H3584" s="1" t="s">
        <v>7969</v>
      </c>
      <c r="I3584" s="1" t="s">
        <v>28666</v>
      </c>
      <c r="J3584" s="1" t="s">
        <v>28667</v>
      </c>
      <c r="K3584" s="1" t="s">
        <v>7972</v>
      </c>
      <c r="L3584" s="1" t="s">
        <v>8102</v>
      </c>
    </row>
    <row r="3585" spans="1:12" ht="37.5">
      <c r="A3585" s="1" t="s">
        <v>28668</v>
      </c>
      <c r="B3585" s="1" t="s">
        <v>28669</v>
      </c>
      <c r="C3585" s="1" t="s">
        <v>23900</v>
      </c>
      <c r="D3585" s="1" t="s">
        <v>28670</v>
      </c>
      <c r="E3585" s="1">
        <v>2020</v>
      </c>
      <c r="F3585" s="1" t="s">
        <v>18303</v>
      </c>
      <c r="G3585" s="1" t="s">
        <v>25105</v>
      </c>
      <c r="H3585" s="1">
        <v>22</v>
      </c>
      <c r="I3585" s="1" t="s">
        <v>28671</v>
      </c>
      <c r="J3585" s="1" t="s">
        <v>28672</v>
      </c>
      <c r="K3585" s="1" t="s">
        <v>7972</v>
      </c>
      <c r="L3585" s="1" t="s">
        <v>8102</v>
      </c>
    </row>
    <row r="3586" spans="1:12" ht="37.5">
      <c r="A3586" s="1" t="s">
        <v>28673</v>
      </c>
      <c r="B3586" s="1" t="s">
        <v>28674</v>
      </c>
      <c r="C3586" s="1" t="s">
        <v>23900</v>
      </c>
      <c r="D3586" s="1" t="s">
        <v>28675</v>
      </c>
      <c r="E3586" s="1">
        <v>2020</v>
      </c>
      <c r="F3586" s="1" t="s">
        <v>28676</v>
      </c>
      <c r="G3586" s="1" t="s">
        <v>7969</v>
      </c>
      <c r="H3586" s="1" t="s">
        <v>7969</v>
      </c>
      <c r="I3586" s="1" t="s">
        <v>28677</v>
      </c>
      <c r="J3586" s="1" t="s">
        <v>28678</v>
      </c>
      <c r="K3586" s="1" t="s">
        <v>7972</v>
      </c>
      <c r="L3586" s="1" t="s">
        <v>8102</v>
      </c>
    </row>
    <row r="3587" spans="1:12" ht="37.5">
      <c r="A3587" s="1" t="s">
        <v>28679</v>
      </c>
      <c r="B3587" s="1" t="s">
        <v>28680</v>
      </c>
      <c r="C3587" s="1" t="s">
        <v>23900</v>
      </c>
      <c r="D3587" s="1" t="s">
        <v>28681</v>
      </c>
      <c r="E3587" s="1">
        <v>2020</v>
      </c>
      <c r="F3587" s="1" t="s">
        <v>12388</v>
      </c>
      <c r="G3587" s="1">
        <v>15455971</v>
      </c>
      <c r="H3587" s="1">
        <v>17</v>
      </c>
      <c r="I3587" s="1" t="s">
        <v>28682</v>
      </c>
      <c r="J3587" s="1" t="s">
        <v>28683</v>
      </c>
      <c r="K3587" s="1" t="s">
        <v>7972</v>
      </c>
      <c r="L3587" s="1" t="s">
        <v>8102</v>
      </c>
    </row>
    <row r="3588" spans="1:12" ht="37.5">
      <c r="A3588" s="1" t="s">
        <v>28684</v>
      </c>
      <c r="B3588" s="1" t="s">
        <v>28685</v>
      </c>
      <c r="C3588" s="1" t="s">
        <v>23900</v>
      </c>
      <c r="D3588" s="1" t="s">
        <v>28686</v>
      </c>
      <c r="E3588" s="1">
        <v>2020</v>
      </c>
      <c r="F3588" s="1" t="s">
        <v>12953</v>
      </c>
      <c r="G3588" s="1">
        <v>14248220</v>
      </c>
      <c r="H3588" s="1">
        <v>20</v>
      </c>
      <c r="I3588" s="1" t="s">
        <v>28687</v>
      </c>
      <c r="J3588" s="1" t="s">
        <v>28688</v>
      </c>
      <c r="K3588" s="1" t="s">
        <v>7972</v>
      </c>
      <c r="L3588" s="1" t="s">
        <v>11745</v>
      </c>
    </row>
    <row r="3589" spans="1:12" ht="37.5">
      <c r="A3589" s="1" t="s">
        <v>28689</v>
      </c>
      <c r="B3589" s="1" t="s">
        <v>28690</v>
      </c>
      <c r="C3589" s="1" t="s">
        <v>23900</v>
      </c>
      <c r="D3589" s="1" t="s">
        <v>28691</v>
      </c>
      <c r="E3589" s="1">
        <v>2020</v>
      </c>
      <c r="F3589" s="1" t="s">
        <v>28692</v>
      </c>
      <c r="G3589" s="1">
        <v>3038300</v>
      </c>
      <c r="H3589" s="1">
        <v>149</v>
      </c>
      <c r="I3589" s="1" t="s">
        <v>28693</v>
      </c>
      <c r="J3589" s="1" t="s">
        <v>28694</v>
      </c>
      <c r="K3589" s="1" t="s">
        <v>7972</v>
      </c>
      <c r="L3589" s="1" t="s">
        <v>7978</v>
      </c>
    </row>
    <row r="3590" spans="1:12" ht="37.5">
      <c r="A3590" s="1" t="s">
        <v>28695</v>
      </c>
      <c r="B3590" s="1" t="s">
        <v>28696</v>
      </c>
      <c r="C3590" s="1" t="s">
        <v>23900</v>
      </c>
      <c r="D3590" s="1" t="s">
        <v>28697</v>
      </c>
      <c r="E3590" s="1">
        <v>2020</v>
      </c>
      <c r="F3590" s="1" t="s">
        <v>12953</v>
      </c>
      <c r="G3590" s="1">
        <v>14248220</v>
      </c>
      <c r="H3590" s="1">
        <v>20</v>
      </c>
      <c r="I3590" s="1" t="s">
        <v>28698</v>
      </c>
      <c r="J3590" s="1" t="s">
        <v>28699</v>
      </c>
      <c r="K3590" s="1" t="s">
        <v>7972</v>
      </c>
      <c r="L3590" s="1" t="s">
        <v>11745</v>
      </c>
    </row>
    <row r="3591" spans="1:12" ht="37.5">
      <c r="A3591" s="1" t="s">
        <v>28700</v>
      </c>
      <c r="B3591" s="1" t="s">
        <v>28701</v>
      </c>
      <c r="C3591" s="1" t="s">
        <v>23900</v>
      </c>
      <c r="D3591" s="1" t="s">
        <v>28702</v>
      </c>
      <c r="E3591" s="1">
        <v>2020</v>
      </c>
      <c r="F3591" s="1" t="s">
        <v>28703</v>
      </c>
      <c r="G3591" s="1" t="s">
        <v>7969</v>
      </c>
      <c r="H3591" s="1" t="s">
        <v>7969</v>
      </c>
      <c r="I3591" s="1" t="s">
        <v>28704</v>
      </c>
      <c r="J3591" s="1" t="s">
        <v>28705</v>
      </c>
      <c r="K3591" s="1" t="s">
        <v>7972</v>
      </c>
      <c r="L3591" s="1" t="s">
        <v>8102</v>
      </c>
    </row>
    <row r="3592" spans="1:12" ht="37.5">
      <c r="A3592" s="1" t="s">
        <v>28706</v>
      </c>
      <c r="B3592" s="1" t="s">
        <v>28707</v>
      </c>
      <c r="C3592" s="1" t="s">
        <v>23900</v>
      </c>
      <c r="D3592" s="1" t="s">
        <v>28708</v>
      </c>
      <c r="E3592" s="1">
        <v>2020</v>
      </c>
      <c r="F3592" s="1" t="s">
        <v>24422</v>
      </c>
      <c r="G3592" s="1">
        <v>200255</v>
      </c>
      <c r="H3592" s="1">
        <v>519</v>
      </c>
      <c r="I3592" s="1" t="s">
        <v>28709</v>
      </c>
      <c r="J3592" s="1" t="s">
        <v>28710</v>
      </c>
      <c r="K3592" s="1" t="s">
        <v>7972</v>
      </c>
      <c r="L3592" s="1" t="s">
        <v>8465</v>
      </c>
    </row>
    <row r="3593" spans="1:12" ht="37.5">
      <c r="A3593" s="1" t="s">
        <v>28711</v>
      </c>
      <c r="B3593" s="1" t="s">
        <v>28712</v>
      </c>
      <c r="C3593" s="1" t="s">
        <v>23900</v>
      </c>
      <c r="D3593" s="1" t="s">
        <v>28713</v>
      </c>
      <c r="E3593" s="1">
        <v>2020</v>
      </c>
      <c r="F3593" s="1" t="s">
        <v>28714</v>
      </c>
      <c r="G3593" s="1">
        <v>20539517</v>
      </c>
      <c r="H3593" s="1">
        <v>7</v>
      </c>
      <c r="I3593" s="1" t="s">
        <v>28715</v>
      </c>
      <c r="J3593" s="1" t="s">
        <v>28716</v>
      </c>
      <c r="K3593" s="1" t="s">
        <v>7972</v>
      </c>
      <c r="L3593" s="1" t="s">
        <v>11192</v>
      </c>
    </row>
    <row r="3594" spans="1:12" ht="37.5">
      <c r="A3594" s="1" t="s">
        <v>28717</v>
      </c>
      <c r="B3594" s="1" t="s">
        <v>28718</v>
      </c>
      <c r="C3594" s="1" t="s">
        <v>23900</v>
      </c>
      <c r="D3594" s="1" t="s">
        <v>28719</v>
      </c>
      <c r="E3594" s="1">
        <v>2020</v>
      </c>
      <c r="F3594" s="1" t="s">
        <v>25152</v>
      </c>
      <c r="G3594" s="1">
        <v>15503607</v>
      </c>
      <c r="H3594" s="1">
        <v>2020</v>
      </c>
      <c r="I3594" s="1" t="s">
        <v>28720</v>
      </c>
      <c r="J3594" s="1" t="s">
        <v>28721</v>
      </c>
      <c r="K3594" s="1" t="s">
        <v>7972</v>
      </c>
      <c r="L3594" s="1" t="s">
        <v>8102</v>
      </c>
    </row>
    <row r="3595" spans="1:12" ht="37.5">
      <c r="A3595" s="1" t="s">
        <v>28722</v>
      </c>
      <c r="B3595" s="1" t="s">
        <v>28723</v>
      </c>
      <c r="C3595" s="1" t="s">
        <v>23900</v>
      </c>
      <c r="D3595" s="1" t="s">
        <v>28724</v>
      </c>
      <c r="E3595" s="1">
        <v>2020</v>
      </c>
      <c r="F3595" s="1" t="s">
        <v>8328</v>
      </c>
      <c r="G3595" s="1" t="s">
        <v>7969</v>
      </c>
      <c r="H3595" s="1" t="s">
        <v>7969</v>
      </c>
      <c r="I3595" s="1" t="s">
        <v>28725</v>
      </c>
      <c r="J3595" s="1" t="s">
        <v>28726</v>
      </c>
      <c r="K3595" s="1" t="s">
        <v>7972</v>
      </c>
      <c r="L3595" s="1" t="s">
        <v>8324</v>
      </c>
    </row>
    <row r="3596" spans="1:12" ht="37.5">
      <c r="A3596" s="1" t="s">
        <v>28727</v>
      </c>
      <c r="B3596" s="1" t="s">
        <v>28728</v>
      </c>
      <c r="C3596" s="1" t="s">
        <v>23900</v>
      </c>
      <c r="D3596" s="1" t="s">
        <v>28729</v>
      </c>
      <c r="E3596" s="1">
        <v>2020</v>
      </c>
      <c r="F3596" s="1" t="s">
        <v>28730</v>
      </c>
      <c r="G3596" s="1" t="s">
        <v>7969</v>
      </c>
      <c r="H3596" s="1" t="s">
        <v>7969</v>
      </c>
      <c r="I3596" s="1" t="s">
        <v>28731</v>
      </c>
      <c r="J3596" s="1" t="s">
        <v>28732</v>
      </c>
      <c r="K3596" s="1" t="s">
        <v>7972</v>
      </c>
      <c r="L3596" s="1" t="s">
        <v>8102</v>
      </c>
    </row>
    <row r="3597" spans="1:12" ht="37.5">
      <c r="A3597" s="1" t="s">
        <v>28733</v>
      </c>
      <c r="B3597" s="1" t="s">
        <v>28734</v>
      </c>
      <c r="C3597" s="1" t="s">
        <v>23900</v>
      </c>
      <c r="D3597" s="1" t="s">
        <v>28735</v>
      </c>
      <c r="E3597" s="1">
        <v>2020</v>
      </c>
      <c r="F3597" s="1" t="s">
        <v>17640</v>
      </c>
      <c r="G3597" s="1">
        <v>189545</v>
      </c>
      <c r="H3597" s="1">
        <v>69</v>
      </c>
      <c r="I3597" s="1" t="s">
        <v>28736</v>
      </c>
      <c r="J3597" s="1" t="s">
        <v>28737</v>
      </c>
      <c r="K3597" s="1" t="s">
        <v>7972</v>
      </c>
      <c r="L3597" s="1" t="s">
        <v>8102</v>
      </c>
    </row>
    <row r="3598" spans="1:12" ht="37.5">
      <c r="A3598" s="1" t="s">
        <v>28738</v>
      </c>
      <c r="B3598" s="1" t="s">
        <v>28739</v>
      </c>
      <c r="C3598" s="1" t="s">
        <v>23900</v>
      </c>
      <c r="D3598" s="1" t="s">
        <v>28740</v>
      </c>
      <c r="E3598" s="1">
        <v>2020</v>
      </c>
      <c r="F3598" s="1" t="s">
        <v>24382</v>
      </c>
      <c r="G3598" s="1">
        <v>9596526</v>
      </c>
      <c r="H3598" s="1">
        <v>260</v>
      </c>
      <c r="I3598" s="1" t="s">
        <v>28741</v>
      </c>
      <c r="J3598" s="1" t="s">
        <v>28742</v>
      </c>
      <c r="K3598" s="1" t="s">
        <v>7972</v>
      </c>
      <c r="L3598" s="1" t="s">
        <v>8027</v>
      </c>
    </row>
    <row r="3599" spans="1:12" ht="37.5">
      <c r="A3599" s="1" t="s">
        <v>28743</v>
      </c>
      <c r="B3599" s="1" t="s">
        <v>28744</v>
      </c>
      <c r="C3599" s="1" t="s">
        <v>23900</v>
      </c>
      <c r="D3599" s="1" t="s">
        <v>28745</v>
      </c>
      <c r="E3599" s="1">
        <v>2020</v>
      </c>
      <c r="F3599" s="1" t="s">
        <v>8328</v>
      </c>
      <c r="G3599" s="1" t="s">
        <v>7969</v>
      </c>
      <c r="H3599" s="1" t="s">
        <v>7969</v>
      </c>
      <c r="I3599" s="1" t="s">
        <v>28746</v>
      </c>
      <c r="J3599" s="1" t="s">
        <v>28747</v>
      </c>
      <c r="K3599" s="1" t="s">
        <v>7972</v>
      </c>
      <c r="L3599" s="1" t="s">
        <v>8324</v>
      </c>
    </row>
    <row r="3600" spans="1:12" ht="50">
      <c r="A3600" s="1" t="s">
        <v>28748</v>
      </c>
      <c r="B3600" s="1" t="s">
        <v>28749</v>
      </c>
      <c r="C3600" s="1" t="s">
        <v>23900</v>
      </c>
      <c r="D3600" s="1" t="s">
        <v>28750</v>
      </c>
      <c r="E3600" s="1">
        <v>2020</v>
      </c>
      <c r="F3600" s="1" t="s">
        <v>28751</v>
      </c>
      <c r="G3600" s="1" t="s">
        <v>28752</v>
      </c>
      <c r="H3600" s="1">
        <v>38</v>
      </c>
      <c r="I3600" s="1" t="s">
        <v>28753</v>
      </c>
      <c r="J3600" s="1" t="s">
        <v>28754</v>
      </c>
      <c r="K3600" s="1" t="s">
        <v>7972</v>
      </c>
      <c r="L3600" s="1" t="s">
        <v>8027</v>
      </c>
    </row>
    <row r="3601" spans="1:12" ht="37.5">
      <c r="A3601" s="1" t="s">
        <v>28755</v>
      </c>
      <c r="B3601" s="1" t="s">
        <v>28756</v>
      </c>
      <c r="C3601" s="1" t="s">
        <v>23900</v>
      </c>
      <c r="D3601" s="1" t="s">
        <v>28757</v>
      </c>
      <c r="E3601" s="1">
        <v>2020</v>
      </c>
      <c r="F3601" s="1" t="s">
        <v>17640</v>
      </c>
      <c r="G3601" s="1">
        <v>189545</v>
      </c>
      <c r="H3601" s="1">
        <v>69</v>
      </c>
      <c r="I3601" s="1" t="s">
        <v>28758</v>
      </c>
      <c r="J3601" s="1" t="s">
        <v>28759</v>
      </c>
      <c r="K3601" s="1" t="s">
        <v>7972</v>
      </c>
      <c r="L3601" s="1" t="s">
        <v>8102</v>
      </c>
    </row>
    <row r="3602" spans="1:12" ht="37.5">
      <c r="A3602" s="1" t="s">
        <v>28760</v>
      </c>
      <c r="B3602" s="1" t="s">
        <v>28761</v>
      </c>
      <c r="C3602" s="1" t="s">
        <v>23900</v>
      </c>
      <c r="D3602" s="1" t="s">
        <v>28762</v>
      </c>
      <c r="E3602" s="1">
        <v>2020</v>
      </c>
      <c r="F3602" s="1" t="s">
        <v>14093</v>
      </c>
      <c r="G3602" s="1">
        <v>7338716</v>
      </c>
      <c r="H3602" s="1">
        <v>38</v>
      </c>
      <c r="I3602" s="1" t="s">
        <v>28763</v>
      </c>
      <c r="J3602" s="1" t="s">
        <v>28764</v>
      </c>
      <c r="K3602" s="1" t="s">
        <v>7972</v>
      </c>
      <c r="L3602" s="1" t="s">
        <v>8102</v>
      </c>
    </row>
    <row r="3603" spans="1:12" ht="37.5">
      <c r="A3603" s="1" t="s">
        <v>28765</v>
      </c>
      <c r="B3603" s="1" t="s">
        <v>28766</v>
      </c>
      <c r="C3603" s="1" t="s">
        <v>23900</v>
      </c>
      <c r="D3603" s="1" t="s">
        <v>28767</v>
      </c>
      <c r="E3603" s="1">
        <v>2020</v>
      </c>
      <c r="F3603" s="1" t="s">
        <v>8392</v>
      </c>
      <c r="G3603" s="1">
        <v>23274662</v>
      </c>
      <c r="H3603" s="1">
        <v>7</v>
      </c>
      <c r="I3603" s="1" t="s">
        <v>28768</v>
      </c>
      <c r="J3603" s="1" t="s">
        <v>28769</v>
      </c>
      <c r="K3603" s="1" t="s">
        <v>7972</v>
      </c>
      <c r="L3603" s="1" t="s">
        <v>8102</v>
      </c>
    </row>
    <row r="3604" spans="1:12" ht="37.5">
      <c r="A3604" s="1" t="s">
        <v>28770</v>
      </c>
      <c r="B3604" s="1" t="s">
        <v>28771</v>
      </c>
      <c r="C3604" s="1" t="s">
        <v>23900</v>
      </c>
      <c r="D3604" s="1" t="s">
        <v>28772</v>
      </c>
      <c r="E3604" s="1">
        <v>2020</v>
      </c>
      <c r="F3604" s="1" t="s">
        <v>16485</v>
      </c>
      <c r="G3604" s="1">
        <v>207543</v>
      </c>
      <c r="H3604" s="1">
        <v>58</v>
      </c>
      <c r="I3604" s="1" t="s">
        <v>28773</v>
      </c>
      <c r="J3604" s="1" t="s">
        <v>28774</v>
      </c>
      <c r="K3604" s="1" t="s">
        <v>7972</v>
      </c>
      <c r="L3604" s="1" t="s">
        <v>8688</v>
      </c>
    </row>
    <row r="3605" spans="1:12" ht="37.5">
      <c r="A3605" s="1" t="s">
        <v>28775</v>
      </c>
      <c r="B3605" s="1" t="s">
        <v>28776</v>
      </c>
      <c r="C3605" s="1" t="s">
        <v>23900</v>
      </c>
      <c r="D3605" s="1" t="s">
        <v>28777</v>
      </c>
      <c r="E3605" s="1">
        <v>2020</v>
      </c>
      <c r="F3605" s="1" t="s">
        <v>17640</v>
      </c>
      <c r="G3605" s="1">
        <v>189545</v>
      </c>
      <c r="H3605" s="1">
        <v>69</v>
      </c>
      <c r="I3605" s="1" t="s">
        <v>28778</v>
      </c>
      <c r="J3605" s="1" t="s">
        <v>28779</v>
      </c>
      <c r="K3605" s="1" t="s">
        <v>7972</v>
      </c>
      <c r="L3605" s="1" t="s">
        <v>8102</v>
      </c>
    </row>
    <row r="3606" spans="1:12" ht="37.5">
      <c r="A3606" s="1" t="s">
        <v>28780</v>
      </c>
      <c r="B3606" s="1" t="s">
        <v>28781</v>
      </c>
      <c r="C3606" s="1" t="s">
        <v>23900</v>
      </c>
      <c r="D3606" s="1" t="s">
        <v>28782</v>
      </c>
      <c r="E3606" s="1">
        <v>2020</v>
      </c>
      <c r="F3606" s="1" t="s">
        <v>12953</v>
      </c>
      <c r="G3606" s="1">
        <v>14248220</v>
      </c>
      <c r="H3606" s="1">
        <v>20</v>
      </c>
      <c r="I3606" s="1" t="s">
        <v>28783</v>
      </c>
      <c r="J3606" s="1" t="s">
        <v>28784</v>
      </c>
      <c r="K3606" s="1" t="s">
        <v>7972</v>
      </c>
      <c r="L3606" s="1" t="s">
        <v>11745</v>
      </c>
    </row>
    <row r="3607" spans="1:12" ht="37.5">
      <c r="A3607" s="1" t="s">
        <v>28785</v>
      </c>
      <c r="B3607" s="1" t="s">
        <v>28786</v>
      </c>
      <c r="C3607" s="1" t="s">
        <v>23900</v>
      </c>
      <c r="D3607" s="1" t="s">
        <v>28787</v>
      </c>
      <c r="E3607" s="1">
        <v>2020</v>
      </c>
      <c r="F3607" s="1" t="s">
        <v>25026</v>
      </c>
      <c r="G3607" s="1">
        <v>16258312</v>
      </c>
      <c r="H3607" s="1">
        <v>21</v>
      </c>
      <c r="I3607" s="1" t="s">
        <v>26848</v>
      </c>
      <c r="J3607" s="1" t="s">
        <v>28788</v>
      </c>
      <c r="K3607" s="1" t="s">
        <v>7972</v>
      </c>
      <c r="L3607" s="1" t="s">
        <v>8688</v>
      </c>
    </row>
    <row r="3608" spans="1:12" ht="37.5">
      <c r="A3608" s="1" t="s">
        <v>28789</v>
      </c>
      <c r="B3608" s="1" t="s">
        <v>28790</v>
      </c>
      <c r="C3608" s="1" t="s">
        <v>23900</v>
      </c>
      <c r="D3608" s="1" t="s">
        <v>28791</v>
      </c>
      <c r="E3608" s="1">
        <v>2020</v>
      </c>
      <c r="F3608" s="1" t="s">
        <v>10088</v>
      </c>
      <c r="G3608" s="1">
        <v>15513203</v>
      </c>
      <c r="H3608" s="1">
        <v>16</v>
      </c>
      <c r="I3608" s="1" t="s">
        <v>28792</v>
      </c>
      <c r="J3608" s="1" t="s">
        <v>28793</v>
      </c>
      <c r="K3608" s="1" t="s">
        <v>7972</v>
      </c>
      <c r="L3608" s="1" t="s">
        <v>8078</v>
      </c>
    </row>
    <row r="3609" spans="1:12" ht="37.5">
      <c r="A3609" s="1" t="s">
        <v>28794</v>
      </c>
      <c r="B3609" s="1" t="s">
        <v>28795</v>
      </c>
      <c r="C3609" s="1" t="s">
        <v>23900</v>
      </c>
      <c r="D3609" s="1" t="s">
        <v>28796</v>
      </c>
      <c r="E3609" s="1">
        <v>2020</v>
      </c>
      <c r="F3609" s="1" t="s">
        <v>28797</v>
      </c>
      <c r="G3609" s="1">
        <v>14798409</v>
      </c>
      <c r="H3609" s="1">
        <v>18</v>
      </c>
      <c r="I3609" s="1" t="s">
        <v>28798</v>
      </c>
      <c r="J3609" s="1" t="s">
        <v>28799</v>
      </c>
      <c r="K3609" s="1" t="s">
        <v>7972</v>
      </c>
      <c r="L3609" s="1" t="s">
        <v>10731</v>
      </c>
    </row>
    <row r="3610" spans="1:12" ht="37.5">
      <c r="A3610" s="1" t="s">
        <v>28800</v>
      </c>
      <c r="B3610" s="1" t="s">
        <v>28801</v>
      </c>
      <c r="C3610" s="1" t="s">
        <v>23900</v>
      </c>
      <c r="D3610" s="1" t="s">
        <v>28802</v>
      </c>
      <c r="E3610" s="1">
        <v>2020</v>
      </c>
      <c r="F3610" s="1" t="s">
        <v>8328</v>
      </c>
      <c r="G3610" s="1" t="s">
        <v>7969</v>
      </c>
      <c r="H3610" s="1" t="s">
        <v>7969</v>
      </c>
      <c r="I3610" s="1" t="s">
        <v>28803</v>
      </c>
      <c r="J3610" s="1" t="s">
        <v>28804</v>
      </c>
      <c r="K3610" s="1" t="s">
        <v>7972</v>
      </c>
      <c r="L3610" s="1" t="s">
        <v>8324</v>
      </c>
    </row>
    <row r="3611" spans="1:12" ht="37.5">
      <c r="A3611" s="1" t="s">
        <v>28805</v>
      </c>
      <c r="B3611" s="1" t="s">
        <v>28806</v>
      </c>
      <c r="C3611" s="1" t="s">
        <v>23900</v>
      </c>
      <c r="D3611" s="1" t="s">
        <v>28807</v>
      </c>
      <c r="E3611" s="1">
        <v>2020</v>
      </c>
      <c r="F3611" s="1" t="s">
        <v>28808</v>
      </c>
      <c r="G3611" s="1">
        <v>10927026</v>
      </c>
      <c r="H3611" s="1">
        <v>37</v>
      </c>
      <c r="I3611" s="1" t="s">
        <v>28809</v>
      </c>
      <c r="J3611" s="1" t="s">
        <v>28810</v>
      </c>
      <c r="K3611" s="1" t="s">
        <v>7972</v>
      </c>
      <c r="L3611" s="1" t="s">
        <v>10694</v>
      </c>
    </row>
    <row r="3612" spans="1:12" ht="37.5">
      <c r="A3612" s="1" t="s">
        <v>28811</v>
      </c>
      <c r="B3612" s="1" t="s">
        <v>28812</v>
      </c>
      <c r="C3612" s="1" t="s">
        <v>23900</v>
      </c>
      <c r="D3612" s="1" t="s">
        <v>28813</v>
      </c>
      <c r="E3612" s="1">
        <v>2020</v>
      </c>
      <c r="F3612" s="1" t="s">
        <v>17640</v>
      </c>
      <c r="G3612" s="1">
        <v>189545</v>
      </c>
      <c r="H3612" s="1">
        <v>69</v>
      </c>
      <c r="I3612" s="1" t="s">
        <v>28814</v>
      </c>
      <c r="J3612" s="1" t="s">
        <v>28815</v>
      </c>
      <c r="K3612" s="1" t="s">
        <v>7972</v>
      </c>
      <c r="L3612" s="1" t="s">
        <v>8102</v>
      </c>
    </row>
    <row r="3613" spans="1:12" ht="37.5">
      <c r="A3613" s="1" t="s">
        <v>28816</v>
      </c>
      <c r="B3613" s="1" t="s">
        <v>28817</v>
      </c>
      <c r="C3613" s="1" t="s">
        <v>23900</v>
      </c>
      <c r="D3613" s="1" t="s">
        <v>28818</v>
      </c>
      <c r="E3613" s="1">
        <v>2020</v>
      </c>
      <c r="F3613" s="1" t="s">
        <v>28819</v>
      </c>
      <c r="G3613" s="1" t="s">
        <v>7969</v>
      </c>
      <c r="H3613" s="1" t="s">
        <v>7969</v>
      </c>
      <c r="I3613" s="1" t="s">
        <v>28820</v>
      </c>
      <c r="J3613" s="1" t="s">
        <v>28821</v>
      </c>
      <c r="K3613" s="1" t="s">
        <v>7972</v>
      </c>
      <c r="L3613" s="1" t="s">
        <v>8102</v>
      </c>
    </row>
    <row r="3614" spans="1:12" ht="37.5">
      <c r="A3614" s="1" t="s">
        <v>28822</v>
      </c>
      <c r="B3614" s="1" t="s">
        <v>28823</v>
      </c>
      <c r="C3614" s="1" t="s">
        <v>23900</v>
      </c>
      <c r="D3614" s="1" t="s">
        <v>28824</v>
      </c>
      <c r="E3614" s="1">
        <v>2020</v>
      </c>
      <c r="F3614" s="1" t="s">
        <v>28825</v>
      </c>
      <c r="G3614" s="1">
        <v>2684527</v>
      </c>
      <c r="H3614" s="1">
        <v>35</v>
      </c>
      <c r="I3614" s="1" t="s">
        <v>28826</v>
      </c>
      <c r="J3614" s="1" t="s">
        <v>28827</v>
      </c>
      <c r="K3614" s="1" t="s">
        <v>7972</v>
      </c>
      <c r="L3614" s="1" t="s">
        <v>14712</v>
      </c>
    </row>
    <row r="3615" spans="1:12" ht="37.5">
      <c r="A3615" s="1" t="s">
        <v>4007</v>
      </c>
      <c r="B3615" s="1" t="s">
        <v>28828</v>
      </c>
      <c r="C3615" s="1" t="s">
        <v>23900</v>
      </c>
      <c r="D3615" s="1" t="s">
        <v>28829</v>
      </c>
      <c r="E3615" s="1">
        <v>2020</v>
      </c>
      <c r="F3615" s="1" t="s">
        <v>24648</v>
      </c>
      <c r="G3615" s="1">
        <v>21682194</v>
      </c>
      <c r="H3615" s="1">
        <v>24</v>
      </c>
      <c r="I3615" s="1" t="s">
        <v>28830</v>
      </c>
      <c r="J3615" s="1" t="s">
        <v>28831</v>
      </c>
      <c r="K3615" s="1" t="s">
        <v>7972</v>
      </c>
      <c r="L3615" s="1" t="s">
        <v>8102</v>
      </c>
    </row>
    <row r="3616" spans="1:12" ht="37.5">
      <c r="A3616" s="1" t="s">
        <v>28832</v>
      </c>
      <c r="B3616" s="1" t="s">
        <v>28833</v>
      </c>
      <c r="C3616" s="1" t="s">
        <v>23900</v>
      </c>
      <c r="D3616" s="1" t="s">
        <v>28834</v>
      </c>
      <c r="E3616" s="1">
        <v>2020</v>
      </c>
      <c r="F3616" s="1" t="s">
        <v>28835</v>
      </c>
      <c r="G3616" s="1" t="s">
        <v>28836</v>
      </c>
      <c r="H3616" s="1">
        <v>63</v>
      </c>
      <c r="I3616" s="1" t="s">
        <v>28837</v>
      </c>
      <c r="J3616" s="1" t="s">
        <v>28838</v>
      </c>
      <c r="K3616" s="1" t="s">
        <v>7972</v>
      </c>
      <c r="L3616" s="1" t="s">
        <v>28839</v>
      </c>
    </row>
    <row r="3617" spans="1:12" ht="37.5">
      <c r="A3617" s="1" t="s">
        <v>28840</v>
      </c>
      <c r="B3617" s="1" t="s">
        <v>28841</v>
      </c>
      <c r="C3617" s="1" t="s">
        <v>23900</v>
      </c>
      <c r="D3617" s="1" t="s">
        <v>28842</v>
      </c>
      <c r="E3617" s="1">
        <v>2020</v>
      </c>
      <c r="F3617" s="1" t="s">
        <v>21345</v>
      </c>
      <c r="G3617" s="1">
        <v>17410398</v>
      </c>
      <c r="H3617" s="1">
        <v>34</v>
      </c>
      <c r="I3617" s="1" t="s">
        <v>28843</v>
      </c>
      <c r="J3617" s="1" t="s">
        <v>28844</v>
      </c>
      <c r="K3617" s="1" t="s">
        <v>7972</v>
      </c>
      <c r="L3617" s="1" t="s">
        <v>12644</v>
      </c>
    </row>
    <row r="3618" spans="1:12" ht="37.5">
      <c r="A3618" s="1" t="s">
        <v>28845</v>
      </c>
      <c r="B3618" s="1" t="s">
        <v>28846</v>
      </c>
      <c r="C3618" s="1" t="s">
        <v>23900</v>
      </c>
      <c r="D3618" s="1" t="s">
        <v>28847</v>
      </c>
      <c r="E3618" s="1">
        <v>2020</v>
      </c>
      <c r="F3618" s="1" t="s">
        <v>28848</v>
      </c>
      <c r="G3618" s="1" t="s">
        <v>28849</v>
      </c>
      <c r="H3618" s="1">
        <v>8</v>
      </c>
      <c r="I3618" s="1" t="s">
        <v>28850</v>
      </c>
      <c r="J3618" s="1" t="s">
        <v>28851</v>
      </c>
      <c r="K3618" s="1" t="s">
        <v>7972</v>
      </c>
      <c r="L3618" s="1" t="s">
        <v>28852</v>
      </c>
    </row>
    <row r="3619" spans="1:12" ht="37.5">
      <c r="A3619" s="1" t="s">
        <v>28853</v>
      </c>
      <c r="B3619" s="1" t="s">
        <v>28854</v>
      </c>
      <c r="C3619" s="1" t="s">
        <v>23900</v>
      </c>
      <c r="D3619" s="1" t="s">
        <v>28855</v>
      </c>
      <c r="E3619" s="1">
        <v>2020</v>
      </c>
      <c r="F3619" s="1" t="s">
        <v>28856</v>
      </c>
      <c r="G3619" s="1" t="s">
        <v>7969</v>
      </c>
      <c r="H3619" s="1" t="s">
        <v>7969</v>
      </c>
      <c r="I3619" s="1" t="s">
        <v>28857</v>
      </c>
      <c r="J3619" s="1" t="s">
        <v>28858</v>
      </c>
      <c r="K3619" s="1" t="s">
        <v>7972</v>
      </c>
      <c r="L3619" s="1" t="s">
        <v>8102</v>
      </c>
    </row>
    <row r="3620" spans="1:12" ht="37.5">
      <c r="A3620" s="1" t="s">
        <v>28859</v>
      </c>
      <c r="B3620" s="1" t="s">
        <v>28860</v>
      </c>
      <c r="C3620" s="1" t="s">
        <v>23900</v>
      </c>
      <c r="D3620" s="1" t="s">
        <v>28861</v>
      </c>
      <c r="E3620" s="1">
        <v>2020</v>
      </c>
      <c r="F3620" s="1" t="s">
        <v>28862</v>
      </c>
      <c r="G3620" s="1">
        <v>23808985</v>
      </c>
      <c r="H3620" s="1">
        <v>44</v>
      </c>
      <c r="I3620" s="1" t="s">
        <v>28863</v>
      </c>
      <c r="J3620" s="1" t="s">
        <v>28864</v>
      </c>
      <c r="K3620" s="1" t="s">
        <v>7972</v>
      </c>
      <c r="L3620" s="1" t="s">
        <v>14712</v>
      </c>
    </row>
    <row r="3621" spans="1:12" ht="37.5">
      <c r="A3621" s="1" t="s">
        <v>28865</v>
      </c>
      <c r="B3621" s="1" t="s">
        <v>28866</v>
      </c>
      <c r="C3621" s="1" t="s">
        <v>23900</v>
      </c>
      <c r="D3621" s="1" t="s">
        <v>28867</v>
      </c>
      <c r="E3621" s="1">
        <v>2020</v>
      </c>
      <c r="F3621" s="1" t="s">
        <v>8328</v>
      </c>
      <c r="G3621" s="1" t="s">
        <v>7969</v>
      </c>
      <c r="H3621" s="1" t="s">
        <v>7969</v>
      </c>
      <c r="I3621" s="1" t="s">
        <v>28868</v>
      </c>
      <c r="J3621" s="1" t="s">
        <v>28869</v>
      </c>
      <c r="K3621" s="1" t="s">
        <v>7972</v>
      </c>
      <c r="L3621" s="1" t="s">
        <v>8324</v>
      </c>
    </row>
    <row r="3622" spans="1:12" ht="37.5">
      <c r="A3622" s="1" t="s">
        <v>28870</v>
      </c>
      <c r="B3622" s="1" t="s">
        <v>28871</v>
      </c>
      <c r="C3622" s="1" t="s">
        <v>23900</v>
      </c>
      <c r="D3622" s="1" t="s">
        <v>28872</v>
      </c>
      <c r="E3622" s="1">
        <v>2020</v>
      </c>
      <c r="F3622" s="1" t="s">
        <v>19557</v>
      </c>
      <c r="G3622" s="1">
        <v>2188430</v>
      </c>
      <c r="H3622" s="1">
        <v>29</v>
      </c>
      <c r="I3622" s="1" t="s">
        <v>28873</v>
      </c>
      <c r="J3622" s="1" t="s">
        <v>28874</v>
      </c>
      <c r="K3622" s="1" t="s">
        <v>7972</v>
      </c>
      <c r="L3622" s="1" t="s">
        <v>22187</v>
      </c>
    </row>
    <row r="3623" spans="1:12" ht="37.5">
      <c r="A3623" s="1" t="s">
        <v>28875</v>
      </c>
      <c r="B3623" s="1" t="s">
        <v>28876</v>
      </c>
      <c r="C3623" s="1" t="s">
        <v>23900</v>
      </c>
      <c r="D3623" s="1" t="s">
        <v>28877</v>
      </c>
      <c r="E3623" s="1">
        <v>2020</v>
      </c>
      <c r="F3623" s="1" t="s">
        <v>8392</v>
      </c>
      <c r="G3623" s="1">
        <v>23274662</v>
      </c>
      <c r="H3623" s="1">
        <v>7</v>
      </c>
      <c r="I3623" s="1" t="s">
        <v>28878</v>
      </c>
      <c r="J3623" s="1" t="s">
        <v>28879</v>
      </c>
      <c r="K3623" s="1" t="s">
        <v>7972</v>
      </c>
      <c r="L3623" s="1" t="s">
        <v>8102</v>
      </c>
    </row>
    <row r="3624" spans="1:12" ht="37.5">
      <c r="A3624" s="1" t="s">
        <v>28880</v>
      </c>
      <c r="B3624" s="1" t="s">
        <v>28881</v>
      </c>
      <c r="C3624" s="1" t="s">
        <v>23900</v>
      </c>
      <c r="D3624" s="1" t="s">
        <v>28882</v>
      </c>
      <c r="E3624" s="1">
        <v>2020</v>
      </c>
      <c r="F3624" s="1" t="s">
        <v>8009</v>
      </c>
      <c r="G3624" s="1">
        <v>20799292</v>
      </c>
      <c r="H3624" s="1">
        <v>9</v>
      </c>
      <c r="I3624" s="1" t="s">
        <v>28883</v>
      </c>
      <c r="J3624" s="1" t="s">
        <v>28884</v>
      </c>
      <c r="K3624" s="1" t="s">
        <v>7972</v>
      </c>
      <c r="L3624" s="1" t="s">
        <v>11745</v>
      </c>
    </row>
    <row r="3625" spans="1:12" ht="37.5">
      <c r="A3625" s="1" t="s">
        <v>28885</v>
      </c>
      <c r="B3625" s="1" t="s">
        <v>28886</v>
      </c>
      <c r="C3625" s="1" t="s">
        <v>23900</v>
      </c>
      <c r="D3625" s="1" t="s">
        <v>28887</v>
      </c>
      <c r="E3625" s="1">
        <v>2020</v>
      </c>
      <c r="F3625" s="1" t="s">
        <v>8432</v>
      </c>
      <c r="G3625" s="1">
        <v>9574174</v>
      </c>
      <c r="H3625" s="1">
        <v>146</v>
      </c>
      <c r="I3625" s="1" t="s">
        <v>28888</v>
      </c>
      <c r="J3625" s="1" t="s">
        <v>28889</v>
      </c>
      <c r="K3625" s="1" t="s">
        <v>7972</v>
      </c>
      <c r="L3625" s="1" t="s">
        <v>8027</v>
      </c>
    </row>
    <row r="3626" spans="1:12" ht="37.5">
      <c r="A3626" s="1" t="s">
        <v>28890</v>
      </c>
      <c r="B3626" s="1" t="s">
        <v>28891</v>
      </c>
      <c r="C3626" s="1" t="s">
        <v>23900</v>
      </c>
      <c r="D3626" s="1" t="s">
        <v>28892</v>
      </c>
      <c r="E3626" s="1">
        <v>2020</v>
      </c>
      <c r="F3626" s="1" t="s">
        <v>28893</v>
      </c>
      <c r="G3626" s="1">
        <v>21907188</v>
      </c>
      <c r="H3626" s="1">
        <v>10</v>
      </c>
      <c r="I3626" s="1" t="s">
        <v>28894</v>
      </c>
      <c r="J3626" s="1" t="s">
        <v>28895</v>
      </c>
      <c r="K3626" s="1" t="s">
        <v>7972</v>
      </c>
      <c r="L3626" s="1" t="s">
        <v>7978</v>
      </c>
    </row>
    <row r="3627" spans="1:12" ht="37.5">
      <c r="A3627" s="1" t="s">
        <v>28896</v>
      </c>
      <c r="B3627" s="1" t="s">
        <v>28897</v>
      </c>
      <c r="C3627" s="1" t="s">
        <v>23900</v>
      </c>
      <c r="D3627" s="1" t="s">
        <v>28898</v>
      </c>
      <c r="E3627" s="1">
        <v>2020</v>
      </c>
      <c r="F3627" s="1" t="s">
        <v>9289</v>
      </c>
      <c r="G3627" s="1">
        <v>20738994</v>
      </c>
      <c r="H3627" s="1">
        <v>12</v>
      </c>
      <c r="I3627" s="1" t="s">
        <v>28899</v>
      </c>
      <c r="J3627" s="1" t="s">
        <v>28900</v>
      </c>
      <c r="K3627" s="1" t="s">
        <v>7972</v>
      </c>
      <c r="L3627" s="1" t="s">
        <v>11745</v>
      </c>
    </row>
    <row r="3628" spans="1:12" ht="37.5">
      <c r="A3628" s="1" t="s">
        <v>28901</v>
      </c>
      <c r="B3628" s="1" t="s">
        <v>28902</v>
      </c>
      <c r="C3628" s="1" t="s">
        <v>23900</v>
      </c>
      <c r="D3628" s="1" t="s">
        <v>28903</v>
      </c>
      <c r="E3628" s="1">
        <v>2020</v>
      </c>
      <c r="F3628" s="1" t="s">
        <v>16648</v>
      </c>
      <c r="G3628" s="1">
        <v>23490918</v>
      </c>
      <c r="H3628" s="1" t="s">
        <v>7969</v>
      </c>
      <c r="I3628" s="1" t="s">
        <v>28904</v>
      </c>
      <c r="J3628" s="1" t="s">
        <v>28905</v>
      </c>
      <c r="K3628" s="1" t="s">
        <v>7972</v>
      </c>
      <c r="L3628" s="1" t="s">
        <v>16651</v>
      </c>
    </row>
    <row r="3629" spans="1:12" ht="37.5">
      <c r="A3629" s="1" t="s">
        <v>28906</v>
      </c>
      <c r="B3629" s="1" t="s">
        <v>28907</v>
      </c>
      <c r="C3629" s="1" t="s">
        <v>23900</v>
      </c>
      <c r="D3629" s="1" t="s">
        <v>28908</v>
      </c>
      <c r="E3629" s="1">
        <v>2020</v>
      </c>
      <c r="F3629" s="1" t="s">
        <v>13009</v>
      </c>
      <c r="G3629" s="1" t="s">
        <v>7969</v>
      </c>
      <c r="H3629" s="1" t="s">
        <v>7969</v>
      </c>
      <c r="I3629" s="1" t="s">
        <v>28909</v>
      </c>
      <c r="J3629" s="1" t="s">
        <v>28910</v>
      </c>
      <c r="K3629" s="1" t="s">
        <v>7972</v>
      </c>
      <c r="L3629" s="1" t="s">
        <v>8102</v>
      </c>
    </row>
    <row r="3630" spans="1:12" ht="37.5">
      <c r="A3630" s="1" t="s">
        <v>28911</v>
      </c>
      <c r="B3630" s="1" t="s">
        <v>28912</v>
      </c>
      <c r="C3630" s="1" t="s">
        <v>23900</v>
      </c>
      <c r="D3630" s="1" t="s">
        <v>28913</v>
      </c>
      <c r="E3630" s="1">
        <v>2020</v>
      </c>
      <c r="F3630" s="1" t="s">
        <v>13132</v>
      </c>
      <c r="G3630" s="1">
        <v>25206478</v>
      </c>
      <c r="H3630" s="1">
        <v>4</v>
      </c>
      <c r="I3630" s="1" t="s">
        <v>28914</v>
      </c>
      <c r="J3630" s="1" t="s">
        <v>28915</v>
      </c>
      <c r="K3630" s="1" t="s">
        <v>7972</v>
      </c>
      <c r="L3630" s="1" t="s">
        <v>13135</v>
      </c>
    </row>
    <row r="3631" spans="1:12" ht="50">
      <c r="A3631" s="1" t="s">
        <v>28916</v>
      </c>
      <c r="B3631" s="1" t="s">
        <v>28917</v>
      </c>
      <c r="C3631" s="1" t="s">
        <v>23900</v>
      </c>
      <c r="D3631" s="1" t="s">
        <v>28918</v>
      </c>
      <c r="E3631" s="1">
        <v>2020</v>
      </c>
      <c r="F3631" s="1" t="s">
        <v>28562</v>
      </c>
      <c r="G3631" s="1" t="s">
        <v>7969</v>
      </c>
      <c r="H3631" s="1" t="s">
        <v>7969</v>
      </c>
      <c r="I3631" s="1" t="s">
        <v>28919</v>
      </c>
      <c r="J3631" s="1" t="s">
        <v>28920</v>
      </c>
      <c r="K3631" s="1" t="s">
        <v>7972</v>
      </c>
      <c r="L3631" s="1" t="s">
        <v>8102</v>
      </c>
    </row>
    <row r="3632" spans="1:12" ht="37.5">
      <c r="A3632" s="1" t="s">
        <v>28921</v>
      </c>
      <c r="B3632" s="1" t="s">
        <v>28922</v>
      </c>
      <c r="C3632" s="1" t="s">
        <v>23900</v>
      </c>
      <c r="D3632" s="1" t="s">
        <v>28923</v>
      </c>
      <c r="E3632" s="1">
        <v>2020</v>
      </c>
      <c r="F3632" s="1" t="s">
        <v>28924</v>
      </c>
      <c r="G3632" s="1">
        <v>2780062</v>
      </c>
      <c r="H3632" s="1">
        <v>39</v>
      </c>
      <c r="I3632" s="1" t="s">
        <v>28925</v>
      </c>
      <c r="J3632" s="1" t="s">
        <v>28926</v>
      </c>
      <c r="K3632" s="1" t="s">
        <v>7972</v>
      </c>
      <c r="L3632" s="1" t="s">
        <v>8102</v>
      </c>
    </row>
    <row r="3633" spans="1:12" ht="37.5">
      <c r="A3633" s="1" t="s">
        <v>28927</v>
      </c>
      <c r="B3633" s="1" t="s">
        <v>28928</v>
      </c>
      <c r="C3633" s="1" t="s">
        <v>23900</v>
      </c>
      <c r="D3633" s="1" t="s">
        <v>28929</v>
      </c>
      <c r="E3633" s="1">
        <v>2020</v>
      </c>
      <c r="F3633" s="1" t="s">
        <v>24480</v>
      </c>
      <c r="G3633" s="1">
        <v>19391374</v>
      </c>
      <c r="H3633" s="1">
        <v>13</v>
      </c>
      <c r="I3633" s="1" t="s">
        <v>28930</v>
      </c>
      <c r="J3633" s="1" t="s">
        <v>28931</v>
      </c>
      <c r="K3633" s="1" t="s">
        <v>7972</v>
      </c>
      <c r="L3633" s="1" t="s">
        <v>28932</v>
      </c>
    </row>
    <row r="3634" spans="1:12" ht="37.5">
      <c r="A3634" s="1" t="s">
        <v>28933</v>
      </c>
      <c r="B3634" s="1" t="s">
        <v>28934</v>
      </c>
      <c r="C3634" s="1" t="s">
        <v>23900</v>
      </c>
      <c r="D3634" s="1" t="s">
        <v>28935</v>
      </c>
      <c r="E3634" s="1">
        <v>2020</v>
      </c>
      <c r="F3634" s="1" t="s">
        <v>24690</v>
      </c>
      <c r="G3634" s="1">
        <v>9252312</v>
      </c>
      <c r="H3634" s="1">
        <v>397</v>
      </c>
      <c r="I3634" s="1" t="s">
        <v>28936</v>
      </c>
      <c r="J3634" s="1" t="s">
        <v>28937</v>
      </c>
      <c r="K3634" s="1" t="s">
        <v>7972</v>
      </c>
      <c r="L3634" s="1" t="s">
        <v>7993</v>
      </c>
    </row>
    <row r="3635" spans="1:12" ht="37.5">
      <c r="A3635" s="1" t="s">
        <v>4036</v>
      </c>
      <c r="B3635" s="1" t="s">
        <v>28938</v>
      </c>
      <c r="C3635" s="1" t="s">
        <v>23900</v>
      </c>
      <c r="D3635" s="1" t="s">
        <v>4039</v>
      </c>
      <c r="E3635" s="1">
        <v>2020</v>
      </c>
      <c r="F3635" s="1" t="s">
        <v>8328</v>
      </c>
      <c r="G3635" s="1" t="s">
        <v>7969</v>
      </c>
      <c r="H3635" s="1" t="s">
        <v>7969</v>
      </c>
      <c r="I3635" s="1" t="s">
        <v>28939</v>
      </c>
      <c r="J3635" s="1" t="s">
        <v>28940</v>
      </c>
      <c r="K3635" s="1" t="s">
        <v>7972</v>
      </c>
      <c r="L3635" s="1" t="s">
        <v>8324</v>
      </c>
    </row>
    <row r="3636" spans="1:12" ht="37.5">
      <c r="A3636" s="1" t="s">
        <v>28941</v>
      </c>
      <c r="B3636" s="1" t="s">
        <v>28942</v>
      </c>
      <c r="C3636" s="1" t="s">
        <v>23900</v>
      </c>
      <c r="D3636" s="1" t="s">
        <v>28943</v>
      </c>
      <c r="E3636" s="1">
        <v>2020</v>
      </c>
      <c r="F3636" s="1" t="s">
        <v>17819</v>
      </c>
      <c r="G3636" s="1">
        <v>20893191</v>
      </c>
      <c r="H3636" s="1">
        <v>9</v>
      </c>
      <c r="I3636" s="1" t="s">
        <v>28944</v>
      </c>
      <c r="J3636" s="1" t="s">
        <v>28945</v>
      </c>
      <c r="K3636" s="1" t="s">
        <v>7972</v>
      </c>
      <c r="L3636" s="1" t="s">
        <v>17822</v>
      </c>
    </row>
    <row r="3637" spans="1:12" ht="37.5">
      <c r="A3637" s="1" t="s">
        <v>28946</v>
      </c>
      <c r="B3637" s="1" t="s">
        <v>28947</v>
      </c>
      <c r="C3637" s="1" t="s">
        <v>23900</v>
      </c>
      <c r="D3637" s="1" t="s">
        <v>28948</v>
      </c>
      <c r="E3637" s="1">
        <v>2020</v>
      </c>
      <c r="F3637" s="1" t="s">
        <v>28949</v>
      </c>
      <c r="G3637" s="1" t="s">
        <v>7969</v>
      </c>
      <c r="H3637" s="1" t="s">
        <v>7969</v>
      </c>
      <c r="I3637" s="1" t="s">
        <v>28950</v>
      </c>
      <c r="J3637" s="1" t="s">
        <v>28951</v>
      </c>
      <c r="K3637" s="1" t="s">
        <v>7972</v>
      </c>
      <c r="L3637" s="1" t="s">
        <v>8102</v>
      </c>
    </row>
    <row r="3638" spans="1:12" ht="37.5">
      <c r="A3638" s="1" t="s">
        <v>28952</v>
      </c>
      <c r="B3638" s="1" t="s">
        <v>28953</v>
      </c>
      <c r="C3638" s="1" t="s">
        <v>23900</v>
      </c>
      <c r="D3638" s="1" t="s">
        <v>28954</v>
      </c>
      <c r="E3638" s="1">
        <v>2020</v>
      </c>
      <c r="F3638" s="1" t="s">
        <v>16815</v>
      </c>
      <c r="G3638" s="1" t="s">
        <v>25972</v>
      </c>
      <c r="H3638" s="1">
        <v>17</v>
      </c>
      <c r="I3638" s="1" t="s">
        <v>28955</v>
      </c>
      <c r="J3638" s="1" t="s">
        <v>28956</v>
      </c>
      <c r="K3638" s="1" t="s">
        <v>7972</v>
      </c>
      <c r="L3638" s="1" t="s">
        <v>7993</v>
      </c>
    </row>
    <row r="3639" spans="1:12" ht="37.5">
      <c r="A3639" s="1" t="s">
        <v>28957</v>
      </c>
      <c r="B3639" s="1" t="s">
        <v>28958</v>
      </c>
      <c r="C3639" s="1" t="s">
        <v>23900</v>
      </c>
      <c r="D3639" s="1" t="s">
        <v>28959</v>
      </c>
      <c r="E3639" s="1">
        <v>2020</v>
      </c>
      <c r="F3639" s="1" t="s">
        <v>10088</v>
      </c>
      <c r="G3639" s="1">
        <v>15513203</v>
      </c>
      <c r="H3639" s="1">
        <v>16</v>
      </c>
      <c r="I3639" s="1" t="s">
        <v>28960</v>
      </c>
      <c r="J3639" s="1" t="s">
        <v>28961</v>
      </c>
      <c r="K3639" s="1" t="s">
        <v>7972</v>
      </c>
      <c r="L3639" s="1" t="s">
        <v>8078</v>
      </c>
    </row>
    <row r="3640" spans="1:12" ht="50">
      <c r="A3640" s="1" t="s">
        <v>28962</v>
      </c>
      <c r="B3640" s="1" t="s">
        <v>28963</v>
      </c>
      <c r="C3640" s="1" t="s">
        <v>23900</v>
      </c>
      <c r="D3640" s="1" t="s">
        <v>28964</v>
      </c>
      <c r="E3640" s="1">
        <v>2020</v>
      </c>
      <c r="F3640" s="1" t="s">
        <v>28965</v>
      </c>
      <c r="G3640" s="1" t="s">
        <v>7969</v>
      </c>
      <c r="H3640" s="1" t="s">
        <v>7969</v>
      </c>
      <c r="I3640" s="1" t="s">
        <v>28966</v>
      </c>
      <c r="J3640" s="1" t="s">
        <v>28967</v>
      </c>
      <c r="K3640" s="1" t="s">
        <v>7972</v>
      </c>
      <c r="L3640" s="1" t="s">
        <v>8102</v>
      </c>
    </row>
    <row r="3641" spans="1:12" ht="37.5">
      <c r="A3641" s="1" t="s">
        <v>28968</v>
      </c>
      <c r="B3641" s="1" t="s">
        <v>28969</v>
      </c>
      <c r="C3641" s="1" t="s">
        <v>23900</v>
      </c>
      <c r="D3641" s="1" t="s">
        <v>28970</v>
      </c>
      <c r="E3641" s="1">
        <v>2020</v>
      </c>
      <c r="F3641" s="1" t="s">
        <v>12865</v>
      </c>
      <c r="G3641" s="1">
        <v>21622248</v>
      </c>
      <c r="H3641" s="1">
        <v>9</v>
      </c>
      <c r="I3641" s="1" t="s">
        <v>28971</v>
      </c>
      <c r="J3641" s="1" t="s">
        <v>28972</v>
      </c>
      <c r="K3641" s="1" t="s">
        <v>7972</v>
      </c>
      <c r="L3641" s="1" t="s">
        <v>8102</v>
      </c>
    </row>
    <row r="3642" spans="1:12" ht="37.5">
      <c r="A3642" s="1" t="s">
        <v>28973</v>
      </c>
      <c r="B3642" s="1" t="s">
        <v>28974</v>
      </c>
      <c r="C3642" s="1" t="s">
        <v>23900</v>
      </c>
      <c r="D3642" s="1" t="s">
        <v>28975</v>
      </c>
      <c r="E3642" s="1">
        <v>2020</v>
      </c>
      <c r="F3642" s="1" t="s">
        <v>11573</v>
      </c>
      <c r="G3642" s="1">
        <v>2673649</v>
      </c>
      <c r="H3642" s="1">
        <v>36</v>
      </c>
      <c r="I3642" s="1" t="s">
        <v>28976</v>
      </c>
      <c r="J3642" s="1" t="s">
        <v>28977</v>
      </c>
      <c r="K3642" s="1" t="s">
        <v>7972</v>
      </c>
      <c r="L3642" s="1" t="s">
        <v>8027</v>
      </c>
    </row>
    <row r="3643" spans="1:12" ht="37.5">
      <c r="A3643" s="1" t="s">
        <v>28978</v>
      </c>
      <c r="B3643" s="1" t="s">
        <v>28979</v>
      </c>
      <c r="C3643" s="1" t="s">
        <v>23900</v>
      </c>
      <c r="D3643" s="1" t="s">
        <v>28980</v>
      </c>
      <c r="E3643" s="1">
        <v>2020</v>
      </c>
      <c r="F3643" s="1" t="s">
        <v>19649</v>
      </c>
      <c r="G3643" s="1">
        <v>8883270</v>
      </c>
      <c r="H3643" s="1">
        <v>138</v>
      </c>
      <c r="I3643" s="1" t="s">
        <v>28981</v>
      </c>
      <c r="J3643" s="1" t="s">
        <v>28982</v>
      </c>
      <c r="K3643" s="1" t="s">
        <v>7972</v>
      </c>
      <c r="L3643" s="1" t="s">
        <v>16038</v>
      </c>
    </row>
    <row r="3644" spans="1:12" ht="50">
      <c r="A3644" s="1" t="s">
        <v>28983</v>
      </c>
      <c r="B3644" s="1" t="s">
        <v>28984</v>
      </c>
      <c r="C3644" s="1" t="s">
        <v>23900</v>
      </c>
      <c r="D3644" s="1" t="s">
        <v>28985</v>
      </c>
      <c r="E3644" s="1">
        <v>2020</v>
      </c>
      <c r="F3644" s="1" t="s">
        <v>28986</v>
      </c>
      <c r="G3644" s="1" t="s">
        <v>7969</v>
      </c>
      <c r="H3644" s="1" t="s">
        <v>7969</v>
      </c>
      <c r="I3644" s="1" t="s">
        <v>28987</v>
      </c>
      <c r="J3644" s="1" t="s">
        <v>28988</v>
      </c>
      <c r="K3644" s="1" t="s">
        <v>7972</v>
      </c>
      <c r="L3644" s="1" t="s">
        <v>8102</v>
      </c>
    </row>
    <row r="3645" spans="1:12" ht="37.5">
      <c r="A3645" s="1" t="s">
        <v>28989</v>
      </c>
      <c r="B3645" s="1" t="s">
        <v>28990</v>
      </c>
      <c r="C3645" s="1" t="s">
        <v>23900</v>
      </c>
      <c r="D3645" s="1" t="s">
        <v>28991</v>
      </c>
      <c r="E3645" s="1">
        <v>2020</v>
      </c>
      <c r="F3645" s="1" t="s">
        <v>10254</v>
      </c>
      <c r="G3645" s="1">
        <v>18685137</v>
      </c>
      <c r="H3645" s="1">
        <v>11</v>
      </c>
      <c r="I3645" s="1" t="s">
        <v>28992</v>
      </c>
      <c r="J3645" s="1" t="s">
        <v>28993</v>
      </c>
      <c r="K3645" s="1" t="s">
        <v>7972</v>
      </c>
      <c r="L3645" s="1" t="s">
        <v>7978</v>
      </c>
    </row>
    <row r="3646" spans="1:12" ht="37.5">
      <c r="A3646" s="1" t="s">
        <v>28994</v>
      </c>
      <c r="B3646" s="1" t="s">
        <v>28995</v>
      </c>
      <c r="C3646" s="1" t="s">
        <v>23900</v>
      </c>
      <c r="D3646" s="1" t="s">
        <v>28996</v>
      </c>
      <c r="E3646" s="1">
        <v>2020</v>
      </c>
      <c r="F3646" s="1" t="s">
        <v>16855</v>
      </c>
      <c r="G3646" s="1">
        <v>22279032</v>
      </c>
      <c r="H3646" s="1">
        <v>8</v>
      </c>
      <c r="I3646" s="1" t="s">
        <v>28997</v>
      </c>
      <c r="J3646" s="1" t="s">
        <v>28998</v>
      </c>
      <c r="K3646" s="1" t="s">
        <v>7972</v>
      </c>
      <c r="L3646" s="1" t="s">
        <v>11745</v>
      </c>
    </row>
    <row r="3647" spans="1:12" ht="37.5">
      <c r="A3647" s="1" t="s">
        <v>28999</v>
      </c>
      <c r="B3647" s="1" t="s">
        <v>29000</v>
      </c>
      <c r="C3647" s="1" t="s">
        <v>23900</v>
      </c>
      <c r="D3647" s="1" t="s">
        <v>29001</v>
      </c>
      <c r="E3647" s="1">
        <v>2020</v>
      </c>
      <c r="F3647" s="1" t="s">
        <v>8009</v>
      </c>
      <c r="G3647" s="1">
        <v>20799292</v>
      </c>
      <c r="H3647" s="1">
        <v>9</v>
      </c>
      <c r="I3647" s="1" t="s">
        <v>29002</v>
      </c>
      <c r="J3647" s="1" t="s">
        <v>29003</v>
      </c>
      <c r="K3647" s="1" t="s">
        <v>7972</v>
      </c>
      <c r="L3647" s="1" t="s">
        <v>11745</v>
      </c>
    </row>
    <row r="3648" spans="1:12" ht="37.5">
      <c r="A3648" s="1" t="s">
        <v>29004</v>
      </c>
      <c r="B3648" s="1" t="s">
        <v>29005</v>
      </c>
      <c r="C3648" s="1" t="s">
        <v>23900</v>
      </c>
      <c r="D3648" s="1" t="s">
        <v>29006</v>
      </c>
      <c r="E3648" s="1">
        <v>2020</v>
      </c>
      <c r="F3648" s="1" t="s">
        <v>12953</v>
      </c>
      <c r="G3648" s="1">
        <v>14248220</v>
      </c>
      <c r="H3648" s="1">
        <v>20</v>
      </c>
      <c r="I3648" s="1" t="s">
        <v>29007</v>
      </c>
      <c r="J3648" s="1" t="s">
        <v>29008</v>
      </c>
      <c r="K3648" s="1" t="s">
        <v>7972</v>
      </c>
      <c r="L3648" s="1" t="s">
        <v>11745</v>
      </c>
    </row>
    <row r="3649" spans="1:12" ht="37.5">
      <c r="A3649" s="1" t="s">
        <v>29009</v>
      </c>
      <c r="B3649" s="1" t="s">
        <v>29010</v>
      </c>
      <c r="C3649" s="1" t="s">
        <v>23900</v>
      </c>
      <c r="D3649" s="1" t="s">
        <v>29011</v>
      </c>
      <c r="E3649" s="1">
        <v>2020</v>
      </c>
      <c r="F3649" s="1" t="s">
        <v>19313</v>
      </c>
      <c r="G3649" s="1">
        <v>19341768</v>
      </c>
      <c r="H3649" s="1">
        <v>2020</v>
      </c>
      <c r="I3649" s="1" t="s">
        <v>29012</v>
      </c>
      <c r="J3649" s="1" t="s">
        <v>29013</v>
      </c>
      <c r="K3649" s="1" t="s">
        <v>7972</v>
      </c>
      <c r="L3649" s="1" t="s">
        <v>8078</v>
      </c>
    </row>
    <row r="3650" spans="1:12" ht="50">
      <c r="A3650" s="1" t="s">
        <v>29014</v>
      </c>
      <c r="B3650" s="1" t="s">
        <v>29015</v>
      </c>
      <c r="C3650" s="1" t="s">
        <v>23900</v>
      </c>
      <c r="D3650" s="1" t="s">
        <v>29016</v>
      </c>
      <c r="E3650" s="1">
        <v>2020</v>
      </c>
      <c r="F3650" s="1" t="s">
        <v>29017</v>
      </c>
      <c r="G3650" s="1" t="s">
        <v>7969</v>
      </c>
      <c r="H3650" s="1" t="s">
        <v>7969</v>
      </c>
      <c r="I3650" s="1" t="s">
        <v>29018</v>
      </c>
      <c r="J3650" s="1" t="s">
        <v>29019</v>
      </c>
      <c r="K3650" s="1" t="s">
        <v>7972</v>
      </c>
      <c r="L3650" s="1" t="s">
        <v>8161</v>
      </c>
    </row>
    <row r="3651" spans="1:12" ht="37.5">
      <c r="A3651" s="1" t="s">
        <v>29020</v>
      </c>
      <c r="B3651" s="1" t="s">
        <v>29021</v>
      </c>
      <c r="C3651" s="1" t="s">
        <v>23900</v>
      </c>
      <c r="D3651" s="1" t="s">
        <v>29022</v>
      </c>
      <c r="E3651" s="1">
        <v>2020</v>
      </c>
      <c r="F3651" s="1" t="s">
        <v>29023</v>
      </c>
      <c r="G3651" s="1">
        <v>14604582</v>
      </c>
      <c r="H3651" s="1">
        <v>26</v>
      </c>
      <c r="I3651" s="1" t="s">
        <v>29024</v>
      </c>
      <c r="J3651" s="1" t="s">
        <v>29025</v>
      </c>
      <c r="K3651" s="1" t="s">
        <v>7972</v>
      </c>
      <c r="L3651" s="1" t="s">
        <v>11192</v>
      </c>
    </row>
    <row r="3652" spans="1:12" ht="50">
      <c r="A3652" s="1" t="s">
        <v>29026</v>
      </c>
      <c r="B3652" s="1" t="s">
        <v>29027</v>
      </c>
      <c r="C3652" s="1" t="s">
        <v>23900</v>
      </c>
      <c r="D3652" s="1" t="s">
        <v>29028</v>
      </c>
      <c r="E3652" s="1">
        <v>2020</v>
      </c>
      <c r="F3652" s="1" t="s">
        <v>9579</v>
      </c>
      <c r="G3652" s="1">
        <v>20564961</v>
      </c>
      <c r="H3652" s="1">
        <v>28</v>
      </c>
      <c r="I3652" s="1" t="s">
        <v>29029</v>
      </c>
      <c r="J3652" s="1" t="s">
        <v>29030</v>
      </c>
      <c r="K3652" s="1" t="s">
        <v>7972</v>
      </c>
      <c r="L3652" s="1" t="s">
        <v>12644</v>
      </c>
    </row>
    <row r="3653" spans="1:12" ht="37.5">
      <c r="A3653" s="1" t="s">
        <v>29031</v>
      </c>
      <c r="B3653" s="1" t="s">
        <v>29032</v>
      </c>
      <c r="C3653" s="1" t="s">
        <v>23900</v>
      </c>
      <c r="D3653" s="1" t="s">
        <v>29033</v>
      </c>
      <c r="E3653" s="1">
        <v>2020</v>
      </c>
      <c r="F3653" s="1" t="s">
        <v>29034</v>
      </c>
      <c r="G3653" s="1">
        <v>3341860</v>
      </c>
      <c r="H3653" s="1">
        <v>29</v>
      </c>
      <c r="I3653" s="1" t="s">
        <v>29035</v>
      </c>
      <c r="J3653" s="1" t="s">
        <v>29036</v>
      </c>
      <c r="K3653" s="1" t="s">
        <v>7972</v>
      </c>
      <c r="L3653" s="1" t="s">
        <v>11589</v>
      </c>
    </row>
    <row r="3654" spans="1:12" ht="37.5">
      <c r="A3654" s="1" t="s">
        <v>29037</v>
      </c>
      <c r="B3654" s="1" t="s">
        <v>29038</v>
      </c>
      <c r="C3654" s="1" t="s">
        <v>23900</v>
      </c>
      <c r="D3654" s="1" t="s">
        <v>29039</v>
      </c>
      <c r="E3654" s="1">
        <v>2020</v>
      </c>
      <c r="F3654" s="1" t="s">
        <v>8491</v>
      </c>
      <c r="G3654" s="1">
        <v>21693536</v>
      </c>
      <c r="H3654" s="1">
        <v>8</v>
      </c>
      <c r="I3654" s="1" t="s">
        <v>29040</v>
      </c>
      <c r="J3654" s="1" t="s">
        <v>29041</v>
      </c>
      <c r="K3654" s="1" t="s">
        <v>7972</v>
      </c>
      <c r="L3654" s="1" t="s">
        <v>8102</v>
      </c>
    </row>
    <row r="3655" spans="1:12" ht="37.5">
      <c r="A3655" s="1" t="s">
        <v>29042</v>
      </c>
      <c r="B3655" s="1" t="s">
        <v>29043</v>
      </c>
      <c r="C3655" s="1" t="s">
        <v>23900</v>
      </c>
      <c r="D3655" s="1" t="s">
        <v>29044</v>
      </c>
      <c r="E3655" s="1">
        <v>2020</v>
      </c>
      <c r="F3655" s="1" t="s">
        <v>8144</v>
      </c>
      <c r="G3655" s="1">
        <v>20763417</v>
      </c>
      <c r="H3655" s="1">
        <v>10</v>
      </c>
      <c r="I3655" s="1" t="s">
        <v>29045</v>
      </c>
      <c r="J3655" s="1" t="s">
        <v>29046</v>
      </c>
      <c r="K3655" s="1" t="s">
        <v>7972</v>
      </c>
      <c r="L3655" s="1" t="s">
        <v>11745</v>
      </c>
    </row>
    <row r="3656" spans="1:12" ht="50">
      <c r="A3656" s="1" t="s">
        <v>29047</v>
      </c>
      <c r="B3656" s="1" t="s">
        <v>29048</v>
      </c>
      <c r="C3656" s="1" t="s">
        <v>23900</v>
      </c>
      <c r="D3656" s="1" t="s">
        <v>29049</v>
      </c>
      <c r="E3656" s="1">
        <v>2019</v>
      </c>
      <c r="F3656" s="1" t="s">
        <v>29050</v>
      </c>
      <c r="G3656" s="1" t="s">
        <v>7969</v>
      </c>
      <c r="H3656" s="1" t="s">
        <v>7969</v>
      </c>
      <c r="I3656" s="1" t="s">
        <v>29051</v>
      </c>
      <c r="J3656" s="1" t="s">
        <v>29052</v>
      </c>
      <c r="K3656" s="1" t="s">
        <v>7972</v>
      </c>
      <c r="L3656" s="1" t="s">
        <v>8102</v>
      </c>
    </row>
    <row r="3657" spans="1:12" ht="37.5">
      <c r="A3657" s="1" t="s">
        <v>29053</v>
      </c>
      <c r="B3657" s="1" t="s">
        <v>29054</v>
      </c>
      <c r="C3657" s="1" t="s">
        <v>23900</v>
      </c>
      <c r="D3657" s="1" t="s">
        <v>29055</v>
      </c>
      <c r="E3657" s="1">
        <v>2020</v>
      </c>
      <c r="F3657" s="1" t="s">
        <v>8491</v>
      </c>
      <c r="G3657" s="1">
        <v>21693536</v>
      </c>
      <c r="H3657" s="1">
        <v>8</v>
      </c>
      <c r="I3657" s="1" t="s">
        <v>29056</v>
      </c>
      <c r="J3657" s="1" t="s">
        <v>29057</v>
      </c>
      <c r="K3657" s="1" t="s">
        <v>7972</v>
      </c>
      <c r="L3657" s="1" t="s">
        <v>8102</v>
      </c>
    </row>
    <row r="3658" spans="1:12" ht="37.5">
      <c r="A3658" s="1" t="s">
        <v>29058</v>
      </c>
      <c r="B3658" s="1" t="s">
        <v>29059</v>
      </c>
      <c r="C3658" s="1" t="s">
        <v>23900</v>
      </c>
      <c r="D3658" s="1" t="s">
        <v>29060</v>
      </c>
      <c r="E3658" s="1">
        <v>2020</v>
      </c>
      <c r="F3658" s="1" t="s">
        <v>8491</v>
      </c>
      <c r="G3658" s="1">
        <v>21693536</v>
      </c>
      <c r="H3658" s="1">
        <v>8</v>
      </c>
      <c r="I3658" s="1" t="s">
        <v>29061</v>
      </c>
      <c r="J3658" s="1" t="s">
        <v>29062</v>
      </c>
      <c r="K3658" s="1" t="s">
        <v>7972</v>
      </c>
      <c r="L3658" s="1" t="s">
        <v>8102</v>
      </c>
    </row>
    <row r="3659" spans="1:12" ht="37.5">
      <c r="A3659" s="1" t="s">
        <v>29063</v>
      </c>
      <c r="B3659" s="1" t="s">
        <v>29064</v>
      </c>
      <c r="C3659" s="1" t="s">
        <v>23900</v>
      </c>
      <c r="D3659" s="1" t="s">
        <v>29065</v>
      </c>
      <c r="E3659" s="1">
        <v>2019</v>
      </c>
      <c r="F3659" s="1" t="s">
        <v>29066</v>
      </c>
      <c r="G3659" s="1" t="s">
        <v>7969</v>
      </c>
      <c r="H3659" s="1" t="s">
        <v>7969</v>
      </c>
      <c r="I3659" s="1" t="s">
        <v>29067</v>
      </c>
      <c r="J3659" s="1" t="s">
        <v>29068</v>
      </c>
      <c r="K3659" s="1" t="s">
        <v>7972</v>
      </c>
      <c r="L3659" s="1" t="s">
        <v>8102</v>
      </c>
    </row>
    <row r="3660" spans="1:12" ht="37.5">
      <c r="A3660" s="1" t="s">
        <v>29069</v>
      </c>
      <c r="B3660" s="1" t="s">
        <v>29070</v>
      </c>
      <c r="C3660" s="1" t="s">
        <v>23900</v>
      </c>
      <c r="D3660" s="1" t="s">
        <v>29071</v>
      </c>
      <c r="E3660" s="1">
        <v>2020</v>
      </c>
      <c r="F3660" s="1" t="s">
        <v>12033</v>
      </c>
      <c r="G3660" s="1">
        <v>20782489</v>
      </c>
      <c r="H3660" s="1">
        <v>11</v>
      </c>
      <c r="I3660" s="1" t="s">
        <v>29072</v>
      </c>
      <c r="J3660" s="1" t="s">
        <v>29073</v>
      </c>
      <c r="K3660" s="1" t="s">
        <v>7972</v>
      </c>
      <c r="L3660" s="1" t="s">
        <v>11745</v>
      </c>
    </row>
    <row r="3661" spans="1:12" ht="37.5">
      <c r="A3661" s="1" t="s">
        <v>29074</v>
      </c>
      <c r="B3661" s="1" t="s">
        <v>29075</v>
      </c>
      <c r="C3661" s="1" t="s">
        <v>23900</v>
      </c>
      <c r="D3661" s="1" t="s">
        <v>29076</v>
      </c>
      <c r="E3661" s="1">
        <v>2020</v>
      </c>
      <c r="F3661" s="1" t="s">
        <v>8491</v>
      </c>
      <c r="G3661" s="1">
        <v>21693536</v>
      </c>
      <c r="H3661" s="1">
        <v>8</v>
      </c>
      <c r="I3661" s="1" t="s">
        <v>29077</v>
      </c>
      <c r="J3661" s="1" t="s">
        <v>29078</v>
      </c>
      <c r="K3661" s="1" t="s">
        <v>7972</v>
      </c>
      <c r="L3661" s="1" t="s">
        <v>8102</v>
      </c>
    </row>
    <row r="3662" spans="1:12" ht="37.5">
      <c r="A3662" s="1" t="s">
        <v>29079</v>
      </c>
      <c r="B3662" s="1" t="s">
        <v>29080</v>
      </c>
      <c r="C3662" s="1" t="s">
        <v>23900</v>
      </c>
      <c r="D3662" s="1" t="s">
        <v>29081</v>
      </c>
      <c r="E3662" s="1">
        <v>2020</v>
      </c>
      <c r="F3662" s="1" t="s">
        <v>25245</v>
      </c>
      <c r="G3662" s="1">
        <v>10636919</v>
      </c>
      <c r="H3662" s="1" t="s">
        <v>7969</v>
      </c>
      <c r="I3662" s="1" t="s">
        <v>29082</v>
      </c>
      <c r="J3662" s="1" t="s">
        <v>29083</v>
      </c>
      <c r="K3662" s="1" t="s">
        <v>7972</v>
      </c>
      <c r="L3662" s="1" t="s">
        <v>8078</v>
      </c>
    </row>
    <row r="3663" spans="1:12" ht="37.5">
      <c r="A3663" s="1" t="s">
        <v>29084</v>
      </c>
      <c r="B3663" s="1" t="s">
        <v>29085</v>
      </c>
      <c r="C3663" s="1" t="s">
        <v>23900</v>
      </c>
      <c r="D3663" s="1" t="s">
        <v>29086</v>
      </c>
      <c r="E3663" s="1">
        <v>2020</v>
      </c>
      <c r="F3663" s="1" t="s">
        <v>29087</v>
      </c>
      <c r="G3663" s="1">
        <v>10495258</v>
      </c>
      <c r="H3663" s="1">
        <v>2020</v>
      </c>
      <c r="I3663" s="1" t="s">
        <v>29088</v>
      </c>
      <c r="J3663" s="1" t="s">
        <v>29089</v>
      </c>
      <c r="K3663" s="1" t="s">
        <v>7972</v>
      </c>
      <c r="L3663" s="1" t="s">
        <v>29090</v>
      </c>
    </row>
    <row r="3664" spans="1:12" ht="37.5">
      <c r="A3664" s="1" t="s">
        <v>29091</v>
      </c>
      <c r="B3664" s="1" t="s">
        <v>29092</v>
      </c>
      <c r="C3664" s="1" t="s">
        <v>23900</v>
      </c>
      <c r="D3664" s="1" t="s">
        <v>29093</v>
      </c>
      <c r="E3664" s="1">
        <v>2020</v>
      </c>
      <c r="F3664" s="1" t="s">
        <v>8491</v>
      </c>
      <c r="G3664" s="1">
        <v>21693536</v>
      </c>
      <c r="H3664" s="1">
        <v>8</v>
      </c>
      <c r="I3664" s="1" t="s">
        <v>29094</v>
      </c>
      <c r="J3664" s="1" t="s">
        <v>29095</v>
      </c>
      <c r="K3664" s="1" t="s">
        <v>7972</v>
      </c>
      <c r="L3664" s="1" t="s">
        <v>8102</v>
      </c>
    </row>
    <row r="3665" spans="1:12" ht="37.5">
      <c r="A3665" s="1" t="s">
        <v>29096</v>
      </c>
      <c r="B3665" s="1" t="s">
        <v>29097</v>
      </c>
      <c r="C3665" s="1" t="s">
        <v>23900</v>
      </c>
      <c r="D3665" s="1" t="s">
        <v>29098</v>
      </c>
      <c r="E3665" s="1">
        <v>2020</v>
      </c>
      <c r="F3665" s="1" t="s">
        <v>8491</v>
      </c>
      <c r="G3665" s="1">
        <v>21693536</v>
      </c>
      <c r="H3665" s="1">
        <v>8</v>
      </c>
      <c r="I3665" s="1" t="s">
        <v>29099</v>
      </c>
      <c r="J3665" s="1" t="s">
        <v>29100</v>
      </c>
      <c r="K3665" s="1" t="s">
        <v>7972</v>
      </c>
      <c r="L3665" s="1" t="s">
        <v>8102</v>
      </c>
    </row>
    <row r="3666" spans="1:12" ht="37.5">
      <c r="A3666" s="1" t="s">
        <v>29101</v>
      </c>
      <c r="B3666" s="1" t="s">
        <v>29102</v>
      </c>
      <c r="C3666" s="1" t="s">
        <v>23900</v>
      </c>
      <c r="D3666" s="1" t="s">
        <v>29103</v>
      </c>
      <c r="E3666" s="1">
        <v>2020</v>
      </c>
      <c r="F3666" s="1" t="s">
        <v>29104</v>
      </c>
      <c r="G3666" s="1" t="s">
        <v>7969</v>
      </c>
      <c r="H3666" s="1" t="s">
        <v>7969</v>
      </c>
      <c r="I3666" s="1" t="s">
        <v>29105</v>
      </c>
      <c r="J3666" s="1" t="s">
        <v>29106</v>
      </c>
      <c r="K3666" s="1" t="s">
        <v>7972</v>
      </c>
      <c r="L3666" s="1" t="s">
        <v>8102</v>
      </c>
    </row>
    <row r="3667" spans="1:12" ht="37.5">
      <c r="A3667" s="1" t="s">
        <v>29107</v>
      </c>
      <c r="B3667" s="1" t="s">
        <v>29108</v>
      </c>
      <c r="C3667" s="1" t="s">
        <v>23900</v>
      </c>
      <c r="D3667" s="1" t="s">
        <v>29109</v>
      </c>
      <c r="E3667" s="1">
        <v>2020</v>
      </c>
      <c r="F3667" s="1" t="s">
        <v>8491</v>
      </c>
      <c r="G3667" s="1">
        <v>21693536</v>
      </c>
      <c r="H3667" s="1">
        <v>8</v>
      </c>
      <c r="I3667" s="1" t="s">
        <v>29110</v>
      </c>
      <c r="J3667" s="1" t="s">
        <v>29111</v>
      </c>
      <c r="K3667" s="1" t="s">
        <v>7972</v>
      </c>
      <c r="L3667" s="1" t="s">
        <v>8102</v>
      </c>
    </row>
    <row r="3668" spans="1:12" ht="37.5">
      <c r="A3668" s="1" t="s">
        <v>29112</v>
      </c>
      <c r="B3668" s="1" t="s">
        <v>29113</v>
      </c>
      <c r="C3668" s="1" t="s">
        <v>23900</v>
      </c>
      <c r="D3668" s="1" t="s">
        <v>29114</v>
      </c>
      <c r="E3668" s="1">
        <v>2020</v>
      </c>
      <c r="F3668" s="1" t="s">
        <v>8491</v>
      </c>
      <c r="G3668" s="1">
        <v>21693536</v>
      </c>
      <c r="H3668" s="1">
        <v>8</v>
      </c>
      <c r="I3668" s="1" t="s">
        <v>29115</v>
      </c>
      <c r="J3668" s="1" t="s">
        <v>29116</v>
      </c>
      <c r="K3668" s="1" t="s">
        <v>7972</v>
      </c>
      <c r="L3668" s="1" t="s">
        <v>8102</v>
      </c>
    </row>
    <row r="3669" spans="1:12" ht="37.5">
      <c r="A3669" s="1" t="s">
        <v>29117</v>
      </c>
      <c r="B3669" s="1" t="s">
        <v>29118</v>
      </c>
      <c r="C3669" s="1" t="s">
        <v>23900</v>
      </c>
      <c r="D3669" s="1" t="s">
        <v>29119</v>
      </c>
      <c r="E3669" s="1">
        <v>2020</v>
      </c>
      <c r="F3669" s="1" t="s">
        <v>8491</v>
      </c>
      <c r="G3669" s="1">
        <v>21693536</v>
      </c>
      <c r="H3669" s="1">
        <v>8</v>
      </c>
      <c r="I3669" s="1" t="s">
        <v>29120</v>
      </c>
      <c r="J3669" s="1" t="s">
        <v>29121</v>
      </c>
      <c r="K3669" s="1" t="s">
        <v>7972</v>
      </c>
      <c r="L3669" s="1" t="s">
        <v>8102</v>
      </c>
    </row>
    <row r="3670" spans="1:12" ht="50">
      <c r="A3670" s="1" t="s">
        <v>29122</v>
      </c>
      <c r="B3670" s="1" t="s">
        <v>29123</v>
      </c>
      <c r="C3670" s="1" t="s">
        <v>23900</v>
      </c>
      <c r="D3670" s="1" t="s">
        <v>29124</v>
      </c>
      <c r="E3670" s="1">
        <v>2019</v>
      </c>
      <c r="F3670" s="1" t="s">
        <v>29125</v>
      </c>
      <c r="G3670" s="1" t="s">
        <v>7969</v>
      </c>
      <c r="H3670" s="1" t="s">
        <v>7969</v>
      </c>
      <c r="I3670" s="1" t="s">
        <v>29126</v>
      </c>
      <c r="J3670" s="1" t="s">
        <v>29127</v>
      </c>
      <c r="K3670" s="1" t="s">
        <v>7972</v>
      </c>
      <c r="L3670" s="1" t="s">
        <v>8190</v>
      </c>
    </row>
    <row r="3671" spans="1:12" ht="37.5">
      <c r="A3671" s="1" t="s">
        <v>29128</v>
      </c>
      <c r="B3671" s="1" t="s">
        <v>29129</v>
      </c>
      <c r="C3671" s="1" t="s">
        <v>23900</v>
      </c>
      <c r="D3671" s="1" t="s">
        <v>29130</v>
      </c>
      <c r="E3671" s="1">
        <v>2020</v>
      </c>
      <c r="F3671" s="1" t="s">
        <v>8491</v>
      </c>
      <c r="G3671" s="1">
        <v>21693536</v>
      </c>
      <c r="H3671" s="1">
        <v>8</v>
      </c>
      <c r="I3671" s="1" t="s">
        <v>29131</v>
      </c>
      <c r="J3671" s="1" t="s">
        <v>29132</v>
      </c>
      <c r="K3671" s="1" t="s">
        <v>7972</v>
      </c>
      <c r="L3671" s="1" t="s">
        <v>8102</v>
      </c>
    </row>
    <row r="3672" spans="1:12" ht="37.5">
      <c r="A3672" s="1" t="s">
        <v>29133</v>
      </c>
      <c r="B3672" s="1" t="s">
        <v>29134</v>
      </c>
      <c r="C3672" s="1" t="s">
        <v>23900</v>
      </c>
      <c r="D3672" s="1" t="s">
        <v>29135</v>
      </c>
      <c r="E3672" s="1">
        <v>2019</v>
      </c>
      <c r="F3672" s="1" t="s">
        <v>29136</v>
      </c>
      <c r="G3672" s="1" t="s">
        <v>7969</v>
      </c>
      <c r="H3672" s="1" t="s">
        <v>7969</v>
      </c>
      <c r="I3672" s="1" t="s">
        <v>29137</v>
      </c>
      <c r="J3672" s="1" t="s">
        <v>29138</v>
      </c>
      <c r="K3672" s="1" t="s">
        <v>7972</v>
      </c>
      <c r="L3672" s="1" t="s">
        <v>8102</v>
      </c>
    </row>
    <row r="3673" spans="1:12" ht="37.5">
      <c r="A3673" s="1" t="s">
        <v>29139</v>
      </c>
      <c r="B3673" s="1" t="s">
        <v>29140</v>
      </c>
      <c r="C3673" s="1" t="s">
        <v>23900</v>
      </c>
      <c r="D3673" s="1" t="s">
        <v>29141</v>
      </c>
      <c r="E3673" s="1">
        <v>2020</v>
      </c>
      <c r="F3673" s="1" t="s">
        <v>18945</v>
      </c>
      <c r="G3673" s="1">
        <v>21687161</v>
      </c>
      <c r="H3673" s="1">
        <v>8</v>
      </c>
      <c r="I3673" s="1" t="s">
        <v>29142</v>
      </c>
      <c r="J3673" s="1" t="s">
        <v>29143</v>
      </c>
      <c r="K3673" s="1" t="s">
        <v>7972</v>
      </c>
      <c r="L3673" s="1" t="s">
        <v>8102</v>
      </c>
    </row>
    <row r="3674" spans="1:12" ht="37.5">
      <c r="A3674" s="1" t="s">
        <v>29144</v>
      </c>
      <c r="B3674" s="1" t="s">
        <v>29145</v>
      </c>
      <c r="C3674" s="1" t="s">
        <v>23900</v>
      </c>
      <c r="D3674" s="1" t="s">
        <v>29146</v>
      </c>
      <c r="E3674" s="1">
        <v>2020</v>
      </c>
      <c r="F3674" s="1" t="s">
        <v>9971</v>
      </c>
      <c r="G3674" s="1">
        <v>13837621</v>
      </c>
      <c r="H3674" s="1">
        <v>102</v>
      </c>
      <c r="I3674" s="1" t="s">
        <v>29147</v>
      </c>
      <c r="J3674" s="1" t="s">
        <v>29148</v>
      </c>
      <c r="K3674" s="1" t="s">
        <v>7972</v>
      </c>
      <c r="L3674" s="1" t="s">
        <v>7993</v>
      </c>
    </row>
    <row r="3675" spans="1:12" ht="37.5">
      <c r="A3675" s="1" t="s">
        <v>29149</v>
      </c>
      <c r="B3675" s="1" t="s">
        <v>29150</v>
      </c>
      <c r="C3675" s="1" t="s">
        <v>23900</v>
      </c>
      <c r="D3675" s="1" t="s">
        <v>29151</v>
      </c>
      <c r="E3675" s="1">
        <v>2020</v>
      </c>
      <c r="F3675" s="1" t="s">
        <v>25245</v>
      </c>
      <c r="G3675" s="1">
        <v>10636919</v>
      </c>
      <c r="H3675" s="1" t="s">
        <v>7969</v>
      </c>
      <c r="I3675" s="1" t="s">
        <v>29152</v>
      </c>
      <c r="J3675" s="1" t="s">
        <v>29153</v>
      </c>
      <c r="K3675" s="1" t="s">
        <v>7972</v>
      </c>
      <c r="L3675" s="1" t="s">
        <v>8078</v>
      </c>
    </row>
    <row r="3676" spans="1:12" ht="37.5">
      <c r="A3676" s="1" t="s">
        <v>29154</v>
      </c>
      <c r="B3676" s="1" t="s">
        <v>29155</v>
      </c>
      <c r="C3676" s="1" t="s">
        <v>23900</v>
      </c>
      <c r="D3676" s="1" t="s">
        <v>29156</v>
      </c>
      <c r="E3676" s="1">
        <v>2020</v>
      </c>
      <c r="F3676" s="1" t="s">
        <v>8491</v>
      </c>
      <c r="G3676" s="1">
        <v>21693536</v>
      </c>
      <c r="H3676" s="1">
        <v>8</v>
      </c>
      <c r="I3676" s="1" t="s">
        <v>29157</v>
      </c>
      <c r="J3676" s="1" t="s">
        <v>29158</v>
      </c>
      <c r="K3676" s="1" t="s">
        <v>7972</v>
      </c>
      <c r="L3676" s="1" t="s">
        <v>8102</v>
      </c>
    </row>
    <row r="3677" spans="1:12" ht="37.5">
      <c r="A3677" s="1" t="s">
        <v>29159</v>
      </c>
      <c r="B3677" s="1" t="s">
        <v>29160</v>
      </c>
      <c r="C3677" s="1" t="s">
        <v>23900</v>
      </c>
      <c r="D3677" s="1" t="s">
        <v>29161</v>
      </c>
      <c r="E3677" s="1">
        <v>2020</v>
      </c>
      <c r="F3677" s="1" t="s">
        <v>8392</v>
      </c>
      <c r="G3677" s="1">
        <v>23274662</v>
      </c>
      <c r="H3677" s="1">
        <v>7</v>
      </c>
      <c r="I3677" s="1" t="s">
        <v>29162</v>
      </c>
      <c r="J3677" s="1" t="s">
        <v>29163</v>
      </c>
      <c r="K3677" s="1" t="s">
        <v>7972</v>
      </c>
      <c r="L3677" s="1" t="s">
        <v>8102</v>
      </c>
    </row>
    <row r="3678" spans="1:12" ht="37.5">
      <c r="A3678" s="1" t="s">
        <v>29164</v>
      </c>
      <c r="B3678" s="1" t="s">
        <v>29165</v>
      </c>
      <c r="C3678" s="1" t="s">
        <v>23900</v>
      </c>
      <c r="D3678" s="1" t="s">
        <v>29166</v>
      </c>
      <c r="E3678" s="1">
        <v>2020</v>
      </c>
      <c r="F3678" s="1" t="s">
        <v>8144</v>
      </c>
      <c r="G3678" s="1">
        <v>20763417</v>
      </c>
      <c r="H3678" s="1">
        <v>10</v>
      </c>
      <c r="I3678" s="1" t="s">
        <v>29167</v>
      </c>
      <c r="J3678" s="1" t="s">
        <v>29168</v>
      </c>
      <c r="K3678" s="1" t="s">
        <v>7972</v>
      </c>
      <c r="L3678" s="1" t="s">
        <v>11745</v>
      </c>
    </row>
    <row r="3679" spans="1:12" ht="37.5">
      <c r="A3679" s="1" t="s">
        <v>52</v>
      </c>
      <c r="B3679" s="1" t="s">
        <v>29169</v>
      </c>
      <c r="C3679" s="1" t="s">
        <v>23900</v>
      </c>
      <c r="D3679" s="1" t="s">
        <v>29170</v>
      </c>
      <c r="E3679" s="1">
        <v>2020</v>
      </c>
      <c r="F3679" s="1" t="s">
        <v>12276</v>
      </c>
      <c r="G3679" s="1">
        <v>21945357</v>
      </c>
      <c r="H3679" s="1">
        <v>1151</v>
      </c>
      <c r="I3679" s="1" t="s">
        <v>29171</v>
      </c>
      <c r="J3679" s="1" t="s">
        <v>29172</v>
      </c>
      <c r="K3679" s="1" t="s">
        <v>7972</v>
      </c>
      <c r="L3679" s="1" t="s">
        <v>7978</v>
      </c>
    </row>
    <row r="3680" spans="1:12" ht="37.5">
      <c r="A3680" s="1" t="s">
        <v>29173</v>
      </c>
      <c r="B3680" s="1" t="s">
        <v>29174</v>
      </c>
      <c r="C3680" s="1" t="s">
        <v>23900</v>
      </c>
      <c r="D3680" s="1" t="s">
        <v>29175</v>
      </c>
      <c r="E3680" s="1">
        <v>2020</v>
      </c>
      <c r="F3680" s="1" t="s">
        <v>24422</v>
      </c>
      <c r="G3680" s="1">
        <v>200255</v>
      </c>
      <c r="H3680" s="1">
        <v>511</v>
      </c>
      <c r="I3680" s="1" t="s">
        <v>29176</v>
      </c>
      <c r="J3680" s="1" t="s">
        <v>29177</v>
      </c>
      <c r="K3680" s="1" t="s">
        <v>7972</v>
      </c>
      <c r="L3680" s="1" t="s">
        <v>8465</v>
      </c>
    </row>
    <row r="3681" spans="1:12" ht="37.5">
      <c r="A3681" s="1" t="s">
        <v>29178</v>
      </c>
      <c r="B3681" s="1" t="s">
        <v>29179</v>
      </c>
      <c r="C3681" s="1" t="s">
        <v>23900</v>
      </c>
      <c r="D3681" s="1" t="s">
        <v>29180</v>
      </c>
      <c r="E3681" s="1">
        <v>2020</v>
      </c>
      <c r="F3681" s="1" t="s">
        <v>8491</v>
      </c>
      <c r="G3681" s="1">
        <v>21693536</v>
      </c>
      <c r="H3681" s="1">
        <v>8</v>
      </c>
      <c r="I3681" s="1" t="s">
        <v>29181</v>
      </c>
      <c r="J3681" s="1" t="s">
        <v>29182</v>
      </c>
      <c r="K3681" s="1" t="s">
        <v>7972</v>
      </c>
      <c r="L3681" s="1" t="s">
        <v>8102</v>
      </c>
    </row>
    <row r="3682" spans="1:12" ht="37.5">
      <c r="A3682" s="1" t="s">
        <v>29183</v>
      </c>
      <c r="B3682" s="1" t="s">
        <v>29184</v>
      </c>
      <c r="C3682" s="1" t="s">
        <v>23900</v>
      </c>
      <c r="D3682" s="1" t="s">
        <v>29185</v>
      </c>
      <c r="E3682" s="1">
        <v>2020</v>
      </c>
      <c r="F3682" s="1" t="s">
        <v>12276</v>
      </c>
      <c r="G3682" s="1">
        <v>21945357</v>
      </c>
      <c r="H3682" s="1">
        <v>905</v>
      </c>
      <c r="I3682" s="1" t="s">
        <v>29186</v>
      </c>
      <c r="J3682" s="1" t="s">
        <v>29187</v>
      </c>
      <c r="K3682" s="1" t="s">
        <v>7972</v>
      </c>
      <c r="L3682" s="1" t="s">
        <v>13352</v>
      </c>
    </row>
    <row r="3683" spans="1:12" ht="37.5">
      <c r="A3683" s="1" t="s">
        <v>29188</v>
      </c>
      <c r="B3683" s="1" t="s">
        <v>29189</v>
      </c>
      <c r="C3683" s="1" t="s">
        <v>23900</v>
      </c>
      <c r="D3683" s="1" t="s">
        <v>29190</v>
      </c>
      <c r="E3683" s="1">
        <v>2020</v>
      </c>
      <c r="F3683" s="1" t="s">
        <v>8491</v>
      </c>
      <c r="G3683" s="1">
        <v>21693536</v>
      </c>
      <c r="H3683" s="1">
        <v>8</v>
      </c>
      <c r="I3683" s="1" t="s">
        <v>29191</v>
      </c>
      <c r="J3683" s="1" t="s">
        <v>29192</v>
      </c>
      <c r="K3683" s="1" t="s">
        <v>7972</v>
      </c>
      <c r="L3683" s="1" t="s">
        <v>8102</v>
      </c>
    </row>
    <row r="3684" spans="1:12" ht="37.5">
      <c r="A3684" s="1" t="s">
        <v>29193</v>
      </c>
      <c r="B3684" s="1" t="s">
        <v>29194</v>
      </c>
      <c r="C3684" s="1" t="s">
        <v>23900</v>
      </c>
      <c r="D3684" s="1" t="s">
        <v>29195</v>
      </c>
      <c r="E3684" s="1">
        <v>2020</v>
      </c>
      <c r="F3684" s="1" t="s">
        <v>8491</v>
      </c>
      <c r="G3684" s="1">
        <v>21693536</v>
      </c>
      <c r="H3684" s="1">
        <v>8</v>
      </c>
      <c r="I3684" s="1" t="s">
        <v>29196</v>
      </c>
      <c r="J3684" s="1" t="s">
        <v>29197</v>
      </c>
      <c r="K3684" s="1" t="s">
        <v>7972</v>
      </c>
      <c r="L3684" s="1" t="s">
        <v>8102</v>
      </c>
    </row>
    <row r="3685" spans="1:12" ht="37.5">
      <c r="A3685" s="1" t="s">
        <v>29198</v>
      </c>
      <c r="B3685" s="1" t="s">
        <v>29199</v>
      </c>
      <c r="C3685" s="1" t="s">
        <v>23900</v>
      </c>
      <c r="D3685" s="1" t="s">
        <v>29200</v>
      </c>
      <c r="E3685" s="1">
        <v>2020</v>
      </c>
      <c r="F3685" s="1" t="s">
        <v>8491</v>
      </c>
      <c r="G3685" s="1">
        <v>21693536</v>
      </c>
      <c r="H3685" s="1">
        <v>8</v>
      </c>
      <c r="I3685" s="1" t="s">
        <v>29201</v>
      </c>
      <c r="J3685" s="1" t="s">
        <v>29202</v>
      </c>
      <c r="K3685" s="1" t="s">
        <v>7972</v>
      </c>
      <c r="L3685" s="1" t="s">
        <v>8102</v>
      </c>
    </row>
    <row r="3686" spans="1:12" ht="37.5">
      <c r="A3686" s="1" t="s">
        <v>29203</v>
      </c>
      <c r="B3686" s="1" t="s">
        <v>29204</v>
      </c>
      <c r="C3686" s="1" t="s">
        <v>23900</v>
      </c>
      <c r="D3686" s="1" t="s">
        <v>29205</v>
      </c>
      <c r="E3686" s="1">
        <v>2020</v>
      </c>
      <c r="F3686" s="1" t="s">
        <v>8491</v>
      </c>
      <c r="G3686" s="1">
        <v>21693536</v>
      </c>
      <c r="H3686" s="1">
        <v>8</v>
      </c>
      <c r="I3686" s="1" t="s">
        <v>29206</v>
      </c>
      <c r="J3686" s="1" t="s">
        <v>29207</v>
      </c>
      <c r="K3686" s="1" t="s">
        <v>7972</v>
      </c>
      <c r="L3686" s="1" t="s">
        <v>8102</v>
      </c>
    </row>
    <row r="3687" spans="1:12" ht="37.5">
      <c r="A3687" s="1" t="s">
        <v>29208</v>
      </c>
      <c r="B3687" s="1" t="s">
        <v>29209</v>
      </c>
      <c r="C3687" s="1" t="s">
        <v>23900</v>
      </c>
      <c r="D3687" s="1" t="s">
        <v>29210</v>
      </c>
      <c r="E3687" s="1">
        <v>2020</v>
      </c>
      <c r="F3687" s="1" t="s">
        <v>8491</v>
      </c>
      <c r="G3687" s="1">
        <v>21693536</v>
      </c>
      <c r="H3687" s="1">
        <v>8</v>
      </c>
      <c r="I3687" s="1" t="s">
        <v>29211</v>
      </c>
      <c r="J3687" s="1" t="s">
        <v>29212</v>
      </c>
      <c r="K3687" s="1" t="s">
        <v>7972</v>
      </c>
      <c r="L3687" s="1" t="s">
        <v>8102</v>
      </c>
    </row>
    <row r="3688" spans="1:12" ht="37.5">
      <c r="A3688" s="1" t="s">
        <v>4137</v>
      </c>
      <c r="B3688" s="1" t="s">
        <v>29213</v>
      </c>
      <c r="C3688" s="1" t="s">
        <v>23900</v>
      </c>
      <c r="D3688" s="1" t="s">
        <v>29214</v>
      </c>
      <c r="E3688" s="1">
        <v>2020</v>
      </c>
      <c r="F3688" s="1" t="s">
        <v>29215</v>
      </c>
      <c r="G3688" s="1" t="s">
        <v>7969</v>
      </c>
      <c r="H3688" s="1" t="s">
        <v>7969</v>
      </c>
      <c r="I3688" s="1" t="s">
        <v>29216</v>
      </c>
      <c r="J3688" s="1" t="s">
        <v>29217</v>
      </c>
      <c r="K3688" s="1" t="s">
        <v>7972</v>
      </c>
      <c r="L3688" s="1" t="s">
        <v>8102</v>
      </c>
    </row>
    <row r="3689" spans="1:12" ht="37.5">
      <c r="A3689" s="1" t="s">
        <v>29218</v>
      </c>
      <c r="B3689" s="1" t="s">
        <v>29219</v>
      </c>
      <c r="C3689" s="1" t="s">
        <v>23900</v>
      </c>
      <c r="D3689" s="1" t="s">
        <v>29220</v>
      </c>
      <c r="E3689" s="1">
        <v>2020</v>
      </c>
      <c r="F3689" s="1" t="s">
        <v>24422</v>
      </c>
      <c r="G3689" s="1">
        <v>200255</v>
      </c>
      <c r="H3689" s="1">
        <v>510</v>
      </c>
      <c r="I3689" s="1" t="s">
        <v>29221</v>
      </c>
      <c r="J3689" s="1" t="s">
        <v>29222</v>
      </c>
      <c r="K3689" s="1" t="s">
        <v>7972</v>
      </c>
      <c r="L3689" s="1" t="s">
        <v>8465</v>
      </c>
    </row>
    <row r="3690" spans="1:12" ht="50">
      <c r="A3690" s="1" t="s">
        <v>29223</v>
      </c>
      <c r="B3690" s="1" t="s">
        <v>29224</v>
      </c>
      <c r="C3690" s="1" t="s">
        <v>23900</v>
      </c>
      <c r="D3690" s="1" t="s">
        <v>29225</v>
      </c>
      <c r="E3690" s="1">
        <v>2020</v>
      </c>
      <c r="F3690" s="1" t="s">
        <v>9282</v>
      </c>
      <c r="G3690" s="1">
        <v>10641246</v>
      </c>
      <c r="H3690" s="1">
        <v>39</v>
      </c>
      <c r="I3690" s="1" t="s">
        <v>29226</v>
      </c>
      <c r="J3690" s="1" t="s">
        <v>29227</v>
      </c>
      <c r="K3690" s="1" t="s">
        <v>7972</v>
      </c>
      <c r="L3690" s="1" t="s">
        <v>8385</v>
      </c>
    </row>
    <row r="3691" spans="1:12" ht="50">
      <c r="A3691" s="1" t="s">
        <v>29228</v>
      </c>
      <c r="B3691" s="1" t="s">
        <v>29229</v>
      </c>
      <c r="C3691" s="1" t="s">
        <v>23900</v>
      </c>
      <c r="D3691" s="1" t="s">
        <v>29230</v>
      </c>
      <c r="E3691" s="1">
        <v>2020</v>
      </c>
      <c r="F3691" s="1" t="s">
        <v>29231</v>
      </c>
      <c r="G3691" s="1">
        <v>22209964</v>
      </c>
      <c r="H3691" s="1">
        <v>9</v>
      </c>
      <c r="I3691" s="1" t="s">
        <v>29232</v>
      </c>
      <c r="J3691" s="1" t="s">
        <v>29233</v>
      </c>
      <c r="K3691" s="1" t="s">
        <v>7972</v>
      </c>
      <c r="L3691" s="1" t="s">
        <v>11745</v>
      </c>
    </row>
    <row r="3692" spans="1:12" ht="37.5">
      <c r="A3692" s="1" t="s">
        <v>29234</v>
      </c>
      <c r="B3692" s="1" t="s">
        <v>29235</v>
      </c>
      <c r="C3692" s="1" t="s">
        <v>23900</v>
      </c>
      <c r="D3692" s="1" t="s">
        <v>29236</v>
      </c>
      <c r="E3692" s="1">
        <v>2020</v>
      </c>
      <c r="F3692" s="1" t="s">
        <v>8491</v>
      </c>
      <c r="G3692" s="1">
        <v>21693536</v>
      </c>
      <c r="H3692" s="1">
        <v>8</v>
      </c>
      <c r="I3692" s="1" t="s">
        <v>29237</v>
      </c>
      <c r="J3692" s="1" t="s">
        <v>29238</v>
      </c>
      <c r="K3692" s="1" t="s">
        <v>7972</v>
      </c>
      <c r="L3692" s="1" t="s">
        <v>8102</v>
      </c>
    </row>
    <row r="3693" spans="1:12" ht="37.5">
      <c r="A3693" s="1" t="s">
        <v>29239</v>
      </c>
      <c r="B3693" s="1" t="s">
        <v>29240</v>
      </c>
      <c r="C3693" s="1" t="s">
        <v>23900</v>
      </c>
      <c r="D3693" s="1" t="s">
        <v>29241</v>
      </c>
      <c r="E3693" s="1">
        <v>2020</v>
      </c>
      <c r="F3693" s="1" t="s">
        <v>29215</v>
      </c>
      <c r="G3693" s="1" t="s">
        <v>7969</v>
      </c>
      <c r="H3693" s="1" t="s">
        <v>7969</v>
      </c>
      <c r="I3693" s="1" t="s">
        <v>27879</v>
      </c>
      <c r="J3693" s="1" t="s">
        <v>29242</v>
      </c>
      <c r="K3693" s="1" t="s">
        <v>7972</v>
      </c>
      <c r="L3693" s="1" t="s">
        <v>8102</v>
      </c>
    </row>
    <row r="3694" spans="1:12" ht="37.5">
      <c r="A3694" s="1" t="s">
        <v>29243</v>
      </c>
      <c r="B3694" s="1" t="s">
        <v>29244</v>
      </c>
      <c r="C3694" s="1" t="s">
        <v>23900</v>
      </c>
      <c r="D3694" s="1" t="s">
        <v>29245</v>
      </c>
      <c r="E3694" s="1">
        <v>2020</v>
      </c>
      <c r="F3694" s="1" t="s">
        <v>24422</v>
      </c>
      <c r="G3694" s="1">
        <v>200255</v>
      </c>
      <c r="H3694" s="1">
        <v>512</v>
      </c>
      <c r="I3694" s="1" t="s">
        <v>29246</v>
      </c>
      <c r="J3694" s="1" t="s">
        <v>29247</v>
      </c>
      <c r="K3694" s="1" t="s">
        <v>7972</v>
      </c>
      <c r="L3694" s="1" t="s">
        <v>8465</v>
      </c>
    </row>
    <row r="3695" spans="1:12" ht="37.5">
      <c r="A3695" s="1" t="s">
        <v>29248</v>
      </c>
      <c r="B3695" s="1" t="s">
        <v>29249</v>
      </c>
      <c r="C3695" s="1" t="s">
        <v>23900</v>
      </c>
      <c r="D3695" s="1" t="s">
        <v>29250</v>
      </c>
      <c r="E3695" s="1">
        <v>2020</v>
      </c>
      <c r="F3695" s="1" t="s">
        <v>8491</v>
      </c>
      <c r="G3695" s="1">
        <v>21693536</v>
      </c>
      <c r="H3695" s="1">
        <v>8</v>
      </c>
      <c r="I3695" s="1" t="s">
        <v>29251</v>
      </c>
      <c r="J3695" s="1" t="s">
        <v>29252</v>
      </c>
      <c r="K3695" s="1" t="s">
        <v>7972</v>
      </c>
      <c r="L3695" s="1" t="s">
        <v>8102</v>
      </c>
    </row>
    <row r="3696" spans="1:12" ht="37.5">
      <c r="A3696" s="1" t="s">
        <v>29253</v>
      </c>
      <c r="B3696" s="1" t="s">
        <v>29254</v>
      </c>
      <c r="C3696" s="1" t="s">
        <v>23900</v>
      </c>
      <c r="D3696" s="1" t="s">
        <v>29255</v>
      </c>
      <c r="E3696" s="1">
        <v>2020</v>
      </c>
      <c r="F3696" s="1" t="s">
        <v>29256</v>
      </c>
      <c r="G3696" s="1">
        <v>17438187</v>
      </c>
      <c r="H3696" s="1">
        <v>17</v>
      </c>
      <c r="I3696" s="1" t="s">
        <v>29257</v>
      </c>
      <c r="J3696" s="1" t="s">
        <v>29258</v>
      </c>
      <c r="K3696" s="1" t="s">
        <v>7972</v>
      </c>
      <c r="L3696" s="1" t="s">
        <v>9617</v>
      </c>
    </row>
    <row r="3697" spans="1:12" ht="37.5">
      <c r="A3697" s="1" t="s">
        <v>29259</v>
      </c>
      <c r="B3697" s="1" t="s">
        <v>29260</v>
      </c>
      <c r="C3697" s="1" t="s">
        <v>23900</v>
      </c>
      <c r="D3697" s="1" t="s">
        <v>29261</v>
      </c>
      <c r="E3697" s="1">
        <v>2019</v>
      </c>
      <c r="F3697" s="1" t="s">
        <v>29066</v>
      </c>
      <c r="G3697" s="1" t="s">
        <v>7969</v>
      </c>
      <c r="H3697" s="1" t="s">
        <v>7969</v>
      </c>
      <c r="I3697" s="1" t="s">
        <v>29262</v>
      </c>
      <c r="J3697" s="1" t="s">
        <v>29263</v>
      </c>
      <c r="K3697" s="1" t="s">
        <v>7972</v>
      </c>
      <c r="L3697" s="1" t="s">
        <v>8102</v>
      </c>
    </row>
    <row r="3698" spans="1:12" ht="37.5">
      <c r="A3698" s="1" t="s">
        <v>29264</v>
      </c>
      <c r="B3698" s="1" t="s">
        <v>29265</v>
      </c>
      <c r="C3698" s="1" t="s">
        <v>23900</v>
      </c>
      <c r="D3698" s="1" t="s">
        <v>29266</v>
      </c>
      <c r="E3698" s="1">
        <v>2020</v>
      </c>
      <c r="F3698" s="1" t="s">
        <v>11641</v>
      </c>
      <c r="G3698" s="1">
        <v>15308669</v>
      </c>
      <c r="H3698" s="1">
        <v>2020</v>
      </c>
      <c r="I3698" s="1" t="s">
        <v>29267</v>
      </c>
      <c r="J3698" s="1" t="s">
        <v>29268</v>
      </c>
      <c r="K3698" s="1" t="s">
        <v>7972</v>
      </c>
      <c r="L3698" s="1" t="s">
        <v>11624</v>
      </c>
    </row>
    <row r="3699" spans="1:12" ht="37.5">
      <c r="A3699" s="1" t="s">
        <v>29269</v>
      </c>
      <c r="B3699" s="1" t="s">
        <v>29270</v>
      </c>
      <c r="C3699" s="1" t="s">
        <v>23900</v>
      </c>
      <c r="D3699" s="1" t="s">
        <v>29271</v>
      </c>
      <c r="E3699" s="1">
        <v>2019</v>
      </c>
      <c r="F3699" s="1" t="s">
        <v>29136</v>
      </c>
      <c r="G3699" s="1" t="s">
        <v>7969</v>
      </c>
      <c r="H3699" s="1" t="s">
        <v>7969</v>
      </c>
      <c r="I3699" s="1" t="s">
        <v>29272</v>
      </c>
      <c r="J3699" s="1" t="s">
        <v>29273</v>
      </c>
      <c r="K3699" s="1" t="s">
        <v>7972</v>
      </c>
      <c r="L3699" s="1" t="s">
        <v>8102</v>
      </c>
    </row>
    <row r="3700" spans="1:12" ht="37.5">
      <c r="A3700" s="1" t="s">
        <v>29274</v>
      </c>
      <c r="B3700" s="1" t="s">
        <v>29275</v>
      </c>
      <c r="C3700" s="1" t="s">
        <v>23900</v>
      </c>
      <c r="D3700" s="1" t="s">
        <v>29276</v>
      </c>
      <c r="E3700" s="1">
        <v>2020</v>
      </c>
      <c r="F3700" s="1" t="s">
        <v>8491</v>
      </c>
      <c r="G3700" s="1">
        <v>21693536</v>
      </c>
      <c r="H3700" s="1">
        <v>8</v>
      </c>
      <c r="I3700" s="1" t="s">
        <v>29277</v>
      </c>
      <c r="J3700" s="1" t="s">
        <v>29278</v>
      </c>
      <c r="K3700" s="1" t="s">
        <v>7972</v>
      </c>
      <c r="L3700" s="1" t="s">
        <v>8102</v>
      </c>
    </row>
    <row r="3701" spans="1:12" ht="37.5">
      <c r="A3701" s="1" t="s">
        <v>29279</v>
      </c>
      <c r="B3701" s="1" t="s">
        <v>29280</v>
      </c>
      <c r="C3701" s="1" t="s">
        <v>23900</v>
      </c>
      <c r="D3701" s="1" t="s">
        <v>29281</v>
      </c>
      <c r="E3701" s="1">
        <v>2020</v>
      </c>
      <c r="F3701" s="1" t="s">
        <v>25245</v>
      </c>
      <c r="G3701" s="1">
        <v>10636919</v>
      </c>
      <c r="H3701" s="1" t="s">
        <v>7969</v>
      </c>
      <c r="I3701" s="1" t="s">
        <v>29282</v>
      </c>
      <c r="J3701" s="1" t="s">
        <v>29283</v>
      </c>
      <c r="K3701" s="1" t="s">
        <v>7972</v>
      </c>
      <c r="L3701" s="1" t="s">
        <v>8078</v>
      </c>
    </row>
    <row r="3702" spans="1:12" ht="37.5">
      <c r="A3702" s="1" t="s">
        <v>29284</v>
      </c>
      <c r="B3702" s="1" t="s">
        <v>29285</v>
      </c>
      <c r="C3702" s="1" t="s">
        <v>23900</v>
      </c>
      <c r="D3702" s="1" t="s">
        <v>29286</v>
      </c>
      <c r="E3702" s="1">
        <v>2020</v>
      </c>
      <c r="F3702" s="1" t="s">
        <v>25066</v>
      </c>
      <c r="G3702" s="1">
        <v>22147853</v>
      </c>
      <c r="H3702" s="1">
        <v>37</v>
      </c>
      <c r="I3702" s="1" t="s">
        <v>29287</v>
      </c>
      <c r="J3702" s="1" t="s">
        <v>29288</v>
      </c>
      <c r="K3702" s="1" t="s">
        <v>7972</v>
      </c>
      <c r="L3702" s="1" t="s">
        <v>8027</v>
      </c>
    </row>
    <row r="3703" spans="1:12" ht="37.5">
      <c r="A3703" s="1" t="s">
        <v>29289</v>
      </c>
      <c r="B3703" s="1" t="s">
        <v>29290</v>
      </c>
      <c r="C3703" s="1" t="s">
        <v>23900</v>
      </c>
      <c r="D3703" s="1" t="s">
        <v>29291</v>
      </c>
      <c r="E3703" s="1">
        <v>2020</v>
      </c>
      <c r="F3703" s="1" t="s">
        <v>8491</v>
      </c>
      <c r="G3703" s="1">
        <v>21693536</v>
      </c>
      <c r="H3703" s="1">
        <v>8</v>
      </c>
      <c r="I3703" s="1" t="s">
        <v>29292</v>
      </c>
      <c r="J3703" s="1" t="s">
        <v>29293</v>
      </c>
      <c r="K3703" s="1" t="s">
        <v>7972</v>
      </c>
      <c r="L3703" s="1" t="s">
        <v>8102</v>
      </c>
    </row>
    <row r="3704" spans="1:12" ht="37.5">
      <c r="A3704" s="1" t="s">
        <v>29294</v>
      </c>
      <c r="B3704" s="1" t="s">
        <v>29295</v>
      </c>
      <c r="C3704" s="1" t="s">
        <v>23900</v>
      </c>
      <c r="D3704" s="1" t="s">
        <v>29296</v>
      </c>
      <c r="E3704" s="1">
        <v>2020</v>
      </c>
      <c r="F3704" s="1" t="s">
        <v>29297</v>
      </c>
      <c r="G3704" s="1">
        <v>21508097</v>
      </c>
      <c r="H3704" s="1">
        <v>13</v>
      </c>
      <c r="I3704" s="1" t="s">
        <v>29298</v>
      </c>
      <c r="J3704" s="1" t="s">
        <v>29299</v>
      </c>
      <c r="K3704" s="1" t="s">
        <v>7972</v>
      </c>
      <c r="L3704" s="1" t="s">
        <v>29300</v>
      </c>
    </row>
    <row r="3705" spans="1:12" ht="37.5">
      <c r="A3705" s="1" t="s">
        <v>29301</v>
      </c>
      <c r="B3705" s="1" t="s">
        <v>29302</v>
      </c>
      <c r="C3705" s="1" t="s">
        <v>23900</v>
      </c>
      <c r="D3705" s="1" t="s">
        <v>29303</v>
      </c>
      <c r="E3705" s="1">
        <v>2020</v>
      </c>
      <c r="F3705" s="1" t="s">
        <v>8491</v>
      </c>
      <c r="G3705" s="1">
        <v>21693536</v>
      </c>
      <c r="H3705" s="1">
        <v>8</v>
      </c>
      <c r="I3705" s="1" t="s">
        <v>29304</v>
      </c>
      <c r="J3705" s="1" t="s">
        <v>29305</v>
      </c>
      <c r="K3705" s="1" t="s">
        <v>7972</v>
      </c>
      <c r="L3705" s="1" t="s">
        <v>8102</v>
      </c>
    </row>
    <row r="3706" spans="1:12" ht="37.5">
      <c r="A3706" s="1" t="s">
        <v>29306</v>
      </c>
      <c r="B3706" s="1" t="s">
        <v>29307</v>
      </c>
      <c r="C3706" s="1" t="s">
        <v>23900</v>
      </c>
      <c r="D3706" s="1" t="s">
        <v>29308</v>
      </c>
      <c r="E3706" s="1">
        <v>2020</v>
      </c>
      <c r="F3706" s="1" t="s">
        <v>8491</v>
      </c>
      <c r="G3706" s="1">
        <v>21693536</v>
      </c>
      <c r="H3706" s="1">
        <v>8</v>
      </c>
      <c r="I3706" s="1" t="s">
        <v>29309</v>
      </c>
      <c r="J3706" s="1" t="s">
        <v>29310</v>
      </c>
      <c r="K3706" s="1" t="s">
        <v>7972</v>
      </c>
      <c r="L3706" s="1" t="s">
        <v>8102</v>
      </c>
    </row>
    <row r="3707" spans="1:12" ht="37.5">
      <c r="A3707" s="1" t="s">
        <v>29311</v>
      </c>
      <c r="B3707" s="1" t="s">
        <v>29312</v>
      </c>
      <c r="C3707" s="1" t="s">
        <v>23900</v>
      </c>
      <c r="D3707" s="1" t="s">
        <v>29313</v>
      </c>
      <c r="E3707" s="1">
        <v>2020</v>
      </c>
      <c r="F3707" s="1" t="s">
        <v>8293</v>
      </c>
      <c r="G3707" s="1">
        <v>22142134</v>
      </c>
      <c r="H3707" s="1">
        <v>50</v>
      </c>
      <c r="I3707" s="1" t="s">
        <v>29314</v>
      </c>
      <c r="J3707" s="1" t="s">
        <v>29315</v>
      </c>
      <c r="K3707" s="1" t="s">
        <v>7972</v>
      </c>
      <c r="L3707" s="1" t="s">
        <v>8027</v>
      </c>
    </row>
    <row r="3708" spans="1:12" ht="37.5">
      <c r="A3708" s="1" t="s">
        <v>29316</v>
      </c>
      <c r="B3708" s="1" t="s">
        <v>29317</v>
      </c>
      <c r="C3708" s="1" t="s">
        <v>23900</v>
      </c>
      <c r="D3708" s="1" t="s">
        <v>29318</v>
      </c>
      <c r="E3708" s="1">
        <v>2020</v>
      </c>
      <c r="F3708" s="1" t="s">
        <v>16518</v>
      </c>
      <c r="G3708" s="1">
        <v>19326203</v>
      </c>
      <c r="H3708" s="1">
        <v>15</v>
      </c>
      <c r="I3708" s="1" t="s">
        <v>29319</v>
      </c>
      <c r="J3708" s="1" t="s">
        <v>29320</v>
      </c>
      <c r="K3708" s="1" t="s">
        <v>7972</v>
      </c>
      <c r="L3708" s="1" t="s">
        <v>16521</v>
      </c>
    </row>
    <row r="3709" spans="1:12" ht="37.5">
      <c r="A3709" s="1" t="s">
        <v>29321</v>
      </c>
      <c r="B3709" s="1" t="s">
        <v>29322</v>
      </c>
      <c r="C3709" s="1" t="s">
        <v>23900</v>
      </c>
      <c r="D3709" s="1" t="s">
        <v>29323</v>
      </c>
      <c r="E3709" s="1">
        <v>2020</v>
      </c>
      <c r="F3709" s="1" t="s">
        <v>12276</v>
      </c>
      <c r="G3709" s="1">
        <v>21945357</v>
      </c>
      <c r="H3709" s="1">
        <v>1101</v>
      </c>
      <c r="I3709" s="1" t="s">
        <v>29324</v>
      </c>
      <c r="J3709" s="1" t="s">
        <v>29325</v>
      </c>
      <c r="K3709" s="1" t="s">
        <v>7972</v>
      </c>
      <c r="L3709" s="1" t="s">
        <v>7978</v>
      </c>
    </row>
    <row r="3710" spans="1:12" ht="37.5">
      <c r="A3710" s="1" t="s">
        <v>29326</v>
      </c>
      <c r="B3710" s="1" t="s">
        <v>29327</v>
      </c>
      <c r="C3710" s="1" t="s">
        <v>23900</v>
      </c>
      <c r="D3710" s="1" t="s">
        <v>29328</v>
      </c>
      <c r="E3710" s="1">
        <v>2020</v>
      </c>
      <c r="F3710" s="1" t="s">
        <v>21402</v>
      </c>
      <c r="G3710" s="1">
        <v>2786125</v>
      </c>
      <c r="H3710" s="1">
        <v>54</v>
      </c>
      <c r="I3710" s="1" t="s">
        <v>29329</v>
      </c>
      <c r="J3710" s="1" t="s">
        <v>29330</v>
      </c>
      <c r="K3710" s="1" t="s">
        <v>7972</v>
      </c>
      <c r="L3710" s="1" t="s">
        <v>7993</v>
      </c>
    </row>
    <row r="3711" spans="1:12" ht="37.5">
      <c r="A3711" s="1" t="s">
        <v>29331</v>
      </c>
      <c r="B3711" s="1" t="s">
        <v>29332</v>
      </c>
      <c r="C3711" s="1" t="s">
        <v>23900</v>
      </c>
      <c r="D3711" s="1" t="s">
        <v>29333</v>
      </c>
      <c r="E3711" s="1">
        <v>2020</v>
      </c>
      <c r="F3711" s="1" t="s">
        <v>25785</v>
      </c>
      <c r="G3711" s="1">
        <v>9410643</v>
      </c>
      <c r="H3711" s="1">
        <v>32</v>
      </c>
      <c r="I3711" s="1" t="s">
        <v>29334</v>
      </c>
      <c r="J3711" s="1" t="s">
        <v>29335</v>
      </c>
      <c r="K3711" s="1" t="s">
        <v>7972</v>
      </c>
      <c r="L3711" s="1" t="s">
        <v>7985</v>
      </c>
    </row>
    <row r="3712" spans="1:12" ht="37.5">
      <c r="A3712" s="1" t="s">
        <v>4228</v>
      </c>
      <c r="B3712" s="1" t="s">
        <v>5160</v>
      </c>
      <c r="C3712" s="1" t="s">
        <v>23900</v>
      </c>
      <c r="D3712" s="1" t="s">
        <v>4231</v>
      </c>
      <c r="E3712" s="1">
        <v>2020</v>
      </c>
      <c r="F3712" s="1" t="s">
        <v>8024</v>
      </c>
      <c r="G3712" s="1">
        <v>1674048</v>
      </c>
      <c r="H3712" s="1">
        <v>88</v>
      </c>
      <c r="I3712" s="1" t="s">
        <v>29336</v>
      </c>
      <c r="J3712" s="1" t="s">
        <v>29337</v>
      </c>
      <c r="K3712" s="1" t="s">
        <v>7972</v>
      </c>
      <c r="L3712" s="1" t="s">
        <v>8027</v>
      </c>
    </row>
    <row r="3713" spans="1:12" ht="37.5">
      <c r="A3713" s="1" t="s">
        <v>29338</v>
      </c>
      <c r="B3713" s="1" t="s">
        <v>29339</v>
      </c>
      <c r="C3713" s="1" t="s">
        <v>23900</v>
      </c>
      <c r="D3713" s="1" t="s">
        <v>29340</v>
      </c>
      <c r="E3713" s="1">
        <v>2020</v>
      </c>
      <c r="F3713" s="1" t="s">
        <v>9013</v>
      </c>
      <c r="G3713" s="1">
        <v>18770509</v>
      </c>
      <c r="H3713" s="1">
        <v>174</v>
      </c>
      <c r="I3713" s="1" t="s">
        <v>29341</v>
      </c>
      <c r="J3713" s="1" t="s">
        <v>29342</v>
      </c>
      <c r="K3713" s="1" t="s">
        <v>7972</v>
      </c>
      <c r="L3713" s="1" t="s">
        <v>7993</v>
      </c>
    </row>
    <row r="3714" spans="1:12" ht="37.5">
      <c r="A3714" s="1" t="s">
        <v>29343</v>
      </c>
      <c r="B3714" s="1" t="s">
        <v>29344</v>
      </c>
      <c r="C3714" s="1" t="s">
        <v>23900</v>
      </c>
      <c r="D3714" s="1" t="s">
        <v>29345</v>
      </c>
      <c r="E3714" s="1">
        <v>2020</v>
      </c>
      <c r="F3714" s="1" t="s">
        <v>9971</v>
      </c>
      <c r="G3714" s="1">
        <v>13837621</v>
      </c>
      <c r="H3714" s="1">
        <v>102</v>
      </c>
      <c r="I3714" s="1" t="s">
        <v>29346</v>
      </c>
      <c r="J3714" s="1" t="s">
        <v>29347</v>
      </c>
      <c r="K3714" s="1" t="s">
        <v>7972</v>
      </c>
      <c r="L3714" s="1" t="s">
        <v>7993</v>
      </c>
    </row>
    <row r="3715" spans="1:12" ht="37.5">
      <c r="A3715" s="1" t="s">
        <v>29348</v>
      </c>
      <c r="B3715" s="1" t="s">
        <v>29349</v>
      </c>
      <c r="C3715" s="1" t="s">
        <v>23900</v>
      </c>
      <c r="D3715" s="1" t="s">
        <v>29350</v>
      </c>
      <c r="E3715" s="1">
        <v>2020</v>
      </c>
      <c r="F3715" s="1" t="s">
        <v>8491</v>
      </c>
      <c r="G3715" s="1">
        <v>21693536</v>
      </c>
      <c r="H3715" s="1">
        <v>8</v>
      </c>
      <c r="I3715" s="1" t="s">
        <v>29351</v>
      </c>
      <c r="J3715" s="1" t="s">
        <v>29352</v>
      </c>
      <c r="K3715" s="1" t="s">
        <v>7972</v>
      </c>
      <c r="L3715" s="1" t="s">
        <v>8102</v>
      </c>
    </row>
    <row r="3716" spans="1:12" ht="37.5">
      <c r="A3716" s="1" t="s">
        <v>29353</v>
      </c>
      <c r="B3716" s="1" t="s">
        <v>29354</v>
      </c>
      <c r="C3716" s="1" t="s">
        <v>23900</v>
      </c>
      <c r="D3716" s="1" t="s">
        <v>29355</v>
      </c>
      <c r="E3716" s="1">
        <v>2020</v>
      </c>
      <c r="F3716" s="1" t="s">
        <v>8261</v>
      </c>
      <c r="G3716" s="1" t="s">
        <v>29356</v>
      </c>
      <c r="H3716" s="1">
        <v>11</v>
      </c>
      <c r="I3716" s="1" t="s">
        <v>29357</v>
      </c>
      <c r="J3716" s="1" t="s">
        <v>29358</v>
      </c>
      <c r="K3716" s="1" t="s">
        <v>7972</v>
      </c>
      <c r="L3716" s="1" t="s">
        <v>8264</v>
      </c>
    </row>
    <row r="3717" spans="1:12" ht="37.5">
      <c r="A3717" s="1" t="s">
        <v>29359</v>
      </c>
      <c r="B3717" s="1" t="s">
        <v>29360</v>
      </c>
      <c r="C3717" s="1" t="s">
        <v>23900</v>
      </c>
      <c r="D3717" s="1" t="s">
        <v>29361</v>
      </c>
      <c r="E3717" s="1">
        <v>2020</v>
      </c>
      <c r="F3717" s="1" t="s">
        <v>8491</v>
      </c>
      <c r="G3717" s="1">
        <v>21693536</v>
      </c>
      <c r="H3717" s="1">
        <v>8</v>
      </c>
      <c r="I3717" s="1" t="s">
        <v>29362</v>
      </c>
      <c r="J3717" s="1" t="s">
        <v>29363</v>
      </c>
      <c r="K3717" s="1" t="s">
        <v>7972</v>
      </c>
      <c r="L3717" s="1" t="s">
        <v>8102</v>
      </c>
    </row>
    <row r="3718" spans="1:12" ht="37.5">
      <c r="A3718" s="1" t="s">
        <v>3977</v>
      </c>
      <c r="B3718" s="1" t="s">
        <v>29364</v>
      </c>
      <c r="C3718" s="1" t="s">
        <v>23900</v>
      </c>
      <c r="D3718" s="1" t="s">
        <v>3980</v>
      </c>
      <c r="E3718" s="1">
        <v>2020</v>
      </c>
      <c r="F3718" s="1" t="s">
        <v>8491</v>
      </c>
      <c r="G3718" s="1">
        <v>21693536</v>
      </c>
      <c r="H3718" s="1">
        <v>8</v>
      </c>
      <c r="I3718" s="1" t="s">
        <v>29365</v>
      </c>
      <c r="J3718" s="1" t="s">
        <v>29366</v>
      </c>
      <c r="K3718" s="1" t="s">
        <v>7972</v>
      </c>
      <c r="L3718" s="1" t="s">
        <v>8102</v>
      </c>
    </row>
    <row r="3719" spans="1:12" ht="37.5">
      <c r="A3719" s="1" t="s">
        <v>29367</v>
      </c>
      <c r="B3719" s="1" t="s">
        <v>29368</v>
      </c>
      <c r="C3719" s="1" t="s">
        <v>23900</v>
      </c>
      <c r="D3719" s="1" t="s">
        <v>29369</v>
      </c>
      <c r="E3719" s="1">
        <v>2020</v>
      </c>
      <c r="F3719" s="1" t="s">
        <v>8491</v>
      </c>
      <c r="G3719" s="1">
        <v>21693536</v>
      </c>
      <c r="H3719" s="1">
        <v>8</v>
      </c>
      <c r="I3719" s="1" t="s">
        <v>29370</v>
      </c>
      <c r="J3719" s="1" t="s">
        <v>29371</v>
      </c>
      <c r="K3719" s="1" t="s">
        <v>7972</v>
      </c>
      <c r="L3719" s="1" t="s">
        <v>8102</v>
      </c>
    </row>
    <row r="3720" spans="1:12" ht="37.5">
      <c r="A3720" s="1" t="s">
        <v>29372</v>
      </c>
      <c r="B3720" s="1" t="s">
        <v>29373</v>
      </c>
      <c r="C3720" s="1" t="s">
        <v>23900</v>
      </c>
      <c r="D3720" s="1" t="s">
        <v>29374</v>
      </c>
      <c r="E3720" s="1">
        <v>2020</v>
      </c>
      <c r="F3720" s="1" t="s">
        <v>13235</v>
      </c>
      <c r="G3720" s="1">
        <v>104620</v>
      </c>
      <c r="H3720" s="1">
        <v>63</v>
      </c>
      <c r="I3720" s="1" t="s">
        <v>29375</v>
      </c>
      <c r="J3720" s="1" t="s">
        <v>29376</v>
      </c>
      <c r="K3720" s="1" t="s">
        <v>7972</v>
      </c>
      <c r="L3720" s="1" t="s">
        <v>10731</v>
      </c>
    </row>
    <row r="3721" spans="1:12" ht="50">
      <c r="A3721" s="1" t="s">
        <v>29377</v>
      </c>
      <c r="B3721" s="1" t="s">
        <v>29378</v>
      </c>
      <c r="C3721" s="1" t="s">
        <v>23900</v>
      </c>
      <c r="D3721" s="1" t="s">
        <v>29379</v>
      </c>
      <c r="E3721" s="1">
        <v>2020</v>
      </c>
      <c r="F3721" s="1" t="s">
        <v>9579</v>
      </c>
      <c r="G3721" s="1">
        <v>20564961</v>
      </c>
      <c r="H3721" s="1">
        <v>29</v>
      </c>
      <c r="I3721" s="1" t="s">
        <v>29380</v>
      </c>
      <c r="J3721" s="1" t="s">
        <v>29381</v>
      </c>
      <c r="K3721" s="1" t="s">
        <v>7972</v>
      </c>
      <c r="L3721" s="1" t="s">
        <v>12644</v>
      </c>
    </row>
    <row r="3722" spans="1:12" ht="50">
      <c r="A3722" s="1" t="s">
        <v>29382</v>
      </c>
      <c r="B3722" s="1" t="s">
        <v>29383</v>
      </c>
      <c r="C3722" s="1" t="s">
        <v>23900</v>
      </c>
      <c r="D3722" s="1" t="s">
        <v>29384</v>
      </c>
      <c r="E3722" s="1">
        <v>2020</v>
      </c>
      <c r="F3722" s="1" t="s">
        <v>8177</v>
      </c>
      <c r="G3722" s="1">
        <v>23673370</v>
      </c>
      <c r="H3722" s="1">
        <v>118</v>
      </c>
      <c r="I3722" s="1" t="s">
        <v>29385</v>
      </c>
      <c r="J3722" s="1" t="s">
        <v>29386</v>
      </c>
      <c r="K3722" s="1" t="s">
        <v>7972</v>
      </c>
      <c r="L3722" s="1" t="s">
        <v>7978</v>
      </c>
    </row>
    <row r="3723" spans="1:12" ht="37.5">
      <c r="A3723" s="1" t="s">
        <v>29387</v>
      </c>
      <c r="B3723" s="1" t="s">
        <v>29388</v>
      </c>
      <c r="C3723" s="1" t="s">
        <v>23900</v>
      </c>
      <c r="D3723" s="1" t="s">
        <v>29389</v>
      </c>
      <c r="E3723" s="1">
        <v>2020</v>
      </c>
      <c r="F3723" s="1" t="s">
        <v>8491</v>
      </c>
      <c r="G3723" s="1">
        <v>21693536</v>
      </c>
      <c r="H3723" s="1">
        <v>8</v>
      </c>
      <c r="I3723" s="1" t="s">
        <v>29390</v>
      </c>
      <c r="J3723" s="1" t="s">
        <v>29391</v>
      </c>
      <c r="K3723" s="1" t="s">
        <v>7972</v>
      </c>
      <c r="L3723" s="1" t="s">
        <v>8102</v>
      </c>
    </row>
    <row r="3724" spans="1:12" ht="37.5">
      <c r="A3724" s="1" t="s">
        <v>3920</v>
      </c>
      <c r="B3724" s="1" t="s">
        <v>29392</v>
      </c>
      <c r="C3724" s="1" t="s">
        <v>23900</v>
      </c>
      <c r="D3724" s="1" t="s">
        <v>29393</v>
      </c>
      <c r="E3724" s="1">
        <v>2020</v>
      </c>
      <c r="F3724" s="1" t="s">
        <v>8491</v>
      </c>
      <c r="G3724" s="1">
        <v>21693536</v>
      </c>
      <c r="H3724" s="1">
        <v>8</v>
      </c>
      <c r="I3724" s="1" t="s">
        <v>29394</v>
      </c>
      <c r="J3724" s="1" t="s">
        <v>29395</v>
      </c>
      <c r="K3724" s="1" t="s">
        <v>7972</v>
      </c>
      <c r="L3724" s="1" t="s">
        <v>8102</v>
      </c>
    </row>
    <row r="3725" spans="1:12" ht="37.5">
      <c r="A3725" s="1" t="s">
        <v>29396</v>
      </c>
      <c r="B3725" s="1" t="s">
        <v>29397</v>
      </c>
      <c r="C3725" s="1" t="s">
        <v>23900</v>
      </c>
      <c r="D3725" s="1" t="s">
        <v>29398</v>
      </c>
      <c r="E3725" s="1">
        <v>2020</v>
      </c>
      <c r="F3725" s="1" t="s">
        <v>24422</v>
      </c>
      <c r="G3725" s="1">
        <v>200255</v>
      </c>
      <c r="H3725" s="1">
        <v>512</v>
      </c>
      <c r="I3725" s="1" t="s">
        <v>29399</v>
      </c>
      <c r="J3725" s="1" t="s">
        <v>29400</v>
      </c>
      <c r="K3725" s="1" t="s">
        <v>7972</v>
      </c>
      <c r="L3725" s="1" t="s">
        <v>8465</v>
      </c>
    </row>
    <row r="3726" spans="1:12" ht="37.5">
      <c r="A3726" s="1" t="s">
        <v>29401</v>
      </c>
      <c r="B3726" s="1" t="s">
        <v>29402</v>
      </c>
      <c r="C3726" s="1" t="s">
        <v>23900</v>
      </c>
      <c r="D3726" s="1" t="s">
        <v>29403</v>
      </c>
      <c r="E3726" s="1">
        <v>2020</v>
      </c>
      <c r="F3726" s="1" t="s">
        <v>29404</v>
      </c>
      <c r="G3726" s="1" t="s">
        <v>7969</v>
      </c>
      <c r="H3726" s="1" t="s">
        <v>7969</v>
      </c>
      <c r="I3726" s="1" t="s">
        <v>29405</v>
      </c>
      <c r="J3726" s="1" t="s">
        <v>29406</v>
      </c>
      <c r="K3726" s="1" t="s">
        <v>7972</v>
      </c>
      <c r="L3726" s="1" t="s">
        <v>13641</v>
      </c>
    </row>
    <row r="3727" spans="1:12" ht="37.5">
      <c r="A3727" s="1" t="s">
        <v>29407</v>
      </c>
      <c r="B3727" s="1" t="s">
        <v>29408</v>
      </c>
      <c r="C3727" s="1" t="s">
        <v>23900</v>
      </c>
      <c r="D3727" s="1" t="s">
        <v>29409</v>
      </c>
      <c r="E3727" s="1">
        <v>2020</v>
      </c>
      <c r="F3727" s="1" t="s">
        <v>8491</v>
      </c>
      <c r="G3727" s="1">
        <v>21693536</v>
      </c>
      <c r="H3727" s="1">
        <v>8</v>
      </c>
      <c r="I3727" s="1" t="s">
        <v>29410</v>
      </c>
      <c r="J3727" s="1" t="s">
        <v>29411</v>
      </c>
      <c r="K3727" s="1" t="s">
        <v>7972</v>
      </c>
      <c r="L3727" s="1" t="s">
        <v>8102</v>
      </c>
    </row>
    <row r="3728" spans="1:12" ht="37.5">
      <c r="A3728" s="1" t="s">
        <v>29412</v>
      </c>
      <c r="B3728" s="1" t="s">
        <v>29413</v>
      </c>
      <c r="C3728" s="1" t="s">
        <v>23900</v>
      </c>
      <c r="D3728" s="1" t="s">
        <v>29414</v>
      </c>
      <c r="E3728" s="1">
        <v>2020</v>
      </c>
      <c r="F3728" s="1" t="s">
        <v>8491</v>
      </c>
      <c r="G3728" s="1">
        <v>21693536</v>
      </c>
      <c r="H3728" s="1">
        <v>8</v>
      </c>
      <c r="I3728" s="1" t="s">
        <v>29415</v>
      </c>
      <c r="J3728" s="1" t="s">
        <v>29416</v>
      </c>
      <c r="K3728" s="1" t="s">
        <v>7972</v>
      </c>
      <c r="L3728" s="1" t="s">
        <v>8102</v>
      </c>
    </row>
    <row r="3729" spans="1:12" ht="37.5">
      <c r="A3729" s="1" t="s">
        <v>29417</v>
      </c>
      <c r="B3729" s="1" t="s">
        <v>29418</v>
      </c>
      <c r="C3729" s="1" t="s">
        <v>23900</v>
      </c>
      <c r="D3729" s="1" t="s">
        <v>29419</v>
      </c>
      <c r="E3729" s="1">
        <v>2020</v>
      </c>
      <c r="F3729" s="1" t="s">
        <v>8144</v>
      </c>
      <c r="G3729" s="1">
        <v>20763417</v>
      </c>
      <c r="H3729" s="1">
        <v>10</v>
      </c>
      <c r="I3729" s="1" t="s">
        <v>29420</v>
      </c>
      <c r="J3729" s="1" t="s">
        <v>29421</v>
      </c>
      <c r="K3729" s="1" t="s">
        <v>7972</v>
      </c>
      <c r="L3729" s="1" t="s">
        <v>11745</v>
      </c>
    </row>
    <row r="3730" spans="1:12" ht="50">
      <c r="A3730" s="1" t="s">
        <v>29422</v>
      </c>
      <c r="B3730" s="1" t="s">
        <v>29423</v>
      </c>
      <c r="C3730" s="1" t="s">
        <v>23900</v>
      </c>
      <c r="D3730" s="1" t="s">
        <v>29424</v>
      </c>
      <c r="E3730" s="1">
        <v>2020</v>
      </c>
      <c r="F3730" s="1" t="s">
        <v>29425</v>
      </c>
      <c r="G3730" s="1" t="s">
        <v>7969</v>
      </c>
      <c r="H3730" s="1" t="s">
        <v>7969</v>
      </c>
      <c r="I3730" s="1" t="s">
        <v>29426</v>
      </c>
      <c r="J3730" s="1" t="s">
        <v>29427</v>
      </c>
      <c r="K3730" s="1" t="s">
        <v>7972</v>
      </c>
      <c r="L3730" s="1" t="s">
        <v>8102</v>
      </c>
    </row>
    <row r="3731" spans="1:12" ht="37.5">
      <c r="A3731" s="1" t="s">
        <v>29428</v>
      </c>
      <c r="B3731" s="1" t="s">
        <v>29429</v>
      </c>
      <c r="C3731" s="1" t="s">
        <v>23900</v>
      </c>
      <c r="D3731" s="1" t="s">
        <v>29430</v>
      </c>
      <c r="E3731" s="1">
        <v>2020</v>
      </c>
      <c r="F3731" s="1" t="s">
        <v>29431</v>
      </c>
      <c r="G3731" s="1">
        <v>2564602</v>
      </c>
      <c r="H3731" s="1">
        <v>37</v>
      </c>
      <c r="I3731" s="1" t="s">
        <v>29432</v>
      </c>
      <c r="J3731" s="1" t="s">
        <v>29433</v>
      </c>
      <c r="K3731" s="1" t="s">
        <v>7972</v>
      </c>
      <c r="L3731" s="1" t="s">
        <v>8688</v>
      </c>
    </row>
    <row r="3732" spans="1:12" ht="50">
      <c r="A3732" s="1" t="s">
        <v>29434</v>
      </c>
      <c r="B3732" s="1" t="s">
        <v>29435</v>
      </c>
      <c r="C3732" s="1" t="s">
        <v>23900</v>
      </c>
      <c r="D3732" s="1" t="s">
        <v>29436</v>
      </c>
      <c r="E3732" s="1">
        <v>2020</v>
      </c>
      <c r="F3732" s="1" t="s">
        <v>29437</v>
      </c>
      <c r="G3732" s="1">
        <v>20539711</v>
      </c>
      <c r="H3732" s="1">
        <v>7</v>
      </c>
      <c r="I3732" s="1" t="s">
        <v>29438</v>
      </c>
      <c r="J3732" s="1" t="s">
        <v>29439</v>
      </c>
      <c r="K3732" s="1" t="s">
        <v>7972</v>
      </c>
      <c r="L3732" s="1" t="s">
        <v>10731</v>
      </c>
    </row>
    <row r="3733" spans="1:12" ht="37.5">
      <c r="A3733" s="1" t="s">
        <v>29440</v>
      </c>
      <c r="B3733" s="1" t="s">
        <v>29441</v>
      </c>
      <c r="C3733" s="1" t="s">
        <v>23900</v>
      </c>
      <c r="D3733" s="1" t="s">
        <v>29442</v>
      </c>
      <c r="E3733" s="1">
        <v>2020</v>
      </c>
      <c r="F3733" s="1" t="s">
        <v>8491</v>
      </c>
      <c r="G3733" s="1">
        <v>21693536</v>
      </c>
      <c r="H3733" s="1">
        <v>8</v>
      </c>
      <c r="I3733" s="1" t="s">
        <v>29443</v>
      </c>
      <c r="J3733" s="1" t="s">
        <v>29444</v>
      </c>
      <c r="K3733" s="1" t="s">
        <v>7972</v>
      </c>
      <c r="L3733" s="1" t="s">
        <v>8102</v>
      </c>
    </row>
    <row r="3734" spans="1:12" ht="37.5">
      <c r="A3734" s="1" t="s">
        <v>29445</v>
      </c>
      <c r="B3734" s="1" t="s">
        <v>29446</v>
      </c>
      <c r="C3734" s="1" t="s">
        <v>23900</v>
      </c>
      <c r="D3734" s="1" t="s">
        <v>29447</v>
      </c>
      <c r="E3734" s="1">
        <v>2020</v>
      </c>
      <c r="F3734" s="1" t="s">
        <v>24690</v>
      </c>
      <c r="G3734" s="1">
        <v>9252312</v>
      </c>
      <c r="H3734" s="1">
        <v>375</v>
      </c>
      <c r="I3734" s="1" t="s">
        <v>29448</v>
      </c>
      <c r="J3734" s="1" t="s">
        <v>29449</v>
      </c>
      <c r="K3734" s="1" t="s">
        <v>7972</v>
      </c>
      <c r="L3734" s="1" t="s">
        <v>7993</v>
      </c>
    </row>
    <row r="3735" spans="1:12" ht="37.5">
      <c r="A3735" s="1" t="s">
        <v>29450</v>
      </c>
      <c r="B3735" s="1" t="s">
        <v>29451</v>
      </c>
      <c r="C3735" s="1" t="s">
        <v>23900</v>
      </c>
      <c r="D3735" s="1" t="s">
        <v>29452</v>
      </c>
      <c r="E3735" s="1">
        <v>2020</v>
      </c>
      <c r="F3735" s="1" t="s">
        <v>29453</v>
      </c>
      <c r="G3735" s="1" t="s">
        <v>7969</v>
      </c>
      <c r="H3735" s="1" t="s">
        <v>7969</v>
      </c>
      <c r="I3735" s="1" t="s">
        <v>29454</v>
      </c>
      <c r="J3735" s="1" t="s">
        <v>29455</v>
      </c>
      <c r="K3735" s="1" t="s">
        <v>7972</v>
      </c>
      <c r="L3735" s="1" t="s">
        <v>29456</v>
      </c>
    </row>
    <row r="3736" spans="1:12" ht="50">
      <c r="A3736" s="1" t="s">
        <v>29457</v>
      </c>
      <c r="B3736" s="1" t="s">
        <v>29458</v>
      </c>
      <c r="C3736" s="1" t="s">
        <v>23900</v>
      </c>
      <c r="D3736" s="1" t="s">
        <v>29459</v>
      </c>
      <c r="E3736" s="1">
        <v>2020</v>
      </c>
      <c r="F3736" s="1" t="s">
        <v>9376</v>
      </c>
      <c r="G3736" s="1">
        <v>23765992</v>
      </c>
      <c r="H3736" s="1">
        <v>6</v>
      </c>
      <c r="I3736" s="1" t="s">
        <v>29460</v>
      </c>
      <c r="J3736" s="1" t="s">
        <v>29461</v>
      </c>
      <c r="K3736" s="1" t="s">
        <v>7972</v>
      </c>
      <c r="L3736" s="1" t="s">
        <v>9379</v>
      </c>
    </row>
    <row r="3737" spans="1:12" ht="37.5">
      <c r="A3737" s="1" t="s">
        <v>3887</v>
      </c>
      <c r="B3737" s="1" t="s">
        <v>29462</v>
      </c>
      <c r="C3737" s="1" t="s">
        <v>23900</v>
      </c>
      <c r="D3737" s="1" t="s">
        <v>3890</v>
      </c>
      <c r="E3737" s="1">
        <v>2020</v>
      </c>
      <c r="F3737" s="1" t="s">
        <v>8491</v>
      </c>
      <c r="G3737" s="1">
        <v>21693536</v>
      </c>
      <c r="H3737" s="1">
        <v>8</v>
      </c>
      <c r="I3737" s="1" t="s">
        <v>29463</v>
      </c>
      <c r="J3737" s="1" t="s">
        <v>29464</v>
      </c>
      <c r="K3737" s="1" t="s">
        <v>7972</v>
      </c>
      <c r="L3737" s="1" t="s">
        <v>8102</v>
      </c>
    </row>
    <row r="3738" spans="1:12" ht="37.5">
      <c r="A3738" s="1" t="s">
        <v>29465</v>
      </c>
      <c r="B3738" s="1" t="s">
        <v>29466</v>
      </c>
      <c r="C3738" s="1" t="s">
        <v>23900</v>
      </c>
      <c r="D3738" s="1" t="s">
        <v>29467</v>
      </c>
      <c r="E3738" s="1">
        <v>2020</v>
      </c>
      <c r="F3738" s="1" t="s">
        <v>8491</v>
      </c>
      <c r="G3738" s="1">
        <v>21693536</v>
      </c>
      <c r="H3738" s="1">
        <v>8</v>
      </c>
      <c r="I3738" s="1" t="s">
        <v>29468</v>
      </c>
      <c r="J3738" s="1" t="s">
        <v>29469</v>
      </c>
      <c r="K3738" s="1" t="s">
        <v>7972</v>
      </c>
      <c r="L3738" s="1" t="s">
        <v>8102</v>
      </c>
    </row>
    <row r="3739" spans="1:12" ht="37.5">
      <c r="A3739" s="1" t="s">
        <v>29470</v>
      </c>
      <c r="B3739" s="1" t="s">
        <v>29471</v>
      </c>
      <c r="C3739" s="1" t="s">
        <v>23900</v>
      </c>
      <c r="D3739" s="1" t="s">
        <v>29472</v>
      </c>
      <c r="E3739" s="1">
        <v>2020</v>
      </c>
      <c r="F3739" s="1" t="s">
        <v>12363</v>
      </c>
      <c r="G3739" s="1">
        <v>16833198</v>
      </c>
      <c r="H3739" s="1">
        <v>17</v>
      </c>
      <c r="I3739" s="1" t="s">
        <v>29473</v>
      </c>
      <c r="J3739" s="1" t="s">
        <v>29474</v>
      </c>
      <c r="K3739" s="1" t="s">
        <v>7972</v>
      </c>
      <c r="L3739" s="1" t="s">
        <v>12366</v>
      </c>
    </row>
    <row r="3740" spans="1:12" ht="37.5">
      <c r="A3740" s="1" t="s">
        <v>29475</v>
      </c>
      <c r="B3740" s="1" t="s">
        <v>29476</v>
      </c>
      <c r="C3740" s="1" t="s">
        <v>23900</v>
      </c>
      <c r="D3740" s="1" t="s">
        <v>29477</v>
      </c>
      <c r="E3740" s="1">
        <v>2020</v>
      </c>
      <c r="F3740" s="1" t="s">
        <v>8491</v>
      </c>
      <c r="G3740" s="1">
        <v>21693536</v>
      </c>
      <c r="H3740" s="1">
        <v>8</v>
      </c>
      <c r="I3740" s="1" t="s">
        <v>29478</v>
      </c>
      <c r="J3740" s="1" t="s">
        <v>29479</v>
      </c>
      <c r="K3740" s="1" t="s">
        <v>7972</v>
      </c>
      <c r="L3740" s="1" t="s">
        <v>8102</v>
      </c>
    </row>
    <row r="3741" spans="1:12" ht="37.5">
      <c r="A3741" s="1" t="s">
        <v>29480</v>
      </c>
      <c r="B3741" s="1" t="s">
        <v>29481</v>
      </c>
      <c r="C3741" s="1" t="s">
        <v>23900</v>
      </c>
      <c r="D3741" s="1" t="s">
        <v>29482</v>
      </c>
      <c r="E3741" s="1">
        <v>2020</v>
      </c>
      <c r="F3741" s="1" t="s">
        <v>19818</v>
      </c>
      <c r="G3741" s="1">
        <v>15493636</v>
      </c>
      <c r="H3741" s="1">
        <v>16</v>
      </c>
      <c r="I3741" s="1" t="s">
        <v>29483</v>
      </c>
      <c r="J3741" s="1" t="s">
        <v>29484</v>
      </c>
      <c r="K3741" s="1" t="s">
        <v>7972</v>
      </c>
      <c r="L3741" s="1" t="s">
        <v>19821</v>
      </c>
    </row>
    <row r="3742" spans="1:12" ht="37.5">
      <c r="A3742" s="1" t="s">
        <v>29485</v>
      </c>
      <c r="B3742" s="1" t="s">
        <v>29486</v>
      </c>
      <c r="C3742" s="1" t="s">
        <v>23900</v>
      </c>
      <c r="D3742" s="1" t="s">
        <v>29487</v>
      </c>
      <c r="E3742" s="1">
        <v>2020</v>
      </c>
      <c r="F3742" s="1" t="s">
        <v>12276</v>
      </c>
      <c r="G3742" s="1">
        <v>21945357</v>
      </c>
      <c r="H3742" s="1">
        <v>1148</v>
      </c>
      <c r="I3742" s="1" t="s">
        <v>29488</v>
      </c>
      <c r="J3742" s="1" t="s">
        <v>29489</v>
      </c>
      <c r="K3742" s="1" t="s">
        <v>7972</v>
      </c>
      <c r="L3742" s="1" t="s">
        <v>7978</v>
      </c>
    </row>
    <row r="3743" spans="1:12" ht="37.5">
      <c r="A3743" s="1" t="s">
        <v>29490</v>
      </c>
      <c r="B3743" s="1" t="s">
        <v>29491</v>
      </c>
      <c r="C3743" s="1" t="s">
        <v>23900</v>
      </c>
      <c r="D3743" s="1" t="s">
        <v>29492</v>
      </c>
      <c r="E3743" s="1">
        <v>2020</v>
      </c>
      <c r="F3743" s="1" t="s">
        <v>8491</v>
      </c>
      <c r="G3743" s="1">
        <v>21693536</v>
      </c>
      <c r="H3743" s="1">
        <v>8</v>
      </c>
      <c r="I3743" s="1" t="s">
        <v>29493</v>
      </c>
      <c r="J3743" s="1" t="s">
        <v>29494</v>
      </c>
      <c r="K3743" s="1" t="s">
        <v>7972</v>
      </c>
      <c r="L3743" s="1" t="s">
        <v>8102</v>
      </c>
    </row>
    <row r="3744" spans="1:12" ht="37.5">
      <c r="A3744" s="1" t="s">
        <v>29495</v>
      </c>
      <c r="B3744" s="1" t="s">
        <v>29496</v>
      </c>
      <c r="C3744" s="1" t="s">
        <v>23900</v>
      </c>
      <c r="D3744" s="1" t="s">
        <v>29497</v>
      </c>
      <c r="E3744" s="1">
        <v>2020</v>
      </c>
      <c r="F3744" s="1" t="s">
        <v>8491</v>
      </c>
      <c r="G3744" s="1">
        <v>21693536</v>
      </c>
      <c r="H3744" s="1">
        <v>8</v>
      </c>
      <c r="I3744" s="1" t="s">
        <v>29498</v>
      </c>
      <c r="J3744" s="1" t="s">
        <v>29499</v>
      </c>
      <c r="K3744" s="1" t="s">
        <v>7972</v>
      </c>
      <c r="L3744" s="1" t="s">
        <v>8102</v>
      </c>
    </row>
    <row r="3745" spans="1:12" ht="37.5">
      <c r="A3745" s="1" t="s">
        <v>29500</v>
      </c>
      <c r="B3745" s="1" t="s">
        <v>29501</v>
      </c>
      <c r="C3745" s="1" t="s">
        <v>23900</v>
      </c>
      <c r="D3745" s="1" t="s">
        <v>29502</v>
      </c>
      <c r="E3745" s="1">
        <v>2020</v>
      </c>
      <c r="F3745" s="1" t="s">
        <v>8491</v>
      </c>
      <c r="G3745" s="1">
        <v>21693536</v>
      </c>
      <c r="H3745" s="1">
        <v>8</v>
      </c>
      <c r="I3745" s="1" t="s">
        <v>29503</v>
      </c>
      <c r="J3745" s="1" t="s">
        <v>29504</v>
      </c>
      <c r="K3745" s="1" t="s">
        <v>7972</v>
      </c>
      <c r="L3745" s="1" t="s">
        <v>8102</v>
      </c>
    </row>
    <row r="3746" spans="1:12" ht="37.5">
      <c r="A3746" s="1" t="s">
        <v>4246</v>
      </c>
      <c r="B3746" s="1" t="s">
        <v>5141</v>
      </c>
      <c r="C3746" s="1" t="s">
        <v>23900</v>
      </c>
      <c r="D3746" s="1" t="s">
        <v>29505</v>
      </c>
      <c r="E3746" s="1">
        <v>2019</v>
      </c>
      <c r="F3746" s="1" t="s">
        <v>29066</v>
      </c>
      <c r="G3746" s="1" t="s">
        <v>7969</v>
      </c>
      <c r="H3746" s="1" t="s">
        <v>7969</v>
      </c>
      <c r="I3746" s="1" t="s">
        <v>29506</v>
      </c>
      <c r="J3746" s="1" t="s">
        <v>29507</v>
      </c>
      <c r="K3746" s="1" t="s">
        <v>7972</v>
      </c>
      <c r="L3746" s="1" t="s">
        <v>8102</v>
      </c>
    </row>
    <row r="3747" spans="1:12" ht="37.5">
      <c r="A3747" s="1" t="s">
        <v>29508</v>
      </c>
      <c r="B3747" s="1" t="s">
        <v>29509</v>
      </c>
      <c r="C3747" s="1" t="s">
        <v>23900</v>
      </c>
      <c r="D3747" s="1" t="s">
        <v>29510</v>
      </c>
      <c r="E3747" s="1">
        <v>2020</v>
      </c>
      <c r="F3747" s="1" t="s">
        <v>16855</v>
      </c>
      <c r="G3747" s="1">
        <v>22279032</v>
      </c>
      <c r="H3747" s="1">
        <v>8</v>
      </c>
      <c r="I3747" s="1" t="s">
        <v>29511</v>
      </c>
      <c r="J3747" s="1" t="s">
        <v>29512</v>
      </c>
      <c r="K3747" s="1" t="s">
        <v>7972</v>
      </c>
      <c r="L3747" s="1" t="s">
        <v>11745</v>
      </c>
    </row>
    <row r="3748" spans="1:12" ht="50">
      <c r="A3748" s="1" t="s">
        <v>4199</v>
      </c>
      <c r="B3748" s="1" t="s">
        <v>29513</v>
      </c>
      <c r="C3748" s="1" t="s">
        <v>23900</v>
      </c>
      <c r="D3748" s="1" t="s">
        <v>4202</v>
      </c>
      <c r="E3748" s="1">
        <v>2020</v>
      </c>
      <c r="F3748" s="1" t="s">
        <v>8831</v>
      </c>
      <c r="G3748" s="1">
        <v>3029743</v>
      </c>
      <c r="H3748" s="1">
        <v>11969</v>
      </c>
      <c r="I3748" s="1" t="s">
        <v>29514</v>
      </c>
      <c r="J3748" s="1" t="s">
        <v>29515</v>
      </c>
      <c r="K3748" s="1" t="s">
        <v>7972</v>
      </c>
      <c r="L3748" s="1" t="s">
        <v>7978</v>
      </c>
    </row>
    <row r="3749" spans="1:12" ht="37.5">
      <c r="A3749" s="1" t="s">
        <v>29516</v>
      </c>
      <c r="B3749" s="1" t="s">
        <v>29517</v>
      </c>
      <c r="C3749" s="1" t="s">
        <v>23900</v>
      </c>
      <c r="D3749" s="1" t="s">
        <v>29518</v>
      </c>
      <c r="E3749" s="1">
        <v>2020</v>
      </c>
      <c r="F3749" s="1" t="s">
        <v>25245</v>
      </c>
      <c r="G3749" s="1">
        <v>10636919</v>
      </c>
      <c r="H3749" s="1" t="s">
        <v>7969</v>
      </c>
      <c r="I3749" s="1" t="s">
        <v>29519</v>
      </c>
      <c r="J3749" s="1" t="s">
        <v>29520</v>
      </c>
      <c r="K3749" s="1" t="s">
        <v>7972</v>
      </c>
      <c r="L3749" s="1" t="s">
        <v>8078</v>
      </c>
    </row>
    <row r="3750" spans="1:12" ht="37.5">
      <c r="A3750" s="1" t="s">
        <v>3774</v>
      </c>
      <c r="B3750" s="1" t="s">
        <v>29521</v>
      </c>
      <c r="C3750" s="1" t="s">
        <v>23900</v>
      </c>
      <c r="D3750" s="1" t="s">
        <v>3777</v>
      </c>
      <c r="E3750" s="1">
        <v>2020</v>
      </c>
      <c r="F3750" s="1" t="s">
        <v>13826</v>
      </c>
      <c r="G3750" s="1">
        <v>18651348</v>
      </c>
      <c r="H3750" s="1">
        <v>397</v>
      </c>
      <c r="I3750" s="1" t="s">
        <v>29522</v>
      </c>
      <c r="J3750" s="1" t="s">
        <v>29523</v>
      </c>
      <c r="K3750" s="1" t="s">
        <v>7972</v>
      </c>
      <c r="L3750" s="1" t="s">
        <v>7985</v>
      </c>
    </row>
    <row r="3751" spans="1:12" ht="37.5">
      <c r="A3751" s="1" t="s">
        <v>29524</v>
      </c>
      <c r="B3751" s="1" t="s">
        <v>29525</v>
      </c>
      <c r="C3751" s="1" t="s">
        <v>23900</v>
      </c>
      <c r="D3751" s="1" t="s">
        <v>29526</v>
      </c>
      <c r="E3751" s="1">
        <v>2019</v>
      </c>
      <c r="F3751" s="1" t="s">
        <v>29527</v>
      </c>
      <c r="G3751" s="1" t="s">
        <v>7969</v>
      </c>
      <c r="H3751" s="1" t="s">
        <v>7969</v>
      </c>
      <c r="I3751" s="1" t="s">
        <v>29528</v>
      </c>
      <c r="J3751" s="1" t="s">
        <v>29529</v>
      </c>
      <c r="K3751" s="1" t="s">
        <v>7972</v>
      </c>
      <c r="L3751" s="1" t="s">
        <v>8102</v>
      </c>
    </row>
    <row r="3752" spans="1:12" ht="37.5">
      <c r="A3752" s="1" t="s">
        <v>29530</v>
      </c>
      <c r="B3752" s="1" t="s">
        <v>29531</v>
      </c>
      <c r="C3752" s="1" t="s">
        <v>23900</v>
      </c>
      <c r="D3752" s="1" t="s">
        <v>29532</v>
      </c>
      <c r="E3752" s="1">
        <v>2019</v>
      </c>
      <c r="F3752" s="1" t="s">
        <v>12045</v>
      </c>
      <c r="G3752" s="1">
        <v>21961115</v>
      </c>
      <c r="H3752" s="1">
        <v>6</v>
      </c>
      <c r="I3752" s="1" t="s">
        <v>29533</v>
      </c>
      <c r="J3752" s="1" t="s">
        <v>29534</v>
      </c>
      <c r="K3752" s="1" t="s">
        <v>7972</v>
      </c>
      <c r="L3752" s="1" t="s">
        <v>29535</v>
      </c>
    </row>
    <row r="3753" spans="1:12" ht="37.5">
      <c r="A3753" s="1" t="s">
        <v>29536</v>
      </c>
      <c r="B3753" s="1" t="s">
        <v>29537</v>
      </c>
      <c r="C3753" s="1" t="s">
        <v>23900</v>
      </c>
      <c r="D3753" s="1" t="s">
        <v>29538</v>
      </c>
      <c r="E3753" s="1">
        <v>2019</v>
      </c>
      <c r="F3753" s="1" t="s">
        <v>12218</v>
      </c>
      <c r="G3753" s="1" t="s">
        <v>24034</v>
      </c>
      <c r="H3753" s="1">
        <v>101</v>
      </c>
      <c r="I3753" s="1" t="s">
        <v>29539</v>
      </c>
      <c r="J3753" s="1" t="s">
        <v>29540</v>
      </c>
      <c r="K3753" s="1" t="s">
        <v>7972</v>
      </c>
      <c r="L3753" s="1" t="s">
        <v>7993</v>
      </c>
    </row>
    <row r="3754" spans="1:12" ht="37.5">
      <c r="A3754" s="1" t="s">
        <v>29541</v>
      </c>
      <c r="B3754" s="1" t="s">
        <v>29542</v>
      </c>
      <c r="C3754" s="1" t="s">
        <v>23900</v>
      </c>
      <c r="D3754" s="1" t="s">
        <v>29543</v>
      </c>
      <c r="E3754" s="1">
        <v>2019</v>
      </c>
      <c r="F3754" s="1" t="s">
        <v>29544</v>
      </c>
      <c r="G3754" s="1">
        <v>9235965</v>
      </c>
      <c r="H3754" s="1">
        <v>76</v>
      </c>
      <c r="I3754" s="1" t="s">
        <v>29545</v>
      </c>
      <c r="J3754" s="1" t="s">
        <v>29546</v>
      </c>
      <c r="K3754" s="1" t="s">
        <v>7972</v>
      </c>
      <c r="L3754" s="1" t="s">
        <v>7993</v>
      </c>
    </row>
    <row r="3755" spans="1:12" ht="37.5">
      <c r="A3755" s="1" t="s">
        <v>29547</v>
      </c>
      <c r="B3755" s="1" t="s">
        <v>29548</v>
      </c>
      <c r="C3755" s="1" t="s">
        <v>23900</v>
      </c>
      <c r="D3755" s="1" t="s">
        <v>29549</v>
      </c>
      <c r="E3755" s="1">
        <v>2019</v>
      </c>
      <c r="F3755" s="1" t="s">
        <v>17510</v>
      </c>
      <c r="G3755" s="1">
        <v>1678655</v>
      </c>
      <c r="H3755" s="1">
        <v>126</v>
      </c>
      <c r="I3755" s="1" t="s">
        <v>29550</v>
      </c>
      <c r="J3755" s="1" t="s">
        <v>29551</v>
      </c>
      <c r="K3755" s="1" t="s">
        <v>7972</v>
      </c>
      <c r="L3755" s="1" t="s">
        <v>7993</v>
      </c>
    </row>
    <row r="3756" spans="1:12" ht="37.5">
      <c r="A3756" s="1" t="s">
        <v>29552</v>
      </c>
      <c r="B3756" s="1" t="s">
        <v>29553</v>
      </c>
      <c r="C3756" s="1" t="s">
        <v>23900</v>
      </c>
      <c r="D3756" s="1" t="s">
        <v>29554</v>
      </c>
      <c r="E3756" s="1">
        <v>2019</v>
      </c>
      <c r="F3756" s="1" t="s">
        <v>8038</v>
      </c>
      <c r="G3756" s="1">
        <v>19995903</v>
      </c>
      <c r="H3756" s="1">
        <v>11</v>
      </c>
      <c r="I3756" s="1" t="s">
        <v>29555</v>
      </c>
      <c r="J3756" s="1" t="s">
        <v>29556</v>
      </c>
      <c r="K3756" s="1" t="s">
        <v>7972</v>
      </c>
      <c r="L3756" s="1" t="s">
        <v>11745</v>
      </c>
    </row>
    <row r="3757" spans="1:12" ht="37.5">
      <c r="A3757" s="1" t="s">
        <v>29557</v>
      </c>
      <c r="B3757" s="1" t="s">
        <v>29558</v>
      </c>
      <c r="C3757" s="1" t="s">
        <v>23900</v>
      </c>
      <c r="D3757" s="1" t="s">
        <v>29559</v>
      </c>
      <c r="E3757" s="1">
        <v>2019</v>
      </c>
      <c r="F3757" s="1" t="s">
        <v>29560</v>
      </c>
      <c r="G3757" s="1" t="s">
        <v>7969</v>
      </c>
      <c r="H3757" s="1" t="s">
        <v>7969</v>
      </c>
      <c r="I3757" s="1" t="s">
        <v>29561</v>
      </c>
      <c r="J3757" s="1" t="s">
        <v>29562</v>
      </c>
      <c r="K3757" s="1" t="s">
        <v>7972</v>
      </c>
      <c r="L3757" s="1" t="s">
        <v>8102</v>
      </c>
    </row>
    <row r="3758" spans="1:12" ht="37.5">
      <c r="A3758" s="1" t="s">
        <v>29563</v>
      </c>
      <c r="B3758" s="1" t="s">
        <v>29564</v>
      </c>
      <c r="C3758" s="1" t="s">
        <v>23900</v>
      </c>
      <c r="D3758" s="1" t="s">
        <v>29565</v>
      </c>
      <c r="E3758" s="1">
        <v>2019</v>
      </c>
      <c r="F3758" s="1" t="s">
        <v>29023</v>
      </c>
      <c r="G3758" s="1">
        <v>14604582</v>
      </c>
      <c r="H3758" s="1">
        <v>25</v>
      </c>
      <c r="I3758" s="1" t="s">
        <v>29566</v>
      </c>
      <c r="J3758" s="1" t="s">
        <v>29567</v>
      </c>
      <c r="K3758" s="1" t="s">
        <v>7972</v>
      </c>
      <c r="L3758" s="1" t="s">
        <v>11192</v>
      </c>
    </row>
    <row r="3759" spans="1:12" ht="37.5">
      <c r="A3759" s="1" t="s">
        <v>29568</v>
      </c>
      <c r="B3759" s="1" t="s">
        <v>29569</v>
      </c>
      <c r="C3759" s="1" t="s">
        <v>23900</v>
      </c>
      <c r="D3759" s="1" t="s">
        <v>29570</v>
      </c>
      <c r="E3759" s="1">
        <v>2019</v>
      </c>
      <c r="F3759" s="1" t="s">
        <v>25682</v>
      </c>
      <c r="G3759" s="1">
        <v>9242244</v>
      </c>
      <c r="H3759" s="1">
        <v>91</v>
      </c>
      <c r="I3759" s="1" t="s">
        <v>29571</v>
      </c>
      <c r="J3759" s="1" t="s">
        <v>29572</v>
      </c>
      <c r="K3759" s="1" t="s">
        <v>7972</v>
      </c>
      <c r="L3759" s="1" t="s">
        <v>8027</v>
      </c>
    </row>
    <row r="3760" spans="1:12" ht="37.5">
      <c r="A3760" s="1" t="s">
        <v>29573</v>
      </c>
      <c r="B3760" s="1" t="s">
        <v>29574</v>
      </c>
      <c r="C3760" s="1" t="s">
        <v>23900</v>
      </c>
      <c r="D3760" s="1" t="s">
        <v>29575</v>
      </c>
      <c r="E3760" s="1">
        <v>2019</v>
      </c>
      <c r="F3760" s="1" t="s">
        <v>29576</v>
      </c>
      <c r="G3760" s="1">
        <v>23270586</v>
      </c>
      <c r="H3760" s="1">
        <v>2019</v>
      </c>
      <c r="I3760" s="1" t="s">
        <v>29577</v>
      </c>
      <c r="J3760" s="1" t="s">
        <v>29578</v>
      </c>
      <c r="K3760" s="1" t="s">
        <v>7972</v>
      </c>
      <c r="L3760" s="1" t="s">
        <v>8078</v>
      </c>
    </row>
    <row r="3761" spans="1:12" ht="37.5">
      <c r="A3761" s="1" t="s">
        <v>29579</v>
      </c>
      <c r="B3761" s="1" t="s">
        <v>29580</v>
      </c>
      <c r="C3761" s="1" t="s">
        <v>23900</v>
      </c>
      <c r="D3761" s="1" t="s">
        <v>29581</v>
      </c>
      <c r="E3761" s="1">
        <v>2019</v>
      </c>
      <c r="F3761" s="1" t="s">
        <v>9193</v>
      </c>
      <c r="G3761" s="1">
        <v>8908044</v>
      </c>
      <c r="H3761" s="1">
        <v>33</v>
      </c>
      <c r="I3761" s="1" t="s">
        <v>29582</v>
      </c>
      <c r="J3761" s="1" t="s">
        <v>29583</v>
      </c>
      <c r="K3761" s="1" t="s">
        <v>7972</v>
      </c>
      <c r="L3761" s="1" t="s">
        <v>8102</v>
      </c>
    </row>
    <row r="3762" spans="1:12" ht="37.5">
      <c r="A3762" s="1" t="s">
        <v>29584</v>
      </c>
      <c r="B3762" s="1" t="s">
        <v>29585</v>
      </c>
      <c r="C3762" s="1" t="s">
        <v>23900</v>
      </c>
      <c r="D3762" s="1" t="s">
        <v>29586</v>
      </c>
      <c r="E3762" s="1">
        <v>2019</v>
      </c>
      <c r="F3762" s="1" t="s">
        <v>19313</v>
      </c>
      <c r="G3762" s="1">
        <v>19341768</v>
      </c>
      <c r="H3762" s="1">
        <v>2019</v>
      </c>
      <c r="I3762" s="1" t="s">
        <v>29587</v>
      </c>
      <c r="J3762" s="1" t="s">
        <v>29588</v>
      </c>
      <c r="K3762" s="1" t="s">
        <v>7972</v>
      </c>
      <c r="L3762" s="1" t="s">
        <v>8078</v>
      </c>
    </row>
    <row r="3763" spans="1:12" ht="37.5">
      <c r="A3763" s="1" t="s">
        <v>29589</v>
      </c>
      <c r="B3763" s="1" t="s">
        <v>29590</v>
      </c>
      <c r="C3763" s="1" t="s">
        <v>23900</v>
      </c>
      <c r="D3763" s="1" t="s">
        <v>29591</v>
      </c>
      <c r="E3763" s="1">
        <v>2019</v>
      </c>
      <c r="F3763" s="1" t="s">
        <v>29592</v>
      </c>
      <c r="G3763" s="1" t="s">
        <v>7969</v>
      </c>
      <c r="H3763" s="1" t="s">
        <v>7969</v>
      </c>
      <c r="I3763" s="1" t="s">
        <v>29593</v>
      </c>
      <c r="J3763" s="1" t="s">
        <v>29594</v>
      </c>
      <c r="K3763" s="1" t="s">
        <v>7972</v>
      </c>
      <c r="L3763" s="1" t="s">
        <v>8102</v>
      </c>
    </row>
    <row r="3764" spans="1:12" ht="37.5">
      <c r="A3764" s="1" t="s">
        <v>29595</v>
      </c>
      <c r="B3764" s="1" t="s">
        <v>29596</v>
      </c>
      <c r="C3764" s="1" t="s">
        <v>23900</v>
      </c>
      <c r="D3764" s="1" t="s">
        <v>29597</v>
      </c>
      <c r="E3764" s="1">
        <v>2019</v>
      </c>
      <c r="F3764" s="1" t="s">
        <v>29598</v>
      </c>
      <c r="G3764" s="1" t="s">
        <v>7969</v>
      </c>
      <c r="H3764" s="1" t="s">
        <v>7969</v>
      </c>
      <c r="I3764" s="1" t="s">
        <v>29599</v>
      </c>
      <c r="J3764" s="1" t="s">
        <v>29600</v>
      </c>
      <c r="K3764" s="1" t="s">
        <v>7972</v>
      </c>
      <c r="L3764" s="1" t="s">
        <v>8102</v>
      </c>
    </row>
    <row r="3765" spans="1:12" ht="37.5">
      <c r="A3765" s="1" t="s">
        <v>29601</v>
      </c>
      <c r="B3765" s="1" t="s">
        <v>29602</v>
      </c>
      <c r="C3765" s="1" t="s">
        <v>23900</v>
      </c>
      <c r="D3765" s="1" t="s">
        <v>29603</v>
      </c>
      <c r="E3765" s="1">
        <v>2019</v>
      </c>
      <c r="F3765" s="1" t="s">
        <v>29604</v>
      </c>
      <c r="G3765" s="1" t="s">
        <v>29605</v>
      </c>
      <c r="H3765" s="1">
        <v>27</v>
      </c>
      <c r="I3765" s="1" t="s">
        <v>29606</v>
      </c>
      <c r="J3765" s="1" t="s">
        <v>29607</v>
      </c>
      <c r="K3765" s="1" t="s">
        <v>7972</v>
      </c>
      <c r="L3765" s="1" t="s">
        <v>12644</v>
      </c>
    </row>
    <row r="3766" spans="1:12" ht="37.5">
      <c r="A3766" s="1" t="s">
        <v>29608</v>
      </c>
      <c r="B3766" s="1" t="s">
        <v>29609</v>
      </c>
      <c r="C3766" s="1" t="s">
        <v>23900</v>
      </c>
      <c r="D3766" s="1" t="s">
        <v>29610</v>
      </c>
      <c r="E3766" s="1">
        <v>2019</v>
      </c>
      <c r="F3766" s="1" t="s">
        <v>29611</v>
      </c>
      <c r="G3766" s="1" t="s">
        <v>7969</v>
      </c>
      <c r="H3766" s="1" t="s">
        <v>7969</v>
      </c>
      <c r="I3766" s="1" t="s">
        <v>29612</v>
      </c>
      <c r="J3766" s="1" t="s">
        <v>29613</v>
      </c>
      <c r="K3766" s="1" t="s">
        <v>7972</v>
      </c>
      <c r="L3766" s="1" t="s">
        <v>8190</v>
      </c>
    </row>
    <row r="3767" spans="1:12" ht="37.5">
      <c r="A3767" s="1" t="s">
        <v>29614</v>
      </c>
      <c r="B3767" s="1" t="s">
        <v>29615</v>
      </c>
      <c r="C3767" s="1" t="s">
        <v>23900</v>
      </c>
      <c r="D3767" s="1" t="s">
        <v>29616</v>
      </c>
      <c r="E3767" s="1">
        <v>2019</v>
      </c>
      <c r="F3767" s="1" t="s">
        <v>9266</v>
      </c>
      <c r="G3767" s="1">
        <v>1663615</v>
      </c>
      <c r="H3767" s="1">
        <v>109</v>
      </c>
      <c r="I3767" s="1" t="s">
        <v>29617</v>
      </c>
      <c r="J3767" s="1" t="s">
        <v>29618</v>
      </c>
      <c r="K3767" s="1" t="s">
        <v>7972</v>
      </c>
      <c r="L3767" s="1" t="s">
        <v>7993</v>
      </c>
    </row>
    <row r="3768" spans="1:12" ht="37.5">
      <c r="A3768" s="1" t="s">
        <v>29619</v>
      </c>
      <c r="B3768" s="1" t="s">
        <v>29620</v>
      </c>
      <c r="C3768" s="1" t="s">
        <v>23900</v>
      </c>
      <c r="D3768" s="1" t="s">
        <v>29621</v>
      </c>
      <c r="E3768" s="1">
        <v>2019</v>
      </c>
      <c r="F3768" s="1" t="s">
        <v>25245</v>
      </c>
      <c r="G3768" s="1">
        <v>10636919</v>
      </c>
      <c r="H3768" s="1">
        <v>2019</v>
      </c>
      <c r="I3768" s="1" t="s">
        <v>29622</v>
      </c>
      <c r="J3768" s="1" t="s">
        <v>29623</v>
      </c>
      <c r="K3768" s="1" t="s">
        <v>7972</v>
      </c>
      <c r="L3768" s="1" t="s">
        <v>8078</v>
      </c>
    </row>
    <row r="3769" spans="1:12" ht="37.5">
      <c r="A3769" s="1" t="s">
        <v>29624</v>
      </c>
      <c r="B3769" s="1" t="s">
        <v>29625</v>
      </c>
      <c r="C3769" s="1" t="s">
        <v>23900</v>
      </c>
      <c r="D3769" s="1" t="s">
        <v>29626</v>
      </c>
      <c r="E3769" s="1">
        <v>2019</v>
      </c>
      <c r="F3769" s="1" t="s">
        <v>24863</v>
      </c>
      <c r="G3769" s="1">
        <v>13865056</v>
      </c>
      <c r="H3769" s="1">
        <v>129</v>
      </c>
      <c r="I3769" s="1" t="s">
        <v>29627</v>
      </c>
      <c r="J3769" s="1" t="s">
        <v>29628</v>
      </c>
      <c r="K3769" s="1" t="s">
        <v>7972</v>
      </c>
      <c r="L3769" s="1" t="s">
        <v>18816</v>
      </c>
    </row>
    <row r="3770" spans="1:12" ht="37.5">
      <c r="A3770" s="1" t="s">
        <v>29629</v>
      </c>
      <c r="B3770" s="1" t="s">
        <v>29630</v>
      </c>
      <c r="C3770" s="1" t="s">
        <v>23900</v>
      </c>
      <c r="D3770" s="1" t="s">
        <v>29631</v>
      </c>
      <c r="E3770" s="1">
        <v>2019</v>
      </c>
      <c r="F3770" s="1" t="s">
        <v>16903</v>
      </c>
      <c r="G3770" s="1">
        <v>9720529</v>
      </c>
      <c r="H3770" s="1">
        <v>22</v>
      </c>
      <c r="I3770" s="1" t="s">
        <v>28216</v>
      </c>
      <c r="J3770" s="1" t="s">
        <v>29632</v>
      </c>
      <c r="K3770" s="1" t="s">
        <v>7972</v>
      </c>
      <c r="L3770" s="1" t="s">
        <v>8688</v>
      </c>
    </row>
    <row r="3771" spans="1:12" ht="37.5">
      <c r="A3771" s="1" t="s">
        <v>29633</v>
      </c>
      <c r="B3771" s="1" t="s">
        <v>29634</v>
      </c>
      <c r="C3771" s="1" t="s">
        <v>23900</v>
      </c>
      <c r="D3771" s="1" t="s">
        <v>29635</v>
      </c>
      <c r="E3771" s="1">
        <v>2019</v>
      </c>
      <c r="F3771" s="1" t="s">
        <v>8043</v>
      </c>
      <c r="G3771" s="1">
        <v>13807501</v>
      </c>
      <c r="H3771" s="1">
        <v>78</v>
      </c>
      <c r="I3771" s="1" t="s">
        <v>29636</v>
      </c>
      <c r="J3771" s="1" t="s">
        <v>29637</v>
      </c>
      <c r="K3771" s="1" t="s">
        <v>7972</v>
      </c>
      <c r="L3771" s="1" t="s">
        <v>7978</v>
      </c>
    </row>
    <row r="3772" spans="1:12" ht="37.5">
      <c r="A3772" s="1" t="s">
        <v>29638</v>
      </c>
      <c r="B3772" s="1" t="s">
        <v>29639</v>
      </c>
      <c r="C3772" s="1" t="s">
        <v>23900</v>
      </c>
      <c r="D3772" s="1" t="s">
        <v>29640</v>
      </c>
      <c r="E3772" s="1">
        <v>2019</v>
      </c>
      <c r="F3772" s="1" t="s">
        <v>9537</v>
      </c>
      <c r="G3772" s="1">
        <v>15437221</v>
      </c>
      <c r="H3772" s="1" t="s">
        <v>7969</v>
      </c>
      <c r="I3772" s="1" t="s">
        <v>29641</v>
      </c>
      <c r="J3772" s="1" t="s">
        <v>29642</v>
      </c>
      <c r="K3772" s="1" t="s">
        <v>7972</v>
      </c>
      <c r="L3772" s="1" t="s">
        <v>8324</v>
      </c>
    </row>
    <row r="3773" spans="1:12" ht="37.5">
      <c r="A3773" s="1" t="s">
        <v>29643</v>
      </c>
      <c r="B3773" s="1" t="s">
        <v>29644</v>
      </c>
      <c r="C3773" s="1" t="s">
        <v>23900</v>
      </c>
      <c r="D3773" s="1" t="s">
        <v>29645</v>
      </c>
      <c r="E3773" s="1">
        <v>2019</v>
      </c>
      <c r="F3773" s="1" t="s">
        <v>29646</v>
      </c>
      <c r="G3773" s="1" t="s">
        <v>7969</v>
      </c>
      <c r="H3773" s="1" t="s">
        <v>7969</v>
      </c>
      <c r="I3773" s="1" t="s">
        <v>29647</v>
      </c>
      <c r="J3773" s="1" t="s">
        <v>29648</v>
      </c>
      <c r="K3773" s="1" t="s">
        <v>7972</v>
      </c>
      <c r="L3773" s="1" t="s">
        <v>8102</v>
      </c>
    </row>
    <row r="3774" spans="1:12" ht="37.5">
      <c r="A3774" s="1" t="s">
        <v>29649</v>
      </c>
      <c r="B3774" s="1" t="s">
        <v>29650</v>
      </c>
      <c r="C3774" s="1" t="s">
        <v>23900</v>
      </c>
      <c r="D3774" s="1" t="s">
        <v>29651</v>
      </c>
      <c r="E3774" s="1">
        <v>2019</v>
      </c>
      <c r="F3774" s="1" t="s">
        <v>29652</v>
      </c>
      <c r="G3774" s="1">
        <v>9257535</v>
      </c>
      <c r="H3774" s="1">
        <v>120</v>
      </c>
      <c r="I3774" s="1" t="s">
        <v>29653</v>
      </c>
      <c r="J3774" s="1" t="s">
        <v>29654</v>
      </c>
      <c r="K3774" s="1" t="s">
        <v>7972</v>
      </c>
      <c r="L3774" s="1" t="s">
        <v>7993</v>
      </c>
    </row>
    <row r="3775" spans="1:12" ht="37.5">
      <c r="A3775" s="1" t="s">
        <v>29655</v>
      </c>
      <c r="B3775" s="1" t="s">
        <v>29656</v>
      </c>
      <c r="C3775" s="1" t="s">
        <v>23900</v>
      </c>
      <c r="D3775" s="1" t="s">
        <v>29657</v>
      </c>
      <c r="E3775" s="1">
        <v>2019</v>
      </c>
      <c r="F3775" s="1" t="s">
        <v>29658</v>
      </c>
      <c r="G3775" s="1" t="s">
        <v>29659</v>
      </c>
      <c r="H3775" s="1">
        <v>10</v>
      </c>
      <c r="I3775" s="1" t="s">
        <v>29660</v>
      </c>
      <c r="J3775" s="1" t="s">
        <v>29661</v>
      </c>
      <c r="K3775" s="1" t="s">
        <v>7972</v>
      </c>
      <c r="L3775" s="1" t="s">
        <v>8161</v>
      </c>
    </row>
    <row r="3776" spans="1:12" ht="50">
      <c r="A3776" s="1" t="s">
        <v>29662</v>
      </c>
      <c r="B3776" s="1" t="s">
        <v>29663</v>
      </c>
      <c r="C3776" s="1" t="s">
        <v>23900</v>
      </c>
      <c r="D3776" s="1" t="s">
        <v>29664</v>
      </c>
      <c r="E3776" s="1">
        <v>2019</v>
      </c>
      <c r="F3776" s="1" t="s">
        <v>29665</v>
      </c>
      <c r="G3776" s="1">
        <v>9434747</v>
      </c>
      <c r="H3776" s="1">
        <v>28</v>
      </c>
      <c r="I3776" s="1" t="s">
        <v>29666</v>
      </c>
      <c r="J3776" s="1" t="s">
        <v>29667</v>
      </c>
      <c r="K3776" s="1" t="s">
        <v>7972</v>
      </c>
      <c r="L3776" s="1" t="s">
        <v>29668</v>
      </c>
    </row>
    <row r="3777" spans="1:12" ht="37.5">
      <c r="A3777" s="1" t="s">
        <v>29669</v>
      </c>
      <c r="B3777" s="1" t="s">
        <v>29670</v>
      </c>
      <c r="C3777" s="1" t="s">
        <v>23900</v>
      </c>
      <c r="D3777" s="1" t="s">
        <v>29671</v>
      </c>
      <c r="E3777" s="1">
        <v>2019</v>
      </c>
      <c r="F3777" s="1" t="s">
        <v>12218</v>
      </c>
      <c r="G3777" s="1" t="s">
        <v>24034</v>
      </c>
      <c r="H3777" s="1">
        <v>97</v>
      </c>
      <c r="I3777" s="1" t="s">
        <v>29672</v>
      </c>
      <c r="J3777" s="1" t="s">
        <v>29673</v>
      </c>
      <c r="K3777" s="1" t="s">
        <v>7972</v>
      </c>
      <c r="L3777" s="1" t="s">
        <v>7993</v>
      </c>
    </row>
    <row r="3778" spans="1:12" ht="50">
      <c r="A3778" s="1" t="s">
        <v>29674</v>
      </c>
      <c r="B3778" s="1" t="s">
        <v>29675</v>
      </c>
      <c r="C3778" s="1" t="s">
        <v>23900</v>
      </c>
      <c r="D3778" s="1" t="s">
        <v>29676</v>
      </c>
      <c r="E3778" s="1">
        <v>2019</v>
      </c>
      <c r="F3778" s="1" t="s">
        <v>20641</v>
      </c>
      <c r="G3778" s="1">
        <v>17578981</v>
      </c>
      <c r="H3778" s="1">
        <v>518</v>
      </c>
      <c r="I3778" s="1" t="s">
        <v>29677</v>
      </c>
      <c r="J3778" s="1" t="s">
        <v>29678</v>
      </c>
      <c r="K3778" s="1" t="s">
        <v>7972</v>
      </c>
      <c r="L3778" s="1" t="s">
        <v>16971</v>
      </c>
    </row>
    <row r="3779" spans="1:12" ht="37.5">
      <c r="A3779" s="1" t="s">
        <v>29679</v>
      </c>
      <c r="B3779" s="1" t="s">
        <v>29680</v>
      </c>
      <c r="C3779" s="1" t="s">
        <v>23900</v>
      </c>
      <c r="D3779" s="1" t="s">
        <v>29681</v>
      </c>
      <c r="E3779" s="1">
        <v>2019</v>
      </c>
      <c r="F3779" s="1" t="s">
        <v>21884</v>
      </c>
      <c r="G3779" s="1">
        <v>16174909</v>
      </c>
      <c r="H3779" s="1">
        <v>23</v>
      </c>
      <c r="I3779" s="1" t="s">
        <v>29682</v>
      </c>
      <c r="J3779" s="1" t="s">
        <v>29683</v>
      </c>
      <c r="K3779" s="1" t="s">
        <v>7972</v>
      </c>
      <c r="L3779" s="1" t="s">
        <v>13791</v>
      </c>
    </row>
    <row r="3780" spans="1:12" ht="37.5">
      <c r="A3780" s="1" t="s">
        <v>29684</v>
      </c>
      <c r="B3780" s="1" t="s">
        <v>29685</v>
      </c>
      <c r="C3780" s="1" t="s">
        <v>23900</v>
      </c>
      <c r="D3780" s="1" t="s">
        <v>29686</v>
      </c>
      <c r="E3780" s="1">
        <v>2019</v>
      </c>
      <c r="F3780" s="1" t="s">
        <v>29687</v>
      </c>
      <c r="G3780" s="1">
        <v>16875176</v>
      </c>
      <c r="H3780" s="1">
        <v>2019</v>
      </c>
      <c r="I3780" s="1" t="s">
        <v>29688</v>
      </c>
      <c r="J3780" s="1" t="s">
        <v>29689</v>
      </c>
      <c r="K3780" s="1" t="s">
        <v>7972</v>
      </c>
      <c r="L3780" s="1" t="s">
        <v>12126</v>
      </c>
    </row>
    <row r="3781" spans="1:12" ht="37.5">
      <c r="A3781" s="1" t="s">
        <v>29690</v>
      </c>
      <c r="B3781" s="1" t="s">
        <v>29691</v>
      </c>
      <c r="C3781" s="1" t="s">
        <v>23900</v>
      </c>
      <c r="D3781" s="1" t="s">
        <v>29692</v>
      </c>
      <c r="E3781" s="1">
        <v>2019</v>
      </c>
      <c r="F3781" s="1" t="s">
        <v>8392</v>
      </c>
      <c r="G3781" s="1">
        <v>23274662</v>
      </c>
      <c r="H3781" s="1">
        <v>6</v>
      </c>
      <c r="I3781" s="1" t="s">
        <v>29693</v>
      </c>
      <c r="J3781" s="1" t="s">
        <v>29694</v>
      </c>
      <c r="K3781" s="1" t="s">
        <v>7972</v>
      </c>
      <c r="L3781" s="1" t="s">
        <v>8102</v>
      </c>
    </row>
    <row r="3782" spans="1:12" ht="37.5">
      <c r="A3782" s="1" t="s">
        <v>29695</v>
      </c>
      <c r="B3782" s="1" t="s">
        <v>29696</v>
      </c>
      <c r="C3782" s="1" t="s">
        <v>23900</v>
      </c>
      <c r="D3782" s="1" t="s">
        <v>29697</v>
      </c>
      <c r="E3782" s="1">
        <v>2019</v>
      </c>
      <c r="F3782" s="1" t="s">
        <v>8308</v>
      </c>
      <c r="G3782" s="1">
        <v>16155262</v>
      </c>
      <c r="H3782" s="1">
        <v>18</v>
      </c>
      <c r="I3782" s="1" t="s">
        <v>29698</v>
      </c>
      <c r="J3782" s="1" t="s">
        <v>29699</v>
      </c>
      <c r="K3782" s="1" t="s">
        <v>7972</v>
      </c>
      <c r="L3782" s="1" t="s">
        <v>13352</v>
      </c>
    </row>
    <row r="3783" spans="1:12" ht="37.5">
      <c r="A3783" s="1" t="s">
        <v>29700</v>
      </c>
      <c r="B3783" s="1" t="s">
        <v>29701</v>
      </c>
      <c r="C3783" s="1" t="s">
        <v>23900</v>
      </c>
      <c r="D3783" s="1" t="s">
        <v>29702</v>
      </c>
      <c r="E3783" s="1">
        <v>2019</v>
      </c>
      <c r="F3783" s="1" t="s">
        <v>8392</v>
      </c>
      <c r="G3783" s="1">
        <v>23274662</v>
      </c>
      <c r="H3783" s="1">
        <v>6</v>
      </c>
      <c r="I3783" s="1" t="s">
        <v>29703</v>
      </c>
      <c r="J3783" s="1" t="s">
        <v>29704</v>
      </c>
      <c r="K3783" s="1" t="s">
        <v>7972</v>
      </c>
      <c r="L3783" s="1" t="s">
        <v>8102</v>
      </c>
    </row>
    <row r="3784" spans="1:12" ht="37.5">
      <c r="A3784" s="1" t="s">
        <v>29705</v>
      </c>
      <c r="B3784" s="1" t="s">
        <v>29706</v>
      </c>
      <c r="C3784" s="1" t="s">
        <v>23900</v>
      </c>
      <c r="D3784" s="1" t="s">
        <v>29707</v>
      </c>
      <c r="E3784" s="1">
        <v>2019</v>
      </c>
      <c r="F3784" s="1" t="s">
        <v>28639</v>
      </c>
      <c r="G3784" s="1">
        <v>2684012</v>
      </c>
      <c r="H3784" s="1">
        <v>49</v>
      </c>
      <c r="I3784" s="1" t="s">
        <v>29708</v>
      </c>
      <c r="J3784" s="1" t="s">
        <v>29709</v>
      </c>
      <c r="K3784" s="1" t="s">
        <v>7972</v>
      </c>
      <c r="L3784" s="1" t="s">
        <v>8027</v>
      </c>
    </row>
    <row r="3785" spans="1:12" ht="75">
      <c r="A3785" s="1" t="s">
        <v>4374</v>
      </c>
      <c r="B3785" s="1" t="s">
        <v>29710</v>
      </c>
      <c r="C3785" s="1" t="s">
        <v>23900</v>
      </c>
      <c r="D3785" s="1" t="s">
        <v>29711</v>
      </c>
      <c r="E3785" s="1">
        <v>2019</v>
      </c>
      <c r="F3785" s="1" t="s">
        <v>29712</v>
      </c>
      <c r="G3785" s="1" t="s">
        <v>7969</v>
      </c>
      <c r="H3785" s="1" t="s">
        <v>7969</v>
      </c>
      <c r="I3785" s="1" t="s">
        <v>29713</v>
      </c>
      <c r="J3785" s="1" t="s">
        <v>29714</v>
      </c>
      <c r="K3785" s="1" t="s">
        <v>7972</v>
      </c>
      <c r="L3785" s="1" t="s">
        <v>8102</v>
      </c>
    </row>
    <row r="3786" spans="1:12" ht="37.5">
      <c r="A3786" s="1" t="s">
        <v>29715</v>
      </c>
      <c r="B3786" s="1" t="s">
        <v>29716</v>
      </c>
      <c r="C3786" s="1" t="s">
        <v>23900</v>
      </c>
      <c r="D3786" s="1" t="s">
        <v>29717</v>
      </c>
      <c r="E3786" s="1">
        <v>2019</v>
      </c>
      <c r="F3786" s="1" t="s">
        <v>29718</v>
      </c>
      <c r="G3786" s="1">
        <v>25233971</v>
      </c>
      <c r="H3786" s="1">
        <v>1</v>
      </c>
      <c r="I3786" s="1" t="s">
        <v>29719</v>
      </c>
      <c r="J3786" s="1" t="s">
        <v>29720</v>
      </c>
      <c r="K3786" s="1" t="s">
        <v>7972</v>
      </c>
      <c r="L3786" s="1" t="s">
        <v>8064</v>
      </c>
    </row>
    <row r="3787" spans="1:12">
      <c r="A3787" s="1" t="e">
        <v>#N/A</v>
      </c>
      <c r="B3787" s="1" t="s">
        <v>29721</v>
      </c>
      <c r="C3787" s="1" t="s">
        <v>23900</v>
      </c>
      <c r="D3787" s="1" t="s">
        <v>29722</v>
      </c>
      <c r="E3787" s="1"/>
      <c r="F3787" s="1"/>
      <c r="G3787" s="1"/>
      <c r="H3787" s="1"/>
      <c r="I3787" s="1"/>
      <c r="J3787" s="1"/>
      <c r="K3787" s="1"/>
      <c r="L3787" s="1"/>
    </row>
    <row r="3788" spans="1:12" ht="37.5">
      <c r="A3788" s="1" t="s">
        <v>29723</v>
      </c>
      <c r="B3788" s="1" t="s">
        <v>29724</v>
      </c>
      <c r="C3788" s="1" t="s">
        <v>23900</v>
      </c>
      <c r="D3788" s="1" t="s">
        <v>29725</v>
      </c>
      <c r="E3788" s="1">
        <v>2019</v>
      </c>
      <c r="F3788" s="1" t="s">
        <v>29726</v>
      </c>
      <c r="G3788" s="1" t="s">
        <v>7969</v>
      </c>
      <c r="H3788" s="1" t="s">
        <v>7969</v>
      </c>
      <c r="I3788" s="1" t="s">
        <v>29727</v>
      </c>
      <c r="J3788" s="1" t="s">
        <v>29728</v>
      </c>
      <c r="K3788" s="1" t="s">
        <v>7972</v>
      </c>
      <c r="L3788" s="1" t="s">
        <v>8102</v>
      </c>
    </row>
    <row r="3789" spans="1:12" ht="37.5">
      <c r="A3789" s="1" t="s">
        <v>29729</v>
      </c>
      <c r="B3789" s="1" t="s">
        <v>29730</v>
      </c>
      <c r="C3789" s="1" t="s">
        <v>23900</v>
      </c>
      <c r="D3789" s="1" t="s">
        <v>29731</v>
      </c>
      <c r="E3789" s="1">
        <v>2019</v>
      </c>
      <c r="F3789" s="1" t="s">
        <v>12218</v>
      </c>
      <c r="G3789" s="1" t="s">
        <v>24034</v>
      </c>
      <c r="H3789" s="1">
        <v>98</v>
      </c>
      <c r="I3789" s="1" t="s">
        <v>29732</v>
      </c>
      <c r="J3789" s="1" t="s">
        <v>29733</v>
      </c>
      <c r="K3789" s="1" t="s">
        <v>7972</v>
      </c>
      <c r="L3789" s="1" t="s">
        <v>7993</v>
      </c>
    </row>
    <row r="3790" spans="1:12" ht="37.5">
      <c r="A3790" s="1" t="s">
        <v>29734</v>
      </c>
      <c r="B3790" s="1" t="s">
        <v>29735</v>
      </c>
      <c r="C3790" s="1" t="s">
        <v>23900</v>
      </c>
      <c r="D3790" s="1" t="s">
        <v>29736</v>
      </c>
      <c r="E3790" s="1">
        <v>2019</v>
      </c>
      <c r="F3790" s="1" t="s">
        <v>24422</v>
      </c>
      <c r="G3790" s="1">
        <v>200255</v>
      </c>
      <c r="H3790" s="1">
        <v>491</v>
      </c>
      <c r="I3790" s="1" t="s">
        <v>29737</v>
      </c>
      <c r="J3790" s="1" t="s">
        <v>29738</v>
      </c>
      <c r="K3790" s="1" t="s">
        <v>7972</v>
      </c>
      <c r="L3790" s="1" t="s">
        <v>8465</v>
      </c>
    </row>
    <row r="3791" spans="1:12" ht="37.5">
      <c r="A3791" s="1" t="s">
        <v>29739</v>
      </c>
      <c r="B3791" s="1" t="s">
        <v>29740</v>
      </c>
      <c r="C3791" s="1" t="s">
        <v>23900</v>
      </c>
      <c r="D3791" s="1" t="s">
        <v>29741</v>
      </c>
      <c r="E3791" s="1">
        <v>2019</v>
      </c>
      <c r="F3791" s="1" t="s">
        <v>24016</v>
      </c>
      <c r="G3791" s="1" t="s">
        <v>24017</v>
      </c>
      <c r="H3791" s="1">
        <v>30</v>
      </c>
      <c r="I3791" s="1" t="s">
        <v>29742</v>
      </c>
      <c r="J3791" s="1" t="s">
        <v>29743</v>
      </c>
      <c r="K3791" s="1" t="s">
        <v>7972</v>
      </c>
      <c r="L3791" s="1" t="s">
        <v>8102</v>
      </c>
    </row>
    <row r="3792" spans="1:12" ht="37.5">
      <c r="A3792" s="1" t="s">
        <v>29744</v>
      </c>
      <c r="B3792" s="1" t="s">
        <v>29745</v>
      </c>
      <c r="C3792" s="1" t="s">
        <v>23900</v>
      </c>
      <c r="D3792" s="1" t="s">
        <v>29746</v>
      </c>
      <c r="E3792" s="1">
        <v>2019</v>
      </c>
      <c r="F3792" s="1" t="s">
        <v>9266</v>
      </c>
      <c r="G3792" s="1">
        <v>1663615</v>
      </c>
      <c r="H3792" s="1">
        <v>109</v>
      </c>
      <c r="I3792" s="1" t="s">
        <v>29747</v>
      </c>
      <c r="J3792" s="1" t="s">
        <v>29748</v>
      </c>
      <c r="K3792" s="1" t="s">
        <v>7972</v>
      </c>
      <c r="L3792" s="1" t="s">
        <v>7993</v>
      </c>
    </row>
    <row r="3793" spans="1:12" ht="50">
      <c r="A3793" s="1" t="s">
        <v>29749</v>
      </c>
      <c r="B3793" s="1" t="s">
        <v>29750</v>
      </c>
      <c r="C3793" s="1" t="s">
        <v>23900</v>
      </c>
      <c r="D3793" s="1" t="s">
        <v>29751</v>
      </c>
      <c r="E3793" s="1">
        <v>2019</v>
      </c>
      <c r="F3793" s="1" t="s">
        <v>29752</v>
      </c>
      <c r="G3793" s="1">
        <v>10638628</v>
      </c>
      <c r="H3793" s="1">
        <v>28</v>
      </c>
      <c r="I3793" s="1" t="s">
        <v>29753</v>
      </c>
      <c r="J3793" s="1" t="s">
        <v>29754</v>
      </c>
      <c r="K3793" s="1" t="s">
        <v>7972</v>
      </c>
      <c r="L3793" s="1" t="s">
        <v>25841</v>
      </c>
    </row>
    <row r="3794" spans="1:12" ht="37.5">
      <c r="A3794" s="1" t="s">
        <v>29755</v>
      </c>
      <c r="B3794" s="1" t="s">
        <v>29756</v>
      </c>
      <c r="C3794" s="1" t="s">
        <v>23900</v>
      </c>
      <c r="D3794" s="1" t="s">
        <v>29757</v>
      </c>
      <c r="E3794" s="1">
        <v>2019</v>
      </c>
      <c r="F3794" s="1" t="s">
        <v>29758</v>
      </c>
      <c r="G3794" s="1">
        <v>2632764</v>
      </c>
      <c r="H3794" s="1">
        <v>36</v>
      </c>
      <c r="I3794" s="1" t="s">
        <v>29759</v>
      </c>
      <c r="J3794" s="1" t="s">
        <v>29760</v>
      </c>
      <c r="K3794" s="1" t="s">
        <v>7972</v>
      </c>
      <c r="L3794" s="1" t="s">
        <v>11192</v>
      </c>
    </row>
    <row r="3795" spans="1:12" ht="37.5">
      <c r="A3795" s="1" t="s">
        <v>29761</v>
      </c>
      <c r="B3795" s="1" t="s">
        <v>29762</v>
      </c>
      <c r="C3795" s="1" t="s">
        <v>23900</v>
      </c>
      <c r="D3795" s="1" t="s">
        <v>29763</v>
      </c>
      <c r="E3795" s="1">
        <v>2019</v>
      </c>
      <c r="F3795" s="1" t="s">
        <v>9153</v>
      </c>
      <c r="G3795" s="1" t="s">
        <v>24280</v>
      </c>
      <c r="H3795" s="1">
        <v>24</v>
      </c>
      <c r="I3795" s="1" t="s">
        <v>29764</v>
      </c>
      <c r="J3795" s="1" t="s">
        <v>29765</v>
      </c>
      <c r="K3795" s="1" t="s">
        <v>7972</v>
      </c>
      <c r="L3795" s="1" t="s">
        <v>13326</v>
      </c>
    </row>
    <row r="3796" spans="1:12" ht="37.5">
      <c r="A3796" s="1" t="s">
        <v>29766</v>
      </c>
      <c r="B3796" s="1" t="s">
        <v>29767</v>
      </c>
      <c r="C3796" s="1" t="s">
        <v>23900</v>
      </c>
      <c r="D3796" s="1" t="s">
        <v>29768</v>
      </c>
      <c r="E3796" s="1">
        <v>2019</v>
      </c>
      <c r="F3796" s="1" t="s">
        <v>29769</v>
      </c>
      <c r="G3796" s="1" t="s">
        <v>7969</v>
      </c>
      <c r="H3796" s="1" t="s">
        <v>7969</v>
      </c>
      <c r="I3796" s="1" t="s">
        <v>29770</v>
      </c>
      <c r="J3796" s="1" t="s">
        <v>29771</v>
      </c>
      <c r="K3796" s="1" t="s">
        <v>7972</v>
      </c>
      <c r="L3796" s="1" t="s">
        <v>8102</v>
      </c>
    </row>
    <row r="3797" spans="1:12" ht="37.5">
      <c r="A3797" s="1" t="s">
        <v>29772</v>
      </c>
      <c r="B3797" s="1" t="s">
        <v>29773</v>
      </c>
      <c r="C3797" s="1" t="s">
        <v>23900</v>
      </c>
      <c r="D3797" s="1" t="s">
        <v>29774</v>
      </c>
      <c r="E3797" s="1">
        <v>2019</v>
      </c>
      <c r="F3797" s="1" t="s">
        <v>9358</v>
      </c>
      <c r="G3797" s="1" t="s">
        <v>24812</v>
      </c>
      <c r="H3797" s="1">
        <v>6</v>
      </c>
      <c r="I3797" s="1" t="s">
        <v>29775</v>
      </c>
      <c r="J3797" s="1" t="s">
        <v>29776</v>
      </c>
      <c r="K3797" s="1" t="s">
        <v>7972</v>
      </c>
      <c r="L3797" s="1" t="s">
        <v>8102</v>
      </c>
    </row>
    <row r="3798" spans="1:12" ht="37.5">
      <c r="A3798" s="1" t="s">
        <v>29777</v>
      </c>
      <c r="B3798" s="1" t="s">
        <v>29778</v>
      </c>
      <c r="C3798" s="1" t="s">
        <v>23900</v>
      </c>
      <c r="D3798" s="1" t="s">
        <v>29779</v>
      </c>
      <c r="E3798" s="1">
        <v>2019</v>
      </c>
      <c r="F3798" s="1" t="s">
        <v>29780</v>
      </c>
      <c r="G3798" s="1" t="s">
        <v>7969</v>
      </c>
      <c r="H3798" s="1" t="s">
        <v>7969</v>
      </c>
      <c r="I3798" s="1" t="s">
        <v>29781</v>
      </c>
      <c r="J3798" s="1" t="s">
        <v>29782</v>
      </c>
      <c r="K3798" s="1" t="s">
        <v>7972</v>
      </c>
      <c r="L3798" s="1" t="s">
        <v>8102</v>
      </c>
    </row>
    <row r="3799" spans="1:12" ht="37.5">
      <c r="A3799" s="1" t="s">
        <v>29783</v>
      </c>
      <c r="B3799" s="1" t="s">
        <v>29784</v>
      </c>
      <c r="C3799" s="1" t="s">
        <v>23900</v>
      </c>
      <c r="D3799" s="1" t="s">
        <v>29785</v>
      </c>
      <c r="E3799" s="1">
        <v>2019</v>
      </c>
      <c r="F3799" s="1" t="s">
        <v>29786</v>
      </c>
      <c r="G3799" s="1">
        <v>24712825</v>
      </c>
      <c r="H3799" s="1">
        <v>3</v>
      </c>
      <c r="I3799" s="1" t="s">
        <v>29787</v>
      </c>
      <c r="J3799" s="1" t="s">
        <v>29788</v>
      </c>
      <c r="K3799" s="1" t="s">
        <v>7972</v>
      </c>
      <c r="L3799" s="1" t="s">
        <v>8102</v>
      </c>
    </row>
    <row r="3800" spans="1:12" ht="37.5">
      <c r="A3800" s="1" t="s">
        <v>29789</v>
      </c>
      <c r="B3800" s="1" t="s">
        <v>29790</v>
      </c>
      <c r="C3800" s="1" t="s">
        <v>23900</v>
      </c>
      <c r="D3800" s="1" t="s">
        <v>29791</v>
      </c>
      <c r="E3800" s="1">
        <v>2019</v>
      </c>
      <c r="F3800" s="1" t="s">
        <v>29792</v>
      </c>
      <c r="G3800" s="1" t="s">
        <v>7969</v>
      </c>
      <c r="H3800" s="1" t="s">
        <v>7969</v>
      </c>
      <c r="I3800" s="1" t="s">
        <v>29793</v>
      </c>
      <c r="J3800" s="1" t="s">
        <v>29794</v>
      </c>
      <c r="K3800" s="1" t="s">
        <v>7972</v>
      </c>
      <c r="L3800" s="1" t="s">
        <v>8102</v>
      </c>
    </row>
    <row r="3801" spans="1:12" ht="37.5">
      <c r="A3801" s="1" t="s">
        <v>29795</v>
      </c>
      <c r="B3801" s="1" t="s">
        <v>29796</v>
      </c>
      <c r="C3801" s="1" t="s">
        <v>23900</v>
      </c>
      <c r="D3801" s="1" t="s">
        <v>29797</v>
      </c>
      <c r="E3801" s="1">
        <v>2019</v>
      </c>
      <c r="F3801" s="1" t="s">
        <v>29798</v>
      </c>
      <c r="G3801" s="1">
        <v>2721732</v>
      </c>
      <c r="H3801" s="1">
        <v>39</v>
      </c>
      <c r="I3801" s="1" t="s">
        <v>29799</v>
      </c>
      <c r="J3801" s="1" t="s">
        <v>29800</v>
      </c>
      <c r="K3801" s="1" t="s">
        <v>7972</v>
      </c>
      <c r="L3801" s="1" t="s">
        <v>8078</v>
      </c>
    </row>
    <row r="3802" spans="1:12" ht="37.5">
      <c r="A3802" s="1" t="s">
        <v>29801</v>
      </c>
      <c r="B3802" s="1" t="s">
        <v>29802</v>
      </c>
      <c r="C3802" s="1" t="s">
        <v>23900</v>
      </c>
      <c r="D3802" s="1" t="s">
        <v>29803</v>
      </c>
      <c r="E3802" s="1">
        <v>2019</v>
      </c>
      <c r="F3802" s="1" t="s">
        <v>12218</v>
      </c>
      <c r="G3802" s="1" t="s">
        <v>24034</v>
      </c>
      <c r="H3802" s="1">
        <v>101</v>
      </c>
      <c r="I3802" s="1" t="s">
        <v>29804</v>
      </c>
      <c r="J3802" s="1" t="s">
        <v>29805</v>
      </c>
      <c r="K3802" s="1" t="s">
        <v>7972</v>
      </c>
      <c r="L3802" s="1" t="s">
        <v>7993</v>
      </c>
    </row>
    <row r="3803" spans="1:12" ht="37.5">
      <c r="A3803" s="1" t="s">
        <v>29806</v>
      </c>
      <c r="B3803" s="1" t="s">
        <v>29807</v>
      </c>
      <c r="C3803" s="1" t="s">
        <v>23900</v>
      </c>
      <c r="D3803" s="1" t="s">
        <v>29808</v>
      </c>
      <c r="E3803" s="1">
        <v>2019</v>
      </c>
      <c r="F3803" s="1" t="s">
        <v>21890</v>
      </c>
      <c r="G3803" s="1">
        <v>34347</v>
      </c>
      <c r="H3803" s="1">
        <v>74</v>
      </c>
      <c r="I3803" s="1" t="s">
        <v>29809</v>
      </c>
      <c r="J3803" s="1" t="s">
        <v>29810</v>
      </c>
      <c r="K3803" s="1" t="s">
        <v>7972</v>
      </c>
      <c r="L3803" s="1" t="s">
        <v>21893</v>
      </c>
    </row>
    <row r="3804" spans="1:12" ht="37.5">
      <c r="A3804" s="1" t="s">
        <v>29811</v>
      </c>
      <c r="B3804" s="1" t="s">
        <v>29812</v>
      </c>
      <c r="C3804" s="1" t="s">
        <v>23900</v>
      </c>
      <c r="D3804" s="1" t="s">
        <v>29813</v>
      </c>
      <c r="E3804" s="1">
        <v>2019</v>
      </c>
      <c r="F3804" s="1" t="s">
        <v>8293</v>
      </c>
      <c r="G3804" s="1">
        <v>22142134</v>
      </c>
      <c r="H3804" s="1">
        <v>47</v>
      </c>
      <c r="I3804" s="1" t="s">
        <v>29814</v>
      </c>
      <c r="J3804" s="1" t="s">
        <v>29815</v>
      </c>
      <c r="K3804" s="1" t="s">
        <v>7972</v>
      </c>
      <c r="L3804" s="1" t="s">
        <v>8027</v>
      </c>
    </row>
    <row r="3805" spans="1:12" ht="37.5">
      <c r="A3805" s="1" t="s">
        <v>29816</v>
      </c>
      <c r="B3805" s="1" t="s">
        <v>29817</v>
      </c>
      <c r="C3805" s="1" t="s">
        <v>23900</v>
      </c>
      <c r="D3805" s="1" t="s">
        <v>29818</v>
      </c>
      <c r="E3805" s="1">
        <v>2019</v>
      </c>
      <c r="F3805" s="1" t="s">
        <v>8043</v>
      </c>
      <c r="G3805" s="1">
        <v>13807501</v>
      </c>
      <c r="H3805" s="1">
        <v>78</v>
      </c>
      <c r="I3805" s="1" t="s">
        <v>29819</v>
      </c>
      <c r="J3805" s="1" t="s">
        <v>29820</v>
      </c>
      <c r="K3805" s="1" t="s">
        <v>7972</v>
      </c>
      <c r="L3805" s="1" t="s">
        <v>13326</v>
      </c>
    </row>
    <row r="3806" spans="1:12" ht="37.5">
      <c r="A3806" s="1" t="s">
        <v>29821</v>
      </c>
      <c r="B3806" s="1" t="s">
        <v>29822</v>
      </c>
      <c r="C3806" s="1" t="s">
        <v>23900</v>
      </c>
      <c r="D3806" s="1" t="s">
        <v>29823</v>
      </c>
      <c r="E3806" s="1">
        <v>2019</v>
      </c>
      <c r="F3806" s="1" t="s">
        <v>29824</v>
      </c>
      <c r="G3806" s="1">
        <v>21607508</v>
      </c>
      <c r="H3806" s="1">
        <v>2019</v>
      </c>
      <c r="I3806" s="1" t="s">
        <v>29825</v>
      </c>
      <c r="J3806" s="1" t="s">
        <v>29826</v>
      </c>
      <c r="K3806" s="1" t="s">
        <v>7972</v>
      </c>
      <c r="L3806" s="1" t="s">
        <v>8078</v>
      </c>
    </row>
    <row r="3807" spans="1:12" ht="37.5">
      <c r="A3807" s="1" t="s">
        <v>29827</v>
      </c>
      <c r="B3807" s="1" t="s">
        <v>29828</v>
      </c>
      <c r="C3807" s="1" t="s">
        <v>23900</v>
      </c>
      <c r="D3807" s="1" t="s">
        <v>29829</v>
      </c>
      <c r="E3807" s="1">
        <v>2019</v>
      </c>
      <c r="F3807" s="1" t="s">
        <v>10830</v>
      </c>
      <c r="G3807" s="1">
        <v>15566013</v>
      </c>
      <c r="H3807" s="1">
        <v>14</v>
      </c>
      <c r="I3807" s="1" t="s">
        <v>29830</v>
      </c>
      <c r="J3807" s="1" t="s">
        <v>29831</v>
      </c>
      <c r="K3807" s="1" t="s">
        <v>7972</v>
      </c>
      <c r="L3807" s="1" t="s">
        <v>8102</v>
      </c>
    </row>
    <row r="3808" spans="1:12" ht="37.5">
      <c r="A3808" s="1" t="s">
        <v>29832</v>
      </c>
      <c r="B3808" s="1" t="s">
        <v>29833</v>
      </c>
      <c r="C3808" s="1" t="s">
        <v>23900</v>
      </c>
      <c r="D3808" s="1" t="s">
        <v>29834</v>
      </c>
      <c r="E3808" s="1">
        <v>2019</v>
      </c>
      <c r="F3808" s="1" t="s">
        <v>29824</v>
      </c>
      <c r="G3808" s="1">
        <v>21607508</v>
      </c>
      <c r="H3808" s="1">
        <v>2019</v>
      </c>
      <c r="I3808" s="1" t="s">
        <v>29835</v>
      </c>
      <c r="J3808" s="1" t="s">
        <v>29836</v>
      </c>
      <c r="K3808" s="1" t="s">
        <v>7972</v>
      </c>
      <c r="L3808" s="1" t="s">
        <v>8078</v>
      </c>
    </row>
    <row r="3809" spans="1:12" ht="37.5">
      <c r="A3809" s="1" t="s">
        <v>29837</v>
      </c>
      <c r="B3809" s="1" t="s">
        <v>29838</v>
      </c>
      <c r="C3809" s="1" t="s">
        <v>23900</v>
      </c>
      <c r="D3809" s="1" t="s">
        <v>29839</v>
      </c>
      <c r="E3809" s="1">
        <v>2019</v>
      </c>
      <c r="F3809" s="1" t="s">
        <v>24422</v>
      </c>
      <c r="G3809" s="1">
        <v>200255</v>
      </c>
      <c r="H3809" s="1">
        <v>485</v>
      </c>
      <c r="I3809" s="1" t="s">
        <v>29840</v>
      </c>
      <c r="J3809" s="1" t="s">
        <v>29841</v>
      </c>
      <c r="K3809" s="1" t="s">
        <v>7972</v>
      </c>
      <c r="L3809" s="1" t="s">
        <v>8465</v>
      </c>
    </row>
    <row r="3810" spans="1:12" ht="37.5">
      <c r="A3810" s="1" t="s">
        <v>29842</v>
      </c>
      <c r="B3810" s="1" t="s">
        <v>29843</v>
      </c>
      <c r="C3810" s="1" t="s">
        <v>23900</v>
      </c>
      <c r="D3810" s="1" t="s">
        <v>29844</v>
      </c>
      <c r="E3810" s="1">
        <v>2019</v>
      </c>
      <c r="F3810" s="1" t="s">
        <v>10830</v>
      </c>
      <c r="G3810" s="1">
        <v>15566013</v>
      </c>
      <c r="H3810" s="1">
        <v>14</v>
      </c>
      <c r="I3810" s="1" t="s">
        <v>29845</v>
      </c>
      <c r="J3810" s="1" t="s">
        <v>29846</v>
      </c>
      <c r="K3810" s="1" t="s">
        <v>7972</v>
      </c>
      <c r="L3810" s="1" t="s">
        <v>8102</v>
      </c>
    </row>
    <row r="3811" spans="1:12" ht="37.5">
      <c r="A3811" s="1" t="s">
        <v>29847</v>
      </c>
      <c r="B3811" s="1" t="s">
        <v>29848</v>
      </c>
      <c r="C3811" s="1" t="s">
        <v>23900</v>
      </c>
      <c r="D3811" s="1" t="s">
        <v>29849</v>
      </c>
      <c r="E3811" s="1">
        <v>2019</v>
      </c>
      <c r="F3811" s="1" t="s">
        <v>29850</v>
      </c>
      <c r="G3811" s="1" t="s">
        <v>7969</v>
      </c>
      <c r="H3811" s="1" t="s">
        <v>7969</v>
      </c>
      <c r="I3811" s="1" t="s">
        <v>29851</v>
      </c>
      <c r="J3811" s="1" t="s">
        <v>29852</v>
      </c>
      <c r="K3811" s="1" t="s">
        <v>7972</v>
      </c>
      <c r="L3811" s="1" t="s">
        <v>8102</v>
      </c>
    </row>
    <row r="3812" spans="1:12" ht="37.5">
      <c r="A3812" s="1" t="s">
        <v>29853</v>
      </c>
      <c r="B3812" s="1" t="s">
        <v>29854</v>
      </c>
      <c r="C3812" s="1" t="s">
        <v>23900</v>
      </c>
      <c r="D3812" s="1" t="s">
        <v>29855</v>
      </c>
      <c r="E3812" s="1">
        <v>2019</v>
      </c>
      <c r="F3812" s="1" t="s">
        <v>29856</v>
      </c>
      <c r="G3812" s="1" t="s">
        <v>7969</v>
      </c>
      <c r="H3812" s="1" t="s">
        <v>7969</v>
      </c>
      <c r="I3812" s="1" t="s">
        <v>29857</v>
      </c>
      <c r="J3812" s="1" t="s">
        <v>29858</v>
      </c>
      <c r="K3812" s="1" t="s">
        <v>7972</v>
      </c>
      <c r="L3812" s="1" t="s">
        <v>8102</v>
      </c>
    </row>
    <row r="3813" spans="1:12" ht="50">
      <c r="A3813" s="1" t="s">
        <v>29859</v>
      </c>
      <c r="B3813" s="1" t="s">
        <v>29860</v>
      </c>
      <c r="C3813" s="1" t="s">
        <v>23900</v>
      </c>
      <c r="D3813" s="1" t="s">
        <v>29861</v>
      </c>
      <c r="E3813" s="1">
        <v>2019</v>
      </c>
      <c r="F3813" s="1" t="s">
        <v>29862</v>
      </c>
      <c r="G3813" s="1" t="s">
        <v>7969</v>
      </c>
      <c r="H3813" s="1" t="s">
        <v>7969</v>
      </c>
      <c r="I3813" s="1" t="s">
        <v>29863</v>
      </c>
      <c r="J3813" s="1" t="s">
        <v>29864</v>
      </c>
      <c r="K3813" s="1" t="s">
        <v>7972</v>
      </c>
      <c r="L3813" s="1" t="s">
        <v>8102</v>
      </c>
    </row>
    <row r="3814" spans="1:12" ht="37.5">
      <c r="A3814" s="1" t="s">
        <v>29865</v>
      </c>
      <c r="B3814" s="1" t="s">
        <v>29866</v>
      </c>
      <c r="C3814" s="1" t="s">
        <v>23900</v>
      </c>
      <c r="D3814" s="1" t="s">
        <v>29867</v>
      </c>
      <c r="E3814" s="1">
        <v>2019</v>
      </c>
      <c r="F3814" s="1" t="s">
        <v>29868</v>
      </c>
      <c r="G3814" s="1" t="s">
        <v>7969</v>
      </c>
      <c r="H3814" s="1" t="s">
        <v>7969</v>
      </c>
      <c r="I3814" s="1" t="s">
        <v>29869</v>
      </c>
      <c r="J3814" s="1" t="s">
        <v>29870</v>
      </c>
      <c r="K3814" s="1" t="s">
        <v>7972</v>
      </c>
      <c r="L3814" s="1" t="s">
        <v>8102</v>
      </c>
    </row>
    <row r="3815" spans="1:12" ht="37.5">
      <c r="A3815" s="1" t="s">
        <v>29871</v>
      </c>
      <c r="B3815" s="1" t="s">
        <v>29872</v>
      </c>
      <c r="C3815" s="1" t="s">
        <v>23900</v>
      </c>
      <c r="D3815" s="1" t="s">
        <v>29873</v>
      </c>
      <c r="E3815" s="1">
        <v>2019</v>
      </c>
      <c r="F3815" s="1" t="s">
        <v>12218</v>
      </c>
      <c r="G3815" s="1" t="s">
        <v>24034</v>
      </c>
      <c r="H3815" s="1">
        <v>96</v>
      </c>
      <c r="I3815" s="1" t="s">
        <v>29874</v>
      </c>
      <c r="J3815" s="1" t="s">
        <v>29875</v>
      </c>
      <c r="K3815" s="1" t="s">
        <v>7972</v>
      </c>
      <c r="L3815" s="1" t="s">
        <v>7993</v>
      </c>
    </row>
    <row r="3816" spans="1:12" ht="37.5">
      <c r="A3816" s="1" t="s">
        <v>29876</v>
      </c>
      <c r="B3816" s="1" t="s">
        <v>29877</v>
      </c>
      <c r="C3816" s="1" t="s">
        <v>23900</v>
      </c>
      <c r="D3816" s="1" t="s">
        <v>29878</v>
      </c>
      <c r="E3816" s="1">
        <v>2019</v>
      </c>
      <c r="F3816" s="1" t="s">
        <v>29879</v>
      </c>
      <c r="G3816" s="1" t="s">
        <v>7969</v>
      </c>
      <c r="H3816" s="1" t="s">
        <v>7969</v>
      </c>
      <c r="I3816" s="1" t="s">
        <v>29880</v>
      </c>
      <c r="J3816" s="1" t="s">
        <v>29881</v>
      </c>
      <c r="K3816" s="1" t="s">
        <v>7972</v>
      </c>
      <c r="L3816" s="1" t="s">
        <v>8190</v>
      </c>
    </row>
    <row r="3817" spans="1:12" ht="37.5">
      <c r="A3817" s="1" t="s">
        <v>29882</v>
      </c>
      <c r="B3817" s="1" t="s">
        <v>29883</v>
      </c>
      <c r="C3817" s="1" t="s">
        <v>23900</v>
      </c>
      <c r="D3817" s="1" t="s">
        <v>29884</v>
      </c>
      <c r="E3817" s="1">
        <v>2019</v>
      </c>
      <c r="F3817" s="1" t="s">
        <v>8024</v>
      </c>
      <c r="G3817" s="1">
        <v>1674048</v>
      </c>
      <c r="H3817" s="1">
        <v>86</v>
      </c>
      <c r="I3817" s="1" t="s">
        <v>29885</v>
      </c>
      <c r="J3817" s="1" t="s">
        <v>29886</v>
      </c>
      <c r="K3817" s="1" t="s">
        <v>7972</v>
      </c>
      <c r="L3817" s="1" t="s">
        <v>8027</v>
      </c>
    </row>
    <row r="3818" spans="1:12" ht="37.5">
      <c r="A3818" s="1" t="s">
        <v>29887</v>
      </c>
      <c r="B3818" s="1" t="s">
        <v>29888</v>
      </c>
      <c r="C3818" s="1" t="s">
        <v>23900</v>
      </c>
      <c r="D3818" s="1" t="s">
        <v>29889</v>
      </c>
      <c r="E3818" s="1">
        <v>2019</v>
      </c>
      <c r="F3818" s="1" t="s">
        <v>29792</v>
      </c>
      <c r="G3818" s="1" t="s">
        <v>7969</v>
      </c>
      <c r="H3818" s="1" t="s">
        <v>7969</v>
      </c>
      <c r="I3818" s="1" t="s">
        <v>29890</v>
      </c>
      <c r="J3818" s="1" t="s">
        <v>29891</v>
      </c>
      <c r="K3818" s="1" t="s">
        <v>7972</v>
      </c>
      <c r="L3818" s="1" t="s">
        <v>8102</v>
      </c>
    </row>
    <row r="3819" spans="1:12" ht="37.5">
      <c r="A3819" s="1" t="s">
        <v>29892</v>
      </c>
      <c r="B3819" s="1" t="s">
        <v>29893</v>
      </c>
      <c r="C3819" s="1" t="s">
        <v>23900</v>
      </c>
      <c r="D3819" s="1" t="s">
        <v>29894</v>
      </c>
      <c r="E3819" s="1">
        <v>2019</v>
      </c>
      <c r="F3819" s="1" t="s">
        <v>10691</v>
      </c>
      <c r="G3819" s="1">
        <v>15320626</v>
      </c>
      <c r="H3819" s="1">
        <v>31</v>
      </c>
      <c r="I3819" s="1" t="s">
        <v>29895</v>
      </c>
      <c r="J3819" s="1" t="s">
        <v>29896</v>
      </c>
      <c r="K3819" s="1" t="s">
        <v>7972</v>
      </c>
      <c r="L3819" s="1" t="s">
        <v>10694</v>
      </c>
    </row>
    <row r="3820" spans="1:12" ht="37.5">
      <c r="A3820" s="1" t="s">
        <v>29897</v>
      </c>
      <c r="B3820" s="1" t="s">
        <v>29898</v>
      </c>
      <c r="C3820" s="1" t="s">
        <v>23900</v>
      </c>
      <c r="D3820" s="1" t="s">
        <v>29899</v>
      </c>
      <c r="E3820" s="1">
        <v>2019</v>
      </c>
      <c r="F3820" s="1" t="s">
        <v>29900</v>
      </c>
      <c r="G3820" s="1" t="s">
        <v>7969</v>
      </c>
      <c r="H3820" s="1" t="s">
        <v>7969</v>
      </c>
      <c r="I3820" s="1" t="s">
        <v>29901</v>
      </c>
      <c r="J3820" s="1" t="s">
        <v>29902</v>
      </c>
      <c r="K3820" s="1" t="s">
        <v>7972</v>
      </c>
      <c r="L3820" s="1" t="s">
        <v>8102</v>
      </c>
    </row>
    <row r="3821" spans="1:12" ht="37.5">
      <c r="A3821" s="1" t="s">
        <v>29903</v>
      </c>
      <c r="B3821" s="1" t="s">
        <v>29904</v>
      </c>
      <c r="C3821" s="1" t="s">
        <v>23900</v>
      </c>
      <c r="D3821" s="1" t="s">
        <v>29905</v>
      </c>
      <c r="E3821" s="1">
        <v>2019</v>
      </c>
      <c r="F3821" s="1" t="s">
        <v>19313</v>
      </c>
      <c r="G3821" s="1">
        <v>19341768</v>
      </c>
      <c r="H3821" s="1">
        <v>2019</v>
      </c>
      <c r="I3821" s="1" t="s">
        <v>29906</v>
      </c>
      <c r="J3821" s="1" t="s">
        <v>29907</v>
      </c>
      <c r="K3821" s="1" t="s">
        <v>7972</v>
      </c>
      <c r="L3821" s="1" t="s">
        <v>8078</v>
      </c>
    </row>
    <row r="3822" spans="1:12" ht="37.5">
      <c r="A3822" s="1" t="s">
        <v>29908</v>
      </c>
      <c r="B3822" s="1" t="s">
        <v>29909</v>
      </c>
      <c r="C3822" s="1" t="s">
        <v>23900</v>
      </c>
      <c r="D3822" s="1" t="s">
        <v>29910</v>
      </c>
      <c r="E3822" s="1">
        <v>2019</v>
      </c>
      <c r="F3822" s="1" t="s">
        <v>29911</v>
      </c>
      <c r="G3822" s="1">
        <v>18666892</v>
      </c>
      <c r="H3822" s="1">
        <v>40</v>
      </c>
      <c r="I3822" s="1" t="s">
        <v>29912</v>
      </c>
      <c r="J3822" s="1" t="s">
        <v>29913</v>
      </c>
      <c r="K3822" s="1" t="s">
        <v>7972</v>
      </c>
      <c r="L3822" s="1" t="s">
        <v>7978</v>
      </c>
    </row>
    <row r="3823" spans="1:12" ht="37.5">
      <c r="A3823" s="1" t="s">
        <v>29914</v>
      </c>
      <c r="B3823" s="1" t="s">
        <v>29915</v>
      </c>
      <c r="C3823" s="1" t="s">
        <v>23900</v>
      </c>
      <c r="D3823" s="1" t="s">
        <v>29916</v>
      </c>
      <c r="E3823" s="1">
        <v>2019</v>
      </c>
      <c r="F3823" s="1" t="s">
        <v>29917</v>
      </c>
      <c r="G3823" s="1">
        <v>10577149</v>
      </c>
      <c r="H3823" s="1">
        <v>28</v>
      </c>
      <c r="I3823" s="1" t="s">
        <v>29918</v>
      </c>
      <c r="J3823" s="1" t="s">
        <v>29919</v>
      </c>
      <c r="K3823" s="1" t="s">
        <v>7972</v>
      </c>
      <c r="L3823" s="1" t="s">
        <v>8102</v>
      </c>
    </row>
    <row r="3824" spans="1:12" ht="37.5">
      <c r="A3824" s="1" t="s">
        <v>29920</v>
      </c>
      <c r="B3824" s="1" t="s">
        <v>29921</v>
      </c>
      <c r="C3824" s="1" t="s">
        <v>23900</v>
      </c>
      <c r="D3824" s="1" t="s">
        <v>29922</v>
      </c>
      <c r="E3824" s="1">
        <v>2019</v>
      </c>
      <c r="F3824" s="1" t="s">
        <v>7975</v>
      </c>
      <c r="G3824" s="1">
        <v>13867857</v>
      </c>
      <c r="H3824" s="1">
        <v>22</v>
      </c>
      <c r="I3824" s="1" t="s">
        <v>29923</v>
      </c>
      <c r="J3824" s="1" t="s">
        <v>29924</v>
      </c>
      <c r="K3824" s="1" t="s">
        <v>7972</v>
      </c>
      <c r="L3824" s="1" t="s">
        <v>7978</v>
      </c>
    </row>
    <row r="3825" spans="1:12" ht="37.5">
      <c r="A3825" s="1" t="s">
        <v>29925</v>
      </c>
      <c r="B3825" s="1" t="s">
        <v>29926</v>
      </c>
      <c r="C3825" s="1" t="s">
        <v>23900</v>
      </c>
      <c r="D3825" s="1" t="s">
        <v>29927</v>
      </c>
      <c r="E3825" s="1">
        <v>2019</v>
      </c>
      <c r="F3825" s="1" t="s">
        <v>16679</v>
      </c>
      <c r="G3825" s="1">
        <v>9424962</v>
      </c>
      <c r="H3825" s="1">
        <v>25</v>
      </c>
      <c r="I3825" s="1" t="s">
        <v>29928</v>
      </c>
      <c r="J3825" s="1" t="s">
        <v>29929</v>
      </c>
      <c r="K3825" s="1" t="s">
        <v>7972</v>
      </c>
      <c r="L3825" s="1" t="s">
        <v>13352</v>
      </c>
    </row>
    <row r="3826" spans="1:12" ht="50">
      <c r="A3826" s="1" t="s">
        <v>29930</v>
      </c>
      <c r="B3826" s="1" t="s">
        <v>29931</v>
      </c>
      <c r="C3826" s="1" t="s">
        <v>23900</v>
      </c>
      <c r="D3826" s="1" t="s">
        <v>29932</v>
      </c>
      <c r="E3826" s="1">
        <v>2019</v>
      </c>
      <c r="F3826" s="1" t="s">
        <v>29933</v>
      </c>
      <c r="G3826" s="1" t="s">
        <v>7969</v>
      </c>
      <c r="H3826" s="1" t="s">
        <v>7969</v>
      </c>
      <c r="I3826" s="1" t="s">
        <v>29934</v>
      </c>
      <c r="J3826" s="1" t="s">
        <v>29935</v>
      </c>
      <c r="K3826" s="1" t="s">
        <v>7972</v>
      </c>
      <c r="L3826" s="1" t="s">
        <v>8190</v>
      </c>
    </row>
    <row r="3827" spans="1:12" ht="37.5">
      <c r="A3827" s="1" t="s">
        <v>29936</v>
      </c>
      <c r="B3827" s="1" t="s">
        <v>29937</v>
      </c>
      <c r="C3827" s="1" t="s">
        <v>23900</v>
      </c>
      <c r="D3827" s="1" t="s">
        <v>29938</v>
      </c>
      <c r="E3827" s="1">
        <v>2019</v>
      </c>
      <c r="F3827" s="1" t="s">
        <v>29939</v>
      </c>
      <c r="G3827" s="1" t="s">
        <v>7969</v>
      </c>
      <c r="H3827" s="1" t="s">
        <v>7969</v>
      </c>
      <c r="I3827" s="1" t="s">
        <v>29940</v>
      </c>
      <c r="J3827" s="1" t="s">
        <v>29941</v>
      </c>
      <c r="K3827" s="1" t="s">
        <v>7972</v>
      </c>
      <c r="L3827" s="1" t="s">
        <v>8102</v>
      </c>
    </row>
    <row r="3828" spans="1:12" ht="37.5">
      <c r="A3828" s="1" t="s">
        <v>29942</v>
      </c>
      <c r="B3828" s="1" t="s">
        <v>29943</v>
      </c>
      <c r="C3828" s="1" t="s">
        <v>23900</v>
      </c>
      <c r="D3828" s="1" t="s">
        <v>29944</v>
      </c>
      <c r="E3828" s="1">
        <v>2019</v>
      </c>
      <c r="F3828" s="1" t="s">
        <v>8293</v>
      </c>
      <c r="G3828" s="1">
        <v>22142134</v>
      </c>
      <c r="H3828" s="1">
        <v>46</v>
      </c>
      <c r="I3828" s="1" t="s">
        <v>29945</v>
      </c>
      <c r="J3828" s="1" t="s">
        <v>29946</v>
      </c>
      <c r="K3828" s="1" t="s">
        <v>7972</v>
      </c>
      <c r="L3828" s="1" t="s">
        <v>8027</v>
      </c>
    </row>
    <row r="3829" spans="1:12" ht="37.5">
      <c r="A3829" s="1" t="s">
        <v>29947</v>
      </c>
      <c r="B3829" s="1" t="s">
        <v>29948</v>
      </c>
      <c r="C3829" s="1" t="s">
        <v>23900</v>
      </c>
      <c r="D3829" s="1" t="s">
        <v>29949</v>
      </c>
      <c r="E3829" s="1">
        <v>2019</v>
      </c>
      <c r="F3829" s="1" t="s">
        <v>8392</v>
      </c>
      <c r="G3829" s="1">
        <v>23274662</v>
      </c>
      <c r="H3829" s="1">
        <v>6</v>
      </c>
      <c r="I3829" s="1" t="s">
        <v>29950</v>
      </c>
      <c r="J3829" s="1" t="s">
        <v>29951</v>
      </c>
      <c r="K3829" s="1" t="s">
        <v>7972</v>
      </c>
      <c r="L3829" s="1" t="s">
        <v>8102</v>
      </c>
    </row>
    <row r="3830" spans="1:12" ht="37.5">
      <c r="A3830" s="1" t="s">
        <v>29952</v>
      </c>
      <c r="B3830" s="1" t="s">
        <v>29953</v>
      </c>
      <c r="C3830" s="1" t="s">
        <v>23900</v>
      </c>
      <c r="D3830" s="1" t="s">
        <v>29954</v>
      </c>
      <c r="E3830" s="1">
        <v>2019</v>
      </c>
      <c r="F3830" s="1" t="s">
        <v>29824</v>
      </c>
      <c r="G3830" s="1">
        <v>21607508</v>
      </c>
      <c r="H3830" s="1">
        <v>2019</v>
      </c>
      <c r="I3830" s="1" t="s">
        <v>29955</v>
      </c>
      <c r="J3830" s="1" t="s">
        <v>29956</v>
      </c>
      <c r="K3830" s="1" t="s">
        <v>7972</v>
      </c>
      <c r="L3830" s="1" t="s">
        <v>8078</v>
      </c>
    </row>
    <row r="3831" spans="1:12">
      <c r="A3831" s="1" t="e">
        <v>#N/A</v>
      </c>
      <c r="B3831" s="1" t="s">
        <v>29957</v>
      </c>
      <c r="C3831" s="1" t="s">
        <v>23900</v>
      </c>
      <c r="D3831" s="1" t="s">
        <v>29958</v>
      </c>
      <c r="E3831" s="1"/>
      <c r="F3831" s="1"/>
      <c r="G3831" s="1"/>
      <c r="H3831" s="1"/>
      <c r="I3831" s="1"/>
      <c r="J3831" s="1"/>
      <c r="K3831" s="1"/>
      <c r="L3831" s="1"/>
    </row>
    <row r="3832" spans="1:12" ht="37.5">
      <c r="A3832" s="1" t="s">
        <v>29959</v>
      </c>
      <c r="B3832" s="1" t="s">
        <v>29960</v>
      </c>
      <c r="C3832" s="1" t="s">
        <v>23900</v>
      </c>
      <c r="D3832" s="1" t="s">
        <v>29961</v>
      </c>
      <c r="E3832" s="1">
        <v>2019</v>
      </c>
      <c r="F3832" s="1" t="s">
        <v>8293</v>
      </c>
      <c r="G3832" s="1">
        <v>22142134</v>
      </c>
      <c r="H3832" s="1">
        <v>49</v>
      </c>
      <c r="I3832" s="1" t="s">
        <v>29962</v>
      </c>
      <c r="J3832" s="1" t="s">
        <v>29963</v>
      </c>
      <c r="K3832" s="1" t="s">
        <v>7972</v>
      </c>
      <c r="L3832" s="1" t="s">
        <v>8027</v>
      </c>
    </row>
    <row r="3833" spans="1:12" ht="37.5">
      <c r="A3833" s="1" t="s">
        <v>29964</v>
      </c>
      <c r="B3833" s="1" t="s">
        <v>29965</v>
      </c>
      <c r="C3833" s="1" t="s">
        <v>23900</v>
      </c>
      <c r="D3833" s="1" t="s">
        <v>29966</v>
      </c>
      <c r="E3833" s="1">
        <v>2019</v>
      </c>
      <c r="F3833" s="1" t="s">
        <v>11020</v>
      </c>
      <c r="G3833" s="1">
        <v>457906</v>
      </c>
      <c r="H3833" s="1">
        <v>76</v>
      </c>
      <c r="I3833" s="1" t="s">
        <v>29967</v>
      </c>
      <c r="J3833" s="1" t="s">
        <v>29968</v>
      </c>
      <c r="K3833" s="1" t="s">
        <v>7972</v>
      </c>
      <c r="L3833" s="1" t="s">
        <v>8027</v>
      </c>
    </row>
    <row r="3834" spans="1:12" ht="37.5">
      <c r="A3834" s="1" t="s">
        <v>29969</v>
      </c>
      <c r="B3834" s="1" t="s">
        <v>29970</v>
      </c>
      <c r="C3834" s="1" t="s">
        <v>23900</v>
      </c>
      <c r="D3834" s="1" t="s">
        <v>29971</v>
      </c>
      <c r="E3834" s="1">
        <v>2019</v>
      </c>
      <c r="F3834" s="1" t="s">
        <v>29972</v>
      </c>
      <c r="G3834" s="1">
        <v>189448</v>
      </c>
      <c r="H3834" s="1">
        <v>65</v>
      </c>
      <c r="I3834" s="1" t="s">
        <v>29973</v>
      </c>
      <c r="J3834" s="1" t="s">
        <v>29974</v>
      </c>
      <c r="K3834" s="1" t="s">
        <v>7972</v>
      </c>
      <c r="L3834" s="1" t="s">
        <v>8102</v>
      </c>
    </row>
    <row r="3835" spans="1:12" ht="37.5">
      <c r="A3835" s="1" t="s">
        <v>4403</v>
      </c>
      <c r="B3835" s="1" t="s">
        <v>29975</v>
      </c>
      <c r="C3835" s="1" t="s">
        <v>23900</v>
      </c>
      <c r="D3835" s="1" t="s">
        <v>29976</v>
      </c>
      <c r="E3835" s="1">
        <v>2019</v>
      </c>
      <c r="F3835" s="1" t="s">
        <v>26590</v>
      </c>
      <c r="G3835" s="1">
        <v>14388871</v>
      </c>
      <c r="H3835" s="1">
        <v>21</v>
      </c>
      <c r="I3835" s="1" t="s">
        <v>29977</v>
      </c>
      <c r="J3835" s="1" t="s">
        <v>29978</v>
      </c>
      <c r="K3835" s="1" t="s">
        <v>7972</v>
      </c>
      <c r="L3835" s="1" t="s">
        <v>17595</v>
      </c>
    </row>
    <row r="3836" spans="1:12" ht="37.5">
      <c r="A3836" s="1" t="s">
        <v>29979</v>
      </c>
      <c r="B3836" s="1" t="s">
        <v>29980</v>
      </c>
      <c r="C3836" s="1" t="s">
        <v>23900</v>
      </c>
      <c r="D3836" s="1" t="s">
        <v>29981</v>
      </c>
      <c r="E3836" s="1">
        <v>2019</v>
      </c>
      <c r="F3836" s="1" t="s">
        <v>10830</v>
      </c>
      <c r="G3836" s="1">
        <v>15566013</v>
      </c>
      <c r="H3836" s="1">
        <v>14</v>
      </c>
      <c r="I3836" s="1" t="s">
        <v>29982</v>
      </c>
      <c r="J3836" s="1" t="s">
        <v>29983</v>
      </c>
      <c r="K3836" s="1" t="s">
        <v>7972</v>
      </c>
      <c r="L3836" s="1" t="s">
        <v>8102</v>
      </c>
    </row>
    <row r="3837" spans="1:12" ht="37.5">
      <c r="A3837" s="1" t="s">
        <v>29984</v>
      </c>
      <c r="B3837" s="1" t="s">
        <v>29985</v>
      </c>
      <c r="C3837" s="1" t="s">
        <v>23900</v>
      </c>
      <c r="D3837" s="1" t="s">
        <v>29986</v>
      </c>
      <c r="E3837" s="1">
        <v>2019</v>
      </c>
      <c r="F3837" s="1" t="s">
        <v>8516</v>
      </c>
      <c r="G3837" s="1">
        <v>20711050</v>
      </c>
      <c r="H3837" s="1">
        <v>11</v>
      </c>
      <c r="I3837" s="1" t="s">
        <v>29987</v>
      </c>
      <c r="J3837" s="1" t="s">
        <v>29988</v>
      </c>
      <c r="K3837" s="1" t="s">
        <v>7972</v>
      </c>
      <c r="L3837" s="1" t="s">
        <v>9292</v>
      </c>
    </row>
    <row r="3838" spans="1:12" ht="37.5">
      <c r="A3838" s="1" t="s">
        <v>29989</v>
      </c>
      <c r="B3838" s="1" t="s">
        <v>29990</v>
      </c>
      <c r="C3838" s="1" t="s">
        <v>23900</v>
      </c>
      <c r="D3838" s="1" t="s">
        <v>29991</v>
      </c>
      <c r="E3838" s="1">
        <v>2019</v>
      </c>
      <c r="F3838" s="1" t="s">
        <v>27777</v>
      </c>
      <c r="G3838" s="1">
        <v>15505499</v>
      </c>
      <c r="H3838" s="1" t="s">
        <v>7969</v>
      </c>
      <c r="I3838" s="1" t="s">
        <v>29992</v>
      </c>
      <c r="J3838" s="1" t="s">
        <v>29993</v>
      </c>
      <c r="K3838" s="1" t="s">
        <v>7972</v>
      </c>
      <c r="L3838" s="1" t="s">
        <v>8102</v>
      </c>
    </row>
    <row r="3839" spans="1:12" ht="50">
      <c r="A3839" s="1" t="s">
        <v>29994</v>
      </c>
      <c r="B3839" s="1" t="s">
        <v>29995</v>
      </c>
      <c r="C3839" s="1" t="s">
        <v>23900</v>
      </c>
      <c r="D3839" s="1" t="s">
        <v>29996</v>
      </c>
      <c r="E3839" s="1">
        <v>2019</v>
      </c>
      <c r="F3839" s="1" t="s">
        <v>8131</v>
      </c>
      <c r="G3839" s="1">
        <v>17518628</v>
      </c>
      <c r="H3839" s="1">
        <v>13</v>
      </c>
      <c r="I3839" s="1" t="s">
        <v>29997</v>
      </c>
      <c r="J3839" s="1" t="s">
        <v>29998</v>
      </c>
      <c r="K3839" s="1" t="s">
        <v>7972</v>
      </c>
      <c r="L3839" s="1" t="s">
        <v>10359</v>
      </c>
    </row>
    <row r="3840" spans="1:12" ht="37.5">
      <c r="A3840" s="1" t="s">
        <v>29999</v>
      </c>
      <c r="B3840" s="1" t="s">
        <v>30000</v>
      </c>
      <c r="C3840" s="1" t="s">
        <v>23900</v>
      </c>
      <c r="D3840" s="1" t="s">
        <v>30001</v>
      </c>
      <c r="E3840" s="1">
        <v>2019</v>
      </c>
      <c r="F3840" s="1" t="s">
        <v>30002</v>
      </c>
      <c r="G3840" s="1">
        <v>200190</v>
      </c>
      <c r="H3840" s="1">
        <v>147</v>
      </c>
      <c r="I3840" s="1" t="s">
        <v>12919</v>
      </c>
      <c r="J3840" s="1" t="s">
        <v>30003</v>
      </c>
      <c r="K3840" s="1" t="s">
        <v>7972</v>
      </c>
      <c r="L3840" s="1" t="s">
        <v>7993</v>
      </c>
    </row>
    <row r="3841" spans="1:12" ht="37.5">
      <c r="A3841" s="1" t="s">
        <v>30004</v>
      </c>
      <c r="B3841" s="1" t="s">
        <v>30005</v>
      </c>
      <c r="C3841" s="1" t="s">
        <v>23900</v>
      </c>
      <c r="D3841" s="1" t="s">
        <v>30006</v>
      </c>
      <c r="E3841" s="1">
        <v>2019</v>
      </c>
      <c r="F3841" s="1" t="s">
        <v>30007</v>
      </c>
      <c r="G3841" s="1" t="s">
        <v>30008</v>
      </c>
      <c r="H3841" s="1">
        <v>58</v>
      </c>
      <c r="I3841" s="1" t="s">
        <v>30009</v>
      </c>
      <c r="J3841" s="1" t="s">
        <v>30010</v>
      </c>
      <c r="K3841" s="1" t="s">
        <v>7972</v>
      </c>
      <c r="L3841" s="1" t="s">
        <v>8027</v>
      </c>
    </row>
    <row r="3842" spans="1:12" ht="37.5">
      <c r="A3842" s="1" t="s">
        <v>30011</v>
      </c>
      <c r="B3842" s="1" t="s">
        <v>30012</v>
      </c>
      <c r="C3842" s="1" t="s">
        <v>23900</v>
      </c>
      <c r="D3842" s="1" t="s">
        <v>30013</v>
      </c>
      <c r="E3842" s="1">
        <v>2019</v>
      </c>
      <c r="F3842" s="1" t="s">
        <v>24422</v>
      </c>
      <c r="G3842" s="1">
        <v>200255</v>
      </c>
      <c r="H3842" s="1">
        <v>501</v>
      </c>
      <c r="I3842" s="1" t="s">
        <v>30014</v>
      </c>
      <c r="J3842" s="1" t="s">
        <v>30015</v>
      </c>
      <c r="K3842" s="1" t="s">
        <v>7972</v>
      </c>
      <c r="L3842" s="1" t="s">
        <v>8465</v>
      </c>
    </row>
    <row r="3843" spans="1:12" ht="37.5">
      <c r="A3843" s="1" t="s">
        <v>30016</v>
      </c>
      <c r="B3843" s="1" t="s">
        <v>30017</v>
      </c>
      <c r="C3843" s="1" t="s">
        <v>23900</v>
      </c>
      <c r="D3843" s="1" t="s">
        <v>30018</v>
      </c>
      <c r="E3843" s="1">
        <v>2019</v>
      </c>
      <c r="F3843" s="1" t="s">
        <v>18303</v>
      </c>
      <c r="G3843" s="1" t="s">
        <v>25105</v>
      </c>
      <c r="H3843" s="1">
        <v>21</v>
      </c>
      <c r="I3843" s="1" t="s">
        <v>30019</v>
      </c>
      <c r="J3843" s="1" t="s">
        <v>30020</v>
      </c>
      <c r="K3843" s="1" t="s">
        <v>7972</v>
      </c>
      <c r="L3843" s="1" t="s">
        <v>8102</v>
      </c>
    </row>
    <row r="3844" spans="1:12" ht="37.5">
      <c r="A3844" s="1" t="s">
        <v>30021</v>
      </c>
      <c r="B3844" s="1" t="s">
        <v>30022</v>
      </c>
      <c r="C3844" s="1" t="s">
        <v>23900</v>
      </c>
      <c r="D3844" s="1" t="s">
        <v>30023</v>
      </c>
      <c r="E3844" s="1">
        <v>2019</v>
      </c>
      <c r="F3844" s="1" t="s">
        <v>30024</v>
      </c>
      <c r="G3844" s="1">
        <v>3784371</v>
      </c>
      <c r="H3844" s="1">
        <v>535</v>
      </c>
      <c r="I3844" s="1" t="s">
        <v>30025</v>
      </c>
      <c r="J3844" s="1" t="s">
        <v>30026</v>
      </c>
      <c r="K3844" s="1" t="s">
        <v>7972</v>
      </c>
      <c r="L3844" s="1" t="s">
        <v>7993</v>
      </c>
    </row>
    <row r="3845" spans="1:12" ht="37.5">
      <c r="A3845" s="1" t="s">
        <v>30027</v>
      </c>
      <c r="B3845" s="1" t="s">
        <v>30028</v>
      </c>
      <c r="C3845" s="1" t="s">
        <v>23900</v>
      </c>
      <c r="D3845" s="1" t="s">
        <v>30029</v>
      </c>
      <c r="E3845" s="1">
        <v>2019</v>
      </c>
      <c r="F3845" s="1" t="s">
        <v>24382</v>
      </c>
      <c r="G3845" s="1">
        <v>9596526</v>
      </c>
      <c r="H3845" s="1">
        <v>228</v>
      </c>
      <c r="I3845" s="1" t="s">
        <v>30030</v>
      </c>
      <c r="J3845" s="1" t="s">
        <v>30031</v>
      </c>
      <c r="K3845" s="1" t="s">
        <v>7972</v>
      </c>
      <c r="L3845" s="1" t="s">
        <v>8027</v>
      </c>
    </row>
    <row r="3846" spans="1:12" ht="37.5">
      <c r="A3846" s="1" t="s">
        <v>30032</v>
      </c>
      <c r="B3846" s="1" t="s">
        <v>30033</v>
      </c>
      <c r="C3846" s="1" t="s">
        <v>23900</v>
      </c>
      <c r="D3846" s="1" t="s">
        <v>30034</v>
      </c>
      <c r="E3846" s="1">
        <v>2019</v>
      </c>
      <c r="F3846" s="1" t="s">
        <v>29792</v>
      </c>
      <c r="G3846" s="1" t="s">
        <v>7969</v>
      </c>
      <c r="H3846" s="1" t="s">
        <v>7969</v>
      </c>
      <c r="I3846" s="1" t="s">
        <v>30035</v>
      </c>
      <c r="J3846" s="1" t="s">
        <v>30036</v>
      </c>
      <c r="K3846" s="1" t="s">
        <v>7972</v>
      </c>
      <c r="L3846" s="1" t="s">
        <v>8102</v>
      </c>
    </row>
    <row r="3847" spans="1:12" ht="25">
      <c r="A3847" s="1" t="e">
        <v>#N/A</v>
      </c>
      <c r="B3847" s="1" t="s">
        <v>30037</v>
      </c>
      <c r="C3847" s="1" t="s">
        <v>23900</v>
      </c>
      <c r="D3847" s="1" t="s">
        <v>30038</v>
      </c>
      <c r="E3847" s="1"/>
      <c r="F3847" s="1"/>
      <c r="G3847" s="1"/>
      <c r="H3847" s="1"/>
      <c r="I3847" s="1"/>
      <c r="J3847" s="1"/>
      <c r="K3847" s="1"/>
      <c r="L3847" s="1"/>
    </row>
    <row r="3848" spans="1:12" ht="37.5">
      <c r="A3848" s="1" t="s">
        <v>30039</v>
      </c>
      <c r="B3848" s="1" t="s">
        <v>30040</v>
      </c>
      <c r="C3848" s="1" t="s">
        <v>23900</v>
      </c>
      <c r="D3848" s="1" t="s">
        <v>30041</v>
      </c>
      <c r="E3848" s="1">
        <v>2019</v>
      </c>
      <c r="F3848" s="1" t="s">
        <v>12218</v>
      </c>
      <c r="G3848" s="1" t="s">
        <v>24034</v>
      </c>
      <c r="H3848" s="1">
        <v>101</v>
      </c>
      <c r="I3848" s="1" t="s">
        <v>30042</v>
      </c>
      <c r="J3848" s="1" t="s">
        <v>30043</v>
      </c>
      <c r="K3848" s="1" t="s">
        <v>7972</v>
      </c>
      <c r="L3848" s="1" t="s">
        <v>7993</v>
      </c>
    </row>
    <row r="3849" spans="1:12" ht="37.5">
      <c r="A3849" s="1" t="s">
        <v>30044</v>
      </c>
      <c r="B3849" s="1" t="s">
        <v>30045</v>
      </c>
      <c r="C3849" s="1" t="s">
        <v>23900</v>
      </c>
      <c r="D3849" s="1" t="s">
        <v>30046</v>
      </c>
      <c r="E3849" s="1">
        <v>2019</v>
      </c>
      <c r="F3849" s="1" t="s">
        <v>21364</v>
      </c>
      <c r="G3849" s="1">
        <v>20904479</v>
      </c>
      <c r="H3849" s="1">
        <v>10</v>
      </c>
      <c r="I3849" s="1" t="s">
        <v>30047</v>
      </c>
      <c r="J3849" s="1" t="s">
        <v>30048</v>
      </c>
      <c r="K3849" s="1" t="s">
        <v>7972</v>
      </c>
      <c r="L3849" s="1" t="s">
        <v>21367</v>
      </c>
    </row>
    <row r="3850" spans="1:12" ht="37.5">
      <c r="A3850" s="1" t="s">
        <v>30049</v>
      </c>
      <c r="B3850" s="1" t="s">
        <v>30050</v>
      </c>
      <c r="C3850" s="1" t="s">
        <v>23900</v>
      </c>
      <c r="D3850" s="1" t="s">
        <v>30051</v>
      </c>
      <c r="E3850" s="1">
        <v>2019</v>
      </c>
      <c r="F3850" s="1" t="s">
        <v>10161</v>
      </c>
      <c r="G3850" s="1">
        <v>10414347</v>
      </c>
      <c r="H3850" s="1">
        <v>31</v>
      </c>
      <c r="I3850" s="1" t="s">
        <v>30052</v>
      </c>
      <c r="J3850" s="1" t="s">
        <v>30053</v>
      </c>
      <c r="K3850" s="1" t="s">
        <v>7972</v>
      </c>
      <c r="L3850" s="1" t="s">
        <v>8078</v>
      </c>
    </row>
    <row r="3851" spans="1:12" ht="37.5">
      <c r="A3851" s="1" t="s">
        <v>4496</v>
      </c>
      <c r="B3851" s="1" t="s">
        <v>30054</v>
      </c>
      <c r="C3851" s="1" t="s">
        <v>23900</v>
      </c>
      <c r="D3851" s="1" t="s">
        <v>4499</v>
      </c>
      <c r="E3851" s="1">
        <v>2019</v>
      </c>
      <c r="F3851" s="1" t="s">
        <v>12218</v>
      </c>
      <c r="G3851" s="1" t="s">
        <v>24034</v>
      </c>
      <c r="H3851" s="1">
        <v>95</v>
      </c>
      <c r="I3851" s="1" t="s">
        <v>30055</v>
      </c>
      <c r="J3851" s="1" t="s">
        <v>30056</v>
      </c>
      <c r="K3851" s="1" t="s">
        <v>7972</v>
      </c>
      <c r="L3851" s="1" t="s">
        <v>7993</v>
      </c>
    </row>
    <row r="3852" spans="1:12" ht="37.5">
      <c r="A3852" s="1" t="s">
        <v>30057</v>
      </c>
      <c r="B3852" s="1" t="s">
        <v>30058</v>
      </c>
      <c r="C3852" s="1" t="s">
        <v>23900</v>
      </c>
      <c r="D3852" s="1" t="s">
        <v>30059</v>
      </c>
      <c r="E3852" s="1">
        <v>2019</v>
      </c>
      <c r="F3852" s="1" t="s">
        <v>30060</v>
      </c>
      <c r="G3852" s="1" t="s">
        <v>30061</v>
      </c>
      <c r="H3852" s="1">
        <v>18</v>
      </c>
      <c r="I3852" s="1" t="s">
        <v>30062</v>
      </c>
      <c r="J3852" s="1" t="s">
        <v>30063</v>
      </c>
      <c r="K3852" s="1" t="s">
        <v>7972</v>
      </c>
      <c r="L3852" s="1" t="s">
        <v>30064</v>
      </c>
    </row>
    <row r="3853" spans="1:12" ht="37.5">
      <c r="A3853" s="1" t="s">
        <v>30065</v>
      </c>
      <c r="B3853" s="1" t="s">
        <v>30066</v>
      </c>
      <c r="C3853" s="1" t="s">
        <v>23900</v>
      </c>
      <c r="D3853" s="1" t="s">
        <v>30067</v>
      </c>
      <c r="E3853" s="1">
        <v>2019</v>
      </c>
      <c r="F3853" s="1" t="s">
        <v>30068</v>
      </c>
      <c r="G3853" s="1">
        <v>22149147</v>
      </c>
      <c r="H3853" s="1">
        <v>15</v>
      </c>
      <c r="I3853" s="1" t="s">
        <v>30069</v>
      </c>
      <c r="J3853" s="1" t="s">
        <v>30070</v>
      </c>
      <c r="K3853" s="1" t="s">
        <v>7972</v>
      </c>
      <c r="L3853" s="1" t="s">
        <v>30071</v>
      </c>
    </row>
    <row r="3854" spans="1:12" ht="37.5">
      <c r="A3854" s="1" t="s">
        <v>30072</v>
      </c>
      <c r="B3854" s="1" t="s">
        <v>30073</v>
      </c>
      <c r="C3854" s="1" t="s">
        <v>23900</v>
      </c>
      <c r="D3854" s="1" t="s">
        <v>30074</v>
      </c>
      <c r="E3854" s="1">
        <v>2019</v>
      </c>
      <c r="F3854" s="1" t="s">
        <v>20653</v>
      </c>
      <c r="G3854" s="1">
        <v>26247852</v>
      </c>
      <c r="H3854" s="1">
        <v>2</v>
      </c>
      <c r="I3854" s="1" t="s">
        <v>30075</v>
      </c>
      <c r="J3854" s="1" t="s">
        <v>30076</v>
      </c>
      <c r="K3854" s="1" t="s">
        <v>7972</v>
      </c>
      <c r="L3854" s="1" t="s">
        <v>17900</v>
      </c>
    </row>
    <row r="3855" spans="1:12" ht="37.5">
      <c r="A3855" s="1" t="s">
        <v>30077</v>
      </c>
      <c r="B3855" s="1" t="s">
        <v>30078</v>
      </c>
      <c r="C3855" s="1" t="s">
        <v>23900</v>
      </c>
      <c r="D3855" s="1" t="s">
        <v>30079</v>
      </c>
      <c r="E3855" s="1">
        <v>2019</v>
      </c>
      <c r="F3855" s="1" t="s">
        <v>30080</v>
      </c>
      <c r="G3855" s="1">
        <v>17422876</v>
      </c>
      <c r="H3855" s="1">
        <v>28</v>
      </c>
      <c r="I3855" s="1" t="s">
        <v>30081</v>
      </c>
      <c r="J3855" s="1" t="s">
        <v>30082</v>
      </c>
      <c r="K3855" s="1" t="s">
        <v>7972</v>
      </c>
      <c r="L3855" s="1" t="s">
        <v>8027</v>
      </c>
    </row>
    <row r="3856" spans="1:12" ht="37.5">
      <c r="A3856" s="1" t="s">
        <v>30083</v>
      </c>
      <c r="B3856" s="1" t="s">
        <v>30084</v>
      </c>
      <c r="C3856" s="1" t="s">
        <v>23900</v>
      </c>
      <c r="D3856" s="1" t="s">
        <v>30085</v>
      </c>
      <c r="E3856" s="1">
        <v>2019</v>
      </c>
      <c r="F3856" s="1" t="s">
        <v>9174</v>
      </c>
      <c r="G3856" s="1">
        <v>14327643</v>
      </c>
      <c r="H3856" s="1">
        <v>23</v>
      </c>
      <c r="I3856" s="1" t="s">
        <v>9663</v>
      </c>
      <c r="J3856" s="1" t="s">
        <v>30086</v>
      </c>
      <c r="K3856" s="1" t="s">
        <v>7972</v>
      </c>
      <c r="L3856" s="1" t="s">
        <v>13352</v>
      </c>
    </row>
    <row r="3857" spans="1:12" ht="37.5">
      <c r="A3857" s="1" t="s">
        <v>30087</v>
      </c>
      <c r="B3857" s="1" t="s">
        <v>30088</v>
      </c>
      <c r="C3857" s="1" t="s">
        <v>23900</v>
      </c>
      <c r="D3857" s="1" t="s">
        <v>30089</v>
      </c>
      <c r="E3857" s="1">
        <v>2019</v>
      </c>
      <c r="F3857" s="1" t="s">
        <v>13235</v>
      </c>
      <c r="G3857" s="1">
        <v>104620</v>
      </c>
      <c r="H3857" s="1">
        <v>62</v>
      </c>
      <c r="I3857" s="1" t="s">
        <v>30090</v>
      </c>
      <c r="J3857" s="1" t="s">
        <v>30091</v>
      </c>
      <c r="K3857" s="1" t="s">
        <v>7972</v>
      </c>
      <c r="L3857" s="1" t="s">
        <v>10731</v>
      </c>
    </row>
    <row r="3858" spans="1:12" ht="37.5">
      <c r="A3858" s="1" t="s">
        <v>30092</v>
      </c>
      <c r="B3858" s="1" t="s">
        <v>30093</v>
      </c>
      <c r="C3858" s="1" t="s">
        <v>23900</v>
      </c>
      <c r="D3858" s="1" t="s">
        <v>30094</v>
      </c>
      <c r="E3858" s="1">
        <v>2019</v>
      </c>
      <c r="F3858" s="1" t="s">
        <v>10691</v>
      </c>
      <c r="G3858" s="1">
        <v>15320626</v>
      </c>
      <c r="H3858" s="1">
        <v>31</v>
      </c>
      <c r="I3858" s="1" t="s">
        <v>30095</v>
      </c>
      <c r="J3858" s="1" t="s">
        <v>30096</v>
      </c>
      <c r="K3858" s="1" t="s">
        <v>7972</v>
      </c>
      <c r="L3858" s="1" t="s">
        <v>10694</v>
      </c>
    </row>
    <row r="3859" spans="1:12" ht="37.5">
      <c r="A3859" s="1" t="s">
        <v>30097</v>
      </c>
      <c r="B3859" s="1" t="s">
        <v>30098</v>
      </c>
      <c r="C3859" s="1" t="s">
        <v>23900</v>
      </c>
      <c r="D3859" s="1" t="s">
        <v>30099</v>
      </c>
      <c r="E3859" s="1">
        <v>2019</v>
      </c>
      <c r="F3859" s="1" t="s">
        <v>18041</v>
      </c>
      <c r="G3859" s="1">
        <v>15206149</v>
      </c>
      <c r="H3859" s="1">
        <v>2019</v>
      </c>
      <c r="I3859" s="1" t="s">
        <v>30100</v>
      </c>
      <c r="J3859" s="1" t="s">
        <v>30101</v>
      </c>
      <c r="K3859" s="1" t="s">
        <v>7972</v>
      </c>
      <c r="L3859" s="1" t="s">
        <v>8102</v>
      </c>
    </row>
    <row r="3860" spans="1:12" ht="37.5">
      <c r="A3860" s="1" t="s">
        <v>30102</v>
      </c>
      <c r="B3860" s="1" t="s">
        <v>30103</v>
      </c>
      <c r="C3860" s="1" t="s">
        <v>23900</v>
      </c>
      <c r="D3860" s="1" t="s">
        <v>30104</v>
      </c>
      <c r="E3860" s="1">
        <v>2019</v>
      </c>
      <c r="F3860" s="1" t="s">
        <v>8293</v>
      </c>
      <c r="G3860" s="1">
        <v>22142134</v>
      </c>
      <c r="H3860" s="1">
        <v>45</v>
      </c>
      <c r="I3860" s="1" t="s">
        <v>30105</v>
      </c>
      <c r="J3860" s="1" t="s">
        <v>30106</v>
      </c>
      <c r="K3860" s="1" t="s">
        <v>7972</v>
      </c>
      <c r="L3860" s="1" t="s">
        <v>8027</v>
      </c>
    </row>
    <row r="3861" spans="1:12" ht="37.5">
      <c r="A3861" s="1" t="s">
        <v>30107</v>
      </c>
      <c r="B3861" s="1" t="s">
        <v>30108</v>
      </c>
      <c r="C3861" s="1" t="s">
        <v>23900</v>
      </c>
      <c r="D3861" s="1" t="s">
        <v>30109</v>
      </c>
      <c r="E3861" s="1">
        <v>2019</v>
      </c>
      <c r="F3861" s="1" t="s">
        <v>8009</v>
      </c>
      <c r="G3861" s="1">
        <v>20799292</v>
      </c>
      <c r="H3861" s="1">
        <v>8</v>
      </c>
      <c r="I3861" s="1" t="s">
        <v>30110</v>
      </c>
      <c r="J3861" s="1" t="s">
        <v>30111</v>
      </c>
      <c r="K3861" s="1" t="s">
        <v>7972</v>
      </c>
      <c r="L3861" s="1" t="s">
        <v>11745</v>
      </c>
    </row>
    <row r="3862" spans="1:12" ht="37.5">
      <c r="A3862" s="1" t="s">
        <v>30112</v>
      </c>
      <c r="B3862" s="1" t="s">
        <v>30113</v>
      </c>
      <c r="C3862" s="1" t="s">
        <v>23900</v>
      </c>
      <c r="D3862" s="1" t="s">
        <v>30114</v>
      </c>
      <c r="E3862" s="1">
        <v>2019</v>
      </c>
      <c r="F3862" s="1" t="s">
        <v>11756</v>
      </c>
      <c r="G3862" s="1">
        <v>23987340</v>
      </c>
      <c r="H3862" s="1">
        <v>63</v>
      </c>
      <c r="I3862" s="1" t="s">
        <v>30115</v>
      </c>
      <c r="J3862" s="1" t="s">
        <v>30116</v>
      </c>
      <c r="K3862" s="1" t="s">
        <v>7972</v>
      </c>
      <c r="L3862" s="1" t="s">
        <v>11758</v>
      </c>
    </row>
    <row r="3863" spans="1:12" ht="37.5">
      <c r="A3863" s="1" t="s">
        <v>30117</v>
      </c>
      <c r="B3863" s="1" t="s">
        <v>30118</v>
      </c>
      <c r="C3863" s="1" t="s">
        <v>23900</v>
      </c>
      <c r="D3863" s="1" t="s">
        <v>30119</v>
      </c>
      <c r="E3863" s="1">
        <v>2019</v>
      </c>
      <c r="F3863" s="1" t="s">
        <v>30120</v>
      </c>
      <c r="G3863" s="1">
        <v>16747321</v>
      </c>
      <c r="H3863" s="1">
        <v>62</v>
      </c>
      <c r="I3863" s="1" t="s">
        <v>30121</v>
      </c>
      <c r="J3863" s="1" t="s">
        <v>30122</v>
      </c>
      <c r="K3863" s="1" t="s">
        <v>7972</v>
      </c>
      <c r="L3863" s="1" t="s">
        <v>13352</v>
      </c>
    </row>
    <row r="3864" spans="1:12" ht="37.5">
      <c r="A3864" s="1" t="s">
        <v>30123</v>
      </c>
      <c r="B3864" s="1" t="s">
        <v>30124</v>
      </c>
      <c r="C3864" s="1" t="s">
        <v>23900</v>
      </c>
      <c r="D3864" s="1" t="s">
        <v>30125</v>
      </c>
      <c r="E3864" s="1">
        <v>2019</v>
      </c>
      <c r="F3864" s="1" t="s">
        <v>10032</v>
      </c>
      <c r="G3864" s="1">
        <v>22242708</v>
      </c>
      <c r="H3864" s="1">
        <v>8</v>
      </c>
      <c r="I3864" s="1" t="s">
        <v>30126</v>
      </c>
      <c r="J3864" s="1" t="s">
        <v>30127</v>
      </c>
      <c r="K3864" s="1" t="s">
        <v>7972</v>
      </c>
      <c r="L3864" s="1" t="s">
        <v>11745</v>
      </c>
    </row>
    <row r="3865" spans="1:12" ht="37.5">
      <c r="A3865" s="1" t="s">
        <v>30128</v>
      </c>
      <c r="B3865" s="1" t="s">
        <v>30129</v>
      </c>
      <c r="C3865" s="1" t="s">
        <v>23900</v>
      </c>
      <c r="D3865" s="1" t="s">
        <v>30130</v>
      </c>
      <c r="E3865" s="1">
        <v>2019</v>
      </c>
      <c r="F3865" s="1" t="s">
        <v>30131</v>
      </c>
      <c r="G3865" s="1" t="s">
        <v>7969</v>
      </c>
      <c r="H3865" s="1" t="s">
        <v>7969</v>
      </c>
      <c r="I3865" s="1" t="s">
        <v>30132</v>
      </c>
      <c r="J3865" s="1" t="s">
        <v>30133</v>
      </c>
      <c r="K3865" s="1" t="s">
        <v>7972</v>
      </c>
      <c r="L3865" s="1" t="s">
        <v>8102</v>
      </c>
    </row>
    <row r="3866" spans="1:12" ht="37.5">
      <c r="A3866" s="1" t="s">
        <v>30134</v>
      </c>
      <c r="B3866" s="1" t="s">
        <v>30135</v>
      </c>
      <c r="C3866" s="1" t="s">
        <v>23900</v>
      </c>
      <c r="D3866" s="1" t="s">
        <v>30136</v>
      </c>
      <c r="E3866" s="1">
        <v>2019</v>
      </c>
      <c r="F3866" s="1" t="s">
        <v>16035</v>
      </c>
      <c r="G3866" s="1">
        <v>10848045</v>
      </c>
      <c r="H3866" s="1">
        <v>128</v>
      </c>
      <c r="I3866" s="1" t="s">
        <v>30137</v>
      </c>
      <c r="J3866" s="1" t="s">
        <v>30138</v>
      </c>
      <c r="K3866" s="1" t="s">
        <v>7972</v>
      </c>
      <c r="L3866" s="1" t="s">
        <v>16038</v>
      </c>
    </row>
    <row r="3867" spans="1:12" ht="37.5">
      <c r="A3867" s="1" t="s">
        <v>30139</v>
      </c>
      <c r="B3867" s="1" t="s">
        <v>30140</v>
      </c>
      <c r="C3867" s="1" t="s">
        <v>23900</v>
      </c>
      <c r="D3867" s="1" t="s">
        <v>30141</v>
      </c>
      <c r="E3867" s="1">
        <v>2019</v>
      </c>
      <c r="F3867" s="1" t="s">
        <v>8328</v>
      </c>
      <c r="G3867" s="1" t="s">
        <v>7969</v>
      </c>
      <c r="H3867" s="1" t="s">
        <v>7969</v>
      </c>
      <c r="I3867" s="1" t="s">
        <v>30142</v>
      </c>
      <c r="J3867" s="1" t="s">
        <v>30143</v>
      </c>
      <c r="K3867" s="1" t="s">
        <v>7972</v>
      </c>
      <c r="L3867" s="1" t="s">
        <v>8324</v>
      </c>
    </row>
    <row r="3868" spans="1:12" ht="37.5">
      <c r="A3868" s="1" t="s">
        <v>30144</v>
      </c>
      <c r="B3868" s="1" t="s">
        <v>30145</v>
      </c>
      <c r="C3868" s="1" t="s">
        <v>23900</v>
      </c>
      <c r="D3868" s="1" t="s">
        <v>30146</v>
      </c>
      <c r="E3868" s="1">
        <v>2019</v>
      </c>
      <c r="F3868" s="1" t="s">
        <v>28338</v>
      </c>
      <c r="G3868" s="1">
        <v>7365853</v>
      </c>
      <c r="H3868" s="1">
        <v>36</v>
      </c>
      <c r="I3868" s="1" t="s">
        <v>30147</v>
      </c>
      <c r="J3868" s="1" t="s">
        <v>30148</v>
      </c>
      <c r="K3868" s="1" t="s">
        <v>7972</v>
      </c>
      <c r="L3868" s="1" t="s">
        <v>8027</v>
      </c>
    </row>
    <row r="3869" spans="1:12" ht="37.5">
      <c r="A3869" s="1" t="s">
        <v>30149</v>
      </c>
      <c r="B3869" s="1" t="s">
        <v>30150</v>
      </c>
      <c r="C3869" s="1" t="s">
        <v>23900</v>
      </c>
      <c r="D3869" s="1" t="s">
        <v>30151</v>
      </c>
      <c r="E3869" s="1">
        <v>2019</v>
      </c>
      <c r="F3869" s="1" t="s">
        <v>8491</v>
      </c>
      <c r="G3869" s="1">
        <v>21693536</v>
      </c>
      <c r="H3869" s="1">
        <v>7</v>
      </c>
      <c r="I3869" s="1" t="s">
        <v>30152</v>
      </c>
      <c r="J3869" s="1" t="s">
        <v>30153</v>
      </c>
      <c r="K3869" s="1" t="s">
        <v>7972</v>
      </c>
      <c r="L3869" s="1" t="s">
        <v>8102</v>
      </c>
    </row>
    <row r="3870" spans="1:12" ht="37.5">
      <c r="A3870" s="1" t="s">
        <v>30154</v>
      </c>
      <c r="B3870" s="1" t="s">
        <v>30155</v>
      </c>
      <c r="C3870" s="1" t="s">
        <v>23900</v>
      </c>
      <c r="D3870" s="1" t="s">
        <v>30156</v>
      </c>
      <c r="E3870" s="1">
        <v>2019</v>
      </c>
      <c r="F3870" s="1" t="s">
        <v>16485</v>
      </c>
      <c r="G3870" s="1">
        <v>207543</v>
      </c>
      <c r="H3870" s="1">
        <v>57</v>
      </c>
      <c r="I3870" s="1" t="s">
        <v>30157</v>
      </c>
      <c r="J3870" s="1" t="s">
        <v>30158</v>
      </c>
      <c r="K3870" s="1" t="s">
        <v>7972</v>
      </c>
      <c r="L3870" s="1" t="s">
        <v>8688</v>
      </c>
    </row>
    <row r="3871" spans="1:12" ht="37.5">
      <c r="A3871" s="1" t="s">
        <v>30159</v>
      </c>
      <c r="B3871" s="1" t="s">
        <v>30160</v>
      </c>
      <c r="C3871" s="1" t="s">
        <v>23900</v>
      </c>
      <c r="D3871" s="1" t="s">
        <v>30161</v>
      </c>
      <c r="E3871" s="1">
        <v>2019</v>
      </c>
      <c r="F3871" s="1" t="s">
        <v>30162</v>
      </c>
      <c r="G3871" s="1" t="s">
        <v>7969</v>
      </c>
      <c r="H3871" s="1" t="s">
        <v>7969</v>
      </c>
      <c r="I3871" s="1" t="s">
        <v>30163</v>
      </c>
      <c r="J3871" s="1" t="s">
        <v>30164</v>
      </c>
      <c r="K3871" s="1" t="s">
        <v>7972</v>
      </c>
      <c r="L3871" s="1" t="s">
        <v>8102</v>
      </c>
    </row>
    <row r="3872" spans="1:12" ht="37.5">
      <c r="A3872" s="1" t="s">
        <v>30165</v>
      </c>
      <c r="B3872" s="1" t="s">
        <v>30166</v>
      </c>
      <c r="C3872" s="1" t="s">
        <v>23900</v>
      </c>
      <c r="D3872" s="1" t="s">
        <v>30167</v>
      </c>
      <c r="E3872" s="1">
        <v>2019</v>
      </c>
      <c r="F3872" s="1" t="s">
        <v>30168</v>
      </c>
      <c r="G3872" s="1">
        <v>10580530</v>
      </c>
      <c r="H3872" s="1">
        <v>36</v>
      </c>
      <c r="I3872" s="1" t="s">
        <v>30169</v>
      </c>
      <c r="J3872" s="1" t="s">
        <v>30170</v>
      </c>
      <c r="K3872" s="1" t="s">
        <v>7972</v>
      </c>
      <c r="L3872" s="1" t="s">
        <v>30171</v>
      </c>
    </row>
    <row r="3873" spans="1:12" ht="37.5">
      <c r="A3873" s="1" t="s">
        <v>30172</v>
      </c>
      <c r="B3873" s="1" t="s">
        <v>30173</v>
      </c>
      <c r="C3873" s="1" t="s">
        <v>23900</v>
      </c>
      <c r="D3873" s="1" t="s">
        <v>30174</v>
      </c>
      <c r="E3873" s="1">
        <v>2019</v>
      </c>
      <c r="F3873" s="1" t="s">
        <v>30175</v>
      </c>
      <c r="G3873" s="1" t="s">
        <v>7969</v>
      </c>
      <c r="H3873" s="1" t="s">
        <v>7969</v>
      </c>
      <c r="I3873" s="1" t="s">
        <v>30176</v>
      </c>
      <c r="J3873" s="1" t="s">
        <v>30177</v>
      </c>
      <c r="K3873" s="1" t="s">
        <v>7972</v>
      </c>
      <c r="L3873" s="1" t="s">
        <v>8102</v>
      </c>
    </row>
    <row r="3874" spans="1:12" ht="37.5">
      <c r="A3874" s="1" t="s">
        <v>30178</v>
      </c>
      <c r="B3874" s="1" t="s">
        <v>30179</v>
      </c>
      <c r="C3874" s="1" t="s">
        <v>23900</v>
      </c>
      <c r="D3874" s="1" t="s">
        <v>30180</v>
      </c>
      <c r="E3874" s="1">
        <v>2019</v>
      </c>
      <c r="F3874" s="1" t="s">
        <v>7975</v>
      </c>
      <c r="G3874" s="1">
        <v>13867857</v>
      </c>
      <c r="H3874" s="1">
        <v>22</v>
      </c>
      <c r="I3874" s="1" t="s">
        <v>30181</v>
      </c>
      <c r="J3874" s="1" t="s">
        <v>30182</v>
      </c>
      <c r="K3874" s="1" t="s">
        <v>7972</v>
      </c>
      <c r="L3874" s="1" t="s">
        <v>13326</v>
      </c>
    </row>
    <row r="3875" spans="1:12" ht="37.5">
      <c r="A3875" s="1" t="s">
        <v>30183</v>
      </c>
      <c r="B3875" s="1" t="s">
        <v>30184</v>
      </c>
      <c r="C3875" s="1" t="s">
        <v>23900</v>
      </c>
      <c r="D3875" s="1" t="s">
        <v>30185</v>
      </c>
      <c r="E3875" s="1">
        <v>2019</v>
      </c>
      <c r="F3875" s="1" t="s">
        <v>30186</v>
      </c>
      <c r="G3875" s="1">
        <v>14726947</v>
      </c>
      <c r="H3875" s="1">
        <v>19</v>
      </c>
      <c r="I3875" s="1" t="s">
        <v>30187</v>
      </c>
      <c r="J3875" s="1" t="s">
        <v>30188</v>
      </c>
      <c r="K3875" s="1" t="s">
        <v>7972</v>
      </c>
      <c r="L3875" s="1" t="s">
        <v>25371</v>
      </c>
    </row>
    <row r="3876" spans="1:12" ht="37.5">
      <c r="A3876" s="1" t="s">
        <v>30189</v>
      </c>
      <c r="B3876" s="1" t="s">
        <v>30190</v>
      </c>
      <c r="C3876" s="1" t="s">
        <v>23900</v>
      </c>
      <c r="D3876" s="1" t="s">
        <v>30191</v>
      </c>
      <c r="E3876" s="1">
        <v>2019</v>
      </c>
      <c r="F3876" s="1" t="s">
        <v>30192</v>
      </c>
      <c r="G3876" s="1" t="s">
        <v>30193</v>
      </c>
      <c r="H3876" s="1">
        <v>95</v>
      </c>
      <c r="I3876" s="1" t="s">
        <v>30194</v>
      </c>
      <c r="J3876" s="1" t="s">
        <v>30195</v>
      </c>
      <c r="K3876" s="1" t="s">
        <v>7972</v>
      </c>
      <c r="L3876" s="1" t="s">
        <v>15580</v>
      </c>
    </row>
    <row r="3877" spans="1:12" ht="37.5">
      <c r="A3877" s="1" t="s">
        <v>30196</v>
      </c>
      <c r="B3877" s="1" t="s">
        <v>30197</v>
      </c>
      <c r="C3877" s="1" t="s">
        <v>23900</v>
      </c>
      <c r="D3877" s="1" t="s">
        <v>30198</v>
      </c>
      <c r="E3877" s="1">
        <v>2019</v>
      </c>
      <c r="F3877" s="1" t="s">
        <v>30199</v>
      </c>
      <c r="G3877" s="1" t="s">
        <v>7969</v>
      </c>
      <c r="H3877" s="1" t="s">
        <v>7969</v>
      </c>
      <c r="I3877" s="1" t="s">
        <v>30200</v>
      </c>
      <c r="J3877" s="1" t="s">
        <v>30201</v>
      </c>
      <c r="K3877" s="1" t="s">
        <v>7972</v>
      </c>
      <c r="L3877" s="1" t="s">
        <v>8102</v>
      </c>
    </row>
    <row r="3878" spans="1:12" ht="37.5">
      <c r="A3878" s="1" t="s">
        <v>30202</v>
      </c>
      <c r="B3878" s="1" t="s">
        <v>30203</v>
      </c>
      <c r="C3878" s="1" t="s">
        <v>23900</v>
      </c>
      <c r="D3878" s="1" t="s">
        <v>30204</v>
      </c>
      <c r="E3878" s="1">
        <v>2019</v>
      </c>
      <c r="F3878" s="1" t="s">
        <v>30205</v>
      </c>
      <c r="G3878" s="1">
        <v>9259902</v>
      </c>
      <c r="H3878" s="1">
        <v>52</v>
      </c>
      <c r="I3878" s="1" t="s">
        <v>30206</v>
      </c>
      <c r="J3878" s="1" t="s">
        <v>30207</v>
      </c>
      <c r="K3878" s="1" t="s">
        <v>7972</v>
      </c>
      <c r="L3878" s="1" t="s">
        <v>13326</v>
      </c>
    </row>
    <row r="3879" spans="1:12" ht="37.5">
      <c r="A3879" s="1" t="s">
        <v>30208</v>
      </c>
      <c r="B3879" s="1" t="s">
        <v>30209</v>
      </c>
      <c r="C3879" s="1" t="s">
        <v>23900</v>
      </c>
      <c r="D3879" s="10" t="s">
        <v>30210</v>
      </c>
      <c r="E3879" s="1">
        <v>2019</v>
      </c>
      <c r="F3879" s="1" t="s">
        <v>30211</v>
      </c>
      <c r="G3879" s="1">
        <v>17417015</v>
      </c>
      <c r="H3879" s="1">
        <v>17</v>
      </c>
      <c r="I3879" s="1" t="s">
        <v>30212</v>
      </c>
      <c r="J3879" s="1" t="s">
        <v>30213</v>
      </c>
      <c r="K3879" s="1" t="s">
        <v>7972</v>
      </c>
      <c r="L3879" s="1" t="s">
        <v>30064</v>
      </c>
    </row>
    <row r="3880" spans="1:12" ht="37.5">
      <c r="A3880" s="1" t="s">
        <v>30214</v>
      </c>
      <c r="B3880" s="1" t="s">
        <v>30215</v>
      </c>
      <c r="C3880" s="1" t="s">
        <v>23900</v>
      </c>
      <c r="D3880" s="1" t="s">
        <v>30216</v>
      </c>
      <c r="E3880" s="1">
        <v>2019</v>
      </c>
      <c r="F3880" s="1" t="s">
        <v>30217</v>
      </c>
      <c r="G3880" s="1" t="s">
        <v>7969</v>
      </c>
      <c r="H3880" s="1" t="s">
        <v>7969</v>
      </c>
      <c r="I3880" s="1" t="s">
        <v>30218</v>
      </c>
      <c r="J3880" s="1" t="s">
        <v>30219</v>
      </c>
      <c r="K3880" s="1" t="s">
        <v>7972</v>
      </c>
      <c r="L3880" s="1" t="s">
        <v>8102</v>
      </c>
    </row>
    <row r="3881" spans="1:12" ht="37.5">
      <c r="A3881" s="1" t="s">
        <v>30220</v>
      </c>
      <c r="B3881" s="1" t="s">
        <v>30221</v>
      </c>
      <c r="C3881" s="1" t="s">
        <v>23900</v>
      </c>
      <c r="D3881" s="1" t="s">
        <v>30222</v>
      </c>
      <c r="E3881" s="1">
        <v>2019</v>
      </c>
      <c r="F3881" s="1" t="s">
        <v>12865</v>
      </c>
      <c r="G3881" s="1">
        <v>21622248</v>
      </c>
      <c r="H3881" s="1">
        <v>8</v>
      </c>
      <c r="I3881" s="1" t="s">
        <v>30223</v>
      </c>
      <c r="J3881" s="1" t="s">
        <v>30224</v>
      </c>
      <c r="K3881" s="1" t="s">
        <v>7972</v>
      </c>
      <c r="L3881" s="1" t="s">
        <v>8102</v>
      </c>
    </row>
    <row r="3882" spans="1:12" ht="37.5">
      <c r="A3882" s="1" t="s">
        <v>30225</v>
      </c>
      <c r="B3882" s="1" t="s">
        <v>30226</v>
      </c>
      <c r="C3882" s="1" t="s">
        <v>23900</v>
      </c>
      <c r="D3882" s="1" t="s">
        <v>30227</v>
      </c>
      <c r="E3882" s="1">
        <v>2019</v>
      </c>
      <c r="F3882" s="1" t="s">
        <v>30228</v>
      </c>
      <c r="G3882" s="1">
        <v>15502252</v>
      </c>
      <c r="H3882" s="1">
        <v>2019</v>
      </c>
      <c r="I3882" s="1" t="s">
        <v>30229</v>
      </c>
      <c r="J3882" s="1" t="s">
        <v>30230</v>
      </c>
      <c r="K3882" s="1" t="s">
        <v>7972</v>
      </c>
      <c r="L3882" s="1" t="s">
        <v>8102</v>
      </c>
    </row>
    <row r="3883" spans="1:12" ht="37.5">
      <c r="A3883" s="1" t="s">
        <v>30231</v>
      </c>
      <c r="B3883" s="1" t="s">
        <v>30232</v>
      </c>
      <c r="C3883" s="1" t="s">
        <v>23900</v>
      </c>
      <c r="D3883" s="1" t="s">
        <v>30233</v>
      </c>
      <c r="E3883" s="1">
        <v>2019</v>
      </c>
      <c r="F3883" s="1" t="s">
        <v>8009</v>
      </c>
      <c r="G3883" s="1">
        <v>20799292</v>
      </c>
      <c r="H3883" s="1">
        <v>8</v>
      </c>
      <c r="I3883" s="1" t="s">
        <v>30234</v>
      </c>
      <c r="J3883" s="1" t="s">
        <v>30235</v>
      </c>
      <c r="K3883" s="1" t="s">
        <v>7972</v>
      </c>
      <c r="L3883" s="1" t="s">
        <v>11745</v>
      </c>
    </row>
    <row r="3884" spans="1:12" ht="37.5">
      <c r="A3884" s="1" t="s">
        <v>30236</v>
      </c>
      <c r="B3884" s="1" t="s">
        <v>30237</v>
      </c>
      <c r="C3884" s="1" t="s">
        <v>23900</v>
      </c>
      <c r="D3884" s="1" t="s">
        <v>30238</v>
      </c>
      <c r="E3884" s="1">
        <v>2019</v>
      </c>
      <c r="F3884" s="1" t="s">
        <v>30239</v>
      </c>
      <c r="G3884" s="1">
        <v>9696989</v>
      </c>
      <c r="H3884" s="1">
        <v>48</v>
      </c>
      <c r="I3884" s="1" t="s">
        <v>30240</v>
      </c>
      <c r="J3884" s="1" t="s">
        <v>30241</v>
      </c>
      <c r="K3884" s="1" t="s">
        <v>7972</v>
      </c>
      <c r="L3884" s="1" t="s">
        <v>8027</v>
      </c>
    </row>
    <row r="3885" spans="1:12" ht="37.5">
      <c r="A3885" s="1" t="s">
        <v>30242</v>
      </c>
      <c r="B3885" s="1" t="s">
        <v>30243</v>
      </c>
      <c r="C3885" s="1" t="s">
        <v>23900</v>
      </c>
      <c r="D3885" s="1" t="s">
        <v>30244</v>
      </c>
      <c r="E3885" s="1">
        <v>2019</v>
      </c>
      <c r="F3885" s="1" t="s">
        <v>30245</v>
      </c>
      <c r="G3885" s="1" t="s">
        <v>7969</v>
      </c>
      <c r="H3885" s="1" t="s">
        <v>7969</v>
      </c>
      <c r="I3885" s="1" t="s">
        <v>30246</v>
      </c>
      <c r="J3885" s="1" t="s">
        <v>30247</v>
      </c>
      <c r="K3885" s="1" t="s">
        <v>7972</v>
      </c>
      <c r="L3885" s="1" t="s">
        <v>8102</v>
      </c>
    </row>
    <row r="3886" spans="1:12" ht="37.5">
      <c r="A3886" s="1" t="s">
        <v>30248</v>
      </c>
      <c r="B3886" s="1" t="s">
        <v>30249</v>
      </c>
      <c r="C3886" s="1" t="s">
        <v>23900</v>
      </c>
      <c r="D3886" s="1" t="s">
        <v>30250</v>
      </c>
      <c r="E3886" s="1">
        <v>2019</v>
      </c>
      <c r="F3886" s="1" t="s">
        <v>12218</v>
      </c>
      <c r="G3886" s="1" t="s">
        <v>24034</v>
      </c>
      <c r="H3886" s="1">
        <v>95</v>
      </c>
      <c r="I3886" s="1" t="s">
        <v>30251</v>
      </c>
      <c r="J3886" s="1" t="s">
        <v>30252</v>
      </c>
      <c r="K3886" s="1" t="s">
        <v>7972</v>
      </c>
      <c r="L3886" s="1" t="s">
        <v>7993</v>
      </c>
    </row>
    <row r="3887" spans="1:12" ht="37.5">
      <c r="A3887" s="1" t="s">
        <v>30253</v>
      </c>
      <c r="B3887" s="1" t="s">
        <v>30254</v>
      </c>
      <c r="C3887" s="1" t="s">
        <v>23900</v>
      </c>
      <c r="D3887" s="1" t="s">
        <v>30255</v>
      </c>
      <c r="E3887" s="1">
        <v>2019</v>
      </c>
      <c r="F3887" s="1" t="s">
        <v>30256</v>
      </c>
      <c r="G3887" s="1" t="s">
        <v>7969</v>
      </c>
      <c r="H3887" s="1" t="s">
        <v>7969</v>
      </c>
      <c r="I3887" s="1" t="s">
        <v>30257</v>
      </c>
      <c r="J3887" s="1" t="s">
        <v>30258</v>
      </c>
      <c r="K3887" s="1" t="s">
        <v>7972</v>
      </c>
      <c r="L3887" s="1" t="s">
        <v>8102</v>
      </c>
    </row>
    <row r="3888" spans="1:12" ht="50">
      <c r="A3888" s="1" t="s">
        <v>30259</v>
      </c>
      <c r="B3888" s="1" t="s">
        <v>30260</v>
      </c>
      <c r="C3888" s="1" t="s">
        <v>23900</v>
      </c>
      <c r="D3888" s="1" t="s">
        <v>30261</v>
      </c>
      <c r="E3888" s="1">
        <v>2019</v>
      </c>
      <c r="F3888" s="1" t="s">
        <v>19273</v>
      </c>
      <c r="G3888" s="1">
        <v>17426588</v>
      </c>
      <c r="H3888" s="1">
        <v>1168</v>
      </c>
      <c r="I3888" s="1" t="s">
        <v>30262</v>
      </c>
      <c r="J3888" s="1" t="s">
        <v>30263</v>
      </c>
      <c r="K3888" s="1" t="s">
        <v>7972</v>
      </c>
      <c r="L3888" s="1" t="s">
        <v>16971</v>
      </c>
    </row>
    <row r="3889" spans="1:12" ht="37.5">
      <c r="A3889" s="1" t="s">
        <v>30264</v>
      </c>
      <c r="B3889" s="1" t="s">
        <v>30265</v>
      </c>
      <c r="C3889" s="1" t="s">
        <v>23900</v>
      </c>
      <c r="D3889" s="1" t="s">
        <v>30266</v>
      </c>
      <c r="E3889" s="1">
        <v>2019</v>
      </c>
      <c r="F3889" s="1" t="s">
        <v>17023</v>
      </c>
      <c r="G3889" s="1">
        <v>16617827</v>
      </c>
      <c r="H3889" s="1">
        <v>16</v>
      </c>
      <c r="I3889" s="1" t="s">
        <v>30267</v>
      </c>
      <c r="J3889" s="1" t="s">
        <v>30268</v>
      </c>
      <c r="K3889" s="1" t="s">
        <v>7972</v>
      </c>
      <c r="L3889" s="1" t="s">
        <v>9292</v>
      </c>
    </row>
    <row r="3890" spans="1:12" ht="37.5">
      <c r="A3890" s="1" t="s">
        <v>4276</v>
      </c>
      <c r="B3890" s="1" t="s">
        <v>30269</v>
      </c>
      <c r="C3890" s="1" t="s">
        <v>23900</v>
      </c>
      <c r="D3890" s="1" t="s">
        <v>30270</v>
      </c>
      <c r="E3890" s="1">
        <v>2019</v>
      </c>
      <c r="F3890" s="1" t="s">
        <v>13592</v>
      </c>
      <c r="G3890" s="1">
        <v>23340983</v>
      </c>
      <c r="H3890" s="1" t="s">
        <v>7969</v>
      </c>
      <c r="I3890" s="1" t="s">
        <v>30271</v>
      </c>
      <c r="J3890" s="1" t="s">
        <v>30272</v>
      </c>
      <c r="K3890" s="1" t="s">
        <v>7972</v>
      </c>
      <c r="L3890" s="1" t="s">
        <v>7969</v>
      </c>
    </row>
    <row r="3891" spans="1:12" ht="37.5">
      <c r="A3891" s="1" t="s">
        <v>30273</v>
      </c>
      <c r="B3891" s="1" t="s">
        <v>30274</v>
      </c>
      <c r="C3891" s="1" t="s">
        <v>23900</v>
      </c>
      <c r="D3891" s="1" t="s">
        <v>30275</v>
      </c>
      <c r="E3891" s="1">
        <v>2019</v>
      </c>
      <c r="F3891" s="1" t="s">
        <v>30276</v>
      </c>
      <c r="G3891" s="1">
        <v>13640321</v>
      </c>
      <c r="H3891" s="1">
        <v>100</v>
      </c>
      <c r="I3891" s="1" t="s">
        <v>30277</v>
      </c>
      <c r="J3891" s="1" t="s">
        <v>30278</v>
      </c>
      <c r="K3891" s="1" t="s">
        <v>7972</v>
      </c>
      <c r="L3891" s="1" t="s">
        <v>8027</v>
      </c>
    </row>
    <row r="3892" spans="1:12" ht="37.5">
      <c r="A3892" s="1" t="s">
        <v>30279</v>
      </c>
      <c r="B3892" s="1" t="s">
        <v>30280</v>
      </c>
      <c r="C3892" s="1" t="s">
        <v>23900</v>
      </c>
      <c r="D3892" s="1" t="s">
        <v>30281</v>
      </c>
      <c r="E3892" s="1">
        <v>2019</v>
      </c>
      <c r="F3892" s="1" t="s">
        <v>16485</v>
      </c>
      <c r="G3892" s="1">
        <v>207543</v>
      </c>
      <c r="H3892" s="1">
        <v>57</v>
      </c>
      <c r="I3892" s="1" t="s">
        <v>30282</v>
      </c>
      <c r="J3892" s="1" t="s">
        <v>30283</v>
      </c>
      <c r="K3892" s="1" t="s">
        <v>7972</v>
      </c>
      <c r="L3892" s="1" t="s">
        <v>8688</v>
      </c>
    </row>
    <row r="3893" spans="1:12" ht="37.5">
      <c r="A3893" s="1" t="s">
        <v>30284</v>
      </c>
      <c r="B3893" s="1" t="s">
        <v>30285</v>
      </c>
      <c r="C3893" s="1" t="s">
        <v>23900</v>
      </c>
      <c r="D3893" s="1" t="s">
        <v>30286</v>
      </c>
      <c r="E3893" s="1">
        <v>2019</v>
      </c>
      <c r="F3893" s="1" t="s">
        <v>8491</v>
      </c>
      <c r="G3893" s="1">
        <v>21693536</v>
      </c>
      <c r="H3893" s="1">
        <v>7</v>
      </c>
      <c r="I3893" s="1" t="s">
        <v>30287</v>
      </c>
      <c r="J3893" s="1" t="s">
        <v>30288</v>
      </c>
      <c r="K3893" s="1" t="s">
        <v>7972</v>
      </c>
      <c r="L3893" s="1" t="s">
        <v>8102</v>
      </c>
    </row>
    <row r="3894" spans="1:12" ht="37.5">
      <c r="A3894" s="1" t="s">
        <v>30289</v>
      </c>
      <c r="B3894" s="1" t="s">
        <v>30290</v>
      </c>
      <c r="C3894" s="1" t="s">
        <v>23900</v>
      </c>
      <c r="D3894" s="1" t="s">
        <v>30291</v>
      </c>
      <c r="E3894" s="1">
        <v>2019</v>
      </c>
      <c r="F3894" s="1" t="s">
        <v>24422</v>
      </c>
      <c r="G3894" s="1">
        <v>200255</v>
      </c>
      <c r="H3894" s="1">
        <v>481</v>
      </c>
      <c r="I3894" s="1" t="s">
        <v>30292</v>
      </c>
      <c r="J3894" s="1" t="s">
        <v>30293</v>
      </c>
      <c r="K3894" s="1" t="s">
        <v>7972</v>
      </c>
      <c r="L3894" s="1" t="s">
        <v>8465</v>
      </c>
    </row>
    <row r="3895" spans="1:12" ht="37.5">
      <c r="A3895" s="1" t="s">
        <v>30294</v>
      </c>
      <c r="B3895" s="1" t="s">
        <v>30295</v>
      </c>
      <c r="C3895" s="1" t="s">
        <v>23900</v>
      </c>
      <c r="D3895" s="1" t="s">
        <v>30296</v>
      </c>
      <c r="E3895" s="1">
        <v>2019</v>
      </c>
      <c r="F3895" s="1" t="s">
        <v>30297</v>
      </c>
      <c r="G3895" s="1" t="s">
        <v>30298</v>
      </c>
      <c r="H3895" s="1">
        <v>55</v>
      </c>
      <c r="I3895" s="1" t="s">
        <v>30299</v>
      </c>
      <c r="J3895" s="1" t="s">
        <v>30300</v>
      </c>
      <c r="K3895" s="1" t="s">
        <v>7972</v>
      </c>
      <c r="L3895" s="1" t="s">
        <v>16038</v>
      </c>
    </row>
    <row r="3896" spans="1:12" ht="37.5">
      <c r="A3896" s="1" t="s">
        <v>30301</v>
      </c>
      <c r="B3896" s="1" t="s">
        <v>30302</v>
      </c>
      <c r="C3896" s="1" t="s">
        <v>23900</v>
      </c>
      <c r="D3896" s="1" t="s">
        <v>30303</v>
      </c>
      <c r="E3896" s="1">
        <v>2019</v>
      </c>
      <c r="F3896" s="1" t="s">
        <v>28378</v>
      </c>
      <c r="G3896" s="1">
        <v>18688799</v>
      </c>
      <c r="H3896" s="1">
        <v>14</v>
      </c>
      <c r="I3896" s="1" t="s">
        <v>30304</v>
      </c>
      <c r="J3896" s="1" t="s">
        <v>30305</v>
      </c>
      <c r="K3896" s="1" t="s">
        <v>7972</v>
      </c>
      <c r="L3896" s="1" t="s">
        <v>28381</v>
      </c>
    </row>
    <row r="3897" spans="1:12" ht="37.5">
      <c r="A3897" s="1" t="s">
        <v>30306</v>
      </c>
      <c r="B3897" s="1" t="s">
        <v>30307</v>
      </c>
      <c r="C3897" s="1" t="s">
        <v>23900</v>
      </c>
      <c r="D3897" s="1" t="s">
        <v>30308</v>
      </c>
      <c r="E3897" s="1">
        <v>2019</v>
      </c>
      <c r="F3897" s="1" t="s">
        <v>30309</v>
      </c>
      <c r="G3897" s="1" t="s">
        <v>7969</v>
      </c>
      <c r="H3897" s="1" t="s">
        <v>7969</v>
      </c>
      <c r="I3897" s="1" t="s">
        <v>30310</v>
      </c>
      <c r="J3897" s="1" t="s">
        <v>30311</v>
      </c>
      <c r="K3897" s="1" t="s">
        <v>7972</v>
      </c>
      <c r="L3897" s="1" t="s">
        <v>8102</v>
      </c>
    </row>
    <row r="3898" spans="1:12" ht="37.5">
      <c r="A3898" s="1" t="s">
        <v>30312</v>
      </c>
      <c r="B3898" s="1" t="s">
        <v>30313</v>
      </c>
      <c r="C3898" s="1" t="s">
        <v>23900</v>
      </c>
      <c r="D3898" s="1" t="s">
        <v>30314</v>
      </c>
      <c r="E3898" s="1">
        <v>2019</v>
      </c>
      <c r="F3898" s="1" t="s">
        <v>24690</v>
      </c>
      <c r="G3898" s="1">
        <v>9252312</v>
      </c>
      <c r="H3898" s="1">
        <v>323</v>
      </c>
      <c r="I3898" s="1" t="s">
        <v>30315</v>
      </c>
      <c r="J3898" s="1" t="s">
        <v>30316</v>
      </c>
      <c r="K3898" s="1" t="s">
        <v>7972</v>
      </c>
      <c r="L3898" s="1" t="s">
        <v>7993</v>
      </c>
    </row>
    <row r="3899" spans="1:12" ht="37.5">
      <c r="A3899" s="1" t="s">
        <v>30317</v>
      </c>
      <c r="B3899" s="1" t="s">
        <v>30318</v>
      </c>
      <c r="C3899" s="1" t="s">
        <v>23900</v>
      </c>
      <c r="D3899" s="1" t="s">
        <v>30319</v>
      </c>
      <c r="E3899" s="1">
        <v>2019</v>
      </c>
      <c r="F3899" s="1" t="s">
        <v>30320</v>
      </c>
      <c r="G3899" s="1" t="s">
        <v>7969</v>
      </c>
      <c r="H3899" s="1" t="s">
        <v>7969</v>
      </c>
      <c r="I3899" s="1" t="s">
        <v>30321</v>
      </c>
      <c r="J3899" s="1" t="s">
        <v>30322</v>
      </c>
      <c r="K3899" s="1" t="s">
        <v>7972</v>
      </c>
      <c r="L3899" s="1" t="s">
        <v>10473</v>
      </c>
    </row>
    <row r="3900" spans="1:12" ht="37.5">
      <c r="A3900" s="1" t="s">
        <v>30323</v>
      </c>
      <c r="B3900" s="1" t="s">
        <v>30324</v>
      </c>
      <c r="C3900" s="1" t="s">
        <v>23900</v>
      </c>
      <c r="D3900" s="1" t="s">
        <v>30325</v>
      </c>
      <c r="E3900" s="1">
        <v>2019</v>
      </c>
      <c r="F3900" s="1" t="s">
        <v>12953</v>
      </c>
      <c r="G3900" s="1">
        <v>14248220</v>
      </c>
      <c r="H3900" s="1">
        <v>19</v>
      </c>
      <c r="I3900" s="1" t="s">
        <v>30326</v>
      </c>
      <c r="J3900" s="1" t="s">
        <v>30327</v>
      </c>
      <c r="K3900" s="1" t="s">
        <v>7972</v>
      </c>
      <c r="L3900" s="1" t="s">
        <v>11745</v>
      </c>
    </row>
    <row r="3901" spans="1:12" ht="37.5">
      <c r="A3901" s="1" t="s">
        <v>30328</v>
      </c>
      <c r="B3901" s="1" t="s">
        <v>30329</v>
      </c>
      <c r="C3901" s="1" t="s">
        <v>23900</v>
      </c>
      <c r="D3901" s="1" t="s">
        <v>30330</v>
      </c>
      <c r="E3901" s="1">
        <v>2019</v>
      </c>
      <c r="F3901" s="1" t="s">
        <v>14114</v>
      </c>
      <c r="G3901" s="1" t="s">
        <v>7969</v>
      </c>
      <c r="H3901" s="1" t="s">
        <v>7969</v>
      </c>
      <c r="I3901" s="1" t="s">
        <v>30331</v>
      </c>
      <c r="J3901" s="1" t="s">
        <v>30332</v>
      </c>
      <c r="K3901" s="1" t="s">
        <v>7972</v>
      </c>
      <c r="L3901" s="1" t="s">
        <v>8324</v>
      </c>
    </row>
    <row r="3902" spans="1:12" ht="37.5">
      <c r="A3902" s="1" t="s">
        <v>30333</v>
      </c>
      <c r="B3902" s="1" t="s">
        <v>30334</v>
      </c>
      <c r="C3902" s="1" t="s">
        <v>23900</v>
      </c>
      <c r="D3902" s="1" t="s">
        <v>30335</v>
      </c>
      <c r="E3902" s="1">
        <v>2019</v>
      </c>
      <c r="F3902" s="1" t="s">
        <v>30131</v>
      </c>
      <c r="G3902" s="1" t="s">
        <v>7969</v>
      </c>
      <c r="H3902" s="1" t="s">
        <v>7969</v>
      </c>
      <c r="I3902" s="1" t="s">
        <v>30336</v>
      </c>
      <c r="J3902" s="1" t="s">
        <v>30337</v>
      </c>
      <c r="K3902" s="1" t="s">
        <v>7972</v>
      </c>
      <c r="L3902" s="1" t="s">
        <v>8102</v>
      </c>
    </row>
    <row r="3903" spans="1:12" ht="37.5">
      <c r="A3903" s="1" t="s">
        <v>30338</v>
      </c>
      <c r="B3903" s="1" t="s">
        <v>30339</v>
      </c>
      <c r="C3903" s="1" t="s">
        <v>23900</v>
      </c>
      <c r="D3903" s="1" t="s">
        <v>30340</v>
      </c>
      <c r="E3903" s="1">
        <v>2019</v>
      </c>
      <c r="F3903" s="1" t="s">
        <v>8491</v>
      </c>
      <c r="G3903" s="1">
        <v>21693536</v>
      </c>
      <c r="H3903" s="1">
        <v>7</v>
      </c>
      <c r="I3903" s="1" t="s">
        <v>30341</v>
      </c>
      <c r="J3903" s="1" t="s">
        <v>30342</v>
      </c>
      <c r="K3903" s="1" t="s">
        <v>7972</v>
      </c>
      <c r="L3903" s="1" t="s">
        <v>8102</v>
      </c>
    </row>
    <row r="3904" spans="1:12" ht="125">
      <c r="A3904" s="1" t="s">
        <v>30343</v>
      </c>
      <c r="B3904" s="1" t="s">
        <v>30344</v>
      </c>
      <c r="C3904" s="1" t="s">
        <v>23900</v>
      </c>
      <c r="D3904" s="1" t="s">
        <v>30345</v>
      </c>
      <c r="E3904" s="1">
        <v>2019</v>
      </c>
      <c r="F3904" s="1" t="s">
        <v>17069</v>
      </c>
      <c r="G3904" s="1">
        <v>14675463</v>
      </c>
      <c r="H3904" s="1">
        <v>20</v>
      </c>
      <c r="I3904" s="1" t="s">
        <v>30346</v>
      </c>
      <c r="J3904" s="1" t="s">
        <v>30347</v>
      </c>
      <c r="K3904" s="1" t="s">
        <v>7972</v>
      </c>
      <c r="L3904" s="1" t="s">
        <v>30348</v>
      </c>
    </row>
    <row r="3905" spans="1:12" ht="50">
      <c r="A3905" s="1" t="s">
        <v>30349</v>
      </c>
      <c r="B3905" s="1" t="s">
        <v>30350</v>
      </c>
      <c r="C3905" s="1" t="s">
        <v>23900</v>
      </c>
      <c r="D3905" s="1" t="s">
        <v>30351</v>
      </c>
      <c r="E3905" s="1">
        <v>2019</v>
      </c>
      <c r="F3905" s="1" t="s">
        <v>30352</v>
      </c>
      <c r="G3905" s="1" t="s">
        <v>7969</v>
      </c>
      <c r="H3905" s="1" t="s">
        <v>7969</v>
      </c>
      <c r="I3905" s="1" t="s">
        <v>30353</v>
      </c>
      <c r="J3905" s="1" t="s">
        <v>30354</v>
      </c>
      <c r="K3905" s="1" t="s">
        <v>7972</v>
      </c>
      <c r="L3905" s="1" t="s">
        <v>8102</v>
      </c>
    </row>
    <row r="3906" spans="1:12" ht="37.5">
      <c r="A3906" s="1" t="s">
        <v>30355</v>
      </c>
      <c r="B3906" s="1" t="s">
        <v>30356</v>
      </c>
      <c r="C3906" s="1" t="s">
        <v>23900</v>
      </c>
      <c r="D3906" s="1" t="s">
        <v>30357</v>
      </c>
      <c r="E3906" s="1">
        <v>2019</v>
      </c>
      <c r="F3906" s="1" t="s">
        <v>30358</v>
      </c>
      <c r="G3906" s="1">
        <v>10224653</v>
      </c>
      <c r="H3906" s="1">
        <v>28</v>
      </c>
      <c r="I3906" s="1" t="s">
        <v>30359</v>
      </c>
      <c r="J3906" s="1" t="s">
        <v>30360</v>
      </c>
      <c r="K3906" s="1" t="s">
        <v>7972</v>
      </c>
      <c r="L3906" s="1" t="s">
        <v>30361</v>
      </c>
    </row>
    <row r="3907" spans="1:12" ht="37.5">
      <c r="A3907" s="1" t="s">
        <v>30362</v>
      </c>
      <c r="B3907" s="1" t="s">
        <v>30363</v>
      </c>
      <c r="C3907" s="1" t="s">
        <v>23900</v>
      </c>
      <c r="D3907" s="1" t="s">
        <v>30364</v>
      </c>
      <c r="E3907" s="1">
        <v>2019</v>
      </c>
      <c r="F3907" s="1" t="s">
        <v>24734</v>
      </c>
      <c r="G3907" s="1">
        <v>10518215</v>
      </c>
      <c r="H3907" s="1">
        <v>29</v>
      </c>
      <c r="I3907" s="1" t="s">
        <v>30365</v>
      </c>
      <c r="J3907" s="1" t="s">
        <v>30366</v>
      </c>
      <c r="K3907" s="1" t="s">
        <v>7972</v>
      </c>
      <c r="L3907" s="1" t="s">
        <v>8102</v>
      </c>
    </row>
    <row r="3908" spans="1:12" ht="37.5">
      <c r="A3908" s="1" t="s">
        <v>30367</v>
      </c>
      <c r="B3908" s="1" t="s">
        <v>30368</v>
      </c>
      <c r="C3908" s="1" t="s">
        <v>23900</v>
      </c>
      <c r="D3908" s="1" t="s">
        <v>30369</v>
      </c>
      <c r="E3908" s="1">
        <v>2019</v>
      </c>
      <c r="F3908" s="1" t="s">
        <v>8392</v>
      </c>
      <c r="G3908" s="1">
        <v>23274662</v>
      </c>
      <c r="H3908" s="1">
        <v>6</v>
      </c>
      <c r="I3908" s="1" t="s">
        <v>30370</v>
      </c>
      <c r="J3908" s="1" t="s">
        <v>30371</v>
      </c>
      <c r="K3908" s="1" t="s">
        <v>7972</v>
      </c>
      <c r="L3908" s="1" t="s">
        <v>8102</v>
      </c>
    </row>
    <row r="3909" spans="1:12" ht="37.5">
      <c r="A3909" s="1" t="s">
        <v>30372</v>
      </c>
      <c r="B3909" s="1" t="s">
        <v>30373</v>
      </c>
      <c r="C3909" s="1" t="s">
        <v>23900</v>
      </c>
      <c r="D3909" s="1" t="s">
        <v>30374</v>
      </c>
      <c r="E3909" s="1">
        <v>2019</v>
      </c>
      <c r="F3909" s="1" t="s">
        <v>8491</v>
      </c>
      <c r="G3909" s="1">
        <v>21693536</v>
      </c>
      <c r="H3909" s="1">
        <v>7</v>
      </c>
      <c r="I3909" s="1" t="s">
        <v>30375</v>
      </c>
      <c r="J3909" s="1" t="s">
        <v>30376</v>
      </c>
      <c r="K3909" s="1" t="s">
        <v>7972</v>
      </c>
      <c r="L3909" s="1" t="s">
        <v>8102</v>
      </c>
    </row>
    <row r="3910" spans="1:12" ht="37.5">
      <c r="A3910" s="1" t="s">
        <v>30377</v>
      </c>
      <c r="B3910" s="1" t="s">
        <v>30378</v>
      </c>
      <c r="C3910" s="1" t="s">
        <v>23900</v>
      </c>
      <c r="D3910" s="1" t="s">
        <v>30379</v>
      </c>
      <c r="E3910" s="1">
        <v>2019</v>
      </c>
      <c r="F3910" s="1" t="s">
        <v>8392</v>
      </c>
      <c r="G3910" s="1">
        <v>23274662</v>
      </c>
      <c r="H3910" s="1">
        <v>6</v>
      </c>
      <c r="I3910" s="1" t="s">
        <v>30380</v>
      </c>
      <c r="J3910" s="1" t="s">
        <v>30381</v>
      </c>
      <c r="K3910" s="1" t="s">
        <v>7972</v>
      </c>
      <c r="L3910" s="1" t="s">
        <v>8102</v>
      </c>
    </row>
    <row r="3911" spans="1:12" ht="37.5">
      <c r="A3911" s="1" t="s">
        <v>30382</v>
      </c>
      <c r="B3911" s="1" t="s">
        <v>30383</v>
      </c>
      <c r="C3911" s="1" t="s">
        <v>23900</v>
      </c>
      <c r="D3911" s="1" t="s">
        <v>30384</v>
      </c>
      <c r="E3911" s="1">
        <v>2019</v>
      </c>
      <c r="F3911" s="1" t="s">
        <v>8491</v>
      </c>
      <c r="G3911" s="1">
        <v>21693536</v>
      </c>
      <c r="H3911" s="1">
        <v>7</v>
      </c>
      <c r="I3911" s="1" t="s">
        <v>30385</v>
      </c>
      <c r="J3911" s="1" t="s">
        <v>30386</v>
      </c>
      <c r="K3911" s="1" t="s">
        <v>7972</v>
      </c>
      <c r="L3911" s="1" t="s">
        <v>8102</v>
      </c>
    </row>
    <row r="3912" spans="1:12" ht="37.5">
      <c r="A3912" s="1" t="s">
        <v>30387</v>
      </c>
      <c r="B3912" s="1" t="s">
        <v>30388</v>
      </c>
      <c r="C3912" s="1" t="s">
        <v>23900</v>
      </c>
      <c r="D3912" s="1" t="s">
        <v>30389</v>
      </c>
      <c r="E3912" s="1">
        <v>2019</v>
      </c>
      <c r="F3912" s="1" t="s">
        <v>30390</v>
      </c>
      <c r="G3912" s="1" t="s">
        <v>7969</v>
      </c>
      <c r="H3912" s="1" t="s">
        <v>7969</v>
      </c>
      <c r="I3912" s="1" t="s">
        <v>30391</v>
      </c>
      <c r="J3912" s="1" t="s">
        <v>30392</v>
      </c>
      <c r="K3912" s="1" t="s">
        <v>7972</v>
      </c>
      <c r="L3912" s="1" t="s">
        <v>8102</v>
      </c>
    </row>
    <row r="3913" spans="1:12" ht="37.5">
      <c r="A3913" s="1" t="s">
        <v>30393</v>
      </c>
      <c r="B3913" s="1" t="s">
        <v>30394</v>
      </c>
      <c r="C3913" s="1" t="s">
        <v>23900</v>
      </c>
      <c r="D3913" s="1" t="s">
        <v>30395</v>
      </c>
      <c r="E3913" s="1">
        <v>2019</v>
      </c>
      <c r="F3913" s="1" t="s">
        <v>8491</v>
      </c>
      <c r="G3913" s="1">
        <v>21693536</v>
      </c>
      <c r="H3913" s="1">
        <v>7</v>
      </c>
      <c r="I3913" s="1" t="s">
        <v>30396</v>
      </c>
      <c r="J3913" s="1" t="s">
        <v>30397</v>
      </c>
      <c r="K3913" s="1" t="s">
        <v>7972</v>
      </c>
      <c r="L3913" s="1" t="s">
        <v>8102</v>
      </c>
    </row>
    <row r="3914" spans="1:12" ht="37.5">
      <c r="A3914" s="1" t="s">
        <v>30398</v>
      </c>
      <c r="B3914" s="1" t="s">
        <v>30399</v>
      </c>
      <c r="C3914" s="1" t="s">
        <v>23900</v>
      </c>
      <c r="D3914" s="1" t="s">
        <v>30400</v>
      </c>
      <c r="E3914" s="1">
        <v>2019</v>
      </c>
      <c r="F3914" s="1" t="s">
        <v>28692</v>
      </c>
      <c r="G3914" s="1">
        <v>3038300</v>
      </c>
      <c r="H3914" s="1">
        <v>141</v>
      </c>
      <c r="I3914" s="1" t="s">
        <v>30401</v>
      </c>
      <c r="J3914" s="1" t="s">
        <v>30402</v>
      </c>
      <c r="K3914" s="1" t="s">
        <v>7972</v>
      </c>
      <c r="L3914" s="1" t="s">
        <v>15580</v>
      </c>
    </row>
    <row r="3915" spans="1:12" ht="37.5">
      <c r="A3915" s="1" t="s">
        <v>30403</v>
      </c>
      <c r="B3915" s="1" t="s">
        <v>30404</v>
      </c>
      <c r="C3915" s="1" t="s">
        <v>23900</v>
      </c>
      <c r="D3915" s="1" t="s">
        <v>30405</v>
      </c>
      <c r="E3915" s="1">
        <v>2019</v>
      </c>
      <c r="F3915" s="1" t="s">
        <v>13383</v>
      </c>
      <c r="G3915" s="1" t="s">
        <v>30406</v>
      </c>
      <c r="H3915" s="1">
        <v>11</v>
      </c>
      <c r="I3915" s="1" t="s">
        <v>30407</v>
      </c>
      <c r="J3915" s="1" t="s">
        <v>30408</v>
      </c>
      <c r="K3915" s="1" t="s">
        <v>7972</v>
      </c>
      <c r="L3915" s="1" t="s">
        <v>13386</v>
      </c>
    </row>
    <row r="3916" spans="1:12" ht="37.5">
      <c r="A3916" s="1" t="s">
        <v>30409</v>
      </c>
      <c r="B3916" s="1" t="s">
        <v>30410</v>
      </c>
      <c r="C3916" s="1" t="s">
        <v>23900</v>
      </c>
      <c r="D3916" s="1" t="s">
        <v>30411</v>
      </c>
      <c r="E3916" s="1">
        <v>2019</v>
      </c>
      <c r="F3916" s="1" t="s">
        <v>30412</v>
      </c>
      <c r="G3916" s="1">
        <v>13359150</v>
      </c>
      <c r="H3916" s="1">
        <v>38</v>
      </c>
      <c r="I3916" s="1" t="s">
        <v>30413</v>
      </c>
      <c r="J3916" s="1" t="s">
        <v>30414</v>
      </c>
      <c r="K3916" s="1" t="s">
        <v>7972</v>
      </c>
      <c r="L3916" s="1" t="s">
        <v>30415</v>
      </c>
    </row>
    <row r="3917" spans="1:12" ht="37.5">
      <c r="A3917" s="1" t="s">
        <v>30416</v>
      </c>
      <c r="B3917" s="1" t="s">
        <v>30417</v>
      </c>
      <c r="C3917" s="1" t="s">
        <v>23900</v>
      </c>
      <c r="D3917" s="1" t="s">
        <v>30418</v>
      </c>
      <c r="E3917" s="1">
        <v>2019</v>
      </c>
      <c r="F3917" s="1" t="s">
        <v>30419</v>
      </c>
      <c r="G3917" s="1">
        <v>13091506</v>
      </c>
      <c r="H3917" s="1">
        <v>11</v>
      </c>
      <c r="I3917" s="1" t="s">
        <v>30420</v>
      </c>
      <c r="J3917" s="1" t="s">
        <v>30421</v>
      </c>
      <c r="K3917" s="1" t="s">
        <v>7972</v>
      </c>
      <c r="L3917" s="1" t="s">
        <v>30422</v>
      </c>
    </row>
    <row r="3918" spans="1:12" ht="37.5">
      <c r="A3918" s="1" t="s">
        <v>30423</v>
      </c>
      <c r="B3918" s="1" t="s">
        <v>30424</v>
      </c>
      <c r="C3918" s="1" t="s">
        <v>23900</v>
      </c>
      <c r="D3918" s="1" t="s">
        <v>30425</v>
      </c>
      <c r="E3918" s="1">
        <v>2019</v>
      </c>
      <c r="F3918" s="1" t="s">
        <v>8144</v>
      </c>
      <c r="G3918" s="1">
        <v>20763417</v>
      </c>
      <c r="H3918" s="1">
        <v>9</v>
      </c>
      <c r="I3918" s="1" t="s">
        <v>30426</v>
      </c>
      <c r="J3918" s="1" t="s">
        <v>30427</v>
      </c>
      <c r="K3918" s="1" t="s">
        <v>7972</v>
      </c>
      <c r="L3918" s="1" t="s">
        <v>11745</v>
      </c>
    </row>
    <row r="3919" spans="1:12" ht="37.5">
      <c r="A3919" s="1" t="s">
        <v>30428</v>
      </c>
      <c r="B3919" s="1" t="s">
        <v>30429</v>
      </c>
      <c r="C3919" s="1" t="s">
        <v>23900</v>
      </c>
      <c r="D3919" s="1" t="s">
        <v>30430</v>
      </c>
      <c r="E3919" s="1">
        <v>2019</v>
      </c>
      <c r="F3919" s="1" t="s">
        <v>10830</v>
      </c>
      <c r="G3919" s="1">
        <v>15566013</v>
      </c>
      <c r="H3919" s="1">
        <v>14</v>
      </c>
      <c r="I3919" s="1" t="s">
        <v>30431</v>
      </c>
      <c r="J3919" s="1" t="s">
        <v>30432</v>
      </c>
      <c r="K3919" s="1" t="s">
        <v>7972</v>
      </c>
      <c r="L3919" s="1" t="s">
        <v>8102</v>
      </c>
    </row>
    <row r="3920" spans="1:12" ht="37.5">
      <c r="A3920" s="1" t="s">
        <v>30433</v>
      </c>
      <c r="B3920" s="1" t="s">
        <v>30434</v>
      </c>
      <c r="C3920" s="1" t="s">
        <v>23900</v>
      </c>
      <c r="D3920" s="1" t="s">
        <v>30435</v>
      </c>
      <c r="E3920" s="1">
        <v>2019</v>
      </c>
      <c r="F3920" s="1" t="s">
        <v>10114</v>
      </c>
      <c r="G3920" s="1">
        <v>7437315</v>
      </c>
      <c r="H3920" s="1">
        <v>127</v>
      </c>
      <c r="I3920" s="1" t="s">
        <v>30436</v>
      </c>
      <c r="J3920" s="1" t="s">
        <v>30437</v>
      </c>
      <c r="K3920" s="1" t="s">
        <v>7972</v>
      </c>
      <c r="L3920" s="1" t="s">
        <v>10117</v>
      </c>
    </row>
    <row r="3921" spans="1:12" ht="37.5">
      <c r="A3921" s="1" t="s">
        <v>30438</v>
      </c>
      <c r="B3921" s="1" t="s">
        <v>30439</v>
      </c>
      <c r="C3921" s="1" t="s">
        <v>23900</v>
      </c>
      <c r="D3921" s="1" t="s">
        <v>30440</v>
      </c>
      <c r="E3921" s="1">
        <v>2019</v>
      </c>
      <c r="F3921" s="1" t="s">
        <v>16035</v>
      </c>
      <c r="G3921" s="1">
        <v>10848045</v>
      </c>
      <c r="H3921" s="1">
        <v>127</v>
      </c>
      <c r="I3921" s="1" t="s">
        <v>30441</v>
      </c>
      <c r="J3921" s="1" t="s">
        <v>30442</v>
      </c>
      <c r="K3921" s="1" t="s">
        <v>7972</v>
      </c>
      <c r="L3921" s="1" t="s">
        <v>16038</v>
      </c>
    </row>
    <row r="3922" spans="1:12" ht="37.5">
      <c r="A3922" s="1" t="s">
        <v>30443</v>
      </c>
      <c r="B3922" s="1" t="s">
        <v>30444</v>
      </c>
      <c r="C3922" s="1" t="s">
        <v>23900</v>
      </c>
      <c r="D3922" s="1" t="s">
        <v>30445</v>
      </c>
      <c r="E3922" s="1">
        <v>2019</v>
      </c>
      <c r="F3922" s="1" t="s">
        <v>30080</v>
      </c>
      <c r="G3922" s="1">
        <v>17422876</v>
      </c>
      <c r="H3922" s="1">
        <v>28</v>
      </c>
      <c r="I3922" s="1" t="s">
        <v>30446</v>
      </c>
      <c r="J3922" s="1" t="s">
        <v>30447</v>
      </c>
      <c r="K3922" s="1" t="s">
        <v>7972</v>
      </c>
      <c r="L3922" s="1" t="s">
        <v>8027</v>
      </c>
    </row>
    <row r="3923" spans="1:12" ht="37.5">
      <c r="A3923" s="1" t="s">
        <v>30448</v>
      </c>
      <c r="B3923" s="1" t="s">
        <v>30449</v>
      </c>
      <c r="C3923" s="1" t="s">
        <v>23900</v>
      </c>
      <c r="D3923" s="1" t="s">
        <v>30450</v>
      </c>
      <c r="E3923" s="1">
        <v>2019</v>
      </c>
      <c r="F3923" s="1" t="s">
        <v>9174</v>
      </c>
      <c r="G3923" s="1">
        <v>14327643</v>
      </c>
      <c r="H3923" s="1">
        <v>23</v>
      </c>
      <c r="I3923" s="1" t="s">
        <v>30451</v>
      </c>
      <c r="J3923" s="1" t="s">
        <v>30452</v>
      </c>
      <c r="K3923" s="1" t="s">
        <v>7972</v>
      </c>
      <c r="L3923" s="1" t="s">
        <v>13352</v>
      </c>
    </row>
    <row r="3924" spans="1:12" ht="37.5">
      <c r="A3924" s="1" t="s">
        <v>30453</v>
      </c>
      <c r="B3924" s="1" t="s">
        <v>30454</v>
      </c>
      <c r="C3924" s="1" t="s">
        <v>23900</v>
      </c>
      <c r="D3924" s="1" t="s">
        <v>30455</v>
      </c>
      <c r="E3924" s="1">
        <v>2019</v>
      </c>
      <c r="F3924" s="1" t="s">
        <v>9266</v>
      </c>
      <c r="G3924" s="1">
        <v>1663615</v>
      </c>
      <c r="H3924" s="1">
        <v>105</v>
      </c>
      <c r="I3924" s="1" t="s">
        <v>30456</v>
      </c>
      <c r="J3924" s="1" t="s">
        <v>30457</v>
      </c>
      <c r="K3924" s="1" t="s">
        <v>7972</v>
      </c>
      <c r="L3924" s="1" t="s">
        <v>7993</v>
      </c>
    </row>
    <row r="3925" spans="1:12" ht="37.5">
      <c r="A3925" s="1" t="s">
        <v>30458</v>
      </c>
      <c r="B3925" s="1" t="s">
        <v>30459</v>
      </c>
      <c r="C3925" s="1" t="s">
        <v>23900</v>
      </c>
      <c r="D3925" s="1" t="s">
        <v>30460</v>
      </c>
      <c r="E3925" s="1">
        <v>2019</v>
      </c>
      <c r="F3925" s="1" t="s">
        <v>8392</v>
      </c>
      <c r="G3925" s="1">
        <v>23274662</v>
      </c>
      <c r="H3925" s="1">
        <v>6</v>
      </c>
      <c r="I3925" s="1" t="s">
        <v>30461</v>
      </c>
      <c r="J3925" s="1" t="s">
        <v>30462</v>
      </c>
      <c r="K3925" s="1" t="s">
        <v>7972</v>
      </c>
      <c r="L3925" s="1" t="s">
        <v>8102</v>
      </c>
    </row>
    <row r="3926" spans="1:12" ht="37.5">
      <c r="A3926" s="1" t="s">
        <v>30463</v>
      </c>
      <c r="B3926" s="1" t="s">
        <v>30464</v>
      </c>
      <c r="C3926" s="1" t="s">
        <v>23900</v>
      </c>
      <c r="D3926" s="1" t="s">
        <v>30465</v>
      </c>
      <c r="E3926" s="1">
        <v>2019</v>
      </c>
      <c r="F3926" s="1" t="s">
        <v>30466</v>
      </c>
      <c r="G3926" s="1" t="s">
        <v>7969</v>
      </c>
      <c r="H3926" s="1" t="s">
        <v>7969</v>
      </c>
      <c r="I3926" s="1" t="s">
        <v>30467</v>
      </c>
      <c r="J3926" s="1" t="s">
        <v>30468</v>
      </c>
      <c r="K3926" s="1" t="s">
        <v>7972</v>
      </c>
      <c r="L3926" s="1" t="s">
        <v>8102</v>
      </c>
    </row>
    <row r="3927" spans="1:12" ht="37.5">
      <c r="A3927" s="1" t="s">
        <v>30469</v>
      </c>
      <c r="B3927" s="1" t="s">
        <v>30470</v>
      </c>
      <c r="C3927" s="1" t="s">
        <v>23900</v>
      </c>
      <c r="D3927" s="1" t="s">
        <v>30471</v>
      </c>
      <c r="E3927" s="1">
        <v>2019</v>
      </c>
      <c r="F3927" s="1" t="s">
        <v>30217</v>
      </c>
      <c r="G3927" s="1" t="s">
        <v>7969</v>
      </c>
      <c r="H3927" s="1" t="s">
        <v>7969</v>
      </c>
      <c r="I3927" s="1" t="s">
        <v>30472</v>
      </c>
      <c r="J3927" s="1" t="s">
        <v>30473</v>
      </c>
      <c r="K3927" s="1" t="s">
        <v>7972</v>
      </c>
      <c r="L3927" s="1" t="s">
        <v>8102</v>
      </c>
    </row>
    <row r="3928" spans="1:12" ht="37.5">
      <c r="A3928" s="1" t="s">
        <v>30474</v>
      </c>
      <c r="B3928" s="1" t="s">
        <v>30475</v>
      </c>
      <c r="C3928" s="1" t="s">
        <v>23900</v>
      </c>
      <c r="D3928" s="1" t="s">
        <v>30476</v>
      </c>
      <c r="E3928" s="1">
        <v>2019</v>
      </c>
      <c r="F3928" s="1" t="s">
        <v>28835</v>
      </c>
      <c r="G3928" s="1" t="s">
        <v>28836</v>
      </c>
      <c r="H3928" s="1">
        <v>62</v>
      </c>
      <c r="I3928" s="1" t="s">
        <v>30477</v>
      </c>
      <c r="J3928" s="1" t="s">
        <v>30478</v>
      </c>
      <c r="K3928" s="1" t="s">
        <v>7972</v>
      </c>
      <c r="L3928" s="1" t="s">
        <v>28839</v>
      </c>
    </row>
    <row r="3929" spans="1:12" ht="37.5">
      <c r="A3929" s="1" t="s">
        <v>30479</v>
      </c>
      <c r="B3929" s="1" t="s">
        <v>30480</v>
      </c>
      <c r="C3929" s="1" t="s">
        <v>23900</v>
      </c>
      <c r="D3929" s="1" t="s">
        <v>30481</v>
      </c>
      <c r="E3929" s="1">
        <v>2019</v>
      </c>
      <c r="F3929" s="1" t="s">
        <v>30482</v>
      </c>
      <c r="G3929" s="1" t="s">
        <v>7969</v>
      </c>
      <c r="H3929" s="1" t="s">
        <v>7969</v>
      </c>
      <c r="I3929" s="1" t="s">
        <v>30483</v>
      </c>
      <c r="J3929" s="1" t="s">
        <v>30484</v>
      </c>
      <c r="K3929" s="1" t="s">
        <v>7972</v>
      </c>
      <c r="L3929" s="1" t="s">
        <v>8102</v>
      </c>
    </row>
    <row r="3930" spans="1:12" ht="37.5">
      <c r="A3930" s="1" t="s">
        <v>30485</v>
      </c>
      <c r="B3930" s="1" t="s">
        <v>30486</v>
      </c>
      <c r="C3930" s="1" t="s">
        <v>23900</v>
      </c>
      <c r="D3930" s="1" t="s">
        <v>30487</v>
      </c>
      <c r="E3930" s="1">
        <v>2019</v>
      </c>
      <c r="F3930" s="1" t="s">
        <v>24422</v>
      </c>
      <c r="G3930" s="1">
        <v>200255</v>
      </c>
      <c r="H3930" s="1">
        <v>479</v>
      </c>
      <c r="I3930" s="1" t="s">
        <v>30488</v>
      </c>
      <c r="J3930" s="1" t="s">
        <v>30489</v>
      </c>
      <c r="K3930" s="1" t="s">
        <v>7972</v>
      </c>
      <c r="L3930" s="1" t="s">
        <v>8465</v>
      </c>
    </row>
    <row r="3931" spans="1:12" ht="37.5">
      <c r="A3931" s="1" t="s">
        <v>30490</v>
      </c>
      <c r="B3931" s="1" t="s">
        <v>30491</v>
      </c>
      <c r="C3931" s="1" t="s">
        <v>23900</v>
      </c>
      <c r="D3931" s="1" t="s">
        <v>30492</v>
      </c>
      <c r="E3931" s="1">
        <v>2019</v>
      </c>
      <c r="F3931" s="1" t="s">
        <v>16035</v>
      </c>
      <c r="G3931" s="1">
        <v>10848045</v>
      </c>
      <c r="H3931" s="1">
        <v>126</v>
      </c>
      <c r="I3931" s="1" t="s">
        <v>30493</v>
      </c>
      <c r="J3931" s="1" t="s">
        <v>30494</v>
      </c>
      <c r="K3931" s="1" t="s">
        <v>7972</v>
      </c>
      <c r="L3931" s="1" t="s">
        <v>16038</v>
      </c>
    </row>
    <row r="3932" spans="1:12" ht="37.5">
      <c r="A3932" s="1" t="s">
        <v>30495</v>
      </c>
      <c r="B3932" s="1" t="s">
        <v>30496</v>
      </c>
      <c r="C3932" s="1" t="s">
        <v>23900</v>
      </c>
      <c r="D3932" s="1" t="s">
        <v>30497</v>
      </c>
      <c r="E3932" s="1">
        <v>2019</v>
      </c>
      <c r="F3932" s="1" t="s">
        <v>8043</v>
      </c>
      <c r="G3932" s="1">
        <v>13807501</v>
      </c>
      <c r="H3932" s="1">
        <v>78</v>
      </c>
      <c r="I3932" s="1" t="s">
        <v>30498</v>
      </c>
      <c r="J3932" s="1" t="s">
        <v>30499</v>
      </c>
      <c r="K3932" s="1" t="s">
        <v>7972</v>
      </c>
      <c r="L3932" s="1" t="s">
        <v>13326</v>
      </c>
    </row>
    <row r="3933" spans="1:12" ht="37.5">
      <c r="A3933" s="1" t="s">
        <v>30500</v>
      </c>
      <c r="B3933" s="1" t="s">
        <v>30501</v>
      </c>
      <c r="C3933" s="1" t="s">
        <v>23900</v>
      </c>
      <c r="D3933" s="1" t="s">
        <v>30502</v>
      </c>
      <c r="E3933" s="1">
        <v>2019</v>
      </c>
      <c r="F3933" s="1" t="s">
        <v>10633</v>
      </c>
      <c r="G3933" s="1">
        <v>1403664</v>
      </c>
      <c r="H3933" s="1">
        <v>136</v>
      </c>
      <c r="I3933" s="1" t="s">
        <v>30503</v>
      </c>
      <c r="J3933" s="1" t="s">
        <v>30504</v>
      </c>
      <c r="K3933" s="1" t="s">
        <v>7972</v>
      </c>
      <c r="L3933" s="1" t="s">
        <v>7993</v>
      </c>
    </row>
    <row r="3934" spans="1:12" ht="37.5">
      <c r="A3934" s="1" t="s">
        <v>30505</v>
      </c>
      <c r="B3934" s="1" t="s">
        <v>30506</v>
      </c>
      <c r="C3934" s="1" t="s">
        <v>23900</v>
      </c>
      <c r="D3934" s="1" t="s">
        <v>30507</v>
      </c>
      <c r="E3934" s="1">
        <v>2019</v>
      </c>
      <c r="F3934" s="1" t="s">
        <v>27011</v>
      </c>
      <c r="G3934" s="1">
        <v>71013</v>
      </c>
      <c r="H3934" s="1">
        <v>50</v>
      </c>
      <c r="I3934" s="1" t="s">
        <v>30508</v>
      </c>
      <c r="J3934" s="1" t="s">
        <v>30509</v>
      </c>
      <c r="K3934" s="1" t="s">
        <v>7972</v>
      </c>
      <c r="L3934" s="1" t="s">
        <v>30510</v>
      </c>
    </row>
    <row r="3935" spans="1:12" ht="25">
      <c r="A3935" s="1" t="e">
        <v>#N/A</v>
      </c>
      <c r="B3935" s="1" t="s">
        <v>30511</v>
      </c>
      <c r="C3935" s="1" t="s">
        <v>23900</v>
      </c>
      <c r="D3935" s="1" t="s">
        <v>30512</v>
      </c>
      <c r="E3935" s="1"/>
      <c r="F3935" s="1"/>
      <c r="G3935" s="1"/>
      <c r="H3935" s="1"/>
      <c r="I3935" s="1"/>
      <c r="J3935" s="1"/>
      <c r="K3935" s="1"/>
      <c r="L3935" s="1"/>
    </row>
    <row r="3936" spans="1:12" ht="37.5">
      <c r="A3936" s="1" t="s">
        <v>30513</v>
      </c>
      <c r="B3936" s="1" t="s">
        <v>30514</v>
      </c>
      <c r="C3936" s="1" t="s">
        <v>23900</v>
      </c>
      <c r="D3936" s="1" t="s">
        <v>30515</v>
      </c>
      <c r="E3936" s="1">
        <v>2019</v>
      </c>
      <c r="F3936" s="1" t="s">
        <v>30516</v>
      </c>
      <c r="G3936" s="1">
        <v>1681699</v>
      </c>
      <c r="H3936" s="1">
        <v>157</v>
      </c>
      <c r="I3936" s="1" t="s">
        <v>30517</v>
      </c>
      <c r="J3936" s="1" t="s">
        <v>30518</v>
      </c>
      <c r="K3936" s="1" t="s">
        <v>7972</v>
      </c>
      <c r="L3936" s="1" t="s">
        <v>7993</v>
      </c>
    </row>
    <row r="3937" spans="1:12" ht="37.5">
      <c r="A3937" s="1" t="s">
        <v>30519</v>
      </c>
      <c r="B3937" s="1" t="s">
        <v>30520</v>
      </c>
      <c r="C3937" s="1" t="s">
        <v>23900</v>
      </c>
      <c r="D3937" s="1" t="s">
        <v>30521</v>
      </c>
      <c r="E3937" s="1">
        <v>2019</v>
      </c>
      <c r="F3937" s="1" t="s">
        <v>8491</v>
      </c>
      <c r="G3937" s="1">
        <v>21693536</v>
      </c>
      <c r="H3937" s="1">
        <v>7</v>
      </c>
      <c r="I3937" s="1" t="s">
        <v>30522</v>
      </c>
      <c r="J3937" s="1" t="s">
        <v>30523</v>
      </c>
      <c r="K3937" s="1" t="s">
        <v>7972</v>
      </c>
      <c r="L3937" s="1" t="s">
        <v>8102</v>
      </c>
    </row>
    <row r="3938" spans="1:12" ht="37.5">
      <c r="A3938" s="1" t="s">
        <v>30524</v>
      </c>
      <c r="B3938" s="1" t="s">
        <v>30525</v>
      </c>
      <c r="C3938" s="1" t="s">
        <v>23900</v>
      </c>
      <c r="D3938" s="1" t="s">
        <v>30526</v>
      </c>
      <c r="E3938" s="1">
        <v>2019</v>
      </c>
      <c r="F3938" s="1" t="s">
        <v>7975</v>
      </c>
      <c r="G3938" s="1">
        <v>13867857</v>
      </c>
      <c r="H3938" s="1">
        <v>22</v>
      </c>
      <c r="I3938" s="1" t="s">
        <v>30527</v>
      </c>
      <c r="J3938" s="1" t="s">
        <v>30528</v>
      </c>
      <c r="K3938" s="1" t="s">
        <v>7972</v>
      </c>
      <c r="L3938" s="1" t="s">
        <v>13326</v>
      </c>
    </row>
    <row r="3939" spans="1:12" ht="50">
      <c r="A3939" s="1" t="s">
        <v>30529</v>
      </c>
      <c r="B3939" s="1" t="s">
        <v>30530</v>
      </c>
      <c r="C3939" s="1" t="s">
        <v>23900</v>
      </c>
      <c r="D3939" s="1" t="s">
        <v>30531</v>
      </c>
      <c r="E3939" s="1">
        <v>2019</v>
      </c>
      <c r="F3939" s="1" t="s">
        <v>30532</v>
      </c>
      <c r="G3939" s="1" t="s">
        <v>7969</v>
      </c>
      <c r="H3939" s="1" t="s">
        <v>7969</v>
      </c>
      <c r="I3939" s="1" t="s">
        <v>30533</v>
      </c>
      <c r="J3939" s="1" t="s">
        <v>30534</v>
      </c>
      <c r="K3939" s="1" t="s">
        <v>7972</v>
      </c>
      <c r="L3939" s="1" t="s">
        <v>8102</v>
      </c>
    </row>
    <row r="3940" spans="1:12" ht="37.5">
      <c r="A3940" s="1" t="s">
        <v>30535</v>
      </c>
      <c r="B3940" s="1" t="s">
        <v>30536</v>
      </c>
      <c r="C3940" s="1" t="s">
        <v>23900</v>
      </c>
      <c r="D3940" s="1" t="s">
        <v>30537</v>
      </c>
      <c r="E3940" s="1">
        <v>2019</v>
      </c>
      <c r="F3940" s="1" t="s">
        <v>8392</v>
      </c>
      <c r="G3940" s="1">
        <v>23274662</v>
      </c>
      <c r="H3940" s="1">
        <v>6</v>
      </c>
      <c r="I3940" s="1" t="s">
        <v>30538</v>
      </c>
      <c r="J3940" s="1" t="s">
        <v>30539</v>
      </c>
      <c r="K3940" s="1" t="s">
        <v>7972</v>
      </c>
      <c r="L3940" s="1" t="s">
        <v>8102</v>
      </c>
    </row>
    <row r="3941" spans="1:12" ht="37.5">
      <c r="A3941" s="1" t="s">
        <v>30540</v>
      </c>
      <c r="B3941" s="1" t="s">
        <v>30541</v>
      </c>
      <c r="C3941" s="1" t="s">
        <v>23900</v>
      </c>
      <c r="D3941" s="1" t="s">
        <v>30542</v>
      </c>
      <c r="E3941" s="1">
        <v>2019</v>
      </c>
      <c r="F3941" s="1" t="s">
        <v>20628</v>
      </c>
      <c r="G3941" s="1">
        <v>17982340</v>
      </c>
      <c r="H3941" s="1">
        <v>10</v>
      </c>
      <c r="I3941" s="1" t="s">
        <v>30543</v>
      </c>
      <c r="J3941" s="1" t="s">
        <v>30544</v>
      </c>
      <c r="K3941" s="1" t="s">
        <v>7972</v>
      </c>
      <c r="L3941" s="1" t="s">
        <v>20631</v>
      </c>
    </row>
    <row r="3942" spans="1:12" ht="37.5">
      <c r="A3942" s="1" t="s">
        <v>30545</v>
      </c>
      <c r="B3942" s="1" t="s">
        <v>30546</v>
      </c>
      <c r="C3942" s="1" t="s">
        <v>23900</v>
      </c>
      <c r="D3942" s="1" t="s">
        <v>30547</v>
      </c>
      <c r="E3942" s="1">
        <v>2019</v>
      </c>
      <c r="F3942" s="1" t="s">
        <v>17376</v>
      </c>
      <c r="G3942" s="1" t="s">
        <v>24089</v>
      </c>
      <c r="H3942" s="1">
        <v>44</v>
      </c>
      <c r="I3942" s="1" t="s">
        <v>30548</v>
      </c>
      <c r="J3942" s="1" t="s">
        <v>30549</v>
      </c>
      <c r="K3942" s="1" t="s">
        <v>7972</v>
      </c>
      <c r="L3942" s="1" t="s">
        <v>13352</v>
      </c>
    </row>
    <row r="3943" spans="1:12" ht="37.5">
      <c r="A3943" s="1" t="s">
        <v>4465</v>
      </c>
      <c r="B3943" s="1" t="s">
        <v>30550</v>
      </c>
      <c r="C3943" s="1" t="s">
        <v>23900</v>
      </c>
      <c r="D3943" s="1" t="s">
        <v>4468</v>
      </c>
      <c r="E3943" s="1">
        <v>2019</v>
      </c>
      <c r="F3943" s="1" t="s">
        <v>30551</v>
      </c>
      <c r="G3943" s="1" t="s">
        <v>7969</v>
      </c>
      <c r="H3943" s="1" t="s">
        <v>7969</v>
      </c>
      <c r="I3943" s="1" t="s">
        <v>30552</v>
      </c>
      <c r="J3943" s="1" t="s">
        <v>30553</v>
      </c>
      <c r="K3943" s="1" t="s">
        <v>7972</v>
      </c>
      <c r="L3943" s="1" t="s">
        <v>8102</v>
      </c>
    </row>
    <row r="3944" spans="1:12" ht="25">
      <c r="A3944" s="1" t="e">
        <v>#N/A</v>
      </c>
      <c r="B3944" s="1" t="s">
        <v>30554</v>
      </c>
      <c r="C3944" s="1" t="s">
        <v>23900</v>
      </c>
      <c r="D3944" s="1" t="s">
        <v>30555</v>
      </c>
      <c r="E3944" s="1"/>
      <c r="F3944" s="1"/>
      <c r="G3944" s="1"/>
      <c r="H3944" s="1"/>
      <c r="I3944" s="1"/>
      <c r="J3944" s="1"/>
      <c r="K3944" s="1"/>
      <c r="L3944" s="1"/>
    </row>
    <row r="3945" spans="1:12" ht="37.5">
      <c r="A3945" s="1" t="s">
        <v>30556</v>
      </c>
      <c r="B3945" s="1" t="s">
        <v>30557</v>
      </c>
      <c r="C3945" s="1" t="s">
        <v>23900</v>
      </c>
      <c r="D3945" s="1" t="s">
        <v>30558</v>
      </c>
      <c r="E3945" s="1">
        <v>2019</v>
      </c>
      <c r="F3945" s="1" t="s">
        <v>12218</v>
      </c>
      <c r="G3945" s="1" t="s">
        <v>24034</v>
      </c>
      <c r="H3945" s="1">
        <v>91</v>
      </c>
      <c r="I3945" s="1" t="s">
        <v>30559</v>
      </c>
      <c r="J3945" s="1" t="s">
        <v>30560</v>
      </c>
      <c r="K3945" s="1" t="s">
        <v>7972</v>
      </c>
      <c r="L3945" s="1" t="s">
        <v>7993</v>
      </c>
    </row>
    <row r="3946" spans="1:12" ht="50">
      <c r="A3946" s="1" t="s">
        <v>30561</v>
      </c>
      <c r="B3946" s="1" t="s">
        <v>30562</v>
      </c>
      <c r="C3946" s="1" t="s">
        <v>23900</v>
      </c>
      <c r="D3946" s="1" t="s">
        <v>30563</v>
      </c>
      <c r="E3946" s="1">
        <v>2019</v>
      </c>
      <c r="F3946" s="1" t="s">
        <v>30564</v>
      </c>
      <c r="G3946" s="1">
        <v>13598546</v>
      </c>
      <c r="H3946" s="1">
        <v>24</v>
      </c>
      <c r="I3946" s="1" t="s">
        <v>30565</v>
      </c>
      <c r="J3946" s="1" t="s">
        <v>30566</v>
      </c>
      <c r="K3946" s="1" t="s">
        <v>7972</v>
      </c>
      <c r="L3946" s="1" t="s">
        <v>12644</v>
      </c>
    </row>
    <row r="3947" spans="1:12" ht="37.5">
      <c r="A3947" s="1" t="s">
        <v>4311</v>
      </c>
      <c r="B3947" s="1" t="s">
        <v>30567</v>
      </c>
      <c r="C3947" s="1" t="s">
        <v>23900</v>
      </c>
      <c r="D3947" s="1" t="s">
        <v>4314</v>
      </c>
      <c r="E3947" s="1">
        <v>2019</v>
      </c>
      <c r="F3947" s="1" t="s">
        <v>8055</v>
      </c>
      <c r="G3947" s="1">
        <v>18650929</v>
      </c>
      <c r="H3947" s="1">
        <v>1054</v>
      </c>
      <c r="I3947" s="1" t="s">
        <v>30568</v>
      </c>
      <c r="J3947" s="1" t="s">
        <v>30569</v>
      </c>
      <c r="K3947" s="1" t="s">
        <v>7972</v>
      </c>
      <c r="L3947" s="1" t="s">
        <v>7978</v>
      </c>
    </row>
    <row r="3948" spans="1:12" ht="37.5">
      <c r="A3948" s="1" t="s">
        <v>30570</v>
      </c>
      <c r="B3948" s="1" t="s">
        <v>30571</v>
      </c>
      <c r="C3948" s="1" t="s">
        <v>23900</v>
      </c>
      <c r="D3948" s="1" t="s">
        <v>30572</v>
      </c>
      <c r="E3948" s="1">
        <v>2019</v>
      </c>
      <c r="F3948" s="1" t="s">
        <v>30573</v>
      </c>
      <c r="G3948" s="1" t="s">
        <v>7969</v>
      </c>
      <c r="H3948" s="1">
        <v>2019</v>
      </c>
      <c r="I3948" s="1" t="s">
        <v>30574</v>
      </c>
      <c r="J3948" s="1" t="s">
        <v>30575</v>
      </c>
      <c r="K3948" s="1" t="s">
        <v>7972</v>
      </c>
      <c r="L3948" s="1" t="s">
        <v>8102</v>
      </c>
    </row>
    <row r="3949" spans="1:12" ht="50">
      <c r="A3949" s="1" t="s">
        <v>30576</v>
      </c>
      <c r="B3949" s="1" t="s">
        <v>30577</v>
      </c>
      <c r="C3949" s="1" t="s">
        <v>23900</v>
      </c>
      <c r="D3949" s="1" t="s">
        <v>30578</v>
      </c>
      <c r="E3949" s="1">
        <v>2019</v>
      </c>
      <c r="F3949" s="1" t="s">
        <v>8055</v>
      </c>
      <c r="G3949" s="1">
        <v>18650929</v>
      </c>
      <c r="H3949" s="1">
        <v>1122</v>
      </c>
      <c r="I3949" s="1" t="s">
        <v>30579</v>
      </c>
      <c r="J3949" s="1" t="s">
        <v>30580</v>
      </c>
      <c r="K3949" s="1" t="s">
        <v>7972</v>
      </c>
      <c r="L3949" s="1" t="s">
        <v>7978</v>
      </c>
    </row>
    <row r="3950" spans="1:12" ht="37.5">
      <c r="A3950" s="1" t="s">
        <v>30581</v>
      </c>
      <c r="B3950" s="1" t="s">
        <v>30582</v>
      </c>
      <c r="C3950" s="1" t="s">
        <v>23900</v>
      </c>
      <c r="D3950" s="1" t="s">
        <v>30583</v>
      </c>
      <c r="E3950" s="1">
        <v>2018</v>
      </c>
      <c r="F3950" s="1" t="s">
        <v>30584</v>
      </c>
      <c r="G3950" s="1" t="s">
        <v>7969</v>
      </c>
      <c r="H3950" s="1" t="s">
        <v>7969</v>
      </c>
      <c r="I3950" s="1" t="s">
        <v>30585</v>
      </c>
      <c r="J3950" s="1" t="s">
        <v>30586</v>
      </c>
      <c r="K3950" s="1" t="s">
        <v>7972</v>
      </c>
      <c r="L3950" s="1" t="s">
        <v>8102</v>
      </c>
    </row>
    <row r="3951" spans="1:12" ht="37.5">
      <c r="A3951" s="1" t="s">
        <v>30587</v>
      </c>
      <c r="B3951" s="1" t="s">
        <v>30588</v>
      </c>
      <c r="C3951" s="1" t="s">
        <v>23900</v>
      </c>
      <c r="D3951" s="1" t="s">
        <v>30589</v>
      </c>
      <c r="E3951" s="1">
        <v>2019</v>
      </c>
      <c r="F3951" s="1" t="s">
        <v>8261</v>
      </c>
      <c r="G3951" s="1" t="s">
        <v>29356</v>
      </c>
      <c r="H3951" s="1">
        <v>10</v>
      </c>
      <c r="I3951" s="1" t="s">
        <v>30590</v>
      </c>
      <c r="J3951" s="1" t="s">
        <v>30591</v>
      </c>
      <c r="K3951" s="1" t="s">
        <v>7972</v>
      </c>
      <c r="L3951" s="1" t="s">
        <v>8264</v>
      </c>
    </row>
    <row r="3952" spans="1:12" ht="37.5">
      <c r="A3952" s="1" t="s">
        <v>30592</v>
      </c>
      <c r="B3952" s="1" t="s">
        <v>30593</v>
      </c>
      <c r="C3952" s="1" t="s">
        <v>23900</v>
      </c>
      <c r="D3952" s="1" t="s">
        <v>30594</v>
      </c>
      <c r="E3952" s="1">
        <v>2019</v>
      </c>
      <c r="F3952" s="1" t="s">
        <v>24422</v>
      </c>
      <c r="G3952" s="1">
        <v>200255</v>
      </c>
      <c r="H3952" s="1">
        <v>472</v>
      </c>
      <c r="I3952" s="1" t="s">
        <v>30595</v>
      </c>
      <c r="J3952" s="1" t="s">
        <v>30596</v>
      </c>
      <c r="K3952" s="1" t="s">
        <v>7972</v>
      </c>
      <c r="L3952" s="1" t="s">
        <v>8465</v>
      </c>
    </row>
    <row r="3953" spans="1:12" ht="37.5">
      <c r="A3953" s="1" t="s">
        <v>30597</v>
      </c>
      <c r="B3953" s="1" t="s">
        <v>30598</v>
      </c>
      <c r="C3953" s="1" t="s">
        <v>23900</v>
      </c>
      <c r="D3953" s="1" t="s">
        <v>30599</v>
      </c>
      <c r="E3953" s="1">
        <v>2018</v>
      </c>
      <c r="F3953" s="1" t="s">
        <v>30600</v>
      </c>
      <c r="G3953" s="1" t="s">
        <v>7969</v>
      </c>
      <c r="H3953" s="1" t="s">
        <v>7969</v>
      </c>
      <c r="I3953" s="1" t="s">
        <v>30601</v>
      </c>
      <c r="J3953" s="1" t="s">
        <v>30602</v>
      </c>
      <c r="K3953" s="1" t="s">
        <v>7972</v>
      </c>
      <c r="L3953" s="1" t="s">
        <v>8102</v>
      </c>
    </row>
    <row r="3954" spans="1:12" ht="37.5">
      <c r="A3954" s="1" t="s">
        <v>30603</v>
      </c>
      <c r="B3954" s="1" t="s">
        <v>30604</v>
      </c>
      <c r="C3954" s="1" t="s">
        <v>23900</v>
      </c>
      <c r="D3954" s="1" t="s">
        <v>30605</v>
      </c>
      <c r="E3954" s="1">
        <v>2018</v>
      </c>
      <c r="F3954" s="1" t="s">
        <v>24734</v>
      </c>
      <c r="G3954" s="1">
        <v>10518215</v>
      </c>
      <c r="H3954" s="1">
        <v>28</v>
      </c>
      <c r="I3954" s="1" t="s">
        <v>30606</v>
      </c>
      <c r="J3954" s="1" t="s">
        <v>30607</v>
      </c>
      <c r="K3954" s="1" t="s">
        <v>7972</v>
      </c>
      <c r="L3954" s="1" t="s">
        <v>8102</v>
      </c>
    </row>
    <row r="3955" spans="1:12" ht="37.5">
      <c r="A3955" s="1" t="s">
        <v>30608</v>
      </c>
      <c r="B3955" s="1" t="s">
        <v>30609</v>
      </c>
      <c r="C3955" s="1" t="s">
        <v>23900</v>
      </c>
      <c r="D3955" s="1" t="s">
        <v>30610</v>
      </c>
      <c r="E3955" s="1">
        <v>2018</v>
      </c>
      <c r="F3955" s="1" t="s">
        <v>18945</v>
      </c>
      <c r="G3955" s="1">
        <v>21687161</v>
      </c>
      <c r="H3955" s="1">
        <v>6</v>
      </c>
      <c r="I3955" s="1" t="s">
        <v>30611</v>
      </c>
      <c r="J3955" s="1" t="s">
        <v>30612</v>
      </c>
      <c r="K3955" s="1" t="s">
        <v>7972</v>
      </c>
      <c r="L3955" s="1" t="s">
        <v>8102</v>
      </c>
    </row>
    <row r="3956" spans="1:12" ht="37.5">
      <c r="A3956" s="1" t="s">
        <v>30613</v>
      </c>
      <c r="B3956" s="1" t="s">
        <v>30614</v>
      </c>
      <c r="C3956" s="1" t="s">
        <v>23900</v>
      </c>
      <c r="D3956" s="1" t="s">
        <v>30615</v>
      </c>
      <c r="E3956" s="1">
        <v>2018</v>
      </c>
      <c r="F3956" s="1" t="s">
        <v>30616</v>
      </c>
      <c r="G3956" s="1" t="s">
        <v>30617</v>
      </c>
      <c r="H3956" s="1">
        <v>9</v>
      </c>
      <c r="I3956" s="1" t="s">
        <v>30618</v>
      </c>
      <c r="J3956" s="1" t="s">
        <v>30619</v>
      </c>
      <c r="K3956" s="1" t="s">
        <v>7972</v>
      </c>
      <c r="L3956" s="1" t="s">
        <v>8688</v>
      </c>
    </row>
    <row r="3957" spans="1:12" ht="37.5">
      <c r="A3957" s="1" t="s">
        <v>30620</v>
      </c>
      <c r="B3957" s="1" t="s">
        <v>30621</v>
      </c>
      <c r="C3957" s="1" t="s">
        <v>23900</v>
      </c>
      <c r="D3957" s="1" t="s">
        <v>30622</v>
      </c>
      <c r="E3957" s="1">
        <v>2019</v>
      </c>
      <c r="F3957" s="1" t="s">
        <v>8491</v>
      </c>
      <c r="G3957" s="1">
        <v>21693536</v>
      </c>
      <c r="H3957" s="1">
        <v>7</v>
      </c>
      <c r="I3957" s="1" t="s">
        <v>30623</v>
      </c>
      <c r="J3957" s="1" t="s">
        <v>30624</v>
      </c>
      <c r="K3957" s="1" t="s">
        <v>7972</v>
      </c>
      <c r="L3957" s="1" t="s">
        <v>8102</v>
      </c>
    </row>
    <row r="3958" spans="1:12" ht="37.5">
      <c r="A3958" s="1" t="s">
        <v>30625</v>
      </c>
      <c r="B3958" s="1" t="s">
        <v>30626</v>
      </c>
      <c r="C3958" s="1" t="s">
        <v>23900</v>
      </c>
      <c r="D3958" s="1" t="s">
        <v>30627</v>
      </c>
      <c r="E3958" s="1">
        <v>2018</v>
      </c>
      <c r="F3958" s="1" t="s">
        <v>30628</v>
      </c>
      <c r="G3958" s="1">
        <v>22195491</v>
      </c>
      <c r="H3958" s="1">
        <v>2018</v>
      </c>
      <c r="I3958" s="1" t="s">
        <v>30629</v>
      </c>
      <c r="J3958" s="1" t="s">
        <v>30630</v>
      </c>
      <c r="K3958" s="1" t="s">
        <v>7972</v>
      </c>
      <c r="L3958" s="1" t="s">
        <v>30631</v>
      </c>
    </row>
    <row r="3959" spans="1:12" ht="37.5">
      <c r="A3959" s="1" t="s">
        <v>30632</v>
      </c>
      <c r="B3959" s="1" t="s">
        <v>30633</v>
      </c>
      <c r="C3959" s="1" t="s">
        <v>23900</v>
      </c>
      <c r="D3959" s="1" t="s">
        <v>30634</v>
      </c>
      <c r="E3959" s="1">
        <v>2019</v>
      </c>
      <c r="F3959" s="1" t="s">
        <v>8192</v>
      </c>
      <c r="G3959" s="1">
        <v>1485598</v>
      </c>
      <c r="H3959" s="1">
        <v>43</v>
      </c>
      <c r="I3959" s="1" t="s">
        <v>30635</v>
      </c>
      <c r="J3959" s="1" t="s">
        <v>30636</v>
      </c>
      <c r="K3959" s="1" t="s">
        <v>7972</v>
      </c>
      <c r="L3959" s="1" t="s">
        <v>13326</v>
      </c>
    </row>
    <row r="3960" spans="1:12" ht="37.5">
      <c r="A3960" s="1" t="s">
        <v>30637</v>
      </c>
      <c r="B3960" s="1" t="s">
        <v>30638</v>
      </c>
      <c r="C3960" s="1" t="s">
        <v>23900</v>
      </c>
      <c r="D3960" s="1" t="s">
        <v>30639</v>
      </c>
      <c r="E3960" s="1">
        <v>2019</v>
      </c>
      <c r="F3960" s="1" t="s">
        <v>9013</v>
      </c>
      <c r="G3960" s="1">
        <v>18770509</v>
      </c>
      <c r="H3960" s="1">
        <v>155</v>
      </c>
      <c r="I3960" s="1" t="s">
        <v>30640</v>
      </c>
      <c r="J3960" s="1" t="s">
        <v>30641</v>
      </c>
      <c r="K3960" s="1" t="s">
        <v>7972</v>
      </c>
      <c r="L3960" s="1" t="s">
        <v>7993</v>
      </c>
    </row>
    <row r="3961" spans="1:12" ht="37.5">
      <c r="A3961" s="1" t="s">
        <v>30642</v>
      </c>
      <c r="B3961" s="1" t="s">
        <v>30643</v>
      </c>
      <c r="C3961" s="1" t="s">
        <v>23900</v>
      </c>
      <c r="D3961" s="1" t="s">
        <v>30644</v>
      </c>
      <c r="E3961" s="1">
        <v>2018</v>
      </c>
      <c r="F3961" s="1" t="s">
        <v>30645</v>
      </c>
      <c r="G3961" s="1">
        <v>10952055</v>
      </c>
      <c r="H3961" s="1">
        <v>2018</v>
      </c>
      <c r="I3961" s="1" t="s">
        <v>30646</v>
      </c>
      <c r="J3961" s="1" t="s">
        <v>30647</v>
      </c>
      <c r="K3961" s="1" t="s">
        <v>7972</v>
      </c>
      <c r="L3961" s="1" t="s">
        <v>8102</v>
      </c>
    </row>
    <row r="3962" spans="1:12" ht="37.5">
      <c r="A3962" s="1" t="s">
        <v>30648</v>
      </c>
      <c r="B3962" s="1" t="s">
        <v>30649</v>
      </c>
      <c r="C3962" s="1" t="s">
        <v>23900</v>
      </c>
      <c r="D3962" s="1" t="s">
        <v>30650</v>
      </c>
      <c r="E3962" s="1">
        <v>2019</v>
      </c>
      <c r="F3962" s="1" t="s">
        <v>8792</v>
      </c>
      <c r="G3962" s="1" t="s">
        <v>30651</v>
      </c>
      <c r="H3962" s="1">
        <v>11198</v>
      </c>
      <c r="I3962" s="1" t="s">
        <v>30652</v>
      </c>
      <c r="J3962" s="1" t="s">
        <v>30653</v>
      </c>
      <c r="K3962" s="1" t="s">
        <v>7972</v>
      </c>
      <c r="L3962" s="1" t="s">
        <v>8795</v>
      </c>
    </row>
    <row r="3963" spans="1:12" ht="37.5">
      <c r="A3963" s="1" t="s">
        <v>30654</v>
      </c>
      <c r="B3963" s="1" t="s">
        <v>30655</v>
      </c>
      <c r="C3963" s="1" t="s">
        <v>23900</v>
      </c>
      <c r="D3963" s="1" t="s">
        <v>30656</v>
      </c>
      <c r="E3963" s="1">
        <v>2018</v>
      </c>
      <c r="F3963" s="1" t="s">
        <v>8192</v>
      </c>
      <c r="G3963" s="1">
        <v>1485598</v>
      </c>
      <c r="H3963" s="1">
        <v>43</v>
      </c>
      <c r="I3963" s="1" t="s">
        <v>30657</v>
      </c>
      <c r="J3963" s="1" t="s">
        <v>30658</v>
      </c>
      <c r="K3963" s="1" t="s">
        <v>7972</v>
      </c>
      <c r="L3963" s="1" t="s">
        <v>13326</v>
      </c>
    </row>
    <row r="3964" spans="1:12" ht="37.5">
      <c r="A3964" s="1" t="s">
        <v>30659</v>
      </c>
      <c r="B3964" s="1" t="s">
        <v>30660</v>
      </c>
      <c r="C3964" s="1" t="s">
        <v>23900</v>
      </c>
      <c r="D3964" s="1" t="s">
        <v>30661</v>
      </c>
      <c r="E3964" s="1">
        <v>2019</v>
      </c>
      <c r="F3964" s="1" t="s">
        <v>8491</v>
      </c>
      <c r="G3964" s="1">
        <v>21693536</v>
      </c>
      <c r="H3964" s="1">
        <v>7</v>
      </c>
      <c r="I3964" s="1" t="s">
        <v>30662</v>
      </c>
      <c r="J3964" s="1" t="s">
        <v>30663</v>
      </c>
      <c r="K3964" s="1" t="s">
        <v>7972</v>
      </c>
      <c r="L3964" s="1" t="s">
        <v>8102</v>
      </c>
    </row>
    <row r="3965" spans="1:12" ht="37.5">
      <c r="A3965" s="1" t="s">
        <v>30664</v>
      </c>
      <c r="B3965" s="1" t="s">
        <v>30665</v>
      </c>
      <c r="C3965" s="1" t="s">
        <v>23900</v>
      </c>
      <c r="D3965" s="1" t="s">
        <v>30666</v>
      </c>
      <c r="E3965" s="1">
        <v>2019</v>
      </c>
      <c r="F3965" s="1" t="s">
        <v>8491</v>
      </c>
      <c r="G3965" s="1">
        <v>21693536</v>
      </c>
      <c r="H3965" s="1">
        <v>7</v>
      </c>
      <c r="I3965" s="1" t="s">
        <v>30667</v>
      </c>
      <c r="J3965" s="1" t="s">
        <v>30668</v>
      </c>
      <c r="K3965" s="1" t="s">
        <v>7972</v>
      </c>
      <c r="L3965" s="1" t="s">
        <v>8102</v>
      </c>
    </row>
    <row r="3966" spans="1:12" ht="37.5">
      <c r="A3966" s="1" t="s">
        <v>30669</v>
      </c>
      <c r="B3966" s="1" t="s">
        <v>30670</v>
      </c>
      <c r="C3966" s="1" t="s">
        <v>23900</v>
      </c>
      <c r="D3966" s="1" t="s">
        <v>30671</v>
      </c>
      <c r="E3966" s="1">
        <v>2018</v>
      </c>
      <c r="F3966" s="1" t="s">
        <v>25245</v>
      </c>
      <c r="G3966" s="1">
        <v>10636919</v>
      </c>
      <c r="H3966" s="1" t="s">
        <v>7969</v>
      </c>
      <c r="I3966" s="1" t="s">
        <v>30672</v>
      </c>
      <c r="J3966" s="1" t="s">
        <v>30673</v>
      </c>
      <c r="K3966" s="1" t="s">
        <v>7972</v>
      </c>
      <c r="L3966" s="1" t="s">
        <v>8078</v>
      </c>
    </row>
    <row r="3967" spans="1:12" ht="37.5">
      <c r="A3967" s="1" t="s">
        <v>30674</v>
      </c>
      <c r="B3967" s="1" t="s">
        <v>30675</v>
      </c>
      <c r="C3967" s="1" t="s">
        <v>23900</v>
      </c>
      <c r="D3967" s="1" t="s">
        <v>30676</v>
      </c>
      <c r="E3967" s="1">
        <v>2019</v>
      </c>
      <c r="F3967" s="1" t="s">
        <v>9732</v>
      </c>
      <c r="G3967" s="1">
        <v>18678211</v>
      </c>
      <c r="H3967" s="1">
        <v>284</v>
      </c>
      <c r="I3967" s="1" t="s">
        <v>30677</v>
      </c>
      <c r="J3967" s="1" t="s">
        <v>30678</v>
      </c>
      <c r="K3967" s="1" t="s">
        <v>7972</v>
      </c>
      <c r="L3967" s="1" t="s">
        <v>13352</v>
      </c>
    </row>
    <row r="3968" spans="1:12" ht="37.5">
      <c r="A3968" s="1" t="s">
        <v>30679</v>
      </c>
      <c r="B3968" s="1" t="s">
        <v>30680</v>
      </c>
      <c r="C3968" s="1" t="s">
        <v>23900</v>
      </c>
      <c r="D3968" s="1" t="s">
        <v>30681</v>
      </c>
      <c r="E3968" s="1">
        <v>2018</v>
      </c>
      <c r="F3968" s="1" t="s">
        <v>21280</v>
      </c>
      <c r="G3968" s="1" t="s">
        <v>7969</v>
      </c>
      <c r="H3968" s="1" t="s">
        <v>7969</v>
      </c>
      <c r="I3968" s="1" t="s">
        <v>30682</v>
      </c>
      <c r="J3968" s="1" t="s">
        <v>30683</v>
      </c>
      <c r="K3968" s="1" t="s">
        <v>7972</v>
      </c>
      <c r="L3968" s="1" t="s">
        <v>8102</v>
      </c>
    </row>
    <row r="3969" spans="1:12" ht="37.5">
      <c r="A3969" s="1" t="s">
        <v>30684</v>
      </c>
      <c r="B3969" s="1" t="s">
        <v>30685</v>
      </c>
      <c r="C3969" s="1" t="s">
        <v>23900</v>
      </c>
      <c r="D3969" s="1" t="s">
        <v>30686</v>
      </c>
      <c r="E3969" s="1">
        <v>2019</v>
      </c>
      <c r="F3969" s="1" t="s">
        <v>12276</v>
      </c>
      <c r="G3969" s="1">
        <v>21945357</v>
      </c>
      <c r="H3969" s="1">
        <v>714</v>
      </c>
      <c r="I3969" s="1" t="s">
        <v>30687</v>
      </c>
      <c r="J3969" s="1" t="s">
        <v>30688</v>
      </c>
      <c r="K3969" s="1" t="s">
        <v>7972</v>
      </c>
      <c r="L3969" s="1" t="s">
        <v>13352</v>
      </c>
    </row>
    <row r="3970" spans="1:12" ht="37.5">
      <c r="A3970" s="1" t="s">
        <v>30689</v>
      </c>
      <c r="B3970" s="1" t="s">
        <v>30690</v>
      </c>
      <c r="C3970" s="1" t="s">
        <v>23900</v>
      </c>
      <c r="D3970" s="1" t="s">
        <v>30691</v>
      </c>
      <c r="E3970" s="1">
        <v>2019</v>
      </c>
      <c r="F3970" s="1" t="s">
        <v>11621</v>
      </c>
      <c r="G3970" s="1">
        <v>19390114</v>
      </c>
      <c r="H3970" s="1">
        <v>2019</v>
      </c>
      <c r="I3970" s="1" t="s">
        <v>30692</v>
      </c>
      <c r="J3970" s="1" t="s">
        <v>30693</v>
      </c>
      <c r="K3970" s="1" t="s">
        <v>7972</v>
      </c>
      <c r="L3970" s="1" t="s">
        <v>11624</v>
      </c>
    </row>
    <row r="3971" spans="1:12" ht="37.5">
      <c r="A3971" s="1" t="s">
        <v>30694</v>
      </c>
      <c r="B3971" s="1" t="s">
        <v>30695</v>
      </c>
      <c r="C3971" s="1" t="s">
        <v>23900</v>
      </c>
      <c r="D3971" s="1" t="s">
        <v>30696</v>
      </c>
      <c r="E3971" s="1">
        <v>2018</v>
      </c>
      <c r="F3971" s="1" t="s">
        <v>30697</v>
      </c>
      <c r="G3971" s="1" t="s">
        <v>7969</v>
      </c>
      <c r="H3971" s="1" t="s">
        <v>7969</v>
      </c>
      <c r="I3971" s="1" t="s">
        <v>30698</v>
      </c>
      <c r="J3971" s="1" t="s">
        <v>30699</v>
      </c>
      <c r="K3971" s="1" t="s">
        <v>7972</v>
      </c>
      <c r="L3971" s="1" t="s">
        <v>8102</v>
      </c>
    </row>
    <row r="3972" spans="1:12" ht="75">
      <c r="A3972" s="1" t="s">
        <v>30700</v>
      </c>
      <c r="B3972" s="1" t="s">
        <v>30701</v>
      </c>
      <c r="C3972" s="1" t="s">
        <v>23900</v>
      </c>
      <c r="D3972" s="1" t="s">
        <v>30702</v>
      </c>
      <c r="E3972" s="1">
        <v>2019</v>
      </c>
      <c r="F3972" s="1" t="s">
        <v>8831</v>
      </c>
      <c r="G3972" s="1">
        <v>3029743</v>
      </c>
      <c r="H3972" s="1">
        <v>11711</v>
      </c>
      <c r="I3972" s="1" t="s">
        <v>30703</v>
      </c>
      <c r="J3972" s="1" t="s">
        <v>30704</v>
      </c>
      <c r="K3972" s="1" t="s">
        <v>7972</v>
      </c>
      <c r="L3972" s="1" t="s">
        <v>7978</v>
      </c>
    </row>
    <row r="3973" spans="1:12" ht="37.5">
      <c r="A3973" s="1" t="s">
        <v>30705</v>
      </c>
      <c r="B3973" s="1" t="s">
        <v>30706</v>
      </c>
      <c r="C3973" s="1" t="s">
        <v>23900</v>
      </c>
      <c r="D3973" s="1" t="s">
        <v>30707</v>
      </c>
      <c r="E3973" s="1">
        <v>2019</v>
      </c>
      <c r="F3973" s="1" t="s">
        <v>12276</v>
      </c>
      <c r="G3973" s="1">
        <v>21945357</v>
      </c>
      <c r="H3973" s="1">
        <v>750</v>
      </c>
      <c r="I3973" s="1" t="s">
        <v>30708</v>
      </c>
      <c r="J3973" s="1" t="s">
        <v>30709</v>
      </c>
      <c r="K3973" s="1" t="s">
        <v>7972</v>
      </c>
      <c r="L3973" s="1" t="s">
        <v>13352</v>
      </c>
    </row>
    <row r="3974" spans="1:12" ht="37.5">
      <c r="A3974" s="1" t="s">
        <v>30710</v>
      </c>
      <c r="B3974" s="1" t="s">
        <v>30711</v>
      </c>
      <c r="C3974" s="1" t="s">
        <v>23900</v>
      </c>
      <c r="D3974" s="1" t="s">
        <v>30712</v>
      </c>
      <c r="E3974" s="1">
        <v>2018</v>
      </c>
      <c r="F3974" s="1" t="s">
        <v>30713</v>
      </c>
      <c r="G3974" s="1">
        <v>1659936</v>
      </c>
      <c r="H3974" s="1">
        <v>107</v>
      </c>
      <c r="I3974" s="1" t="s">
        <v>30714</v>
      </c>
      <c r="J3974" s="1" t="s">
        <v>30715</v>
      </c>
      <c r="K3974" s="1" t="s">
        <v>7972</v>
      </c>
      <c r="L3974" s="1" t="s">
        <v>7993</v>
      </c>
    </row>
    <row r="3975" spans="1:12" ht="37.5">
      <c r="A3975" s="1" t="s">
        <v>30716</v>
      </c>
      <c r="B3975" s="1" t="s">
        <v>30717</v>
      </c>
      <c r="C3975" s="1" t="s">
        <v>23900</v>
      </c>
      <c r="D3975" s="1" t="s">
        <v>30718</v>
      </c>
      <c r="E3975" s="1">
        <v>2018</v>
      </c>
      <c r="F3975" s="1" t="s">
        <v>30719</v>
      </c>
      <c r="G3975" s="1" t="s">
        <v>7969</v>
      </c>
      <c r="H3975" s="1" t="s">
        <v>7969</v>
      </c>
      <c r="I3975" s="1" t="s">
        <v>30720</v>
      </c>
      <c r="J3975" s="1" t="s">
        <v>30721</v>
      </c>
      <c r="K3975" s="1" t="s">
        <v>7972</v>
      </c>
      <c r="L3975" s="1" t="s">
        <v>8102</v>
      </c>
    </row>
    <row r="3976" spans="1:12" ht="37.5">
      <c r="A3976" s="1" t="s">
        <v>30722</v>
      </c>
      <c r="B3976" s="1" t="s">
        <v>30723</v>
      </c>
      <c r="C3976" s="1" t="s">
        <v>23900</v>
      </c>
      <c r="D3976" s="1" t="s">
        <v>30724</v>
      </c>
      <c r="E3976" s="1">
        <v>2019</v>
      </c>
      <c r="F3976" s="1" t="s">
        <v>8491</v>
      </c>
      <c r="G3976" s="1">
        <v>21693536</v>
      </c>
      <c r="H3976" s="1">
        <v>7</v>
      </c>
      <c r="I3976" s="1" t="s">
        <v>30725</v>
      </c>
      <c r="J3976" s="1" t="s">
        <v>30726</v>
      </c>
      <c r="K3976" s="1" t="s">
        <v>7972</v>
      </c>
      <c r="L3976" s="1" t="s">
        <v>8102</v>
      </c>
    </row>
    <row r="3977" spans="1:12" ht="37.5">
      <c r="A3977" s="1" t="s">
        <v>30727</v>
      </c>
      <c r="B3977" s="1" t="s">
        <v>30728</v>
      </c>
      <c r="C3977" s="1" t="s">
        <v>23900</v>
      </c>
      <c r="D3977" s="1" t="s">
        <v>30729</v>
      </c>
      <c r="E3977" s="1">
        <v>2019</v>
      </c>
      <c r="F3977" s="1" t="s">
        <v>30730</v>
      </c>
      <c r="G3977" s="1">
        <v>9168532</v>
      </c>
      <c r="H3977" s="1" t="s">
        <v>7969</v>
      </c>
      <c r="I3977" s="1" t="s">
        <v>30731</v>
      </c>
      <c r="J3977" s="1" t="s">
        <v>30732</v>
      </c>
      <c r="K3977" s="1" t="s">
        <v>7972</v>
      </c>
      <c r="L3977" s="1" t="s">
        <v>23652</v>
      </c>
    </row>
    <row r="3978" spans="1:12" ht="37.5">
      <c r="A3978" s="1" t="s">
        <v>30733</v>
      </c>
      <c r="B3978" s="1" t="s">
        <v>30734</v>
      </c>
      <c r="C3978" s="1" t="s">
        <v>23900</v>
      </c>
      <c r="D3978" s="1" t="s">
        <v>30735</v>
      </c>
      <c r="E3978" s="1">
        <v>2018</v>
      </c>
      <c r="F3978" s="1" t="s">
        <v>30736</v>
      </c>
      <c r="G3978" s="1" t="s">
        <v>7969</v>
      </c>
      <c r="H3978" s="1" t="s">
        <v>7969</v>
      </c>
      <c r="I3978" s="1" t="s">
        <v>30737</v>
      </c>
      <c r="J3978" s="1" t="s">
        <v>30738</v>
      </c>
      <c r="K3978" s="1" t="s">
        <v>7972</v>
      </c>
      <c r="L3978" s="1" t="s">
        <v>8102</v>
      </c>
    </row>
    <row r="3979" spans="1:12" ht="37.5">
      <c r="A3979" s="1" t="s">
        <v>30739</v>
      </c>
      <c r="B3979" s="1" t="s">
        <v>30740</v>
      </c>
      <c r="C3979" s="1" t="s">
        <v>23900</v>
      </c>
      <c r="D3979" s="1" t="s">
        <v>30741</v>
      </c>
      <c r="E3979" s="1">
        <v>2018</v>
      </c>
      <c r="F3979" s="1" t="s">
        <v>30742</v>
      </c>
      <c r="G3979" s="1">
        <v>10494820</v>
      </c>
      <c r="H3979" s="1">
        <v>26</v>
      </c>
      <c r="I3979" s="1" t="s">
        <v>30743</v>
      </c>
      <c r="J3979" s="1" t="s">
        <v>30744</v>
      </c>
      <c r="K3979" s="1" t="s">
        <v>7972</v>
      </c>
      <c r="L3979" s="1" t="s">
        <v>14712</v>
      </c>
    </row>
    <row r="3980" spans="1:12" ht="37.5">
      <c r="A3980" s="1" t="s">
        <v>30745</v>
      </c>
      <c r="B3980" s="1" t="s">
        <v>30746</v>
      </c>
      <c r="C3980" s="1" t="s">
        <v>23900</v>
      </c>
      <c r="D3980" s="1" t="s">
        <v>30747</v>
      </c>
      <c r="E3980" s="1">
        <v>2018</v>
      </c>
      <c r="F3980" s="1" t="s">
        <v>30748</v>
      </c>
      <c r="G3980" s="1">
        <v>2613875</v>
      </c>
      <c r="H3980" s="1">
        <v>38</v>
      </c>
      <c r="I3980" s="1" t="s">
        <v>30749</v>
      </c>
      <c r="J3980" s="1" t="s">
        <v>30750</v>
      </c>
      <c r="K3980" s="1" t="s">
        <v>7972</v>
      </c>
      <c r="L3980" s="1" t="s">
        <v>20247</v>
      </c>
    </row>
    <row r="3981" spans="1:12" ht="37.5">
      <c r="A3981" s="1" t="s">
        <v>30751</v>
      </c>
      <c r="B3981" s="1" t="s">
        <v>30752</v>
      </c>
      <c r="C3981" s="1" t="s">
        <v>23900</v>
      </c>
      <c r="D3981" s="1" t="s">
        <v>30753</v>
      </c>
      <c r="E3981" s="1">
        <v>2018</v>
      </c>
      <c r="F3981" s="1" t="s">
        <v>12218</v>
      </c>
      <c r="G3981" s="1" t="s">
        <v>24034</v>
      </c>
      <c r="H3981" s="1">
        <v>88</v>
      </c>
      <c r="I3981" s="1" t="s">
        <v>30754</v>
      </c>
      <c r="J3981" s="1" t="s">
        <v>30755</v>
      </c>
      <c r="K3981" s="1" t="s">
        <v>7972</v>
      </c>
      <c r="L3981" s="1" t="s">
        <v>7993</v>
      </c>
    </row>
    <row r="3982" spans="1:12" ht="37.5">
      <c r="A3982" s="1" t="s">
        <v>30756</v>
      </c>
      <c r="B3982" s="1" t="s">
        <v>30757</v>
      </c>
      <c r="C3982" s="1" t="s">
        <v>23900</v>
      </c>
      <c r="D3982" s="1" t="s">
        <v>30758</v>
      </c>
      <c r="E3982" s="1">
        <v>2018</v>
      </c>
      <c r="F3982" s="1" t="s">
        <v>30759</v>
      </c>
      <c r="G3982" s="1" t="s">
        <v>7969</v>
      </c>
      <c r="H3982" s="1" t="s">
        <v>7969</v>
      </c>
      <c r="I3982" s="1" t="s">
        <v>30760</v>
      </c>
      <c r="J3982" s="1" t="s">
        <v>30761</v>
      </c>
      <c r="K3982" s="1" t="s">
        <v>7972</v>
      </c>
      <c r="L3982" s="1" t="s">
        <v>8102</v>
      </c>
    </row>
    <row r="3983" spans="1:12" ht="37.5">
      <c r="A3983" s="1" t="s">
        <v>30762</v>
      </c>
      <c r="B3983" s="1" t="s">
        <v>30763</v>
      </c>
      <c r="C3983" s="1" t="s">
        <v>23900</v>
      </c>
      <c r="D3983" s="1" t="s">
        <v>30764</v>
      </c>
      <c r="E3983" s="1">
        <v>2019</v>
      </c>
      <c r="F3983" s="1" t="s">
        <v>30765</v>
      </c>
      <c r="G3983" s="1">
        <v>15734056</v>
      </c>
      <c r="H3983" s="1">
        <v>15</v>
      </c>
      <c r="I3983" s="1" t="s">
        <v>30766</v>
      </c>
      <c r="J3983" s="1" t="s">
        <v>30767</v>
      </c>
      <c r="K3983" s="1" t="s">
        <v>7972</v>
      </c>
      <c r="L3983" s="1" t="s">
        <v>7969</v>
      </c>
    </row>
    <row r="3984" spans="1:12" ht="37.5">
      <c r="A3984" s="1" t="s">
        <v>30768</v>
      </c>
      <c r="B3984" s="1" t="s">
        <v>30769</v>
      </c>
      <c r="C3984" s="1" t="s">
        <v>23900</v>
      </c>
      <c r="D3984" s="1" t="s">
        <v>30770</v>
      </c>
      <c r="E3984" s="1">
        <v>2019</v>
      </c>
      <c r="F3984" s="1" t="s">
        <v>8144</v>
      </c>
      <c r="G3984" s="1">
        <v>20763417</v>
      </c>
      <c r="H3984" s="1">
        <v>9</v>
      </c>
      <c r="I3984" s="1" t="s">
        <v>30771</v>
      </c>
      <c r="J3984" s="1" t="s">
        <v>30772</v>
      </c>
      <c r="K3984" s="1" t="s">
        <v>7972</v>
      </c>
      <c r="L3984" s="1" t="s">
        <v>11745</v>
      </c>
    </row>
    <row r="3985" spans="1:12" ht="37.5">
      <c r="A3985" s="1" t="s">
        <v>30773</v>
      </c>
      <c r="B3985" s="1" t="s">
        <v>30774</v>
      </c>
      <c r="C3985" s="1" t="s">
        <v>23900</v>
      </c>
      <c r="D3985" s="1" t="s">
        <v>30775</v>
      </c>
      <c r="E3985" s="1">
        <v>2018</v>
      </c>
      <c r="F3985" s="1" t="s">
        <v>30776</v>
      </c>
      <c r="G3985" s="1">
        <v>9251022</v>
      </c>
      <c r="H3985" s="1">
        <v>86</v>
      </c>
      <c r="I3985" s="1" t="s">
        <v>30777</v>
      </c>
      <c r="J3985" s="1" t="s">
        <v>30778</v>
      </c>
      <c r="K3985" s="1" t="s">
        <v>7972</v>
      </c>
      <c r="L3985" s="1" t="s">
        <v>13326</v>
      </c>
    </row>
    <row r="3986" spans="1:12" ht="37.5">
      <c r="A3986" s="1" t="s">
        <v>30779</v>
      </c>
      <c r="B3986" s="1" t="s">
        <v>30780</v>
      </c>
      <c r="C3986" s="1" t="s">
        <v>23900</v>
      </c>
      <c r="D3986" s="1" t="s">
        <v>30781</v>
      </c>
      <c r="E3986" s="1">
        <v>2018</v>
      </c>
      <c r="F3986" s="1" t="s">
        <v>9083</v>
      </c>
      <c r="G3986" s="1">
        <v>21596182</v>
      </c>
      <c r="H3986" s="1">
        <v>2018</v>
      </c>
      <c r="I3986" s="1" t="s">
        <v>30782</v>
      </c>
      <c r="J3986" s="1" t="s">
        <v>30783</v>
      </c>
      <c r="K3986" s="1" t="s">
        <v>7972</v>
      </c>
      <c r="L3986" s="1" t="s">
        <v>8078</v>
      </c>
    </row>
    <row r="3987" spans="1:12" ht="37.5">
      <c r="A3987" s="1" t="s">
        <v>30784</v>
      </c>
      <c r="B3987" s="1" t="s">
        <v>30785</v>
      </c>
      <c r="C3987" s="1" t="s">
        <v>23900</v>
      </c>
      <c r="D3987" s="1" t="s">
        <v>30786</v>
      </c>
      <c r="E3987" s="1">
        <v>2019</v>
      </c>
      <c r="F3987" s="1" t="s">
        <v>8491</v>
      </c>
      <c r="G3987" s="1">
        <v>21693536</v>
      </c>
      <c r="H3987" s="1">
        <v>7</v>
      </c>
      <c r="I3987" s="1" t="s">
        <v>30787</v>
      </c>
      <c r="J3987" s="1" t="s">
        <v>30788</v>
      </c>
      <c r="K3987" s="1" t="s">
        <v>7972</v>
      </c>
      <c r="L3987" s="1" t="s">
        <v>8102</v>
      </c>
    </row>
    <row r="3988" spans="1:12" ht="37.5">
      <c r="A3988" s="1" t="s">
        <v>30789</v>
      </c>
      <c r="B3988" s="1" t="s">
        <v>30790</v>
      </c>
      <c r="C3988" s="1" t="s">
        <v>23900</v>
      </c>
      <c r="D3988" s="1" t="s">
        <v>30791</v>
      </c>
      <c r="E3988" s="1">
        <v>2019</v>
      </c>
      <c r="F3988" s="1" t="s">
        <v>8491</v>
      </c>
      <c r="G3988" s="1">
        <v>21693536</v>
      </c>
      <c r="H3988" s="1">
        <v>7</v>
      </c>
      <c r="I3988" s="1" t="s">
        <v>30792</v>
      </c>
      <c r="J3988" s="1" t="s">
        <v>30793</v>
      </c>
      <c r="K3988" s="1" t="s">
        <v>7972</v>
      </c>
      <c r="L3988" s="1" t="s">
        <v>8102</v>
      </c>
    </row>
    <row r="3989" spans="1:12" ht="50">
      <c r="A3989" s="1" t="s">
        <v>30794</v>
      </c>
      <c r="B3989" s="1" t="s">
        <v>30795</v>
      </c>
      <c r="C3989" s="1" t="s">
        <v>23900</v>
      </c>
      <c r="D3989" s="1" t="s">
        <v>30796</v>
      </c>
      <c r="E3989" s="1">
        <v>2019</v>
      </c>
      <c r="F3989" s="1" t="s">
        <v>8831</v>
      </c>
      <c r="G3989" s="1">
        <v>3029743</v>
      </c>
      <c r="H3989" s="1">
        <v>11815</v>
      </c>
      <c r="I3989" s="1" t="s">
        <v>30797</v>
      </c>
      <c r="J3989" s="1" t="s">
        <v>30798</v>
      </c>
      <c r="K3989" s="1" t="s">
        <v>7972</v>
      </c>
      <c r="L3989" s="1" t="s">
        <v>7985</v>
      </c>
    </row>
    <row r="3990" spans="1:12" ht="37.5">
      <c r="A3990" s="1" t="s">
        <v>30799</v>
      </c>
      <c r="B3990" s="1" t="s">
        <v>30800</v>
      </c>
      <c r="C3990" s="1" t="s">
        <v>23900</v>
      </c>
      <c r="D3990" s="1" t="s">
        <v>30801</v>
      </c>
      <c r="E3990" s="1">
        <v>2018</v>
      </c>
      <c r="F3990" s="1" t="s">
        <v>9542</v>
      </c>
      <c r="G3990" s="1">
        <v>15249050</v>
      </c>
      <c r="H3990" s="1">
        <v>19</v>
      </c>
      <c r="I3990" s="1" t="s">
        <v>30802</v>
      </c>
      <c r="J3990" s="1" t="s">
        <v>30803</v>
      </c>
      <c r="K3990" s="1" t="s">
        <v>7972</v>
      </c>
      <c r="L3990" s="1" t="s">
        <v>8102</v>
      </c>
    </row>
    <row r="3991" spans="1:12" ht="37.5">
      <c r="A3991" s="1" t="s">
        <v>30804</v>
      </c>
      <c r="B3991" s="1" t="s">
        <v>30805</v>
      </c>
      <c r="C3991" s="1" t="s">
        <v>23900</v>
      </c>
      <c r="D3991" s="1" t="s">
        <v>30806</v>
      </c>
      <c r="E3991" s="1">
        <v>2018</v>
      </c>
      <c r="F3991" s="1" t="s">
        <v>12045</v>
      </c>
      <c r="G3991" s="1">
        <v>21961115</v>
      </c>
      <c r="H3991" s="1">
        <v>5</v>
      </c>
      <c r="I3991" s="1" t="s">
        <v>30807</v>
      </c>
      <c r="J3991" s="1" t="s">
        <v>30808</v>
      </c>
      <c r="K3991" s="1" t="s">
        <v>7972</v>
      </c>
      <c r="L3991" s="1" t="s">
        <v>29535</v>
      </c>
    </row>
    <row r="3992" spans="1:12" ht="37.5">
      <c r="A3992" s="1" t="s">
        <v>30809</v>
      </c>
      <c r="B3992" s="1" t="s">
        <v>30810</v>
      </c>
      <c r="C3992" s="1" t="s">
        <v>23900</v>
      </c>
      <c r="D3992" s="1" t="s">
        <v>30811</v>
      </c>
      <c r="E3992" s="1">
        <v>2018</v>
      </c>
      <c r="F3992" s="1" t="s">
        <v>8005</v>
      </c>
      <c r="G3992" s="1">
        <v>9208542</v>
      </c>
      <c r="H3992" s="1">
        <v>74</v>
      </c>
      <c r="I3992" s="1" t="s">
        <v>30812</v>
      </c>
      <c r="J3992" s="1" t="s">
        <v>30813</v>
      </c>
      <c r="K3992" s="1" t="s">
        <v>7972</v>
      </c>
      <c r="L3992" s="1" t="s">
        <v>13326</v>
      </c>
    </row>
    <row r="3993" spans="1:12" ht="37.5">
      <c r="A3993" s="1" t="s">
        <v>30814</v>
      </c>
      <c r="B3993" s="1" t="s">
        <v>30815</v>
      </c>
      <c r="C3993" s="1" t="s">
        <v>23900</v>
      </c>
      <c r="D3993" s="1" t="s">
        <v>30816</v>
      </c>
      <c r="E3993" s="1">
        <v>2018</v>
      </c>
      <c r="F3993" s="1" t="s">
        <v>30817</v>
      </c>
      <c r="G3993" s="1" t="s">
        <v>7969</v>
      </c>
      <c r="H3993" s="1" t="s">
        <v>7969</v>
      </c>
      <c r="I3993" s="1" t="s">
        <v>30818</v>
      </c>
      <c r="J3993" s="1" t="s">
        <v>30819</v>
      </c>
      <c r="K3993" s="1" t="s">
        <v>7972</v>
      </c>
      <c r="L3993" s="1" t="s">
        <v>8102</v>
      </c>
    </row>
    <row r="3994" spans="1:12" ht="37.5">
      <c r="A3994" s="1" t="s">
        <v>30820</v>
      </c>
      <c r="B3994" s="1" t="s">
        <v>30821</v>
      </c>
      <c r="C3994" s="1" t="s">
        <v>23900</v>
      </c>
      <c r="D3994" s="1" t="s">
        <v>30822</v>
      </c>
      <c r="E3994" s="1">
        <v>2018</v>
      </c>
      <c r="F3994" s="1" t="s">
        <v>9358</v>
      </c>
      <c r="G3994" s="1" t="s">
        <v>24812</v>
      </c>
      <c r="H3994" s="1">
        <v>5</v>
      </c>
      <c r="I3994" s="1" t="s">
        <v>30823</v>
      </c>
      <c r="J3994" s="1" t="s">
        <v>30824</v>
      </c>
      <c r="K3994" s="1" t="s">
        <v>7972</v>
      </c>
      <c r="L3994" s="1" t="s">
        <v>8102</v>
      </c>
    </row>
    <row r="3995" spans="1:12" ht="37.5">
      <c r="A3995" s="1" t="s">
        <v>30825</v>
      </c>
      <c r="B3995" s="1" t="s">
        <v>30826</v>
      </c>
      <c r="C3995" s="1" t="s">
        <v>23900</v>
      </c>
      <c r="D3995" s="1" t="s">
        <v>30827</v>
      </c>
      <c r="E3995" s="1">
        <v>2019</v>
      </c>
      <c r="F3995" s="1" t="s">
        <v>8491</v>
      </c>
      <c r="G3995" s="1">
        <v>21693536</v>
      </c>
      <c r="H3995" s="1">
        <v>7</v>
      </c>
      <c r="I3995" s="1" t="s">
        <v>30828</v>
      </c>
      <c r="J3995" s="1" t="s">
        <v>30829</v>
      </c>
      <c r="K3995" s="1" t="s">
        <v>7972</v>
      </c>
      <c r="L3995" s="1" t="s">
        <v>8102</v>
      </c>
    </row>
    <row r="3996" spans="1:12" ht="37.5">
      <c r="A3996" s="1" t="s">
        <v>4342</v>
      </c>
      <c r="B3996" s="1" t="s">
        <v>30830</v>
      </c>
      <c r="C3996" s="1" t="s">
        <v>23900</v>
      </c>
      <c r="D3996" s="1" t="s">
        <v>30831</v>
      </c>
      <c r="E3996" s="1">
        <v>2019</v>
      </c>
      <c r="F3996" s="1" t="s">
        <v>8491</v>
      </c>
      <c r="G3996" s="1">
        <v>21693536</v>
      </c>
      <c r="H3996" s="1">
        <v>7</v>
      </c>
      <c r="I3996" s="1" t="s">
        <v>30832</v>
      </c>
      <c r="J3996" s="1" t="s">
        <v>30833</v>
      </c>
      <c r="K3996" s="1" t="s">
        <v>7972</v>
      </c>
      <c r="L3996" s="1" t="s">
        <v>8102</v>
      </c>
    </row>
    <row r="3997" spans="1:12" ht="37.5">
      <c r="A3997" s="1" t="s">
        <v>30834</v>
      </c>
      <c r="B3997" s="1" t="s">
        <v>30835</v>
      </c>
      <c r="C3997" s="1" t="s">
        <v>23900</v>
      </c>
      <c r="D3997" s="1" t="s">
        <v>30836</v>
      </c>
      <c r="E3997" s="1">
        <v>2018</v>
      </c>
      <c r="F3997" s="1" t="s">
        <v>12218</v>
      </c>
      <c r="G3997" s="1" t="s">
        <v>24034</v>
      </c>
      <c r="H3997" s="1">
        <v>89</v>
      </c>
      <c r="I3997" s="1" t="s">
        <v>30837</v>
      </c>
      <c r="J3997" s="1" t="s">
        <v>30838</v>
      </c>
      <c r="K3997" s="1" t="s">
        <v>7972</v>
      </c>
      <c r="L3997" s="1" t="s">
        <v>7993</v>
      </c>
    </row>
    <row r="3998" spans="1:12" ht="37.5">
      <c r="A3998" s="1" t="s">
        <v>30839</v>
      </c>
      <c r="B3998" s="1" t="s">
        <v>30840</v>
      </c>
      <c r="C3998" s="1" t="s">
        <v>23900</v>
      </c>
      <c r="D3998" s="1" t="s">
        <v>30841</v>
      </c>
      <c r="E3998" s="1">
        <v>2019</v>
      </c>
      <c r="F3998" s="1" t="s">
        <v>30842</v>
      </c>
      <c r="G3998" s="1">
        <v>24725854</v>
      </c>
      <c r="H3998" s="1">
        <v>51</v>
      </c>
      <c r="I3998" s="1" t="s">
        <v>30843</v>
      </c>
      <c r="J3998" s="1" t="s">
        <v>30844</v>
      </c>
      <c r="K3998" s="1" t="s">
        <v>7972</v>
      </c>
      <c r="L3998" s="1" t="s">
        <v>8688</v>
      </c>
    </row>
    <row r="3999" spans="1:12" ht="37.5">
      <c r="A3999" s="1" t="s">
        <v>30845</v>
      </c>
      <c r="B3999" s="1" t="s">
        <v>30846</v>
      </c>
      <c r="C3999" s="1" t="s">
        <v>23900</v>
      </c>
      <c r="D3999" s="1" t="s">
        <v>30847</v>
      </c>
      <c r="E3999" s="1">
        <v>2018</v>
      </c>
      <c r="F3999" s="1" t="s">
        <v>30848</v>
      </c>
      <c r="G3999" s="1" t="s">
        <v>7969</v>
      </c>
      <c r="H3999" s="1" t="s">
        <v>7969</v>
      </c>
      <c r="I3999" s="1" t="s">
        <v>30692</v>
      </c>
      <c r="J3999" s="1" t="s">
        <v>30849</v>
      </c>
      <c r="K3999" s="1" t="s">
        <v>7972</v>
      </c>
      <c r="L3999" s="1" t="s">
        <v>8102</v>
      </c>
    </row>
    <row r="4000" spans="1:12" ht="37.5">
      <c r="A4000" s="1" t="s">
        <v>30850</v>
      </c>
      <c r="B4000" s="1" t="s">
        <v>30851</v>
      </c>
      <c r="C4000" s="1" t="s">
        <v>23900</v>
      </c>
      <c r="D4000" s="1" t="s">
        <v>30852</v>
      </c>
      <c r="E4000" s="1">
        <v>2018</v>
      </c>
      <c r="F4000" s="1" t="s">
        <v>30853</v>
      </c>
      <c r="G4000" s="1">
        <v>10817735</v>
      </c>
      <c r="H4000" s="1">
        <v>2018</v>
      </c>
      <c r="I4000" s="1" t="s">
        <v>30854</v>
      </c>
      <c r="J4000" s="1" t="s">
        <v>30855</v>
      </c>
      <c r="K4000" s="1" t="s">
        <v>7972</v>
      </c>
      <c r="L4000" s="1" t="s">
        <v>8078</v>
      </c>
    </row>
    <row r="4001" spans="1:12" ht="37.5">
      <c r="A4001" s="1" t="s">
        <v>30856</v>
      </c>
      <c r="B4001" s="1" t="s">
        <v>30857</v>
      </c>
      <c r="C4001" s="1" t="s">
        <v>23900</v>
      </c>
      <c r="D4001" s="1" t="s">
        <v>30858</v>
      </c>
      <c r="E4001" s="1">
        <v>2019</v>
      </c>
      <c r="F4001" s="1" t="s">
        <v>8491</v>
      </c>
      <c r="G4001" s="1">
        <v>21693536</v>
      </c>
      <c r="H4001" s="1">
        <v>7</v>
      </c>
      <c r="I4001" s="1" t="s">
        <v>30859</v>
      </c>
      <c r="J4001" s="1" t="s">
        <v>30860</v>
      </c>
      <c r="K4001" s="1" t="s">
        <v>7972</v>
      </c>
      <c r="L4001" s="1" t="s">
        <v>8102</v>
      </c>
    </row>
    <row r="4002" spans="1:12" ht="37.5">
      <c r="A4002" s="1" t="s">
        <v>30861</v>
      </c>
      <c r="B4002" s="1" t="s">
        <v>30862</v>
      </c>
      <c r="C4002" s="1" t="s">
        <v>23900</v>
      </c>
      <c r="D4002" s="1" t="s">
        <v>30863</v>
      </c>
      <c r="E4002" s="1">
        <v>2019</v>
      </c>
      <c r="F4002" s="1" t="s">
        <v>13107</v>
      </c>
      <c r="G4002" s="1" t="s">
        <v>27485</v>
      </c>
      <c r="H4002" s="1">
        <v>10</v>
      </c>
      <c r="I4002" s="1" t="s">
        <v>30864</v>
      </c>
      <c r="J4002" s="1" t="s">
        <v>30865</v>
      </c>
      <c r="K4002" s="1" t="s">
        <v>7972</v>
      </c>
      <c r="L4002" s="1" t="s">
        <v>8324</v>
      </c>
    </row>
    <row r="4003" spans="1:12" ht="37.5">
      <c r="A4003" s="1" t="s">
        <v>30866</v>
      </c>
      <c r="B4003" s="1" t="s">
        <v>30867</v>
      </c>
      <c r="C4003" s="1" t="s">
        <v>23900</v>
      </c>
      <c r="D4003" s="1" t="s">
        <v>30868</v>
      </c>
      <c r="E4003" s="1">
        <v>2018</v>
      </c>
      <c r="F4003" s="1" t="s">
        <v>30869</v>
      </c>
      <c r="G4003" s="1">
        <v>1486195</v>
      </c>
      <c r="H4003" s="1">
        <v>100</v>
      </c>
      <c r="I4003" s="1" t="s">
        <v>30870</v>
      </c>
      <c r="J4003" s="1" t="s">
        <v>30871</v>
      </c>
      <c r="K4003" s="1" t="s">
        <v>7972</v>
      </c>
      <c r="L4003" s="1" t="s">
        <v>8465</v>
      </c>
    </row>
    <row r="4004" spans="1:12" ht="37.5">
      <c r="A4004" s="1" t="s">
        <v>30872</v>
      </c>
      <c r="B4004" s="1" t="s">
        <v>30873</v>
      </c>
      <c r="C4004" s="1" t="s">
        <v>23900</v>
      </c>
      <c r="D4004" s="1" t="s">
        <v>30874</v>
      </c>
      <c r="E4004" s="1">
        <v>2018</v>
      </c>
      <c r="F4004" s="1" t="s">
        <v>30875</v>
      </c>
      <c r="G4004" s="1" t="s">
        <v>7969</v>
      </c>
      <c r="H4004" s="1" t="s">
        <v>7969</v>
      </c>
      <c r="I4004" s="1" t="s">
        <v>10144</v>
      </c>
      <c r="J4004" s="1" t="s">
        <v>30876</v>
      </c>
      <c r="K4004" s="1" t="s">
        <v>7972</v>
      </c>
      <c r="L4004" s="1" t="s">
        <v>8102</v>
      </c>
    </row>
    <row r="4005" spans="1:12" ht="37.5">
      <c r="A4005" s="1" t="s">
        <v>30877</v>
      </c>
      <c r="B4005" s="1" t="s">
        <v>30878</v>
      </c>
      <c r="C4005" s="1" t="s">
        <v>23900</v>
      </c>
      <c r="D4005" s="1" t="s">
        <v>30879</v>
      </c>
      <c r="E4005" s="1">
        <v>2018</v>
      </c>
      <c r="F4005" s="1" t="s">
        <v>9537</v>
      </c>
      <c r="G4005" s="1">
        <v>15437221</v>
      </c>
      <c r="H4005" s="1" t="s">
        <v>7969</v>
      </c>
      <c r="I4005" s="1" t="s">
        <v>30880</v>
      </c>
      <c r="J4005" s="1" t="s">
        <v>30881</v>
      </c>
      <c r="K4005" s="1" t="s">
        <v>7972</v>
      </c>
      <c r="L4005" s="1" t="s">
        <v>8324</v>
      </c>
    </row>
    <row r="4006" spans="1:12" ht="37.5">
      <c r="A4006" s="1" t="s">
        <v>30882</v>
      </c>
      <c r="B4006" s="1" t="s">
        <v>30883</v>
      </c>
      <c r="C4006" s="1" t="s">
        <v>23900</v>
      </c>
      <c r="D4006" s="1" t="s">
        <v>30884</v>
      </c>
      <c r="E4006" s="1">
        <v>2019</v>
      </c>
      <c r="F4006" s="1" t="s">
        <v>8491</v>
      </c>
      <c r="G4006" s="1">
        <v>21693536</v>
      </c>
      <c r="H4006" s="1">
        <v>7</v>
      </c>
      <c r="I4006" s="1" t="s">
        <v>30885</v>
      </c>
      <c r="J4006" s="1" t="s">
        <v>30886</v>
      </c>
      <c r="K4006" s="1" t="s">
        <v>7972</v>
      </c>
      <c r="L4006" s="1" t="s">
        <v>8102</v>
      </c>
    </row>
    <row r="4007" spans="1:12" ht="37.5">
      <c r="A4007" s="1" t="s">
        <v>30887</v>
      </c>
      <c r="B4007" s="1" t="s">
        <v>30888</v>
      </c>
      <c r="C4007" s="1" t="s">
        <v>23900</v>
      </c>
      <c r="D4007" s="1" t="s">
        <v>30889</v>
      </c>
      <c r="E4007" s="1">
        <v>2018</v>
      </c>
      <c r="F4007" s="1" t="s">
        <v>13083</v>
      </c>
      <c r="G4007" s="1">
        <v>20964862</v>
      </c>
      <c r="H4007" s="1">
        <v>1</v>
      </c>
      <c r="I4007" s="1" t="s">
        <v>30890</v>
      </c>
      <c r="J4007" s="1" t="s">
        <v>30891</v>
      </c>
      <c r="K4007" s="1" t="s">
        <v>7972</v>
      </c>
      <c r="L4007" s="1" t="s">
        <v>11943</v>
      </c>
    </row>
    <row r="4008" spans="1:12" ht="37.5">
      <c r="A4008" s="1" t="s">
        <v>30892</v>
      </c>
      <c r="B4008" s="1" t="s">
        <v>30893</v>
      </c>
      <c r="C4008" s="1" t="s">
        <v>23900</v>
      </c>
      <c r="D4008" s="1" t="s">
        <v>30894</v>
      </c>
      <c r="E4008" s="1">
        <v>2018</v>
      </c>
      <c r="F4008" s="1" t="s">
        <v>29687</v>
      </c>
      <c r="G4008" s="1">
        <v>16875176</v>
      </c>
      <c r="H4008" s="1">
        <v>2018</v>
      </c>
      <c r="I4008" s="1" t="s">
        <v>30895</v>
      </c>
      <c r="J4008" s="1" t="s">
        <v>30896</v>
      </c>
      <c r="K4008" s="1" t="s">
        <v>7972</v>
      </c>
      <c r="L4008" s="1" t="s">
        <v>12126</v>
      </c>
    </row>
    <row r="4009" spans="1:12" ht="25">
      <c r="A4009" s="1" t="e">
        <v>#N/A</v>
      </c>
      <c r="B4009" s="1" t="s">
        <v>30897</v>
      </c>
      <c r="C4009" s="1" t="s">
        <v>23900</v>
      </c>
      <c r="D4009" s="1" t="s">
        <v>30898</v>
      </c>
      <c r="E4009" s="1"/>
      <c r="F4009" s="1"/>
      <c r="G4009" s="1"/>
      <c r="H4009" s="1"/>
      <c r="I4009" s="1"/>
      <c r="J4009" s="1"/>
      <c r="K4009" s="1"/>
      <c r="L4009" s="1"/>
    </row>
    <row r="4010" spans="1:12" ht="37.5">
      <c r="A4010" s="1" t="s">
        <v>30899</v>
      </c>
      <c r="B4010" s="1" t="s">
        <v>30900</v>
      </c>
      <c r="C4010" s="1" t="s">
        <v>23900</v>
      </c>
      <c r="D4010" s="1" t="s">
        <v>30901</v>
      </c>
      <c r="E4010" s="1">
        <v>2018</v>
      </c>
      <c r="F4010" s="1" t="s">
        <v>30902</v>
      </c>
      <c r="G4010" s="1" t="s">
        <v>7969</v>
      </c>
      <c r="H4010" s="1" t="s">
        <v>7969</v>
      </c>
      <c r="I4010" s="1" t="s">
        <v>30903</v>
      </c>
      <c r="J4010" s="1" t="s">
        <v>30904</v>
      </c>
      <c r="K4010" s="1" t="s">
        <v>7972</v>
      </c>
      <c r="L4010" s="1" t="s">
        <v>8102</v>
      </c>
    </row>
    <row r="4011" spans="1:12" ht="37.5">
      <c r="A4011" s="1" t="s">
        <v>30905</v>
      </c>
      <c r="B4011" s="1" t="s">
        <v>30906</v>
      </c>
      <c r="C4011" s="1" t="s">
        <v>23900</v>
      </c>
      <c r="D4011" s="1" t="s">
        <v>30907</v>
      </c>
      <c r="E4011" s="1">
        <v>2019</v>
      </c>
      <c r="F4011" s="1" t="s">
        <v>30908</v>
      </c>
      <c r="G4011" s="1" t="s">
        <v>30909</v>
      </c>
      <c r="H4011" s="1">
        <v>18</v>
      </c>
      <c r="I4011" s="1" t="s">
        <v>30910</v>
      </c>
      <c r="J4011" s="1" t="s">
        <v>30911</v>
      </c>
      <c r="K4011" s="1" t="s">
        <v>7972</v>
      </c>
      <c r="L4011" s="1" t="s">
        <v>8102</v>
      </c>
    </row>
    <row r="4012" spans="1:12" ht="37.5">
      <c r="A4012" s="1" t="s">
        <v>30912</v>
      </c>
      <c r="B4012" s="1" t="s">
        <v>30913</v>
      </c>
      <c r="C4012" s="1" t="s">
        <v>23900</v>
      </c>
      <c r="D4012" s="1" t="s">
        <v>30914</v>
      </c>
      <c r="E4012" s="1">
        <v>2018</v>
      </c>
      <c r="F4012" s="1" t="s">
        <v>8024</v>
      </c>
      <c r="G4012" s="1">
        <v>1674048</v>
      </c>
      <c r="H4012" s="1">
        <v>79</v>
      </c>
      <c r="I4012" s="1" t="s">
        <v>30915</v>
      </c>
      <c r="J4012" s="1" t="s">
        <v>30916</v>
      </c>
      <c r="K4012" s="1" t="s">
        <v>7972</v>
      </c>
      <c r="L4012" s="1" t="s">
        <v>8027</v>
      </c>
    </row>
    <row r="4013" spans="1:12" ht="37.5">
      <c r="A4013" s="1" t="s">
        <v>4556</v>
      </c>
      <c r="B4013" s="1" t="s">
        <v>30917</v>
      </c>
      <c r="C4013" s="1" t="s">
        <v>23900</v>
      </c>
      <c r="D4013" s="1" t="s">
        <v>30918</v>
      </c>
      <c r="E4013" s="1">
        <v>2018</v>
      </c>
      <c r="F4013" s="1" t="s">
        <v>30719</v>
      </c>
      <c r="G4013" s="1" t="s">
        <v>7969</v>
      </c>
      <c r="H4013" s="1" t="s">
        <v>7969</v>
      </c>
      <c r="I4013" s="1" t="s">
        <v>30919</v>
      </c>
      <c r="J4013" s="1" t="s">
        <v>30920</v>
      </c>
      <c r="K4013" s="1" t="s">
        <v>7972</v>
      </c>
      <c r="L4013" s="1" t="s">
        <v>8102</v>
      </c>
    </row>
    <row r="4014" spans="1:12" ht="37.5">
      <c r="A4014" s="1" t="s">
        <v>30921</v>
      </c>
      <c r="B4014" s="1" t="s">
        <v>30922</v>
      </c>
      <c r="C4014" s="1" t="s">
        <v>23900</v>
      </c>
      <c r="D4014" s="1" t="s">
        <v>30923</v>
      </c>
      <c r="E4014" s="1">
        <v>2018</v>
      </c>
      <c r="F4014" s="1" t="s">
        <v>12218</v>
      </c>
      <c r="G4014" s="1" t="s">
        <v>24034</v>
      </c>
      <c r="H4014" s="1">
        <v>88</v>
      </c>
      <c r="I4014" s="1" t="s">
        <v>30924</v>
      </c>
      <c r="J4014" s="1" t="s">
        <v>30925</v>
      </c>
      <c r="K4014" s="1" t="s">
        <v>7972</v>
      </c>
      <c r="L4014" s="1" t="s">
        <v>7993</v>
      </c>
    </row>
    <row r="4015" spans="1:12" ht="25">
      <c r="A4015" s="1" t="e">
        <v>#N/A</v>
      </c>
      <c r="B4015" s="1" t="s">
        <v>30926</v>
      </c>
      <c r="C4015" s="1" t="s">
        <v>23900</v>
      </c>
      <c r="D4015" s="1" t="s">
        <v>30927</v>
      </c>
      <c r="E4015" s="1"/>
      <c r="F4015" s="1"/>
      <c r="G4015" s="1"/>
      <c r="H4015" s="1"/>
      <c r="I4015" s="1"/>
      <c r="J4015" s="1"/>
      <c r="K4015" s="1"/>
      <c r="L4015" s="1"/>
    </row>
    <row r="4016" spans="1:12" ht="50">
      <c r="A4016" s="1" t="s">
        <v>30928</v>
      </c>
      <c r="B4016" s="1" t="s">
        <v>30929</v>
      </c>
      <c r="C4016" s="1" t="s">
        <v>23900</v>
      </c>
      <c r="D4016" s="1" t="s">
        <v>30930</v>
      </c>
      <c r="E4016" s="1">
        <v>2019</v>
      </c>
      <c r="F4016" s="1" t="s">
        <v>8831</v>
      </c>
      <c r="G4016" s="1">
        <v>3029743</v>
      </c>
      <c r="H4016" s="1">
        <v>11903</v>
      </c>
      <c r="I4016" s="1" t="s">
        <v>30931</v>
      </c>
      <c r="J4016" s="1" t="s">
        <v>30932</v>
      </c>
      <c r="K4016" s="1" t="s">
        <v>7972</v>
      </c>
      <c r="L4016" s="1" t="s">
        <v>7978</v>
      </c>
    </row>
    <row r="4017" spans="1:12" ht="37.5">
      <c r="A4017" s="1" t="s">
        <v>30933</v>
      </c>
      <c r="B4017" s="1" t="s">
        <v>30934</v>
      </c>
      <c r="C4017" s="1" t="s">
        <v>23900</v>
      </c>
      <c r="D4017" s="1" t="s">
        <v>30935</v>
      </c>
      <c r="E4017" s="1">
        <v>2019</v>
      </c>
      <c r="F4017" s="1" t="s">
        <v>30936</v>
      </c>
      <c r="G4017" s="1">
        <v>20907141</v>
      </c>
      <c r="H4017" s="1">
        <v>2019</v>
      </c>
      <c r="I4017" s="1" t="s">
        <v>30937</v>
      </c>
      <c r="J4017" s="1" t="s">
        <v>30938</v>
      </c>
      <c r="K4017" s="1" t="s">
        <v>7972</v>
      </c>
      <c r="L4017" s="1" t="s">
        <v>11624</v>
      </c>
    </row>
    <row r="4018" spans="1:12" ht="37.5">
      <c r="A4018" s="1" t="s">
        <v>30939</v>
      </c>
      <c r="B4018" s="1" t="s">
        <v>30940</v>
      </c>
      <c r="C4018" s="1" t="s">
        <v>23900</v>
      </c>
      <c r="D4018" s="1" t="s">
        <v>30941</v>
      </c>
      <c r="E4018" s="1">
        <v>2018</v>
      </c>
      <c r="F4018" s="1" t="s">
        <v>30942</v>
      </c>
      <c r="G4018" s="1" t="s">
        <v>7969</v>
      </c>
      <c r="H4018" s="1" t="s">
        <v>7969</v>
      </c>
      <c r="I4018" s="1" t="s">
        <v>30943</v>
      </c>
      <c r="J4018" s="1" t="s">
        <v>30944</v>
      </c>
      <c r="K4018" s="1" t="s">
        <v>7972</v>
      </c>
      <c r="L4018" s="1" t="s">
        <v>8102</v>
      </c>
    </row>
    <row r="4019" spans="1:12" ht="37.5">
      <c r="A4019" s="1" t="s">
        <v>30945</v>
      </c>
      <c r="B4019" s="1" t="s">
        <v>30946</v>
      </c>
      <c r="C4019" s="1" t="s">
        <v>23900</v>
      </c>
      <c r="D4019" s="1" t="s">
        <v>30947</v>
      </c>
      <c r="E4019" s="1">
        <v>2018</v>
      </c>
      <c r="F4019" s="1" t="s">
        <v>30358</v>
      </c>
      <c r="G4019" s="1">
        <v>10224653</v>
      </c>
      <c r="H4019" s="1">
        <v>27</v>
      </c>
      <c r="I4019" s="1" t="s">
        <v>30948</v>
      </c>
      <c r="J4019" s="1" t="s">
        <v>30949</v>
      </c>
      <c r="K4019" s="1" t="s">
        <v>7972</v>
      </c>
      <c r="L4019" s="1" t="s">
        <v>30361</v>
      </c>
    </row>
    <row r="4020" spans="1:12" ht="75">
      <c r="A4020" s="1" t="s">
        <v>30950</v>
      </c>
      <c r="B4020" s="1" t="s">
        <v>30951</v>
      </c>
      <c r="C4020" s="1" t="s">
        <v>23900</v>
      </c>
      <c r="D4020" s="1" t="s">
        <v>30952</v>
      </c>
      <c r="E4020" s="1">
        <v>2018</v>
      </c>
      <c r="F4020" s="1" t="s">
        <v>30953</v>
      </c>
      <c r="G4020" s="1" t="s">
        <v>7969</v>
      </c>
      <c r="H4020" s="1" t="s">
        <v>7969</v>
      </c>
      <c r="I4020" s="1" t="s">
        <v>30954</v>
      </c>
      <c r="J4020" s="1" t="s">
        <v>30955</v>
      </c>
      <c r="K4020" s="1" t="s">
        <v>7972</v>
      </c>
      <c r="L4020" s="1" t="s">
        <v>8102</v>
      </c>
    </row>
    <row r="4021" spans="1:12" ht="37.5">
      <c r="A4021" s="1" t="s">
        <v>30956</v>
      </c>
      <c r="B4021" s="1" t="s">
        <v>30957</v>
      </c>
      <c r="C4021" s="1" t="s">
        <v>23900</v>
      </c>
      <c r="D4021" s="1" t="s">
        <v>30958</v>
      </c>
      <c r="E4021" s="1">
        <v>2019</v>
      </c>
      <c r="F4021" s="1" t="s">
        <v>8491</v>
      </c>
      <c r="G4021" s="1">
        <v>21693536</v>
      </c>
      <c r="H4021" s="1">
        <v>7</v>
      </c>
      <c r="I4021" s="1" t="s">
        <v>30959</v>
      </c>
      <c r="J4021" s="1" t="s">
        <v>30960</v>
      </c>
      <c r="K4021" s="1" t="s">
        <v>7972</v>
      </c>
      <c r="L4021" s="1" t="s">
        <v>8102</v>
      </c>
    </row>
    <row r="4022" spans="1:12" ht="37.5">
      <c r="A4022" s="1" t="s">
        <v>30961</v>
      </c>
      <c r="B4022" s="1" t="s">
        <v>30962</v>
      </c>
      <c r="C4022" s="1" t="s">
        <v>23900</v>
      </c>
      <c r="D4022" s="1" t="s">
        <v>30963</v>
      </c>
      <c r="E4022" s="1">
        <v>2019</v>
      </c>
      <c r="F4022" s="1" t="s">
        <v>11110</v>
      </c>
      <c r="G4022" s="1">
        <v>15361276</v>
      </c>
      <c r="H4022" s="1">
        <v>18</v>
      </c>
      <c r="I4022" s="1" t="s">
        <v>30964</v>
      </c>
      <c r="J4022" s="1" t="s">
        <v>30965</v>
      </c>
      <c r="K4022" s="1" t="s">
        <v>7972</v>
      </c>
      <c r="L4022" s="1" t="s">
        <v>8102</v>
      </c>
    </row>
    <row r="4023" spans="1:12" ht="37.5">
      <c r="A4023" s="1" t="s">
        <v>30966</v>
      </c>
      <c r="B4023" s="1" t="s">
        <v>30967</v>
      </c>
      <c r="C4023" s="1" t="s">
        <v>23900</v>
      </c>
      <c r="D4023" s="1" t="s">
        <v>30968</v>
      </c>
      <c r="E4023" s="1">
        <v>2018</v>
      </c>
      <c r="F4023" s="1" t="s">
        <v>30969</v>
      </c>
      <c r="G4023" s="1">
        <v>135194</v>
      </c>
      <c r="H4023" s="1">
        <v>54</v>
      </c>
      <c r="I4023" s="1" t="s">
        <v>30970</v>
      </c>
      <c r="J4023" s="1" t="s">
        <v>30971</v>
      </c>
      <c r="K4023" s="1" t="s">
        <v>7972</v>
      </c>
      <c r="L4023" s="1" t="s">
        <v>10359</v>
      </c>
    </row>
    <row r="4024" spans="1:12" ht="37.5">
      <c r="A4024" s="1" t="s">
        <v>30972</v>
      </c>
      <c r="B4024" s="1" t="s">
        <v>30973</v>
      </c>
      <c r="C4024" s="1" t="s">
        <v>23900</v>
      </c>
      <c r="D4024" s="1" t="s">
        <v>30974</v>
      </c>
      <c r="E4024" s="1">
        <v>2018</v>
      </c>
      <c r="F4024" s="1" t="s">
        <v>8392</v>
      </c>
      <c r="G4024" s="1">
        <v>23274662</v>
      </c>
      <c r="H4024" s="1">
        <v>5</v>
      </c>
      <c r="I4024" s="1" t="s">
        <v>30975</v>
      </c>
      <c r="J4024" s="1" t="s">
        <v>30976</v>
      </c>
      <c r="K4024" s="1" t="s">
        <v>7972</v>
      </c>
      <c r="L4024" s="1" t="s">
        <v>8102</v>
      </c>
    </row>
    <row r="4025" spans="1:12" ht="37.5">
      <c r="A4025" s="1" t="s">
        <v>30977</v>
      </c>
      <c r="B4025" s="1" t="s">
        <v>30978</v>
      </c>
      <c r="C4025" s="1" t="s">
        <v>23900</v>
      </c>
      <c r="D4025" s="1" t="s">
        <v>30979</v>
      </c>
      <c r="E4025" s="1">
        <v>2018</v>
      </c>
      <c r="F4025" s="1" t="s">
        <v>30980</v>
      </c>
      <c r="G4025" s="1" t="s">
        <v>7969</v>
      </c>
      <c r="H4025" s="1" t="s">
        <v>7969</v>
      </c>
      <c r="I4025" s="1" t="s">
        <v>30981</v>
      </c>
      <c r="J4025" s="1" t="s">
        <v>30982</v>
      </c>
      <c r="K4025" s="1" t="s">
        <v>7972</v>
      </c>
      <c r="L4025" s="1" t="s">
        <v>8102</v>
      </c>
    </row>
    <row r="4026" spans="1:12" ht="37.5">
      <c r="A4026" s="1" t="s">
        <v>30983</v>
      </c>
      <c r="B4026" s="1" t="s">
        <v>30984</v>
      </c>
      <c r="C4026" s="1" t="s">
        <v>23900</v>
      </c>
      <c r="D4026" s="1" t="s">
        <v>30985</v>
      </c>
      <c r="E4026" s="1">
        <v>2019</v>
      </c>
      <c r="F4026" s="1" t="s">
        <v>30986</v>
      </c>
      <c r="G4026" s="1">
        <v>17427185</v>
      </c>
      <c r="H4026" s="1">
        <v>18</v>
      </c>
      <c r="I4026" s="1" t="s">
        <v>30987</v>
      </c>
      <c r="J4026" s="1" t="s">
        <v>30988</v>
      </c>
      <c r="K4026" s="1" t="s">
        <v>7972</v>
      </c>
      <c r="L4026" s="1" t="s">
        <v>9617</v>
      </c>
    </row>
    <row r="4027" spans="1:12" ht="37.5">
      <c r="A4027" s="1" t="s">
        <v>30989</v>
      </c>
      <c r="B4027" s="1" t="s">
        <v>30990</v>
      </c>
      <c r="C4027" s="1" t="s">
        <v>23900</v>
      </c>
      <c r="D4027" s="1" t="s">
        <v>30991</v>
      </c>
      <c r="E4027" s="1">
        <v>2018</v>
      </c>
      <c r="F4027" s="1" t="s">
        <v>21155</v>
      </c>
      <c r="G4027" s="1">
        <v>15461955</v>
      </c>
      <c r="H4027" s="1">
        <v>15</v>
      </c>
      <c r="I4027" s="1" t="s">
        <v>30992</v>
      </c>
      <c r="J4027" s="1" t="s">
        <v>30993</v>
      </c>
      <c r="K4027" s="1" t="s">
        <v>7972</v>
      </c>
      <c r="L4027" s="1" t="s">
        <v>21158</v>
      </c>
    </row>
    <row r="4028" spans="1:12" ht="37.5">
      <c r="A4028" s="1" t="s">
        <v>30994</v>
      </c>
      <c r="B4028" s="1" t="s">
        <v>30995</v>
      </c>
      <c r="C4028" s="1" t="s">
        <v>23900</v>
      </c>
      <c r="D4028" s="1" t="s">
        <v>30996</v>
      </c>
      <c r="E4028" s="1">
        <v>2019</v>
      </c>
      <c r="F4028" s="1" t="s">
        <v>8491</v>
      </c>
      <c r="G4028" s="1">
        <v>21693536</v>
      </c>
      <c r="H4028" s="1">
        <v>7</v>
      </c>
      <c r="I4028" s="1" t="s">
        <v>30997</v>
      </c>
      <c r="J4028" s="1" t="s">
        <v>30998</v>
      </c>
      <c r="K4028" s="1" t="s">
        <v>7972</v>
      </c>
      <c r="L4028" s="1" t="s">
        <v>8102</v>
      </c>
    </row>
    <row r="4029" spans="1:12" ht="37.5">
      <c r="A4029" s="1" t="s">
        <v>30999</v>
      </c>
      <c r="B4029" s="1" t="s">
        <v>31000</v>
      </c>
      <c r="C4029" s="1" t="s">
        <v>23900</v>
      </c>
      <c r="D4029" s="1" t="s">
        <v>31001</v>
      </c>
      <c r="E4029" s="1">
        <v>2019</v>
      </c>
      <c r="F4029" s="1" t="s">
        <v>29231</v>
      </c>
      <c r="G4029" s="1">
        <v>22209964</v>
      </c>
      <c r="H4029" s="1">
        <v>8</v>
      </c>
      <c r="I4029" s="1" t="s">
        <v>31002</v>
      </c>
      <c r="J4029" s="1" t="s">
        <v>31003</v>
      </c>
      <c r="K4029" s="1" t="s">
        <v>7972</v>
      </c>
      <c r="L4029" s="1" t="s">
        <v>11745</v>
      </c>
    </row>
    <row r="4030" spans="1:12" ht="37.5">
      <c r="A4030" s="1" t="s">
        <v>31004</v>
      </c>
      <c r="B4030" s="1" t="s">
        <v>31005</v>
      </c>
      <c r="C4030" s="1" t="s">
        <v>23900</v>
      </c>
      <c r="D4030" s="1" t="s">
        <v>31006</v>
      </c>
      <c r="E4030" s="1">
        <v>2019</v>
      </c>
      <c r="F4030" s="1" t="s">
        <v>8491</v>
      </c>
      <c r="G4030" s="1">
        <v>21693536</v>
      </c>
      <c r="H4030" s="1">
        <v>7</v>
      </c>
      <c r="I4030" s="1" t="s">
        <v>27460</v>
      </c>
      <c r="J4030" s="1" t="s">
        <v>31007</v>
      </c>
      <c r="K4030" s="1" t="s">
        <v>7972</v>
      </c>
      <c r="L4030" s="1" t="s">
        <v>8102</v>
      </c>
    </row>
    <row r="4031" spans="1:12" ht="37.5">
      <c r="A4031" s="1" t="s">
        <v>31008</v>
      </c>
      <c r="B4031" s="1" t="s">
        <v>31009</v>
      </c>
      <c r="C4031" s="1" t="s">
        <v>23900</v>
      </c>
      <c r="D4031" s="1" t="s">
        <v>31010</v>
      </c>
      <c r="E4031" s="1">
        <v>2018</v>
      </c>
      <c r="F4031" s="1" t="s">
        <v>8024</v>
      </c>
      <c r="G4031" s="1">
        <v>1674048</v>
      </c>
      <c r="H4031" s="1">
        <v>79</v>
      </c>
      <c r="I4031" s="1" t="s">
        <v>31011</v>
      </c>
      <c r="J4031" s="1" t="s">
        <v>31012</v>
      </c>
      <c r="K4031" s="1" t="s">
        <v>7972</v>
      </c>
      <c r="L4031" s="1" t="s">
        <v>8027</v>
      </c>
    </row>
    <row r="4032" spans="1:12" ht="37.5">
      <c r="A4032" s="1" t="s">
        <v>31013</v>
      </c>
      <c r="B4032" s="1" t="s">
        <v>31014</v>
      </c>
      <c r="C4032" s="1" t="s">
        <v>23900</v>
      </c>
      <c r="D4032" s="1" t="s">
        <v>31015</v>
      </c>
      <c r="E4032" s="1">
        <v>2018</v>
      </c>
      <c r="F4032" s="1" t="s">
        <v>18666</v>
      </c>
      <c r="G4032" s="1">
        <v>25024752</v>
      </c>
      <c r="H4032" s="1">
        <v>12</v>
      </c>
      <c r="I4032" s="1" t="s">
        <v>31016</v>
      </c>
      <c r="J4032" s="1" t="s">
        <v>31017</v>
      </c>
      <c r="K4032" s="1" t="s">
        <v>7972</v>
      </c>
      <c r="L4032" s="1" t="s">
        <v>17822</v>
      </c>
    </row>
    <row r="4033" spans="1:12" ht="37.5">
      <c r="A4033" s="1" t="s">
        <v>31018</v>
      </c>
      <c r="B4033" s="1" t="s">
        <v>31019</v>
      </c>
      <c r="C4033" s="1" t="s">
        <v>23900</v>
      </c>
      <c r="D4033" s="1" t="s">
        <v>31020</v>
      </c>
      <c r="E4033" s="1">
        <v>2018</v>
      </c>
      <c r="F4033" s="1" t="s">
        <v>31021</v>
      </c>
      <c r="G4033" s="1" t="s">
        <v>7969</v>
      </c>
      <c r="H4033" s="1" t="s">
        <v>7969</v>
      </c>
      <c r="I4033" s="1" t="s">
        <v>31022</v>
      </c>
      <c r="J4033" s="1" t="s">
        <v>31023</v>
      </c>
      <c r="K4033" s="1" t="s">
        <v>7972</v>
      </c>
      <c r="L4033" s="1" t="s">
        <v>8102</v>
      </c>
    </row>
    <row r="4034" spans="1:12" ht="37.5">
      <c r="A4034" s="1" t="s">
        <v>31024</v>
      </c>
      <c r="B4034" s="1" t="s">
        <v>31025</v>
      </c>
      <c r="C4034" s="1" t="s">
        <v>23900</v>
      </c>
      <c r="D4034" s="1" t="s">
        <v>31026</v>
      </c>
      <c r="E4034" s="1">
        <v>2018</v>
      </c>
      <c r="F4034" s="1" t="s">
        <v>25245</v>
      </c>
      <c r="G4034" s="1">
        <v>10636919</v>
      </c>
      <c r="H4034" s="1" t="s">
        <v>7969</v>
      </c>
      <c r="I4034" s="1" t="s">
        <v>31027</v>
      </c>
      <c r="J4034" s="1" t="s">
        <v>31028</v>
      </c>
      <c r="K4034" s="1" t="s">
        <v>7972</v>
      </c>
      <c r="L4034" s="1" t="s">
        <v>8078</v>
      </c>
    </row>
    <row r="4035" spans="1:12" ht="37.5">
      <c r="A4035" s="1" t="s">
        <v>31029</v>
      </c>
      <c r="B4035" s="1" t="s">
        <v>31030</v>
      </c>
      <c r="C4035" s="1" t="s">
        <v>23900</v>
      </c>
      <c r="D4035" s="1" t="s">
        <v>31031</v>
      </c>
      <c r="E4035" s="1">
        <v>2018</v>
      </c>
      <c r="F4035" s="1" t="s">
        <v>8144</v>
      </c>
      <c r="G4035" s="1">
        <v>20763417</v>
      </c>
      <c r="H4035" s="1">
        <v>10</v>
      </c>
      <c r="I4035" s="1" t="s">
        <v>31032</v>
      </c>
      <c r="J4035" s="1" t="s">
        <v>31033</v>
      </c>
      <c r="K4035" s="1" t="s">
        <v>7972</v>
      </c>
      <c r="L4035" s="1" t="s">
        <v>11745</v>
      </c>
    </row>
    <row r="4036" spans="1:12" ht="37.5">
      <c r="A4036" s="1" t="s">
        <v>31034</v>
      </c>
      <c r="B4036" s="1" t="s">
        <v>31035</v>
      </c>
      <c r="C4036" s="1" t="s">
        <v>23900</v>
      </c>
      <c r="D4036" s="1" t="s">
        <v>31036</v>
      </c>
      <c r="E4036" s="1">
        <v>2018</v>
      </c>
      <c r="F4036" s="1" t="s">
        <v>28639</v>
      </c>
      <c r="G4036" s="1">
        <v>2684012</v>
      </c>
      <c r="H4036" s="1">
        <v>43</v>
      </c>
      <c r="I4036" s="1" t="s">
        <v>31037</v>
      </c>
      <c r="J4036" s="1" t="s">
        <v>31038</v>
      </c>
      <c r="K4036" s="1" t="s">
        <v>7972</v>
      </c>
      <c r="L4036" s="1" t="s">
        <v>8027</v>
      </c>
    </row>
    <row r="4037" spans="1:12" ht="37.5">
      <c r="A4037" s="1" t="s">
        <v>31039</v>
      </c>
      <c r="B4037" s="1" t="s">
        <v>31040</v>
      </c>
      <c r="C4037" s="1" t="s">
        <v>23900</v>
      </c>
      <c r="D4037" s="1" t="s">
        <v>31041</v>
      </c>
      <c r="E4037" s="1">
        <v>2019</v>
      </c>
      <c r="F4037" s="1" t="s">
        <v>21697</v>
      </c>
      <c r="G4037" s="1">
        <v>2786648</v>
      </c>
      <c r="H4037" s="1">
        <v>38</v>
      </c>
      <c r="I4037" s="1" t="s">
        <v>31042</v>
      </c>
      <c r="J4037" s="1" t="s">
        <v>31043</v>
      </c>
      <c r="K4037" s="1" t="s">
        <v>7972</v>
      </c>
      <c r="L4037" s="1" t="s">
        <v>8102</v>
      </c>
    </row>
    <row r="4038" spans="1:12" ht="37.5">
      <c r="A4038" s="1" t="s">
        <v>31044</v>
      </c>
      <c r="B4038" s="1" t="s">
        <v>31045</v>
      </c>
      <c r="C4038" s="1" t="s">
        <v>23900</v>
      </c>
      <c r="D4038" s="1" t="s">
        <v>31046</v>
      </c>
      <c r="E4038" s="1">
        <v>2018</v>
      </c>
      <c r="F4038" s="1" t="s">
        <v>31047</v>
      </c>
      <c r="G4038" s="1" t="s">
        <v>7969</v>
      </c>
      <c r="H4038" s="1" t="s">
        <v>7969</v>
      </c>
      <c r="I4038" s="1" t="s">
        <v>31048</v>
      </c>
      <c r="J4038" s="1" t="s">
        <v>31049</v>
      </c>
      <c r="K4038" s="1" t="s">
        <v>7972</v>
      </c>
      <c r="L4038" s="1" t="s">
        <v>8102</v>
      </c>
    </row>
    <row r="4039" spans="1:12" ht="37.5">
      <c r="A4039" s="1" t="s">
        <v>31050</v>
      </c>
      <c r="B4039" s="1" t="s">
        <v>31051</v>
      </c>
      <c r="C4039" s="1" t="s">
        <v>23900</v>
      </c>
      <c r="D4039" s="1" t="s">
        <v>31052</v>
      </c>
      <c r="E4039" s="1">
        <v>2018</v>
      </c>
      <c r="F4039" s="1" t="s">
        <v>31053</v>
      </c>
      <c r="G4039" s="1">
        <v>2784254</v>
      </c>
      <c r="H4039" s="1">
        <v>37</v>
      </c>
      <c r="I4039" s="1" t="s">
        <v>31054</v>
      </c>
      <c r="J4039" s="1" t="s">
        <v>31055</v>
      </c>
      <c r="K4039" s="1" t="s">
        <v>7972</v>
      </c>
      <c r="L4039" s="1" t="s">
        <v>8465</v>
      </c>
    </row>
    <row r="4040" spans="1:12" ht="37.5">
      <c r="A4040" s="1" t="s">
        <v>31056</v>
      </c>
      <c r="B4040" s="1" t="s">
        <v>31057</v>
      </c>
      <c r="C4040" s="1" t="s">
        <v>23900</v>
      </c>
      <c r="D4040" s="1" t="s">
        <v>31058</v>
      </c>
      <c r="E4040" s="1">
        <v>2018</v>
      </c>
      <c r="F4040" s="1" t="s">
        <v>26770</v>
      </c>
      <c r="G4040" s="1">
        <v>22919694</v>
      </c>
      <c r="H4040" s="1">
        <v>6</v>
      </c>
      <c r="I4040" s="1" t="s">
        <v>31059</v>
      </c>
      <c r="J4040" s="1" t="s">
        <v>31060</v>
      </c>
      <c r="K4040" s="1" t="s">
        <v>7972</v>
      </c>
      <c r="L4040" s="1" t="s">
        <v>17595</v>
      </c>
    </row>
    <row r="4041" spans="1:12" ht="37.5">
      <c r="A4041" s="1" t="s">
        <v>31061</v>
      </c>
      <c r="B4041" s="1" t="s">
        <v>31062</v>
      </c>
      <c r="C4041" s="1" t="s">
        <v>23900</v>
      </c>
      <c r="D4041" s="1" t="s">
        <v>31063</v>
      </c>
      <c r="E4041" s="1">
        <v>2018</v>
      </c>
      <c r="F4041" s="1" t="s">
        <v>31064</v>
      </c>
      <c r="G4041" s="1" t="s">
        <v>7969</v>
      </c>
      <c r="H4041" s="1" t="s">
        <v>7969</v>
      </c>
      <c r="I4041" s="1" t="s">
        <v>31065</v>
      </c>
      <c r="J4041" s="1" t="s">
        <v>31066</v>
      </c>
      <c r="K4041" s="1" t="s">
        <v>7972</v>
      </c>
      <c r="L4041" s="1" t="s">
        <v>8102</v>
      </c>
    </row>
    <row r="4042" spans="1:12" ht="37.5">
      <c r="A4042" s="1" t="s">
        <v>31067</v>
      </c>
      <c r="B4042" s="1" t="s">
        <v>31068</v>
      </c>
      <c r="C4042" s="1" t="s">
        <v>23900</v>
      </c>
      <c r="D4042" s="1" t="s">
        <v>31069</v>
      </c>
      <c r="E4042" s="1">
        <v>2019</v>
      </c>
      <c r="F4042" s="1" t="s">
        <v>20149</v>
      </c>
      <c r="G4042" s="1">
        <v>20402295</v>
      </c>
      <c r="H4042" s="1">
        <v>2019</v>
      </c>
      <c r="I4042" s="1" t="s">
        <v>31070</v>
      </c>
      <c r="J4042" s="1" t="s">
        <v>31071</v>
      </c>
      <c r="K4042" s="1" t="s">
        <v>7972</v>
      </c>
      <c r="L4042" s="1" t="s">
        <v>11624</v>
      </c>
    </row>
    <row r="4043" spans="1:12" ht="37.5">
      <c r="A4043" s="1" t="s">
        <v>31072</v>
      </c>
      <c r="B4043" s="1" t="s">
        <v>31073</v>
      </c>
      <c r="C4043" s="1" t="s">
        <v>23900</v>
      </c>
      <c r="D4043" s="1" t="s">
        <v>31074</v>
      </c>
      <c r="E4043" s="1">
        <v>2018</v>
      </c>
      <c r="F4043" s="1" t="s">
        <v>12486</v>
      </c>
      <c r="G4043" s="1" t="s">
        <v>28522</v>
      </c>
      <c r="H4043" s="1">
        <v>2018</v>
      </c>
      <c r="I4043" s="1" t="s">
        <v>31075</v>
      </c>
      <c r="J4043" s="1" t="s">
        <v>31076</v>
      </c>
      <c r="K4043" s="1" t="s">
        <v>7972</v>
      </c>
      <c r="L4043" s="1" t="s">
        <v>8102</v>
      </c>
    </row>
    <row r="4044" spans="1:12" ht="37.5">
      <c r="A4044" s="1" t="s">
        <v>31077</v>
      </c>
      <c r="B4044" s="1" t="s">
        <v>31078</v>
      </c>
      <c r="C4044" s="1" t="s">
        <v>23900</v>
      </c>
      <c r="D4044" s="1" t="s">
        <v>31079</v>
      </c>
      <c r="E4044" s="1">
        <v>2018</v>
      </c>
      <c r="F4044" s="1" t="s">
        <v>31080</v>
      </c>
      <c r="G4044" s="1" t="s">
        <v>7969</v>
      </c>
      <c r="H4044" s="1" t="s">
        <v>7969</v>
      </c>
      <c r="I4044" s="1" t="s">
        <v>31081</v>
      </c>
      <c r="J4044" s="1" t="s">
        <v>31082</v>
      </c>
      <c r="K4044" s="1" t="s">
        <v>7972</v>
      </c>
      <c r="L4044" s="1" t="s">
        <v>8102</v>
      </c>
    </row>
    <row r="4045" spans="1:12" ht="37.5">
      <c r="A4045" s="1" t="s">
        <v>31083</v>
      </c>
      <c r="B4045" s="1" t="s">
        <v>31084</v>
      </c>
      <c r="C4045" s="1" t="s">
        <v>23900</v>
      </c>
      <c r="D4045" s="1" t="s">
        <v>31085</v>
      </c>
      <c r="E4045" s="1">
        <v>2018</v>
      </c>
      <c r="F4045" s="1" t="s">
        <v>11408</v>
      </c>
      <c r="G4045" s="1">
        <v>23302194</v>
      </c>
      <c r="H4045" s="1">
        <v>2018</v>
      </c>
      <c r="I4045" s="1" t="s">
        <v>31086</v>
      </c>
      <c r="J4045" s="1" t="s">
        <v>31087</v>
      </c>
      <c r="K4045" s="1" t="s">
        <v>7972</v>
      </c>
      <c r="L4045" s="1" t="s">
        <v>8078</v>
      </c>
    </row>
    <row r="4046" spans="1:12" ht="37.5">
      <c r="A4046" s="1" t="s">
        <v>31088</v>
      </c>
      <c r="B4046" s="1" t="s">
        <v>31089</v>
      </c>
      <c r="C4046" s="1" t="s">
        <v>23900</v>
      </c>
      <c r="D4046" s="1" t="s">
        <v>31090</v>
      </c>
      <c r="E4046" s="1">
        <v>2018</v>
      </c>
      <c r="F4046" s="1" t="s">
        <v>31021</v>
      </c>
      <c r="G4046" s="1" t="s">
        <v>7969</v>
      </c>
      <c r="H4046" s="1" t="s">
        <v>7969</v>
      </c>
      <c r="I4046" s="1" t="s">
        <v>31091</v>
      </c>
      <c r="J4046" s="1" t="s">
        <v>31092</v>
      </c>
      <c r="K4046" s="1" t="s">
        <v>7972</v>
      </c>
      <c r="L4046" s="1" t="s">
        <v>8102</v>
      </c>
    </row>
    <row r="4047" spans="1:12" ht="37.5">
      <c r="A4047" s="1" t="s">
        <v>31093</v>
      </c>
      <c r="B4047" s="1" t="s">
        <v>31094</v>
      </c>
      <c r="C4047" s="1" t="s">
        <v>23900</v>
      </c>
      <c r="D4047" s="1" t="s">
        <v>31095</v>
      </c>
      <c r="E4047" s="1">
        <v>2018</v>
      </c>
      <c r="F4047" s="1" t="s">
        <v>28639</v>
      </c>
      <c r="G4047" s="1">
        <v>2684012</v>
      </c>
      <c r="H4047" s="1">
        <v>39</v>
      </c>
      <c r="I4047" s="1" t="s">
        <v>31096</v>
      </c>
      <c r="J4047" s="1" t="s">
        <v>31097</v>
      </c>
      <c r="K4047" s="1" t="s">
        <v>7972</v>
      </c>
      <c r="L4047" s="1" t="s">
        <v>8027</v>
      </c>
    </row>
    <row r="4048" spans="1:12" ht="37.5">
      <c r="A4048" s="1" t="s">
        <v>31098</v>
      </c>
      <c r="B4048" s="1" t="s">
        <v>31099</v>
      </c>
      <c r="C4048" s="1" t="s">
        <v>23900</v>
      </c>
      <c r="D4048" s="1" t="s">
        <v>31100</v>
      </c>
      <c r="E4048" s="1">
        <v>2018</v>
      </c>
      <c r="F4048" s="1" t="s">
        <v>31101</v>
      </c>
      <c r="G4048" s="1" t="s">
        <v>7969</v>
      </c>
      <c r="H4048" s="1" t="s">
        <v>7969</v>
      </c>
      <c r="I4048" s="1" t="s">
        <v>31102</v>
      </c>
      <c r="J4048" s="1" t="s">
        <v>31103</v>
      </c>
      <c r="K4048" s="1" t="s">
        <v>7972</v>
      </c>
      <c r="L4048" s="1" t="s">
        <v>8102</v>
      </c>
    </row>
    <row r="4049" spans="1:12" ht="37.5">
      <c r="A4049" s="1" t="s">
        <v>31104</v>
      </c>
      <c r="B4049" s="1" t="s">
        <v>31105</v>
      </c>
      <c r="C4049" s="1" t="s">
        <v>23900</v>
      </c>
      <c r="D4049" s="1" t="s">
        <v>31106</v>
      </c>
      <c r="E4049" s="1">
        <v>2018</v>
      </c>
      <c r="F4049" s="1" t="s">
        <v>31107</v>
      </c>
      <c r="G4049" s="1">
        <v>3772217</v>
      </c>
      <c r="H4049" s="1">
        <v>264</v>
      </c>
      <c r="I4049" s="1" t="s">
        <v>31108</v>
      </c>
      <c r="J4049" s="1" t="s">
        <v>31109</v>
      </c>
      <c r="K4049" s="1" t="s">
        <v>7972</v>
      </c>
      <c r="L4049" s="1" t="s">
        <v>7993</v>
      </c>
    </row>
    <row r="4050" spans="1:12" ht="50">
      <c r="A4050" s="1" t="s">
        <v>31110</v>
      </c>
      <c r="B4050" s="1" t="s">
        <v>31111</v>
      </c>
      <c r="C4050" s="1" t="s">
        <v>23900</v>
      </c>
      <c r="D4050" s="1" t="s">
        <v>31112</v>
      </c>
      <c r="E4050" s="1">
        <v>2018</v>
      </c>
      <c r="F4050" s="1" t="s">
        <v>19273</v>
      </c>
      <c r="G4050" s="1">
        <v>17426588</v>
      </c>
      <c r="H4050" s="1">
        <v>933</v>
      </c>
      <c r="I4050" s="1" t="s">
        <v>31113</v>
      </c>
      <c r="J4050" s="1" t="s">
        <v>31114</v>
      </c>
      <c r="K4050" s="1" t="s">
        <v>7972</v>
      </c>
      <c r="L4050" s="1" t="s">
        <v>16971</v>
      </c>
    </row>
    <row r="4051" spans="1:12" ht="37.5">
      <c r="A4051" s="1" t="s">
        <v>31115</v>
      </c>
      <c r="B4051" s="1" t="s">
        <v>31116</v>
      </c>
      <c r="C4051" s="1" t="s">
        <v>23900</v>
      </c>
      <c r="D4051" s="1" t="s">
        <v>31117</v>
      </c>
      <c r="E4051" s="1">
        <v>2018</v>
      </c>
      <c r="F4051" s="1" t="s">
        <v>21904</v>
      </c>
      <c r="G4051" s="1" t="s">
        <v>7969</v>
      </c>
      <c r="H4051" s="1" t="s">
        <v>7969</v>
      </c>
      <c r="I4051" s="1" t="s">
        <v>31118</v>
      </c>
      <c r="J4051" s="1" t="s">
        <v>31119</v>
      </c>
      <c r="K4051" s="1" t="s">
        <v>7972</v>
      </c>
      <c r="L4051" s="1" t="s">
        <v>8102</v>
      </c>
    </row>
    <row r="4052" spans="1:12" ht="50">
      <c r="A4052" s="1" t="s">
        <v>31120</v>
      </c>
      <c r="B4052" s="1" t="s">
        <v>31121</v>
      </c>
      <c r="C4052" s="1" t="s">
        <v>23900</v>
      </c>
      <c r="D4052" s="1" t="s">
        <v>31122</v>
      </c>
      <c r="E4052" s="1">
        <v>2018</v>
      </c>
      <c r="F4052" s="1" t="s">
        <v>31123</v>
      </c>
      <c r="G4052" s="1">
        <v>15622479</v>
      </c>
      <c r="H4052" s="1">
        <v>20</v>
      </c>
      <c r="I4052" s="1" t="s">
        <v>31124</v>
      </c>
      <c r="J4052" s="1" t="s">
        <v>31125</v>
      </c>
      <c r="K4052" s="1" t="s">
        <v>7972</v>
      </c>
      <c r="L4052" s="1" t="s">
        <v>7985</v>
      </c>
    </row>
    <row r="4053" spans="1:12" ht="37.5">
      <c r="A4053" s="1" t="s">
        <v>31126</v>
      </c>
      <c r="B4053" s="1" t="s">
        <v>31127</v>
      </c>
      <c r="C4053" s="1" t="s">
        <v>23900</v>
      </c>
      <c r="D4053" s="1" t="s">
        <v>31128</v>
      </c>
      <c r="E4053" s="1">
        <v>2018</v>
      </c>
      <c r="F4053" s="1" t="s">
        <v>31129</v>
      </c>
      <c r="G4053" s="1" t="s">
        <v>7969</v>
      </c>
      <c r="H4053" s="1" t="s">
        <v>7969</v>
      </c>
      <c r="I4053" s="1" t="s">
        <v>31130</v>
      </c>
      <c r="J4053" s="1" t="s">
        <v>31131</v>
      </c>
      <c r="K4053" s="1" t="s">
        <v>7972</v>
      </c>
      <c r="L4053" s="1" t="s">
        <v>8102</v>
      </c>
    </row>
    <row r="4054" spans="1:12" ht="37.5">
      <c r="A4054" s="1" t="s">
        <v>31132</v>
      </c>
      <c r="B4054" s="1" t="s">
        <v>31133</v>
      </c>
      <c r="C4054" s="1" t="s">
        <v>23900</v>
      </c>
      <c r="D4054" s="1" t="s">
        <v>31134</v>
      </c>
      <c r="E4054" s="1">
        <v>2018</v>
      </c>
      <c r="F4054" s="1" t="s">
        <v>31135</v>
      </c>
      <c r="G4054" s="1" t="s">
        <v>7969</v>
      </c>
      <c r="H4054" s="1" t="s">
        <v>7969</v>
      </c>
      <c r="I4054" s="1" t="s">
        <v>31136</v>
      </c>
      <c r="J4054" s="1" t="s">
        <v>31137</v>
      </c>
      <c r="K4054" s="1" t="s">
        <v>7972</v>
      </c>
      <c r="L4054" s="1" t="s">
        <v>8102</v>
      </c>
    </row>
    <row r="4055" spans="1:12" ht="100">
      <c r="A4055" s="1" t="s">
        <v>31138</v>
      </c>
      <c r="B4055" s="1" t="s">
        <v>31139</v>
      </c>
      <c r="C4055" s="1" t="s">
        <v>23900</v>
      </c>
      <c r="D4055" s="1" t="s">
        <v>31140</v>
      </c>
      <c r="E4055" s="1">
        <v>2018</v>
      </c>
      <c r="F4055" s="1" t="s">
        <v>31141</v>
      </c>
      <c r="G4055" s="1" t="s">
        <v>7969</v>
      </c>
      <c r="H4055" s="1">
        <v>2018</v>
      </c>
      <c r="I4055" s="1" t="s">
        <v>31142</v>
      </c>
      <c r="J4055" s="1" t="s">
        <v>31143</v>
      </c>
      <c r="K4055" s="1" t="s">
        <v>7972</v>
      </c>
      <c r="L4055" s="1" t="s">
        <v>8190</v>
      </c>
    </row>
    <row r="4056" spans="1:12" ht="37.5">
      <c r="A4056" s="1" t="s">
        <v>31144</v>
      </c>
      <c r="B4056" s="1" t="s">
        <v>31145</v>
      </c>
      <c r="C4056" s="1" t="s">
        <v>23900</v>
      </c>
      <c r="D4056" s="1" t="s">
        <v>31146</v>
      </c>
      <c r="E4056" s="1">
        <v>2018</v>
      </c>
      <c r="F4056" s="1" t="s">
        <v>31147</v>
      </c>
      <c r="G4056" s="1">
        <v>8897077</v>
      </c>
      <c r="H4056" s="1">
        <v>39</v>
      </c>
      <c r="I4056" s="1" t="s">
        <v>31148</v>
      </c>
      <c r="J4056" s="1" t="s">
        <v>31149</v>
      </c>
      <c r="K4056" s="1" t="s">
        <v>7972</v>
      </c>
      <c r="L4056" s="1" t="s">
        <v>14712</v>
      </c>
    </row>
    <row r="4057" spans="1:12" ht="37.5">
      <c r="A4057" s="1" t="s">
        <v>31150</v>
      </c>
      <c r="B4057" s="1" t="s">
        <v>31151</v>
      </c>
      <c r="C4057" s="1" t="s">
        <v>23900</v>
      </c>
      <c r="D4057" s="1" t="s">
        <v>31152</v>
      </c>
      <c r="E4057" s="1">
        <v>2018</v>
      </c>
      <c r="F4057" s="1" t="s">
        <v>28639</v>
      </c>
      <c r="G4057" s="1">
        <v>2684012</v>
      </c>
      <c r="H4057" s="1">
        <v>39</v>
      </c>
      <c r="I4057" s="1" t="s">
        <v>27101</v>
      </c>
      <c r="J4057" s="1" t="s">
        <v>31153</v>
      </c>
      <c r="K4057" s="1" t="s">
        <v>7972</v>
      </c>
      <c r="L4057" s="1" t="s">
        <v>8027</v>
      </c>
    </row>
    <row r="4058" spans="1:12" ht="37.5">
      <c r="A4058" s="1" t="s">
        <v>31154</v>
      </c>
      <c r="B4058" s="1" t="s">
        <v>31155</v>
      </c>
      <c r="C4058" s="1" t="s">
        <v>23900</v>
      </c>
      <c r="D4058" s="1" t="s">
        <v>31156</v>
      </c>
      <c r="E4058" s="1">
        <v>2018</v>
      </c>
      <c r="F4058" s="1" t="s">
        <v>31157</v>
      </c>
      <c r="G4058" s="1">
        <v>21965625</v>
      </c>
      <c r="H4058" s="1">
        <v>6</v>
      </c>
      <c r="I4058" s="1" t="s">
        <v>31158</v>
      </c>
      <c r="J4058" s="1" t="s">
        <v>31159</v>
      </c>
      <c r="K4058" s="1" t="s">
        <v>7972</v>
      </c>
      <c r="L4058" s="1" t="s">
        <v>31160</v>
      </c>
    </row>
    <row r="4059" spans="1:12" ht="37.5">
      <c r="A4059" s="1" t="s">
        <v>31161</v>
      </c>
      <c r="B4059" s="1" t="s">
        <v>31162</v>
      </c>
      <c r="C4059" s="1" t="s">
        <v>23900</v>
      </c>
      <c r="D4059" s="1" t="s">
        <v>31163</v>
      </c>
      <c r="E4059" s="1">
        <v>2018</v>
      </c>
      <c r="F4059" s="1" t="s">
        <v>28174</v>
      </c>
      <c r="G4059" s="1">
        <v>22106707</v>
      </c>
      <c r="H4059" s="1">
        <v>39</v>
      </c>
      <c r="I4059" s="1" t="s">
        <v>31164</v>
      </c>
      <c r="J4059" s="1" t="s">
        <v>31165</v>
      </c>
      <c r="K4059" s="1" t="s">
        <v>7972</v>
      </c>
      <c r="L4059" s="1" t="s">
        <v>8027</v>
      </c>
    </row>
    <row r="4060" spans="1:12" ht="37.5">
      <c r="A4060" s="1" t="s">
        <v>31166</v>
      </c>
      <c r="B4060" s="1" t="s">
        <v>31167</v>
      </c>
      <c r="C4060" s="1" t="s">
        <v>23900</v>
      </c>
      <c r="D4060" s="1" t="s">
        <v>31168</v>
      </c>
      <c r="E4060" s="1">
        <v>2018</v>
      </c>
      <c r="F4060" s="1" t="s">
        <v>8516</v>
      </c>
      <c r="G4060" s="1">
        <v>20711050</v>
      </c>
      <c r="H4060" s="1">
        <v>10</v>
      </c>
      <c r="I4060" s="1" t="s">
        <v>31169</v>
      </c>
      <c r="J4060" s="1" t="s">
        <v>31170</v>
      </c>
      <c r="K4060" s="1" t="s">
        <v>7972</v>
      </c>
      <c r="L4060" s="1" t="s">
        <v>9292</v>
      </c>
    </row>
    <row r="4061" spans="1:12" ht="37.5">
      <c r="A4061" s="1" t="s">
        <v>31171</v>
      </c>
      <c r="B4061" s="1" t="s">
        <v>31172</v>
      </c>
      <c r="C4061" s="1" t="s">
        <v>23900</v>
      </c>
      <c r="D4061" s="1" t="s">
        <v>31173</v>
      </c>
      <c r="E4061" s="1">
        <v>2018</v>
      </c>
      <c r="F4061" s="1" t="s">
        <v>12218</v>
      </c>
      <c r="G4061" s="1" t="s">
        <v>24034</v>
      </c>
      <c r="H4061" s="1">
        <v>86</v>
      </c>
      <c r="I4061" s="1" t="s">
        <v>31174</v>
      </c>
      <c r="J4061" s="1" t="s">
        <v>31175</v>
      </c>
      <c r="K4061" s="1" t="s">
        <v>7972</v>
      </c>
      <c r="L4061" s="1" t="s">
        <v>7993</v>
      </c>
    </row>
    <row r="4062" spans="1:12" ht="37.5">
      <c r="A4062" s="1" t="s">
        <v>31176</v>
      </c>
      <c r="B4062" s="1" t="s">
        <v>31177</v>
      </c>
      <c r="C4062" s="1" t="s">
        <v>23900</v>
      </c>
      <c r="D4062" s="1" t="s">
        <v>31178</v>
      </c>
      <c r="E4062" s="1">
        <v>2018</v>
      </c>
      <c r="F4062" s="1" t="s">
        <v>24393</v>
      </c>
      <c r="G4062" s="1">
        <v>380644</v>
      </c>
      <c r="H4062" s="1">
        <v>48</v>
      </c>
      <c r="I4062" s="1" t="s">
        <v>31179</v>
      </c>
      <c r="J4062" s="1" t="s">
        <v>31180</v>
      </c>
      <c r="K4062" s="1" t="s">
        <v>7972</v>
      </c>
      <c r="L4062" s="1" t="s">
        <v>10694</v>
      </c>
    </row>
    <row r="4063" spans="1:12" ht="37.5">
      <c r="A4063" s="1" t="s">
        <v>31181</v>
      </c>
      <c r="B4063" s="1" t="s">
        <v>31182</v>
      </c>
      <c r="C4063" s="1" t="s">
        <v>23900</v>
      </c>
      <c r="D4063" s="1" t="s">
        <v>31183</v>
      </c>
      <c r="E4063" s="1">
        <v>2018</v>
      </c>
      <c r="F4063" s="1" t="s">
        <v>31184</v>
      </c>
      <c r="G4063" s="1" t="s">
        <v>7969</v>
      </c>
      <c r="H4063" s="1" t="s">
        <v>7969</v>
      </c>
      <c r="I4063" s="1" t="s">
        <v>31185</v>
      </c>
      <c r="J4063" s="1" t="s">
        <v>31186</v>
      </c>
      <c r="K4063" s="1" t="s">
        <v>7972</v>
      </c>
      <c r="L4063" s="1" t="s">
        <v>8102</v>
      </c>
    </row>
    <row r="4064" spans="1:12" ht="37.5">
      <c r="A4064" s="1" t="s">
        <v>31187</v>
      </c>
      <c r="B4064" s="1" t="s">
        <v>31188</v>
      </c>
      <c r="C4064" s="1" t="s">
        <v>23900</v>
      </c>
      <c r="D4064" s="1" t="s">
        <v>31189</v>
      </c>
      <c r="E4064" s="1">
        <v>2018</v>
      </c>
      <c r="F4064" s="1" t="s">
        <v>8392</v>
      </c>
      <c r="G4064" s="1">
        <v>23274662</v>
      </c>
      <c r="H4064" s="1">
        <v>5</v>
      </c>
      <c r="I4064" s="1" t="s">
        <v>31190</v>
      </c>
      <c r="J4064" s="1" t="s">
        <v>31191</v>
      </c>
      <c r="K4064" s="1" t="s">
        <v>7972</v>
      </c>
      <c r="L4064" s="1" t="s">
        <v>8102</v>
      </c>
    </row>
    <row r="4065" spans="1:12" ht="75">
      <c r="A4065" s="1" t="s">
        <v>31192</v>
      </c>
      <c r="B4065" s="1" t="s">
        <v>31193</v>
      </c>
      <c r="C4065" s="1" t="s">
        <v>23900</v>
      </c>
      <c r="D4065" s="1" t="s">
        <v>31194</v>
      </c>
      <c r="E4065" s="1">
        <v>2018</v>
      </c>
      <c r="F4065" s="1" t="s">
        <v>30953</v>
      </c>
      <c r="G4065" s="1" t="s">
        <v>7969</v>
      </c>
      <c r="H4065" s="1" t="s">
        <v>7969</v>
      </c>
      <c r="I4065" s="1" t="s">
        <v>31195</v>
      </c>
      <c r="J4065" s="1" t="s">
        <v>31196</v>
      </c>
      <c r="K4065" s="1" t="s">
        <v>7972</v>
      </c>
      <c r="L4065" s="1" t="s">
        <v>8102</v>
      </c>
    </row>
    <row r="4066" spans="1:12" ht="37.5">
      <c r="A4066" s="1" t="s">
        <v>31197</v>
      </c>
      <c r="B4066" s="1" t="s">
        <v>31198</v>
      </c>
      <c r="C4066" s="1" t="s">
        <v>23900</v>
      </c>
      <c r="D4066" s="1" t="s">
        <v>31199</v>
      </c>
      <c r="E4066" s="1">
        <v>2018</v>
      </c>
      <c r="F4066" s="1" t="s">
        <v>31200</v>
      </c>
      <c r="G4066" s="1" t="s">
        <v>7969</v>
      </c>
      <c r="H4066" s="1" t="s">
        <v>7969</v>
      </c>
      <c r="I4066" s="1" t="s">
        <v>31201</v>
      </c>
      <c r="J4066" s="1" t="s">
        <v>31202</v>
      </c>
      <c r="K4066" s="1" t="s">
        <v>7972</v>
      </c>
      <c r="L4066" s="1" t="s">
        <v>8102</v>
      </c>
    </row>
    <row r="4067" spans="1:12" ht="37.5">
      <c r="A4067" s="1" t="s">
        <v>31203</v>
      </c>
      <c r="B4067" s="1" t="s">
        <v>31204</v>
      </c>
      <c r="C4067" s="1" t="s">
        <v>23900</v>
      </c>
      <c r="D4067" s="1" t="s">
        <v>31205</v>
      </c>
      <c r="E4067" s="1">
        <v>2018</v>
      </c>
      <c r="F4067" s="1" t="s">
        <v>25152</v>
      </c>
      <c r="G4067" s="1">
        <v>15503607</v>
      </c>
      <c r="H4067" s="1">
        <v>2018</v>
      </c>
      <c r="I4067" s="1" t="s">
        <v>31206</v>
      </c>
      <c r="J4067" s="1" t="s">
        <v>31207</v>
      </c>
      <c r="K4067" s="1" t="s">
        <v>7972</v>
      </c>
      <c r="L4067" s="1" t="s">
        <v>8102</v>
      </c>
    </row>
    <row r="4068" spans="1:12" ht="37.5">
      <c r="A4068" s="1" t="s">
        <v>31208</v>
      </c>
      <c r="B4068" s="1" t="s">
        <v>31209</v>
      </c>
      <c r="C4068" s="1" t="s">
        <v>23900</v>
      </c>
      <c r="D4068" s="1" t="s">
        <v>31210</v>
      </c>
      <c r="E4068" s="1">
        <v>2018</v>
      </c>
      <c r="F4068" s="1" t="s">
        <v>8192</v>
      </c>
      <c r="G4068" s="1">
        <v>1485598</v>
      </c>
      <c r="H4068" s="1">
        <v>42</v>
      </c>
      <c r="I4068" s="1" t="s">
        <v>31211</v>
      </c>
      <c r="J4068" s="1" t="s">
        <v>31212</v>
      </c>
      <c r="K4068" s="1" t="s">
        <v>7972</v>
      </c>
      <c r="L4068" s="1" t="s">
        <v>13326</v>
      </c>
    </row>
    <row r="4069" spans="1:12" ht="37.5">
      <c r="A4069" s="1" t="s">
        <v>31213</v>
      </c>
      <c r="B4069" s="1" t="s">
        <v>31214</v>
      </c>
      <c r="C4069" s="1" t="s">
        <v>23900</v>
      </c>
      <c r="D4069" s="1" t="s">
        <v>31215</v>
      </c>
      <c r="E4069" s="1">
        <v>2018</v>
      </c>
      <c r="F4069" s="1" t="s">
        <v>31216</v>
      </c>
      <c r="G4069" s="1">
        <v>1704214</v>
      </c>
      <c r="H4069" s="1">
        <v>41</v>
      </c>
      <c r="I4069" s="1" t="s">
        <v>31217</v>
      </c>
      <c r="J4069" s="1" t="s">
        <v>31218</v>
      </c>
      <c r="K4069" s="1" t="s">
        <v>7972</v>
      </c>
      <c r="L4069" s="1" t="s">
        <v>10694</v>
      </c>
    </row>
    <row r="4070" spans="1:12" ht="37.5">
      <c r="A4070" s="1" t="s">
        <v>31219</v>
      </c>
      <c r="B4070" s="1" t="s">
        <v>31220</v>
      </c>
      <c r="C4070" s="1" t="s">
        <v>23900</v>
      </c>
      <c r="D4070" s="1" t="s">
        <v>31221</v>
      </c>
      <c r="E4070" s="1">
        <v>2018</v>
      </c>
      <c r="F4070" s="1" t="s">
        <v>8491</v>
      </c>
      <c r="G4070" s="1">
        <v>21693536</v>
      </c>
      <c r="H4070" s="1">
        <v>6</v>
      </c>
      <c r="I4070" s="1" t="s">
        <v>31222</v>
      </c>
      <c r="J4070" s="1" t="s">
        <v>31223</v>
      </c>
      <c r="K4070" s="1" t="s">
        <v>7972</v>
      </c>
      <c r="L4070" s="1" t="s">
        <v>8102</v>
      </c>
    </row>
    <row r="4071" spans="1:12" ht="37.5">
      <c r="A4071" s="1" t="s">
        <v>31224</v>
      </c>
      <c r="B4071" s="1" t="s">
        <v>31225</v>
      </c>
      <c r="C4071" s="1" t="s">
        <v>23900</v>
      </c>
      <c r="D4071" s="1" t="s">
        <v>31226</v>
      </c>
      <c r="E4071" s="1">
        <v>2018</v>
      </c>
      <c r="F4071" s="1" t="s">
        <v>31227</v>
      </c>
      <c r="G4071" s="1" t="s">
        <v>7969</v>
      </c>
      <c r="H4071" s="1" t="s">
        <v>7969</v>
      </c>
      <c r="I4071" s="1" t="s">
        <v>31228</v>
      </c>
      <c r="J4071" s="1" t="s">
        <v>31229</v>
      </c>
      <c r="K4071" s="1" t="s">
        <v>7972</v>
      </c>
      <c r="L4071" s="1" t="s">
        <v>8102</v>
      </c>
    </row>
    <row r="4072" spans="1:12" ht="37.5">
      <c r="A4072" s="1" t="s">
        <v>31230</v>
      </c>
      <c r="B4072" s="1" t="s">
        <v>31231</v>
      </c>
      <c r="C4072" s="1" t="s">
        <v>23900</v>
      </c>
      <c r="D4072" s="1" t="s">
        <v>31232</v>
      </c>
      <c r="E4072" s="1">
        <v>2018</v>
      </c>
      <c r="F4072" s="1" t="s">
        <v>12218</v>
      </c>
      <c r="G4072" s="1" t="s">
        <v>24034</v>
      </c>
      <c r="H4072" s="1">
        <v>82</v>
      </c>
      <c r="I4072" s="1" t="s">
        <v>31233</v>
      </c>
      <c r="J4072" s="1" t="s">
        <v>31234</v>
      </c>
      <c r="K4072" s="1" t="s">
        <v>7972</v>
      </c>
      <c r="L4072" s="1" t="s">
        <v>7993</v>
      </c>
    </row>
    <row r="4073" spans="1:12" ht="37.5">
      <c r="A4073" s="1" t="s">
        <v>31235</v>
      </c>
      <c r="B4073" s="1" t="s">
        <v>31236</v>
      </c>
      <c r="C4073" s="1" t="s">
        <v>23900</v>
      </c>
      <c r="D4073" s="1" t="s">
        <v>31237</v>
      </c>
      <c r="E4073" s="1">
        <v>2018</v>
      </c>
      <c r="F4073" s="1" t="s">
        <v>8043</v>
      </c>
      <c r="G4073" s="1">
        <v>13807501</v>
      </c>
      <c r="H4073" s="1">
        <v>77</v>
      </c>
      <c r="I4073" s="1" t="s">
        <v>31238</v>
      </c>
      <c r="J4073" s="1" t="s">
        <v>31239</v>
      </c>
      <c r="K4073" s="1" t="s">
        <v>7972</v>
      </c>
      <c r="L4073" s="1" t="s">
        <v>7978</v>
      </c>
    </row>
    <row r="4074" spans="1:12" ht="50">
      <c r="A4074" s="1" t="s">
        <v>31240</v>
      </c>
      <c r="B4074" s="1" t="s">
        <v>31241</v>
      </c>
      <c r="C4074" s="1" t="s">
        <v>23900</v>
      </c>
      <c r="D4074" s="1" t="s">
        <v>31242</v>
      </c>
      <c r="E4074" s="1">
        <v>2018</v>
      </c>
      <c r="F4074" s="1" t="s">
        <v>31243</v>
      </c>
      <c r="G4074" s="1" t="s">
        <v>7969</v>
      </c>
      <c r="H4074" s="1" t="s">
        <v>7969</v>
      </c>
      <c r="I4074" s="1" t="s">
        <v>31244</v>
      </c>
      <c r="J4074" s="1" t="s">
        <v>31245</v>
      </c>
      <c r="K4074" s="1" t="s">
        <v>7972</v>
      </c>
      <c r="L4074" s="1" t="s">
        <v>8102</v>
      </c>
    </row>
    <row r="4075" spans="1:12" ht="62.5">
      <c r="A4075" s="1" t="s">
        <v>31246</v>
      </c>
      <c r="B4075" s="1" t="s">
        <v>31247</v>
      </c>
      <c r="C4075" s="1" t="s">
        <v>23900</v>
      </c>
      <c r="D4075" s="1" t="s">
        <v>31248</v>
      </c>
      <c r="E4075" s="1">
        <v>2018</v>
      </c>
      <c r="F4075" s="1" t="s">
        <v>31249</v>
      </c>
      <c r="G4075" s="1" t="s">
        <v>7969</v>
      </c>
      <c r="H4075" s="1">
        <v>2018</v>
      </c>
      <c r="I4075" s="1" t="s">
        <v>31250</v>
      </c>
      <c r="J4075" s="1" t="s">
        <v>31251</v>
      </c>
      <c r="K4075" s="1" t="s">
        <v>7972</v>
      </c>
      <c r="L4075" s="1" t="s">
        <v>8190</v>
      </c>
    </row>
    <row r="4076" spans="1:12" ht="37.5">
      <c r="A4076" s="1" t="s">
        <v>31252</v>
      </c>
      <c r="B4076" s="1" t="s">
        <v>31253</v>
      </c>
      <c r="C4076" s="1" t="s">
        <v>23900</v>
      </c>
      <c r="D4076" s="1" t="s">
        <v>31254</v>
      </c>
      <c r="E4076" s="1">
        <v>2018</v>
      </c>
      <c r="F4076" s="1" t="s">
        <v>8024</v>
      </c>
      <c r="G4076" s="1">
        <v>1674048</v>
      </c>
      <c r="H4076" s="1">
        <v>73</v>
      </c>
      <c r="I4076" s="1" t="s">
        <v>31255</v>
      </c>
      <c r="J4076" s="1" t="s">
        <v>31256</v>
      </c>
      <c r="K4076" s="1" t="s">
        <v>7972</v>
      </c>
      <c r="L4076" s="1" t="s">
        <v>8027</v>
      </c>
    </row>
    <row r="4077" spans="1:12" ht="37.5">
      <c r="A4077" s="1" t="s">
        <v>31257</v>
      </c>
      <c r="B4077" s="1" t="s">
        <v>31258</v>
      </c>
      <c r="C4077" s="1" t="s">
        <v>23900</v>
      </c>
      <c r="D4077" s="1" t="s">
        <v>31259</v>
      </c>
      <c r="E4077" s="1">
        <v>2018</v>
      </c>
      <c r="F4077" s="1" t="s">
        <v>10830</v>
      </c>
      <c r="G4077" s="1">
        <v>15566013</v>
      </c>
      <c r="H4077" s="1">
        <v>13</v>
      </c>
      <c r="I4077" s="1" t="s">
        <v>31260</v>
      </c>
      <c r="J4077" s="1" t="s">
        <v>31261</v>
      </c>
      <c r="K4077" s="1" t="s">
        <v>7972</v>
      </c>
      <c r="L4077" s="1" t="s">
        <v>8102</v>
      </c>
    </row>
    <row r="4078" spans="1:12" ht="37.5">
      <c r="A4078" s="1" t="s">
        <v>31262</v>
      </c>
      <c r="B4078" s="1" t="s">
        <v>31263</v>
      </c>
      <c r="C4078" s="1" t="s">
        <v>23900</v>
      </c>
      <c r="D4078" s="1" t="s">
        <v>31264</v>
      </c>
      <c r="E4078" s="1">
        <v>2018</v>
      </c>
      <c r="F4078" s="1" t="s">
        <v>8192</v>
      </c>
      <c r="G4078" s="1">
        <v>1485598</v>
      </c>
      <c r="H4078" s="1">
        <v>42</v>
      </c>
      <c r="I4078" s="1" t="s">
        <v>31265</v>
      </c>
      <c r="J4078" s="1" t="s">
        <v>31266</v>
      </c>
      <c r="K4078" s="1" t="s">
        <v>7972</v>
      </c>
      <c r="L4078" s="1" t="s">
        <v>7978</v>
      </c>
    </row>
    <row r="4079" spans="1:12" ht="37.5">
      <c r="A4079" s="1" t="s">
        <v>31267</v>
      </c>
      <c r="B4079" s="1" t="s">
        <v>31268</v>
      </c>
      <c r="C4079" s="1" t="s">
        <v>23900</v>
      </c>
      <c r="D4079" s="1" t="s">
        <v>31269</v>
      </c>
      <c r="E4079" s="1">
        <v>2018</v>
      </c>
      <c r="F4079" s="1" t="s">
        <v>9923</v>
      </c>
      <c r="G4079" s="1">
        <v>1679236</v>
      </c>
      <c r="H4079" s="1">
        <v>108</v>
      </c>
      <c r="I4079" s="1" t="s">
        <v>31270</v>
      </c>
      <c r="J4079" s="1" t="s">
        <v>31271</v>
      </c>
      <c r="K4079" s="1" t="s">
        <v>7972</v>
      </c>
      <c r="L4079" s="1" t="s">
        <v>7993</v>
      </c>
    </row>
    <row r="4080" spans="1:12" ht="37.5">
      <c r="A4080" s="1" t="s">
        <v>31272</v>
      </c>
      <c r="B4080" s="1" t="s">
        <v>31273</v>
      </c>
      <c r="C4080" s="1" t="s">
        <v>23900</v>
      </c>
      <c r="D4080" s="1" t="s">
        <v>31274</v>
      </c>
      <c r="E4080" s="1">
        <v>2018</v>
      </c>
      <c r="F4080" s="1" t="s">
        <v>11020</v>
      </c>
      <c r="G4080" s="1">
        <v>457906</v>
      </c>
      <c r="H4080" s="1">
        <v>70</v>
      </c>
      <c r="I4080" s="1" t="s">
        <v>31275</v>
      </c>
      <c r="J4080" s="1" t="s">
        <v>31276</v>
      </c>
      <c r="K4080" s="1" t="s">
        <v>7972</v>
      </c>
      <c r="L4080" s="1" t="s">
        <v>8027</v>
      </c>
    </row>
    <row r="4081" spans="1:12" ht="37.5">
      <c r="A4081" s="1" t="s">
        <v>31277</v>
      </c>
      <c r="B4081" s="1" t="s">
        <v>31278</v>
      </c>
      <c r="C4081" s="1" t="s">
        <v>23900</v>
      </c>
      <c r="D4081" s="1" t="s">
        <v>31279</v>
      </c>
      <c r="E4081" s="1">
        <v>2018</v>
      </c>
      <c r="F4081" s="1" t="s">
        <v>31280</v>
      </c>
      <c r="G4081" s="1" t="s">
        <v>31281</v>
      </c>
      <c r="H4081" s="1">
        <v>52</v>
      </c>
      <c r="I4081" s="1" t="s">
        <v>31282</v>
      </c>
      <c r="J4081" s="1" t="s">
        <v>31283</v>
      </c>
      <c r="K4081" s="1" t="s">
        <v>7972</v>
      </c>
      <c r="L4081" s="1" t="s">
        <v>15580</v>
      </c>
    </row>
    <row r="4082" spans="1:12" ht="37.5">
      <c r="A4082" s="1" t="s">
        <v>31284</v>
      </c>
      <c r="B4082" s="1" t="s">
        <v>31285</v>
      </c>
      <c r="C4082" s="1" t="s">
        <v>23900</v>
      </c>
      <c r="D4082" s="1" t="s">
        <v>31286</v>
      </c>
      <c r="E4082" s="1">
        <v>2018</v>
      </c>
      <c r="F4082" s="1" t="s">
        <v>31287</v>
      </c>
      <c r="G4082" s="1">
        <v>21573611</v>
      </c>
      <c r="H4082" s="1">
        <v>2019</v>
      </c>
      <c r="I4082" s="1" t="s">
        <v>31288</v>
      </c>
      <c r="J4082" s="1" t="s">
        <v>31289</v>
      </c>
      <c r="K4082" s="1" t="s">
        <v>7972</v>
      </c>
      <c r="L4082" s="1" t="s">
        <v>8078</v>
      </c>
    </row>
    <row r="4083" spans="1:12" ht="37.5">
      <c r="A4083" s="1" t="s">
        <v>31290</v>
      </c>
      <c r="B4083" s="1" t="s">
        <v>31291</v>
      </c>
      <c r="C4083" s="1" t="s">
        <v>23900</v>
      </c>
      <c r="D4083" s="1" t="s">
        <v>31292</v>
      </c>
      <c r="E4083" s="1">
        <v>2018</v>
      </c>
      <c r="F4083" s="1" t="s">
        <v>31293</v>
      </c>
      <c r="G4083" s="1">
        <v>10009000</v>
      </c>
      <c r="H4083" s="1">
        <v>33</v>
      </c>
      <c r="I4083" s="1" t="s">
        <v>31294</v>
      </c>
      <c r="J4083" s="1" t="s">
        <v>31295</v>
      </c>
      <c r="K4083" s="1" t="s">
        <v>7972</v>
      </c>
      <c r="L4083" s="1" t="s">
        <v>13326</v>
      </c>
    </row>
    <row r="4084" spans="1:12" ht="37.5">
      <c r="A4084" s="1" t="s">
        <v>31296</v>
      </c>
      <c r="B4084" s="1" t="s">
        <v>31297</v>
      </c>
      <c r="C4084" s="1" t="s">
        <v>23900</v>
      </c>
      <c r="D4084" s="1" t="s">
        <v>31298</v>
      </c>
      <c r="E4084" s="1">
        <v>2018</v>
      </c>
      <c r="F4084" s="1" t="s">
        <v>9923</v>
      </c>
      <c r="G4084" s="1">
        <v>1679236</v>
      </c>
      <c r="H4084" s="1">
        <v>108</v>
      </c>
      <c r="I4084" s="1" t="s">
        <v>31299</v>
      </c>
      <c r="J4084" s="1" t="s">
        <v>31300</v>
      </c>
      <c r="K4084" s="1" t="s">
        <v>7972</v>
      </c>
      <c r="L4084" s="1" t="s">
        <v>7993</v>
      </c>
    </row>
    <row r="4085" spans="1:12" ht="37.5">
      <c r="A4085" s="1" t="s">
        <v>31301</v>
      </c>
      <c r="B4085" s="1" t="s">
        <v>31302</v>
      </c>
      <c r="C4085" s="1" t="s">
        <v>23900</v>
      </c>
      <c r="D4085" s="1" t="s">
        <v>31303</v>
      </c>
      <c r="E4085" s="1">
        <v>2018</v>
      </c>
      <c r="F4085" s="1" t="s">
        <v>31304</v>
      </c>
      <c r="G4085" s="1" t="s">
        <v>7969</v>
      </c>
      <c r="H4085" s="1">
        <v>2018</v>
      </c>
      <c r="I4085" s="1" t="s">
        <v>31305</v>
      </c>
      <c r="J4085" s="1" t="s">
        <v>31306</v>
      </c>
      <c r="K4085" s="1" t="s">
        <v>7972</v>
      </c>
      <c r="L4085" s="1" t="s">
        <v>8102</v>
      </c>
    </row>
    <row r="4086" spans="1:12" ht="37.5">
      <c r="A4086" s="1" t="s">
        <v>31307</v>
      </c>
      <c r="B4086" s="1" t="s">
        <v>31308</v>
      </c>
      <c r="C4086" s="1" t="s">
        <v>23900</v>
      </c>
      <c r="D4086" s="1" t="s">
        <v>31309</v>
      </c>
      <c r="E4086" s="1">
        <v>2018</v>
      </c>
      <c r="F4086" s="1" t="s">
        <v>8192</v>
      </c>
      <c r="G4086" s="1">
        <v>1485598</v>
      </c>
      <c r="H4086" s="1">
        <v>42</v>
      </c>
      <c r="I4086" s="1" t="s">
        <v>31310</v>
      </c>
      <c r="J4086" s="1" t="s">
        <v>31311</v>
      </c>
      <c r="K4086" s="1" t="s">
        <v>7972</v>
      </c>
      <c r="L4086" s="1" t="s">
        <v>13326</v>
      </c>
    </row>
    <row r="4087" spans="1:12" ht="50">
      <c r="A4087" s="1" t="s">
        <v>31312</v>
      </c>
      <c r="B4087" s="1" t="s">
        <v>31313</v>
      </c>
      <c r="C4087" s="1" t="s">
        <v>23900</v>
      </c>
      <c r="D4087" s="1" t="s">
        <v>31314</v>
      </c>
      <c r="E4087" s="1">
        <v>2018</v>
      </c>
      <c r="F4087" s="1" t="s">
        <v>31315</v>
      </c>
      <c r="G4087" s="1" t="s">
        <v>7969</v>
      </c>
      <c r="H4087" s="1" t="s">
        <v>7969</v>
      </c>
      <c r="I4087" s="1" t="s">
        <v>31316</v>
      </c>
      <c r="J4087" s="1" t="s">
        <v>31317</v>
      </c>
      <c r="K4087" s="1" t="s">
        <v>7972</v>
      </c>
      <c r="L4087" s="1" t="s">
        <v>8102</v>
      </c>
    </row>
    <row r="4088" spans="1:12" ht="37.5">
      <c r="A4088" s="1" t="s">
        <v>31318</v>
      </c>
      <c r="B4088" s="1" t="s">
        <v>31319</v>
      </c>
      <c r="C4088" s="1" t="s">
        <v>23900</v>
      </c>
      <c r="D4088" s="1" t="s">
        <v>31320</v>
      </c>
      <c r="E4088" s="1">
        <v>2018</v>
      </c>
      <c r="F4088" s="1" t="s">
        <v>8144</v>
      </c>
      <c r="G4088" s="1">
        <v>20763417</v>
      </c>
      <c r="H4088" s="1">
        <v>8</v>
      </c>
      <c r="I4088" s="1" t="s">
        <v>31321</v>
      </c>
      <c r="J4088" s="1" t="s">
        <v>31322</v>
      </c>
      <c r="K4088" s="1" t="s">
        <v>7972</v>
      </c>
      <c r="L4088" s="1" t="s">
        <v>11745</v>
      </c>
    </row>
    <row r="4089" spans="1:12" ht="37.5">
      <c r="A4089" s="1" t="s">
        <v>31323</v>
      </c>
      <c r="B4089" s="1" t="s">
        <v>31324</v>
      </c>
      <c r="C4089" s="1" t="s">
        <v>23900</v>
      </c>
      <c r="D4089" s="1" t="s">
        <v>31325</v>
      </c>
      <c r="E4089" s="1">
        <v>2018</v>
      </c>
      <c r="F4089" s="1" t="s">
        <v>31326</v>
      </c>
      <c r="G4089" s="1">
        <v>945145</v>
      </c>
      <c r="H4089" s="1">
        <v>43</v>
      </c>
      <c r="I4089" s="1" t="s">
        <v>31327</v>
      </c>
      <c r="J4089" s="1" t="s">
        <v>31328</v>
      </c>
      <c r="K4089" s="1" t="s">
        <v>7972</v>
      </c>
      <c r="L4089" s="1" t="s">
        <v>13326</v>
      </c>
    </row>
    <row r="4090" spans="1:12" ht="37.5">
      <c r="A4090" s="1" t="s">
        <v>31329</v>
      </c>
      <c r="B4090" s="1" t="s">
        <v>31330</v>
      </c>
      <c r="C4090" s="1" t="s">
        <v>23900</v>
      </c>
      <c r="D4090" s="1" t="s">
        <v>31331</v>
      </c>
      <c r="E4090" s="1">
        <v>2018</v>
      </c>
      <c r="F4090" s="1" t="s">
        <v>8491</v>
      </c>
      <c r="G4090" s="1">
        <v>21693536</v>
      </c>
      <c r="H4090" s="1">
        <v>6</v>
      </c>
      <c r="I4090" s="1" t="s">
        <v>31332</v>
      </c>
      <c r="J4090" s="1" t="s">
        <v>31333</v>
      </c>
      <c r="K4090" s="1" t="s">
        <v>7972</v>
      </c>
      <c r="L4090" s="1" t="s">
        <v>8102</v>
      </c>
    </row>
    <row r="4091" spans="1:12" ht="37.5">
      <c r="A4091" s="1" t="s">
        <v>31334</v>
      </c>
      <c r="B4091" s="1" t="s">
        <v>31335</v>
      </c>
      <c r="C4091" s="1" t="s">
        <v>23900</v>
      </c>
      <c r="D4091" s="1" t="s">
        <v>31336</v>
      </c>
      <c r="E4091" s="1">
        <v>2018</v>
      </c>
      <c r="F4091" s="1" t="s">
        <v>24422</v>
      </c>
      <c r="G4091" s="1">
        <v>200255</v>
      </c>
      <c r="H4091" s="1">
        <v>450</v>
      </c>
      <c r="I4091" s="1" t="s">
        <v>31337</v>
      </c>
      <c r="J4091" s="1" t="s">
        <v>31338</v>
      </c>
      <c r="K4091" s="1" t="s">
        <v>7972</v>
      </c>
      <c r="L4091" s="1" t="s">
        <v>8465</v>
      </c>
    </row>
    <row r="4092" spans="1:12" ht="37.5">
      <c r="A4092" s="1" t="s">
        <v>31339</v>
      </c>
      <c r="B4092" s="1" t="s">
        <v>31340</v>
      </c>
      <c r="C4092" s="1" t="s">
        <v>23900</v>
      </c>
      <c r="D4092" s="1" t="s">
        <v>31341</v>
      </c>
      <c r="E4092" s="1">
        <v>2018</v>
      </c>
      <c r="F4092" s="1" t="s">
        <v>15555</v>
      </c>
      <c r="G4092" s="1">
        <v>7421222</v>
      </c>
      <c r="H4092" s="1">
        <v>35</v>
      </c>
      <c r="I4092" s="1" t="s">
        <v>31342</v>
      </c>
      <c r="J4092" s="1" t="s">
        <v>31343</v>
      </c>
      <c r="K4092" s="1" t="s">
        <v>7972</v>
      </c>
      <c r="L4092" s="1" t="s">
        <v>14712</v>
      </c>
    </row>
    <row r="4093" spans="1:12" ht="37.5">
      <c r="A4093" s="1" t="s">
        <v>31344</v>
      </c>
      <c r="B4093" s="1" t="s">
        <v>31345</v>
      </c>
      <c r="C4093" s="1" t="s">
        <v>23900</v>
      </c>
      <c r="D4093" s="1" t="s">
        <v>31346</v>
      </c>
      <c r="E4093" s="1">
        <v>2018</v>
      </c>
      <c r="F4093" s="1" t="s">
        <v>31347</v>
      </c>
      <c r="G4093" s="1">
        <v>18777503</v>
      </c>
      <c r="H4093" s="1">
        <v>28</v>
      </c>
      <c r="I4093" s="1" t="s">
        <v>31348</v>
      </c>
      <c r="J4093" s="1" t="s">
        <v>31349</v>
      </c>
      <c r="K4093" s="1" t="s">
        <v>7972</v>
      </c>
      <c r="L4093" s="1" t="s">
        <v>7993</v>
      </c>
    </row>
    <row r="4094" spans="1:12" ht="25">
      <c r="A4094" s="1" t="e">
        <v>#N/A</v>
      </c>
      <c r="B4094" s="1" t="s">
        <v>31350</v>
      </c>
      <c r="C4094" s="1" t="s">
        <v>23900</v>
      </c>
      <c r="D4094" s="1" t="s">
        <v>31351</v>
      </c>
      <c r="E4094" s="1"/>
      <c r="F4094" s="1"/>
      <c r="G4094" s="1"/>
      <c r="H4094" s="1"/>
      <c r="I4094" s="1"/>
      <c r="J4094" s="1"/>
      <c r="K4094" s="1"/>
      <c r="L4094" s="1"/>
    </row>
    <row r="4095" spans="1:12" ht="37.5">
      <c r="A4095" s="1" t="s">
        <v>31352</v>
      </c>
      <c r="B4095" s="1" t="s">
        <v>31353</v>
      </c>
      <c r="C4095" s="1" t="s">
        <v>23900</v>
      </c>
      <c r="D4095" s="1" t="s">
        <v>31354</v>
      </c>
      <c r="E4095" s="1">
        <v>2018</v>
      </c>
      <c r="F4095" s="1" t="s">
        <v>31355</v>
      </c>
      <c r="G4095" s="1" t="s">
        <v>7969</v>
      </c>
      <c r="H4095" s="1" t="s">
        <v>7969</v>
      </c>
      <c r="I4095" s="1" t="s">
        <v>31356</v>
      </c>
      <c r="J4095" s="1" t="s">
        <v>31357</v>
      </c>
      <c r="K4095" s="1" t="s">
        <v>7972</v>
      </c>
      <c r="L4095" s="1" t="s">
        <v>8102</v>
      </c>
    </row>
    <row r="4096" spans="1:12" ht="37.5">
      <c r="A4096" s="1" t="s">
        <v>31358</v>
      </c>
      <c r="B4096" s="1" t="s">
        <v>31359</v>
      </c>
      <c r="C4096" s="1" t="s">
        <v>23900</v>
      </c>
      <c r="D4096" s="1" t="s">
        <v>31360</v>
      </c>
      <c r="E4096" s="1">
        <v>2018</v>
      </c>
      <c r="F4096" s="1" t="s">
        <v>31361</v>
      </c>
      <c r="G4096" s="1">
        <v>9218890</v>
      </c>
      <c r="H4096" s="1">
        <v>100</v>
      </c>
      <c r="I4096" s="1" t="s">
        <v>31362</v>
      </c>
      <c r="J4096" s="1" t="s">
        <v>31363</v>
      </c>
      <c r="K4096" s="1" t="s">
        <v>7972</v>
      </c>
      <c r="L4096" s="1" t="s">
        <v>7993</v>
      </c>
    </row>
    <row r="4097" spans="1:12" ht="37.5">
      <c r="A4097" s="1" t="s">
        <v>31364</v>
      </c>
      <c r="B4097" s="1" t="s">
        <v>31365</v>
      </c>
      <c r="C4097" s="1" t="s">
        <v>23900</v>
      </c>
      <c r="D4097" s="1" t="s">
        <v>31366</v>
      </c>
      <c r="E4097" s="1">
        <v>2018</v>
      </c>
      <c r="F4097" s="1" t="s">
        <v>8192</v>
      </c>
      <c r="G4097" s="1">
        <v>1485598</v>
      </c>
      <c r="H4097" s="1">
        <v>42</v>
      </c>
      <c r="I4097" s="1" t="s">
        <v>31367</v>
      </c>
      <c r="J4097" s="1" t="s">
        <v>31368</v>
      </c>
      <c r="K4097" s="1" t="s">
        <v>7972</v>
      </c>
      <c r="L4097" s="1" t="s">
        <v>13326</v>
      </c>
    </row>
    <row r="4098" spans="1:12" ht="37.5">
      <c r="A4098" s="1" t="s">
        <v>31369</v>
      </c>
      <c r="B4098" s="1" t="s">
        <v>31370</v>
      </c>
      <c r="C4098" s="1" t="s">
        <v>23900</v>
      </c>
      <c r="D4098" s="1" t="s">
        <v>31371</v>
      </c>
      <c r="E4098" s="1">
        <v>2018</v>
      </c>
      <c r="F4098" s="1" t="s">
        <v>8491</v>
      </c>
      <c r="G4098" s="1">
        <v>21693536</v>
      </c>
      <c r="H4098" s="1">
        <v>6</v>
      </c>
      <c r="I4098" s="1" t="s">
        <v>31372</v>
      </c>
      <c r="J4098" s="1" t="s">
        <v>31373</v>
      </c>
      <c r="K4098" s="1" t="s">
        <v>7972</v>
      </c>
      <c r="L4098" s="1" t="s">
        <v>8102</v>
      </c>
    </row>
    <row r="4099" spans="1:12" ht="37.5">
      <c r="A4099" s="1" t="s">
        <v>31374</v>
      </c>
      <c r="B4099" s="1" t="s">
        <v>31375</v>
      </c>
      <c r="C4099" s="1" t="s">
        <v>23900</v>
      </c>
      <c r="D4099" s="1" t="s">
        <v>31376</v>
      </c>
      <c r="E4099" s="1">
        <v>2018</v>
      </c>
      <c r="F4099" s="1" t="s">
        <v>8443</v>
      </c>
      <c r="G4099" s="1">
        <v>13891286</v>
      </c>
      <c r="H4099" s="1">
        <v>140</v>
      </c>
      <c r="I4099" s="1" t="s">
        <v>31377</v>
      </c>
      <c r="J4099" s="1" t="s">
        <v>31378</v>
      </c>
      <c r="K4099" s="1" t="s">
        <v>7972</v>
      </c>
      <c r="L4099" s="1" t="s">
        <v>7993</v>
      </c>
    </row>
    <row r="4100" spans="1:12" ht="37.5">
      <c r="A4100" s="1" t="s">
        <v>31379</v>
      </c>
      <c r="B4100" s="1" t="s">
        <v>31380</v>
      </c>
      <c r="C4100" s="1" t="s">
        <v>23900</v>
      </c>
      <c r="D4100" s="1" t="s">
        <v>31381</v>
      </c>
      <c r="E4100" s="1">
        <v>2018</v>
      </c>
      <c r="F4100" s="1" t="s">
        <v>31184</v>
      </c>
      <c r="G4100" s="1" t="s">
        <v>7969</v>
      </c>
      <c r="H4100" s="1" t="s">
        <v>7969</v>
      </c>
      <c r="I4100" s="1" t="s">
        <v>31382</v>
      </c>
      <c r="J4100" s="1" t="s">
        <v>31383</v>
      </c>
      <c r="K4100" s="1" t="s">
        <v>7972</v>
      </c>
      <c r="L4100" s="1" t="s">
        <v>8102</v>
      </c>
    </row>
    <row r="4101" spans="1:12" ht="37.5">
      <c r="A4101" s="1" t="s">
        <v>31384</v>
      </c>
      <c r="B4101" s="1" t="s">
        <v>31385</v>
      </c>
      <c r="C4101" s="1" t="s">
        <v>23900</v>
      </c>
      <c r="D4101" s="1" t="s">
        <v>31386</v>
      </c>
      <c r="E4101" s="1">
        <v>2018</v>
      </c>
      <c r="F4101" s="1" t="s">
        <v>24648</v>
      </c>
      <c r="G4101" s="1">
        <v>21682194</v>
      </c>
      <c r="H4101" s="1">
        <v>22</v>
      </c>
      <c r="I4101" s="1" t="s">
        <v>31387</v>
      </c>
      <c r="J4101" s="1" t="s">
        <v>31388</v>
      </c>
      <c r="K4101" s="1" t="s">
        <v>7972</v>
      </c>
      <c r="L4101" s="1" t="s">
        <v>8102</v>
      </c>
    </row>
    <row r="4102" spans="1:12" ht="37.5">
      <c r="A4102" s="1" t="s">
        <v>31389</v>
      </c>
      <c r="B4102" s="1" t="s">
        <v>31390</v>
      </c>
      <c r="C4102" s="1" t="s">
        <v>23900</v>
      </c>
      <c r="D4102" s="1" t="s">
        <v>31391</v>
      </c>
      <c r="E4102" s="1">
        <v>2018</v>
      </c>
      <c r="F4102" s="1" t="s">
        <v>8392</v>
      </c>
      <c r="G4102" s="1">
        <v>23274662</v>
      </c>
      <c r="H4102" s="1">
        <v>5</v>
      </c>
      <c r="I4102" s="1" t="s">
        <v>31392</v>
      </c>
      <c r="J4102" s="1" t="s">
        <v>31393</v>
      </c>
      <c r="K4102" s="1" t="s">
        <v>7972</v>
      </c>
      <c r="L4102" s="1" t="s">
        <v>8102</v>
      </c>
    </row>
    <row r="4103" spans="1:12" ht="37.5">
      <c r="A4103" s="1" t="s">
        <v>31394</v>
      </c>
      <c r="B4103" s="1" t="s">
        <v>31395</v>
      </c>
      <c r="C4103" s="1" t="s">
        <v>23900</v>
      </c>
      <c r="D4103" s="1" t="s">
        <v>31396</v>
      </c>
      <c r="E4103" s="1">
        <v>2018</v>
      </c>
      <c r="F4103" s="1" t="s">
        <v>31397</v>
      </c>
      <c r="G4103" s="1" t="s">
        <v>7969</v>
      </c>
      <c r="H4103" s="1" t="s">
        <v>7969</v>
      </c>
      <c r="I4103" s="1" t="s">
        <v>31398</v>
      </c>
      <c r="J4103" s="1" t="s">
        <v>31399</v>
      </c>
      <c r="K4103" s="1" t="s">
        <v>7972</v>
      </c>
      <c r="L4103" s="1" t="s">
        <v>8102</v>
      </c>
    </row>
    <row r="4104" spans="1:12" ht="37.5">
      <c r="A4104" s="1" t="s">
        <v>31400</v>
      </c>
      <c r="B4104" s="1" t="s">
        <v>31401</v>
      </c>
      <c r="C4104" s="1" t="s">
        <v>23900</v>
      </c>
      <c r="D4104" s="1" t="s">
        <v>31402</v>
      </c>
      <c r="E4104" s="1">
        <v>2018</v>
      </c>
      <c r="F4104" s="1" t="s">
        <v>31403</v>
      </c>
      <c r="G4104" s="1" t="s">
        <v>7969</v>
      </c>
      <c r="H4104" s="1" t="s">
        <v>7969</v>
      </c>
      <c r="I4104" s="1" t="s">
        <v>31404</v>
      </c>
      <c r="J4104" s="1" t="s">
        <v>31405</v>
      </c>
      <c r="K4104" s="1" t="s">
        <v>7972</v>
      </c>
      <c r="L4104" s="1" t="s">
        <v>8102</v>
      </c>
    </row>
    <row r="4105" spans="1:12" ht="37.5">
      <c r="A4105" s="1" t="s">
        <v>31406</v>
      </c>
      <c r="B4105" s="1" t="s">
        <v>31407</v>
      </c>
      <c r="C4105" s="1" t="s">
        <v>23900</v>
      </c>
      <c r="D4105" s="1" t="s">
        <v>31408</v>
      </c>
      <c r="E4105" s="1">
        <v>2018</v>
      </c>
      <c r="F4105" s="1" t="s">
        <v>8192</v>
      </c>
      <c r="G4105" s="1">
        <v>1485598</v>
      </c>
      <c r="H4105" s="1">
        <v>42</v>
      </c>
      <c r="I4105" s="1" t="s">
        <v>31409</v>
      </c>
      <c r="J4105" s="1" t="s">
        <v>31410</v>
      </c>
      <c r="K4105" s="1" t="s">
        <v>7972</v>
      </c>
      <c r="L4105" s="1" t="s">
        <v>13326</v>
      </c>
    </row>
    <row r="4106" spans="1:12" ht="37.5">
      <c r="A4106" s="1" t="s">
        <v>31411</v>
      </c>
      <c r="B4106" s="1" t="s">
        <v>31412</v>
      </c>
      <c r="C4106" s="1" t="s">
        <v>23900</v>
      </c>
      <c r="D4106" s="1" t="s">
        <v>31413</v>
      </c>
      <c r="E4106" s="1">
        <v>2018</v>
      </c>
      <c r="F4106" s="1" t="s">
        <v>21402</v>
      </c>
      <c r="G4106" s="1">
        <v>2786125</v>
      </c>
      <c r="H4106" s="1">
        <v>48</v>
      </c>
      <c r="I4106" s="1" t="s">
        <v>31414</v>
      </c>
      <c r="J4106" s="1" t="s">
        <v>31415</v>
      </c>
      <c r="K4106" s="1" t="s">
        <v>7972</v>
      </c>
      <c r="L4106" s="1" t="s">
        <v>7993</v>
      </c>
    </row>
    <row r="4107" spans="1:12" ht="37.5">
      <c r="A4107" s="1" t="s">
        <v>31416</v>
      </c>
      <c r="B4107" s="1" t="s">
        <v>31417</v>
      </c>
      <c r="C4107" s="1" t="s">
        <v>23900</v>
      </c>
      <c r="D4107" s="1" t="s">
        <v>31418</v>
      </c>
      <c r="E4107" s="1">
        <v>2018</v>
      </c>
      <c r="F4107" s="1" t="s">
        <v>31419</v>
      </c>
      <c r="G4107" s="1">
        <v>9567135</v>
      </c>
      <c r="H4107" s="1">
        <v>86</v>
      </c>
      <c r="I4107" s="1" t="s">
        <v>31420</v>
      </c>
      <c r="J4107" s="1" t="s">
        <v>31421</v>
      </c>
      <c r="K4107" s="1" t="s">
        <v>7972</v>
      </c>
      <c r="L4107" s="1" t="s">
        <v>8027</v>
      </c>
    </row>
    <row r="4108" spans="1:12" ht="37.5">
      <c r="A4108" s="1" t="s">
        <v>31422</v>
      </c>
      <c r="B4108" s="1" t="s">
        <v>31423</v>
      </c>
      <c r="C4108" s="1" t="s">
        <v>23900</v>
      </c>
      <c r="D4108" s="1" t="s">
        <v>31424</v>
      </c>
      <c r="E4108" s="1">
        <v>2018</v>
      </c>
      <c r="F4108" s="1" t="s">
        <v>14080</v>
      </c>
      <c r="G4108" s="1" t="s">
        <v>7969</v>
      </c>
      <c r="H4108" s="1">
        <v>2018</v>
      </c>
      <c r="I4108" s="1" t="s">
        <v>31425</v>
      </c>
      <c r="J4108" s="1" t="s">
        <v>31426</v>
      </c>
      <c r="K4108" s="1" t="s">
        <v>7972</v>
      </c>
      <c r="L4108" s="1" t="s">
        <v>8102</v>
      </c>
    </row>
    <row r="4109" spans="1:12" ht="37.5">
      <c r="A4109" s="1" t="s">
        <v>31427</v>
      </c>
      <c r="B4109" s="1" t="s">
        <v>31428</v>
      </c>
      <c r="C4109" s="1" t="s">
        <v>23900</v>
      </c>
      <c r="D4109" s="1" t="s">
        <v>11607</v>
      </c>
      <c r="E4109" s="1">
        <v>2018</v>
      </c>
      <c r="F4109" s="1" t="s">
        <v>10830</v>
      </c>
      <c r="G4109" s="1">
        <v>15566013</v>
      </c>
      <c r="H4109" s="1">
        <v>14</v>
      </c>
      <c r="I4109" s="1" t="s">
        <v>31429</v>
      </c>
      <c r="J4109" s="1" t="s">
        <v>31430</v>
      </c>
      <c r="K4109" s="1" t="s">
        <v>7972</v>
      </c>
      <c r="L4109" s="1" t="s">
        <v>8102</v>
      </c>
    </row>
    <row r="4110" spans="1:12" ht="25">
      <c r="A4110" s="1" t="e">
        <v>#N/A</v>
      </c>
      <c r="B4110" s="1" t="s">
        <v>31431</v>
      </c>
      <c r="C4110" s="1" t="s">
        <v>23900</v>
      </c>
      <c r="D4110" s="1" t="s">
        <v>31432</v>
      </c>
      <c r="E4110" s="1"/>
      <c r="F4110" s="1"/>
      <c r="G4110" s="1"/>
      <c r="H4110" s="1"/>
      <c r="I4110" s="1"/>
      <c r="J4110" s="1"/>
      <c r="K4110" s="1"/>
      <c r="L4110" s="1"/>
    </row>
    <row r="4111" spans="1:12" ht="37.5">
      <c r="A4111" s="1" t="s">
        <v>31433</v>
      </c>
      <c r="B4111" s="1" t="s">
        <v>31434</v>
      </c>
      <c r="C4111" s="1" t="s">
        <v>23900</v>
      </c>
      <c r="D4111" s="1" t="s">
        <v>31435</v>
      </c>
      <c r="E4111" s="1">
        <v>2018</v>
      </c>
      <c r="F4111" s="1" t="s">
        <v>31436</v>
      </c>
      <c r="G4111" s="1">
        <v>21682267</v>
      </c>
      <c r="H4111" s="1">
        <v>48</v>
      </c>
      <c r="I4111" s="1" t="s">
        <v>31437</v>
      </c>
      <c r="J4111" s="1" t="s">
        <v>31438</v>
      </c>
      <c r="K4111" s="1" t="s">
        <v>7972</v>
      </c>
      <c r="L4111" s="1" t="s">
        <v>8102</v>
      </c>
    </row>
    <row r="4112" spans="1:12" ht="37.5">
      <c r="A4112" s="1" t="s">
        <v>31439</v>
      </c>
      <c r="B4112" s="1" t="s">
        <v>31440</v>
      </c>
      <c r="C4112" s="1" t="s">
        <v>23900</v>
      </c>
      <c r="D4112" s="1" t="s">
        <v>31441</v>
      </c>
      <c r="E4112" s="1">
        <v>2018</v>
      </c>
      <c r="F4112" s="1" t="s">
        <v>8491</v>
      </c>
      <c r="G4112" s="1">
        <v>21693536</v>
      </c>
      <c r="H4112" s="1">
        <v>6</v>
      </c>
      <c r="I4112" s="1" t="s">
        <v>31442</v>
      </c>
      <c r="J4112" s="1" t="s">
        <v>31443</v>
      </c>
      <c r="K4112" s="1" t="s">
        <v>7972</v>
      </c>
      <c r="L4112" s="1" t="s">
        <v>8102</v>
      </c>
    </row>
    <row r="4113" spans="1:12" ht="37.5">
      <c r="A4113" s="1" t="s">
        <v>31444</v>
      </c>
      <c r="B4113" s="1" t="s">
        <v>31445</v>
      </c>
      <c r="C4113" s="1" t="s">
        <v>23900</v>
      </c>
      <c r="D4113" s="1" t="s">
        <v>31446</v>
      </c>
      <c r="E4113" s="1">
        <v>2018</v>
      </c>
      <c r="F4113" s="1" t="s">
        <v>31355</v>
      </c>
      <c r="G4113" s="1" t="s">
        <v>7969</v>
      </c>
      <c r="H4113" s="1" t="s">
        <v>7969</v>
      </c>
      <c r="I4113" s="1" t="s">
        <v>31447</v>
      </c>
      <c r="J4113" s="1" t="s">
        <v>31448</v>
      </c>
      <c r="K4113" s="1" t="s">
        <v>7972</v>
      </c>
      <c r="L4113" s="1" t="s">
        <v>8102</v>
      </c>
    </row>
    <row r="4114" spans="1:12" ht="37.5">
      <c r="A4114" s="1" t="s">
        <v>31449</v>
      </c>
      <c r="B4114" s="1" t="s">
        <v>31450</v>
      </c>
      <c r="C4114" s="1" t="s">
        <v>23900</v>
      </c>
      <c r="D4114" s="1" t="s">
        <v>31451</v>
      </c>
      <c r="E4114" s="1">
        <v>2018</v>
      </c>
      <c r="F4114" s="1" t="s">
        <v>31452</v>
      </c>
      <c r="G4114" s="1">
        <v>9577572</v>
      </c>
      <c r="H4114" s="1">
        <v>28</v>
      </c>
      <c r="I4114" s="1" t="s">
        <v>31453</v>
      </c>
      <c r="J4114" s="1" t="s">
        <v>31454</v>
      </c>
      <c r="K4114" s="1" t="s">
        <v>7972</v>
      </c>
      <c r="L4114" s="1" t="s">
        <v>15580</v>
      </c>
    </row>
    <row r="4115" spans="1:12" ht="37.5">
      <c r="A4115" s="1" t="s">
        <v>31455</v>
      </c>
      <c r="B4115" s="1" t="s">
        <v>31456</v>
      </c>
      <c r="C4115" s="1" t="s">
        <v>23900</v>
      </c>
      <c r="D4115" s="1" t="s">
        <v>31457</v>
      </c>
      <c r="E4115" s="1">
        <v>2018</v>
      </c>
      <c r="F4115" s="1" t="s">
        <v>25152</v>
      </c>
      <c r="G4115" s="1">
        <v>15503607</v>
      </c>
      <c r="H4115" s="1">
        <v>2018</v>
      </c>
      <c r="I4115" s="1" t="s">
        <v>31458</v>
      </c>
      <c r="J4115" s="1" t="s">
        <v>31459</v>
      </c>
      <c r="K4115" s="1" t="s">
        <v>7972</v>
      </c>
      <c r="L4115" s="1" t="s">
        <v>8102</v>
      </c>
    </row>
    <row r="4116" spans="1:12" ht="75">
      <c r="A4116" s="1" t="s">
        <v>31460</v>
      </c>
      <c r="B4116" s="1" t="s">
        <v>31461</v>
      </c>
      <c r="C4116" s="1" t="s">
        <v>23900</v>
      </c>
      <c r="D4116" s="1" t="s">
        <v>31462</v>
      </c>
      <c r="E4116" s="1">
        <v>2018</v>
      </c>
      <c r="F4116" s="1" t="s">
        <v>31463</v>
      </c>
      <c r="G4116" s="1" t="s">
        <v>7969</v>
      </c>
      <c r="H4116" s="1" t="s">
        <v>7969</v>
      </c>
      <c r="I4116" s="1" t="s">
        <v>31464</v>
      </c>
      <c r="J4116" s="1" t="s">
        <v>31465</v>
      </c>
      <c r="K4116" s="1" t="s">
        <v>7972</v>
      </c>
      <c r="L4116" s="1" t="s">
        <v>8102</v>
      </c>
    </row>
    <row r="4117" spans="1:12" ht="50">
      <c r="A4117" s="1" t="s">
        <v>31466</v>
      </c>
      <c r="B4117" s="1" t="s">
        <v>31467</v>
      </c>
      <c r="C4117" s="1" t="s">
        <v>23900</v>
      </c>
      <c r="D4117" s="1" t="s">
        <v>31468</v>
      </c>
      <c r="E4117" s="1">
        <v>2018</v>
      </c>
      <c r="F4117" s="1" t="s">
        <v>31469</v>
      </c>
      <c r="G4117" s="1">
        <v>2588013</v>
      </c>
      <c r="H4117" s="1">
        <v>38</v>
      </c>
      <c r="I4117" s="1" t="s">
        <v>31470</v>
      </c>
      <c r="J4117" s="1" t="s">
        <v>31471</v>
      </c>
      <c r="K4117" s="1" t="s">
        <v>14279</v>
      </c>
      <c r="L4117" s="1" t="s">
        <v>31472</v>
      </c>
    </row>
    <row r="4118" spans="1:12" ht="37.5">
      <c r="A4118" s="1" t="s">
        <v>4586</v>
      </c>
      <c r="B4118" s="1" t="s">
        <v>31473</v>
      </c>
      <c r="C4118" s="1" t="s">
        <v>23900</v>
      </c>
      <c r="D4118" s="1" t="s">
        <v>31474</v>
      </c>
      <c r="E4118" s="1">
        <v>2018</v>
      </c>
      <c r="F4118" s="1" t="s">
        <v>31475</v>
      </c>
      <c r="G4118" s="1" t="s">
        <v>7969</v>
      </c>
      <c r="H4118" s="1" t="s">
        <v>7969</v>
      </c>
      <c r="I4118" s="1" t="s">
        <v>31476</v>
      </c>
      <c r="J4118" s="1" t="s">
        <v>31477</v>
      </c>
      <c r="K4118" s="1" t="s">
        <v>7972</v>
      </c>
      <c r="L4118" s="1" t="s">
        <v>8102</v>
      </c>
    </row>
    <row r="4119" spans="1:12" ht="37.5">
      <c r="A4119" s="1" t="s">
        <v>31478</v>
      </c>
      <c r="B4119" s="1" t="s">
        <v>31479</v>
      </c>
      <c r="C4119" s="1" t="s">
        <v>23900</v>
      </c>
      <c r="D4119" s="1" t="s">
        <v>31480</v>
      </c>
      <c r="E4119" s="1">
        <v>2018</v>
      </c>
      <c r="F4119" s="1" t="s">
        <v>31481</v>
      </c>
      <c r="G4119" s="1" t="s">
        <v>7969</v>
      </c>
      <c r="H4119" s="1" t="s">
        <v>7969</v>
      </c>
      <c r="I4119" s="1" t="s">
        <v>31482</v>
      </c>
      <c r="J4119" s="1" t="s">
        <v>31483</v>
      </c>
      <c r="K4119" s="1" t="s">
        <v>7972</v>
      </c>
      <c r="L4119" s="1" t="s">
        <v>8102</v>
      </c>
    </row>
    <row r="4120" spans="1:12" ht="37.5">
      <c r="A4120" s="1" t="s">
        <v>31484</v>
      </c>
      <c r="B4120" s="1" t="s">
        <v>31485</v>
      </c>
      <c r="C4120" s="1" t="s">
        <v>23900</v>
      </c>
      <c r="D4120" s="1" t="s">
        <v>31486</v>
      </c>
      <c r="E4120" s="1">
        <v>2018</v>
      </c>
      <c r="F4120" s="1" t="s">
        <v>21732</v>
      </c>
      <c r="G4120" s="1">
        <v>7303157</v>
      </c>
      <c r="H4120" s="1">
        <v>2</v>
      </c>
      <c r="I4120" s="1" t="s">
        <v>31487</v>
      </c>
      <c r="J4120" s="1" t="s">
        <v>31488</v>
      </c>
      <c r="K4120" s="1" t="s">
        <v>7972</v>
      </c>
      <c r="L4120" s="1" t="s">
        <v>8078</v>
      </c>
    </row>
    <row r="4121" spans="1:12" ht="37.5">
      <c r="A4121" s="1" t="s">
        <v>31489</v>
      </c>
      <c r="B4121" s="1" t="s">
        <v>31490</v>
      </c>
      <c r="C4121" s="1" t="s">
        <v>23900</v>
      </c>
      <c r="D4121" s="1" t="s">
        <v>31491</v>
      </c>
      <c r="E4121" s="1">
        <v>2018</v>
      </c>
      <c r="F4121" s="1" t="s">
        <v>31492</v>
      </c>
      <c r="G4121" s="1">
        <v>987484</v>
      </c>
      <c r="H4121" s="1">
        <v>320</v>
      </c>
      <c r="I4121" s="1" t="s">
        <v>31493</v>
      </c>
      <c r="J4121" s="1" t="s">
        <v>31494</v>
      </c>
      <c r="K4121" s="1" t="s">
        <v>7972</v>
      </c>
      <c r="L4121" s="1" t="s">
        <v>31495</v>
      </c>
    </row>
    <row r="4122" spans="1:12" ht="112.5">
      <c r="A4122" s="1" t="s">
        <v>31496</v>
      </c>
      <c r="B4122" s="1" t="s">
        <v>31497</v>
      </c>
      <c r="C4122" s="1" t="s">
        <v>23900</v>
      </c>
      <c r="D4122" s="1" t="s">
        <v>31498</v>
      </c>
      <c r="E4122" s="1">
        <v>2018</v>
      </c>
      <c r="F4122" s="1" t="s">
        <v>13951</v>
      </c>
      <c r="G4122" s="1" t="s">
        <v>7969</v>
      </c>
      <c r="H4122" s="1" t="s">
        <v>7969</v>
      </c>
      <c r="I4122" s="1" t="s">
        <v>31499</v>
      </c>
      <c r="J4122" s="1" t="s">
        <v>31500</v>
      </c>
      <c r="K4122" s="1" t="s">
        <v>7972</v>
      </c>
      <c r="L4122" s="1" t="s">
        <v>8102</v>
      </c>
    </row>
    <row r="4123" spans="1:12" ht="37.5">
      <c r="A4123" s="1" t="s">
        <v>31501</v>
      </c>
      <c r="B4123" s="1" t="s">
        <v>31502</v>
      </c>
      <c r="C4123" s="1" t="s">
        <v>23900</v>
      </c>
      <c r="D4123" s="1" t="s">
        <v>31503</v>
      </c>
      <c r="E4123" s="1">
        <v>2018</v>
      </c>
      <c r="F4123" s="1" t="s">
        <v>8491</v>
      </c>
      <c r="G4123" s="1">
        <v>21693536</v>
      </c>
      <c r="H4123" s="1">
        <v>6</v>
      </c>
      <c r="I4123" s="1" t="s">
        <v>31504</v>
      </c>
      <c r="J4123" s="1" t="s">
        <v>31505</v>
      </c>
      <c r="K4123" s="1" t="s">
        <v>7972</v>
      </c>
      <c r="L4123" s="1" t="s">
        <v>8102</v>
      </c>
    </row>
    <row r="4124" spans="1:12" ht="50">
      <c r="A4124" s="1" t="s">
        <v>31506</v>
      </c>
      <c r="B4124" s="1" t="s">
        <v>31507</v>
      </c>
      <c r="C4124" s="1" t="s">
        <v>23900</v>
      </c>
      <c r="D4124" s="1" t="s">
        <v>31508</v>
      </c>
      <c r="E4124" s="1">
        <v>2018</v>
      </c>
      <c r="F4124" s="1" t="s">
        <v>31509</v>
      </c>
      <c r="G4124" s="1">
        <v>10675027</v>
      </c>
      <c r="H4124" s="1">
        <v>25</v>
      </c>
      <c r="I4124" s="1" t="s">
        <v>31510</v>
      </c>
      <c r="J4124" s="1" t="s">
        <v>31511</v>
      </c>
      <c r="K4124" s="1" t="s">
        <v>7972</v>
      </c>
      <c r="L4124" s="1" t="s">
        <v>10731</v>
      </c>
    </row>
    <row r="4125" spans="1:12" ht="37.5">
      <c r="A4125" s="1" t="s">
        <v>31512</v>
      </c>
      <c r="B4125" s="1" t="s">
        <v>31513</v>
      </c>
      <c r="C4125" s="1" t="s">
        <v>23900</v>
      </c>
      <c r="D4125" s="1" t="s">
        <v>31514</v>
      </c>
      <c r="E4125" s="1">
        <v>2018</v>
      </c>
      <c r="F4125" s="1" t="s">
        <v>31515</v>
      </c>
      <c r="G4125" s="1" t="s">
        <v>7969</v>
      </c>
      <c r="H4125" s="1" t="s">
        <v>7969</v>
      </c>
      <c r="I4125" s="1" t="s">
        <v>31516</v>
      </c>
      <c r="J4125" s="1" t="s">
        <v>31517</v>
      </c>
      <c r="K4125" s="1" t="s">
        <v>7972</v>
      </c>
      <c r="L4125" s="1" t="s">
        <v>8102</v>
      </c>
    </row>
    <row r="4126" spans="1:12" ht="37.5">
      <c r="A4126" s="1" t="s">
        <v>31518</v>
      </c>
      <c r="B4126" s="1" t="s">
        <v>31519</v>
      </c>
      <c r="C4126" s="1" t="s">
        <v>23900</v>
      </c>
      <c r="D4126" s="1" t="s">
        <v>31520</v>
      </c>
      <c r="E4126" s="1">
        <v>2018</v>
      </c>
      <c r="F4126" s="1" t="s">
        <v>31521</v>
      </c>
      <c r="G4126" s="1">
        <v>9565221</v>
      </c>
      <c r="H4126" s="1">
        <v>34</v>
      </c>
      <c r="I4126" s="1" t="s">
        <v>31522</v>
      </c>
      <c r="J4126" s="1" t="s">
        <v>31523</v>
      </c>
      <c r="K4126" s="1" t="s">
        <v>7972</v>
      </c>
      <c r="L4126" s="1" t="s">
        <v>8027</v>
      </c>
    </row>
    <row r="4127" spans="1:12" ht="37.5">
      <c r="A4127" s="1" t="s">
        <v>31524</v>
      </c>
      <c r="B4127" s="1" t="s">
        <v>31525</v>
      </c>
      <c r="C4127" s="1" t="s">
        <v>23900</v>
      </c>
      <c r="D4127" s="1" t="s">
        <v>31526</v>
      </c>
      <c r="E4127" s="1">
        <v>2018</v>
      </c>
      <c r="F4127" s="1" t="s">
        <v>31527</v>
      </c>
      <c r="G4127" s="1">
        <v>3400352</v>
      </c>
      <c r="H4127" s="1">
        <v>44</v>
      </c>
      <c r="I4127" s="1" t="s">
        <v>31528</v>
      </c>
      <c r="J4127" s="1" t="s">
        <v>31529</v>
      </c>
      <c r="K4127" s="1" t="s">
        <v>7972</v>
      </c>
      <c r="L4127" s="1" t="s">
        <v>11192</v>
      </c>
    </row>
    <row r="4128" spans="1:12" ht="37.5">
      <c r="A4128" s="1" t="s">
        <v>31530</v>
      </c>
      <c r="B4128" s="1" t="s">
        <v>31531</v>
      </c>
      <c r="C4128" s="1" t="s">
        <v>23900</v>
      </c>
      <c r="D4128" s="1" t="s">
        <v>31532</v>
      </c>
      <c r="E4128" s="1">
        <v>2018</v>
      </c>
      <c r="F4128" s="1" t="s">
        <v>31533</v>
      </c>
      <c r="G4128" s="1">
        <v>3785122</v>
      </c>
      <c r="H4128" s="1">
        <v>113</v>
      </c>
      <c r="I4128" s="1" t="s">
        <v>31534</v>
      </c>
      <c r="J4128" s="1" t="s">
        <v>31535</v>
      </c>
      <c r="K4128" s="1" t="s">
        <v>7972</v>
      </c>
      <c r="L4128" s="1" t="s">
        <v>18816</v>
      </c>
    </row>
    <row r="4129" spans="1:12" ht="37.5">
      <c r="A4129" s="1" t="s">
        <v>31536</v>
      </c>
      <c r="B4129" s="1" t="s">
        <v>31537</v>
      </c>
      <c r="C4129" s="1" t="s">
        <v>23900</v>
      </c>
      <c r="D4129" s="1" t="s">
        <v>31538</v>
      </c>
      <c r="E4129" s="1">
        <v>2018</v>
      </c>
      <c r="F4129" s="1" t="s">
        <v>8516</v>
      </c>
      <c r="G4129" s="1">
        <v>20711050</v>
      </c>
      <c r="H4129" s="1">
        <v>10</v>
      </c>
      <c r="I4129" s="1" t="s">
        <v>31539</v>
      </c>
      <c r="J4129" s="1" t="s">
        <v>31540</v>
      </c>
      <c r="K4129" s="1" t="s">
        <v>7972</v>
      </c>
      <c r="L4129" s="1" t="s">
        <v>9292</v>
      </c>
    </row>
    <row r="4130" spans="1:12" ht="50">
      <c r="A4130" s="1" t="s">
        <v>31541</v>
      </c>
      <c r="B4130" s="1" t="s">
        <v>31542</v>
      </c>
      <c r="C4130" s="1" t="s">
        <v>23900</v>
      </c>
      <c r="D4130" s="1" t="s">
        <v>31543</v>
      </c>
      <c r="E4130" s="1">
        <v>2018</v>
      </c>
      <c r="F4130" s="1" t="s">
        <v>17516</v>
      </c>
      <c r="G4130" s="1">
        <v>14637154</v>
      </c>
      <c r="H4130" s="1">
        <v>24</v>
      </c>
      <c r="I4130" s="1" t="s">
        <v>31544</v>
      </c>
      <c r="J4130" s="1" t="s">
        <v>31545</v>
      </c>
      <c r="K4130" s="1" t="s">
        <v>7972</v>
      </c>
      <c r="L4130" s="1" t="s">
        <v>12644</v>
      </c>
    </row>
    <row r="4131" spans="1:12" ht="37.5">
      <c r="A4131" s="1" t="s">
        <v>31546</v>
      </c>
      <c r="B4131" s="1" t="s">
        <v>31547</v>
      </c>
      <c r="C4131" s="1" t="s">
        <v>23900</v>
      </c>
      <c r="D4131" s="1" t="s">
        <v>31548</v>
      </c>
      <c r="E4131" s="1">
        <v>2018</v>
      </c>
      <c r="F4131" s="1" t="s">
        <v>31549</v>
      </c>
      <c r="G4131" s="1">
        <v>15455963</v>
      </c>
      <c r="H4131" s="1">
        <v>15</v>
      </c>
      <c r="I4131" s="1" t="s">
        <v>31550</v>
      </c>
      <c r="J4131" s="1" t="s">
        <v>31551</v>
      </c>
      <c r="K4131" s="1" t="s">
        <v>7972</v>
      </c>
      <c r="L4131" s="1" t="s">
        <v>8102</v>
      </c>
    </row>
    <row r="4132" spans="1:12" ht="37.5">
      <c r="A4132" s="1" t="s">
        <v>31552</v>
      </c>
      <c r="B4132" s="1" t="s">
        <v>31553</v>
      </c>
      <c r="C4132" s="1" t="s">
        <v>23900</v>
      </c>
      <c r="D4132" s="1" t="s">
        <v>31554</v>
      </c>
      <c r="E4132" s="1">
        <v>2018</v>
      </c>
      <c r="F4132" s="1" t="s">
        <v>18728</v>
      </c>
      <c r="G4132" s="1">
        <v>19328184</v>
      </c>
      <c r="H4132" s="1">
        <v>12</v>
      </c>
      <c r="I4132" s="1" t="s">
        <v>31555</v>
      </c>
      <c r="J4132" s="1" t="s">
        <v>31556</v>
      </c>
      <c r="K4132" s="1" t="s">
        <v>7972</v>
      </c>
      <c r="L4132" s="1" t="s">
        <v>8102</v>
      </c>
    </row>
    <row r="4133" spans="1:12" ht="37.5">
      <c r="A4133" s="1" t="s">
        <v>31557</v>
      </c>
      <c r="B4133" s="1" t="s">
        <v>31558</v>
      </c>
      <c r="C4133" s="1" t="s">
        <v>23900</v>
      </c>
      <c r="D4133" s="1" t="s">
        <v>31559</v>
      </c>
      <c r="E4133" s="1">
        <v>2018</v>
      </c>
      <c r="F4133" s="1" t="s">
        <v>11934</v>
      </c>
      <c r="G4133" s="1">
        <v>15407993</v>
      </c>
      <c r="H4133" s="1">
        <v>16</v>
      </c>
      <c r="I4133" s="1" t="s">
        <v>31560</v>
      </c>
      <c r="J4133" s="1" t="s">
        <v>31561</v>
      </c>
      <c r="K4133" s="1" t="s">
        <v>7972</v>
      </c>
      <c r="L4133" s="1" t="s">
        <v>8102</v>
      </c>
    </row>
    <row r="4134" spans="1:12" ht="112.5">
      <c r="A4134" s="1" t="s">
        <v>4525</v>
      </c>
      <c r="B4134" s="1" t="s">
        <v>5158</v>
      </c>
      <c r="C4134" s="1" t="s">
        <v>23900</v>
      </c>
      <c r="D4134" s="1" t="s">
        <v>4528</v>
      </c>
      <c r="E4134" s="1">
        <v>2018</v>
      </c>
      <c r="F4134" s="1" t="s">
        <v>13951</v>
      </c>
      <c r="G4134" s="1" t="s">
        <v>7969</v>
      </c>
      <c r="H4134" s="1" t="s">
        <v>7969</v>
      </c>
      <c r="I4134" s="1" t="s">
        <v>31562</v>
      </c>
      <c r="J4134" s="1" t="s">
        <v>31563</v>
      </c>
      <c r="K4134" s="1" t="s">
        <v>7972</v>
      </c>
      <c r="L4134" s="1" t="s">
        <v>8102</v>
      </c>
    </row>
    <row r="4135" spans="1:12" ht="37.5">
      <c r="A4135" s="1" t="s">
        <v>31564</v>
      </c>
      <c r="B4135" s="1" t="s">
        <v>31565</v>
      </c>
      <c r="C4135" s="1" t="s">
        <v>23900</v>
      </c>
      <c r="D4135" s="1" t="s">
        <v>31566</v>
      </c>
      <c r="E4135" s="1">
        <v>2018</v>
      </c>
      <c r="F4135" s="1" t="s">
        <v>8043</v>
      </c>
      <c r="G4135" s="1">
        <v>13807501</v>
      </c>
      <c r="H4135" s="1">
        <v>77</v>
      </c>
      <c r="I4135" s="1" t="s">
        <v>31567</v>
      </c>
      <c r="J4135" s="1" t="s">
        <v>31568</v>
      </c>
      <c r="K4135" s="1" t="s">
        <v>7972</v>
      </c>
      <c r="L4135" s="1" t="s">
        <v>13326</v>
      </c>
    </row>
    <row r="4136" spans="1:12" ht="37.5">
      <c r="A4136" s="1" t="s">
        <v>31569</v>
      </c>
      <c r="B4136" s="1" t="s">
        <v>31570</v>
      </c>
      <c r="C4136" s="1" t="s">
        <v>23900</v>
      </c>
      <c r="D4136" s="1" t="s">
        <v>31571</v>
      </c>
      <c r="E4136" s="1">
        <v>2018</v>
      </c>
      <c r="F4136" s="1" t="s">
        <v>18945</v>
      </c>
      <c r="G4136" s="1">
        <v>21687161</v>
      </c>
      <c r="H4136" s="1">
        <v>6</v>
      </c>
      <c r="I4136" s="1" t="s">
        <v>31572</v>
      </c>
      <c r="J4136" s="1" t="s">
        <v>31573</v>
      </c>
      <c r="K4136" s="1" t="s">
        <v>7972</v>
      </c>
      <c r="L4136" s="1" t="s">
        <v>8102</v>
      </c>
    </row>
    <row r="4137" spans="1:12" ht="37.5">
      <c r="A4137" s="1" t="s">
        <v>31574</v>
      </c>
      <c r="B4137" s="1" t="s">
        <v>31575</v>
      </c>
      <c r="C4137" s="1" t="s">
        <v>23900</v>
      </c>
      <c r="D4137" s="1" t="s">
        <v>31576</v>
      </c>
      <c r="E4137" s="1">
        <v>2018</v>
      </c>
      <c r="F4137" s="1" t="s">
        <v>8443</v>
      </c>
      <c r="G4137" s="1">
        <v>13891286</v>
      </c>
      <c r="H4137" s="1">
        <v>133</v>
      </c>
      <c r="I4137" s="1" t="s">
        <v>31577</v>
      </c>
      <c r="J4137" s="1" t="s">
        <v>31578</v>
      </c>
      <c r="K4137" s="1" t="s">
        <v>7972</v>
      </c>
      <c r="L4137" s="1" t="s">
        <v>7993</v>
      </c>
    </row>
    <row r="4138" spans="1:12" ht="37.5">
      <c r="A4138" s="1" t="s">
        <v>31579</v>
      </c>
      <c r="B4138" s="1" t="s">
        <v>31580</v>
      </c>
      <c r="C4138" s="1" t="s">
        <v>23900</v>
      </c>
      <c r="D4138" s="1" t="s">
        <v>31581</v>
      </c>
      <c r="E4138" s="1">
        <v>2018</v>
      </c>
      <c r="F4138" s="1" t="s">
        <v>8491</v>
      </c>
      <c r="G4138" s="1">
        <v>21693536</v>
      </c>
      <c r="H4138" s="1">
        <v>6</v>
      </c>
      <c r="I4138" s="1" t="s">
        <v>31582</v>
      </c>
      <c r="J4138" s="1" t="s">
        <v>31583</v>
      </c>
      <c r="K4138" s="1" t="s">
        <v>7972</v>
      </c>
      <c r="L4138" s="1" t="s">
        <v>8102</v>
      </c>
    </row>
    <row r="4139" spans="1:12" ht="37.5">
      <c r="A4139" s="1" t="s">
        <v>31584</v>
      </c>
      <c r="B4139" s="1" t="s">
        <v>31585</v>
      </c>
      <c r="C4139" s="1" t="s">
        <v>23900</v>
      </c>
      <c r="D4139" s="1" t="s">
        <v>31586</v>
      </c>
      <c r="E4139" s="1">
        <v>2018</v>
      </c>
      <c r="F4139" s="1" t="s">
        <v>8138</v>
      </c>
      <c r="G4139" s="1">
        <v>2705257</v>
      </c>
      <c r="H4139" s="1" t="s">
        <v>7969</v>
      </c>
      <c r="I4139" s="1" t="s">
        <v>31587</v>
      </c>
      <c r="J4139" s="1" t="s">
        <v>31588</v>
      </c>
      <c r="K4139" s="1" t="s">
        <v>7972</v>
      </c>
      <c r="L4139" s="1" t="s">
        <v>8078</v>
      </c>
    </row>
    <row r="4140" spans="1:12" ht="37.5">
      <c r="A4140" s="1" t="s">
        <v>31589</v>
      </c>
      <c r="B4140" s="1" t="s">
        <v>31590</v>
      </c>
      <c r="C4140" s="1" t="s">
        <v>23900</v>
      </c>
      <c r="D4140" s="1" t="s">
        <v>31591</v>
      </c>
      <c r="E4140" s="1">
        <v>2018</v>
      </c>
      <c r="F4140" s="1" t="s">
        <v>18728</v>
      </c>
      <c r="G4140" s="1">
        <v>19328184</v>
      </c>
      <c r="H4140" s="1">
        <v>12</v>
      </c>
      <c r="I4140" s="1" t="s">
        <v>30611</v>
      </c>
      <c r="J4140" s="1" t="s">
        <v>31592</v>
      </c>
      <c r="K4140" s="1" t="s">
        <v>7972</v>
      </c>
      <c r="L4140" s="1" t="s">
        <v>8102</v>
      </c>
    </row>
    <row r="4141" spans="1:12" ht="37.5">
      <c r="A4141" s="1" t="s">
        <v>31593</v>
      </c>
      <c r="B4141" s="1" t="s">
        <v>31594</v>
      </c>
      <c r="C4141" s="1" t="s">
        <v>23900</v>
      </c>
      <c r="D4141" s="1" t="s">
        <v>31595</v>
      </c>
      <c r="E4141" s="1">
        <v>2018</v>
      </c>
      <c r="F4141" s="1" t="s">
        <v>8491</v>
      </c>
      <c r="G4141" s="1">
        <v>21693536</v>
      </c>
      <c r="H4141" s="1">
        <v>6</v>
      </c>
      <c r="I4141" s="1" t="s">
        <v>31596</v>
      </c>
      <c r="J4141" s="1" t="s">
        <v>31597</v>
      </c>
      <c r="K4141" s="1" t="s">
        <v>7972</v>
      </c>
      <c r="L4141" s="1" t="s">
        <v>8102</v>
      </c>
    </row>
    <row r="4142" spans="1:12" ht="37.5">
      <c r="A4142" s="1" t="s">
        <v>31598</v>
      </c>
      <c r="B4142" s="1" t="s">
        <v>31599</v>
      </c>
      <c r="C4142" s="1" t="s">
        <v>23900</v>
      </c>
      <c r="D4142" s="1" t="s">
        <v>31600</v>
      </c>
      <c r="E4142" s="1">
        <v>2018</v>
      </c>
      <c r="F4142" s="1" t="s">
        <v>10088</v>
      </c>
      <c r="G4142" s="1">
        <v>15513203</v>
      </c>
      <c r="H4142" s="1">
        <v>14</v>
      </c>
      <c r="I4142" s="1" t="s">
        <v>31601</v>
      </c>
      <c r="J4142" s="1" t="s">
        <v>31602</v>
      </c>
      <c r="K4142" s="1" t="s">
        <v>7972</v>
      </c>
      <c r="L4142" s="1" t="s">
        <v>8078</v>
      </c>
    </row>
    <row r="4143" spans="1:12" ht="37.5">
      <c r="A4143" s="1" t="s">
        <v>31603</v>
      </c>
      <c r="B4143" s="1" t="s">
        <v>31604</v>
      </c>
      <c r="C4143" s="1" t="s">
        <v>23900</v>
      </c>
      <c r="D4143" s="1" t="s">
        <v>31605</v>
      </c>
      <c r="E4143" s="1">
        <v>2018</v>
      </c>
      <c r="F4143" s="1" t="s">
        <v>31606</v>
      </c>
      <c r="G4143" s="1">
        <v>19391382</v>
      </c>
      <c r="H4143" s="1">
        <v>11</v>
      </c>
      <c r="I4143" s="1" t="s">
        <v>31607</v>
      </c>
      <c r="J4143" s="1" t="s">
        <v>31608</v>
      </c>
      <c r="K4143" s="1" t="s">
        <v>7972</v>
      </c>
      <c r="L4143" s="1" t="s">
        <v>28932</v>
      </c>
    </row>
    <row r="4144" spans="1:12" ht="37.5">
      <c r="A4144" s="1" t="s">
        <v>31609</v>
      </c>
      <c r="B4144" s="1" t="s">
        <v>31610</v>
      </c>
      <c r="C4144" s="1" t="s">
        <v>23900</v>
      </c>
      <c r="D4144" s="1" t="s">
        <v>31611</v>
      </c>
      <c r="E4144" s="1">
        <v>2018</v>
      </c>
      <c r="F4144" s="1" t="s">
        <v>8024</v>
      </c>
      <c r="G4144" s="1">
        <v>1674048</v>
      </c>
      <c r="H4144" s="1">
        <v>77</v>
      </c>
      <c r="I4144" s="1" t="s">
        <v>31612</v>
      </c>
      <c r="J4144" s="1" t="s">
        <v>31613</v>
      </c>
      <c r="K4144" s="1" t="s">
        <v>7972</v>
      </c>
      <c r="L4144" s="1" t="s">
        <v>8027</v>
      </c>
    </row>
    <row r="4145" spans="1:12" ht="37.5">
      <c r="A4145" s="1" t="s">
        <v>31614</v>
      </c>
      <c r="B4145" s="1" t="s">
        <v>31615</v>
      </c>
      <c r="C4145" s="1" t="s">
        <v>23900</v>
      </c>
      <c r="D4145" s="1" t="s">
        <v>31616</v>
      </c>
      <c r="E4145" s="1">
        <v>2018</v>
      </c>
      <c r="F4145" s="1" t="s">
        <v>16518</v>
      </c>
      <c r="G4145" s="1">
        <v>19326203</v>
      </c>
      <c r="H4145" s="1">
        <v>13</v>
      </c>
      <c r="I4145" s="1" t="s">
        <v>31617</v>
      </c>
      <c r="J4145" s="1" t="s">
        <v>31618</v>
      </c>
      <c r="K4145" s="1" t="s">
        <v>7972</v>
      </c>
      <c r="L4145" s="1" t="s">
        <v>16521</v>
      </c>
    </row>
    <row r="4146" spans="1:12" ht="37.5">
      <c r="A4146" s="1" t="s">
        <v>31619</v>
      </c>
      <c r="B4146" s="1" t="s">
        <v>31620</v>
      </c>
      <c r="C4146" s="1" t="s">
        <v>23900</v>
      </c>
      <c r="D4146" s="1" t="s">
        <v>31621</v>
      </c>
      <c r="E4146" s="1">
        <v>2017</v>
      </c>
      <c r="F4146" s="1" t="s">
        <v>29824</v>
      </c>
      <c r="G4146" s="1">
        <v>21607508</v>
      </c>
      <c r="H4146" s="1">
        <v>2017</v>
      </c>
      <c r="I4146" s="1" t="s">
        <v>31622</v>
      </c>
      <c r="J4146" s="1" t="s">
        <v>31623</v>
      </c>
      <c r="K4146" s="1" t="s">
        <v>7972</v>
      </c>
      <c r="L4146" s="1" t="s">
        <v>8078</v>
      </c>
    </row>
    <row r="4147" spans="1:12" ht="37.5">
      <c r="A4147" s="1" t="s">
        <v>4648</v>
      </c>
      <c r="B4147" s="1" t="s">
        <v>31624</v>
      </c>
      <c r="C4147" s="1" t="s">
        <v>23900</v>
      </c>
      <c r="D4147" s="1" t="s">
        <v>31625</v>
      </c>
      <c r="E4147" s="1">
        <v>2017</v>
      </c>
      <c r="F4147" s="1" t="s">
        <v>8491</v>
      </c>
      <c r="G4147" s="1">
        <v>21693536</v>
      </c>
      <c r="H4147" s="1">
        <v>5</v>
      </c>
      <c r="I4147" s="1" t="s">
        <v>31626</v>
      </c>
      <c r="J4147" s="1" t="s">
        <v>31627</v>
      </c>
      <c r="K4147" s="1" t="s">
        <v>7972</v>
      </c>
      <c r="L4147" s="1" t="s">
        <v>8102</v>
      </c>
    </row>
    <row r="4148" spans="1:12" ht="37.5">
      <c r="A4148" s="1" t="s">
        <v>31628</v>
      </c>
      <c r="B4148" s="1" t="s">
        <v>31629</v>
      </c>
      <c r="C4148" s="1" t="s">
        <v>23900</v>
      </c>
      <c r="D4148" s="1" t="s">
        <v>31630</v>
      </c>
      <c r="E4148" s="1">
        <v>2017</v>
      </c>
      <c r="F4148" s="1" t="s">
        <v>31631</v>
      </c>
      <c r="G4148" s="1" t="s">
        <v>31632</v>
      </c>
      <c r="H4148" s="1">
        <v>25</v>
      </c>
      <c r="I4148" s="1" t="s">
        <v>31633</v>
      </c>
      <c r="J4148" s="1" t="s">
        <v>31634</v>
      </c>
      <c r="K4148" s="1" t="s">
        <v>7972</v>
      </c>
      <c r="L4148" s="1" t="s">
        <v>16299</v>
      </c>
    </row>
    <row r="4149" spans="1:12" ht="37.5">
      <c r="A4149" s="1" t="s">
        <v>31635</v>
      </c>
      <c r="B4149" s="1" t="s">
        <v>31636</v>
      </c>
      <c r="C4149" s="1" t="s">
        <v>23900</v>
      </c>
      <c r="D4149" s="1" t="s">
        <v>31637</v>
      </c>
      <c r="E4149" s="1">
        <v>2017</v>
      </c>
      <c r="F4149" s="1" t="s">
        <v>24422</v>
      </c>
      <c r="G4149" s="1">
        <v>200255</v>
      </c>
      <c r="H4149" s="1">
        <v>403</v>
      </c>
      <c r="I4149" s="1" t="s">
        <v>31638</v>
      </c>
      <c r="J4149" s="1" t="s">
        <v>31639</v>
      </c>
      <c r="K4149" s="1" t="s">
        <v>7972</v>
      </c>
      <c r="L4149" s="1" t="s">
        <v>8465</v>
      </c>
    </row>
    <row r="4150" spans="1:12" ht="37.5">
      <c r="A4150" s="1" t="s">
        <v>31640</v>
      </c>
      <c r="B4150" s="1" t="s">
        <v>31641</v>
      </c>
      <c r="C4150" s="1" t="s">
        <v>23900</v>
      </c>
      <c r="D4150" s="1" t="s">
        <v>31642</v>
      </c>
      <c r="E4150" s="1">
        <v>2017</v>
      </c>
      <c r="F4150" s="1" t="s">
        <v>31643</v>
      </c>
      <c r="G4150" s="1">
        <v>1636804</v>
      </c>
      <c r="H4150" s="1">
        <v>55</v>
      </c>
      <c r="I4150" s="1" t="s">
        <v>31644</v>
      </c>
      <c r="J4150" s="1" t="s">
        <v>31645</v>
      </c>
      <c r="K4150" s="1" t="s">
        <v>7972</v>
      </c>
      <c r="L4150" s="1" t="s">
        <v>8102</v>
      </c>
    </row>
    <row r="4151" spans="1:12" ht="37.5">
      <c r="A4151" s="1" t="s">
        <v>31646</v>
      </c>
      <c r="B4151" s="1" t="s">
        <v>31647</v>
      </c>
      <c r="C4151" s="1" t="s">
        <v>23900</v>
      </c>
      <c r="D4151" s="1" t="s">
        <v>31648</v>
      </c>
      <c r="E4151" s="1">
        <v>2017</v>
      </c>
      <c r="F4151" s="1" t="s">
        <v>31649</v>
      </c>
      <c r="G4151" s="1" t="s">
        <v>7969</v>
      </c>
      <c r="H4151" s="1" t="s">
        <v>7969</v>
      </c>
      <c r="I4151" s="1" t="s">
        <v>31650</v>
      </c>
      <c r="J4151" s="1" t="s">
        <v>31651</v>
      </c>
      <c r="K4151" s="1" t="s">
        <v>7972</v>
      </c>
      <c r="L4151" s="1" t="s">
        <v>8102</v>
      </c>
    </row>
    <row r="4152" spans="1:12" ht="37.5">
      <c r="A4152" s="1" t="s">
        <v>31652</v>
      </c>
      <c r="B4152" s="1" t="s">
        <v>31653</v>
      </c>
      <c r="C4152" s="1" t="s">
        <v>23900</v>
      </c>
      <c r="D4152" s="1" t="s">
        <v>31654</v>
      </c>
      <c r="E4152" s="1">
        <v>2018</v>
      </c>
      <c r="F4152" s="1" t="s">
        <v>31655</v>
      </c>
      <c r="G4152" s="1">
        <v>23200790</v>
      </c>
      <c r="H4152" s="1">
        <v>7</v>
      </c>
      <c r="I4152" s="1" t="s">
        <v>31656</v>
      </c>
      <c r="J4152" s="1" t="s">
        <v>31657</v>
      </c>
      <c r="K4152" s="1" t="s">
        <v>7972</v>
      </c>
      <c r="L4152" s="1" t="s">
        <v>31658</v>
      </c>
    </row>
    <row r="4153" spans="1:12" ht="37.5">
      <c r="A4153" s="1" t="s">
        <v>31659</v>
      </c>
      <c r="B4153" s="1" t="s">
        <v>31660</v>
      </c>
      <c r="C4153" s="1" t="s">
        <v>23900</v>
      </c>
      <c r="D4153" s="1" t="s">
        <v>31661</v>
      </c>
      <c r="E4153" s="1">
        <v>2017</v>
      </c>
      <c r="F4153" s="1" t="s">
        <v>31662</v>
      </c>
      <c r="G4153" s="1">
        <v>10535888</v>
      </c>
      <c r="H4153" s="1">
        <v>34</v>
      </c>
      <c r="I4153" s="1" t="s">
        <v>31663</v>
      </c>
      <c r="J4153" s="1" t="s">
        <v>31664</v>
      </c>
      <c r="K4153" s="1" t="s">
        <v>7972</v>
      </c>
      <c r="L4153" s="1" t="s">
        <v>8102</v>
      </c>
    </row>
    <row r="4154" spans="1:12" ht="37.5">
      <c r="A4154" s="1" t="s">
        <v>31665</v>
      </c>
      <c r="B4154" s="1" t="s">
        <v>31666</v>
      </c>
      <c r="C4154" s="1" t="s">
        <v>23900</v>
      </c>
      <c r="D4154" s="1" t="s">
        <v>31667</v>
      </c>
      <c r="E4154" s="1">
        <v>2017</v>
      </c>
      <c r="F4154" s="1" t="s">
        <v>31668</v>
      </c>
      <c r="G4154" s="1">
        <v>189294</v>
      </c>
      <c r="H4154" s="1">
        <v>64</v>
      </c>
      <c r="I4154" s="1" t="s">
        <v>31669</v>
      </c>
      <c r="J4154" s="1" t="s">
        <v>31670</v>
      </c>
      <c r="K4154" s="1" t="s">
        <v>7972</v>
      </c>
      <c r="L4154" s="1" t="s">
        <v>8078</v>
      </c>
    </row>
    <row r="4155" spans="1:12" ht="37.5">
      <c r="A4155" s="1" t="s">
        <v>31671</v>
      </c>
      <c r="B4155" s="1" t="s">
        <v>31672</v>
      </c>
      <c r="C4155" s="1" t="s">
        <v>23900</v>
      </c>
      <c r="D4155" s="1" t="s">
        <v>31673</v>
      </c>
      <c r="E4155" s="1">
        <v>2017</v>
      </c>
      <c r="F4155" s="1" t="s">
        <v>20513</v>
      </c>
      <c r="G4155" s="1" t="s">
        <v>31674</v>
      </c>
      <c r="H4155" s="1">
        <v>2017</v>
      </c>
      <c r="I4155" s="1" t="s">
        <v>31675</v>
      </c>
      <c r="J4155" s="1" t="s">
        <v>31676</v>
      </c>
      <c r="K4155" s="1" t="s">
        <v>7972</v>
      </c>
      <c r="L4155" s="1" t="s">
        <v>12126</v>
      </c>
    </row>
    <row r="4156" spans="1:12" ht="37.5">
      <c r="A4156" s="1" t="s">
        <v>31677</v>
      </c>
      <c r="B4156" s="1" t="s">
        <v>31678</v>
      </c>
      <c r="C4156" s="1" t="s">
        <v>23900</v>
      </c>
      <c r="D4156" s="1" t="s">
        <v>31679</v>
      </c>
      <c r="E4156" s="1">
        <v>2018</v>
      </c>
      <c r="F4156" s="1" t="s">
        <v>12218</v>
      </c>
      <c r="G4156" s="1" t="s">
        <v>24034</v>
      </c>
      <c r="H4156" s="1">
        <v>78</v>
      </c>
      <c r="I4156" s="1" t="s">
        <v>31680</v>
      </c>
      <c r="J4156" s="1" t="s">
        <v>31681</v>
      </c>
      <c r="K4156" s="1" t="s">
        <v>7972</v>
      </c>
      <c r="L4156" s="1" t="s">
        <v>7993</v>
      </c>
    </row>
    <row r="4157" spans="1:12" ht="37.5">
      <c r="A4157" s="1" t="s">
        <v>31682</v>
      </c>
      <c r="B4157" s="1" t="s">
        <v>31683</v>
      </c>
      <c r="C4157" s="1" t="s">
        <v>23900</v>
      </c>
      <c r="D4157" s="1" t="s">
        <v>31684</v>
      </c>
      <c r="E4157" s="1">
        <v>2017</v>
      </c>
      <c r="F4157" s="1" t="s">
        <v>31685</v>
      </c>
      <c r="G4157" s="1" t="s">
        <v>7969</v>
      </c>
      <c r="H4157" s="1">
        <v>2017</v>
      </c>
      <c r="I4157" s="1" t="s">
        <v>31686</v>
      </c>
      <c r="J4157" s="1" t="s">
        <v>31687</v>
      </c>
      <c r="K4157" s="1" t="s">
        <v>7972</v>
      </c>
      <c r="L4157" s="1" t="s">
        <v>8102</v>
      </c>
    </row>
    <row r="4158" spans="1:12" ht="37.5">
      <c r="A4158" s="1" t="s">
        <v>31688</v>
      </c>
      <c r="B4158" s="1" t="s">
        <v>31689</v>
      </c>
      <c r="C4158" s="1" t="s">
        <v>23900</v>
      </c>
      <c r="D4158" s="1" t="s">
        <v>31690</v>
      </c>
      <c r="E4158" s="1">
        <v>2018</v>
      </c>
      <c r="F4158" s="1" t="s">
        <v>31691</v>
      </c>
      <c r="G4158" s="1">
        <v>21558256</v>
      </c>
      <c r="H4158" s="1">
        <v>8</v>
      </c>
      <c r="I4158" s="1" t="s">
        <v>7969</v>
      </c>
      <c r="J4158" s="1" t="s">
        <v>31692</v>
      </c>
      <c r="K4158" s="1" t="s">
        <v>7972</v>
      </c>
      <c r="L4158" s="1" t="s">
        <v>31693</v>
      </c>
    </row>
    <row r="4159" spans="1:12" ht="37.5">
      <c r="A4159" s="1" t="s">
        <v>31694</v>
      </c>
      <c r="B4159" s="1" t="s">
        <v>31695</v>
      </c>
      <c r="C4159" s="1" t="s">
        <v>23900</v>
      </c>
      <c r="D4159" s="1" t="s">
        <v>31696</v>
      </c>
      <c r="E4159" s="1">
        <v>2017</v>
      </c>
      <c r="F4159" s="1" t="s">
        <v>31697</v>
      </c>
      <c r="G4159" s="1" t="s">
        <v>7969</v>
      </c>
      <c r="H4159" s="1" t="s">
        <v>7969</v>
      </c>
      <c r="I4159" s="1" t="s">
        <v>31698</v>
      </c>
      <c r="J4159" s="1" t="s">
        <v>31699</v>
      </c>
      <c r="K4159" s="1" t="s">
        <v>7972</v>
      </c>
      <c r="L4159" s="1" t="s">
        <v>8102</v>
      </c>
    </row>
    <row r="4160" spans="1:12" ht="37.5">
      <c r="A4160" s="1" t="s">
        <v>31700</v>
      </c>
      <c r="B4160" s="1" t="s">
        <v>31701</v>
      </c>
      <c r="C4160" s="1" t="s">
        <v>23900</v>
      </c>
      <c r="D4160" s="1" t="s">
        <v>31702</v>
      </c>
      <c r="E4160" s="1">
        <v>2018</v>
      </c>
      <c r="F4160" s="1" t="s">
        <v>29297</v>
      </c>
      <c r="G4160" s="1">
        <v>21508097</v>
      </c>
      <c r="H4160" s="1">
        <v>12</v>
      </c>
      <c r="I4160" s="1" t="s">
        <v>31703</v>
      </c>
      <c r="J4160" s="1" t="s">
        <v>31704</v>
      </c>
      <c r="K4160" s="1" t="s">
        <v>7972</v>
      </c>
      <c r="L4160" s="1" t="s">
        <v>29300</v>
      </c>
    </row>
    <row r="4161" spans="1:12" ht="37.5">
      <c r="A4161" s="1" t="s">
        <v>31705</v>
      </c>
      <c r="B4161" s="1" t="s">
        <v>31706</v>
      </c>
      <c r="C4161" s="1" t="s">
        <v>23900</v>
      </c>
      <c r="D4161" s="1" t="s">
        <v>31707</v>
      </c>
      <c r="E4161" s="1">
        <v>2018</v>
      </c>
      <c r="F4161" s="1" t="s">
        <v>9289</v>
      </c>
      <c r="G4161" s="1">
        <v>20738994</v>
      </c>
      <c r="H4161" s="1">
        <v>10</v>
      </c>
      <c r="I4161" s="1" t="s">
        <v>31708</v>
      </c>
      <c r="J4161" s="1" t="s">
        <v>31709</v>
      </c>
      <c r="K4161" s="1" t="s">
        <v>7972</v>
      </c>
      <c r="L4161" s="1" t="s">
        <v>11745</v>
      </c>
    </row>
    <row r="4162" spans="1:12" ht="37.5">
      <c r="A4162" s="1" t="s">
        <v>31710</v>
      </c>
      <c r="B4162" s="1" t="s">
        <v>31711</v>
      </c>
      <c r="C4162" s="1" t="s">
        <v>23900</v>
      </c>
      <c r="D4162" s="1" t="s">
        <v>31712</v>
      </c>
      <c r="E4162" s="1">
        <v>2017</v>
      </c>
      <c r="F4162" s="1" t="s">
        <v>31713</v>
      </c>
      <c r="G4162" s="1">
        <v>17511577</v>
      </c>
      <c r="H4162" s="1">
        <v>11</v>
      </c>
      <c r="I4162" s="1" t="s">
        <v>31714</v>
      </c>
      <c r="J4162" s="1" t="s">
        <v>31715</v>
      </c>
      <c r="K4162" s="1" t="s">
        <v>7972</v>
      </c>
      <c r="L4162" s="1" t="s">
        <v>8027</v>
      </c>
    </row>
    <row r="4163" spans="1:12" ht="37.5">
      <c r="A4163" s="1" t="s">
        <v>31716</v>
      </c>
      <c r="B4163" s="1" t="s">
        <v>31717</v>
      </c>
      <c r="C4163" s="1" t="s">
        <v>23900</v>
      </c>
      <c r="D4163" s="1" t="s">
        <v>31718</v>
      </c>
      <c r="E4163" s="1">
        <v>2017</v>
      </c>
      <c r="F4163" s="1" t="s">
        <v>31719</v>
      </c>
      <c r="G4163" s="1">
        <v>15375110</v>
      </c>
      <c r="H4163" s="1">
        <v>164</v>
      </c>
      <c r="I4163" s="1" t="s">
        <v>31720</v>
      </c>
      <c r="J4163" s="1" t="s">
        <v>31721</v>
      </c>
      <c r="K4163" s="1" t="s">
        <v>7972</v>
      </c>
      <c r="L4163" s="1" t="s">
        <v>16038</v>
      </c>
    </row>
    <row r="4164" spans="1:12" ht="37.5">
      <c r="A4164" s="1" t="s">
        <v>31722</v>
      </c>
      <c r="B4164" s="1" t="s">
        <v>31723</v>
      </c>
      <c r="C4164" s="1" t="s">
        <v>23900</v>
      </c>
      <c r="D4164" s="1" t="s">
        <v>31724</v>
      </c>
      <c r="E4164" s="1">
        <v>2018</v>
      </c>
      <c r="F4164" s="1" t="s">
        <v>22157</v>
      </c>
      <c r="G4164" s="1">
        <v>652458</v>
      </c>
      <c r="H4164" s="1">
        <v>111</v>
      </c>
      <c r="I4164" s="1" t="s">
        <v>31725</v>
      </c>
      <c r="J4164" s="1" t="s">
        <v>31726</v>
      </c>
      <c r="K4164" s="1" t="s">
        <v>7972</v>
      </c>
      <c r="L4164" s="1" t="s">
        <v>10117</v>
      </c>
    </row>
    <row r="4165" spans="1:12" ht="37.5">
      <c r="A4165" s="1" t="s">
        <v>31727</v>
      </c>
      <c r="B4165" s="1" t="s">
        <v>31728</v>
      </c>
      <c r="C4165" s="1" t="s">
        <v>23900</v>
      </c>
      <c r="D4165" s="1" t="s">
        <v>31729</v>
      </c>
      <c r="E4165" s="1">
        <v>2017</v>
      </c>
      <c r="F4165" s="1" t="s">
        <v>31730</v>
      </c>
      <c r="G4165" s="1">
        <v>303992</v>
      </c>
      <c r="H4165" s="1">
        <v>95</v>
      </c>
      <c r="I4165" s="1" t="s">
        <v>31731</v>
      </c>
      <c r="J4165" s="1" t="s">
        <v>31732</v>
      </c>
      <c r="K4165" s="1" t="s">
        <v>7972</v>
      </c>
      <c r="L4165" s="1" t="s">
        <v>8027</v>
      </c>
    </row>
    <row r="4166" spans="1:12" ht="37.5">
      <c r="A4166" s="1" t="s">
        <v>31733</v>
      </c>
      <c r="B4166" s="1" t="s">
        <v>31734</v>
      </c>
      <c r="C4166" s="1" t="s">
        <v>23900</v>
      </c>
      <c r="D4166" s="1" t="s">
        <v>31735</v>
      </c>
      <c r="E4166" s="1">
        <v>2018</v>
      </c>
      <c r="F4166" s="1" t="s">
        <v>31736</v>
      </c>
      <c r="G4166" s="1">
        <v>17411106</v>
      </c>
      <c r="H4166" s="1">
        <v>14</v>
      </c>
      <c r="I4166" s="1" t="s">
        <v>31737</v>
      </c>
      <c r="J4166" s="1" t="s">
        <v>31738</v>
      </c>
      <c r="K4166" s="1" t="s">
        <v>7972</v>
      </c>
      <c r="L4166" s="1" t="s">
        <v>9617</v>
      </c>
    </row>
    <row r="4167" spans="1:12" ht="37.5">
      <c r="A4167" s="1" t="s">
        <v>31739</v>
      </c>
      <c r="B4167" s="1" t="s">
        <v>31740</v>
      </c>
      <c r="C4167" s="1" t="s">
        <v>23900</v>
      </c>
      <c r="D4167" s="1" t="s">
        <v>31741</v>
      </c>
      <c r="E4167" s="1">
        <v>2017</v>
      </c>
      <c r="F4167" s="1" t="s">
        <v>15563</v>
      </c>
      <c r="G4167" s="1">
        <v>3085961</v>
      </c>
      <c r="H4167" s="1">
        <v>41</v>
      </c>
      <c r="I4167" s="1" t="s">
        <v>27101</v>
      </c>
      <c r="J4167" s="1" t="s">
        <v>31742</v>
      </c>
      <c r="K4167" s="1" t="s">
        <v>7972</v>
      </c>
      <c r="L4167" s="1" t="s">
        <v>8027</v>
      </c>
    </row>
    <row r="4168" spans="1:12" ht="37.5">
      <c r="A4168" s="1" t="s">
        <v>31743</v>
      </c>
      <c r="B4168" s="1" t="s">
        <v>31744</v>
      </c>
      <c r="C4168" s="1" t="s">
        <v>23900</v>
      </c>
      <c r="D4168" s="1" t="s">
        <v>31745</v>
      </c>
      <c r="E4168" s="1">
        <v>2017</v>
      </c>
      <c r="F4168" s="1" t="s">
        <v>16379</v>
      </c>
      <c r="G4168" s="1">
        <v>280836</v>
      </c>
      <c r="H4168" s="1">
        <v>548</v>
      </c>
      <c r="I4168" s="1" t="s">
        <v>31746</v>
      </c>
      <c r="J4168" s="1" t="s">
        <v>31747</v>
      </c>
      <c r="K4168" s="1" t="s">
        <v>7972</v>
      </c>
      <c r="L4168" s="1" t="s">
        <v>31748</v>
      </c>
    </row>
    <row r="4169" spans="1:12" ht="37.5">
      <c r="A4169" s="1" t="s">
        <v>31749</v>
      </c>
      <c r="B4169" s="1" t="s">
        <v>31750</v>
      </c>
      <c r="C4169" s="1" t="s">
        <v>23900</v>
      </c>
      <c r="D4169" s="1" t="s">
        <v>31751</v>
      </c>
      <c r="E4169" s="1">
        <v>2017</v>
      </c>
      <c r="F4169" s="1" t="s">
        <v>31697</v>
      </c>
      <c r="G4169" s="1" t="s">
        <v>7969</v>
      </c>
      <c r="H4169" s="1" t="s">
        <v>7969</v>
      </c>
      <c r="I4169" s="1" t="s">
        <v>31752</v>
      </c>
      <c r="J4169" s="1" t="s">
        <v>31753</v>
      </c>
      <c r="K4169" s="1" t="s">
        <v>7972</v>
      </c>
      <c r="L4169" s="1" t="s">
        <v>8102</v>
      </c>
    </row>
    <row r="4170" spans="1:12" ht="37.5">
      <c r="A4170" s="1" t="s">
        <v>31754</v>
      </c>
      <c r="B4170" s="1" t="s">
        <v>31755</v>
      </c>
      <c r="C4170" s="1" t="s">
        <v>23900</v>
      </c>
      <c r="D4170" s="1" t="s">
        <v>31756</v>
      </c>
      <c r="E4170" s="1">
        <v>2017</v>
      </c>
      <c r="F4170" s="1" t="s">
        <v>31757</v>
      </c>
      <c r="G4170" s="1" t="s">
        <v>7969</v>
      </c>
      <c r="H4170" s="1" t="s">
        <v>7969</v>
      </c>
      <c r="I4170" s="1" t="s">
        <v>31758</v>
      </c>
      <c r="J4170" s="1" t="s">
        <v>31759</v>
      </c>
      <c r="K4170" s="1" t="s">
        <v>7972</v>
      </c>
      <c r="L4170" s="1" t="s">
        <v>8102</v>
      </c>
    </row>
    <row r="4171" spans="1:12" ht="37.5">
      <c r="A4171" s="1" t="s">
        <v>31760</v>
      </c>
      <c r="B4171" s="1" t="s">
        <v>31761</v>
      </c>
      <c r="C4171" s="1" t="s">
        <v>23900</v>
      </c>
      <c r="D4171" s="1" t="s">
        <v>31762</v>
      </c>
      <c r="E4171" s="1">
        <v>2018</v>
      </c>
      <c r="F4171" s="1" t="s">
        <v>11621</v>
      </c>
      <c r="G4171" s="1">
        <v>19390114</v>
      </c>
      <c r="H4171" s="1">
        <v>2018</v>
      </c>
      <c r="I4171" s="1" t="s">
        <v>31763</v>
      </c>
      <c r="J4171" s="1" t="s">
        <v>31764</v>
      </c>
      <c r="K4171" s="1" t="s">
        <v>7972</v>
      </c>
      <c r="L4171" s="1" t="s">
        <v>11624</v>
      </c>
    </row>
    <row r="4172" spans="1:12" ht="37.5">
      <c r="A4172" s="1" t="s">
        <v>31765</v>
      </c>
      <c r="B4172" s="1" t="s">
        <v>31766</v>
      </c>
      <c r="C4172" s="1" t="s">
        <v>23900</v>
      </c>
      <c r="D4172" s="1" t="s">
        <v>31767</v>
      </c>
      <c r="E4172" s="1">
        <v>2017</v>
      </c>
      <c r="F4172" s="1" t="s">
        <v>8491</v>
      </c>
      <c r="G4172" s="1">
        <v>21693536</v>
      </c>
      <c r="H4172" s="1">
        <v>5</v>
      </c>
      <c r="I4172" s="1" t="s">
        <v>31768</v>
      </c>
      <c r="J4172" s="1" t="s">
        <v>31769</v>
      </c>
      <c r="K4172" s="1" t="s">
        <v>7972</v>
      </c>
      <c r="L4172" s="1" t="s">
        <v>8102</v>
      </c>
    </row>
    <row r="4173" spans="1:12" ht="37.5">
      <c r="A4173" s="1" t="s">
        <v>31770</v>
      </c>
      <c r="B4173" s="1" t="s">
        <v>31771</v>
      </c>
      <c r="C4173" s="1" t="s">
        <v>23900</v>
      </c>
      <c r="D4173" s="1" t="s">
        <v>31772</v>
      </c>
      <c r="E4173" s="1">
        <v>2018</v>
      </c>
      <c r="F4173" s="1" t="s">
        <v>31773</v>
      </c>
      <c r="G4173" s="1" t="s">
        <v>7969</v>
      </c>
      <c r="H4173" s="1">
        <v>2</v>
      </c>
      <c r="I4173" s="1" t="s">
        <v>31774</v>
      </c>
      <c r="J4173" s="1" t="s">
        <v>31775</v>
      </c>
      <c r="K4173" s="1" t="s">
        <v>7972</v>
      </c>
      <c r="L4173" s="1" t="s">
        <v>13641</v>
      </c>
    </row>
    <row r="4174" spans="1:12" ht="37.5">
      <c r="A4174" s="1" t="s">
        <v>31776</v>
      </c>
      <c r="B4174" s="1" t="s">
        <v>31777</v>
      </c>
      <c r="C4174" s="1" t="s">
        <v>23900</v>
      </c>
      <c r="D4174" s="1" t="s">
        <v>31778</v>
      </c>
      <c r="E4174" s="1">
        <v>2017</v>
      </c>
      <c r="F4174" s="1" t="s">
        <v>31779</v>
      </c>
      <c r="G4174" s="1" t="s">
        <v>7969</v>
      </c>
      <c r="H4174" s="1">
        <v>2017</v>
      </c>
      <c r="I4174" s="1" t="s">
        <v>31780</v>
      </c>
      <c r="J4174" s="1" t="s">
        <v>31781</v>
      </c>
      <c r="K4174" s="1" t="s">
        <v>7972</v>
      </c>
      <c r="L4174" s="1" t="s">
        <v>8102</v>
      </c>
    </row>
    <row r="4175" spans="1:12" ht="37.5">
      <c r="A4175" s="1" t="s">
        <v>31782</v>
      </c>
      <c r="B4175" s="1" t="s">
        <v>31783</v>
      </c>
      <c r="C4175" s="1" t="s">
        <v>23900</v>
      </c>
      <c r="D4175" s="1" t="s">
        <v>31784</v>
      </c>
      <c r="E4175" s="1">
        <v>2018</v>
      </c>
      <c r="F4175" s="1" t="s">
        <v>8055</v>
      </c>
      <c r="G4175" s="1">
        <v>18650929</v>
      </c>
      <c r="H4175" s="1">
        <v>796</v>
      </c>
      <c r="I4175" s="1" t="s">
        <v>31785</v>
      </c>
      <c r="J4175" s="1" t="s">
        <v>31786</v>
      </c>
      <c r="K4175" s="1" t="s">
        <v>7972</v>
      </c>
      <c r="L4175" s="1" t="s">
        <v>13352</v>
      </c>
    </row>
    <row r="4176" spans="1:12" ht="37.5">
      <c r="A4176" s="1" t="s">
        <v>31787</v>
      </c>
      <c r="B4176" s="1" t="s">
        <v>31788</v>
      </c>
      <c r="C4176" s="1" t="s">
        <v>23900</v>
      </c>
      <c r="D4176" s="1" t="s">
        <v>31789</v>
      </c>
      <c r="E4176" s="1">
        <v>2017</v>
      </c>
      <c r="F4176" s="1" t="s">
        <v>31790</v>
      </c>
      <c r="G4176" s="1" t="s">
        <v>7969</v>
      </c>
      <c r="H4176" s="1">
        <v>2017</v>
      </c>
      <c r="I4176" s="1" t="s">
        <v>31791</v>
      </c>
      <c r="J4176" s="1" t="s">
        <v>31792</v>
      </c>
      <c r="K4176" s="1" t="s">
        <v>7972</v>
      </c>
      <c r="L4176" s="1" t="s">
        <v>8102</v>
      </c>
    </row>
    <row r="4177" spans="1:12" ht="25">
      <c r="A4177" s="1" t="e">
        <v>#N/A</v>
      </c>
      <c r="B4177" s="1" t="s">
        <v>31793</v>
      </c>
      <c r="C4177" s="1" t="s">
        <v>23900</v>
      </c>
      <c r="D4177" s="1" t="s">
        <v>31794</v>
      </c>
      <c r="E4177" s="1"/>
      <c r="F4177" s="1"/>
      <c r="G4177" s="1"/>
      <c r="H4177" s="1"/>
      <c r="I4177" s="1"/>
      <c r="J4177" s="1"/>
      <c r="K4177" s="1"/>
      <c r="L4177" s="1"/>
    </row>
    <row r="4178" spans="1:12" ht="37.5">
      <c r="A4178" s="1" t="s">
        <v>31795</v>
      </c>
      <c r="B4178" s="1" t="s">
        <v>31796</v>
      </c>
      <c r="C4178" s="1" t="s">
        <v>23900</v>
      </c>
      <c r="D4178" s="1" t="s">
        <v>31797</v>
      </c>
      <c r="E4178" s="1">
        <v>2018</v>
      </c>
      <c r="F4178" s="1" t="s">
        <v>8484</v>
      </c>
      <c r="G4178" s="1">
        <v>20818491</v>
      </c>
      <c r="H4178" s="1">
        <v>64</v>
      </c>
      <c r="I4178" s="1" t="s">
        <v>31798</v>
      </c>
      <c r="J4178" s="1" t="s">
        <v>31799</v>
      </c>
      <c r="K4178" s="1" t="s">
        <v>7972</v>
      </c>
      <c r="L4178" s="1" t="s">
        <v>31800</v>
      </c>
    </row>
    <row r="4179" spans="1:12" ht="37.5">
      <c r="A4179" s="1" t="s">
        <v>31801</v>
      </c>
      <c r="B4179" s="1" t="s">
        <v>31802</v>
      </c>
      <c r="C4179" s="1" t="s">
        <v>23900</v>
      </c>
      <c r="D4179" s="1" t="s">
        <v>31803</v>
      </c>
      <c r="E4179" s="1">
        <v>2017</v>
      </c>
      <c r="F4179" s="1" t="s">
        <v>26419</v>
      </c>
      <c r="G4179" s="1">
        <v>19424787</v>
      </c>
      <c r="H4179" s="1">
        <v>7</v>
      </c>
      <c r="I4179" s="1" t="s">
        <v>31804</v>
      </c>
      <c r="J4179" s="1" t="s">
        <v>31805</v>
      </c>
      <c r="K4179" s="1" t="s">
        <v>7972</v>
      </c>
      <c r="L4179" s="1" t="s">
        <v>31806</v>
      </c>
    </row>
    <row r="4180" spans="1:12" ht="37.5">
      <c r="A4180" s="1" t="s">
        <v>31807</v>
      </c>
      <c r="B4180" s="1" t="s">
        <v>31808</v>
      </c>
      <c r="C4180" s="1" t="s">
        <v>23900</v>
      </c>
      <c r="D4180" s="1" t="s">
        <v>31809</v>
      </c>
      <c r="E4180" s="1">
        <v>2018</v>
      </c>
      <c r="F4180" s="1" t="s">
        <v>31810</v>
      </c>
      <c r="G4180" s="1">
        <v>23256095</v>
      </c>
      <c r="H4180" s="1">
        <v>5</v>
      </c>
      <c r="I4180" s="1" t="s">
        <v>31811</v>
      </c>
      <c r="J4180" s="1" t="s">
        <v>31812</v>
      </c>
      <c r="K4180" s="1" t="s">
        <v>7972</v>
      </c>
      <c r="L4180" s="1" t="s">
        <v>8102</v>
      </c>
    </row>
    <row r="4181" spans="1:12" ht="37.5">
      <c r="A4181" s="1" t="s">
        <v>31813</v>
      </c>
      <c r="B4181" s="1" t="s">
        <v>31814</v>
      </c>
      <c r="C4181" s="1" t="s">
        <v>23900</v>
      </c>
      <c r="D4181" s="1" t="s">
        <v>31815</v>
      </c>
      <c r="E4181" s="1">
        <v>2018</v>
      </c>
      <c r="F4181" s="1" t="s">
        <v>8491</v>
      </c>
      <c r="G4181" s="1">
        <v>21693536</v>
      </c>
      <c r="H4181" s="1">
        <v>6</v>
      </c>
      <c r="I4181" s="1" t="s">
        <v>31816</v>
      </c>
      <c r="J4181" s="1" t="s">
        <v>31817</v>
      </c>
      <c r="K4181" s="1" t="s">
        <v>7972</v>
      </c>
      <c r="L4181" s="1" t="s">
        <v>8102</v>
      </c>
    </row>
    <row r="4182" spans="1:12" ht="50">
      <c r="A4182" s="1" t="s">
        <v>31818</v>
      </c>
      <c r="B4182" s="1" t="s">
        <v>31819</v>
      </c>
      <c r="C4182" s="1" t="s">
        <v>23900</v>
      </c>
      <c r="D4182" s="1" t="s">
        <v>31820</v>
      </c>
      <c r="E4182" s="1">
        <v>2018</v>
      </c>
      <c r="F4182" s="1" t="s">
        <v>12276</v>
      </c>
      <c r="G4182" s="1">
        <v>21945357</v>
      </c>
      <c r="H4182" s="1">
        <v>734</v>
      </c>
      <c r="I4182" s="1" t="s">
        <v>31821</v>
      </c>
      <c r="J4182" s="1" t="s">
        <v>31822</v>
      </c>
      <c r="K4182" s="1" t="s">
        <v>7972</v>
      </c>
      <c r="L4182" s="1" t="s">
        <v>13352</v>
      </c>
    </row>
    <row r="4183" spans="1:12" ht="37.5">
      <c r="A4183" s="1" t="s">
        <v>31823</v>
      </c>
      <c r="B4183" s="1" t="s">
        <v>31824</v>
      </c>
      <c r="C4183" s="1" t="s">
        <v>23900</v>
      </c>
      <c r="D4183" s="1" t="s">
        <v>31825</v>
      </c>
      <c r="E4183" s="1">
        <v>2018</v>
      </c>
      <c r="F4183" s="1" t="s">
        <v>8491</v>
      </c>
      <c r="G4183" s="1">
        <v>21693536</v>
      </c>
      <c r="H4183" s="1">
        <v>6</v>
      </c>
      <c r="I4183" s="1" t="s">
        <v>31826</v>
      </c>
      <c r="J4183" s="1" t="s">
        <v>31827</v>
      </c>
      <c r="K4183" s="1" t="s">
        <v>7972</v>
      </c>
      <c r="L4183" s="1" t="s">
        <v>8102</v>
      </c>
    </row>
    <row r="4184" spans="1:12" ht="37.5">
      <c r="A4184" s="1" t="s">
        <v>31828</v>
      </c>
      <c r="B4184" s="1" t="s">
        <v>31829</v>
      </c>
      <c r="C4184" s="1" t="s">
        <v>23900</v>
      </c>
      <c r="D4184" s="1" t="s">
        <v>31830</v>
      </c>
      <c r="E4184" s="1">
        <v>2017</v>
      </c>
      <c r="F4184" s="1" t="s">
        <v>17327</v>
      </c>
      <c r="G4184" s="1">
        <v>10473203</v>
      </c>
      <c r="H4184" s="1">
        <v>49</v>
      </c>
      <c r="I4184" s="1" t="s">
        <v>31831</v>
      </c>
      <c r="J4184" s="1" t="s">
        <v>31832</v>
      </c>
      <c r="K4184" s="1" t="s">
        <v>7972</v>
      </c>
      <c r="L4184" s="1" t="s">
        <v>10117</v>
      </c>
    </row>
    <row r="4185" spans="1:12" ht="37.5">
      <c r="A4185" s="1" t="s">
        <v>31833</v>
      </c>
      <c r="B4185" s="1" t="s">
        <v>31834</v>
      </c>
      <c r="C4185" s="1" t="s">
        <v>23900</v>
      </c>
      <c r="D4185" s="1" t="s">
        <v>31835</v>
      </c>
      <c r="E4185" s="1">
        <v>2017</v>
      </c>
      <c r="F4185" s="1" t="s">
        <v>8443</v>
      </c>
      <c r="G4185" s="1">
        <v>13891286</v>
      </c>
      <c r="H4185" s="1">
        <v>129</v>
      </c>
      <c r="I4185" s="1" t="s">
        <v>31836</v>
      </c>
      <c r="J4185" s="1" t="s">
        <v>31837</v>
      </c>
      <c r="K4185" s="1" t="s">
        <v>7972</v>
      </c>
      <c r="L4185" s="1" t="s">
        <v>7993</v>
      </c>
    </row>
    <row r="4186" spans="1:12" ht="50">
      <c r="A4186" s="1" t="s">
        <v>31838</v>
      </c>
      <c r="B4186" s="1" t="s">
        <v>31839</v>
      </c>
      <c r="C4186" s="1" t="s">
        <v>23900</v>
      </c>
      <c r="D4186" s="1" t="s">
        <v>31840</v>
      </c>
      <c r="E4186" s="1">
        <v>2017</v>
      </c>
      <c r="F4186" s="1" t="s">
        <v>14638</v>
      </c>
      <c r="G4186" s="1">
        <v>10001239</v>
      </c>
      <c r="H4186" s="1">
        <v>54</v>
      </c>
      <c r="I4186" s="1" t="s">
        <v>31841</v>
      </c>
      <c r="J4186" s="1" t="s">
        <v>31842</v>
      </c>
      <c r="K4186" s="1" t="s">
        <v>14279</v>
      </c>
      <c r="L4186" s="1" t="s">
        <v>14280</v>
      </c>
    </row>
    <row r="4187" spans="1:12" ht="37.5">
      <c r="A4187" s="1" t="s">
        <v>31843</v>
      </c>
      <c r="B4187" s="1" t="s">
        <v>31844</v>
      </c>
      <c r="C4187" s="1" t="s">
        <v>23900</v>
      </c>
      <c r="D4187" s="1" t="s">
        <v>31845</v>
      </c>
      <c r="E4187" s="1">
        <v>2017</v>
      </c>
      <c r="F4187" s="1" t="s">
        <v>8491</v>
      </c>
      <c r="G4187" s="1">
        <v>21693536</v>
      </c>
      <c r="H4187" s="1">
        <v>6</v>
      </c>
      <c r="I4187" s="1" t="s">
        <v>31846</v>
      </c>
      <c r="J4187" s="1" t="s">
        <v>31847</v>
      </c>
      <c r="K4187" s="1" t="s">
        <v>7972</v>
      </c>
      <c r="L4187" s="1" t="s">
        <v>8102</v>
      </c>
    </row>
    <row r="4188" spans="1:12" ht="37.5">
      <c r="A4188" s="1" t="s">
        <v>31848</v>
      </c>
      <c r="B4188" s="1" t="s">
        <v>31849</v>
      </c>
      <c r="C4188" s="1" t="s">
        <v>23900</v>
      </c>
      <c r="D4188" s="1" t="s">
        <v>31850</v>
      </c>
      <c r="E4188" s="1">
        <v>2017</v>
      </c>
      <c r="F4188" s="1" t="s">
        <v>24328</v>
      </c>
      <c r="G4188" s="1">
        <v>9537287</v>
      </c>
      <c r="H4188" s="1">
        <v>28</v>
      </c>
      <c r="I4188" s="1" t="s">
        <v>31851</v>
      </c>
      <c r="J4188" s="1" t="s">
        <v>31852</v>
      </c>
      <c r="K4188" s="1" t="s">
        <v>7972</v>
      </c>
      <c r="L4188" s="1" t="s">
        <v>8688</v>
      </c>
    </row>
    <row r="4189" spans="1:12" ht="37.5">
      <c r="A4189" s="1" t="s">
        <v>31853</v>
      </c>
      <c r="B4189" s="1" t="s">
        <v>31854</v>
      </c>
      <c r="C4189" s="1" t="s">
        <v>23900</v>
      </c>
      <c r="D4189" s="1" t="s">
        <v>31855</v>
      </c>
      <c r="E4189" s="1">
        <v>2017</v>
      </c>
      <c r="F4189" s="1" t="s">
        <v>31856</v>
      </c>
      <c r="G4189" s="1">
        <v>220000</v>
      </c>
      <c r="H4189" s="1">
        <v>90</v>
      </c>
      <c r="I4189" s="1" t="s">
        <v>31857</v>
      </c>
      <c r="J4189" s="1" t="s">
        <v>31858</v>
      </c>
      <c r="K4189" s="1" t="s">
        <v>7972</v>
      </c>
      <c r="L4189" s="1" t="s">
        <v>10117</v>
      </c>
    </row>
    <row r="4190" spans="1:12" ht="37.5">
      <c r="A4190" s="1" t="s">
        <v>31859</v>
      </c>
      <c r="B4190" s="1" t="s">
        <v>31860</v>
      </c>
      <c r="C4190" s="1" t="s">
        <v>23900</v>
      </c>
      <c r="D4190" s="1" t="s">
        <v>31861</v>
      </c>
      <c r="E4190" s="1">
        <v>2017</v>
      </c>
      <c r="F4190" s="1" t="s">
        <v>31862</v>
      </c>
      <c r="G4190" s="1" t="s">
        <v>7969</v>
      </c>
      <c r="H4190" s="1">
        <v>2017</v>
      </c>
      <c r="I4190" s="1" t="s">
        <v>31863</v>
      </c>
      <c r="J4190" s="1" t="s">
        <v>31864</v>
      </c>
      <c r="K4190" s="1" t="s">
        <v>7972</v>
      </c>
      <c r="L4190" s="1" t="s">
        <v>8102</v>
      </c>
    </row>
    <row r="4191" spans="1:12" ht="37.5">
      <c r="A4191" s="1" t="s">
        <v>31865</v>
      </c>
      <c r="B4191" s="1" t="s">
        <v>31866</v>
      </c>
      <c r="C4191" s="1" t="s">
        <v>23900</v>
      </c>
      <c r="D4191" s="1" t="s">
        <v>31867</v>
      </c>
      <c r="E4191" s="1">
        <v>2017</v>
      </c>
      <c r="F4191" s="1" t="s">
        <v>29824</v>
      </c>
      <c r="G4191" s="1">
        <v>21607508</v>
      </c>
      <c r="H4191" s="1">
        <v>2017</v>
      </c>
      <c r="I4191" s="1" t="s">
        <v>31868</v>
      </c>
      <c r="J4191" s="1" t="s">
        <v>31869</v>
      </c>
      <c r="K4191" s="1" t="s">
        <v>7972</v>
      </c>
      <c r="L4191" s="1" t="s">
        <v>8078</v>
      </c>
    </row>
    <row r="4192" spans="1:12" ht="37.5">
      <c r="A4192" s="1" t="s">
        <v>31870</v>
      </c>
      <c r="B4192" s="1" t="s">
        <v>31871</v>
      </c>
      <c r="C4192" s="1" t="s">
        <v>23900</v>
      </c>
      <c r="D4192" s="1" t="s">
        <v>31872</v>
      </c>
      <c r="E4192" s="1">
        <v>2017</v>
      </c>
      <c r="F4192" s="1" t="s">
        <v>31509</v>
      </c>
      <c r="G4192" s="1">
        <v>10675027</v>
      </c>
      <c r="H4192" s="1">
        <v>24</v>
      </c>
      <c r="I4192" s="1" t="s">
        <v>31873</v>
      </c>
      <c r="J4192" s="1" t="s">
        <v>31874</v>
      </c>
      <c r="K4192" s="1" t="s">
        <v>7972</v>
      </c>
      <c r="L4192" s="1" t="s">
        <v>10731</v>
      </c>
    </row>
    <row r="4193" spans="1:12" ht="37.5">
      <c r="A4193" s="1" t="s">
        <v>31875</v>
      </c>
      <c r="B4193" s="1" t="s">
        <v>31876</v>
      </c>
      <c r="C4193" s="1" t="s">
        <v>23900</v>
      </c>
      <c r="D4193" s="1" t="s">
        <v>31877</v>
      </c>
      <c r="E4193" s="1">
        <v>2017</v>
      </c>
      <c r="F4193" s="1" t="s">
        <v>31878</v>
      </c>
      <c r="G4193" s="1">
        <v>2544156</v>
      </c>
      <c r="H4193" s="1">
        <v>43</v>
      </c>
      <c r="I4193" s="1" t="s">
        <v>31879</v>
      </c>
      <c r="J4193" s="1" t="s">
        <v>31880</v>
      </c>
      <c r="K4193" s="1" t="s">
        <v>14279</v>
      </c>
      <c r="L4193" s="1" t="s">
        <v>14280</v>
      </c>
    </row>
    <row r="4194" spans="1:12" ht="37.5">
      <c r="A4194" s="1" t="s">
        <v>31881</v>
      </c>
      <c r="B4194" s="1" t="s">
        <v>31882</v>
      </c>
      <c r="C4194" s="1" t="s">
        <v>23900</v>
      </c>
      <c r="D4194" s="1" t="s">
        <v>31883</v>
      </c>
      <c r="E4194" s="1">
        <v>2017</v>
      </c>
      <c r="F4194" s="1" t="s">
        <v>14203</v>
      </c>
      <c r="G4194" s="1" t="s">
        <v>7969</v>
      </c>
      <c r="H4194" s="1">
        <v>2017</v>
      </c>
      <c r="I4194" s="1" t="s">
        <v>31884</v>
      </c>
      <c r="J4194" s="1" t="s">
        <v>31885</v>
      </c>
      <c r="K4194" s="1" t="s">
        <v>7972</v>
      </c>
      <c r="L4194" s="1" t="s">
        <v>8102</v>
      </c>
    </row>
    <row r="4195" spans="1:12" ht="37.5">
      <c r="A4195" s="1" t="s">
        <v>31886</v>
      </c>
      <c r="B4195" s="1" t="s">
        <v>31887</v>
      </c>
      <c r="C4195" s="1" t="s">
        <v>23900</v>
      </c>
      <c r="D4195" s="1" t="s">
        <v>31888</v>
      </c>
      <c r="E4195" s="1">
        <v>2017</v>
      </c>
      <c r="F4195" s="1" t="s">
        <v>8392</v>
      </c>
      <c r="G4195" s="1">
        <v>23274662</v>
      </c>
      <c r="H4195" s="1">
        <v>4</v>
      </c>
      <c r="I4195" s="1" t="s">
        <v>31889</v>
      </c>
      <c r="J4195" s="1" t="s">
        <v>31890</v>
      </c>
      <c r="K4195" s="1" t="s">
        <v>7972</v>
      </c>
      <c r="L4195" s="1" t="s">
        <v>8102</v>
      </c>
    </row>
    <row r="4196" spans="1:12" ht="37.5">
      <c r="A4196" s="1" t="s">
        <v>31891</v>
      </c>
      <c r="B4196" s="1" t="s">
        <v>31892</v>
      </c>
      <c r="C4196" s="1" t="s">
        <v>23900</v>
      </c>
      <c r="D4196" s="1" t="s">
        <v>31893</v>
      </c>
      <c r="E4196" s="1">
        <v>2017</v>
      </c>
      <c r="F4196" s="1" t="s">
        <v>31894</v>
      </c>
      <c r="G4196" s="1" t="s">
        <v>7969</v>
      </c>
      <c r="H4196" s="1" t="s">
        <v>7969</v>
      </c>
      <c r="I4196" s="1" t="s">
        <v>31895</v>
      </c>
      <c r="J4196" s="1" t="s">
        <v>31896</v>
      </c>
      <c r="K4196" s="1" t="s">
        <v>7972</v>
      </c>
      <c r="L4196" s="1" t="s">
        <v>8102</v>
      </c>
    </row>
    <row r="4197" spans="1:12" ht="50">
      <c r="A4197" s="1" t="s">
        <v>31897</v>
      </c>
      <c r="B4197" s="1" t="s">
        <v>31898</v>
      </c>
      <c r="C4197" s="1" t="s">
        <v>23900</v>
      </c>
      <c r="D4197" s="1" t="s">
        <v>31899</v>
      </c>
      <c r="E4197" s="1">
        <v>2017</v>
      </c>
      <c r="F4197" s="1" t="s">
        <v>31900</v>
      </c>
      <c r="G4197" s="1">
        <v>10059830</v>
      </c>
      <c r="H4197" s="1">
        <v>41</v>
      </c>
      <c r="I4197" s="1" t="s">
        <v>31901</v>
      </c>
      <c r="J4197" s="1" t="s">
        <v>31902</v>
      </c>
      <c r="K4197" s="1" t="s">
        <v>14279</v>
      </c>
      <c r="L4197" s="1" t="s">
        <v>31903</v>
      </c>
    </row>
    <row r="4198" spans="1:12" ht="37.5">
      <c r="A4198" s="1" t="s">
        <v>31904</v>
      </c>
      <c r="B4198" s="1" t="s">
        <v>31905</v>
      </c>
      <c r="C4198" s="1" t="s">
        <v>23900</v>
      </c>
      <c r="D4198" s="1" t="s">
        <v>31906</v>
      </c>
      <c r="E4198" s="1">
        <v>2017</v>
      </c>
      <c r="F4198" s="1" t="s">
        <v>19313</v>
      </c>
      <c r="G4198" s="1">
        <v>19341768</v>
      </c>
      <c r="H4198" s="1" t="s">
        <v>7969</v>
      </c>
      <c r="I4198" s="1" t="s">
        <v>31907</v>
      </c>
      <c r="J4198" s="1" t="s">
        <v>31908</v>
      </c>
      <c r="K4198" s="1" t="s">
        <v>7972</v>
      </c>
      <c r="L4198" s="1" t="s">
        <v>8078</v>
      </c>
    </row>
    <row r="4199" spans="1:12" ht="37.5">
      <c r="A4199" s="1" t="s">
        <v>31909</v>
      </c>
      <c r="B4199" s="1" t="s">
        <v>31910</v>
      </c>
      <c r="C4199" s="1" t="s">
        <v>23900</v>
      </c>
      <c r="D4199" s="1" t="s">
        <v>31911</v>
      </c>
      <c r="E4199" s="1">
        <v>2017</v>
      </c>
      <c r="F4199" s="1" t="s">
        <v>31878</v>
      </c>
      <c r="G4199" s="1">
        <v>2544156</v>
      </c>
      <c r="H4199" s="1">
        <v>43</v>
      </c>
      <c r="I4199" s="1" t="s">
        <v>31912</v>
      </c>
      <c r="J4199" s="1" t="s">
        <v>31913</v>
      </c>
      <c r="K4199" s="1" t="s">
        <v>14279</v>
      </c>
      <c r="L4199" s="1" t="s">
        <v>14280</v>
      </c>
    </row>
    <row r="4200" spans="1:12" ht="37.5">
      <c r="A4200" s="1" t="s">
        <v>31914</v>
      </c>
      <c r="B4200" s="1" t="s">
        <v>31915</v>
      </c>
      <c r="C4200" s="1" t="s">
        <v>23900</v>
      </c>
      <c r="D4200" s="1" t="s">
        <v>31916</v>
      </c>
      <c r="E4200" s="1">
        <v>2017</v>
      </c>
      <c r="F4200" s="1" t="s">
        <v>31917</v>
      </c>
      <c r="G4200" s="1">
        <v>3601315</v>
      </c>
      <c r="H4200" s="1">
        <v>113</v>
      </c>
      <c r="I4200" s="1" t="s">
        <v>31918</v>
      </c>
      <c r="J4200" s="1" t="s">
        <v>31919</v>
      </c>
      <c r="K4200" s="1" t="s">
        <v>7972</v>
      </c>
      <c r="L4200" s="1" t="s">
        <v>8027</v>
      </c>
    </row>
    <row r="4201" spans="1:12" ht="37.5">
      <c r="A4201" s="1" t="s">
        <v>31920</v>
      </c>
      <c r="B4201" s="1" t="s">
        <v>31921</v>
      </c>
      <c r="C4201" s="1" t="s">
        <v>23900</v>
      </c>
      <c r="D4201" s="1" t="s">
        <v>31922</v>
      </c>
      <c r="E4201" s="1">
        <v>2018</v>
      </c>
      <c r="F4201" s="1" t="s">
        <v>29087</v>
      </c>
      <c r="G4201" s="1">
        <v>10495258</v>
      </c>
      <c r="H4201" s="1">
        <v>2018</v>
      </c>
      <c r="I4201" s="1" t="s">
        <v>31923</v>
      </c>
      <c r="J4201" s="1" t="s">
        <v>31924</v>
      </c>
      <c r="K4201" s="1" t="s">
        <v>7972</v>
      </c>
      <c r="L4201" s="1" t="s">
        <v>29090</v>
      </c>
    </row>
    <row r="4202" spans="1:12" ht="37.5">
      <c r="A4202" s="1" t="s">
        <v>31925</v>
      </c>
      <c r="B4202" s="1" t="s">
        <v>31926</v>
      </c>
      <c r="C4202" s="1" t="s">
        <v>23900</v>
      </c>
      <c r="D4202" s="1" t="s">
        <v>31927</v>
      </c>
      <c r="E4202" s="1">
        <v>2017</v>
      </c>
      <c r="F4202" s="1" t="s">
        <v>31928</v>
      </c>
      <c r="G4202" s="1" t="s">
        <v>7969</v>
      </c>
      <c r="H4202" s="1" t="s">
        <v>7969</v>
      </c>
      <c r="I4202" s="1" t="s">
        <v>31929</v>
      </c>
      <c r="J4202" s="1" t="s">
        <v>31930</v>
      </c>
      <c r="K4202" s="1" t="s">
        <v>7972</v>
      </c>
      <c r="L4202" s="1" t="s">
        <v>8102</v>
      </c>
    </row>
    <row r="4203" spans="1:12" ht="37.5">
      <c r="A4203" s="1" t="s">
        <v>31931</v>
      </c>
      <c r="B4203" s="1" t="s">
        <v>31932</v>
      </c>
      <c r="C4203" s="1" t="s">
        <v>23900</v>
      </c>
      <c r="D4203" s="1" t="s">
        <v>31933</v>
      </c>
      <c r="E4203" s="1">
        <v>2017</v>
      </c>
      <c r="F4203" s="1" t="s">
        <v>31934</v>
      </c>
      <c r="G4203" s="1" t="s">
        <v>7969</v>
      </c>
      <c r="H4203" s="1" t="s">
        <v>7969</v>
      </c>
      <c r="I4203" s="1" t="s">
        <v>31935</v>
      </c>
      <c r="J4203" s="1" t="s">
        <v>31936</v>
      </c>
      <c r="K4203" s="1" t="s">
        <v>7972</v>
      </c>
      <c r="L4203" s="1" t="s">
        <v>8102</v>
      </c>
    </row>
    <row r="4204" spans="1:12" ht="37.5">
      <c r="A4204" s="1" t="s">
        <v>31937</v>
      </c>
      <c r="B4204" s="1" t="s">
        <v>31938</v>
      </c>
      <c r="C4204" s="1" t="s">
        <v>23900</v>
      </c>
      <c r="D4204" s="1" t="s">
        <v>31939</v>
      </c>
      <c r="E4204" s="1">
        <v>2018</v>
      </c>
      <c r="F4204" s="1" t="s">
        <v>31940</v>
      </c>
      <c r="G4204" s="1" t="s">
        <v>31941</v>
      </c>
      <c r="H4204" s="1">
        <v>2018</v>
      </c>
      <c r="I4204" s="1" t="s">
        <v>31942</v>
      </c>
      <c r="J4204" s="1" t="s">
        <v>31943</v>
      </c>
      <c r="K4204" s="1" t="s">
        <v>7972</v>
      </c>
      <c r="L4204" s="1" t="s">
        <v>25884</v>
      </c>
    </row>
    <row r="4205" spans="1:12" ht="37.5">
      <c r="A4205" s="1" t="s">
        <v>31944</v>
      </c>
      <c r="B4205" s="1" t="s">
        <v>31945</v>
      </c>
      <c r="C4205" s="1" t="s">
        <v>23900</v>
      </c>
      <c r="D4205" s="1" t="s">
        <v>31946</v>
      </c>
      <c r="E4205" s="1">
        <v>2017</v>
      </c>
      <c r="F4205" s="1" t="s">
        <v>24734</v>
      </c>
      <c r="G4205" s="1">
        <v>10518215</v>
      </c>
      <c r="H4205" s="1">
        <v>27</v>
      </c>
      <c r="I4205" s="1" t="s">
        <v>31947</v>
      </c>
      <c r="J4205" s="1" t="s">
        <v>31948</v>
      </c>
      <c r="K4205" s="1" t="s">
        <v>7972</v>
      </c>
      <c r="L4205" s="1" t="s">
        <v>8102</v>
      </c>
    </row>
    <row r="4206" spans="1:12" ht="37.5">
      <c r="A4206" s="1" t="s">
        <v>31949</v>
      </c>
      <c r="B4206" s="1" t="s">
        <v>31950</v>
      </c>
      <c r="C4206" s="1" t="s">
        <v>23900</v>
      </c>
      <c r="D4206" s="1" t="s">
        <v>31951</v>
      </c>
      <c r="E4206" s="1">
        <v>2017</v>
      </c>
      <c r="F4206" s="1" t="s">
        <v>8491</v>
      </c>
      <c r="G4206" s="1">
        <v>21693536</v>
      </c>
      <c r="H4206" s="1">
        <v>5</v>
      </c>
      <c r="I4206" s="1" t="s">
        <v>31952</v>
      </c>
      <c r="J4206" s="1" t="s">
        <v>31953</v>
      </c>
      <c r="K4206" s="1" t="s">
        <v>7972</v>
      </c>
      <c r="L4206" s="1" t="s">
        <v>8102</v>
      </c>
    </row>
    <row r="4207" spans="1:12" ht="37.5">
      <c r="A4207" s="1" t="s">
        <v>31954</v>
      </c>
      <c r="B4207" s="1" t="s">
        <v>31955</v>
      </c>
      <c r="C4207" s="1" t="s">
        <v>23900</v>
      </c>
      <c r="D4207" s="1" t="s">
        <v>31956</v>
      </c>
      <c r="E4207" s="1">
        <v>2017</v>
      </c>
      <c r="F4207" s="1" t="s">
        <v>19719</v>
      </c>
      <c r="G4207" s="1">
        <v>15301346</v>
      </c>
      <c r="H4207" s="1" t="s">
        <v>7969</v>
      </c>
      <c r="I4207" s="1" t="s">
        <v>31957</v>
      </c>
      <c r="J4207" s="1" t="s">
        <v>31958</v>
      </c>
      <c r="K4207" s="1" t="s">
        <v>7972</v>
      </c>
      <c r="L4207" s="1" t="s">
        <v>8102</v>
      </c>
    </row>
    <row r="4208" spans="1:12" ht="37.5">
      <c r="A4208" s="1" t="s">
        <v>31959</v>
      </c>
      <c r="B4208" s="1" t="s">
        <v>31960</v>
      </c>
      <c r="C4208" s="1" t="s">
        <v>23900</v>
      </c>
      <c r="D4208" s="1" t="s">
        <v>31961</v>
      </c>
      <c r="E4208" s="1">
        <v>2017</v>
      </c>
      <c r="F4208" s="1" t="s">
        <v>31962</v>
      </c>
      <c r="G4208" s="1">
        <v>23775688</v>
      </c>
      <c r="H4208" s="1">
        <v>2017</v>
      </c>
      <c r="I4208" s="1" t="s">
        <v>31963</v>
      </c>
      <c r="J4208" s="1" t="s">
        <v>31964</v>
      </c>
      <c r="K4208" s="1" t="s">
        <v>7972</v>
      </c>
      <c r="L4208" s="1" t="s">
        <v>8102</v>
      </c>
    </row>
    <row r="4209" spans="1:12" ht="37.5">
      <c r="A4209" s="1" t="s">
        <v>31965</v>
      </c>
      <c r="B4209" s="1" t="s">
        <v>31966</v>
      </c>
      <c r="C4209" s="1" t="s">
        <v>23900</v>
      </c>
      <c r="D4209" s="1" t="s">
        <v>31967</v>
      </c>
      <c r="E4209" s="1">
        <v>2017</v>
      </c>
      <c r="F4209" s="1" t="s">
        <v>31968</v>
      </c>
      <c r="G4209" s="1">
        <v>10609857</v>
      </c>
      <c r="H4209" s="1">
        <v>2017</v>
      </c>
      <c r="I4209" s="1" t="s">
        <v>31969</v>
      </c>
      <c r="J4209" s="1" t="s">
        <v>31970</v>
      </c>
      <c r="K4209" s="1" t="s">
        <v>7972</v>
      </c>
      <c r="L4209" s="1" t="s">
        <v>8078</v>
      </c>
    </row>
    <row r="4210" spans="1:12" ht="37.5">
      <c r="A4210" s="1" t="s">
        <v>31971</v>
      </c>
      <c r="B4210" s="1" t="s">
        <v>31972</v>
      </c>
      <c r="C4210" s="1" t="s">
        <v>23900</v>
      </c>
      <c r="D4210" s="1" t="s">
        <v>31973</v>
      </c>
      <c r="E4210" s="1">
        <v>2017</v>
      </c>
      <c r="F4210" s="1" t="s">
        <v>21802</v>
      </c>
      <c r="G4210" s="1" t="s">
        <v>7969</v>
      </c>
      <c r="H4210" s="1" t="s">
        <v>7969</v>
      </c>
      <c r="I4210" s="1" t="s">
        <v>31974</v>
      </c>
      <c r="J4210" s="1" t="s">
        <v>31975</v>
      </c>
      <c r="K4210" s="1" t="s">
        <v>7972</v>
      </c>
      <c r="L4210" s="1" t="s">
        <v>8102</v>
      </c>
    </row>
    <row r="4211" spans="1:12" ht="37.5">
      <c r="A4211" s="1" t="s">
        <v>31976</v>
      </c>
      <c r="B4211" s="1" t="s">
        <v>31977</v>
      </c>
      <c r="C4211" s="1" t="s">
        <v>23900</v>
      </c>
      <c r="D4211" s="1" t="s">
        <v>31978</v>
      </c>
      <c r="E4211" s="1">
        <v>2017</v>
      </c>
      <c r="F4211" s="1" t="s">
        <v>31979</v>
      </c>
      <c r="G4211" s="1">
        <v>189235</v>
      </c>
      <c r="H4211" s="1">
        <v>54</v>
      </c>
      <c r="I4211" s="1" t="s">
        <v>31980</v>
      </c>
      <c r="J4211" s="1" t="s">
        <v>31981</v>
      </c>
      <c r="K4211" s="1" t="s">
        <v>7972</v>
      </c>
      <c r="L4211" s="1" t="s">
        <v>8102</v>
      </c>
    </row>
    <row r="4212" spans="1:12" ht="37.5">
      <c r="A4212" s="1" t="s">
        <v>31982</v>
      </c>
      <c r="B4212" s="1" t="s">
        <v>31983</v>
      </c>
      <c r="C4212" s="1" t="s">
        <v>23900</v>
      </c>
      <c r="D4212" s="1" t="s">
        <v>31984</v>
      </c>
      <c r="E4212" s="1">
        <v>2017</v>
      </c>
      <c r="F4212" s="1" t="s">
        <v>31790</v>
      </c>
      <c r="G4212" s="1" t="s">
        <v>7969</v>
      </c>
      <c r="H4212" s="1">
        <v>2017</v>
      </c>
      <c r="I4212" s="1" t="s">
        <v>31985</v>
      </c>
      <c r="J4212" s="1" t="s">
        <v>31986</v>
      </c>
      <c r="K4212" s="1" t="s">
        <v>7972</v>
      </c>
      <c r="L4212" s="1" t="s">
        <v>8102</v>
      </c>
    </row>
    <row r="4213" spans="1:12" ht="37.5">
      <c r="A4213" s="1" t="s">
        <v>31987</v>
      </c>
      <c r="B4213" s="1" t="s">
        <v>31988</v>
      </c>
      <c r="C4213" s="1" t="s">
        <v>23900</v>
      </c>
      <c r="D4213" s="1" t="s">
        <v>31989</v>
      </c>
      <c r="E4213" s="1">
        <v>2017</v>
      </c>
      <c r="F4213" s="1" t="s">
        <v>29824</v>
      </c>
      <c r="G4213" s="1">
        <v>21607508</v>
      </c>
      <c r="H4213" s="1">
        <v>2017</v>
      </c>
      <c r="I4213" s="1" t="s">
        <v>31990</v>
      </c>
      <c r="J4213" s="1" t="s">
        <v>31991</v>
      </c>
      <c r="K4213" s="1" t="s">
        <v>7972</v>
      </c>
      <c r="L4213" s="1" t="s">
        <v>8078</v>
      </c>
    </row>
    <row r="4214" spans="1:12" ht="37.5">
      <c r="A4214" s="1" t="s">
        <v>31992</v>
      </c>
      <c r="B4214" s="1" t="s">
        <v>31993</v>
      </c>
      <c r="C4214" s="1" t="s">
        <v>23900</v>
      </c>
      <c r="D4214" s="1" t="s">
        <v>31994</v>
      </c>
      <c r="E4214" s="1">
        <v>2017</v>
      </c>
      <c r="F4214" s="1" t="s">
        <v>31995</v>
      </c>
      <c r="G4214" s="1" t="s">
        <v>7969</v>
      </c>
      <c r="H4214" s="1">
        <v>2017</v>
      </c>
      <c r="I4214" s="1" t="s">
        <v>31996</v>
      </c>
      <c r="J4214" s="1" t="s">
        <v>31997</v>
      </c>
      <c r="K4214" s="1" t="s">
        <v>7972</v>
      </c>
      <c r="L4214" s="1" t="s">
        <v>8102</v>
      </c>
    </row>
    <row r="4215" spans="1:12" ht="37.5">
      <c r="A4215" s="1" t="s">
        <v>31998</v>
      </c>
      <c r="B4215" s="1" t="s">
        <v>31999</v>
      </c>
      <c r="C4215" s="1" t="s">
        <v>23900</v>
      </c>
      <c r="D4215" s="1" t="s">
        <v>32000</v>
      </c>
      <c r="E4215" s="1">
        <v>2017</v>
      </c>
      <c r="F4215" s="1" t="s">
        <v>14027</v>
      </c>
      <c r="G4215" s="1" t="s">
        <v>7969</v>
      </c>
      <c r="H4215" s="1" t="s">
        <v>7969</v>
      </c>
      <c r="I4215" s="1" t="s">
        <v>32001</v>
      </c>
      <c r="J4215" s="1" t="s">
        <v>32002</v>
      </c>
      <c r="K4215" s="1" t="s">
        <v>7972</v>
      </c>
      <c r="L4215" s="1" t="s">
        <v>8102</v>
      </c>
    </row>
    <row r="4216" spans="1:12" ht="37.5">
      <c r="A4216" s="1" t="s">
        <v>32003</v>
      </c>
      <c r="B4216" s="1" t="s">
        <v>32004</v>
      </c>
      <c r="C4216" s="1" t="s">
        <v>23900</v>
      </c>
      <c r="D4216" s="1" t="s">
        <v>32005</v>
      </c>
      <c r="E4216" s="1">
        <v>2018</v>
      </c>
      <c r="F4216" s="1" t="s">
        <v>30936</v>
      </c>
      <c r="G4216" s="1">
        <v>20907141</v>
      </c>
      <c r="H4216" s="1">
        <v>2018</v>
      </c>
      <c r="I4216" s="1" t="s">
        <v>32006</v>
      </c>
      <c r="J4216" s="1" t="s">
        <v>32007</v>
      </c>
      <c r="K4216" s="1" t="s">
        <v>7972</v>
      </c>
      <c r="L4216" s="1" t="s">
        <v>11624</v>
      </c>
    </row>
    <row r="4217" spans="1:12" ht="50">
      <c r="A4217" s="1" t="s">
        <v>32008</v>
      </c>
      <c r="B4217" s="1" t="s">
        <v>32009</v>
      </c>
      <c r="C4217" s="1" t="s">
        <v>23900</v>
      </c>
      <c r="D4217" s="1" t="s">
        <v>32010</v>
      </c>
      <c r="E4217" s="1">
        <v>2018</v>
      </c>
      <c r="F4217" s="1" t="s">
        <v>8831</v>
      </c>
      <c r="G4217" s="1">
        <v>3029743</v>
      </c>
      <c r="H4217" s="1">
        <v>10974</v>
      </c>
      <c r="I4217" s="1" t="s">
        <v>32011</v>
      </c>
      <c r="J4217" s="1" t="s">
        <v>32012</v>
      </c>
      <c r="K4217" s="1" t="s">
        <v>7972</v>
      </c>
      <c r="L4217" s="1" t="s">
        <v>13352</v>
      </c>
    </row>
    <row r="4218" spans="1:12" ht="37.5">
      <c r="A4218" s="1" t="s">
        <v>32013</v>
      </c>
      <c r="B4218" s="1" t="s">
        <v>32014</v>
      </c>
      <c r="C4218" s="1" t="s">
        <v>23900</v>
      </c>
      <c r="D4218" s="1" t="s">
        <v>32015</v>
      </c>
      <c r="E4218" s="1">
        <v>2018</v>
      </c>
      <c r="F4218" s="1" t="s">
        <v>8043</v>
      </c>
      <c r="G4218" s="1">
        <v>13807501</v>
      </c>
      <c r="H4218" s="1">
        <v>77</v>
      </c>
      <c r="I4218" s="1" t="s">
        <v>32016</v>
      </c>
      <c r="J4218" s="1" t="s">
        <v>32017</v>
      </c>
      <c r="K4218" s="1" t="s">
        <v>7972</v>
      </c>
      <c r="L4218" s="1" t="s">
        <v>13326</v>
      </c>
    </row>
    <row r="4219" spans="1:12" ht="50">
      <c r="A4219" s="1" t="s">
        <v>32018</v>
      </c>
      <c r="B4219" s="1" t="s">
        <v>32019</v>
      </c>
      <c r="C4219" s="1" t="s">
        <v>23900</v>
      </c>
      <c r="D4219" s="1" t="s">
        <v>32020</v>
      </c>
      <c r="E4219" s="1">
        <v>2017</v>
      </c>
      <c r="F4219" s="1" t="s">
        <v>8491</v>
      </c>
      <c r="G4219" s="1">
        <v>21693536</v>
      </c>
      <c r="H4219" s="1">
        <v>6</v>
      </c>
      <c r="I4219" s="1" t="s">
        <v>32021</v>
      </c>
      <c r="J4219" s="1" t="s">
        <v>32022</v>
      </c>
      <c r="K4219" s="1" t="s">
        <v>7972</v>
      </c>
      <c r="L4219" s="1" t="s">
        <v>8102</v>
      </c>
    </row>
    <row r="4220" spans="1:12" ht="37.5">
      <c r="A4220" s="1" t="s">
        <v>32023</v>
      </c>
      <c r="B4220" s="1" t="s">
        <v>32024</v>
      </c>
      <c r="C4220" s="1" t="s">
        <v>23900</v>
      </c>
      <c r="D4220" s="1" t="s">
        <v>32025</v>
      </c>
      <c r="E4220" s="1">
        <v>2018</v>
      </c>
      <c r="F4220" s="1" t="s">
        <v>8491</v>
      </c>
      <c r="G4220" s="1">
        <v>21693536</v>
      </c>
      <c r="H4220" s="1">
        <v>6</v>
      </c>
      <c r="I4220" s="1" t="s">
        <v>32026</v>
      </c>
      <c r="J4220" s="1" t="s">
        <v>32027</v>
      </c>
      <c r="K4220" s="1" t="s">
        <v>7972</v>
      </c>
      <c r="L4220" s="1" t="s">
        <v>8102</v>
      </c>
    </row>
    <row r="4221" spans="1:12" ht="37.5">
      <c r="A4221" s="1" t="s">
        <v>32028</v>
      </c>
      <c r="B4221" s="1" t="s">
        <v>32029</v>
      </c>
      <c r="C4221" s="1" t="s">
        <v>23900</v>
      </c>
      <c r="D4221" s="1" t="s">
        <v>32030</v>
      </c>
      <c r="E4221" s="1">
        <v>2018</v>
      </c>
      <c r="F4221" s="1" t="s">
        <v>8219</v>
      </c>
      <c r="G4221" s="1">
        <v>23674512</v>
      </c>
      <c r="H4221" s="1">
        <v>17</v>
      </c>
      <c r="I4221" s="1" t="s">
        <v>32031</v>
      </c>
      <c r="J4221" s="1" t="s">
        <v>32032</v>
      </c>
      <c r="K4221" s="1" t="s">
        <v>7972</v>
      </c>
      <c r="L4221" s="1" t="s">
        <v>7985</v>
      </c>
    </row>
    <row r="4222" spans="1:12" ht="37.5">
      <c r="A4222" s="1" t="s">
        <v>32033</v>
      </c>
      <c r="B4222" s="1" t="s">
        <v>32034</v>
      </c>
      <c r="C4222" s="1" t="s">
        <v>23900</v>
      </c>
      <c r="D4222" s="1" t="s">
        <v>32035</v>
      </c>
      <c r="E4222" s="1">
        <v>2017</v>
      </c>
      <c r="F4222" s="1" t="s">
        <v>32036</v>
      </c>
      <c r="G4222" s="1" t="s">
        <v>7969</v>
      </c>
      <c r="H4222" s="1" t="s">
        <v>7969</v>
      </c>
      <c r="I4222" s="1" t="s">
        <v>32037</v>
      </c>
      <c r="J4222" s="1" t="s">
        <v>32038</v>
      </c>
      <c r="K4222" s="1" t="s">
        <v>7972</v>
      </c>
      <c r="L4222" s="1" t="s">
        <v>8102</v>
      </c>
    </row>
    <row r="4223" spans="1:12" ht="50">
      <c r="A4223" s="1" t="s">
        <v>32039</v>
      </c>
      <c r="B4223" s="1" t="s">
        <v>32040</v>
      </c>
      <c r="C4223" s="1" t="s">
        <v>23900</v>
      </c>
      <c r="D4223" s="1" t="s">
        <v>32041</v>
      </c>
      <c r="E4223" s="1">
        <v>2018</v>
      </c>
      <c r="F4223" s="1" t="s">
        <v>8831</v>
      </c>
      <c r="G4223" s="1">
        <v>3029743</v>
      </c>
      <c r="H4223" s="1">
        <v>11219</v>
      </c>
      <c r="I4223" s="1" t="s">
        <v>32042</v>
      </c>
      <c r="J4223" s="1" t="s">
        <v>32043</v>
      </c>
      <c r="K4223" s="1" t="s">
        <v>7972</v>
      </c>
      <c r="L4223" s="1" t="s">
        <v>13352</v>
      </c>
    </row>
    <row r="4224" spans="1:12" ht="37.5">
      <c r="A4224" s="1" t="s">
        <v>32044</v>
      </c>
      <c r="B4224" s="1" t="s">
        <v>32045</v>
      </c>
      <c r="C4224" s="1" t="s">
        <v>23900</v>
      </c>
      <c r="D4224" s="1" t="s">
        <v>32046</v>
      </c>
      <c r="E4224" s="1">
        <v>2018</v>
      </c>
      <c r="F4224" s="1" t="s">
        <v>9013</v>
      </c>
      <c r="G4224" s="1">
        <v>18770509</v>
      </c>
      <c r="H4224" s="1">
        <v>125</v>
      </c>
      <c r="I4224" s="1" t="s">
        <v>12919</v>
      </c>
      <c r="J4224" s="1" t="s">
        <v>32047</v>
      </c>
      <c r="K4224" s="1" t="s">
        <v>7972</v>
      </c>
      <c r="L4224" s="1" t="s">
        <v>7993</v>
      </c>
    </row>
    <row r="4225" spans="1:12" ht="37.5">
      <c r="A4225" s="1" t="s">
        <v>32048</v>
      </c>
      <c r="B4225" s="1" t="s">
        <v>32049</v>
      </c>
      <c r="C4225" s="1" t="s">
        <v>23900</v>
      </c>
      <c r="D4225" s="1" t="s">
        <v>32050</v>
      </c>
      <c r="E4225" s="1">
        <v>2018</v>
      </c>
      <c r="F4225" s="1" t="s">
        <v>32051</v>
      </c>
      <c r="G4225" s="1">
        <v>10402446</v>
      </c>
      <c r="H4225" s="1">
        <v>93</v>
      </c>
      <c r="I4225" s="1" t="s">
        <v>32052</v>
      </c>
      <c r="J4225" s="1" t="s">
        <v>32053</v>
      </c>
      <c r="K4225" s="1" t="s">
        <v>7972</v>
      </c>
      <c r="L4225" s="1" t="s">
        <v>25841</v>
      </c>
    </row>
    <row r="4226" spans="1:12" ht="37.5">
      <c r="A4226" s="1" t="s">
        <v>32054</v>
      </c>
      <c r="B4226" s="1" t="s">
        <v>32055</v>
      </c>
      <c r="C4226" s="1" t="s">
        <v>23900</v>
      </c>
      <c r="D4226" s="1" t="s">
        <v>32056</v>
      </c>
      <c r="E4226" s="1">
        <v>2018</v>
      </c>
      <c r="F4226" s="1" t="s">
        <v>32057</v>
      </c>
      <c r="G4226" s="1">
        <v>13814788</v>
      </c>
      <c r="H4226" s="1">
        <v>24</v>
      </c>
      <c r="I4226" s="1" t="s">
        <v>32058</v>
      </c>
      <c r="J4226" s="1" t="s">
        <v>32059</v>
      </c>
      <c r="K4226" s="1" t="s">
        <v>7972</v>
      </c>
      <c r="L4226" s="1" t="s">
        <v>32060</v>
      </c>
    </row>
    <row r="4227" spans="1:12" ht="37.5">
      <c r="A4227" s="1" t="s">
        <v>32061</v>
      </c>
      <c r="B4227" s="1" t="s">
        <v>32062</v>
      </c>
      <c r="C4227" s="1" t="s">
        <v>23900</v>
      </c>
      <c r="D4227" s="1" t="s">
        <v>32063</v>
      </c>
      <c r="E4227" s="1">
        <v>2017</v>
      </c>
      <c r="F4227" s="1" t="s">
        <v>21732</v>
      </c>
      <c r="G4227" s="1">
        <v>7303157</v>
      </c>
      <c r="H4227" s="1">
        <v>2</v>
      </c>
      <c r="I4227" s="1" t="s">
        <v>32064</v>
      </c>
      <c r="J4227" s="1" t="s">
        <v>32065</v>
      </c>
      <c r="K4227" s="1" t="s">
        <v>7972</v>
      </c>
      <c r="L4227" s="1" t="s">
        <v>8078</v>
      </c>
    </row>
    <row r="4228" spans="1:12" ht="37.5">
      <c r="A4228" s="1" t="s">
        <v>32066</v>
      </c>
      <c r="B4228" s="1" t="s">
        <v>32067</v>
      </c>
      <c r="C4228" s="1" t="s">
        <v>23900</v>
      </c>
      <c r="D4228" s="1" t="s">
        <v>32068</v>
      </c>
      <c r="E4228" s="1">
        <v>2018</v>
      </c>
      <c r="F4228" s="1" t="s">
        <v>8491</v>
      </c>
      <c r="G4228" s="1">
        <v>21693536</v>
      </c>
      <c r="H4228" s="1">
        <v>6</v>
      </c>
      <c r="I4228" s="1" t="s">
        <v>32069</v>
      </c>
      <c r="J4228" s="1" t="s">
        <v>32070</v>
      </c>
      <c r="K4228" s="1" t="s">
        <v>7972</v>
      </c>
      <c r="L4228" s="1" t="s">
        <v>8102</v>
      </c>
    </row>
    <row r="4229" spans="1:12" ht="37.5">
      <c r="A4229" s="1" t="s">
        <v>32071</v>
      </c>
      <c r="B4229" s="1" t="s">
        <v>32072</v>
      </c>
      <c r="C4229" s="1" t="s">
        <v>23900</v>
      </c>
      <c r="D4229" s="1" t="s">
        <v>32073</v>
      </c>
      <c r="E4229" s="1">
        <v>2017</v>
      </c>
      <c r="F4229" s="1" t="s">
        <v>32074</v>
      </c>
      <c r="G4229" s="1">
        <v>18688969</v>
      </c>
      <c r="H4229" s="1">
        <v>91</v>
      </c>
      <c r="I4229" s="1" t="s">
        <v>32075</v>
      </c>
      <c r="J4229" s="1" t="s">
        <v>32076</v>
      </c>
      <c r="K4229" s="1" t="s">
        <v>7972</v>
      </c>
      <c r="L4229" s="1" t="s">
        <v>32077</v>
      </c>
    </row>
    <row r="4230" spans="1:12" ht="37.5">
      <c r="A4230" s="1" t="s">
        <v>32078</v>
      </c>
      <c r="B4230" s="1" t="s">
        <v>32079</v>
      </c>
      <c r="C4230" s="1" t="s">
        <v>23900</v>
      </c>
      <c r="D4230" s="1" t="s">
        <v>32080</v>
      </c>
      <c r="E4230" s="1">
        <v>2018</v>
      </c>
      <c r="F4230" s="1" t="s">
        <v>11641</v>
      </c>
      <c r="G4230" s="1">
        <v>15308669</v>
      </c>
      <c r="H4230" s="1">
        <v>2018</v>
      </c>
      <c r="I4230" s="1" t="s">
        <v>32081</v>
      </c>
      <c r="J4230" s="1" t="s">
        <v>32082</v>
      </c>
      <c r="K4230" s="1" t="s">
        <v>7972</v>
      </c>
      <c r="L4230" s="1" t="s">
        <v>11624</v>
      </c>
    </row>
    <row r="4231" spans="1:12" ht="37.5">
      <c r="A4231" s="1" t="s">
        <v>32083</v>
      </c>
      <c r="B4231" s="1" t="s">
        <v>32084</v>
      </c>
      <c r="C4231" s="1" t="s">
        <v>23900</v>
      </c>
      <c r="D4231" s="1" t="s">
        <v>32085</v>
      </c>
      <c r="E4231" s="1">
        <v>2017</v>
      </c>
      <c r="F4231" s="1" t="s">
        <v>32086</v>
      </c>
      <c r="G4231" s="1" t="s">
        <v>7969</v>
      </c>
      <c r="H4231" s="1" t="s">
        <v>7969</v>
      </c>
      <c r="I4231" s="1" t="s">
        <v>32087</v>
      </c>
      <c r="J4231" s="1" t="s">
        <v>32088</v>
      </c>
      <c r="K4231" s="1" t="s">
        <v>7972</v>
      </c>
      <c r="L4231" s="1" t="s">
        <v>8102</v>
      </c>
    </row>
    <row r="4232" spans="1:12" ht="37.5">
      <c r="A4232" s="1" t="s">
        <v>32089</v>
      </c>
      <c r="B4232" s="1" t="s">
        <v>32090</v>
      </c>
      <c r="C4232" s="1" t="s">
        <v>23900</v>
      </c>
      <c r="D4232" s="1" t="s">
        <v>32091</v>
      </c>
      <c r="E4232" s="1">
        <v>2017</v>
      </c>
      <c r="F4232" s="1" t="s">
        <v>10830</v>
      </c>
      <c r="G4232" s="1">
        <v>15566013</v>
      </c>
      <c r="H4232" s="1">
        <v>12</v>
      </c>
      <c r="I4232" s="1" t="s">
        <v>32092</v>
      </c>
      <c r="J4232" s="1" t="s">
        <v>32093</v>
      </c>
      <c r="K4232" s="1" t="s">
        <v>7972</v>
      </c>
      <c r="L4232" s="1" t="s">
        <v>8102</v>
      </c>
    </row>
    <row r="4233" spans="1:12" ht="37.5">
      <c r="A4233" s="1" t="s">
        <v>32094</v>
      </c>
      <c r="B4233" s="1" t="s">
        <v>32095</v>
      </c>
      <c r="C4233" s="1" t="s">
        <v>23900</v>
      </c>
      <c r="D4233" s="1" t="s">
        <v>32096</v>
      </c>
      <c r="E4233" s="1">
        <v>2018</v>
      </c>
      <c r="F4233" s="1" t="s">
        <v>32097</v>
      </c>
      <c r="G4233" s="1" t="s">
        <v>7969</v>
      </c>
      <c r="H4233" s="1" t="s">
        <v>7969</v>
      </c>
      <c r="I4233" s="1" t="s">
        <v>20484</v>
      </c>
      <c r="J4233" s="1" t="s">
        <v>32098</v>
      </c>
      <c r="K4233" s="1" t="s">
        <v>7972</v>
      </c>
      <c r="L4233" s="1" t="s">
        <v>10359</v>
      </c>
    </row>
    <row r="4234" spans="1:12" ht="37.5">
      <c r="A4234" s="1" t="s">
        <v>32099</v>
      </c>
      <c r="B4234" s="1" t="s">
        <v>32100</v>
      </c>
      <c r="C4234" s="1" t="s">
        <v>23900</v>
      </c>
      <c r="D4234" s="1" t="s">
        <v>32101</v>
      </c>
      <c r="E4234" s="1">
        <v>2018</v>
      </c>
      <c r="F4234" s="1" t="s">
        <v>13592</v>
      </c>
      <c r="G4234" s="1">
        <v>23340983</v>
      </c>
      <c r="H4234" s="1" t="s">
        <v>7969</v>
      </c>
      <c r="I4234" s="1" t="s">
        <v>32102</v>
      </c>
      <c r="J4234" s="1" t="s">
        <v>32103</v>
      </c>
      <c r="K4234" s="1" t="s">
        <v>7972</v>
      </c>
      <c r="L4234" s="1" t="s">
        <v>7969</v>
      </c>
    </row>
    <row r="4235" spans="1:12" ht="37.5">
      <c r="A4235" s="1" t="s">
        <v>32104</v>
      </c>
      <c r="B4235" s="1" t="s">
        <v>32105</v>
      </c>
      <c r="C4235" s="1" t="s">
        <v>23900</v>
      </c>
      <c r="D4235" s="1" t="s">
        <v>32106</v>
      </c>
      <c r="E4235" s="1">
        <v>2018</v>
      </c>
      <c r="F4235" s="1" t="s">
        <v>24422</v>
      </c>
      <c r="G4235" s="1">
        <v>200255</v>
      </c>
      <c r="H4235" s="1">
        <v>422</v>
      </c>
      <c r="I4235" s="1" t="s">
        <v>32107</v>
      </c>
      <c r="J4235" s="1" t="s">
        <v>32108</v>
      </c>
      <c r="K4235" s="1" t="s">
        <v>7972</v>
      </c>
      <c r="L4235" s="1" t="s">
        <v>8465</v>
      </c>
    </row>
    <row r="4236" spans="1:12" ht="37.5">
      <c r="A4236" s="1" t="s">
        <v>32109</v>
      </c>
      <c r="B4236" s="1" t="s">
        <v>32110</v>
      </c>
      <c r="C4236" s="1" t="s">
        <v>23900</v>
      </c>
      <c r="D4236" s="1" t="s">
        <v>32111</v>
      </c>
      <c r="E4236" s="1">
        <v>2018</v>
      </c>
      <c r="F4236" s="1" t="s">
        <v>32112</v>
      </c>
      <c r="G4236" s="1">
        <v>20010370</v>
      </c>
      <c r="H4236" s="1">
        <v>16</v>
      </c>
      <c r="I4236" s="1" t="s">
        <v>32113</v>
      </c>
      <c r="J4236" s="1" t="s">
        <v>32114</v>
      </c>
      <c r="K4236" s="1" t="s">
        <v>7972</v>
      </c>
      <c r="L4236" s="1" t="s">
        <v>7993</v>
      </c>
    </row>
    <row r="4237" spans="1:12" ht="37.5">
      <c r="A4237" s="1" t="s">
        <v>32115</v>
      </c>
      <c r="B4237" s="1" t="s">
        <v>32116</v>
      </c>
      <c r="C4237" s="1" t="s">
        <v>23900</v>
      </c>
      <c r="D4237" s="1" t="s">
        <v>32117</v>
      </c>
      <c r="E4237" s="1">
        <v>2017</v>
      </c>
      <c r="F4237" s="1" t="s">
        <v>12486</v>
      </c>
      <c r="G4237" s="1" t="s">
        <v>28522</v>
      </c>
      <c r="H4237" s="1" t="s">
        <v>7969</v>
      </c>
      <c r="I4237" s="1" t="s">
        <v>32118</v>
      </c>
      <c r="J4237" s="1" t="s">
        <v>32119</v>
      </c>
      <c r="K4237" s="1" t="s">
        <v>7972</v>
      </c>
      <c r="L4237" s="1" t="s">
        <v>8102</v>
      </c>
    </row>
    <row r="4238" spans="1:12" ht="37.5">
      <c r="A4238" s="1" t="s">
        <v>32120</v>
      </c>
      <c r="B4238" s="1" t="s">
        <v>32121</v>
      </c>
      <c r="C4238" s="1" t="s">
        <v>23900</v>
      </c>
      <c r="D4238" s="1" t="s">
        <v>32122</v>
      </c>
      <c r="E4238" s="1">
        <v>2017</v>
      </c>
      <c r="F4238" s="1" t="s">
        <v>24480</v>
      </c>
      <c r="G4238" s="1">
        <v>19391374</v>
      </c>
      <c r="H4238" s="1">
        <v>10</v>
      </c>
      <c r="I4238" s="1" t="s">
        <v>32123</v>
      </c>
      <c r="J4238" s="1" t="s">
        <v>32124</v>
      </c>
      <c r="K4238" s="1" t="s">
        <v>7972</v>
      </c>
      <c r="L4238" s="1" t="s">
        <v>28932</v>
      </c>
    </row>
    <row r="4239" spans="1:12" ht="37.5">
      <c r="A4239" s="1" t="s">
        <v>32125</v>
      </c>
      <c r="B4239" s="1" t="s">
        <v>32126</v>
      </c>
      <c r="C4239" s="1" t="s">
        <v>23900</v>
      </c>
      <c r="D4239" s="1" t="s">
        <v>32127</v>
      </c>
      <c r="E4239" s="1">
        <v>2018</v>
      </c>
      <c r="F4239" s="1" t="s">
        <v>11621</v>
      </c>
      <c r="G4239" s="1">
        <v>19390114</v>
      </c>
      <c r="H4239" s="1">
        <v>2018</v>
      </c>
      <c r="I4239" s="1" t="s">
        <v>32128</v>
      </c>
      <c r="J4239" s="1" t="s">
        <v>32129</v>
      </c>
      <c r="K4239" s="1" t="s">
        <v>7972</v>
      </c>
      <c r="L4239" s="1" t="s">
        <v>11624</v>
      </c>
    </row>
    <row r="4240" spans="1:12" ht="50">
      <c r="A4240" s="1" t="s">
        <v>32130</v>
      </c>
      <c r="B4240" s="1" t="s">
        <v>32131</v>
      </c>
      <c r="C4240" s="1" t="s">
        <v>23900</v>
      </c>
      <c r="D4240" s="1" t="s">
        <v>32132</v>
      </c>
      <c r="E4240" s="1">
        <v>2018</v>
      </c>
      <c r="F4240" s="1" t="s">
        <v>8831</v>
      </c>
      <c r="G4240" s="1">
        <v>3029743</v>
      </c>
      <c r="H4240" s="1">
        <v>10991</v>
      </c>
      <c r="I4240" s="1" t="s">
        <v>32133</v>
      </c>
      <c r="J4240" s="1" t="s">
        <v>32134</v>
      </c>
      <c r="K4240" s="1" t="s">
        <v>7972</v>
      </c>
      <c r="L4240" s="1" t="s">
        <v>13352</v>
      </c>
    </row>
    <row r="4241" spans="1:12" ht="37.5">
      <c r="A4241" s="1" t="s">
        <v>32135</v>
      </c>
      <c r="B4241" s="1" t="s">
        <v>32136</v>
      </c>
      <c r="C4241" s="1" t="s">
        <v>23900</v>
      </c>
      <c r="D4241" s="1" t="s">
        <v>32137</v>
      </c>
      <c r="E4241" s="1">
        <v>2018</v>
      </c>
      <c r="F4241" s="1" t="s">
        <v>12984</v>
      </c>
      <c r="G4241" s="1">
        <v>24701173</v>
      </c>
      <c r="H4241" s="1" t="s">
        <v>7969</v>
      </c>
      <c r="I4241" s="1" t="s">
        <v>32138</v>
      </c>
      <c r="J4241" s="1" t="s">
        <v>32139</v>
      </c>
      <c r="K4241" s="1" t="s">
        <v>7972</v>
      </c>
      <c r="L4241" s="1" t="s">
        <v>12987</v>
      </c>
    </row>
    <row r="4242" spans="1:12" ht="37.5">
      <c r="A4242" s="1" t="s">
        <v>32140</v>
      </c>
      <c r="B4242" s="1" t="s">
        <v>32141</v>
      </c>
      <c r="C4242" s="1" t="s">
        <v>23900</v>
      </c>
      <c r="D4242" s="1" t="s">
        <v>32142</v>
      </c>
      <c r="E4242" s="1">
        <v>2017</v>
      </c>
      <c r="F4242" s="1" t="s">
        <v>25044</v>
      </c>
      <c r="G4242" s="1">
        <v>9255273</v>
      </c>
      <c r="H4242" s="1">
        <v>193</v>
      </c>
      <c r="I4242" s="1" t="s">
        <v>32143</v>
      </c>
      <c r="J4242" s="1" t="s">
        <v>32144</v>
      </c>
      <c r="K4242" s="1" t="s">
        <v>7972</v>
      </c>
      <c r="L4242" s="1" t="s">
        <v>7993</v>
      </c>
    </row>
    <row r="4243" spans="1:12" ht="50">
      <c r="A4243" s="1" t="s">
        <v>32145</v>
      </c>
      <c r="B4243" s="1" t="s">
        <v>32146</v>
      </c>
      <c r="C4243" s="1" t="s">
        <v>23900</v>
      </c>
      <c r="D4243" s="1" t="s">
        <v>32147</v>
      </c>
      <c r="E4243" s="1">
        <v>2017</v>
      </c>
      <c r="F4243" s="1" t="s">
        <v>32148</v>
      </c>
      <c r="G4243" s="1" t="s">
        <v>7969</v>
      </c>
      <c r="H4243" s="1">
        <v>2017</v>
      </c>
      <c r="I4243" s="1" t="s">
        <v>32149</v>
      </c>
      <c r="J4243" s="1" t="s">
        <v>32150</v>
      </c>
      <c r="K4243" s="1" t="s">
        <v>7972</v>
      </c>
      <c r="L4243" s="1" t="s">
        <v>8102</v>
      </c>
    </row>
    <row r="4244" spans="1:12" ht="50">
      <c r="A4244" s="1" t="s">
        <v>32151</v>
      </c>
      <c r="B4244" s="1" t="s">
        <v>32152</v>
      </c>
      <c r="C4244" s="1" t="s">
        <v>23900</v>
      </c>
      <c r="D4244" s="1" t="s">
        <v>32153</v>
      </c>
      <c r="E4244" s="1">
        <v>2017</v>
      </c>
      <c r="F4244" s="1" t="s">
        <v>8831</v>
      </c>
      <c r="G4244" s="1">
        <v>3029743</v>
      </c>
      <c r="H4244" s="1">
        <v>10590</v>
      </c>
      <c r="I4244" s="1" t="s">
        <v>9663</v>
      </c>
      <c r="J4244" s="1" t="s">
        <v>32154</v>
      </c>
      <c r="K4244" s="1" t="s">
        <v>7972</v>
      </c>
      <c r="L4244" s="1" t="s">
        <v>13352</v>
      </c>
    </row>
    <row r="4245" spans="1:12" ht="37.5">
      <c r="A4245" s="1" t="s">
        <v>32155</v>
      </c>
      <c r="B4245" s="1" t="s">
        <v>32156</v>
      </c>
      <c r="C4245" s="1" t="s">
        <v>23900</v>
      </c>
      <c r="D4245" s="1" t="s">
        <v>32157</v>
      </c>
      <c r="E4245" s="1">
        <v>2017</v>
      </c>
      <c r="F4245" s="1" t="s">
        <v>8792</v>
      </c>
      <c r="G4245" s="1" t="s">
        <v>30651</v>
      </c>
      <c r="H4245" s="1">
        <v>10322</v>
      </c>
      <c r="I4245" s="1" t="s">
        <v>32158</v>
      </c>
      <c r="J4245" s="1" t="s">
        <v>32159</v>
      </c>
      <c r="K4245" s="1" t="s">
        <v>7972</v>
      </c>
      <c r="L4245" s="1" t="s">
        <v>8795</v>
      </c>
    </row>
    <row r="4246" spans="1:12" ht="37.5">
      <c r="A4246" s="1" t="s">
        <v>32160</v>
      </c>
      <c r="B4246" s="1" t="s">
        <v>32161</v>
      </c>
      <c r="C4246" s="1" t="s">
        <v>23900</v>
      </c>
      <c r="D4246" s="1" t="s">
        <v>32162</v>
      </c>
      <c r="E4246" s="1">
        <v>2016</v>
      </c>
      <c r="F4246" s="1" t="s">
        <v>32163</v>
      </c>
      <c r="G4246" s="1" t="s">
        <v>7969</v>
      </c>
      <c r="H4246" s="1" t="s">
        <v>7969</v>
      </c>
      <c r="I4246" s="1" t="s">
        <v>32164</v>
      </c>
      <c r="J4246" s="1" t="s">
        <v>32165</v>
      </c>
      <c r="K4246" s="1" t="s">
        <v>7972</v>
      </c>
      <c r="L4246" s="1" t="s">
        <v>8102</v>
      </c>
    </row>
    <row r="4247" spans="1:12" ht="37.5">
      <c r="A4247" s="1" t="s">
        <v>32166</v>
      </c>
      <c r="B4247" s="1" t="s">
        <v>32167</v>
      </c>
      <c r="C4247" s="1" t="s">
        <v>23900</v>
      </c>
      <c r="D4247" s="1" t="s">
        <v>32168</v>
      </c>
      <c r="E4247" s="1">
        <v>2017</v>
      </c>
      <c r="F4247" s="1" t="s">
        <v>32169</v>
      </c>
      <c r="G4247" s="1">
        <v>21827796</v>
      </c>
      <c r="H4247" s="1">
        <v>5</v>
      </c>
      <c r="I4247" s="1" t="s">
        <v>32170</v>
      </c>
      <c r="J4247" s="1" t="s">
        <v>32171</v>
      </c>
      <c r="K4247" s="1" t="s">
        <v>7972</v>
      </c>
      <c r="L4247" s="1" t="s">
        <v>32172</v>
      </c>
    </row>
    <row r="4248" spans="1:12" ht="37.5">
      <c r="A4248" s="1" t="s">
        <v>32173</v>
      </c>
      <c r="B4248" s="1" t="s">
        <v>32174</v>
      </c>
      <c r="C4248" s="1" t="s">
        <v>23900</v>
      </c>
      <c r="D4248" s="1" t="s">
        <v>32175</v>
      </c>
      <c r="E4248" s="1">
        <v>2017</v>
      </c>
      <c r="F4248" s="1" t="s">
        <v>8024</v>
      </c>
      <c r="G4248" s="1">
        <v>1674048</v>
      </c>
      <c r="H4248" s="1">
        <v>65</v>
      </c>
      <c r="I4248" s="1" t="s">
        <v>32176</v>
      </c>
      <c r="J4248" s="1" t="s">
        <v>32177</v>
      </c>
      <c r="K4248" s="1" t="s">
        <v>7972</v>
      </c>
      <c r="L4248" s="1" t="s">
        <v>8027</v>
      </c>
    </row>
    <row r="4249" spans="1:12" ht="37.5">
      <c r="A4249" s="1" t="s">
        <v>32178</v>
      </c>
      <c r="B4249" s="1" t="s">
        <v>32179</v>
      </c>
      <c r="C4249" s="1" t="s">
        <v>23900</v>
      </c>
      <c r="D4249" s="1" t="s">
        <v>32180</v>
      </c>
      <c r="E4249" s="1">
        <v>2017</v>
      </c>
      <c r="F4249" s="1" t="s">
        <v>32181</v>
      </c>
      <c r="G4249" s="1" t="s">
        <v>7969</v>
      </c>
      <c r="H4249" s="1" t="s">
        <v>7969</v>
      </c>
      <c r="I4249" s="1" t="s">
        <v>32182</v>
      </c>
      <c r="J4249" s="1" t="s">
        <v>32183</v>
      </c>
      <c r="K4249" s="1" t="s">
        <v>7972</v>
      </c>
      <c r="L4249" s="1" t="s">
        <v>8102</v>
      </c>
    </row>
    <row r="4250" spans="1:12" ht="37.5">
      <c r="A4250" s="1" t="s">
        <v>32184</v>
      </c>
      <c r="B4250" s="1" t="s">
        <v>32185</v>
      </c>
      <c r="C4250" s="1" t="s">
        <v>23900</v>
      </c>
      <c r="D4250" s="1" t="s">
        <v>32186</v>
      </c>
      <c r="E4250" s="1">
        <v>2016</v>
      </c>
      <c r="F4250" s="1" t="s">
        <v>25245</v>
      </c>
      <c r="G4250" s="1">
        <v>10636919</v>
      </c>
      <c r="H4250" s="1">
        <v>2016</v>
      </c>
      <c r="I4250" s="1" t="s">
        <v>32187</v>
      </c>
      <c r="J4250" s="1" t="s">
        <v>32188</v>
      </c>
      <c r="K4250" s="1" t="s">
        <v>7972</v>
      </c>
      <c r="L4250" s="1" t="s">
        <v>8078</v>
      </c>
    </row>
    <row r="4251" spans="1:12" ht="37.5">
      <c r="A4251" s="1" t="s">
        <v>32189</v>
      </c>
      <c r="B4251" s="1" t="s">
        <v>32190</v>
      </c>
      <c r="C4251" s="1" t="s">
        <v>23900</v>
      </c>
      <c r="D4251" s="1" t="s">
        <v>32191</v>
      </c>
      <c r="E4251" s="1">
        <v>2017</v>
      </c>
      <c r="F4251" s="1" t="s">
        <v>32192</v>
      </c>
      <c r="G4251" s="1" t="s">
        <v>7969</v>
      </c>
      <c r="H4251" s="1" t="s">
        <v>7969</v>
      </c>
      <c r="I4251" s="1" t="s">
        <v>32193</v>
      </c>
      <c r="J4251" s="1" t="s">
        <v>32194</v>
      </c>
      <c r="K4251" s="1" t="s">
        <v>7972</v>
      </c>
      <c r="L4251" s="1" t="s">
        <v>8190</v>
      </c>
    </row>
    <row r="4252" spans="1:12" ht="37.5">
      <c r="A4252" s="1" t="s">
        <v>32195</v>
      </c>
      <c r="B4252" s="1" t="s">
        <v>32196</v>
      </c>
      <c r="C4252" s="1" t="s">
        <v>23900</v>
      </c>
      <c r="D4252" s="1" t="s">
        <v>32197</v>
      </c>
      <c r="E4252" s="1">
        <v>2017</v>
      </c>
      <c r="F4252" s="1" t="s">
        <v>32198</v>
      </c>
      <c r="G4252" s="1" t="s">
        <v>7969</v>
      </c>
      <c r="H4252" s="1" t="s">
        <v>7969</v>
      </c>
      <c r="I4252" s="1" t="s">
        <v>32199</v>
      </c>
      <c r="J4252" s="1" t="s">
        <v>32200</v>
      </c>
      <c r="K4252" s="1" t="s">
        <v>7972</v>
      </c>
      <c r="L4252" s="1" t="s">
        <v>8102</v>
      </c>
    </row>
    <row r="4253" spans="1:12" ht="37.5">
      <c r="A4253" s="1" t="s">
        <v>32201</v>
      </c>
      <c r="B4253" s="1" t="s">
        <v>32202</v>
      </c>
      <c r="C4253" s="1" t="s">
        <v>23900</v>
      </c>
      <c r="D4253" s="1" t="s">
        <v>32203</v>
      </c>
      <c r="E4253" s="1">
        <v>2017</v>
      </c>
      <c r="F4253" s="1" t="s">
        <v>8192</v>
      </c>
      <c r="G4253" s="1">
        <v>1485598</v>
      </c>
      <c r="H4253" s="1">
        <v>41</v>
      </c>
      <c r="I4253" s="1" t="s">
        <v>32204</v>
      </c>
      <c r="J4253" s="1" t="s">
        <v>32205</v>
      </c>
      <c r="K4253" s="1" t="s">
        <v>7972</v>
      </c>
      <c r="L4253" s="1" t="s">
        <v>13326</v>
      </c>
    </row>
    <row r="4254" spans="1:12" ht="37.5">
      <c r="A4254" s="1" t="s">
        <v>32206</v>
      </c>
      <c r="B4254" s="1" t="s">
        <v>32207</v>
      </c>
      <c r="C4254" s="1" t="s">
        <v>23900</v>
      </c>
      <c r="D4254" s="1" t="s">
        <v>32208</v>
      </c>
      <c r="E4254" s="1">
        <v>2017</v>
      </c>
      <c r="F4254" s="1" t="s">
        <v>24545</v>
      </c>
      <c r="G4254" s="1">
        <v>189162</v>
      </c>
      <c r="H4254" s="1">
        <v>50</v>
      </c>
      <c r="I4254" s="1" t="s">
        <v>32209</v>
      </c>
      <c r="J4254" s="1" t="s">
        <v>32210</v>
      </c>
      <c r="K4254" s="1" t="s">
        <v>7972</v>
      </c>
      <c r="L4254" s="1" t="s">
        <v>8078</v>
      </c>
    </row>
    <row r="4255" spans="1:12" ht="37.5">
      <c r="A4255" s="1" t="s">
        <v>32211</v>
      </c>
      <c r="B4255" s="1" t="s">
        <v>32212</v>
      </c>
      <c r="C4255" s="1" t="s">
        <v>23900</v>
      </c>
      <c r="D4255" s="1" t="s">
        <v>32213</v>
      </c>
      <c r="E4255" s="1">
        <v>2017</v>
      </c>
      <c r="F4255" s="1" t="s">
        <v>13979</v>
      </c>
      <c r="G4255" s="1" t="s">
        <v>7969</v>
      </c>
      <c r="H4255" s="1">
        <v>2018</v>
      </c>
      <c r="I4255" s="1" t="s">
        <v>32214</v>
      </c>
      <c r="J4255" s="1" t="s">
        <v>32215</v>
      </c>
      <c r="K4255" s="1" t="s">
        <v>7972</v>
      </c>
      <c r="L4255" s="1" t="s">
        <v>8102</v>
      </c>
    </row>
    <row r="4256" spans="1:12" ht="37.5">
      <c r="A4256" s="1" t="s">
        <v>32216</v>
      </c>
      <c r="B4256" s="1" t="s">
        <v>32217</v>
      </c>
      <c r="C4256" s="1" t="s">
        <v>23900</v>
      </c>
      <c r="D4256" s="1" t="s">
        <v>32218</v>
      </c>
      <c r="E4256" s="1">
        <v>2017</v>
      </c>
      <c r="F4256" s="1" t="s">
        <v>32219</v>
      </c>
      <c r="G4256" s="1">
        <v>8858993</v>
      </c>
      <c r="H4256" s="1">
        <v>32</v>
      </c>
      <c r="I4256" s="1" t="s">
        <v>32220</v>
      </c>
      <c r="J4256" s="1" t="s">
        <v>32221</v>
      </c>
      <c r="K4256" s="1" t="s">
        <v>7972</v>
      </c>
      <c r="L4256" s="1" t="s">
        <v>8102</v>
      </c>
    </row>
    <row r="4257" spans="1:12" ht="37.5">
      <c r="A4257" s="1" t="s">
        <v>32222</v>
      </c>
      <c r="B4257" s="1" t="s">
        <v>32223</v>
      </c>
      <c r="C4257" s="1" t="s">
        <v>23900</v>
      </c>
      <c r="D4257" s="1" t="s">
        <v>32224</v>
      </c>
      <c r="E4257" s="1">
        <v>2016</v>
      </c>
      <c r="F4257" s="1" t="s">
        <v>25245</v>
      </c>
      <c r="G4257" s="1">
        <v>10636919</v>
      </c>
      <c r="H4257" s="1">
        <v>2016</v>
      </c>
      <c r="I4257" s="1" t="s">
        <v>32225</v>
      </c>
      <c r="J4257" s="1" t="s">
        <v>32226</v>
      </c>
      <c r="K4257" s="1" t="s">
        <v>7972</v>
      </c>
      <c r="L4257" s="1" t="s">
        <v>8078</v>
      </c>
    </row>
    <row r="4258" spans="1:12" ht="37.5">
      <c r="A4258" s="1" t="s">
        <v>32227</v>
      </c>
      <c r="B4258" s="1" t="s">
        <v>32228</v>
      </c>
      <c r="C4258" s="1" t="s">
        <v>23900</v>
      </c>
      <c r="D4258" s="1" t="s">
        <v>32229</v>
      </c>
      <c r="E4258" s="1">
        <v>2017</v>
      </c>
      <c r="F4258" s="1" t="s">
        <v>32230</v>
      </c>
      <c r="G4258" s="1" t="s">
        <v>7969</v>
      </c>
      <c r="H4258" s="1" t="s">
        <v>7969</v>
      </c>
      <c r="I4258" s="1" t="s">
        <v>32231</v>
      </c>
      <c r="J4258" s="1" t="s">
        <v>32232</v>
      </c>
      <c r="K4258" s="1" t="s">
        <v>7972</v>
      </c>
      <c r="L4258" s="1" t="s">
        <v>8102</v>
      </c>
    </row>
    <row r="4259" spans="1:12" ht="37.5">
      <c r="A4259" s="1" t="s">
        <v>32233</v>
      </c>
      <c r="B4259" s="1" t="s">
        <v>32234</v>
      </c>
      <c r="C4259" s="1" t="s">
        <v>23900</v>
      </c>
      <c r="D4259" s="1" t="s">
        <v>32235</v>
      </c>
      <c r="E4259" s="1">
        <v>2016</v>
      </c>
      <c r="F4259" s="1" t="s">
        <v>8328</v>
      </c>
      <c r="G4259" s="1" t="s">
        <v>7969</v>
      </c>
      <c r="H4259" s="1">
        <v>7</v>
      </c>
      <c r="I4259" s="1" t="s">
        <v>32236</v>
      </c>
      <c r="J4259" s="1" t="s">
        <v>32237</v>
      </c>
      <c r="K4259" s="1" t="s">
        <v>7972</v>
      </c>
      <c r="L4259" s="1" t="s">
        <v>8324</v>
      </c>
    </row>
    <row r="4260" spans="1:12" ht="37.5">
      <c r="A4260" s="1" t="s">
        <v>32238</v>
      </c>
      <c r="B4260" s="1" t="s">
        <v>32239</v>
      </c>
      <c r="C4260" s="1" t="s">
        <v>23900</v>
      </c>
      <c r="D4260" s="1" t="s">
        <v>7</v>
      </c>
      <c r="E4260" s="1">
        <v>2017</v>
      </c>
      <c r="F4260" s="1" t="s">
        <v>32240</v>
      </c>
      <c r="G4260" s="1">
        <v>18670202</v>
      </c>
      <c r="H4260" s="1">
        <v>59</v>
      </c>
      <c r="I4260" s="1" t="s">
        <v>32241</v>
      </c>
      <c r="J4260" s="1" t="s">
        <v>32242</v>
      </c>
      <c r="K4260" s="1" t="s">
        <v>7972</v>
      </c>
      <c r="L4260" s="1" t="s">
        <v>32243</v>
      </c>
    </row>
    <row r="4261" spans="1:12" ht="37.5">
      <c r="A4261" s="1" t="s">
        <v>32244</v>
      </c>
      <c r="B4261" s="1" t="s">
        <v>32245</v>
      </c>
      <c r="C4261" s="1" t="s">
        <v>23900</v>
      </c>
      <c r="D4261" s="1" t="s">
        <v>32246</v>
      </c>
      <c r="E4261" s="1">
        <v>2017</v>
      </c>
      <c r="F4261" s="1" t="s">
        <v>12218</v>
      </c>
      <c r="G4261" s="1" t="s">
        <v>24034</v>
      </c>
      <c r="H4261" s="1">
        <v>67</v>
      </c>
      <c r="I4261" s="1" t="s">
        <v>32247</v>
      </c>
      <c r="J4261" s="1" t="s">
        <v>32248</v>
      </c>
      <c r="K4261" s="1" t="s">
        <v>7972</v>
      </c>
      <c r="L4261" s="1" t="s">
        <v>7993</v>
      </c>
    </row>
    <row r="4262" spans="1:12" ht="37.5">
      <c r="A4262" s="1" t="s">
        <v>32249</v>
      </c>
      <c r="B4262" s="1" t="s">
        <v>32250</v>
      </c>
      <c r="C4262" s="1" t="s">
        <v>23900</v>
      </c>
      <c r="D4262" s="1" t="s">
        <v>32251</v>
      </c>
      <c r="E4262" s="1">
        <v>2017</v>
      </c>
      <c r="F4262" s="1" t="s">
        <v>16035</v>
      </c>
      <c r="G4262" s="1">
        <v>10848045</v>
      </c>
      <c r="H4262" s="1">
        <v>87</v>
      </c>
      <c r="I4262" s="1" t="s">
        <v>32252</v>
      </c>
      <c r="J4262" s="1" t="s">
        <v>32253</v>
      </c>
      <c r="K4262" s="1" t="s">
        <v>7972</v>
      </c>
      <c r="L4262" s="1" t="s">
        <v>16038</v>
      </c>
    </row>
    <row r="4263" spans="1:12" ht="37.5">
      <c r="A4263" s="1" t="s">
        <v>32254</v>
      </c>
      <c r="B4263" s="1" t="s">
        <v>32255</v>
      </c>
      <c r="C4263" s="1" t="s">
        <v>23900</v>
      </c>
      <c r="D4263" s="1" t="s">
        <v>32256</v>
      </c>
      <c r="E4263" s="1">
        <v>2017</v>
      </c>
      <c r="F4263" s="1" t="s">
        <v>32257</v>
      </c>
      <c r="G4263" s="1" t="s">
        <v>7969</v>
      </c>
      <c r="H4263" s="1" t="s">
        <v>7969</v>
      </c>
      <c r="I4263" s="1" t="s">
        <v>32258</v>
      </c>
      <c r="J4263" s="1" t="s">
        <v>32259</v>
      </c>
      <c r="K4263" s="1" t="s">
        <v>7972</v>
      </c>
      <c r="L4263" s="1" t="s">
        <v>8102</v>
      </c>
    </row>
    <row r="4264" spans="1:12" ht="25">
      <c r="A4264" s="1" t="e">
        <v>#N/A</v>
      </c>
      <c r="B4264" s="1" t="s">
        <v>32260</v>
      </c>
      <c r="C4264" s="1" t="s">
        <v>23900</v>
      </c>
      <c r="D4264" s="1" t="s">
        <v>32261</v>
      </c>
      <c r="E4264" s="1">
        <v>2016</v>
      </c>
      <c r="F4264" s="1" t="s">
        <v>32262</v>
      </c>
      <c r="G4264" s="1"/>
      <c r="H4264" s="1"/>
      <c r="I4264" s="1"/>
      <c r="J4264" s="1"/>
      <c r="K4264" s="1"/>
      <c r="L4264" s="1"/>
    </row>
    <row r="4265" spans="1:12" ht="37.5">
      <c r="A4265" s="1" t="s">
        <v>32263</v>
      </c>
      <c r="B4265" s="1" t="s">
        <v>32264</v>
      </c>
      <c r="C4265" s="1" t="s">
        <v>23900</v>
      </c>
      <c r="D4265" s="1" t="s">
        <v>32265</v>
      </c>
      <c r="E4265" s="1">
        <v>2017</v>
      </c>
      <c r="F4265" s="1" t="s">
        <v>32266</v>
      </c>
      <c r="G4265" s="1" t="s">
        <v>7969</v>
      </c>
      <c r="H4265" s="1" t="s">
        <v>7969</v>
      </c>
      <c r="I4265" s="1" t="s">
        <v>32267</v>
      </c>
      <c r="J4265" s="1" t="s">
        <v>32268</v>
      </c>
      <c r="K4265" s="1" t="s">
        <v>7972</v>
      </c>
      <c r="L4265" s="1" t="s">
        <v>8102</v>
      </c>
    </row>
    <row r="4266" spans="1:12" ht="37.5">
      <c r="A4266" s="1" t="s">
        <v>32269</v>
      </c>
      <c r="B4266" s="1" t="s">
        <v>32270</v>
      </c>
      <c r="C4266" s="1" t="s">
        <v>23900</v>
      </c>
      <c r="D4266" s="1" t="s">
        <v>32271</v>
      </c>
      <c r="E4266" s="1">
        <v>2017</v>
      </c>
      <c r="F4266" s="1" t="s">
        <v>32272</v>
      </c>
      <c r="G4266" s="1">
        <v>920703</v>
      </c>
      <c r="H4266" s="1">
        <v>45</v>
      </c>
      <c r="I4266" s="1" t="s">
        <v>32273</v>
      </c>
      <c r="J4266" s="1" t="s">
        <v>32274</v>
      </c>
      <c r="K4266" s="1" t="s">
        <v>7972</v>
      </c>
      <c r="L4266" s="1" t="s">
        <v>13326</v>
      </c>
    </row>
    <row r="4267" spans="1:12" ht="37.5">
      <c r="A4267" s="1" t="s">
        <v>32275</v>
      </c>
      <c r="B4267" s="1" t="s">
        <v>32276</v>
      </c>
      <c r="C4267" s="1" t="s">
        <v>23900</v>
      </c>
      <c r="D4267" s="1" t="s">
        <v>32277</v>
      </c>
      <c r="E4267" s="1">
        <v>2017</v>
      </c>
      <c r="F4267" s="1" t="s">
        <v>32278</v>
      </c>
      <c r="G4267" s="1" t="s">
        <v>7969</v>
      </c>
      <c r="H4267" s="1">
        <v>2018</v>
      </c>
      <c r="I4267" s="1" t="s">
        <v>32279</v>
      </c>
      <c r="J4267" s="1" t="s">
        <v>32280</v>
      </c>
      <c r="K4267" s="1" t="s">
        <v>7972</v>
      </c>
      <c r="L4267" s="1" t="s">
        <v>8102</v>
      </c>
    </row>
    <row r="4268" spans="1:12" ht="37.5">
      <c r="A4268" s="1" t="s">
        <v>32281</v>
      </c>
      <c r="B4268" s="1" t="s">
        <v>32282</v>
      </c>
      <c r="C4268" s="1" t="s">
        <v>23900</v>
      </c>
      <c r="D4268" s="1" t="s">
        <v>32283</v>
      </c>
      <c r="E4268" s="1">
        <v>2017</v>
      </c>
      <c r="F4268" s="1" t="s">
        <v>32284</v>
      </c>
      <c r="G4268" s="1" t="s">
        <v>32285</v>
      </c>
      <c r="H4268" s="1">
        <v>19</v>
      </c>
      <c r="I4268" s="1" t="s">
        <v>32286</v>
      </c>
      <c r="J4268" s="1" t="s">
        <v>32287</v>
      </c>
      <c r="K4268" s="1" t="s">
        <v>7972</v>
      </c>
      <c r="L4268" s="1" t="s">
        <v>32288</v>
      </c>
    </row>
    <row r="4269" spans="1:12" ht="37.5">
      <c r="A4269" s="1" t="s">
        <v>32289</v>
      </c>
      <c r="B4269" s="1" t="s">
        <v>32290</v>
      </c>
      <c r="C4269" s="1" t="s">
        <v>23900</v>
      </c>
      <c r="D4269" s="1" t="s">
        <v>32291</v>
      </c>
      <c r="E4269" s="1">
        <v>2017</v>
      </c>
      <c r="F4269" s="1" t="s">
        <v>32292</v>
      </c>
      <c r="G4269" s="1" t="s">
        <v>7969</v>
      </c>
      <c r="H4269" s="1" t="s">
        <v>7969</v>
      </c>
      <c r="I4269" s="1" t="s">
        <v>32293</v>
      </c>
      <c r="J4269" s="1" t="s">
        <v>32294</v>
      </c>
      <c r="K4269" s="1" t="s">
        <v>7972</v>
      </c>
      <c r="L4269" s="1" t="s">
        <v>8324</v>
      </c>
    </row>
    <row r="4270" spans="1:12" ht="50">
      <c r="A4270" s="1" t="s">
        <v>32295</v>
      </c>
      <c r="B4270" s="1" t="s">
        <v>32296</v>
      </c>
      <c r="C4270" s="1" t="s">
        <v>23900</v>
      </c>
      <c r="D4270" s="1" t="s">
        <v>32297</v>
      </c>
      <c r="E4270" s="1">
        <v>2017</v>
      </c>
      <c r="F4270" s="1" t="s">
        <v>8831</v>
      </c>
      <c r="G4270" s="1">
        <v>3029743</v>
      </c>
      <c r="H4270" s="1">
        <v>10485</v>
      </c>
      <c r="I4270" s="1" t="s">
        <v>32298</v>
      </c>
      <c r="J4270" s="1" t="s">
        <v>32299</v>
      </c>
      <c r="K4270" s="1" t="s">
        <v>7972</v>
      </c>
      <c r="L4270" s="1" t="s">
        <v>13352</v>
      </c>
    </row>
    <row r="4271" spans="1:12" ht="37.5">
      <c r="A4271" s="1" t="s">
        <v>32300</v>
      </c>
      <c r="B4271" s="1" t="s">
        <v>32301</v>
      </c>
      <c r="C4271" s="1" t="s">
        <v>23900</v>
      </c>
      <c r="D4271" s="1" t="s">
        <v>32302</v>
      </c>
      <c r="E4271" s="1">
        <v>2017</v>
      </c>
      <c r="F4271" s="1" t="s">
        <v>32303</v>
      </c>
      <c r="G4271" s="1">
        <v>178012</v>
      </c>
      <c r="H4271" s="1">
        <v>2017</v>
      </c>
      <c r="I4271" s="1" t="s">
        <v>32304</v>
      </c>
      <c r="J4271" s="1" t="s">
        <v>32305</v>
      </c>
      <c r="K4271" s="1" t="s">
        <v>7972</v>
      </c>
      <c r="L4271" s="1" t="s">
        <v>32306</v>
      </c>
    </row>
    <row r="4272" spans="1:12" ht="37.5">
      <c r="A4272" s="1" t="s">
        <v>32307</v>
      </c>
      <c r="B4272" s="1" t="s">
        <v>32308</v>
      </c>
      <c r="C4272" s="1" t="s">
        <v>23900</v>
      </c>
      <c r="D4272" s="1" t="s">
        <v>32309</v>
      </c>
      <c r="E4272" s="1">
        <v>2017</v>
      </c>
      <c r="F4272" s="1" t="s">
        <v>29087</v>
      </c>
      <c r="G4272" s="1">
        <v>10495258</v>
      </c>
      <c r="H4272" s="1">
        <v>2017</v>
      </c>
      <c r="I4272" s="1" t="s">
        <v>32310</v>
      </c>
      <c r="J4272" s="1" t="s">
        <v>32311</v>
      </c>
      <c r="K4272" s="1" t="s">
        <v>7972</v>
      </c>
      <c r="L4272" s="1" t="s">
        <v>29090</v>
      </c>
    </row>
    <row r="4273" spans="1:12" ht="37.5">
      <c r="A4273" s="1" t="s">
        <v>32312</v>
      </c>
      <c r="B4273" s="1" t="s">
        <v>32313</v>
      </c>
      <c r="C4273" s="1" t="s">
        <v>23900</v>
      </c>
      <c r="D4273" s="1" t="s">
        <v>32314</v>
      </c>
      <c r="E4273" s="1">
        <v>2017</v>
      </c>
      <c r="F4273" s="1" t="s">
        <v>26683</v>
      </c>
      <c r="G4273" s="1" t="s">
        <v>26684</v>
      </c>
      <c r="H4273" s="1">
        <v>39</v>
      </c>
      <c r="I4273" s="1" t="s">
        <v>32315</v>
      </c>
      <c r="J4273" s="1" t="s">
        <v>32316</v>
      </c>
      <c r="K4273" s="1" t="s">
        <v>7972</v>
      </c>
      <c r="L4273" s="1" t="s">
        <v>8688</v>
      </c>
    </row>
    <row r="4274" spans="1:12" ht="37.5">
      <c r="A4274" s="1" t="s">
        <v>32317</v>
      </c>
      <c r="B4274" s="1" t="s">
        <v>32318</v>
      </c>
      <c r="C4274" s="1" t="s">
        <v>23900</v>
      </c>
      <c r="D4274" s="1" t="s">
        <v>32319</v>
      </c>
      <c r="E4274" s="1">
        <v>2017</v>
      </c>
      <c r="F4274" s="1" t="s">
        <v>32320</v>
      </c>
      <c r="G4274" s="1" t="s">
        <v>32321</v>
      </c>
      <c r="H4274" s="1">
        <v>153</v>
      </c>
      <c r="I4274" s="1" t="s">
        <v>32322</v>
      </c>
      <c r="J4274" s="1" t="s">
        <v>32323</v>
      </c>
      <c r="K4274" s="1" t="s">
        <v>7972</v>
      </c>
      <c r="L4274" s="1" t="s">
        <v>8027</v>
      </c>
    </row>
    <row r="4275" spans="1:12" ht="50">
      <c r="A4275" s="1" t="s">
        <v>32324</v>
      </c>
      <c r="B4275" s="1" t="s">
        <v>32325</v>
      </c>
      <c r="C4275" s="1" t="s">
        <v>23900</v>
      </c>
      <c r="D4275" s="1" t="s">
        <v>32326</v>
      </c>
      <c r="E4275" s="1">
        <v>2017</v>
      </c>
      <c r="F4275" s="1" t="s">
        <v>9732</v>
      </c>
      <c r="G4275" s="1">
        <v>18678211</v>
      </c>
      <c r="H4275" s="1">
        <v>184</v>
      </c>
      <c r="I4275" s="1" t="s">
        <v>32327</v>
      </c>
      <c r="J4275" s="1" t="s">
        <v>32328</v>
      </c>
      <c r="K4275" s="1" t="s">
        <v>7972</v>
      </c>
      <c r="L4275" s="1" t="s">
        <v>13352</v>
      </c>
    </row>
    <row r="4276" spans="1:12" ht="37.5">
      <c r="A4276" s="1" t="s">
        <v>32329</v>
      </c>
      <c r="B4276" s="1" t="s">
        <v>32330</v>
      </c>
      <c r="C4276" s="1" t="s">
        <v>23900</v>
      </c>
      <c r="D4276" s="1" t="s">
        <v>32331</v>
      </c>
      <c r="E4276" s="1">
        <v>2017</v>
      </c>
      <c r="F4276" s="1" t="s">
        <v>17271</v>
      </c>
      <c r="G4276" s="1">
        <v>10709908</v>
      </c>
      <c r="H4276" s="1">
        <v>24</v>
      </c>
      <c r="I4276" s="1" t="s">
        <v>32332</v>
      </c>
      <c r="J4276" s="1" t="s">
        <v>32333</v>
      </c>
      <c r="K4276" s="1" t="s">
        <v>7972</v>
      </c>
      <c r="L4276" s="1" t="s">
        <v>8102</v>
      </c>
    </row>
    <row r="4277" spans="1:12" ht="37.5">
      <c r="A4277" s="1" t="s">
        <v>32334</v>
      </c>
      <c r="B4277" s="1" t="s">
        <v>32335</v>
      </c>
      <c r="C4277" s="1" t="s">
        <v>23900</v>
      </c>
      <c r="D4277" s="1" t="s">
        <v>32336</v>
      </c>
      <c r="E4277" s="1">
        <v>2017</v>
      </c>
      <c r="F4277" s="1" t="s">
        <v>32337</v>
      </c>
      <c r="G4277" s="1" t="s">
        <v>7969</v>
      </c>
      <c r="H4277" s="1" t="s">
        <v>7969</v>
      </c>
      <c r="I4277" s="1" t="s">
        <v>32338</v>
      </c>
      <c r="J4277" s="1" t="s">
        <v>32339</v>
      </c>
      <c r="K4277" s="1" t="s">
        <v>7972</v>
      </c>
      <c r="L4277" s="1" t="s">
        <v>8102</v>
      </c>
    </row>
    <row r="4278" spans="1:12" ht="37.5">
      <c r="A4278" s="1" t="s">
        <v>32340</v>
      </c>
      <c r="B4278" s="1" t="s">
        <v>32341</v>
      </c>
      <c r="C4278" s="1" t="s">
        <v>23900</v>
      </c>
      <c r="D4278" s="1" t="s">
        <v>32342</v>
      </c>
      <c r="E4278" s="1">
        <v>2017</v>
      </c>
      <c r="F4278" s="1" t="s">
        <v>24674</v>
      </c>
      <c r="G4278" s="1">
        <v>1628828</v>
      </c>
      <c r="H4278" s="1">
        <v>39</v>
      </c>
      <c r="I4278" s="1" t="s">
        <v>32343</v>
      </c>
      <c r="J4278" s="1" t="s">
        <v>32344</v>
      </c>
      <c r="K4278" s="1" t="s">
        <v>7972</v>
      </c>
      <c r="L4278" s="1" t="s">
        <v>8078</v>
      </c>
    </row>
    <row r="4279" spans="1:12" ht="37.5">
      <c r="A4279" s="1" t="s">
        <v>32345</v>
      </c>
      <c r="B4279" s="1" t="s">
        <v>32346</v>
      </c>
      <c r="C4279" s="1" t="s">
        <v>23900</v>
      </c>
      <c r="D4279" s="1" t="s">
        <v>32347</v>
      </c>
      <c r="E4279" s="1">
        <v>2017</v>
      </c>
      <c r="F4279" s="1" t="s">
        <v>10830</v>
      </c>
      <c r="G4279" s="1">
        <v>15566013</v>
      </c>
      <c r="H4279" s="1">
        <v>12</v>
      </c>
      <c r="I4279" s="1" t="s">
        <v>32348</v>
      </c>
      <c r="J4279" s="1" t="s">
        <v>32349</v>
      </c>
      <c r="K4279" s="1" t="s">
        <v>7972</v>
      </c>
      <c r="L4279" s="1" t="s">
        <v>8102</v>
      </c>
    </row>
    <row r="4280" spans="1:12" ht="37.5">
      <c r="A4280" s="1" t="s">
        <v>32350</v>
      </c>
      <c r="B4280" s="1" t="s">
        <v>32351</v>
      </c>
      <c r="C4280" s="1" t="s">
        <v>23900</v>
      </c>
      <c r="D4280" s="1" t="s">
        <v>32352</v>
      </c>
      <c r="E4280" s="1">
        <v>2017</v>
      </c>
      <c r="F4280" s="1" t="s">
        <v>11083</v>
      </c>
      <c r="G4280" s="1">
        <v>19928645</v>
      </c>
      <c r="H4280" s="1">
        <v>95</v>
      </c>
      <c r="I4280" s="1" t="s">
        <v>32353</v>
      </c>
      <c r="J4280" s="1" t="s">
        <v>32354</v>
      </c>
      <c r="K4280" s="1" t="s">
        <v>7972</v>
      </c>
      <c r="L4280" s="1" t="s">
        <v>14122</v>
      </c>
    </row>
    <row r="4281" spans="1:12" ht="37.5">
      <c r="A4281" s="1" t="s">
        <v>32355</v>
      </c>
      <c r="B4281" s="1" t="s">
        <v>32356</v>
      </c>
      <c r="C4281" s="1" t="s">
        <v>23900</v>
      </c>
      <c r="D4281" s="1" t="s">
        <v>32357</v>
      </c>
      <c r="E4281" s="1">
        <v>2017</v>
      </c>
      <c r="F4281" s="1" t="s">
        <v>12033</v>
      </c>
      <c r="G4281" s="1">
        <v>20782489</v>
      </c>
      <c r="H4281" s="1">
        <v>8</v>
      </c>
      <c r="I4281" s="1" t="s">
        <v>32358</v>
      </c>
      <c r="J4281" s="1" t="s">
        <v>32359</v>
      </c>
      <c r="K4281" s="1" t="s">
        <v>7972</v>
      </c>
      <c r="L4281" s="1" t="s">
        <v>11745</v>
      </c>
    </row>
    <row r="4282" spans="1:12" ht="37.5">
      <c r="A4282" s="1" t="s">
        <v>32360</v>
      </c>
      <c r="B4282" s="1" t="s">
        <v>32361</v>
      </c>
      <c r="C4282" s="1" t="s">
        <v>23900</v>
      </c>
      <c r="D4282" s="1" t="s">
        <v>32362</v>
      </c>
      <c r="E4282" s="1">
        <v>2017</v>
      </c>
      <c r="F4282" s="1" t="s">
        <v>32363</v>
      </c>
      <c r="G4282" s="1" t="s">
        <v>7969</v>
      </c>
      <c r="H4282" s="1">
        <v>2018</v>
      </c>
      <c r="I4282" s="1" t="s">
        <v>32364</v>
      </c>
      <c r="J4282" s="1" t="s">
        <v>32365</v>
      </c>
      <c r="K4282" s="1" t="s">
        <v>7972</v>
      </c>
      <c r="L4282" s="1" t="s">
        <v>8102</v>
      </c>
    </row>
    <row r="4283" spans="1:12" ht="37.5">
      <c r="A4283" s="1" t="s">
        <v>32366</v>
      </c>
      <c r="B4283" s="1" t="s">
        <v>32367</v>
      </c>
      <c r="C4283" s="1" t="s">
        <v>23900</v>
      </c>
      <c r="D4283" s="1" t="s">
        <v>32368</v>
      </c>
      <c r="E4283" s="1">
        <v>2017</v>
      </c>
      <c r="F4283" s="1" t="s">
        <v>10830</v>
      </c>
      <c r="G4283" s="1">
        <v>15566013</v>
      </c>
      <c r="H4283" s="1">
        <v>12</v>
      </c>
      <c r="I4283" s="1" t="s">
        <v>20484</v>
      </c>
      <c r="J4283" s="1" t="s">
        <v>32369</v>
      </c>
      <c r="K4283" s="1" t="s">
        <v>7972</v>
      </c>
      <c r="L4283" s="1" t="s">
        <v>8102</v>
      </c>
    </row>
    <row r="4284" spans="1:12" ht="37.5">
      <c r="A4284" s="1" t="s">
        <v>32370</v>
      </c>
      <c r="B4284" s="1" t="s">
        <v>32371</v>
      </c>
      <c r="C4284" s="1" t="s">
        <v>23900</v>
      </c>
      <c r="D4284" s="1" t="s">
        <v>32372</v>
      </c>
      <c r="E4284" s="1">
        <v>2017</v>
      </c>
      <c r="F4284" s="1" t="s">
        <v>10830</v>
      </c>
      <c r="G4284" s="1">
        <v>15566013</v>
      </c>
      <c r="H4284" s="1">
        <v>12</v>
      </c>
      <c r="I4284" s="1" t="s">
        <v>32373</v>
      </c>
      <c r="J4284" s="1" t="s">
        <v>32374</v>
      </c>
      <c r="K4284" s="1" t="s">
        <v>7972</v>
      </c>
      <c r="L4284" s="1" t="s">
        <v>8102</v>
      </c>
    </row>
    <row r="4285" spans="1:12" ht="37.5">
      <c r="A4285" s="1" t="s">
        <v>32375</v>
      </c>
      <c r="B4285" s="1" t="s">
        <v>32376</v>
      </c>
      <c r="C4285" s="1" t="s">
        <v>23900</v>
      </c>
      <c r="D4285" s="1" t="s">
        <v>32377</v>
      </c>
      <c r="E4285" s="1">
        <v>2017</v>
      </c>
      <c r="F4285" s="1" t="s">
        <v>12276</v>
      </c>
      <c r="G4285" s="1">
        <v>21945357</v>
      </c>
      <c r="H4285" s="1">
        <v>467</v>
      </c>
      <c r="I4285" s="1" t="s">
        <v>32378</v>
      </c>
      <c r="J4285" s="1" t="s">
        <v>32379</v>
      </c>
      <c r="K4285" s="1" t="s">
        <v>7972</v>
      </c>
      <c r="L4285" s="1" t="s">
        <v>13352</v>
      </c>
    </row>
    <row r="4286" spans="1:12" ht="37.5">
      <c r="A4286" s="1" t="s">
        <v>32380</v>
      </c>
      <c r="B4286" s="1" t="s">
        <v>32381</v>
      </c>
      <c r="C4286" s="1" t="s">
        <v>23900</v>
      </c>
      <c r="D4286" s="1" t="s">
        <v>32382</v>
      </c>
      <c r="E4286" s="1">
        <v>2017</v>
      </c>
      <c r="F4286" s="1" t="s">
        <v>32383</v>
      </c>
      <c r="G4286" s="1">
        <v>14779056</v>
      </c>
      <c r="H4286" s="1">
        <v>22</v>
      </c>
      <c r="I4286" s="1" t="s">
        <v>32384</v>
      </c>
      <c r="J4286" s="1" t="s">
        <v>32385</v>
      </c>
      <c r="K4286" s="1" t="s">
        <v>7972</v>
      </c>
      <c r="L4286" s="1" t="s">
        <v>9617</v>
      </c>
    </row>
    <row r="4287" spans="1:12" ht="37.5">
      <c r="A4287" s="1" t="s">
        <v>32386</v>
      </c>
      <c r="B4287" s="1" t="s">
        <v>32387</v>
      </c>
      <c r="C4287" s="1" t="s">
        <v>23900</v>
      </c>
      <c r="D4287" s="1" t="s">
        <v>32388</v>
      </c>
      <c r="E4287" s="1">
        <v>2017</v>
      </c>
      <c r="F4287" s="1" t="s">
        <v>11083</v>
      </c>
      <c r="G4287" s="1">
        <v>19928645</v>
      </c>
      <c r="H4287" s="1">
        <v>95</v>
      </c>
      <c r="I4287" s="1" t="s">
        <v>32389</v>
      </c>
      <c r="J4287" s="1" t="s">
        <v>32390</v>
      </c>
      <c r="K4287" s="1" t="s">
        <v>7972</v>
      </c>
      <c r="L4287" s="1" t="s">
        <v>14122</v>
      </c>
    </row>
    <row r="4288" spans="1:12" ht="37.5">
      <c r="A4288" s="1" t="s">
        <v>32391</v>
      </c>
      <c r="B4288" s="1" t="s">
        <v>32392</v>
      </c>
      <c r="C4288" s="1" t="s">
        <v>23900</v>
      </c>
      <c r="D4288" s="1" t="s">
        <v>32393</v>
      </c>
      <c r="E4288" s="1">
        <v>2017</v>
      </c>
      <c r="F4288" s="1" t="s">
        <v>8043</v>
      </c>
      <c r="G4288" s="1">
        <v>13807501</v>
      </c>
      <c r="H4288" s="1">
        <v>76</v>
      </c>
      <c r="I4288" s="1" t="s">
        <v>32394</v>
      </c>
      <c r="J4288" s="1" t="s">
        <v>32395</v>
      </c>
      <c r="K4288" s="1" t="s">
        <v>7972</v>
      </c>
      <c r="L4288" s="1" t="s">
        <v>13326</v>
      </c>
    </row>
    <row r="4289" spans="1:12" ht="50">
      <c r="A4289" s="1" t="s">
        <v>32396</v>
      </c>
      <c r="B4289" s="1" t="s">
        <v>32397</v>
      </c>
      <c r="C4289" s="1" t="s">
        <v>23900</v>
      </c>
      <c r="D4289" s="1" t="s">
        <v>32398</v>
      </c>
      <c r="E4289" s="1">
        <v>2017</v>
      </c>
      <c r="F4289" s="1" t="s">
        <v>32399</v>
      </c>
      <c r="G4289" s="1" t="s">
        <v>7969</v>
      </c>
      <c r="H4289" s="1" t="s">
        <v>7969</v>
      </c>
      <c r="I4289" s="1" t="s">
        <v>32400</v>
      </c>
      <c r="J4289" s="1" t="s">
        <v>32401</v>
      </c>
      <c r="K4289" s="1" t="s">
        <v>7972</v>
      </c>
      <c r="L4289" s="1" t="s">
        <v>8190</v>
      </c>
    </row>
    <row r="4290" spans="1:12" ht="37.5">
      <c r="A4290" s="1" t="s">
        <v>32402</v>
      </c>
      <c r="B4290" s="1" t="s">
        <v>32403</v>
      </c>
      <c r="C4290" s="1" t="s">
        <v>23900</v>
      </c>
      <c r="D4290" s="1" t="s">
        <v>32404</v>
      </c>
      <c r="E4290" s="1">
        <v>2016</v>
      </c>
      <c r="F4290" s="1" t="s">
        <v>20513</v>
      </c>
      <c r="G4290" s="1" t="s">
        <v>31674</v>
      </c>
      <c r="H4290" s="1">
        <v>2016</v>
      </c>
      <c r="I4290" s="1" t="s">
        <v>32405</v>
      </c>
      <c r="J4290" s="1" t="s">
        <v>32406</v>
      </c>
      <c r="K4290" s="1" t="s">
        <v>7972</v>
      </c>
      <c r="L4290" s="1" t="s">
        <v>12126</v>
      </c>
    </row>
    <row r="4291" spans="1:12" ht="37.5">
      <c r="A4291" s="1" t="s">
        <v>32407</v>
      </c>
      <c r="B4291" s="1" t="s">
        <v>32408</v>
      </c>
      <c r="C4291" s="1" t="s">
        <v>23900</v>
      </c>
      <c r="D4291" s="1" t="s">
        <v>32409</v>
      </c>
      <c r="E4291" s="1">
        <v>2017</v>
      </c>
      <c r="F4291" s="1" t="s">
        <v>10830</v>
      </c>
      <c r="G4291" s="1">
        <v>15566013</v>
      </c>
      <c r="H4291" s="1">
        <v>12</v>
      </c>
      <c r="I4291" s="1" t="s">
        <v>32410</v>
      </c>
      <c r="J4291" s="1" t="s">
        <v>32411</v>
      </c>
      <c r="K4291" s="1" t="s">
        <v>7972</v>
      </c>
      <c r="L4291" s="1" t="s">
        <v>8102</v>
      </c>
    </row>
    <row r="4292" spans="1:12" ht="37.5">
      <c r="A4292" s="1" t="s">
        <v>32412</v>
      </c>
      <c r="B4292" s="1" t="s">
        <v>32413</v>
      </c>
      <c r="C4292" s="1" t="s">
        <v>23900</v>
      </c>
      <c r="D4292" s="1" t="s">
        <v>32414</v>
      </c>
      <c r="E4292" s="1">
        <v>2016</v>
      </c>
      <c r="F4292" s="1" t="s">
        <v>25245</v>
      </c>
      <c r="G4292" s="1">
        <v>10636919</v>
      </c>
      <c r="H4292" s="1">
        <v>2016</v>
      </c>
      <c r="I4292" s="1" t="s">
        <v>32415</v>
      </c>
      <c r="J4292" s="1" t="s">
        <v>32416</v>
      </c>
      <c r="K4292" s="1" t="s">
        <v>7972</v>
      </c>
      <c r="L4292" s="1" t="s">
        <v>8078</v>
      </c>
    </row>
    <row r="4293" spans="1:12" ht="87.5">
      <c r="A4293" s="1" t="s">
        <v>32417</v>
      </c>
      <c r="B4293" s="1" t="s">
        <v>32418</v>
      </c>
      <c r="C4293" s="1" t="s">
        <v>23900</v>
      </c>
      <c r="D4293" s="1" t="s">
        <v>32419</v>
      </c>
      <c r="E4293" s="1">
        <v>2017</v>
      </c>
      <c r="F4293" s="1" t="s">
        <v>32420</v>
      </c>
      <c r="G4293" s="1" t="s">
        <v>7969</v>
      </c>
      <c r="H4293" s="1" t="s">
        <v>7969</v>
      </c>
      <c r="I4293" s="1" t="s">
        <v>32421</v>
      </c>
      <c r="J4293" s="1" t="s">
        <v>32422</v>
      </c>
      <c r="K4293" s="1" t="s">
        <v>7972</v>
      </c>
      <c r="L4293" s="1" t="s">
        <v>10473</v>
      </c>
    </row>
    <row r="4294" spans="1:12" ht="37.5">
      <c r="A4294" s="1" t="s">
        <v>32423</v>
      </c>
      <c r="B4294" s="1" t="s">
        <v>32424</v>
      </c>
      <c r="C4294" s="1" t="s">
        <v>23900</v>
      </c>
      <c r="D4294" s="1" t="s">
        <v>32425</v>
      </c>
      <c r="E4294" s="1">
        <v>2017</v>
      </c>
      <c r="F4294" s="1" t="s">
        <v>12218</v>
      </c>
      <c r="G4294" s="1" t="s">
        <v>24034</v>
      </c>
      <c r="H4294" s="1">
        <v>66</v>
      </c>
      <c r="I4294" s="1" t="s">
        <v>32426</v>
      </c>
      <c r="J4294" s="1" t="s">
        <v>32427</v>
      </c>
      <c r="K4294" s="1" t="s">
        <v>7972</v>
      </c>
      <c r="L4294" s="1" t="s">
        <v>8969</v>
      </c>
    </row>
    <row r="4295" spans="1:12" ht="37.5">
      <c r="A4295" s="1" t="s">
        <v>32428</v>
      </c>
      <c r="B4295" s="1" t="s">
        <v>32429</v>
      </c>
      <c r="C4295" s="1" t="s">
        <v>23900</v>
      </c>
      <c r="D4295" s="1" t="s">
        <v>32430</v>
      </c>
      <c r="E4295" s="1">
        <v>2017</v>
      </c>
      <c r="F4295" s="1" t="s">
        <v>32431</v>
      </c>
      <c r="G4295" s="1" t="s">
        <v>7969</v>
      </c>
      <c r="H4295" s="1" t="s">
        <v>7969</v>
      </c>
      <c r="I4295" s="1" t="s">
        <v>32432</v>
      </c>
      <c r="J4295" s="1" t="s">
        <v>32433</v>
      </c>
      <c r="K4295" s="1" t="s">
        <v>7972</v>
      </c>
      <c r="L4295" s="1" t="s">
        <v>8102</v>
      </c>
    </row>
    <row r="4296" spans="1:12" ht="37.5">
      <c r="A4296" s="1" t="s">
        <v>32434</v>
      </c>
      <c r="B4296" s="1" t="s">
        <v>32435</v>
      </c>
      <c r="C4296" s="1" t="s">
        <v>23900</v>
      </c>
      <c r="D4296" s="1" t="s">
        <v>32436</v>
      </c>
      <c r="E4296" s="1">
        <v>2017</v>
      </c>
      <c r="F4296" s="1" t="s">
        <v>9037</v>
      </c>
      <c r="G4296" s="1">
        <v>10162364</v>
      </c>
      <c r="H4296" s="1">
        <v>33</v>
      </c>
      <c r="I4296" s="1" t="s">
        <v>32437</v>
      </c>
      <c r="J4296" s="1" t="s">
        <v>32438</v>
      </c>
      <c r="K4296" s="1" t="s">
        <v>7972</v>
      </c>
      <c r="L4296" s="1" t="s">
        <v>9040</v>
      </c>
    </row>
    <row r="4297" spans="1:12" ht="37.5">
      <c r="A4297" s="1" t="s">
        <v>32439</v>
      </c>
      <c r="B4297" s="1" t="s">
        <v>32440</v>
      </c>
      <c r="C4297" s="1" t="s">
        <v>23900</v>
      </c>
      <c r="D4297" s="1" t="s">
        <v>32441</v>
      </c>
      <c r="E4297" s="1">
        <v>2017</v>
      </c>
      <c r="F4297" s="1" t="s">
        <v>12218</v>
      </c>
      <c r="G4297" s="1" t="s">
        <v>24034</v>
      </c>
      <c r="H4297" s="1">
        <v>67</v>
      </c>
      <c r="I4297" s="1" t="s">
        <v>32442</v>
      </c>
      <c r="J4297" s="1" t="s">
        <v>32443</v>
      </c>
      <c r="K4297" s="1" t="s">
        <v>7972</v>
      </c>
      <c r="L4297" s="1" t="s">
        <v>7993</v>
      </c>
    </row>
    <row r="4298" spans="1:12" ht="37.5">
      <c r="A4298" s="1" t="s">
        <v>32444</v>
      </c>
      <c r="B4298" s="1" t="s">
        <v>32445</v>
      </c>
      <c r="C4298" s="1" t="s">
        <v>23900</v>
      </c>
      <c r="D4298" s="1" t="s">
        <v>32446</v>
      </c>
      <c r="E4298" s="1">
        <v>2017</v>
      </c>
      <c r="F4298" s="1" t="s">
        <v>8392</v>
      </c>
      <c r="G4298" s="1">
        <v>23274662</v>
      </c>
      <c r="H4298" s="1">
        <v>4</v>
      </c>
      <c r="I4298" s="1" t="s">
        <v>32447</v>
      </c>
      <c r="J4298" s="1" t="s">
        <v>32448</v>
      </c>
      <c r="K4298" s="1" t="s">
        <v>7972</v>
      </c>
      <c r="L4298" s="1" t="s">
        <v>8102</v>
      </c>
    </row>
    <row r="4299" spans="1:12" ht="37.5">
      <c r="A4299" s="1" t="s">
        <v>32449</v>
      </c>
      <c r="B4299" s="1" t="s">
        <v>32450</v>
      </c>
      <c r="C4299" s="1" t="s">
        <v>23900</v>
      </c>
      <c r="D4299" s="1" t="s">
        <v>32451</v>
      </c>
      <c r="E4299" s="1">
        <v>2017</v>
      </c>
      <c r="F4299" s="1" t="s">
        <v>26711</v>
      </c>
      <c r="G4299" s="1">
        <v>15209202</v>
      </c>
      <c r="H4299" s="1">
        <v>19</v>
      </c>
      <c r="I4299" s="1" t="s">
        <v>32452</v>
      </c>
      <c r="J4299" s="1" t="s">
        <v>32453</v>
      </c>
      <c r="K4299" s="1" t="s">
        <v>7972</v>
      </c>
      <c r="L4299" s="1" t="s">
        <v>8078</v>
      </c>
    </row>
    <row r="4300" spans="1:12" ht="25">
      <c r="A4300" s="1" t="e">
        <v>#N/A</v>
      </c>
      <c r="B4300" s="1" t="s">
        <v>32454</v>
      </c>
      <c r="C4300" s="1" t="s">
        <v>23900</v>
      </c>
      <c r="D4300" s="1" t="s">
        <v>32455</v>
      </c>
      <c r="E4300" s="1">
        <v>2016</v>
      </c>
      <c r="F4300" s="1" t="s">
        <v>32262</v>
      </c>
      <c r="G4300" s="1"/>
      <c r="H4300" s="1"/>
      <c r="I4300" s="1"/>
      <c r="J4300" s="1"/>
      <c r="K4300" s="1"/>
      <c r="L4300" s="1"/>
    </row>
    <row r="4301" spans="1:12" ht="37.5">
      <c r="A4301" s="1" t="s">
        <v>32456</v>
      </c>
      <c r="B4301" s="1" t="s">
        <v>32457</v>
      </c>
      <c r="C4301" s="1" t="s">
        <v>23900</v>
      </c>
      <c r="D4301" s="1" t="s">
        <v>32458</v>
      </c>
      <c r="E4301" s="1">
        <v>2016</v>
      </c>
      <c r="F4301" s="1" t="s">
        <v>14683</v>
      </c>
      <c r="G4301" s="1" t="s">
        <v>7969</v>
      </c>
      <c r="H4301" s="1" t="s">
        <v>7969</v>
      </c>
      <c r="I4301" s="1" t="s">
        <v>32459</v>
      </c>
      <c r="J4301" s="1" t="s">
        <v>32460</v>
      </c>
      <c r="K4301" s="1" t="s">
        <v>7972</v>
      </c>
      <c r="L4301" s="1" t="s">
        <v>8102</v>
      </c>
    </row>
    <row r="4302" spans="1:12" ht="37.5">
      <c r="A4302" s="1" t="s">
        <v>32461</v>
      </c>
      <c r="B4302" s="1" t="s">
        <v>32462</v>
      </c>
      <c r="C4302" s="1" t="s">
        <v>23900</v>
      </c>
      <c r="D4302" s="1" t="s">
        <v>32463</v>
      </c>
      <c r="E4302" s="1">
        <v>2017</v>
      </c>
      <c r="F4302" s="1" t="s">
        <v>11083</v>
      </c>
      <c r="G4302" s="1">
        <v>19928645</v>
      </c>
      <c r="H4302" s="1">
        <v>95</v>
      </c>
      <c r="I4302" s="1" t="s">
        <v>32464</v>
      </c>
      <c r="J4302" s="1" t="s">
        <v>32465</v>
      </c>
      <c r="K4302" s="1" t="s">
        <v>7972</v>
      </c>
      <c r="L4302" s="1" t="s">
        <v>14122</v>
      </c>
    </row>
    <row r="4303" spans="1:12" ht="37.5">
      <c r="A4303" s="1" t="s">
        <v>32466</v>
      </c>
      <c r="B4303" s="1" t="s">
        <v>32467</v>
      </c>
      <c r="C4303" s="1" t="s">
        <v>23900</v>
      </c>
      <c r="D4303" s="1" t="s">
        <v>32468</v>
      </c>
      <c r="E4303" s="1">
        <v>2017</v>
      </c>
      <c r="F4303" s="1" t="s">
        <v>32469</v>
      </c>
      <c r="G4303" s="1">
        <v>10421629</v>
      </c>
      <c r="H4303" s="1">
        <v>65</v>
      </c>
      <c r="I4303" s="1" t="s">
        <v>30743</v>
      </c>
      <c r="J4303" s="1" t="s">
        <v>32470</v>
      </c>
      <c r="K4303" s="1" t="s">
        <v>7972</v>
      </c>
      <c r="L4303" s="1" t="s">
        <v>13326</v>
      </c>
    </row>
    <row r="4304" spans="1:12" ht="37.5">
      <c r="A4304" s="1" t="s">
        <v>32471</v>
      </c>
      <c r="B4304" s="1" t="s">
        <v>32472</v>
      </c>
      <c r="C4304" s="1" t="s">
        <v>23900</v>
      </c>
      <c r="D4304" s="1" t="s">
        <v>32473</v>
      </c>
      <c r="E4304" s="1">
        <v>2017</v>
      </c>
      <c r="F4304" s="1" t="s">
        <v>32474</v>
      </c>
      <c r="G4304" s="1" t="s">
        <v>7969</v>
      </c>
      <c r="H4304" s="1" t="s">
        <v>7969</v>
      </c>
      <c r="I4304" s="1" t="s">
        <v>32475</v>
      </c>
      <c r="J4304" s="1" t="s">
        <v>32476</v>
      </c>
      <c r="K4304" s="1" t="s">
        <v>7972</v>
      </c>
      <c r="L4304" s="1" t="s">
        <v>8102</v>
      </c>
    </row>
    <row r="4305" spans="1:12" ht="37.5">
      <c r="A4305" s="1" t="s">
        <v>32477</v>
      </c>
      <c r="B4305" s="1" t="s">
        <v>32478</v>
      </c>
      <c r="C4305" s="1" t="s">
        <v>23900</v>
      </c>
      <c r="D4305" s="1" t="s">
        <v>32479</v>
      </c>
      <c r="E4305" s="1">
        <v>2017</v>
      </c>
      <c r="F4305" s="1" t="s">
        <v>8043</v>
      </c>
      <c r="G4305" s="1">
        <v>13807501</v>
      </c>
      <c r="H4305" s="1">
        <v>76</v>
      </c>
      <c r="I4305" s="1" t="s">
        <v>32480</v>
      </c>
      <c r="J4305" s="1" t="s">
        <v>32481</v>
      </c>
      <c r="K4305" s="1" t="s">
        <v>7972</v>
      </c>
      <c r="L4305" s="1" t="s">
        <v>13326</v>
      </c>
    </row>
    <row r="4306" spans="1:12" ht="37.5">
      <c r="A4306" s="1" t="s">
        <v>32482</v>
      </c>
      <c r="B4306" s="1" t="s">
        <v>32483</v>
      </c>
      <c r="C4306" s="1" t="s">
        <v>23900</v>
      </c>
      <c r="D4306" s="1" t="s">
        <v>32484</v>
      </c>
      <c r="E4306" s="1">
        <v>2017</v>
      </c>
      <c r="F4306" s="1" t="s">
        <v>10830</v>
      </c>
      <c r="G4306" s="1">
        <v>15566013</v>
      </c>
      <c r="H4306" s="1">
        <v>12</v>
      </c>
      <c r="I4306" s="1" t="s">
        <v>32485</v>
      </c>
      <c r="J4306" s="1" t="s">
        <v>32486</v>
      </c>
      <c r="K4306" s="1" t="s">
        <v>7972</v>
      </c>
      <c r="L4306" s="1" t="s">
        <v>8102</v>
      </c>
    </row>
    <row r="4307" spans="1:12" ht="37.5">
      <c r="A4307" s="1" t="s">
        <v>32487</v>
      </c>
      <c r="B4307" s="1" t="s">
        <v>32488</v>
      </c>
      <c r="C4307" s="1" t="s">
        <v>23900</v>
      </c>
      <c r="D4307" s="1" t="s">
        <v>32489</v>
      </c>
      <c r="E4307" s="1">
        <v>2017</v>
      </c>
      <c r="F4307" s="1" t="s">
        <v>29576</v>
      </c>
      <c r="G4307" s="1">
        <v>23270586</v>
      </c>
      <c r="H4307" s="1">
        <v>2017</v>
      </c>
      <c r="I4307" s="1" t="s">
        <v>32490</v>
      </c>
      <c r="J4307" s="1" t="s">
        <v>32491</v>
      </c>
      <c r="K4307" s="1" t="s">
        <v>7972</v>
      </c>
      <c r="L4307" s="1" t="s">
        <v>8078</v>
      </c>
    </row>
    <row r="4308" spans="1:12" ht="62.5">
      <c r="A4308" s="1" t="s">
        <v>32492</v>
      </c>
      <c r="B4308" s="1" t="s">
        <v>32493</v>
      </c>
      <c r="C4308" s="1" t="s">
        <v>23900</v>
      </c>
      <c r="D4308" s="1" t="s">
        <v>32494</v>
      </c>
      <c r="E4308" s="1">
        <v>2016</v>
      </c>
      <c r="F4308" s="1" t="s">
        <v>16043</v>
      </c>
      <c r="G4308" s="1">
        <v>10782</v>
      </c>
      <c r="H4308" s="1">
        <v>59</v>
      </c>
      <c r="I4308" s="1" t="s">
        <v>32495</v>
      </c>
      <c r="J4308" s="1" t="s">
        <v>32496</v>
      </c>
      <c r="K4308" s="1" t="s">
        <v>7972</v>
      </c>
      <c r="L4308" s="1" t="s">
        <v>8324</v>
      </c>
    </row>
    <row r="4309" spans="1:12" ht="37.5">
      <c r="A4309" s="1" t="s">
        <v>32497</v>
      </c>
      <c r="B4309" s="1" t="s">
        <v>32498</v>
      </c>
      <c r="C4309" s="1" t="s">
        <v>23900</v>
      </c>
      <c r="D4309" s="1" t="s">
        <v>32499</v>
      </c>
      <c r="E4309" s="1">
        <v>2017</v>
      </c>
      <c r="F4309" s="1" t="s">
        <v>32500</v>
      </c>
      <c r="G4309" s="1" t="s">
        <v>7969</v>
      </c>
      <c r="H4309" s="1" t="s">
        <v>7969</v>
      </c>
      <c r="I4309" s="1" t="s">
        <v>32501</v>
      </c>
      <c r="J4309" s="1" t="s">
        <v>32502</v>
      </c>
      <c r="K4309" s="1" t="s">
        <v>7972</v>
      </c>
      <c r="L4309" s="1" t="s">
        <v>8102</v>
      </c>
    </row>
    <row r="4310" spans="1:12" ht="25">
      <c r="A4310" s="1" t="e">
        <v>#N/A</v>
      </c>
      <c r="B4310" s="1" t="s">
        <v>32503</v>
      </c>
      <c r="C4310" s="1" t="s">
        <v>23900</v>
      </c>
      <c r="D4310" s="1" t="s">
        <v>32504</v>
      </c>
      <c r="E4310" s="1">
        <v>2016</v>
      </c>
      <c r="F4310" s="1" t="s">
        <v>32262</v>
      </c>
      <c r="G4310" s="1"/>
      <c r="H4310" s="1"/>
      <c r="I4310" s="1"/>
      <c r="J4310" s="1"/>
      <c r="K4310" s="1"/>
      <c r="L4310" s="1"/>
    </row>
    <row r="4311" spans="1:12" ht="37.5">
      <c r="A4311" s="1" t="s">
        <v>32505</v>
      </c>
      <c r="B4311" s="1" t="s">
        <v>32506</v>
      </c>
      <c r="C4311" s="1" t="s">
        <v>23900</v>
      </c>
      <c r="D4311" s="1" t="s">
        <v>32507</v>
      </c>
      <c r="E4311" s="1">
        <v>2017</v>
      </c>
      <c r="F4311" s="1" t="s">
        <v>11621</v>
      </c>
      <c r="G4311" s="1">
        <v>19390114</v>
      </c>
      <c r="H4311" s="1">
        <v>2017</v>
      </c>
      <c r="I4311" s="1" t="s">
        <v>32508</v>
      </c>
      <c r="J4311" s="1" t="s">
        <v>32509</v>
      </c>
      <c r="K4311" s="1" t="s">
        <v>7972</v>
      </c>
      <c r="L4311" s="1" t="s">
        <v>11624</v>
      </c>
    </row>
    <row r="4312" spans="1:12" ht="37.5">
      <c r="A4312" s="1" t="s">
        <v>32510</v>
      </c>
      <c r="B4312" s="1" t="s">
        <v>32511</v>
      </c>
      <c r="C4312" s="1" t="s">
        <v>23900</v>
      </c>
      <c r="D4312" s="1" t="s">
        <v>32512</v>
      </c>
      <c r="E4312" s="1">
        <v>2017</v>
      </c>
      <c r="F4312" s="1" t="s">
        <v>10088</v>
      </c>
      <c r="G4312" s="1">
        <v>15513203</v>
      </c>
      <c r="H4312" s="1">
        <v>13</v>
      </c>
      <c r="I4312" s="1" t="s">
        <v>32513</v>
      </c>
      <c r="J4312" s="1" t="s">
        <v>32514</v>
      </c>
      <c r="K4312" s="1" t="s">
        <v>7972</v>
      </c>
      <c r="L4312" s="1" t="s">
        <v>8078</v>
      </c>
    </row>
    <row r="4313" spans="1:12" ht="37.5">
      <c r="A4313" s="1" t="s">
        <v>32515</v>
      </c>
      <c r="B4313" s="1" t="s">
        <v>32516</v>
      </c>
      <c r="C4313" s="1" t="s">
        <v>23900</v>
      </c>
      <c r="D4313" s="1" t="s">
        <v>32517</v>
      </c>
      <c r="E4313" s="1">
        <v>2016</v>
      </c>
      <c r="F4313" s="1" t="s">
        <v>22221</v>
      </c>
      <c r="G4313" s="1">
        <v>10095896</v>
      </c>
      <c r="H4313" s="1">
        <v>38</v>
      </c>
      <c r="I4313" s="1" t="s">
        <v>32518</v>
      </c>
      <c r="J4313" s="1" t="s">
        <v>32519</v>
      </c>
      <c r="K4313" s="1" t="s">
        <v>14279</v>
      </c>
      <c r="L4313" s="1" t="s">
        <v>14280</v>
      </c>
    </row>
    <row r="4314" spans="1:12" ht="37.5">
      <c r="A4314" s="1" t="s">
        <v>32520</v>
      </c>
      <c r="B4314" s="1" t="s">
        <v>32521</v>
      </c>
      <c r="C4314" s="1" t="s">
        <v>23900</v>
      </c>
      <c r="D4314" s="1" t="s">
        <v>32522</v>
      </c>
      <c r="E4314" s="1">
        <v>2017</v>
      </c>
      <c r="F4314" s="1" t="s">
        <v>9340</v>
      </c>
      <c r="G4314" s="1">
        <v>9296212</v>
      </c>
      <c r="H4314" s="1">
        <v>94</v>
      </c>
      <c r="I4314" s="1" t="s">
        <v>32523</v>
      </c>
      <c r="J4314" s="1" t="s">
        <v>32524</v>
      </c>
      <c r="K4314" s="1" t="s">
        <v>7972</v>
      </c>
      <c r="L4314" s="1" t="s">
        <v>13326</v>
      </c>
    </row>
    <row r="4315" spans="1:12" ht="37.5">
      <c r="A4315" s="1" t="s">
        <v>32525</v>
      </c>
      <c r="B4315" s="1" t="s">
        <v>32526</v>
      </c>
      <c r="C4315" s="1" t="s">
        <v>23900</v>
      </c>
      <c r="D4315" s="1" t="s">
        <v>32527</v>
      </c>
      <c r="E4315" s="1">
        <v>2017</v>
      </c>
      <c r="F4315" s="1" t="s">
        <v>32528</v>
      </c>
      <c r="G4315" s="1" t="s">
        <v>7969</v>
      </c>
      <c r="H4315" s="1">
        <v>2018</v>
      </c>
      <c r="I4315" s="1" t="s">
        <v>32529</v>
      </c>
      <c r="J4315" s="1" t="s">
        <v>32530</v>
      </c>
      <c r="K4315" s="1" t="s">
        <v>7972</v>
      </c>
      <c r="L4315" s="1" t="s">
        <v>8102</v>
      </c>
    </row>
    <row r="4316" spans="1:12" ht="37.5">
      <c r="A4316" s="1" t="s">
        <v>32531</v>
      </c>
      <c r="B4316" s="1" t="s">
        <v>32532</v>
      </c>
      <c r="C4316" s="1" t="s">
        <v>23900</v>
      </c>
      <c r="D4316" s="1" t="s">
        <v>32533</v>
      </c>
      <c r="E4316" s="1">
        <v>2017</v>
      </c>
      <c r="F4316" s="1" t="s">
        <v>12218</v>
      </c>
      <c r="G4316" s="1" t="s">
        <v>24034</v>
      </c>
      <c r="H4316" s="1">
        <v>68</v>
      </c>
      <c r="I4316" s="1" t="s">
        <v>32534</v>
      </c>
      <c r="J4316" s="1" t="s">
        <v>32535</v>
      </c>
      <c r="K4316" s="1" t="s">
        <v>7972</v>
      </c>
      <c r="L4316" s="1" t="s">
        <v>7993</v>
      </c>
    </row>
    <row r="4317" spans="1:12" ht="37.5">
      <c r="A4317" s="1" t="s">
        <v>32536</v>
      </c>
      <c r="B4317" s="1" t="s">
        <v>32537</v>
      </c>
      <c r="C4317" s="1" t="s">
        <v>23900</v>
      </c>
      <c r="D4317" s="1" t="s">
        <v>32538</v>
      </c>
      <c r="E4317" s="1">
        <v>2017</v>
      </c>
      <c r="F4317" s="1" t="s">
        <v>32420</v>
      </c>
      <c r="G4317" s="1" t="s">
        <v>7969</v>
      </c>
      <c r="H4317" s="1" t="s">
        <v>7969</v>
      </c>
      <c r="I4317" s="1" t="s">
        <v>32539</v>
      </c>
      <c r="J4317" s="1" t="s">
        <v>32540</v>
      </c>
      <c r="K4317" s="1" t="s">
        <v>7972</v>
      </c>
      <c r="L4317" s="1" t="s">
        <v>10473</v>
      </c>
    </row>
    <row r="4318" spans="1:12" ht="37.5">
      <c r="A4318" s="1" t="s">
        <v>32541</v>
      </c>
      <c r="B4318" s="1" t="s">
        <v>32542</v>
      </c>
      <c r="C4318" s="1" t="s">
        <v>23900</v>
      </c>
      <c r="D4318" s="1" t="s">
        <v>32543</v>
      </c>
      <c r="E4318" s="1">
        <v>2017</v>
      </c>
      <c r="F4318" s="1" t="s">
        <v>9013</v>
      </c>
      <c r="G4318" s="1">
        <v>18770509</v>
      </c>
      <c r="H4318" s="1">
        <v>115</v>
      </c>
      <c r="I4318" s="1" t="s">
        <v>32544</v>
      </c>
      <c r="J4318" s="1" t="s">
        <v>32545</v>
      </c>
      <c r="K4318" s="1" t="s">
        <v>7972</v>
      </c>
      <c r="L4318" s="1" t="s">
        <v>7993</v>
      </c>
    </row>
    <row r="4319" spans="1:12" ht="37.5">
      <c r="A4319" s="1" t="s">
        <v>32546</v>
      </c>
      <c r="B4319" s="1" t="s">
        <v>32547</v>
      </c>
      <c r="C4319" s="1" t="s">
        <v>23900</v>
      </c>
      <c r="D4319" s="1" t="s">
        <v>32548</v>
      </c>
      <c r="E4319" s="1">
        <v>2017</v>
      </c>
      <c r="F4319" s="1" t="s">
        <v>26590</v>
      </c>
      <c r="G4319" s="1">
        <v>14388871</v>
      </c>
      <c r="H4319" s="1">
        <v>19</v>
      </c>
      <c r="I4319" s="1" t="s">
        <v>32549</v>
      </c>
      <c r="J4319" s="1" t="s">
        <v>32550</v>
      </c>
      <c r="K4319" s="1" t="s">
        <v>7972</v>
      </c>
      <c r="L4319" s="1" t="s">
        <v>17595</v>
      </c>
    </row>
    <row r="4320" spans="1:12" ht="37.5">
      <c r="A4320" s="1" t="s">
        <v>32551</v>
      </c>
      <c r="B4320" s="1" t="s">
        <v>32552</v>
      </c>
      <c r="C4320" s="1" t="s">
        <v>23900</v>
      </c>
      <c r="D4320" s="1" t="s">
        <v>32553</v>
      </c>
      <c r="E4320" s="1">
        <v>2017</v>
      </c>
      <c r="F4320" s="1" t="s">
        <v>26770</v>
      </c>
      <c r="G4320" s="1">
        <v>22919694</v>
      </c>
      <c r="H4320" s="1">
        <v>5</v>
      </c>
      <c r="I4320" s="1" t="s">
        <v>32554</v>
      </c>
      <c r="J4320" s="1" t="s">
        <v>32555</v>
      </c>
      <c r="K4320" s="1" t="s">
        <v>7972</v>
      </c>
      <c r="L4320" s="1" t="s">
        <v>17595</v>
      </c>
    </row>
    <row r="4321" spans="1:12" ht="37.5">
      <c r="A4321" s="1" t="s">
        <v>32556</v>
      </c>
      <c r="B4321" s="1" t="s">
        <v>32557</v>
      </c>
      <c r="C4321" s="1" t="s">
        <v>23900</v>
      </c>
      <c r="D4321" s="1" t="s">
        <v>32558</v>
      </c>
      <c r="E4321" s="1">
        <v>2017</v>
      </c>
      <c r="F4321" s="1" t="s">
        <v>32559</v>
      </c>
      <c r="G4321" s="1" t="s">
        <v>32560</v>
      </c>
      <c r="H4321" s="1">
        <v>12</v>
      </c>
      <c r="I4321" s="1" t="s">
        <v>32561</v>
      </c>
      <c r="J4321" s="1" t="s">
        <v>32562</v>
      </c>
      <c r="K4321" s="1" t="s">
        <v>7972</v>
      </c>
      <c r="L4321" s="1" t="s">
        <v>32563</v>
      </c>
    </row>
    <row r="4322" spans="1:12" ht="37.5">
      <c r="A4322" s="1" t="s">
        <v>32564</v>
      </c>
      <c r="B4322" s="1" t="s">
        <v>32565</v>
      </c>
      <c r="C4322" s="1" t="s">
        <v>23900</v>
      </c>
      <c r="D4322" s="1" t="s">
        <v>32566</v>
      </c>
      <c r="E4322" s="1">
        <v>2017</v>
      </c>
      <c r="F4322" s="1" t="s">
        <v>32363</v>
      </c>
      <c r="G4322" s="1" t="s">
        <v>7969</v>
      </c>
      <c r="H4322" s="1">
        <v>2018</v>
      </c>
      <c r="I4322" s="1" t="s">
        <v>32567</v>
      </c>
      <c r="J4322" s="1" t="s">
        <v>32568</v>
      </c>
      <c r="K4322" s="1" t="s">
        <v>7972</v>
      </c>
      <c r="L4322" s="1" t="s">
        <v>8102</v>
      </c>
    </row>
    <row r="4323" spans="1:12" ht="37.5">
      <c r="A4323" s="1" t="s">
        <v>32569</v>
      </c>
      <c r="B4323" s="1" t="s">
        <v>32570</v>
      </c>
      <c r="C4323" s="1" t="s">
        <v>23900</v>
      </c>
      <c r="D4323" s="1" t="s">
        <v>32571</v>
      </c>
      <c r="E4323" s="1">
        <v>2017</v>
      </c>
      <c r="F4323" s="1" t="s">
        <v>9013</v>
      </c>
      <c r="G4323" s="1">
        <v>18770509</v>
      </c>
      <c r="H4323" s="1">
        <v>113</v>
      </c>
      <c r="I4323" s="1" t="s">
        <v>32572</v>
      </c>
      <c r="J4323" s="1" t="s">
        <v>32573</v>
      </c>
      <c r="K4323" s="1" t="s">
        <v>7972</v>
      </c>
      <c r="L4323" s="1" t="s">
        <v>7993</v>
      </c>
    </row>
    <row r="4324" spans="1:12" ht="37.5">
      <c r="A4324" s="1" t="s">
        <v>32574</v>
      </c>
      <c r="B4324" s="1" t="s">
        <v>32575</v>
      </c>
      <c r="C4324" s="1" t="s">
        <v>23900</v>
      </c>
      <c r="D4324" s="1" t="s">
        <v>32576</v>
      </c>
      <c r="E4324" s="1">
        <v>2017</v>
      </c>
      <c r="F4324" s="1" t="s">
        <v>32577</v>
      </c>
      <c r="G4324" s="1" t="s">
        <v>7969</v>
      </c>
      <c r="H4324" s="1">
        <v>2018</v>
      </c>
      <c r="I4324" s="1" t="s">
        <v>32578</v>
      </c>
      <c r="J4324" s="1" t="s">
        <v>32579</v>
      </c>
      <c r="K4324" s="1" t="s">
        <v>7972</v>
      </c>
      <c r="L4324" s="1" t="s">
        <v>8102</v>
      </c>
    </row>
    <row r="4325" spans="1:12" ht="37.5">
      <c r="A4325" s="1" t="s">
        <v>4615</v>
      </c>
      <c r="B4325" s="1" t="s">
        <v>32580</v>
      </c>
      <c r="C4325" s="1" t="s">
        <v>23900</v>
      </c>
      <c r="D4325" s="1" t="s">
        <v>32581</v>
      </c>
      <c r="E4325" s="1">
        <v>2017</v>
      </c>
      <c r="F4325" s="1" t="s">
        <v>32582</v>
      </c>
      <c r="G4325" s="1" t="s">
        <v>7969</v>
      </c>
      <c r="H4325" s="1">
        <v>2017</v>
      </c>
      <c r="I4325" s="1" t="s">
        <v>32583</v>
      </c>
      <c r="J4325" s="1" t="s">
        <v>32584</v>
      </c>
      <c r="K4325" s="1" t="s">
        <v>7972</v>
      </c>
      <c r="L4325" s="1" t="s">
        <v>8102</v>
      </c>
    </row>
    <row r="4326" spans="1:12" ht="37.5">
      <c r="A4326" s="1" t="s">
        <v>32585</v>
      </c>
      <c r="B4326" s="1" t="s">
        <v>32586</v>
      </c>
      <c r="C4326" s="1" t="s">
        <v>23900</v>
      </c>
      <c r="D4326" s="1" t="s">
        <v>32587</v>
      </c>
      <c r="E4326" s="1">
        <v>2017</v>
      </c>
      <c r="F4326" s="1" t="s">
        <v>24057</v>
      </c>
      <c r="G4326" s="1">
        <v>10070214</v>
      </c>
      <c r="H4326" s="1">
        <v>22</v>
      </c>
      <c r="I4326" s="1" t="s">
        <v>32588</v>
      </c>
      <c r="J4326" s="1" t="s">
        <v>32589</v>
      </c>
      <c r="K4326" s="1" t="s">
        <v>7972</v>
      </c>
      <c r="L4326" s="1" t="s">
        <v>24168</v>
      </c>
    </row>
    <row r="4327" spans="1:12" ht="37.5">
      <c r="A4327" s="1" t="s">
        <v>32590</v>
      </c>
      <c r="B4327" s="1" t="s">
        <v>32591</v>
      </c>
      <c r="C4327" s="1" t="s">
        <v>23900</v>
      </c>
      <c r="D4327" s="1" t="s">
        <v>32592</v>
      </c>
      <c r="E4327" s="1">
        <v>2017</v>
      </c>
      <c r="F4327" s="1" t="s">
        <v>16035</v>
      </c>
      <c r="G4327" s="1">
        <v>10848045</v>
      </c>
      <c r="H4327" s="1">
        <v>82</v>
      </c>
      <c r="I4327" s="1" t="s">
        <v>32593</v>
      </c>
      <c r="J4327" s="1" t="s">
        <v>32594</v>
      </c>
      <c r="K4327" s="1" t="s">
        <v>7972</v>
      </c>
      <c r="L4327" s="1" t="s">
        <v>16038</v>
      </c>
    </row>
    <row r="4328" spans="1:12" ht="37.5">
      <c r="A4328" s="1" t="s">
        <v>32595</v>
      </c>
      <c r="B4328" s="1" t="s">
        <v>32596</v>
      </c>
      <c r="C4328" s="1" t="s">
        <v>23900</v>
      </c>
      <c r="D4328" s="1" t="s">
        <v>32597</v>
      </c>
      <c r="E4328" s="1">
        <v>2017</v>
      </c>
      <c r="F4328" s="1" t="s">
        <v>15850</v>
      </c>
      <c r="G4328" s="1">
        <v>13534858</v>
      </c>
      <c r="H4328" s="1">
        <v>2017</v>
      </c>
      <c r="I4328" s="1" t="s">
        <v>32598</v>
      </c>
      <c r="J4328" s="1" t="s">
        <v>32599</v>
      </c>
      <c r="K4328" s="1" t="s">
        <v>7972</v>
      </c>
      <c r="L4328" s="1" t="s">
        <v>8027</v>
      </c>
    </row>
    <row r="4329" spans="1:12" ht="37.5">
      <c r="A4329" s="1" t="s">
        <v>32600</v>
      </c>
      <c r="B4329" s="1" t="s">
        <v>32601</v>
      </c>
      <c r="C4329" s="1" t="s">
        <v>23900</v>
      </c>
      <c r="D4329" s="1" t="s">
        <v>32602</v>
      </c>
      <c r="E4329" s="1">
        <v>2017</v>
      </c>
      <c r="F4329" s="1" t="s">
        <v>12218</v>
      </c>
      <c r="G4329" s="1" t="s">
        <v>24034</v>
      </c>
      <c r="H4329" s="1">
        <v>72</v>
      </c>
      <c r="I4329" s="1" t="s">
        <v>32603</v>
      </c>
      <c r="J4329" s="1" t="s">
        <v>32604</v>
      </c>
      <c r="K4329" s="1" t="s">
        <v>7972</v>
      </c>
      <c r="L4329" s="1" t="s">
        <v>7993</v>
      </c>
    </row>
    <row r="4330" spans="1:12" ht="37.5">
      <c r="A4330" s="1" t="s">
        <v>32605</v>
      </c>
      <c r="B4330" s="1" t="s">
        <v>32606</v>
      </c>
      <c r="C4330" s="1" t="s">
        <v>23900</v>
      </c>
      <c r="D4330" s="1" t="s">
        <v>32607</v>
      </c>
      <c r="E4330" s="1">
        <v>2017</v>
      </c>
      <c r="F4330" s="1" t="s">
        <v>17658</v>
      </c>
      <c r="G4330" s="1">
        <v>15224880</v>
      </c>
      <c r="H4330" s="1">
        <v>2017</v>
      </c>
      <c r="I4330" s="1" t="s">
        <v>32608</v>
      </c>
      <c r="J4330" s="1" t="s">
        <v>32609</v>
      </c>
      <c r="K4330" s="1" t="s">
        <v>7972</v>
      </c>
      <c r="L4330" s="1" t="s">
        <v>8078</v>
      </c>
    </row>
    <row r="4331" spans="1:12" ht="37.5">
      <c r="A4331" s="1" t="s">
        <v>32610</v>
      </c>
      <c r="B4331" s="1" t="s">
        <v>32611</v>
      </c>
      <c r="C4331" s="1" t="s">
        <v>23900</v>
      </c>
      <c r="D4331" s="1" t="s">
        <v>32612</v>
      </c>
      <c r="E4331" s="1">
        <v>2016</v>
      </c>
      <c r="F4331" s="1" t="s">
        <v>25245</v>
      </c>
      <c r="G4331" s="1">
        <v>10636919</v>
      </c>
      <c r="H4331" s="1">
        <v>2016</v>
      </c>
      <c r="I4331" s="1" t="s">
        <v>32613</v>
      </c>
      <c r="J4331" s="1" t="s">
        <v>32614</v>
      </c>
      <c r="K4331" s="1" t="s">
        <v>7972</v>
      </c>
      <c r="L4331" s="1" t="s">
        <v>8078</v>
      </c>
    </row>
    <row r="4332" spans="1:12" ht="37.5">
      <c r="A4332" s="1" t="s">
        <v>32615</v>
      </c>
      <c r="B4332" s="1" t="s">
        <v>32616</v>
      </c>
      <c r="C4332" s="1" t="s">
        <v>23900</v>
      </c>
      <c r="D4332" s="1" t="s">
        <v>32617</v>
      </c>
      <c r="E4332" s="1">
        <v>2017</v>
      </c>
      <c r="F4332" s="1" t="s">
        <v>32618</v>
      </c>
      <c r="G4332" s="1" t="s">
        <v>7969</v>
      </c>
      <c r="H4332" s="1">
        <v>2018</v>
      </c>
      <c r="I4332" s="1" t="s">
        <v>32619</v>
      </c>
      <c r="J4332" s="1" t="s">
        <v>32620</v>
      </c>
      <c r="K4332" s="1" t="s">
        <v>7972</v>
      </c>
      <c r="L4332" s="1" t="s">
        <v>8102</v>
      </c>
    </row>
    <row r="4333" spans="1:12" ht="50">
      <c r="A4333" s="1" t="s">
        <v>32621</v>
      </c>
      <c r="B4333" s="1" t="s">
        <v>32622</v>
      </c>
      <c r="C4333" s="1" t="s">
        <v>23900</v>
      </c>
      <c r="D4333" s="1" t="s">
        <v>32623</v>
      </c>
      <c r="E4333" s="1">
        <v>2017</v>
      </c>
      <c r="F4333" s="1" t="s">
        <v>8831</v>
      </c>
      <c r="G4333" s="1">
        <v>3029743</v>
      </c>
      <c r="H4333" s="1">
        <v>10658</v>
      </c>
      <c r="I4333" s="1" t="s">
        <v>32624</v>
      </c>
      <c r="J4333" s="1" t="s">
        <v>32625</v>
      </c>
      <c r="K4333" s="1" t="s">
        <v>7972</v>
      </c>
      <c r="L4333" s="1" t="s">
        <v>13352</v>
      </c>
    </row>
    <row r="4334" spans="1:12" ht="37.5">
      <c r="A4334" s="1" t="s">
        <v>32626</v>
      </c>
      <c r="B4334" s="1" t="s">
        <v>32627</v>
      </c>
      <c r="C4334" s="1" t="s">
        <v>23900</v>
      </c>
      <c r="D4334" s="1" t="s">
        <v>32628</v>
      </c>
      <c r="E4334" s="1">
        <v>2017</v>
      </c>
      <c r="F4334" s="1" t="s">
        <v>32629</v>
      </c>
      <c r="G4334" s="1" t="s">
        <v>7969</v>
      </c>
      <c r="H4334" s="1" t="s">
        <v>7969</v>
      </c>
      <c r="I4334" s="1" t="s">
        <v>32630</v>
      </c>
      <c r="J4334" s="1" t="s">
        <v>32631</v>
      </c>
      <c r="K4334" s="1" t="s">
        <v>7972</v>
      </c>
      <c r="L4334" s="1" t="s">
        <v>8102</v>
      </c>
    </row>
    <row r="4335" spans="1:12" ht="37.5">
      <c r="A4335" s="1" t="s">
        <v>32632</v>
      </c>
      <c r="B4335" s="1" t="s">
        <v>32633</v>
      </c>
      <c r="C4335" s="1" t="s">
        <v>23900</v>
      </c>
      <c r="D4335" s="1" t="s">
        <v>32634</v>
      </c>
      <c r="E4335" s="1">
        <v>2017</v>
      </c>
      <c r="F4335" s="1" t="s">
        <v>32635</v>
      </c>
      <c r="G4335" s="1" t="s">
        <v>7969</v>
      </c>
      <c r="H4335" s="1" t="s">
        <v>7969</v>
      </c>
      <c r="I4335" s="1" t="s">
        <v>32636</v>
      </c>
      <c r="J4335" s="1" t="s">
        <v>32637</v>
      </c>
      <c r="K4335" s="1" t="s">
        <v>7972</v>
      </c>
      <c r="L4335" s="1" t="s">
        <v>12938</v>
      </c>
    </row>
    <row r="4336" spans="1:12" ht="37.5">
      <c r="A4336" s="1" t="s">
        <v>32638</v>
      </c>
      <c r="B4336" s="1" t="s">
        <v>32639</v>
      </c>
      <c r="C4336" s="1" t="s">
        <v>23900</v>
      </c>
      <c r="D4336" s="1" t="s">
        <v>32640</v>
      </c>
      <c r="E4336" s="1">
        <v>2017</v>
      </c>
      <c r="F4336" s="1" t="s">
        <v>9013</v>
      </c>
      <c r="G4336" s="1">
        <v>18770509</v>
      </c>
      <c r="H4336" s="1">
        <v>113</v>
      </c>
      <c r="I4336" s="1" t="s">
        <v>32641</v>
      </c>
      <c r="J4336" s="1" t="s">
        <v>32642</v>
      </c>
      <c r="K4336" s="1" t="s">
        <v>7972</v>
      </c>
      <c r="L4336" s="1" t="s">
        <v>7993</v>
      </c>
    </row>
    <row r="4337" spans="1:12" ht="37.5">
      <c r="A4337" s="1" t="s">
        <v>32643</v>
      </c>
      <c r="B4337" s="1" t="s">
        <v>32644</v>
      </c>
      <c r="C4337" s="1" t="s">
        <v>23900</v>
      </c>
      <c r="D4337" s="1" t="s">
        <v>32645</v>
      </c>
      <c r="E4337" s="1">
        <v>2017</v>
      </c>
      <c r="F4337" s="1" t="s">
        <v>32646</v>
      </c>
      <c r="G4337" s="1" t="s">
        <v>7969</v>
      </c>
      <c r="H4337" s="1">
        <v>2018</v>
      </c>
      <c r="I4337" s="1" t="s">
        <v>32647</v>
      </c>
      <c r="J4337" s="1" t="s">
        <v>32648</v>
      </c>
      <c r="K4337" s="1" t="s">
        <v>7972</v>
      </c>
      <c r="L4337" s="1" t="s">
        <v>8102</v>
      </c>
    </row>
    <row r="4338" spans="1:12" ht="50">
      <c r="A4338" s="1" t="s">
        <v>32649</v>
      </c>
      <c r="B4338" s="1" t="s">
        <v>32650</v>
      </c>
      <c r="C4338" s="1" t="s">
        <v>23900</v>
      </c>
      <c r="D4338" s="1" t="s">
        <v>32651</v>
      </c>
      <c r="E4338" s="1">
        <v>2017</v>
      </c>
      <c r="F4338" s="1" t="s">
        <v>32652</v>
      </c>
      <c r="G4338" s="1" t="s">
        <v>7969</v>
      </c>
      <c r="H4338" s="1" t="s">
        <v>7969</v>
      </c>
      <c r="I4338" s="1" t="s">
        <v>32653</v>
      </c>
      <c r="J4338" s="1" t="s">
        <v>32654</v>
      </c>
      <c r="K4338" s="1" t="s">
        <v>7972</v>
      </c>
      <c r="L4338" s="1" t="s">
        <v>8102</v>
      </c>
    </row>
    <row r="4339" spans="1:12" ht="37.5">
      <c r="A4339" s="1" t="s">
        <v>32655</v>
      </c>
      <c r="B4339" s="1" t="s">
        <v>32656</v>
      </c>
      <c r="C4339" s="1" t="s">
        <v>23900</v>
      </c>
      <c r="D4339" s="1" t="s">
        <v>32657</v>
      </c>
      <c r="E4339" s="1">
        <v>2017</v>
      </c>
      <c r="F4339" s="1" t="s">
        <v>9037</v>
      </c>
      <c r="G4339" s="1">
        <v>10162364</v>
      </c>
      <c r="H4339" s="1">
        <v>33</v>
      </c>
      <c r="I4339" s="1" t="s">
        <v>32658</v>
      </c>
      <c r="J4339" s="1" t="s">
        <v>32659</v>
      </c>
      <c r="K4339" s="1" t="s">
        <v>7972</v>
      </c>
      <c r="L4339" s="1" t="s">
        <v>9040</v>
      </c>
    </row>
    <row r="4340" spans="1:12" ht="37.5">
      <c r="A4340" s="1" t="s">
        <v>32660</v>
      </c>
      <c r="B4340" s="1" t="s">
        <v>32661</v>
      </c>
      <c r="C4340" s="1" t="s">
        <v>23900</v>
      </c>
      <c r="D4340" s="1" t="s">
        <v>32662</v>
      </c>
      <c r="E4340" s="1">
        <v>2017</v>
      </c>
      <c r="F4340" s="1" t="s">
        <v>32663</v>
      </c>
      <c r="G4340" s="1">
        <v>23981679</v>
      </c>
      <c r="H4340" s="1">
        <v>1</v>
      </c>
      <c r="I4340" s="1" t="s">
        <v>32664</v>
      </c>
      <c r="J4340" s="1" t="s">
        <v>32665</v>
      </c>
      <c r="K4340" s="1" t="s">
        <v>7972</v>
      </c>
      <c r="L4340" s="1" t="s">
        <v>32666</v>
      </c>
    </row>
    <row r="4341" spans="1:12" ht="37.5">
      <c r="A4341" s="1" t="s">
        <v>32667</v>
      </c>
      <c r="B4341" s="1" t="s">
        <v>32668</v>
      </c>
      <c r="C4341" s="1" t="s">
        <v>23900</v>
      </c>
      <c r="D4341" s="1" t="s">
        <v>32669</v>
      </c>
      <c r="E4341" s="1">
        <v>2016</v>
      </c>
      <c r="F4341" s="1" t="s">
        <v>16226</v>
      </c>
      <c r="G4341" s="1">
        <v>9205489</v>
      </c>
      <c r="H4341" s="1">
        <v>48</v>
      </c>
      <c r="I4341" s="1" t="s">
        <v>32670</v>
      </c>
      <c r="J4341" s="1" t="s">
        <v>32671</v>
      </c>
      <c r="K4341" s="1" t="s">
        <v>7972</v>
      </c>
      <c r="L4341" s="1" t="s">
        <v>7993</v>
      </c>
    </row>
    <row r="4342" spans="1:12" ht="37.5">
      <c r="A4342" s="1" t="s">
        <v>32672</v>
      </c>
      <c r="B4342" s="1" t="s">
        <v>32673</v>
      </c>
      <c r="C4342" s="1" t="s">
        <v>23900</v>
      </c>
      <c r="D4342" s="1" t="s">
        <v>32674</v>
      </c>
      <c r="E4342" s="1">
        <v>2017</v>
      </c>
      <c r="F4342" s="1" t="s">
        <v>27095</v>
      </c>
      <c r="G4342" s="1">
        <v>15320464</v>
      </c>
      <c r="H4342" s="1">
        <v>71</v>
      </c>
      <c r="I4342" s="1" t="s">
        <v>32675</v>
      </c>
      <c r="J4342" s="1" t="s">
        <v>32676</v>
      </c>
      <c r="K4342" s="1" t="s">
        <v>7972</v>
      </c>
      <c r="L4342" s="1" t="s">
        <v>10117</v>
      </c>
    </row>
    <row r="4343" spans="1:12" ht="37.5">
      <c r="A4343" s="1" t="s">
        <v>32677</v>
      </c>
      <c r="B4343" s="1" t="s">
        <v>32678</v>
      </c>
      <c r="C4343" s="1" t="s">
        <v>23900</v>
      </c>
      <c r="D4343" s="1" t="s">
        <v>32679</v>
      </c>
      <c r="E4343" s="1">
        <v>2016</v>
      </c>
      <c r="F4343" s="1" t="s">
        <v>8192</v>
      </c>
      <c r="G4343" s="1">
        <v>1485598</v>
      </c>
      <c r="H4343" s="1">
        <v>40</v>
      </c>
      <c r="I4343" s="1" t="s">
        <v>32680</v>
      </c>
      <c r="J4343" s="1" t="s">
        <v>32681</v>
      </c>
      <c r="K4343" s="1" t="s">
        <v>7972</v>
      </c>
      <c r="L4343" s="1" t="s">
        <v>13326</v>
      </c>
    </row>
    <row r="4344" spans="1:12" ht="37.5">
      <c r="A4344" s="1" t="s">
        <v>32682</v>
      </c>
      <c r="B4344" s="1" t="s">
        <v>32683</v>
      </c>
      <c r="C4344" s="1" t="s">
        <v>23900</v>
      </c>
      <c r="D4344" s="1" t="s">
        <v>32684</v>
      </c>
      <c r="E4344" s="1">
        <v>2016</v>
      </c>
      <c r="F4344" s="1" t="s">
        <v>32685</v>
      </c>
      <c r="G4344" s="1" t="s">
        <v>7969</v>
      </c>
      <c r="H4344" s="1" t="s">
        <v>7969</v>
      </c>
      <c r="I4344" s="1" t="s">
        <v>32686</v>
      </c>
      <c r="J4344" s="1" t="s">
        <v>32687</v>
      </c>
      <c r="K4344" s="1" t="s">
        <v>7972</v>
      </c>
      <c r="L4344" s="1" t="s">
        <v>8102</v>
      </c>
    </row>
    <row r="4345" spans="1:12" ht="37.5">
      <c r="A4345" s="1" t="s">
        <v>32688</v>
      </c>
      <c r="B4345" s="1" t="s">
        <v>32689</v>
      </c>
      <c r="C4345" s="1" t="s">
        <v>23900</v>
      </c>
      <c r="D4345" s="1" t="s">
        <v>32690</v>
      </c>
      <c r="E4345" s="1">
        <v>2015</v>
      </c>
      <c r="F4345" s="1" t="s">
        <v>25245</v>
      </c>
      <c r="G4345" s="1">
        <v>10636919</v>
      </c>
      <c r="H4345" s="1">
        <v>7</v>
      </c>
      <c r="I4345" s="1" t="s">
        <v>32691</v>
      </c>
      <c r="J4345" s="1" t="s">
        <v>32692</v>
      </c>
      <c r="K4345" s="1" t="s">
        <v>7972</v>
      </c>
      <c r="L4345" s="1" t="s">
        <v>8078</v>
      </c>
    </row>
    <row r="4346" spans="1:12" ht="37.5">
      <c r="A4346" s="1" t="s">
        <v>32693</v>
      </c>
      <c r="B4346" s="1" t="s">
        <v>32694</v>
      </c>
      <c r="C4346" s="1" t="s">
        <v>23900</v>
      </c>
      <c r="D4346" s="1" t="s">
        <v>32695</v>
      </c>
      <c r="E4346" s="1">
        <v>2016</v>
      </c>
      <c r="F4346" s="1" t="s">
        <v>24930</v>
      </c>
      <c r="G4346" s="1">
        <v>401625</v>
      </c>
      <c r="H4346" s="1">
        <v>102</v>
      </c>
      <c r="I4346" s="1" t="s">
        <v>32696</v>
      </c>
      <c r="J4346" s="1" t="s">
        <v>32697</v>
      </c>
      <c r="K4346" s="1" t="s">
        <v>7972</v>
      </c>
      <c r="L4346" s="1" t="s">
        <v>8465</v>
      </c>
    </row>
    <row r="4347" spans="1:12" ht="37.5">
      <c r="A4347" s="1" t="s">
        <v>32698</v>
      </c>
      <c r="B4347" s="1" t="s">
        <v>32699</v>
      </c>
      <c r="C4347" s="1" t="s">
        <v>23900</v>
      </c>
      <c r="D4347" s="1" t="s">
        <v>32700</v>
      </c>
      <c r="E4347" s="1">
        <v>2016</v>
      </c>
      <c r="F4347" s="1" t="s">
        <v>32701</v>
      </c>
      <c r="G4347" s="1">
        <v>10074619</v>
      </c>
      <c r="H4347" s="1">
        <v>20</v>
      </c>
      <c r="I4347" s="1" t="s">
        <v>32702</v>
      </c>
      <c r="J4347" s="1" t="s">
        <v>32703</v>
      </c>
      <c r="K4347" s="1" t="s">
        <v>14279</v>
      </c>
      <c r="L4347" s="1" t="s">
        <v>14280</v>
      </c>
    </row>
    <row r="4348" spans="1:12" ht="37.5">
      <c r="A4348" s="1" t="s">
        <v>32704</v>
      </c>
      <c r="B4348" s="1" t="s">
        <v>32705</v>
      </c>
      <c r="C4348" s="1" t="s">
        <v>23900</v>
      </c>
      <c r="D4348" s="1" t="s">
        <v>32706</v>
      </c>
      <c r="E4348" s="1">
        <v>2016</v>
      </c>
      <c r="F4348" s="1" t="s">
        <v>26727</v>
      </c>
      <c r="G4348" s="1">
        <v>21686750</v>
      </c>
      <c r="H4348" s="1">
        <v>4</v>
      </c>
      <c r="I4348" s="1" t="s">
        <v>32707</v>
      </c>
      <c r="J4348" s="1" t="s">
        <v>32708</v>
      </c>
      <c r="K4348" s="1" t="s">
        <v>7972</v>
      </c>
      <c r="L4348" s="1" t="s">
        <v>8078</v>
      </c>
    </row>
    <row r="4349" spans="1:12" ht="37.5">
      <c r="A4349" s="1" t="s">
        <v>32709</v>
      </c>
      <c r="B4349" s="1" t="s">
        <v>32710</v>
      </c>
      <c r="C4349" s="1" t="s">
        <v>23900</v>
      </c>
      <c r="D4349" s="1" t="s">
        <v>32711</v>
      </c>
      <c r="E4349" s="1">
        <v>2015</v>
      </c>
      <c r="F4349" s="1" t="s">
        <v>10830</v>
      </c>
      <c r="G4349" s="1">
        <v>15566013</v>
      </c>
      <c r="H4349" s="1">
        <v>10</v>
      </c>
      <c r="I4349" s="1" t="s">
        <v>32193</v>
      </c>
      <c r="J4349" s="1" t="s">
        <v>32712</v>
      </c>
      <c r="K4349" s="1" t="s">
        <v>7972</v>
      </c>
      <c r="L4349" s="1" t="s">
        <v>8102</v>
      </c>
    </row>
    <row r="4350" spans="1:12" ht="37.5">
      <c r="A4350" s="1" t="s">
        <v>32713</v>
      </c>
      <c r="B4350" s="1" t="s">
        <v>32714</v>
      </c>
      <c r="C4350" s="1" t="s">
        <v>23900</v>
      </c>
      <c r="D4350" s="1" t="s">
        <v>32715</v>
      </c>
      <c r="E4350" s="1">
        <v>2016</v>
      </c>
      <c r="F4350" s="1" t="s">
        <v>32716</v>
      </c>
      <c r="G4350" s="1" t="s">
        <v>7969</v>
      </c>
      <c r="H4350" s="1" t="s">
        <v>7969</v>
      </c>
      <c r="I4350" s="1" t="s">
        <v>32717</v>
      </c>
      <c r="J4350" s="1" t="s">
        <v>32718</v>
      </c>
      <c r="K4350" s="1" t="s">
        <v>7972</v>
      </c>
      <c r="L4350" s="1" t="s">
        <v>8102</v>
      </c>
    </row>
    <row r="4351" spans="1:12" ht="37.5">
      <c r="A4351" s="1" t="s">
        <v>32719</v>
      </c>
      <c r="B4351" s="1" t="s">
        <v>32720</v>
      </c>
      <c r="C4351" s="1" t="s">
        <v>23900</v>
      </c>
      <c r="D4351" s="1" t="s">
        <v>32721</v>
      </c>
      <c r="E4351" s="1">
        <v>2016</v>
      </c>
      <c r="F4351" s="1" t="s">
        <v>8491</v>
      </c>
      <c r="G4351" s="1">
        <v>21693536</v>
      </c>
      <c r="H4351" s="1">
        <v>4</v>
      </c>
      <c r="I4351" s="1" t="s">
        <v>32722</v>
      </c>
      <c r="J4351" s="1" t="s">
        <v>32723</v>
      </c>
      <c r="K4351" s="1" t="s">
        <v>7972</v>
      </c>
      <c r="L4351" s="1" t="s">
        <v>8102</v>
      </c>
    </row>
    <row r="4352" spans="1:12" ht="50">
      <c r="A4352" s="1" t="s">
        <v>32724</v>
      </c>
      <c r="B4352" s="1" t="s">
        <v>32725</v>
      </c>
      <c r="C4352" s="1" t="s">
        <v>23900</v>
      </c>
      <c r="D4352" s="1" t="s">
        <v>32726</v>
      </c>
      <c r="E4352" s="1">
        <v>2015</v>
      </c>
      <c r="F4352" s="1" t="s">
        <v>30186</v>
      </c>
      <c r="G4352" s="1">
        <v>14726947</v>
      </c>
      <c r="H4352" s="1">
        <v>15</v>
      </c>
      <c r="I4352" s="1" t="s">
        <v>32727</v>
      </c>
      <c r="J4352" s="1" t="s">
        <v>32728</v>
      </c>
      <c r="K4352" s="1" t="s">
        <v>7972</v>
      </c>
      <c r="L4352" s="1" t="s">
        <v>25371</v>
      </c>
    </row>
    <row r="4353" spans="1:12" ht="50">
      <c r="A4353" s="1" t="s">
        <v>32729</v>
      </c>
      <c r="B4353" s="1" t="s">
        <v>32730</v>
      </c>
      <c r="C4353" s="1" t="s">
        <v>23900</v>
      </c>
      <c r="D4353" s="1" t="s">
        <v>32731</v>
      </c>
      <c r="E4353" s="1">
        <v>2016</v>
      </c>
      <c r="F4353" s="1" t="s">
        <v>32732</v>
      </c>
      <c r="G4353" s="1" t="s">
        <v>7969</v>
      </c>
      <c r="H4353" s="1" t="s">
        <v>7969</v>
      </c>
      <c r="I4353" s="1" t="s">
        <v>32733</v>
      </c>
      <c r="J4353" s="1" t="s">
        <v>32734</v>
      </c>
      <c r="K4353" s="1" t="s">
        <v>7972</v>
      </c>
      <c r="L4353" s="1" t="s">
        <v>8190</v>
      </c>
    </row>
    <row r="4354" spans="1:12" ht="37.5">
      <c r="A4354" s="1" t="s">
        <v>32735</v>
      </c>
      <c r="B4354" s="1" t="s">
        <v>32736</v>
      </c>
      <c r="C4354" s="1" t="s">
        <v>23900</v>
      </c>
      <c r="D4354" s="1" t="s">
        <v>32737</v>
      </c>
      <c r="E4354" s="1">
        <v>2016</v>
      </c>
      <c r="F4354" s="1" t="s">
        <v>24480</v>
      </c>
      <c r="G4354" s="1">
        <v>19391374</v>
      </c>
      <c r="H4354" s="1">
        <v>9</v>
      </c>
      <c r="I4354" s="1" t="s">
        <v>32738</v>
      </c>
      <c r="J4354" s="1" t="s">
        <v>32739</v>
      </c>
      <c r="K4354" s="1" t="s">
        <v>7972</v>
      </c>
      <c r="L4354" s="1" t="s">
        <v>28932</v>
      </c>
    </row>
    <row r="4355" spans="1:12" ht="37.5">
      <c r="A4355" s="1" t="s">
        <v>32740</v>
      </c>
      <c r="B4355" s="1" t="s">
        <v>32741</v>
      </c>
      <c r="C4355" s="1" t="s">
        <v>23900</v>
      </c>
      <c r="D4355" s="1" t="s">
        <v>32742</v>
      </c>
      <c r="E4355" s="1">
        <v>2016</v>
      </c>
      <c r="F4355" s="1" t="s">
        <v>8335</v>
      </c>
      <c r="G4355" s="1">
        <v>19767277</v>
      </c>
      <c r="H4355" s="1">
        <v>10</v>
      </c>
      <c r="I4355" s="1" t="s">
        <v>31362</v>
      </c>
      <c r="J4355" s="1" t="s">
        <v>32743</v>
      </c>
      <c r="K4355" s="1" t="s">
        <v>7972</v>
      </c>
      <c r="L4355" s="1" t="s">
        <v>8338</v>
      </c>
    </row>
    <row r="4356" spans="1:12" ht="37.5">
      <c r="A4356" s="1" t="s">
        <v>32744</v>
      </c>
      <c r="B4356" s="1" t="s">
        <v>32745</v>
      </c>
      <c r="C4356" s="1" t="s">
        <v>23900</v>
      </c>
      <c r="D4356" s="1" t="s">
        <v>32746</v>
      </c>
      <c r="E4356" s="1">
        <v>2016</v>
      </c>
      <c r="F4356" s="1" t="s">
        <v>32747</v>
      </c>
      <c r="G4356" s="1">
        <v>2608774</v>
      </c>
      <c r="H4356" s="1">
        <v>176</v>
      </c>
      <c r="I4356" s="1" t="s">
        <v>32748</v>
      </c>
      <c r="J4356" s="1" t="s">
        <v>32749</v>
      </c>
      <c r="K4356" s="1" t="s">
        <v>7972</v>
      </c>
      <c r="L4356" s="1" t="s">
        <v>8027</v>
      </c>
    </row>
    <row r="4357" spans="1:12" ht="37.5">
      <c r="A4357" s="1" t="s">
        <v>32750</v>
      </c>
      <c r="B4357" s="1" t="s">
        <v>32751</v>
      </c>
      <c r="C4357" s="1" t="s">
        <v>23900</v>
      </c>
      <c r="D4357" s="1" t="s">
        <v>32752</v>
      </c>
      <c r="E4357" s="1">
        <v>2016</v>
      </c>
      <c r="F4357" s="1" t="s">
        <v>31878</v>
      </c>
      <c r="G4357" s="1">
        <v>2544156</v>
      </c>
      <c r="H4357" s="1">
        <v>42</v>
      </c>
      <c r="I4357" s="1" t="s">
        <v>31879</v>
      </c>
      <c r="J4357" s="1" t="s">
        <v>32753</v>
      </c>
      <c r="K4357" s="1" t="s">
        <v>14279</v>
      </c>
      <c r="L4357" s="1" t="s">
        <v>14280</v>
      </c>
    </row>
    <row r="4358" spans="1:12" ht="37.5">
      <c r="A4358" s="1" t="s">
        <v>32754</v>
      </c>
      <c r="B4358" s="1" t="s">
        <v>32755</v>
      </c>
      <c r="C4358" s="1" t="s">
        <v>23900</v>
      </c>
      <c r="D4358" s="1" t="s">
        <v>32756</v>
      </c>
      <c r="E4358" s="1">
        <v>2016</v>
      </c>
      <c r="F4358" s="1" t="s">
        <v>8192</v>
      </c>
      <c r="G4358" s="1">
        <v>1485598</v>
      </c>
      <c r="H4358" s="1">
        <v>40</v>
      </c>
      <c r="I4358" s="1" t="s">
        <v>32757</v>
      </c>
      <c r="J4358" s="1" t="s">
        <v>32758</v>
      </c>
      <c r="K4358" s="1" t="s">
        <v>7972</v>
      </c>
      <c r="L4358" s="1" t="s">
        <v>13326</v>
      </c>
    </row>
    <row r="4359" spans="1:12" ht="37.5">
      <c r="A4359" s="1" t="s">
        <v>32759</v>
      </c>
      <c r="B4359" s="1" t="s">
        <v>32760</v>
      </c>
      <c r="C4359" s="1" t="s">
        <v>23900</v>
      </c>
      <c r="D4359" s="1" t="s">
        <v>32761</v>
      </c>
      <c r="E4359" s="1">
        <v>2016</v>
      </c>
      <c r="F4359" s="1" t="s">
        <v>32762</v>
      </c>
      <c r="G4359" s="1" t="s">
        <v>32763</v>
      </c>
      <c r="H4359" s="1">
        <v>16</v>
      </c>
      <c r="I4359" s="1" t="s">
        <v>32764</v>
      </c>
      <c r="J4359" s="1" t="s">
        <v>32765</v>
      </c>
      <c r="K4359" s="1" t="s">
        <v>7972</v>
      </c>
      <c r="L4359" s="1" t="s">
        <v>13326</v>
      </c>
    </row>
    <row r="4360" spans="1:12" ht="37.5">
      <c r="A4360" s="1" t="s">
        <v>32766</v>
      </c>
      <c r="B4360" s="1" t="s">
        <v>32767</v>
      </c>
      <c r="C4360" s="1" t="s">
        <v>23900</v>
      </c>
      <c r="D4360" s="1" t="s">
        <v>32768</v>
      </c>
      <c r="E4360" s="1">
        <v>2016</v>
      </c>
      <c r="F4360" s="1" t="s">
        <v>17327</v>
      </c>
      <c r="G4360" s="1">
        <v>10473203</v>
      </c>
      <c r="H4360" s="1">
        <v>38</v>
      </c>
      <c r="I4360" s="1" t="s">
        <v>32769</v>
      </c>
      <c r="J4360" s="1" t="s">
        <v>32770</v>
      </c>
      <c r="K4360" s="1" t="s">
        <v>7972</v>
      </c>
      <c r="L4360" s="1" t="s">
        <v>10117</v>
      </c>
    </row>
    <row r="4361" spans="1:12" ht="37.5">
      <c r="A4361" s="1" t="s">
        <v>32771</v>
      </c>
      <c r="B4361" s="1" t="s">
        <v>32772</v>
      </c>
      <c r="C4361" s="1" t="s">
        <v>23900</v>
      </c>
      <c r="D4361" s="1" t="s">
        <v>32773</v>
      </c>
      <c r="E4361" s="1">
        <v>2016</v>
      </c>
      <c r="F4361" s="1" t="s">
        <v>10830</v>
      </c>
      <c r="G4361" s="1">
        <v>15566013</v>
      </c>
      <c r="H4361" s="1">
        <v>11</v>
      </c>
      <c r="I4361" s="1" t="s">
        <v>32774</v>
      </c>
      <c r="J4361" s="1" t="s">
        <v>32775</v>
      </c>
      <c r="K4361" s="1" t="s">
        <v>7972</v>
      </c>
      <c r="L4361" s="1" t="s">
        <v>8102</v>
      </c>
    </row>
    <row r="4362" spans="1:12" ht="50">
      <c r="A4362" s="1" t="s">
        <v>32776</v>
      </c>
      <c r="B4362" s="1" t="s">
        <v>32777</v>
      </c>
      <c r="C4362" s="1" t="s">
        <v>23900</v>
      </c>
      <c r="D4362" s="1" t="s">
        <v>32778</v>
      </c>
      <c r="E4362" s="1">
        <v>2015</v>
      </c>
      <c r="F4362" s="1" t="s">
        <v>20727</v>
      </c>
      <c r="G4362" s="1">
        <v>17518709</v>
      </c>
      <c r="H4362" s="1">
        <v>9</v>
      </c>
      <c r="I4362" s="1" t="s">
        <v>32779</v>
      </c>
      <c r="J4362" s="1" t="s">
        <v>32780</v>
      </c>
      <c r="K4362" s="1" t="s">
        <v>7972</v>
      </c>
      <c r="L4362" s="1" t="s">
        <v>10359</v>
      </c>
    </row>
    <row r="4363" spans="1:12" ht="37.5">
      <c r="A4363" s="1" t="s">
        <v>32781</v>
      </c>
      <c r="B4363" s="1" t="s">
        <v>32782</v>
      </c>
      <c r="C4363" s="1" t="s">
        <v>23900</v>
      </c>
      <c r="D4363" s="1" t="s">
        <v>32783</v>
      </c>
      <c r="E4363" s="1">
        <v>2016</v>
      </c>
      <c r="F4363" s="1" t="s">
        <v>18303</v>
      </c>
      <c r="G4363" s="1" t="s">
        <v>25105</v>
      </c>
      <c r="H4363" s="1">
        <v>18</v>
      </c>
      <c r="I4363" s="1" t="s">
        <v>32784</v>
      </c>
      <c r="J4363" s="1" t="s">
        <v>32785</v>
      </c>
      <c r="K4363" s="1" t="s">
        <v>7972</v>
      </c>
      <c r="L4363" s="1" t="s">
        <v>8102</v>
      </c>
    </row>
    <row r="4364" spans="1:12" ht="50">
      <c r="A4364" s="1" t="s">
        <v>32786</v>
      </c>
      <c r="B4364" s="1" t="s">
        <v>32787</v>
      </c>
      <c r="C4364" s="1" t="s">
        <v>23900</v>
      </c>
      <c r="D4364" s="1" t="s">
        <v>32788</v>
      </c>
      <c r="E4364" s="1">
        <v>2016</v>
      </c>
      <c r="F4364" s="1" t="s">
        <v>8831</v>
      </c>
      <c r="G4364" s="1">
        <v>3029743</v>
      </c>
      <c r="H4364" s="1">
        <v>9878</v>
      </c>
      <c r="I4364" s="1" t="s">
        <v>32789</v>
      </c>
      <c r="J4364" s="1" t="s">
        <v>32790</v>
      </c>
      <c r="K4364" s="1" t="s">
        <v>7972</v>
      </c>
      <c r="L4364" s="1" t="s">
        <v>13352</v>
      </c>
    </row>
    <row r="4365" spans="1:12" ht="37.5">
      <c r="A4365" s="1" t="s">
        <v>32791</v>
      </c>
      <c r="B4365" s="1" t="s">
        <v>32792</v>
      </c>
      <c r="C4365" s="1" t="s">
        <v>23900</v>
      </c>
      <c r="D4365" s="1" t="s">
        <v>32793</v>
      </c>
      <c r="E4365" s="1">
        <v>2016</v>
      </c>
      <c r="F4365" s="1" t="s">
        <v>9567</v>
      </c>
      <c r="G4365" s="1">
        <v>19366442</v>
      </c>
      <c r="H4365" s="1">
        <v>9</v>
      </c>
      <c r="I4365" s="1" t="s">
        <v>32794</v>
      </c>
      <c r="J4365" s="1" t="s">
        <v>32795</v>
      </c>
      <c r="K4365" s="1" t="s">
        <v>7972</v>
      </c>
      <c r="L4365" s="1" t="s">
        <v>13326</v>
      </c>
    </row>
    <row r="4366" spans="1:12" ht="37.5">
      <c r="A4366" s="1" t="s">
        <v>32796</v>
      </c>
      <c r="B4366" s="1" t="s">
        <v>32797</v>
      </c>
      <c r="C4366" s="1" t="s">
        <v>23900</v>
      </c>
      <c r="D4366" s="1" t="s">
        <v>32798</v>
      </c>
      <c r="E4366" s="1">
        <v>2016</v>
      </c>
      <c r="F4366" s="1" t="s">
        <v>32799</v>
      </c>
      <c r="G4366" s="1" t="s">
        <v>32800</v>
      </c>
      <c r="H4366" s="1">
        <v>64</v>
      </c>
      <c r="I4366" s="1" t="s">
        <v>32801</v>
      </c>
      <c r="J4366" s="1" t="s">
        <v>32802</v>
      </c>
      <c r="K4366" s="1" t="s">
        <v>7972</v>
      </c>
      <c r="L4366" s="1" t="s">
        <v>8102</v>
      </c>
    </row>
    <row r="4367" spans="1:12" ht="50">
      <c r="A4367" s="1" t="s">
        <v>32803</v>
      </c>
      <c r="B4367" s="1" t="s">
        <v>32804</v>
      </c>
      <c r="C4367" s="1" t="s">
        <v>23900</v>
      </c>
      <c r="D4367" s="1" t="s">
        <v>32805</v>
      </c>
      <c r="E4367" s="1">
        <v>2016</v>
      </c>
      <c r="F4367" s="1" t="s">
        <v>8831</v>
      </c>
      <c r="G4367" s="1">
        <v>3029743</v>
      </c>
      <c r="H4367" s="1">
        <v>9878</v>
      </c>
      <c r="I4367" s="1" t="s">
        <v>32806</v>
      </c>
      <c r="J4367" s="1" t="s">
        <v>32807</v>
      </c>
      <c r="K4367" s="1" t="s">
        <v>7972</v>
      </c>
      <c r="L4367" s="1" t="s">
        <v>13352</v>
      </c>
    </row>
    <row r="4368" spans="1:12" ht="37.5">
      <c r="A4368" s="1" t="s">
        <v>32808</v>
      </c>
      <c r="B4368" s="1" t="s">
        <v>32809</v>
      </c>
      <c r="C4368" s="1" t="s">
        <v>23900</v>
      </c>
      <c r="D4368" s="1" t="s">
        <v>32810</v>
      </c>
      <c r="E4368" s="1">
        <v>2016</v>
      </c>
      <c r="F4368" s="1" t="s">
        <v>32811</v>
      </c>
      <c r="G4368" s="1">
        <v>23173963</v>
      </c>
      <c r="H4368" s="1">
        <v>4</v>
      </c>
      <c r="I4368" s="1" t="s">
        <v>32812</v>
      </c>
      <c r="J4368" s="1" t="s">
        <v>32813</v>
      </c>
      <c r="K4368" s="1" t="s">
        <v>7972</v>
      </c>
      <c r="L4368" s="1" t="s">
        <v>32814</v>
      </c>
    </row>
    <row r="4369" spans="1:12" ht="37.5">
      <c r="A4369" s="1" t="s">
        <v>32815</v>
      </c>
      <c r="B4369" s="1" t="s">
        <v>32816</v>
      </c>
      <c r="C4369" s="1" t="s">
        <v>23900</v>
      </c>
      <c r="D4369" s="1" t="s">
        <v>32817</v>
      </c>
      <c r="E4369" s="1">
        <v>2016</v>
      </c>
      <c r="F4369" s="1" t="s">
        <v>32818</v>
      </c>
      <c r="G4369" s="1" t="s">
        <v>7969</v>
      </c>
      <c r="H4369" s="1" t="s">
        <v>7969</v>
      </c>
      <c r="I4369" s="1" t="s">
        <v>32819</v>
      </c>
      <c r="J4369" s="1" t="s">
        <v>32820</v>
      </c>
      <c r="K4369" s="1" t="s">
        <v>7972</v>
      </c>
      <c r="L4369" s="1" t="s">
        <v>10473</v>
      </c>
    </row>
    <row r="4370" spans="1:12" ht="37.5">
      <c r="A4370" s="1" t="s">
        <v>32821</v>
      </c>
      <c r="B4370" s="1" t="s">
        <v>32822</v>
      </c>
      <c r="C4370" s="1" t="s">
        <v>23900</v>
      </c>
      <c r="D4370" s="1" t="s">
        <v>32823</v>
      </c>
      <c r="E4370" s="1">
        <v>2016</v>
      </c>
      <c r="F4370" s="1" t="s">
        <v>32824</v>
      </c>
      <c r="G4370" s="1" t="s">
        <v>7969</v>
      </c>
      <c r="H4370" s="1" t="s">
        <v>7969</v>
      </c>
      <c r="I4370" s="1" t="s">
        <v>9663</v>
      </c>
      <c r="J4370" s="1" t="s">
        <v>32825</v>
      </c>
      <c r="K4370" s="1" t="s">
        <v>7972</v>
      </c>
      <c r="L4370" s="1" t="s">
        <v>8102</v>
      </c>
    </row>
    <row r="4371" spans="1:12" ht="37.5">
      <c r="A4371" s="1" t="s">
        <v>32826</v>
      </c>
      <c r="B4371" s="1" t="s">
        <v>32827</v>
      </c>
      <c r="C4371" s="1" t="s">
        <v>23900</v>
      </c>
      <c r="D4371" s="1" t="s">
        <v>32828</v>
      </c>
      <c r="E4371" s="1">
        <v>2016</v>
      </c>
      <c r="F4371" s="1" t="s">
        <v>20483</v>
      </c>
      <c r="G4371" s="1">
        <v>19457871</v>
      </c>
      <c r="H4371" s="1">
        <v>2016</v>
      </c>
      <c r="I4371" s="1" t="s">
        <v>32829</v>
      </c>
      <c r="J4371" s="1" t="s">
        <v>32830</v>
      </c>
      <c r="K4371" s="1" t="s">
        <v>7972</v>
      </c>
      <c r="L4371" s="1" t="s">
        <v>8078</v>
      </c>
    </row>
    <row r="4372" spans="1:12" ht="37.5">
      <c r="A4372" s="1" t="s">
        <v>32831</v>
      </c>
      <c r="B4372" s="1" t="s">
        <v>32832</v>
      </c>
      <c r="C4372" s="1" t="s">
        <v>23900</v>
      </c>
      <c r="D4372" s="1" t="s">
        <v>32833</v>
      </c>
      <c r="E4372" s="1">
        <v>2016</v>
      </c>
      <c r="F4372" s="1" t="s">
        <v>32834</v>
      </c>
      <c r="G4372" s="1" t="s">
        <v>7969</v>
      </c>
      <c r="H4372" s="1" t="s">
        <v>7969</v>
      </c>
      <c r="I4372" s="1" t="s">
        <v>32835</v>
      </c>
      <c r="J4372" s="1" t="s">
        <v>32836</v>
      </c>
      <c r="K4372" s="1" t="s">
        <v>7972</v>
      </c>
      <c r="L4372" s="1" t="s">
        <v>8102</v>
      </c>
    </row>
    <row r="4373" spans="1:12" ht="37.5">
      <c r="A4373" s="1" t="s">
        <v>32837</v>
      </c>
      <c r="B4373" s="1" t="s">
        <v>32838</v>
      </c>
      <c r="C4373" s="1" t="s">
        <v>23900</v>
      </c>
      <c r="D4373" s="1" t="s">
        <v>32839</v>
      </c>
      <c r="E4373" s="1">
        <v>2016</v>
      </c>
      <c r="F4373" s="1" t="s">
        <v>32840</v>
      </c>
      <c r="G4373" s="1" t="s">
        <v>7969</v>
      </c>
      <c r="H4373" s="1" t="s">
        <v>7969</v>
      </c>
      <c r="I4373" s="1" t="s">
        <v>32841</v>
      </c>
      <c r="J4373" s="1" t="s">
        <v>32842</v>
      </c>
      <c r="K4373" s="1" t="s">
        <v>7972</v>
      </c>
      <c r="L4373" s="1" t="s">
        <v>8102</v>
      </c>
    </row>
    <row r="4374" spans="1:12" ht="37.5">
      <c r="A4374" s="1" t="s">
        <v>32843</v>
      </c>
      <c r="B4374" s="1" t="s">
        <v>32844</v>
      </c>
      <c r="C4374" s="1" t="s">
        <v>23900</v>
      </c>
      <c r="D4374" s="1" t="s">
        <v>32845</v>
      </c>
      <c r="E4374" s="1">
        <v>2016</v>
      </c>
      <c r="F4374" s="1" t="s">
        <v>8491</v>
      </c>
      <c r="G4374" s="1">
        <v>21693536</v>
      </c>
      <c r="H4374" s="1">
        <v>4</v>
      </c>
      <c r="I4374" s="1" t="s">
        <v>32846</v>
      </c>
      <c r="J4374" s="1" t="s">
        <v>32847</v>
      </c>
      <c r="K4374" s="1" t="s">
        <v>7972</v>
      </c>
      <c r="L4374" s="1" t="s">
        <v>8102</v>
      </c>
    </row>
    <row r="4375" spans="1:12" ht="37.5">
      <c r="A4375" s="1" t="s">
        <v>32848</v>
      </c>
      <c r="B4375" s="1" t="s">
        <v>32849</v>
      </c>
      <c r="C4375" s="1" t="s">
        <v>23900</v>
      </c>
      <c r="D4375" s="1" t="s">
        <v>32850</v>
      </c>
      <c r="E4375" s="1">
        <v>2016</v>
      </c>
      <c r="F4375" s="1" t="s">
        <v>32851</v>
      </c>
      <c r="G4375" s="1">
        <v>207748</v>
      </c>
      <c r="H4375" s="1">
        <v>55</v>
      </c>
      <c r="I4375" s="1" t="s">
        <v>32852</v>
      </c>
      <c r="J4375" s="1" t="s">
        <v>32853</v>
      </c>
      <c r="K4375" s="1" t="s">
        <v>7972</v>
      </c>
      <c r="L4375" s="1" t="s">
        <v>13326</v>
      </c>
    </row>
    <row r="4376" spans="1:12" ht="50">
      <c r="A4376" s="1" t="s">
        <v>32854</v>
      </c>
      <c r="B4376" s="1" t="s">
        <v>32855</v>
      </c>
      <c r="C4376" s="1" t="s">
        <v>23900</v>
      </c>
      <c r="D4376" s="1" t="s">
        <v>32856</v>
      </c>
      <c r="E4376" s="1">
        <v>2016</v>
      </c>
      <c r="F4376" s="1" t="s">
        <v>22529</v>
      </c>
      <c r="G4376" s="1" t="s">
        <v>7969</v>
      </c>
      <c r="H4376" s="1" t="s">
        <v>7969</v>
      </c>
      <c r="I4376" s="1" t="s">
        <v>32857</v>
      </c>
      <c r="J4376" s="1" t="s">
        <v>32858</v>
      </c>
      <c r="K4376" s="1" t="s">
        <v>7972</v>
      </c>
      <c r="L4376" s="1" t="s">
        <v>8102</v>
      </c>
    </row>
    <row r="4377" spans="1:12" ht="37.5">
      <c r="A4377" s="1" t="s">
        <v>32859</v>
      </c>
      <c r="B4377" s="1" t="s">
        <v>32860</v>
      </c>
      <c r="C4377" s="1" t="s">
        <v>23900</v>
      </c>
      <c r="D4377" s="1" t="s">
        <v>32861</v>
      </c>
      <c r="E4377" s="1">
        <v>2016</v>
      </c>
      <c r="F4377" s="1" t="s">
        <v>12942</v>
      </c>
      <c r="G4377" s="1">
        <v>18684238</v>
      </c>
      <c r="H4377" s="1">
        <v>476</v>
      </c>
      <c r="I4377" s="1" t="s">
        <v>32862</v>
      </c>
      <c r="J4377" s="1" t="s">
        <v>32863</v>
      </c>
      <c r="K4377" s="1" t="s">
        <v>7972</v>
      </c>
      <c r="L4377" s="1" t="s">
        <v>13326</v>
      </c>
    </row>
    <row r="4378" spans="1:12" ht="50">
      <c r="A4378" s="1" t="s">
        <v>32864</v>
      </c>
      <c r="B4378" s="1" t="s">
        <v>32865</v>
      </c>
      <c r="C4378" s="1" t="s">
        <v>23900</v>
      </c>
      <c r="D4378" s="1" t="s">
        <v>32866</v>
      </c>
      <c r="E4378" s="1">
        <v>2016</v>
      </c>
      <c r="F4378" s="1" t="s">
        <v>8831</v>
      </c>
      <c r="G4378" s="1">
        <v>3029743</v>
      </c>
      <c r="H4378" s="1">
        <v>9591</v>
      </c>
      <c r="I4378" s="1" t="s">
        <v>32867</v>
      </c>
      <c r="J4378" s="1" t="s">
        <v>32868</v>
      </c>
      <c r="K4378" s="1" t="s">
        <v>7972</v>
      </c>
      <c r="L4378" s="1" t="s">
        <v>13352</v>
      </c>
    </row>
    <row r="4379" spans="1:12" ht="37.5">
      <c r="A4379" s="1" t="s">
        <v>32869</v>
      </c>
      <c r="B4379" s="1" t="s">
        <v>32870</v>
      </c>
      <c r="C4379" s="1" t="s">
        <v>23900</v>
      </c>
      <c r="D4379" s="1" t="s">
        <v>32871</v>
      </c>
      <c r="E4379" s="1">
        <v>2016</v>
      </c>
      <c r="F4379" s="1" t="s">
        <v>8792</v>
      </c>
      <c r="G4379" s="1" t="s">
        <v>30651</v>
      </c>
      <c r="H4379" s="1">
        <v>9830</v>
      </c>
      <c r="I4379" s="1" t="s">
        <v>32872</v>
      </c>
      <c r="J4379" s="1" t="s">
        <v>32873</v>
      </c>
      <c r="K4379" s="1" t="s">
        <v>7972</v>
      </c>
      <c r="L4379" s="1" t="s">
        <v>8795</v>
      </c>
    </row>
    <row r="4380" spans="1:12" ht="50">
      <c r="A4380" s="1" t="s">
        <v>32874</v>
      </c>
      <c r="B4380" s="1" t="s">
        <v>32875</v>
      </c>
      <c r="C4380" s="1" t="s">
        <v>23900</v>
      </c>
      <c r="D4380" s="1" t="s">
        <v>32876</v>
      </c>
      <c r="E4380" s="1">
        <v>2016</v>
      </c>
      <c r="F4380" s="1" t="s">
        <v>32877</v>
      </c>
      <c r="G4380" s="1" t="s">
        <v>7969</v>
      </c>
      <c r="H4380" s="1" t="s">
        <v>7969</v>
      </c>
      <c r="I4380" s="1" t="s">
        <v>32878</v>
      </c>
      <c r="J4380" s="1" t="s">
        <v>32879</v>
      </c>
      <c r="K4380" s="1" t="s">
        <v>7972</v>
      </c>
      <c r="L4380" s="1" t="s">
        <v>8102</v>
      </c>
    </row>
    <row r="4381" spans="1:12" ht="37.5">
      <c r="A4381" s="1" t="s">
        <v>32880</v>
      </c>
      <c r="B4381" s="1" t="s">
        <v>32881</v>
      </c>
      <c r="C4381" s="1" t="s">
        <v>23900</v>
      </c>
      <c r="D4381" s="1" t="s">
        <v>32882</v>
      </c>
      <c r="E4381" s="1">
        <v>2016</v>
      </c>
      <c r="F4381" s="1" t="s">
        <v>32883</v>
      </c>
      <c r="G4381" s="1" t="s">
        <v>7969</v>
      </c>
      <c r="H4381" s="1" t="s">
        <v>7969</v>
      </c>
      <c r="I4381" s="1" t="s">
        <v>32884</v>
      </c>
      <c r="J4381" s="1" t="s">
        <v>32885</v>
      </c>
      <c r="K4381" s="1" t="s">
        <v>7972</v>
      </c>
      <c r="L4381" s="1" t="s">
        <v>8102</v>
      </c>
    </row>
    <row r="4382" spans="1:12" ht="37.5">
      <c r="A4382" s="1" t="s">
        <v>32886</v>
      </c>
      <c r="B4382" s="1" t="s">
        <v>32887</v>
      </c>
      <c r="C4382" s="1" t="s">
        <v>23900</v>
      </c>
      <c r="D4382" s="1" t="s">
        <v>32888</v>
      </c>
      <c r="E4382" s="1">
        <v>2016</v>
      </c>
      <c r="F4382" s="1" t="s">
        <v>16035</v>
      </c>
      <c r="G4382" s="1">
        <v>10848045</v>
      </c>
      <c r="H4382" s="1">
        <v>74</v>
      </c>
      <c r="I4382" s="1" t="s">
        <v>32889</v>
      </c>
      <c r="J4382" s="1" t="s">
        <v>32890</v>
      </c>
      <c r="K4382" s="1" t="s">
        <v>7972</v>
      </c>
      <c r="L4382" s="1" t="s">
        <v>16038</v>
      </c>
    </row>
    <row r="4383" spans="1:12" ht="37.5">
      <c r="A4383" s="1" t="s">
        <v>32891</v>
      </c>
      <c r="B4383" s="1" t="s">
        <v>32892</v>
      </c>
      <c r="C4383" s="1" t="s">
        <v>23900</v>
      </c>
      <c r="D4383" s="1" t="s">
        <v>32893</v>
      </c>
      <c r="E4383" s="1">
        <v>2016</v>
      </c>
      <c r="F4383" s="1" t="s">
        <v>30002</v>
      </c>
      <c r="G4383" s="1">
        <v>200190</v>
      </c>
      <c r="H4383" s="1">
        <v>116</v>
      </c>
      <c r="I4383" s="1" t="s">
        <v>32894</v>
      </c>
      <c r="J4383" s="1" t="s">
        <v>32895</v>
      </c>
      <c r="K4383" s="1" t="s">
        <v>7972</v>
      </c>
      <c r="L4383" s="1" t="s">
        <v>8969</v>
      </c>
    </row>
    <row r="4384" spans="1:12" ht="37.5">
      <c r="A4384" s="1" t="s">
        <v>32896</v>
      </c>
      <c r="B4384" s="1" t="s">
        <v>32897</v>
      </c>
      <c r="C4384" s="1" t="s">
        <v>23900</v>
      </c>
      <c r="D4384" s="1" t="s">
        <v>32898</v>
      </c>
      <c r="E4384" s="1">
        <v>2015</v>
      </c>
      <c r="F4384" s="1" t="s">
        <v>28893</v>
      </c>
      <c r="G4384" s="1">
        <v>21907188</v>
      </c>
      <c r="H4384" s="1">
        <v>5</v>
      </c>
      <c r="I4384" s="1" t="s">
        <v>32899</v>
      </c>
      <c r="J4384" s="1" t="s">
        <v>32900</v>
      </c>
      <c r="K4384" s="1" t="s">
        <v>7972</v>
      </c>
      <c r="L4384" s="1" t="s">
        <v>13352</v>
      </c>
    </row>
    <row r="4385" spans="1:12" ht="37.5">
      <c r="A4385" s="1" t="s">
        <v>32901</v>
      </c>
      <c r="B4385" s="1" t="s">
        <v>32902</v>
      </c>
      <c r="C4385" s="1" t="s">
        <v>23900</v>
      </c>
      <c r="D4385" s="1" t="s">
        <v>32903</v>
      </c>
      <c r="E4385" s="1">
        <v>2016</v>
      </c>
      <c r="F4385" s="1" t="s">
        <v>8043</v>
      </c>
      <c r="G4385" s="1">
        <v>13807501</v>
      </c>
      <c r="H4385" s="1">
        <v>75</v>
      </c>
      <c r="I4385" s="1" t="s">
        <v>32904</v>
      </c>
      <c r="J4385" s="1" t="s">
        <v>32905</v>
      </c>
      <c r="K4385" s="1" t="s">
        <v>7972</v>
      </c>
      <c r="L4385" s="1" t="s">
        <v>13326</v>
      </c>
    </row>
    <row r="4386" spans="1:12" ht="37.5">
      <c r="A4386" s="1" t="s">
        <v>32906</v>
      </c>
      <c r="B4386" s="1" t="s">
        <v>32907</v>
      </c>
      <c r="C4386" s="1" t="s">
        <v>23900</v>
      </c>
      <c r="D4386" s="1" t="s">
        <v>32908</v>
      </c>
      <c r="E4386" s="1">
        <v>2016</v>
      </c>
      <c r="F4386" s="1" t="s">
        <v>31606</v>
      </c>
      <c r="G4386" s="1">
        <v>19391382</v>
      </c>
      <c r="H4386" s="1">
        <v>9</v>
      </c>
      <c r="I4386" s="1" t="s">
        <v>32909</v>
      </c>
      <c r="J4386" s="1" t="s">
        <v>32910</v>
      </c>
      <c r="K4386" s="1" t="s">
        <v>7972</v>
      </c>
      <c r="L4386" s="1" t="s">
        <v>28932</v>
      </c>
    </row>
    <row r="4387" spans="1:12" ht="37.5">
      <c r="A4387" s="1" t="s">
        <v>32911</v>
      </c>
      <c r="B4387" s="1" t="s">
        <v>32912</v>
      </c>
      <c r="C4387" s="1" t="s">
        <v>23900</v>
      </c>
      <c r="D4387" s="1" t="s">
        <v>32913</v>
      </c>
      <c r="E4387" s="1">
        <v>2016</v>
      </c>
      <c r="F4387" s="1" t="s">
        <v>9567</v>
      </c>
      <c r="G4387" s="1">
        <v>19366442</v>
      </c>
      <c r="H4387" s="1">
        <v>9</v>
      </c>
      <c r="I4387" s="1" t="s">
        <v>32914</v>
      </c>
      <c r="J4387" s="1" t="s">
        <v>32915</v>
      </c>
      <c r="K4387" s="1" t="s">
        <v>7972</v>
      </c>
      <c r="L4387" s="1" t="s">
        <v>13326</v>
      </c>
    </row>
    <row r="4388" spans="1:12" ht="75">
      <c r="A4388" s="1" t="s">
        <v>32916</v>
      </c>
      <c r="B4388" s="1" t="s">
        <v>32917</v>
      </c>
      <c r="C4388" s="1" t="s">
        <v>23900</v>
      </c>
      <c r="D4388" s="1" t="s">
        <v>32918</v>
      </c>
      <c r="E4388" s="1">
        <v>2016</v>
      </c>
      <c r="F4388" s="1" t="s">
        <v>32919</v>
      </c>
      <c r="G4388" s="1">
        <v>15491277</v>
      </c>
      <c r="H4388" s="1">
        <v>13</v>
      </c>
      <c r="I4388" s="1" t="s">
        <v>32920</v>
      </c>
      <c r="J4388" s="1" t="s">
        <v>32921</v>
      </c>
      <c r="K4388" s="1" t="s">
        <v>7972</v>
      </c>
      <c r="L4388" s="1" t="s">
        <v>16521</v>
      </c>
    </row>
    <row r="4389" spans="1:12" ht="25">
      <c r="A4389" s="1" t="e">
        <v>#N/A</v>
      </c>
      <c r="B4389" s="1" t="s">
        <v>32922</v>
      </c>
      <c r="C4389" s="1" t="s">
        <v>23900</v>
      </c>
      <c r="D4389" s="1" t="s">
        <v>32923</v>
      </c>
      <c r="E4389" s="1">
        <v>2016</v>
      </c>
      <c r="F4389" s="1" t="s">
        <v>32262</v>
      </c>
      <c r="G4389" s="1"/>
      <c r="H4389" s="1"/>
      <c r="I4389" s="1"/>
      <c r="J4389" s="1"/>
      <c r="K4389" s="1"/>
      <c r="L4389" s="1"/>
    </row>
    <row r="4390" spans="1:12" ht="37.5">
      <c r="A4390" s="1" t="s">
        <v>4730</v>
      </c>
      <c r="B4390" s="1" t="s">
        <v>32924</v>
      </c>
      <c r="C4390" s="1" t="s">
        <v>23900</v>
      </c>
      <c r="D4390" s="1" t="s">
        <v>32925</v>
      </c>
      <c r="E4390" s="1">
        <v>2016</v>
      </c>
      <c r="F4390" s="1" t="s">
        <v>32926</v>
      </c>
      <c r="G4390" s="1" t="s">
        <v>7969</v>
      </c>
      <c r="H4390" s="1" t="s">
        <v>7969</v>
      </c>
      <c r="I4390" s="1" t="s">
        <v>32927</v>
      </c>
      <c r="J4390" s="1" t="s">
        <v>32928</v>
      </c>
      <c r="K4390" s="1" t="s">
        <v>7972</v>
      </c>
      <c r="L4390" s="1" t="s">
        <v>8102</v>
      </c>
    </row>
    <row r="4391" spans="1:12" ht="37.5">
      <c r="A4391" s="1" t="s">
        <v>32929</v>
      </c>
      <c r="B4391" s="1" t="s">
        <v>32930</v>
      </c>
      <c r="C4391" s="1" t="s">
        <v>23900</v>
      </c>
      <c r="D4391" s="1" t="s">
        <v>32931</v>
      </c>
      <c r="E4391" s="1">
        <v>2016</v>
      </c>
      <c r="F4391" s="1" t="s">
        <v>10830</v>
      </c>
      <c r="G4391" s="1">
        <v>15566013</v>
      </c>
      <c r="H4391" s="1">
        <v>11</v>
      </c>
      <c r="I4391" s="1" t="s">
        <v>32932</v>
      </c>
      <c r="J4391" s="1" t="s">
        <v>32933</v>
      </c>
      <c r="K4391" s="1" t="s">
        <v>7972</v>
      </c>
      <c r="L4391" s="1" t="s">
        <v>8102</v>
      </c>
    </row>
    <row r="4392" spans="1:12" ht="37.5">
      <c r="A4392" s="1" t="s">
        <v>32934</v>
      </c>
      <c r="B4392" s="1" t="s">
        <v>32935</v>
      </c>
      <c r="C4392" s="1" t="s">
        <v>23900</v>
      </c>
      <c r="D4392" s="1" t="s">
        <v>32936</v>
      </c>
      <c r="E4392" s="1">
        <v>2016</v>
      </c>
      <c r="F4392" s="1" t="s">
        <v>8432</v>
      </c>
      <c r="G4392" s="1">
        <v>9574174</v>
      </c>
      <c r="H4392" s="1">
        <v>46</v>
      </c>
      <c r="I4392" s="1" t="s">
        <v>32937</v>
      </c>
      <c r="J4392" s="1" t="s">
        <v>32938</v>
      </c>
      <c r="K4392" s="1" t="s">
        <v>7972</v>
      </c>
      <c r="L4392" s="1" t="s">
        <v>8027</v>
      </c>
    </row>
    <row r="4393" spans="1:12" ht="37.5">
      <c r="A4393" s="1" t="s">
        <v>32939</v>
      </c>
      <c r="B4393" s="1" t="s">
        <v>32940</v>
      </c>
      <c r="C4393" s="1" t="s">
        <v>23900</v>
      </c>
      <c r="D4393" s="1" t="s">
        <v>32941</v>
      </c>
      <c r="E4393" s="1">
        <v>2015</v>
      </c>
      <c r="F4393" s="1" t="s">
        <v>18303</v>
      </c>
      <c r="G4393" s="1" t="s">
        <v>25105</v>
      </c>
      <c r="H4393" s="1">
        <v>17</v>
      </c>
      <c r="I4393" s="1" t="s">
        <v>32942</v>
      </c>
      <c r="J4393" s="1" t="s">
        <v>32943</v>
      </c>
      <c r="K4393" s="1" t="s">
        <v>7972</v>
      </c>
      <c r="L4393" s="1" t="s">
        <v>8102</v>
      </c>
    </row>
    <row r="4394" spans="1:12" ht="50">
      <c r="A4394" s="1" t="s">
        <v>32944</v>
      </c>
      <c r="B4394" s="1" t="s">
        <v>32945</v>
      </c>
      <c r="C4394" s="1" t="s">
        <v>23900</v>
      </c>
      <c r="D4394" s="1" t="s">
        <v>32946</v>
      </c>
      <c r="E4394" s="1">
        <v>2016</v>
      </c>
      <c r="F4394" s="1" t="s">
        <v>32947</v>
      </c>
      <c r="G4394" s="1" t="s">
        <v>7969</v>
      </c>
      <c r="H4394" s="1" t="s">
        <v>7969</v>
      </c>
      <c r="I4394" s="1" t="s">
        <v>32948</v>
      </c>
      <c r="J4394" s="1" t="s">
        <v>32949</v>
      </c>
      <c r="K4394" s="1" t="s">
        <v>7972</v>
      </c>
      <c r="L4394" s="1" t="s">
        <v>8102</v>
      </c>
    </row>
    <row r="4395" spans="1:12" ht="37.5">
      <c r="A4395" s="1" t="s">
        <v>32950</v>
      </c>
      <c r="B4395" s="1" t="s">
        <v>32951</v>
      </c>
      <c r="C4395" s="1" t="s">
        <v>23900</v>
      </c>
      <c r="D4395" s="1" t="s">
        <v>32952</v>
      </c>
      <c r="E4395" s="1">
        <v>2016</v>
      </c>
      <c r="F4395" s="1" t="s">
        <v>32953</v>
      </c>
      <c r="G4395" s="1">
        <v>284793</v>
      </c>
      <c r="H4395" s="1">
        <v>375</v>
      </c>
      <c r="I4395" s="1" t="s">
        <v>32954</v>
      </c>
      <c r="J4395" s="1" t="s">
        <v>32955</v>
      </c>
      <c r="K4395" s="1" t="s">
        <v>7972</v>
      </c>
      <c r="L4395" s="1" t="s">
        <v>32956</v>
      </c>
    </row>
    <row r="4396" spans="1:12" ht="37.5">
      <c r="A4396" s="1" t="s">
        <v>32957</v>
      </c>
      <c r="B4396" s="1" t="s">
        <v>32958</v>
      </c>
      <c r="C4396" s="1" t="s">
        <v>23900</v>
      </c>
      <c r="D4396" s="1" t="s">
        <v>32959</v>
      </c>
      <c r="E4396" s="1">
        <v>2016</v>
      </c>
      <c r="F4396" s="1" t="s">
        <v>32960</v>
      </c>
      <c r="G4396" s="1">
        <v>21686106</v>
      </c>
      <c r="H4396" s="1">
        <v>176</v>
      </c>
      <c r="I4396" s="1" t="s">
        <v>32961</v>
      </c>
      <c r="J4396" s="1" t="s">
        <v>32962</v>
      </c>
      <c r="K4396" s="1" t="s">
        <v>7972</v>
      </c>
      <c r="L4396" s="1" t="s">
        <v>31495</v>
      </c>
    </row>
    <row r="4397" spans="1:12" ht="37.5">
      <c r="A4397" s="1" t="s">
        <v>32963</v>
      </c>
      <c r="B4397" s="1" t="s">
        <v>32964</v>
      </c>
      <c r="C4397" s="1" t="s">
        <v>23900</v>
      </c>
      <c r="D4397" s="1" t="s">
        <v>32965</v>
      </c>
      <c r="E4397" s="1">
        <v>2015</v>
      </c>
      <c r="F4397" s="1" t="s">
        <v>16518</v>
      </c>
      <c r="G4397" s="1">
        <v>19326203</v>
      </c>
      <c r="H4397" s="1">
        <v>10</v>
      </c>
      <c r="I4397" s="1" t="s">
        <v>32966</v>
      </c>
      <c r="J4397" s="1" t="s">
        <v>32967</v>
      </c>
      <c r="K4397" s="1" t="s">
        <v>7972</v>
      </c>
      <c r="L4397" s="1" t="s">
        <v>16521</v>
      </c>
    </row>
    <row r="4398" spans="1:12" ht="62.5">
      <c r="A4398" s="1" t="s">
        <v>32968</v>
      </c>
      <c r="B4398" s="1" t="s">
        <v>32969</v>
      </c>
      <c r="C4398" s="1" t="s">
        <v>23900</v>
      </c>
      <c r="D4398" s="1" t="s">
        <v>32970</v>
      </c>
      <c r="E4398" s="1">
        <v>2016</v>
      </c>
      <c r="F4398" s="1" t="s">
        <v>32971</v>
      </c>
      <c r="G4398" s="1" t="s">
        <v>7969</v>
      </c>
      <c r="H4398" s="1" t="s">
        <v>7969</v>
      </c>
      <c r="I4398" s="1" t="s">
        <v>32972</v>
      </c>
      <c r="J4398" s="1" t="s">
        <v>32973</v>
      </c>
      <c r="K4398" s="1" t="s">
        <v>7972</v>
      </c>
      <c r="L4398" s="1" t="s">
        <v>8102</v>
      </c>
    </row>
    <row r="4399" spans="1:12" ht="37.5">
      <c r="A4399" s="1" t="s">
        <v>32974</v>
      </c>
      <c r="B4399" s="1" t="s">
        <v>32975</v>
      </c>
      <c r="C4399" s="1" t="s">
        <v>23900</v>
      </c>
      <c r="D4399" s="1" t="s">
        <v>32976</v>
      </c>
      <c r="E4399" s="1">
        <v>2016</v>
      </c>
      <c r="F4399" s="1" t="s">
        <v>12218</v>
      </c>
      <c r="G4399" s="1" t="s">
        <v>24034</v>
      </c>
      <c r="H4399" s="1">
        <v>62</v>
      </c>
      <c r="I4399" s="1" t="s">
        <v>32977</v>
      </c>
      <c r="J4399" s="1" t="s">
        <v>32978</v>
      </c>
      <c r="K4399" s="1" t="s">
        <v>7972</v>
      </c>
      <c r="L4399" s="1" t="s">
        <v>8969</v>
      </c>
    </row>
    <row r="4400" spans="1:12" ht="37.5">
      <c r="A4400" s="1" t="s">
        <v>32979</v>
      </c>
      <c r="B4400" s="1" t="s">
        <v>32980</v>
      </c>
      <c r="C4400" s="1" t="s">
        <v>23900</v>
      </c>
      <c r="D4400" s="1" t="s">
        <v>32981</v>
      </c>
      <c r="E4400" s="1">
        <v>2016</v>
      </c>
      <c r="F4400" s="1" t="s">
        <v>32982</v>
      </c>
      <c r="G4400" s="1" t="s">
        <v>7969</v>
      </c>
      <c r="H4400" s="1" t="s">
        <v>7969</v>
      </c>
      <c r="I4400" s="1" t="s">
        <v>32983</v>
      </c>
      <c r="J4400" s="1" t="s">
        <v>32984</v>
      </c>
      <c r="K4400" s="1" t="s">
        <v>7972</v>
      </c>
      <c r="L4400" s="1" t="s">
        <v>8102</v>
      </c>
    </row>
    <row r="4401" spans="1:12" ht="37.5">
      <c r="A4401" s="1" t="s">
        <v>32985</v>
      </c>
      <c r="B4401" s="1" t="s">
        <v>32986</v>
      </c>
      <c r="C4401" s="1" t="s">
        <v>23900</v>
      </c>
      <c r="D4401" s="1" t="s">
        <v>32987</v>
      </c>
      <c r="E4401" s="1">
        <v>2016</v>
      </c>
      <c r="F4401" s="1" t="s">
        <v>32988</v>
      </c>
      <c r="G4401" s="1" t="s">
        <v>7969</v>
      </c>
      <c r="H4401" s="1" t="s">
        <v>7969</v>
      </c>
      <c r="I4401" s="1" t="s">
        <v>32989</v>
      </c>
      <c r="J4401" s="1" t="s">
        <v>32990</v>
      </c>
      <c r="K4401" s="1" t="s">
        <v>7972</v>
      </c>
      <c r="L4401" s="1" t="s">
        <v>8190</v>
      </c>
    </row>
    <row r="4402" spans="1:12" ht="50">
      <c r="A4402" s="1" t="s">
        <v>32991</v>
      </c>
      <c r="B4402" s="1" t="s">
        <v>32992</v>
      </c>
      <c r="C4402" s="1" t="s">
        <v>23900</v>
      </c>
      <c r="D4402" s="1" t="s">
        <v>32993</v>
      </c>
      <c r="E4402" s="1">
        <v>2016</v>
      </c>
      <c r="F4402" s="1" t="s">
        <v>16356</v>
      </c>
      <c r="G4402" s="1">
        <v>17519659</v>
      </c>
      <c r="H4402" s="1">
        <v>10</v>
      </c>
      <c r="I4402" s="1" t="s">
        <v>32994</v>
      </c>
      <c r="J4402" s="1" t="s">
        <v>32995</v>
      </c>
      <c r="K4402" s="1" t="s">
        <v>7972</v>
      </c>
      <c r="L4402" s="1" t="s">
        <v>10359</v>
      </c>
    </row>
    <row r="4403" spans="1:12" ht="37.5">
      <c r="A4403" s="1" t="s">
        <v>32996</v>
      </c>
      <c r="B4403" s="1" t="s">
        <v>32997</v>
      </c>
      <c r="C4403" s="1" t="s">
        <v>23900</v>
      </c>
      <c r="D4403" s="1" t="s">
        <v>32998</v>
      </c>
      <c r="E4403" s="1">
        <v>2016</v>
      </c>
      <c r="F4403" s="1" t="s">
        <v>28924</v>
      </c>
      <c r="G4403" s="1">
        <v>2780062</v>
      </c>
      <c r="H4403" s="1">
        <v>35</v>
      </c>
      <c r="I4403" s="1" t="s">
        <v>32999</v>
      </c>
      <c r="J4403" s="1" t="s">
        <v>33000</v>
      </c>
      <c r="K4403" s="1" t="s">
        <v>7972</v>
      </c>
      <c r="L4403" s="1" t="s">
        <v>8102</v>
      </c>
    </row>
    <row r="4404" spans="1:12" ht="37.5">
      <c r="A4404" s="1" t="s">
        <v>33001</v>
      </c>
      <c r="B4404" s="1" t="s">
        <v>33002</v>
      </c>
      <c r="C4404" s="1" t="s">
        <v>23900</v>
      </c>
      <c r="D4404" s="1" t="s">
        <v>33003</v>
      </c>
      <c r="E4404" s="1">
        <v>2015</v>
      </c>
      <c r="F4404" s="1" t="s">
        <v>33004</v>
      </c>
      <c r="G4404" s="1" t="s">
        <v>7969</v>
      </c>
      <c r="H4404" s="1" t="s">
        <v>7969</v>
      </c>
      <c r="I4404" s="1" t="s">
        <v>33005</v>
      </c>
      <c r="J4404" s="1" t="s">
        <v>33006</v>
      </c>
      <c r="K4404" s="1" t="s">
        <v>7972</v>
      </c>
      <c r="L4404" s="1" t="s">
        <v>8102</v>
      </c>
    </row>
    <row r="4405" spans="1:12" ht="37.5">
      <c r="A4405" s="1" t="s">
        <v>4795</v>
      </c>
      <c r="B4405" s="1" t="s">
        <v>33007</v>
      </c>
      <c r="C4405" s="1" t="s">
        <v>23900</v>
      </c>
      <c r="D4405" s="1" t="s">
        <v>33008</v>
      </c>
      <c r="E4405" s="1">
        <v>2015</v>
      </c>
      <c r="F4405" s="1" t="s">
        <v>30358</v>
      </c>
      <c r="G4405" s="1">
        <v>10224653</v>
      </c>
      <c r="H4405" s="1">
        <v>24</v>
      </c>
      <c r="I4405" s="1" t="s">
        <v>33009</v>
      </c>
      <c r="J4405" s="1" t="s">
        <v>33010</v>
      </c>
      <c r="K4405" s="1" t="s">
        <v>7972</v>
      </c>
      <c r="L4405" s="1" t="s">
        <v>30361</v>
      </c>
    </row>
    <row r="4406" spans="1:12" ht="37.5">
      <c r="A4406" s="1" t="s">
        <v>33011</v>
      </c>
      <c r="B4406" s="1" t="s">
        <v>33012</v>
      </c>
      <c r="C4406" s="1" t="s">
        <v>23900</v>
      </c>
      <c r="D4406" s="1" t="s">
        <v>33013</v>
      </c>
      <c r="E4406" s="1">
        <v>2016</v>
      </c>
      <c r="F4406" s="1" t="s">
        <v>33014</v>
      </c>
      <c r="G4406" s="1">
        <v>7378017</v>
      </c>
      <c r="H4406" s="1">
        <v>19</v>
      </c>
      <c r="I4406" s="1" t="s">
        <v>33015</v>
      </c>
      <c r="J4406" s="1" t="s">
        <v>33016</v>
      </c>
      <c r="K4406" s="1" t="s">
        <v>7972</v>
      </c>
      <c r="L4406" s="1" t="s">
        <v>8324</v>
      </c>
    </row>
    <row r="4407" spans="1:12" ht="37.5">
      <c r="A4407" s="1" t="s">
        <v>33017</v>
      </c>
      <c r="B4407" s="1" t="s">
        <v>33018</v>
      </c>
      <c r="C4407" s="1" t="s">
        <v>23900</v>
      </c>
      <c r="D4407" s="1" t="s">
        <v>33019</v>
      </c>
      <c r="E4407" s="1">
        <v>2016</v>
      </c>
      <c r="F4407" s="1" t="s">
        <v>33020</v>
      </c>
      <c r="G4407" s="1">
        <v>24699926</v>
      </c>
      <c r="H4407" s="1">
        <v>93</v>
      </c>
      <c r="I4407" s="1" t="s">
        <v>33021</v>
      </c>
      <c r="J4407" s="1" t="s">
        <v>33022</v>
      </c>
      <c r="K4407" s="1" t="s">
        <v>7972</v>
      </c>
      <c r="L4407" s="1" t="s">
        <v>33023</v>
      </c>
    </row>
    <row r="4408" spans="1:12" ht="37.5">
      <c r="A4408" s="1" t="s">
        <v>33024</v>
      </c>
      <c r="B4408" s="1" t="s">
        <v>33025</v>
      </c>
      <c r="C4408" s="1" t="s">
        <v>23900</v>
      </c>
      <c r="D4408" s="1" t="s">
        <v>33026</v>
      </c>
      <c r="E4408" s="1">
        <v>2015</v>
      </c>
      <c r="F4408" s="1" t="s">
        <v>33027</v>
      </c>
      <c r="G4408" s="1" t="s">
        <v>7969</v>
      </c>
      <c r="H4408" s="1" t="s">
        <v>7969</v>
      </c>
      <c r="I4408" s="1" t="s">
        <v>33028</v>
      </c>
      <c r="J4408" s="1" t="s">
        <v>33029</v>
      </c>
      <c r="K4408" s="1" t="s">
        <v>7972</v>
      </c>
      <c r="L4408" s="1" t="s">
        <v>12126</v>
      </c>
    </row>
    <row r="4409" spans="1:12" ht="37.5">
      <c r="A4409" s="1" t="s">
        <v>33030</v>
      </c>
      <c r="B4409" s="1" t="s">
        <v>33031</v>
      </c>
      <c r="C4409" s="1" t="s">
        <v>23900</v>
      </c>
      <c r="D4409" s="1" t="s">
        <v>33032</v>
      </c>
      <c r="E4409" s="1">
        <v>2016</v>
      </c>
      <c r="F4409" s="1" t="s">
        <v>24637</v>
      </c>
      <c r="G4409" s="1">
        <v>189340</v>
      </c>
      <c r="H4409" s="1">
        <v>65</v>
      </c>
      <c r="I4409" s="1" t="s">
        <v>33033</v>
      </c>
      <c r="J4409" s="1" t="s">
        <v>33034</v>
      </c>
      <c r="K4409" s="1" t="s">
        <v>7972</v>
      </c>
      <c r="L4409" s="1" t="s">
        <v>8078</v>
      </c>
    </row>
    <row r="4410" spans="1:12" ht="37.5">
      <c r="A4410" s="1" t="s">
        <v>33035</v>
      </c>
      <c r="B4410" s="1" t="s">
        <v>33036</v>
      </c>
      <c r="C4410" s="1" t="s">
        <v>23900</v>
      </c>
      <c r="D4410" s="1" t="s">
        <v>33037</v>
      </c>
      <c r="E4410" s="1">
        <v>2016</v>
      </c>
      <c r="F4410" s="1" t="s">
        <v>33038</v>
      </c>
      <c r="G4410" s="1" t="s">
        <v>7969</v>
      </c>
      <c r="H4410" s="1" t="s">
        <v>7969</v>
      </c>
      <c r="I4410" s="1" t="s">
        <v>33039</v>
      </c>
      <c r="J4410" s="1" t="s">
        <v>33040</v>
      </c>
      <c r="K4410" s="1" t="s">
        <v>7972</v>
      </c>
      <c r="L4410" s="1" t="s">
        <v>8102</v>
      </c>
    </row>
    <row r="4411" spans="1:12" ht="37.5">
      <c r="A4411" s="1" t="s">
        <v>33041</v>
      </c>
      <c r="B4411" s="1" t="s">
        <v>33042</v>
      </c>
      <c r="C4411" s="1" t="s">
        <v>23900</v>
      </c>
      <c r="D4411" s="1" t="s">
        <v>33043</v>
      </c>
      <c r="E4411" s="1">
        <v>2016</v>
      </c>
      <c r="F4411" s="1" t="s">
        <v>8491</v>
      </c>
      <c r="G4411" s="1">
        <v>21693536</v>
      </c>
      <c r="H4411" s="1">
        <v>4</v>
      </c>
      <c r="I4411" s="1" t="s">
        <v>33044</v>
      </c>
      <c r="J4411" s="1" t="s">
        <v>33045</v>
      </c>
      <c r="K4411" s="1" t="s">
        <v>7972</v>
      </c>
      <c r="L4411" s="1" t="s">
        <v>8102</v>
      </c>
    </row>
    <row r="4412" spans="1:12" ht="37.5">
      <c r="A4412" s="1" t="s">
        <v>33046</v>
      </c>
      <c r="B4412" s="1" t="s">
        <v>33047</v>
      </c>
      <c r="C4412" s="1" t="s">
        <v>23900</v>
      </c>
      <c r="D4412" s="1" t="s">
        <v>33048</v>
      </c>
      <c r="E4412" s="1">
        <v>2016</v>
      </c>
      <c r="F4412" s="1" t="s">
        <v>9013</v>
      </c>
      <c r="G4412" s="1">
        <v>18770509</v>
      </c>
      <c r="H4412" s="1">
        <v>78</v>
      </c>
      <c r="I4412" s="1" t="s">
        <v>33049</v>
      </c>
      <c r="J4412" s="1" t="s">
        <v>33050</v>
      </c>
      <c r="K4412" s="1" t="s">
        <v>7972</v>
      </c>
      <c r="L4412" s="1" t="s">
        <v>7993</v>
      </c>
    </row>
    <row r="4413" spans="1:12" ht="37.5">
      <c r="A4413" s="1" t="s">
        <v>33051</v>
      </c>
      <c r="B4413" s="1" t="s">
        <v>33052</v>
      </c>
      <c r="C4413" s="1" t="s">
        <v>23900</v>
      </c>
      <c r="D4413" s="1" t="s">
        <v>33053</v>
      </c>
      <c r="E4413" s="1">
        <v>2016</v>
      </c>
      <c r="F4413" s="1" t="s">
        <v>33054</v>
      </c>
      <c r="G4413" s="1" t="s">
        <v>7969</v>
      </c>
      <c r="H4413" s="1" t="s">
        <v>7969</v>
      </c>
      <c r="I4413" s="1" t="s">
        <v>33055</v>
      </c>
      <c r="J4413" s="1" t="s">
        <v>33056</v>
      </c>
      <c r="K4413" s="1" t="s">
        <v>7972</v>
      </c>
      <c r="L4413" s="1" t="s">
        <v>8102</v>
      </c>
    </row>
    <row r="4414" spans="1:12" ht="37.5">
      <c r="A4414" s="1" t="s">
        <v>33057</v>
      </c>
      <c r="B4414" s="1" t="s">
        <v>33058</v>
      </c>
      <c r="C4414" s="1" t="s">
        <v>23900</v>
      </c>
      <c r="D4414" s="1" t="s">
        <v>33059</v>
      </c>
      <c r="E4414" s="1">
        <v>2016</v>
      </c>
      <c r="F4414" s="1" t="s">
        <v>10830</v>
      </c>
      <c r="G4414" s="1">
        <v>15566013</v>
      </c>
      <c r="H4414" s="1">
        <v>11</v>
      </c>
      <c r="I4414" s="1" t="s">
        <v>33060</v>
      </c>
      <c r="J4414" s="1" t="s">
        <v>33061</v>
      </c>
      <c r="K4414" s="1" t="s">
        <v>7972</v>
      </c>
      <c r="L4414" s="1" t="s">
        <v>8102</v>
      </c>
    </row>
    <row r="4415" spans="1:12" ht="50">
      <c r="A4415" s="1" t="s">
        <v>33062</v>
      </c>
      <c r="B4415" s="1" t="s">
        <v>33063</v>
      </c>
      <c r="C4415" s="1" t="s">
        <v>23900</v>
      </c>
      <c r="D4415" s="1" t="s">
        <v>33064</v>
      </c>
      <c r="E4415" s="1">
        <v>2016</v>
      </c>
      <c r="F4415" s="1" t="s">
        <v>8831</v>
      </c>
      <c r="G4415" s="1">
        <v>3029743</v>
      </c>
      <c r="H4415" s="1">
        <v>9604</v>
      </c>
      <c r="I4415" s="1" t="s">
        <v>33065</v>
      </c>
      <c r="J4415" s="1" t="s">
        <v>33066</v>
      </c>
      <c r="K4415" s="1" t="s">
        <v>7972</v>
      </c>
      <c r="L4415" s="1" t="s">
        <v>13352</v>
      </c>
    </row>
    <row r="4416" spans="1:12" ht="37.5">
      <c r="A4416" s="1" t="s">
        <v>33067</v>
      </c>
      <c r="B4416" s="1" t="s">
        <v>33068</v>
      </c>
      <c r="C4416" s="1" t="s">
        <v>23900</v>
      </c>
      <c r="D4416" s="1" t="s">
        <v>33069</v>
      </c>
      <c r="E4416" s="1">
        <v>2016</v>
      </c>
      <c r="F4416" s="1" t="s">
        <v>33070</v>
      </c>
      <c r="G4416" s="1">
        <v>224537</v>
      </c>
      <c r="H4416" s="1">
        <v>72</v>
      </c>
      <c r="I4416" s="1" t="s">
        <v>33071</v>
      </c>
      <c r="J4416" s="1" t="s">
        <v>33072</v>
      </c>
      <c r="K4416" s="1" t="s">
        <v>7972</v>
      </c>
      <c r="L4416" s="1" t="s">
        <v>28071</v>
      </c>
    </row>
    <row r="4417" spans="1:12" ht="37.5">
      <c r="A4417" s="1" t="s">
        <v>33073</v>
      </c>
      <c r="B4417" s="1" t="s">
        <v>33074</v>
      </c>
      <c r="C4417" s="1" t="s">
        <v>23900</v>
      </c>
      <c r="D4417" s="1" t="s">
        <v>33075</v>
      </c>
      <c r="E4417" s="1">
        <v>2016</v>
      </c>
      <c r="F4417" s="1" t="s">
        <v>33076</v>
      </c>
      <c r="G4417" s="1" t="s">
        <v>7969</v>
      </c>
      <c r="H4417" s="1" t="s">
        <v>7969</v>
      </c>
      <c r="I4417" s="1" t="s">
        <v>33077</v>
      </c>
      <c r="J4417" s="1" t="s">
        <v>33078</v>
      </c>
      <c r="K4417" s="1" t="s">
        <v>7972</v>
      </c>
      <c r="L4417" s="1" t="s">
        <v>8102</v>
      </c>
    </row>
    <row r="4418" spans="1:12" ht="37.5">
      <c r="A4418" s="1" t="s">
        <v>33079</v>
      </c>
      <c r="B4418" s="1" t="s">
        <v>33080</v>
      </c>
      <c r="C4418" s="1" t="s">
        <v>23900</v>
      </c>
      <c r="D4418" s="1" t="s">
        <v>33081</v>
      </c>
      <c r="E4418" s="1">
        <v>2016</v>
      </c>
      <c r="F4418" s="1" t="s">
        <v>33082</v>
      </c>
      <c r="G4418" s="1" t="s">
        <v>7969</v>
      </c>
      <c r="H4418" s="1" t="s">
        <v>7969</v>
      </c>
      <c r="I4418" s="1" t="s">
        <v>33083</v>
      </c>
      <c r="J4418" s="1" t="s">
        <v>33084</v>
      </c>
      <c r="K4418" s="1" t="s">
        <v>7972</v>
      </c>
      <c r="L4418" s="1" t="s">
        <v>8102</v>
      </c>
    </row>
    <row r="4419" spans="1:12" ht="37.5">
      <c r="A4419" s="1" t="s">
        <v>33085</v>
      </c>
      <c r="B4419" s="1" t="s">
        <v>33086</v>
      </c>
      <c r="C4419" s="1" t="s">
        <v>23900</v>
      </c>
      <c r="D4419" s="1" t="s">
        <v>33087</v>
      </c>
      <c r="E4419" s="1">
        <v>2016</v>
      </c>
      <c r="F4419" s="1" t="s">
        <v>33088</v>
      </c>
      <c r="G4419" s="1" t="s">
        <v>7969</v>
      </c>
      <c r="H4419" s="1" t="s">
        <v>7969</v>
      </c>
      <c r="I4419" s="1" t="s">
        <v>33089</v>
      </c>
      <c r="J4419" s="1" t="s">
        <v>33090</v>
      </c>
      <c r="K4419" s="1" t="s">
        <v>7972</v>
      </c>
      <c r="L4419" s="1" t="s">
        <v>8102</v>
      </c>
    </row>
    <row r="4420" spans="1:12" ht="37.5">
      <c r="A4420" s="1" t="s">
        <v>33091</v>
      </c>
      <c r="B4420" s="1" t="s">
        <v>33092</v>
      </c>
      <c r="C4420" s="1" t="s">
        <v>23900</v>
      </c>
      <c r="D4420" s="1" t="s">
        <v>33093</v>
      </c>
      <c r="E4420" s="1">
        <v>2016</v>
      </c>
      <c r="F4420" s="1" t="s">
        <v>16518</v>
      </c>
      <c r="G4420" s="1">
        <v>19326203</v>
      </c>
      <c r="H4420" s="1">
        <v>11</v>
      </c>
      <c r="I4420" s="1" t="s">
        <v>33094</v>
      </c>
      <c r="J4420" s="1" t="s">
        <v>33095</v>
      </c>
      <c r="K4420" s="1" t="s">
        <v>7972</v>
      </c>
      <c r="L4420" s="1" t="s">
        <v>16521</v>
      </c>
    </row>
    <row r="4421" spans="1:12" ht="37.5">
      <c r="A4421" s="1" t="s">
        <v>33096</v>
      </c>
      <c r="B4421" s="1" t="s">
        <v>33097</v>
      </c>
      <c r="C4421" s="1" t="s">
        <v>23900</v>
      </c>
      <c r="D4421" s="1" t="s">
        <v>33098</v>
      </c>
      <c r="E4421" s="1">
        <v>2016</v>
      </c>
      <c r="F4421" s="1" t="s">
        <v>12388</v>
      </c>
      <c r="G4421" s="1">
        <v>15455971</v>
      </c>
      <c r="H4421" s="1">
        <v>13</v>
      </c>
      <c r="I4421" s="1" t="s">
        <v>33099</v>
      </c>
      <c r="J4421" s="1" t="s">
        <v>33100</v>
      </c>
      <c r="K4421" s="1" t="s">
        <v>7972</v>
      </c>
      <c r="L4421" s="1" t="s">
        <v>8102</v>
      </c>
    </row>
    <row r="4422" spans="1:12" ht="37.5">
      <c r="A4422" s="1" t="s">
        <v>33101</v>
      </c>
      <c r="B4422" s="1" t="s">
        <v>33102</v>
      </c>
      <c r="C4422" s="1" t="s">
        <v>23900</v>
      </c>
      <c r="D4422" s="1" t="s">
        <v>33103</v>
      </c>
      <c r="E4422" s="1">
        <v>2016</v>
      </c>
      <c r="F4422" s="1" t="s">
        <v>30080</v>
      </c>
      <c r="G4422" s="1">
        <v>17422876</v>
      </c>
      <c r="H4422" s="1">
        <v>18</v>
      </c>
      <c r="I4422" s="1" t="s">
        <v>33104</v>
      </c>
      <c r="J4422" s="1" t="s">
        <v>33105</v>
      </c>
      <c r="K4422" s="1" t="s">
        <v>7972</v>
      </c>
      <c r="L4422" s="1" t="s">
        <v>8027</v>
      </c>
    </row>
    <row r="4423" spans="1:12" ht="50">
      <c r="A4423" s="1" t="s">
        <v>33106</v>
      </c>
      <c r="B4423" s="1" t="s">
        <v>33107</v>
      </c>
      <c r="C4423" s="1" t="s">
        <v>23900</v>
      </c>
      <c r="D4423" s="1" t="s">
        <v>33108</v>
      </c>
      <c r="E4423" s="1">
        <v>2016</v>
      </c>
      <c r="F4423" s="1" t="s">
        <v>33109</v>
      </c>
      <c r="G4423" s="1">
        <v>20524463</v>
      </c>
      <c r="H4423" s="1">
        <v>3</v>
      </c>
      <c r="I4423" s="1" t="s">
        <v>33110</v>
      </c>
      <c r="J4423" s="1" t="s">
        <v>33111</v>
      </c>
      <c r="K4423" s="1" t="s">
        <v>7972</v>
      </c>
      <c r="L4423" s="1" t="s">
        <v>33112</v>
      </c>
    </row>
    <row r="4424" spans="1:12" ht="37.5">
      <c r="A4424" s="1" t="s">
        <v>33113</v>
      </c>
      <c r="B4424" s="1" t="s">
        <v>33114</v>
      </c>
      <c r="C4424" s="1" t="s">
        <v>23900</v>
      </c>
      <c r="D4424" s="1" t="s">
        <v>33115</v>
      </c>
      <c r="E4424" s="1">
        <v>2016</v>
      </c>
      <c r="F4424" s="1" t="s">
        <v>29917</v>
      </c>
      <c r="G4424" s="1">
        <v>10577149</v>
      </c>
      <c r="H4424" s="1">
        <v>25</v>
      </c>
      <c r="I4424" s="1" t="s">
        <v>33116</v>
      </c>
      <c r="J4424" s="1" t="s">
        <v>33117</v>
      </c>
      <c r="K4424" s="1" t="s">
        <v>7972</v>
      </c>
      <c r="L4424" s="1" t="s">
        <v>8102</v>
      </c>
    </row>
    <row r="4425" spans="1:12" ht="37.5">
      <c r="A4425" s="1" t="s">
        <v>33118</v>
      </c>
      <c r="B4425" s="1" t="s">
        <v>33119</v>
      </c>
      <c r="C4425" s="1" t="s">
        <v>23900</v>
      </c>
      <c r="D4425" s="1" t="s">
        <v>33120</v>
      </c>
      <c r="E4425" s="1">
        <v>2016</v>
      </c>
      <c r="F4425" s="1" t="s">
        <v>9537</v>
      </c>
      <c r="G4425" s="1">
        <v>15437221</v>
      </c>
      <c r="H4425" s="1">
        <v>24</v>
      </c>
      <c r="I4425" s="1" t="s">
        <v>33121</v>
      </c>
      <c r="J4425" s="1" t="s">
        <v>33122</v>
      </c>
      <c r="K4425" s="1" t="s">
        <v>7972</v>
      </c>
      <c r="L4425" s="1" t="s">
        <v>8324</v>
      </c>
    </row>
    <row r="4426" spans="1:12" ht="50">
      <c r="A4426" s="1" t="s">
        <v>33123</v>
      </c>
      <c r="B4426" s="1" t="s">
        <v>33124</v>
      </c>
      <c r="C4426" s="1" t="s">
        <v>23900</v>
      </c>
      <c r="D4426" s="1" t="s">
        <v>33125</v>
      </c>
      <c r="E4426" s="1">
        <v>2016</v>
      </c>
      <c r="F4426" s="1" t="s">
        <v>33126</v>
      </c>
      <c r="G4426" s="1" t="s">
        <v>7969</v>
      </c>
      <c r="H4426" s="1" t="s">
        <v>7969</v>
      </c>
      <c r="I4426" s="1" t="s">
        <v>33127</v>
      </c>
      <c r="J4426" s="1" t="s">
        <v>33128</v>
      </c>
      <c r="K4426" s="1" t="s">
        <v>7972</v>
      </c>
      <c r="L4426" s="1" t="s">
        <v>8102</v>
      </c>
    </row>
    <row r="4427" spans="1:12" ht="37.5">
      <c r="A4427" s="1" t="s">
        <v>33129</v>
      </c>
      <c r="B4427" s="1" t="s">
        <v>33130</v>
      </c>
      <c r="C4427" s="1" t="s">
        <v>23900</v>
      </c>
      <c r="D4427" s="1" t="s">
        <v>33131</v>
      </c>
      <c r="E4427" s="1">
        <v>2016</v>
      </c>
      <c r="F4427" s="1" t="s">
        <v>33132</v>
      </c>
      <c r="G4427" s="1" t="s">
        <v>7969</v>
      </c>
      <c r="H4427" s="1" t="s">
        <v>7969</v>
      </c>
      <c r="I4427" s="1" t="s">
        <v>33133</v>
      </c>
      <c r="J4427" s="1" t="s">
        <v>33134</v>
      </c>
      <c r="K4427" s="1" t="s">
        <v>7972</v>
      </c>
      <c r="L4427" s="1" t="s">
        <v>8102</v>
      </c>
    </row>
    <row r="4428" spans="1:12" ht="37.5">
      <c r="A4428" s="1" t="s">
        <v>33135</v>
      </c>
      <c r="B4428" s="1" t="s">
        <v>33136</v>
      </c>
      <c r="C4428" s="1" t="s">
        <v>23900</v>
      </c>
      <c r="D4428" s="1" t="s">
        <v>33137</v>
      </c>
      <c r="E4428" s="1">
        <v>2016</v>
      </c>
      <c r="F4428" s="1" t="s">
        <v>18303</v>
      </c>
      <c r="G4428" s="1" t="s">
        <v>25105</v>
      </c>
      <c r="H4428" s="1">
        <v>18</v>
      </c>
      <c r="I4428" s="1" t="s">
        <v>33138</v>
      </c>
      <c r="J4428" s="1" t="s">
        <v>33139</v>
      </c>
      <c r="K4428" s="1" t="s">
        <v>7972</v>
      </c>
      <c r="L4428" s="1" t="s">
        <v>8102</v>
      </c>
    </row>
    <row r="4429" spans="1:12">
      <c r="A4429" s="1" t="e">
        <v>#N/A</v>
      </c>
      <c r="B4429" s="1" t="s">
        <v>33140</v>
      </c>
      <c r="C4429" s="1" t="s">
        <v>23900</v>
      </c>
      <c r="D4429" s="1" t="s">
        <v>33141</v>
      </c>
      <c r="E4429" s="1">
        <v>2016</v>
      </c>
      <c r="F4429" s="1" t="s">
        <v>32262</v>
      </c>
      <c r="G4429" s="1"/>
      <c r="H4429" s="1"/>
      <c r="I4429" s="1"/>
      <c r="J4429" s="1"/>
      <c r="K4429" s="1"/>
      <c r="L4429" s="1"/>
    </row>
    <row r="4430" spans="1:12" ht="50">
      <c r="A4430" s="1" t="s">
        <v>33142</v>
      </c>
      <c r="B4430" s="1" t="s">
        <v>33143</v>
      </c>
      <c r="C4430" s="1" t="s">
        <v>23900</v>
      </c>
      <c r="D4430" s="1" t="s">
        <v>33144</v>
      </c>
      <c r="E4430" s="1">
        <v>2016</v>
      </c>
      <c r="F4430" s="1" t="s">
        <v>33145</v>
      </c>
      <c r="G4430" s="1">
        <v>15741702</v>
      </c>
      <c r="H4430" s="1">
        <v>12</v>
      </c>
      <c r="I4430" s="1" t="s">
        <v>33146</v>
      </c>
      <c r="J4430" s="1" t="s">
        <v>33147</v>
      </c>
      <c r="K4430" s="1" t="s">
        <v>7972</v>
      </c>
      <c r="L4430" s="1" t="s">
        <v>22972</v>
      </c>
    </row>
    <row r="4431" spans="1:12" ht="37.5">
      <c r="A4431" s="1" t="s">
        <v>33148</v>
      </c>
      <c r="B4431" s="1" t="s">
        <v>33149</v>
      </c>
      <c r="C4431" s="1" t="s">
        <v>23900</v>
      </c>
      <c r="D4431" s="1" t="s">
        <v>33150</v>
      </c>
      <c r="E4431" s="1">
        <v>2016</v>
      </c>
      <c r="F4431" s="1" t="s">
        <v>32284</v>
      </c>
      <c r="G4431" s="1" t="s">
        <v>32285</v>
      </c>
      <c r="H4431" s="1">
        <v>18</v>
      </c>
      <c r="I4431" s="1" t="s">
        <v>33151</v>
      </c>
      <c r="J4431" s="1" t="s">
        <v>33152</v>
      </c>
      <c r="K4431" s="1" t="s">
        <v>7972</v>
      </c>
      <c r="L4431" s="1" t="s">
        <v>32288</v>
      </c>
    </row>
    <row r="4432" spans="1:12" ht="37.5">
      <c r="A4432" s="1" t="s">
        <v>33153</v>
      </c>
      <c r="B4432" s="1" t="s">
        <v>33154</v>
      </c>
      <c r="C4432" s="1" t="s">
        <v>23900</v>
      </c>
      <c r="D4432" s="1" t="s">
        <v>33155</v>
      </c>
      <c r="E4432" s="1">
        <v>2016</v>
      </c>
      <c r="F4432" s="1" t="s">
        <v>24734</v>
      </c>
      <c r="G4432" s="1">
        <v>10518215</v>
      </c>
      <c r="H4432" s="1">
        <v>26</v>
      </c>
      <c r="I4432" s="1" t="s">
        <v>33156</v>
      </c>
      <c r="J4432" s="1" t="s">
        <v>33157</v>
      </c>
      <c r="K4432" s="1" t="s">
        <v>7972</v>
      </c>
      <c r="L4432" s="1" t="s">
        <v>8102</v>
      </c>
    </row>
    <row r="4433" spans="1:12" ht="37.5">
      <c r="A4433" s="1" t="s">
        <v>33158</v>
      </c>
      <c r="B4433" s="1" t="s">
        <v>33159</v>
      </c>
      <c r="C4433" s="1" t="s">
        <v>23900</v>
      </c>
      <c r="D4433" s="1" t="s">
        <v>33160</v>
      </c>
      <c r="E4433" s="1">
        <v>2016</v>
      </c>
      <c r="F4433" s="1" t="s">
        <v>20283</v>
      </c>
      <c r="G4433" s="1">
        <v>19350090</v>
      </c>
      <c r="H4433" s="1">
        <v>10</v>
      </c>
      <c r="I4433" s="1" t="s">
        <v>33161</v>
      </c>
      <c r="J4433" s="1" t="s">
        <v>33162</v>
      </c>
      <c r="K4433" s="1" t="s">
        <v>7972</v>
      </c>
      <c r="L4433" s="1" t="s">
        <v>33163</v>
      </c>
    </row>
    <row r="4434" spans="1:12" ht="37.5">
      <c r="A4434" s="1" t="s">
        <v>33164</v>
      </c>
      <c r="B4434" s="1" t="s">
        <v>33165</v>
      </c>
      <c r="C4434" s="1" t="s">
        <v>23900</v>
      </c>
      <c r="D4434" s="1" t="s">
        <v>33166</v>
      </c>
      <c r="E4434" s="1">
        <v>2016</v>
      </c>
      <c r="F4434" s="1" t="s">
        <v>33167</v>
      </c>
      <c r="G4434" s="1">
        <v>10411135</v>
      </c>
      <c r="H4434" s="1">
        <v>28</v>
      </c>
      <c r="I4434" s="1" t="s">
        <v>33168</v>
      </c>
      <c r="J4434" s="1" t="s">
        <v>33169</v>
      </c>
      <c r="K4434" s="1" t="s">
        <v>7972</v>
      </c>
      <c r="L4434" s="1" t="s">
        <v>8102</v>
      </c>
    </row>
    <row r="4435" spans="1:12" ht="50">
      <c r="A4435" s="1" t="s">
        <v>33170</v>
      </c>
      <c r="B4435" s="1" t="s">
        <v>33171</v>
      </c>
      <c r="C4435" s="1" t="s">
        <v>23900</v>
      </c>
      <c r="D4435" s="1" t="s">
        <v>33172</v>
      </c>
      <c r="E4435" s="1">
        <v>2016</v>
      </c>
      <c r="F4435" s="1" t="s">
        <v>33173</v>
      </c>
      <c r="G4435" s="1" t="s">
        <v>7969</v>
      </c>
      <c r="H4435" s="1" t="s">
        <v>7969</v>
      </c>
      <c r="I4435" s="1" t="s">
        <v>33174</v>
      </c>
      <c r="J4435" s="1" t="s">
        <v>33175</v>
      </c>
      <c r="K4435" s="1" t="s">
        <v>7972</v>
      </c>
      <c r="L4435" s="1" t="s">
        <v>8102</v>
      </c>
    </row>
    <row r="4436" spans="1:12" ht="37.5">
      <c r="A4436" s="1" t="s">
        <v>33176</v>
      </c>
      <c r="B4436" s="1" t="s">
        <v>33177</v>
      </c>
      <c r="C4436" s="1" t="s">
        <v>23900</v>
      </c>
      <c r="D4436" s="1" t="s">
        <v>33178</v>
      </c>
      <c r="E4436" s="1">
        <v>2016</v>
      </c>
      <c r="F4436" s="1" t="s">
        <v>33179</v>
      </c>
      <c r="G4436" s="1">
        <v>10161430</v>
      </c>
      <c r="H4436" s="1">
        <v>30</v>
      </c>
      <c r="I4436" s="1" t="s">
        <v>33180</v>
      </c>
      <c r="J4436" s="1" t="s">
        <v>33181</v>
      </c>
      <c r="K4436" s="1" t="s">
        <v>7972</v>
      </c>
      <c r="L4436" s="1" t="s">
        <v>33182</v>
      </c>
    </row>
    <row r="4437" spans="1:12" ht="37.5">
      <c r="A4437" s="1" t="s">
        <v>33183</v>
      </c>
      <c r="B4437" s="1" t="s">
        <v>33184</v>
      </c>
      <c r="C4437" s="1" t="s">
        <v>23900</v>
      </c>
      <c r="D4437" s="1" t="s">
        <v>33185</v>
      </c>
      <c r="E4437" s="1">
        <v>2016</v>
      </c>
      <c r="F4437" s="1" t="s">
        <v>16518</v>
      </c>
      <c r="G4437" s="1">
        <v>19326203</v>
      </c>
      <c r="H4437" s="1">
        <v>11</v>
      </c>
      <c r="I4437" s="1" t="s">
        <v>33186</v>
      </c>
      <c r="J4437" s="1" t="s">
        <v>33187</v>
      </c>
      <c r="K4437" s="1" t="s">
        <v>7972</v>
      </c>
      <c r="L4437" s="1" t="s">
        <v>16521</v>
      </c>
    </row>
    <row r="4438" spans="1:12" ht="37.5">
      <c r="A4438" s="1" t="s">
        <v>33188</v>
      </c>
      <c r="B4438" s="1" t="s">
        <v>33189</v>
      </c>
      <c r="C4438" s="1" t="s">
        <v>23900</v>
      </c>
      <c r="D4438" s="1" t="s">
        <v>33190</v>
      </c>
      <c r="E4438" s="1">
        <v>2016</v>
      </c>
      <c r="F4438" s="1" t="s">
        <v>10830</v>
      </c>
      <c r="G4438" s="1">
        <v>15566013</v>
      </c>
      <c r="H4438" s="1">
        <v>11</v>
      </c>
      <c r="I4438" s="1" t="s">
        <v>33191</v>
      </c>
      <c r="J4438" s="1" t="s">
        <v>33192</v>
      </c>
      <c r="K4438" s="1" t="s">
        <v>7972</v>
      </c>
      <c r="L4438" s="1" t="s">
        <v>8102</v>
      </c>
    </row>
    <row r="4439" spans="1:12" ht="37.5">
      <c r="A4439" s="1" t="s">
        <v>33193</v>
      </c>
      <c r="B4439" s="1" t="s">
        <v>33194</v>
      </c>
      <c r="C4439" s="1" t="s">
        <v>23900</v>
      </c>
      <c r="D4439" s="1" t="s">
        <v>33195</v>
      </c>
      <c r="E4439" s="1">
        <v>2016</v>
      </c>
      <c r="F4439" s="1" t="s">
        <v>8491</v>
      </c>
      <c r="G4439" s="1">
        <v>21693536</v>
      </c>
      <c r="H4439" s="1">
        <v>4</v>
      </c>
      <c r="I4439" s="1" t="s">
        <v>33196</v>
      </c>
      <c r="J4439" s="1" t="s">
        <v>33197</v>
      </c>
      <c r="K4439" s="1" t="s">
        <v>7972</v>
      </c>
      <c r="L4439" s="1" t="s">
        <v>8102</v>
      </c>
    </row>
    <row r="4440" spans="1:12" ht="50">
      <c r="A4440" s="1" t="s">
        <v>33198</v>
      </c>
      <c r="B4440" s="1" t="s">
        <v>33199</v>
      </c>
      <c r="C4440" s="1" t="s">
        <v>23900</v>
      </c>
      <c r="D4440" s="1" t="s">
        <v>33200</v>
      </c>
      <c r="E4440" s="1">
        <v>2016</v>
      </c>
      <c r="F4440" s="1" t="s">
        <v>8831</v>
      </c>
      <c r="G4440" s="1">
        <v>3029743</v>
      </c>
      <c r="H4440" s="1">
        <v>9977</v>
      </c>
      <c r="I4440" s="1" t="s">
        <v>33201</v>
      </c>
      <c r="J4440" s="1" t="s">
        <v>33202</v>
      </c>
      <c r="K4440" s="1" t="s">
        <v>7972</v>
      </c>
      <c r="L4440" s="1" t="s">
        <v>13352</v>
      </c>
    </row>
    <row r="4441" spans="1:12" ht="37.5">
      <c r="A4441" s="1" t="s">
        <v>33203</v>
      </c>
      <c r="B4441" s="1" t="s">
        <v>33204</v>
      </c>
      <c r="C4441" s="1" t="s">
        <v>23900</v>
      </c>
      <c r="D4441" s="1" t="s">
        <v>33205</v>
      </c>
      <c r="E4441" s="1">
        <v>2015</v>
      </c>
      <c r="F4441" s="1" t="s">
        <v>14965</v>
      </c>
      <c r="G4441" s="1">
        <v>17389976</v>
      </c>
      <c r="H4441" s="1">
        <v>9</v>
      </c>
      <c r="I4441" s="1" t="s">
        <v>33206</v>
      </c>
      <c r="J4441" s="1" t="s">
        <v>33207</v>
      </c>
      <c r="K4441" s="1" t="s">
        <v>7972</v>
      </c>
      <c r="L4441" s="1" t="s">
        <v>13613</v>
      </c>
    </row>
    <row r="4442" spans="1:12" ht="37.5">
      <c r="A4442" s="1" t="s">
        <v>33208</v>
      </c>
      <c r="B4442" s="1" t="s">
        <v>33209</v>
      </c>
      <c r="C4442" s="1" t="s">
        <v>23900</v>
      </c>
      <c r="D4442" s="1" t="s">
        <v>33210</v>
      </c>
      <c r="E4442" s="1">
        <v>2014</v>
      </c>
      <c r="F4442" s="1" t="s">
        <v>33211</v>
      </c>
      <c r="G4442" s="1">
        <v>15233812</v>
      </c>
      <c r="H4442" s="1">
        <v>16</v>
      </c>
      <c r="I4442" s="1" t="s">
        <v>33212</v>
      </c>
      <c r="J4442" s="1" t="s">
        <v>33213</v>
      </c>
      <c r="K4442" s="1" t="s">
        <v>7972</v>
      </c>
      <c r="L4442" s="1" t="s">
        <v>33214</v>
      </c>
    </row>
    <row r="4443" spans="1:12" ht="37.5">
      <c r="A4443" s="1" t="s">
        <v>33215</v>
      </c>
      <c r="B4443" s="1" t="s">
        <v>33216</v>
      </c>
      <c r="C4443" s="1" t="s">
        <v>23900</v>
      </c>
      <c r="D4443" s="1" t="s">
        <v>33217</v>
      </c>
      <c r="E4443" s="1">
        <v>2014</v>
      </c>
      <c r="F4443" s="1" t="s">
        <v>33218</v>
      </c>
      <c r="G4443" s="1" t="s">
        <v>7969</v>
      </c>
      <c r="H4443" s="1" t="s">
        <v>7969</v>
      </c>
      <c r="I4443" s="1" t="s">
        <v>33219</v>
      </c>
      <c r="J4443" s="1" t="s">
        <v>33220</v>
      </c>
      <c r="K4443" s="1" t="s">
        <v>7972</v>
      </c>
      <c r="L4443" s="1" t="s">
        <v>8102</v>
      </c>
    </row>
    <row r="4444" spans="1:12" ht="37.5">
      <c r="A4444" s="1" t="s">
        <v>33221</v>
      </c>
      <c r="B4444" s="1" t="s">
        <v>33222</v>
      </c>
      <c r="C4444" s="1" t="s">
        <v>23900</v>
      </c>
      <c r="D4444" s="1" t="s">
        <v>33223</v>
      </c>
      <c r="E4444" s="1">
        <v>2015</v>
      </c>
      <c r="F4444" s="1" t="s">
        <v>12218</v>
      </c>
      <c r="G4444" s="1" t="s">
        <v>24034</v>
      </c>
      <c r="H4444" s="1">
        <v>52</v>
      </c>
      <c r="I4444" s="1" t="s">
        <v>33224</v>
      </c>
      <c r="J4444" s="1" t="s">
        <v>33225</v>
      </c>
      <c r="K4444" s="1" t="s">
        <v>7972</v>
      </c>
      <c r="L4444" s="1" t="s">
        <v>7993</v>
      </c>
    </row>
    <row r="4445" spans="1:12" ht="37.5">
      <c r="A4445" s="1" t="s">
        <v>33226</v>
      </c>
      <c r="B4445" s="1" t="s">
        <v>33227</v>
      </c>
      <c r="C4445" s="1" t="s">
        <v>23900</v>
      </c>
      <c r="D4445" s="1" t="s">
        <v>33228</v>
      </c>
      <c r="E4445" s="1">
        <v>2015</v>
      </c>
      <c r="F4445" s="1" t="s">
        <v>10830</v>
      </c>
      <c r="G4445" s="1">
        <v>15566013</v>
      </c>
      <c r="H4445" s="1">
        <v>10</v>
      </c>
      <c r="I4445" s="1" t="s">
        <v>33229</v>
      </c>
      <c r="J4445" s="1" t="s">
        <v>33230</v>
      </c>
      <c r="K4445" s="1" t="s">
        <v>7972</v>
      </c>
      <c r="L4445" s="1" t="s">
        <v>8102</v>
      </c>
    </row>
    <row r="4446" spans="1:12" ht="37.5">
      <c r="A4446" s="1" t="s">
        <v>33231</v>
      </c>
      <c r="B4446" s="1" t="s">
        <v>33232</v>
      </c>
      <c r="C4446" s="1" t="s">
        <v>23900</v>
      </c>
      <c r="D4446" s="1" t="s">
        <v>33233</v>
      </c>
      <c r="E4446" s="1">
        <v>2014</v>
      </c>
      <c r="F4446" s="1" t="s">
        <v>9083</v>
      </c>
      <c r="G4446" s="1">
        <v>21596182</v>
      </c>
      <c r="H4446" s="1" t="s">
        <v>7969</v>
      </c>
      <c r="I4446" s="1" t="s">
        <v>33234</v>
      </c>
      <c r="J4446" s="1" t="s">
        <v>33235</v>
      </c>
      <c r="K4446" s="1" t="s">
        <v>7972</v>
      </c>
      <c r="L4446" s="1" t="s">
        <v>8078</v>
      </c>
    </row>
    <row r="4447" spans="1:12" ht="50">
      <c r="A4447" s="1" t="s">
        <v>33236</v>
      </c>
      <c r="B4447" s="1" t="s">
        <v>33237</v>
      </c>
      <c r="C4447" s="1" t="s">
        <v>23900</v>
      </c>
      <c r="D4447" s="1" t="s">
        <v>33238</v>
      </c>
      <c r="E4447" s="1">
        <v>2014</v>
      </c>
      <c r="F4447" s="1" t="s">
        <v>33239</v>
      </c>
      <c r="G4447" s="1" t="s">
        <v>7969</v>
      </c>
      <c r="H4447" s="1" t="s">
        <v>7969</v>
      </c>
      <c r="I4447" s="1" t="s">
        <v>33240</v>
      </c>
      <c r="J4447" s="1" t="s">
        <v>33241</v>
      </c>
      <c r="K4447" s="1" t="s">
        <v>7972</v>
      </c>
      <c r="L4447" s="1" t="s">
        <v>8102</v>
      </c>
    </row>
    <row r="4448" spans="1:12" ht="37.5">
      <c r="A4448" s="1" t="s">
        <v>33242</v>
      </c>
      <c r="B4448" s="1" t="s">
        <v>33243</v>
      </c>
      <c r="C4448" s="1" t="s">
        <v>23900</v>
      </c>
      <c r="D4448" s="1" t="s">
        <v>33244</v>
      </c>
      <c r="E4448" s="1">
        <v>2014</v>
      </c>
      <c r="F4448" s="1" t="s">
        <v>33245</v>
      </c>
      <c r="G4448" s="1" t="s">
        <v>33246</v>
      </c>
      <c r="H4448" s="1">
        <v>37</v>
      </c>
      <c r="I4448" s="1" t="s">
        <v>33247</v>
      </c>
      <c r="J4448" s="1" t="s">
        <v>33248</v>
      </c>
      <c r="K4448" s="1" t="s">
        <v>7972</v>
      </c>
      <c r="L4448" s="1" t="s">
        <v>33249</v>
      </c>
    </row>
    <row r="4449" spans="1:12" ht="37.5">
      <c r="A4449" s="1" t="s">
        <v>33250</v>
      </c>
      <c r="B4449" s="1" t="s">
        <v>33251</v>
      </c>
      <c r="C4449" s="1" t="s">
        <v>23900</v>
      </c>
      <c r="D4449" s="1" t="s">
        <v>33252</v>
      </c>
      <c r="E4449" s="1">
        <v>2014</v>
      </c>
      <c r="F4449" s="1" t="s">
        <v>10830</v>
      </c>
      <c r="G4449" s="1">
        <v>15566013</v>
      </c>
      <c r="H4449" s="1">
        <v>9</v>
      </c>
      <c r="I4449" s="1" t="s">
        <v>33253</v>
      </c>
      <c r="J4449" s="1" t="s">
        <v>33254</v>
      </c>
      <c r="K4449" s="1" t="s">
        <v>7972</v>
      </c>
      <c r="L4449" s="1" t="s">
        <v>7969</v>
      </c>
    </row>
    <row r="4450" spans="1:12" ht="37.5">
      <c r="A4450" s="1" t="s">
        <v>33255</v>
      </c>
      <c r="B4450" s="1" t="s">
        <v>33256</v>
      </c>
      <c r="C4450" s="1" t="s">
        <v>23900</v>
      </c>
      <c r="D4450" s="1" t="s">
        <v>33257</v>
      </c>
      <c r="E4450" s="1">
        <v>2014</v>
      </c>
      <c r="F4450" s="1" t="s">
        <v>33258</v>
      </c>
      <c r="G4450" s="1" t="s">
        <v>7969</v>
      </c>
      <c r="H4450" s="1" t="s">
        <v>7969</v>
      </c>
      <c r="I4450" s="1" t="s">
        <v>33259</v>
      </c>
      <c r="J4450" s="1" t="s">
        <v>33260</v>
      </c>
      <c r="K4450" s="1" t="s">
        <v>7972</v>
      </c>
      <c r="L4450" s="1" t="s">
        <v>8102</v>
      </c>
    </row>
    <row r="4451" spans="1:12" ht="50">
      <c r="A4451" s="1" t="s">
        <v>33261</v>
      </c>
      <c r="B4451" s="1" t="s">
        <v>33262</v>
      </c>
      <c r="C4451" s="1" t="s">
        <v>23900</v>
      </c>
      <c r="D4451" s="1" t="s">
        <v>33263</v>
      </c>
      <c r="E4451" s="1">
        <v>2014</v>
      </c>
      <c r="F4451" s="1" t="s">
        <v>22228</v>
      </c>
      <c r="G4451" s="1" t="s">
        <v>7969</v>
      </c>
      <c r="H4451" s="1" t="s">
        <v>7969</v>
      </c>
      <c r="I4451" s="1" t="s">
        <v>33264</v>
      </c>
      <c r="J4451" s="1" t="s">
        <v>33265</v>
      </c>
      <c r="K4451" s="1" t="s">
        <v>7972</v>
      </c>
      <c r="L4451" s="1" t="s">
        <v>8102</v>
      </c>
    </row>
    <row r="4452" spans="1:12" ht="37.5">
      <c r="A4452" s="1" t="s">
        <v>33266</v>
      </c>
      <c r="B4452" s="1" t="s">
        <v>33267</v>
      </c>
      <c r="C4452" s="1" t="s">
        <v>23900</v>
      </c>
      <c r="D4452" s="1" t="s">
        <v>33268</v>
      </c>
      <c r="E4452" s="1">
        <v>2014</v>
      </c>
      <c r="F4452" s="1" t="s">
        <v>33269</v>
      </c>
      <c r="G4452" s="1" t="s">
        <v>7969</v>
      </c>
      <c r="H4452" s="1" t="s">
        <v>7969</v>
      </c>
      <c r="I4452" s="1" t="s">
        <v>33270</v>
      </c>
      <c r="J4452" s="1" t="s">
        <v>33271</v>
      </c>
      <c r="K4452" s="1" t="s">
        <v>7972</v>
      </c>
      <c r="L4452" s="1" t="s">
        <v>8324</v>
      </c>
    </row>
    <row r="4453" spans="1:12" ht="37.5">
      <c r="A4453" s="1" t="s">
        <v>33272</v>
      </c>
      <c r="B4453" s="1" t="s">
        <v>33273</v>
      </c>
      <c r="C4453" s="1" t="s">
        <v>23900</v>
      </c>
      <c r="D4453" s="1" t="s">
        <v>33274</v>
      </c>
      <c r="E4453" s="1">
        <v>2015</v>
      </c>
      <c r="F4453" s="1" t="s">
        <v>26764</v>
      </c>
      <c r="G4453" s="1">
        <v>3064379</v>
      </c>
      <c r="H4453" s="1">
        <v>48</v>
      </c>
      <c r="I4453" s="1" t="s">
        <v>33275</v>
      </c>
      <c r="J4453" s="1" t="s">
        <v>33276</v>
      </c>
      <c r="K4453" s="1" t="s">
        <v>7972</v>
      </c>
      <c r="L4453" s="1" t="s">
        <v>8027</v>
      </c>
    </row>
    <row r="4454" spans="1:12" ht="37.5">
      <c r="A4454" s="1" t="s">
        <v>33277</v>
      </c>
      <c r="B4454" s="1" t="s">
        <v>33278</v>
      </c>
      <c r="C4454" s="1" t="s">
        <v>23900</v>
      </c>
      <c r="D4454" s="1" t="s">
        <v>33279</v>
      </c>
      <c r="E4454" s="1">
        <v>2014</v>
      </c>
      <c r="F4454" s="1" t="s">
        <v>18813</v>
      </c>
      <c r="G4454" s="1">
        <v>15740137</v>
      </c>
      <c r="H4454" s="1">
        <v>13</v>
      </c>
      <c r="I4454" s="1" t="s">
        <v>33280</v>
      </c>
      <c r="J4454" s="1" t="s">
        <v>33281</v>
      </c>
      <c r="K4454" s="1" t="s">
        <v>7972</v>
      </c>
      <c r="L4454" s="1" t="s">
        <v>18816</v>
      </c>
    </row>
    <row r="4455" spans="1:12" ht="37.5">
      <c r="A4455" s="1" t="s">
        <v>33282</v>
      </c>
      <c r="B4455" s="1" t="s">
        <v>33283</v>
      </c>
      <c r="C4455" s="1" t="s">
        <v>23900</v>
      </c>
      <c r="D4455" s="1" t="s">
        <v>33284</v>
      </c>
      <c r="E4455" s="1">
        <v>2015</v>
      </c>
      <c r="F4455" s="1" t="s">
        <v>33285</v>
      </c>
      <c r="G4455" s="1" t="s">
        <v>7969</v>
      </c>
      <c r="H4455" s="1" t="s">
        <v>7969</v>
      </c>
      <c r="I4455" s="1" t="s">
        <v>33286</v>
      </c>
      <c r="J4455" s="1" t="s">
        <v>33287</v>
      </c>
      <c r="K4455" s="1" t="s">
        <v>7972</v>
      </c>
      <c r="L4455" s="1" t="s">
        <v>8102</v>
      </c>
    </row>
    <row r="4456" spans="1:12" ht="37.5">
      <c r="A4456" s="1" t="s">
        <v>33288</v>
      </c>
      <c r="B4456" s="1" t="s">
        <v>33289</v>
      </c>
      <c r="C4456" s="1" t="s">
        <v>23900</v>
      </c>
      <c r="D4456" s="1" t="s">
        <v>33290</v>
      </c>
      <c r="E4456" s="1">
        <v>2015</v>
      </c>
      <c r="F4456" s="1" t="s">
        <v>11083</v>
      </c>
      <c r="G4456" s="1">
        <v>19928645</v>
      </c>
      <c r="H4456" s="1">
        <v>75</v>
      </c>
      <c r="I4456" s="1" t="s">
        <v>33291</v>
      </c>
      <c r="J4456" s="1" t="s">
        <v>33292</v>
      </c>
      <c r="K4456" s="1" t="s">
        <v>7972</v>
      </c>
      <c r="L4456" s="1" t="s">
        <v>14122</v>
      </c>
    </row>
    <row r="4457" spans="1:12" ht="37.5">
      <c r="A4457" s="1" t="s">
        <v>33293</v>
      </c>
      <c r="B4457" s="1" t="s">
        <v>33294</v>
      </c>
      <c r="C4457" s="1" t="s">
        <v>23900</v>
      </c>
      <c r="D4457" s="1" t="s">
        <v>33295</v>
      </c>
      <c r="E4457" s="1">
        <v>2014</v>
      </c>
      <c r="F4457" s="1" t="s">
        <v>12218</v>
      </c>
      <c r="G4457" s="1" t="s">
        <v>24034</v>
      </c>
      <c r="H4457" s="1">
        <v>35</v>
      </c>
      <c r="I4457" s="1" t="s">
        <v>33296</v>
      </c>
      <c r="J4457" s="1" t="s">
        <v>33297</v>
      </c>
      <c r="K4457" s="1" t="s">
        <v>7972</v>
      </c>
      <c r="L4457" s="1" t="s">
        <v>7969</v>
      </c>
    </row>
    <row r="4458" spans="1:12" ht="37.5">
      <c r="A4458" s="1" t="s">
        <v>33298</v>
      </c>
      <c r="B4458" s="1" t="s">
        <v>33299</v>
      </c>
      <c r="C4458" s="1" t="s">
        <v>23900</v>
      </c>
      <c r="D4458" s="1" t="s">
        <v>33300</v>
      </c>
      <c r="E4458" s="1">
        <v>2014</v>
      </c>
      <c r="F4458" s="1" t="s">
        <v>33301</v>
      </c>
      <c r="G4458" s="1" t="s">
        <v>7969</v>
      </c>
      <c r="H4458" s="1" t="s">
        <v>7969</v>
      </c>
      <c r="I4458" s="1" t="s">
        <v>33302</v>
      </c>
      <c r="J4458" s="1" t="s">
        <v>33303</v>
      </c>
      <c r="K4458" s="1" t="s">
        <v>7972</v>
      </c>
      <c r="L4458" s="1" t="s">
        <v>8102</v>
      </c>
    </row>
    <row r="4459" spans="1:12" ht="37.5">
      <c r="A4459" s="1" t="s">
        <v>33304</v>
      </c>
      <c r="B4459" s="1" t="s">
        <v>33305</v>
      </c>
      <c r="C4459" s="1" t="s">
        <v>23900</v>
      </c>
      <c r="D4459" s="1" t="s">
        <v>33306</v>
      </c>
      <c r="E4459" s="1">
        <v>2014</v>
      </c>
      <c r="F4459" s="1" t="s">
        <v>33307</v>
      </c>
      <c r="G4459" s="1" t="s">
        <v>7969</v>
      </c>
      <c r="H4459" s="1" t="s">
        <v>7969</v>
      </c>
      <c r="I4459" s="1" t="s">
        <v>33308</v>
      </c>
      <c r="J4459" s="1" t="s">
        <v>33309</v>
      </c>
      <c r="K4459" s="1" t="s">
        <v>7972</v>
      </c>
      <c r="L4459" s="1" t="s">
        <v>33310</v>
      </c>
    </row>
    <row r="4460" spans="1:12" ht="50">
      <c r="A4460" s="1" t="s">
        <v>33311</v>
      </c>
      <c r="B4460" s="1" t="s">
        <v>33312</v>
      </c>
      <c r="C4460" s="1" t="s">
        <v>23900</v>
      </c>
      <c r="D4460" s="1" t="s">
        <v>33313</v>
      </c>
      <c r="E4460" s="1">
        <v>2015</v>
      </c>
      <c r="F4460" s="1" t="s">
        <v>33314</v>
      </c>
      <c r="G4460" s="1" t="s">
        <v>7969</v>
      </c>
      <c r="H4460" s="1" t="s">
        <v>7969</v>
      </c>
      <c r="I4460" s="1" t="s">
        <v>33315</v>
      </c>
      <c r="J4460" s="1" t="s">
        <v>33316</v>
      </c>
      <c r="K4460" s="1" t="s">
        <v>7972</v>
      </c>
      <c r="L4460" s="1" t="s">
        <v>8102</v>
      </c>
    </row>
    <row r="4461" spans="1:12" ht="37.5">
      <c r="A4461" s="1" t="s">
        <v>33317</v>
      </c>
      <c r="B4461" s="1" t="s">
        <v>33318</v>
      </c>
      <c r="C4461" s="1" t="s">
        <v>23900</v>
      </c>
      <c r="D4461" s="1" t="s">
        <v>33319</v>
      </c>
      <c r="E4461" s="1">
        <v>2014</v>
      </c>
      <c r="F4461" s="1" t="s">
        <v>29824</v>
      </c>
      <c r="G4461" s="1">
        <v>21607508</v>
      </c>
      <c r="H4461" s="1" t="s">
        <v>7969</v>
      </c>
      <c r="I4461" s="1" t="s">
        <v>33320</v>
      </c>
      <c r="J4461" s="1" t="s">
        <v>33321</v>
      </c>
      <c r="K4461" s="1" t="s">
        <v>7972</v>
      </c>
      <c r="L4461" s="1" t="s">
        <v>8078</v>
      </c>
    </row>
    <row r="4462" spans="1:12" ht="37.5">
      <c r="A4462" s="1" t="s">
        <v>33322</v>
      </c>
      <c r="B4462" s="1" t="s">
        <v>33323</v>
      </c>
      <c r="C4462" s="1" t="s">
        <v>23900</v>
      </c>
      <c r="D4462" s="1" t="s">
        <v>33324</v>
      </c>
      <c r="E4462" s="1">
        <v>2014</v>
      </c>
      <c r="F4462" s="1" t="s">
        <v>26419</v>
      </c>
      <c r="G4462" s="1">
        <v>19424787</v>
      </c>
      <c r="H4462" s="1">
        <v>4</v>
      </c>
      <c r="I4462" s="1" t="s">
        <v>33325</v>
      </c>
      <c r="J4462" s="1" t="s">
        <v>33326</v>
      </c>
      <c r="K4462" s="1" t="s">
        <v>7972</v>
      </c>
      <c r="L4462" s="1" t="s">
        <v>31806</v>
      </c>
    </row>
    <row r="4463" spans="1:12" ht="37.5">
      <c r="A4463" s="1" t="s">
        <v>33327</v>
      </c>
      <c r="B4463" s="1" t="s">
        <v>33328</v>
      </c>
      <c r="C4463" s="1" t="s">
        <v>23900</v>
      </c>
      <c r="D4463" s="1" t="s">
        <v>33329</v>
      </c>
      <c r="E4463" s="1">
        <v>2015</v>
      </c>
      <c r="F4463" s="1" t="s">
        <v>33330</v>
      </c>
      <c r="G4463" s="1" t="s">
        <v>7969</v>
      </c>
      <c r="H4463" s="1" t="s">
        <v>7969</v>
      </c>
      <c r="I4463" s="1" t="s">
        <v>33331</v>
      </c>
      <c r="J4463" s="1" t="s">
        <v>33332</v>
      </c>
      <c r="K4463" s="1" t="s">
        <v>7972</v>
      </c>
      <c r="L4463" s="1" t="s">
        <v>8102</v>
      </c>
    </row>
    <row r="4464" spans="1:12" ht="37.5">
      <c r="A4464" s="1" t="s">
        <v>33333</v>
      </c>
      <c r="B4464" s="1" t="s">
        <v>33334</v>
      </c>
      <c r="C4464" s="1" t="s">
        <v>23900</v>
      </c>
      <c r="D4464" s="1" t="s">
        <v>33335</v>
      </c>
      <c r="E4464" s="1">
        <v>2014</v>
      </c>
      <c r="F4464" s="1" t="s">
        <v>29087</v>
      </c>
      <c r="G4464" s="1">
        <v>10495258</v>
      </c>
      <c r="H4464" s="1">
        <v>1</v>
      </c>
      <c r="I4464" s="1" t="s">
        <v>33336</v>
      </c>
      <c r="J4464" s="1" t="s">
        <v>33337</v>
      </c>
      <c r="K4464" s="1" t="s">
        <v>7972</v>
      </c>
      <c r="L4464" s="1" t="s">
        <v>29090</v>
      </c>
    </row>
    <row r="4465" spans="1:12" ht="37.5">
      <c r="A4465" s="1" t="s">
        <v>33338</v>
      </c>
      <c r="B4465" s="1" t="s">
        <v>33339</v>
      </c>
      <c r="C4465" s="1" t="s">
        <v>23900</v>
      </c>
      <c r="D4465" s="1" t="s">
        <v>33340</v>
      </c>
      <c r="E4465" s="1">
        <v>2014</v>
      </c>
      <c r="F4465" s="1" t="s">
        <v>33341</v>
      </c>
      <c r="G4465" s="1">
        <v>20472501</v>
      </c>
      <c r="H4465" s="1">
        <v>2</v>
      </c>
      <c r="I4465" s="1" t="s">
        <v>33342</v>
      </c>
      <c r="J4465" s="1" t="s">
        <v>33343</v>
      </c>
      <c r="K4465" s="1" t="s">
        <v>7972</v>
      </c>
      <c r="L4465" s="1" t="s">
        <v>25371</v>
      </c>
    </row>
    <row r="4466" spans="1:12" ht="50">
      <c r="A4466" s="1" t="s">
        <v>33344</v>
      </c>
      <c r="B4466" s="1" t="s">
        <v>33345</v>
      </c>
      <c r="C4466" s="1" t="s">
        <v>23900</v>
      </c>
      <c r="D4466" s="1" t="s">
        <v>33346</v>
      </c>
      <c r="E4466" s="1">
        <v>2014</v>
      </c>
      <c r="F4466" s="1" t="s">
        <v>8831</v>
      </c>
      <c r="G4466" s="1">
        <v>3029743</v>
      </c>
      <c r="H4466" s="1">
        <v>8437</v>
      </c>
      <c r="I4466" s="1" t="s">
        <v>33347</v>
      </c>
      <c r="J4466" s="1" t="s">
        <v>33348</v>
      </c>
      <c r="K4466" s="1" t="s">
        <v>7972</v>
      </c>
      <c r="L4466" s="1" t="s">
        <v>13352</v>
      </c>
    </row>
    <row r="4467" spans="1:12" ht="37.5">
      <c r="A4467" s="1" t="s">
        <v>33349</v>
      </c>
      <c r="B4467" s="1" t="s">
        <v>33350</v>
      </c>
      <c r="C4467" s="1" t="s">
        <v>23900</v>
      </c>
      <c r="D4467" s="1" t="s">
        <v>33351</v>
      </c>
      <c r="E4467" s="1">
        <v>2014</v>
      </c>
      <c r="F4467" s="1" t="s">
        <v>18041</v>
      </c>
      <c r="G4467" s="1">
        <v>15206149</v>
      </c>
      <c r="H4467" s="1" t="s">
        <v>7969</v>
      </c>
      <c r="I4467" s="1" t="s">
        <v>33352</v>
      </c>
      <c r="J4467" s="1" t="s">
        <v>33353</v>
      </c>
      <c r="K4467" s="1" t="s">
        <v>7972</v>
      </c>
      <c r="L4467" s="1" t="s">
        <v>8102</v>
      </c>
    </row>
    <row r="4468" spans="1:12" ht="37.5">
      <c r="A4468" s="1" t="s">
        <v>33354</v>
      </c>
      <c r="B4468" s="1" t="s">
        <v>33355</v>
      </c>
      <c r="C4468" s="1" t="s">
        <v>23900</v>
      </c>
      <c r="D4468" s="1" t="s">
        <v>33356</v>
      </c>
      <c r="E4468" s="1">
        <v>2014</v>
      </c>
      <c r="F4468" s="1" t="s">
        <v>33357</v>
      </c>
      <c r="G4468" s="1" t="s">
        <v>7969</v>
      </c>
      <c r="H4468" s="1" t="s">
        <v>7969</v>
      </c>
      <c r="I4468" s="1" t="s">
        <v>33358</v>
      </c>
      <c r="J4468" s="1" t="s">
        <v>33359</v>
      </c>
      <c r="K4468" s="1" t="s">
        <v>7972</v>
      </c>
      <c r="L4468" s="1" t="s">
        <v>8102</v>
      </c>
    </row>
    <row r="4469" spans="1:12" ht="37.5">
      <c r="A4469" s="1" t="s">
        <v>33360</v>
      </c>
      <c r="B4469" s="1" t="s">
        <v>33361</v>
      </c>
      <c r="C4469" s="1" t="s">
        <v>23900</v>
      </c>
      <c r="D4469" s="1" t="s">
        <v>33362</v>
      </c>
      <c r="E4469" s="1">
        <v>2015</v>
      </c>
      <c r="F4469" s="1" t="s">
        <v>33363</v>
      </c>
      <c r="G4469" s="1">
        <v>21967326</v>
      </c>
      <c r="H4469" s="1">
        <v>4</v>
      </c>
      <c r="I4469" s="1" t="s">
        <v>33364</v>
      </c>
      <c r="J4469" s="1" t="s">
        <v>33365</v>
      </c>
      <c r="K4469" s="1" t="s">
        <v>7972</v>
      </c>
      <c r="L4469" s="1" t="s">
        <v>13352</v>
      </c>
    </row>
    <row r="4470" spans="1:12" ht="37.5">
      <c r="A4470" s="1" t="s">
        <v>33366</v>
      </c>
      <c r="B4470" s="1" t="s">
        <v>33367</v>
      </c>
      <c r="C4470" s="1" t="s">
        <v>23900</v>
      </c>
      <c r="D4470" s="1" t="s">
        <v>33368</v>
      </c>
      <c r="E4470" s="1">
        <v>2015</v>
      </c>
      <c r="F4470" s="1" t="s">
        <v>33369</v>
      </c>
      <c r="G4470" s="1">
        <v>8953309</v>
      </c>
      <c r="H4470" s="1">
        <v>29</v>
      </c>
      <c r="I4470" s="1" t="s">
        <v>33370</v>
      </c>
      <c r="J4470" s="1" t="s">
        <v>33371</v>
      </c>
      <c r="K4470" s="1" t="s">
        <v>7972</v>
      </c>
      <c r="L4470" s="1" t="s">
        <v>33372</v>
      </c>
    </row>
    <row r="4471" spans="1:12" ht="37.5">
      <c r="A4471" s="1" t="s">
        <v>33373</v>
      </c>
      <c r="B4471" s="1" t="s">
        <v>33374</v>
      </c>
      <c r="C4471" s="1" t="s">
        <v>23900</v>
      </c>
      <c r="D4471" s="1" t="s">
        <v>33375</v>
      </c>
      <c r="E4471" s="1">
        <v>2015</v>
      </c>
      <c r="F4471" s="1" t="s">
        <v>18945</v>
      </c>
      <c r="G4471" s="1">
        <v>21687161</v>
      </c>
      <c r="H4471" s="1">
        <v>3</v>
      </c>
      <c r="I4471" s="1" t="s">
        <v>33376</v>
      </c>
      <c r="J4471" s="1" t="s">
        <v>33377</v>
      </c>
      <c r="K4471" s="1" t="s">
        <v>7972</v>
      </c>
      <c r="L4471" s="1" t="s">
        <v>8102</v>
      </c>
    </row>
    <row r="4472" spans="1:12" ht="37.5">
      <c r="A4472" s="1" t="s">
        <v>33378</v>
      </c>
      <c r="B4472" s="1" t="s">
        <v>33379</v>
      </c>
      <c r="C4472" s="1" t="s">
        <v>23900</v>
      </c>
      <c r="D4472" s="1" t="s">
        <v>33380</v>
      </c>
      <c r="E4472" s="1">
        <v>2014</v>
      </c>
      <c r="F4472" s="1" t="s">
        <v>10161</v>
      </c>
      <c r="G4472" s="1">
        <v>10414347</v>
      </c>
      <c r="H4472" s="1">
        <v>26</v>
      </c>
      <c r="I4472" s="1" t="s">
        <v>33381</v>
      </c>
      <c r="J4472" s="1" t="s">
        <v>33382</v>
      </c>
      <c r="K4472" s="1" t="s">
        <v>7972</v>
      </c>
      <c r="L4472" s="1" t="s">
        <v>8078</v>
      </c>
    </row>
    <row r="4473" spans="1:12" ht="37.5">
      <c r="A4473" s="1" t="s">
        <v>33383</v>
      </c>
      <c r="B4473" s="1" t="s">
        <v>33384</v>
      </c>
      <c r="C4473" s="1" t="s">
        <v>23900</v>
      </c>
      <c r="D4473" s="1" t="s">
        <v>33385</v>
      </c>
      <c r="E4473" s="1">
        <v>2015</v>
      </c>
      <c r="F4473" s="1" t="s">
        <v>33386</v>
      </c>
      <c r="G4473" s="1" t="s">
        <v>7969</v>
      </c>
      <c r="H4473" s="1">
        <v>2015</v>
      </c>
      <c r="I4473" s="1" t="s">
        <v>33387</v>
      </c>
      <c r="J4473" s="1" t="s">
        <v>33388</v>
      </c>
      <c r="K4473" s="1" t="s">
        <v>7972</v>
      </c>
      <c r="L4473" s="1" t="s">
        <v>8324</v>
      </c>
    </row>
    <row r="4474" spans="1:12" ht="37.5">
      <c r="A4474" s="1" t="s">
        <v>33389</v>
      </c>
      <c r="B4474" s="1" t="s">
        <v>33390</v>
      </c>
      <c r="C4474" s="1" t="s">
        <v>23900</v>
      </c>
      <c r="D4474" s="1" t="s">
        <v>33391</v>
      </c>
      <c r="E4474" s="1">
        <v>2014</v>
      </c>
      <c r="F4474" s="1" t="s">
        <v>14709</v>
      </c>
      <c r="G4474" s="1">
        <v>10876537</v>
      </c>
      <c r="H4474" s="1">
        <v>30</v>
      </c>
      <c r="I4474" s="1" t="s">
        <v>33392</v>
      </c>
      <c r="J4474" s="1" t="s">
        <v>33393</v>
      </c>
      <c r="K4474" s="1" t="s">
        <v>7972</v>
      </c>
      <c r="L4474" s="1" t="s">
        <v>7969</v>
      </c>
    </row>
    <row r="4475" spans="1:12" ht="37.5">
      <c r="A4475" s="1" t="s">
        <v>33394</v>
      </c>
      <c r="B4475" s="1" t="s">
        <v>33395</v>
      </c>
      <c r="C4475" s="1" t="s">
        <v>23900</v>
      </c>
      <c r="D4475" s="1" t="s">
        <v>33396</v>
      </c>
      <c r="E4475" s="1">
        <v>2014</v>
      </c>
      <c r="F4475" s="1" t="s">
        <v>24393</v>
      </c>
      <c r="G4475" s="1" t="s">
        <v>33397</v>
      </c>
      <c r="H4475" s="1">
        <v>44</v>
      </c>
      <c r="I4475" s="1" t="s">
        <v>33398</v>
      </c>
      <c r="J4475" s="1" t="s">
        <v>33399</v>
      </c>
      <c r="K4475" s="1" t="s">
        <v>7972</v>
      </c>
      <c r="L4475" s="1" t="s">
        <v>7969</v>
      </c>
    </row>
    <row r="4476" spans="1:12" ht="50">
      <c r="A4476" s="1" t="s">
        <v>33400</v>
      </c>
      <c r="B4476" s="1" t="s">
        <v>33401</v>
      </c>
      <c r="C4476" s="1" t="s">
        <v>23900</v>
      </c>
      <c r="D4476" s="1" t="s">
        <v>33402</v>
      </c>
      <c r="E4476" s="1">
        <v>2015</v>
      </c>
      <c r="F4476" s="1" t="s">
        <v>8831</v>
      </c>
      <c r="G4476" s="1">
        <v>3029743</v>
      </c>
      <c r="H4476" s="1">
        <v>9280</v>
      </c>
      <c r="I4476" s="1" t="s">
        <v>33403</v>
      </c>
      <c r="J4476" s="1" t="s">
        <v>33404</v>
      </c>
      <c r="K4476" s="1" t="s">
        <v>7972</v>
      </c>
      <c r="L4476" s="1" t="s">
        <v>13352</v>
      </c>
    </row>
    <row r="4477" spans="1:12" ht="37.5">
      <c r="A4477" s="1" t="s">
        <v>33405</v>
      </c>
      <c r="B4477" s="1" t="s">
        <v>33406</v>
      </c>
      <c r="C4477" s="1" t="s">
        <v>23900</v>
      </c>
      <c r="D4477" s="1" t="s">
        <v>33407</v>
      </c>
      <c r="E4477" s="1">
        <v>2015</v>
      </c>
      <c r="F4477" s="1" t="s">
        <v>33408</v>
      </c>
      <c r="G4477" s="1" t="s">
        <v>7969</v>
      </c>
      <c r="H4477" s="1" t="s">
        <v>7969</v>
      </c>
      <c r="I4477" s="1" t="s">
        <v>15918</v>
      </c>
      <c r="J4477" s="1" t="s">
        <v>33409</v>
      </c>
      <c r="K4477" s="1" t="s">
        <v>7972</v>
      </c>
      <c r="L4477" s="1" t="s">
        <v>8427</v>
      </c>
    </row>
    <row r="4478" spans="1:12" ht="37.5">
      <c r="A4478" s="1" t="s">
        <v>33410</v>
      </c>
      <c r="B4478" s="1" t="s">
        <v>33411</v>
      </c>
      <c r="C4478" s="1" t="s">
        <v>23900</v>
      </c>
      <c r="D4478" s="1" t="s">
        <v>33412</v>
      </c>
      <c r="E4478" s="1">
        <v>2015</v>
      </c>
      <c r="F4478" s="1" t="s">
        <v>8192</v>
      </c>
      <c r="G4478" s="1">
        <v>1485598</v>
      </c>
      <c r="H4478" s="1">
        <v>39</v>
      </c>
      <c r="I4478" s="1" t="s">
        <v>33413</v>
      </c>
      <c r="J4478" s="1" t="s">
        <v>33414</v>
      </c>
      <c r="K4478" s="1" t="s">
        <v>7972</v>
      </c>
      <c r="L4478" s="1" t="s">
        <v>14400</v>
      </c>
    </row>
    <row r="4479" spans="1:12" ht="37.5">
      <c r="A4479" s="1" t="s">
        <v>33415</v>
      </c>
      <c r="B4479" s="1" t="s">
        <v>33416</v>
      </c>
      <c r="C4479" s="1" t="s">
        <v>23900</v>
      </c>
      <c r="D4479" s="1" t="s">
        <v>33417</v>
      </c>
      <c r="E4479" s="1">
        <v>2015</v>
      </c>
      <c r="F4479" s="1" t="s">
        <v>33418</v>
      </c>
      <c r="G4479" s="1" t="s">
        <v>7969</v>
      </c>
      <c r="H4479" s="1" t="s">
        <v>7969</v>
      </c>
      <c r="I4479" s="1" t="s">
        <v>33419</v>
      </c>
      <c r="J4479" s="1" t="s">
        <v>33420</v>
      </c>
      <c r="K4479" s="1" t="s">
        <v>7972</v>
      </c>
      <c r="L4479" s="1" t="s">
        <v>8102</v>
      </c>
    </row>
    <row r="4480" spans="1:12" ht="37.5">
      <c r="A4480" s="1" t="s">
        <v>33421</v>
      </c>
      <c r="B4480" s="1" t="s">
        <v>33422</v>
      </c>
      <c r="C4480" s="1" t="s">
        <v>23900</v>
      </c>
      <c r="D4480" s="1" t="s">
        <v>33423</v>
      </c>
      <c r="E4480" s="1">
        <v>2014</v>
      </c>
      <c r="F4480" s="1" t="s">
        <v>16043</v>
      </c>
      <c r="G4480" s="1">
        <v>10782</v>
      </c>
      <c r="H4480" s="1">
        <v>57</v>
      </c>
      <c r="I4480" s="1" t="s">
        <v>33424</v>
      </c>
      <c r="J4480" s="1" t="s">
        <v>33425</v>
      </c>
      <c r="K4480" s="1" t="s">
        <v>7972</v>
      </c>
      <c r="L4480" s="1" t="s">
        <v>8324</v>
      </c>
    </row>
    <row r="4481" spans="1:12" ht="37.5">
      <c r="A4481" s="1" t="s">
        <v>33426</v>
      </c>
      <c r="B4481" s="1" t="s">
        <v>33427</v>
      </c>
      <c r="C4481" s="1" t="s">
        <v>23900</v>
      </c>
      <c r="D4481" s="1" t="s">
        <v>33428</v>
      </c>
      <c r="E4481" s="1">
        <v>2014</v>
      </c>
      <c r="F4481" s="1" t="s">
        <v>28835</v>
      </c>
      <c r="G4481" s="1" t="s">
        <v>28836</v>
      </c>
      <c r="H4481" s="1">
        <v>57</v>
      </c>
      <c r="I4481" s="1" t="s">
        <v>33429</v>
      </c>
      <c r="J4481" s="1" t="s">
        <v>33430</v>
      </c>
      <c r="K4481" s="1" t="s">
        <v>7972</v>
      </c>
      <c r="L4481" s="1" t="s">
        <v>7969</v>
      </c>
    </row>
    <row r="4482" spans="1:12" ht="50">
      <c r="A4482" s="1" t="s">
        <v>33431</v>
      </c>
      <c r="B4482" s="1" t="s">
        <v>33432</v>
      </c>
      <c r="C4482" s="1" t="s">
        <v>23900</v>
      </c>
      <c r="D4482" s="1" t="s">
        <v>33433</v>
      </c>
      <c r="E4482" s="1">
        <v>2015</v>
      </c>
      <c r="F4482" s="1" t="s">
        <v>20727</v>
      </c>
      <c r="G4482" s="1">
        <v>17518709</v>
      </c>
      <c r="H4482" s="1">
        <v>9</v>
      </c>
      <c r="I4482" s="1" t="s">
        <v>33434</v>
      </c>
      <c r="J4482" s="1" t="s">
        <v>33435</v>
      </c>
      <c r="K4482" s="1" t="s">
        <v>7972</v>
      </c>
      <c r="L4482" s="1" t="s">
        <v>10359</v>
      </c>
    </row>
    <row r="4483" spans="1:12" ht="37.5">
      <c r="A4483" s="1" t="s">
        <v>33436</v>
      </c>
      <c r="B4483" s="1" t="s">
        <v>33437</v>
      </c>
      <c r="C4483" s="1" t="s">
        <v>23900</v>
      </c>
      <c r="D4483" s="1" t="s">
        <v>33438</v>
      </c>
      <c r="E4483" s="1">
        <v>2014</v>
      </c>
      <c r="F4483" s="1" t="s">
        <v>9013</v>
      </c>
      <c r="G4483" s="1">
        <v>18770509</v>
      </c>
      <c r="H4483" s="1">
        <v>40</v>
      </c>
      <c r="I4483" s="1" t="s">
        <v>33439</v>
      </c>
      <c r="J4483" s="1" t="s">
        <v>33440</v>
      </c>
      <c r="K4483" s="1" t="s">
        <v>7972</v>
      </c>
      <c r="L4483" s="1" t="s">
        <v>7993</v>
      </c>
    </row>
    <row r="4484" spans="1:12" ht="37.5">
      <c r="A4484" s="1" t="s">
        <v>33441</v>
      </c>
      <c r="B4484" s="1" t="s">
        <v>33442</v>
      </c>
      <c r="C4484" s="1" t="s">
        <v>23900</v>
      </c>
      <c r="D4484" s="1" t="s">
        <v>33443</v>
      </c>
      <c r="E4484" s="1">
        <v>2014</v>
      </c>
      <c r="F4484" s="1" t="s">
        <v>33444</v>
      </c>
      <c r="G4484" s="1" t="s">
        <v>7969</v>
      </c>
      <c r="H4484" s="1" t="s">
        <v>7969</v>
      </c>
      <c r="I4484" s="1" t="s">
        <v>33445</v>
      </c>
      <c r="J4484" s="1" t="s">
        <v>33446</v>
      </c>
      <c r="K4484" s="1" t="s">
        <v>7972</v>
      </c>
      <c r="L4484" s="1" t="s">
        <v>8102</v>
      </c>
    </row>
    <row r="4485" spans="1:12" ht="37.5">
      <c r="A4485" s="1" t="s">
        <v>33447</v>
      </c>
      <c r="B4485" s="1" t="s">
        <v>33448</v>
      </c>
      <c r="C4485" s="1" t="s">
        <v>23900</v>
      </c>
      <c r="D4485" s="1" t="s">
        <v>33449</v>
      </c>
      <c r="E4485" s="1">
        <v>2015</v>
      </c>
      <c r="F4485" s="1" t="s">
        <v>9193</v>
      </c>
      <c r="G4485" s="1">
        <v>8908044</v>
      </c>
      <c r="H4485" s="1">
        <v>29</v>
      </c>
      <c r="I4485" s="1" t="s">
        <v>33450</v>
      </c>
      <c r="J4485" s="1" t="s">
        <v>33451</v>
      </c>
      <c r="K4485" s="1" t="s">
        <v>7972</v>
      </c>
      <c r="L4485" s="1" t="s">
        <v>8102</v>
      </c>
    </row>
    <row r="4486" spans="1:12" ht="37.5">
      <c r="A4486" s="1" t="s">
        <v>33452</v>
      </c>
      <c r="B4486" s="1" t="s">
        <v>33453</v>
      </c>
      <c r="C4486" s="1" t="s">
        <v>23900</v>
      </c>
      <c r="D4486" s="1" t="s">
        <v>33454</v>
      </c>
      <c r="E4486" s="1">
        <v>2015</v>
      </c>
      <c r="F4486" s="1" t="s">
        <v>13592</v>
      </c>
      <c r="G4486" s="1">
        <v>23340983</v>
      </c>
      <c r="H4486" s="1" t="s">
        <v>7969</v>
      </c>
      <c r="I4486" s="1" t="s">
        <v>33455</v>
      </c>
      <c r="J4486" s="1" t="s">
        <v>33456</v>
      </c>
      <c r="K4486" s="1" t="s">
        <v>7972</v>
      </c>
      <c r="L4486" s="1" t="s">
        <v>7969</v>
      </c>
    </row>
    <row r="4487" spans="1:12" ht="37.5">
      <c r="A4487" s="1" t="s">
        <v>33457</v>
      </c>
      <c r="B4487" s="1" t="s">
        <v>33458</v>
      </c>
      <c r="C4487" s="1" t="s">
        <v>23900</v>
      </c>
      <c r="D4487" s="1" t="s">
        <v>33459</v>
      </c>
      <c r="E4487" s="1">
        <v>2014</v>
      </c>
      <c r="F4487" s="1" t="s">
        <v>12942</v>
      </c>
      <c r="G4487" s="1">
        <v>18684238</v>
      </c>
      <c r="H4487" s="1">
        <v>428</v>
      </c>
      <c r="I4487" s="1" t="s">
        <v>33460</v>
      </c>
      <c r="J4487" s="1" t="s">
        <v>33461</v>
      </c>
      <c r="K4487" s="1" t="s">
        <v>7972</v>
      </c>
      <c r="L4487" s="1" t="s">
        <v>14400</v>
      </c>
    </row>
    <row r="4488" spans="1:12" ht="37.5">
      <c r="A4488" s="1" t="s">
        <v>33462</v>
      </c>
      <c r="B4488" s="1" t="s">
        <v>33463</v>
      </c>
      <c r="C4488" s="1" t="s">
        <v>23900</v>
      </c>
      <c r="D4488" s="1" t="s">
        <v>33464</v>
      </c>
      <c r="E4488" s="1">
        <v>2015</v>
      </c>
      <c r="F4488" s="1" t="s">
        <v>33465</v>
      </c>
      <c r="G4488" s="1" t="s">
        <v>7969</v>
      </c>
      <c r="H4488" s="1" t="s">
        <v>7969</v>
      </c>
      <c r="I4488" s="1" t="s">
        <v>33466</v>
      </c>
      <c r="J4488" s="1" t="s">
        <v>33467</v>
      </c>
      <c r="K4488" s="1" t="s">
        <v>7972</v>
      </c>
      <c r="L4488" s="1" t="s">
        <v>8102</v>
      </c>
    </row>
    <row r="4489" spans="1:12" ht="37.5">
      <c r="A4489" s="1" t="s">
        <v>33468</v>
      </c>
      <c r="B4489" s="1" t="s">
        <v>33469</v>
      </c>
      <c r="C4489" s="1" t="s">
        <v>23900</v>
      </c>
      <c r="D4489" s="1" t="s">
        <v>33470</v>
      </c>
      <c r="E4489" s="1">
        <v>2014</v>
      </c>
      <c r="F4489" s="1" t="s">
        <v>25094</v>
      </c>
      <c r="G4489" s="1">
        <v>10897801</v>
      </c>
      <c r="H4489" s="1">
        <v>18</v>
      </c>
      <c r="I4489" s="1" t="s">
        <v>33471</v>
      </c>
      <c r="J4489" s="1" t="s">
        <v>33472</v>
      </c>
      <c r="K4489" s="1" t="s">
        <v>7972</v>
      </c>
      <c r="L4489" s="1" t="s">
        <v>8102</v>
      </c>
    </row>
    <row r="4490" spans="1:12" ht="37.5">
      <c r="A4490" s="1" t="s">
        <v>33473</v>
      </c>
      <c r="B4490" s="1" t="s">
        <v>33474</v>
      </c>
      <c r="C4490" s="1" t="s">
        <v>23900</v>
      </c>
      <c r="D4490" s="1" t="s">
        <v>33475</v>
      </c>
      <c r="E4490" s="1">
        <v>2015</v>
      </c>
      <c r="F4490" s="1" t="s">
        <v>33476</v>
      </c>
      <c r="G4490" s="1">
        <v>15324435</v>
      </c>
      <c r="H4490" s="1">
        <v>15</v>
      </c>
      <c r="I4490" s="1" t="s">
        <v>33477</v>
      </c>
      <c r="J4490" s="1" t="s">
        <v>33478</v>
      </c>
      <c r="K4490" s="1" t="s">
        <v>7972</v>
      </c>
      <c r="L4490" s="1" t="s">
        <v>33479</v>
      </c>
    </row>
    <row r="4491" spans="1:12" ht="50">
      <c r="A4491" s="1" t="s">
        <v>33480</v>
      </c>
      <c r="B4491" s="1" t="s">
        <v>33481</v>
      </c>
      <c r="C4491" s="1" t="s">
        <v>23900</v>
      </c>
      <c r="D4491" s="1" t="s">
        <v>33482</v>
      </c>
      <c r="E4491" s="1">
        <v>2015</v>
      </c>
      <c r="F4491" s="1" t="s">
        <v>33483</v>
      </c>
      <c r="G4491" s="1" t="s">
        <v>33484</v>
      </c>
      <c r="H4491" s="1">
        <v>4</v>
      </c>
      <c r="I4491" s="1" t="s">
        <v>33485</v>
      </c>
      <c r="J4491" s="1" t="s">
        <v>33486</v>
      </c>
      <c r="K4491" s="1" t="s">
        <v>7972</v>
      </c>
      <c r="L4491" s="1" t="s">
        <v>33487</v>
      </c>
    </row>
    <row r="4492" spans="1:12" ht="37.5">
      <c r="A4492" s="1" t="s">
        <v>33488</v>
      </c>
      <c r="B4492" s="1" t="s">
        <v>33489</v>
      </c>
      <c r="C4492" s="1" t="s">
        <v>23900</v>
      </c>
      <c r="D4492" s="1" t="s">
        <v>33490</v>
      </c>
      <c r="E4492" s="1">
        <v>2014</v>
      </c>
      <c r="F4492" s="1" t="s">
        <v>24422</v>
      </c>
      <c r="G4492" s="1">
        <v>200255</v>
      </c>
      <c r="H4492" s="1">
        <v>262</v>
      </c>
      <c r="I4492" s="1" t="s">
        <v>33491</v>
      </c>
      <c r="J4492" s="1" t="s">
        <v>33492</v>
      </c>
      <c r="K4492" s="1" t="s">
        <v>7972</v>
      </c>
      <c r="L4492" s="1" t="s">
        <v>7969</v>
      </c>
    </row>
    <row r="4493" spans="1:12" ht="37.5">
      <c r="A4493" s="1" t="s">
        <v>33493</v>
      </c>
      <c r="B4493" s="1" t="s">
        <v>33494</v>
      </c>
      <c r="C4493" s="1" t="s">
        <v>23900</v>
      </c>
      <c r="D4493" s="1" t="s">
        <v>33495</v>
      </c>
      <c r="E4493" s="1">
        <v>2015</v>
      </c>
      <c r="F4493" s="1" t="s">
        <v>12486</v>
      </c>
      <c r="G4493" s="1" t="s">
        <v>28522</v>
      </c>
      <c r="H4493" s="1">
        <v>26</v>
      </c>
      <c r="I4493" s="1" t="s">
        <v>33496</v>
      </c>
      <c r="J4493" s="1" t="s">
        <v>33497</v>
      </c>
      <c r="K4493" s="1" t="s">
        <v>7972</v>
      </c>
      <c r="L4493" s="1" t="s">
        <v>8102</v>
      </c>
    </row>
    <row r="4494" spans="1:12" ht="37.5">
      <c r="A4494" s="1" t="s">
        <v>33498</v>
      </c>
      <c r="B4494" s="1" t="s">
        <v>33499</v>
      </c>
      <c r="C4494" s="1" t="s">
        <v>23900</v>
      </c>
      <c r="D4494" s="1" t="s">
        <v>33500</v>
      </c>
      <c r="E4494" s="1">
        <v>2015</v>
      </c>
      <c r="F4494" s="1" t="s">
        <v>12218</v>
      </c>
      <c r="G4494" s="1" t="s">
        <v>24034</v>
      </c>
      <c r="H4494" s="1">
        <v>52</v>
      </c>
      <c r="I4494" s="1" t="s">
        <v>33501</v>
      </c>
      <c r="J4494" s="1" t="s">
        <v>33502</v>
      </c>
      <c r="K4494" s="1" t="s">
        <v>7972</v>
      </c>
      <c r="L4494" s="1" t="s">
        <v>7993</v>
      </c>
    </row>
    <row r="4495" spans="1:12" ht="37.5">
      <c r="A4495" s="1" t="s">
        <v>33503</v>
      </c>
      <c r="B4495" s="1" t="s">
        <v>33504</v>
      </c>
      <c r="C4495" s="1" t="s">
        <v>23900</v>
      </c>
      <c r="D4495" s="1" t="s">
        <v>33505</v>
      </c>
      <c r="E4495" s="1">
        <v>2014</v>
      </c>
      <c r="F4495" s="1" t="s">
        <v>33506</v>
      </c>
      <c r="G4495" s="1" t="s">
        <v>7969</v>
      </c>
      <c r="H4495" s="1" t="s">
        <v>7969</v>
      </c>
      <c r="I4495" s="1" t="s">
        <v>33507</v>
      </c>
      <c r="J4495" s="1" t="s">
        <v>33508</v>
      </c>
      <c r="K4495" s="1" t="s">
        <v>7972</v>
      </c>
      <c r="L4495" s="1" t="s">
        <v>10473</v>
      </c>
    </row>
    <row r="4496" spans="1:12" ht="37.5">
      <c r="A4496" s="1" t="s">
        <v>33509</v>
      </c>
      <c r="B4496" s="1" t="s">
        <v>33510</v>
      </c>
      <c r="C4496" s="1" t="s">
        <v>23900</v>
      </c>
      <c r="D4496" s="1" t="s">
        <v>33511</v>
      </c>
      <c r="E4496" s="1">
        <v>2015</v>
      </c>
      <c r="F4496" s="1" t="s">
        <v>33512</v>
      </c>
      <c r="G4496" s="1">
        <v>76813</v>
      </c>
      <c r="H4496" s="1">
        <v>58</v>
      </c>
      <c r="I4496" s="1" t="s">
        <v>33513</v>
      </c>
      <c r="J4496" s="1" t="s">
        <v>33514</v>
      </c>
      <c r="K4496" s="1" t="s">
        <v>7972</v>
      </c>
      <c r="L4496" s="1" t="s">
        <v>8027</v>
      </c>
    </row>
    <row r="4497" spans="1:12" ht="37.5">
      <c r="A4497" s="1" t="s">
        <v>33515</v>
      </c>
      <c r="B4497" s="1" t="s">
        <v>33516</v>
      </c>
      <c r="C4497" s="1" t="s">
        <v>23900</v>
      </c>
      <c r="D4497" s="1" t="s">
        <v>33517</v>
      </c>
      <c r="E4497" s="1">
        <v>2014</v>
      </c>
      <c r="F4497" s="1" t="s">
        <v>24422</v>
      </c>
      <c r="G4497" s="1">
        <v>200255</v>
      </c>
      <c r="H4497" s="1">
        <v>277</v>
      </c>
      <c r="I4497" s="1" t="s">
        <v>33518</v>
      </c>
      <c r="J4497" s="1" t="s">
        <v>33519</v>
      </c>
      <c r="K4497" s="1" t="s">
        <v>7972</v>
      </c>
      <c r="L4497" s="1" t="s">
        <v>8465</v>
      </c>
    </row>
    <row r="4498" spans="1:12" ht="37.5">
      <c r="A4498" s="1" t="s">
        <v>33520</v>
      </c>
      <c r="B4498" s="1" t="s">
        <v>33521</v>
      </c>
      <c r="C4498" s="1" t="s">
        <v>23900</v>
      </c>
      <c r="D4498" s="1" t="s">
        <v>33522</v>
      </c>
      <c r="E4498" s="1">
        <v>2014</v>
      </c>
      <c r="F4498" s="1" t="s">
        <v>33523</v>
      </c>
      <c r="G4498" s="1" t="s">
        <v>7969</v>
      </c>
      <c r="H4498" s="1" t="s">
        <v>7969</v>
      </c>
      <c r="I4498" s="1" t="s">
        <v>33524</v>
      </c>
      <c r="J4498" s="1" t="s">
        <v>33525</v>
      </c>
      <c r="K4498" s="1" t="s">
        <v>7972</v>
      </c>
      <c r="L4498" s="1" t="s">
        <v>8102</v>
      </c>
    </row>
    <row r="4499" spans="1:12" ht="37.5">
      <c r="A4499" s="1" t="s">
        <v>33526</v>
      </c>
      <c r="B4499" s="1" t="s">
        <v>33527</v>
      </c>
      <c r="C4499" s="1" t="s">
        <v>23900</v>
      </c>
      <c r="D4499" s="1" t="s">
        <v>33528</v>
      </c>
      <c r="E4499" s="1">
        <v>2014</v>
      </c>
      <c r="F4499" s="1" t="s">
        <v>8005</v>
      </c>
      <c r="G4499" s="1">
        <v>9208542</v>
      </c>
      <c r="H4499" s="1">
        <v>70</v>
      </c>
      <c r="I4499" s="1" t="s">
        <v>33529</v>
      </c>
      <c r="J4499" s="1" t="s">
        <v>33530</v>
      </c>
      <c r="K4499" s="1" t="s">
        <v>7972</v>
      </c>
      <c r="L4499" s="1" t="s">
        <v>22570</v>
      </c>
    </row>
    <row r="4500" spans="1:12" ht="37.5">
      <c r="A4500" s="1" t="s">
        <v>33531</v>
      </c>
      <c r="B4500" s="1" t="s">
        <v>33532</v>
      </c>
      <c r="C4500" s="1" t="s">
        <v>23900</v>
      </c>
      <c r="D4500" s="1" t="s">
        <v>33533</v>
      </c>
      <c r="E4500" s="1">
        <v>2014</v>
      </c>
      <c r="F4500" s="1" t="s">
        <v>33534</v>
      </c>
      <c r="G4500" s="1" t="s">
        <v>7969</v>
      </c>
      <c r="H4500" s="1" t="s">
        <v>7969</v>
      </c>
      <c r="I4500" s="1" t="s">
        <v>33535</v>
      </c>
      <c r="J4500" s="1" t="s">
        <v>33536</v>
      </c>
      <c r="K4500" s="1" t="s">
        <v>7972</v>
      </c>
      <c r="L4500" s="1" t="s">
        <v>8102</v>
      </c>
    </row>
    <row r="4501" spans="1:12" ht="37.5">
      <c r="A4501" s="1" t="s">
        <v>33537</v>
      </c>
      <c r="B4501" s="1" t="s">
        <v>33538</v>
      </c>
      <c r="C4501" s="1" t="s">
        <v>23900</v>
      </c>
      <c r="D4501" s="1" t="s">
        <v>33539</v>
      </c>
      <c r="E4501" s="1">
        <v>2015</v>
      </c>
      <c r="F4501" s="1" t="s">
        <v>33540</v>
      </c>
      <c r="G4501" s="1" t="s">
        <v>7969</v>
      </c>
      <c r="H4501" s="1" t="s">
        <v>7969</v>
      </c>
      <c r="I4501" s="1" t="s">
        <v>33541</v>
      </c>
      <c r="J4501" s="1" t="s">
        <v>33542</v>
      </c>
      <c r="K4501" s="1" t="s">
        <v>7972</v>
      </c>
      <c r="L4501" s="1" t="s">
        <v>8102</v>
      </c>
    </row>
    <row r="4502" spans="1:12" ht="37.5">
      <c r="A4502" s="1" t="s">
        <v>33543</v>
      </c>
      <c r="B4502" s="1" t="s">
        <v>33544</v>
      </c>
      <c r="C4502" s="1" t="s">
        <v>23900</v>
      </c>
      <c r="D4502" s="1" t="s">
        <v>33545</v>
      </c>
      <c r="E4502" s="1">
        <v>2014</v>
      </c>
      <c r="F4502" s="1" t="s">
        <v>10830</v>
      </c>
      <c r="G4502" s="1">
        <v>15566013</v>
      </c>
      <c r="H4502" s="1">
        <v>9</v>
      </c>
      <c r="I4502" s="1" t="s">
        <v>33546</v>
      </c>
      <c r="J4502" s="1" t="s">
        <v>33547</v>
      </c>
      <c r="K4502" s="1" t="s">
        <v>7972</v>
      </c>
      <c r="L4502" s="1" t="s">
        <v>8102</v>
      </c>
    </row>
    <row r="4503" spans="1:12" ht="37.5">
      <c r="A4503" s="1" t="s">
        <v>33548</v>
      </c>
      <c r="B4503" s="1" t="s">
        <v>33549</v>
      </c>
      <c r="C4503" s="1" t="s">
        <v>23900</v>
      </c>
      <c r="D4503" s="1" t="s">
        <v>33550</v>
      </c>
      <c r="E4503" s="1">
        <v>2015</v>
      </c>
      <c r="F4503" s="1" t="s">
        <v>9013</v>
      </c>
      <c r="G4503" s="1">
        <v>18770509</v>
      </c>
      <c r="H4503" s="1">
        <v>46</v>
      </c>
      <c r="I4503" s="1" t="s">
        <v>33551</v>
      </c>
      <c r="J4503" s="1" t="s">
        <v>33552</v>
      </c>
      <c r="K4503" s="1" t="s">
        <v>7972</v>
      </c>
      <c r="L4503" s="1" t="s">
        <v>7993</v>
      </c>
    </row>
    <row r="4504" spans="1:12" ht="37.5">
      <c r="A4504" s="1" t="s">
        <v>33553</v>
      </c>
      <c r="B4504" s="1" t="s">
        <v>33554</v>
      </c>
      <c r="C4504" s="1" t="s">
        <v>23900</v>
      </c>
      <c r="D4504" s="1" t="s">
        <v>33555</v>
      </c>
      <c r="E4504" s="1">
        <v>2014</v>
      </c>
      <c r="F4504" s="1" t="s">
        <v>24422</v>
      </c>
      <c r="G4504" s="1">
        <v>200255</v>
      </c>
      <c r="H4504" s="1">
        <v>258</v>
      </c>
      <c r="I4504" s="1" t="s">
        <v>33556</v>
      </c>
      <c r="J4504" s="1" t="s">
        <v>33557</v>
      </c>
      <c r="K4504" s="1" t="s">
        <v>7972</v>
      </c>
      <c r="L4504" s="1" t="s">
        <v>7969</v>
      </c>
    </row>
    <row r="4505" spans="1:12" ht="37.5">
      <c r="A4505" s="1" t="s">
        <v>33558</v>
      </c>
      <c r="B4505" s="1" t="s">
        <v>33559</v>
      </c>
      <c r="C4505" s="1" t="s">
        <v>23900</v>
      </c>
      <c r="D4505" s="1" t="s">
        <v>33560</v>
      </c>
      <c r="E4505" s="1">
        <v>2015</v>
      </c>
      <c r="F4505" s="1" t="s">
        <v>10830</v>
      </c>
      <c r="G4505" s="1">
        <v>15566013</v>
      </c>
      <c r="H4505" s="1">
        <v>10</v>
      </c>
      <c r="I4505" s="1" t="s">
        <v>33561</v>
      </c>
      <c r="J4505" s="1" t="s">
        <v>33562</v>
      </c>
      <c r="K4505" s="1" t="s">
        <v>7972</v>
      </c>
      <c r="L4505" s="1" t="s">
        <v>8102</v>
      </c>
    </row>
    <row r="4506" spans="1:12" ht="37.5">
      <c r="A4506" s="1" t="s">
        <v>33563</v>
      </c>
      <c r="B4506" s="1" t="s">
        <v>33564</v>
      </c>
      <c r="C4506" s="1" t="s">
        <v>23900</v>
      </c>
      <c r="D4506" s="1" t="s">
        <v>33565</v>
      </c>
      <c r="E4506" s="1">
        <v>2014</v>
      </c>
      <c r="F4506" s="1" t="s">
        <v>33566</v>
      </c>
      <c r="G4506" s="1" t="s">
        <v>7969</v>
      </c>
      <c r="H4506" s="1" t="s">
        <v>7969</v>
      </c>
      <c r="I4506" s="1" t="s">
        <v>33567</v>
      </c>
      <c r="J4506" s="1" t="s">
        <v>33568</v>
      </c>
      <c r="K4506" s="1" t="s">
        <v>7972</v>
      </c>
      <c r="L4506" s="1" t="s">
        <v>8102</v>
      </c>
    </row>
    <row r="4507" spans="1:12" ht="37.5">
      <c r="A4507" s="1" t="s">
        <v>33569</v>
      </c>
      <c r="B4507" s="1" t="s">
        <v>33570</v>
      </c>
      <c r="C4507" s="1" t="s">
        <v>23900</v>
      </c>
      <c r="D4507" s="1" t="s">
        <v>33571</v>
      </c>
      <c r="E4507" s="1">
        <v>2014</v>
      </c>
      <c r="F4507" s="1" t="s">
        <v>8308</v>
      </c>
      <c r="G4507" s="1">
        <v>16155262</v>
      </c>
      <c r="H4507" s="1">
        <v>14</v>
      </c>
      <c r="I4507" s="1" t="s">
        <v>33572</v>
      </c>
      <c r="J4507" s="1" t="s">
        <v>33573</v>
      </c>
      <c r="K4507" s="1" t="s">
        <v>7972</v>
      </c>
      <c r="L4507" s="1" t="s">
        <v>13352</v>
      </c>
    </row>
    <row r="4508" spans="1:12" ht="37.5">
      <c r="A4508" s="1" t="s">
        <v>33574</v>
      </c>
      <c r="B4508" s="1" t="s">
        <v>33575</v>
      </c>
      <c r="C4508" s="1" t="s">
        <v>23900</v>
      </c>
      <c r="D4508" s="1" t="s">
        <v>33576</v>
      </c>
      <c r="E4508" s="1">
        <v>2014</v>
      </c>
      <c r="F4508" s="1" t="s">
        <v>9153</v>
      </c>
      <c r="G4508" s="1" t="s">
        <v>24280</v>
      </c>
      <c r="H4508" s="1">
        <v>19</v>
      </c>
      <c r="I4508" s="1" t="s">
        <v>33577</v>
      </c>
      <c r="J4508" s="1" t="s">
        <v>33578</v>
      </c>
      <c r="K4508" s="1" t="s">
        <v>7972</v>
      </c>
      <c r="L4508" s="1" t="s">
        <v>22570</v>
      </c>
    </row>
    <row r="4509" spans="1:12" ht="37.5">
      <c r="A4509" s="1" t="s">
        <v>33579</v>
      </c>
      <c r="B4509" s="1" t="s">
        <v>33580</v>
      </c>
      <c r="C4509" s="1" t="s">
        <v>23900</v>
      </c>
      <c r="D4509" s="1" t="s">
        <v>33581</v>
      </c>
      <c r="E4509" s="1">
        <v>2015</v>
      </c>
      <c r="F4509" s="1" t="s">
        <v>8491</v>
      </c>
      <c r="G4509" s="1">
        <v>21693536</v>
      </c>
      <c r="H4509" s="1">
        <v>3</v>
      </c>
      <c r="I4509" s="1" t="s">
        <v>33582</v>
      </c>
      <c r="J4509" s="1" t="s">
        <v>33583</v>
      </c>
      <c r="K4509" s="1" t="s">
        <v>7972</v>
      </c>
      <c r="L4509" s="1" t="s">
        <v>8102</v>
      </c>
    </row>
    <row r="4510" spans="1:12" ht="37.5">
      <c r="A4510" s="1" t="s">
        <v>33584</v>
      </c>
      <c r="B4510" s="1" t="s">
        <v>33585</v>
      </c>
      <c r="C4510" s="1" t="s">
        <v>23900</v>
      </c>
      <c r="D4510" s="1" t="s">
        <v>33586</v>
      </c>
      <c r="E4510" s="1">
        <v>2015</v>
      </c>
      <c r="F4510" s="1" t="s">
        <v>8055</v>
      </c>
      <c r="G4510" s="1">
        <v>18650929</v>
      </c>
      <c r="H4510" s="1">
        <v>557</v>
      </c>
      <c r="I4510" s="1" t="s">
        <v>33587</v>
      </c>
      <c r="J4510" s="1" t="s">
        <v>33588</v>
      </c>
      <c r="K4510" s="1" t="s">
        <v>7972</v>
      </c>
      <c r="L4510" s="1" t="s">
        <v>13352</v>
      </c>
    </row>
    <row r="4511" spans="1:12" ht="50">
      <c r="A4511" s="1" t="s">
        <v>33589</v>
      </c>
      <c r="B4511" s="1" t="s">
        <v>33590</v>
      </c>
      <c r="C4511" s="1" t="s">
        <v>23900</v>
      </c>
      <c r="D4511" s="1" t="s">
        <v>33591</v>
      </c>
      <c r="E4511" s="1">
        <v>2015</v>
      </c>
      <c r="F4511" s="1" t="s">
        <v>8831</v>
      </c>
      <c r="G4511" s="1">
        <v>3029743</v>
      </c>
      <c r="H4511" s="1">
        <v>9351</v>
      </c>
      <c r="I4511" s="1" t="s">
        <v>33592</v>
      </c>
      <c r="J4511" s="1" t="s">
        <v>33593</v>
      </c>
      <c r="K4511" s="1" t="s">
        <v>7972</v>
      </c>
      <c r="L4511" s="1" t="s">
        <v>13352</v>
      </c>
    </row>
    <row r="4512" spans="1:12" ht="37.5">
      <c r="A4512" s="1" t="s">
        <v>33594</v>
      </c>
      <c r="B4512" s="1" t="s">
        <v>33595</v>
      </c>
      <c r="C4512" s="1" t="s">
        <v>23900</v>
      </c>
      <c r="D4512" s="1" t="s">
        <v>33596</v>
      </c>
      <c r="E4512" s="1">
        <v>2015</v>
      </c>
      <c r="F4512" s="1" t="s">
        <v>15563</v>
      </c>
      <c r="G4512" s="1">
        <v>3085961</v>
      </c>
      <c r="H4512" s="1">
        <v>39</v>
      </c>
      <c r="I4512" s="1" t="s">
        <v>33597</v>
      </c>
      <c r="J4512" s="1" t="s">
        <v>33598</v>
      </c>
      <c r="K4512" s="1" t="s">
        <v>7972</v>
      </c>
      <c r="L4512" s="1" t="s">
        <v>8027</v>
      </c>
    </row>
    <row r="4513" spans="1:12" ht="37.5">
      <c r="A4513" s="1" t="s">
        <v>33599</v>
      </c>
      <c r="B4513" s="1" t="s">
        <v>33600</v>
      </c>
      <c r="C4513" s="1" t="s">
        <v>23900</v>
      </c>
      <c r="D4513" s="1" t="s">
        <v>33601</v>
      </c>
      <c r="E4513" s="1">
        <v>2014</v>
      </c>
      <c r="F4513" s="1" t="s">
        <v>18303</v>
      </c>
      <c r="G4513" s="1" t="s">
        <v>25105</v>
      </c>
      <c r="H4513" s="1">
        <v>16</v>
      </c>
      <c r="I4513" s="1" t="s">
        <v>33602</v>
      </c>
      <c r="J4513" s="1" t="s">
        <v>33603</v>
      </c>
      <c r="K4513" s="1" t="s">
        <v>7972</v>
      </c>
      <c r="L4513" s="1" t="s">
        <v>8102</v>
      </c>
    </row>
    <row r="4514" spans="1:12" ht="37.5">
      <c r="A4514" s="1" t="s">
        <v>33604</v>
      </c>
      <c r="B4514" s="1" t="s">
        <v>33605</v>
      </c>
      <c r="C4514" s="1" t="s">
        <v>23900</v>
      </c>
      <c r="D4514" s="1" t="s">
        <v>33606</v>
      </c>
      <c r="E4514" s="1">
        <v>2015</v>
      </c>
      <c r="F4514" s="1" t="s">
        <v>33607</v>
      </c>
      <c r="G4514" s="1" t="s">
        <v>7969</v>
      </c>
      <c r="H4514" s="1" t="s">
        <v>7969</v>
      </c>
      <c r="I4514" s="1" t="s">
        <v>33608</v>
      </c>
      <c r="J4514" s="1" t="s">
        <v>33609</v>
      </c>
      <c r="K4514" s="1" t="s">
        <v>7972</v>
      </c>
      <c r="L4514" s="1" t="s">
        <v>8102</v>
      </c>
    </row>
    <row r="4515" spans="1:12" ht="37.5">
      <c r="A4515" s="1" t="s">
        <v>33610</v>
      </c>
      <c r="B4515" s="1" t="s">
        <v>33611</v>
      </c>
      <c r="C4515" s="1" t="s">
        <v>23900</v>
      </c>
      <c r="D4515" s="1" t="s">
        <v>33612</v>
      </c>
      <c r="E4515" s="1">
        <v>2014</v>
      </c>
      <c r="F4515" s="1" t="s">
        <v>25245</v>
      </c>
      <c r="G4515" s="1">
        <v>10636919</v>
      </c>
      <c r="H4515" s="1" t="s">
        <v>7969</v>
      </c>
      <c r="I4515" s="1" t="s">
        <v>33613</v>
      </c>
      <c r="J4515" s="1" t="s">
        <v>33614</v>
      </c>
      <c r="K4515" s="1" t="s">
        <v>7972</v>
      </c>
      <c r="L4515" s="1" t="s">
        <v>8078</v>
      </c>
    </row>
    <row r="4516" spans="1:12" ht="37.5">
      <c r="A4516" s="1" t="s">
        <v>33615</v>
      </c>
      <c r="B4516" s="1" t="s">
        <v>33616</v>
      </c>
      <c r="C4516" s="1" t="s">
        <v>23900</v>
      </c>
      <c r="D4516" s="1" t="s">
        <v>33617</v>
      </c>
      <c r="E4516" s="1">
        <v>2014</v>
      </c>
      <c r="F4516" s="1" t="s">
        <v>10830</v>
      </c>
      <c r="G4516" s="1">
        <v>15566013</v>
      </c>
      <c r="H4516" s="1">
        <v>9</v>
      </c>
      <c r="I4516" s="1" t="s">
        <v>33618</v>
      </c>
      <c r="J4516" s="1" t="s">
        <v>33619</v>
      </c>
      <c r="K4516" s="1" t="s">
        <v>7972</v>
      </c>
      <c r="L4516" s="1" t="s">
        <v>8102</v>
      </c>
    </row>
    <row r="4517" spans="1:12" ht="37.5">
      <c r="A4517" s="1" t="s">
        <v>33620</v>
      </c>
      <c r="B4517" s="1" t="s">
        <v>33621</v>
      </c>
      <c r="C4517" s="1" t="s">
        <v>23900</v>
      </c>
      <c r="D4517" s="1" t="s">
        <v>33622</v>
      </c>
      <c r="E4517" s="1">
        <v>2015</v>
      </c>
      <c r="F4517" s="1" t="s">
        <v>9013</v>
      </c>
      <c r="G4517" s="1">
        <v>18770509</v>
      </c>
      <c r="H4517" s="1">
        <v>48</v>
      </c>
      <c r="I4517" s="1" t="s">
        <v>33623</v>
      </c>
      <c r="J4517" s="1" t="s">
        <v>33624</v>
      </c>
      <c r="K4517" s="1" t="s">
        <v>7972</v>
      </c>
      <c r="L4517" s="1" t="s">
        <v>7993</v>
      </c>
    </row>
    <row r="4518" spans="1:12" ht="37.5">
      <c r="A4518" s="1" t="s">
        <v>33625</v>
      </c>
      <c r="B4518" s="1" t="s">
        <v>33626</v>
      </c>
      <c r="C4518" s="1" t="s">
        <v>23900</v>
      </c>
      <c r="D4518" s="1" t="s">
        <v>33627</v>
      </c>
      <c r="E4518" s="1">
        <v>2014</v>
      </c>
      <c r="F4518" s="1" t="s">
        <v>20091</v>
      </c>
      <c r="G4518" s="1">
        <v>13191578</v>
      </c>
      <c r="H4518" s="1">
        <v>26</v>
      </c>
      <c r="I4518" s="1" t="s">
        <v>33628</v>
      </c>
      <c r="J4518" s="1" t="s">
        <v>33629</v>
      </c>
      <c r="K4518" s="1" t="s">
        <v>7972</v>
      </c>
      <c r="L4518" s="1" t="s">
        <v>20094</v>
      </c>
    </row>
    <row r="4519" spans="1:12" ht="37.5">
      <c r="A4519" s="1" t="s">
        <v>33630</v>
      </c>
      <c r="B4519" s="1" t="s">
        <v>33631</v>
      </c>
      <c r="C4519" s="1" t="s">
        <v>23900</v>
      </c>
      <c r="D4519" s="1" t="s">
        <v>33632</v>
      </c>
      <c r="E4519" s="1">
        <v>2014</v>
      </c>
      <c r="F4519" s="1" t="s">
        <v>33633</v>
      </c>
      <c r="G4519" s="1">
        <v>3698203</v>
      </c>
      <c r="H4519" s="1">
        <v>84</v>
      </c>
      <c r="I4519" s="1" t="s">
        <v>33247</v>
      </c>
      <c r="J4519" s="1" t="s">
        <v>33634</v>
      </c>
      <c r="K4519" s="1" t="s">
        <v>7972</v>
      </c>
      <c r="L4519" s="1" t="s">
        <v>33635</v>
      </c>
    </row>
    <row r="4520" spans="1:12" ht="37.5">
      <c r="A4520" s="1" t="s">
        <v>33636</v>
      </c>
      <c r="B4520" s="1" t="s">
        <v>33637</v>
      </c>
      <c r="C4520" s="1" t="s">
        <v>23900</v>
      </c>
      <c r="D4520" s="1" t="s">
        <v>33638</v>
      </c>
      <c r="E4520" s="1">
        <v>2015</v>
      </c>
      <c r="F4520" s="1" t="s">
        <v>33639</v>
      </c>
      <c r="G4520" s="1">
        <v>10870156</v>
      </c>
      <c r="H4520" s="1">
        <v>33</v>
      </c>
      <c r="I4520" s="1" t="s">
        <v>33640</v>
      </c>
      <c r="J4520" s="1" t="s">
        <v>33641</v>
      </c>
      <c r="K4520" s="1" t="s">
        <v>7972</v>
      </c>
      <c r="L4520" s="1" t="s">
        <v>31748</v>
      </c>
    </row>
    <row r="4521" spans="1:12" ht="37.5">
      <c r="A4521" s="1" t="s">
        <v>33642</v>
      </c>
      <c r="B4521" s="1" t="s">
        <v>33643</v>
      </c>
      <c r="C4521" s="1" t="s">
        <v>23900</v>
      </c>
      <c r="D4521" s="1" t="s">
        <v>33644</v>
      </c>
      <c r="E4521" s="1">
        <v>2015</v>
      </c>
      <c r="F4521" s="1" t="s">
        <v>21489</v>
      </c>
      <c r="G4521" s="1">
        <v>10058885</v>
      </c>
      <c r="H4521" s="1">
        <v>22</v>
      </c>
      <c r="I4521" s="1" t="s">
        <v>33645</v>
      </c>
      <c r="J4521" s="1" t="s">
        <v>33646</v>
      </c>
      <c r="K4521" s="1" t="s">
        <v>7972</v>
      </c>
      <c r="L4521" s="1" t="s">
        <v>33647</v>
      </c>
    </row>
    <row r="4522" spans="1:12" ht="37.5">
      <c r="A4522" s="1" t="s">
        <v>33648</v>
      </c>
      <c r="B4522" s="1" t="s">
        <v>33649</v>
      </c>
      <c r="C4522" s="1" t="s">
        <v>23900</v>
      </c>
      <c r="D4522" s="1" t="s">
        <v>33650</v>
      </c>
      <c r="E4522" s="1">
        <v>2014</v>
      </c>
      <c r="F4522" s="1" t="s">
        <v>10161</v>
      </c>
      <c r="G4522" s="1">
        <v>10414347</v>
      </c>
      <c r="H4522" s="1">
        <v>26</v>
      </c>
      <c r="I4522" s="1" t="s">
        <v>33651</v>
      </c>
      <c r="J4522" s="1" t="s">
        <v>33652</v>
      </c>
      <c r="K4522" s="1" t="s">
        <v>7972</v>
      </c>
      <c r="L4522" s="1" t="s">
        <v>8078</v>
      </c>
    </row>
    <row r="4523" spans="1:12" ht="37.5">
      <c r="A4523" s="1" t="s">
        <v>33653</v>
      </c>
      <c r="B4523" s="1" t="s">
        <v>33654</v>
      </c>
      <c r="C4523" s="1" t="s">
        <v>23900</v>
      </c>
      <c r="D4523" s="1" t="s">
        <v>33655</v>
      </c>
      <c r="E4523" s="1">
        <v>2014</v>
      </c>
      <c r="F4523" s="1" t="s">
        <v>11197</v>
      </c>
      <c r="G4523" s="1">
        <v>3043975</v>
      </c>
      <c r="H4523" s="1">
        <v>539</v>
      </c>
      <c r="I4523" s="1" t="s">
        <v>33656</v>
      </c>
      <c r="J4523" s="1" t="s">
        <v>33657</v>
      </c>
      <c r="K4523" s="1" t="s">
        <v>7972</v>
      </c>
      <c r="L4523" s="1" t="s">
        <v>7993</v>
      </c>
    </row>
    <row r="4524" spans="1:12" ht="37.5">
      <c r="A4524" s="1" t="s">
        <v>33658</v>
      </c>
      <c r="B4524" s="1" t="s">
        <v>33659</v>
      </c>
      <c r="C4524" s="1" t="s">
        <v>23900</v>
      </c>
      <c r="D4524" s="1" t="s">
        <v>33660</v>
      </c>
      <c r="E4524" s="1">
        <v>2014</v>
      </c>
      <c r="F4524" s="1" t="s">
        <v>16379</v>
      </c>
      <c r="G4524" s="1">
        <v>14764687</v>
      </c>
      <c r="H4524" s="1">
        <v>508</v>
      </c>
      <c r="I4524" s="1" t="s">
        <v>33661</v>
      </c>
      <c r="J4524" s="1" t="s">
        <v>33662</v>
      </c>
      <c r="K4524" s="1" t="s">
        <v>7972</v>
      </c>
      <c r="L4524" s="1" t="s">
        <v>7969</v>
      </c>
    </row>
    <row r="4525" spans="1:12" ht="37.5">
      <c r="A4525" s="1" t="s">
        <v>33663</v>
      </c>
      <c r="B4525" s="1" t="s">
        <v>33664</v>
      </c>
      <c r="C4525" s="1" t="s">
        <v>23900</v>
      </c>
      <c r="D4525" s="1" t="s">
        <v>33665</v>
      </c>
      <c r="E4525" s="1">
        <v>2014</v>
      </c>
      <c r="F4525" s="1" t="s">
        <v>33666</v>
      </c>
      <c r="G4525" s="1" t="s">
        <v>7969</v>
      </c>
      <c r="H4525" s="1" t="s">
        <v>7969</v>
      </c>
      <c r="I4525" s="1" t="s">
        <v>33667</v>
      </c>
      <c r="J4525" s="1" t="s">
        <v>33668</v>
      </c>
      <c r="K4525" s="1" t="s">
        <v>7972</v>
      </c>
      <c r="L4525" s="1" t="s">
        <v>10473</v>
      </c>
    </row>
    <row r="4526" spans="1:12" ht="37.5">
      <c r="A4526" s="1" t="s">
        <v>33669</v>
      </c>
      <c r="B4526" s="1" t="s">
        <v>33670</v>
      </c>
      <c r="C4526" s="1" t="s">
        <v>23900</v>
      </c>
      <c r="D4526" s="1" t="s">
        <v>33671</v>
      </c>
      <c r="E4526" s="1">
        <v>2014</v>
      </c>
      <c r="F4526" s="1" t="s">
        <v>10088</v>
      </c>
      <c r="G4526" s="1">
        <v>15513203</v>
      </c>
      <c r="H4526" s="1">
        <v>10</v>
      </c>
      <c r="I4526" s="1" t="s">
        <v>33672</v>
      </c>
      <c r="J4526" s="1" t="s">
        <v>33673</v>
      </c>
      <c r="K4526" s="1" t="s">
        <v>7972</v>
      </c>
      <c r="L4526" s="1" t="s">
        <v>8078</v>
      </c>
    </row>
    <row r="4527" spans="1:12" ht="37.5">
      <c r="A4527" s="1" t="s">
        <v>33674</v>
      </c>
      <c r="B4527" s="1" t="s">
        <v>33675</v>
      </c>
      <c r="C4527" s="1" t="s">
        <v>23900</v>
      </c>
      <c r="D4527" s="1" t="s">
        <v>33676</v>
      </c>
      <c r="E4527" s="1">
        <v>2015</v>
      </c>
      <c r="F4527" s="1" t="s">
        <v>33677</v>
      </c>
      <c r="G4527" s="1" t="s">
        <v>7969</v>
      </c>
      <c r="H4527" s="1" t="s">
        <v>7969</v>
      </c>
      <c r="I4527" s="1" t="s">
        <v>33678</v>
      </c>
      <c r="J4527" s="1" t="s">
        <v>33679</v>
      </c>
      <c r="K4527" s="1" t="s">
        <v>7972</v>
      </c>
      <c r="L4527" s="1" t="s">
        <v>8102</v>
      </c>
    </row>
    <row r="4528" spans="1:12" ht="37.5">
      <c r="A4528" s="1" t="s">
        <v>33680</v>
      </c>
      <c r="B4528" s="1" t="s">
        <v>33681</v>
      </c>
      <c r="C4528" s="1" t="s">
        <v>23900</v>
      </c>
      <c r="D4528" s="1" t="s">
        <v>33682</v>
      </c>
      <c r="E4528" s="1">
        <v>2015</v>
      </c>
      <c r="F4528" s="1" t="s">
        <v>33683</v>
      </c>
      <c r="G4528" s="1" t="s">
        <v>7969</v>
      </c>
      <c r="H4528" s="1" t="s">
        <v>7969</v>
      </c>
      <c r="I4528" s="1" t="s">
        <v>33684</v>
      </c>
      <c r="J4528" s="1" t="s">
        <v>33685</v>
      </c>
      <c r="K4528" s="1" t="s">
        <v>7972</v>
      </c>
      <c r="L4528" s="1" t="s">
        <v>8102</v>
      </c>
    </row>
    <row r="4529" spans="1:12" ht="50">
      <c r="A4529" s="1" t="s">
        <v>33686</v>
      </c>
      <c r="B4529" s="1" t="s">
        <v>33687</v>
      </c>
      <c r="C4529" s="1" t="s">
        <v>23900</v>
      </c>
      <c r="D4529" s="1" t="s">
        <v>33688</v>
      </c>
      <c r="E4529" s="1">
        <v>2015</v>
      </c>
      <c r="F4529" s="1" t="s">
        <v>33689</v>
      </c>
      <c r="G4529" s="1" t="s">
        <v>7969</v>
      </c>
      <c r="H4529" s="1" t="s">
        <v>7969</v>
      </c>
      <c r="I4529" s="1" t="s">
        <v>33690</v>
      </c>
      <c r="J4529" s="1" t="s">
        <v>33691</v>
      </c>
      <c r="K4529" s="1" t="s">
        <v>7972</v>
      </c>
      <c r="L4529" s="1" t="s">
        <v>8102</v>
      </c>
    </row>
    <row r="4530" spans="1:12" ht="50">
      <c r="A4530" s="1" t="s">
        <v>33692</v>
      </c>
      <c r="B4530" s="1" t="s">
        <v>33693</v>
      </c>
      <c r="C4530" s="1" t="s">
        <v>23900</v>
      </c>
      <c r="D4530" s="1" t="s">
        <v>33694</v>
      </c>
      <c r="E4530" s="1">
        <v>2015</v>
      </c>
      <c r="F4530" s="1" t="s">
        <v>33695</v>
      </c>
      <c r="G4530" s="1" t="s">
        <v>7969</v>
      </c>
      <c r="H4530" s="1" t="s">
        <v>7969</v>
      </c>
      <c r="I4530" s="1" t="s">
        <v>9663</v>
      </c>
      <c r="J4530" s="1" t="s">
        <v>33696</v>
      </c>
      <c r="K4530" s="1" t="s">
        <v>7972</v>
      </c>
      <c r="L4530" s="1" t="s">
        <v>8102</v>
      </c>
    </row>
    <row r="4531" spans="1:12" ht="37.5">
      <c r="A4531" s="1" t="s">
        <v>33697</v>
      </c>
      <c r="B4531" s="1" t="s">
        <v>33698</v>
      </c>
      <c r="C4531" s="1" t="s">
        <v>23900</v>
      </c>
      <c r="D4531" s="1" t="s">
        <v>33699</v>
      </c>
      <c r="E4531" s="1">
        <v>2015</v>
      </c>
      <c r="F4531" s="1" t="s">
        <v>12218</v>
      </c>
      <c r="G4531" s="1" t="s">
        <v>24034</v>
      </c>
      <c r="H4531" s="1">
        <v>43</v>
      </c>
      <c r="I4531" s="1" t="s">
        <v>33700</v>
      </c>
      <c r="J4531" s="1" t="s">
        <v>33701</v>
      </c>
      <c r="K4531" s="1" t="s">
        <v>7972</v>
      </c>
      <c r="L4531" s="1" t="s">
        <v>7993</v>
      </c>
    </row>
    <row r="4532" spans="1:12" ht="37.5">
      <c r="A4532" s="1" t="s">
        <v>33702</v>
      </c>
      <c r="B4532" s="1" t="s">
        <v>33703</v>
      </c>
      <c r="C4532" s="1" t="s">
        <v>23900</v>
      </c>
      <c r="D4532" s="1" t="s">
        <v>33704</v>
      </c>
      <c r="E4532" s="1">
        <v>2014</v>
      </c>
      <c r="F4532" s="1" t="s">
        <v>9537</v>
      </c>
      <c r="G4532" s="1">
        <v>15437221</v>
      </c>
      <c r="H4532" s="1" t="s">
        <v>7969</v>
      </c>
      <c r="I4532" s="1" t="s">
        <v>33705</v>
      </c>
      <c r="J4532" s="1" t="s">
        <v>33706</v>
      </c>
      <c r="K4532" s="1" t="s">
        <v>7972</v>
      </c>
      <c r="L4532" s="1" t="s">
        <v>8324</v>
      </c>
    </row>
    <row r="4533" spans="1:12" ht="37.5">
      <c r="A4533" s="1" t="s">
        <v>33707</v>
      </c>
      <c r="B4533" s="1" t="s">
        <v>33708</v>
      </c>
      <c r="C4533" s="1" t="s">
        <v>23900</v>
      </c>
      <c r="D4533" s="1" t="s">
        <v>33709</v>
      </c>
      <c r="E4533" s="1">
        <v>2015</v>
      </c>
      <c r="F4533" s="1" t="s">
        <v>33710</v>
      </c>
      <c r="G4533" s="1">
        <v>22145796</v>
      </c>
      <c r="H4533" s="1">
        <v>2</v>
      </c>
      <c r="I4533" s="1" t="s">
        <v>33711</v>
      </c>
      <c r="J4533" s="1" t="s">
        <v>33712</v>
      </c>
      <c r="K4533" s="1" t="s">
        <v>7972</v>
      </c>
      <c r="L4533" s="1" t="s">
        <v>8465</v>
      </c>
    </row>
    <row r="4534" spans="1:12" ht="37.5">
      <c r="A4534" s="1" t="s">
        <v>33713</v>
      </c>
      <c r="B4534" s="1" t="s">
        <v>33714</v>
      </c>
      <c r="C4534" s="1" t="s">
        <v>23900</v>
      </c>
      <c r="D4534" s="1" t="s">
        <v>33715</v>
      </c>
      <c r="E4534" s="1">
        <v>2015</v>
      </c>
      <c r="F4534" s="1" t="s">
        <v>16043</v>
      </c>
      <c r="G4534" s="1">
        <v>10782</v>
      </c>
      <c r="H4534" s="1">
        <v>58</v>
      </c>
      <c r="I4534" s="1" t="s">
        <v>33716</v>
      </c>
      <c r="J4534" s="1" t="s">
        <v>33717</v>
      </c>
      <c r="K4534" s="1" t="s">
        <v>7972</v>
      </c>
      <c r="L4534" s="1" t="s">
        <v>8324</v>
      </c>
    </row>
    <row r="4535" spans="1:12" ht="37.5">
      <c r="A4535" s="1" t="s">
        <v>33718</v>
      </c>
      <c r="B4535" s="1" t="s">
        <v>33719</v>
      </c>
      <c r="C4535" s="1" t="s">
        <v>23900</v>
      </c>
      <c r="D4535" s="1" t="s">
        <v>33720</v>
      </c>
      <c r="E4535" s="1">
        <v>2014</v>
      </c>
      <c r="F4535" s="1" t="s">
        <v>33721</v>
      </c>
      <c r="G4535" s="1" t="s">
        <v>7969</v>
      </c>
      <c r="H4535" s="1" t="s">
        <v>7969</v>
      </c>
      <c r="I4535" s="1" t="s">
        <v>33722</v>
      </c>
      <c r="J4535" s="1" t="s">
        <v>33723</v>
      </c>
      <c r="K4535" s="1" t="s">
        <v>7972</v>
      </c>
      <c r="L4535" s="1" t="s">
        <v>10473</v>
      </c>
    </row>
    <row r="4536" spans="1:12" ht="37.5">
      <c r="A4536" s="1" t="s">
        <v>33724</v>
      </c>
      <c r="B4536" s="1" t="s">
        <v>33725</v>
      </c>
      <c r="C4536" s="1" t="s">
        <v>23900</v>
      </c>
      <c r="D4536" s="1" t="s">
        <v>33726</v>
      </c>
      <c r="E4536" s="1">
        <v>2015</v>
      </c>
      <c r="F4536" s="1" t="s">
        <v>33727</v>
      </c>
      <c r="G4536" s="1">
        <v>14538245</v>
      </c>
      <c r="H4536" s="1">
        <v>18</v>
      </c>
      <c r="I4536" s="1" t="s">
        <v>33728</v>
      </c>
      <c r="J4536" s="1" t="s">
        <v>33729</v>
      </c>
      <c r="K4536" s="1" t="s">
        <v>7972</v>
      </c>
      <c r="L4536" s="1" t="s">
        <v>33730</v>
      </c>
    </row>
    <row r="4537" spans="1:12" ht="37.5">
      <c r="A4537" s="1" t="s">
        <v>33731</v>
      </c>
      <c r="B4537" s="1" t="s">
        <v>33732</v>
      </c>
      <c r="C4537" s="1" t="s">
        <v>23900</v>
      </c>
      <c r="D4537" s="1" t="s">
        <v>33733</v>
      </c>
      <c r="E4537" s="1">
        <v>2014</v>
      </c>
      <c r="F4537" s="1" t="s">
        <v>23139</v>
      </c>
      <c r="G4537" s="1">
        <v>18777058</v>
      </c>
      <c r="H4537" s="1">
        <v>85</v>
      </c>
      <c r="I4537" s="1" t="s">
        <v>33734</v>
      </c>
      <c r="J4537" s="1" t="s">
        <v>33735</v>
      </c>
      <c r="K4537" s="1" t="s">
        <v>7972</v>
      </c>
      <c r="L4537" s="1" t="s">
        <v>8027</v>
      </c>
    </row>
    <row r="4538" spans="1:12" ht="37.5">
      <c r="A4538" s="1" t="s">
        <v>33736</v>
      </c>
      <c r="B4538" s="1" t="s">
        <v>33737</v>
      </c>
      <c r="C4538" s="1" t="s">
        <v>23900</v>
      </c>
      <c r="D4538" s="1" t="s">
        <v>33738</v>
      </c>
      <c r="E4538" s="1">
        <v>2015</v>
      </c>
      <c r="F4538" s="1" t="s">
        <v>9665</v>
      </c>
      <c r="G4538" s="1">
        <v>10910050</v>
      </c>
      <c r="H4538" s="1">
        <v>2015</v>
      </c>
      <c r="I4538" s="1" t="s">
        <v>33739</v>
      </c>
      <c r="J4538" s="1" t="s">
        <v>33740</v>
      </c>
      <c r="K4538" s="1" t="s">
        <v>7972</v>
      </c>
      <c r="L4538" s="1" t="s">
        <v>8102</v>
      </c>
    </row>
    <row r="4539" spans="1:12" ht="37.5">
      <c r="A4539" s="1" t="s">
        <v>33741</v>
      </c>
      <c r="B4539" s="1" t="s">
        <v>33742</v>
      </c>
      <c r="C4539" s="1" t="s">
        <v>23900</v>
      </c>
      <c r="D4539" s="1" t="s">
        <v>33743</v>
      </c>
      <c r="E4539" s="1">
        <v>2014</v>
      </c>
      <c r="F4539" s="1" t="s">
        <v>33744</v>
      </c>
      <c r="G4539" s="1" t="s">
        <v>7969</v>
      </c>
      <c r="H4539" s="1" t="s">
        <v>7969</v>
      </c>
      <c r="I4539" s="1" t="s">
        <v>33745</v>
      </c>
      <c r="J4539" s="1" t="s">
        <v>33746</v>
      </c>
      <c r="K4539" s="1" t="s">
        <v>7972</v>
      </c>
      <c r="L4539" s="1" t="s">
        <v>8102</v>
      </c>
    </row>
    <row r="4540" spans="1:12" ht="50">
      <c r="A4540" s="1" t="s">
        <v>33747</v>
      </c>
      <c r="B4540" s="1" t="s">
        <v>33748</v>
      </c>
      <c r="C4540" s="1" t="s">
        <v>23900</v>
      </c>
      <c r="D4540" s="1" t="s">
        <v>33749</v>
      </c>
      <c r="E4540" s="1">
        <v>2015</v>
      </c>
      <c r="F4540" s="1" t="s">
        <v>8831</v>
      </c>
      <c r="G4540" s="1">
        <v>3029743</v>
      </c>
      <c r="H4540" s="1">
        <v>8975</v>
      </c>
      <c r="I4540" s="1" t="s">
        <v>33750</v>
      </c>
      <c r="J4540" s="1" t="s">
        <v>33751</v>
      </c>
      <c r="K4540" s="1" t="s">
        <v>7972</v>
      </c>
      <c r="L4540" s="1" t="s">
        <v>13352</v>
      </c>
    </row>
    <row r="4541" spans="1:12" ht="37.5">
      <c r="A4541" s="1" t="s">
        <v>33752</v>
      </c>
      <c r="B4541" s="1" t="s">
        <v>33753</v>
      </c>
      <c r="C4541" s="1" t="s">
        <v>23900</v>
      </c>
      <c r="D4541" s="1" t="s">
        <v>33754</v>
      </c>
      <c r="E4541" s="1">
        <v>2014</v>
      </c>
      <c r="F4541" s="1" t="s">
        <v>8432</v>
      </c>
      <c r="G4541" s="1">
        <v>9574174</v>
      </c>
      <c r="H4541" s="1">
        <v>41</v>
      </c>
      <c r="I4541" s="1" t="s">
        <v>33755</v>
      </c>
      <c r="J4541" s="1" t="s">
        <v>33756</v>
      </c>
      <c r="K4541" s="1" t="s">
        <v>7972</v>
      </c>
      <c r="L4541" s="1" t="s">
        <v>7969</v>
      </c>
    </row>
    <row r="4542" spans="1:12" ht="37.5">
      <c r="A4542" s="1" t="s">
        <v>33757</v>
      </c>
      <c r="B4542" s="1" t="s">
        <v>33758</v>
      </c>
      <c r="C4542" s="1" t="s">
        <v>23900</v>
      </c>
      <c r="D4542" s="1" t="s">
        <v>33759</v>
      </c>
      <c r="E4542" s="1">
        <v>2014</v>
      </c>
      <c r="F4542" s="1" t="s">
        <v>31719</v>
      </c>
      <c r="G4542" s="1">
        <v>15375110</v>
      </c>
      <c r="H4542" s="1">
        <v>120</v>
      </c>
      <c r="I4542" s="1" t="s">
        <v>33760</v>
      </c>
      <c r="J4542" s="1" t="s">
        <v>33761</v>
      </c>
      <c r="K4542" s="1" t="s">
        <v>7972</v>
      </c>
      <c r="L4542" s="1" t="s">
        <v>16038</v>
      </c>
    </row>
    <row r="4543" spans="1:12" ht="37.5">
      <c r="A4543" s="1" t="s">
        <v>33762</v>
      </c>
      <c r="B4543" s="1" t="s">
        <v>33763</v>
      </c>
      <c r="C4543" s="1" t="s">
        <v>23900</v>
      </c>
      <c r="D4543" s="1" t="s">
        <v>33764</v>
      </c>
      <c r="E4543" s="1">
        <v>2013</v>
      </c>
      <c r="F4543" s="1" t="s">
        <v>12738</v>
      </c>
      <c r="G4543" s="1">
        <v>10459219</v>
      </c>
      <c r="H4543" s="1">
        <v>24</v>
      </c>
      <c r="I4543" s="1" t="s">
        <v>33765</v>
      </c>
      <c r="J4543" s="1" t="s">
        <v>33766</v>
      </c>
      <c r="K4543" s="1" t="s">
        <v>7972</v>
      </c>
      <c r="L4543" s="1" t="s">
        <v>7969</v>
      </c>
    </row>
    <row r="4544" spans="1:12" ht="37.5">
      <c r="A4544" s="1" t="s">
        <v>33767</v>
      </c>
      <c r="B4544" s="1" t="s">
        <v>33768</v>
      </c>
      <c r="C4544" s="1" t="s">
        <v>23900</v>
      </c>
      <c r="D4544" s="1" t="s">
        <v>33769</v>
      </c>
      <c r="E4544" s="1">
        <v>2014</v>
      </c>
      <c r="F4544" s="1" t="s">
        <v>10830</v>
      </c>
      <c r="G4544" s="1">
        <v>15566013</v>
      </c>
      <c r="H4544" s="1">
        <v>9</v>
      </c>
      <c r="I4544" s="1" t="s">
        <v>33770</v>
      </c>
      <c r="J4544" s="1" t="s">
        <v>33771</v>
      </c>
      <c r="K4544" s="1" t="s">
        <v>7972</v>
      </c>
      <c r="L4544" s="1" t="s">
        <v>8102</v>
      </c>
    </row>
    <row r="4545" spans="1:12" ht="37.5">
      <c r="A4545" s="1" t="s">
        <v>33772</v>
      </c>
      <c r="B4545" s="1" t="s">
        <v>33773</v>
      </c>
      <c r="C4545" s="1" t="s">
        <v>23900</v>
      </c>
      <c r="D4545" s="1" t="s">
        <v>33774</v>
      </c>
      <c r="E4545" s="1">
        <v>2013</v>
      </c>
      <c r="F4545" s="1" t="s">
        <v>33775</v>
      </c>
      <c r="G4545" s="1" t="s">
        <v>7969</v>
      </c>
      <c r="H4545" s="1" t="s">
        <v>7969</v>
      </c>
      <c r="I4545" s="1" t="s">
        <v>33776</v>
      </c>
      <c r="J4545" s="1" t="s">
        <v>33777</v>
      </c>
      <c r="K4545" s="1" t="s">
        <v>7972</v>
      </c>
      <c r="L4545" s="1" t="s">
        <v>10473</v>
      </c>
    </row>
    <row r="4546" spans="1:12" ht="37.5">
      <c r="A4546" s="1" t="s">
        <v>33778</v>
      </c>
      <c r="B4546" s="1" t="s">
        <v>33779</v>
      </c>
      <c r="C4546" s="1" t="s">
        <v>23900</v>
      </c>
      <c r="D4546" s="1" t="s">
        <v>33780</v>
      </c>
      <c r="E4546" s="1">
        <v>2013</v>
      </c>
      <c r="F4546" s="1" t="s">
        <v>24422</v>
      </c>
      <c r="G4546" s="1">
        <v>200255</v>
      </c>
      <c r="H4546" s="1">
        <v>238</v>
      </c>
      <c r="I4546" s="1" t="s">
        <v>33781</v>
      </c>
      <c r="J4546" s="1" t="s">
        <v>33782</v>
      </c>
      <c r="K4546" s="1" t="s">
        <v>7972</v>
      </c>
      <c r="L4546" s="1" t="s">
        <v>7969</v>
      </c>
    </row>
    <row r="4547" spans="1:12" ht="50">
      <c r="A4547" s="1" t="s">
        <v>33783</v>
      </c>
      <c r="B4547" s="1" t="s">
        <v>33784</v>
      </c>
      <c r="C4547" s="1" t="s">
        <v>23900</v>
      </c>
      <c r="D4547" s="1" t="s">
        <v>33785</v>
      </c>
      <c r="E4547" s="1">
        <v>2013</v>
      </c>
      <c r="F4547" s="1" t="s">
        <v>8831</v>
      </c>
      <c r="G4547" s="1">
        <v>16113349</v>
      </c>
      <c r="H4547" s="1">
        <v>7863</v>
      </c>
      <c r="I4547" s="1" t="s">
        <v>33786</v>
      </c>
      <c r="J4547" s="1" t="s">
        <v>33787</v>
      </c>
      <c r="K4547" s="1" t="s">
        <v>7972</v>
      </c>
      <c r="L4547" s="1" t="s">
        <v>7969</v>
      </c>
    </row>
    <row r="4548" spans="1:12" ht="37.5">
      <c r="A4548" s="1" t="s">
        <v>33788</v>
      </c>
      <c r="B4548" s="1" t="s">
        <v>33789</v>
      </c>
      <c r="C4548" s="1" t="s">
        <v>23900</v>
      </c>
      <c r="D4548" s="1" t="s">
        <v>33790</v>
      </c>
      <c r="E4548" s="1">
        <v>2014</v>
      </c>
      <c r="F4548" s="1" t="s">
        <v>16043</v>
      </c>
      <c r="G4548" s="1">
        <v>10782</v>
      </c>
      <c r="H4548" s="1">
        <v>57</v>
      </c>
      <c r="I4548" s="1" t="s">
        <v>33791</v>
      </c>
      <c r="J4548" s="1" t="s">
        <v>33792</v>
      </c>
      <c r="K4548" s="1" t="s">
        <v>7972</v>
      </c>
      <c r="L4548" s="1" t="s">
        <v>8324</v>
      </c>
    </row>
    <row r="4549" spans="1:12" ht="37.5">
      <c r="A4549" s="1" t="s">
        <v>33793</v>
      </c>
      <c r="B4549" s="1" t="s">
        <v>33794</v>
      </c>
      <c r="C4549" s="1" t="s">
        <v>23900</v>
      </c>
      <c r="D4549" s="1" t="s">
        <v>33795</v>
      </c>
      <c r="E4549" s="1">
        <v>2013</v>
      </c>
      <c r="F4549" s="1" t="s">
        <v>8024</v>
      </c>
      <c r="G4549" s="1">
        <v>1674048</v>
      </c>
      <c r="H4549" s="1">
        <v>38</v>
      </c>
      <c r="I4549" s="1" t="s">
        <v>33796</v>
      </c>
      <c r="J4549" s="1" t="s">
        <v>33797</v>
      </c>
      <c r="K4549" s="1" t="s">
        <v>7972</v>
      </c>
      <c r="L4549" s="1" t="s">
        <v>8027</v>
      </c>
    </row>
    <row r="4550" spans="1:12" ht="37.5">
      <c r="A4550" s="1" t="s">
        <v>33798</v>
      </c>
      <c r="B4550" s="1" t="s">
        <v>33799</v>
      </c>
      <c r="C4550" s="1" t="s">
        <v>23900</v>
      </c>
      <c r="D4550" s="1" t="s">
        <v>33800</v>
      </c>
      <c r="E4550" s="1">
        <v>2014</v>
      </c>
      <c r="F4550" s="1" t="s">
        <v>18916</v>
      </c>
      <c r="G4550" s="1">
        <v>9507051</v>
      </c>
      <c r="H4550" s="1">
        <v>55</v>
      </c>
      <c r="I4550" s="1" t="s">
        <v>33801</v>
      </c>
      <c r="J4550" s="1" t="s">
        <v>33802</v>
      </c>
      <c r="K4550" s="1" t="s">
        <v>7972</v>
      </c>
      <c r="L4550" s="1" t="s">
        <v>7969</v>
      </c>
    </row>
    <row r="4551" spans="1:12" ht="37.5">
      <c r="A4551" s="1" t="s">
        <v>33803</v>
      </c>
      <c r="B4551" s="1" t="s">
        <v>33804</v>
      </c>
      <c r="C4551" s="1" t="s">
        <v>23900</v>
      </c>
      <c r="D4551" s="1" t="s">
        <v>33805</v>
      </c>
      <c r="E4551" s="1">
        <v>2013</v>
      </c>
      <c r="F4551" s="1" t="s">
        <v>8462</v>
      </c>
      <c r="G4551" s="1">
        <v>1641212</v>
      </c>
      <c r="H4551" s="1">
        <v>86</v>
      </c>
      <c r="I4551" s="1" t="s">
        <v>33806</v>
      </c>
      <c r="J4551" s="1" t="s">
        <v>33807</v>
      </c>
      <c r="K4551" s="1" t="s">
        <v>7972</v>
      </c>
      <c r="L4551" s="1" t="s">
        <v>7969</v>
      </c>
    </row>
    <row r="4552" spans="1:12" ht="37.5">
      <c r="A4552" s="1" t="s">
        <v>33808</v>
      </c>
      <c r="B4552" s="1" t="s">
        <v>33809</v>
      </c>
      <c r="C4552" s="1" t="s">
        <v>23900</v>
      </c>
      <c r="D4552" s="1" t="s">
        <v>33810</v>
      </c>
      <c r="E4552" s="1">
        <v>2013</v>
      </c>
      <c r="F4552" s="1" t="s">
        <v>21802</v>
      </c>
      <c r="G4552" s="1" t="s">
        <v>7969</v>
      </c>
      <c r="H4552" s="1" t="s">
        <v>7969</v>
      </c>
      <c r="I4552" s="1" t="s">
        <v>33811</v>
      </c>
      <c r="J4552" s="1" t="s">
        <v>33812</v>
      </c>
      <c r="K4552" s="1" t="s">
        <v>7972</v>
      </c>
      <c r="L4552" s="1" t="s">
        <v>7969</v>
      </c>
    </row>
    <row r="4553" spans="1:12" ht="37.5">
      <c r="A4553" s="1" t="s">
        <v>33813</v>
      </c>
      <c r="B4553" s="1" t="s">
        <v>33814</v>
      </c>
      <c r="C4553" s="1" t="s">
        <v>23900</v>
      </c>
      <c r="D4553" s="1" t="s">
        <v>33815</v>
      </c>
      <c r="E4553" s="1">
        <v>2014</v>
      </c>
      <c r="F4553" s="1" t="s">
        <v>23512</v>
      </c>
      <c r="G4553" s="1">
        <v>12256463</v>
      </c>
      <c r="H4553" s="1">
        <v>36</v>
      </c>
      <c r="I4553" s="1" t="s">
        <v>33816</v>
      </c>
      <c r="J4553" s="1" t="s">
        <v>33817</v>
      </c>
      <c r="K4553" s="1" t="s">
        <v>7972</v>
      </c>
      <c r="L4553" s="1" t="s">
        <v>23515</v>
      </c>
    </row>
    <row r="4554" spans="1:12" ht="37.5">
      <c r="A4554" s="1" t="s">
        <v>33818</v>
      </c>
      <c r="B4554" s="1" t="s">
        <v>33819</v>
      </c>
      <c r="C4554" s="1" t="s">
        <v>23900</v>
      </c>
      <c r="D4554" s="1" t="s">
        <v>33820</v>
      </c>
      <c r="E4554" s="1">
        <v>2012</v>
      </c>
      <c r="F4554" s="1" t="s">
        <v>10830</v>
      </c>
      <c r="G4554" s="1">
        <v>15566013</v>
      </c>
      <c r="H4554" s="1">
        <v>7</v>
      </c>
      <c r="I4554" s="1" t="s">
        <v>33821</v>
      </c>
      <c r="J4554" s="1" t="s">
        <v>33822</v>
      </c>
      <c r="K4554" s="1" t="s">
        <v>7972</v>
      </c>
      <c r="L4554" s="1" t="s">
        <v>7969</v>
      </c>
    </row>
    <row r="4555" spans="1:12" ht="37.5">
      <c r="A4555" s="1" t="s">
        <v>33823</v>
      </c>
      <c r="B4555" s="1" t="s">
        <v>33824</v>
      </c>
      <c r="C4555" s="1" t="s">
        <v>23900</v>
      </c>
      <c r="D4555" s="1" t="s">
        <v>33825</v>
      </c>
      <c r="E4555" s="1">
        <v>2012</v>
      </c>
      <c r="F4555" s="1" t="s">
        <v>33826</v>
      </c>
      <c r="G4555" s="1">
        <v>15494950</v>
      </c>
      <c r="H4555" s="1">
        <v>60</v>
      </c>
      <c r="I4555" s="1" t="s">
        <v>33827</v>
      </c>
      <c r="J4555" s="1" t="s">
        <v>33828</v>
      </c>
      <c r="K4555" s="1" t="s">
        <v>7972</v>
      </c>
      <c r="L4555" s="1" t="s">
        <v>7969</v>
      </c>
    </row>
    <row r="4556" spans="1:12" ht="37.5">
      <c r="A4556" s="1" t="s">
        <v>33829</v>
      </c>
      <c r="B4556" s="1" t="s">
        <v>33830</v>
      </c>
      <c r="C4556" s="1" t="s">
        <v>23900</v>
      </c>
      <c r="D4556" s="1" t="s">
        <v>33831</v>
      </c>
      <c r="E4556" s="1">
        <v>2012</v>
      </c>
      <c r="F4556" s="1" t="s">
        <v>14903</v>
      </c>
      <c r="G4556" s="1">
        <v>15684946</v>
      </c>
      <c r="H4556" s="1">
        <v>12</v>
      </c>
      <c r="I4556" s="1" t="s">
        <v>33832</v>
      </c>
      <c r="J4556" s="1" t="s">
        <v>33833</v>
      </c>
      <c r="K4556" s="1" t="s">
        <v>7972</v>
      </c>
      <c r="L4556" s="1" t="s">
        <v>7969</v>
      </c>
    </row>
    <row r="4557" spans="1:12" ht="37.5">
      <c r="A4557" s="1" t="s">
        <v>33834</v>
      </c>
      <c r="B4557" s="1" t="s">
        <v>33835</v>
      </c>
      <c r="C4557" s="1" t="s">
        <v>23900</v>
      </c>
      <c r="D4557" s="1" t="s">
        <v>33836</v>
      </c>
      <c r="E4557" s="1">
        <v>2013</v>
      </c>
      <c r="F4557" s="1" t="s">
        <v>9537</v>
      </c>
      <c r="G4557" s="1">
        <v>15437221</v>
      </c>
      <c r="H4557" s="1" t="s">
        <v>7969</v>
      </c>
      <c r="I4557" s="1" t="s">
        <v>33837</v>
      </c>
      <c r="J4557" s="1" t="s">
        <v>33838</v>
      </c>
      <c r="K4557" s="1" t="s">
        <v>7972</v>
      </c>
      <c r="L4557" s="1" t="s">
        <v>7969</v>
      </c>
    </row>
    <row r="4558" spans="1:12" ht="37.5">
      <c r="A4558" s="1" t="s">
        <v>33839</v>
      </c>
      <c r="B4558" s="1" t="s">
        <v>33840</v>
      </c>
      <c r="C4558" s="1" t="s">
        <v>23900</v>
      </c>
      <c r="D4558" s="1" t="s">
        <v>33841</v>
      </c>
      <c r="E4558" s="1">
        <v>2012</v>
      </c>
      <c r="F4558" s="1" t="s">
        <v>33842</v>
      </c>
      <c r="G4558" s="1" t="s">
        <v>33843</v>
      </c>
      <c r="H4558" s="1">
        <v>7</v>
      </c>
      <c r="I4558" s="1" t="s">
        <v>33844</v>
      </c>
      <c r="J4558" s="1" t="s">
        <v>33845</v>
      </c>
      <c r="K4558" s="1" t="s">
        <v>7972</v>
      </c>
      <c r="L4558" s="1" t="s">
        <v>7969</v>
      </c>
    </row>
    <row r="4559" spans="1:12" ht="37.5">
      <c r="A4559" s="1" t="s">
        <v>33846</v>
      </c>
      <c r="B4559" s="1" t="s">
        <v>33847</v>
      </c>
      <c r="C4559" s="1" t="s">
        <v>23900</v>
      </c>
      <c r="D4559" s="1" t="s">
        <v>33848</v>
      </c>
      <c r="E4559" s="1">
        <v>2012</v>
      </c>
      <c r="F4559" s="1" t="s">
        <v>9537</v>
      </c>
      <c r="G4559" s="1">
        <v>15437221</v>
      </c>
      <c r="H4559" s="1" t="s">
        <v>7969</v>
      </c>
      <c r="I4559" s="1" t="s">
        <v>33849</v>
      </c>
      <c r="J4559" s="1" t="s">
        <v>33850</v>
      </c>
      <c r="K4559" s="1" t="s">
        <v>7972</v>
      </c>
      <c r="L4559" s="1" t="s">
        <v>7969</v>
      </c>
    </row>
    <row r="4560" spans="1:12" ht="37.5">
      <c r="A4560" s="1" t="s">
        <v>33851</v>
      </c>
      <c r="B4560" s="1" t="s">
        <v>33852</v>
      </c>
      <c r="C4560" s="1" t="s">
        <v>23900</v>
      </c>
      <c r="D4560" s="1" t="s">
        <v>33853</v>
      </c>
      <c r="E4560" s="1">
        <v>2012</v>
      </c>
      <c r="F4560" s="1" t="s">
        <v>24480</v>
      </c>
      <c r="G4560" s="1">
        <v>19391374</v>
      </c>
      <c r="H4560" s="1">
        <v>5</v>
      </c>
      <c r="I4560" s="1" t="s">
        <v>33854</v>
      </c>
      <c r="J4560" s="1" t="s">
        <v>33855</v>
      </c>
      <c r="K4560" s="1" t="s">
        <v>7972</v>
      </c>
      <c r="L4560" s="1" t="s">
        <v>7969</v>
      </c>
    </row>
    <row r="4561" spans="1:12" ht="37.5">
      <c r="A4561" s="1" t="s">
        <v>33856</v>
      </c>
      <c r="B4561" s="1" t="s">
        <v>33857</v>
      </c>
      <c r="C4561" s="1" t="s">
        <v>23900</v>
      </c>
      <c r="D4561" s="1" t="s">
        <v>33858</v>
      </c>
      <c r="E4561" s="1">
        <v>2012</v>
      </c>
      <c r="F4561" s="1" t="s">
        <v>33014</v>
      </c>
      <c r="G4561" s="1">
        <v>7378017</v>
      </c>
      <c r="H4561" s="1" t="s">
        <v>7969</v>
      </c>
      <c r="I4561" s="1" t="s">
        <v>33859</v>
      </c>
      <c r="J4561" s="1" t="s">
        <v>33860</v>
      </c>
      <c r="K4561" s="1" t="s">
        <v>7972</v>
      </c>
      <c r="L4561" s="1" t="s">
        <v>7969</v>
      </c>
    </row>
    <row r="4562" spans="1:12" ht="37.5">
      <c r="A4562" s="1" t="s">
        <v>33861</v>
      </c>
      <c r="B4562" s="1" t="s">
        <v>33862</v>
      </c>
      <c r="C4562" s="1" t="s">
        <v>23900</v>
      </c>
      <c r="D4562" s="1" t="s">
        <v>33863</v>
      </c>
      <c r="E4562" s="1">
        <v>2013</v>
      </c>
      <c r="F4562" s="1" t="s">
        <v>12218</v>
      </c>
      <c r="G4562" s="1" t="s">
        <v>24034</v>
      </c>
      <c r="H4562" s="1">
        <v>29</v>
      </c>
      <c r="I4562" s="1" t="s">
        <v>33864</v>
      </c>
      <c r="J4562" s="1" t="s">
        <v>33865</v>
      </c>
      <c r="K4562" s="1" t="s">
        <v>7972</v>
      </c>
      <c r="L4562" s="1" t="s">
        <v>7969</v>
      </c>
    </row>
    <row r="4563" spans="1:12" ht="37.5">
      <c r="A4563" s="1" t="s">
        <v>33866</v>
      </c>
      <c r="B4563" s="1" t="s">
        <v>33867</v>
      </c>
      <c r="C4563" s="1" t="s">
        <v>23900</v>
      </c>
      <c r="D4563" s="1" t="s">
        <v>33868</v>
      </c>
      <c r="E4563" s="1">
        <v>2013</v>
      </c>
      <c r="F4563" s="1" t="s">
        <v>33869</v>
      </c>
      <c r="G4563" s="1" t="s">
        <v>7969</v>
      </c>
      <c r="H4563" s="1" t="s">
        <v>7969</v>
      </c>
      <c r="I4563" s="1" t="s">
        <v>33870</v>
      </c>
      <c r="J4563" s="1" t="s">
        <v>33871</v>
      </c>
      <c r="K4563" s="1" t="s">
        <v>7972</v>
      </c>
      <c r="L4563" s="1" t="s">
        <v>7969</v>
      </c>
    </row>
    <row r="4564" spans="1:12" ht="50">
      <c r="A4564" s="1" t="s">
        <v>33872</v>
      </c>
      <c r="B4564" s="1" t="s">
        <v>33873</v>
      </c>
      <c r="C4564" s="1" t="s">
        <v>23900</v>
      </c>
      <c r="D4564" s="1" t="s">
        <v>33874</v>
      </c>
      <c r="E4564" s="1">
        <v>2013</v>
      </c>
      <c r="F4564" s="1" t="s">
        <v>33875</v>
      </c>
      <c r="G4564" s="1">
        <v>15232409</v>
      </c>
      <c r="H4564" s="1">
        <v>49</v>
      </c>
      <c r="I4564" s="1" t="s">
        <v>33876</v>
      </c>
      <c r="J4564" s="1" t="s">
        <v>33877</v>
      </c>
      <c r="K4564" s="1" t="s">
        <v>7972</v>
      </c>
      <c r="L4564" s="1" t="s">
        <v>30510</v>
      </c>
    </row>
    <row r="4565" spans="1:12" ht="37.5">
      <c r="A4565" s="1" t="s">
        <v>33878</v>
      </c>
      <c r="B4565" s="1" t="s">
        <v>33879</v>
      </c>
      <c r="C4565" s="1" t="s">
        <v>23900</v>
      </c>
      <c r="D4565" s="1" t="s">
        <v>33880</v>
      </c>
      <c r="E4565" s="1">
        <v>2013</v>
      </c>
      <c r="F4565" s="1" t="s">
        <v>33881</v>
      </c>
      <c r="G4565" s="1">
        <v>2714310</v>
      </c>
      <c r="H4565" s="1" t="s">
        <v>7969</v>
      </c>
      <c r="I4565" s="1" t="s">
        <v>33882</v>
      </c>
      <c r="J4565" s="1" t="s">
        <v>33883</v>
      </c>
      <c r="K4565" s="1" t="s">
        <v>7972</v>
      </c>
      <c r="L4565" s="1" t="s">
        <v>7969</v>
      </c>
    </row>
    <row r="4566" spans="1:12" ht="37.5">
      <c r="A4566" s="1" t="s">
        <v>33884</v>
      </c>
      <c r="B4566" s="1" t="s">
        <v>33885</v>
      </c>
      <c r="C4566" s="1" t="s">
        <v>23900</v>
      </c>
      <c r="D4566" s="1" t="s">
        <v>33886</v>
      </c>
      <c r="E4566" s="1">
        <v>2012</v>
      </c>
      <c r="F4566" s="1" t="s">
        <v>33887</v>
      </c>
      <c r="G4566" s="1" t="s">
        <v>7969</v>
      </c>
      <c r="H4566" s="1" t="s">
        <v>7969</v>
      </c>
      <c r="I4566" s="1" t="s">
        <v>33888</v>
      </c>
      <c r="J4566" s="1" t="s">
        <v>33889</v>
      </c>
      <c r="K4566" s="1" t="s">
        <v>7972</v>
      </c>
      <c r="L4566" s="1" t="s">
        <v>7969</v>
      </c>
    </row>
    <row r="4567" spans="1:12" ht="37.5">
      <c r="A4567" s="1" t="s">
        <v>33890</v>
      </c>
      <c r="B4567" s="1" t="s">
        <v>33891</v>
      </c>
      <c r="C4567" s="1" t="s">
        <v>23900</v>
      </c>
      <c r="D4567" s="1" t="s">
        <v>33892</v>
      </c>
      <c r="E4567" s="1">
        <v>2012</v>
      </c>
      <c r="F4567" s="1" t="s">
        <v>15850</v>
      </c>
      <c r="G4567" s="1">
        <v>13534858</v>
      </c>
      <c r="H4567" s="1">
        <v>2012</v>
      </c>
      <c r="I4567" s="1" t="s">
        <v>33893</v>
      </c>
      <c r="J4567" s="1" t="s">
        <v>33894</v>
      </c>
      <c r="K4567" s="1" t="s">
        <v>7972</v>
      </c>
      <c r="L4567" s="1" t="s">
        <v>7969</v>
      </c>
    </row>
    <row r="4568" spans="1:12" ht="50">
      <c r="A4568" s="1" t="s">
        <v>33895</v>
      </c>
      <c r="B4568" s="1" t="s">
        <v>33896</v>
      </c>
      <c r="C4568" s="1" t="s">
        <v>23900</v>
      </c>
      <c r="D4568" s="1" t="s">
        <v>33897</v>
      </c>
      <c r="E4568" s="1">
        <v>2014</v>
      </c>
      <c r="F4568" s="1" t="s">
        <v>17069</v>
      </c>
      <c r="G4568" s="1">
        <v>14675463</v>
      </c>
      <c r="H4568" s="1">
        <v>15</v>
      </c>
      <c r="I4568" s="1" t="s">
        <v>33898</v>
      </c>
      <c r="J4568" s="1" t="s">
        <v>33899</v>
      </c>
      <c r="K4568" s="1" t="s">
        <v>7972</v>
      </c>
      <c r="L4568" s="1" t="s">
        <v>10731</v>
      </c>
    </row>
    <row r="4569" spans="1:12" ht="37.5">
      <c r="A4569" s="1" t="s">
        <v>33900</v>
      </c>
      <c r="B4569" s="1" t="s">
        <v>33901</v>
      </c>
      <c r="C4569" s="1" t="s">
        <v>23900</v>
      </c>
      <c r="D4569" s="1" t="s">
        <v>33902</v>
      </c>
      <c r="E4569" s="1">
        <v>2014</v>
      </c>
      <c r="F4569" s="1" t="s">
        <v>31856</v>
      </c>
      <c r="G4569" s="1">
        <v>220000</v>
      </c>
      <c r="H4569" s="1">
        <v>80</v>
      </c>
      <c r="I4569" s="1" t="s">
        <v>33903</v>
      </c>
      <c r="J4569" s="1" t="s">
        <v>33904</v>
      </c>
      <c r="K4569" s="1" t="s">
        <v>7972</v>
      </c>
      <c r="L4569" s="1" t="s">
        <v>10117</v>
      </c>
    </row>
    <row r="4570" spans="1:12" ht="37.5">
      <c r="A4570" s="1" t="s">
        <v>33905</v>
      </c>
      <c r="B4570" s="1" t="s">
        <v>33906</v>
      </c>
      <c r="C4570" s="1" t="s">
        <v>23900</v>
      </c>
      <c r="D4570" s="1" t="s">
        <v>33907</v>
      </c>
      <c r="E4570" s="1">
        <v>2012</v>
      </c>
      <c r="F4570" s="1" t="s">
        <v>30969</v>
      </c>
      <c r="G4570" s="1">
        <v>135194</v>
      </c>
      <c r="H4570" s="1">
        <v>48</v>
      </c>
      <c r="I4570" s="1" t="s">
        <v>33908</v>
      </c>
      <c r="J4570" s="1" t="s">
        <v>33909</v>
      </c>
      <c r="K4570" s="1" t="s">
        <v>7972</v>
      </c>
      <c r="L4570" s="1" t="s">
        <v>7969</v>
      </c>
    </row>
    <row r="4571" spans="1:12" ht="37.5">
      <c r="A4571" s="1" t="s">
        <v>33910</v>
      </c>
      <c r="B4571" s="1" t="s">
        <v>33911</v>
      </c>
      <c r="C4571" s="1" t="s">
        <v>23900</v>
      </c>
      <c r="D4571" s="10" t="s">
        <v>33912</v>
      </c>
      <c r="E4571" s="1">
        <v>2013</v>
      </c>
      <c r="F4571" s="1" t="s">
        <v>27095</v>
      </c>
      <c r="G4571" s="1">
        <v>15320464</v>
      </c>
      <c r="H4571" s="1">
        <v>46</v>
      </c>
      <c r="I4571" s="1" t="s">
        <v>33913</v>
      </c>
      <c r="J4571" s="1" t="s">
        <v>33914</v>
      </c>
      <c r="K4571" s="1" t="s">
        <v>7972</v>
      </c>
      <c r="L4571" s="1" t="s">
        <v>7969</v>
      </c>
    </row>
    <row r="4572" spans="1:12" ht="37.5">
      <c r="A4572" s="1" t="s">
        <v>33915</v>
      </c>
      <c r="B4572" s="1" t="s">
        <v>33916</v>
      </c>
      <c r="C4572" s="1" t="s">
        <v>23900</v>
      </c>
      <c r="D4572" s="1" t="s">
        <v>33917</v>
      </c>
      <c r="E4572" s="1">
        <v>2014</v>
      </c>
      <c r="F4572" s="1" t="s">
        <v>8192</v>
      </c>
      <c r="G4572" s="1">
        <v>1485598</v>
      </c>
      <c r="H4572" s="1">
        <v>38</v>
      </c>
      <c r="I4572" s="1" t="s">
        <v>33918</v>
      </c>
      <c r="J4572" s="1" t="s">
        <v>33919</v>
      </c>
      <c r="K4572" s="1" t="s">
        <v>7972</v>
      </c>
      <c r="L4572" s="1" t="s">
        <v>13326</v>
      </c>
    </row>
    <row r="4573" spans="1:12" ht="37.5">
      <c r="A4573" s="1" t="s">
        <v>33920</v>
      </c>
      <c r="B4573" s="1" t="s">
        <v>33921</v>
      </c>
      <c r="C4573" s="1" t="s">
        <v>23900</v>
      </c>
      <c r="D4573" s="1" t="s">
        <v>33922</v>
      </c>
      <c r="E4573" s="1">
        <v>2012</v>
      </c>
      <c r="F4573" s="1" t="s">
        <v>30564</v>
      </c>
      <c r="G4573" s="1">
        <v>13598546</v>
      </c>
      <c r="H4573" s="1">
        <v>17</v>
      </c>
      <c r="I4573" s="1" t="s">
        <v>33923</v>
      </c>
      <c r="J4573" s="1" t="s">
        <v>33924</v>
      </c>
      <c r="K4573" s="1" t="s">
        <v>7972</v>
      </c>
      <c r="L4573" s="1" t="s">
        <v>7969</v>
      </c>
    </row>
    <row r="4574" spans="1:12" ht="37.5">
      <c r="A4574" s="1" t="s">
        <v>33925</v>
      </c>
      <c r="B4574" s="1" t="s">
        <v>33926</v>
      </c>
      <c r="C4574" s="1" t="s">
        <v>23900</v>
      </c>
      <c r="D4574" s="1" t="s">
        <v>33927</v>
      </c>
      <c r="E4574" s="1">
        <v>2013</v>
      </c>
      <c r="F4574" s="1" t="s">
        <v>33928</v>
      </c>
      <c r="G4574" s="1">
        <v>9751491</v>
      </c>
      <c r="H4574" s="1">
        <v>5</v>
      </c>
      <c r="I4574" s="1" t="s">
        <v>33929</v>
      </c>
      <c r="J4574" s="1" t="s">
        <v>33930</v>
      </c>
      <c r="K4574" s="1" t="s">
        <v>7972</v>
      </c>
      <c r="L4574" s="1" t="s">
        <v>7969</v>
      </c>
    </row>
    <row r="4575" spans="1:12" ht="37.5">
      <c r="A4575" s="1" t="s">
        <v>33931</v>
      </c>
      <c r="B4575" s="1" t="s">
        <v>33932</v>
      </c>
      <c r="C4575" s="1" t="s">
        <v>23900</v>
      </c>
      <c r="D4575" s="1" t="s">
        <v>33933</v>
      </c>
      <c r="E4575" s="1">
        <v>2012</v>
      </c>
      <c r="F4575" s="1" t="s">
        <v>17510</v>
      </c>
      <c r="G4575" s="1">
        <v>1678655</v>
      </c>
      <c r="H4575" s="1">
        <v>33</v>
      </c>
      <c r="I4575" s="1" t="s">
        <v>33934</v>
      </c>
      <c r="J4575" s="1" t="s">
        <v>33935</v>
      </c>
      <c r="K4575" s="1" t="s">
        <v>7972</v>
      </c>
      <c r="L4575" s="1" t="s">
        <v>7969</v>
      </c>
    </row>
    <row r="4576" spans="1:12" ht="37.5">
      <c r="A4576" s="1" t="s">
        <v>33936</v>
      </c>
      <c r="B4576" s="1" t="s">
        <v>33937</v>
      </c>
      <c r="C4576" s="1" t="s">
        <v>23900</v>
      </c>
      <c r="D4576" s="1" t="s">
        <v>33938</v>
      </c>
      <c r="E4576" s="1">
        <v>2014</v>
      </c>
      <c r="F4576" s="1" t="s">
        <v>33939</v>
      </c>
      <c r="G4576" s="1" t="s">
        <v>7969</v>
      </c>
      <c r="H4576" s="1" t="s">
        <v>7969</v>
      </c>
      <c r="I4576" s="1" t="s">
        <v>33940</v>
      </c>
      <c r="J4576" s="1" t="s">
        <v>33941</v>
      </c>
      <c r="K4576" s="1" t="s">
        <v>7972</v>
      </c>
      <c r="L4576" s="1" t="s">
        <v>8078</v>
      </c>
    </row>
    <row r="4577" spans="1:12" ht="37.5">
      <c r="A4577" s="1" t="s">
        <v>33942</v>
      </c>
      <c r="B4577" s="1" t="s">
        <v>33943</v>
      </c>
      <c r="C4577" s="1" t="s">
        <v>23900</v>
      </c>
      <c r="D4577" s="1" t="s">
        <v>33944</v>
      </c>
      <c r="E4577" s="1">
        <v>2014</v>
      </c>
      <c r="F4577" s="1" t="s">
        <v>24422</v>
      </c>
      <c r="G4577" s="1">
        <v>200255</v>
      </c>
      <c r="H4577" s="1">
        <v>254</v>
      </c>
      <c r="I4577" s="1" t="s">
        <v>33945</v>
      </c>
      <c r="J4577" s="1" t="s">
        <v>33946</v>
      </c>
      <c r="K4577" s="1" t="s">
        <v>7972</v>
      </c>
      <c r="L4577" s="1" t="s">
        <v>8465</v>
      </c>
    </row>
    <row r="4578" spans="1:12" ht="37.5">
      <c r="A4578" s="1" t="s">
        <v>33947</v>
      </c>
      <c r="B4578" s="1" t="s">
        <v>33948</v>
      </c>
      <c r="C4578" s="1" t="s">
        <v>23900</v>
      </c>
      <c r="D4578" s="1" t="s">
        <v>33949</v>
      </c>
      <c r="E4578" s="1">
        <v>2013</v>
      </c>
      <c r="F4578" s="1" t="s">
        <v>33950</v>
      </c>
      <c r="G4578" s="1">
        <v>16870042</v>
      </c>
      <c r="H4578" s="1">
        <v>2013</v>
      </c>
      <c r="I4578" s="1" t="s">
        <v>33951</v>
      </c>
      <c r="J4578" s="1" t="s">
        <v>33952</v>
      </c>
      <c r="K4578" s="1" t="s">
        <v>7972</v>
      </c>
      <c r="L4578" s="1" t="s">
        <v>7969</v>
      </c>
    </row>
    <row r="4579" spans="1:12" ht="50">
      <c r="A4579" s="1" t="s">
        <v>33953</v>
      </c>
      <c r="B4579" s="1" t="s">
        <v>33954</v>
      </c>
      <c r="C4579" s="1" t="s">
        <v>23900</v>
      </c>
      <c r="D4579" s="1" t="s">
        <v>33955</v>
      </c>
      <c r="E4579" s="1">
        <v>2013</v>
      </c>
      <c r="F4579" s="1" t="s">
        <v>33956</v>
      </c>
      <c r="G4579" s="1">
        <v>3048608</v>
      </c>
      <c r="H4579" s="1">
        <v>158</v>
      </c>
      <c r="I4579" s="1" t="s">
        <v>33957</v>
      </c>
      <c r="J4579" s="1" t="s">
        <v>33958</v>
      </c>
      <c r="K4579" s="1" t="s">
        <v>7972</v>
      </c>
      <c r="L4579" s="1" t="s">
        <v>7969</v>
      </c>
    </row>
    <row r="4580" spans="1:12" ht="37.5">
      <c r="A4580" s="1" t="s">
        <v>33959</v>
      </c>
      <c r="B4580" s="1" t="s">
        <v>33960</v>
      </c>
      <c r="C4580" s="1" t="s">
        <v>23900</v>
      </c>
      <c r="D4580" s="1" t="s">
        <v>33961</v>
      </c>
      <c r="E4580" s="1">
        <v>2013</v>
      </c>
      <c r="F4580" s="1" t="s">
        <v>10830</v>
      </c>
      <c r="G4580" s="1">
        <v>15566013</v>
      </c>
      <c r="H4580" s="1">
        <v>8</v>
      </c>
      <c r="I4580" s="1" t="s">
        <v>33962</v>
      </c>
      <c r="J4580" s="1" t="s">
        <v>33963</v>
      </c>
      <c r="K4580" s="1" t="s">
        <v>7972</v>
      </c>
      <c r="L4580" s="1" t="s">
        <v>7969</v>
      </c>
    </row>
    <row r="4581" spans="1:12" ht="50">
      <c r="A4581" s="1" t="s">
        <v>33964</v>
      </c>
      <c r="B4581" s="1" t="s">
        <v>33965</v>
      </c>
      <c r="C4581" s="1" t="s">
        <v>23900</v>
      </c>
      <c r="D4581" s="1" t="s">
        <v>33966</v>
      </c>
      <c r="E4581" s="1">
        <v>2012</v>
      </c>
      <c r="F4581" s="1" t="s">
        <v>8831</v>
      </c>
      <c r="G4581" s="1">
        <v>16113349</v>
      </c>
      <c r="H4581" s="1">
        <v>7341</v>
      </c>
      <c r="I4581" s="1" t="s">
        <v>33888</v>
      </c>
      <c r="J4581" s="1" t="s">
        <v>33967</v>
      </c>
      <c r="K4581" s="1" t="s">
        <v>7972</v>
      </c>
      <c r="L4581" s="1" t="s">
        <v>7969</v>
      </c>
    </row>
    <row r="4582" spans="1:12" ht="37.5">
      <c r="A4582" s="1" t="s">
        <v>33968</v>
      </c>
      <c r="B4582" s="1" t="s">
        <v>33969</v>
      </c>
      <c r="C4582" s="1" t="s">
        <v>23900</v>
      </c>
      <c r="D4582" s="1" t="s">
        <v>33970</v>
      </c>
      <c r="E4582" s="1">
        <v>2013</v>
      </c>
      <c r="F4582" s="1" t="s">
        <v>9537</v>
      </c>
      <c r="G4582" s="1">
        <v>15437221</v>
      </c>
      <c r="H4582" s="1" t="s">
        <v>7969</v>
      </c>
      <c r="I4582" s="1" t="s">
        <v>33971</v>
      </c>
      <c r="J4582" s="1" t="s">
        <v>33972</v>
      </c>
      <c r="K4582" s="1" t="s">
        <v>7972</v>
      </c>
      <c r="L4582" s="1" t="s">
        <v>7969</v>
      </c>
    </row>
    <row r="4583" spans="1:12" ht="37.5">
      <c r="A4583" s="1" t="s">
        <v>33973</v>
      </c>
      <c r="B4583" s="1" t="s">
        <v>33974</v>
      </c>
      <c r="C4583" s="1" t="s">
        <v>23900</v>
      </c>
      <c r="D4583" s="1" t="s">
        <v>33975</v>
      </c>
      <c r="E4583" s="1">
        <v>2013</v>
      </c>
      <c r="F4583" s="1" t="s">
        <v>18041</v>
      </c>
      <c r="G4583" s="1">
        <v>15206149</v>
      </c>
      <c r="H4583" s="1" t="s">
        <v>7969</v>
      </c>
      <c r="I4583" s="1" t="s">
        <v>33976</v>
      </c>
      <c r="J4583" s="1" t="s">
        <v>33977</v>
      </c>
      <c r="K4583" s="1" t="s">
        <v>7972</v>
      </c>
      <c r="L4583" s="1" t="s">
        <v>7969</v>
      </c>
    </row>
    <row r="4584" spans="1:12" ht="37.5">
      <c r="A4584" s="1" t="s">
        <v>33978</v>
      </c>
      <c r="B4584" s="1" t="s">
        <v>33979</v>
      </c>
      <c r="C4584" s="1" t="s">
        <v>23900</v>
      </c>
      <c r="D4584" s="1" t="s">
        <v>33980</v>
      </c>
      <c r="E4584" s="1">
        <v>2013</v>
      </c>
      <c r="F4584" s="1" t="s">
        <v>33981</v>
      </c>
      <c r="G4584" s="1" t="s">
        <v>7969</v>
      </c>
      <c r="H4584" s="1" t="s">
        <v>7969</v>
      </c>
      <c r="I4584" s="1" t="s">
        <v>33982</v>
      </c>
      <c r="J4584" s="1" t="s">
        <v>33983</v>
      </c>
      <c r="K4584" s="1" t="s">
        <v>7972</v>
      </c>
      <c r="L4584" s="1" t="s">
        <v>7969</v>
      </c>
    </row>
    <row r="4585" spans="1:12" ht="37.5">
      <c r="A4585" s="1" t="s">
        <v>33984</v>
      </c>
      <c r="B4585" s="1" t="s">
        <v>33985</v>
      </c>
      <c r="C4585" s="1" t="s">
        <v>23900</v>
      </c>
      <c r="D4585" s="1" t="s">
        <v>33986</v>
      </c>
      <c r="E4585" s="1">
        <v>2013</v>
      </c>
      <c r="F4585" s="1" t="s">
        <v>29087</v>
      </c>
      <c r="G4585" s="1">
        <v>10495258</v>
      </c>
      <c r="H4585" s="1" t="s">
        <v>7969</v>
      </c>
      <c r="I4585" s="1" t="s">
        <v>33987</v>
      </c>
      <c r="J4585" s="1" t="s">
        <v>33988</v>
      </c>
      <c r="K4585" s="1" t="s">
        <v>7972</v>
      </c>
      <c r="L4585" s="1" t="s">
        <v>29090</v>
      </c>
    </row>
    <row r="4586" spans="1:12" ht="37.5">
      <c r="A4586" s="1" t="s">
        <v>33989</v>
      </c>
      <c r="B4586" s="1" t="s">
        <v>33990</v>
      </c>
      <c r="C4586" s="1" t="s">
        <v>23900</v>
      </c>
      <c r="D4586" s="1" t="s">
        <v>33991</v>
      </c>
      <c r="E4586" s="1">
        <v>2012</v>
      </c>
      <c r="F4586" s="1" t="s">
        <v>8192</v>
      </c>
      <c r="G4586" s="1" t="s">
        <v>33992</v>
      </c>
      <c r="H4586" s="1">
        <v>36</v>
      </c>
      <c r="I4586" s="1" t="s">
        <v>33993</v>
      </c>
      <c r="J4586" s="1" t="s">
        <v>33994</v>
      </c>
      <c r="K4586" s="1" t="s">
        <v>7972</v>
      </c>
      <c r="L4586" s="1" t="s">
        <v>7969</v>
      </c>
    </row>
    <row r="4587" spans="1:12" ht="37.5">
      <c r="A4587" s="1" t="s">
        <v>33995</v>
      </c>
      <c r="B4587" s="1" t="s">
        <v>33996</v>
      </c>
      <c r="C4587" s="1" t="s">
        <v>23900</v>
      </c>
      <c r="D4587" s="1" t="s">
        <v>33997</v>
      </c>
      <c r="E4587" s="1">
        <v>2013</v>
      </c>
      <c r="F4587" s="1" t="s">
        <v>33998</v>
      </c>
      <c r="G4587" s="1" t="s">
        <v>7969</v>
      </c>
      <c r="H4587" s="1" t="s">
        <v>7969</v>
      </c>
      <c r="I4587" s="1" t="s">
        <v>33999</v>
      </c>
      <c r="J4587" s="1" t="s">
        <v>34000</v>
      </c>
      <c r="K4587" s="1" t="s">
        <v>7972</v>
      </c>
      <c r="L4587" s="1" t="s">
        <v>7969</v>
      </c>
    </row>
    <row r="4588" spans="1:12" ht="37.5">
      <c r="A4588" s="1" t="s">
        <v>34001</v>
      </c>
      <c r="B4588" s="1" t="s">
        <v>34002</v>
      </c>
      <c r="C4588" s="1" t="s">
        <v>23900</v>
      </c>
      <c r="D4588" s="1" t="s">
        <v>34003</v>
      </c>
      <c r="E4588" s="1">
        <v>2012</v>
      </c>
      <c r="F4588" s="1" t="s">
        <v>34004</v>
      </c>
      <c r="G4588" s="1" t="s">
        <v>7969</v>
      </c>
      <c r="H4588" s="1" t="s">
        <v>7969</v>
      </c>
      <c r="I4588" s="1" t="s">
        <v>34005</v>
      </c>
      <c r="J4588" s="1" t="s">
        <v>34006</v>
      </c>
      <c r="K4588" s="1" t="s">
        <v>7972</v>
      </c>
      <c r="L4588" s="1" t="s">
        <v>7969</v>
      </c>
    </row>
    <row r="4589" spans="1:12" ht="37.5">
      <c r="A4589" s="1" t="s">
        <v>34007</v>
      </c>
      <c r="B4589" s="1" t="s">
        <v>34008</v>
      </c>
      <c r="C4589" s="1" t="s">
        <v>23900</v>
      </c>
      <c r="D4589" s="1" t="s">
        <v>34009</v>
      </c>
      <c r="E4589" s="1">
        <v>2014</v>
      </c>
      <c r="F4589" s="1" t="s">
        <v>17327</v>
      </c>
      <c r="G4589" s="1">
        <v>10473203</v>
      </c>
      <c r="H4589" s="1">
        <v>25</v>
      </c>
      <c r="I4589" s="1" t="s">
        <v>34010</v>
      </c>
      <c r="J4589" s="1" t="s">
        <v>34011</v>
      </c>
      <c r="K4589" s="1" t="s">
        <v>7972</v>
      </c>
      <c r="L4589" s="1" t="s">
        <v>10117</v>
      </c>
    </row>
    <row r="4590" spans="1:12" ht="37.5">
      <c r="A4590" s="1" t="s">
        <v>34012</v>
      </c>
      <c r="B4590" s="1" t="s">
        <v>34013</v>
      </c>
      <c r="C4590" s="1" t="s">
        <v>23900</v>
      </c>
      <c r="D4590" s="1" t="s">
        <v>34014</v>
      </c>
      <c r="E4590" s="1">
        <v>2012</v>
      </c>
      <c r="F4590" s="1" t="s">
        <v>34015</v>
      </c>
      <c r="G4590" s="1" t="s">
        <v>7969</v>
      </c>
      <c r="H4590" s="1" t="s">
        <v>7969</v>
      </c>
      <c r="I4590" s="1" t="s">
        <v>34016</v>
      </c>
      <c r="J4590" s="1" t="s">
        <v>34017</v>
      </c>
      <c r="K4590" s="1" t="s">
        <v>7972</v>
      </c>
      <c r="L4590" s="1" t="s">
        <v>7969</v>
      </c>
    </row>
    <row r="4591" spans="1:12" ht="37.5">
      <c r="A4591" s="1" t="s">
        <v>34018</v>
      </c>
      <c r="B4591" s="1" t="s">
        <v>34019</v>
      </c>
      <c r="C4591" s="1" t="s">
        <v>23900</v>
      </c>
      <c r="D4591" s="1" t="s">
        <v>34020</v>
      </c>
      <c r="E4591" s="1">
        <v>2012</v>
      </c>
      <c r="F4591" s="1" t="s">
        <v>34021</v>
      </c>
      <c r="G4591" s="1" t="s">
        <v>7969</v>
      </c>
      <c r="H4591" s="1" t="s">
        <v>7969</v>
      </c>
      <c r="I4591" s="1" t="s">
        <v>34022</v>
      </c>
      <c r="J4591" s="1" t="s">
        <v>34023</v>
      </c>
      <c r="K4591" s="1" t="s">
        <v>7972</v>
      </c>
      <c r="L4591" s="1" t="s">
        <v>7969</v>
      </c>
    </row>
    <row r="4592" spans="1:12" ht="37.5">
      <c r="A4592" s="1" t="s">
        <v>34024</v>
      </c>
      <c r="B4592" s="1" t="s">
        <v>34025</v>
      </c>
      <c r="C4592" s="1" t="s">
        <v>23900</v>
      </c>
      <c r="D4592" s="1" t="s">
        <v>34026</v>
      </c>
      <c r="E4592" s="1">
        <v>2014</v>
      </c>
      <c r="F4592" s="1" t="s">
        <v>15489</v>
      </c>
      <c r="G4592" s="1">
        <v>20407459</v>
      </c>
      <c r="H4592" s="1">
        <v>7</v>
      </c>
      <c r="I4592" s="1" t="s">
        <v>34027</v>
      </c>
      <c r="J4592" s="1" t="s">
        <v>34028</v>
      </c>
      <c r="K4592" s="1" t="s">
        <v>7972</v>
      </c>
      <c r="L4592" s="1" t="s">
        <v>34029</v>
      </c>
    </row>
    <row r="4593" spans="1:12" ht="50">
      <c r="A4593" s="1" t="s">
        <v>34030</v>
      </c>
      <c r="B4593" s="1" t="s">
        <v>34031</v>
      </c>
      <c r="C4593" s="1" t="s">
        <v>23900</v>
      </c>
      <c r="D4593" s="1" t="s">
        <v>34032</v>
      </c>
      <c r="E4593" s="1">
        <v>2013</v>
      </c>
      <c r="F4593" s="1" t="s">
        <v>8831</v>
      </c>
      <c r="G4593" s="1">
        <v>16113349</v>
      </c>
      <c r="H4593" s="1">
        <v>8042</v>
      </c>
      <c r="I4593" s="1" t="s">
        <v>34033</v>
      </c>
      <c r="J4593" s="1" t="s">
        <v>34034</v>
      </c>
      <c r="K4593" s="1" t="s">
        <v>7972</v>
      </c>
      <c r="L4593" s="1" t="s">
        <v>7969</v>
      </c>
    </row>
    <row r="4594" spans="1:12" ht="37.5">
      <c r="A4594" s="1" t="s">
        <v>34035</v>
      </c>
      <c r="B4594" s="1" t="s">
        <v>34036</v>
      </c>
      <c r="C4594" s="1" t="s">
        <v>23900</v>
      </c>
      <c r="D4594" s="1" t="s">
        <v>34037</v>
      </c>
      <c r="E4594" s="1">
        <v>2012</v>
      </c>
      <c r="F4594" s="1" t="s">
        <v>34038</v>
      </c>
      <c r="G4594" s="1" t="s">
        <v>7969</v>
      </c>
      <c r="H4594" s="1">
        <v>2</v>
      </c>
      <c r="I4594" s="1" t="s">
        <v>34039</v>
      </c>
      <c r="J4594" s="1" t="s">
        <v>34040</v>
      </c>
      <c r="K4594" s="1" t="s">
        <v>7972</v>
      </c>
      <c r="L4594" s="1" t="s">
        <v>7969</v>
      </c>
    </row>
    <row r="4595" spans="1:12" ht="37.5">
      <c r="A4595" s="1" t="s">
        <v>34041</v>
      </c>
      <c r="B4595" s="1" t="s">
        <v>34042</v>
      </c>
      <c r="C4595" s="1" t="s">
        <v>23900</v>
      </c>
      <c r="D4595" s="1" t="s">
        <v>34043</v>
      </c>
      <c r="E4595" s="1">
        <v>2012</v>
      </c>
      <c r="F4595" s="1" t="s">
        <v>34044</v>
      </c>
      <c r="G4595" s="1">
        <v>15322890</v>
      </c>
      <c r="H4595" s="1">
        <v>63</v>
      </c>
      <c r="I4595" s="1" t="s">
        <v>34045</v>
      </c>
      <c r="J4595" s="1" t="s">
        <v>34046</v>
      </c>
      <c r="K4595" s="1" t="s">
        <v>7972</v>
      </c>
      <c r="L4595" s="1" t="s">
        <v>7969</v>
      </c>
    </row>
    <row r="4596" spans="1:12" ht="37.5">
      <c r="A4596" s="1" t="s">
        <v>34047</v>
      </c>
      <c r="B4596" s="1" t="s">
        <v>34048</v>
      </c>
      <c r="C4596" s="1" t="s">
        <v>23900</v>
      </c>
      <c r="D4596" s="1" t="s">
        <v>34049</v>
      </c>
      <c r="E4596" s="1">
        <v>2014</v>
      </c>
      <c r="F4596" s="1" t="s">
        <v>34050</v>
      </c>
      <c r="G4596" s="1">
        <v>987484</v>
      </c>
      <c r="H4596" s="1">
        <v>311</v>
      </c>
      <c r="I4596" s="1" t="s">
        <v>34051</v>
      </c>
      <c r="J4596" s="1" t="s">
        <v>34052</v>
      </c>
      <c r="K4596" s="1" t="s">
        <v>7972</v>
      </c>
      <c r="L4596" s="1" t="s">
        <v>31495</v>
      </c>
    </row>
    <row r="4597" spans="1:12" ht="37.5">
      <c r="A4597" s="1" t="s">
        <v>34053</v>
      </c>
      <c r="B4597" s="1" t="s">
        <v>34054</v>
      </c>
      <c r="C4597" s="1" t="s">
        <v>23900</v>
      </c>
      <c r="D4597" s="1" t="s">
        <v>34055</v>
      </c>
      <c r="E4597" s="1">
        <v>2013</v>
      </c>
      <c r="F4597" s="1" t="s">
        <v>8443</v>
      </c>
      <c r="G4597" s="1">
        <v>13891286</v>
      </c>
      <c r="H4597" s="1">
        <v>57</v>
      </c>
      <c r="I4597" s="1" t="s">
        <v>34056</v>
      </c>
      <c r="J4597" s="1" t="s">
        <v>34057</v>
      </c>
      <c r="K4597" s="1" t="s">
        <v>7972</v>
      </c>
      <c r="L4597" s="1" t="s">
        <v>7969</v>
      </c>
    </row>
    <row r="4598" spans="1:12" ht="37.5">
      <c r="A4598" s="1" t="s">
        <v>34058</v>
      </c>
      <c r="B4598" s="1" t="s">
        <v>34059</v>
      </c>
      <c r="C4598" s="1" t="s">
        <v>23900</v>
      </c>
      <c r="D4598" s="1" t="s">
        <v>34060</v>
      </c>
      <c r="E4598" s="1">
        <v>2014</v>
      </c>
      <c r="F4598" s="1" t="s">
        <v>8024</v>
      </c>
      <c r="G4598" s="1">
        <v>1674048</v>
      </c>
      <c r="H4598" s="1">
        <v>42</v>
      </c>
      <c r="I4598" s="1" t="s">
        <v>34061</v>
      </c>
      <c r="J4598" s="1" t="s">
        <v>34062</v>
      </c>
      <c r="K4598" s="1" t="s">
        <v>7972</v>
      </c>
      <c r="L4598" s="1" t="s">
        <v>8027</v>
      </c>
    </row>
    <row r="4599" spans="1:12" ht="50">
      <c r="A4599" s="1" t="s">
        <v>34063</v>
      </c>
      <c r="B4599" s="1" t="s">
        <v>34064</v>
      </c>
      <c r="C4599" s="1" t="s">
        <v>23900</v>
      </c>
      <c r="D4599" s="1" t="s">
        <v>34065</v>
      </c>
      <c r="E4599" s="1">
        <v>2013</v>
      </c>
      <c r="F4599" s="1" t="s">
        <v>20727</v>
      </c>
      <c r="G4599" s="1">
        <v>17518717</v>
      </c>
      <c r="H4599" s="1">
        <v>7</v>
      </c>
      <c r="I4599" s="1" t="s">
        <v>34066</v>
      </c>
      <c r="J4599" s="1" t="s">
        <v>34067</v>
      </c>
      <c r="K4599" s="1" t="s">
        <v>7972</v>
      </c>
      <c r="L4599" s="1" t="s">
        <v>7969</v>
      </c>
    </row>
    <row r="4600" spans="1:12" ht="37.5">
      <c r="A4600" s="1" t="s">
        <v>34068</v>
      </c>
      <c r="B4600" s="1" t="s">
        <v>34069</v>
      </c>
      <c r="C4600" s="1" t="s">
        <v>23900</v>
      </c>
      <c r="D4600" s="1" t="s">
        <v>34070</v>
      </c>
      <c r="E4600" s="1">
        <v>2014</v>
      </c>
      <c r="F4600" s="1" t="s">
        <v>34071</v>
      </c>
      <c r="G4600" s="1">
        <v>2634503</v>
      </c>
      <c r="H4600" s="1">
        <v>32</v>
      </c>
      <c r="I4600" s="1" t="s">
        <v>34072</v>
      </c>
      <c r="J4600" s="1" t="s">
        <v>34073</v>
      </c>
      <c r="K4600" s="1" t="s">
        <v>7972</v>
      </c>
      <c r="L4600" s="1" t="s">
        <v>15669</v>
      </c>
    </row>
    <row r="4601" spans="1:12" ht="37.5">
      <c r="A4601" s="1" t="s">
        <v>34074</v>
      </c>
      <c r="B4601" s="1" t="s">
        <v>34075</v>
      </c>
      <c r="C4601" s="1" t="s">
        <v>23900</v>
      </c>
      <c r="D4601" s="1" t="s">
        <v>34076</v>
      </c>
      <c r="E4601" s="1">
        <v>2013</v>
      </c>
      <c r="F4601" s="1" t="s">
        <v>24637</v>
      </c>
      <c r="G4601" s="1">
        <v>189340</v>
      </c>
      <c r="H4601" s="1">
        <v>62</v>
      </c>
      <c r="I4601" s="1" t="s">
        <v>34077</v>
      </c>
      <c r="J4601" s="1" t="s">
        <v>34078</v>
      </c>
      <c r="K4601" s="1" t="s">
        <v>7972</v>
      </c>
      <c r="L4601" s="1" t="s">
        <v>7969</v>
      </c>
    </row>
    <row r="4602" spans="1:12" ht="50">
      <c r="A4602" s="1" t="s">
        <v>34079</v>
      </c>
      <c r="B4602" s="1" t="s">
        <v>34080</v>
      </c>
      <c r="C4602" s="1" t="s">
        <v>23900</v>
      </c>
      <c r="D4602" s="1" t="s">
        <v>34081</v>
      </c>
      <c r="E4602" s="1">
        <v>2012</v>
      </c>
      <c r="F4602" s="1" t="s">
        <v>8831</v>
      </c>
      <c r="G4602" s="1">
        <v>16113349</v>
      </c>
      <c r="H4602" s="1">
        <v>7151</v>
      </c>
      <c r="I4602" s="1" t="s">
        <v>34082</v>
      </c>
      <c r="J4602" s="1" t="s">
        <v>34083</v>
      </c>
      <c r="K4602" s="1" t="s">
        <v>7972</v>
      </c>
      <c r="L4602" s="1" t="s">
        <v>7969</v>
      </c>
    </row>
    <row r="4603" spans="1:12" ht="37.5">
      <c r="A4603" s="1" t="s">
        <v>34084</v>
      </c>
      <c r="B4603" s="1" t="s">
        <v>34085</v>
      </c>
      <c r="C4603" s="1" t="s">
        <v>23900</v>
      </c>
      <c r="D4603" s="1" t="s">
        <v>34086</v>
      </c>
      <c r="E4603" s="1">
        <v>2013</v>
      </c>
      <c r="F4603" s="1" t="s">
        <v>34087</v>
      </c>
      <c r="G4603" s="1" t="s">
        <v>7969</v>
      </c>
      <c r="H4603" s="1" t="s">
        <v>7969</v>
      </c>
      <c r="I4603" s="1" t="s">
        <v>34088</v>
      </c>
      <c r="J4603" s="1" t="s">
        <v>34089</v>
      </c>
      <c r="K4603" s="1" t="s">
        <v>7972</v>
      </c>
      <c r="L4603" s="1" t="s">
        <v>7969</v>
      </c>
    </row>
    <row r="4604" spans="1:12" ht="37.5">
      <c r="A4604" s="1" t="s">
        <v>34090</v>
      </c>
      <c r="B4604" s="1" t="s">
        <v>34091</v>
      </c>
      <c r="C4604" s="1" t="s">
        <v>23900</v>
      </c>
      <c r="D4604" s="1" t="s">
        <v>34092</v>
      </c>
      <c r="E4604" s="1">
        <v>2012</v>
      </c>
      <c r="F4604" s="1" t="s">
        <v>34093</v>
      </c>
      <c r="G4604" s="1">
        <v>22339345</v>
      </c>
      <c r="H4604" s="1">
        <v>4</v>
      </c>
      <c r="I4604" s="1" t="s">
        <v>34094</v>
      </c>
      <c r="J4604" s="1" t="s">
        <v>34095</v>
      </c>
      <c r="K4604" s="1" t="s">
        <v>7972</v>
      </c>
      <c r="L4604" s="1" t="s">
        <v>7969</v>
      </c>
    </row>
    <row r="4605" spans="1:12" ht="37.5">
      <c r="A4605" s="1" t="s">
        <v>34096</v>
      </c>
      <c r="B4605" s="1" t="s">
        <v>34097</v>
      </c>
      <c r="C4605" s="1" t="s">
        <v>23900</v>
      </c>
      <c r="D4605" s="1" t="s">
        <v>34098</v>
      </c>
      <c r="E4605" s="1">
        <v>2013</v>
      </c>
      <c r="F4605" s="1" t="s">
        <v>22613</v>
      </c>
      <c r="G4605" s="1" t="s">
        <v>7969</v>
      </c>
      <c r="H4605" s="1" t="s">
        <v>7969</v>
      </c>
      <c r="I4605" s="1" t="s">
        <v>34099</v>
      </c>
      <c r="J4605" s="1" t="s">
        <v>34100</v>
      </c>
      <c r="K4605" s="1" t="s">
        <v>7972</v>
      </c>
      <c r="L4605" s="1" t="s">
        <v>7969</v>
      </c>
    </row>
    <row r="4606" spans="1:12" ht="37.5">
      <c r="A4606" s="1" t="s">
        <v>34101</v>
      </c>
      <c r="B4606" s="1" t="s">
        <v>34102</v>
      </c>
      <c r="C4606" s="1" t="s">
        <v>23900</v>
      </c>
      <c r="D4606" s="1" t="s">
        <v>34103</v>
      </c>
      <c r="E4606" s="1">
        <v>2012</v>
      </c>
      <c r="F4606" s="1" t="s">
        <v>34104</v>
      </c>
      <c r="G4606" s="1" t="s">
        <v>7969</v>
      </c>
      <c r="H4606" s="1" t="s">
        <v>7969</v>
      </c>
      <c r="I4606" s="1" t="s">
        <v>34105</v>
      </c>
      <c r="J4606" s="1" t="s">
        <v>34106</v>
      </c>
      <c r="K4606" s="1" t="s">
        <v>7972</v>
      </c>
      <c r="L4606" s="1" t="s">
        <v>10473</v>
      </c>
    </row>
    <row r="4607" spans="1:12" ht="37.5">
      <c r="A4607" s="1" t="s">
        <v>34107</v>
      </c>
      <c r="B4607" s="1" t="s">
        <v>34108</v>
      </c>
      <c r="C4607" s="1" t="s">
        <v>23900</v>
      </c>
      <c r="D4607" s="1" t="s">
        <v>34109</v>
      </c>
      <c r="E4607" s="1">
        <v>2014</v>
      </c>
      <c r="F4607" s="1" t="s">
        <v>17222</v>
      </c>
      <c r="G4607" s="1">
        <v>13596446</v>
      </c>
      <c r="H4607" s="1">
        <v>19</v>
      </c>
      <c r="I4607" s="1" t="s">
        <v>34110</v>
      </c>
      <c r="J4607" s="1" t="s">
        <v>34111</v>
      </c>
      <c r="K4607" s="1" t="s">
        <v>7972</v>
      </c>
      <c r="L4607" s="1" t="s">
        <v>8027</v>
      </c>
    </row>
    <row r="4608" spans="1:12" ht="37.5">
      <c r="A4608" s="1" t="s">
        <v>34112</v>
      </c>
      <c r="B4608" s="1" t="s">
        <v>34113</v>
      </c>
      <c r="C4608" s="1" t="s">
        <v>23900</v>
      </c>
      <c r="D4608" s="1" t="s">
        <v>34114</v>
      </c>
      <c r="E4608" s="1">
        <v>2012</v>
      </c>
      <c r="F4608" s="1" t="s">
        <v>34115</v>
      </c>
      <c r="G4608" s="1" t="s">
        <v>7969</v>
      </c>
      <c r="H4608" s="1" t="s">
        <v>7969</v>
      </c>
      <c r="I4608" s="1" t="s">
        <v>34116</v>
      </c>
      <c r="J4608" s="1" t="s">
        <v>34117</v>
      </c>
      <c r="K4608" s="1" t="s">
        <v>7972</v>
      </c>
      <c r="L4608" s="1" t="s">
        <v>7969</v>
      </c>
    </row>
    <row r="4609" spans="1:12" ht="37.5">
      <c r="A4609" s="1" t="s">
        <v>34118</v>
      </c>
      <c r="B4609" s="1" t="s">
        <v>34119</v>
      </c>
      <c r="C4609" s="1" t="s">
        <v>23900</v>
      </c>
      <c r="D4609" s="1" t="s">
        <v>34120</v>
      </c>
      <c r="E4609" s="1">
        <v>2012</v>
      </c>
      <c r="F4609" s="1" t="s">
        <v>34121</v>
      </c>
      <c r="G4609" s="1" t="s">
        <v>7969</v>
      </c>
      <c r="H4609" s="1" t="s">
        <v>7969</v>
      </c>
      <c r="I4609" s="1" t="s">
        <v>34122</v>
      </c>
      <c r="J4609" s="1" t="s">
        <v>34123</v>
      </c>
      <c r="K4609" s="1" t="s">
        <v>7972</v>
      </c>
      <c r="L4609" s="1" t="s">
        <v>7969</v>
      </c>
    </row>
    <row r="4610" spans="1:12" ht="37.5">
      <c r="A4610" s="1" t="s">
        <v>34124</v>
      </c>
      <c r="B4610" s="1" t="s">
        <v>34125</v>
      </c>
      <c r="C4610" s="1" t="s">
        <v>23900</v>
      </c>
      <c r="D4610" s="1" t="s">
        <v>34126</v>
      </c>
      <c r="E4610" s="1">
        <v>2013</v>
      </c>
      <c r="F4610" s="1" t="s">
        <v>10830</v>
      </c>
      <c r="G4610" s="1">
        <v>15566013</v>
      </c>
      <c r="H4610" s="1">
        <v>8</v>
      </c>
      <c r="I4610" s="1" t="s">
        <v>34127</v>
      </c>
      <c r="J4610" s="1" t="s">
        <v>34128</v>
      </c>
      <c r="K4610" s="1" t="s">
        <v>7972</v>
      </c>
      <c r="L4610" s="1" t="s">
        <v>7969</v>
      </c>
    </row>
    <row r="4611" spans="1:12" ht="37.5">
      <c r="A4611" s="1" t="s">
        <v>34129</v>
      </c>
      <c r="B4611" s="1" t="s">
        <v>34130</v>
      </c>
      <c r="C4611" s="1" t="s">
        <v>23900</v>
      </c>
      <c r="D4611" s="1" t="s">
        <v>34131</v>
      </c>
      <c r="E4611" s="1">
        <v>2013</v>
      </c>
      <c r="F4611" s="1" t="s">
        <v>34132</v>
      </c>
      <c r="G4611" s="1" t="s">
        <v>7969</v>
      </c>
      <c r="H4611" s="1" t="s">
        <v>7969</v>
      </c>
      <c r="I4611" s="1" t="s">
        <v>34133</v>
      </c>
      <c r="J4611" s="1" t="s">
        <v>34134</v>
      </c>
      <c r="K4611" s="1" t="s">
        <v>7972</v>
      </c>
      <c r="L4611" s="1" t="s">
        <v>8078</v>
      </c>
    </row>
    <row r="4612" spans="1:12" ht="37.5">
      <c r="A4612" s="1" t="s">
        <v>34135</v>
      </c>
      <c r="B4612" s="1" t="s">
        <v>34136</v>
      </c>
      <c r="C4612" s="1" t="s">
        <v>23900</v>
      </c>
      <c r="D4612" s="1" t="s">
        <v>34137</v>
      </c>
      <c r="E4612" s="1">
        <v>2013</v>
      </c>
      <c r="F4612" s="1" t="s">
        <v>34138</v>
      </c>
      <c r="G4612" s="1" t="s">
        <v>7969</v>
      </c>
      <c r="H4612" s="1" t="s">
        <v>7969</v>
      </c>
      <c r="I4612" s="1" t="s">
        <v>34139</v>
      </c>
      <c r="J4612" s="1" t="s">
        <v>34140</v>
      </c>
      <c r="K4612" s="1" t="s">
        <v>7972</v>
      </c>
      <c r="L4612" s="1" t="s">
        <v>8078</v>
      </c>
    </row>
    <row r="4613" spans="1:12" ht="37.5">
      <c r="A4613" s="1" t="s">
        <v>34141</v>
      </c>
      <c r="B4613" s="1" t="s">
        <v>34142</v>
      </c>
      <c r="C4613" s="1" t="s">
        <v>23900</v>
      </c>
      <c r="D4613" s="1" t="s">
        <v>34143</v>
      </c>
      <c r="E4613" s="1">
        <v>2014</v>
      </c>
      <c r="F4613" s="1" t="s">
        <v>12486</v>
      </c>
      <c r="G4613" s="1" t="s">
        <v>28522</v>
      </c>
      <c r="H4613" s="1" t="s">
        <v>7969</v>
      </c>
      <c r="I4613" s="1" t="s">
        <v>34144</v>
      </c>
      <c r="J4613" s="1" t="s">
        <v>34145</v>
      </c>
      <c r="K4613" s="1" t="s">
        <v>7972</v>
      </c>
      <c r="L4613" s="1" t="s">
        <v>8102</v>
      </c>
    </row>
    <row r="4614" spans="1:12" ht="37.5">
      <c r="A4614" s="1" t="s">
        <v>34146</v>
      </c>
      <c r="B4614" s="1" t="s">
        <v>34147</v>
      </c>
      <c r="C4614" s="1" t="s">
        <v>23900</v>
      </c>
      <c r="D4614" s="1" t="s">
        <v>34148</v>
      </c>
      <c r="E4614" s="1">
        <v>2013</v>
      </c>
      <c r="F4614" s="1" t="s">
        <v>12486</v>
      </c>
      <c r="G4614" s="1" t="s">
        <v>28522</v>
      </c>
      <c r="H4614" s="1" t="s">
        <v>7969</v>
      </c>
      <c r="I4614" s="1" t="s">
        <v>33888</v>
      </c>
      <c r="J4614" s="1" t="s">
        <v>34149</v>
      </c>
      <c r="K4614" s="1" t="s">
        <v>7972</v>
      </c>
      <c r="L4614" s="1" t="s">
        <v>7969</v>
      </c>
    </row>
    <row r="4615" spans="1:12" ht="37.5">
      <c r="A4615" s="1" t="s">
        <v>34150</v>
      </c>
      <c r="B4615" s="1" t="s">
        <v>34151</v>
      </c>
      <c r="C4615" s="1" t="s">
        <v>23900</v>
      </c>
      <c r="D4615" s="1" t="s">
        <v>34152</v>
      </c>
      <c r="E4615" s="1">
        <v>2014</v>
      </c>
      <c r="F4615" s="1" t="s">
        <v>34153</v>
      </c>
      <c r="G4615" s="1">
        <v>7342071</v>
      </c>
      <c r="H4615" s="1">
        <v>32</v>
      </c>
      <c r="I4615" s="1" t="s">
        <v>34154</v>
      </c>
      <c r="J4615" s="1" t="s">
        <v>34155</v>
      </c>
      <c r="K4615" s="1" t="s">
        <v>7972</v>
      </c>
      <c r="L4615" s="1" t="s">
        <v>8324</v>
      </c>
    </row>
    <row r="4616" spans="1:12" ht="37.5">
      <c r="A4616" s="1" t="s">
        <v>34156</v>
      </c>
      <c r="B4616" s="1" t="s">
        <v>34157</v>
      </c>
      <c r="C4616" s="1" t="s">
        <v>23900</v>
      </c>
      <c r="D4616" s="1" t="s">
        <v>34158</v>
      </c>
      <c r="E4616" s="1">
        <v>2012</v>
      </c>
      <c r="F4616" s="1" t="s">
        <v>8462</v>
      </c>
      <c r="G4616" s="1">
        <v>1641212</v>
      </c>
      <c r="H4616" s="1">
        <v>85</v>
      </c>
      <c r="I4616" s="1" t="s">
        <v>34159</v>
      </c>
      <c r="J4616" s="1" t="s">
        <v>34160</v>
      </c>
      <c r="K4616" s="1" t="s">
        <v>7972</v>
      </c>
      <c r="L4616" s="1" t="s">
        <v>7969</v>
      </c>
    </row>
    <row r="4617" spans="1:12" ht="37.5">
      <c r="A4617" s="1" t="s">
        <v>34161</v>
      </c>
      <c r="B4617" s="1" t="s">
        <v>34162</v>
      </c>
      <c r="C4617" s="1" t="s">
        <v>23900</v>
      </c>
      <c r="D4617" s="1" t="s">
        <v>34163</v>
      </c>
      <c r="E4617" s="1">
        <v>2013</v>
      </c>
      <c r="F4617" s="1" t="s">
        <v>34164</v>
      </c>
      <c r="G4617" s="1" t="s">
        <v>7969</v>
      </c>
      <c r="H4617" s="1" t="s">
        <v>7969</v>
      </c>
      <c r="I4617" s="1" t="s">
        <v>34165</v>
      </c>
      <c r="J4617" s="1" t="s">
        <v>34166</v>
      </c>
      <c r="K4617" s="1" t="s">
        <v>7972</v>
      </c>
      <c r="L4617" s="1" t="s">
        <v>8161</v>
      </c>
    </row>
    <row r="4618" spans="1:12" ht="37.5">
      <c r="A4618" s="1" t="s">
        <v>34167</v>
      </c>
      <c r="B4618" s="1" t="s">
        <v>34168</v>
      </c>
      <c r="C4618" s="1" t="s">
        <v>23900</v>
      </c>
      <c r="D4618" s="1" t="s">
        <v>34169</v>
      </c>
      <c r="E4618" s="1">
        <v>2012</v>
      </c>
      <c r="F4618" s="1" t="s">
        <v>17708</v>
      </c>
      <c r="G4618" s="1">
        <v>18761119</v>
      </c>
      <c r="H4618" s="1">
        <v>157</v>
      </c>
      <c r="I4618" s="1" t="s">
        <v>34170</v>
      </c>
      <c r="J4618" s="1" t="s">
        <v>34171</v>
      </c>
      <c r="K4618" s="1" t="s">
        <v>7972</v>
      </c>
      <c r="L4618" s="1" t="s">
        <v>7969</v>
      </c>
    </row>
    <row r="4619" spans="1:12" ht="37.5">
      <c r="A4619" s="1" t="s">
        <v>34172</v>
      </c>
      <c r="B4619" s="1" t="s">
        <v>34173</v>
      </c>
      <c r="C4619" s="1" t="s">
        <v>23900</v>
      </c>
      <c r="D4619" s="1" t="s">
        <v>34174</v>
      </c>
      <c r="E4619" s="1">
        <v>2013</v>
      </c>
      <c r="F4619" s="1" t="s">
        <v>8443</v>
      </c>
      <c r="G4619" s="1">
        <v>13891286</v>
      </c>
      <c r="H4619" s="1">
        <v>57</v>
      </c>
      <c r="I4619" s="1" t="s">
        <v>34175</v>
      </c>
      <c r="J4619" s="1" t="s">
        <v>34176</v>
      </c>
      <c r="K4619" s="1" t="s">
        <v>7972</v>
      </c>
      <c r="L4619" s="1" t="s">
        <v>7993</v>
      </c>
    </row>
    <row r="4620" spans="1:12" ht="37.5">
      <c r="A4620" s="1" t="s">
        <v>34177</v>
      </c>
      <c r="B4620" s="1" t="s">
        <v>34178</v>
      </c>
      <c r="C4620" s="1" t="s">
        <v>23900</v>
      </c>
      <c r="D4620" s="1" t="s">
        <v>34179</v>
      </c>
      <c r="E4620" s="1">
        <v>2012</v>
      </c>
      <c r="F4620" s="1" t="s">
        <v>8432</v>
      </c>
      <c r="G4620" s="1">
        <v>9574174</v>
      </c>
      <c r="H4620" s="1">
        <v>39</v>
      </c>
      <c r="I4620" s="1" t="s">
        <v>34180</v>
      </c>
      <c r="J4620" s="1" t="s">
        <v>34181</v>
      </c>
      <c r="K4620" s="1" t="s">
        <v>7972</v>
      </c>
      <c r="L4620" s="1" t="s">
        <v>7969</v>
      </c>
    </row>
    <row r="4621" spans="1:12" ht="37.5">
      <c r="A4621" s="1" t="s">
        <v>34182</v>
      </c>
      <c r="B4621" s="1" t="s">
        <v>34183</v>
      </c>
      <c r="C4621" s="1" t="s">
        <v>23900</v>
      </c>
      <c r="D4621" s="1" t="s">
        <v>34184</v>
      </c>
      <c r="E4621" s="1">
        <v>2012</v>
      </c>
      <c r="F4621" s="1" t="s">
        <v>11197</v>
      </c>
      <c r="G4621" s="1">
        <v>3043975</v>
      </c>
      <c r="H4621" s="1">
        <v>462</v>
      </c>
      <c r="I4621" s="1" t="s">
        <v>33781</v>
      </c>
      <c r="J4621" s="1" t="s">
        <v>34185</v>
      </c>
      <c r="K4621" s="1" t="s">
        <v>7972</v>
      </c>
      <c r="L4621" s="1" t="s">
        <v>7969</v>
      </c>
    </row>
    <row r="4622" spans="1:12" ht="37.5">
      <c r="A4622" s="1" t="s">
        <v>34186</v>
      </c>
      <c r="B4622" s="1" t="s">
        <v>34187</v>
      </c>
      <c r="C4622" s="1" t="s">
        <v>23900</v>
      </c>
      <c r="D4622" s="1" t="s">
        <v>34188</v>
      </c>
      <c r="E4622" s="1">
        <v>2013</v>
      </c>
      <c r="F4622" s="1" t="s">
        <v>8443</v>
      </c>
      <c r="G4622" s="1">
        <v>13891286</v>
      </c>
      <c r="H4622" s="1">
        <v>57</v>
      </c>
      <c r="I4622" s="1" t="s">
        <v>34189</v>
      </c>
      <c r="J4622" s="1" t="s">
        <v>34190</v>
      </c>
      <c r="K4622" s="1" t="s">
        <v>7972</v>
      </c>
      <c r="L4622" s="1" t="s">
        <v>7969</v>
      </c>
    </row>
    <row r="4623" spans="1:12" ht="37.5">
      <c r="A4623" s="1" t="s">
        <v>34191</v>
      </c>
      <c r="B4623" s="1" t="s">
        <v>34192</v>
      </c>
      <c r="C4623" s="1" t="s">
        <v>23900</v>
      </c>
      <c r="D4623" s="1" t="s">
        <v>34193</v>
      </c>
      <c r="E4623" s="1">
        <v>2013</v>
      </c>
      <c r="F4623" s="1" t="s">
        <v>34194</v>
      </c>
      <c r="G4623" s="1" t="s">
        <v>7969</v>
      </c>
      <c r="H4623" s="1" t="s">
        <v>7969</v>
      </c>
      <c r="I4623" s="1" t="s">
        <v>34195</v>
      </c>
      <c r="J4623" s="1" t="s">
        <v>34196</v>
      </c>
      <c r="K4623" s="1" t="s">
        <v>7972</v>
      </c>
      <c r="L4623" s="1" t="s">
        <v>7969</v>
      </c>
    </row>
    <row r="4624" spans="1:12" ht="37.5">
      <c r="A4624" s="1" t="s">
        <v>34197</v>
      </c>
      <c r="B4624" s="1" t="s">
        <v>34198</v>
      </c>
      <c r="C4624" s="1" t="s">
        <v>23900</v>
      </c>
      <c r="D4624" s="1" t="s">
        <v>34199</v>
      </c>
      <c r="E4624" s="1">
        <v>2013</v>
      </c>
      <c r="F4624" s="1" t="s">
        <v>34200</v>
      </c>
      <c r="G4624" s="1" t="s">
        <v>7969</v>
      </c>
      <c r="H4624" s="1" t="s">
        <v>7969</v>
      </c>
      <c r="I4624" s="1" t="s">
        <v>34201</v>
      </c>
      <c r="J4624" s="1" t="s">
        <v>34202</v>
      </c>
      <c r="K4624" s="1" t="s">
        <v>7972</v>
      </c>
      <c r="L4624" s="1" t="s">
        <v>8078</v>
      </c>
    </row>
    <row r="4625" spans="1:12" ht="37.5">
      <c r="A4625" s="1" t="s">
        <v>34203</v>
      </c>
      <c r="B4625" s="1" t="s">
        <v>34204</v>
      </c>
      <c r="C4625" s="1" t="s">
        <v>23900</v>
      </c>
      <c r="D4625" s="1" t="s">
        <v>34205</v>
      </c>
      <c r="E4625" s="1">
        <v>2013</v>
      </c>
      <c r="F4625" s="1" t="s">
        <v>34206</v>
      </c>
      <c r="G4625" s="1">
        <v>10459243</v>
      </c>
      <c r="H4625" s="1">
        <v>55</v>
      </c>
      <c r="I4625" s="1" t="s">
        <v>34207</v>
      </c>
      <c r="J4625" s="1" t="s">
        <v>34208</v>
      </c>
      <c r="K4625" s="1" t="s">
        <v>7972</v>
      </c>
      <c r="L4625" s="1" t="s">
        <v>8078</v>
      </c>
    </row>
    <row r="4626" spans="1:12" ht="37.5">
      <c r="A4626" s="1" t="s">
        <v>34209</v>
      </c>
      <c r="B4626" s="1" t="s">
        <v>34210</v>
      </c>
      <c r="C4626" s="1" t="s">
        <v>23900</v>
      </c>
      <c r="D4626" s="1" t="s">
        <v>34211</v>
      </c>
      <c r="E4626" s="1">
        <v>2013</v>
      </c>
      <c r="F4626" s="1" t="s">
        <v>26590</v>
      </c>
      <c r="G4626" s="1">
        <v>14388871</v>
      </c>
      <c r="H4626" s="1">
        <v>15</v>
      </c>
      <c r="I4626" s="1" t="s">
        <v>34212</v>
      </c>
      <c r="J4626" s="1" t="s">
        <v>34213</v>
      </c>
      <c r="K4626" s="1" t="s">
        <v>7972</v>
      </c>
      <c r="L4626" s="1" t="s">
        <v>17595</v>
      </c>
    </row>
    <row r="4627" spans="1:12" ht="37.5">
      <c r="A4627" s="1" t="s">
        <v>34214</v>
      </c>
      <c r="B4627" s="1" t="s">
        <v>34215</v>
      </c>
      <c r="C4627" s="1" t="s">
        <v>23900</v>
      </c>
      <c r="D4627" s="1" t="s">
        <v>34216</v>
      </c>
      <c r="E4627" s="1">
        <v>2013</v>
      </c>
      <c r="F4627" s="1" t="s">
        <v>24648</v>
      </c>
      <c r="G4627" s="1">
        <v>21682194</v>
      </c>
      <c r="H4627" s="1">
        <v>17</v>
      </c>
      <c r="I4627" s="1" t="s">
        <v>34217</v>
      </c>
      <c r="J4627" s="1" t="s">
        <v>34218</v>
      </c>
      <c r="K4627" s="1" t="s">
        <v>7972</v>
      </c>
      <c r="L4627" s="1" t="s">
        <v>8102</v>
      </c>
    </row>
    <row r="4628" spans="1:12" ht="37.5">
      <c r="A4628" s="1" t="s">
        <v>34219</v>
      </c>
      <c r="B4628" s="1" t="s">
        <v>34220</v>
      </c>
      <c r="C4628" s="1" t="s">
        <v>23900</v>
      </c>
      <c r="D4628" s="1" t="s">
        <v>34221</v>
      </c>
      <c r="E4628" s="1">
        <v>2012</v>
      </c>
      <c r="F4628" s="1" t="s">
        <v>24422</v>
      </c>
      <c r="G4628" s="1">
        <v>200255</v>
      </c>
      <c r="H4628" s="1">
        <v>191</v>
      </c>
      <c r="I4628" s="1" t="s">
        <v>34222</v>
      </c>
      <c r="J4628" s="1" t="s">
        <v>34223</v>
      </c>
      <c r="K4628" s="1" t="s">
        <v>7972</v>
      </c>
      <c r="L4628" s="1" t="s">
        <v>7969</v>
      </c>
    </row>
    <row r="4629" spans="1:12" ht="37.5">
      <c r="A4629" s="1" t="s">
        <v>34224</v>
      </c>
      <c r="B4629" s="1" t="s">
        <v>34225</v>
      </c>
      <c r="C4629" s="1" t="s">
        <v>23900</v>
      </c>
      <c r="D4629" s="1" t="s">
        <v>34226</v>
      </c>
      <c r="E4629" s="1">
        <v>2012</v>
      </c>
      <c r="F4629" s="1" t="s">
        <v>12486</v>
      </c>
      <c r="G4629" s="1" t="s">
        <v>28522</v>
      </c>
      <c r="H4629" s="1" t="s">
        <v>7969</v>
      </c>
      <c r="I4629" s="1" t="s">
        <v>34227</v>
      </c>
      <c r="J4629" s="1" t="s">
        <v>34228</v>
      </c>
      <c r="K4629" s="1" t="s">
        <v>7972</v>
      </c>
      <c r="L4629" s="1" t="s">
        <v>7969</v>
      </c>
    </row>
    <row r="4630" spans="1:12" ht="37.5">
      <c r="A4630" s="1" t="s">
        <v>34229</v>
      </c>
      <c r="B4630" s="1" t="s">
        <v>34230</v>
      </c>
      <c r="C4630" s="1" t="s">
        <v>23900</v>
      </c>
      <c r="D4630" s="1" t="s">
        <v>34231</v>
      </c>
      <c r="E4630" s="1">
        <v>2012</v>
      </c>
      <c r="F4630" s="1" t="s">
        <v>34232</v>
      </c>
      <c r="G4630" s="1" t="s">
        <v>34233</v>
      </c>
      <c r="H4630" s="1">
        <v>6</v>
      </c>
      <c r="I4630" s="1" t="s">
        <v>34234</v>
      </c>
      <c r="J4630" s="1" t="s">
        <v>34235</v>
      </c>
      <c r="K4630" s="1" t="s">
        <v>7972</v>
      </c>
      <c r="L4630" s="1" t="s">
        <v>7969</v>
      </c>
    </row>
    <row r="4631" spans="1:12" ht="37.5">
      <c r="A4631" s="1" t="s">
        <v>34236</v>
      </c>
      <c r="B4631" s="1" t="s">
        <v>34237</v>
      </c>
      <c r="C4631" s="1" t="s">
        <v>23900</v>
      </c>
      <c r="D4631" s="1" t="s">
        <v>34238</v>
      </c>
      <c r="E4631" s="1">
        <v>2012</v>
      </c>
      <c r="F4631" s="1" t="s">
        <v>13235</v>
      </c>
      <c r="G4631" s="1">
        <v>14602067</v>
      </c>
      <c r="H4631" s="1">
        <v>55</v>
      </c>
      <c r="I4631" s="1" t="s">
        <v>34239</v>
      </c>
      <c r="J4631" s="1" t="s">
        <v>34240</v>
      </c>
      <c r="K4631" s="1" t="s">
        <v>7972</v>
      </c>
      <c r="L4631" s="1" t="s">
        <v>7969</v>
      </c>
    </row>
    <row r="4632" spans="1:12" ht="37.5">
      <c r="A4632" s="1" t="s">
        <v>34241</v>
      </c>
      <c r="B4632" s="1" t="s">
        <v>34242</v>
      </c>
      <c r="C4632" s="1" t="s">
        <v>23900</v>
      </c>
      <c r="D4632" s="1" t="s">
        <v>34243</v>
      </c>
      <c r="E4632" s="1">
        <v>2013</v>
      </c>
      <c r="F4632" s="1" t="s">
        <v>24863</v>
      </c>
      <c r="G4632" s="1">
        <v>18728243</v>
      </c>
      <c r="H4632" s="1">
        <v>82</v>
      </c>
      <c r="I4632" s="1" t="s">
        <v>34244</v>
      </c>
      <c r="J4632" s="1" t="s">
        <v>34245</v>
      </c>
      <c r="K4632" s="1" t="s">
        <v>7972</v>
      </c>
      <c r="L4632" s="1" t="s">
        <v>7969</v>
      </c>
    </row>
    <row r="4633" spans="1:12" ht="50">
      <c r="A4633" s="1" t="s">
        <v>34246</v>
      </c>
      <c r="B4633" s="1" t="s">
        <v>34247</v>
      </c>
      <c r="C4633" s="1" t="s">
        <v>23900</v>
      </c>
      <c r="D4633" s="1" t="s">
        <v>34248</v>
      </c>
      <c r="E4633" s="1">
        <v>2013</v>
      </c>
      <c r="F4633" s="1" t="s">
        <v>34249</v>
      </c>
      <c r="G4633" s="1" t="s">
        <v>7969</v>
      </c>
      <c r="H4633" s="1" t="s">
        <v>7969</v>
      </c>
      <c r="I4633" s="1" t="s">
        <v>34250</v>
      </c>
      <c r="J4633" s="1" t="s">
        <v>34251</v>
      </c>
      <c r="K4633" s="1" t="s">
        <v>7972</v>
      </c>
      <c r="L4633" s="1" t="s">
        <v>8324</v>
      </c>
    </row>
    <row r="4634" spans="1:12" ht="37.5">
      <c r="A4634" s="1" t="s">
        <v>34252</v>
      </c>
      <c r="B4634" s="1" t="s">
        <v>34253</v>
      </c>
      <c r="C4634" s="1" t="s">
        <v>23900</v>
      </c>
      <c r="D4634" s="1" t="s">
        <v>34254</v>
      </c>
      <c r="E4634" s="1">
        <v>2013</v>
      </c>
      <c r="F4634" s="1" t="s">
        <v>12218</v>
      </c>
      <c r="G4634" s="1" t="s">
        <v>24034</v>
      </c>
      <c r="H4634" s="1">
        <v>29</v>
      </c>
      <c r="I4634" s="1" t="s">
        <v>34255</v>
      </c>
      <c r="J4634" s="1" t="s">
        <v>34256</v>
      </c>
      <c r="K4634" s="1" t="s">
        <v>7972</v>
      </c>
      <c r="L4634" s="1" t="s">
        <v>7969</v>
      </c>
    </row>
    <row r="4635" spans="1:12" ht="37.5">
      <c r="A4635" s="1" t="s">
        <v>34257</v>
      </c>
      <c r="B4635" s="1" t="s">
        <v>34258</v>
      </c>
      <c r="C4635" s="1" t="s">
        <v>23900</v>
      </c>
      <c r="D4635" s="1" t="s">
        <v>34259</v>
      </c>
      <c r="E4635" s="1">
        <v>2013</v>
      </c>
      <c r="F4635" s="1" t="s">
        <v>24637</v>
      </c>
      <c r="G4635" s="1">
        <v>189340</v>
      </c>
      <c r="H4635" s="1">
        <v>62</v>
      </c>
      <c r="I4635" s="1" t="s">
        <v>34260</v>
      </c>
      <c r="J4635" s="1" t="s">
        <v>34261</v>
      </c>
      <c r="K4635" s="1" t="s">
        <v>7972</v>
      </c>
      <c r="L4635" s="1" t="s">
        <v>7969</v>
      </c>
    </row>
    <row r="4636" spans="1:12" ht="50">
      <c r="A4636" s="1" t="s">
        <v>34262</v>
      </c>
      <c r="B4636" s="1" t="s">
        <v>34263</v>
      </c>
      <c r="C4636" s="1" t="s">
        <v>23900</v>
      </c>
      <c r="D4636" s="1" t="s">
        <v>34264</v>
      </c>
      <c r="E4636" s="1">
        <v>2013</v>
      </c>
      <c r="F4636" s="1" t="s">
        <v>20727</v>
      </c>
      <c r="G4636" s="1">
        <v>17518717</v>
      </c>
      <c r="H4636" s="1">
        <v>7</v>
      </c>
      <c r="I4636" s="1" t="s">
        <v>34265</v>
      </c>
      <c r="J4636" s="1" t="s">
        <v>34266</v>
      </c>
      <c r="K4636" s="1" t="s">
        <v>7972</v>
      </c>
      <c r="L4636" s="1" t="s">
        <v>7969</v>
      </c>
    </row>
    <row r="4637" spans="1:12" ht="37.5">
      <c r="A4637" s="1" t="s">
        <v>34267</v>
      </c>
      <c r="B4637" s="1" t="s">
        <v>34268</v>
      </c>
      <c r="C4637" s="1" t="s">
        <v>23900</v>
      </c>
      <c r="D4637" s="1" t="s">
        <v>34269</v>
      </c>
      <c r="E4637" s="1">
        <v>2012</v>
      </c>
      <c r="F4637" s="1" t="s">
        <v>8328</v>
      </c>
      <c r="G4637" s="1" t="s">
        <v>7969</v>
      </c>
      <c r="H4637" s="1" t="s">
        <v>7969</v>
      </c>
      <c r="I4637" s="1" t="s">
        <v>34270</v>
      </c>
      <c r="J4637" s="1" t="s">
        <v>34271</v>
      </c>
      <c r="K4637" s="1" t="s">
        <v>7972</v>
      </c>
      <c r="L4637" s="1" t="s">
        <v>7969</v>
      </c>
    </row>
    <row r="4638" spans="1:12" ht="37.5">
      <c r="A4638" s="1" t="s">
        <v>34272</v>
      </c>
      <c r="B4638" s="1" t="s">
        <v>34273</v>
      </c>
      <c r="C4638" s="1" t="s">
        <v>23900</v>
      </c>
      <c r="D4638" s="1" t="s">
        <v>34274</v>
      </c>
      <c r="E4638" s="1">
        <v>2012</v>
      </c>
      <c r="F4638" s="1" t="s">
        <v>8328</v>
      </c>
      <c r="G4638" s="1" t="s">
        <v>7969</v>
      </c>
      <c r="H4638" s="1" t="s">
        <v>7969</v>
      </c>
      <c r="I4638" s="1" t="s">
        <v>34275</v>
      </c>
      <c r="J4638" s="1" t="s">
        <v>34276</v>
      </c>
      <c r="K4638" s="1" t="s">
        <v>7972</v>
      </c>
      <c r="L4638" s="1" t="s">
        <v>7969</v>
      </c>
    </row>
    <row r="4639" spans="1:12" ht="37.5">
      <c r="A4639" s="1" t="s">
        <v>34277</v>
      </c>
      <c r="B4639" s="1" t="s">
        <v>34278</v>
      </c>
      <c r="C4639" s="1" t="s">
        <v>23900</v>
      </c>
      <c r="D4639" s="1" t="s">
        <v>34279</v>
      </c>
      <c r="E4639" s="1">
        <v>2013</v>
      </c>
      <c r="F4639" s="1" t="s">
        <v>25592</v>
      </c>
      <c r="G4639" s="1">
        <v>15731405</v>
      </c>
      <c r="H4639" s="1">
        <v>103</v>
      </c>
      <c r="I4639" s="1" t="s">
        <v>34280</v>
      </c>
      <c r="J4639" s="1" t="s">
        <v>34281</v>
      </c>
      <c r="K4639" s="1" t="s">
        <v>7972</v>
      </c>
      <c r="L4639" s="1" t="s">
        <v>7969</v>
      </c>
    </row>
    <row r="4640" spans="1:12" ht="37.5">
      <c r="A4640" s="1" t="s">
        <v>34282</v>
      </c>
      <c r="B4640" s="1" t="s">
        <v>34283</v>
      </c>
      <c r="C4640" s="1" t="s">
        <v>23900</v>
      </c>
      <c r="D4640" s="1" t="s">
        <v>34284</v>
      </c>
      <c r="E4640" s="1">
        <v>2010</v>
      </c>
      <c r="F4640" s="1" t="s">
        <v>34285</v>
      </c>
      <c r="G4640" s="1">
        <v>10071202</v>
      </c>
      <c r="H4640" s="1">
        <v>15</v>
      </c>
      <c r="I4640" s="1" t="s">
        <v>34286</v>
      </c>
      <c r="J4640" s="1" t="s">
        <v>34287</v>
      </c>
      <c r="K4640" s="1" t="s">
        <v>7972</v>
      </c>
      <c r="L4640" s="1" t="s">
        <v>7969</v>
      </c>
    </row>
    <row r="4641" spans="1:12" ht="37.5">
      <c r="A4641" s="1" t="s">
        <v>34288</v>
      </c>
      <c r="B4641" s="1" t="s">
        <v>34289</v>
      </c>
      <c r="C4641" s="1" t="s">
        <v>23900</v>
      </c>
      <c r="D4641" s="1" t="s">
        <v>34290</v>
      </c>
      <c r="E4641" s="1">
        <v>2010</v>
      </c>
      <c r="F4641" s="1" t="s">
        <v>26590</v>
      </c>
      <c r="G4641" s="1">
        <v>14388871</v>
      </c>
      <c r="H4641" s="1">
        <v>12</v>
      </c>
      <c r="I4641" s="1" t="s">
        <v>34291</v>
      </c>
      <c r="J4641" s="1" t="s">
        <v>34292</v>
      </c>
      <c r="K4641" s="1" t="s">
        <v>7972</v>
      </c>
      <c r="L4641" s="1" t="s">
        <v>17595</v>
      </c>
    </row>
    <row r="4642" spans="1:12" ht="50">
      <c r="A4642" s="1" t="s">
        <v>34293</v>
      </c>
      <c r="B4642" s="1" t="s">
        <v>34294</v>
      </c>
      <c r="C4642" s="1" t="s">
        <v>23900</v>
      </c>
      <c r="D4642" s="1" t="s">
        <v>34295</v>
      </c>
      <c r="E4642" s="1">
        <v>2011</v>
      </c>
      <c r="F4642" s="1" t="s">
        <v>8831</v>
      </c>
      <c r="G4642" s="1">
        <v>16113349</v>
      </c>
      <c r="H4642" s="1">
        <v>6571</v>
      </c>
      <c r="I4642" s="1" t="s">
        <v>34296</v>
      </c>
      <c r="J4642" s="1" t="s">
        <v>34297</v>
      </c>
      <c r="K4642" s="1" t="s">
        <v>7972</v>
      </c>
      <c r="L4642" s="1" t="s">
        <v>7969</v>
      </c>
    </row>
    <row r="4643" spans="1:12" ht="37.5">
      <c r="A4643" s="1" t="s">
        <v>34298</v>
      </c>
      <c r="B4643" s="1" t="s">
        <v>34299</v>
      </c>
      <c r="C4643" s="1" t="s">
        <v>23900</v>
      </c>
      <c r="D4643" s="1" t="s">
        <v>34300</v>
      </c>
      <c r="E4643" s="1">
        <v>2010</v>
      </c>
      <c r="F4643" s="1" t="s">
        <v>34301</v>
      </c>
      <c r="G4643" s="1">
        <v>10512004</v>
      </c>
      <c r="H4643" s="1">
        <v>20</v>
      </c>
      <c r="I4643" s="1" t="s">
        <v>34302</v>
      </c>
      <c r="J4643" s="1" t="s">
        <v>34303</v>
      </c>
      <c r="K4643" s="1" t="s">
        <v>7972</v>
      </c>
      <c r="L4643" s="1" t="s">
        <v>8465</v>
      </c>
    </row>
    <row r="4644" spans="1:12" ht="37.5">
      <c r="A4644" s="1" t="s">
        <v>34304</v>
      </c>
      <c r="B4644" s="1" t="s">
        <v>34305</v>
      </c>
      <c r="C4644" s="1" t="s">
        <v>23900</v>
      </c>
      <c r="D4644" s="1" t="s">
        <v>34306</v>
      </c>
      <c r="E4644" s="1">
        <v>2011</v>
      </c>
      <c r="F4644" s="1" t="s">
        <v>17327</v>
      </c>
      <c r="G4644" s="1">
        <v>10959076</v>
      </c>
      <c r="H4644" s="1">
        <v>22</v>
      </c>
      <c r="I4644" s="1" t="s">
        <v>34307</v>
      </c>
      <c r="J4644" s="1" t="s">
        <v>34308</v>
      </c>
      <c r="K4644" s="1" t="s">
        <v>7972</v>
      </c>
      <c r="L4644" s="1" t="s">
        <v>7969</v>
      </c>
    </row>
    <row r="4645" spans="1:12" ht="37.5">
      <c r="A4645" s="1" t="s">
        <v>34309</v>
      </c>
      <c r="B4645" s="1" t="s">
        <v>34310</v>
      </c>
      <c r="C4645" s="1" t="s">
        <v>23900</v>
      </c>
      <c r="D4645" s="1" t="s">
        <v>34311</v>
      </c>
      <c r="E4645" s="1">
        <v>2010</v>
      </c>
      <c r="F4645" s="1" t="s">
        <v>10691</v>
      </c>
      <c r="G4645" s="1">
        <v>15320626</v>
      </c>
      <c r="H4645" s="1">
        <v>22</v>
      </c>
      <c r="I4645" s="1" t="s">
        <v>34312</v>
      </c>
      <c r="J4645" s="1" t="s">
        <v>34313</v>
      </c>
      <c r="K4645" s="1" t="s">
        <v>7972</v>
      </c>
      <c r="L4645" s="1" t="s">
        <v>10694</v>
      </c>
    </row>
    <row r="4646" spans="1:12" ht="37.5">
      <c r="A4646" s="1" t="s">
        <v>34314</v>
      </c>
      <c r="B4646" s="1" t="s">
        <v>34315</v>
      </c>
      <c r="C4646" s="1" t="s">
        <v>23900</v>
      </c>
      <c r="D4646" s="1" t="s">
        <v>34316</v>
      </c>
      <c r="E4646" s="1">
        <v>2012</v>
      </c>
      <c r="F4646" s="1" t="s">
        <v>12388</v>
      </c>
      <c r="G4646" s="1">
        <v>15455971</v>
      </c>
      <c r="H4646" s="1">
        <v>9</v>
      </c>
      <c r="I4646" s="1" t="s">
        <v>34317</v>
      </c>
      <c r="J4646" s="1" t="s">
        <v>34318</v>
      </c>
      <c r="K4646" s="1" t="s">
        <v>7972</v>
      </c>
      <c r="L4646" s="1" t="s">
        <v>8102</v>
      </c>
    </row>
    <row r="4647" spans="1:12" ht="37.5">
      <c r="A4647" s="1" t="s">
        <v>34319</v>
      </c>
      <c r="B4647" s="1" t="s">
        <v>34320</v>
      </c>
      <c r="C4647" s="1" t="s">
        <v>23900</v>
      </c>
      <c r="D4647" s="1" t="s">
        <v>34321</v>
      </c>
      <c r="E4647" s="1">
        <v>2011</v>
      </c>
      <c r="F4647" s="1" t="s">
        <v>15276</v>
      </c>
      <c r="G4647" s="1" t="s">
        <v>7969</v>
      </c>
      <c r="H4647" s="1" t="s">
        <v>7969</v>
      </c>
      <c r="I4647" s="1" t="s">
        <v>34322</v>
      </c>
      <c r="J4647" s="1" t="s">
        <v>34323</v>
      </c>
      <c r="K4647" s="1" t="s">
        <v>7972</v>
      </c>
      <c r="L4647" s="1" t="s">
        <v>7969</v>
      </c>
    </row>
    <row r="4648" spans="1:12" ht="50">
      <c r="A4648" s="1" t="s">
        <v>34324</v>
      </c>
      <c r="B4648" s="1" t="s">
        <v>34325</v>
      </c>
      <c r="C4648" s="1" t="s">
        <v>23900</v>
      </c>
      <c r="D4648" s="1" t="s">
        <v>34326</v>
      </c>
      <c r="E4648" s="1">
        <v>2011</v>
      </c>
      <c r="F4648" s="1" t="s">
        <v>8831</v>
      </c>
      <c r="G4648" s="1">
        <v>16113349</v>
      </c>
      <c r="H4648" s="1">
        <v>6908</v>
      </c>
      <c r="I4648" s="1" t="s">
        <v>34327</v>
      </c>
      <c r="J4648" s="1" t="s">
        <v>34328</v>
      </c>
      <c r="K4648" s="1" t="s">
        <v>7972</v>
      </c>
      <c r="L4648" s="1" t="s">
        <v>7969</v>
      </c>
    </row>
    <row r="4649" spans="1:12" ht="37.5">
      <c r="A4649" s="1" t="s">
        <v>34329</v>
      </c>
      <c r="B4649" s="1" t="s">
        <v>34330</v>
      </c>
      <c r="C4649" s="1" t="s">
        <v>23900</v>
      </c>
      <c r="D4649" s="1" t="s">
        <v>34331</v>
      </c>
      <c r="E4649" s="1">
        <v>2010</v>
      </c>
      <c r="F4649" s="1" t="s">
        <v>34332</v>
      </c>
      <c r="G4649" s="1" t="s">
        <v>7969</v>
      </c>
      <c r="H4649" s="1" t="s">
        <v>7969</v>
      </c>
      <c r="I4649" s="1" t="s">
        <v>34333</v>
      </c>
      <c r="J4649" s="1" t="s">
        <v>34334</v>
      </c>
      <c r="K4649" s="1" t="s">
        <v>7972</v>
      </c>
      <c r="L4649" s="1" t="s">
        <v>7969</v>
      </c>
    </row>
    <row r="4650" spans="1:12" ht="37.5">
      <c r="A4650" s="1" t="s">
        <v>34335</v>
      </c>
      <c r="B4650" s="1" t="s">
        <v>34336</v>
      </c>
      <c r="C4650" s="1" t="s">
        <v>23900</v>
      </c>
      <c r="D4650" s="1" t="s">
        <v>34337</v>
      </c>
      <c r="E4650" s="1">
        <v>2011</v>
      </c>
      <c r="F4650" s="1" t="s">
        <v>34338</v>
      </c>
      <c r="G4650" s="1" t="s">
        <v>7969</v>
      </c>
      <c r="H4650" s="1" t="s">
        <v>7969</v>
      </c>
      <c r="I4650" s="1" t="s">
        <v>34339</v>
      </c>
      <c r="J4650" s="1" t="s">
        <v>34340</v>
      </c>
      <c r="K4650" s="1" t="s">
        <v>7972</v>
      </c>
      <c r="L4650" s="1" t="s">
        <v>7969</v>
      </c>
    </row>
    <row r="4651" spans="1:12" ht="37.5">
      <c r="A4651" s="1" t="s">
        <v>34341</v>
      </c>
      <c r="B4651" s="1" t="s">
        <v>34342</v>
      </c>
      <c r="C4651" s="1" t="s">
        <v>23900</v>
      </c>
      <c r="D4651" s="1" t="s">
        <v>34343</v>
      </c>
      <c r="E4651" s="1">
        <v>2011</v>
      </c>
      <c r="F4651" s="1" t="s">
        <v>11020</v>
      </c>
      <c r="G4651" s="1">
        <v>457906</v>
      </c>
      <c r="H4651" s="1">
        <v>37</v>
      </c>
      <c r="I4651" s="1" t="s">
        <v>34344</v>
      </c>
      <c r="J4651" s="1" t="s">
        <v>34345</v>
      </c>
      <c r="K4651" s="1" t="s">
        <v>7972</v>
      </c>
      <c r="L4651" s="1" t="s">
        <v>7969</v>
      </c>
    </row>
    <row r="4652" spans="1:12" ht="37.5">
      <c r="A4652" s="1" t="s">
        <v>34346</v>
      </c>
      <c r="B4652" s="1" t="s">
        <v>34347</v>
      </c>
      <c r="C4652" s="1" t="s">
        <v>23900</v>
      </c>
      <c r="D4652" s="1" t="s">
        <v>34348</v>
      </c>
      <c r="E4652" s="1">
        <v>2011</v>
      </c>
      <c r="F4652" s="1" t="s">
        <v>34349</v>
      </c>
      <c r="G4652" s="1">
        <v>10946977</v>
      </c>
      <c r="H4652" s="1">
        <v>41</v>
      </c>
      <c r="I4652" s="1" t="s">
        <v>34350</v>
      </c>
      <c r="J4652" s="1" t="s">
        <v>34351</v>
      </c>
      <c r="K4652" s="1" t="s">
        <v>7972</v>
      </c>
      <c r="L4652" s="1" t="s">
        <v>8102</v>
      </c>
    </row>
    <row r="4653" spans="1:12" ht="50">
      <c r="A4653" s="1" t="s">
        <v>34352</v>
      </c>
      <c r="B4653" s="1" t="s">
        <v>34353</v>
      </c>
      <c r="C4653" s="1" t="s">
        <v>23900</v>
      </c>
      <c r="D4653" s="1" t="s">
        <v>34354</v>
      </c>
      <c r="E4653" s="1">
        <v>2010</v>
      </c>
      <c r="F4653" s="1" t="s">
        <v>34355</v>
      </c>
      <c r="G4653" s="1" t="s">
        <v>7969</v>
      </c>
      <c r="H4653" s="1" t="s">
        <v>7969</v>
      </c>
      <c r="I4653" s="1" t="s">
        <v>34356</v>
      </c>
      <c r="J4653" s="1" t="s">
        <v>34357</v>
      </c>
      <c r="K4653" s="1" t="s">
        <v>7972</v>
      </c>
      <c r="L4653" s="1" t="s">
        <v>7969</v>
      </c>
    </row>
    <row r="4654" spans="1:12" ht="37.5">
      <c r="A4654" s="1" t="s">
        <v>34358</v>
      </c>
      <c r="B4654" s="1" t="s">
        <v>34359</v>
      </c>
      <c r="C4654" s="1" t="s">
        <v>23900</v>
      </c>
      <c r="D4654" s="1" t="s">
        <v>34360</v>
      </c>
      <c r="E4654" s="1">
        <v>2010</v>
      </c>
      <c r="F4654" s="1" t="s">
        <v>22893</v>
      </c>
      <c r="G4654" s="1" t="s">
        <v>7969</v>
      </c>
      <c r="H4654" s="1" t="s">
        <v>7969</v>
      </c>
      <c r="I4654" s="1" t="s">
        <v>34361</v>
      </c>
      <c r="J4654" s="1" t="s">
        <v>34362</v>
      </c>
      <c r="K4654" s="1" t="s">
        <v>7972</v>
      </c>
      <c r="L4654" s="1" t="s">
        <v>7969</v>
      </c>
    </row>
    <row r="4655" spans="1:12" ht="37.5">
      <c r="A4655" s="1" t="s">
        <v>34363</v>
      </c>
      <c r="B4655" s="1" t="s">
        <v>34364</v>
      </c>
      <c r="C4655" s="1" t="s">
        <v>23900</v>
      </c>
      <c r="D4655" s="1" t="s">
        <v>34365</v>
      </c>
      <c r="E4655" s="1">
        <v>2010</v>
      </c>
      <c r="F4655" s="1" t="s">
        <v>10765</v>
      </c>
      <c r="G4655" s="1">
        <v>15682633</v>
      </c>
      <c r="H4655" s="1">
        <v>53</v>
      </c>
      <c r="I4655" s="1" t="s">
        <v>34366</v>
      </c>
      <c r="J4655" s="1" t="s">
        <v>34367</v>
      </c>
      <c r="K4655" s="1" t="s">
        <v>7972</v>
      </c>
      <c r="L4655" s="1" t="s">
        <v>7969</v>
      </c>
    </row>
    <row r="4656" spans="1:12" ht="37.5">
      <c r="A4656" s="1" t="s">
        <v>34368</v>
      </c>
      <c r="B4656" s="1" t="s">
        <v>34369</v>
      </c>
      <c r="C4656" s="1" t="s">
        <v>23900</v>
      </c>
      <c r="D4656" s="1" t="s">
        <v>34370</v>
      </c>
      <c r="E4656" s="1">
        <v>2010</v>
      </c>
      <c r="F4656" s="1" t="s">
        <v>11573</v>
      </c>
      <c r="G4656" s="1">
        <v>2673649</v>
      </c>
      <c r="H4656" s="1">
        <v>26</v>
      </c>
      <c r="I4656" s="1" t="s">
        <v>34371</v>
      </c>
      <c r="J4656" s="1" t="s">
        <v>34372</v>
      </c>
      <c r="K4656" s="1" t="s">
        <v>7972</v>
      </c>
      <c r="L4656" s="1" t="s">
        <v>7969</v>
      </c>
    </row>
    <row r="4657" spans="1:12" ht="37.5">
      <c r="A4657" s="1" t="s">
        <v>34373</v>
      </c>
      <c r="B4657" s="1" t="s">
        <v>34374</v>
      </c>
      <c r="C4657" s="1" t="s">
        <v>23900</v>
      </c>
      <c r="D4657" s="1" t="s">
        <v>34375</v>
      </c>
      <c r="E4657" s="1">
        <v>2010</v>
      </c>
      <c r="F4657" s="1" t="s">
        <v>16699</v>
      </c>
      <c r="G4657" s="1">
        <v>1651684</v>
      </c>
      <c r="H4657" s="1">
        <v>90</v>
      </c>
      <c r="I4657" s="1" t="s">
        <v>34376</v>
      </c>
      <c r="J4657" s="1" t="s">
        <v>34377</v>
      </c>
      <c r="K4657" s="1" t="s">
        <v>7972</v>
      </c>
      <c r="L4657" s="1" t="s">
        <v>7969</v>
      </c>
    </row>
    <row r="4658" spans="1:12" ht="37.5">
      <c r="A4658" s="1" t="s">
        <v>34378</v>
      </c>
      <c r="B4658" s="1" t="s">
        <v>34379</v>
      </c>
      <c r="C4658" s="1" t="s">
        <v>23900</v>
      </c>
      <c r="D4658" s="1" t="s">
        <v>34380</v>
      </c>
      <c r="E4658" s="1">
        <v>2011</v>
      </c>
      <c r="F4658" s="1" t="s">
        <v>29544</v>
      </c>
      <c r="G4658" s="1">
        <v>9235965</v>
      </c>
      <c r="H4658" s="1">
        <v>26</v>
      </c>
      <c r="I4658" s="1" t="s">
        <v>34381</v>
      </c>
      <c r="J4658" s="1" t="s">
        <v>34382</v>
      </c>
      <c r="K4658" s="1" t="s">
        <v>7972</v>
      </c>
      <c r="L4658" s="1" t="s">
        <v>7969</v>
      </c>
    </row>
    <row r="4659" spans="1:12" ht="37.5">
      <c r="A4659" s="1" t="s">
        <v>34383</v>
      </c>
      <c r="B4659" s="1" t="s">
        <v>34384</v>
      </c>
      <c r="C4659" s="1" t="s">
        <v>23900</v>
      </c>
      <c r="D4659" s="1" t="s">
        <v>34385</v>
      </c>
      <c r="E4659" s="1">
        <v>2010</v>
      </c>
      <c r="F4659" s="1" t="s">
        <v>34386</v>
      </c>
      <c r="G4659" s="1" t="s">
        <v>7969</v>
      </c>
      <c r="H4659" s="1" t="s">
        <v>7969</v>
      </c>
      <c r="I4659" s="1" t="s">
        <v>34387</v>
      </c>
      <c r="J4659" s="1" t="s">
        <v>34388</v>
      </c>
      <c r="K4659" s="1" t="s">
        <v>7972</v>
      </c>
      <c r="L4659" s="1" t="s">
        <v>7969</v>
      </c>
    </row>
    <row r="4660" spans="1:12" ht="37.5">
      <c r="A4660" s="1" t="s">
        <v>34389</v>
      </c>
      <c r="B4660" s="1" t="s">
        <v>34390</v>
      </c>
      <c r="C4660" s="1" t="s">
        <v>23900</v>
      </c>
      <c r="D4660" s="1" t="s">
        <v>34391</v>
      </c>
      <c r="E4660" s="1">
        <v>2010</v>
      </c>
      <c r="F4660" s="1" t="s">
        <v>34392</v>
      </c>
      <c r="G4660" s="1" t="s">
        <v>7969</v>
      </c>
      <c r="H4660" s="1">
        <v>1</v>
      </c>
      <c r="I4660" s="1" t="s">
        <v>34393</v>
      </c>
      <c r="J4660" s="1" t="s">
        <v>34394</v>
      </c>
      <c r="K4660" s="1" t="s">
        <v>7972</v>
      </c>
      <c r="L4660" s="1" t="s">
        <v>7969</v>
      </c>
    </row>
    <row r="4661" spans="1:12" ht="37.5">
      <c r="A4661" s="1" t="s">
        <v>34395</v>
      </c>
      <c r="B4661" s="1" t="s">
        <v>34396</v>
      </c>
      <c r="C4661" s="1" t="s">
        <v>23900</v>
      </c>
      <c r="D4661" s="1" t="s">
        <v>34397</v>
      </c>
      <c r="E4661" s="1">
        <v>2012</v>
      </c>
      <c r="F4661" s="1" t="s">
        <v>22133</v>
      </c>
      <c r="G4661" s="1">
        <v>21915768</v>
      </c>
      <c r="H4661" s="1" t="s">
        <v>7969</v>
      </c>
      <c r="I4661" s="1" t="s">
        <v>34398</v>
      </c>
      <c r="J4661" s="1" t="s">
        <v>34399</v>
      </c>
      <c r="K4661" s="1" t="s">
        <v>7972</v>
      </c>
      <c r="L4661" s="1" t="s">
        <v>7978</v>
      </c>
    </row>
    <row r="4662" spans="1:12" ht="37.5">
      <c r="A4662" s="1" t="s">
        <v>34400</v>
      </c>
      <c r="B4662" s="1" t="s">
        <v>34401</v>
      </c>
      <c r="C4662" s="1" t="s">
        <v>23900</v>
      </c>
      <c r="D4662" s="1" t="s">
        <v>34402</v>
      </c>
      <c r="E4662" s="1">
        <v>2010</v>
      </c>
      <c r="F4662" s="1" t="s">
        <v>26425</v>
      </c>
      <c r="G4662" s="1">
        <v>15497747</v>
      </c>
      <c r="H4662" s="1">
        <v>57</v>
      </c>
      <c r="I4662" s="1" t="s">
        <v>34403</v>
      </c>
      <c r="J4662" s="1" t="s">
        <v>34404</v>
      </c>
      <c r="K4662" s="1" t="s">
        <v>7972</v>
      </c>
      <c r="L4662" s="1" t="s">
        <v>8102</v>
      </c>
    </row>
    <row r="4663" spans="1:12" ht="37.5">
      <c r="A4663" s="1" t="s">
        <v>34405</v>
      </c>
      <c r="B4663" s="1" t="s">
        <v>34406</v>
      </c>
      <c r="C4663" s="1" t="s">
        <v>23900</v>
      </c>
      <c r="D4663" s="1" t="s">
        <v>34407</v>
      </c>
      <c r="E4663" s="1">
        <v>2011</v>
      </c>
      <c r="F4663" s="1" t="s">
        <v>33476</v>
      </c>
      <c r="G4663" s="1">
        <v>15337928</v>
      </c>
      <c r="H4663" s="1">
        <v>12</v>
      </c>
      <c r="I4663" s="1" t="s">
        <v>34408</v>
      </c>
      <c r="J4663" s="1" t="s">
        <v>34409</v>
      </c>
      <c r="K4663" s="1" t="s">
        <v>7972</v>
      </c>
      <c r="L4663" s="1" t="s">
        <v>7969</v>
      </c>
    </row>
    <row r="4664" spans="1:12" ht="37.5">
      <c r="A4664" s="1" t="s">
        <v>34410</v>
      </c>
      <c r="B4664" s="1" t="s">
        <v>34411</v>
      </c>
      <c r="C4664" s="1" t="s">
        <v>23900</v>
      </c>
      <c r="D4664" s="1" t="s">
        <v>34412</v>
      </c>
      <c r="E4664" s="1">
        <v>2011</v>
      </c>
      <c r="F4664" s="1" t="s">
        <v>34413</v>
      </c>
      <c r="G4664" s="1">
        <v>287881</v>
      </c>
      <c r="H4664" s="1">
        <v>86</v>
      </c>
      <c r="I4664" s="1" t="s">
        <v>34414</v>
      </c>
      <c r="J4664" s="1" t="s">
        <v>34415</v>
      </c>
      <c r="K4664" s="1" t="s">
        <v>7972</v>
      </c>
      <c r="L4664" s="1" t="s">
        <v>7969</v>
      </c>
    </row>
    <row r="4665" spans="1:12" ht="37.5">
      <c r="A4665" s="1" t="s">
        <v>34416</v>
      </c>
      <c r="B4665" s="1" t="s">
        <v>34417</v>
      </c>
      <c r="C4665" s="1" t="s">
        <v>23900</v>
      </c>
      <c r="D4665" s="1" t="s">
        <v>34418</v>
      </c>
      <c r="E4665" s="1">
        <v>2010</v>
      </c>
      <c r="F4665" s="1" t="s">
        <v>34419</v>
      </c>
      <c r="G4665" s="1">
        <v>17998859</v>
      </c>
      <c r="H4665" s="1">
        <v>2</v>
      </c>
      <c r="I4665" s="1" t="s">
        <v>34420</v>
      </c>
      <c r="J4665" s="1" t="s">
        <v>34421</v>
      </c>
      <c r="K4665" s="1" t="s">
        <v>7972</v>
      </c>
      <c r="L4665" s="1" t="s">
        <v>7969</v>
      </c>
    </row>
    <row r="4666" spans="1:12" ht="37.5">
      <c r="A4666" s="1" t="s">
        <v>34422</v>
      </c>
      <c r="B4666" s="1" t="s">
        <v>34423</v>
      </c>
      <c r="C4666" s="1" t="s">
        <v>23900</v>
      </c>
      <c r="D4666" s="1" t="s">
        <v>34424</v>
      </c>
      <c r="E4666" s="1">
        <v>2011</v>
      </c>
      <c r="F4666" s="1" t="s">
        <v>8024</v>
      </c>
      <c r="G4666" s="1">
        <v>1674048</v>
      </c>
      <c r="H4666" s="1">
        <v>30</v>
      </c>
      <c r="I4666" s="1" t="s">
        <v>34425</v>
      </c>
      <c r="J4666" s="1" t="s">
        <v>34426</v>
      </c>
      <c r="K4666" s="1" t="s">
        <v>7972</v>
      </c>
      <c r="L4666" s="1" t="s">
        <v>7969</v>
      </c>
    </row>
    <row r="4667" spans="1:12" ht="37.5">
      <c r="A4667" s="1" t="s">
        <v>34427</v>
      </c>
      <c r="B4667" s="1" t="s">
        <v>34428</v>
      </c>
      <c r="C4667" s="1" t="s">
        <v>23900</v>
      </c>
      <c r="D4667" s="1" t="s">
        <v>34429</v>
      </c>
      <c r="E4667" s="1">
        <v>2010</v>
      </c>
      <c r="F4667" s="1" t="s">
        <v>34430</v>
      </c>
      <c r="G4667" s="1" t="s">
        <v>7969</v>
      </c>
      <c r="H4667" s="1" t="s">
        <v>7969</v>
      </c>
      <c r="I4667" s="1" t="s">
        <v>34431</v>
      </c>
      <c r="J4667" s="1" t="s">
        <v>34432</v>
      </c>
      <c r="K4667" s="1" t="s">
        <v>7972</v>
      </c>
      <c r="L4667" s="1" t="s">
        <v>10473</v>
      </c>
    </row>
    <row r="4668" spans="1:12" ht="37.5">
      <c r="A4668" s="1" t="s">
        <v>34433</v>
      </c>
      <c r="B4668" s="1" t="s">
        <v>34434</v>
      </c>
      <c r="C4668" s="1" t="s">
        <v>23900</v>
      </c>
      <c r="D4668" s="1" t="s">
        <v>34435</v>
      </c>
      <c r="E4668" s="1">
        <v>2012</v>
      </c>
      <c r="F4668" s="1" t="s">
        <v>34436</v>
      </c>
      <c r="G4668" s="1">
        <v>15708705</v>
      </c>
      <c r="H4668" s="1">
        <v>10</v>
      </c>
      <c r="I4668" s="1" t="s">
        <v>34437</v>
      </c>
      <c r="J4668" s="1" t="s">
        <v>34438</v>
      </c>
      <c r="K4668" s="1" t="s">
        <v>7972</v>
      </c>
      <c r="L4668" s="1" t="s">
        <v>7993</v>
      </c>
    </row>
    <row r="4669" spans="1:12" ht="37.5">
      <c r="A4669" s="1" t="s">
        <v>34439</v>
      </c>
      <c r="B4669" s="1" t="s">
        <v>34440</v>
      </c>
      <c r="C4669" s="1" t="s">
        <v>23900</v>
      </c>
      <c r="D4669" s="1" t="s">
        <v>34441</v>
      </c>
      <c r="E4669" s="1">
        <v>2011</v>
      </c>
      <c r="F4669" s="1" t="s">
        <v>34442</v>
      </c>
      <c r="G4669" s="1" t="s">
        <v>34443</v>
      </c>
      <c r="H4669" s="1">
        <v>83</v>
      </c>
      <c r="I4669" s="1" t="s">
        <v>34444</v>
      </c>
      <c r="J4669" s="1" t="s">
        <v>34445</v>
      </c>
      <c r="K4669" s="1" t="s">
        <v>7972</v>
      </c>
      <c r="L4669" s="1" t="s">
        <v>34446</v>
      </c>
    </row>
    <row r="4670" spans="1:12" ht="37.5">
      <c r="A4670" s="1" t="s">
        <v>34447</v>
      </c>
      <c r="B4670" s="1" t="s">
        <v>34448</v>
      </c>
      <c r="C4670" s="1" t="s">
        <v>23900</v>
      </c>
      <c r="D4670" s="1" t="s">
        <v>34449</v>
      </c>
      <c r="E4670" s="1">
        <v>2010</v>
      </c>
      <c r="F4670" s="1" t="s">
        <v>34449</v>
      </c>
      <c r="G4670" s="1" t="s">
        <v>7969</v>
      </c>
      <c r="H4670" s="1" t="s">
        <v>7969</v>
      </c>
      <c r="I4670" s="1" t="s">
        <v>34450</v>
      </c>
      <c r="J4670" s="1" t="s">
        <v>34451</v>
      </c>
      <c r="K4670" s="1" t="s">
        <v>7972</v>
      </c>
      <c r="L4670" s="1" t="s">
        <v>34452</v>
      </c>
    </row>
    <row r="4671" spans="1:12" ht="50">
      <c r="A4671" s="1" t="s">
        <v>34453</v>
      </c>
      <c r="B4671" s="1" t="s">
        <v>34454</v>
      </c>
      <c r="C4671" s="1" t="s">
        <v>23900</v>
      </c>
      <c r="D4671" s="1" t="s">
        <v>34455</v>
      </c>
      <c r="E4671" s="1">
        <v>2009</v>
      </c>
      <c r="F4671" s="1" t="s">
        <v>34456</v>
      </c>
      <c r="G4671" s="1" t="s">
        <v>7969</v>
      </c>
      <c r="H4671" s="1" t="s">
        <v>7969</v>
      </c>
      <c r="I4671" s="1" t="s">
        <v>34457</v>
      </c>
      <c r="J4671" s="1" t="s">
        <v>34458</v>
      </c>
      <c r="K4671" s="1" t="s">
        <v>7972</v>
      </c>
      <c r="L4671" s="1" t="s">
        <v>7969</v>
      </c>
    </row>
    <row r="4672" spans="1:12" ht="37.5">
      <c r="A4672" s="1" t="s">
        <v>34459</v>
      </c>
      <c r="B4672" s="1" t="s">
        <v>34460</v>
      </c>
      <c r="C4672" s="1" t="s">
        <v>23900</v>
      </c>
      <c r="D4672" s="1" t="s">
        <v>34461</v>
      </c>
      <c r="E4672" s="1">
        <v>2011</v>
      </c>
      <c r="F4672" s="1" t="s">
        <v>22063</v>
      </c>
      <c r="G4672" s="1">
        <v>10009825</v>
      </c>
      <c r="H4672" s="1">
        <v>22</v>
      </c>
      <c r="I4672" s="1" t="s">
        <v>34462</v>
      </c>
      <c r="J4672" s="1" t="s">
        <v>34463</v>
      </c>
      <c r="K4672" s="1" t="s">
        <v>14279</v>
      </c>
      <c r="L4672" s="1" t="s">
        <v>7969</v>
      </c>
    </row>
    <row r="4673" spans="1:12" ht="37.5">
      <c r="A4673" s="1" t="s">
        <v>34464</v>
      </c>
      <c r="B4673" s="1" t="s">
        <v>34465</v>
      </c>
      <c r="C4673" s="1" t="s">
        <v>23900</v>
      </c>
      <c r="D4673" s="1" t="s">
        <v>34466</v>
      </c>
      <c r="E4673" s="1">
        <v>2010</v>
      </c>
      <c r="F4673" s="1" t="s">
        <v>16043</v>
      </c>
      <c r="G4673" s="1">
        <v>15577317</v>
      </c>
      <c r="H4673" s="1">
        <v>53</v>
      </c>
      <c r="I4673" s="1" t="s">
        <v>34467</v>
      </c>
      <c r="J4673" s="1" t="s">
        <v>34468</v>
      </c>
      <c r="K4673" s="1" t="s">
        <v>7972</v>
      </c>
      <c r="L4673" s="1" t="s">
        <v>7969</v>
      </c>
    </row>
    <row r="4674" spans="1:12" ht="37.5">
      <c r="A4674" s="1" t="s">
        <v>34469</v>
      </c>
      <c r="B4674" s="1" t="s">
        <v>34470</v>
      </c>
      <c r="C4674" s="1" t="s">
        <v>23900</v>
      </c>
      <c r="D4674" s="1" t="s">
        <v>34471</v>
      </c>
      <c r="E4674" s="1">
        <v>2010</v>
      </c>
      <c r="F4674" s="1" t="s">
        <v>8055</v>
      </c>
      <c r="G4674" s="1">
        <v>18650929</v>
      </c>
      <c r="H4674" s="1">
        <v>122</v>
      </c>
      <c r="I4674" s="1" t="s">
        <v>34472</v>
      </c>
      <c r="J4674" s="1" t="s">
        <v>34473</v>
      </c>
      <c r="K4674" s="1" t="s">
        <v>7972</v>
      </c>
      <c r="L4674" s="1" t="s">
        <v>7969</v>
      </c>
    </row>
    <row r="4675" spans="1:12" ht="37.5">
      <c r="A4675" s="1" t="s">
        <v>34474</v>
      </c>
      <c r="B4675" s="1" t="s">
        <v>34475</v>
      </c>
      <c r="C4675" s="1" t="s">
        <v>23900</v>
      </c>
      <c r="D4675" s="1" t="s">
        <v>34476</v>
      </c>
      <c r="E4675" s="1">
        <v>2011</v>
      </c>
      <c r="F4675" s="1" t="s">
        <v>8792</v>
      </c>
      <c r="G4675" s="1" t="s">
        <v>30651</v>
      </c>
      <c r="H4675" s="1">
        <v>7880</v>
      </c>
      <c r="I4675" s="1" t="s">
        <v>34477</v>
      </c>
      <c r="J4675" s="1" t="s">
        <v>34478</v>
      </c>
      <c r="K4675" s="1" t="s">
        <v>7972</v>
      </c>
      <c r="L4675" s="1" t="s">
        <v>7969</v>
      </c>
    </row>
    <row r="4676" spans="1:12" ht="37.5">
      <c r="A4676" s="1" t="s">
        <v>34479</v>
      </c>
      <c r="B4676" s="1" t="s">
        <v>34480</v>
      </c>
      <c r="C4676" s="1" t="s">
        <v>23900</v>
      </c>
      <c r="D4676" s="1" t="s">
        <v>34481</v>
      </c>
      <c r="E4676" s="1">
        <v>2011</v>
      </c>
      <c r="F4676" s="1" t="s">
        <v>34482</v>
      </c>
      <c r="G4676" s="1" t="s">
        <v>7969</v>
      </c>
      <c r="H4676" s="1">
        <v>2</v>
      </c>
      <c r="I4676" s="1" t="s">
        <v>34483</v>
      </c>
      <c r="J4676" s="1" t="s">
        <v>34484</v>
      </c>
      <c r="K4676" s="1" t="s">
        <v>7972</v>
      </c>
      <c r="L4676" s="1" t="s">
        <v>7969</v>
      </c>
    </row>
    <row r="4677" spans="1:12" ht="37.5">
      <c r="A4677" s="1" t="s">
        <v>34485</v>
      </c>
      <c r="B4677" s="1" t="s">
        <v>34486</v>
      </c>
      <c r="C4677" s="1" t="s">
        <v>23900</v>
      </c>
      <c r="D4677" s="1" t="s">
        <v>34487</v>
      </c>
      <c r="E4677" s="1">
        <v>2012</v>
      </c>
      <c r="F4677" s="1" t="s">
        <v>34488</v>
      </c>
      <c r="G4677" s="1" t="s">
        <v>7969</v>
      </c>
      <c r="H4677" s="1" t="s">
        <v>7969</v>
      </c>
      <c r="I4677" s="1" t="s">
        <v>34489</v>
      </c>
      <c r="J4677" s="1" t="s">
        <v>34490</v>
      </c>
      <c r="K4677" s="1" t="s">
        <v>7972</v>
      </c>
      <c r="L4677" s="1" t="s">
        <v>10473</v>
      </c>
    </row>
    <row r="4678" spans="1:12" ht="37.5">
      <c r="A4678" s="1" t="s">
        <v>34491</v>
      </c>
      <c r="B4678" s="1" t="s">
        <v>34492</v>
      </c>
      <c r="C4678" s="1" t="s">
        <v>23900</v>
      </c>
      <c r="D4678" s="1" t="s">
        <v>34493</v>
      </c>
      <c r="E4678" s="1">
        <v>2011</v>
      </c>
      <c r="F4678" s="1" t="s">
        <v>34494</v>
      </c>
      <c r="G4678" s="1" t="s">
        <v>7969</v>
      </c>
      <c r="H4678" s="1" t="s">
        <v>7969</v>
      </c>
      <c r="I4678" s="1" t="s">
        <v>34495</v>
      </c>
      <c r="J4678" s="1" t="s">
        <v>34496</v>
      </c>
      <c r="K4678" s="1" t="s">
        <v>7972</v>
      </c>
      <c r="L4678" s="1" t="s">
        <v>7969</v>
      </c>
    </row>
    <row r="4679" spans="1:12" ht="37.5">
      <c r="A4679" s="1" t="s">
        <v>34497</v>
      </c>
      <c r="B4679" s="1" t="s">
        <v>34498</v>
      </c>
      <c r="C4679" s="1" t="s">
        <v>23900</v>
      </c>
      <c r="D4679" s="1" t="s">
        <v>34499</v>
      </c>
      <c r="E4679" s="1">
        <v>2011</v>
      </c>
      <c r="F4679" s="1" t="s">
        <v>34500</v>
      </c>
      <c r="G4679" s="1" t="s">
        <v>7969</v>
      </c>
      <c r="H4679" s="1" t="s">
        <v>7969</v>
      </c>
      <c r="I4679" s="1" t="s">
        <v>34501</v>
      </c>
      <c r="J4679" s="1" t="s">
        <v>34502</v>
      </c>
      <c r="K4679" s="1" t="s">
        <v>7972</v>
      </c>
      <c r="L4679" s="1" t="s">
        <v>7969</v>
      </c>
    </row>
    <row r="4680" spans="1:12" ht="50">
      <c r="A4680" s="1" t="s">
        <v>34503</v>
      </c>
      <c r="B4680" s="1" t="s">
        <v>34504</v>
      </c>
      <c r="C4680" s="1" t="s">
        <v>23900</v>
      </c>
      <c r="D4680" s="1" t="s">
        <v>34505</v>
      </c>
      <c r="E4680" s="1">
        <v>2010</v>
      </c>
      <c r="F4680" s="1" t="s">
        <v>20727</v>
      </c>
      <c r="G4680" s="1">
        <v>17518717</v>
      </c>
      <c r="H4680" s="1">
        <v>4</v>
      </c>
      <c r="I4680" s="1" t="s">
        <v>34506</v>
      </c>
      <c r="J4680" s="1" t="s">
        <v>34507</v>
      </c>
      <c r="K4680" s="1" t="s">
        <v>7972</v>
      </c>
      <c r="L4680" s="1" t="s">
        <v>7969</v>
      </c>
    </row>
    <row r="4681" spans="1:12" ht="37.5">
      <c r="A4681" s="1" t="s">
        <v>34508</v>
      </c>
      <c r="B4681" s="1" t="s">
        <v>34509</v>
      </c>
      <c r="C4681" s="1" t="s">
        <v>23900</v>
      </c>
      <c r="D4681" s="1" t="s">
        <v>34510</v>
      </c>
      <c r="E4681" s="1">
        <v>2010</v>
      </c>
      <c r="F4681" s="1" t="s">
        <v>12486</v>
      </c>
      <c r="G4681" s="1" t="s">
        <v>28522</v>
      </c>
      <c r="H4681" s="1" t="s">
        <v>7969</v>
      </c>
      <c r="I4681" s="1" t="s">
        <v>34511</v>
      </c>
      <c r="J4681" s="1" t="s">
        <v>34512</v>
      </c>
      <c r="K4681" s="1" t="s">
        <v>7972</v>
      </c>
      <c r="L4681" s="1" t="s">
        <v>7969</v>
      </c>
    </row>
    <row r="4682" spans="1:12" ht="37.5">
      <c r="A4682" s="1" t="s">
        <v>34513</v>
      </c>
      <c r="B4682" s="1" t="s">
        <v>34514</v>
      </c>
      <c r="C4682" s="1" t="s">
        <v>23900</v>
      </c>
      <c r="D4682" s="1" t="s">
        <v>34515</v>
      </c>
      <c r="E4682" s="1">
        <v>2011</v>
      </c>
      <c r="F4682" s="1" t="s">
        <v>34516</v>
      </c>
      <c r="G4682" s="1" t="s">
        <v>7969</v>
      </c>
      <c r="H4682" s="1" t="s">
        <v>7969</v>
      </c>
      <c r="I4682" s="1" t="s">
        <v>34517</v>
      </c>
      <c r="J4682" s="1" t="s">
        <v>34518</v>
      </c>
      <c r="K4682" s="1" t="s">
        <v>7972</v>
      </c>
      <c r="L4682" s="1" t="s">
        <v>7969</v>
      </c>
    </row>
    <row r="4683" spans="1:12" ht="37.5">
      <c r="A4683" s="1" t="s">
        <v>34519</v>
      </c>
      <c r="B4683" s="1" t="s">
        <v>34520</v>
      </c>
      <c r="C4683" s="1" t="s">
        <v>23900</v>
      </c>
      <c r="D4683" s="1" t="s">
        <v>34521</v>
      </c>
      <c r="E4683" s="1">
        <v>2010</v>
      </c>
      <c r="F4683" s="1" t="s">
        <v>11165</v>
      </c>
      <c r="G4683" s="1">
        <v>7308078</v>
      </c>
      <c r="H4683" s="1" t="s">
        <v>7969</v>
      </c>
      <c r="I4683" s="1" t="s">
        <v>34522</v>
      </c>
      <c r="J4683" s="1" t="s">
        <v>34523</v>
      </c>
      <c r="K4683" s="1" t="s">
        <v>7972</v>
      </c>
      <c r="L4683" s="1" t="s">
        <v>7969</v>
      </c>
    </row>
    <row r="4684" spans="1:12" ht="37.5">
      <c r="A4684" s="1" t="s">
        <v>34524</v>
      </c>
      <c r="B4684" s="1" t="s">
        <v>34525</v>
      </c>
      <c r="C4684" s="1" t="s">
        <v>23900</v>
      </c>
      <c r="D4684" s="1" t="s">
        <v>34526</v>
      </c>
      <c r="E4684" s="1">
        <v>2011</v>
      </c>
      <c r="F4684" s="1" t="s">
        <v>34527</v>
      </c>
      <c r="G4684" s="1">
        <v>189316</v>
      </c>
      <c r="H4684" s="1">
        <v>57</v>
      </c>
      <c r="I4684" s="1" t="s">
        <v>34528</v>
      </c>
      <c r="J4684" s="1" t="s">
        <v>34529</v>
      </c>
      <c r="K4684" s="1" t="s">
        <v>7972</v>
      </c>
      <c r="L4684" s="1" t="s">
        <v>7969</v>
      </c>
    </row>
    <row r="4685" spans="1:12" ht="37.5">
      <c r="A4685" s="1" t="s">
        <v>34530</v>
      </c>
      <c r="B4685" s="1" t="s">
        <v>34531</v>
      </c>
      <c r="C4685" s="1" t="s">
        <v>23900</v>
      </c>
      <c r="D4685" s="1" t="s">
        <v>34532</v>
      </c>
      <c r="E4685" s="1">
        <v>2010</v>
      </c>
      <c r="F4685" s="1" t="s">
        <v>8462</v>
      </c>
      <c r="G4685" s="1">
        <v>1641212</v>
      </c>
      <c r="H4685" s="1">
        <v>83</v>
      </c>
      <c r="I4685" s="1" t="s">
        <v>34533</v>
      </c>
      <c r="J4685" s="1" t="s">
        <v>34534</v>
      </c>
      <c r="K4685" s="1" t="s">
        <v>7972</v>
      </c>
      <c r="L4685" s="1" t="s">
        <v>7969</v>
      </c>
    </row>
    <row r="4686" spans="1:12" ht="37.5">
      <c r="A4686" s="1" t="s">
        <v>34535</v>
      </c>
      <c r="B4686" s="1" t="s">
        <v>34536</v>
      </c>
      <c r="C4686" s="1" t="s">
        <v>23900</v>
      </c>
      <c r="D4686" s="1" t="s">
        <v>34537</v>
      </c>
      <c r="E4686" s="1">
        <v>2011</v>
      </c>
      <c r="F4686" s="1" t="s">
        <v>19719</v>
      </c>
      <c r="G4686" s="1">
        <v>15301346</v>
      </c>
      <c r="H4686" s="1" t="s">
        <v>7969</v>
      </c>
      <c r="I4686" s="1" t="s">
        <v>34538</v>
      </c>
      <c r="J4686" s="1" t="s">
        <v>34539</v>
      </c>
      <c r="K4686" s="1" t="s">
        <v>7972</v>
      </c>
      <c r="L4686" s="1" t="s">
        <v>7969</v>
      </c>
    </row>
    <row r="4687" spans="1:12" ht="37.5">
      <c r="A4687" s="1" t="s">
        <v>34540</v>
      </c>
      <c r="B4687" s="1" t="s">
        <v>34541</v>
      </c>
      <c r="C4687" s="1" t="s">
        <v>23900</v>
      </c>
      <c r="D4687" s="1" t="s">
        <v>34542</v>
      </c>
      <c r="E4687" s="1">
        <v>2011</v>
      </c>
      <c r="F4687" s="1" t="s">
        <v>8462</v>
      </c>
      <c r="G4687" s="1">
        <v>1641212</v>
      </c>
      <c r="H4687" s="1">
        <v>84</v>
      </c>
      <c r="I4687" s="1" t="s">
        <v>34543</v>
      </c>
      <c r="J4687" s="1" t="s">
        <v>34544</v>
      </c>
      <c r="K4687" s="1" t="s">
        <v>7972</v>
      </c>
      <c r="L4687" s="1" t="s">
        <v>7969</v>
      </c>
    </row>
    <row r="4688" spans="1:12" ht="37.5">
      <c r="A4688" s="1" t="s">
        <v>34545</v>
      </c>
      <c r="B4688" s="1" t="s">
        <v>34546</v>
      </c>
      <c r="C4688" s="1" t="s">
        <v>23900</v>
      </c>
      <c r="D4688" s="1" t="s">
        <v>34547</v>
      </c>
      <c r="E4688" s="1">
        <v>2011</v>
      </c>
      <c r="F4688" s="1" t="s">
        <v>23005</v>
      </c>
      <c r="G4688" s="1" t="s">
        <v>7969</v>
      </c>
      <c r="H4688" s="1" t="s">
        <v>7969</v>
      </c>
      <c r="I4688" s="1" t="s">
        <v>34548</v>
      </c>
      <c r="J4688" s="1" t="s">
        <v>34549</v>
      </c>
      <c r="K4688" s="1" t="s">
        <v>7972</v>
      </c>
      <c r="L4688" s="1" t="s">
        <v>7969</v>
      </c>
    </row>
    <row r="4689" spans="1:12" ht="37.5">
      <c r="A4689" s="1" t="s">
        <v>34550</v>
      </c>
      <c r="B4689" s="1" t="s">
        <v>34551</v>
      </c>
      <c r="C4689" s="1" t="s">
        <v>23900</v>
      </c>
      <c r="D4689" s="1" t="s">
        <v>34552</v>
      </c>
      <c r="E4689" s="1">
        <v>2011</v>
      </c>
      <c r="F4689" s="1" t="s">
        <v>29917</v>
      </c>
      <c r="G4689" s="1">
        <v>10577149</v>
      </c>
      <c r="H4689" s="1">
        <v>20</v>
      </c>
      <c r="I4689" s="1" t="s">
        <v>34553</v>
      </c>
      <c r="J4689" s="1" t="s">
        <v>34554</v>
      </c>
      <c r="K4689" s="1" t="s">
        <v>7972</v>
      </c>
      <c r="L4689" s="1" t="s">
        <v>7969</v>
      </c>
    </row>
    <row r="4690" spans="1:12" ht="37.5">
      <c r="A4690" s="1" t="s">
        <v>34555</v>
      </c>
      <c r="B4690" s="1" t="s">
        <v>34556</v>
      </c>
      <c r="C4690" s="1" t="s">
        <v>23900</v>
      </c>
      <c r="D4690" s="1" t="s">
        <v>34557</v>
      </c>
      <c r="E4690" s="1">
        <v>2011</v>
      </c>
      <c r="F4690" s="1" t="s">
        <v>31713</v>
      </c>
      <c r="G4690" s="1">
        <v>17511577</v>
      </c>
      <c r="H4690" s="1">
        <v>5</v>
      </c>
      <c r="I4690" s="1" t="s">
        <v>34558</v>
      </c>
      <c r="J4690" s="1" t="s">
        <v>34559</v>
      </c>
      <c r="K4690" s="1" t="s">
        <v>7972</v>
      </c>
      <c r="L4690" s="1" t="s">
        <v>7969</v>
      </c>
    </row>
    <row r="4691" spans="1:12" ht="37.5">
      <c r="A4691" s="1" t="s">
        <v>34560</v>
      </c>
      <c r="B4691" s="1" t="s">
        <v>34561</v>
      </c>
      <c r="C4691" s="1" t="s">
        <v>23900</v>
      </c>
      <c r="D4691" s="1" t="s">
        <v>34562</v>
      </c>
      <c r="E4691" s="1">
        <v>2011</v>
      </c>
      <c r="F4691" s="1" t="s">
        <v>34563</v>
      </c>
      <c r="G4691" s="1" t="s">
        <v>7969</v>
      </c>
      <c r="H4691" s="1" t="s">
        <v>7969</v>
      </c>
      <c r="I4691" s="1" t="s">
        <v>34564</v>
      </c>
      <c r="J4691" s="1" t="s">
        <v>34565</v>
      </c>
      <c r="K4691" s="1" t="s">
        <v>7972</v>
      </c>
      <c r="L4691" s="1" t="s">
        <v>10473</v>
      </c>
    </row>
    <row r="4692" spans="1:12" ht="37.5">
      <c r="A4692" s="1" t="s">
        <v>34566</v>
      </c>
      <c r="B4692" s="1" t="s">
        <v>34567</v>
      </c>
      <c r="C4692" s="1" t="s">
        <v>23900</v>
      </c>
      <c r="D4692" s="1" t="s">
        <v>34568</v>
      </c>
      <c r="E4692" s="1">
        <v>2009</v>
      </c>
      <c r="F4692" s="1" t="s">
        <v>13884</v>
      </c>
      <c r="G4692" s="1" t="s">
        <v>7969</v>
      </c>
      <c r="H4692" s="1" t="s">
        <v>7969</v>
      </c>
      <c r="I4692" s="1" t="s">
        <v>34569</v>
      </c>
      <c r="J4692" s="1" t="s">
        <v>34570</v>
      </c>
      <c r="K4692" s="1" t="s">
        <v>7972</v>
      </c>
      <c r="L4692" s="1" t="s">
        <v>7969</v>
      </c>
    </row>
    <row r="4693" spans="1:12" ht="37.5">
      <c r="A4693" s="1" t="s">
        <v>34571</v>
      </c>
      <c r="B4693" s="1" t="s">
        <v>34572</v>
      </c>
      <c r="C4693" s="1" t="s">
        <v>23900</v>
      </c>
      <c r="D4693" s="1" t="s">
        <v>34573</v>
      </c>
      <c r="E4693" s="1">
        <v>2010</v>
      </c>
      <c r="F4693" s="1" t="s">
        <v>15577</v>
      </c>
      <c r="G4693" s="1">
        <v>1389130</v>
      </c>
      <c r="H4693" s="1">
        <v>85</v>
      </c>
      <c r="I4693" s="1" t="s">
        <v>34574</v>
      </c>
      <c r="J4693" s="1" t="s">
        <v>34575</v>
      </c>
      <c r="K4693" s="1" t="s">
        <v>7972</v>
      </c>
      <c r="L4693" s="1" t="s">
        <v>15580</v>
      </c>
    </row>
    <row r="4694" spans="1:12" ht="37.5">
      <c r="A4694" s="1" t="s">
        <v>34576</v>
      </c>
      <c r="B4694" s="1" t="s">
        <v>34577</v>
      </c>
      <c r="C4694" s="1" t="s">
        <v>23900</v>
      </c>
      <c r="D4694" s="1" t="s">
        <v>34578</v>
      </c>
      <c r="E4694" s="1">
        <v>2010</v>
      </c>
      <c r="F4694" s="1" t="s">
        <v>34579</v>
      </c>
      <c r="G4694" s="1" t="s">
        <v>7969</v>
      </c>
      <c r="H4694" s="1" t="s">
        <v>7969</v>
      </c>
      <c r="I4694" s="1" t="s">
        <v>34580</v>
      </c>
      <c r="J4694" s="1" t="s">
        <v>34581</v>
      </c>
      <c r="K4694" s="1" t="s">
        <v>7972</v>
      </c>
      <c r="L4694" s="1" t="s">
        <v>7969</v>
      </c>
    </row>
    <row r="4695" spans="1:12" ht="50">
      <c r="A4695" s="1" t="s">
        <v>34582</v>
      </c>
      <c r="B4695" s="1" t="s">
        <v>34583</v>
      </c>
      <c r="C4695" s="1" t="s">
        <v>23900</v>
      </c>
      <c r="D4695" s="1" t="s">
        <v>34584</v>
      </c>
      <c r="E4695" s="1">
        <v>2009</v>
      </c>
      <c r="F4695" s="1" t="s">
        <v>34456</v>
      </c>
      <c r="G4695" s="1" t="s">
        <v>7969</v>
      </c>
      <c r="H4695" s="1" t="s">
        <v>7969</v>
      </c>
      <c r="I4695" s="1" t="s">
        <v>34585</v>
      </c>
      <c r="J4695" s="1" t="s">
        <v>34586</v>
      </c>
      <c r="K4695" s="1" t="s">
        <v>7972</v>
      </c>
      <c r="L4695" s="1" t="s">
        <v>7969</v>
      </c>
    </row>
    <row r="4696" spans="1:12" ht="37.5">
      <c r="A4696" s="1" t="s">
        <v>34587</v>
      </c>
      <c r="B4696" s="1" t="s">
        <v>34588</v>
      </c>
      <c r="C4696" s="1" t="s">
        <v>23900</v>
      </c>
      <c r="D4696" s="1" t="s">
        <v>34589</v>
      </c>
      <c r="E4696" s="1">
        <v>2010</v>
      </c>
      <c r="F4696" s="1" t="s">
        <v>10830</v>
      </c>
      <c r="G4696" s="1">
        <v>15566013</v>
      </c>
      <c r="H4696" s="1">
        <v>5</v>
      </c>
      <c r="I4696" s="1" t="s">
        <v>34590</v>
      </c>
      <c r="J4696" s="1" t="s">
        <v>34591</v>
      </c>
      <c r="K4696" s="1" t="s">
        <v>7972</v>
      </c>
      <c r="L4696" s="1" t="s">
        <v>7969</v>
      </c>
    </row>
    <row r="4697" spans="1:12" ht="37.5">
      <c r="A4697" s="1" t="s">
        <v>34592</v>
      </c>
      <c r="B4697" s="1" t="s">
        <v>34593</v>
      </c>
      <c r="C4697" s="1" t="s">
        <v>23900</v>
      </c>
      <c r="D4697" s="1" t="s">
        <v>34594</v>
      </c>
      <c r="E4697" s="1">
        <v>2009</v>
      </c>
      <c r="F4697" s="1" t="s">
        <v>34595</v>
      </c>
      <c r="G4697" s="1" t="s">
        <v>7969</v>
      </c>
      <c r="H4697" s="1" t="s">
        <v>7969</v>
      </c>
      <c r="I4697" s="1" t="s">
        <v>34596</v>
      </c>
      <c r="J4697" s="1" t="s">
        <v>34597</v>
      </c>
      <c r="K4697" s="1" t="s">
        <v>7972</v>
      </c>
      <c r="L4697" s="1" t="s">
        <v>7969</v>
      </c>
    </row>
    <row r="4698" spans="1:12" ht="37.5">
      <c r="A4698" s="1" t="s">
        <v>34598</v>
      </c>
      <c r="B4698" s="1" t="s">
        <v>34599</v>
      </c>
      <c r="C4698" s="1" t="s">
        <v>23900</v>
      </c>
      <c r="D4698" s="1" t="s">
        <v>34600</v>
      </c>
      <c r="E4698" s="1">
        <v>2011</v>
      </c>
      <c r="F4698" s="1" t="s">
        <v>22670</v>
      </c>
      <c r="G4698" s="1">
        <v>19759339</v>
      </c>
      <c r="H4698" s="1">
        <v>5</v>
      </c>
      <c r="I4698" s="1" t="s">
        <v>34601</v>
      </c>
      <c r="J4698" s="1" t="s">
        <v>34602</v>
      </c>
      <c r="K4698" s="1" t="s">
        <v>7972</v>
      </c>
      <c r="L4698" s="1" t="s">
        <v>7969</v>
      </c>
    </row>
    <row r="4699" spans="1:12" ht="37.5">
      <c r="A4699" s="1" t="s">
        <v>34603</v>
      </c>
      <c r="B4699" s="1" t="s">
        <v>34604</v>
      </c>
      <c r="C4699" s="1" t="s">
        <v>23900</v>
      </c>
      <c r="D4699" s="1" t="s">
        <v>34605</v>
      </c>
      <c r="E4699" s="1">
        <v>2011</v>
      </c>
      <c r="F4699" s="1" t="s">
        <v>34606</v>
      </c>
      <c r="G4699" s="1">
        <v>9168508</v>
      </c>
      <c r="H4699" s="1" t="s">
        <v>7969</v>
      </c>
      <c r="I4699" s="1" t="s">
        <v>34607</v>
      </c>
      <c r="J4699" s="1" t="s">
        <v>34608</v>
      </c>
      <c r="K4699" s="1" t="s">
        <v>7972</v>
      </c>
      <c r="L4699" s="1" t="s">
        <v>23652</v>
      </c>
    </row>
    <row r="4700" spans="1:12" ht="37.5">
      <c r="A4700" s="1" t="s">
        <v>34609</v>
      </c>
      <c r="B4700" s="1" t="s">
        <v>34610</v>
      </c>
      <c r="C4700" s="1" t="s">
        <v>23900</v>
      </c>
      <c r="D4700" s="1" t="s">
        <v>34611</v>
      </c>
      <c r="E4700" s="1">
        <v>2010</v>
      </c>
      <c r="F4700" s="1" t="s">
        <v>8443</v>
      </c>
      <c r="G4700" s="1">
        <v>13891286</v>
      </c>
      <c r="H4700" s="1">
        <v>54</v>
      </c>
      <c r="I4700" s="1" t="s">
        <v>34612</v>
      </c>
      <c r="J4700" s="1" t="s">
        <v>34613</v>
      </c>
      <c r="K4700" s="1" t="s">
        <v>7972</v>
      </c>
      <c r="L4700" s="1" t="s">
        <v>7969</v>
      </c>
    </row>
    <row r="4701" spans="1:12" ht="50">
      <c r="A4701" s="1" t="s">
        <v>34614</v>
      </c>
      <c r="B4701" s="1" t="s">
        <v>34615</v>
      </c>
      <c r="C4701" s="1" t="s">
        <v>23900</v>
      </c>
      <c r="D4701" s="1" t="s">
        <v>34616</v>
      </c>
      <c r="E4701" s="1">
        <v>2010</v>
      </c>
      <c r="F4701" s="1" t="s">
        <v>16043</v>
      </c>
      <c r="G4701" s="1">
        <v>15577317</v>
      </c>
      <c r="H4701" s="1">
        <v>53</v>
      </c>
      <c r="I4701" s="1" t="s">
        <v>34617</v>
      </c>
      <c r="J4701" s="1" t="s">
        <v>34618</v>
      </c>
      <c r="K4701" s="1" t="s">
        <v>7972</v>
      </c>
      <c r="L4701" s="1" t="s">
        <v>7969</v>
      </c>
    </row>
    <row r="4702" spans="1:12" ht="37.5">
      <c r="A4702" s="1" t="s">
        <v>34619</v>
      </c>
      <c r="B4702" s="1" t="s">
        <v>34620</v>
      </c>
      <c r="C4702" s="1" t="s">
        <v>23900</v>
      </c>
      <c r="D4702" s="1" t="s">
        <v>34621</v>
      </c>
      <c r="E4702" s="1">
        <v>2012</v>
      </c>
      <c r="F4702" s="1" t="s">
        <v>18303</v>
      </c>
      <c r="G4702" s="1" t="s">
        <v>25105</v>
      </c>
      <c r="H4702" s="1">
        <v>14</v>
      </c>
      <c r="I4702" s="1" t="s">
        <v>34622</v>
      </c>
      <c r="J4702" s="1" t="s">
        <v>34623</v>
      </c>
      <c r="K4702" s="1" t="s">
        <v>7972</v>
      </c>
      <c r="L4702" s="1" t="s">
        <v>8102</v>
      </c>
    </row>
    <row r="4703" spans="1:12" ht="37.5">
      <c r="A4703" s="1" t="s">
        <v>34624</v>
      </c>
      <c r="B4703" s="1" t="s">
        <v>34625</v>
      </c>
      <c r="C4703" s="1" t="s">
        <v>23900</v>
      </c>
      <c r="D4703" s="1" t="s">
        <v>34626</v>
      </c>
      <c r="E4703" s="1">
        <v>2010</v>
      </c>
      <c r="F4703" s="1" t="s">
        <v>24422</v>
      </c>
      <c r="G4703" s="1">
        <v>200255</v>
      </c>
      <c r="H4703" s="1">
        <v>180</v>
      </c>
      <c r="I4703" s="1" t="s">
        <v>34627</v>
      </c>
      <c r="J4703" s="1" t="s">
        <v>34628</v>
      </c>
      <c r="K4703" s="1" t="s">
        <v>7972</v>
      </c>
      <c r="L4703" s="1" t="s">
        <v>7969</v>
      </c>
    </row>
    <row r="4704" spans="1:12" ht="37.5">
      <c r="A4704" s="1" t="s">
        <v>34629</v>
      </c>
      <c r="B4704" s="1" t="s">
        <v>34630</v>
      </c>
      <c r="C4704" s="1" t="s">
        <v>23900</v>
      </c>
      <c r="D4704" s="1" t="s">
        <v>34631</v>
      </c>
      <c r="E4704" s="1">
        <v>2012</v>
      </c>
      <c r="F4704" s="1" t="s">
        <v>8462</v>
      </c>
      <c r="G4704" s="1">
        <v>1641212</v>
      </c>
      <c r="H4704" s="1">
        <v>85</v>
      </c>
      <c r="I4704" s="1" t="s">
        <v>34632</v>
      </c>
      <c r="J4704" s="1" t="s">
        <v>34633</v>
      </c>
      <c r="K4704" s="1" t="s">
        <v>7972</v>
      </c>
      <c r="L4704" s="1" t="s">
        <v>8465</v>
      </c>
    </row>
    <row r="4705" spans="1:12" ht="50">
      <c r="A4705" s="1" t="s">
        <v>34634</v>
      </c>
      <c r="B4705" s="1" t="s">
        <v>34635</v>
      </c>
      <c r="C4705" s="1" t="s">
        <v>23900</v>
      </c>
      <c r="D4705" s="1" t="s">
        <v>34636</v>
      </c>
      <c r="E4705" s="1">
        <v>2011</v>
      </c>
      <c r="F4705" s="1" t="s">
        <v>32919</v>
      </c>
      <c r="G4705" s="1">
        <v>15491676</v>
      </c>
      <c r="H4705" s="1">
        <v>8</v>
      </c>
      <c r="I4705" s="1" t="s">
        <v>34637</v>
      </c>
      <c r="J4705" s="1" t="s">
        <v>34638</v>
      </c>
      <c r="K4705" s="1" t="s">
        <v>7972</v>
      </c>
      <c r="L4705" s="1" t="s">
        <v>7969</v>
      </c>
    </row>
    <row r="4706" spans="1:12" ht="37.5">
      <c r="A4706" s="1" t="s">
        <v>34639</v>
      </c>
      <c r="B4706" s="1" t="s">
        <v>34640</v>
      </c>
      <c r="C4706" s="1" t="s">
        <v>23900</v>
      </c>
      <c r="D4706" s="1" t="s">
        <v>34641</v>
      </c>
      <c r="E4706" s="1">
        <v>2012</v>
      </c>
      <c r="F4706" s="1" t="s">
        <v>30080</v>
      </c>
      <c r="G4706" s="1">
        <v>17422876</v>
      </c>
      <c r="H4706" s="1">
        <v>9</v>
      </c>
      <c r="I4706" s="1" t="s">
        <v>34642</v>
      </c>
      <c r="J4706" s="1" t="s">
        <v>34643</v>
      </c>
      <c r="K4706" s="1" t="s">
        <v>7972</v>
      </c>
      <c r="L4706" s="1" t="s">
        <v>8027</v>
      </c>
    </row>
    <row r="4707" spans="1:12" ht="50">
      <c r="A4707" s="1" t="s">
        <v>34644</v>
      </c>
      <c r="B4707" s="1" t="s">
        <v>34645</v>
      </c>
      <c r="C4707" s="1" t="s">
        <v>23900</v>
      </c>
      <c r="D4707" s="1" t="s">
        <v>34646</v>
      </c>
      <c r="E4707" s="1">
        <v>2010</v>
      </c>
      <c r="F4707" s="1" t="s">
        <v>34647</v>
      </c>
      <c r="G4707" s="1" t="s">
        <v>34648</v>
      </c>
      <c r="H4707" s="1">
        <v>193</v>
      </c>
      <c r="I4707" s="1" t="s">
        <v>34649</v>
      </c>
      <c r="J4707" s="1" t="s">
        <v>34650</v>
      </c>
      <c r="K4707" s="1" t="s">
        <v>7972</v>
      </c>
      <c r="L4707" s="1" t="s">
        <v>34651</v>
      </c>
    </row>
    <row r="4708" spans="1:12" ht="37.5">
      <c r="A4708" s="1" t="s">
        <v>34652</v>
      </c>
      <c r="B4708" s="1" t="s">
        <v>34653</v>
      </c>
      <c r="C4708" s="1" t="s">
        <v>23900</v>
      </c>
      <c r="D4708" s="1" t="s">
        <v>34654</v>
      </c>
      <c r="E4708" s="1">
        <v>2010</v>
      </c>
      <c r="F4708" s="1" t="s">
        <v>30080</v>
      </c>
      <c r="G4708" s="1">
        <v>17422876</v>
      </c>
      <c r="H4708" s="1">
        <v>7</v>
      </c>
      <c r="I4708" s="1" t="s">
        <v>34655</v>
      </c>
      <c r="J4708" s="1" t="s">
        <v>34656</v>
      </c>
      <c r="K4708" s="1" t="s">
        <v>7972</v>
      </c>
      <c r="L4708" s="1" t="s">
        <v>8027</v>
      </c>
    </row>
    <row r="4709" spans="1:12" ht="37.5">
      <c r="A4709" s="1" t="s">
        <v>34657</v>
      </c>
      <c r="B4709" s="1" t="s">
        <v>34658</v>
      </c>
      <c r="C4709" s="1" t="s">
        <v>23900</v>
      </c>
      <c r="D4709" s="1" t="s">
        <v>34659</v>
      </c>
      <c r="E4709" s="1">
        <v>2009</v>
      </c>
      <c r="F4709" s="1" t="s">
        <v>13884</v>
      </c>
      <c r="G4709" s="1" t="s">
        <v>7969</v>
      </c>
      <c r="H4709" s="1" t="s">
        <v>7969</v>
      </c>
      <c r="I4709" s="1" t="s">
        <v>34660</v>
      </c>
      <c r="J4709" s="1" t="s">
        <v>34661</v>
      </c>
      <c r="K4709" s="1" t="s">
        <v>7972</v>
      </c>
      <c r="L4709" s="1" t="s">
        <v>7969</v>
      </c>
    </row>
    <row r="4710" spans="1:12" ht="37.5">
      <c r="A4710" s="1" t="s">
        <v>34662</v>
      </c>
      <c r="B4710" s="1" t="s">
        <v>34663</v>
      </c>
      <c r="C4710" s="1" t="s">
        <v>23900</v>
      </c>
      <c r="D4710" s="1" t="s">
        <v>34664</v>
      </c>
      <c r="E4710" s="1">
        <v>2011</v>
      </c>
      <c r="F4710" s="1" t="s">
        <v>26590</v>
      </c>
      <c r="G4710" s="1">
        <v>14388871</v>
      </c>
      <c r="H4710" s="1">
        <v>13</v>
      </c>
      <c r="I4710" s="1" t="s">
        <v>34665</v>
      </c>
      <c r="J4710" s="1" t="s">
        <v>34666</v>
      </c>
      <c r="K4710" s="1" t="s">
        <v>7972</v>
      </c>
      <c r="L4710" s="1" t="s">
        <v>17595</v>
      </c>
    </row>
    <row r="4711" spans="1:12" ht="50">
      <c r="A4711" s="1" t="s">
        <v>34667</v>
      </c>
      <c r="B4711" s="1" t="s">
        <v>34668</v>
      </c>
      <c r="C4711" s="1" t="s">
        <v>23900</v>
      </c>
      <c r="D4711" s="1" t="s">
        <v>34669</v>
      </c>
      <c r="E4711" s="1">
        <v>2011</v>
      </c>
      <c r="F4711" s="1" t="s">
        <v>34670</v>
      </c>
      <c r="G4711" s="1" t="s">
        <v>7969</v>
      </c>
      <c r="H4711" s="1" t="s">
        <v>7969</v>
      </c>
      <c r="I4711" s="1" t="s">
        <v>34671</v>
      </c>
      <c r="J4711" s="1" t="s">
        <v>34672</v>
      </c>
      <c r="K4711" s="1" t="s">
        <v>7972</v>
      </c>
      <c r="L4711" s="1" t="s">
        <v>7969</v>
      </c>
    </row>
    <row r="4712" spans="1:12" ht="37.5">
      <c r="A4712" s="1" t="s">
        <v>34673</v>
      </c>
      <c r="B4712" s="1" t="s">
        <v>34674</v>
      </c>
      <c r="C4712" s="1" t="s">
        <v>23900</v>
      </c>
      <c r="D4712" s="1" t="s">
        <v>34675</v>
      </c>
      <c r="E4712" s="1">
        <v>2011</v>
      </c>
      <c r="F4712" s="1" t="s">
        <v>32292</v>
      </c>
      <c r="G4712" s="1" t="s">
        <v>7969</v>
      </c>
      <c r="H4712" s="1" t="s">
        <v>7969</v>
      </c>
      <c r="I4712" s="1" t="s">
        <v>34676</v>
      </c>
      <c r="J4712" s="1" t="s">
        <v>34677</v>
      </c>
      <c r="K4712" s="1" t="s">
        <v>7972</v>
      </c>
      <c r="L4712" s="1" t="s">
        <v>7969</v>
      </c>
    </row>
    <row r="4713" spans="1:12" ht="37.5">
      <c r="A4713" s="1" t="s">
        <v>34678</v>
      </c>
      <c r="B4713" s="1" t="s">
        <v>34679</v>
      </c>
      <c r="C4713" s="1" t="s">
        <v>23900</v>
      </c>
      <c r="D4713" s="1" t="s">
        <v>34680</v>
      </c>
      <c r="E4713" s="1">
        <v>2011</v>
      </c>
      <c r="F4713" s="1" t="s">
        <v>34681</v>
      </c>
      <c r="G4713" s="1" t="s">
        <v>7969</v>
      </c>
      <c r="H4713" s="1" t="s">
        <v>7969</v>
      </c>
      <c r="I4713" s="1" t="s">
        <v>34682</v>
      </c>
      <c r="J4713" s="1" t="s">
        <v>34683</v>
      </c>
      <c r="K4713" s="1" t="s">
        <v>7972</v>
      </c>
      <c r="L4713" s="1" t="s">
        <v>7969</v>
      </c>
    </row>
    <row r="4714" spans="1:12" ht="37.5">
      <c r="A4714" s="1" t="s">
        <v>34684</v>
      </c>
      <c r="B4714" s="1" t="s">
        <v>34685</v>
      </c>
      <c r="C4714" s="1" t="s">
        <v>23900</v>
      </c>
      <c r="D4714" s="1" t="s">
        <v>34686</v>
      </c>
      <c r="E4714" s="1">
        <v>2011</v>
      </c>
      <c r="F4714" s="1" t="s">
        <v>34687</v>
      </c>
      <c r="G4714" s="1" t="s">
        <v>7969</v>
      </c>
      <c r="H4714" s="1" t="s">
        <v>7969</v>
      </c>
      <c r="I4714" s="1" t="s">
        <v>34688</v>
      </c>
      <c r="J4714" s="1" t="s">
        <v>34689</v>
      </c>
      <c r="K4714" s="1" t="s">
        <v>7972</v>
      </c>
      <c r="L4714" s="1" t="s">
        <v>7969</v>
      </c>
    </row>
    <row r="4715" spans="1:12" ht="50">
      <c r="A4715" s="1" t="s">
        <v>34690</v>
      </c>
      <c r="B4715" s="1" t="s">
        <v>34691</v>
      </c>
      <c r="C4715" s="1" t="s">
        <v>23900</v>
      </c>
      <c r="D4715" s="1" t="s">
        <v>34692</v>
      </c>
      <c r="E4715" s="1">
        <v>2010</v>
      </c>
      <c r="F4715" s="1" t="s">
        <v>34693</v>
      </c>
      <c r="G4715" s="1" t="s">
        <v>7969</v>
      </c>
      <c r="H4715" s="1" t="s">
        <v>7969</v>
      </c>
      <c r="I4715" s="1" t="s">
        <v>34694</v>
      </c>
      <c r="J4715" s="1" t="s">
        <v>34695</v>
      </c>
      <c r="K4715" s="1" t="s">
        <v>7972</v>
      </c>
      <c r="L4715" s="1" t="s">
        <v>8078</v>
      </c>
    </row>
    <row r="4716" spans="1:12" ht="37.5">
      <c r="A4716" s="1" t="s">
        <v>34696</v>
      </c>
      <c r="B4716" s="1" t="s">
        <v>34697</v>
      </c>
      <c r="C4716" s="1" t="s">
        <v>23900</v>
      </c>
      <c r="D4716" s="1" t="s">
        <v>34698</v>
      </c>
      <c r="E4716" s="1">
        <v>2011</v>
      </c>
      <c r="F4716" s="1" t="s">
        <v>8055</v>
      </c>
      <c r="G4716" s="1">
        <v>18650929</v>
      </c>
      <c r="H4716" s="1">
        <v>199</v>
      </c>
      <c r="I4716" s="1" t="s">
        <v>34699</v>
      </c>
      <c r="J4716" s="1" t="s">
        <v>34700</v>
      </c>
      <c r="K4716" s="1" t="s">
        <v>7972</v>
      </c>
      <c r="L4716" s="1" t="s">
        <v>7969</v>
      </c>
    </row>
    <row r="4717" spans="1:12" ht="37.5">
      <c r="A4717" s="1" t="s">
        <v>34701</v>
      </c>
      <c r="B4717" s="1" t="s">
        <v>34702</v>
      </c>
      <c r="C4717" s="1" t="s">
        <v>23900</v>
      </c>
      <c r="D4717" s="1" t="s">
        <v>34703</v>
      </c>
      <c r="E4717" s="1">
        <v>2010</v>
      </c>
      <c r="F4717" s="1" t="s">
        <v>10765</v>
      </c>
      <c r="G4717" s="1">
        <v>15682633</v>
      </c>
      <c r="H4717" s="1">
        <v>49</v>
      </c>
      <c r="I4717" s="1" t="s">
        <v>34704</v>
      </c>
      <c r="J4717" s="1" t="s">
        <v>34705</v>
      </c>
      <c r="K4717" s="1" t="s">
        <v>7972</v>
      </c>
      <c r="L4717" s="1" t="s">
        <v>7969</v>
      </c>
    </row>
    <row r="4718" spans="1:12" ht="37.5">
      <c r="A4718" s="1" t="s">
        <v>34706</v>
      </c>
      <c r="B4718" s="1" t="s">
        <v>34707</v>
      </c>
      <c r="C4718" s="1" t="s">
        <v>23900</v>
      </c>
      <c r="D4718" s="1" t="s">
        <v>34708</v>
      </c>
      <c r="E4718" s="1">
        <v>2011</v>
      </c>
      <c r="F4718" s="1" t="s">
        <v>10161</v>
      </c>
      <c r="G4718" s="1">
        <v>10414347</v>
      </c>
      <c r="H4718" s="1">
        <v>23</v>
      </c>
      <c r="I4718" s="1" t="s">
        <v>34709</v>
      </c>
      <c r="J4718" s="1" t="s">
        <v>34710</v>
      </c>
      <c r="K4718" s="1" t="s">
        <v>7972</v>
      </c>
      <c r="L4718" s="1" t="s">
        <v>7969</v>
      </c>
    </row>
    <row r="4719" spans="1:12" ht="50">
      <c r="A4719" s="1" t="s">
        <v>34711</v>
      </c>
      <c r="B4719" s="1" t="s">
        <v>34712</v>
      </c>
      <c r="C4719" s="1" t="s">
        <v>23900</v>
      </c>
      <c r="D4719" s="1" t="s">
        <v>34713</v>
      </c>
      <c r="E4719" s="1">
        <v>2010</v>
      </c>
      <c r="F4719" s="1" t="s">
        <v>20727</v>
      </c>
      <c r="G4719" s="1">
        <v>17518717</v>
      </c>
      <c r="H4719" s="1">
        <v>4</v>
      </c>
      <c r="I4719" s="1" t="s">
        <v>34714</v>
      </c>
      <c r="J4719" s="1" t="s">
        <v>34715</v>
      </c>
      <c r="K4719" s="1" t="s">
        <v>7972</v>
      </c>
      <c r="L4719" s="1" t="s">
        <v>7969</v>
      </c>
    </row>
    <row r="4720" spans="1:12" ht="37.5">
      <c r="A4720" s="1" t="s">
        <v>34716</v>
      </c>
      <c r="B4720" s="1" t="s">
        <v>34717</v>
      </c>
      <c r="C4720" s="1" t="s">
        <v>23900</v>
      </c>
      <c r="D4720" s="1" t="s">
        <v>34718</v>
      </c>
      <c r="E4720" s="1">
        <v>2012</v>
      </c>
      <c r="F4720" s="1" t="s">
        <v>34719</v>
      </c>
      <c r="G4720" s="1">
        <v>2533839</v>
      </c>
      <c r="H4720" s="1">
        <v>35</v>
      </c>
      <c r="I4720" s="1" t="s">
        <v>34720</v>
      </c>
      <c r="J4720" s="1" t="s">
        <v>34721</v>
      </c>
      <c r="K4720" s="1" t="s">
        <v>7972</v>
      </c>
      <c r="L4720" s="1" t="s">
        <v>8688</v>
      </c>
    </row>
    <row r="4721" spans="1:12" ht="50">
      <c r="A4721" s="1" t="s">
        <v>34722</v>
      </c>
      <c r="B4721" s="1" t="s">
        <v>34723</v>
      </c>
      <c r="C4721" s="1" t="s">
        <v>23900</v>
      </c>
      <c r="D4721" s="1" t="s">
        <v>34724</v>
      </c>
      <c r="E4721" s="1">
        <v>2010</v>
      </c>
      <c r="F4721" s="1" t="s">
        <v>20727</v>
      </c>
      <c r="G4721" s="1">
        <v>17518717</v>
      </c>
      <c r="H4721" s="1">
        <v>4</v>
      </c>
      <c r="I4721" s="1" t="s">
        <v>34725</v>
      </c>
      <c r="J4721" s="1" t="s">
        <v>34726</v>
      </c>
      <c r="K4721" s="1" t="s">
        <v>7972</v>
      </c>
      <c r="L4721" s="1" t="s">
        <v>7969</v>
      </c>
    </row>
    <row r="4722" spans="1:12" ht="37.5">
      <c r="A4722" s="1" t="s">
        <v>34727</v>
      </c>
      <c r="B4722" s="1" t="s">
        <v>34728</v>
      </c>
      <c r="C4722" s="1" t="s">
        <v>23900</v>
      </c>
      <c r="D4722" s="1" t="s">
        <v>34729</v>
      </c>
      <c r="E4722" s="1">
        <v>2010</v>
      </c>
      <c r="F4722" s="1" t="s">
        <v>24422</v>
      </c>
      <c r="G4722" s="1">
        <v>200255</v>
      </c>
      <c r="H4722" s="1">
        <v>180</v>
      </c>
      <c r="I4722" s="1" t="s">
        <v>34730</v>
      </c>
      <c r="J4722" s="1" t="s">
        <v>34731</v>
      </c>
      <c r="K4722" s="1" t="s">
        <v>7972</v>
      </c>
      <c r="L4722" s="1" t="s">
        <v>7969</v>
      </c>
    </row>
    <row r="4723" spans="1:12" ht="37.5">
      <c r="A4723" s="1" t="s">
        <v>34732</v>
      </c>
      <c r="B4723" s="1" t="s">
        <v>34733</v>
      </c>
      <c r="C4723" s="1" t="s">
        <v>23900</v>
      </c>
      <c r="D4723" s="1" t="s">
        <v>34734</v>
      </c>
      <c r="E4723" s="1">
        <v>2011</v>
      </c>
      <c r="F4723" s="1" t="s">
        <v>34735</v>
      </c>
      <c r="G4723" s="1" t="s">
        <v>7969</v>
      </c>
      <c r="H4723" s="1" t="s">
        <v>7969</v>
      </c>
      <c r="I4723" s="1" t="s">
        <v>34736</v>
      </c>
      <c r="J4723" s="1" t="s">
        <v>34737</v>
      </c>
      <c r="K4723" s="1" t="s">
        <v>7972</v>
      </c>
      <c r="L4723" s="1" t="s">
        <v>7969</v>
      </c>
    </row>
    <row r="4724" spans="1:12" ht="75">
      <c r="A4724" s="1" t="s">
        <v>34738</v>
      </c>
      <c r="B4724" s="1" t="s">
        <v>34739</v>
      </c>
      <c r="C4724" s="1" t="s">
        <v>23900</v>
      </c>
      <c r="D4724" s="1" t="s">
        <v>34740</v>
      </c>
      <c r="E4724" s="1">
        <v>2011</v>
      </c>
      <c r="F4724" s="1" t="s">
        <v>33476</v>
      </c>
      <c r="G4724" s="1">
        <v>15337928</v>
      </c>
      <c r="H4724" s="1">
        <v>12</v>
      </c>
      <c r="I4724" s="1" t="s">
        <v>34741</v>
      </c>
      <c r="J4724" s="1" t="s">
        <v>34742</v>
      </c>
      <c r="K4724" s="1" t="s">
        <v>7972</v>
      </c>
      <c r="L4724" s="1" t="s">
        <v>7969</v>
      </c>
    </row>
    <row r="4725" spans="1:12" ht="37.5">
      <c r="A4725" s="1" t="s">
        <v>34743</v>
      </c>
      <c r="B4725" s="1" t="s">
        <v>34744</v>
      </c>
      <c r="C4725" s="1" t="s">
        <v>23900</v>
      </c>
      <c r="D4725" s="1" t="s">
        <v>34745</v>
      </c>
      <c r="E4725" s="1">
        <v>2012</v>
      </c>
      <c r="F4725" s="1" t="s">
        <v>34745</v>
      </c>
      <c r="G4725" s="1" t="s">
        <v>7969</v>
      </c>
      <c r="H4725" s="1" t="s">
        <v>7969</v>
      </c>
      <c r="I4725" s="1" t="s">
        <v>34746</v>
      </c>
      <c r="J4725" s="1" t="s">
        <v>34747</v>
      </c>
      <c r="K4725" s="1" t="s">
        <v>7972</v>
      </c>
      <c r="L4725" s="1" t="s">
        <v>8027</v>
      </c>
    </row>
    <row r="4726" spans="1:12" ht="37.5">
      <c r="A4726" s="1" t="s">
        <v>34748</v>
      </c>
      <c r="B4726" s="1" t="s">
        <v>34749</v>
      </c>
      <c r="C4726" s="1" t="s">
        <v>23900</v>
      </c>
      <c r="D4726" s="1" t="s">
        <v>34750</v>
      </c>
      <c r="E4726" s="1">
        <v>2011</v>
      </c>
      <c r="F4726" s="1" t="s">
        <v>15276</v>
      </c>
      <c r="G4726" s="1" t="s">
        <v>7969</v>
      </c>
      <c r="H4726" s="1" t="s">
        <v>7969</v>
      </c>
      <c r="I4726" s="1" t="s">
        <v>34751</v>
      </c>
      <c r="J4726" s="1" t="s">
        <v>34752</v>
      </c>
      <c r="K4726" s="1" t="s">
        <v>7972</v>
      </c>
      <c r="L4726" s="1" t="s">
        <v>7969</v>
      </c>
    </row>
    <row r="4727" spans="1:12" ht="62.5">
      <c r="A4727" s="1" t="s">
        <v>34753</v>
      </c>
      <c r="B4727" s="1" t="s">
        <v>34754</v>
      </c>
      <c r="C4727" s="1" t="s">
        <v>23900</v>
      </c>
      <c r="D4727" s="1" t="s">
        <v>34755</v>
      </c>
      <c r="E4727" s="1">
        <v>2011</v>
      </c>
      <c r="F4727" s="1" t="s">
        <v>15252</v>
      </c>
      <c r="G4727" s="1">
        <v>14602059</v>
      </c>
      <c r="H4727" s="1">
        <v>27</v>
      </c>
      <c r="I4727" s="1" t="s">
        <v>34756</v>
      </c>
      <c r="J4727" s="1" t="s">
        <v>34757</v>
      </c>
      <c r="K4727" s="1" t="s">
        <v>7972</v>
      </c>
      <c r="L4727" s="1" t="s">
        <v>7969</v>
      </c>
    </row>
    <row r="4728" spans="1:12" ht="37.5">
      <c r="A4728" s="1" t="s">
        <v>34758</v>
      </c>
      <c r="B4728" s="1" t="s">
        <v>34759</v>
      </c>
      <c r="C4728" s="1" t="s">
        <v>23900</v>
      </c>
      <c r="D4728" s="1" t="s">
        <v>34760</v>
      </c>
      <c r="E4728" s="1">
        <v>2010</v>
      </c>
      <c r="F4728" s="1" t="s">
        <v>33476</v>
      </c>
      <c r="G4728" s="1">
        <v>15337928</v>
      </c>
      <c r="H4728" s="1">
        <v>11</v>
      </c>
      <c r="I4728" s="1" t="s">
        <v>34761</v>
      </c>
      <c r="J4728" s="1" t="s">
        <v>34762</v>
      </c>
      <c r="K4728" s="1" t="s">
        <v>7972</v>
      </c>
      <c r="L4728" s="1" t="s">
        <v>7969</v>
      </c>
    </row>
    <row r="4729" spans="1:12" ht="50">
      <c r="A4729" s="1" t="s">
        <v>34763</v>
      </c>
      <c r="B4729" s="1" t="s">
        <v>34764</v>
      </c>
      <c r="C4729" s="1" t="s">
        <v>23900</v>
      </c>
      <c r="D4729" s="1" t="s">
        <v>34765</v>
      </c>
      <c r="E4729" s="1">
        <v>2010</v>
      </c>
      <c r="F4729" s="1" t="s">
        <v>8831</v>
      </c>
      <c r="G4729" s="1">
        <v>3029743</v>
      </c>
      <c r="H4729" s="1">
        <v>6477</v>
      </c>
      <c r="I4729" s="1" t="s">
        <v>34766</v>
      </c>
      <c r="J4729" s="1" t="s">
        <v>34767</v>
      </c>
      <c r="K4729" s="1" t="s">
        <v>7972</v>
      </c>
      <c r="L4729" s="1" t="s">
        <v>13352</v>
      </c>
    </row>
    <row r="4730" spans="1:12" ht="37.5">
      <c r="A4730" s="1" t="s">
        <v>34768</v>
      </c>
      <c r="B4730" s="1" t="s">
        <v>34769</v>
      </c>
      <c r="C4730" s="1" t="s">
        <v>23900</v>
      </c>
      <c r="D4730" s="1" t="s">
        <v>34770</v>
      </c>
      <c r="E4730" s="1">
        <v>2009</v>
      </c>
      <c r="F4730" s="1" t="s">
        <v>34771</v>
      </c>
      <c r="G4730" s="1" t="s">
        <v>7969</v>
      </c>
      <c r="H4730" s="1">
        <v>2</v>
      </c>
      <c r="I4730" s="1" t="s">
        <v>34772</v>
      </c>
      <c r="J4730" s="1" t="s">
        <v>34773</v>
      </c>
      <c r="K4730" s="1" t="s">
        <v>7972</v>
      </c>
      <c r="L4730" s="1" t="s">
        <v>7969</v>
      </c>
    </row>
    <row r="4731" spans="1:12" ht="37.5">
      <c r="A4731" s="1" t="s">
        <v>34774</v>
      </c>
      <c r="B4731" s="1" t="s">
        <v>34775</v>
      </c>
      <c r="C4731" s="1" t="s">
        <v>23900</v>
      </c>
      <c r="D4731" s="1" t="s">
        <v>34776</v>
      </c>
      <c r="E4731" s="1">
        <v>2011</v>
      </c>
      <c r="F4731" s="1" t="s">
        <v>25152</v>
      </c>
      <c r="G4731" s="1">
        <v>5361486</v>
      </c>
      <c r="H4731" s="1" t="s">
        <v>7969</v>
      </c>
      <c r="I4731" s="1" t="s">
        <v>34777</v>
      </c>
      <c r="J4731" s="1" t="s">
        <v>34778</v>
      </c>
      <c r="K4731" s="1" t="s">
        <v>7972</v>
      </c>
      <c r="L4731" s="1" t="s">
        <v>7969</v>
      </c>
    </row>
    <row r="4732" spans="1:12" ht="37.5">
      <c r="A4732" s="1" t="s">
        <v>34779</v>
      </c>
      <c r="B4732" s="1" t="s">
        <v>34780</v>
      </c>
      <c r="C4732" s="1" t="s">
        <v>23900</v>
      </c>
      <c r="D4732" s="1" t="s">
        <v>34781</v>
      </c>
      <c r="E4732" s="1">
        <v>2009</v>
      </c>
      <c r="F4732" s="1" t="s">
        <v>24993</v>
      </c>
      <c r="G4732" s="1">
        <v>8917736</v>
      </c>
      <c r="H4732" s="1" t="s">
        <v>7969</v>
      </c>
      <c r="I4732" s="1" t="s">
        <v>34782</v>
      </c>
      <c r="J4732" s="1" t="s">
        <v>34783</v>
      </c>
      <c r="K4732" s="1" t="s">
        <v>7972</v>
      </c>
      <c r="L4732" s="1" t="s">
        <v>7969</v>
      </c>
    </row>
    <row r="4733" spans="1:12" ht="37.5">
      <c r="A4733" s="1" t="s">
        <v>34784</v>
      </c>
      <c r="B4733" s="1" t="s">
        <v>34785</v>
      </c>
      <c r="C4733" s="1" t="s">
        <v>23900</v>
      </c>
      <c r="D4733" s="1" t="s">
        <v>34786</v>
      </c>
      <c r="E4733" s="1">
        <v>2011</v>
      </c>
      <c r="F4733" s="1" t="s">
        <v>8432</v>
      </c>
      <c r="G4733" s="1">
        <v>9574174</v>
      </c>
      <c r="H4733" s="1">
        <v>38</v>
      </c>
      <c r="I4733" s="1" t="s">
        <v>34787</v>
      </c>
      <c r="J4733" s="1" t="s">
        <v>34788</v>
      </c>
      <c r="K4733" s="1" t="s">
        <v>7972</v>
      </c>
      <c r="L4733" s="1" t="s">
        <v>7969</v>
      </c>
    </row>
    <row r="4734" spans="1:12" ht="37.5">
      <c r="A4734" s="1" t="s">
        <v>34789</v>
      </c>
      <c r="B4734" s="1" t="s">
        <v>34790</v>
      </c>
      <c r="C4734" s="1" t="s">
        <v>23900</v>
      </c>
      <c r="D4734" s="1" t="s">
        <v>34791</v>
      </c>
      <c r="E4734" s="1">
        <v>2011</v>
      </c>
      <c r="F4734" s="1" t="s">
        <v>32292</v>
      </c>
      <c r="G4734" s="1" t="s">
        <v>7969</v>
      </c>
      <c r="H4734" s="1" t="s">
        <v>7969</v>
      </c>
      <c r="I4734" s="1" t="s">
        <v>34792</v>
      </c>
      <c r="J4734" s="1" t="s">
        <v>34793</v>
      </c>
      <c r="K4734" s="1" t="s">
        <v>7972</v>
      </c>
      <c r="L4734" s="1" t="s">
        <v>7969</v>
      </c>
    </row>
    <row r="4735" spans="1:12" ht="37.5">
      <c r="A4735" s="1" t="s">
        <v>34794</v>
      </c>
      <c r="B4735" s="1" t="s">
        <v>34795</v>
      </c>
      <c r="C4735" s="1" t="s">
        <v>23900</v>
      </c>
      <c r="D4735" s="1" t="s">
        <v>34796</v>
      </c>
      <c r="E4735" s="1">
        <v>2011</v>
      </c>
      <c r="F4735" s="1" t="s">
        <v>34797</v>
      </c>
      <c r="G4735" s="1" t="s">
        <v>7969</v>
      </c>
      <c r="H4735" s="1" t="s">
        <v>7969</v>
      </c>
      <c r="I4735" s="1" t="s">
        <v>34798</v>
      </c>
      <c r="J4735" s="1" t="s">
        <v>34799</v>
      </c>
      <c r="K4735" s="1" t="s">
        <v>7972</v>
      </c>
      <c r="L4735" s="1" t="s">
        <v>7969</v>
      </c>
    </row>
    <row r="4736" spans="1:12" ht="37.5">
      <c r="A4736" s="1" t="s">
        <v>34800</v>
      </c>
      <c r="B4736" s="1" t="s">
        <v>34801</v>
      </c>
      <c r="C4736" s="1" t="s">
        <v>23900</v>
      </c>
      <c r="D4736" s="1" t="s">
        <v>34802</v>
      </c>
      <c r="E4736" s="1">
        <v>2011</v>
      </c>
      <c r="F4736" s="1" t="s">
        <v>34803</v>
      </c>
      <c r="G4736" s="1">
        <v>10248684</v>
      </c>
      <c r="H4736" s="1">
        <v>38</v>
      </c>
      <c r="I4736" s="1" t="s">
        <v>34804</v>
      </c>
      <c r="J4736" s="1" t="s">
        <v>34805</v>
      </c>
      <c r="K4736" s="1" t="s">
        <v>7972</v>
      </c>
      <c r="L4736" s="1" t="s">
        <v>7969</v>
      </c>
    </row>
    <row r="4737" spans="1:12" ht="37.5">
      <c r="A4737" s="1" t="s">
        <v>34806</v>
      </c>
      <c r="B4737" s="1" t="s">
        <v>34807</v>
      </c>
      <c r="C4737" s="1" t="s">
        <v>23900</v>
      </c>
      <c r="D4737" s="1" t="s">
        <v>34808</v>
      </c>
      <c r="E4737" s="1">
        <v>2011</v>
      </c>
      <c r="F4737" s="1" t="s">
        <v>34809</v>
      </c>
      <c r="G4737" s="1">
        <v>13598546</v>
      </c>
      <c r="H4737" s="1">
        <v>16</v>
      </c>
      <c r="I4737" s="1" t="s">
        <v>34810</v>
      </c>
      <c r="J4737" s="1" t="s">
        <v>34811</v>
      </c>
      <c r="K4737" s="1" t="s">
        <v>7972</v>
      </c>
      <c r="L4737" s="1" t="s">
        <v>7969</v>
      </c>
    </row>
    <row r="4738" spans="1:12" ht="37.5">
      <c r="A4738" s="1" t="s">
        <v>34812</v>
      </c>
      <c r="B4738" s="1" t="s">
        <v>34813</v>
      </c>
      <c r="C4738" s="1" t="s">
        <v>23900</v>
      </c>
      <c r="D4738" s="1" t="s">
        <v>34814</v>
      </c>
      <c r="E4738" s="1">
        <v>2010</v>
      </c>
      <c r="F4738" s="1" t="s">
        <v>34815</v>
      </c>
      <c r="G4738" s="1">
        <v>15317714</v>
      </c>
      <c r="H4738" s="1">
        <v>15</v>
      </c>
      <c r="I4738" s="1" t="s">
        <v>34816</v>
      </c>
      <c r="J4738" s="1" t="s">
        <v>34817</v>
      </c>
      <c r="K4738" s="1" t="s">
        <v>7972</v>
      </c>
      <c r="L4738" s="1" t="s">
        <v>7969</v>
      </c>
    </row>
    <row r="4739" spans="1:12" ht="37.5">
      <c r="A4739" s="1" t="s">
        <v>34818</v>
      </c>
      <c r="B4739" s="1" t="s">
        <v>34819</v>
      </c>
      <c r="C4739" s="1" t="s">
        <v>23900</v>
      </c>
      <c r="D4739" s="1" t="s">
        <v>34820</v>
      </c>
      <c r="E4739" s="1">
        <v>2009</v>
      </c>
      <c r="F4739" s="1" t="s">
        <v>34821</v>
      </c>
      <c r="G4739" s="1" t="s">
        <v>7969</v>
      </c>
      <c r="H4739" s="1" t="s">
        <v>7969</v>
      </c>
      <c r="I4739" s="1" t="s">
        <v>34822</v>
      </c>
      <c r="J4739" s="1" t="s">
        <v>34823</v>
      </c>
      <c r="K4739" s="1" t="s">
        <v>7972</v>
      </c>
      <c r="L4739" s="1" t="s">
        <v>7969</v>
      </c>
    </row>
    <row r="4740" spans="1:12" ht="37.5">
      <c r="A4740" s="1" t="s">
        <v>34824</v>
      </c>
      <c r="B4740" s="1" t="s">
        <v>34825</v>
      </c>
      <c r="C4740" s="1" t="s">
        <v>23900</v>
      </c>
      <c r="D4740" s="1" t="s">
        <v>34826</v>
      </c>
      <c r="E4740" s="1">
        <v>2009</v>
      </c>
      <c r="F4740" s="1" t="s">
        <v>34827</v>
      </c>
      <c r="G4740" s="1" t="s">
        <v>7969</v>
      </c>
      <c r="H4740" s="1" t="s">
        <v>7969</v>
      </c>
      <c r="I4740" s="1" t="s">
        <v>34828</v>
      </c>
      <c r="J4740" s="1" t="s">
        <v>34829</v>
      </c>
      <c r="K4740" s="1" t="s">
        <v>7972</v>
      </c>
      <c r="L4740" s="1" t="s">
        <v>7969</v>
      </c>
    </row>
    <row r="4741" spans="1:12" ht="37.5">
      <c r="A4741" s="1" t="s">
        <v>34830</v>
      </c>
      <c r="B4741" s="1" t="s">
        <v>34831</v>
      </c>
      <c r="C4741" s="1" t="s">
        <v>23900</v>
      </c>
      <c r="D4741" s="1" t="s">
        <v>34832</v>
      </c>
      <c r="E4741" s="1">
        <v>2006</v>
      </c>
      <c r="F4741" s="1" t="s">
        <v>23837</v>
      </c>
      <c r="G4741" s="1">
        <v>10949224</v>
      </c>
      <c r="H4741" s="1">
        <v>9</v>
      </c>
      <c r="I4741" s="1" t="s">
        <v>34833</v>
      </c>
      <c r="J4741" s="1" t="s">
        <v>34834</v>
      </c>
      <c r="K4741" s="1" t="s">
        <v>7972</v>
      </c>
      <c r="L4741" s="1" t="s">
        <v>8324</v>
      </c>
    </row>
    <row r="4742" spans="1:12" ht="37.5">
      <c r="A4742" s="1" t="s">
        <v>34835</v>
      </c>
      <c r="B4742" s="1" t="s">
        <v>34836</v>
      </c>
      <c r="C4742" s="1" t="s">
        <v>23900</v>
      </c>
      <c r="D4742" s="1" t="s">
        <v>34837</v>
      </c>
      <c r="E4742" s="1">
        <v>2006</v>
      </c>
      <c r="F4742" s="1" t="s">
        <v>22341</v>
      </c>
      <c r="G4742" s="1">
        <v>10816011</v>
      </c>
      <c r="H4742" s="1">
        <v>2006</v>
      </c>
      <c r="I4742" s="1" t="s">
        <v>34838</v>
      </c>
      <c r="J4742" s="1" t="s">
        <v>34839</v>
      </c>
      <c r="K4742" s="1" t="s">
        <v>7972</v>
      </c>
      <c r="L4742" s="1" t="s">
        <v>8102</v>
      </c>
    </row>
    <row r="4743" spans="1:12" ht="37.5">
      <c r="A4743" s="1" t="s">
        <v>34840</v>
      </c>
      <c r="B4743" s="1" t="s">
        <v>34841</v>
      </c>
      <c r="C4743" s="1" t="s">
        <v>23900</v>
      </c>
      <c r="D4743" s="1" t="s">
        <v>34842</v>
      </c>
      <c r="E4743" s="1">
        <v>2008</v>
      </c>
      <c r="F4743" s="1" t="s">
        <v>24734</v>
      </c>
      <c r="G4743" s="1">
        <v>10518215</v>
      </c>
      <c r="H4743" s="1">
        <v>18</v>
      </c>
      <c r="I4743" s="1" t="s">
        <v>34843</v>
      </c>
      <c r="J4743" s="1" t="s">
        <v>34844</v>
      </c>
      <c r="K4743" s="1" t="s">
        <v>7972</v>
      </c>
      <c r="L4743" s="1" t="s">
        <v>7969</v>
      </c>
    </row>
    <row r="4744" spans="1:12" ht="37.5">
      <c r="A4744" s="1" t="s">
        <v>34845</v>
      </c>
      <c r="B4744" s="1" t="s">
        <v>34846</v>
      </c>
      <c r="C4744" s="1" t="s">
        <v>23900</v>
      </c>
      <c r="D4744" s="1" t="s">
        <v>34847</v>
      </c>
      <c r="E4744" s="1">
        <v>2008</v>
      </c>
      <c r="F4744" s="1" t="s">
        <v>34848</v>
      </c>
      <c r="G4744" s="1" t="s">
        <v>7969</v>
      </c>
      <c r="H4744" s="1">
        <v>1</v>
      </c>
      <c r="I4744" s="1" t="s">
        <v>34849</v>
      </c>
      <c r="J4744" s="1" t="s">
        <v>34850</v>
      </c>
      <c r="K4744" s="1" t="s">
        <v>7972</v>
      </c>
      <c r="L4744" s="1" t="s">
        <v>7969</v>
      </c>
    </row>
    <row r="4745" spans="1:12" ht="50">
      <c r="A4745" s="1" t="s">
        <v>34851</v>
      </c>
      <c r="B4745" s="1" t="s">
        <v>34852</v>
      </c>
      <c r="C4745" s="1" t="s">
        <v>23900</v>
      </c>
      <c r="D4745" s="1" t="s">
        <v>34853</v>
      </c>
      <c r="E4745" s="1">
        <v>2008</v>
      </c>
      <c r="F4745" s="1" t="s">
        <v>8831</v>
      </c>
      <c r="G4745" s="1">
        <v>16113349</v>
      </c>
      <c r="H4745" s="1">
        <v>5060</v>
      </c>
      <c r="I4745" s="1" t="s">
        <v>34854</v>
      </c>
      <c r="J4745" s="1" t="s">
        <v>34855</v>
      </c>
      <c r="K4745" s="1" t="s">
        <v>7972</v>
      </c>
      <c r="L4745" s="1" t="s">
        <v>7969</v>
      </c>
    </row>
    <row r="4746" spans="1:12" ht="37.5">
      <c r="A4746" s="1" t="s">
        <v>34856</v>
      </c>
      <c r="B4746" s="1" t="s">
        <v>34857</v>
      </c>
      <c r="C4746" s="1" t="s">
        <v>23900</v>
      </c>
      <c r="D4746" s="1" t="s">
        <v>34858</v>
      </c>
      <c r="E4746" s="1">
        <v>2008</v>
      </c>
      <c r="F4746" s="1" t="s">
        <v>29297</v>
      </c>
      <c r="G4746" s="1">
        <v>21508097</v>
      </c>
      <c r="H4746" s="1">
        <v>1</v>
      </c>
      <c r="I4746" s="1" t="s">
        <v>34859</v>
      </c>
      <c r="J4746" s="1" t="s">
        <v>34860</v>
      </c>
      <c r="K4746" s="1" t="s">
        <v>7972</v>
      </c>
      <c r="L4746" s="1" t="s">
        <v>8324</v>
      </c>
    </row>
    <row r="4747" spans="1:12" ht="87.5">
      <c r="A4747" s="1" t="s">
        <v>34861</v>
      </c>
      <c r="B4747" s="1" t="s">
        <v>34862</v>
      </c>
      <c r="C4747" s="1" t="s">
        <v>23900</v>
      </c>
      <c r="D4747" s="1" t="s">
        <v>34863</v>
      </c>
      <c r="E4747" s="1">
        <v>2009</v>
      </c>
      <c r="F4747" s="1" t="s">
        <v>34864</v>
      </c>
      <c r="G4747" s="1">
        <v>9673334</v>
      </c>
      <c r="H4747" s="1">
        <v>30</v>
      </c>
      <c r="I4747" s="1" t="s">
        <v>34865</v>
      </c>
      <c r="J4747" s="1" t="s">
        <v>34866</v>
      </c>
      <c r="K4747" s="1" t="s">
        <v>7972</v>
      </c>
      <c r="L4747" s="1" t="s">
        <v>16971</v>
      </c>
    </row>
    <row r="4748" spans="1:12" ht="50">
      <c r="A4748" s="1" t="s">
        <v>34867</v>
      </c>
      <c r="B4748" s="1" t="s">
        <v>34868</v>
      </c>
      <c r="C4748" s="1" t="s">
        <v>23900</v>
      </c>
      <c r="D4748" s="1" t="s">
        <v>34869</v>
      </c>
      <c r="E4748" s="1">
        <v>2006</v>
      </c>
      <c r="F4748" s="1" t="s">
        <v>8831</v>
      </c>
      <c r="G4748" s="1">
        <v>16113349</v>
      </c>
      <c r="H4748" s="1">
        <v>4258</v>
      </c>
      <c r="I4748" s="1" t="s">
        <v>34870</v>
      </c>
      <c r="J4748" s="1" t="s">
        <v>34871</v>
      </c>
      <c r="K4748" s="1" t="s">
        <v>7972</v>
      </c>
      <c r="L4748" s="1" t="s">
        <v>7969</v>
      </c>
    </row>
    <row r="4749" spans="1:12" ht="37.5">
      <c r="A4749" s="1" t="s">
        <v>34872</v>
      </c>
      <c r="B4749" s="1" t="s">
        <v>34873</v>
      </c>
      <c r="C4749" s="1" t="s">
        <v>23900</v>
      </c>
      <c r="D4749" s="1" t="s">
        <v>34874</v>
      </c>
      <c r="E4749" s="1">
        <v>2006</v>
      </c>
      <c r="F4749" s="1" t="s">
        <v>8043</v>
      </c>
      <c r="G4749" s="1">
        <v>13807501</v>
      </c>
      <c r="H4749" s="1">
        <v>30</v>
      </c>
      <c r="I4749" s="1" t="s">
        <v>34875</v>
      </c>
      <c r="J4749" s="1" t="s">
        <v>34876</v>
      </c>
      <c r="K4749" s="1" t="s">
        <v>7972</v>
      </c>
      <c r="L4749" s="1" t="s">
        <v>15580</v>
      </c>
    </row>
    <row r="4750" spans="1:12" ht="50">
      <c r="A4750" s="1" t="s">
        <v>34877</v>
      </c>
      <c r="B4750" s="1" t="s">
        <v>34878</v>
      </c>
      <c r="C4750" s="1" t="s">
        <v>23900</v>
      </c>
      <c r="D4750" s="1" t="s">
        <v>34879</v>
      </c>
      <c r="E4750" s="1">
        <v>2005</v>
      </c>
      <c r="F4750" s="1" t="s">
        <v>34880</v>
      </c>
      <c r="G4750" s="1">
        <v>10420967</v>
      </c>
      <c r="H4750" s="1">
        <v>88</v>
      </c>
      <c r="I4750" s="1" t="s">
        <v>34881</v>
      </c>
      <c r="J4750" s="1" t="s">
        <v>34882</v>
      </c>
      <c r="K4750" s="1" t="s">
        <v>7972</v>
      </c>
      <c r="L4750" s="1" t="s">
        <v>7969</v>
      </c>
    </row>
    <row r="4751" spans="1:12" ht="50">
      <c r="A4751" s="1" t="s">
        <v>34883</v>
      </c>
      <c r="B4751" s="1" t="s">
        <v>34884</v>
      </c>
      <c r="C4751" s="1" t="s">
        <v>23900</v>
      </c>
      <c r="D4751" s="1" t="s">
        <v>34885</v>
      </c>
      <c r="E4751" s="1">
        <v>2008</v>
      </c>
      <c r="F4751" s="1" t="s">
        <v>34886</v>
      </c>
      <c r="G4751" s="1" t="s">
        <v>7969</v>
      </c>
      <c r="H4751" s="1" t="s">
        <v>7969</v>
      </c>
      <c r="I4751" s="1" t="s">
        <v>34887</v>
      </c>
      <c r="J4751" s="1" t="s">
        <v>34888</v>
      </c>
      <c r="K4751" s="1" t="s">
        <v>7972</v>
      </c>
      <c r="L4751" s="1" t="s">
        <v>7969</v>
      </c>
    </row>
    <row r="4752" spans="1:12" ht="50">
      <c r="A4752" s="1" t="s">
        <v>34889</v>
      </c>
      <c r="B4752" s="1" t="s">
        <v>34890</v>
      </c>
      <c r="C4752" s="1" t="s">
        <v>23900</v>
      </c>
      <c r="D4752" s="1" t="s">
        <v>34891</v>
      </c>
      <c r="E4752" s="1">
        <v>2005</v>
      </c>
      <c r="F4752" s="1" t="s">
        <v>34892</v>
      </c>
      <c r="G4752" s="1" t="s">
        <v>34893</v>
      </c>
      <c r="H4752" s="1">
        <v>152</v>
      </c>
      <c r="I4752" s="1" t="s">
        <v>34894</v>
      </c>
      <c r="J4752" s="1" t="s">
        <v>34895</v>
      </c>
      <c r="K4752" s="1" t="s">
        <v>7972</v>
      </c>
      <c r="L4752" s="1" t="s">
        <v>7969</v>
      </c>
    </row>
    <row r="4753" spans="1:12" ht="37.5">
      <c r="A4753" s="1" t="s">
        <v>34896</v>
      </c>
      <c r="B4753" s="1" t="s">
        <v>34897</v>
      </c>
      <c r="C4753" s="1" t="s">
        <v>23900</v>
      </c>
      <c r="D4753" s="1" t="s">
        <v>34898</v>
      </c>
      <c r="E4753" s="1">
        <v>2009</v>
      </c>
      <c r="F4753" s="1" t="s">
        <v>8055</v>
      </c>
      <c r="G4753" s="1">
        <v>18650929</v>
      </c>
      <c r="H4753" s="1">
        <v>45</v>
      </c>
      <c r="I4753" s="1" t="s">
        <v>34899</v>
      </c>
      <c r="J4753" s="1" t="s">
        <v>34900</v>
      </c>
      <c r="K4753" s="1" t="s">
        <v>7972</v>
      </c>
      <c r="L4753" s="1" t="s">
        <v>7969</v>
      </c>
    </row>
    <row r="4754" spans="1:12" ht="37.5">
      <c r="A4754" s="1" t="s">
        <v>34901</v>
      </c>
      <c r="B4754" s="1" t="s">
        <v>34902</v>
      </c>
      <c r="C4754" s="1" t="s">
        <v>23900</v>
      </c>
      <c r="D4754" s="1" t="s">
        <v>34903</v>
      </c>
      <c r="E4754" s="1">
        <v>2006</v>
      </c>
      <c r="F4754" s="1" t="s">
        <v>9537</v>
      </c>
      <c r="G4754" s="1">
        <v>15437221</v>
      </c>
      <c r="H4754" s="1" t="s">
        <v>7969</v>
      </c>
      <c r="I4754" s="1" t="s">
        <v>34904</v>
      </c>
      <c r="J4754" s="1" t="s">
        <v>34905</v>
      </c>
      <c r="K4754" s="1" t="s">
        <v>7972</v>
      </c>
      <c r="L4754" s="1" t="s">
        <v>7969</v>
      </c>
    </row>
    <row r="4755" spans="1:12" ht="37.5">
      <c r="A4755" s="1" t="s">
        <v>34906</v>
      </c>
      <c r="B4755" s="1" t="s">
        <v>34907</v>
      </c>
      <c r="C4755" s="1" t="s">
        <v>23900</v>
      </c>
      <c r="D4755" s="1" t="s">
        <v>34908</v>
      </c>
      <c r="E4755" s="1">
        <v>2008</v>
      </c>
      <c r="F4755" s="1" t="s">
        <v>34909</v>
      </c>
      <c r="G4755" s="1" t="s">
        <v>7969</v>
      </c>
      <c r="H4755" s="1" t="s">
        <v>7969</v>
      </c>
      <c r="I4755" s="1" t="s">
        <v>34910</v>
      </c>
      <c r="J4755" s="1" t="s">
        <v>34911</v>
      </c>
      <c r="K4755" s="1" t="s">
        <v>7972</v>
      </c>
      <c r="L4755" s="1" t="s">
        <v>7969</v>
      </c>
    </row>
    <row r="4756" spans="1:12" ht="37.5">
      <c r="A4756" s="1" t="s">
        <v>34912</v>
      </c>
      <c r="B4756" s="1" t="s">
        <v>34913</v>
      </c>
      <c r="C4756" s="1" t="s">
        <v>23900</v>
      </c>
      <c r="D4756" s="1" t="s">
        <v>34914</v>
      </c>
      <c r="E4756" s="1">
        <v>2008</v>
      </c>
      <c r="F4756" s="1" t="s">
        <v>34914</v>
      </c>
      <c r="G4756" s="1" t="s">
        <v>7969</v>
      </c>
      <c r="H4756" s="1" t="s">
        <v>7969</v>
      </c>
      <c r="I4756" s="1" t="s">
        <v>34915</v>
      </c>
      <c r="J4756" s="1" t="s">
        <v>34916</v>
      </c>
      <c r="K4756" s="1" t="s">
        <v>7972</v>
      </c>
      <c r="L4756" s="1" t="s">
        <v>8465</v>
      </c>
    </row>
    <row r="4757" spans="1:12" ht="37.5">
      <c r="A4757" s="1" t="s">
        <v>34917</v>
      </c>
      <c r="B4757" s="1" t="s">
        <v>34918</v>
      </c>
      <c r="C4757" s="1" t="s">
        <v>23900</v>
      </c>
      <c r="D4757" s="1" t="s">
        <v>34919</v>
      </c>
      <c r="E4757" s="1">
        <v>2009</v>
      </c>
      <c r="F4757" s="1" t="s">
        <v>31662</v>
      </c>
      <c r="G4757" s="1">
        <v>10535888</v>
      </c>
      <c r="H4757" s="1">
        <v>26</v>
      </c>
      <c r="I4757" s="1" t="s">
        <v>34920</v>
      </c>
      <c r="J4757" s="1" t="s">
        <v>34921</v>
      </c>
      <c r="K4757" s="1" t="s">
        <v>7972</v>
      </c>
      <c r="L4757" s="1" t="s">
        <v>8102</v>
      </c>
    </row>
    <row r="4758" spans="1:12" ht="37.5">
      <c r="A4758" s="1" t="s">
        <v>34922</v>
      </c>
      <c r="B4758" s="1" t="s">
        <v>34923</v>
      </c>
      <c r="C4758" s="1" t="s">
        <v>23900</v>
      </c>
      <c r="D4758" s="1" t="s">
        <v>34924</v>
      </c>
      <c r="E4758" s="1">
        <v>2005</v>
      </c>
      <c r="F4758" s="1" t="s">
        <v>34925</v>
      </c>
      <c r="G4758" s="1" t="s">
        <v>7969</v>
      </c>
      <c r="H4758" s="1">
        <v>2005</v>
      </c>
      <c r="I4758" s="1" t="s">
        <v>34926</v>
      </c>
      <c r="J4758" s="1" t="s">
        <v>34927</v>
      </c>
      <c r="K4758" s="1" t="s">
        <v>7972</v>
      </c>
      <c r="L4758" s="1" t="s">
        <v>7969</v>
      </c>
    </row>
    <row r="4759" spans="1:12" ht="50">
      <c r="A4759" s="1" t="s">
        <v>34928</v>
      </c>
      <c r="B4759" s="1" t="s">
        <v>34929</v>
      </c>
      <c r="C4759" s="1" t="s">
        <v>23900</v>
      </c>
      <c r="D4759" s="1" t="s">
        <v>34930</v>
      </c>
      <c r="E4759" s="1">
        <v>2008</v>
      </c>
      <c r="F4759" s="1" t="s">
        <v>34931</v>
      </c>
      <c r="G4759" s="1" t="s">
        <v>7969</v>
      </c>
      <c r="H4759" s="1" t="s">
        <v>7969</v>
      </c>
      <c r="I4759" s="1" t="s">
        <v>34932</v>
      </c>
      <c r="J4759" s="1" t="s">
        <v>34933</v>
      </c>
      <c r="K4759" s="1" t="s">
        <v>7972</v>
      </c>
      <c r="L4759" s="1" t="s">
        <v>7969</v>
      </c>
    </row>
    <row r="4760" spans="1:12" ht="37.5">
      <c r="A4760" s="1" t="s">
        <v>34934</v>
      </c>
      <c r="B4760" s="1" t="s">
        <v>34935</v>
      </c>
      <c r="C4760" s="1" t="s">
        <v>23900</v>
      </c>
      <c r="D4760" s="1" t="s">
        <v>34936</v>
      </c>
      <c r="E4760" s="1">
        <v>2009</v>
      </c>
      <c r="F4760" s="1" t="s">
        <v>34937</v>
      </c>
      <c r="G4760" s="1" t="s">
        <v>7969</v>
      </c>
      <c r="H4760" s="1" t="s">
        <v>7969</v>
      </c>
      <c r="I4760" s="1" t="s">
        <v>34938</v>
      </c>
      <c r="J4760" s="1" t="s">
        <v>34939</v>
      </c>
      <c r="K4760" s="1" t="s">
        <v>7972</v>
      </c>
      <c r="L4760" s="1" t="s">
        <v>7969</v>
      </c>
    </row>
    <row r="4761" spans="1:12" ht="37.5">
      <c r="A4761" s="1" t="s">
        <v>34940</v>
      </c>
      <c r="B4761" s="1" t="s">
        <v>34941</v>
      </c>
      <c r="C4761" s="1" t="s">
        <v>23900</v>
      </c>
      <c r="D4761" s="1" t="s">
        <v>34942</v>
      </c>
      <c r="E4761" s="1">
        <v>2007</v>
      </c>
      <c r="F4761" s="1" t="s">
        <v>34943</v>
      </c>
      <c r="G4761" s="1" t="s">
        <v>7969</v>
      </c>
      <c r="H4761" s="1" t="s">
        <v>7969</v>
      </c>
      <c r="I4761" s="1" t="s">
        <v>34944</v>
      </c>
      <c r="J4761" s="1" t="s">
        <v>34945</v>
      </c>
      <c r="K4761" s="1" t="s">
        <v>7972</v>
      </c>
      <c r="L4761" s="1" t="s">
        <v>7969</v>
      </c>
    </row>
    <row r="4762" spans="1:12" ht="37.5">
      <c r="A4762" s="1" t="s">
        <v>34946</v>
      </c>
      <c r="B4762" s="1" t="s">
        <v>34947</v>
      </c>
      <c r="C4762" s="1" t="s">
        <v>23900</v>
      </c>
      <c r="D4762" s="1" t="s">
        <v>34948</v>
      </c>
      <c r="E4762" s="1">
        <v>2007</v>
      </c>
      <c r="F4762" s="1" t="s">
        <v>16699</v>
      </c>
      <c r="G4762" s="1">
        <v>1651684</v>
      </c>
      <c r="H4762" s="1">
        <v>87</v>
      </c>
      <c r="I4762" s="1" t="s">
        <v>34949</v>
      </c>
      <c r="J4762" s="1" t="s">
        <v>34950</v>
      </c>
      <c r="K4762" s="1" t="s">
        <v>7972</v>
      </c>
      <c r="L4762" s="1" t="s">
        <v>7969</v>
      </c>
    </row>
    <row r="4763" spans="1:12" ht="37.5">
      <c r="A4763" s="1" t="s">
        <v>34951</v>
      </c>
      <c r="B4763" s="1" t="s">
        <v>34952</v>
      </c>
      <c r="C4763" s="1" t="s">
        <v>23900</v>
      </c>
      <c r="D4763" s="1" t="s">
        <v>34953</v>
      </c>
      <c r="E4763" s="1">
        <v>2007</v>
      </c>
      <c r="F4763" s="1" t="s">
        <v>24422</v>
      </c>
      <c r="G4763" s="1">
        <v>200255</v>
      </c>
      <c r="H4763" s="1">
        <v>177</v>
      </c>
      <c r="I4763" s="1" t="s">
        <v>34954</v>
      </c>
      <c r="J4763" s="1" t="s">
        <v>34955</v>
      </c>
      <c r="K4763" s="1" t="s">
        <v>7972</v>
      </c>
      <c r="L4763" s="1" t="s">
        <v>7969</v>
      </c>
    </row>
    <row r="4764" spans="1:12" ht="37.5">
      <c r="A4764" s="1" t="s">
        <v>34956</v>
      </c>
      <c r="B4764" s="1" t="s">
        <v>34957</v>
      </c>
      <c r="C4764" s="1" t="s">
        <v>23900</v>
      </c>
      <c r="D4764" s="1" t="s">
        <v>34958</v>
      </c>
      <c r="E4764" s="1">
        <v>2008</v>
      </c>
      <c r="F4764" s="1" t="s">
        <v>9537</v>
      </c>
      <c r="G4764" s="1">
        <v>15437221</v>
      </c>
      <c r="H4764" s="1" t="s">
        <v>7969</v>
      </c>
      <c r="I4764" s="1" t="s">
        <v>34959</v>
      </c>
      <c r="J4764" s="1" t="s">
        <v>34960</v>
      </c>
      <c r="K4764" s="1" t="s">
        <v>7972</v>
      </c>
      <c r="L4764" s="1" t="s">
        <v>7969</v>
      </c>
    </row>
    <row r="4765" spans="1:12" ht="37.5">
      <c r="A4765" s="1" t="s">
        <v>34961</v>
      </c>
      <c r="B4765" s="1" t="s">
        <v>34962</v>
      </c>
      <c r="C4765" s="1" t="s">
        <v>23900</v>
      </c>
      <c r="D4765" s="1" t="s">
        <v>34963</v>
      </c>
      <c r="E4765" s="1">
        <v>2007</v>
      </c>
      <c r="F4765" s="1" t="s">
        <v>14638</v>
      </c>
      <c r="G4765" s="1">
        <v>10001239</v>
      </c>
      <c r="H4765" s="1">
        <v>44</v>
      </c>
      <c r="I4765" s="1" t="s">
        <v>34964</v>
      </c>
      <c r="J4765" s="1" t="s">
        <v>34965</v>
      </c>
      <c r="K4765" s="1" t="s">
        <v>14279</v>
      </c>
      <c r="L4765" s="1" t="s">
        <v>7969</v>
      </c>
    </row>
    <row r="4766" spans="1:12" ht="37.5">
      <c r="A4766" s="1" t="s">
        <v>34966</v>
      </c>
      <c r="B4766" s="1" t="s">
        <v>34967</v>
      </c>
      <c r="C4766" s="1" t="s">
        <v>23900</v>
      </c>
      <c r="D4766" s="1" t="s">
        <v>34968</v>
      </c>
      <c r="E4766" s="1">
        <v>2007</v>
      </c>
      <c r="F4766" s="1" t="s">
        <v>10161</v>
      </c>
      <c r="G4766" s="1">
        <v>10414347</v>
      </c>
      <c r="H4766" s="1">
        <v>19</v>
      </c>
      <c r="I4766" s="1" t="s">
        <v>34969</v>
      </c>
      <c r="J4766" s="1" t="s">
        <v>34970</v>
      </c>
      <c r="K4766" s="1" t="s">
        <v>7972</v>
      </c>
      <c r="L4766" s="1" t="s">
        <v>7969</v>
      </c>
    </row>
    <row r="4767" spans="1:12" ht="37.5">
      <c r="A4767" s="1" t="s">
        <v>34971</v>
      </c>
      <c r="B4767" s="1" t="s">
        <v>34972</v>
      </c>
      <c r="C4767" s="1" t="s">
        <v>23900</v>
      </c>
      <c r="D4767" s="1" t="s">
        <v>34973</v>
      </c>
      <c r="E4767" s="1">
        <v>2006</v>
      </c>
      <c r="F4767" s="1" t="s">
        <v>34974</v>
      </c>
      <c r="G4767" s="1">
        <v>10605487</v>
      </c>
      <c r="H4767" s="1">
        <v>77</v>
      </c>
      <c r="I4767" s="1" t="s">
        <v>34975</v>
      </c>
      <c r="J4767" s="1" t="s">
        <v>34976</v>
      </c>
      <c r="K4767" s="1" t="s">
        <v>7972</v>
      </c>
      <c r="L4767" s="1" t="s">
        <v>34977</v>
      </c>
    </row>
    <row r="4768" spans="1:12" ht="50">
      <c r="A4768" s="1" t="s">
        <v>34978</v>
      </c>
      <c r="B4768" s="1" t="s">
        <v>34979</v>
      </c>
      <c r="C4768" s="1" t="s">
        <v>23900</v>
      </c>
      <c r="D4768" s="1" t="s">
        <v>34980</v>
      </c>
      <c r="E4768" s="1">
        <v>2007</v>
      </c>
      <c r="F4768" s="1" t="s">
        <v>8831</v>
      </c>
      <c r="G4768" s="1">
        <v>3029743</v>
      </c>
      <c r="H4768" s="1">
        <v>4801</v>
      </c>
      <c r="I4768" s="1" t="s">
        <v>34981</v>
      </c>
      <c r="J4768" s="1" t="s">
        <v>34982</v>
      </c>
      <c r="K4768" s="1" t="s">
        <v>7972</v>
      </c>
      <c r="L4768" s="1" t="s">
        <v>13352</v>
      </c>
    </row>
    <row r="4769" spans="1:12" ht="50">
      <c r="A4769" s="1" t="s">
        <v>34983</v>
      </c>
      <c r="B4769" s="1" t="s">
        <v>34984</v>
      </c>
      <c r="C4769" s="1" t="s">
        <v>23900</v>
      </c>
      <c r="D4769" s="1" t="s">
        <v>34985</v>
      </c>
      <c r="E4769" s="1">
        <v>2006</v>
      </c>
      <c r="F4769" s="1" t="s">
        <v>8831</v>
      </c>
      <c r="G4769" s="1">
        <v>3029743</v>
      </c>
      <c r="H4769" s="1">
        <v>3727</v>
      </c>
      <c r="I4769" s="1" t="s">
        <v>34986</v>
      </c>
      <c r="J4769" s="1" t="s">
        <v>34987</v>
      </c>
      <c r="K4769" s="1" t="s">
        <v>7972</v>
      </c>
      <c r="L4769" s="1" t="s">
        <v>13352</v>
      </c>
    </row>
    <row r="4770" spans="1:12" ht="37.5">
      <c r="A4770" s="1" t="s">
        <v>34988</v>
      </c>
      <c r="B4770" s="1" t="s">
        <v>34989</v>
      </c>
      <c r="C4770" s="1" t="s">
        <v>23900</v>
      </c>
      <c r="D4770" s="1" t="s">
        <v>34990</v>
      </c>
      <c r="E4770" s="1">
        <v>2008</v>
      </c>
      <c r="F4770" s="1" t="s">
        <v>11934</v>
      </c>
      <c r="G4770" s="1">
        <v>15407993</v>
      </c>
      <c r="H4770" s="1">
        <v>6</v>
      </c>
      <c r="I4770" s="1" t="s">
        <v>34991</v>
      </c>
      <c r="J4770" s="1" t="s">
        <v>34992</v>
      </c>
      <c r="K4770" s="1" t="s">
        <v>7972</v>
      </c>
      <c r="L4770" s="1" t="s">
        <v>7969</v>
      </c>
    </row>
    <row r="4771" spans="1:12" ht="37.5">
      <c r="A4771" s="1" t="s">
        <v>34993</v>
      </c>
      <c r="B4771" s="1" t="s">
        <v>34994</v>
      </c>
      <c r="C4771" s="1" t="s">
        <v>23900</v>
      </c>
      <c r="D4771" s="1" t="s">
        <v>34995</v>
      </c>
      <c r="E4771" s="1">
        <v>2009</v>
      </c>
      <c r="F4771" s="1" t="s">
        <v>30080</v>
      </c>
      <c r="G4771" s="1">
        <v>17422876</v>
      </c>
      <c r="H4771" s="1">
        <v>6</v>
      </c>
      <c r="I4771" s="1" t="s">
        <v>34996</v>
      </c>
      <c r="J4771" s="1" t="s">
        <v>34997</v>
      </c>
      <c r="K4771" s="1" t="s">
        <v>7972</v>
      </c>
      <c r="L4771" s="1" t="s">
        <v>8027</v>
      </c>
    </row>
    <row r="4772" spans="1:12" ht="37.5">
      <c r="A4772" s="1" t="s">
        <v>34998</v>
      </c>
      <c r="B4772" s="1" t="s">
        <v>34999</v>
      </c>
      <c r="C4772" s="1" t="s">
        <v>23900</v>
      </c>
      <c r="D4772" s="1" t="s">
        <v>35000</v>
      </c>
      <c r="E4772" s="1">
        <v>2005</v>
      </c>
      <c r="F4772" s="1" t="s">
        <v>8024</v>
      </c>
      <c r="G4772" s="1">
        <v>1674048</v>
      </c>
      <c r="H4772" s="1">
        <v>24</v>
      </c>
      <c r="I4772" s="1" t="s">
        <v>35001</v>
      </c>
      <c r="J4772" s="1" t="s">
        <v>35002</v>
      </c>
      <c r="K4772" s="1" t="s">
        <v>7972</v>
      </c>
      <c r="L4772" s="1" t="s">
        <v>7969</v>
      </c>
    </row>
    <row r="4773" spans="1:12" ht="37.5">
      <c r="A4773" s="1" t="s">
        <v>35003</v>
      </c>
      <c r="B4773" s="1" t="s">
        <v>35004</v>
      </c>
      <c r="C4773" s="1" t="s">
        <v>23900</v>
      </c>
      <c r="D4773" s="1" t="s">
        <v>35005</v>
      </c>
      <c r="E4773" s="1">
        <v>2005</v>
      </c>
      <c r="F4773" s="1" t="s">
        <v>11165</v>
      </c>
      <c r="G4773" s="1">
        <v>7308078</v>
      </c>
      <c r="H4773" s="1" t="s">
        <v>7969</v>
      </c>
      <c r="I4773" s="1" t="s">
        <v>35006</v>
      </c>
      <c r="J4773" s="1" t="s">
        <v>35007</v>
      </c>
      <c r="K4773" s="1" t="s">
        <v>7972</v>
      </c>
      <c r="L4773" s="1" t="s">
        <v>7969</v>
      </c>
    </row>
    <row r="4774" spans="1:12" ht="37.5">
      <c r="A4774" s="1" t="s">
        <v>35008</v>
      </c>
      <c r="B4774" s="1" t="s">
        <v>35009</v>
      </c>
      <c r="C4774" s="1" t="s">
        <v>23900</v>
      </c>
      <c r="D4774" s="1" t="s">
        <v>35010</v>
      </c>
      <c r="E4774" s="1">
        <v>2009</v>
      </c>
      <c r="F4774" s="1" t="s">
        <v>27341</v>
      </c>
      <c r="G4774" s="1">
        <v>10844627</v>
      </c>
      <c r="H4774" s="1" t="s">
        <v>7969</v>
      </c>
      <c r="I4774" s="1" t="s">
        <v>34709</v>
      </c>
      <c r="J4774" s="1" t="s">
        <v>35011</v>
      </c>
      <c r="K4774" s="1" t="s">
        <v>7972</v>
      </c>
      <c r="L4774" s="1" t="s">
        <v>7969</v>
      </c>
    </row>
    <row r="4775" spans="1:12" ht="50">
      <c r="A4775" s="1" t="s">
        <v>35012</v>
      </c>
      <c r="B4775" s="1" t="s">
        <v>35013</v>
      </c>
      <c r="C4775" s="1" t="s">
        <v>23900</v>
      </c>
      <c r="D4775" s="1" t="s">
        <v>35014</v>
      </c>
      <c r="E4775" s="1">
        <v>2008</v>
      </c>
      <c r="F4775" s="1" t="s">
        <v>8831</v>
      </c>
      <c r="G4775" s="1">
        <v>16113349</v>
      </c>
      <c r="H4775" s="1">
        <v>4991</v>
      </c>
      <c r="I4775" s="1" t="s">
        <v>35015</v>
      </c>
      <c r="J4775" s="1" t="s">
        <v>35016</v>
      </c>
      <c r="K4775" s="1" t="s">
        <v>7972</v>
      </c>
      <c r="L4775" s="1" t="s">
        <v>7969</v>
      </c>
    </row>
    <row r="4776" spans="1:12" ht="37.5">
      <c r="A4776" s="1" t="s">
        <v>35017</v>
      </c>
      <c r="B4776" s="1" t="s">
        <v>35018</v>
      </c>
      <c r="C4776" s="1" t="s">
        <v>23900</v>
      </c>
      <c r="D4776" s="1" t="s">
        <v>35019</v>
      </c>
      <c r="E4776" s="1">
        <v>2008</v>
      </c>
      <c r="F4776" s="1" t="s">
        <v>35020</v>
      </c>
      <c r="G4776" s="1" t="s">
        <v>7969</v>
      </c>
      <c r="H4776" s="1" t="s">
        <v>7969</v>
      </c>
      <c r="I4776" s="1" t="s">
        <v>35021</v>
      </c>
      <c r="J4776" s="1" t="s">
        <v>35022</v>
      </c>
      <c r="K4776" s="1" t="s">
        <v>7972</v>
      </c>
      <c r="L4776" s="1" t="s">
        <v>7969</v>
      </c>
    </row>
    <row r="4777" spans="1:12" ht="37.5">
      <c r="A4777" s="1" t="s">
        <v>35023</v>
      </c>
      <c r="B4777" s="1" t="s">
        <v>35024</v>
      </c>
      <c r="C4777" s="1" t="s">
        <v>23900</v>
      </c>
      <c r="D4777" s="1" t="s">
        <v>35025</v>
      </c>
      <c r="E4777" s="1">
        <v>2005</v>
      </c>
      <c r="F4777" s="1" t="s">
        <v>22341</v>
      </c>
      <c r="G4777" s="1">
        <v>10816011</v>
      </c>
      <c r="H4777" s="1" t="s">
        <v>7969</v>
      </c>
      <c r="I4777" s="1" t="s">
        <v>35026</v>
      </c>
      <c r="J4777" s="1" t="s">
        <v>35027</v>
      </c>
      <c r="K4777" s="1" t="s">
        <v>7972</v>
      </c>
      <c r="L4777" s="1" t="s">
        <v>7969</v>
      </c>
    </row>
    <row r="4778" spans="1:12" ht="37.5">
      <c r="A4778" s="1" t="s">
        <v>35028</v>
      </c>
      <c r="B4778" s="1" t="s">
        <v>35029</v>
      </c>
      <c r="C4778" s="1" t="s">
        <v>23900</v>
      </c>
      <c r="D4778" s="1" t="s">
        <v>35030</v>
      </c>
      <c r="E4778" s="1">
        <v>2007</v>
      </c>
      <c r="F4778" s="1" t="s">
        <v>35031</v>
      </c>
      <c r="G4778" s="1" t="s">
        <v>7969</v>
      </c>
      <c r="H4778" s="1" t="s">
        <v>7969</v>
      </c>
      <c r="I4778" s="1" t="s">
        <v>35032</v>
      </c>
      <c r="J4778" s="1" t="s">
        <v>35033</v>
      </c>
      <c r="K4778" s="1" t="s">
        <v>7972</v>
      </c>
      <c r="L4778" s="1" t="s">
        <v>7969</v>
      </c>
    </row>
    <row r="4779" spans="1:12" ht="50">
      <c r="A4779" s="1" t="s">
        <v>35034</v>
      </c>
      <c r="B4779" s="1" t="s">
        <v>35035</v>
      </c>
      <c r="C4779" s="1" t="s">
        <v>23900</v>
      </c>
      <c r="D4779" s="1" t="s">
        <v>35036</v>
      </c>
      <c r="E4779" s="1">
        <v>2008</v>
      </c>
      <c r="F4779" s="1" t="s">
        <v>8831</v>
      </c>
      <c r="G4779" s="1">
        <v>16113349</v>
      </c>
      <c r="H4779" s="1">
        <v>5350</v>
      </c>
      <c r="I4779" s="1" t="s">
        <v>35037</v>
      </c>
      <c r="J4779" s="1" t="s">
        <v>35038</v>
      </c>
      <c r="K4779" s="1" t="s">
        <v>7972</v>
      </c>
      <c r="L4779" s="1" t="s">
        <v>7969</v>
      </c>
    </row>
    <row r="4780" spans="1:12" ht="37.5">
      <c r="A4780" s="1" t="s">
        <v>35039</v>
      </c>
      <c r="B4780" s="1" t="s">
        <v>35040</v>
      </c>
      <c r="C4780" s="1" t="s">
        <v>23900</v>
      </c>
      <c r="D4780" s="1" t="s">
        <v>35041</v>
      </c>
      <c r="E4780" s="1">
        <v>2008</v>
      </c>
      <c r="F4780" s="1" t="s">
        <v>15585</v>
      </c>
      <c r="G4780" s="1">
        <v>15674223</v>
      </c>
      <c r="H4780" s="1">
        <v>7</v>
      </c>
      <c r="I4780" s="1" t="s">
        <v>35042</v>
      </c>
      <c r="J4780" s="1" t="s">
        <v>35043</v>
      </c>
      <c r="K4780" s="1" t="s">
        <v>7972</v>
      </c>
      <c r="L4780" s="1" t="s">
        <v>7969</v>
      </c>
    </row>
    <row r="4781" spans="1:12" ht="37.5">
      <c r="A4781" s="1" t="s">
        <v>35044</v>
      </c>
      <c r="B4781" s="1" t="s">
        <v>35045</v>
      </c>
      <c r="C4781" s="1" t="s">
        <v>23900</v>
      </c>
      <c r="D4781" s="1" t="s">
        <v>35046</v>
      </c>
      <c r="E4781" s="1">
        <v>2007</v>
      </c>
      <c r="F4781" s="1" t="s">
        <v>17510</v>
      </c>
      <c r="G4781" s="1">
        <v>1678655</v>
      </c>
      <c r="H4781" s="1">
        <v>28</v>
      </c>
      <c r="I4781" s="1" t="s">
        <v>35047</v>
      </c>
      <c r="J4781" s="1" t="s">
        <v>35048</v>
      </c>
      <c r="K4781" s="1" t="s">
        <v>7972</v>
      </c>
      <c r="L4781" s="1" t="s">
        <v>7969</v>
      </c>
    </row>
    <row r="4782" spans="1:12" ht="37.5">
      <c r="A4782" s="1" t="s">
        <v>35049</v>
      </c>
      <c r="B4782" s="1" t="s">
        <v>35050</v>
      </c>
      <c r="C4782" s="1" t="s">
        <v>23900</v>
      </c>
      <c r="D4782" s="1" t="s">
        <v>35051</v>
      </c>
      <c r="E4782" s="1">
        <v>2007</v>
      </c>
      <c r="F4782" s="1" t="s">
        <v>35051</v>
      </c>
      <c r="G4782" s="1" t="s">
        <v>7969</v>
      </c>
      <c r="H4782" s="1" t="s">
        <v>7969</v>
      </c>
      <c r="I4782" s="1" t="s">
        <v>35052</v>
      </c>
      <c r="J4782" s="1" t="s">
        <v>35053</v>
      </c>
      <c r="K4782" s="1" t="s">
        <v>7972</v>
      </c>
      <c r="L4782" s="1" t="s">
        <v>35054</v>
      </c>
    </row>
    <row r="4783" spans="1:12" ht="37.5">
      <c r="A4783" s="1" t="s">
        <v>35055</v>
      </c>
      <c r="B4783" s="1" t="s">
        <v>35056</v>
      </c>
      <c r="C4783" s="1" t="s">
        <v>23900</v>
      </c>
      <c r="D4783" s="1" t="s">
        <v>35057</v>
      </c>
      <c r="E4783" s="1">
        <v>2006</v>
      </c>
      <c r="F4783" s="1" t="s">
        <v>17516</v>
      </c>
      <c r="G4783" s="1">
        <v>14637154</v>
      </c>
      <c r="H4783" s="1">
        <v>12</v>
      </c>
      <c r="I4783" s="1" t="s">
        <v>35058</v>
      </c>
      <c r="J4783" s="1" t="s">
        <v>35059</v>
      </c>
      <c r="K4783" s="1" t="s">
        <v>7972</v>
      </c>
      <c r="L4783" s="1" t="s">
        <v>7969</v>
      </c>
    </row>
    <row r="4784" spans="1:12" ht="37.5">
      <c r="A4784" s="1" t="s">
        <v>35060</v>
      </c>
      <c r="B4784" s="1" t="s">
        <v>35061</v>
      </c>
      <c r="C4784" s="1" t="s">
        <v>23900</v>
      </c>
      <c r="D4784" s="1" t="s">
        <v>35062</v>
      </c>
      <c r="E4784" s="1">
        <v>2009</v>
      </c>
      <c r="F4784" s="1" t="s">
        <v>35063</v>
      </c>
      <c r="G4784" s="1" t="s">
        <v>7969</v>
      </c>
      <c r="H4784" s="1" t="s">
        <v>7969</v>
      </c>
      <c r="I4784" s="1" t="s">
        <v>35064</v>
      </c>
      <c r="J4784" s="1" t="s">
        <v>35065</v>
      </c>
      <c r="K4784" s="1" t="s">
        <v>7972</v>
      </c>
      <c r="L4784" s="1" t="s">
        <v>7969</v>
      </c>
    </row>
    <row r="4785" spans="1:12" ht="50">
      <c r="A4785" s="1" t="s">
        <v>35066</v>
      </c>
      <c r="B4785" s="1" t="s">
        <v>35067</v>
      </c>
      <c r="C4785" s="1" t="s">
        <v>23900</v>
      </c>
      <c r="D4785" s="1" t="s">
        <v>35068</v>
      </c>
      <c r="E4785" s="1">
        <v>2008</v>
      </c>
      <c r="F4785" s="1" t="s">
        <v>35069</v>
      </c>
      <c r="G4785" s="1" t="s">
        <v>7969</v>
      </c>
      <c r="H4785" s="1" t="s">
        <v>7969</v>
      </c>
      <c r="I4785" s="1" t="s">
        <v>35070</v>
      </c>
      <c r="J4785" s="1" t="s">
        <v>35071</v>
      </c>
      <c r="K4785" s="1" t="s">
        <v>7972</v>
      </c>
      <c r="L4785" s="1" t="s">
        <v>7969</v>
      </c>
    </row>
    <row r="4786" spans="1:12" ht="37.5">
      <c r="A4786" s="1" t="s">
        <v>35072</v>
      </c>
      <c r="B4786" s="1" t="s">
        <v>35073</v>
      </c>
      <c r="C4786" s="1" t="s">
        <v>23900</v>
      </c>
      <c r="D4786" s="1" t="s">
        <v>35074</v>
      </c>
      <c r="E4786" s="1">
        <v>2007</v>
      </c>
      <c r="F4786" s="1" t="s">
        <v>9537</v>
      </c>
      <c r="G4786" s="1">
        <v>15437221</v>
      </c>
      <c r="H4786" s="1" t="s">
        <v>7969</v>
      </c>
      <c r="I4786" s="1" t="s">
        <v>35075</v>
      </c>
      <c r="J4786" s="1" t="s">
        <v>35076</v>
      </c>
      <c r="K4786" s="1" t="s">
        <v>7972</v>
      </c>
      <c r="L4786" s="1" t="s">
        <v>7969</v>
      </c>
    </row>
    <row r="4787" spans="1:12" ht="37.5">
      <c r="A4787" s="1" t="s">
        <v>35077</v>
      </c>
      <c r="B4787" s="1" t="s">
        <v>35078</v>
      </c>
      <c r="C4787" s="1" t="s">
        <v>23900</v>
      </c>
      <c r="D4787" s="1" t="s">
        <v>35079</v>
      </c>
      <c r="E4787" s="1">
        <v>2009</v>
      </c>
      <c r="F4787" s="1" t="s">
        <v>35080</v>
      </c>
      <c r="G4787" s="1" t="s">
        <v>7969</v>
      </c>
      <c r="H4787" s="1" t="s">
        <v>7969</v>
      </c>
      <c r="I4787" s="1" t="s">
        <v>35081</v>
      </c>
      <c r="J4787" s="1" t="s">
        <v>35082</v>
      </c>
      <c r="K4787" s="1" t="s">
        <v>7972</v>
      </c>
      <c r="L4787" s="1" t="s">
        <v>11307</v>
      </c>
    </row>
    <row r="4788" spans="1:12" ht="37.5">
      <c r="A4788" s="1" t="s">
        <v>35083</v>
      </c>
      <c r="B4788" s="1" t="s">
        <v>35084</v>
      </c>
      <c r="C4788" s="1" t="s">
        <v>23900</v>
      </c>
      <c r="D4788" s="1" t="s">
        <v>35085</v>
      </c>
      <c r="E4788" s="1">
        <v>2008</v>
      </c>
      <c r="F4788" s="1" t="s">
        <v>8792</v>
      </c>
      <c r="G4788" s="1" t="s">
        <v>30651</v>
      </c>
      <c r="H4788" s="1">
        <v>6818</v>
      </c>
      <c r="I4788" s="1" t="s">
        <v>35086</v>
      </c>
      <c r="J4788" s="1" t="s">
        <v>35087</v>
      </c>
      <c r="K4788" s="1" t="s">
        <v>7972</v>
      </c>
      <c r="L4788" s="1" t="s">
        <v>7969</v>
      </c>
    </row>
    <row r="4789" spans="1:12" ht="37.5">
      <c r="A4789" s="1" t="s">
        <v>35088</v>
      </c>
      <c r="B4789" s="1" t="s">
        <v>35089</v>
      </c>
      <c r="C4789" s="1" t="s">
        <v>23900</v>
      </c>
      <c r="D4789" s="1" t="s">
        <v>35090</v>
      </c>
      <c r="E4789" s="1">
        <v>2006</v>
      </c>
      <c r="F4789" s="1" t="s">
        <v>8024</v>
      </c>
      <c r="G4789" s="1">
        <v>1674048</v>
      </c>
      <c r="H4789" s="1">
        <v>25</v>
      </c>
      <c r="I4789" s="1" t="s">
        <v>35091</v>
      </c>
      <c r="J4789" s="1" t="s">
        <v>35092</v>
      </c>
      <c r="K4789" s="1" t="s">
        <v>7972</v>
      </c>
      <c r="L4789" s="1" t="s">
        <v>7969</v>
      </c>
    </row>
    <row r="4790" spans="1:12" ht="37.5">
      <c r="A4790" s="1" t="s">
        <v>35093</v>
      </c>
      <c r="B4790" s="1" t="s">
        <v>35094</v>
      </c>
      <c r="C4790" s="1" t="s">
        <v>23900</v>
      </c>
      <c r="D4790" s="1" t="s">
        <v>35095</v>
      </c>
      <c r="E4790" s="1">
        <v>2007</v>
      </c>
      <c r="F4790" s="1" t="s">
        <v>11165</v>
      </c>
      <c r="G4790" s="1">
        <v>7308078</v>
      </c>
      <c r="H4790" s="1" t="s">
        <v>7969</v>
      </c>
      <c r="I4790" s="1" t="s">
        <v>35096</v>
      </c>
      <c r="J4790" s="1" t="s">
        <v>35097</v>
      </c>
      <c r="K4790" s="1" t="s">
        <v>7972</v>
      </c>
      <c r="L4790" s="1" t="s">
        <v>7969</v>
      </c>
    </row>
    <row r="4791" spans="1:12" ht="37.5">
      <c r="A4791" s="1" t="s">
        <v>35098</v>
      </c>
      <c r="B4791" s="1" t="s">
        <v>35099</v>
      </c>
      <c r="C4791" s="1" t="s">
        <v>23900</v>
      </c>
      <c r="D4791" s="1" t="s">
        <v>35100</v>
      </c>
      <c r="E4791" s="1">
        <v>2007</v>
      </c>
      <c r="F4791" s="1" t="s">
        <v>35101</v>
      </c>
      <c r="G4791" s="1">
        <v>963003</v>
      </c>
      <c r="H4791" s="1">
        <v>185</v>
      </c>
      <c r="I4791" s="1" t="s">
        <v>35102</v>
      </c>
      <c r="J4791" s="1" t="s">
        <v>35103</v>
      </c>
      <c r="K4791" s="1" t="s">
        <v>7972</v>
      </c>
      <c r="L4791" s="1" t="s">
        <v>7969</v>
      </c>
    </row>
    <row r="4792" spans="1:12" ht="37.5">
      <c r="A4792" s="1" t="s">
        <v>35104</v>
      </c>
      <c r="B4792" s="1" t="s">
        <v>35105</v>
      </c>
      <c r="C4792" s="1" t="s">
        <v>23900</v>
      </c>
      <c r="D4792" s="1" t="s">
        <v>35106</v>
      </c>
      <c r="E4792" s="1">
        <v>2007</v>
      </c>
      <c r="F4792" s="1" t="s">
        <v>35107</v>
      </c>
      <c r="G4792" s="1" t="s">
        <v>7969</v>
      </c>
      <c r="H4792" s="1" t="s">
        <v>7969</v>
      </c>
      <c r="I4792" s="1" t="s">
        <v>35108</v>
      </c>
      <c r="J4792" s="1" t="s">
        <v>35109</v>
      </c>
      <c r="K4792" s="1" t="s">
        <v>7972</v>
      </c>
      <c r="L4792" s="1" t="s">
        <v>7969</v>
      </c>
    </row>
    <row r="4793" spans="1:12" ht="37.5">
      <c r="A4793" s="1" t="s">
        <v>35110</v>
      </c>
      <c r="B4793" s="1" t="s">
        <v>35111</v>
      </c>
      <c r="C4793" s="1" t="s">
        <v>23900</v>
      </c>
      <c r="D4793" s="1" t="s">
        <v>35112</v>
      </c>
      <c r="E4793" s="1">
        <v>2007</v>
      </c>
      <c r="F4793" s="1" t="s">
        <v>14780</v>
      </c>
      <c r="G4793" s="1">
        <v>20491034</v>
      </c>
      <c r="H4793" s="1" t="s">
        <v>7969</v>
      </c>
      <c r="I4793" s="1" t="s">
        <v>35113</v>
      </c>
      <c r="J4793" s="1" t="s">
        <v>35114</v>
      </c>
      <c r="K4793" s="1" t="s">
        <v>7972</v>
      </c>
      <c r="L4793" s="1" t="s">
        <v>7969</v>
      </c>
    </row>
    <row r="4794" spans="1:12" ht="37.5">
      <c r="A4794" s="1" t="s">
        <v>35115</v>
      </c>
      <c r="B4794" s="1" t="s">
        <v>35116</v>
      </c>
      <c r="C4794" s="1" t="s">
        <v>23900</v>
      </c>
      <c r="D4794" s="1" t="s">
        <v>35117</v>
      </c>
      <c r="E4794" s="1">
        <v>2007</v>
      </c>
      <c r="F4794" s="1" t="s">
        <v>22341</v>
      </c>
      <c r="G4794" s="1">
        <v>10816011</v>
      </c>
      <c r="H4794" s="1" t="s">
        <v>7969</v>
      </c>
      <c r="I4794" s="1" t="s">
        <v>35118</v>
      </c>
      <c r="J4794" s="1" t="s">
        <v>35119</v>
      </c>
      <c r="K4794" s="1" t="s">
        <v>7972</v>
      </c>
      <c r="L4794" s="1" t="s">
        <v>7969</v>
      </c>
    </row>
    <row r="4795" spans="1:12" ht="50">
      <c r="A4795" s="1" t="s">
        <v>35120</v>
      </c>
      <c r="B4795" s="1" t="s">
        <v>35121</v>
      </c>
      <c r="C4795" s="1" t="s">
        <v>23900</v>
      </c>
      <c r="D4795" s="1" t="s">
        <v>35122</v>
      </c>
      <c r="E4795" s="1">
        <v>2008</v>
      </c>
      <c r="F4795" s="1" t="s">
        <v>8831</v>
      </c>
      <c r="G4795" s="1">
        <v>16113349</v>
      </c>
      <c r="H4795" s="1">
        <v>5352</v>
      </c>
      <c r="I4795" s="1" t="s">
        <v>35123</v>
      </c>
      <c r="J4795" s="1" t="s">
        <v>35124</v>
      </c>
      <c r="K4795" s="1" t="s">
        <v>7972</v>
      </c>
      <c r="L4795" s="1" t="s">
        <v>7969</v>
      </c>
    </row>
    <row r="4796" spans="1:12" ht="37.5">
      <c r="A4796" s="1" t="s">
        <v>35125</v>
      </c>
      <c r="B4796" s="1" t="s">
        <v>35126</v>
      </c>
      <c r="C4796" s="1" t="s">
        <v>23900</v>
      </c>
      <c r="D4796" s="1" t="s">
        <v>35127</v>
      </c>
      <c r="E4796" s="1">
        <v>2008</v>
      </c>
      <c r="F4796" s="1" t="s">
        <v>35128</v>
      </c>
      <c r="G4796" s="1" t="s">
        <v>7969</v>
      </c>
      <c r="H4796" s="1">
        <v>2</v>
      </c>
      <c r="I4796" s="1" t="s">
        <v>35129</v>
      </c>
      <c r="J4796" s="1" t="s">
        <v>35130</v>
      </c>
      <c r="K4796" s="1" t="s">
        <v>7972</v>
      </c>
      <c r="L4796" s="1" t="s">
        <v>7969</v>
      </c>
    </row>
    <row r="4797" spans="1:12" ht="37.5">
      <c r="A4797" s="1" t="s">
        <v>35131</v>
      </c>
      <c r="B4797" s="1" t="s">
        <v>35132</v>
      </c>
      <c r="C4797" s="1" t="s">
        <v>23900</v>
      </c>
      <c r="D4797" s="1" t="s">
        <v>35133</v>
      </c>
      <c r="E4797" s="1">
        <v>2005</v>
      </c>
      <c r="F4797" s="1" t="s">
        <v>35134</v>
      </c>
      <c r="G4797" s="1" t="s">
        <v>7969</v>
      </c>
      <c r="H4797" s="1">
        <v>2005</v>
      </c>
      <c r="I4797" s="1" t="s">
        <v>35135</v>
      </c>
      <c r="J4797" s="1" t="s">
        <v>35136</v>
      </c>
      <c r="K4797" s="1" t="s">
        <v>7972</v>
      </c>
      <c r="L4797" s="1" t="s">
        <v>7969</v>
      </c>
    </row>
    <row r="4798" spans="1:12" ht="37.5">
      <c r="A4798" s="1" t="s">
        <v>35137</v>
      </c>
      <c r="B4798" s="1" t="s">
        <v>35138</v>
      </c>
      <c r="C4798" s="1" t="s">
        <v>23900</v>
      </c>
      <c r="D4798" s="1" t="s">
        <v>35139</v>
      </c>
      <c r="E4798" s="1">
        <v>2008</v>
      </c>
      <c r="F4798" s="1" t="s">
        <v>35140</v>
      </c>
      <c r="G4798" s="1" t="s">
        <v>7969</v>
      </c>
      <c r="H4798" s="1" t="s">
        <v>7969</v>
      </c>
      <c r="I4798" s="1" t="s">
        <v>35141</v>
      </c>
      <c r="J4798" s="1" t="s">
        <v>35142</v>
      </c>
      <c r="K4798" s="1" t="s">
        <v>7972</v>
      </c>
      <c r="L4798" s="1" t="s">
        <v>7969</v>
      </c>
    </row>
    <row r="4799" spans="1:12" ht="37.5">
      <c r="A4799" s="1" t="s">
        <v>35143</v>
      </c>
      <c r="B4799" s="1" t="s">
        <v>35144</v>
      </c>
      <c r="C4799" s="1" t="s">
        <v>23900</v>
      </c>
      <c r="D4799" s="1" t="s">
        <v>35145</v>
      </c>
      <c r="E4799" s="1">
        <v>2005</v>
      </c>
      <c r="F4799" s="1" t="s">
        <v>23388</v>
      </c>
      <c r="G4799" s="1">
        <v>1635808</v>
      </c>
      <c r="H4799" s="1">
        <v>34</v>
      </c>
      <c r="I4799" s="1" t="s">
        <v>35146</v>
      </c>
      <c r="J4799" s="1" t="s">
        <v>35147</v>
      </c>
      <c r="K4799" s="1" t="s">
        <v>7972</v>
      </c>
      <c r="L4799" s="1" t="s">
        <v>7969</v>
      </c>
    </row>
    <row r="4800" spans="1:12" ht="37.5">
      <c r="A4800" s="1" t="s">
        <v>35148</v>
      </c>
      <c r="B4800" s="1" t="s">
        <v>35149</v>
      </c>
      <c r="C4800" s="1" t="s">
        <v>23900</v>
      </c>
      <c r="D4800" s="1" t="s">
        <v>35150</v>
      </c>
      <c r="E4800" s="1">
        <v>2008</v>
      </c>
      <c r="F4800" s="1" t="s">
        <v>35151</v>
      </c>
      <c r="G4800" s="1" t="s">
        <v>7969</v>
      </c>
      <c r="H4800" s="1" t="s">
        <v>7969</v>
      </c>
      <c r="I4800" s="1" t="s">
        <v>35152</v>
      </c>
      <c r="J4800" s="1" t="s">
        <v>35153</v>
      </c>
      <c r="K4800" s="1" t="s">
        <v>7972</v>
      </c>
      <c r="L4800" s="1" t="s">
        <v>7969</v>
      </c>
    </row>
    <row r="4801" spans="1:12" ht="37.5">
      <c r="A4801" s="1" t="s">
        <v>35154</v>
      </c>
      <c r="B4801" s="1" t="s">
        <v>35155</v>
      </c>
      <c r="C4801" s="1" t="s">
        <v>23900</v>
      </c>
      <c r="D4801" s="1" t="s">
        <v>35156</v>
      </c>
      <c r="E4801" s="1">
        <v>2009</v>
      </c>
      <c r="F4801" s="1" t="s">
        <v>31509</v>
      </c>
      <c r="G4801" s="1">
        <v>10675027</v>
      </c>
      <c r="H4801" s="1">
        <v>16</v>
      </c>
      <c r="I4801" s="1" t="s">
        <v>35157</v>
      </c>
      <c r="J4801" s="1" t="s">
        <v>35158</v>
      </c>
      <c r="K4801" s="1" t="s">
        <v>7972</v>
      </c>
      <c r="L4801" s="1" t="s">
        <v>7969</v>
      </c>
    </row>
    <row r="4802" spans="1:12" ht="37.5">
      <c r="A4802" s="1" t="s">
        <v>35159</v>
      </c>
      <c r="B4802" s="1" t="s">
        <v>35160</v>
      </c>
      <c r="C4802" s="1" t="s">
        <v>23900</v>
      </c>
      <c r="D4802" s="1" t="s">
        <v>35161</v>
      </c>
      <c r="E4802" s="1">
        <v>2007</v>
      </c>
      <c r="F4802" s="1" t="s">
        <v>35162</v>
      </c>
      <c r="G4802" s="1">
        <v>9598146</v>
      </c>
      <c r="H4802" s="1">
        <v>335</v>
      </c>
      <c r="I4802" s="1" t="s">
        <v>35163</v>
      </c>
      <c r="J4802" s="1" t="s">
        <v>35164</v>
      </c>
      <c r="K4802" s="1" t="s">
        <v>7972</v>
      </c>
      <c r="L4802" s="1" t="s">
        <v>9230</v>
      </c>
    </row>
    <row r="4803" spans="1:12" ht="37.5">
      <c r="A4803" s="1" t="s">
        <v>35165</v>
      </c>
      <c r="B4803" s="1" t="s">
        <v>35166</v>
      </c>
      <c r="C4803" s="1" t="s">
        <v>23900</v>
      </c>
      <c r="D4803" s="1" t="s">
        <v>35167</v>
      </c>
      <c r="E4803" s="1">
        <v>2008</v>
      </c>
      <c r="F4803" s="1" t="s">
        <v>35168</v>
      </c>
      <c r="G4803" s="1">
        <v>15251497</v>
      </c>
      <c r="H4803" s="1">
        <v>23</v>
      </c>
      <c r="I4803" s="1" t="s">
        <v>35169</v>
      </c>
      <c r="J4803" s="1" t="s">
        <v>35170</v>
      </c>
      <c r="K4803" s="1" t="s">
        <v>7972</v>
      </c>
      <c r="L4803" s="1" t="s">
        <v>7969</v>
      </c>
    </row>
    <row r="4804" spans="1:12" ht="37.5">
      <c r="A4804" s="1" t="s">
        <v>35171</v>
      </c>
      <c r="B4804" s="1" t="s">
        <v>35172</v>
      </c>
      <c r="C4804" s="1" t="s">
        <v>23900</v>
      </c>
      <c r="D4804" s="1" t="s">
        <v>35173</v>
      </c>
      <c r="E4804" s="1">
        <v>2008</v>
      </c>
      <c r="F4804" s="1" t="s">
        <v>8043</v>
      </c>
      <c r="G4804" s="1">
        <v>15737721</v>
      </c>
      <c r="H4804" s="1">
        <v>39</v>
      </c>
      <c r="I4804" s="1" t="s">
        <v>35174</v>
      </c>
      <c r="J4804" s="1" t="s">
        <v>35175</v>
      </c>
      <c r="K4804" s="1" t="s">
        <v>7972</v>
      </c>
      <c r="L4804" s="1" t="s">
        <v>7969</v>
      </c>
    </row>
    <row r="4805" spans="1:12" ht="50">
      <c r="A4805" s="1" t="s">
        <v>35176</v>
      </c>
      <c r="B4805" s="1" t="s">
        <v>35177</v>
      </c>
      <c r="C4805" s="1" t="s">
        <v>23900</v>
      </c>
      <c r="D4805" s="1" t="s">
        <v>35178</v>
      </c>
      <c r="E4805" s="1">
        <v>2007</v>
      </c>
      <c r="F4805" s="1" t="s">
        <v>35179</v>
      </c>
      <c r="G4805" s="1">
        <v>15411338</v>
      </c>
      <c r="H4805" s="1">
        <v>24</v>
      </c>
      <c r="I4805" s="1" t="s">
        <v>35180</v>
      </c>
      <c r="J4805" s="1" t="s">
        <v>35181</v>
      </c>
      <c r="K4805" s="1" t="s">
        <v>7972</v>
      </c>
      <c r="L4805" s="1" t="s">
        <v>7969</v>
      </c>
    </row>
    <row r="4806" spans="1:12" ht="37.5">
      <c r="A4806" s="1" t="s">
        <v>35182</v>
      </c>
      <c r="B4806" s="1" t="s">
        <v>35183</v>
      </c>
      <c r="C4806" s="1" t="s">
        <v>23900</v>
      </c>
      <c r="D4806" s="1" t="s">
        <v>35184</v>
      </c>
      <c r="E4806" s="1">
        <v>2009</v>
      </c>
      <c r="F4806" s="1" t="s">
        <v>35185</v>
      </c>
      <c r="G4806" s="1">
        <v>15537404</v>
      </c>
      <c r="H4806" s="1">
        <v>5</v>
      </c>
      <c r="I4806" s="1" t="s">
        <v>35186</v>
      </c>
      <c r="J4806" s="1" t="s">
        <v>35187</v>
      </c>
      <c r="K4806" s="1" t="s">
        <v>7972</v>
      </c>
      <c r="L4806" s="1" t="s">
        <v>7969</v>
      </c>
    </row>
    <row r="4807" spans="1:12" ht="37.5">
      <c r="A4807" s="1" t="s">
        <v>35188</v>
      </c>
      <c r="B4807" s="1" t="s">
        <v>35189</v>
      </c>
      <c r="C4807" s="1" t="s">
        <v>23900</v>
      </c>
      <c r="D4807" s="1" t="s">
        <v>35190</v>
      </c>
      <c r="E4807" s="1">
        <v>2008</v>
      </c>
      <c r="F4807" s="1" t="s">
        <v>35191</v>
      </c>
      <c r="G4807" s="1" t="s">
        <v>7969</v>
      </c>
      <c r="H4807" s="1" t="s">
        <v>7969</v>
      </c>
      <c r="I4807" s="1" t="s">
        <v>35192</v>
      </c>
      <c r="J4807" s="1" t="s">
        <v>35193</v>
      </c>
      <c r="K4807" s="1" t="s">
        <v>7972</v>
      </c>
      <c r="L4807" s="1" t="s">
        <v>7969</v>
      </c>
    </row>
    <row r="4808" spans="1:12" ht="37.5">
      <c r="A4808" s="1" t="s">
        <v>35194</v>
      </c>
      <c r="B4808" s="1" t="s">
        <v>35195</v>
      </c>
      <c r="C4808" s="1" t="s">
        <v>23900</v>
      </c>
      <c r="D4808" s="1" t="s">
        <v>35196</v>
      </c>
      <c r="E4808" s="1">
        <v>2007</v>
      </c>
      <c r="F4808" s="1" t="s">
        <v>35197</v>
      </c>
      <c r="G4808" s="1" t="s">
        <v>7969</v>
      </c>
      <c r="H4808" s="1" t="s">
        <v>7969</v>
      </c>
      <c r="I4808" s="1" t="s">
        <v>35198</v>
      </c>
      <c r="J4808" s="1" t="s">
        <v>35199</v>
      </c>
      <c r="K4808" s="1" t="s">
        <v>7972</v>
      </c>
      <c r="L4808" s="1" t="s">
        <v>7969</v>
      </c>
    </row>
    <row r="4809" spans="1:12" ht="37.5">
      <c r="A4809" s="1" t="s">
        <v>35200</v>
      </c>
      <c r="B4809" s="1" t="s">
        <v>35201</v>
      </c>
      <c r="C4809" s="1" t="s">
        <v>23900</v>
      </c>
      <c r="D4809" s="1" t="s">
        <v>35202</v>
      </c>
      <c r="E4809" s="1">
        <v>2007</v>
      </c>
      <c r="F4809" s="1" t="s">
        <v>10830</v>
      </c>
      <c r="G4809" s="1">
        <v>15566013</v>
      </c>
      <c r="H4809" s="1">
        <v>2</v>
      </c>
      <c r="I4809" s="1" t="s">
        <v>35032</v>
      </c>
      <c r="J4809" s="1" t="s">
        <v>35203</v>
      </c>
      <c r="K4809" s="1" t="s">
        <v>7972</v>
      </c>
      <c r="L4809" s="1" t="s">
        <v>7969</v>
      </c>
    </row>
    <row r="4810" spans="1:12" ht="37.5">
      <c r="A4810" s="1" t="s">
        <v>35204</v>
      </c>
      <c r="B4810" s="1" t="s">
        <v>35205</v>
      </c>
      <c r="C4810" s="1" t="s">
        <v>23900</v>
      </c>
      <c r="D4810" s="1" t="s">
        <v>35206</v>
      </c>
      <c r="E4810" s="1">
        <v>2007</v>
      </c>
      <c r="F4810" s="1" t="s">
        <v>19611</v>
      </c>
      <c r="G4810" s="1">
        <v>15209210</v>
      </c>
      <c r="H4810" s="1">
        <v>9</v>
      </c>
      <c r="I4810" s="1" t="s">
        <v>35207</v>
      </c>
      <c r="J4810" s="1" t="s">
        <v>35208</v>
      </c>
      <c r="K4810" s="1" t="s">
        <v>7972</v>
      </c>
      <c r="L4810" s="1" t="s">
        <v>7969</v>
      </c>
    </row>
    <row r="4811" spans="1:12" ht="37.5">
      <c r="A4811" s="1" t="s">
        <v>35209</v>
      </c>
      <c r="B4811" s="1" t="s">
        <v>35210</v>
      </c>
      <c r="C4811" s="1" t="s">
        <v>23900</v>
      </c>
      <c r="D4811" s="1" t="s">
        <v>35211</v>
      </c>
      <c r="E4811" s="1">
        <v>2005</v>
      </c>
      <c r="F4811" s="1" t="s">
        <v>35212</v>
      </c>
      <c r="G4811" s="1" t="s">
        <v>7969</v>
      </c>
      <c r="H4811" s="1">
        <v>2005</v>
      </c>
      <c r="I4811" s="1" t="s">
        <v>35213</v>
      </c>
      <c r="J4811" s="1" t="s">
        <v>35214</v>
      </c>
      <c r="K4811" s="1" t="s">
        <v>7972</v>
      </c>
      <c r="L4811" s="1" t="s">
        <v>7969</v>
      </c>
    </row>
    <row r="4812" spans="1:12" ht="37.5">
      <c r="A4812" s="1" t="s">
        <v>35215</v>
      </c>
      <c r="B4812" s="1" t="s">
        <v>35216</v>
      </c>
      <c r="C4812" s="1" t="s">
        <v>23900</v>
      </c>
      <c r="D4812" s="1" t="s">
        <v>35217</v>
      </c>
      <c r="E4812" s="1">
        <v>2005</v>
      </c>
      <c r="F4812" s="1" t="s">
        <v>14638</v>
      </c>
      <c r="G4812" s="1">
        <v>10001239</v>
      </c>
      <c r="H4812" s="1">
        <v>42</v>
      </c>
      <c r="I4812" s="1" t="s">
        <v>35218</v>
      </c>
      <c r="J4812" s="1" t="s">
        <v>35219</v>
      </c>
      <c r="K4812" s="1" t="s">
        <v>14279</v>
      </c>
      <c r="L4812" s="1" t="s">
        <v>7969</v>
      </c>
    </row>
    <row r="4813" spans="1:12" ht="37.5">
      <c r="A4813" s="1" t="s">
        <v>35220</v>
      </c>
      <c r="B4813" s="1" t="s">
        <v>35221</v>
      </c>
      <c r="C4813" s="1" t="s">
        <v>23900</v>
      </c>
      <c r="D4813" s="1" t="s">
        <v>35222</v>
      </c>
      <c r="E4813" s="1">
        <v>2008</v>
      </c>
      <c r="F4813" s="1" t="s">
        <v>35223</v>
      </c>
      <c r="G4813" s="1" t="s">
        <v>7969</v>
      </c>
      <c r="H4813" s="1" t="s">
        <v>7969</v>
      </c>
      <c r="I4813" s="1" t="s">
        <v>35224</v>
      </c>
      <c r="J4813" s="1" t="s">
        <v>35225</v>
      </c>
      <c r="K4813" s="1" t="s">
        <v>7972</v>
      </c>
      <c r="L4813" s="1" t="s">
        <v>7969</v>
      </c>
    </row>
    <row r="4814" spans="1:12" ht="37.5">
      <c r="A4814" s="1" t="s">
        <v>35226</v>
      </c>
      <c r="B4814" s="1" t="s">
        <v>35227</v>
      </c>
      <c r="C4814" s="1" t="s">
        <v>23900</v>
      </c>
      <c r="D4814" s="1" t="s">
        <v>35228</v>
      </c>
      <c r="E4814" s="1">
        <v>2005</v>
      </c>
      <c r="F4814" s="1" t="s">
        <v>8432</v>
      </c>
      <c r="G4814" s="1">
        <v>9574174</v>
      </c>
      <c r="H4814" s="1">
        <v>29</v>
      </c>
      <c r="I4814" s="1" t="s">
        <v>35229</v>
      </c>
      <c r="J4814" s="1" t="s">
        <v>35230</v>
      </c>
      <c r="K4814" s="1" t="s">
        <v>7972</v>
      </c>
      <c r="L4814" s="1" t="s">
        <v>7969</v>
      </c>
    </row>
    <row r="4815" spans="1:12" ht="37.5">
      <c r="A4815" s="1" t="s">
        <v>35231</v>
      </c>
      <c r="B4815" s="1" t="s">
        <v>35232</v>
      </c>
      <c r="C4815" s="1" t="s">
        <v>23900</v>
      </c>
      <c r="D4815" s="1" t="s">
        <v>35233</v>
      </c>
      <c r="E4815" s="1">
        <v>2008</v>
      </c>
      <c r="F4815" s="1" t="s">
        <v>35234</v>
      </c>
      <c r="G4815" s="1" t="s">
        <v>7969</v>
      </c>
      <c r="H4815" s="1" t="s">
        <v>7969</v>
      </c>
      <c r="I4815" s="1" t="s">
        <v>35235</v>
      </c>
      <c r="J4815" s="1" t="s">
        <v>35236</v>
      </c>
      <c r="K4815" s="1" t="s">
        <v>7972</v>
      </c>
      <c r="L4815" s="1" t="s">
        <v>13185</v>
      </c>
    </row>
    <row r="4816" spans="1:12" ht="37.5">
      <c r="A4816" s="1" t="s">
        <v>35237</v>
      </c>
      <c r="B4816" s="1" t="s">
        <v>35238</v>
      </c>
      <c r="C4816" s="1" t="s">
        <v>23900</v>
      </c>
      <c r="D4816" s="1" t="s">
        <v>35239</v>
      </c>
      <c r="E4816" s="1">
        <v>2007</v>
      </c>
      <c r="F4816" s="1" t="s">
        <v>8462</v>
      </c>
      <c r="G4816" s="1">
        <v>1641212</v>
      </c>
      <c r="H4816" s="1">
        <v>80</v>
      </c>
      <c r="I4816" s="1" t="s">
        <v>35240</v>
      </c>
      <c r="J4816" s="1" t="s">
        <v>35241</v>
      </c>
      <c r="K4816" s="1" t="s">
        <v>7972</v>
      </c>
      <c r="L4816" s="1" t="s">
        <v>7969</v>
      </c>
    </row>
    <row r="4817" spans="1:12" ht="37.5">
      <c r="A4817" s="1" t="s">
        <v>35242</v>
      </c>
      <c r="B4817" s="1" t="s">
        <v>35243</v>
      </c>
      <c r="C4817" s="1" t="s">
        <v>23900</v>
      </c>
      <c r="D4817" s="1" t="s">
        <v>35244</v>
      </c>
      <c r="E4817" s="1">
        <v>2008</v>
      </c>
      <c r="F4817" s="1" t="s">
        <v>35245</v>
      </c>
      <c r="G4817" s="1" t="s">
        <v>7969</v>
      </c>
      <c r="H4817" s="1" t="s">
        <v>7969</v>
      </c>
      <c r="I4817" s="1" t="s">
        <v>35246</v>
      </c>
      <c r="J4817" s="1" t="s">
        <v>35247</v>
      </c>
      <c r="K4817" s="1" t="s">
        <v>7972</v>
      </c>
      <c r="L4817" s="1" t="s">
        <v>7969</v>
      </c>
    </row>
    <row r="4818" spans="1:12" ht="37.5">
      <c r="A4818" s="1" t="s">
        <v>35248</v>
      </c>
      <c r="B4818" s="1" t="s">
        <v>35249</v>
      </c>
      <c r="C4818" s="1" t="s">
        <v>23900</v>
      </c>
      <c r="D4818" s="1" t="s">
        <v>35250</v>
      </c>
      <c r="E4818" s="1">
        <v>2007</v>
      </c>
      <c r="F4818" s="1" t="s">
        <v>9537</v>
      </c>
      <c r="G4818" s="1">
        <v>15437221</v>
      </c>
      <c r="H4818" s="1" t="s">
        <v>7969</v>
      </c>
      <c r="I4818" s="1" t="s">
        <v>35251</v>
      </c>
      <c r="J4818" s="1" t="s">
        <v>35252</v>
      </c>
      <c r="K4818" s="1" t="s">
        <v>7972</v>
      </c>
      <c r="L4818" s="1" t="s">
        <v>7969</v>
      </c>
    </row>
    <row r="4819" spans="1:12" ht="50">
      <c r="A4819" s="1" t="s">
        <v>35253</v>
      </c>
      <c r="B4819" s="1" t="s">
        <v>35254</v>
      </c>
      <c r="C4819" s="1" t="s">
        <v>23900</v>
      </c>
      <c r="D4819" s="1" t="s">
        <v>35255</v>
      </c>
      <c r="E4819" s="1">
        <v>2009</v>
      </c>
      <c r="F4819" s="1" t="s">
        <v>8831</v>
      </c>
      <c r="G4819" s="1">
        <v>16113349</v>
      </c>
      <c r="H4819" s="1">
        <v>5789</v>
      </c>
      <c r="I4819" s="1" t="s">
        <v>35256</v>
      </c>
      <c r="J4819" s="1" t="s">
        <v>35257</v>
      </c>
      <c r="K4819" s="1" t="s">
        <v>7972</v>
      </c>
      <c r="L4819" s="1" t="s">
        <v>7969</v>
      </c>
    </row>
    <row r="4820" spans="1:12" ht="37.5">
      <c r="A4820" s="1" t="s">
        <v>35258</v>
      </c>
      <c r="B4820" s="1" t="s">
        <v>35259</v>
      </c>
      <c r="C4820" s="1" t="s">
        <v>23900</v>
      </c>
      <c r="D4820" s="1" t="s">
        <v>35260</v>
      </c>
      <c r="E4820" s="1">
        <v>2005</v>
      </c>
      <c r="F4820" s="1" t="s">
        <v>25592</v>
      </c>
      <c r="G4820" s="1">
        <v>9205691</v>
      </c>
      <c r="H4820" s="1">
        <v>64</v>
      </c>
      <c r="I4820" s="1" t="s">
        <v>35261</v>
      </c>
      <c r="J4820" s="1" t="s">
        <v>35262</v>
      </c>
      <c r="K4820" s="1" t="s">
        <v>7972</v>
      </c>
      <c r="L4820" s="1" t="s">
        <v>7969</v>
      </c>
    </row>
    <row r="4821" spans="1:12" ht="37.5">
      <c r="A4821" s="1" t="s">
        <v>35263</v>
      </c>
      <c r="B4821" s="1" t="s">
        <v>35264</v>
      </c>
      <c r="C4821" s="1" t="s">
        <v>23900</v>
      </c>
      <c r="D4821" s="1" t="s">
        <v>35265</v>
      </c>
      <c r="E4821" s="1">
        <v>2009</v>
      </c>
      <c r="F4821" s="1" t="s">
        <v>35266</v>
      </c>
      <c r="G4821" s="1">
        <v>2767783</v>
      </c>
      <c r="H4821" s="1">
        <v>33</v>
      </c>
      <c r="I4821" s="1" t="s">
        <v>35267</v>
      </c>
      <c r="J4821" s="1" t="s">
        <v>35268</v>
      </c>
      <c r="K4821" s="1" t="s">
        <v>7972</v>
      </c>
      <c r="L4821" s="1" t="s">
        <v>35269</v>
      </c>
    </row>
    <row r="4822" spans="1:12" ht="37.5">
      <c r="A4822" s="1" t="s">
        <v>35270</v>
      </c>
      <c r="B4822" s="1" t="s">
        <v>35271</v>
      </c>
      <c r="C4822" s="1" t="s">
        <v>23900</v>
      </c>
      <c r="D4822" s="1" t="s">
        <v>35272</v>
      </c>
      <c r="E4822" s="1">
        <v>2008</v>
      </c>
      <c r="F4822" s="1" t="s">
        <v>10830</v>
      </c>
      <c r="G4822" s="1">
        <v>15566013</v>
      </c>
      <c r="H4822" s="1">
        <v>3</v>
      </c>
      <c r="I4822" s="1" t="s">
        <v>35273</v>
      </c>
      <c r="J4822" s="1" t="s">
        <v>35274</v>
      </c>
      <c r="K4822" s="1" t="s">
        <v>7972</v>
      </c>
      <c r="L4822" s="1" t="s">
        <v>7969</v>
      </c>
    </row>
    <row r="4823" spans="1:12" ht="50">
      <c r="A4823" s="1" t="s">
        <v>35275</v>
      </c>
      <c r="B4823" s="1" t="s">
        <v>35276</v>
      </c>
      <c r="C4823" s="1" t="s">
        <v>23900</v>
      </c>
      <c r="D4823" s="1" t="s">
        <v>35277</v>
      </c>
      <c r="E4823" s="1">
        <v>2006</v>
      </c>
      <c r="F4823" s="1" t="s">
        <v>8831</v>
      </c>
      <c r="G4823" s="1">
        <v>3029743</v>
      </c>
      <c r="H4823" s="1">
        <v>4165</v>
      </c>
      <c r="I4823" s="1" t="s">
        <v>35278</v>
      </c>
      <c r="J4823" s="1" t="s">
        <v>35279</v>
      </c>
      <c r="K4823" s="1" t="s">
        <v>7972</v>
      </c>
      <c r="L4823" s="1" t="s">
        <v>13352</v>
      </c>
    </row>
    <row r="4824" spans="1:12" ht="37.5">
      <c r="A4824" s="1" t="s">
        <v>35280</v>
      </c>
      <c r="B4824" s="1" t="s">
        <v>35281</v>
      </c>
      <c r="C4824" s="1" t="s">
        <v>23900</v>
      </c>
      <c r="D4824" s="1" t="s">
        <v>35282</v>
      </c>
      <c r="E4824" s="1">
        <v>2007</v>
      </c>
      <c r="F4824" s="1" t="s">
        <v>35283</v>
      </c>
      <c r="G4824" s="1" t="s">
        <v>7969</v>
      </c>
      <c r="H4824" s="1" t="s">
        <v>7969</v>
      </c>
      <c r="I4824" s="1" t="s">
        <v>35284</v>
      </c>
      <c r="J4824" s="1" t="s">
        <v>35285</v>
      </c>
      <c r="K4824" s="1" t="s">
        <v>7972</v>
      </c>
      <c r="L4824" s="1" t="s">
        <v>13791</v>
      </c>
    </row>
    <row r="4825" spans="1:12" ht="37.5">
      <c r="A4825" s="1" t="s">
        <v>35286</v>
      </c>
      <c r="B4825" s="1" t="s">
        <v>35287</v>
      </c>
      <c r="C4825" s="1" t="s">
        <v>23900</v>
      </c>
      <c r="D4825" s="1" t="s">
        <v>35288</v>
      </c>
      <c r="E4825" s="1">
        <v>2008</v>
      </c>
      <c r="F4825" s="1" t="s">
        <v>35289</v>
      </c>
      <c r="G4825" s="1">
        <v>1692968</v>
      </c>
      <c r="H4825" s="1">
        <v>83</v>
      </c>
      <c r="I4825" s="1" t="s">
        <v>35290</v>
      </c>
      <c r="J4825" s="1" t="s">
        <v>35291</v>
      </c>
      <c r="K4825" s="1" t="s">
        <v>7972</v>
      </c>
      <c r="L4825" s="1" t="s">
        <v>7969</v>
      </c>
    </row>
    <row r="4826" spans="1:12" ht="37.5">
      <c r="A4826" s="1" t="s">
        <v>35292</v>
      </c>
      <c r="B4826" s="1" t="s">
        <v>35293</v>
      </c>
      <c r="C4826" s="1" t="s">
        <v>23900</v>
      </c>
      <c r="D4826" s="1" t="s">
        <v>35294</v>
      </c>
      <c r="E4826" s="1">
        <v>2009</v>
      </c>
      <c r="F4826" s="1" t="s">
        <v>16226</v>
      </c>
      <c r="G4826" s="1">
        <v>9205489</v>
      </c>
      <c r="H4826" s="1">
        <v>31</v>
      </c>
      <c r="I4826" s="1" t="s">
        <v>35295</v>
      </c>
      <c r="J4826" s="1" t="s">
        <v>35296</v>
      </c>
      <c r="K4826" s="1" t="s">
        <v>7972</v>
      </c>
      <c r="L4826" s="1" t="s">
        <v>7969</v>
      </c>
    </row>
    <row r="4827" spans="1:12" ht="50">
      <c r="A4827" s="1" t="s">
        <v>35297</v>
      </c>
      <c r="B4827" s="1" t="s">
        <v>35298</v>
      </c>
      <c r="C4827" s="1" t="s">
        <v>23900</v>
      </c>
      <c r="D4827" s="1" t="s">
        <v>35299</v>
      </c>
      <c r="E4827" s="1">
        <v>2008</v>
      </c>
      <c r="F4827" s="1" t="s">
        <v>8831</v>
      </c>
      <c r="G4827" s="1">
        <v>16113349</v>
      </c>
      <c r="H4827" s="1">
        <v>5222</v>
      </c>
      <c r="I4827" s="1" t="s">
        <v>35300</v>
      </c>
      <c r="J4827" s="1" t="s">
        <v>35301</v>
      </c>
      <c r="K4827" s="1" t="s">
        <v>7972</v>
      </c>
      <c r="L4827" s="1" t="s">
        <v>7969</v>
      </c>
    </row>
    <row r="4828" spans="1:12" ht="37.5">
      <c r="A4828" s="1" t="s">
        <v>35302</v>
      </c>
      <c r="B4828" s="1" t="s">
        <v>35303</v>
      </c>
      <c r="C4828" s="1" t="s">
        <v>23900</v>
      </c>
      <c r="D4828" s="1" t="s">
        <v>35304</v>
      </c>
      <c r="E4828" s="1">
        <v>2005</v>
      </c>
      <c r="F4828" s="1" t="s">
        <v>35305</v>
      </c>
      <c r="G4828" s="1">
        <v>15710661</v>
      </c>
      <c r="H4828" s="1">
        <v>128</v>
      </c>
      <c r="I4828" s="1" t="s">
        <v>35306</v>
      </c>
      <c r="J4828" s="1" t="s">
        <v>35307</v>
      </c>
      <c r="K4828" s="1" t="s">
        <v>7972</v>
      </c>
      <c r="L4828" s="1" t="s">
        <v>7969</v>
      </c>
    </row>
    <row r="4829" spans="1:12" ht="37.5">
      <c r="A4829" s="1" t="s">
        <v>35308</v>
      </c>
      <c r="B4829" s="1" t="s">
        <v>35309</v>
      </c>
      <c r="C4829" s="1" t="s">
        <v>23900</v>
      </c>
      <c r="D4829" s="1" t="s">
        <v>35310</v>
      </c>
      <c r="E4829" s="1">
        <v>2009</v>
      </c>
      <c r="F4829" s="1" t="s">
        <v>23388</v>
      </c>
      <c r="G4829" s="1">
        <v>1635808</v>
      </c>
      <c r="H4829" s="1">
        <v>38</v>
      </c>
      <c r="I4829" s="1" t="s">
        <v>35311</v>
      </c>
      <c r="J4829" s="1" t="s">
        <v>35312</v>
      </c>
      <c r="K4829" s="1" t="s">
        <v>7972</v>
      </c>
      <c r="L4829" s="1" t="s">
        <v>7969</v>
      </c>
    </row>
    <row r="4830" spans="1:12" ht="37.5">
      <c r="A4830" s="1" t="s">
        <v>35313</v>
      </c>
      <c r="B4830" s="1" t="s">
        <v>35314</v>
      </c>
      <c r="C4830" s="1" t="s">
        <v>23900</v>
      </c>
      <c r="D4830" s="1" t="s">
        <v>35315</v>
      </c>
      <c r="E4830" s="1">
        <v>2006</v>
      </c>
      <c r="F4830" s="1" t="s">
        <v>9537</v>
      </c>
      <c r="G4830" s="1">
        <v>15437221</v>
      </c>
      <c r="H4830" s="1" t="s">
        <v>7969</v>
      </c>
      <c r="I4830" s="1" t="s">
        <v>35316</v>
      </c>
      <c r="J4830" s="1" t="s">
        <v>35317</v>
      </c>
      <c r="K4830" s="1" t="s">
        <v>7972</v>
      </c>
      <c r="L4830" s="1" t="s">
        <v>7969</v>
      </c>
    </row>
    <row r="4831" spans="1:12" ht="37.5">
      <c r="A4831" s="1" t="s">
        <v>35318</v>
      </c>
      <c r="B4831" s="1" t="s">
        <v>35319</v>
      </c>
      <c r="C4831" s="1" t="s">
        <v>23900</v>
      </c>
      <c r="D4831" s="1" t="s">
        <v>35320</v>
      </c>
      <c r="E4831" s="1">
        <v>2008</v>
      </c>
      <c r="F4831" s="1" t="s">
        <v>35321</v>
      </c>
      <c r="G4831" s="1" t="s">
        <v>7969</v>
      </c>
      <c r="H4831" s="1" t="s">
        <v>7969</v>
      </c>
      <c r="I4831" s="1" t="s">
        <v>35322</v>
      </c>
      <c r="J4831" s="1" t="s">
        <v>35323</v>
      </c>
      <c r="K4831" s="1" t="s">
        <v>7972</v>
      </c>
      <c r="L4831" s="1" t="s">
        <v>7969</v>
      </c>
    </row>
    <row r="4832" spans="1:12" ht="37.5">
      <c r="A4832" s="1" t="s">
        <v>35324</v>
      </c>
      <c r="B4832" s="1" t="s">
        <v>35325</v>
      </c>
      <c r="C4832" s="1" t="s">
        <v>23900</v>
      </c>
      <c r="D4832" s="1" t="s">
        <v>35326</v>
      </c>
      <c r="E4832" s="1">
        <v>2008</v>
      </c>
      <c r="F4832" s="1" t="s">
        <v>18169</v>
      </c>
      <c r="G4832" s="1">
        <v>15301605</v>
      </c>
      <c r="H4832" s="1" t="s">
        <v>7969</v>
      </c>
      <c r="I4832" s="1" t="s">
        <v>35327</v>
      </c>
      <c r="J4832" s="1" t="s">
        <v>35328</v>
      </c>
      <c r="K4832" s="1" t="s">
        <v>7972</v>
      </c>
      <c r="L4832" s="1" t="s">
        <v>7969</v>
      </c>
    </row>
    <row r="4833" spans="1:12" ht="37.5">
      <c r="A4833" s="1" t="s">
        <v>35329</v>
      </c>
      <c r="B4833" s="1" t="s">
        <v>35330</v>
      </c>
      <c r="C4833" s="1" t="s">
        <v>23900</v>
      </c>
      <c r="D4833" s="1" t="s">
        <v>35331</v>
      </c>
      <c r="E4833" s="1">
        <v>2009</v>
      </c>
      <c r="F4833" s="1" t="s">
        <v>21214</v>
      </c>
      <c r="G4833" s="1">
        <v>19416210</v>
      </c>
      <c r="H4833" s="1">
        <v>1</v>
      </c>
      <c r="I4833" s="1" t="s">
        <v>35332</v>
      </c>
      <c r="J4833" s="1" t="s">
        <v>35333</v>
      </c>
      <c r="K4833" s="1" t="s">
        <v>7972</v>
      </c>
      <c r="L4833" s="1" t="s">
        <v>8161</v>
      </c>
    </row>
    <row r="4834" spans="1:12" ht="50">
      <c r="A4834" s="1" t="s">
        <v>35334</v>
      </c>
      <c r="B4834" s="1" t="s">
        <v>35335</v>
      </c>
      <c r="C4834" s="1" t="s">
        <v>23900</v>
      </c>
      <c r="D4834" s="1" t="s">
        <v>35336</v>
      </c>
      <c r="E4834" s="1">
        <v>2006</v>
      </c>
      <c r="F4834" s="1" t="s">
        <v>8831</v>
      </c>
      <c r="G4834" s="1">
        <v>16113349</v>
      </c>
      <c r="H4834" s="1">
        <v>3621</v>
      </c>
      <c r="I4834" s="1" t="s">
        <v>35337</v>
      </c>
      <c r="J4834" s="1" t="s">
        <v>35338</v>
      </c>
      <c r="K4834" s="1" t="s">
        <v>7972</v>
      </c>
      <c r="L4834" s="1" t="s">
        <v>7969</v>
      </c>
    </row>
    <row r="4835" spans="1:12" ht="37.5">
      <c r="A4835" s="1" t="s">
        <v>35339</v>
      </c>
      <c r="B4835" s="1" t="s">
        <v>35340</v>
      </c>
      <c r="C4835" s="1" t="s">
        <v>23900</v>
      </c>
      <c r="D4835" s="1" t="s">
        <v>35341</v>
      </c>
      <c r="E4835" s="1">
        <v>2008</v>
      </c>
      <c r="F4835" s="1" t="s">
        <v>14903</v>
      </c>
      <c r="G4835" s="1">
        <v>15684946</v>
      </c>
      <c r="H4835" s="1">
        <v>8</v>
      </c>
      <c r="I4835" s="1" t="s">
        <v>35342</v>
      </c>
      <c r="J4835" s="1" t="s">
        <v>35343</v>
      </c>
      <c r="K4835" s="1" t="s">
        <v>7972</v>
      </c>
      <c r="L4835" s="1" t="s">
        <v>7969</v>
      </c>
    </row>
    <row r="4836" spans="1:12" ht="37.5">
      <c r="A4836" s="1" t="s">
        <v>35344</v>
      </c>
      <c r="B4836" s="1" t="s">
        <v>35345</v>
      </c>
      <c r="C4836" s="1" t="s">
        <v>23900</v>
      </c>
      <c r="D4836" s="1" t="s">
        <v>35346</v>
      </c>
      <c r="E4836" s="1">
        <v>2008</v>
      </c>
      <c r="F4836" s="1" t="s">
        <v>10161</v>
      </c>
      <c r="G4836" s="1">
        <v>10414347</v>
      </c>
      <c r="H4836" s="1">
        <v>20</v>
      </c>
      <c r="I4836" s="1" t="s">
        <v>35347</v>
      </c>
      <c r="J4836" s="1" t="s">
        <v>35348</v>
      </c>
      <c r="K4836" s="1" t="s">
        <v>7972</v>
      </c>
      <c r="L4836" s="1" t="s">
        <v>8078</v>
      </c>
    </row>
    <row r="4837" spans="1:12" ht="37.5">
      <c r="A4837" s="1" t="s">
        <v>35349</v>
      </c>
      <c r="B4837" s="1" t="s">
        <v>35350</v>
      </c>
      <c r="C4837" s="1" t="s">
        <v>23900</v>
      </c>
      <c r="D4837" s="1" t="s">
        <v>35351</v>
      </c>
      <c r="E4837" s="1">
        <v>2006</v>
      </c>
      <c r="F4837" s="1" t="s">
        <v>17516</v>
      </c>
      <c r="G4837" s="1">
        <v>14637154</v>
      </c>
      <c r="H4837" s="1">
        <v>12</v>
      </c>
      <c r="I4837" s="1" t="s">
        <v>35352</v>
      </c>
      <c r="J4837" s="1" t="s">
        <v>35353</v>
      </c>
      <c r="K4837" s="1" t="s">
        <v>7972</v>
      </c>
      <c r="L4837" s="1" t="s">
        <v>7969</v>
      </c>
    </row>
    <row r="4838" spans="1:12" ht="50">
      <c r="A4838" s="1" t="s">
        <v>35354</v>
      </c>
      <c r="B4838" s="1" t="s">
        <v>35355</v>
      </c>
      <c r="C4838" s="1" t="s">
        <v>23900</v>
      </c>
      <c r="D4838" s="1" t="s">
        <v>35356</v>
      </c>
      <c r="E4838" s="1">
        <v>2004</v>
      </c>
      <c r="F4838" s="1" t="s">
        <v>8831</v>
      </c>
      <c r="G4838" s="1">
        <v>3029743</v>
      </c>
      <c r="H4838" s="1">
        <v>3027</v>
      </c>
      <c r="I4838" s="1" t="s">
        <v>35357</v>
      </c>
      <c r="J4838" s="1" t="s">
        <v>35358</v>
      </c>
      <c r="K4838" s="1" t="s">
        <v>7972</v>
      </c>
      <c r="L4838" s="1" t="s">
        <v>13352</v>
      </c>
    </row>
    <row r="4839" spans="1:12" ht="37.5">
      <c r="A4839" s="1" t="s">
        <v>35359</v>
      </c>
      <c r="B4839" s="1" t="s">
        <v>35360</v>
      </c>
      <c r="C4839" s="1" t="s">
        <v>23900</v>
      </c>
      <c r="D4839" s="1" t="s">
        <v>35361</v>
      </c>
      <c r="E4839" s="1">
        <v>2005</v>
      </c>
      <c r="F4839" s="1" t="s">
        <v>35362</v>
      </c>
      <c r="G4839" s="1" t="s">
        <v>7969</v>
      </c>
      <c r="H4839" s="1" t="s">
        <v>7969</v>
      </c>
      <c r="I4839" s="1" t="s">
        <v>35363</v>
      </c>
      <c r="J4839" s="1" t="s">
        <v>35364</v>
      </c>
      <c r="K4839" s="1" t="s">
        <v>7972</v>
      </c>
      <c r="L4839" s="1" t="s">
        <v>35365</v>
      </c>
    </row>
    <row r="4840" spans="1:12" ht="37.5">
      <c r="A4840" s="1" t="s">
        <v>35366</v>
      </c>
      <c r="B4840" s="1" t="s">
        <v>35367</v>
      </c>
      <c r="C4840" s="1" t="s">
        <v>23900</v>
      </c>
      <c r="D4840" s="1" t="s">
        <v>35368</v>
      </c>
      <c r="E4840" s="1">
        <v>2003</v>
      </c>
      <c r="F4840" s="1" t="s">
        <v>20483</v>
      </c>
      <c r="G4840" s="1">
        <v>19457871</v>
      </c>
      <c r="H4840" s="1">
        <v>1</v>
      </c>
      <c r="I4840" s="1" t="s">
        <v>35369</v>
      </c>
      <c r="J4840" s="1" t="s">
        <v>35370</v>
      </c>
      <c r="K4840" s="1" t="s">
        <v>7972</v>
      </c>
      <c r="L4840" s="1" t="s">
        <v>8078</v>
      </c>
    </row>
    <row r="4841" spans="1:12" ht="37.5">
      <c r="A4841" s="1" t="s">
        <v>35371</v>
      </c>
      <c r="B4841" s="1" t="s">
        <v>35372</v>
      </c>
      <c r="C4841" s="1" t="s">
        <v>23900</v>
      </c>
      <c r="D4841" s="1" t="s">
        <v>35373</v>
      </c>
      <c r="E4841" s="1">
        <v>2004</v>
      </c>
      <c r="F4841" s="1" t="s">
        <v>8792</v>
      </c>
      <c r="G4841" s="1" t="s">
        <v>30651</v>
      </c>
      <c r="H4841" s="1">
        <v>5307</v>
      </c>
      <c r="I4841" s="1" t="s">
        <v>35374</v>
      </c>
      <c r="J4841" s="1" t="s">
        <v>35375</v>
      </c>
      <c r="K4841" s="1" t="s">
        <v>7972</v>
      </c>
      <c r="L4841" s="1" t="s">
        <v>7969</v>
      </c>
    </row>
    <row r="4842" spans="1:12" ht="37.5">
      <c r="A4842" s="1" t="s">
        <v>35376</v>
      </c>
      <c r="B4842" s="1" t="s">
        <v>35377</v>
      </c>
      <c r="C4842" s="1" t="s">
        <v>23900</v>
      </c>
      <c r="D4842" s="1" t="s">
        <v>35378</v>
      </c>
      <c r="E4842" s="1">
        <v>2001</v>
      </c>
      <c r="F4842" s="1" t="s">
        <v>35379</v>
      </c>
      <c r="G4842" s="1">
        <v>10603425</v>
      </c>
      <c r="H4842" s="1" t="s">
        <v>7969</v>
      </c>
      <c r="I4842" s="1" t="s">
        <v>35380</v>
      </c>
      <c r="J4842" s="1" t="s">
        <v>35381</v>
      </c>
      <c r="K4842" s="1" t="s">
        <v>7972</v>
      </c>
      <c r="L4842" s="1" t="s">
        <v>7969</v>
      </c>
    </row>
    <row r="4843" spans="1:12" ht="37.5">
      <c r="A4843" s="1" t="s">
        <v>35382</v>
      </c>
      <c r="B4843" s="1" t="s">
        <v>35383</v>
      </c>
      <c r="C4843" s="1" t="s">
        <v>23900</v>
      </c>
      <c r="D4843" s="1" t="s">
        <v>35384</v>
      </c>
      <c r="E4843" s="1">
        <v>2002</v>
      </c>
      <c r="F4843" s="1" t="s">
        <v>35385</v>
      </c>
      <c r="G4843" s="1">
        <v>985589</v>
      </c>
      <c r="H4843" s="1">
        <v>28</v>
      </c>
      <c r="I4843" s="1" t="s">
        <v>35386</v>
      </c>
      <c r="J4843" s="1" t="s">
        <v>35387</v>
      </c>
      <c r="K4843" s="1" t="s">
        <v>7972</v>
      </c>
      <c r="L4843" s="1" t="s">
        <v>8102</v>
      </c>
    </row>
    <row r="4844" spans="1:12" ht="50">
      <c r="A4844" s="1" t="s">
        <v>35388</v>
      </c>
      <c r="B4844" s="1" t="s">
        <v>35389</v>
      </c>
      <c r="C4844" s="1" t="s">
        <v>23900</v>
      </c>
      <c r="D4844" s="1" t="s">
        <v>35390</v>
      </c>
      <c r="E4844" s="1">
        <v>1998</v>
      </c>
      <c r="F4844" s="1" t="s">
        <v>8831</v>
      </c>
      <c r="G4844" s="1">
        <v>3029743</v>
      </c>
      <c r="H4844" s="1">
        <v>1423</v>
      </c>
      <c r="I4844" s="1" t="s">
        <v>35391</v>
      </c>
      <c r="J4844" s="1" t="s">
        <v>35392</v>
      </c>
      <c r="K4844" s="1" t="s">
        <v>7972</v>
      </c>
      <c r="L4844" s="1" t="s">
        <v>13352</v>
      </c>
    </row>
    <row r="4845" spans="1:12" ht="37.5">
      <c r="A4845" s="1" t="s">
        <v>35393</v>
      </c>
      <c r="B4845" s="1" t="s">
        <v>35394</v>
      </c>
      <c r="C4845" s="1" t="s">
        <v>23900</v>
      </c>
      <c r="D4845" s="1" t="s">
        <v>35395</v>
      </c>
      <c r="E4845" s="1">
        <v>2000</v>
      </c>
      <c r="F4845" s="1" t="s">
        <v>29972</v>
      </c>
      <c r="G4845" s="1">
        <v>189448</v>
      </c>
      <c r="H4845" s="1">
        <v>46</v>
      </c>
      <c r="I4845" s="1" t="s">
        <v>35396</v>
      </c>
      <c r="J4845" s="1" t="s">
        <v>35397</v>
      </c>
      <c r="K4845" s="1" t="s">
        <v>7972</v>
      </c>
      <c r="L4845" s="1" t="s">
        <v>35398</v>
      </c>
    </row>
    <row r="4846" spans="1:12" ht="37.5">
      <c r="A4846" s="1" t="s">
        <v>35399</v>
      </c>
      <c r="B4846" s="1" t="s">
        <v>35400</v>
      </c>
      <c r="C4846" s="1" t="s">
        <v>23900</v>
      </c>
      <c r="D4846" s="1" t="s">
        <v>35401</v>
      </c>
      <c r="E4846" s="1">
        <v>1995</v>
      </c>
      <c r="F4846" s="1" t="s">
        <v>8792</v>
      </c>
      <c r="G4846" s="1" t="s">
        <v>30651</v>
      </c>
      <c r="H4846" s="1">
        <v>2420</v>
      </c>
      <c r="I4846" s="1" t="s">
        <v>35402</v>
      </c>
      <c r="J4846" s="1" t="s">
        <v>35403</v>
      </c>
      <c r="K4846" s="1" t="s">
        <v>7972</v>
      </c>
      <c r="L4846" s="1" t="s">
        <v>7969</v>
      </c>
    </row>
    <row r="4847" spans="1:12" ht="37.5">
      <c r="A4847" s="1" t="s">
        <v>35404</v>
      </c>
      <c r="B4847" s="1" t="s">
        <v>35405</v>
      </c>
      <c r="C4847" s="1" t="s">
        <v>23900</v>
      </c>
      <c r="D4847" s="1" t="s">
        <v>35406</v>
      </c>
      <c r="E4847" s="1">
        <v>2000</v>
      </c>
      <c r="F4847" s="1" t="s">
        <v>8792</v>
      </c>
      <c r="G4847" s="1" t="s">
        <v>30651</v>
      </c>
      <c r="H4847" s="1">
        <v>3971</v>
      </c>
      <c r="I4847" s="1" t="s">
        <v>35407</v>
      </c>
      <c r="J4847" s="1" t="s">
        <v>35408</v>
      </c>
      <c r="K4847" s="1" t="s">
        <v>7972</v>
      </c>
      <c r="L4847" s="1" t="s">
        <v>8795</v>
      </c>
    </row>
    <row r="4848" spans="1:12" ht="37.5">
      <c r="A4848" s="1" t="s">
        <v>35409</v>
      </c>
      <c r="B4848" s="1" t="s">
        <v>35410</v>
      </c>
      <c r="C4848" s="1" t="s">
        <v>23900</v>
      </c>
      <c r="D4848" s="1" t="s">
        <v>35411</v>
      </c>
      <c r="E4848" s="1">
        <v>1998</v>
      </c>
      <c r="F4848" s="1" t="s">
        <v>8024</v>
      </c>
      <c r="G4848" s="1">
        <v>1674048</v>
      </c>
      <c r="H4848" s="1">
        <v>17</v>
      </c>
      <c r="I4848" s="1" t="s">
        <v>35412</v>
      </c>
      <c r="J4848" s="1" t="s">
        <v>35413</v>
      </c>
      <c r="K4848" s="1" t="s">
        <v>7972</v>
      </c>
      <c r="L4848" s="1" t="s">
        <v>8027</v>
      </c>
    </row>
    <row r="4849" spans="1:12" ht="37.5">
      <c r="A4849" s="1" t="s">
        <v>35414</v>
      </c>
      <c r="B4849" s="1" t="s">
        <v>35415</v>
      </c>
      <c r="C4849" s="1" t="s">
        <v>23900</v>
      </c>
      <c r="D4849" s="1" t="s">
        <v>35416</v>
      </c>
      <c r="E4849" s="1">
        <v>1999</v>
      </c>
      <c r="F4849" s="1" t="s">
        <v>23855</v>
      </c>
      <c r="G4849" s="1">
        <v>189219</v>
      </c>
      <c r="H4849" s="1">
        <v>87</v>
      </c>
      <c r="I4849" s="1" t="s">
        <v>35417</v>
      </c>
      <c r="J4849" s="1" t="s">
        <v>35418</v>
      </c>
      <c r="K4849" s="1" t="s">
        <v>7972</v>
      </c>
      <c r="L4849" s="1" t="s">
        <v>35398</v>
      </c>
    </row>
    <row r="4850" spans="1:12" ht="37.5">
      <c r="A4850" s="1" t="s">
        <v>35419</v>
      </c>
      <c r="B4850" s="1" t="s">
        <v>35420</v>
      </c>
      <c r="C4850" s="1" t="s">
        <v>23900</v>
      </c>
      <c r="D4850" s="1" t="s">
        <v>35421</v>
      </c>
      <c r="E4850" s="1">
        <v>2001</v>
      </c>
      <c r="F4850" s="1" t="s">
        <v>35379</v>
      </c>
      <c r="G4850" s="1" t="s">
        <v>7969</v>
      </c>
      <c r="H4850" s="1" t="s">
        <v>7969</v>
      </c>
      <c r="I4850" s="1" t="s">
        <v>35422</v>
      </c>
      <c r="J4850" s="1" t="s">
        <v>35423</v>
      </c>
      <c r="K4850" s="1" t="s">
        <v>7972</v>
      </c>
      <c r="L4850" s="1" t="s">
        <v>7969</v>
      </c>
    </row>
    <row r="4851" spans="1:12" ht="37.5">
      <c r="A4851" s="1" t="s">
        <v>35424</v>
      </c>
      <c r="B4851" s="1" t="s">
        <v>35425</v>
      </c>
      <c r="C4851" s="1" t="s">
        <v>23900</v>
      </c>
      <c r="D4851" s="1" t="s">
        <v>35426</v>
      </c>
      <c r="E4851" s="1">
        <v>2004</v>
      </c>
      <c r="F4851" s="1" t="s">
        <v>11934</v>
      </c>
      <c r="G4851" s="1">
        <v>15407993</v>
      </c>
      <c r="H4851" s="1">
        <v>2</v>
      </c>
      <c r="I4851" s="1" t="s">
        <v>35427</v>
      </c>
      <c r="J4851" s="1" t="s">
        <v>35428</v>
      </c>
      <c r="K4851" s="1" t="s">
        <v>7972</v>
      </c>
      <c r="L4851" s="1" t="s">
        <v>7969</v>
      </c>
    </row>
    <row r="4852" spans="1:12" ht="37.5">
      <c r="A4852" s="1" t="s">
        <v>35429</v>
      </c>
      <c r="B4852" s="1" t="s">
        <v>35430</v>
      </c>
      <c r="C4852" s="1" t="s">
        <v>23900</v>
      </c>
      <c r="D4852" s="1" t="s">
        <v>35431</v>
      </c>
      <c r="E4852" s="1">
        <v>1997</v>
      </c>
      <c r="F4852" s="1" t="s">
        <v>9537</v>
      </c>
      <c r="G4852" s="1" t="s">
        <v>7969</v>
      </c>
      <c r="H4852" s="1" t="s">
        <v>7969</v>
      </c>
      <c r="I4852" s="1" t="s">
        <v>35432</v>
      </c>
      <c r="J4852" s="1" t="s">
        <v>35433</v>
      </c>
      <c r="K4852" s="1" t="s">
        <v>7972</v>
      </c>
      <c r="L4852" s="1" t="s">
        <v>35434</v>
      </c>
    </row>
    <row r="4853" spans="1:12" ht="37.5">
      <c r="A4853" s="1" t="s">
        <v>35435</v>
      </c>
      <c r="B4853" s="1" t="s">
        <v>35436</v>
      </c>
      <c r="C4853" s="1" t="s">
        <v>23900</v>
      </c>
      <c r="D4853" s="1" t="s">
        <v>35437</v>
      </c>
      <c r="E4853" s="1">
        <v>2003</v>
      </c>
      <c r="F4853" s="1" t="s">
        <v>11934</v>
      </c>
      <c r="G4853" s="1">
        <v>15407993</v>
      </c>
      <c r="H4853" s="1">
        <v>1</v>
      </c>
      <c r="I4853" s="1" t="s">
        <v>35438</v>
      </c>
      <c r="J4853" s="1" t="s">
        <v>35439</v>
      </c>
      <c r="K4853" s="1" t="s">
        <v>7972</v>
      </c>
      <c r="L4853" s="1" t="s">
        <v>7969</v>
      </c>
    </row>
    <row r="4854" spans="1:12" ht="50">
      <c r="A4854" s="1" t="s">
        <v>35440</v>
      </c>
      <c r="B4854" s="1" t="s">
        <v>35441</v>
      </c>
      <c r="C4854" s="1" t="s">
        <v>23900</v>
      </c>
      <c r="D4854" s="1" t="s">
        <v>35442</v>
      </c>
      <c r="E4854" s="1">
        <v>2001</v>
      </c>
      <c r="F4854" s="1" t="s">
        <v>8831</v>
      </c>
      <c r="G4854" s="1">
        <v>3029743</v>
      </c>
      <c r="H4854" s="1">
        <v>2137</v>
      </c>
      <c r="I4854" s="1" t="s">
        <v>35443</v>
      </c>
      <c r="J4854" s="1" t="s">
        <v>35444</v>
      </c>
      <c r="K4854" s="1" t="s">
        <v>7972</v>
      </c>
      <c r="L4854" s="1" t="s">
        <v>13352</v>
      </c>
    </row>
    <row r="4855" spans="1:12" ht="37.5">
      <c r="A4855" s="1" t="s">
        <v>35445</v>
      </c>
      <c r="B4855" s="1" t="s">
        <v>35446</v>
      </c>
      <c r="C4855" s="1" t="s">
        <v>23900</v>
      </c>
      <c r="D4855" s="1" t="s">
        <v>35447</v>
      </c>
      <c r="E4855" s="1">
        <v>2002</v>
      </c>
      <c r="F4855" s="1" t="s">
        <v>28924</v>
      </c>
      <c r="G4855" s="1">
        <v>2780062</v>
      </c>
      <c r="H4855" s="1">
        <v>21</v>
      </c>
      <c r="I4855" s="1" t="s">
        <v>35448</v>
      </c>
      <c r="J4855" s="1" t="s">
        <v>35449</v>
      </c>
      <c r="K4855" s="1" t="s">
        <v>7972</v>
      </c>
      <c r="L4855" s="1" t="s">
        <v>7969</v>
      </c>
    </row>
    <row r="4856" spans="1:12" ht="50">
      <c r="A4856" s="1" t="s">
        <v>35450</v>
      </c>
      <c r="B4856" s="1" t="s">
        <v>35451</v>
      </c>
      <c r="C4856" s="1" t="s">
        <v>23900</v>
      </c>
      <c r="D4856" s="1" t="s">
        <v>35452</v>
      </c>
      <c r="E4856" s="1">
        <v>1996</v>
      </c>
      <c r="F4856" s="1" t="s">
        <v>34892</v>
      </c>
      <c r="G4856" s="1" t="s">
        <v>34893</v>
      </c>
      <c r="H4856" s="1">
        <v>143</v>
      </c>
      <c r="I4856" s="1" t="s">
        <v>35453</v>
      </c>
      <c r="J4856" s="1" t="s">
        <v>35454</v>
      </c>
      <c r="K4856" s="1" t="s">
        <v>7972</v>
      </c>
      <c r="L4856" s="1" t="s">
        <v>10359</v>
      </c>
    </row>
    <row r="4857" spans="1:12" ht="37.5">
      <c r="A4857" s="1" t="s">
        <v>35455</v>
      </c>
      <c r="B4857" s="1" t="s">
        <v>35456</v>
      </c>
      <c r="C4857" s="1" t="s">
        <v>23900</v>
      </c>
      <c r="D4857" s="1" t="s">
        <v>35457</v>
      </c>
      <c r="E4857" s="1">
        <v>2001</v>
      </c>
      <c r="F4857" s="1" t="s">
        <v>35458</v>
      </c>
      <c r="G4857" s="1" t="s">
        <v>7969</v>
      </c>
      <c r="H4857" s="1" t="s">
        <v>7969</v>
      </c>
      <c r="I4857" s="1" t="s">
        <v>35459</v>
      </c>
      <c r="J4857" s="1" t="s">
        <v>35460</v>
      </c>
      <c r="K4857" s="1" t="s">
        <v>7972</v>
      </c>
      <c r="L4857" s="1" t="s">
        <v>16086</v>
      </c>
    </row>
    <row r="4858" spans="1:12" ht="37.5">
      <c r="A4858" s="1" t="s">
        <v>35461</v>
      </c>
      <c r="B4858" s="1" t="s">
        <v>35462</v>
      </c>
      <c r="C4858" s="1" t="s">
        <v>23900</v>
      </c>
      <c r="D4858" s="1" t="s">
        <v>35463</v>
      </c>
      <c r="E4858" s="1">
        <v>2005</v>
      </c>
      <c r="F4858" s="1" t="s">
        <v>32799</v>
      </c>
      <c r="G4858" s="1" t="s">
        <v>32800</v>
      </c>
      <c r="H4858" s="1">
        <v>53</v>
      </c>
      <c r="I4858" s="1" t="s">
        <v>35464</v>
      </c>
      <c r="J4858" s="1" t="s">
        <v>35465</v>
      </c>
      <c r="K4858" s="1" t="s">
        <v>7972</v>
      </c>
      <c r="L4858" s="1" t="s">
        <v>7969</v>
      </c>
    </row>
    <row r="4859" spans="1:12" ht="37.5">
      <c r="A4859" s="1" t="s">
        <v>35466</v>
      </c>
      <c r="B4859" s="1" t="s">
        <v>35467</v>
      </c>
      <c r="C4859" s="1" t="s">
        <v>23900</v>
      </c>
      <c r="D4859" s="1" t="s">
        <v>35468</v>
      </c>
      <c r="E4859" s="1">
        <v>2002</v>
      </c>
      <c r="F4859" s="1" t="s">
        <v>18041</v>
      </c>
      <c r="G4859" s="1">
        <v>15206149</v>
      </c>
      <c r="H4859" s="1">
        <v>4</v>
      </c>
      <c r="I4859" s="1" t="s">
        <v>35469</v>
      </c>
      <c r="J4859" s="1" t="s">
        <v>35470</v>
      </c>
      <c r="K4859" s="1" t="s">
        <v>7972</v>
      </c>
      <c r="L4859" s="1" t="s">
        <v>7969</v>
      </c>
    </row>
    <row r="4860" spans="1:12" ht="37.5">
      <c r="A4860" s="1" t="s">
        <v>35471</v>
      </c>
      <c r="B4860" s="1" t="s">
        <v>35472</v>
      </c>
      <c r="C4860" s="1" t="s">
        <v>23900</v>
      </c>
      <c r="D4860" s="1" t="s">
        <v>35473</v>
      </c>
      <c r="E4860" s="1">
        <v>1998</v>
      </c>
      <c r="F4860" s="1" t="s">
        <v>14093</v>
      </c>
      <c r="G4860" s="1">
        <v>7338716</v>
      </c>
      <c r="H4860" s="1">
        <v>16</v>
      </c>
      <c r="I4860" s="1" t="s">
        <v>35474</v>
      </c>
      <c r="J4860" s="1" t="s">
        <v>35475</v>
      </c>
      <c r="K4860" s="1" t="s">
        <v>7972</v>
      </c>
      <c r="L4860" s="1" t="s">
        <v>7969</v>
      </c>
    </row>
    <row r="4861" spans="1:12" ht="37.5">
      <c r="A4861" s="1" t="s">
        <v>35476</v>
      </c>
      <c r="B4861" s="1" t="s">
        <v>35477</v>
      </c>
      <c r="C4861" s="1" t="s">
        <v>23900</v>
      </c>
      <c r="D4861" s="1" t="s">
        <v>35478</v>
      </c>
      <c r="E4861" s="1">
        <v>1999</v>
      </c>
      <c r="F4861" s="1" t="s">
        <v>35479</v>
      </c>
      <c r="G4861" s="1">
        <v>15205363</v>
      </c>
      <c r="H4861" s="1" t="s">
        <v>7969</v>
      </c>
      <c r="I4861" s="1" t="s">
        <v>35480</v>
      </c>
      <c r="J4861" s="1" t="s">
        <v>35481</v>
      </c>
      <c r="K4861" s="1" t="s">
        <v>7972</v>
      </c>
      <c r="L4861" s="1" t="s">
        <v>8078</v>
      </c>
    </row>
    <row r="4862" spans="1:12" ht="37.5">
      <c r="A4862" s="1" t="s">
        <v>35482</v>
      </c>
      <c r="B4862" s="1" t="s">
        <v>35483</v>
      </c>
      <c r="C4862" s="1" t="s">
        <v>23900</v>
      </c>
      <c r="D4862" s="1" t="s">
        <v>35484</v>
      </c>
      <c r="E4862" s="1">
        <v>2003</v>
      </c>
      <c r="F4862" s="1" t="s">
        <v>35485</v>
      </c>
      <c r="G4862" s="1">
        <v>10636676</v>
      </c>
      <c r="H4862" s="1">
        <v>11</v>
      </c>
      <c r="I4862" s="1" t="s">
        <v>35486</v>
      </c>
      <c r="J4862" s="1" t="s">
        <v>35487</v>
      </c>
      <c r="K4862" s="1" t="s">
        <v>7972</v>
      </c>
      <c r="L4862" s="1" t="s">
        <v>7969</v>
      </c>
    </row>
    <row r="4863" spans="1:12" ht="37.5">
      <c r="A4863" s="1" t="s">
        <v>35488</v>
      </c>
      <c r="B4863" s="1" t="s">
        <v>35489</v>
      </c>
      <c r="C4863" s="1" t="s">
        <v>23900</v>
      </c>
      <c r="D4863" s="1" t="s">
        <v>35490</v>
      </c>
      <c r="E4863" s="1">
        <v>2002</v>
      </c>
      <c r="F4863" s="1" t="s">
        <v>8443</v>
      </c>
      <c r="G4863" s="1">
        <v>13891286</v>
      </c>
      <c r="H4863" s="1">
        <v>39</v>
      </c>
      <c r="I4863" s="1" t="s">
        <v>35491</v>
      </c>
      <c r="J4863" s="1" t="s">
        <v>35492</v>
      </c>
      <c r="K4863" s="1" t="s">
        <v>7972</v>
      </c>
      <c r="L4863" s="1" t="s">
        <v>7969</v>
      </c>
    </row>
    <row r="4864" spans="1:12" ht="37.5">
      <c r="A4864" s="1" t="s">
        <v>35493</v>
      </c>
      <c r="B4864" s="1" t="s">
        <v>35494</v>
      </c>
      <c r="C4864" s="1" t="s">
        <v>23900</v>
      </c>
      <c r="D4864" s="1" t="s">
        <v>35495</v>
      </c>
      <c r="E4864" s="1">
        <v>2005</v>
      </c>
      <c r="F4864" s="1" t="s">
        <v>35496</v>
      </c>
      <c r="G4864" s="1">
        <v>380296</v>
      </c>
      <c r="H4864" s="1">
        <v>47</v>
      </c>
      <c r="I4864" s="1" t="s">
        <v>35497</v>
      </c>
      <c r="J4864" s="1" t="s">
        <v>35498</v>
      </c>
      <c r="K4864" s="1" t="s">
        <v>7972</v>
      </c>
      <c r="L4864" s="1" t="s">
        <v>35499</v>
      </c>
    </row>
    <row r="4865" spans="1:12" ht="37.5">
      <c r="A4865" s="1" t="s">
        <v>35500</v>
      </c>
      <c r="B4865" s="1" t="s">
        <v>35501</v>
      </c>
      <c r="C4865" s="1" t="s">
        <v>23900</v>
      </c>
      <c r="D4865" s="1" t="s">
        <v>35502</v>
      </c>
      <c r="E4865" s="1">
        <v>2004</v>
      </c>
      <c r="F4865" s="1" t="s">
        <v>8024</v>
      </c>
      <c r="G4865" s="1">
        <v>1674048</v>
      </c>
      <c r="H4865" s="1">
        <v>23</v>
      </c>
      <c r="I4865" s="1" t="s">
        <v>35503</v>
      </c>
      <c r="J4865" s="1" t="s">
        <v>35504</v>
      </c>
      <c r="K4865" s="1" t="s">
        <v>7972</v>
      </c>
      <c r="L4865" s="1" t="s">
        <v>7969</v>
      </c>
    </row>
    <row r="4866" spans="1:12" ht="50">
      <c r="A4866" s="1" t="s">
        <v>35505</v>
      </c>
      <c r="B4866" s="1" t="s">
        <v>35506</v>
      </c>
      <c r="C4866" s="1" t="s">
        <v>23900</v>
      </c>
      <c r="D4866" s="1" t="s">
        <v>35507</v>
      </c>
      <c r="E4866" s="1">
        <v>2000</v>
      </c>
      <c r="F4866" s="1" t="s">
        <v>8831</v>
      </c>
      <c r="G4866" s="1">
        <v>3029743</v>
      </c>
      <c r="H4866" s="1">
        <v>1974</v>
      </c>
      <c r="I4866" s="1" t="s">
        <v>35508</v>
      </c>
      <c r="J4866" s="1" t="s">
        <v>35509</v>
      </c>
      <c r="K4866" s="1" t="s">
        <v>7972</v>
      </c>
      <c r="L4866" s="1" t="s">
        <v>13352</v>
      </c>
    </row>
    <row r="4867" spans="1:12" ht="37.5">
      <c r="A4867" s="1" t="s">
        <v>35510</v>
      </c>
      <c r="B4867" s="1" t="s">
        <v>35511</v>
      </c>
      <c r="C4867" s="1" t="s">
        <v>23900</v>
      </c>
      <c r="D4867" s="1" t="s">
        <v>35512</v>
      </c>
      <c r="E4867" s="1">
        <v>1999</v>
      </c>
      <c r="F4867" s="1" t="s">
        <v>23855</v>
      </c>
      <c r="G4867" s="1">
        <v>189219</v>
      </c>
      <c r="H4867" s="1">
        <v>87</v>
      </c>
      <c r="I4867" s="1" t="s">
        <v>35513</v>
      </c>
      <c r="J4867" s="1" t="s">
        <v>35514</v>
      </c>
      <c r="K4867" s="1" t="s">
        <v>7972</v>
      </c>
      <c r="L4867" s="1" t="s">
        <v>35398</v>
      </c>
    </row>
    <row r="4868" spans="1:12" ht="62.5">
      <c r="A4868" s="1" t="s">
        <v>35515</v>
      </c>
      <c r="B4868" s="1" t="s">
        <v>35516</v>
      </c>
      <c r="C4868" s="1" t="s">
        <v>23900</v>
      </c>
      <c r="D4868" s="1" t="s">
        <v>35517</v>
      </c>
      <c r="E4868" s="1">
        <v>1998</v>
      </c>
      <c r="F4868" s="1" t="s">
        <v>35518</v>
      </c>
      <c r="G4868" s="1">
        <v>28231</v>
      </c>
      <c r="H4868" s="1">
        <v>49</v>
      </c>
      <c r="I4868" s="1" t="s">
        <v>35519</v>
      </c>
      <c r="J4868" s="1" t="s">
        <v>35520</v>
      </c>
      <c r="K4868" s="1" t="s">
        <v>7972</v>
      </c>
      <c r="L4868" s="1" t="s">
        <v>35521</v>
      </c>
    </row>
    <row r="4869" spans="1:12" ht="37.5">
      <c r="A4869" s="1" t="s">
        <v>35522</v>
      </c>
      <c r="B4869" s="1" t="s">
        <v>35523</v>
      </c>
      <c r="C4869" s="1" t="s">
        <v>23900</v>
      </c>
      <c r="D4869" s="1" t="s">
        <v>35524</v>
      </c>
      <c r="E4869" s="1">
        <v>1997</v>
      </c>
      <c r="F4869" s="1" t="s">
        <v>35525</v>
      </c>
      <c r="G4869" s="1" t="s">
        <v>7969</v>
      </c>
      <c r="H4869" s="1" t="s">
        <v>7969</v>
      </c>
      <c r="I4869" s="1" t="s">
        <v>35526</v>
      </c>
      <c r="J4869" s="1" t="s">
        <v>35527</v>
      </c>
      <c r="K4869" s="1" t="s">
        <v>7972</v>
      </c>
      <c r="L4869" s="1" t="s">
        <v>35528</v>
      </c>
    </row>
    <row r="4870" spans="1:12" ht="37.5">
      <c r="A4870" s="1" t="s">
        <v>35529</v>
      </c>
      <c r="B4870" s="1" t="s">
        <v>35530</v>
      </c>
      <c r="C4870" s="1" t="s">
        <v>23900</v>
      </c>
      <c r="D4870" s="1" t="s">
        <v>35531</v>
      </c>
      <c r="E4870" s="1">
        <v>2004</v>
      </c>
      <c r="F4870" s="1" t="s">
        <v>19611</v>
      </c>
      <c r="G4870" s="1">
        <v>15209210</v>
      </c>
      <c r="H4870" s="1">
        <v>6</v>
      </c>
      <c r="I4870" s="1" t="s">
        <v>35532</v>
      </c>
      <c r="J4870" s="1" t="s">
        <v>35533</v>
      </c>
      <c r="K4870" s="1" t="s">
        <v>7972</v>
      </c>
      <c r="L4870" s="1" t="s">
        <v>7969</v>
      </c>
    </row>
    <row r="4871" spans="1:12" ht="37.5">
      <c r="A4871" s="1" t="s">
        <v>35534</v>
      </c>
      <c r="B4871" s="1" t="s">
        <v>35535</v>
      </c>
      <c r="C4871" s="1" t="s">
        <v>23900</v>
      </c>
      <c r="D4871" s="1" t="s">
        <v>35536</v>
      </c>
      <c r="E4871" s="1">
        <v>2003</v>
      </c>
      <c r="F4871" s="1" t="s">
        <v>24734</v>
      </c>
      <c r="G4871" s="1">
        <v>10518215</v>
      </c>
      <c r="H4871" s="1">
        <v>13</v>
      </c>
      <c r="I4871" s="1" t="s">
        <v>35537</v>
      </c>
      <c r="J4871" s="1" t="s">
        <v>35538</v>
      </c>
      <c r="K4871" s="1" t="s">
        <v>7972</v>
      </c>
      <c r="L4871" s="1" t="s">
        <v>7969</v>
      </c>
    </row>
    <row r="4872" spans="1:12" ht="37.5">
      <c r="A4872" s="1" t="s">
        <v>35539</v>
      </c>
      <c r="B4872" s="1" t="s">
        <v>35540</v>
      </c>
      <c r="C4872" s="1" t="s">
        <v>23900</v>
      </c>
      <c r="D4872" s="1" t="s">
        <v>35541</v>
      </c>
      <c r="E4872" s="1">
        <v>2001</v>
      </c>
      <c r="F4872" s="1" t="s">
        <v>35542</v>
      </c>
      <c r="G4872" s="1" t="s">
        <v>7969</v>
      </c>
      <c r="H4872" s="1" t="s">
        <v>7969</v>
      </c>
      <c r="I4872" s="1" t="s">
        <v>35543</v>
      </c>
      <c r="J4872" s="1" t="s">
        <v>35544</v>
      </c>
      <c r="K4872" s="1" t="s">
        <v>7972</v>
      </c>
      <c r="L4872" s="1" t="s">
        <v>10473</v>
      </c>
    </row>
    <row r="4873" spans="1:12" ht="37.5">
      <c r="A4873" s="1" t="s">
        <v>35545</v>
      </c>
      <c r="B4873" s="1" t="s">
        <v>35546</v>
      </c>
      <c r="C4873" s="1" t="s">
        <v>23900</v>
      </c>
      <c r="D4873" s="1" t="s">
        <v>35547</v>
      </c>
      <c r="E4873" s="1">
        <v>1998</v>
      </c>
      <c r="F4873" s="1" t="s">
        <v>23855</v>
      </c>
      <c r="G4873" s="1">
        <v>189219</v>
      </c>
      <c r="H4873" s="1">
        <v>86</v>
      </c>
      <c r="I4873" s="1" t="s">
        <v>35548</v>
      </c>
      <c r="J4873" s="1" t="s">
        <v>35549</v>
      </c>
      <c r="K4873" s="1" t="s">
        <v>7972</v>
      </c>
      <c r="L4873" s="1" t="s">
        <v>8102</v>
      </c>
    </row>
    <row r="4874" spans="1:12" ht="37.5">
      <c r="A4874" s="1" t="s">
        <v>35550</v>
      </c>
      <c r="B4874" s="1" t="s">
        <v>35551</v>
      </c>
      <c r="C4874" s="1" t="s">
        <v>23900</v>
      </c>
      <c r="D4874" s="1" t="s">
        <v>35552</v>
      </c>
      <c r="E4874" s="1">
        <v>2002</v>
      </c>
      <c r="F4874" s="1" t="s">
        <v>35553</v>
      </c>
      <c r="G4874" s="1" t="s">
        <v>7969</v>
      </c>
      <c r="H4874" s="1" t="s">
        <v>7969</v>
      </c>
      <c r="I4874" s="1" t="s">
        <v>35554</v>
      </c>
      <c r="J4874" s="1" t="s">
        <v>35555</v>
      </c>
      <c r="K4874" s="1" t="s">
        <v>7972</v>
      </c>
      <c r="L4874" s="1" t="s">
        <v>8102</v>
      </c>
    </row>
    <row r="4875" spans="1:12" ht="50">
      <c r="A4875" s="1" t="s">
        <v>35556</v>
      </c>
      <c r="B4875" s="1" t="s">
        <v>35557</v>
      </c>
      <c r="C4875" s="1" t="s">
        <v>23900</v>
      </c>
      <c r="D4875" s="1" t="s">
        <v>35558</v>
      </c>
      <c r="E4875" s="1">
        <v>2005</v>
      </c>
      <c r="F4875" s="1" t="s">
        <v>35559</v>
      </c>
      <c r="G4875" s="1" t="s">
        <v>7969</v>
      </c>
      <c r="H4875" s="1" t="s">
        <v>7969</v>
      </c>
      <c r="I4875" s="1" t="s">
        <v>35560</v>
      </c>
      <c r="J4875" s="1" t="s">
        <v>35561</v>
      </c>
      <c r="K4875" s="1" t="s">
        <v>7972</v>
      </c>
      <c r="L4875" s="1" t="s">
        <v>8102</v>
      </c>
    </row>
    <row r="4876" spans="1:12" ht="37.5">
      <c r="A4876" s="1" t="s">
        <v>35562</v>
      </c>
      <c r="B4876" s="1" t="s">
        <v>35563</v>
      </c>
      <c r="C4876" s="1" t="s">
        <v>23900</v>
      </c>
      <c r="D4876" s="1" t="s">
        <v>35564</v>
      </c>
      <c r="E4876" s="1">
        <v>1998</v>
      </c>
      <c r="F4876" s="1" t="s">
        <v>14093</v>
      </c>
      <c r="G4876" s="1">
        <v>7338716</v>
      </c>
      <c r="H4876" s="1">
        <v>16</v>
      </c>
      <c r="I4876" s="1" t="s">
        <v>35565</v>
      </c>
      <c r="J4876" s="1" t="s">
        <v>35566</v>
      </c>
      <c r="K4876" s="1" t="s">
        <v>7972</v>
      </c>
      <c r="L4876" s="1" t="s">
        <v>7969</v>
      </c>
    </row>
    <row r="4877" spans="1:12" ht="50">
      <c r="A4877" s="1" t="s">
        <v>35567</v>
      </c>
      <c r="B4877" s="1" t="s">
        <v>35568</v>
      </c>
      <c r="C4877" s="1" t="s">
        <v>23900</v>
      </c>
      <c r="D4877" s="1" t="s">
        <v>35569</v>
      </c>
      <c r="E4877" s="1">
        <v>2001</v>
      </c>
      <c r="F4877" s="1" t="s">
        <v>8831</v>
      </c>
      <c r="G4877" s="1">
        <v>3029743</v>
      </c>
      <c r="H4877" s="1">
        <v>2248</v>
      </c>
      <c r="I4877" s="1" t="s">
        <v>35570</v>
      </c>
      <c r="J4877" s="1" t="s">
        <v>35571</v>
      </c>
      <c r="K4877" s="1" t="s">
        <v>7972</v>
      </c>
      <c r="L4877" s="1" t="s">
        <v>13352</v>
      </c>
    </row>
    <row r="4878" spans="1:12" ht="50">
      <c r="A4878" s="1" t="s">
        <v>35572</v>
      </c>
      <c r="B4878" s="1" t="s">
        <v>35573</v>
      </c>
      <c r="C4878" s="1" t="s">
        <v>23900</v>
      </c>
      <c r="D4878" s="1" t="s">
        <v>35574</v>
      </c>
      <c r="E4878" s="1">
        <v>1999</v>
      </c>
      <c r="F4878" s="1" t="s">
        <v>8831</v>
      </c>
      <c r="G4878" s="1">
        <v>3029743</v>
      </c>
      <c r="H4878" s="1">
        <v>1736</v>
      </c>
      <c r="I4878" s="1" t="s">
        <v>35575</v>
      </c>
      <c r="J4878" s="1" t="s">
        <v>35576</v>
      </c>
      <c r="K4878" s="1" t="s">
        <v>7972</v>
      </c>
      <c r="L4878" s="1" t="s">
        <v>13352</v>
      </c>
    </row>
    <row r="4879" spans="1:12" ht="37.5">
      <c r="A4879" s="1" t="s">
        <v>35577</v>
      </c>
      <c r="B4879" s="1" t="s">
        <v>35578</v>
      </c>
      <c r="C4879" s="1" t="s">
        <v>23900</v>
      </c>
      <c r="D4879" s="1" t="s">
        <v>35579</v>
      </c>
      <c r="E4879" s="1">
        <v>2000</v>
      </c>
      <c r="F4879" s="1" t="s">
        <v>15577</v>
      </c>
      <c r="G4879" s="1">
        <v>1389130</v>
      </c>
      <c r="H4879" s="1">
        <v>49</v>
      </c>
      <c r="I4879" s="1" t="s">
        <v>35580</v>
      </c>
      <c r="J4879" s="1" t="s">
        <v>35581</v>
      </c>
      <c r="K4879" s="1" t="s">
        <v>7972</v>
      </c>
      <c r="L4879" s="1" t="s">
        <v>15580</v>
      </c>
    </row>
    <row r="4880" spans="1:12" ht="50">
      <c r="A4880" s="1" t="s">
        <v>35582</v>
      </c>
      <c r="B4880" s="1" t="s">
        <v>35583</v>
      </c>
      <c r="C4880" s="1" t="s">
        <v>23900</v>
      </c>
      <c r="D4880" s="1" t="s">
        <v>35584</v>
      </c>
      <c r="E4880" s="1">
        <v>1998</v>
      </c>
      <c r="F4880" s="1" t="s">
        <v>8831</v>
      </c>
      <c r="G4880" s="1">
        <v>3029743</v>
      </c>
      <c r="H4880" s="1">
        <v>1525</v>
      </c>
      <c r="I4880" s="1" t="s">
        <v>35585</v>
      </c>
      <c r="J4880" s="1" t="s">
        <v>35586</v>
      </c>
      <c r="K4880" s="1" t="s">
        <v>7972</v>
      </c>
      <c r="L4880" s="1" t="s">
        <v>13352</v>
      </c>
    </row>
    <row r="4881" spans="1:12" ht="37.5">
      <c r="A4881" s="1" t="s">
        <v>35587</v>
      </c>
      <c r="B4881" s="1" t="s">
        <v>35588</v>
      </c>
      <c r="C4881" s="1" t="s">
        <v>23900</v>
      </c>
      <c r="D4881" s="1" t="s">
        <v>35589</v>
      </c>
      <c r="E4881" s="1">
        <v>2003</v>
      </c>
      <c r="F4881" s="1" t="s">
        <v>35590</v>
      </c>
      <c r="G4881" s="1">
        <v>3091902</v>
      </c>
      <c r="H4881" s="1">
        <v>27</v>
      </c>
      <c r="I4881" s="1" t="s">
        <v>35591</v>
      </c>
      <c r="J4881" s="1" t="s">
        <v>35592</v>
      </c>
      <c r="K4881" s="1" t="s">
        <v>7972</v>
      </c>
      <c r="L4881" s="1" t="s">
        <v>7969</v>
      </c>
    </row>
    <row r="4882" spans="1:12" ht="50">
      <c r="A4882" s="1" t="s">
        <v>35593</v>
      </c>
      <c r="B4882" s="1" t="s">
        <v>35594</v>
      </c>
      <c r="C4882" s="1" t="s">
        <v>23900</v>
      </c>
      <c r="D4882" s="1" t="s">
        <v>35595</v>
      </c>
      <c r="E4882" s="1">
        <v>2002</v>
      </c>
      <c r="F4882" s="1" t="s">
        <v>35596</v>
      </c>
      <c r="G4882" s="1">
        <v>10614036</v>
      </c>
      <c r="H4882" s="1">
        <v>32</v>
      </c>
      <c r="I4882" s="1" t="s">
        <v>35597</v>
      </c>
      <c r="J4882" s="1" t="s">
        <v>35598</v>
      </c>
      <c r="K4882" s="1" t="s">
        <v>7972</v>
      </c>
      <c r="L4882" s="1" t="s">
        <v>7969</v>
      </c>
    </row>
    <row r="4883" spans="1:12" ht="37.5">
      <c r="A4883" s="1" t="s">
        <v>35599</v>
      </c>
      <c r="B4883" s="1" t="s">
        <v>35600</v>
      </c>
      <c r="C4883" s="1" t="s">
        <v>23900</v>
      </c>
      <c r="D4883" s="1" t="s">
        <v>35601</v>
      </c>
      <c r="E4883" s="1">
        <v>2001</v>
      </c>
      <c r="F4883" s="1" t="s">
        <v>21884</v>
      </c>
      <c r="G4883" s="1">
        <v>16174909</v>
      </c>
      <c r="H4883" s="1">
        <v>5</v>
      </c>
      <c r="I4883" s="1" t="s">
        <v>35602</v>
      </c>
      <c r="J4883" s="1" t="s">
        <v>35603</v>
      </c>
      <c r="K4883" s="1" t="s">
        <v>7972</v>
      </c>
      <c r="L4883" s="1" t="s">
        <v>35604</v>
      </c>
    </row>
    <row r="4884" spans="1:12" ht="37.5">
      <c r="A4884" s="1" t="s">
        <v>35605</v>
      </c>
      <c r="B4884" s="1" t="s">
        <v>35606</v>
      </c>
      <c r="C4884" s="1" t="s">
        <v>23900</v>
      </c>
      <c r="D4884" s="1" t="s">
        <v>35607</v>
      </c>
      <c r="E4884" s="1">
        <v>2003</v>
      </c>
      <c r="F4884" s="1" t="s">
        <v>29972</v>
      </c>
      <c r="G4884" s="1">
        <v>189448</v>
      </c>
      <c r="H4884" s="1">
        <v>49</v>
      </c>
      <c r="I4884" s="1" t="s">
        <v>35608</v>
      </c>
      <c r="J4884" s="1" t="s">
        <v>35609</v>
      </c>
      <c r="K4884" s="1" t="s">
        <v>7972</v>
      </c>
      <c r="L4884" s="1" t="s">
        <v>7969</v>
      </c>
    </row>
    <row r="4885" spans="1:12" ht="37.5">
      <c r="A4885" s="1" t="s">
        <v>35610</v>
      </c>
      <c r="B4885" s="1" t="s">
        <v>35611</v>
      </c>
      <c r="C4885" s="1" t="s">
        <v>23900</v>
      </c>
      <c r="D4885" s="1" t="s">
        <v>35612</v>
      </c>
      <c r="E4885" s="1">
        <v>2004</v>
      </c>
      <c r="F4885" s="1" t="s">
        <v>35613</v>
      </c>
      <c r="G4885" s="1" t="s">
        <v>7969</v>
      </c>
      <c r="H4885" s="1" t="s">
        <v>7969</v>
      </c>
      <c r="I4885" s="1" t="s">
        <v>35614</v>
      </c>
      <c r="J4885" s="1" t="s">
        <v>35615</v>
      </c>
      <c r="K4885" s="1" t="s">
        <v>7972</v>
      </c>
      <c r="L4885" s="1" t="s">
        <v>8324</v>
      </c>
    </row>
    <row r="4886" spans="1:12" ht="37.5">
      <c r="A4886" s="1" t="s">
        <v>35616</v>
      </c>
      <c r="B4886" s="1" t="s">
        <v>35617</v>
      </c>
      <c r="C4886" s="1" t="s">
        <v>23900</v>
      </c>
      <c r="D4886" s="1" t="s">
        <v>35618</v>
      </c>
      <c r="E4886" s="1">
        <v>2000</v>
      </c>
      <c r="F4886" s="1" t="s">
        <v>35619</v>
      </c>
      <c r="G4886" s="1">
        <v>10637109</v>
      </c>
      <c r="H4886" s="1" t="s">
        <v>7969</v>
      </c>
      <c r="I4886" s="1" t="s">
        <v>35620</v>
      </c>
      <c r="J4886" s="1" t="s">
        <v>35621</v>
      </c>
      <c r="K4886" s="1" t="s">
        <v>7972</v>
      </c>
      <c r="L4886" s="1" t="s">
        <v>35398</v>
      </c>
    </row>
    <row r="4887" spans="1:12" ht="37.5">
      <c r="A4887" s="1" t="s">
        <v>35622</v>
      </c>
      <c r="B4887" s="1" t="s">
        <v>35623</v>
      </c>
      <c r="C4887" s="1" t="s">
        <v>23900</v>
      </c>
      <c r="D4887" s="1" t="s">
        <v>35624</v>
      </c>
      <c r="E4887" s="1">
        <v>1998</v>
      </c>
      <c r="F4887" s="1" t="s">
        <v>16699</v>
      </c>
      <c r="G4887" s="1">
        <v>1651684</v>
      </c>
      <c r="H4887" s="1">
        <v>66</v>
      </c>
      <c r="I4887" s="1" t="s">
        <v>35625</v>
      </c>
      <c r="J4887" s="1" t="s">
        <v>35626</v>
      </c>
      <c r="K4887" s="1" t="s">
        <v>7972</v>
      </c>
      <c r="L4887" s="1" t="s">
        <v>8969</v>
      </c>
    </row>
    <row r="4888" spans="1:12" ht="37.5">
      <c r="A4888" s="1" t="s">
        <v>35627</v>
      </c>
      <c r="B4888" s="1" t="s">
        <v>35628</v>
      </c>
      <c r="C4888" s="1" t="s">
        <v>23900</v>
      </c>
      <c r="D4888" s="1" t="s">
        <v>35629</v>
      </c>
      <c r="E4888" s="1">
        <v>1998</v>
      </c>
      <c r="F4888" s="1" t="s">
        <v>24545</v>
      </c>
      <c r="G4888" s="1">
        <v>189162</v>
      </c>
      <c r="H4888" s="1">
        <v>31</v>
      </c>
      <c r="I4888" s="1" t="s">
        <v>35630</v>
      </c>
      <c r="J4888" s="1" t="s">
        <v>35631</v>
      </c>
      <c r="K4888" s="1" t="s">
        <v>7972</v>
      </c>
      <c r="L4888" s="1" t="s">
        <v>8078</v>
      </c>
    </row>
    <row r="4889" spans="1:12" ht="37.5">
      <c r="A4889" s="1" t="s">
        <v>35632</v>
      </c>
      <c r="B4889" s="1" t="s">
        <v>35633</v>
      </c>
      <c r="C4889" s="1" t="s">
        <v>23900</v>
      </c>
      <c r="D4889" s="1" t="s">
        <v>35634</v>
      </c>
      <c r="E4889" s="1">
        <v>2003</v>
      </c>
      <c r="F4889" s="1" t="s">
        <v>35635</v>
      </c>
      <c r="G4889" s="1">
        <v>1635980</v>
      </c>
      <c r="H4889" s="1">
        <v>37</v>
      </c>
      <c r="I4889" s="1" t="s">
        <v>35636</v>
      </c>
      <c r="J4889" s="1" t="s">
        <v>35637</v>
      </c>
      <c r="K4889" s="1" t="s">
        <v>7972</v>
      </c>
      <c r="L4889" s="1" t="s">
        <v>16086</v>
      </c>
    </row>
    <row r="4890" spans="1:12" ht="50">
      <c r="A4890" s="1" t="s">
        <v>35638</v>
      </c>
      <c r="B4890" s="1" t="s">
        <v>35639</v>
      </c>
      <c r="C4890" s="1" t="s">
        <v>23900</v>
      </c>
      <c r="D4890" s="1" t="s">
        <v>35640</v>
      </c>
      <c r="E4890" s="1">
        <v>1997</v>
      </c>
      <c r="F4890" s="1" t="s">
        <v>8831</v>
      </c>
      <c r="G4890" s="1">
        <v>3029743</v>
      </c>
      <c r="H4890" s="1">
        <v>1267</v>
      </c>
      <c r="I4890" s="1" t="s">
        <v>35641</v>
      </c>
      <c r="J4890" s="1" t="s">
        <v>35642</v>
      </c>
      <c r="K4890" s="1" t="s">
        <v>7972</v>
      </c>
      <c r="L4890" s="1" t="s">
        <v>13352</v>
      </c>
    </row>
    <row r="4891" spans="1:12" ht="50">
      <c r="A4891" s="1" t="s">
        <v>35643</v>
      </c>
      <c r="B4891" s="1" t="s">
        <v>35644</v>
      </c>
      <c r="C4891" s="1" t="s">
        <v>23900</v>
      </c>
      <c r="D4891" s="1" t="s">
        <v>35645</v>
      </c>
      <c r="E4891" s="1">
        <v>1999</v>
      </c>
      <c r="F4891" s="1" t="s">
        <v>8831</v>
      </c>
      <c r="G4891" s="1">
        <v>3029743</v>
      </c>
      <c r="H4891" s="1">
        <v>1636</v>
      </c>
      <c r="I4891" s="1" t="s">
        <v>35646</v>
      </c>
      <c r="J4891" s="1" t="s">
        <v>35647</v>
      </c>
      <c r="K4891" s="1" t="s">
        <v>7972</v>
      </c>
      <c r="L4891" s="1" t="s">
        <v>13352</v>
      </c>
    </row>
    <row r="4892" spans="1:12" ht="50">
      <c r="A4892" s="1" t="s">
        <v>35648</v>
      </c>
      <c r="B4892" s="1" t="s">
        <v>35649</v>
      </c>
      <c r="C4892" s="1" t="s">
        <v>23900</v>
      </c>
      <c r="D4892" s="1" t="s">
        <v>35650</v>
      </c>
      <c r="E4892" s="1">
        <v>1995</v>
      </c>
      <c r="F4892" s="1" t="s">
        <v>8831</v>
      </c>
      <c r="G4892" s="1">
        <v>3029743</v>
      </c>
      <c r="H4892" s="1">
        <v>963</v>
      </c>
      <c r="I4892" s="1" t="s">
        <v>35651</v>
      </c>
      <c r="J4892" s="1" t="s">
        <v>35652</v>
      </c>
      <c r="K4892" s="1" t="s">
        <v>7972</v>
      </c>
      <c r="L4892" s="1" t="s">
        <v>13352</v>
      </c>
    </row>
    <row r="4893" spans="1:12" ht="37.5">
      <c r="A4893" s="1" t="s">
        <v>35653</v>
      </c>
      <c r="B4893" s="1" t="s">
        <v>35654</v>
      </c>
      <c r="C4893" s="1" t="s">
        <v>23900</v>
      </c>
      <c r="D4893" s="1" t="s">
        <v>35655</v>
      </c>
      <c r="E4893" s="1">
        <v>1995</v>
      </c>
      <c r="F4893" s="1" t="s">
        <v>14093</v>
      </c>
      <c r="G4893" s="1">
        <v>7338716</v>
      </c>
      <c r="H4893" s="1">
        <v>13</v>
      </c>
      <c r="I4893" s="1" t="s">
        <v>35656</v>
      </c>
      <c r="J4893" s="1" t="s">
        <v>35657</v>
      </c>
      <c r="K4893" s="1" t="s">
        <v>7972</v>
      </c>
      <c r="L4893" s="1" t="s">
        <v>7969</v>
      </c>
    </row>
    <row r="4894" spans="1:12" ht="37.5">
      <c r="A4894" s="1" t="s">
        <v>35658</v>
      </c>
      <c r="B4894" s="1" t="s">
        <v>35659</v>
      </c>
      <c r="C4894" s="1" t="s">
        <v>23900</v>
      </c>
      <c r="D4894" s="1" t="s">
        <v>35660</v>
      </c>
      <c r="E4894" s="1">
        <v>1996</v>
      </c>
      <c r="F4894" s="1" t="s">
        <v>35619</v>
      </c>
      <c r="G4894" s="1">
        <v>10637109</v>
      </c>
      <c r="H4894" s="1" t="s">
        <v>7969</v>
      </c>
      <c r="I4894" s="1" t="s">
        <v>35661</v>
      </c>
      <c r="J4894" s="1" t="s">
        <v>35662</v>
      </c>
      <c r="K4894" s="1" t="s">
        <v>7972</v>
      </c>
      <c r="L4894" s="1" t="s">
        <v>35398</v>
      </c>
    </row>
    <row r="4895" spans="1:12" ht="50">
      <c r="A4895" s="1" t="s">
        <v>35663</v>
      </c>
      <c r="B4895" s="1" t="s">
        <v>35664</v>
      </c>
      <c r="C4895" s="1" t="s">
        <v>23900</v>
      </c>
      <c r="D4895" s="1" t="s">
        <v>35665</v>
      </c>
      <c r="E4895" s="1">
        <v>2001</v>
      </c>
      <c r="F4895" s="1" t="s">
        <v>8831</v>
      </c>
      <c r="G4895" s="1">
        <v>3029743</v>
      </c>
      <c r="H4895" s="1">
        <v>2218</v>
      </c>
      <c r="I4895" s="1" t="s">
        <v>35666</v>
      </c>
      <c r="J4895" s="1" t="s">
        <v>35667</v>
      </c>
      <c r="K4895" s="1" t="s">
        <v>7972</v>
      </c>
      <c r="L4895" s="1" t="s">
        <v>13352</v>
      </c>
    </row>
    <row r="4896" spans="1:12" ht="37.5">
      <c r="A4896" s="1" t="s">
        <v>35668</v>
      </c>
      <c r="B4896" s="1" t="s">
        <v>35669</v>
      </c>
      <c r="C4896" s="1" t="s">
        <v>23900</v>
      </c>
      <c r="D4896" s="1" t="s">
        <v>35670</v>
      </c>
      <c r="E4896" s="1">
        <v>2002</v>
      </c>
      <c r="F4896" s="1" t="s">
        <v>35671</v>
      </c>
      <c r="G4896" s="1">
        <v>11108657</v>
      </c>
      <c r="H4896" s="1" t="s">
        <v>7969</v>
      </c>
      <c r="I4896" s="1" t="s">
        <v>35672</v>
      </c>
      <c r="J4896" s="1" t="s">
        <v>35673</v>
      </c>
      <c r="K4896" s="1" t="s">
        <v>7972</v>
      </c>
      <c r="L4896" s="1" t="s">
        <v>22423</v>
      </c>
    </row>
    <row r="4897" spans="1:12" ht="37.5">
      <c r="A4897" s="1" t="s">
        <v>35674</v>
      </c>
      <c r="B4897" s="1" t="s">
        <v>35675</v>
      </c>
      <c r="C4897" s="1" t="s">
        <v>23900</v>
      </c>
      <c r="D4897" s="1" t="s">
        <v>35676</v>
      </c>
      <c r="E4897" s="1">
        <v>2001</v>
      </c>
      <c r="F4897" s="1" t="s">
        <v>35619</v>
      </c>
      <c r="G4897" s="1">
        <v>10637109</v>
      </c>
      <c r="H4897" s="1" t="s">
        <v>7969</v>
      </c>
      <c r="I4897" s="1" t="s">
        <v>35677</v>
      </c>
      <c r="J4897" s="1" t="s">
        <v>35678</v>
      </c>
      <c r="K4897" s="1" t="s">
        <v>7972</v>
      </c>
      <c r="L4897" s="1" t="s">
        <v>7969</v>
      </c>
    </row>
    <row r="4898" spans="1:12" ht="37.5">
      <c r="A4898" s="1" t="s">
        <v>35679</v>
      </c>
      <c r="B4898" s="1" t="s">
        <v>35680</v>
      </c>
      <c r="C4898" s="1" t="s">
        <v>23900</v>
      </c>
      <c r="D4898" s="1" t="s">
        <v>35681</v>
      </c>
      <c r="E4898" s="1">
        <v>2000</v>
      </c>
      <c r="F4898" s="1" t="s">
        <v>35682</v>
      </c>
      <c r="G4898" s="1">
        <v>10179909</v>
      </c>
      <c r="H4898" s="1">
        <v>9</v>
      </c>
      <c r="I4898" s="1" t="s">
        <v>35683</v>
      </c>
      <c r="J4898" s="1" t="s">
        <v>35684</v>
      </c>
      <c r="K4898" s="1" t="s">
        <v>7972</v>
      </c>
      <c r="L4898" s="1" t="s">
        <v>8795</v>
      </c>
    </row>
    <row r="4899" spans="1:12" ht="37.5">
      <c r="A4899" s="1" t="s">
        <v>35685</v>
      </c>
      <c r="B4899" s="1" t="s">
        <v>35686</v>
      </c>
      <c r="C4899" s="1" t="s">
        <v>23900</v>
      </c>
      <c r="D4899" s="1" t="s">
        <v>35687</v>
      </c>
      <c r="E4899" s="1">
        <v>2001</v>
      </c>
      <c r="F4899" s="1" t="s">
        <v>35688</v>
      </c>
      <c r="G4899" s="1">
        <v>2721708</v>
      </c>
      <c r="H4899" s="1">
        <v>21</v>
      </c>
      <c r="I4899" s="1" t="s">
        <v>35689</v>
      </c>
      <c r="J4899" s="1" t="s">
        <v>35690</v>
      </c>
      <c r="K4899" s="1" t="s">
        <v>7972</v>
      </c>
      <c r="L4899" s="1" t="s">
        <v>7969</v>
      </c>
    </row>
    <row r="4900" spans="1:12" ht="37.5">
      <c r="A4900" s="1" t="s">
        <v>35691</v>
      </c>
      <c r="B4900" s="1" t="s">
        <v>35692</v>
      </c>
      <c r="C4900" s="1" t="s">
        <v>23900</v>
      </c>
      <c r="D4900" s="1" t="s">
        <v>35693</v>
      </c>
      <c r="E4900" s="1">
        <v>1998</v>
      </c>
      <c r="F4900" s="1" t="s">
        <v>8792</v>
      </c>
      <c r="G4900" s="1" t="s">
        <v>30651</v>
      </c>
      <c r="H4900" s="1">
        <v>3312</v>
      </c>
      <c r="I4900" s="1" t="s">
        <v>35694</v>
      </c>
      <c r="J4900" s="1" t="s">
        <v>35695</v>
      </c>
      <c r="K4900" s="1" t="s">
        <v>7972</v>
      </c>
      <c r="L4900" s="1" t="s">
        <v>7969</v>
      </c>
    </row>
    <row r="4901" spans="1:12" ht="37.5">
      <c r="A4901" s="1" t="s">
        <v>35696</v>
      </c>
      <c r="B4901" s="1" t="s">
        <v>35697</v>
      </c>
      <c r="C4901" s="1" t="s">
        <v>23900</v>
      </c>
      <c r="D4901" s="1" t="s">
        <v>35698</v>
      </c>
      <c r="E4901" s="1">
        <v>2002</v>
      </c>
      <c r="F4901" s="1" t="s">
        <v>35699</v>
      </c>
      <c r="G4901" s="1" t="s">
        <v>7969</v>
      </c>
      <c r="H4901" s="1">
        <v>3</v>
      </c>
      <c r="I4901" s="1" t="s">
        <v>35700</v>
      </c>
      <c r="J4901" s="1" t="s">
        <v>35701</v>
      </c>
      <c r="K4901" s="1" t="s">
        <v>7972</v>
      </c>
      <c r="L4901" s="1" t="s">
        <v>7969</v>
      </c>
    </row>
    <row r="4902" spans="1:12" ht="37.5">
      <c r="A4902" s="1" t="s">
        <v>35702</v>
      </c>
      <c r="B4902" s="1" t="s">
        <v>35703</v>
      </c>
      <c r="C4902" s="1" t="s">
        <v>23900</v>
      </c>
      <c r="D4902" s="1" t="s">
        <v>35704</v>
      </c>
      <c r="E4902" s="1">
        <v>2003</v>
      </c>
      <c r="F4902" s="1" t="s">
        <v>35705</v>
      </c>
      <c r="G4902" s="1">
        <v>14332825</v>
      </c>
      <c r="H4902" s="1">
        <v>6</v>
      </c>
      <c r="I4902" s="1" t="s">
        <v>35706</v>
      </c>
      <c r="J4902" s="1" t="s">
        <v>35707</v>
      </c>
      <c r="K4902" s="1" t="s">
        <v>7972</v>
      </c>
      <c r="L4902" s="1" t="s">
        <v>7969</v>
      </c>
    </row>
    <row r="4903" spans="1:12" ht="37.5">
      <c r="A4903" s="1" t="s">
        <v>35708</v>
      </c>
      <c r="B4903" s="1" t="s">
        <v>35709</v>
      </c>
      <c r="C4903" s="1" t="s">
        <v>23900</v>
      </c>
      <c r="D4903" s="1" t="s">
        <v>35710</v>
      </c>
      <c r="E4903" s="1">
        <v>1995</v>
      </c>
      <c r="F4903" s="1" t="s">
        <v>35711</v>
      </c>
      <c r="G4903" s="1" t="s">
        <v>7969</v>
      </c>
      <c r="H4903" s="1" t="s">
        <v>7969</v>
      </c>
      <c r="I4903" s="1" t="s">
        <v>35712</v>
      </c>
      <c r="J4903" s="1" t="s">
        <v>35713</v>
      </c>
      <c r="K4903" s="1" t="s">
        <v>7972</v>
      </c>
      <c r="L4903" s="1" t="s">
        <v>10473</v>
      </c>
    </row>
    <row r="4904" spans="1:12" ht="37.5">
      <c r="A4904" s="1" t="s">
        <v>35714</v>
      </c>
      <c r="B4904" s="1" t="s">
        <v>35715</v>
      </c>
      <c r="C4904" s="1" t="s">
        <v>23900</v>
      </c>
      <c r="D4904" s="1" t="s">
        <v>35716</v>
      </c>
      <c r="E4904" s="1">
        <v>1997</v>
      </c>
      <c r="F4904" s="1" t="s">
        <v>29917</v>
      </c>
      <c r="G4904" s="1">
        <v>10577149</v>
      </c>
      <c r="H4904" s="1">
        <v>6</v>
      </c>
      <c r="I4904" s="1" t="s">
        <v>35717</v>
      </c>
      <c r="J4904" s="1" t="s">
        <v>35718</v>
      </c>
      <c r="K4904" s="1" t="s">
        <v>7972</v>
      </c>
      <c r="L4904" s="1" t="s">
        <v>7969</v>
      </c>
    </row>
    <row r="4905" spans="1:12" ht="37.5">
      <c r="A4905" s="1" t="s">
        <v>35719</v>
      </c>
      <c r="B4905" s="1" t="s">
        <v>35720</v>
      </c>
      <c r="C4905" s="1" t="s">
        <v>23900</v>
      </c>
      <c r="D4905" s="1" t="s">
        <v>35721</v>
      </c>
      <c r="E4905" s="1">
        <v>2004</v>
      </c>
      <c r="F4905" s="1" t="s">
        <v>16043</v>
      </c>
      <c r="G4905" s="1">
        <v>10782</v>
      </c>
      <c r="H4905" s="1">
        <v>47</v>
      </c>
      <c r="I4905" s="1" t="s">
        <v>35722</v>
      </c>
      <c r="J4905" s="1" t="s">
        <v>35723</v>
      </c>
      <c r="K4905" s="1" t="s">
        <v>7972</v>
      </c>
      <c r="L4905" s="1" t="s">
        <v>7969</v>
      </c>
    </row>
    <row r="4906" spans="1:12" ht="37.5">
      <c r="A4906" s="1" t="s">
        <v>35724</v>
      </c>
      <c r="B4906" s="1" t="s">
        <v>35725</v>
      </c>
      <c r="C4906" s="1" t="s">
        <v>23900</v>
      </c>
      <c r="D4906" s="1" t="s">
        <v>35726</v>
      </c>
      <c r="E4906" s="1">
        <v>2000</v>
      </c>
      <c r="F4906" s="1" t="s">
        <v>30776</v>
      </c>
      <c r="G4906" s="1">
        <v>9251022</v>
      </c>
      <c r="H4906" s="1">
        <v>19</v>
      </c>
      <c r="I4906" s="1" t="s">
        <v>35727</v>
      </c>
      <c r="J4906" s="1" t="s">
        <v>35728</v>
      </c>
      <c r="K4906" s="1" t="s">
        <v>7972</v>
      </c>
      <c r="L4906" s="1" t="s">
        <v>15580</v>
      </c>
    </row>
    <row r="4907" spans="1:12" ht="37.5">
      <c r="A4907" s="1" t="s">
        <v>35729</v>
      </c>
      <c r="B4907" s="1" t="s">
        <v>35730</v>
      </c>
      <c r="C4907" s="1" t="s">
        <v>23900</v>
      </c>
      <c r="D4907" s="1" t="s">
        <v>35731</v>
      </c>
      <c r="E4907" s="1">
        <v>2004</v>
      </c>
      <c r="F4907" s="1" t="s">
        <v>18041</v>
      </c>
      <c r="G4907" s="1">
        <v>15206149</v>
      </c>
      <c r="H4907" s="1">
        <v>5</v>
      </c>
      <c r="I4907" s="1" t="s">
        <v>35732</v>
      </c>
      <c r="J4907" s="1" t="s">
        <v>35733</v>
      </c>
      <c r="K4907" s="1" t="s">
        <v>7972</v>
      </c>
      <c r="L4907" s="1" t="s">
        <v>7969</v>
      </c>
    </row>
    <row r="4908" spans="1:12" ht="37.5">
      <c r="A4908" s="1" t="s">
        <v>35734</v>
      </c>
      <c r="B4908" s="1" t="s">
        <v>35735</v>
      </c>
      <c r="C4908" s="1" t="s">
        <v>23900</v>
      </c>
      <c r="D4908" s="1" t="s">
        <v>35736</v>
      </c>
      <c r="E4908" s="1">
        <v>2001</v>
      </c>
      <c r="F4908" s="1" t="s">
        <v>29972</v>
      </c>
      <c r="G4908" s="1">
        <v>189448</v>
      </c>
      <c r="H4908" s="1">
        <v>47</v>
      </c>
      <c r="I4908" s="1" t="s">
        <v>35737</v>
      </c>
      <c r="J4908" s="1" t="s">
        <v>35738</v>
      </c>
      <c r="K4908" s="1" t="s">
        <v>7972</v>
      </c>
      <c r="L4908" s="1" t="s">
        <v>7969</v>
      </c>
    </row>
    <row r="4909" spans="1:12" ht="37.5">
      <c r="A4909" s="1" t="s">
        <v>35739</v>
      </c>
      <c r="B4909" s="1" t="s">
        <v>35740</v>
      </c>
      <c r="C4909" s="1" t="s">
        <v>23900</v>
      </c>
      <c r="D4909" s="1" t="s">
        <v>35741</v>
      </c>
      <c r="E4909" s="1">
        <v>2000</v>
      </c>
      <c r="F4909" s="1" t="s">
        <v>30628</v>
      </c>
      <c r="G4909" s="1">
        <v>22195491</v>
      </c>
      <c r="H4909" s="1">
        <v>2015</v>
      </c>
      <c r="I4909" s="1" t="s">
        <v>35742</v>
      </c>
      <c r="J4909" s="1" t="s">
        <v>35743</v>
      </c>
      <c r="K4909" s="1" t="s">
        <v>7972</v>
      </c>
      <c r="L4909" s="1" t="s">
        <v>30631</v>
      </c>
    </row>
    <row r="4910" spans="1:12" ht="50">
      <c r="A4910" s="1" t="s">
        <v>35744</v>
      </c>
      <c r="B4910" s="1" t="s">
        <v>35745</v>
      </c>
      <c r="C4910" s="1" t="s">
        <v>23900</v>
      </c>
      <c r="D4910" s="1" t="s">
        <v>35746</v>
      </c>
      <c r="E4910" s="1">
        <v>2003</v>
      </c>
      <c r="F4910" s="1" t="s">
        <v>8831</v>
      </c>
      <c r="G4910" s="1">
        <v>3029743</v>
      </c>
      <c r="H4910" s="1">
        <v>2578</v>
      </c>
      <c r="I4910" s="1" t="s">
        <v>35747</v>
      </c>
      <c r="J4910" s="1" t="s">
        <v>35748</v>
      </c>
      <c r="K4910" s="1" t="s">
        <v>7972</v>
      </c>
      <c r="L4910" s="1" t="s">
        <v>13352</v>
      </c>
    </row>
    <row r="4911" spans="1:12" ht="37.5">
      <c r="A4911" s="1" t="s">
        <v>35749</v>
      </c>
      <c r="B4911" s="1" t="s">
        <v>35750</v>
      </c>
      <c r="C4911" s="1" t="s">
        <v>23900</v>
      </c>
      <c r="D4911" s="1" t="s">
        <v>35751</v>
      </c>
      <c r="E4911" s="1">
        <v>2000</v>
      </c>
      <c r="F4911" s="1" t="s">
        <v>35752</v>
      </c>
      <c r="G4911" s="1" t="s">
        <v>7969</v>
      </c>
      <c r="H4911" s="1">
        <v>1</v>
      </c>
      <c r="I4911" s="1" t="s">
        <v>35753</v>
      </c>
      <c r="J4911" s="1" t="s">
        <v>35754</v>
      </c>
      <c r="K4911" s="1" t="s">
        <v>7972</v>
      </c>
      <c r="L4911" s="1" t="s">
        <v>8102</v>
      </c>
    </row>
    <row r="4912" spans="1:12" ht="37.5">
      <c r="A4912" s="1" t="s">
        <v>35755</v>
      </c>
      <c r="B4912" s="1" t="s">
        <v>35756</v>
      </c>
      <c r="C4912" s="1" t="s">
        <v>23900</v>
      </c>
      <c r="D4912" s="1" t="s">
        <v>35757</v>
      </c>
      <c r="E4912" s="1">
        <v>2005</v>
      </c>
      <c r="F4912" s="1" t="s">
        <v>32799</v>
      </c>
      <c r="G4912" s="1" t="s">
        <v>32800</v>
      </c>
      <c r="H4912" s="1">
        <v>53</v>
      </c>
      <c r="I4912" s="1" t="s">
        <v>35758</v>
      </c>
      <c r="J4912" s="1" t="s">
        <v>35759</v>
      </c>
      <c r="K4912" s="1" t="s">
        <v>7972</v>
      </c>
      <c r="L4912" s="1" t="s">
        <v>7969</v>
      </c>
    </row>
    <row r="4913" spans="1:12" ht="37.5">
      <c r="A4913" s="1" t="s">
        <v>35760</v>
      </c>
      <c r="B4913" s="1" t="s">
        <v>35761</v>
      </c>
      <c r="C4913" s="1" t="s">
        <v>23900</v>
      </c>
      <c r="D4913" s="1" t="s">
        <v>35762</v>
      </c>
      <c r="E4913" s="1">
        <v>2005</v>
      </c>
      <c r="F4913" s="1" t="s">
        <v>35763</v>
      </c>
      <c r="G4913" s="1">
        <v>16872789</v>
      </c>
      <c r="H4913" s="1">
        <v>4</v>
      </c>
      <c r="I4913" s="1" t="s">
        <v>35764</v>
      </c>
      <c r="J4913" s="1" t="s">
        <v>35765</v>
      </c>
      <c r="K4913" s="1" t="s">
        <v>7972</v>
      </c>
      <c r="L4913" s="1" t="s">
        <v>11624</v>
      </c>
    </row>
    <row r="4914" spans="1:12" ht="37.5">
      <c r="A4914" s="1" t="s">
        <v>35766</v>
      </c>
      <c r="B4914" s="1" t="s">
        <v>35767</v>
      </c>
      <c r="C4914" s="1" t="s">
        <v>23900</v>
      </c>
      <c r="D4914" s="1" t="s">
        <v>35768</v>
      </c>
      <c r="E4914" s="1">
        <v>2003</v>
      </c>
      <c r="F4914" s="1" t="s">
        <v>35769</v>
      </c>
      <c r="G4914" s="1">
        <v>664200</v>
      </c>
      <c r="H4914" s="1">
        <v>37</v>
      </c>
      <c r="I4914" s="1" t="s">
        <v>35770</v>
      </c>
      <c r="J4914" s="1" t="s">
        <v>35771</v>
      </c>
      <c r="K4914" s="1" t="s">
        <v>7972</v>
      </c>
      <c r="L4914" s="1" t="s">
        <v>35772</v>
      </c>
    </row>
    <row r="4915" spans="1:12" ht="37.5">
      <c r="A4915" s="1" t="s">
        <v>35773</v>
      </c>
      <c r="B4915" s="1" t="s">
        <v>35774</v>
      </c>
      <c r="C4915" s="1" t="s">
        <v>23900</v>
      </c>
      <c r="D4915" s="1" t="s">
        <v>35775</v>
      </c>
      <c r="E4915" s="1">
        <v>1998</v>
      </c>
      <c r="F4915" s="1" t="s">
        <v>16699</v>
      </c>
      <c r="G4915" s="1">
        <v>1651684</v>
      </c>
      <c r="H4915" s="1">
        <v>66</v>
      </c>
      <c r="I4915" s="1" t="s">
        <v>35776</v>
      </c>
      <c r="J4915" s="1" t="s">
        <v>35777</v>
      </c>
      <c r="K4915" s="1" t="s">
        <v>7972</v>
      </c>
      <c r="L4915" s="1" t="s">
        <v>8969</v>
      </c>
    </row>
    <row r="4916" spans="1:12" ht="37.5">
      <c r="A4916" s="1" t="s">
        <v>35778</v>
      </c>
      <c r="B4916" s="1" t="s">
        <v>35779</v>
      </c>
      <c r="C4916" s="1" t="s">
        <v>23900</v>
      </c>
      <c r="D4916" s="1" t="s">
        <v>35780</v>
      </c>
      <c r="E4916" s="1">
        <v>2004</v>
      </c>
      <c r="F4916" s="1" t="s">
        <v>18041</v>
      </c>
      <c r="G4916" s="1">
        <v>15206149</v>
      </c>
      <c r="H4916" s="1">
        <v>5</v>
      </c>
      <c r="I4916" s="1" t="s">
        <v>35781</v>
      </c>
      <c r="J4916" s="1" t="s">
        <v>35782</v>
      </c>
      <c r="K4916" s="1" t="s">
        <v>7972</v>
      </c>
      <c r="L4916" s="1" t="s">
        <v>7969</v>
      </c>
    </row>
    <row r="4917" spans="1:12" ht="37.5">
      <c r="A4917" s="1" t="s">
        <v>35783</v>
      </c>
      <c r="B4917" s="1" t="s">
        <v>35784</v>
      </c>
      <c r="C4917" s="1" t="s">
        <v>23900</v>
      </c>
      <c r="D4917" s="1" t="s">
        <v>35785</v>
      </c>
      <c r="E4917" s="1">
        <v>1998</v>
      </c>
      <c r="F4917" s="1" t="s">
        <v>35786</v>
      </c>
      <c r="G4917" s="1">
        <v>8954801</v>
      </c>
      <c r="H4917" s="1">
        <v>11</v>
      </c>
      <c r="I4917" s="1" t="s">
        <v>35787</v>
      </c>
      <c r="J4917" s="1" t="s">
        <v>35788</v>
      </c>
      <c r="K4917" s="1" t="s">
        <v>7972</v>
      </c>
      <c r="L4917" s="1" t="s">
        <v>35789</v>
      </c>
    </row>
    <row r="4918" spans="1:12" ht="37.5">
      <c r="A4918" s="1" t="s">
        <v>35790</v>
      </c>
      <c r="B4918" s="1" t="s">
        <v>35791</v>
      </c>
      <c r="C4918" s="1" t="s">
        <v>23900</v>
      </c>
      <c r="D4918" s="1" t="s">
        <v>35792</v>
      </c>
      <c r="E4918" s="1">
        <v>1996</v>
      </c>
      <c r="F4918" s="1" t="s">
        <v>24545</v>
      </c>
      <c r="G4918" s="1">
        <v>189162</v>
      </c>
      <c r="H4918" s="1">
        <v>29</v>
      </c>
      <c r="I4918" s="1" t="s">
        <v>35793</v>
      </c>
      <c r="J4918" s="1" t="s">
        <v>35794</v>
      </c>
      <c r="K4918" s="1" t="s">
        <v>7972</v>
      </c>
      <c r="L4918" s="1" t="s">
        <v>7969</v>
      </c>
    </row>
    <row r="4919" spans="1:12" ht="50">
      <c r="A4919" s="1" t="s">
        <v>35795</v>
      </c>
      <c r="B4919" s="1" t="s">
        <v>35796</v>
      </c>
      <c r="C4919" s="1" t="s">
        <v>23900</v>
      </c>
      <c r="D4919" s="1" t="s">
        <v>35797</v>
      </c>
      <c r="E4919" s="1">
        <v>2002</v>
      </c>
      <c r="F4919" s="1" t="s">
        <v>8831</v>
      </c>
      <c r="G4919" s="1">
        <v>3029743</v>
      </c>
      <c r="H4919" s="1">
        <v>2320</v>
      </c>
      <c r="I4919" s="1" t="s">
        <v>16137</v>
      </c>
      <c r="J4919" s="1" t="s">
        <v>35798</v>
      </c>
      <c r="K4919" s="1" t="s">
        <v>7972</v>
      </c>
      <c r="L4919" s="1" t="s">
        <v>13352</v>
      </c>
    </row>
    <row r="4920" spans="1:12" ht="50">
      <c r="A4920" s="1" t="s">
        <v>35799</v>
      </c>
      <c r="B4920" s="1" t="s">
        <v>35800</v>
      </c>
      <c r="C4920" s="1" t="s">
        <v>23900</v>
      </c>
      <c r="D4920" s="1" t="s">
        <v>35801</v>
      </c>
      <c r="E4920" s="1">
        <v>2001</v>
      </c>
      <c r="F4920" s="1" t="s">
        <v>8831</v>
      </c>
      <c r="G4920" s="1">
        <v>3029743</v>
      </c>
      <c r="H4920" s="1">
        <v>1973</v>
      </c>
      <c r="I4920" s="1" t="s">
        <v>35508</v>
      </c>
      <c r="J4920" s="1" t="s">
        <v>35802</v>
      </c>
      <c r="K4920" s="1" t="s">
        <v>7972</v>
      </c>
      <c r="L4920" s="1" t="s">
        <v>13352</v>
      </c>
    </row>
    <row r="4921" spans="1:12" ht="50">
      <c r="A4921" s="1" t="s">
        <v>35803</v>
      </c>
      <c r="B4921" s="1" t="s">
        <v>35804</v>
      </c>
      <c r="C4921" s="1" t="s">
        <v>23900</v>
      </c>
      <c r="D4921" s="1" t="s">
        <v>35805</v>
      </c>
      <c r="E4921" s="1">
        <v>2000</v>
      </c>
      <c r="F4921" s="1" t="s">
        <v>8831</v>
      </c>
      <c r="G4921" s="1">
        <v>3029743</v>
      </c>
      <c r="H4921" s="1">
        <v>1807</v>
      </c>
      <c r="I4921" s="1" t="s">
        <v>35806</v>
      </c>
      <c r="J4921" s="1" t="s">
        <v>35807</v>
      </c>
      <c r="K4921" s="1" t="s">
        <v>7972</v>
      </c>
      <c r="L4921" s="1" t="s">
        <v>13352</v>
      </c>
    </row>
    <row r="4922" spans="1:12" ht="37.5">
      <c r="A4922" s="1" t="s">
        <v>35808</v>
      </c>
      <c r="B4922" s="1" t="s">
        <v>35809</v>
      </c>
      <c r="C4922" s="1" t="s">
        <v>23900</v>
      </c>
      <c r="D4922" s="1" t="s">
        <v>35810</v>
      </c>
      <c r="E4922" s="1">
        <v>2002</v>
      </c>
      <c r="F4922" s="1" t="s">
        <v>11020</v>
      </c>
      <c r="G4922" s="1">
        <v>457906</v>
      </c>
      <c r="H4922" s="1">
        <v>28</v>
      </c>
      <c r="I4922" s="1" t="s">
        <v>35811</v>
      </c>
      <c r="J4922" s="1" t="s">
        <v>35812</v>
      </c>
      <c r="K4922" s="1" t="s">
        <v>7972</v>
      </c>
      <c r="L4922" s="1" t="s">
        <v>8027</v>
      </c>
    </row>
    <row r="4923" spans="1:12" ht="37.5">
      <c r="A4923" s="1" t="s">
        <v>35813</v>
      </c>
      <c r="B4923" s="1" t="s">
        <v>35814</v>
      </c>
      <c r="C4923" s="1" t="s">
        <v>23900</v>
      </c>
      <c r="D4923" s="1" t="s">
        <v>35815</v>
      </c>
      <c r="E4923" s="1">
        <v>1999</v>
      </c>
      <c r="F4923" s="1" t="s">
        <v>24863</v>
      </c>
      <c r="G4923" s="1">
        <v>13865056</v>
      </c>
      <c r="H4923" s="1">
        <v>55</v>
      </c>
      <c r="I4923" s="1" t="s">
        <v>35816</v>
      </c>
      <c r="J4923" s="1" t="s">
        <v>35817</v>
      </c>
      <c r="K4923" s="1" t="s">
        <v>7972</v>
      </c>
      <c r="L4923" s="1" t="s">
        <v>35818</v>
      </c>
    </row>
    <row r="4924" spans="1:12" ht="37.5">
      <c r="A4924" s="1" t="s">
        <v>35819</v>
      </c>
      <c r="B4924" s="1" t="s">
        <v>35820</v>
      </c>
      <c r="C4924" s="1" t="s">
        <v>23900</v>
      </c>
      <c r="D4924" s="1" t="s">
        <v>35821</v>
      </c>
      <c r="E4924" s="1">
        <v>2003</v>
      </c>
      <c r="F4924" s="1" t="s">
        <v>17510</v>
      </c>
      <c r="G4924" s="1">
        <v>1678655</v>
      </c>
      <c r="H4924" s="1">
        <v>24</v>
      </c>
      <c r="I4924" s="1" t="s">
        <v>35822</v>
      </c>
      <c r="J4924" s="1" t="s">
        <v>35823</v>
      </c>
      <c r="K4924" s="1" t="s">
        <v>7972</v>
      </c>
      <c r="L4924" s="1" t="s">
        <v>8969</v>
      </c>
    </row>
    <row r="4925" spans="1:12" ht="50">
      <c r="A4925" s="1" t="s">
        <v>35824</v>
      </c>
      <c r="B4925" s="1" t="s">
        <v>35825</v>
      </c>
      <c r="C4925" s="1" t="s">
        <v>23900</v>
      </c>
      <c r="D4925" s="1" t="s">
        <v>35826</v>
      </c>
      <c r="E4925" s="1">
        <v>2004</v>
      </c>
      <c r="F4925" s="1" t="s">
        <v>8831</v>
      </c>
      <c r="G4925" s="1">
        <v>3029743</v>
      </c>
      <c r="H4925" s="1">
        <v>3183</v>
      </c>
      <c r="I4925" s="1" t="s">
        <v>35827</v>
      </c>
      <c r="J4925" s="1" t="s">
        <v>35828</v>
      </c>
      <c r="K4925" s="1" t="s">
        <v>7972</v>
      </c>
      <c r="L4925" s="1" t="s">
        <v>13352</v>
      </c>
    </row>
    <row r="4926" spans="1:12" ht="37.5">
      <c r="A4926" s="1" t="s">
        <v>35829</v>
      </c>
      <c r="B4926" s="1" t="s">
        <v>35830</v>
      </c>
      <c r="C4926" s="1" t="s">
        <v>23900</v>
      </c>
      <c r="D4926" s="1" t="s">
        <v>35831</v>
      </c>
      <c r="E4926" s="1">
        <v>1999</v>
      </c>
      <c r="F4926" s="1" t="s">
        <v>18041</v>
      </c>
      <c r="G4926" s="1">
        <v>7367791</v>
      </c>
      <c r="H4926" s="1">
        <v>6</v>
      </c>
      <c r="I4926" s="1" t="s">
        <v>35832</v>
      </c>
      <c r="J4926" s="1" t="s">
        <v>35833</v>
      </c>
      <c r="K4926" s="1" t="s">
        <v>7972</v>
      </c>
      <c r="L4926" s="1" t="s">
        <v>35398</v>
      </c>
    </row>
    <row r="4927" spans="1:12" ht="37.5">
      <c r="A4927" s="1" t="s">
        <v>35834</v>
      </c>
      <c r="B4927" s="1" t="s">
        <v>35835</v>
      </c>
      <c r="C4927" s="1" t="s">
        <v>23900</v>
      </c>
      <c r="D4927" s="1" t="s">
        <v>35836</v>
      </c>
      <c r="E4927" s="1">
        <v>2003</v>
      </c>
      <c r="F4927" s="1" t="s">
        <v>9725</v>
      </c>
      <c r="G4927" s="1">
        <v>10636692</v>
      </c>
      <c r="H4927" s="1">
        <v>11</v>
      </c>
      <c r="I4927" s="1" t="s">
        <v>35837</v>
      </c>
      <c r="J4927" s="1" t="s">
        <v>35838</v>
      </c>
      <c r="K4927" s="1" t="s">
        <v>7972</v>
      </c>
      <c r="L4927" s="1" t="s">
        <v>7969</v>
      </c>
    </row>
    <row r="4928" spans="1:12" ht="62.5">
      <c r="A4928" s="1" t="s">
        <v>35839</v>
      </c>
      <c r="B4928" s="1" t="s">
        <v>35840</v>
      </c>
      <c r="C4928" s="1" t="s">
        <v>23900</v>
      </c>
      <c r="D4928" s="1" t="s">
        <v>35841</v>
      </c>
      <c r="E4928" s="1">
        <v>2003</v>
      </c>
      <c r="F4928" s="1" t="s">
        <v>35842</v>
      </c>
      <c r="G4928" s="1" t="s">
        <v>7969</v>
      </c>
      <c r="H4928" s="1">
        <v>2</v>
      </c>
      <c r="I4928" s="1" t="s">
        <v>35843</v>
      </c>
      <c r="J4928" s="1" t="s">
        <v>35844</v>
      </c>
      <c r="K4928" s="1" t="s">
        <v>7972</v>
      </c>
      <c r="L4928" s="1" t="s">
        <v>8102</v>
      </c>
    </row>
    <row r="4929" spans="1:12" ht="50">
      <c r="A4929" s="1" t="s">
        <v>35845</v>
      </c>
      <c r="B4929" s="1" t="s">
        <v>35846</v>
      </c>
      <c r="C4929" s="1" t="s">
        <v>23900</v>
      </c>
      <c r="D4929" s="1" t="s">
        <v>35847</v>
      </c>
      <c r="E4929" s="1">
        <v>1999</v>
      </c>
      <c r="F4929" s="1" t="s">
        <v>8831</v>
      </c>
      <c r="G4929" s="1">
        <v>3029743</v>
      </c>
      <c r="H4929" s="1">
        <v>1592</v>
      </c>
      <c r="I4929" s="1" t="s">
        <v>35848</v>
      </c>
      <c r="J4929" s="1" t="s">
        <v>35849</v>
      </c>
      <c r="K4929" s="1" t="s">
        <v>7972</v>
      </c>
      <c r="L4929" s="1" t="s">
        <v>13352</v>
      </c>
    </row>
    <row r="4930" spans="1:12" ht="37.5">
      <c r="A4930" s="1" t="s">
        <v>35850</v>
      </c>
      <c r="B4930" s="1" t="s">
        <v>35851</v>
      </c>
      <c r="C4930" s="1" t="s">
        <v>23900</v>
      </c>
      <c r="D4930" s="1" t="s">
        <v>35852</v>
      </c>
      <c r="E4930" s="1">
        <v>2000</v>
      </c>
      <c r="F4930" s="1" t="s">
        <v>35853</v>
      </c>
      <c r="G4930" s="1" t="s">
        <v>7969</v>
      </c>
      <c r="H4930" s="1" t="s">
        <v>7969</v>
      </c>
      <c r="I4930" s="1" t="s">
        <v>35854</v>
      </c>
      <c r="J4930" s="1" t="s">
        <v>35855</v>
      </c>
      <c r="K4930" s="1" t="s">
        <v>7972</v>
      </c>
      <c r="L4930" s="1" t="s">
        <v>7969</v>
      </c>
    </row>
    <row r="4931" spans="1:12" ht="37.5">
      <c r="A4931" s="1" t="s">
        <v>35856</v>
      </c>
      <c r="B4931" s="1" t="s">
        <v>35857</v>
      </c>
      <c r="C4931" s="1" t="s">
        <v>23900</v>
      </c>
      <c r="D4931" s="1" t="s">
        <v>35858</v>
      </c>
      <c r="E4931" s="1">
        <v>1999</v>
      </c>
      <c r="F4931" s="1" t="s">
        <v>23855</v>
      </c>
      <c r="G4931" s="1">
        <v>189219</v>
      </c>
      <c r="H4931" s="1">
        <v>87</v>
      </c>
      <c r="I4931" s="1" t="s">
        <v>35859</v>
      </c>
      <c r="J4931" s="1" t="s">
        <v>35860</v>
      </c>
      <c r="K4931" s="1" t="s">
        <v>7972</v>
      </c>
      <c r="L4931" s="1" t="s">
        <v>35398</v>
      </c>
    </row>
    <row r="4932" spans="1:12" ht="37.5">
      <c r="A4932" s="1" t="s">
        <v>35861</v>
      </c>
      <c r="B4932" s="1" t="s">
        <v>35862</v>
      </c>
      <c r="C4932" s="1" t="s">
        <v>23900</v>
      </c>
      <c r="D4932" s="1" t="s">
        <v>35863</v>
      </c>
      <c r="E4932" s="1">
        <v>2003</v>
      </c>
      <c r="F4932" s="1" t="s">
        <v>32799</v>
      </c>
      <c r="G4932" s="1" t="s">
        <v>32800</v>
      </c>
      <c r="H4932" s="1">
        <v>51</v>
      </c>
      <c r="I4932" s="1" t="s">
        <v>35864</v>
      </c>
      <c r="J4932" s="1" t="s">
        <v>35865</v>
      </c>
      <c r="K4932" s="1" t="s">
        <v>7972</v>
      </c>
      <c r="L4932" s="1" t="s">
        <v>7969</v>
      </c>
    </row>
    <row r="4933" spans="1:12" ht="37.5">
      <c r="A4933" s="1" t="s">
        <v>35866</v>
      </c>
      <c r="B4933" s="1" t="s">
        <v>35867</v>
      </c>
      <c r="C4933" s="1" t="s">
        <v>23900</v>
      </c>
      <c r="D4933" s="1" t="s">
        <v>35868</v>
      </c>
      <c r="E4933" s="1">
        <v>2005</v>
      </c>
      <c r="F4933" s="1" t="s">
        <v>29917</v>
      </c>
      <c r="G4933" s="1">
        <v>10577149</v>
      </c>
      <c r="H4933" s="1">
        <v>14</v>
      </c>
      <c r="I4933" s="1" t="s">
        <v>35869</v>
      </c>
      <c r="J4933" s="1" t="s">
        <v>35870</v>
      </c>
      <c r="K4933" s="1" t="s">
        <v>7972</v>
      </c>
      <c r="L4933" s="1" t="s">
        <v>7969</v>
      </c>
    </row>
    <row r="4934" spans="1:12" ht="37.5">
      <c r="A4934" s="1" t="s">
        <v>35871</v>
      </c>
      <c r="B4934" s="1" t="s">
        <v>35872</v>
      </c>
      <c r="C4934" s="1" t="s">
        <v>23900</v>
      </c>
      <c r="D4934" s="1" t="s">
        <v>35873</v>
      </c>
      <c r="E4934" s="1">
        <v>2004</v>
      </c>
      <c r="F4934" s="1" t="s">
        <v>35874</v>
      </c>
      <c r="G4934" s="1" t="s">
        <v>7969</v>
      </c>
      <c r="H4934" s="1" t="s">
        <v>7969</v>
      </c>
      <c r="I4934" s="1" t="s">
        <v>35875</v>
      </c>
      <c r="J4934" s="1" t="s">
        <v>35876</v>
      </c>
      <c r="K4934" s="1" t="s">
        <v>7972</v>
      </c>
      <c r="L4934" s="1" t="s">
        <v>7969</v>
      </c>
    </row>
    <row r="4935" spans="1:12" ht="37.5">
      <c r="A4935" s="1" t="s">
        <v>35877</v>
      </c>
      <c r="B4935" s="1" t="s">
        <v>35878</v>
      </c>
      <c r="C4935" s="1" t="s">
        <v>23900</v>
      </c>
      <c r="D4935" s="1" t="s">
        <v>35879</v>
      </c>
      <c r="E4935" s="1">
        <v>1997</v>
      </c>
      <c r="F4935" s="1" t="s">
        <v>8792</v>
      </c>
      <c r="G4935" s="1" t="s">
        <v>30651</v>
      </c>
      <c r="H4935" s="1">
        <v>3016</v>
      </c>
      <c r="I4935" s="1" t="s">
        <v>35880</v>
      </c>
      <c r="J4935" s="1" t="s">
        <v>35881</v>
      </c>
      <c r="K4935" s="1" t="s">
        <v>7972</v>
      </c>
      <c r="L4935" s="1" t="s">
        <v>7969</v>
      </c>
    </row>
    <row r="4936" spans="1:12" ht="50">
      <c r="A4936" s="1" t="s">
        <v>35882</v>
      </c>
      <c r="B4936" s="1" t="s">
        <v>35883</v>
      </c>
      <c r="C4936" s="1" t="s">
        <v>23900</v>
      </c>
      <c r="D4936" s="1" t="s">
        <v>35884</v>
      </c>
      <c r="E4936" s="1">
        <v>1999</v>
      </c>
      <c r="F4936" s="1" t="s">
        <v>8831</v>
      </c>
      <c r="G4936" s="1">
        <v>3029743</v>
      </c>
      <c r="H4936" s="1">
        <v>1556</v>
      </c>
      <c r="I4936" s="1" t="s">
        <v>35787</v>
      </c>
      <c r="J4936" s="1" t="s">
        <v>35885</v>
      </c>
      <c r="K4936" s="1" t="s">
        <v>7972</v>
      </c>
      <c r="L4936" s="1" t="s">
        <v>13352</v>
      </c>
    </row>
    <row r="4937" spans="1:12" ht="50">
      <c r="A4937" s="1" t="s">
        <v>35886</v>
      </c>
      <c r="B4937" s="1" t="s">
        <v>35887</v>
      </c>
      <c r="C4937" s="1" t="s">
        <v>23900</v>
      </c>
      <c r="D4937" s="1" t="s">
        <v>35888</v>
      </c>
      <c r="E4937" s="1">
        <v>1949</v>
      </c>
      <c r="F4937" s="1" t="s">
        <v>35889</v>
      </c>
      <c r="G4937" s="1">
        <v>58580</v>
      </c>
      <c r="H4937" s="1">
        <v>28</v>
      </c>
      <c r="I4937" s="1" t="s">
        <v>35890</v>
      </c>
      <c r="J4937" s="1" t="s">
        <v>35891</v>
      </c>
      <c r="K4937" s="1" t="s">
        <v>7972</v>
      </c>
      <c r="L4937" s="1" t="s">
        <v>7969</v>
      </c>
    </row>
    <row r="4938" spans="1:12" ht="37.5">
      <c r="A4938" s="1" t="s">
        <v>35892</v>
      </c>
      <c r="B4938" s="1" t="s">
        <v>35893</v>
      </c>
      <c r="C4938" s="1" t="s">
        <v>23900</v>
      </c>
      <c r="D4938" s="1" t="s">
        <v>35894</v>
      </c>
      <c r="E4938" s="1">
        <v>1994</v>
      </c>
      <c r="F4938" s="1" t="s">
        <v>15577</v>
      </c>
      <c r="G4938" s="1">
        <v>1389130</v>
      </c>
      <c r="H4938" s="1">
        <v>31</v>
      </c>
      <c r="I4938" s="1" t="s">
        <v>35895</v>
      </c>
      <c r="J4938" s="1" t="s">
        <v>35896</v>
      </c>
      <c r="K4938" s="1" t="s">
        <v>7972</v>
      </c>
      <c r="L4938" s="1" t="s">
        <v>22570</v>
      </c>
    </row>
    <row r="4939" spans="1:12" ht="37.5">
      <c r="A4939" s="1" t="s">
        <v>35897</v>
      </c>
      <c r="B4939" s="1" t="s">
        <v>35898</v>
      </c>
      <c r="C4939" s="1" t="s">
        <v>23900</v>
      </c>
      <c r="D4939" s="1" t="s">
        <v>35899</v>
      </c>
      <c r="E4939" s="1">
        <v>1979</v>
      </c>
      <c r="F4939" s="1" t="s">
        <v>16043</v>
      </c>
      <c r="G4939" s="1">
        <v>10782</v>
      </c>
      <c r="H4939" s="1">
        <v>22</v>
      </c>
      <c r="I4939" s="1" t="s">
        <v>35900</v>
      </c>
      <c r="J4939" s="1" t="s">
        <v>35901</v>
      </c>
      <c r="K4939" s="1" t="s">
        <v>7972</v>
      </c>
      <c r="L4939" s="1" t="s">
        <v>7969</v>
      </c>
    </row>
    <row r="4940" spans="1:12" ht="37.5">
      <c r="A4940" s="1" t="s">
        <v>35902</v>
      </c>
      <c r="B4940" s="1" t="s">
        <v>35903</v>
      </c>
      <c r="C4940" s="1" t="s">
        <v>23900</v>
      </c>
      <c r="D4940" s="1" t="s">
        <v>35904</v>
      </c>
      <c r="E4940" s="1">
        <v>1973</v>
      </c>
      <c r="F4940" s="1" t="s">
        <v>35518</v>
      </c>
      <c r="G4940" s="1">
        <v>28231</v>
      </c>
      <c r="H4940" s="1">
        <v>24</v>
      </c>
      <c r="I4940" s="1" t="s">
        <v>35905</v>
      </c>
      <c r="J4940" s="1" t="s">
        <v>35906</v>
      </c>
      <c r="K4940" s="1" t="s">
        <v>7972</v>
      </c>
      <c r="L4940" s="1" t="s">
        <v>7969</v>
      </c>
    </row>
    <row r="4941" spans="1:12" ht="37.5">
      <c r="A4941" s="1" t="s">
        <v>35907</v>
      </c>
      <c r="B4941" s="1" t="s">
        <v>35908</v>
      </c>
      <c r="C4941" s="1" t="s">
        <v>23900</v>
      </c>
      <c r="D4941" s="1" t="s">
        <v>35909</v>
      </c>
      <c r="E4941" s="1">
        <v>1955</v>
      </c>
      <c r="F4941" s="1" t="s">
        <v>35910</v>
      </c>
      <c r="G4941" s="1">
        <v>335533</v>
      </c>
      <c r="H4941" s="1">
        <v>69</v>
      </c>
      <c r="I4941" s="1" t="s">
        <v>35911</v>
      </c>
      <c r="J4941" s="1" t="s">
        <v>35912</v>
      </c>
      <c r="K4941" s="1" t="s">
        <v>7972</v>
      </c>
      <c r="L4941" s="1" t="s">
        <v>7969</v>
      </c>
    </row>
    <row r="4942" spans="1:12" ht="50">
      <c r="A4942" s="1" t="s">
        <v>35913</v>
      </c>
      <c r="B4942" s="1" t="s">
        <v>35914</v>
      </c>
      <c r="C4942" s="1" t="s">
        <v>23900</v>
      </c>
      <c r="D4942" s="1" t="s">
        <v>35915</v>
      </c>
      <c r="E4942" s="1">
        <v>1985</v>
      </c>
      <c r="F4942" s="1" t="s">
        <v>8831</v>
      </c>
      <c r="G4942" s="1">
        <v>3029743</v>
      </c>
      <c r="H4942" s="1">
        <v>209</v>
      </c>
      <c r="I4942" s="1" t="s">
        <v>35916</v>
      </c>
      <c r="J4942" s="1" t="s">
        <v>35917</v>
      </c>
      <c r="K4942" s="1" t="s">
        <v>7972</v>
      </c>
      <c r="L4942" s="1" t="s">
        <v>13352</v>
      </c>
    </row>
    <row r="4943" spans="1:12" ht="37.5">
      <c r="A4943" s="1" t="s">
        <v>35918</v>
      </c>
      <c r="B4943" s="1" t="s">
        <v>35919</v>
      </c>
      <c r="C4943" s="1" t="s">
        <v>23900</v>
      </c>
      <c r="D4943" s="1" t="s">
        <v>35920</v>
      </c>
      <c r="E4943" s="1">
        <v>1980</v>
      </c>
      <c r="F4943" s="1" t="s">
        <v>35921</v>
      </c>
      <c r="G4943" s="1">
        <v>189286</v>
      </c>
      <c r="H4943" s="1">
        <v>25</v>
      </c>
      <c r="I4943" s="1" t="s">
        <v>35922</v>
      </c>
      <c r="J4943" s="1" t="s">
        <v>35923</v>
      </c>
      <c r="K4943" s="1" t="s">
        <v>7972</v>
      </c>
      <c r="L4943" s="1" t="s">
        <v>7969</v>
      </c>
    </row>
    <row r="4944" spans="1:12" ht="37.5">
      <c r="A4944" s="1" t="s">
        <v>35924</v>
      </c>
      <c r="B4944" s="1" t="s">
        <v>35925</v>
      </c>
      <c r="C4944" s="1" t="s">
        <v>23900</v>
      </c>
      <c r="D4944" s="1" t="s">
        <v>35926</v>
      </c>
      <c r="E4944" s="1">
        <v>1993</v>
      </c>
      <c r="F4944" s="1" t="s">
        <v>35927</v>
      </c>
      <c r="G4944" s="1" t="s">
        <v>35928</v>
      </c>
      <c r="H4944" s="1">
        <v>11</v>
      </c>
      <c r="I4944" s="1" t="s">
        <v>35929</v>
      </c>
      <c r="J4944" s="1" t="s">
        <v>35930</v>
      </c>
      <c r="K4944" s="1" t="s">
        <v>7972</v>
      </c>
      <c r="L4944" s="1" t="s">
        <v>7969</v>
      </c>
    </row>
    <row r="4945" spans="1:12" ht="37.5">
      <c r="A4945" s="1" t="s">
        <v>35931</v>
      </c>
      <c r="B4945" s="1" t="s">
        <v>35932</v>
      </c>
      <c r="C4945" s="1" t="s">
        <v>23900</v>
      </c>
      <c r="D4945" s="1" t="s">
        <v>35933</v>
      </c>
      <c r="E4945" s="1">
        <v>1952</v>
      </c>
      <c r="F4945" s="1" t="s">
        <v>35934</v>
      </c>
      <c r="G4945" s="1">
        <v>968390</v>
      </c>
      <c r="H4945" s="1">
        <v>40</v>
      </c>
      <c r="I4945" s="1" t="s">
        <v>35935</v>
      </c>
      <c r="J4945" s="1" t="s">
        <v>35936</v>
      </c>
      <c r="K4945" s="1" t="s">
        <v>7972</v>
      </c>
      <c r="L4945" s="1" t="s">
        <v>7969</v>
      </c>
    </row>
    <row r="4946" spans="1:12" ht="37.5">
      <c r="A4946" s="1" t="s">
        <v>35937</v>
      </c>
      <c r="B4946" s="1" t="s">
        <v>35938</v>
      </c>
      <c r="C4946" s="1" t="s">
        <v>23900</v>
      </c>
      <c r="D4946" s="1" t="s">
        <v>35939</v>
      </c>
      <c r="E4946" s="1">
        <v>1995</v>
      </c>
      <c r="F4946" s="1" t="s">
        <v>35940</v>
      </c>
      <c r="G4946" s="1" t="s">
        <v>7969</v>
      </c>
      <c r="H4946" s="1" t="s">
        <v>7969</v>
      </c>
      <c r="I4946" s="1" t="s">
        <v>35941</v>
      </c>
      <c r="J4946" s="1" t="s">
        <v>35942</v>
      </c>
      <c r="K4946" s="1" t="s">
        <v>7972</v>
      </c>
      <c r="L4946" s="1" t="s">
        <v>8102</v>
      </c>
    </row>
    <row r="4947" spans="1:12" ht="37.5">
      <c r="A4947" s="1" t="s">
        <v>35943</v>
      </c>
      <c r="B4947" s="1" t="s">
        <v>35944</v>
      </c>
      <c r="C4947" s="1" t="s">
        <v>23900</v>
      </c>
      <c r="D4947" s="1" t="s">
        <v>35945</v>
      </c>
      <c r="E4947" s="1">
        <v>1992</v>
      </c>
      <c r="F4947" s="1" t="s">
        <v>16126</v>
      </c>
      <c r="G4947" s="1">
        <v>10639527</v>
      </c>
      <c r="H4947" s="1" t="s">
        <v>7969</v>
      </c>
      <c r="I4947" s="1" t="s">
        <v>35946</v>
      </c>
      <c r="J4947" s="1" t="s">
        <v>35947</v>
      </c>
      <c r="K4947" s="1" t="s">
        <v>7972</v>
      </c>
      <c r="L4947" s="1" t="s">
        <v>8324</v>
      </c>
    </row>
    <row r="4948" spans="1:12" ht="37.5">
      <c r="A4948" s="1" t="s">
        <v>35948</v>
      </c>
      <c r="B4948" s="1" t="s">
        <v>35949</v>
      </c>
      <c r="C4948" s="1" t="s">
        <v>23900</v>
      </c>
      <c r="D4948" s="1" t="s">
        <v>35950</v>
      </c>
      <c r="E4948" s="1">
        <v>1976</v>
      </c>
      <c r="F4948" s="1" t="s">
        <v>29972</v>
      </c>
      <c r="G4948" s="1">
        <v>189448</v>
      </c>
      <c r="H4948" s="1">
        <v>22</v>
      </c>
      <c r="I4948" s="1" t="s">
        <v>35951</v>
      </c>
      <c r="J4948" s="1" t="s">
        <v>35952</v>
      </c>
      <c r="K4948" s="1" t="s">
        <v>7972</v>
      </c>
      <c r="L4948" s="1" t="s">
        <v>7969</v>
      </c>
    </row>
    <row r="4949" spans="1:12" ht="50">
      <c r="A4949" s="1" t="s">
        <v>35953</v>
      </c>
      <c r="B4949" s="1" t="s">
        <v>35954</v>
      </c>
      <c r="C4949" s="1" t="s">
        <v>23900</v>
      </c>
      <c r="D4949" s="1" t="s">
        <v>35955</v>
      </c>
      <c r="E4949" s="1">
        <v>1993</v>
      </c>
      <c r="F4949" s="1" t="s">
        <v>8831</v>
      </c>
      <c r="G4949" s="1">
        <v>3029743</v>
      </c>
      <c r="H4949" s="1">
        <v>740</v>
      </c>
      <c r="I4949" s="1" t="s">
        <v>35956</v>
      </c>
      <c r="J4949" s="1" t="s">
        <v>35957</v>
      </c>
      <c r="K4949" s="1" t="s">
        <v>7972</v>
      </c>
      <c r="L4949" s="1" t="s">
        <v>13352</v>
      </c>
    </row>
    <row r="4950" spans="1:12" ht="50">
      <c r="A4950" s="1" t="s">
        <v>35958</v>
      </c>
      <c r="B4950" s="1" t="s">
        <v>35959</v>
      </c>
      <c r="C4950" s="1" t="s">
        <v>23900</v>
      </c>
      <c r="D4950" s="1" t="s">
        <v>35960</v>
      </c>
      <c r="E4950" s="1">
        <v>1994</v>
      </c>
      <c r="F4950" s="1" t="s">
        <v>8831</v>
      </c>
      <c r="G4950" s="1">
        <v>3029743</v>
      </c>
      <c r="H4950" s="1">
        <v>765</v>
      </c>
      <c r="I4950" s="1" t="s">
        <v>35961</v>
      </c>
      <c r="J4950" s="1" t="s">
        <v>35962</v>
      </c>
      <c r="K4950" s="1" t="s">
        <v>7972</v>
      </c>
      <c r="L4950" s="1" t="s">
        <v>13352</v>
      </c>
    </row>
    <row r="4951" spans="1:12" ht="37.5">
      <c r="A4951" s="1" t="s">
        <v>35963</v>
      </c>
      <c r="B4951" s="1" t="s">
        <v>35964</v>
      </c>
      <c r="C4951" s="1" t="s">
        <v>23900</v>
      </c>
      <c r="D4951" s="1" t="s">
        <v>35965</v>
      </c>
      <c r="E4951" s="1">
        <v>1994</v>
      </c>
      <c r="F4951" s="1" t="s">
        <v>31643</v>
      </c>
      <c r="G4951" s="1">
        <v>1636804</v>
      </c>
      <c r="H4951" s="1">
        <v>32</v>
      </c>
      <c r="I4951" s="1" t="s">
        <v>35966</v>
      </c>
      <c r="J4951" s="1" t="s">
        <v>35967</v>
      </c>
      <c r="K4951" s="1" t="s">
        <v>7972</v>
      </c>
      <c r="L4951" s="1" t="s">
        <v>7969</v>
      </c>
    </row>
    <row r="4952" spans="1:12" ht="37.5">
      <c r="A4952" s="1" t="s">
        <v>35968</v>
      </c>
      <c r="B4952" s="1" t="s">
        <v>35969</v>
      </c>
      <c r="C4952" s="1" t="s">
        <v>23900</v>
      </c>
      <c r="D4952" s="1" t="s">
        <v>35970</v>
      </c>
      <c r="E4952" s="1">
        <v>1980</v>
      </c>
      <c r="F4952" s="1" t="s">
        <v>35385</v>
      </c>
      <c r="G4952" s="1">
        <v>985589</v>
      </c>
      <c r="H4952" s="1" t="s">
        <v>7969</v>
      </c>
      <c r="I4952" s="1" t="s">
        <v>35971</v>
      </c>
      <c r="J4952" s="1" t="s">
        <v>35972</v>
      </c>
      <c r="K4952" s="1" t="s">
        <v>7972</v>
      </c>
      <c r="L4952" s="1" t="s">
        <v>7969</v>
      </c>
    </row>
    <row r="4953" spans="1:12" ht="37.5">
      <c r="A4953" s="1" t="s">
        <v>35973</v>
      </c>
      <c r="B4953" s="1" t="s">
        <v>35974</v>
      </c>
      <c r="C4953" s="1" t="s">
        <v>23900</v>
      </c>
      <c r="D4953" s="1" t="s">
        <v>35975</v>
      </c>
      <c r="E4953" s="1">
        <v>1988</v>
      </c>
      <c r="F4953" s="1" t="s">
        <v>23855</v>
      </c>
      <c r="G4953" s="1">
        <v>189219</v>
      </c>
      <c r="H4953" s="1">
        <v>76</v>
      </c>
      <c r="I4953" s="1" t="s">
        <v>35976</v>
      </c>
      <c r="J4953" s="1" t="s">
        <v>35977</v>
      </c>
      <c r="K4953" s="1" t="s">
        <v>7972</v>
      </c>
      <c r="L4953" s="1" t="s">
        <v>7969</v>
      </c>
    </row>
    <row r="4954" spans="1:12" ht="37.5">
      <c r="A4954" s="1" t="s">
        <v>35978</v>
      </c>
      <c r="B4954" s="1" t="s">
        <v>35979</v>
      </c>
      <c r="C4954" s="1" t="s">
        <v>23900</v>
      </c>
      <c r="D4954" s="1" t="s">
        <v>35980</v>
      </c>
      <c r="E4954" s="1">
        <v>1985</v>
      </c>
      <c r="F4954" s="1" t="s">
        <v>29972</v>
      </c>
      <c r="G4954" s="1">
        <v>189448</v>
      </c>
      <c r="H4954" s="1">
        <v>31</v>
      </c>
      <c r="I4954" s="1" t="s">
        <v>35981</v>
      </c>
      <c r="J4954" s="1" t="s">
        <v>35982</v>
      </c>
      <c r="K4954" s="1" t="s">
        <v>7972</v>
      </c>
      <c r="L4954" s="1" t="s">
        <v>7969</v>
      </c>
    </row>
    <row r="4955" spans="1:12" ht="37.5">
      <c r="A4955" s="1" t="s">
        <v>35983</v>
      </c>
      <c r="B4955" s="1" t="s">
        <v>35984</v>
      </c>
      <c r="C4955" s="1" t="s">
        <v>23900</v>
      </c>
      <c r="D4955" s="1" t="s">
        <v>35985</v>
      </c>
      <c r="E4955" s="1">
        <v>1993</v>
      </c>
      <c r="F4955" s="1" t="s">
        <v>24545</v>
      </c>
      <c r="G4955" s="1">
        <v>189162</v>
      </c>
      <c r="H4955" s="1">
        <v>26</v>
      </c>
      <c r="I4955" s="1" t="s">
        <v>35986</v>
      </c>
      <c r="J4955" s="1" t="s">
        <v>35987</v>
      </c>
      <c r="K4955" s="1" t="s">
        <v>7972</v>
      </c>
      <c r="L4955" s="1" t="s">
        <v>7969</v>
      </c>
    </row>
    <row r="4956" spans="1:12" ht="37.5">
      <c r="A4956" s="1" t="s">
        <v>35988</v>
      </c>
      <c r="B4956" s="1" t="s">
        <v>35989</v>
      </c>
      <c r="C4956" s="1" t="s">
        <v>23900</v>
      </c>
      <c r="D4956" s="1" t="s">
        <v>35990</v>
      </c>
      <c r="E4956" s="1">
        <v>1991</v>
      </c>
      <c r="F4956" s="1" t="s">
        <v>15577</v>
      </c>
      <c r="G4956" s="1">
        <v>15882861</v>
      </c>
      <c r="H4956" s="1">
        <v>22</v>
      </c>
      <c r="I4956" s="1" t="s">
        <v>35991</v>
      </c>
      <c r="J4956" s="1" t="s">
        <v>35992</v>
      </c>
      <c r="K4956" s="1" t="s">
        <v>7972</v>
      </c>
      <c r="L4956" s="1" t="s">
        <v>22570</v>
      </c>
    </row>
    <row r="4957" spans="1:12" ht="37.5">
      <c r="A4957" s="1" t="s">
        <v>35993</v>
      </c>
      <c r="B4957" s="1" t="s">
        <v>35994</v>
      </c>
      <c r="C4957" s="1" t="s">
        <v>23900</v>
      </c>
      <c r="D4957" s="1" t="s">
        <v>35995</v>
      </c>
      <c r="E4957" s="1">
        <v>1991</v>
      </c>
      <c r="F4957" s="1" t="s">
        <v>35996</v>
      </c>
      <c r="G4957" s="1">
        <v>7495978</v>
      </c>
      <c r="H4957" s="1">
        <v>50</v>
      </c>
      <c r="I4957" s="1" t="s">
        <v>35997</v>
      </c>
      <c r="J4957" s="1" t="s">
        <v>35998</v>
      </c>
      <c r="K4957" s="1" t="s">
        <v>7972</v>
      </c>
      <c r="L4957" s="1" t="s">
        <v>7969</v>
      </c>
    </row>
    <row r="4958" spans="1:12" ht="37.5">
      <c r="A4958" s="1" t="s">
        <v>35999</v>
      </c>
      <c r="B4958" s="1" t="s">
        <v>36000</v>
      </c>
      <c r="C4958" s="1" t="s">
        <v>23900</v>
      </c>
      <c r="D4958" s="1" t="s">
        <v>36001</v>
      </c>
      <c r="E4958" s="1">
        <v>1990</v>
      </c>
      <c r="F4958" s="1" t="s">
        <v>36002</v>
      </c>
      <c r="G4958" s="1">
        <v>71250</v>
      </c>
      <c r="H4958" s="1">
        <v>157</v>
      </c>
      <c r="I4958" s="1" t="s">
        <v>36003</v>
      </c>
      <c r="J4958" s="1" t="s">
        <v>36004</v>
      </c>
      <c r="K4958" s="1" t="s">
        <v>7972</v>
      </c>
      <c r="L4958" s="1" t="s">
        <v>7969</v>
      </c>
    </row>
    <row r="4959" spans="1:12" ht="50">
      <c r="A4959" s="1" t="s">
        <v>36005</v>
      </c>
      <c r="B4959" s="1" t="s">
        <v>36006</v>
      </c>
      <c r="C4959" s="1" t="s">
        <v>23900</v>
      </c>
      <c r="D4959" s="1" t="s">
        <v>36007</v>
      </c>
      <c r="E4959" s="1">
        <v>1988</v>
      </c>
      <c r="F4959" s="1" t="s">
        <v>8831</v>
      </c>
      <c r="G4959" s="1">
        <v>3029743</v>
      </c>
      <c r="H4959" s="1">
        <v>293</v>
      </c>
      <c r="I4959" s="1" t="s">
        <v>36008</v>
      </c>
      <c r="J4959" s="1" t="s">
        <v>36009</v>
      </c>
      <c r="K4959" s="1" t="s">
        <v>7972</v>
      </c>
      <c r="L4959" s="1" t="s">
        <v>13352</v>
      </c>
    </row>
  </sheetData>
  <hyperlinks>
    <hyperlink ref="J1573" r:id="rId1" xr:uid="{12640CCB-D1BF-4CF6-A670-64F02A4B883A}"/>
  </hyperlinks>
  <pageMargins left="0.511811024" right="0.511811024" top="0.78740157499999996" bottom="0.78740157499999996" header="0.31496062000000002" footer="0.31496062000000002"/>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M1380"/>
  <sheetViews>
    <sheetView workbookViewId="0">
      <pane ySplit="1" topLeftCell="A2" activePane="bottomLeft" state="frozen"/>
      <selection pane="bottomLeft" activeCell="B3" sqref="B3"/>
    </sheetView>
  </sheetViews>
  <sheetFormatPr defaultColWidth="12.54296875" defaultRowHeight="15.75" customHeight="1"/>
  <cols>
    <col min="1" max="1" width="20.453125" customWidth="1"/>
    <col min="2" max="2" width="23" customWidth="1"/>
    <col min="3" max="3" width="18.26953125" customWidth="1"/>
    <col min="4" max="4" width="32.81640625" customWidth="1"/>
    <col min="5" max="5" width="11.54296875" customWidth="1"/>
    <col min="6" max="6" width="29" customWidth="1"/>
    <col min="9" max="9" width="47.453125" customWidth="1"/>
    <col min="10" max="10" width="37.54296875" customWidth="1"/>
    <col min="11" max="11" width="15" customWidth="1"/>
    <col min="12" max="12" width="17" customWidth="1"/>
    <col min="13" max="13" width="12.7265625" style="12" customWidth="1"/>
  </cols>
  <sheetData>
    <row r="1" spans="1:13" ht="22.5" customHeight="1">
      <c r="A1" s="8" t="s">
        <v>4996</v>
      </c>
      <c r="B1" s="8" t="s">
        <v>36010</v>
      </c>
      <c r="C1" s="8" t="s">
        <v>7955</v>
      </c>
      <c r="D1" s="8" t="s">
        <v>7956</v>
      </c>
      <c r="E1" s="8" t="s">
        <v>0</v>
      </c>
      <c r="F1" s="11" t="s">
        <v>7957</v>
      </c>
      <c r="G1" s="8" t="s">
        <v>7958</v>
      </c>
      <c r="H1" s="8" t="s">
        <v>7959</v>
      </c>
      <c r="I1" s="11" t="s">
        <v>7960</v>
      </c>
      <c r="J1" s="11" t="s">
        <v>7961</v>
      </c>
      <c r="K1" s="8" t="s">
        <v>7962</v>
      </c>
      <c r="L1" s="8" t="s">
        <v>7963</v>
      </c>
      <c r="M1" s="9" t="s">
        <v>7964</v>
      </c>
    </row>
    <row r="2" spans="1:13" ht="22.5" customHeight="1">
      <c r="A2" s="12" t="s">
        <v>7966</v>
      </c>
      <c r="B2" s="12" t="str" cm="1">
        <f t="array" ref="B2">_xlfn.REGEXEXTRACT(J2, "eid=([^&amp;]+)", 2)</f>
        <v>2-s2.0-85199216187</v>
      </c>
      <c r="C2" s="13">
        <v>0</v>
      </c>
      <c r="D2" s="12" t="s">
        <v>7967</v>
      </c>
      <c r="E2" s="12">
        <v>2024</v>
      </c>
      <c r="F2" s="14" t="s">
        <v>7968</v>
      </c>
      <c r="G2" s="12" t="s">
        <v>7969</v>
      </c>
      <c r="H2" s="12" t="s">
        <v>7969</v>
      </c>
      <c r="I2" s="14" t="s">
        <v>7970</v>
      </c>
      <c r="J2" s="15" t="s">
        <v>7971</v>
      </c>
      <c r="K2" s="12" t="s">
        <v>7972</v>
      </c>
      <c r="L2" s="12" t="s">
        <v>7973</v>
      </c>
      <c r="M2" s="12" t="s">
        <v>7969</v>
      </c>
    </row>
    <row r="3" spans="1:13" ht="22.5" customHeight="1">
      <c r="A3" s="12" t="s">
        <v>7974</v>
      </c>
      <c r="B3" s="12" t="str" cm="1">
        <f t="array" ref="B3">_xlfn.REGEXEXTRACT(J3, "eid=([^&amp;]+)", 2)</f>
        <v>2-s2.0-85162719200</v>
      </c>
      <c r="C3" s="13">
        <v>0</v>
      </c>
      <c r="D3" s="12" t="s">
        <v>2105</v>
      </c>
      <c r="E3" s="12">
        <v>2024</v>
      </c>
      <c r="F3" s="14" t="s">
        <v>7975</v>
      </c>
      <c r="G3" s="12">
        <v>27</v>
      </c>
      <c r="H3" s="12">
        <v>2</v>
      </c>
      <c r="I3" s="14" t="s">
        <v>7976</v>
      </c>
      <c r="J3" s="14" t="s">
        <v>7977</v>
      </c>
      <c r="K3" s="12" t="s">
        <v>7972</v>
      </c>
      <c r="L3" s="12" t="s">
        <v>7978</v>
      </c>
      <c r="M3" s="12" t="s">
        <v>2104</v>
      </c>
    </row>
    <row r="4" spans="1:13" ht="22.5" customHeight="1">
      <c r="A4" s="12" t="s">
        <v>7980</v>
      </c>
      <c r="B4" s="12" t="str" cm="1">
        <f t="array" ref="B4">_xlfn.REGEXEXTRACT(J4, "eid=([^&amp;]+)", 2)</f>
        <v>2-s2.0-85173922045</v>
      </c>
      <c r="C4" s="13">
        <v>0</v>
      </c>
      <c r="D4" s="12" t="s">
        <v>7981</v>
      </c>
      <c r="E4" s="12">
        <v>2024</v>
      </c>
      <c r="F4" s="14" t="s">
        <v>7982</v>
      </c>
      <c r="G4" s="12">
        <v>66</v>
      </c>
      <c r="H4" s="12">
        <v>2</v>
      </c>
      <c r="I4" s="14" t="s">
        <v>7983</v>
      </c>
      <c r="J4" s="14" t="s">
        <v>7984</v>
      </c>
      <c r="K4" s="12" t="s">
        <v>7972</v>
      </c>
      <c r="L4" s="12" t="s">
        <v>7985</v>
      </c>
      <c r="M4" s="12" t="s">
        <v>7986</v>
      </c>
    </row>
    <row r="5" spans="1:13" ht="22.5" customHeight="1">
      <c r="A5" s="12" t="s">
        <v>7988</v>
      </c>
      <c r="B5" s="12" t="str" cm="1">
        <f t="array" ref="B5">_xlfn.REGEXEXTRACT(J5, "eid=([^&amp;]+)", 2)</f>
        <v>2-s2.0-85196360998</v>
      </c>
      <c r="C5" s="13">
        <v>0</v>
      </c>
      <c r="D5" s="12" t="s">
        <v>7989</v>
      </c>
      <c r="E5" s="12">
        <v>2024</v>
      </c>
      <c r="F5" s="14" t="s">
        <v>7990</v>
      </c>
      <c r="G5" s="12">
        <v>46</v>
      </c>
      <c r="H5" s="12" t="s">
        <v>7969</v>
      </c>
      <c r="I5" s="14" t="s">
        <v>7991</v>
      </c>
      <c r="J5" s="14" t="s">
        <v>7992</v>
      </c>
      <c r="K5" s="12" t="s">
        <v>7972</v>
      </c>
      <c r="L5" s="12" t="s">
        <v>7993</v>
      </c>
      <c r="M5" s="12" t="s">
        <v>7994</v>
      </c>
    </row>
    <row r="6" spans="1:13" ht="22.5" customHeight="1">
      <c r="A6" s="12" t="s">
        <v>7995</v>
      </c>
      <c r="B6" s="12" t="e" cm="1" vm="1">
        <f t="array" ref="B6">_xlfn.REGEXEXTRACT(J6, "eid=([^&amp;]+)", 2)</f>
        <v>#N/A</v>
      </c>
      <c r="C6" s="13">
        <v>0</v>
      </c>
      <c r="D6" s="12" t="s">
        <v>7996</v>
      </c>
      <c r="E6" s="12"/>
      <c r="F6" s="14"/>
      <c r="G6" s="12"/>
      <c r="H6" s="12"/>
      <c r="I6" s="14"/>
      <c r="J6" s="14"/>
      <c r="K6" s="12"/>
      <c r="L6" s="12"/>
    </row>
    <row r="7" spans="1:13" ht="22.5" customHeight="1">
      <c r="A7" s="12" t="s">
        <v>7998</v>
      </c>
      <c r="B7" s="12" t="str" cm="1">
        <f t="array" ref="B7">_xlfn.REGEXEXTRACT(J7, "eid=([^&amp;]+)", 2)</f>
        <v>2-s2.0-85191962270</v>
      </c>
      <c r="C7" s="13">
        <v>0</v>
      </c>
      <c r="D7" s="12" t="s">
        <v>7999</v>
      </c>
      <c r="E7" s="12">
        <v>2024</v>
      </c>
      <c r="F7" s="14" t="s">
        <v>8000</v>
      </c>
      <c r="G7" s="12">
        <v>14</v>
      </c>
      <c r="H7" s="12">
        <v>2</v>
      </c>
      <c r="I7" s="14" t="s">
        <v>8001</v>
      </c>
      <c r="J7" s="14" t="s">
        <v>8002</v>
      </c>
      <c r="K7" s="12" t="s">
        <v>7972</v>
      </c>
      <c r="L7" s="12" t="s">
        <v>8003</v>
      </c>
    </row>
    <row r="8" spans="1:13" ht="22.5" customHeight="1">
      <c r="A8" s="12" t="s">
        <v>8004</v>
      </c>
      <c r="B8" s="12" t="str" cm="1">
        <f t="array" ref="B8">_xlfn.REGEXEXTRACT(J8, "eid=([^&amp;]+)", 2)</f>
        <v>2-s2.0-85171994031</v>
      </c>
      <c r="C8" s="13">
        <v>0</v>
      </c>
      <c r="D8" s="12" t="s">
        <v>2072</v>
      </c>
      <c r="E8" s="12">
        <v>2024</v>
      </c>
      <c r="F8" s="14" t="s">
        <v>8005</v>
      </c>
      <c r="G8" s="12">
        <v>80</v>
      </c>
      <c r="H8" s="12">
        <v>4</v>
      </c>
      <c r="I8" s="14" t="s">
        <v>8006</v>
      </c>
      <c r="J8" s="14" t="s">
        <v>8007</v>
      </c>
      <c r="K8" s="12" t="s">
        <v>7972</v>
      </c>
      <c r="L8" s="12" t="s">
        <v>7978</v>
      </c>
    </row>
    <row r="9" spans="1:13" ht="22.5" customHeight="1">
      <c r="A9" s="12" t="s">
        <v>8008</v>
      </c>
      <c r="B9" s="12" t="str" cm="1">
        <f t="array" ref="B9">_xlfn.REGEXEXTRACT(J9, "eid=([^&amp;]+)", 2)</f>
        <v>2-s2.0-85184470412</v>
      </c>
      <c r="C9" s="13">
        <v>0</v>
      </c>
      <c r="D9" s="12" t="s">
        <v>1976</v>
      </c>
      <c r="E9" s="12">
        <v>2024</v>
      </c>
      <c r="F9" s="14" t="s">
        <v>8009</v>
      </c>
      <c r="G9" s="12">
        <v>13</v>
      </c>
      <c r="H9" s="12">
        <v>3</v>
      </c>
      <c r="I9" s="14" t="s">
        <v>8010</v>
      </c>
      <c r="J9" s="14" t="s">
        <v>8011</v>
      </c>
      <c r="K9" s="12" t="s">
        <v>7972</v>
      </c>
      <c r="L9" s="12" t="s">
        <v>8012</v>
      </c>
    </row>
    <row r="10" spans="1:13" ht="22.5" customHeight="1">
      <c r="A10" s="12" t="s">
        <v>8014</v>
      </c>
      <c r="B10" s="12" t="str" cm="1">
        <f t="array" ref="B10">_xlfn.REGEXEXTRACT(J10, "eid=([^&amp;]+)", 2)</f>
        <v>2-s2.0-85212664708</v>
      </c>
      <c r="C10" s="13">
        <v>0</v>
      </c>
      <c r="D10" s="12" t="s">
        <v>8015</v>
      </c>
      <c r="E10" s="12">
        <v>2024</v>
      </c>
      <c r="F10" s="14" t="s">
        <v>8016</v>
      </c>
      <c r="G10" s="12" t="s">
        <v>7969</v>
      </c>
      <c r="H10" s="12" t="s">
        <v>7969</v>
      </c>
      <c r="I10" s="14" t="s">
        <v>8017</v>
      </c>
      <c r="J10" s="14" t="s">
        <v>8018</v>
      </c>
      <c r="K10" s="12" t="s">
        <v>7972</v>
      </c>
      <c r="L10" s="12" t="s">
        <v>8019</v>
      </c>
      <c r="M10" s="12" t="s">
        <v>8020</v>
      </c>
    </row>
    <row r="11" spans="1:13" ht="22.5" customHeight="1">
      <c r="A11" s="12" t="s">
        <v>8022</v>
      </c>
      <c r="B11" s="12" t="str" cm="1">
        <f t="array" ref="B11">_xlfn.REGEXEXTRACT(J11, "eid=([^&amp;]+)", 2)</f>
        <v>2-s2.0-85186224922</v>
      </c>
      <c r="C11" s="13">
        <v>0</v>
      </c>
      <c r="D11" s="12" t="s">
        <v>8023</v>
      </c>
      <c r="E11" s="12">
        <v>2024</v>
      </c>
      <c r="F11" s="14" t="s">
        <v>8024</v>
      </c>
      <c r="G11" s="12">
        <v>140</v>
      </c>
      <c r="H11" s="12" t="s">
        <v>7969</v>
      </c>
      <c r="I11" s="14" t="s">
        <v>8025</v>
      </c>
      <c r="J11" s="14" t="s">
        <v>8026</v>
      </c>
      <c r="K11" s="12" t="s">
        <v>7972</v>
      </c>
      <c r="L11" s="12" t="s">
        <v>8027</v>
      </c>
      <c r="M11" s="12" t="s">
        <v>8028</v>
      </c>
    </row>
    <row r="12" spans="1:13" ht="22.5" customHeight="1">
      <c r="A12" s="12" t="s">
        <v>8030</v>
      </c>
      <c r="B12" s="12" t="str" cm="1">
        <f t="array" ref="B12">_xlfn.REGEXEXTRACT(J12, "eid=([^&amp;]+)", 2)</f>
        <v>2-s2.0-85202168306</v>
      </c>
      <c r="C12" s="13">
        <v>0</v>
      </c>
      <c r="D12" s="12" t="s">
        <v>8031</v>
      </c>
      <c r="E12" s="12">
        <v>2024</v>
      </c>
      <c r="F12" s="14" t="s">
        <v>8032</v>
      </c>
      <c r="G12" s="12">
        <v>2024</v>
      </c>
      <c r="H12" s="12">
        <v>1</v>
      </c>
      <c r="I12" s="14" t="s">
        <v>8033</v>
      </c>
      <c r="J12" s="14" t="s">
        <v>8034</v>
      </c>
      <c r="K12" s="12" t="s">
        <v>7972</v>
      </c>
      <c r="L12" s="12" t="s">
        <v>7985</v>
      </c>
    </row>
    <row r="13" spans="1:13" ht="22.5" customHeight="1">
      <c r="A13" s="12" t="s">
        <v>8036</v>
      </c>
      <c r="B13" s="12" t="str" cm="1">
        <f t="array" ref="B13">_xlfn.REGEXEXTRACT(J13, "eid=([^&amp;]+)", 2)</f>
        <v>2-s2.0-85213425021</v>
      </c>
      <c r="C13" s="13">
        <v>0</v>
      </c>
      <c r="D13" s="12" t="s">
        <v>8037</v>
      </c>
      <c r="E13" s="12">
        <v>2024</v>
      </c>
      <c r="F13" s="14" t="s">
        <v>8038</v>
      </c>
      <c r="G13" s="12">
        <v>16</v>
      </c>
      <c r="H13" s="12">
        <v>12</v>
      </c>
      <c r="I13" s="14" t="s">
        <v>8039</v>
      </c>
      <c r="J13" s="14" t="s">
        <v>8040</v>
      </c>
      <c r="K13" s="12" t="s">
        <v>7972</v>
      </c>
      <c r="L13" s="12" t="s">
        <v>8012</v>
      </c>
    </row>
    <row r="14" spans="1:13" ht="22.5" customHeight="1">
      <c r="A14" s="12" t="s">
        <v>8041</v>
      </c>
      <c r="B14" s="12" t="str" cm="1">
        <f t="array" ref="B14">_xlfn.REGEXEXTRACT(J14, "eid=([^&amp;]+)", 2)</f>
        <v>2-s2.0-85184412388</v>
      </c>
      <c r="C14" s="13">
        <v>0</v>
      </c>
      <c r="D14" s="12" t="s">
        <v>8042</v>
      </c>
      <c r="E14" s="12">
        <v>2024</v>
      </c>
      <c r="F14" s="14" t="s">
        <v>8043</v>
      </c>
      <c r="G14" s="12">
        <v>83</v>
      </c>
      <c r="H14" s="12">
        <v>29</v>
      </c>
      <c r="I14" s="14" t="s">
        <v>8044</v>
      </c>
      <c r="J14" s="14" t="s">
        <v>8045</v>
      </c>
      <c r="K14" s="12" t="s">
        <v>7972</v>
      </c>
      <c r="L14" s="12" t="s">
        <v>7978</v>
      </c>
      <c r="M14" s="12" t="s">
        <v>2010</v>
      </c>
    </row>
    <row r="15" spans="1:13" ht="22.5" customHeight="1">
      <c r="A15" s="12" t="s">
        <v>8047</v>
      </c>
      <c r="B15" s="12" t="str" cm="1">
        <f t="array" ref="B15">_xlfn.REGEXEXTRACT(J15, "eid=([^&amp;]+)", 2)</f>
        <v>2-s2.0-85210679185</v>
      </c>
      <c r="C15" s="13">
        <v>0</v>
      </c>
      <c r="D15" s="12" t="s">
        <v>8048</v>
      </c>
      <c r="E15" s="12">
        <v>2024</v>
      </c>
      <c r="F15" s="14" t="s">
        <v>8049</v>
      </c>
      <c r="G15" s="12" t="s">
        <v>7969</v>
      </c>
      <c r="H15" s="12" t="s">
        <v>7969</v>
      </c>
      <c r="I15" s="14" t="s">
        <v>8050</v>
      </c>
      <c r="J15" s="14" t="s">
        <v>8051</v>
      </c>
      <c r="K15" s="12" t="s">
        <v>7972</v>
      </c>
      <c r="L15" s="12" t="s">
        <v>8052</v>
      </c>
      <c r="M15" s="12" t="s">
        <v>7969</v>
      </c>
    </row>
    <row r="16" spans="1:13" ht="22.5" customHeight="1">
      <c r="A16" s="12" t="s">
        <v>8053</v>
      </c>
      <c r="B16" s="12" t="str" cm="1">
        <f t="array" ref="B16">_xlfn.REGEXEXTRACT(J16, "eid=([^&amp;]+)", 2)</f>
        <v>2-s2.0-85209230250</v>
      </c>
      <c r="C16" s="13">
        <v>0</v>
      </c>
      <c r="D16" s="12" t="s">
        <v>8054</v>
      </c>
      <c r="E16" s="12">
        <v>2025</v>
      </c>
      <c r="F16" s="14" t="s">
        <v>8055</v>
      </c>
      <c r="G16" s="12">
        <v>2277</v>
      </c>
      <c r="H16" s="12" t="s">
        <v>7969</v>
      </c>
      <c r="I16" s="14" t="s">
        <v>8056</v>
      </c>
      <c r="J16" s="14" t="s">
        <v>8057</v>
      </c>
      <c r="K16" s="12" t="s">
        <v>7972</v>
      </c>
      <c r="L16" s="12" t="s">
        <v>7985</v>
      </c>
      <c r="M16" s="12" t="s">
        <v>705</v>
      </c>
    </row>
    <row r="17" spans="1:13" ht="22.5" customHeight="1">
      <c r="A17" s="12" t="s">
        <v>8059</v>
      </c>
      <c r="B17" s="12" t="str" cm="1">
        <f t="array" ref="B17">_xlfn.REGEXEXTRACT(J17, "eid=([^&amp;]+)", 2)</f>
        <v>2-s2.0-85198030550</v>
      </c>
      <c r="C17" s="13">
        <v>0</v>
      </c>
      <c r="D17" s="12" t="s">
        <v>8060</v>
      </c>
      <c r="E17" s="12">
        <v>2024</v>
      </c>
      <c r="F17" s="14" t="s">
        <v>8061</v>
      </c>
      <c r="G17" s="12">
        <v>110</v>
      </c>
      <c r="H17" s="12">
        <v>3</v>
      </c>
      <c r="I17" s="14" t="s">
        <v>8062</v>
      </c>
      <c r="J17" s="14" t="s">
        <v>8063</v>
      </c>
      <c r="K17" s="12" t="s">
        <v>7972</v>
      </c>
      <c r="L17" s="12" t="s">
        <v>8064</v>
      </c>
    </row>
    <row r="18" spans="1:13" ht="22.5" customHeight="1">
      <c r="A18" s="12" t="s">
        <v>8066</v>
      </c>
      <c r="B18" s="12" t="str" cm="1">
        <f t="array" ref="B18">_xlfn.REGEXEXTRACT(J18, "eid=([^&amp;]+)", 2)</f>
        <v>2-s2.0-85212791881</v>
      </c>
      <c r="C18" s="13">
        <v>0</v>
      </c>
      <c r="D18" s="12" t="s">
        <v>8067</v>
      </c>
      <c r="E18" s="12">
        <v>2024</v>
      </c>
      <c r="F18" s="14" t="s">
        <v>8068</v>
      </c>
      <c r="G18" s="12">
        <v>15</v>
      </c>
      <c r="H18" s="12">
        <v>4</v>
      </c>
      <c r="I18" s="14" t="s">
        <v>8069</v>
      </c>
      <c r="J18" s="14" t="s">
        <v>8070</v>
      </c>
      <c r="K18" s="12" t="s">
        <v>7972</v>
      </c>
      <c r="L18" s="12" t="s">
        <v>8071</v>
      </c>
      <c r="M18" s="12" t="s">
        <v>8072</v>
      </c>
    </row>
    <row r="19" spans="1:13" ht="22.5" customHeight="1">
      <c r="A19" s="12" t="s">
        <v>8073</v>
      </c>
      <c r="B19" s="12" t="str" cm="1">
        <f t="array" ref="B19">_xlfn.REGEXEXTRACT(J19, "eid=([^&amp;]+)", 2)</f>
        <v>2-s2.0-85214686100</v>
      </c>
      <c r="C19" s="13">
        <v>0</v>
      </c>
      <c r="D19" s="12" t="s">
        <v>8074</v>
      </c>
      <c r="E19" s="12">
        <v>2024</v>
      </c>
      <c r="F19" s="14" t="s">
        <v>8075</v>
      </c>
      <c r="G19" s="12" t="s">
        <v>7969</v>
      </c>
      <c r="H19" s="12" t="s">
        <v>7969</v>
      </c>
      <c r="I19" s="14" t="s">
        <v>8076</v>
      </c>
      <c r="J19" s="14" t="s">
        <v>8077</v>
      </c>
      <c r="K19" s="12" t="s">
        <v>7972</v>
      </c>
      <c r="L19" s="12" t="s">
        <v>8078</v>
      </c>
      <c r="M19" s="12" t="s">
        <v>289</v>
      </c>
    </row>
    <row r="20" spans="1:13" ht="22.5" customHeight="1">
      <c r="A20" s="12" t="s">
        <v>8080</v>
      </c>
      <c r="B20" s="12" t="str" cm="1">
        <f t="array" ref="B20">_xlfn.REGEXEXTRACT(J20, "eid=([^&amp;]+)", 2)</f>
        <v>2-s2.0-85204206701</v>
      </c>
      <c r="C20" s="13">
        <v>0</v>
      </c>
      <c r="D20" s="12" t="s">
        <v>8081</v>
      </c>
      <c r="E20" s="12">
        <v>2025</v>
      </c>
      <c r="F20" s="14" t="s">
        <v>8082</v>
      </c>
      <c r="G20" s="12">
        <v>15</v>
      </c>
      <c r="H20" s="12">
        <v>1</v>
      </c>
      <c r="I20" s="14" t="s">
        <v>8083</v>
      </c>
      <c r="J20" s="14" t="s">
        <v>8084</v>
      </c>
      <c r="K20" s="12" t="s">
        <v>7972</v>
      </c>
      <c r="L20" s="12" t="s">
        <v>8085</v>
      </c>
      <c r="M20" s="12" t="s">
        <v>8086</v>
      </c>
    </row>
    <row r="21" spans="1:13" ht="22.5" customHeight="1">
      <c r="A21" s="12" t="s">
        <v>8088</v>
      </c>
      <c r="B21" s="12" t="str" cm="1">
        <f t="array" ref="B21">_xlfn.REGEXEXTRACT(J21, "eid=([^&amp;]+)", 2)</f>
        <v>2-s2.0-85202289088</v>
      </c>
      <c r="C21" s="13">
        <v>0</v>
      </c>
      <c r="D21" s="12" t="s">
        <v>8089</v>
      </c>
      <c r="E21" s="12">
        <v>2024</v>
      </c>
      <c r="F21" s="14" t="s">
        <v>8038</v>
      </c>
      <c r="G21" s="12">
        <v>16</v>
      </c>
      <c r="H21" s="12">
        <v>8</v>
      </c>
      <c r="I21" s="14" t="s">
        <v>8090</v>
      </c>
      <c r="J21" s="14" t="s">
        <v>8091</v>
      </c>
      <c r="K21" s="12" t="s">
        <v>7972</v>
      </c>
      <c r="L21" s="12" t="s">
        <v>8012</v>
      </c>
    </row>
    <row r="22" spans="1:13" ht="22.5" customHeight="1">
      <c r="A22" s="12" t="s">
        <v>5030</v>
      </c>
      <c r="B22" s="12" t="str" cm="1">
        <f t="array" ref="B22">_xlfn.REGEXEXTRACT(J22, "eid=([^&amp;]+)", 2)</f>
        <v>2-s2.0-85197510801</v>
      </c>
      <c r="C22" s="13">
        <v>0</v>
      </c>
      <c r="D22" s="12" t="s">
        <v>1510</v>
      </c>
      <c r="E22" s="12">
        <v>2024</v>
      </c>
      <c r="F22" s="14" t="s">
        <v>8092</v>
      </c>
      <c r="G22" s="12">
        <v>16</v>
      </c>
      <c r="H22" s="12">
        <v>1</v>
      </c>
      <c r="I22" s="14" t="s">
        <v>8093</v>
      </c>
      <c r="J22" s="14" t="s">
        <v>8094</v>
      </c>
      <c r="K22" s="12" t="s">
        <v>7972</v>
      </c>
      <c r="L22" s="12" t="s">
        <v>8095</v>
      </c>
    </row>
    <row r="23" spans="1:13" ht="22.5" customHeight="1">
      <c r="A23" s="12" t="s">
        <v>8097</v>
      </c>
      <c r="B23" s="12" t="str" cm="1">
        <f t="array" ref="B23">_xlfn.REGEXEXTRACT(J23, "eid=([^&amp;]+)", 2)</f>
        <v>2-s2.0-85211825155</v>
      </c>
      <c r="C23" s="13">
        <v>0</v>
      </c>
      <c r="D23" s="12" t="s">
        <v>8098</v>
      </c>
      <c r="E23" s="12">
        <v>2024</v>
      </c>
      <c r="F23" s="14" t="s">
        <v>8099</v>
      </c>
      <c r="G23" s="12" t="s">
        <v>7969</v>
      </c>
      <c r="H23" s="12" t="s">
        <v>7969</v>
      </c>
      <c r="I23" s="14" t="s">
        <v>8100</v>
      </c>
      <c r="J23" s="14" t="s">
        <v>8101</v>
      </c>
      <c r="K23" s="12" t="s">
        <v>7972</v>
      </c>
      <c r="L23" s="12" t="s">
        <v>8102</v>
      </c>
      <c r="M23" s="12" t="s">
        <v>8103</v>
      </c>
    </row>
    <row r="24" spans="1:13" ht="22.5" customHeight="1">
      <c r="A24" s="12" t="s">
        <v>8104</v>
      </c>
      <c r="B24" s="12" t="str" cm="1">
        <f t="array" ref="B24">_xlfn.REGEXEXTRACT(J24, "eid=([^&amp;]+)", 2)</f>
        <v>2-s2.0-85130543197</v>
      </c>
      <c r="C24" s="13">
        <v>0</v>
      </c>
      <c r="D24" s="12" t="s">
        <v>2139</v>
      </c>
      <c r="E24" s="12">
        <v>2024</v>
      </c>
      <c r="F24" s="14" t="s">
        <v>8105</v>
      </c>
      <c r="G24" s="12">
        <v>20</v>
      </c>
      <c r="H24" s="12">
        <v>2</v>
      </c>
      <c r="I24" s="14" t="s">
        <v>8106</v>
      </c>
      <c r="J24" s="14" t="s">
        <v>8107</v>
      </c>
      <c r="K24" s="12" t="s">
        <v>7972</v>
      </c>
      <c r="L24" s="12" t="s">
        <v>8108</v>
      </c>
      <c r="M24" s="12" t="s">
        <v>2138</v>
      </c>
    </row>
    <row r="25" spans="1:13" ht="22.5" customHeight="1">
      <c r="A25" s="12" t="s">
        <v>8110</v>
      </c>
      <c r="B25" s="12" t="str" cm="1">
        <f t="array" ref="B25">_xlfn.REGEXEXTRACT(J25, "eid=([^&amp;]+)", 2)</f>
        <v>2-s2.0-85185156044</v>
      </c>
      <c r="C25" s="13">
        <v>0</v>
      </c>
      <c r="D25" s="12" t="s">
        <v>8111</v>
      </c>
      <c r="E25" s="12">
        <v>2024</v>
      </c>
      <c r="F25" s="14" t="s">
        <v>8112</v>
      </c>
      <c r="G25" s="12">
        <v>25</v>
      </c>
      <c r="H25" s="12" t="s">
        <v>7969</v>
      </c>
      <c r="I25" s="14" t="s">
        <v>8113</v>
      </c>
      <c r="J25" s="14" t="s">
        <v>8114</v>
      </c>
      <c r="K25" s="12" t="s">
        <v>7972</v>
      </c>
      <c r="L25" s="12" t="s">
        <v>7993</v>
      </c>
    </row>
    <row r="26" spans="1:13" ht="22.5" customHeight="1">
      <c r="A26" s="12" t="s">
        <v>8116</v>
      </c>
      <c r="B26" s="12" t="str" cm="1">
        <f t="array" ref="B26">_xlfn.REGEXEXTRACT(J26, "eid=([^&amp;]+)", 2)</f>
        <v>2-s2.0-85198007342</v>
      </c>
      <c r="C26" s="13">
        <v>0</v>
      </c>
      <c r="D26" s="12" t="s">
        <v>8117</v>
      </c>
      <c r="E26" s="12">
        <v>2024</v>
      </c>
      <c r="F26" s="14" t="s">
        <v>8118</v>
      </c>
      <c r="G26" s="12">
        <v>50</v>
      </c>
      <c r="H26" s="12" t="s">
        <v>7969</v>
      </c>
      <c r="I26" s="14" t="s">
        <v>8119</v>
      </c>
      <c r="J26" s="14" t="s">
        <v>8120</v>
      </c>
      <c r="K26" s="12" t="s">
        <v>7972</v>
      </c>
      <c r="L26" s="12" t="s">
        <v>8027</v>
      </c>
      <c r="M26" s="12" t="s">
        <v>8121</v>
      </c>
    </row>
    <row r="27" spans="1:13" ht="22.5" customHeight="1">
      <c r="A27" s="12" t="s">
        <v>8123</v>
      </c>
      <c r="B27" s="12" t="str" cm="1">
        <f t="array" ref="B27">_xlfn.REGEXEXTRACT(J27, "eid=([^&amp;]+)", 2)</f>
        <v>2-s2.0-85165674349</v>
      </c>
      <c r="C27" s="13">
        <v>0</v>
      </c>
      <c r="D27" s="12" t="s">
        <v>8124</v>
      </c>
      <c r="E27" s="12">
        <v>2024</v>
      </c>
      <c r="F27" s="14" t="s">
        <v>7975</v>
      </c>
      <c r="G27" s="12">
        <v>27</v>
      </c>
      <c r="H27" s="12">
        <v>3</v>
      </c>
      <c r="I27" s="14" t="s">
        <v>8125</v>
      </c>
      <c r="J27" s="14" t="s">
        <v>8126</v>
      </c>
      <c r="K27" s="12" t="s">
        <v>7972</v>
      </c>
      <c r="L27" s="12" t="s">
        <v>7978</v>
      </c>
      <c r="M27" s="12" t="s">
        <v>8127</v>
      </c>
    </row>
    <row r="28" spans="1:13" ht="22.5" customHeight="1">
      <c r="A28" s="12" t="s">
        <v>8129</v>
      </c>
      <c r="B28" s="12" t="str" cm="1">
        <f t="array" ref="B28">_xlfn.REGEXEXTRACT(J28, "eid=([^&amp;]+)", 2)</f>
        <v>2-s2.0-85203550363</v>
      </c>
      <c r="C28" s="13">
        <v>0</v>
      </c>
      <c r="D28" s="12" t="s">
        <v>8130</v>
      </c>
      <c r="E28" s="12">
        <v>2024</v>
      </c>
      <c r="F28" s="14" t="s">
        <v>8131</v>
      </c>
      <c r="G28" s="12">
        <v>18</v>
      </c>
      <c r="H28" s="12">
        <v>18</v>
      </c>
      <c r="I28" s="14" t="s">
        <v>8132</v>
      </c>
      <c r="J28" s="14" t="s">
        <v>8133</v>
      </c>
      <c r="K28" s="12" t="s">
        <v>7972</v>
      </c>
      <c r="L28" s="12" t="s">
        <v>8134</v>
      </c>
    </row>
    <row r="29" spans="1:13" ht="22.5" customHeight="1">
      <c r="A29" s="12" t="s">
        <v>8136</v>
      </c>
      <c r="B29" s="12" t="str" cm="1">
        <f t="array" ref="B29">_xlfn.REGEXEXTRACT(J29, "eid=([^&amp;]+)", 2)</f>
        <v>2-s2.0-85194887425</v>
      </c>
      <c r="C29" s="13">
        <v>0</v>
      </c>
      <c r="D29" s="12" t="s">
        <v>8137</v>
      </c>
      <c r="E29" s="12">
        <v>2024</v>
      </c>
      <c r="F29" s="14" t="s">
        <v>8138</v>
      </c>
      <c r="G29" s="12" t="s">
        <v>7969</v>
      </c>
      <c r="H29" s="12" t="s">
        <v>7969</v>
      </c>
      <c r="I29" s="14" t="s">
        <v>8139</v>
      </c>
      <c r="J29" s="14" t="s">
        <v>8140</v>
      </c>
      <c r="K29" s="12" t="s">
        <v>7972</v>
      </c>
      <c r="L29" s="12" t="s">
        <v>8078</v>
      </c>
    </row>
    <row r="30" spans="1:13" ht="22.5" customHeight="1">
      <c r="A30" s="12" t="s">
        <v>8142</v>
      </c>
      <c r="B30" s="12" t="str" cm="1">
        <f t="array" ref="B30">_xlfn.REGEXEXTRACT(J30, "eid=([^&amp;]+)", 2)</f>
        <v>2-s2.0-85210443106</v>
      </c>
      <c r="C30" s="13">
        <v>0</v>
      </c>
      <c r="D30" s="12" t="s">
        <v>8143</v>
      </c>
      <c r="E30" s="12">
        <v>2024</v>
      </c>
      <c r="F30" s="14" t="s">
        <v>8144</v>
      </c>
      <c r="G30" s="12">
        <v>14</v>
      </c>
      <c r="H30" s="12">
        <v>22</v>
      </c>
      <c r="I30" s="14" t="s">
        <v>8145</v>
      </c>
      <c r="J30" s="14" t="s">
        <v>8146</v>
      </c>
      <c r="K30" s="12" t="s">
        <v>7972</v>
      </c>
      <c r="L30" s="12" t="s">
        <v>8012</v>
      </c>
      <c r="M30" s="12" t="s">
        <v>8147</v>
      </c>
    </row>
    <row r="31" spans="1:13" ht="22.5" customHeight="1">
      <c r="A31" s="12" t="s">
        <v>8149</v>
      </c>
      <c r="B31" s="12" t="str" cm="1">
        <f t="array" ref="B31">_xlfn.REGEXEXTRACT(J31, "eid=([^&amp;]+)", 2)</f>
        <v>2-s2.0-85184399936</v>
      </c>
      <c r="C31" s="13">
        <v>0</v>
      </c>
      <c r="D31" s="12" t="s">
        <v>8150</v>
      </c>
      <c r="E31" s="12">
        <v>2024</v>
      </c>
      <c r="F31" s="14" t="s">
        <v>8151</v>
      </c>
      <c r="G31" s="12">
        <v>12</v>
      </c>
      <c r="H31" s="12">
        <v>13</v>
      </c>
      <c r="I31" s="14" t="s">
        <v>8152</v>
      </c>
      <c r="J31" s="14" t="s">
        <v>8153</v>
      </c>
      <c r="K31" s="12" t="s">
        <v>7972</v>
      </c>
      <c r="L31" s="12" t="s">
        <v>8154</v>
      </c>
      <c r="M31" s="12" t="s">
        <v>7969</v>
      </c>
    </row>
    <row r="32" spans="1:13" ht="22.5" customHeight="1">
      <c r="A32" s="12" t="s">
        <v>8156</v>
      </c>
      <c r="B32" s="12" t="str" cm="1">
        <f t="array" ref="B32">_xlfn.REGEXEXTRACT(J32, "eid=([^&amp;]+)", 2)</f>
        <v>2-s2.0-85200624160</v>
      </c>
      <c r="C32" s="13">
        <v>0</v>
      </c>
      <c r="D32" s="12" t="s">
        <v>8157</v>
      </c>
      <c r="E32" s="12">
        <v>2024</v>
      </c>
      <c r="F32" s="14" t="s">
        <v>8158</v>
      </c>
      <c r="G32" s="12" t="s">
        <v>7969</v>
      </c>
      <c r="H32" s="12" t="s">
        <v>7969</v>
      </c>
      <c r="I32" s="14" t="s">
        <v>8159</v>
      </c>
      <c r="J32" s="14" t="s">
        <v>8160</v>
      </c>
      <c r="K32" s="12" t="s">
        <v>7972</v>
      </c>
      <c r="L32" s="12" t="s">
        <v>8161</v>
      </c>
      <c r="M32" s="12" t="s">
        <v>8162</v>
      </c>
    </row>
    <row r="33" spans="1:13" ht="22.5" customHeight="1">
      <c r="A33" s="12" t="s">
        <v>8164</v>
      </c>
      <c r="B33" s="12" t="str" cm="1">
        <f t="array" ref="B33">_xlfn.REGEXEXTRACT(J33, "eid=([^&amp;]+)", 2)</f>
        <v>2-s2.0-85210225987</v>
      </c>
      <c r="C33" s="13">
        <v>0</v>
      </c>
      <c r="D33" s="12" t="s">
        <v>8165</v>
      </c>
      <c r="E33" s="12">
        <v>2024</v>
      </c>
      <c r="F33" s="14" t="s">
        <v>8144</v>
      </c>
      <c r="G33" s="12">
        <v>14</v>
      </c>
      <c r="H33" s="12">
        <v>22</v>
      </c>
      <c r="I33" s="14" t="s">
        <v>8166</v>
      </c>
      <c r="J33" s="14" t="s">
        <v>8167</v>
      </c>
      <c r="K33" s="12" t="s">
        <v>7972</v>
      </c>
      <c r="L33" s="12" t="s">
        <v>8012</v>
      </c>
      <c r="M33" s="12" t="s">
        <v>8168</v>
      </c>
    </row>
    <row r="34" spans="1:13" ht="22.5" customHeight="1">
      <c r="A34" s="12" t="s">
        <v>8169</v>
      </c>
      <c r="B34" s="12" t="str" cm="1">
        <f t="array" ref="B34">_xlfn.REGEXEXTRACT(J34, "eid=([^&amp;]+)", 2)</f>
        <v>2-s2.0-85212777926</v>
      </c>
      <c r="C34" s="13">
        <v>0</v>
      </c>
      <c r="D34" s="12" t="s">
        <v>8170</v>
      </c>
      <c r="E34" s="12">
        <v>2024</v>
      </c>
      <c r="F34" s="14" t="s">
        <v>8171</v>
      </c>
      <c r="G34" s="12">
        <v>4</v>
      </c>
      <c r="H34" s="12">
        <v>1</v>
      </c>
      <c r="I34" s="14" t="s">
        <v>8172</v>
      </c>
      <c r="J34" s="14" t="s">
        <v>8173</v>
      </c>
      <c r="K34" s="12" t="s">
        <v>7972</v>
      </c>
      <c r="L34" s="12" t="s">
        <v>8064</v>
      </c>
    </row>
    <row r="35" spans="1:13" ht="22.5" customHeight="1">
      <c r="A35" s="12" t="s">
        <v>8175</v>
      </c>
      <c r="B35" s="12" t="str" cm="1">
        <f t="array" ref="B35">_xlfn.REGEXEXTRACT(J35, "eid=([^&amp;]+)", 2)</f>
        <v>2-s2.0-85214033883</v>
      </c>
      <c r="C35" s="13">
        <v>0</v>
      </c>
      <c r="D35" s="12" t="s">
        <v>8176</v>
      </c>
      <c r="E35" s="12">
        <v>2024</v>
      </c>
      <c r="F35" s="14" t="s">
        <v>8177</v>
      </c>
      <c r="G35" s="12">
        <v>1210</v>
      </c>
      <c r="H35" s="12" t="s">
        <v>7969</v>
      </c>
      <c r="I35" s="14" t="s">
        <v>7969</v>
      </c>
      <c r="J35" s="14" t="s">
        <v>8178</v>
      </c>
      <c r="K35" s="12" t="s">
        <v>7972</v>
      </c>
      <c r="L35" s="12" t="s">
        <v>7985</v>
      </c>
      <c r="M35" s="12" t="s">
        <v>7969</v>
      </c>
    </row>
    <row r="36" spans="1:13" ht="22.5" customHeight="1">
      <c r="A36" s="12" t="s">
        <v>8179</v>
      </c>
      <c r="B36" s="12" t="str" cm="1">
        <f t="array" ref="B36">_xlfn.REGEXEXTRACT(J36, "eid=([^&amp;]+)", 2)</f>
        <v>2-s2.0-85203626810</v>
      </c>
      <c r="C36" s="13">
        <v>0</v>
      </c>
      <c r="D36" s="12" t="s">
        <v>1043</v>
      </c>
      <c r="E36" s="12">
        <v>2024</v>
      </c>
      <c r="F36" s="14" t="s">
        <v>8144</v>
      </c>
      <c r="G36" s="12">
        <v>14</v>
      </c>
      <c r="H36" s="12">
        <v>17</v>
      </c>
      <c r="I36" s="14" t="s">
        <v>8180</v>
      </c>
      <c r="J36" s="14" t="s">
        <v>8181</v>
      </c>
      <c r="K36" s="12" t="s">
        <v>7972</v>
      </c>
      <c r="L36" s="12" t="s">
        <v>8012</v>
      </c>
    </row>
    <row r="37" spans="1:13" ht="22.5" customHeight="1">
      <c r="A37" s="12" t="s">
        <v>8182</v>
      </c>
      <c r="B37" s="12" t="str" cm="1">
        <f t="array" ref="B37">_xlfn.REGEXEXTRACT(J37, "eid=([^&amp;]+)", 2)</f>
        <v>2-s2.0-85204900177</v>
      </c>
      <c r="C37" s="13">
        <v>0</v>
      </c>
      <c r="D37" s="12" t="s">
        <v>975</v>
      </c>
      <c r="E37" s="12">
        <v>2024</v>
      </c>
      <c r="F37" s="14" t="s">
        <v>8183</v>
      </c>
      <c r="G37" s="12">
        <v>4</v>
      </c>
      <c r="H37" s="12">
        <v>4</v>
      </c>
      <c r="I37" s="14" t="s">
        <v>8184</v>
      </c>
      <c r="J37" s="14" t="s">
        <v>8185</v>
      </c>
      <c r="K37" s="12" t="s">
        <v>7972</v>
      </c>
      <c r="L37" s="12" t="s">
        <v>8134</v>
      </c>
    </row>
    <row r="38" spans="1:13" ht="22.5" customHeight="1">
      <c r="A38" s="12" t="s">
        <v>8186</v>
      </c>
      <c r="B38" s="12" t="str" cm="1">
        <f t="array" ref="B38">_xlfn.REGEXEXTRACT(J38, "eid=([^&amp;]+)", 2)</f>
        <v>2-s2.0-85197285954</v>
      </c>
      <c r="C38" s="13">
        <v>0</v>
      </c>
      <c r="D38" s="12" t="s">
        <v>1543</v>
      </c>
      <c r="E38" s="12">
        <v>2024</v>
      </c>
      <c r="F38" s="14" t="s">
        <v>8187</v>
      </c>
      <c r="G38" s="12" t="s">
        <v>7969</v>
      </c>
      <c r="H38" s="12" t="s">
        <v>7969</v>
      </c>
      <c r="I38" s="14" t="s">
        <v>8188</v>
      </c>
      <c r="J38" s="14" t="s">
        <v>8189</v>
      </c>
      <c r="K38" s="12" t="s">
        <v>7972</v>
      </c>
      <c r="L38" s="12" t="s">
        <v>8190</v>
      </c>
      <c r="M38" s="12" t="s">
        <v>1542</v>
      </c>
    </row>
    <row r="39" spans="1:13" ht="22.5" customHeight="1">
      <c r="A39" s="12" t="s">
        <v>8191</v>
      </c>
      <c r="B39" s="12" t="str" cm="1">
        <f t="array" ref="B39">_xlfn.REGEXEXTRACT(J39, "eid=([^&amp;]+)", 2)</f>
        <v>2-s2.0-85209552337</v>
      </c>
      <c r="C39" s="13">
        <v>0</v>
      </c>
      <c r="D39" s="12" t="s">
        <v>671</v>
      </c>
      <c r="E39" s="12">
        <v>2024</v>
      </c>
      <c r="F39" s="14" t="s">
        <v>8192</v>
      </c>
      <c r="G39" s="12">
        <v>48</v>
      </c>
      <c r="H39" s="12">
        <v>1</v>
      </c>
      <c r="I39" s="14" t="s">
        <v>8193</v>
      </c>
      <c r="J39" s="14" t="s">
        <v>8194</v>
      </c>
      <c r="K39" s="12" t="s">
        <v>7972</v>
      </c>
      <c r="L39" s="12" t="s">
        <v>7978</v>
      </c>
      <c r="M39" s="12" t="s">
        <v>670</v>
      </c>
    </row>
    <row r="40" spans="1:13" ht="22.5" customHeight="1">
      <c r="A40" s="12" t="s">
        <v>8196</v>
      </c>
      <c r="B40" s="12" t="str" cm="1">
        <f t="array" ref="B40">_xlfn.REGEXEXTRACT(J40, "eid=([^&amp;]+)", 2)</f>
        <v>2-s2.0-85195918558</v>
      </c>
      <c r="C40" s="13">
        <v>0</v>
      </c>
      <c r="D40" s="12" t="s">
        <v>8197</v>
      </c>
      <c r="E40" s="12">
        <v>2024</v>
      </c>
      <c r="F40" s="14" t="s">
        <v>8198</v>
      </c>
      <c r="G40" s="12">
        <v>32</v>
      </c>
      <c r="H40" s="12">
        <v>3</v>
      </c>
      <c r="I40" s="14" t="s">
        <v>8199</v>
      </c>
      <c r="J40" s="14" t="s">
        <v>8200</v>
      </c>
      <c r="K40" s="12" t="s">
        <v>7972</v>
      </c>
      <c r="L40" s="12" t="s">
        <v>7978</v>
      </c>
      <c r="M40" s="12" t="s">
        <v>8201</v>
      </c>
    </row>
    <row r="41" spans="1:13" ht="22.5" customHeight="1">
      <c r="A41" s="12" t="s">
        <v>8203</v>
      </c>
      <c r="B41" s="12" t="str" cm="1">
        <f t="array" ref="B41">_xlfn.REGEXEXTRACT(J41, "eid=([^&amp;]+)", 2)</f>
        <v>2-s2.0-85196691547</v>
      </c>
      <c r="C41" s="13">
        <v>0</v>
      </c>
      <c r="D41" s="12" t="s">
        <v>8204</v>
      </c>
      <c r="E41" s="12">
        <v>2024</v>
      </c>
      <c r="F41" s="14" t="s">
        <v>8205</v>
      </c>
      <c r="G41" s="12">
        <v>15</v>
      </c>
      <c r="H41" s="12">
        <v>3</v>
      </c>
      <c r="I41" s="14" t="s">
        <v>8206</v>
      </c>
      <c r="J41" s="14" t="s">
        <v>8207</v>
      </c>
      <c r="K41" s="12" t="s">
        <v>7972</v>
      </c>
      <c r="L41" s="12" t="s">
        <v>8208</v>
      </c>
      <c r="M41" s="12" t="s">
        <v>8209</v>
      </c>
    </row>
    <row r="42" spans="1:13" ht="22.5" customHeight="1">
      <c r="A42" s="12" t="s">
        <v>8211</v>
      </c>
      <c r="B42" s="12" t="str" cm="1">
        <f t="array" ref="B42">_xlfn.REGEXEXTRACT(J42, "eid=([^&amp;]+)", 2)</f>
        <v>2-s2.0-85185390562</v>
      </c>
      <c r="C42" s="13">
        <v>0</v>
      </c>
      <c r="D42" s="12" t="s">
        <v>8212</v>
      </c>
      <c r="E42" s="12">
        <v>2024</v>
      </c>
      <c r="F42" s="14" t="s">
        <v>8192</v>
      </c>
      <c r="G42" s="12">
        <v>48</v>
      </c>
      <c r="H42" s="12">
        <v>1</v>
      </c>
      <c r="I42" s="14" t="s">
        <v>8213</v>
      </c>
      <c r="J42" s="14" t="s">
        <v>8214</v>
      </c>
      <c r="K42" s="12" t="s">
        <v>7972</v>
      </c>
      <c r="L42" s="12" t="s">
        <v>7978</v>
      </c>
      <c r="M42" s="12" t="s">
        <v>8215</v>
      </c>
    </row>
    <row r="43" spans="1:13" ht="22.5" customHeight="1">
      <c r="A43" s="12" t="s">
        <v>8217</v>
      </c>
      <c r="B43" s="12" t="str" cm="1">
        <f t="array" ref="B43">_xlfn.REGEXEXTRACT(J43, "eid=([^&amp;]+)", 2)</f>
        <v>2-s2.0-85214668040</v>
      </c>
      <c r="C43" s="13">
        <v>0</v>
      </c>
      <c r="D43" s="12" t="s">
        <v>8218</v>
      </c>
      <c r="E43" s="12">
        <v>2024</v>
      </c>
      <c r="F43" s="14" t="s">
        <v>8219</v>
      </c>
      <c r="G43" s="12">
        <v>230</v>
      </c>
      <c r="H43" s="12" t="s">
        <v>7969</v>
      </c>
      <c r="I43" s="14" t="s">
        <v>8220</v>
      </c>
      <c r="J43" s="14" t="s">
        <v>8221</v>
      </c>
      <c r="K43" s="12" t="s">
        <v>7972</v>
      </c>
      <c r="L43" s="12" t="s">
        <v>7985</v>
      </c>
      <c r="M43" s="12" t="s">
        <v>8222</v>
      </c>
    </row>
    <row r="44" spans="1:13" ht="22.5" customHeight="1">
      <c r="A44" s="12" t="s">
        <v>8224</v>
      </c>
      <c r="B44" s="12" t="str" cm="1">
        <f t="array" ref="B44">_xlfn.REGEXEXTRACT(J44, "eid=([^&amp;]+)", 2)</f>
        <v>2-s2.0-85200967022</v>
      </c>
      <c r="C44" s="13">
        <v>0</v>
      </c>
      <c r="D44" s="12" t="s">
        <v>8225</v>
      </c>
      <c r="E44" s="12">
        <v>2024</v>
      </c>
      <c r="F44" s="14" t="s">
        <v>8226</v>
      </c>
      <c r="G44" s="12">
        <v>27</v>
      </c>
      <c r="H44" s="12" t="s">
        <v>7969</v>
      </c>
      <c r="I44" s="14" t="s">
        <v>8227</v>
      </c>
      <c r="J44" s="14" t="s">
        <v>8228</v>
      </c>
      <c r="K44" s="12" t="s">
        <v>7972</v>
      </c>
      <c r="L44" s="12" t="s">
        <v>7993</v>
      </c>
      <c r="M44" s="12" t="s">
        <v>8229</v>
      </c>
    </row>
    <row r="45" spans="1:13" ht="22.5" customHeight="1">
      <c r="A45" s="12" t="s">
        <v>8231</v>
      </c>
      <c r="B45" s="12" t="str" cm="1">
        <f t="array" ref="B45">_xlfn.REGEXEXTRACT(J45, "eid=([^&amp;]+)", 2)</f>
        <v>2-s2.0-85213456043</v>
      </c>
      <c r="C45" s="13">
        <v>0</v>
      </c>
      <c r="D45" s="12" t="s">
        <v>8232</v>
      </c>
      <c r="E45" s="12">
        <v>2024</v>
      </c>
      <c r="F45" s="14" t="s">
        <v>8233</v>
      </c>
      <c r="G45" s="12">
        <v>4</v>
      </c>
      <c r="H45" s="12">
        <v>4</v>
      </c>
      <c r="I45" s="14" t="s">
        <v>8234</v>
      </c>
      <c r="J45" s="14" t="s">
        <v>8235</v>
      </c>
      <c r="K45" s="12" t="s">
        <v>7972</v>
      </c>
      <c r="L45" s="12" t="s">
        <v>8012</v>
      </c>
    </row>
    <row r="46" spans="1:13" ht="22.5" customHeight="1">
      <c r="A46" s="12" t="s">
        <v>8237</v>
      </c>
      <c r="B46" s="12" t="str" cm="1">
        <f t="array" ref="B46">_xlfn.REGEXEXTRACT(J46, "eid=([^&amp;]+)", 2)</f>
        <v>2-s2.0-85189477016</v>
      </c>
      <c r="C46" s="13">
        <v>0</v>
      </c>
      <c r="D46" s="12" t="s">
        <v>8238</v>
      </c>
      <c r="E46" s="12">
        <v>2024</v>
      </c>
      <c r="F46" s="14" t="s">
        <v>7975</v>
      </c>
      <c r="G46" s="12">
        <v>27</v>
      </c>
      <c r="H46" s="12">
        <v>6</v>
      </c>
      <c r="I46" s="14" t="s">
        <v>8239</v>
      </c>
      <c r="J46" s="14" t="s">
        <v>8240</v>
      </c>
      <c r="K46" s="12" t="s">
        <v>7972</v>
      </c>
      <c r="L46" s="12" t="s">
        <v>7978</v>
      </c>
      <c r="M46" s="12" t="s">
        <v>8241</v>
      </c>
    </row>
    <row r="47" spans="1:13" ht="22.5" customHeight="1">
      <c r="A47" s="12" t="s">
        <v>8243</v>
      </c>
      <c r="B47" s="12" t="str" cm="1">
        <f t="array" ref="B47">_xlfn.REGEXEXTRACT(J47, "eid=([^&amp;]+)", 2)</f>
        <v>2-s2.0-85214567415</v>
      </c>
      <c r="C47" s="13">
        <v>0</v>
      </c>
      <c r="D47" s="12" t="s">
        <v>8244</v>
      </c>
      <c r="E47" s="12">
        <v>2024</v>
      </c>
      <c r="F47" s="14" t="s">
        <v>8244</v>
      </c>
      <c r="G47" s="12" t="s">
        <v>7969</v>
      </c>
      <c r="H47" s="12" t="s">
        <v>7969</v>
      </c>
      <c r="I47" s="14" t="s">
        <v>7969</v>
      </c>
      <c r="J47" s="14" t="s">
        <v>8245</v>
      </c>
      <c r="K47" s="12" t="s">
        <v>7972</v>
      </c>
      <c r="L47" s="12" t="s">
        <v>8102</v>
      </c>
      <c r="M47" s="12" t="s">
        <v>7969</v>
      </c>
    </row>
    <row r="48" spans="1:13" ht="22.5" customHeight="1">
      <c r="A48" s="12" t="s">
        <v>8247</v>
      </c>
      <c r="B48" s="12" t="str" cm="1">
        <f t="array" ref="B48">_xlfn.REGEXEXTRACT(J48, "eid=([^&amp;]+)", 2)</f>
        <v>2-s2.0-85173078228</v>
      </c>
      <c r="C48" s="13">
        <v>0</v>
      </c>
      <c r="D48" s="12" t="s">
        <v>8248</v>
      </c>
      <c r="E48" s="12">
        <v>2024</v>
      </c>
      <c r="F48" s="14" t="s">
        <v>8043</v>
      </c>
      <c r="G48" s="12">
        <v>83</v>
      </c>
      <c r="H48" s="12">
        <v>13</v>
      </c>
      <c r="I48" s="14" t="s">
        <v>8249</v>
      </c>
      <c r="J48" s="14" t="s">
        <v>8250</v>
      </c>
      <c r="K48" s="12" t="s">
        <v>7972</v>
      </c>
      <c r="L48" s="12" t="s">
        <v>7978</v>
      </c>
      <c r="M48" s="12" t="s">
        <v>8251</v>
      </c>
    </row>
    <row r="49" spans="1:13" ht="22.5" customHeight="1">
      <c r="A49" s="12" t="s">
        <v>8253</v>
      </c>
      <c r="B49" s="12" t="str" cm="1">
        <f t="array" ref="B49">_xlfn.REGEXEXTRACT(J49, "eid=([^&amp;]+)", 2)</f>
        <v>2-s2.0-85190156942</v>
      </c>
      <c r="C49" s="13">
        <v>0</v>
      </c>
      <c r="D49" s="12" t="s">
        <v>8254</v>
      </c>
      <c r="E49" s="12">
        <v>2024</v>
      </c>
      <c r="F49" s="14" t="s">
        <v>8255</v>
      </c>
      <c r="G49" s="12">
        <v>7</v>
      </c>
      <c r="H49" s="12">
        <v>2</v>
      </c>
      <c r="I49" s="14" t="s">
        <v>8256</v>
      </c>
      <c r="J49" s="14" t="s">
        <v>8257</v>
      </c>
      <c r="K49" s="12" t="s">
        <v>7972</v>
      </c>
      <c r="L49" s="12" t="s">
        <v>7978</v>
      </c>
    </row>
    <row r="50" spans="1:13" ht="22.5" customHeight="1">
      <c r="A50" s="12" t="s">
        <v>8259</v>
      </c>
      <c r="B50" s="12" t="str" cm="1">
        <f t="array" ref="B50">_xlfn.REGEXEXTRACT(J50, "eid=([^&amp;]+)", 2)</f>
        <v>2-s2.0-85213996856</v>
      </c>
      <c r="C50" s="13">
        <v>0</v>
      </c>
      <c r="D50" s="12" t="s">
        <v>8260</v>
      </c>
      <c r="E50" s="12">
        <v>2024</v>
      </c>
      <c r="F50" s="14" t="s">
        <v>8261</v>
      </c>
      <c r="G50" s="12">
        <v>15</v>
      </c>
      <c r="H50" s="12">
        <v>12</v>
      </c>
      <c r="I50" s="14" t="s">
        <v>8262</v>
      </c>
      <c r="J50" s="14" t="s">
        <v>8263</v>
      </c>
      <c r="K50" s="12" t="s">
        <v>7972</v>
      </c>
      <c r="L50" s="12" t="s">
        <v>8264</v>
      </c>
      <c r="M50" s="12" t="s">
        <v>8265</v>
      </c>
    </row>
    <row r="51" spans="1:13" ht="22.5" customHeight="1">
      <c r="A51" s="12" t="s">
        <v>8267</v>
      </c>
      <c r="B51" s="12" t="str" cm="1">
        <f t="array" ref="B51">_xlfn.REGEXEXTRACT(J51, "eid=([^&amp;]+)", 2)</f>
        <v>2-s2.0-85213321558</v>
      </c>
      <c r="C51" s="13">
        <v>0</v>
      </c>
      <c r="D51" s="12" t="s">
        <v>8268</v>
      </c>
      <c r="E51" s="12">
        <v>2025</v>
      </c>
      <c r="F51" s="14" t="s">
        <v>8269</v>
      </c>
      <c r="G51" s="12" t="s">
        <v>7969</v>
      </c>
      <c r="H51" s="12" t="s">
        <v>7969</v>
      </c>
      <c r="I51" s="14" t="s">
        <v>8270</v>
      </c>
      <c r="J51" s="14" t="s">
        <v>8271</v>
      </c>
      <c r="K51" s="12" t="s">
        <v>7972</v>
      </c>
      <c r="L51" s="12" t="s">
        <v>7985</v>
      </c>
      <c r="M51" s="12" t="s">
        <v>8272</v>
      </c>
    </row>
    <row r="52" spans="1:13" ht="22.5" customHeight="1">
      <c r="A52" s="12" t="s">
        <v>8274</v>
      </c>
      <c r="B52" s="12" t="str" cm="1">
        <f t="array" ref="B52">_xlfn.REGEXEXTRACT(J52, "eid=([^&amp;]+)", 2)</f>
        <v>2-s2.0-85208583698</v>
      </c>
      <c r="C52" s="13">
        <v>0</v>
      </c>
      <c r="D52" s="12" t="s">
        <v>8275</v>
      </c>
      <c r="E52" s="12">
        <v>2024</v>
      </c>
      <c r="F52" s="14" t="s">
        <v>8276</v>
      </c>
      <c r="G52" s="12">
        <v>24</v>
      </c>
      <c r="H52" s="12">
        <v>21</v>
      </c>
      <c r="I52" s="14" t="s">
        <v>8277</v>
      </c>
      <c r="J52" s="14" t="s">
        <v>8278</v>
      </c>
      <c r="K52" s="12" t="s">
        <v>7972</v>
      </c>
      <c r="L52" s="12" t="s">
        <v>8012</v>
      </c>
    </row>
    <row r="53" spans="1:13" ht="22.5" customHeight="1">
      <c r="A53" s="12" t="s">
        <v>8280</v>
      </c>
      <c r="B53" s="12" t="str" cm="1">
        <f t="array" ref="B53">_xlfn.REGEXEXTRACT(J53, "eid=([^&amp;]+)", 2)</f>
        <v>2-s2.0-85201663841</v>
      </c>
      <c r="C53" s="13">
        <v>0</v>
      </c>
      <c r="D53" s="12" t="s">
        <v>8281</v>
      </c>
      <c r="E53" s="12">
        <v>2024</v>
      </c>
      <c r="F53" s="14" t="s">
        <v>8282</v>
      </c>
      <c r="G53" s="12">
        <v>29</v>
      </c>
      <c r="H53" s="12">
        <v>4</v>
      </c>
      <c r="I53" s="14" t="s">
        <v>8283</v>
      </c>
      <c r="J53" s="14" t="s">
        <v>8284</v>
      </c>
      <c r="K53" s="12" t="s">
        <v>7972</v>
      </c>
      <c r="L53" s="12" t="s">
        <v>8285</v>
      </c>
    </row>
    <row r="54" spans="1:13" ht="22.5" customHeight="1">
      <c r="A54" s="12" t="s">
        <v>8287</v>
      </c>
      <c r="B54" s="12" t="str" cm="1">
        <f t="array" ref="B54">_xlfn.REGEXEXTRACT(J54, "eid=([^&amp;]+)", 2)</f>
        <v>2-s2.0-85213880904</v>
      </c>
      <c r="C54" s="13">
        <v>0</v>
      </c>
      <c r="D54" s="12" t="s">
        <v>8288</v>
      </c>
      <c r="E54" s="12">
        <v>2025</v>
      </c>
      <c r="F54" s="14" t="s">
        <v>8289</v>
      </c>
      <c r="G54" s="12">
        <v>186</v>
      </c>
      <c r="H54" s="12" t="s">
        <v>7969</v>
      </c>
      <c r="I54" s="14" t="s">
        <v>8290</v>
      </c>
      <c r="J54" s="14" t="s">
        <v>8291</v>
      </c>
      <c r="K54" s="12" t="s">
        <v>7972</v>
      </c>
      <c r="L54" s="12" t="s">
        <v>8027</v>
      </c>
      <c r="M54" s="12" t="s">
        <v>8292</v>
      </c>
    </row>
    <row r="55" spans="1:13" ht="22.5" customHeight="1">
      <c r="A55" s="12" t="s">
        <v>5164</v>
      </c>
      <c r="B55" s="12" t="str" cm="1">
        <f t="array" ref="B55">_xlfn.REGEXEXTRACT(J55, "eid=([^&amp;]+)", 2)</f>
        <v>2-s2.0-85200453096</v>
      </c>
      <c r="C55" s="13">
        <v>0</v>
      </c>
      <c r="D55" s="12" t="s">
        <v>1287</v>
      </c>
      <c r="E55" s="12">
        <v>2024</v>
      </c>
      <c r="F55" s="14" t="s">
        <v>8293</v>
      </c>
      <c r="G55" s="12">
        <v>85</v>
      </c>
      <c r="H55" s="12" t="s">
        <v>7969</v>
      </c>
      <c r="I55" s="14" t="s">
        <v>8294</v>
      </c>
      <c r="J55" s="14" t="s">
        <v>8295</v>
      </c>
      <c r="K55" s="12" t="s">
        <v>7972</v>
      </c>
      <c r="L55" s="12" t="s">
        <v>8027</v>
      </c>
      <c r="M55" s="12" t="s">
        <v>1286</v>
      </c>
    </row>
    <row r="56" spans="1:13" ht="22.5" customHeight="1">
      <c r="A56" s="12" t="s">
        <v>8297</v>
      </c>
      <c r="B56" s="12" t="str" cm="1">
        <f t="array" ref="B56">_xlfn.REGEXEXTRACT(J56, "eid=([^&amp;]+)", 2)</f>
        <v>2-s2.0-85197317338</v>
      </c>
      <c r="C56" s="13">
        <v>0</v>
      </c>
      <c r="D56" s="12" t="s">
        <v>8298</v>
      </c>
      <c r="E56" s="12">
        <v>2024</v>
      </c>
      <c r="F56" s="14" t="s">
        <v>8187</v>
      </c>
      <c r="G56" s="12" t="s">
        <v>7969</v>
      </c>
      <c r="H56" s="12" t="s">
        <v>7969</v>
      </c>
      <c r="I56" s="14" t="s">
        <v>8299</v>
      </c>
      <c r="J56" s="14" t="s">
        <v>8300</v>
      </c>
      <c r="K56" s="12" t="s">
        <v>7972</v>
      </c>
      <c r="L56" s="12" t="s">
        <v>8190</v>
      </c>
      <c r="M56" s="12" t="s">
        <v>8301</v>
      </c>
    </row>
    <row r="57" spans="1:13" ht="22.5" customHeight="1">
      <c r="A57" s="12" t="s">
        <v>8302</v>
      </c>
      <c r="B57" s="12" t="str" cm="1">
        <f t="array" ref="B57">_xlfn.REGEXEXTRACT(J57, "eid=([^&amp;]+)", 2)</f>
        <v>2-s2.0-85193902352</v>
      </c>
      <c r="C57" s="13">
        <v>0</v>
      </c>
      <c r="D57" s="12" t="s">
        <v>1674</v>
      </c>
      <c r="E57" s="12">
        <v>2024</v>
      </c>
      <c r="F57" s="14" t="s">
        <v>8293</v>
      </c>
      <c r="G57" s="12">
        <v>83</v>
      </c>
      <c r="H57" s="12" t="s">
        <v>7969</v>
      </c>
      <c r="I57" s="14" t="s">
        <v>8303</v>
      </c>
      <c r="J57" s="14" t="s">
        <v>8304</v>
      </c>
      <c r="K57" s="12" t="s">
        <v>7972</v>
      </c>
      <c r="L57" s="12" t="s">
        <v>8027</v>
      </c>
      <c r="M57" s="12" t="s">
        <v>1673</v>
      </c>
    </row>
    <row r="58" spans="1:13" ht="22.5" customHeight="1">
      <c r="A58" s="12" t="s">
        <v>8306</v>
      </c>
      <c r="B58" s="12" t="str" cm="1">
        <f t="array" ref="B58">_xlfn.REGEXEXTRACT(J58, "eid=([^&amp;]+)", 2)</f>
        <v>2-s2.0-85199055857</v>
      </c>
      <c r="C58" s="13">
        <v>0</v>
      </c>
      <c r="D58" s="12" t="s">
        <v>8307</v>
      </c>
      <c r="E58" s="12">
        <v>2024</v>
      </c>
      <c r="F58" s="14" t="s">
        <v>8308</v>
      </c>
      <c r="G58" s="12">
        <v>23</v>
      </c>
      <c r="H58" s="12">
        <v>5</v>
      </c>
      <c r="I58" s="14" t="s">
        <v>8309</v>
      </c>
      <c r="J58" s="14" t="s">
        <v>8310</v>
      </c>
      <c r="K58" s="12" t="s">
        <v>7972</v>
      </c>
      <c r="L58" s="12" t="s">
        <v>7985</v>
      </c>
    </row>
    <row r="59" spans="1:13" ht="22.5" customHeight="1">
      <c r="A59" s="12" t="s">
        <v>8312</v>
      </c>
      <c r="B59" s="12" t="str" cm="1">
        <f t="array" ref="B59">_xlfn.REGEXEXTRACT(J59, "eid=([^&amp;]+)", 2)</f>
        <v>2-s2.0-85204606088</v>
      </c>
      <c r="C59" s="13">
        <v>0</v>
      </c>
      <c r="D59" s="12" t="s">
        <v>8313</v>
      </c>
      <c r="E59" s="12">
        <v>2024</v>
      </c>
      <c r="F59" s="14" t="s">
        <v>8314</v>
      </c>
      <c r="G59" s="12" t="s">
        <v>7969</v>
      </c>
      <c r="H59" s="12" t="s">
        <v>7969</v>
      </c>
      <c r="I59" s="14" t="s">
        <v>8315</v>
      </c>
      <c r="J59" s="14" t="s">
        <v>8316</v>
      </c>
      <c r="K59" s="12" t="s">
        <v>7972</v>
      </c>
      <c r="L59" s="12" t="s">
        <v>8161</v>
      </c>
      <c r="M59" s="12" t="s">
        <v>8317</v>
      </c>
    </row>
    <row r="60" spans="1:13" ht="22.5" customHeight="1">
      <c r="A60" s="12" t="s">
        <v>8319</v>
      </c>
      <c r="B60" s="12" t="str" cm="1">
        <f t="array" ref="B60">_xlfn.REGEXEXTRACT(J60, "eid=([^&amp;]+)", 2)</f>
        <v>2-s2.0-85208752590</v>
      </c>
      <c r="C60" s="13">
        <v>0</v>
      </c>
      <c r="D60" s="12" t="s">
        <v>8320</v>
      </c>
      <c r="E60" s="12">
        <v>2024</v>
      </c>
      <c r="F60" s="14" t="s">
        <v>8321</v>
      </c>
      <c r="G60" s="12">
        <v>5</v>
      </c>
      <c r="H60" s="12">
        <v>3</v>
      </c>
      <c r="I60" s="14" t="s">
        <v>8322</v>
      </c>
      <c r="J60" s="14" t="s">
        <v>8323</v>
      </c>
      <c r="K60" s="12" t="s">
        <v>7972</v>
      </c>
      <c r="L60" s="12" t="s">
        <v>8324</v>
      </c>
    </row>
    <row r="61" spans="1:13" ht="22.5" customHeight="1">
      <c r="A61" s="12" t="s">
        <v>8326</v>
      </c>
      <c r="B61" s="12" t="str" cm="1">
        <f t="array" ref="B61">_xlfn.REGEXEXTRACT(J61, "eid=([^&amp;]+)", 2)</f>
        <v>2-s2.0-85198940525</v>
      </c>
      <c r="C61" s="13">
        <v>0</v>
      </c>
      <c r="D61" s="12" t="s">
        <v>8327</v>
      </c>
      <c r="E61" s="12">
        <v>2024</v>
      </c>
      <c r="F61" s="14" t="s">
        <v>8328</v>
      </c>
      <c r="G61" s="12" t="s">
        <v>7969</v>
      </c>
      <c r="H61" s="12" t="s">
        <v>7969</v>
      </c>
      <c r="I61" s="14" t="s">
        <v>8329</v>
      </c>
      <c r="J61" s="14" t="s">
        <v>8330</v>
      </c>
      <c r="K61" s="12" t="s">
        <v>7972</v>
      </c>
      <c r="L61" s="12" t="s">
        <v>8324</v>
      </c>
      <c r="M61" s="12" t="s">
        <v>8331</v>
      </c>
    </row>
    <row r="62" spans="1:13" ht="22.5" customHeight="1">
      <c r="A62" s="12" t="s">
        <v>8333</v>
      </c>
      <c r="B62" s="12" t="str" cm="1">
        <f t="array" ref="B62">_xlfn.REGEXEXTRACT(J62, "eid=([^&amp;]+)", 2)</f>
        <v>2-s2.0-85189517132</v>
      </c>
      <c r="C62" s="13">
        <v>0</v>
      </c>
      <c r="D62" s="12" t="s">
        <v>8334</v>
      </c>
      <c r="E62" s="12">
        <v>2024</v>
      </c>
      <c r="F62" s="14" t="s">
        <v>8335</v>
      </c>
      <c r="G62" s="12">
        <v>18</v>
      </c>
      <c r="H62" s="12">
        <v>3</v>
      </c>
      <c r="I62" s="14" t="s">
        <v>8336</v>
      </c>
      <c r="J62" s="14" t="s">
        <v>8337</v>
      </c>
      <c r="K62" s="12" t="s">
        <v>7972</v>
      </c>
      <c r="L62" s="12" t="s">
        <v>8338</v>
      </c>
    </row>
    <row r="63" spans="1:13" ht="22.5" customHeight="1">
      <c r="A63" s="12" t="s">
        <v>8340</v>
      </c>
      <c r="B63" s="12" t="str" cm="1">
        <f t="array" ref="B63">_xlfn.REGEXEXTRACT(J63, "eid=([^&amp;]+)", 2)</f>
        <v>2-s2.0-85173944953</v>
      </c>
      <c r="C63" s="13">
        <v>0</v>
      </c>
      <c r="D63" s="12" t="s">
        <v>8341</v>
      </c>
      <c r="E63" s="12">
        <v>2024</v>
      </c>
      <c r="F63" s="14" t="s">
        <v>8005</v>
      </c>
      <c r="G63" s="12">
        <v>80</v>
      </c>
      <c r="H63" s="12">
        <v>5</v>
      </c>
      <c r="I63" s="14" t="s">
        <v>8342</v>
      </c>
      <c r="J63" s="14" t="s">
        <v>8343</v>
      </c>
      <c r="K63" s="12" t="s">
        <v>7972</v>
      </c>
      <c r="L63" s="12" t="s">
        <v>7978</v>
      </c>
      <c r="M63" s="12" t="s">
        <v>8344</v>
      </c>
    </row>
    <row r="64" spans="1:13" ht="22.5" customHeight="1">
      <c r="A64" s="12" t="s">
        <v>8346</v>
      </c>
      <c r="B64" s="12" t="str" cm="1">
        <f t="array" ref="B64">_xlfn.REGEXEXTRACT(J64, "eid=([^&amp;]+)", 2)</f>
        <v>2-s2.0-85196787418</v>
      </c>
      <c r="C64" s="13">
        <v>0</v>
      </c>
      <c r="D64" s="12" t="s">
        <v>8347</v>
      </c>
      <c r="E64" s="12">
        <v>2024</v>
      </c>
      <c r="F64" s="14" t="s">
        <v>8348</v>
      </c>
      <c r="G64" s="12">
        <v>9</v>
      </c>
      <c r="H64" s="12">
        <v>6</v>
      </c>
      <c r="I64" s="14" t="s">
        <v>8349</v>
      </c>
      <c r="J64" s="14" t="s">
        <v>8350</v>
      </c>
      <c r="K64" s="12" t="s">
        <v>7972</v>
      </c>
      <c r="L64" s="12" t="s">
        <v>8012</v>
      </c>
    </row>
    <row r="65" spans="1:13" ht="22.5" customHeight="1">
      <c r="A65" s="12" t="s">
        <v>8352</v>
      </c>
      <c r="B65" s="12" t="str" cm="1">
        <f t="array" ref="B65">_xlfn.REGEXEXTRACT(J65, "eid=([^&amp;]+)", 2)</f>
        <v>2-s2.0-85197371890</v>
      </c>
      <c r="C65" s="13">
        <v>0</v>
      </c>
      <c r="D65" s="12" t="s">
        <v>8353</v>
      </c>
      <c r="E65" s="12">
        <v>2024</v>
      </c>
      <c r="F65" s="14" t="s">
        <v>8354</v>
      </c>
      <c r="G65" s="12">
        <v>20</v>
      </c>
      <c r="H65" s="12">
        <v>1</v>
      </c>
      <c r="I65" s="14" t="s">
        <v>8355</v>
      </c>
      <c r="J65" s="14" t="s">
        <v>8356</v>
      </c>
      <c r="K65" s="12" t="s">
        <v>7972</v>
      </c>
      <c r="L65" s="12" t="s">
        <v>8357</v>
      </c>
      <c r="M65" s="12" t="s">
        <v>7969</v>
      </c>
    </row>
    <row r="66" spans="1:13" ht="22.5" customHeight="1">
      <c r="A66" s="12" t="s">
        <v>8359</v>
      </c>
      <c r="B66" s="12" t="str" cm="1">
        <f t="array" ref="B66">_xlfn.REGEXEXTRACT(J66, "eid=([^&amp;]+)", 2)</f>
        <v>2-s2.0-85203868805</v>
      </c>
      <c r="C66" s="13">
        <v>0</v>
      </c>
      <c r="D66" s="12" t="s">
        <v>8360</v>
      </c>
      <c r="E66" s="12">
        <v>2024</v>
      </c>
      <c r="F66" s="14" t="s">
        <v>8361</v>
      </c>
      <c r="G66" s="12" t="s">
        <v>7969</v>
      </c>
      <c r="H66" s="12" t="s">
        <v>7969</v>
      </c>
      <c r="I66" s="14" t="s">
        <v>8362</v>
      </c>
      <c r="J66" s="14" t="s">
        <v>8363</v>
      </c>
      <c r="K66" s="12" t="s">
        <v>7972</v>
      </c>
      <c r="L66" s="12" t="s">
        <v>8190</v>
      </c>
      <c r="M66" s="12" t="s">
        <v>8364</v>
      </c>
    </row>
    <row r="67" spans="1:13" ht="22.5" customHeight="1">
      <c r="A67" s="12" t="s">
        <v>8366</v>
      </c>
      <c r="B67" s="12" t="str" cm="1">
        <f t="array" ref="B67">_xlfn.REGEXEXTRACT(J67, "eid=([^&amp;]+)", 2)</f>
        <v>2-s2.0-85185923905</v>
      </c>
      <c r="C67" s="13">
        <v>0</v>
      </c>
      <c r="D67" s="12" t="s">
        <v>8367</v>
      </c>
      <c r="E67" s="12">
        <v>2024</v>
      </c>
      <c r="F67" s="14" t="s">
        <v>5001</v>
      </c>
      <c r="G67" s="12">
        <v>12</v>
      </c>
      <c r="H67" s="12">
        <v>2</v>
      </c>
      <c r="I67" s="14" t="s">
        <v>8368</v>
      </c>
      <c r="J67" s="14" t="s">
        <v>8369</v>
      </c>
      <c r="K67" s="12" t="s">
        <v>7972</v>
      </c>
      <c r="L67" s="12" t="s">
        <v>8012</v>
      </c>
    </row>
    <row r="68" spans="1:13" ht="22.5" customHeight="1">
      <c r="A68" s="12" t="s">
        <v>8370</v>
      </c>
      <c r="B68" s="12" t="e" cm="1" vm="1">
        <f t="array" ref="B68">_xlfn.REGEXEXTRACT(J68, "eid=([^&amp;]+)", 2)</f>
        <v>#N/A</v>
      </c>
      <c r="C68" s="13">
        <v>0</v>
      </c>
      <c r="D68" s="12" t="s">
        <v>8371</v>
      </c>
      <c r="E68" s="12"/>
      <c r="F68" s="14"/>
      <c r="G68" s="12"/>
      <c r="H68" s="12"/>
      <c r="I68" s="14"/>
      <c r="J68" s="14"/>
      <c r="K68" s="12"/>
      <c r="L68" s="12"/>
    </row>
    <row r="69" spans="1:13" ht="22.5" customHeight="1">
      <c r="A69" s="12" t="s">
        <v>8373</v>
      </c>
      <c r="B69" s="12" t="str" cm="1">
        <f t="array" ref="B69">_xlfn.REGEXEXTRACT(J69, "eid=([^&amp;]+)", 2)</f>
        <v>2-s2.0-85211343361</v>
      </c>
      <c r="C69" s="13">
        <v>0</v>
      </c>
      <c r="D69" s="12" t="s">
        <v>8374</v>
      </c>
      <c r="E69" s="12">
        <v>2025</v>
      </c>
      <c r="F69" s="14" t="s">
        <v>8375</v>
      </c>
      <c r="G69" s="12">
        <v>107</v>
      </c>
      <c r="H69" s="12">
        <v>1</v>
      </c>
      <c r="I69" s="14" t="s">
        <v>8376</v>
      </c>
      <c r="J69" s="14" t="s">
        <v>8377</v>
      </c>
      <c r="K69" s="12" t="s">
        <v>7972</v>
      </c>
      <c r="L69" s="12" t="s">
        <v>7978</v>
      </c>
      <c r="M69" s="12" t="s">
        <v>8378</v>
      </c>
    </row>
    <row r="70" spans="1:13" ht="22.5" customHeight="1">
      <c r="A70" s="12" t="s">
        <v>8380</v>
      </c>
      <c r="B70" s="12" t="str" cm="1">
        <f t="array" ref="B70">_xlfn.REGEXEXTRACT(J70, "eid=([^&amp;]+)", 2)</f>
        <v>2-s2.0-85183077386</v>
      </c>
      <c r="C70" s="13">
        <v>0</v>
      </c>
      <c r="D70" s="12" t="s">
        <v>8381</v>
      </c>
      <c r="E70" s="12">
        <v>2024</v>
      </c>
      <c r="F70" s="14" t="s">
        <v>8382</v>
      </c>
      <c r="G70" s="12">
        <v>381</v>
      </c>
      <c r="H70" s="12" t="s">
        <v>7969</v>
      </c>
      <c r="I70" s="14" t="s">
        <v>8383</v>
      </c>
      <c r="J70" s="14" t="s">
        <v>8384</v>
      </c>
      <c r="K70" s="12" t="s">
        <v>7972</v>
      </c>
      <c r="L70" s="12" t="s">
        <v>8385</v>
      </c>
    </row>
    <row r="71" spans="1:13" ht="22.5" customHeight="1">
      <c r="A71" s="12" t="s">
        <v>8386</v>
      </c>
      <c r="B71" s="12" t="str" cm="1">
        <f t="array" ref="B71">_xlfn.REGEXEXTRACT(J71, "eid=([^&amp;]+)", 2)</f>
        <v>2-s2.0-85190262205</v>
      </c>
      <c r="C71" s="13">
        <v>0</v>
      </c>
      <c r="D71" s="12" t="s">
        <v>1848</v>
      </c>
      <c r="E71" s="12">
        <v>2024</v>
      </c>
      <c r="F71" s="14" t="s">
        <v>8276</v>
      </c>
      <c r="G71" s="12">
        <v>24</v>
      </c>
      <c r="H71" s="12">
        <v>7</v>
      </c>
      <c r="I71" s="14" t="s">
        <v>8387</v>
      </c>
      <c r="J71" s="14" t="s">
        <v>8388</v>
      </c>
      <c r="K71" s="12" t="s">
        <v>7972</v>
      </c>
      <c r="L71" s="12" t="s">
        <v>8012</v>
      </c>
    </row>
    <row r="72" spans="1:13" ht="22.5" customHeight="1">
      <c r="A72" s="12" t="s">
        <v>8390</v>
      </c>
      <c r="B72" s="12" t="str" cm="1">
        <f t="array" ref="B72">_xlfn.REGEXEXTRACT(J72, "eid=([^&amp;]+)", 2)</f>
        <v>2-s2.0-85177043394</v>
      </c>
      <c r="C72" s="13">
        <v>0</v>
      </c>
      <c r="D72" s="12" t="s">
        <v>8391</v>
      </c>
      <c r="E72" s="12">
        <v>2024</v>
      </c>
      <c r="F72" s="14" t="s">
        <v>8392</v>
      </c>
      <c r="G72" s="12">
        <v>11</v>
      </c>
      <c r="H72" s="12">
        <v>7</v>
      </c>
      <c r="I72" s="14" t="s">
        <v>8393</v>
      </c>
      <c r="J72" s="14" t="s">
        <v>8394</v>
      </c>
      <c r="K72" s="12" t="s">
        <v>7972</v>
      </c>
      <c r="L72" s="12" t="s">
        <v>8102</v>
      </c>
      <c r="M72" s="12" t="s">
        <v>8395</v>
      </c>
    </row>
    <row r="73" spans="1:13" ht="22.5" customHeight="1">
      <c r="A73" s="12" t="s">
        <v>8397</v>
      </c>
      <c r="B73" s="12" t="str" cm="1">
        <f t="array" ref="B73">_xlfn.REGEXEXTRACT(J73, "eid=([^&amp;]+)", 2)</f>
        <v>2-s2.0-85214668183</v>
      </c>
      <c r="C73" s="13">
        <v>0</v>
      </c>
      <c r="D73" s="12" t="s">
        <v>8398</v>
      </c>
      <c r="E73" s="12">
        <v>2024</v>
      </c>
      <c r="F73" s="14" t="s">
        <v>8075</v>
      </c>
      <c r="G73" s="12" t="s">
        <v>7969</v>
      </c>
      <c r="H73" s="12" t="s">
        <v>7969</v>
      </c>
      <c r="I73" s="14" t="s">
        <v>8399</v>
      </c>
      <c r="J73" s="14" t="s">
        <v>8400</v>
      </c>
      <c r="K73" s="12" t="s">
        <v>7972</v>
      </c>
      <c r="L73" s="12" t="s">
        <v>8078</v>
      </c>
    </row>
    <row r="74" spans="1:13" ht="22.5" customHeight="1">
      <c r="A74" s="12" t="s">
        <v>8402</v>
      </c>
      <c r="B74" s="12" t="str" cm="1">
        <f t="array" ref="B74">_xlfn.REGEXEXTRACT(J74, "eid=([^&amp;]+)", 2)</f>
        <v>2-s2.0-85206375490</v>
      </c>
      <c r="C74" s="13">
        <v>0</v>
      </c>
      <c r="D74" s="12" t="s">
        <v>8403</v>
      </c>
      <c r="E74" s="12">
        <v>2025</v>
      </c>
      <c r="F74" s="14" t="s">
        <v>8055</v>
      </c>
      <c r="G74" s="12">
        <v>2202</v>
      </c>
      <c r="H74" s="12" t="s">
        <v>7969</v>
      </c>
      <c r="I74" s="14" t="s">
        <v>8404</v>
      </c>
      <c r="J74" s="14" t="s">
        <v>8405</v>
      </c>
      <c r="K74" s="12" t="s">
        <v>7972</v>
      </c>
      <c r="L74" s="12" t="s">
        <v>7985</v>
      </c>
      <c r="M74" s="12" t="s">
        <v>8406</v>
      </c>
    </row>
    <row r="75" spans="1:13" ht="22.5" customHeight="1">
      <c r="A75" s="12" t="s">
        <v>5157</v>
      </c>
      <c r="B75" s="12" t="str" cm="1">
        <f t="array" ref="B75">_xlfn.REGEXEXTRACT(J75, "eid=([^&amp;]+)", 2)</f>
        <v>2-s2.0-85205255384</v>
      </c>
      <c r="C75" s="13">
        <v>0</v>
      </c>
      <c r="D75" s="12" t="s">
        <v>940</v>
      </c>
      <c r="E75" s="12">
        <v>2024</v>
      </c>
      <c r="F75" s="14" t="s">
        <v>8407</v>
      </c>
      <c r="G75" s="12">
        <v>12</v>
      </c>
      <c r="H75" s="12">
        <v>9</v>
      </c>
      <c r="I75" s="14" t="s">
        <v>8408</v>
      </c>
      <c r="J75" s="14" t="s">
        <v>8409</v>
      </c>
      <c r="K75" s="12" t="s">
        <v>7972</v>
      </c>
      <c r="L75" s="12" t="s">
        <v>8012</v>
      </c>
    </row>
    <row r="76" spans="1:13" ht="22.5" customHeight="1">
      <c r="A76" s="12" t="s">
        <v>8411</v>
      </c>
      <c r="B76" s="12" t="str" cm="1">
        <f t="array" ref="B76">_xlfn.REGEXEXTRACT(J76, "eid=([^&amp;]+)", 2)</f>
        <v>2-s2.0-85200638024</v>
      </c>
      <c r="C76" s="13">
        <v>0</v>
      </c>
      <c r="D76" s="12" t="s">
        <v>8412</v>
      </c>
      <c r="E76" s="12">
        <v>2024</v>
      </c>
      <c r="F76" s="14" t="s">
        <v>8413</v>
      </c>
      <c r="G76" s="12">
        <v>137</v>
      </c>
      <c r="H76" s="12" t="s">
        <v>7969</v>
      </c>
      <c r="I76" s="14" t="s">
        <v>8414</v>
      </c>
      <c r="J76" s="14" t="s">
        <v>8415</v>
      </c>
      <c r="K76" s="12" t="s">
        <v>7972</v>
      </c>
      <c r="L76" s="12" t="s">
        <v>8027</v>
      </c>
      <c r="M76" s="12" t="s">
        <v>8416</v>
      </c>
    </row>
    <row r="77" spans="1:13" ht="22.5" customHeight="1">
      <c r="A77" s="12" t="s">
        <v>8417</v>
      </c>
      <c r="B77" s="12" t="str" cm="1">
        <f t="array" ref="B77">_xlfn.REGEXEXTRACT(J77, "eid=([^&amp;]+)", 2)</f>
        <v>2-s2.0-85190131201</v>
      </c>
      <c r="C77" s="13">
        <v>0</v>
      </c>
      <c r="D77" s="12" t="s">
        <v>1881</v>
      </c>
      <c r="E77" s="12">
        <v>2024</v>
      </c>
      <c r="F77" s="14" t="s">
        <v>8418</v>
      </c>
      <c r="G77" s="12">
        <v>12</v>
      </c>
      <c r="H77" s="12">
        <v>7</v>
      </c>
      <c r="I77" s="14" t="s">
        <v>8419</v>
      </c>
      <c r="J77" s="14" t="s">
        <v>8420</v>
      </c>
      <c r="K77" s="12" t="s">
        <v>7972</v>
      </c>
      <c r="L77" s="12" t="s">
        <v>8012</v>
      </c>
    </row>
    <row r="78" spans="1:13" ht="22.5" customHeight="1">
      <c r="A78" s="12" t="s">
        <v>8422</v>
      </c>
      <c r="B78" s="12" t="str" cm="1">
        <f t="array" ref="B78">_xlfn.REGEXEXTRACT(J78, "eid=([^&amp;]+)", 2)</f>
        <v>2-s2.0-85214603630</v>
      </c>
      <c r="C78" s="13">
        <v>0</v>
      </c>
      <c r="D78" s="12" t="s">
        <v>8423</v>
      </c>
      <c r="E78" s="12">
        <v>2024</v>
      </c>
      <c r="F78" s="14" t="s">
        <v>8424</v>
      </c>
      <c r="G78" s="12" t="s">
        <v>7969</v>
      </c>
      <c r="H78" s="12" t="s">
        <v>7969</v>
      </c>
      <c r="I78" s="14" t="s">
        <v>8425</v>
      </c>
      <c r="J78" s="14" t="s">
        <v>8426</v>
      </c>
      <c r="K78" s="12" t="s">
        <v>7972</v>
      </c>
      <c r="L78" s="12" t="s">
        <v>8427</v>
      </c>
      <c r="M78" s="12" t="s">
        <v>8428</v>
      </c>
    </row>
    <row r="79" spans="1:13" ht="22.5" customHeight="1">
      <c r="A79" s="12" t="s">
        <v>5159</v>
      </c>
      <c r="B79" s="12" t="str" cm="1">
        <f t="array" ref="B79">_xlfn.REGEXEXTRACT(J79, "eid=([^&amp;]+)", 2)</f>
        <v>2-s2.0-85202449971</v>
      </c>
      <c r="C79" s="13">
        <v>0</v>
      </c>
      <c r="D79" s="12" t="s">
        <v>1146</v>
      </c>
      <c r="E79" s="12">
        <v>2024</v>
      </c>
      <c r="F79" s="14" t="s">
        <v>8144</v>
      </c>
      <c r="G79" s="12">
        <v>14</v>
      </c>
      <c r="H79" s="12">
        <v>16</v>
      </c>
      <c r="I79" s="14" t="s">
        <v>8429</v>
      </c>
      <c r="J79" s="14" t="s">
        <v>8430</v>
      </c>
      <c r="K79" s="12" t="s">
        <v>7972</v>
      </c>
      <c r="L79" s="12" t="s">
        <v>8012</v>
      </c>
    </row>
    <row r="80" spans="1:13" ht="22.5" customHeight="1">
      <c r="A80" s="12" t="s">
        <v>8431</v>
      </c>
      <c r="B80" s="12" t="str" cm="1">
        <f t="array" ref="B80">_xlfn.REGEXEXTRACT(J80, "eid=([^&amp;]+)", 2)</f>
        <v>2-s2.0-85195813489</v>
      </c>
      <c r="C80" s="13">
        <v>0</v>
      </c>
      <c r="D80" s="12" t="s">
        <v>1640</v>
      </c>
      <c r="E80" s="12">
        <v>2024</v>
      </c>
      <c r="F80" s="14" t="s">
        <v>8432</v>
      </c>
      <c r="G80" s="12">
        <v>254</v>
      </c>
      <c r="H80" s="12" t="s">
        <v>7969</v>
      </c>
      <c r="I80" s="14" t="s">
        <v>8433</v>
      </c>
      <c r="J80" s="14" t="s">
        <v>8434</v>
      </c>
      <c r="K80" s="12" t="s">
        <v>7972</v>
      </c>
      <c r="L80" s="12" t="s">
        <v>8027</v>
      </c>
    </row>
    <row r="81" spans="1:13" ht="22.5" customHeight="1">
      <c r="A81" s="12" t="s">
        <v>8436</v>
      </c>
      <c r="B81" s="12" t="str" cm="1">
        <f t="array" ref="B81">_xlfn.REGEXEXTRACT(J81, "eid=([^&amp;]+)", 2)</f>
        <v>2-s2.0-85193678521</v>
      </c>
      <c r="C81" s="13">
        <v>0</v>
      </c>
      <c r="D81" s="12" t="s">
        <v>8437</v>
      </c>
      <c r="E81" s="12">
        <v>2024</v>
      </c>
      <c r="F81" s="14" t="s">
        <v>8438</v>
      </c>
      <c r="G81" s="12" t="s">
        <v>7969</v>
      </c>
      <c r="H81" s="12" t="s">
        <v>7969</v>
      </c>
      <c r="I81" s="14" t="s">
        <v>8439</v>
      </c>
      <c r="J81" s="14" t="s">
        <v>8440</v>
      </c>
      <c r="K81" s="12" t="s">
        <v>7972</v>
      </c>
      <c r="L81" s="12" t="s">
        <v>8161</v>
      </c>
      <c r="M81" s="12" t="s">
        <v>8441</v>
      </c>
    </row>
    <row r="82" spans="1:13" ht="22.5" customHeight="1">
      <c r="A82" s="12" t="s">
        <v>8442</v>
      </c>
      <c r="B82" s="12" t="str" cm="1">
        <f t="array" ref="B82">_xlfn.REGEXEXTRACT(J82, "eid=([^&amp;]+)", 2)</f>
        <v>2-s2.0-85198754387</v>
      </c>
      <c r="C82" s="13">
        <v>0</v>
      </c>
      <c r="D82" s="12" t="s">
        <v>1390</v>
      </c>
      <c r="E82" s="12">
        <v>2024</v>
      </c>
      <c r="F82" s="14" t="s">
        <v>8443</v>
      </c>
      <c r="G82" s="12">
        <v>251</v>
      </c>
      <c r="H82" s="12" t="s">
        <v>7969</v>
      </c>
      <c r="I82" s="14" t="s">
        <v>8444</v>
      </c>
      <c r="J82" s="14" t="s">
        <v>8445</v>
      </c>
      <c r="K82" s="12" t="s">
        <v>7972</v>
      </c>
      <c r="L82" s="12" t="s">
        <v>7993</v>
      </c>
    </row>
    <row r="83" spans="1:13" ht="22.5" customHeight="1">
      <c r="A83" s="12" t="s">
        <v>8447</v>
      </c>
      <c r="B83" s="12" t="str" cm="1">
        <f t="array" ref="B83">_xlfn.REGEXEXTRACT(J83, "eid=([^&amp;]+)", 2)</f>
        <v>2-s2.0-85211801355</v>
      </c>
      <c r="C83" s="13">
        <v>0</v>
      </c>
      <c r="D83" s="12" t="s">
        <v>8448</v>
      </c>
      <c r="E83" s="12">
        <v>2024</v>
      </c>
      <c r="F83" s="14" t="s">
        <v>8099</v>
      </c>
      <c r="G83" s="12" t="s">
        <v>7969</v>
      </c>
      <c r="H83" s="12" t="s">
        <v>7969</v>
      </c>
      <c r="I83" s="14" t="s">
        <v>8449</v>
      </c>
      <c r="J83" s="14" t="s">
        <v>8450</v>
      </c>
      <c r="K83" s="12" t="s">
        <v>7972</v>
      </c>
      <c r="L83" s="12" t="s">
        <v>8102</v>
      </c>
      <c r="M83" s="12" t="s">
        <v>8451</v>
      </c>
    </row>
    <row r="84" spans="1:13" ht="22.5" customHeight="1">
      <c r="A84" s="12" t="s">
        <v>8453</v>
      </c>
      <c r="B84" s="12" t="str" cm="1">
        <f t="array" ref="B84">_xlfn.REGEXEXTRACT(J84, "eid=([^&amp;]+)", 2)</f>
        <v>2-s2.0-85195546706</v>
      </c>
      <c r="C84" s="13">
        <v>0</v>
      </c>
      <c r="D84" s="12" t="s">
        <v>8454</v>
      </c>
      <c r="E84" s="12">
        <v>2024</v>
      </c>
      <c r="F84" s="14" t="s">
        <v>8455</v>
      </c>
      <c r="G84" s="12">
        <v>62</v>
      </c>
      <c r="H84" s="12" t="s">
        <v>7969</v>
      </c>
      <c r="I84" s="14" t="s">
        <v>8456</v>
      </c>
      <c r="J84" s="14" t="s">
        <v>8457</v>
      </c>
      <c r="K84" s="12" t="s">
        <v>7972</v>
      </c>
      <c r="L84" s="12" t="s">
        <v>8027</v>
      </c>
      <c r="M84" s="12" t="s">
        <v>8458</v>
      </c>
    </row>
    <row r="85" spans="1:13" ht="22.5" customHeight="1">
      <c r="A85" s="12" t="s">
        <v>8460</v>
      </c>
      <c r="B85" s="12" t="str" cm="1">
        <f t="array" ref="B85">_xlfn.REGEXEXTRACT(J85, "eid=([^&amp;]+)", 2)</f>
        <v>2-s2.0-85199449984</v>
      </c>
      <c r="C85" s="13">
        <v>0</v>
      </c>
      <c r="D85" s="12" t="s">
        <v>8461</v>
      </c>
      <c r="E85" s="12">
        <v>2024</v>
      </c>
      <c r="F85" s="14" t="s">
        <v>8462</v>
      </c>
      <c r="G85" s="12">
        <v>217</v>
      </c>
      <c r="H85" s="12" t="s">
        <v>7969</v>
      </c>
      <c r="I85" s="14" t="s">
        <v>8463</v>
      </c>
      <c r="J85" s="14" t="s">
        <v>8464</v>
      </c>
      <c r="K85" s="12" t="s">
        <v>7972</v>
      </c>
      <c r="L85" s="12" t="s">
        <v>8465</v>
      </c>
    </row>
    <row r="86" spans="1:13" ht="22.5" customHeight="1">
      <c r="A86" s="12" t="s">
        <v>8467</v>
      </c>
      <c r="B86" s="12" t="str" cm="1">
        <f t="array" ref="B86">_xlfn.REGEXEXTRACT(J86, "eid=([^&amp;]+)", 2)</f>
        <v>2-s2.0-85189182745</v>
      </c>
      <c r="C86" s="13">
        <v>0</v>
      </c>
      <c r="D86" s="12" t="s">
        <v>8468</v>
      </c>
      <c r="E86" s="12">
        <v>2024</v>
      </c>
      <c r="F86" s="14" t="s">
        <v>8308</v>
      </c>
      <c r="G86" s="12">
        <v>23</v>
      </c>
      <c r="H86" s="12">
        <v>3</v>
      </c>
      <c r="I86" s="14" t="s">
        <v>8469</v>
      </c>
      <c r="J86" s="14" t="s">
        <v>8470</v>
      </c>
      <c r="K86" s="12" t="s">
        <v>7972</v>
      </c>
      <c r="L86" s="12" t="s">
        <v>7985</v>
      </c>
      <c r="M86" s="12" t="s">
        <v>8471</v>
      </c>
    </row>
    <row r="87" spans="1:13" ht="22.5" customHeight="1">
      <c r="A87" s="12" t="s">
        <v>8473</v>
      </c>
      <c r="B87" s="12" t="str" cm="1">
        <f t="array" ref="B87">_xlfn.REGEXEXTRACT(J87, "eid=([^&amp;]+)", 2)</f>
        <v>2-s2.0-85196603887</v>
      </c>
      <c r="C87" s="13">
        <v>0</v>
      </c>
      <c r="D87" s="12" t="s">
        <v>8474</v>
      </c>
      <c r="E87" s="12">
        <v>2024</v>
      </c>
      <c r="F87" s="14" t="s">
        <v>8475</v>
      </c>
      <c r="G87" s="12" t="s">
        <v>7969</v>
      </c>
      <c r="H87" s="12" t="s">
        <v>7969</v>
      </c>
      <c r="I87" s="14" t="s">
        <v>8476</v>
      </c>
      <c r="J87" s="14" t="s">
        <v>8477</v>
      </c>
      <c r="K87" s="12" t="s">
        <v>7972</v>
      </c>
      <c r="L87" s="12" t="s">
        <v>8161</v>
      </c>
      <c r="M87" s="12" t="s">
        <v>8478</v>
      </c>
    </row>
    <row r="88" spans="1:13" ht="22.5" customHeight="1">
      <c r="A88" s="12" t="s">
        <v>8479</v>
      </c>
      <c r="B88" s="12" t="e" cm="1" vm="1">
        <f t="array" ref="B88">_xlfn.REGEXEXTRACT(J88, "eid=([^&amp;]+)", 2)</f>
        <v>#N/A</v>
      </c>
      <c r="C88" s="13">
        <v>0</v>
      </c>
      <c r="D88" s="12" t="s">
        <v>8480</v>
      </c>
      <c r="E88" s="12"/>
      <c r="F88" s="14"/>
      <c r="G88" s="12"/>
      <c r="H88" s="12"/>
      <c r="I88" s="14"/>
      <c r="J88" s="14"/>
      <c r="K88" s="12"/>
      <c r="L88" s="12"/>
    </row>
    <row r="89" spans="1:13" ht="22.5" customHeight="1">
      <c r="A89" s="12" t="s">
        <v>8482</v>
      </c>
      <c r="B89" s="12" t="str" cm="1">
        <f t="array" ref="B89">_xlfn.REGEXEXTRACT(J89, "eid=([^&amp;]+)", 2)</f>
        <v>2-s2.0-85198035664</v>
      </c>
      <c r="C89" s="13">
        <v>0</v>
      </c>
      <c r="D89" s="12" t="s">
        <v>8483</v>
      </c>
      <c r="E89" s="12">
        <v>2024</v>
      </c>
      <c r="F89" s="14" t="s">
        <v>8484</v>
      </c>
      <c r="G89" s="12">
        <v>70</v>
      </c>
      <c r="H89" s="12">
        <v>2</v>
      </c>
      <c r="I89" s="14" t="s">
        <v>8485</v>
      </c>
      <c r="J89" s="14" t="s">
        <v>8486</v>
      </c>
      <c r="K89" s="12" t="s">
        <v>7972</v>
      </c>
      <c r="L89" s="12" t="s">
        <v>8487</v>
      </c>
    </row>
    <row r="90" spans="1:13" ht="22.5" customHeight="1">
      <c r="A90" s="12" t="s">
        <v>8489</v>
      </c>
      <c r="B90" s="12" t="str" cm="1">
        <f t="array" ref="B90">_xlfn.REGEXEXTRACT(J90, "eid=([^&amp;]+)", 2)</f>
        <v>2-s2.0-85214085112</v>
      </c>
      <c r="C90" s="13">
        <v>0</v>
      </c>
      <c r="D90" s="12" t="s">
        <v>8490</v>
      </c>
      <c r="E90" s="12">
        <v>2024</v>
      </c>
      <c r="F90" s="14" t="s">
        <v>8491</v>
      </c>
      <c r="G90" s="12" t="s">
        <v>7969</v>
      </c>
      <c r="H90" s="12" t="s">
        <v>7969</v>
      </c>
      <c r="I90" s="14" t="s">
        <v>8492</v>
      </c>
      <c r="J90" s="14" t="s">
        <v>8493</v>
      </c>
      <c r="K90" s="12" t="s">
        <v>7972</v>
      </c>
      <c r="L90" s="12" t="s">
        <v>8102</v>
      </c>
    </row>
    <row r="91" spans="1:13" ht="22.5" customHeight="1">
      <c r="A91" s="12" t="s">
        <v>8495</v>
      </c>
      <c r="B91" s="12" t="str" cm="1">
        <f t="array" ref="B91">_xlfn.REGEXEXTRACT(J91, "eid=([^&amp;]+)", 2)</f>
        <v>2-s2.0-85192830559</v>
      </c>
      <c r="C91" s="13">
        <v>0</v>
      </c>
      <c r="D91" s="12" t="s">
        <v>8496</v>
      </c>
      <c r="E91" s="12">
        <v>2024</v>
      </c>
      <c r="F91" s="14" t="s">
        <v>8497</v>
      </c>
      <c r="G91" s="12" t="s">
        <v>7969</v>
      </c>
      <c r="H91" s="12" t="s">
        <v>7969</v>
      </c>
      <c r="I91" s="14" t="s">
        <v>8498</v>
      </c>
      <c r="J91" s="14" t="s">
        <v>8499</v>
      </c>
      <c r="K91" s="12" t="s">
        <v>7972</v>
      </c>
      <c r="L91" s="12" t="s">
        <v>7973</v>
      </c>
      <c r="M91" s="12" t="s">
        <v>7969</v>
      </c>
    </row>
    <row r="92" spans="1:13" ht="22.5" customHeight="1">
      <c r="A92" s="12" t="s">
        <v>8501</v>
      </c>
      <c r="B92" s="12" t="str" cm="1">
        <f t="array" ref="B92">_xlfn.REGEXEXTRACT(J92, "eid=([^&amp;]+)", 2)</f>
        <v>2-s2.0-85204279526</v>
      </c>
      <c r="C92" s="13">
        <v>0</v>
      </c>
      <c r="D92" s="12" t="s">
        <v>8502</v>
      </c>
      <c r="E92" s="12">
        <v>2024</v>
      </c>
      <c r="F92" s="14" t="s">
        <v>8503</v>
      </c>
      <c r="G92" s="12" t="s">
        <v>7969</v>
      </c>
      <c r="H92" s="12" t="s">
        <v>7969</v>
      </c>
      <c r="I92" s="14" t="s">
        <v>8504</v>
      </c>
      <c r="J92" s="14" t="s">
        <v>8505</v>
      </c>
      <c r="K92" s="12" t="s">
        <v>7972</v>
      </c>
      <c r="L92" s="12" t="s">
        <v>8161</v>
      </c>
      <c r="M92" s="12" t="s">
        <v>8506</v>
      </c>
    </row>
    <row r="93" spans="1:13" ht="22.5" customHeight="1">
      <c r="A93" s="12" t="s">
        <v>8508</v>
      </c>
      <c r="B93" s="12" t="str" cm="1">
        <f t="array" ref="B93">_xlfn.REGEXEXTRACT(J93, "eid=([^&amp;]+)", 2)</f>
        <v>2-s2.0-85214575183</v>
      </c>
      <c r="C93" s="13">
        <v>0</v>
      </c>
      <c r="D93" s="12" t="s">
        <v>8509</v>
      </c>
      <c r="E93" s="12">
        <v>2025</v>
      </c>
      <c r="F93" s="14" t="s">
        <v>8432</v>
      </c>
      <c r="G93" s="12">
        <v>269</v>
      </c>
      <c r="H93" s="12" t="s">
        <v>7969</v>
      </c>
      <c r="I93" s="14" t="s">
        <v>8510</v>
      </c>
      <c r="J93" s="14" t="s">
        <v>8511</v>
      </c>
      <c r="K93" s="12" t="s">
        <v>7972</v>
      </c>
      <c r="L93" s="12" t="s">
        <v>8027</v>
      </c>
      <c r="M93" s="12" t="s">
        <v>8512</v>
      </c>
    </row>
    <row r="94" spans="1:13" ht="22.5" customHeight="1">
      <c r="A94" s="12" t="s">
        <v>8514</v>
      </c>
      <c r="B94" s="12" t="str" cm="1">
        <f t="array" ref="B94">_xlfn.REGEXEXTRACT(J94, "eid=([^&amp;]+)", 2)</f>
        <v>2-s2.0-85194423000</v>
      </c>
      <c r="C94" s="13">
        <v>0</v>
      </c>
      <c r="D94" s="12" t="s">
        <v>8515</v>
      </c>
      <c r="E94" s="12">
        <v>2024</v>
      </c>
      <c r="F94" s="14" t="s">
        <v>8516</v>
      </c>
      <c r="G94" s="12">
        <v>16</v>
      </c>
      <c r="H94" s="12">
        <v>10</v>
      </c>
      <c r="I94" s="14" t="s">
        <v>8517</v>
      </c>
      <c r="J94" s="14" t="s">
        <v>8518</v>
      </c>
      <c r="K94" s="12" t="s">
        <v>7972</v>
      </c>
      <c r="L94" s="12" t="s">
        <v>8012</v>
      </c>
    </row>
    <row r="95" spans="1:13" ht="22.5" customHeight="1">
      <c r="A95" s="12" t="s">
        <v>8520</v>
      </c>
      <c r="B95" s="12" t="str" cm="1">
        <f t="array" ref="B95">_xlfn.REGEXEXTRACT(J95, "eid=([^&amp;]+)", 2)</f>
        <v>2-s2.0-85200466211</v>
      </c>
      <c r="C95" s="13">
        <v>0</v>
      </c>
      <c r="D95" s="12" t="s">
        <v>8521</v>
      </c>
      <c r="E95" s="12">
        <v>2024</v>
      </c>
      <c r="F95" s="14" t="s">
        <v>8328</v>
      </c>
      <c r="G95" s="12" t="s">
        <v>7969</v>
      </c>
      <c r="H95" s="12" t="s">
        <v>7969</v>
      </c>
      <c r="I95" s="14" t="s">
        <v>8522</v>
      </c>
      <c r="J95" s="14" t="s">
        <v>8523</v>
      </c>
      <c r="K95" s="12" t="s">
        <v>7972</v>
      </c>
      <c r="L95" s="12" t="s">
        <v>8324</v>
      </c>
      <c r="M95" s="12" t="s">
        <v>8524</v>
      </c>
    </row>
    <row r="96" spans="1:13" ht="22.5" customHeight="1">
      <c r="A96" s="12" t="s">
        <v>8526</v>
      </c>
      <c r="B96" s="12" t="str" cm="1">
        <f t="array" ref="B96">_xlfn.REGEXEXTRACT(J96, "eid=([^&amp;]+)", 2)</f>
        <v>2-s2.0-85163341272</v>
      </c>
      <c r="C96" s="13">
        <v>0</v>
      </c>
      <c r="D96" s="12" t="s">
        <v>8527</v>
      </c>
      <c r="E96" s="12">
        <v>2024</v>
      </c>
      <c r="F96" s="14" t="s">
        <v>8528</v>
      </c>
      <c r="G96" s="12">
        <v>30</v>
      </c>
      <c r="H96" s="12">
        <v>6</v>
      </c>
      <c r="I96" s="14" t="s">
        <v>8529</v>
      </c>
      <c r="J96" s="14" t="s">
        <v>8530</v>
      </c>
      <c r="K96" s="12" t="s">
        <v>7972</v>
      </c>
      <c r="L96" s="12" t="s">
        <v>7978</v>
      </c>
      <c r="M96" s="12" t="s">
        <v>8531</v>
      </c>
    </row>
    <row r="97" spans="1:13" ht="22.5" customHeight="1">
      <c r="A97" s="12" t="s">
        <v>5044</v>
      </c>
      <c r="B97" s="12" t="str" cm="1">
        <f t="array" ref="B97">_xlfn.REGEXEXTRACT(J97, "eid=([^&amp;]+)", 2)</f>
        <v>2-s2.0-85198020186</v>
      </c>
      <c r="C97" s="13">
        <v>0</v>
      </c>
      <c r="D97" s="12" t="s">
        <v>1475</v>
      </c>
      <c r="E97" s="12">
        <v>2024</v>
      </c>
      <c r="F97" s="14" t="s">
        <v>8484</v>
      </c>
      <c r="G97" s="12">
        <v>70</v>
      </c>
      <c r="H97" s="12">
        <v>2</v>
      </c>
      <c r="I97" s="14" t="s">
        <v>8532</v>
      </c>
      <c r="J97" s="14" t="s">
        <v>8533</v>
      </c>
      <c r="K97" s="12" t="s">
        <v>7972</v>
      </c>
      <c r="L97" s="12" t="s">
        <v>8487</v>
      </c>
    </row>
    <row r="98" spans="1:13" ht="22.5" customHeight="1">
      <c r="A98" s="12" t="s">
        <v>8535</v>
      </c>
      <c r="B98" s="12" t="str" cm="1">
        <f t="array" ref="B98">_xlfn.REGEXEXTRACT(J98, "eid=([^&amp;]+)", 2)</f>
        <v>2-s2.0-85213304916</v>
      </c>
      <c r="C98" s="13">
        <v>0</v>
      </c>
      <c r="D98" s="12" t="s">
        <v>8536</v>
      </c>
      <c r="E98" s="12">
        <v>2024</v>
      </c>
      <c r="F98" s="14" t="s">
        <v>8537</v>
      </c>
      <c r="G98" s="12" t="s">
        <v>7969</v>
      </c>
      <c r="H98" s="12" t="s">
        <v>7969</v>
      </c>
      <c r="I98" s="14" t="s">
        <v>8538</v>
      </c>
      <c r="J98" s="14" t="s">
        <v>8539</v>
      </c>
      <c r="K98" s="12" t="s">
        <v>7972</v>
      </c>
      <c r="L98" s="12" t="s">
        <v>8102</v>
      </c>
      <c r="M98" s="12" t="s">
        <v>8540</v>
      </c>
    </row>
    <row r="99" spans="1:13" ht="22.5" customHeight="1">
      <c r="A99" s="12" t="s">
        <v>8542</v>
      </c>
      <c r="B99" s="12" t="str" cm="1">
        <f t="array" ref="B99">_xlfn.REGEXEXTRACT(J99, "eid=([^&amp;]+)", 2)</f>
        <v>2-s2.0-85213992976</v>
      </c>
      <c r="C99" s="13">
        <v>0</v>
      </c>
      <c r="D99" s="12" t="s">
        <v>8543</v>
      </c>
      <c r="E99" s="12">
        <v>2024</v>
      </c>
      <c r="F99" s="14" t="s">
        <v>8261</v>
      </c>
      <c r="G99" s="12">
        <v>15</v>
      </c>
      <c r="H99" s="12">
        <v>12</v>
      </c>
      <c r="I99" s="14" t="s">
        <v>8544</v>
      </c>
      <c r="J99" s="14" t="s">
        <v>8545</v>
      </c>
      <c r="K99" s="12" t="s">
        <v>7972</v>
      </c>
      <c r="L99" s="12" t="s">
        <v>8264</v>
      </c>
      <c r="M99" s="12" t="s">
        <v>8546</v>
      </c>
    </row>
    <row r="100" spans="1:13" ht="22.5" customHeight="1">
      <c r="A100" s="12" t="s">
        <v>5032</v>
      </c>
      <c r="B100" s="12" t="str" cm="1">
        <f t="array" ref="B100">_xlfn.REGEXEXTRACT(J100, "eid=([^&amp;]+)", 2)</f>
        <v>2-s2.0-85202501427</v>
      </c>
      <c r="C100" s="13">
        <v>0</v>
      </c>
      <c r="D100" s="12" t="s">
        <v>1111</v>
      </c>
      <c r="E100" s="12">
        <v>2024</v>
      </c>
      <c r="F100" s="14" t="s">
        <v>8547</v>
      </c>
      <c r="G100" s="12">
        <v>7</v>
      </c>
      <c r="H100" s="12">
        <v>4</v>
      </c>
      <c r="I100" s="14" t="s">
        <v>8548</v>
      </c>
      <c r="J100" s="14" t="s">
        <v>8549</v>
      </c>
      <c r="K100" s="12" t="s">
        <v>7972</v>
      </c>
      <c r="L100" s="12" t="s">
        <v>8012</v>
      </c>
    </row>
    <row r="101" spans="1:13" ht="22.5" customHeight="1">
      <c r="A101" s="12" t="s">
        <v>8551</v>
      </c>
      <c r="B101" s="12" t="str" cm="1">
        <f t="array" ref="B101">_xlfn.REGEXEXTRACT(J101, "eid=([^&amp;]+)", 2)</f>
        <v>2-s2.0-85200541472</v>
      </c>
      <c r="C101" s="13">
        <v>0</v>
      </c>
      <c r="D101" s="12" t="s">
        <v>8552</v>
      </c>
      <c r="E101" s="12">
        <v>2024</v>
      </c>
      <c r="F101" s="14" t="s">
        <v>8553</v>
      </c>
      <c r="G101" s="12" t="s">
        <v>7969</v>
      </c>
      <c r="H101" s="12" t="s">
        <v>7969</v>
      </c>
      <c r="I101" s="14" t="s">
        <v>8554</v>
      </c>
      <c r="J101" s="14" t="s">
        <v>8555</v>
      </c>
      <c r="K101" s="12" t="s">
        <v>7972</v>
      </c>
      <c r="L101" s="12" t="s">
        <v>8102</v>
      </c>
      <c r="M101" s="12" t="s">
        <v>8556</v>
      </c>
    </row>
    <row r="102" spans="1:13" ht="22.5" customHeight="1">
      <c r="A102" s="12" t="s">
        <v>8558</v>
      </c>
      <c r="B102" s="12" t="str" cm="1">
        <f t="array" ref="B102">_xlfn.REGEXEXTRACT(J102, "eid=([^&amp;]+)", 2)</f>
        <v>2-s2.0-85195932708</v>
      </c>
      <c r="C102" s="13">
        <v>0</v>
      </c>
      <c r="D102" s="12" t="s">
        <v>8559</v>
      </c>
      <c r="E102" s="12">
        <v>2024</v>
      </c>
      <c r="F102" s="14" t="s">
        <v>8560</v>
      </c>
      <c r="G102" s="12" t="s">
        <v>7969</v>
      </c>
      <c r="H102" s="12" t="s">
        <v>7969</v>
      </c>
      <c r="I102" s="14" t="s">
        <v>8561</v>
      </c>
      <c r="J102" s="14" t="s">
        <v>8562</v>
      </c>
      <c r="K102" s="12" t="s">
        <v>7972</v>
      </c>
      <c r="L102" s="12" t="s">
        <v>8563</v>
      </c>
      <c r="M102" s="12" t="s">
        <v>7969</v>
      </c>
    </row>
    <row r="103" spans="1:13" ht="22.5" customHeight="1">
      <c r="A103" s="12" t="s">
        <v>8565</v>
      </c>
      <c r="B103" s="12" t="str" cm="1">
        <f t="array" ref="B103">_xlfn.REGEXEXTRACT(J103, "eid=([^&amp;]+)", 2)</f>
        <v>2-s2.0-85207166308</v>
      </c>
      <c r="C103" s="13">
        <v>0</v>
      </c>
      <c r="D103" s="12" t="s">
        <v>8566</v>
      </c>
      <c r="E103" s="12">
        <v>2024</v>
      </c>
      <c r="F103" s="14" t="s">
        <v>8566</v>
      </c>
      <c r="G103" s="12" t="s">
        <v>7969</v>
      </c>
      <c r="H103" s="12" t="s">
        <v>7969</v>
      </c>
      <c r="I103" s="14" t="s">
        <v>7969</v>
      </c>
      <c r="J103" s="14" t="s">
        <v>8567</v>
      </c>
      <c r="K103" s="12" t="s">
        <v>7972</v>
      </c>
      <c r="L103" s="12" t="s">
        <v>8102</v>
      </c>
      <c r="M103" s="12" t="s">
        <v>7969</v>
      </c>
    </row>
    <row r="104" spans="1:13" ht="22.5" customHeight="1">
      <c r="A104" s="12" t="s">
        <v>8569</v>
      </c>
      <c r="B104" s="12" t="str" cm="1">
        <f t="array" ref="B104">_xlfn.REGEXEXTRACT(J104, "eid=([^&amp;]+)", 2)</f>
        <v>2-s2.0-85207414290</v>
      </c>
      <c r="C104" s="13">
        <v>0</v>
      </c>
      <c r="D104" s="12" t="s">
        <v>8570</v>
      </c>
      <c r="E104" s="12">
        <v>2024</v>
      </c>
      <c r="F104" s="14" t="s">
        <v>8571</v>
      </c>
      <c r="G104" s="12" t="s">
        <v>7969</v>
      </c>
      <c r="H104" s="12" t="s">
        <v>7969</v>
      </c>
      <c r="I104" s="14" t="s">
        <v>8572</v>
      </c>
      <c r="J104" s="14" t="s">
        <v>8573</v>
      </c>
      <c r="K104" s="12" t="s">
        <v>7972</v>
      </c>
      <c r="L104" s="12" t="s">
        <v>8102</v>
      </c>
      <c r="M104" s="12" t="s">
        <v>8574</v>
      </c>
    </row>
    <row r="105" spans="1:13" ht="22.5" customHeight="1">
      <c r="A105" s="12" t="s">
        <v>8576</v>
      </c>
      <c r="B105" s="12" t="str" cm="1">
        <f t="array" ref="B105">_xlfn.REGEXEXTRACT(J105, "eid=([^&amp;]+)", 2)</f>
        <v>2-s2.0-85199446961</v>
      </c>
      <c r="C105" s="13">
        <v>0</v>
      </c>
      <c r="D105" s="12" t="s">
        <v>8577</v>
      </c>
      <c r="E105" s="12">
        <v>2024</v>
      </c>
      <c r="F105" s="14" t="s">
        <v>8578</v>
      </c>
      <c r="G105" s="12" t="s">
        <v>7969</v>
      </c>
      <c r="H105" s="12" t="s">
        <v>7969</v>
      </c>
      <c r="I105" s="14" t="s">
        <v>8579</v>
      </c>
      <c r="J105" s="14" t="s">
        <v>8580</v>
      </c>
      <c r="K105" s="12" t="s">
        <v>7972</v>
      </c>
      <c r="L105" s="12" t="s">
        <v>8102</v>
      </c>
      <c r="M105" s="12" t="s">
        <v>8581</v>
      </c>
    </row>
    <row r="106" spans="1:13" ht="22.5" customHeight="1">
      <c r="A106" s="12" t="s">
        <v>8583</v>
      </c>
      <c r="B106" s="12" t="str" cm="1">
        <f t="array" ref="B106">_xlfn.REGEXEXTRACT(J106, "eid=([^&amp;]+)", 2)</f>
        <v>2-s2.0-85211466695</v>
      </c>
      <c r="C106" s="13">
        <v>0</v>
      </c>
      <c r="D106" s="12" t="s">
        <v>8584</v>
      </c>
      <c r="E106" s="12">
        <v>2024</v>
      </c>
      <c r="F106" s="14" t="s">
        <v>8585</v>
      </c>
      <c r="G106" s="12" t="s">
        <v>7969</v>
      </c>
      <c r="H106" s="12" t="s">
        <v>7969</v>
      </c>
      <c r="I106" s="14" t="s">
        <v>8586</v>
      </c>
      <c r="J106" s="14" t="s">
        <v>8587</v>
      </c>
      <c r="K106" s="12" t="s">
        <v>7972</v>
      </c>
      <c r="L106" s="12" t="s">
        <v>8102</v>
      </c>
      <c r="M106" s="12" t="s">
        <v>8588</v>
      </c>
    </row>
    <row r="107" spans="1:13" ht="22.5" customHeight="1">
      <c r="A107" s="12" t="s">
        <v>8590</v>
      </c>
      <c r="B107" s="12" t="str" cm="1">
        <f t="array" ref="B107">_xlfn.REGEXEXTRACT(J107, "eid=([^&amp;]+)", 2)</f>
        <v>2-s2.0-85195319809</v>
      </c>
      <c r="C107" s="13">
        <v>0</v>
      </c>
      <c r="D107" s="12" t="s">
        <v>8591</v>
      </c>
      <c r="E107" s="12">
        <v>2024</v>
      </c>
      <c r="F107" s="14" t="s">
        <v>8592</v>
      </c>
      <c r="G107" s="12" t="s">
        <v>7969</v>
      </c>
      <c r="H107" s="12" t="s">
        <v>7969</v>
      </c>
      <c r="I107" s="14" t="s">
        <v>8593</v>
      </c>
      <c r="J107" s="14" t="s">
        <v>8594</v>
      </c>
      <c r="K107" s="12" t="s">
        <v>7972</v>
      </c>
      <c r="L107" s="12" t="s">
        <v>8102</v>
      </c>
      <c r="M107" s="12" t="s">
        <v>8595</v>
      </c>
    </row>
    <row r="108" spans="1:13" ht="22.5" customHeight="1">
      <c r="A108" s="12" t="s">
        <v>8597</v>
      </c>
      <c r="B108" s="12" t="str" cm="1">
        <f t="array" ref="B108">_xlfn.REGEXEXTRACT(J108, "eid=([^&amp;]+)", 2)</f>
        <v>2-s2.0-85207284829</v>
      </c>
      <c r="C108" s="13">
        <v>0</v>
      </c>
      <c r="D108" s="12" t="s">
        <v>8598</v>
      </c>
      <c r="E108" s="12">
        <v>2024</v>
      </c>
      <c r="F108" s="14" t="s">
        <v>8598</v>
      </c>
      <c r="G108" s="12" t="s">
        <v>7969</v>
      </c>
      <c r="H108" s="12" t="s">
        <v>7969</v>
      </c>
      <c r="I108" s="14" t="s">
        <v>7969</v>
      </c>
      <c r="J108" s="14" t="s">
        <v>8599</v>
      </c>
      <c r="K108" s="12" t="s">
        <v>7972</v>
      </c>
      <c r="L108" s="12" t="s">
        <v>8102</v>
      </c>
      <c r="M108" s="12" t="s">
        <v>7969</v>
      </c>
    </row>
    <row r="109" spans="1:13" ht="22.5" customHeight="1">
      <c r="A109" s="12" t="s">
        <v>8601</v>
      </c>
      <c r="B109" s="12" t="str" cm="1">
        <f t="array" ref="B109">_xlfn.REGEXEXTRACT(J109, "eid=([^&amp;]+)", 2)</f>
        <v>2-s2.0-85205559335</v>
      </c>
      <c r="C109" s="13">
        <v>0</v>
      </c>
      <c r="D109" s="12" t="s">
        <v>8602</v>
      </c>
      <c r="E109" s="12">
        <v>2024</v>
      </c>
      <c r="F109" s="14" t="s">
        <v>8603</v>
      </c>
      <c r="G109" s="12" t="s">
        <v>7969</v>
      </c>
      <c r="H109" s="12" t="s">
        <v>7969</v>
      </c>
      <c r="I109" s="14" t="s">
        <v>7969</v>
      </c>
      <c r="J109" s="14" t="s">
        <v>8604</v>
      </c>
      <c r="K109" s="12" t="s">
        <v>7972</v>
      </c>
      <c r="L109" s="12" t="s">
        <v>8605</v>
      </c>
      <c r="M109" s="12" t="s">
        <v>7969</v>
      </c>
    </row>
    <row r="110" spans="1:13" ht="22.5" customHeight="1">
      <c r="A110" s="12" t="s">
        <v>8607</v>
      </c>
      <c r="B110" s="12" t="str" cm="1">
        <f t="array" ref="B110">_xlfn.REGEXEXTRACT(J110, "eid=([^&amp;]+)", 2)</f>
        <v>2-s2.0-85204521269</v>
      </c>
      <c r="C110" s="13">
        <v>0</v>
      </c>
      <c r="D110" s="12" t="s">
        <v>8608</v>
      </c>
      <c r="E110" s="12">
        <v>2024</v>
      </c>
      <c r="F110" s="14" t="s">
        <v>8055</v>
      </c>
      <c r="G110" s="12">
        <v>2180</v>
      </c>
      <c r="H110" s="12" t="s">
        <v>7969</v>
      </c>
      <c r="I110" s="14" t="s">
        <v>7969</v>
      </c>
      <c r="J110" s="14" t="s">
        <v>8609</v>
      </c>
      <c r="K110" s="12" t="s">
        <v>7972</v>
      </c>
      <c r="L110" s="12" t="s">
        <v>7985</v>
      </c>
      <c r="M110" s="12" t="s">
        <v>7969</v>
      </c>
    </row>
    <row r="111" spans="1:13" ht="22.5" customHeight="1">
      <c r="A111" s="12" t="s">
        <v>8610</v>
      </c>
      <c r="B111" s="12" t="str" cm="1">
        <f t="array" ref="B111">_xlfn.REGEXEXTRACT(J111, "eid=([^&amp;]+)", 2)</f>
        <v>2-s2.0-85199663912</v>
      </c>
      <c r="C111" s="13">
        <v>0</v>
      </c>
      <c r="D111" s="12" t="s">
        <v>1354</v>
      </c>
      <c r="E111" s="12">
        <v>2024</v>
      </c>
      <c r="F111" s="14" t="s">
        <v>8611</v>
      </c>
      <c r="G111" s="12" t="s">
        <v>7969</v>
      </c>
      <c r="H111" s="12" t="s">
        <v>7969</v>
      </c>
      <c r="I111" s="14" t="s">
        <v>8612</v>
      </c>
      <c r="J111" s="14" t="s">
        <v>8613</v>
      </c>
      <c r="K111" s="12" t="s">
        <v>7972</v>
      </c>
      <c r="L111" s="12" t="s">
        <v>8102</v>
      </c>
      <c r="M111" s="12" t="s">
        <v>1353</v>
      </c>
    </row>
    <row r="112" spans="1:13" ht="22.5" customHeight="1">
      <c r="A112" s="12" t="s">
        <v>8614</v>
      </c>
      <c r="B112" s="12" t="e" cm="1" vm="1">
        <f t="array" ref="B112">_xlfn.REGEXEXTRACT(J112, "eid=([^&amp;]+)", 2)</f>
        <v>#N/A</v>
      </c>
      <c r="C112" s="13">
        <v>0</v>
      </c>
      <c r="D112" s="12" t="s">
        <v>8615</v>
      </c>
      <c r="E112" s="12"/>
      <c r="F112" s="14"/>
      <c r="G112" s="12"/>
      <c r="H112" s="12"/>
      <c r="I112" s="14"/>
      <c r="J112" s="14"/>
      <c r="K112" s="12"/>
      <c r="L112" s="12"/>
    </row>
    <row r="113" spans="1:13" ht="22.5" customHeight="1">
      <c r="A113" s="12" t="s">
        <v>8617</v>
      </c>
      <c r="B113" s="12" t="str" cm="1">
        <f t="array" ref="B113">_xlfn.REGEXEXTRACT(J113, "eid=([^&amp;]+)", 2)</f>
        <v>2-s2.0-85205570776</v>
      </c>
      <c r="C113" s="13">
        <v>0</v>
      </c>
      <c r="D113" s="12" t="s">
        <v>8618</v>
      </c>
      <c r="E113" s="12">
        <v>2024</v>
      </c>
      <c r="F113" s="14" t="s">
        <v>8619</v>
      </c>
      <c r="G113" s="12" t="s">
        <v>7969</v>
      </c>
      <c r="H113" s="12" t="s">
        <v>7969</v>
      </c>
      <c r="I113" s="14" t="s">
        <v>8620</v>
      </c>
      <c r="J113" s="14" t="s">
        <v>8621</v>
      </c>
      <c r="K113" s="12" t="s">
        <v>7972</v>
      </c>
      <c r="L113" s="12" t="s">
        <v>8102</v>
      </c>
      <c r="M113" s="12" t="s">
        <v>8622</v>
      </c>
    </row>
    <row r="114" spans="1:13" ht="22.5" customHeight="1">
      <c r="A114" s="12" t="s">
        <v>8624</v>
      </c>
      <c r="B114" s="12" t="str" cm="1">
        <f t="array" ref="B114">_xlfn.REGEXEXTRACT(J114, "eid=([^&amp;]+)", 2)</f>
        <v>2-s2.0-85199177840</v>
      </c>
      <c r="C114" s="13">
        <v>0</v>
      </c>
      <c r="D114" s="12" t="s">
        <v>8625</v>
      </c>
      <c r="E114" s="12">
        <v>2024</v>
      </c>
      <c r="F114" s="14" t="s">
        <v>8626</v>
      </c>
      <c r="G114" s="12" t="s">
        <v>7969</v>
      </c>
      <c r="H114" s="12" t="s">
        <v>7969</v>
      </c>
      <c r="I114" s="14" t="s">
        <v>8627</v>
      </c>
      <c r="J114" s="14" t="s">
        <v>8628</v>
      </c>
      <c r="K114" s="12" t="s">
        <v>7972</v>
      </c>
      <c r="L114" s="12" t="s">
        <v>8102</v>
      </c>
      <c r="M114" s="12" t="s">
        <v>8629</v>
      </c>
    </row>
    <row r="115" spans="1:13" ht="22.5" customHeight="1">
      <c r="A115" s="12" t="s">
        <v>8631</v>
      </c>
      <c r="B115" s="12" t="str" cm="1">
        <f t="array" ref="B115">_xlfn.REGEXEXTRACT(J115, "eid=([^&amp;]+)", 2)</f>
        <v>2-s2.0-85206110813</v>
      </c>
      <c r="C115" s="13">
        <v>0</v>
      </c>
      <c r="D115" s="12" t="s">
        <v>8632</v>
      </c>
      <c r="E115" s="12">
        <v>2024</v>
      </c>
      <c r="F115" s="14" t="s">
        <v>8633</v>
      </c>
      <c r="G115" s="12" t="s">
        <v>7969</v>
      </c>
      <c r="H115" s="12" t="s">
        <v>7969</v>
      </c>
      <c r="I115" s="14" t="s">
        <v>8634</v>
      </c>
      <c r="J115" s="14" t="s">
        <v>8635</v>
      </c>
      <c r="K115" s="12" t="s">
        <v>7972</v>
      </c>
      <c r="L115" s="12" t="s">
        <v>8102</v>
      </c>
      <c r="M115" s="12" t="s">
        <v>8636</v>
      </c>
    </row>
    <row r="116" spans="1:13" ht="22.5" customHeight="1">
      <c r="A116" s="12" t="s">
        <v>5162</v>
      </c>
      <c r="B116" s="12" t="str" cm="1">
        <f t="array" ref="B116">_xlfn.REGEXEXTRACT(J116, "eid=([^&amp;]+)", 2)</f>
        <v>2-s2.0-85198727100</v>
      </c>
      <c r="C116" s="13">
        <v>0</v>
      </c>
      <c r="D116" s="12" t="s">
        <v>1423</v>
      </c>
      <c r="E116" s="12">
        <v>2024</v>
      </c>
      <c r="F116" s="14" t="s">
        <v>8637</v>
      </c>
      <c r="G116" s="12" t="s">
        <v>7969</v>
      </c>
      <c r="H116" s="12" t="s">
        <v>7969</v>
      </c>
      <c r="I116" s="14" t="s">
        <v>8638</v>
      </c>
      <c r="J116" s="14" t="s">
        <v>8639</v>
      </c>
      <c r="K116" s="12" t="s">
        <v>7972</v>
      </c>
      <c r="L116" s="12" t="s">
        <v>8102</v>
      </c>
      <c r="M116" s="12" t="s">
        <v>1422</v>
      </c>
    </row>
    <row r="117" spans="1:13" ht="22.5" customHeight="1">
      <c r="A117" s="12" t="s">
        <v>8640</v>
      </c>
      <c r="B117" s="12" t="str" cm="1">
        <f t="array" ref="B117">_xlfn.REGEXEXTRACT(J117, "eid=([^&amp;]+)", 2)</f>
        <v>2-s2.0-85198698009</v>
      </c>
      <c r="C117" s="13">
        <v>0</v>
      </c>
      <c r="D117" s="12" t="s">
        <v>1457</v>
      </c>
      <c r="E117" s="12">
        <v>2024</v>
      </c>
      <c r="F117" s="14" t="s">
        <v>8637</v>
      </c>
      <c r="G117" s="12" t="s">
        <v>7969</v>
      </c>
      <c r="H117" s="12" t="s">
        <v>7969</v>
      </c>
      <c r="I117" s="14" t="s">
        <v>8641</v>
      </c>
      <c r="J117" s="14" t="s">
        <v>8642</v>
      </c>
      <c r="K117" s="12" t="s">
        <v>7972</v>
      </c>
      <c r="L117" s="12" t="s">
        <v>8102</v>
      </c>
      <c r="M117" s="12" t="s">
        <v>1456</v>
      </c>
    </row>
    <row r="118" spans="1:13" ht="22.5" customHeight="1">
      <c r="A118" s="12" t="s">
        <v>8644</v>
      </c>
      <c r="B118" s="12" t="str" cm="1">
        <f t="array" ref="B118">_xlfn.REGEXEXTRACT(J118, "eid=([^&amp;]+)", 2)</f>
        <v>2-s2.0-85203581633</v>
      </c>
      <c r="C118" s="13">
        <v>0</v>
      </c>
      <c r="D118" s="12" t="s">
        <v>8645</v>
      </c>
      <c r="E118" s="12">
        <v>2024</v>
      </c>
      <c r="F118" s="14" t="s">
        <v>8177</v>
      </c>
      <c r="G118" s="12">
        <v>1088</v>
      </c>
      <c r="H118" s="12" t="s">
        <v>7969</v>
      </c>
      <c r="I118" s="14" t="s">
        <v>8646</v>
      </c>
      <c r="J118" s="14" t="s">
        <v>8647</v>
      </c>
      <c r="K118" s="12" t="s">
        <v>7972</v>
      </c>
      <c r="L118" s="12" t="s">
        <v>7985</v>
      </c>
      <c r="M118" s="12" t="s">
        <v>8648</v>
      </c>
    </row>
    <row r="119" spans="1:13" ht="22.5" customHeight="1">
      <c r="A119" s="12" t="s">
        <v>8650</v>
      </c>
      <c r="B119" s="12" t="str" cm="1">
        <f t="array" ref="B119">_xlfn.REGEXEXTRACT(J119, "eid=([^&amp;]+)", 2)</f>
        <v>2-s2.0-85204285107</v>
      </c>
      <c r="C119" s="13">
        <v>0</v>
      </c>
      <c r="D119" s="12" t="s">
        <v>8651</v>
      </c>
      <c r="E119" s="12">
        <v>2024</v>
      </c>
      <c r="F119" s="14" t="s">
        <v>8652</v>
      </c>
      <c r="G119" s="12" t="s">
        <v>7969</v>
      </c>
      <c r="H119" s="12" t="s">
        <v>7969</v>
      </c>
      <c r="I119" s="14" t="s">
        <v>8653</v>
      </c>
      <c r="J119" s="14" t="s">
        <v>8654</v>
      </c>
      <c r="K119" s="12" t="s">
        <v>7972</v>
      </c>
      <c r="L119" s="12" t="s">
        <v>8102</v>
      </c>
      <c r="M119" s="12" t="s">
        <v>8655</v>
      </c>
    </row>
    <row r="120" spans="1:13" ht="22.5" customHeight="1">
      <c r="A120" s="12" t="s">
        <v>8657</v>
      </c>
      <c r="B120" s="12" t="str" cm="1">
        <f t="array" ref="B120">_xlfn.REGEXEXTRACT(J120, "eid=([^&amp;]+)", 2)</f>
        <v>2-s2.0-85210243120</v>
      </c>
      <c r="C120" s="13">
        <v>0</v>
      </c>
      <c r="D120" s="12" t="s">
        <v>8658</v>
      </c>
      <c r="E120" s="12">
        <v>2024</v>
      </c>
      <c r="F120" s="14" t="s">
        <v>8659</v>
      </c>
      <c r="G120" s="12" t="s">
        <v>7969</v>
      </c>
      <c r="H120" s="12" t="s">
        <v>7969</v>
      </c>
      <c r="I120" s="14" t="s">
        <v>8660</v>
      </c>
      <c r="J120" s="14" t="s">
        <v>8661</v>
      </c>
      <c r="K120" s="12" t="s">
        <v>7972</v>
      </c>
      <c r="L120" s="12" t="s">
        <v>8102</v>
      </c>
      <c r="M120" s="12" t="s">
        <v>8662</v>
      </c>
    </row>
    <row r="121" spans="1:13" ht="22.5" customHeight="1">
      <c r="A121" s="12" t="s">
        <v>8664</v>
      </c>
      <c r="B121" s="12" t="str" cm="1">
        <f t="array" ref="B121">_xlfn.REGEXEXTRACT(J121, "eid=([^&amp;]+)", 2)</f>
        <v>2-s2.0-85206601604</v>
      </c>
      <c r="C121" s="13">
        <v>0</v>
      </c>
      <c r="D121" s="12" t="s">
        <v>8665</v>
      </c>
      <c r="E121" s="12">
        <v>2024</v>
      </c>
      <c r="F121" s="14" t="s">
        <v>8666</v>
      </c>
      <c r="G121" s="12" t="s">
        <v>7969</v>
      </c>
      <c r="H121" s="12" t="s">
        <v>7969</v>
      </c>
      <c r="I121" s="14" t="s">
        <v>8667</v>
      </c>
      <c r="J121" s="14" t="s">
        <v>8668</v>
      </c>
      <c r="K121" s="12" t="s">
        <v>7972</v>
      </c>
      <c r="L121" s="12" t="s">
        <v>8019</v>
      </c>
      <c r="M121" s="12" t="s">
        <v>8669</v>
      </c>
    </row>
    <row r="122" spans="1:13" ht="22.5" customHeight="1">
      <c r="A122" s="12" t="s">
        <v>8671</v>
      </c>
      <c r="B122" s="12" t="str" cm="1">
        <f t="array" ref="B122">_xlfn.REGEXEXTRACT(J122, "eid=([^&amp;]+)", 2)</f>
        <v>2-s2.0-85197363306</v>
      </c>
      <c r="C122" s="13">
        <v>0</v>
      </c>
      <c r="D122" s="12" t="s">
        <v>8672</v>
      </c>
      <c r="E122" s="12">
        <v>2024</v>
      </c>
      <c r="F122" s="14" t="s">
        <v>8673</v>
      </c>
      <c r="G122" s="12" t="s">
        <v>7969</v>
      </c>
      <c r="H122" s="12" t="s">
        <v>7969</v>
      </c>
      <c r="I122" s="14" t="s">
        <v>8674</v>
      </c>
      <c r="J122" s="14" t="s">
        <v>8675</v>
      </c>
      <c r="K122" s="12" t="s">
        <v>7972</v>
      </c>
      <c r="L122" s="12" t="s">
        <v>8102</v>
      </c>
      <c r="M122" s="12" t="s">
        <v>8676</v>
      </c>
    </row>
    <row r="123" spans="1:13" ht="22.5" customHeight="1">
      <c r="A123" s="12" t="s">
        <v>8678</v>
      </c>
      <c r="B123" s="12" t="str" cm="1">
        <f t="array" ref="B123">_xlfn.REGEXEXTRACT(J123, "eid=([^&amp;]+)", 2)</f>
        <v>2-s2.0-85198477784</v>
      </c>
      <c r="C123" s="13">
        <v>0</v>
      </c>
      <c r="D123" s="12" t="s">
        <v>8679</v>
      </c>
      <c r="E123" s="12">
        <v>2024</v>
      </c>
      <c r="F123" s="14" t="s">
        <v>8680</v>
      </c>
      <c r="G123" s="12" t="s">
        <v>7969</v>
      </c>
      <c r="H123" s="12" t="s">
        <v>7969</v>
      </c>
      <c r="I123" s="14" t="s">
        <v>8681</v>
      </c>
      <c r="J123" s="14" t="s">
        <v>8682</v>
      </c>
      <c r="K123" s="12" t="s">
        <v>7972</v>
      </c>
      <c r="L123" s="12" t="s">
        <v>8019</v>
      </c>
      <c r="M123" s="12" t="s">
        <v>8683</v>
      </c>
    </row>
    <row r="124" spans="1:13" ht="22.5" customHeight="1">
      <c r="A124" s="12" t="s">
        <v>8684</v>
      </c>
      <c r="B124" s="12" t="str" cm="1">
        <f t="array" ref="B124">_xlfn.REGEXEXTRACT(J124, "eid=([^&amp;]+)", 2)</f>
        <v>2-s2.0-85196181145</v>
      </c>
      <c r="C124" s="13">
        <v>0</v>
      </c>
      <c r="D124" s="12" t="s">
        <v>1577</v>
      </c>
      <c r="E124" s="12">
        <v>2024</v>
      </c>
      <c r="F124" s="14" t="s">
        <v>8685</v>
      </c>
      <c r="G124" s="12">
        <v>36</v>
      </c>
      <c r="H124" s="12">
        <v>1</v>
      </c>
      <c r="I124" s="14" t="s">
        <v>8686</v>
      </c>
      <c r="J124" s="14" t="s">
        <v>8687</v>
      </c>
      <c r="K124" s="12" t="s">
        <v>7972</v>
      </c>
      <c r="L124" s="12" t="s">
        <v>8688</v>
      </c>
    </row>
    <row r="125" spans="1:13" ht="22.5" customHeight="1">
      <c r="A125" s="12" t="s">
        <v>8690</v>
      </c>
      <c r="B125" s="12" t="str" cm="1">
        <f t="array" ref="B125">_xlfn.REGEXEXTRACT(J125, "eid=([^&amp;]+)", 2)</f>
        <v>2-s2.0-85203001882</v>
      </c>
      <c r="C125" s="13">
        <v>0</v>
      </c>
      <c r="D125" s="12" t="s">
        <v>8691</v>
      </c>
      <c r="E125" s="12">
        <v>2024</v>
      </c>
      <c r="F125" s="14" t="s">
        <v>8692</v>
      </c>
      <c r="G125" s="12" t="s">
        <v>7969</v>
      </c>
      <c r="H125" s="12" t="s">
        <v>7969</v>
      </c>
      <c r="I125" s="14" t="s">
        <v>8693</v>
      </c>
      <c r="J125" s="14" t="s">
        <v>8694</v>
      </c>
      <c r="K125" s="12" t="s">
        <v>7972</v>
      </c>
      <c r="L125" s="12" t="s">
        <v>8102</v>
      </c>
    </row>
    <row r="126" spans="1:13" ht="22.5" customHeight="1">
      <c r="A126" s="12" t="s">
        <v>8695</v>
      </c>
      <c r="B126" s="12" t="e" cm="1" vm="1">
        <f t="array" ref="B126">_xlfn.REGEXEXTRACT(J126, "eid=([^&amp;]+)", 2)</f>
        <v>#N/A</v>
      </c>
      <c r="C126" s="13">
        <v>0</v>
      </c>
      <c r="D126" s="12" t="s">
        <v>8696</v>
      </c>
      <c r="E126" s="12"/>
      <c r="F126" s="14"/>
      <c r="G126" s="12"/>
      <c r="H126" s="12"/>
      <c r="I126" s="14"/>
      <c r="J126" s="14"/>
      <c r="K126" s="12"/>
      <c r="L126" s="12"/>
    </row>
    <row r="127" spans="1:13" ht="22.5" customHeight="1">
      <c r="A127" s="12" t="s">
        <v>5140</v>
      </c>
      <c r="B127" s="12" t="str" cm="1">
        <f t="array" ref="B127">_xlfn.REGEXEXTRACT(J127, "eid=([^&amp;]+)", 2)</f>
        <v>2-s2.0-85211094200</v>
      </c>
      <c r="C127" s="13">
        <v>0</v>
      </c>
      <c r="D127" s="12" t="s">
        <v>600</v>
      </c>
      <c r="E127" s="12">
        <v>2024</v>
      </c>
      <c r="F127" s="14" t="s">
        <v>8697</v>
      </c>
      <c r="G127" s="12" t="s">
        <v>7969</v>
      </c>
      <c r="H127" s="12" t="s">
        <v>7969</v>
      </c>
      <c r="I127" s="14" t="s">
        <v>8698</v>
      </c>
      <c r="J127" s="14" t="s">
        <v>8699</v>
      </c>
      <c r="K127" s="12" t="s">
        <v>7972</v>
      </c>
      <c r="L127" s="12" t="s">
        <v>8102</v>
      </c>
      <c r="M127" s="12" t="s">
        <v>599</v>
      </c>
    </row>
    <row r="128" spans="1:13" ht="22.5" customHeight="1">
      <c r="A128" s="12" t="s">
        <v>8701</v>
      </c>
      <c r="B128" s="12" t="str" cm="1">
        <f t="array" ref="B128">_xlfn.REGEXEXTRACT(J128, "eid=([^&amp;]+)", 2)</f>
        <v>2-s2.0-85197890906</v>
      </c>
      <c r="C128" s="13">
        <v>0</v>
      </c>
      <c r="D128" s="12" t="s">
        <v>8702</v>
      </c>
      <c r="E128" s="12">
        <v>2024</v>
      </c>
      <c r="F128" s="14" t="s">
        <v>8703</v>
      </c>
      <c r="G128" s="12" t="s">
        <v>7969</v>
      </c>
      <c r="H128" s="12" t="s">
        <v>7969</v>
      </c>
      <c r="I128" s="14" t="s">
        <v>8704</v>
      </c>
      <c r="J128" s="14" t="s">
        <v>8705</v>
      </c>
      <c r="K128" s="12" t="s">
        <v>7972</v>
      </c>
      <c r="L128" s="12" t="s">
        <v>8102</v>
      </c>
      <c r="M128" s="12" t="s">
        <v>8706</v>
      </c>
    </row>
    <row r="129" spans="1:13" ht="22.5" customHeight="1">
      <c r="A129" s="12" t="s">
        <v>8708</v>
      </c>
      <c r="B129" s="12" t="str" cm="1">
        <f t="array" ref="B129">_xlfn.REGEXEXTRACT(J129, "eid=([^&amp;]+)", 2)</f>
        <v>2-s2.0-85197779901</v>
      </c>
      <c r="C129" s="13">
        <v>0</v>
      </c>
      <c r="D129" s="12" t="s">
        <v>8709</v>
      </c>
      <c r="E129" s="12">
        <v>2024</v>
      </c>
      <c r="F129" s="14" t="s">
        <v>8055</v>
      </c>
      <c r="G129" s="12">
        <v>2096</v>
      </c>
      <c r="H129" s="12" t="s">
        <v>7969</v>
      </c>
      <c r="I129" s="14" t="s">
        <v>8710</v>
      </c>
      <c r="J129" s="14" t="s">
        <v>8711</v>
      </c>
      <c r="K129" s="12" t="s">
        <v>7972</v>
      </c>
      <c r="L129" s="12" t="s">
        <v>7985</v>
      </c>
      <c r="M129" s="12" t="s">
        <v>8712</v>
      </c>
    </row>
    <row r="130" spans="1:13" ht="22.5" customHeight="1">
      <c r="A130" s="12" t="s">
        <v>8714</v>
      </c>
      <c r="B130" s="12" t="str" cm="1">
        <f t="array" ref="B130">_xlfn.REGEXEXTRACT(J130, "eid=([^&amp;]+)", 2)</f>
        <v>2-s2.0-85210158706</v>
      </c>
      <c r="C130" s="13">
        <v>0</v>
      </c>
      <c r="D130" s="12" t="s">
        <v>8715</v>
      </c>
      <c r="E130" s="12">
        <v>2024</v>
      </c>
      <c r="F130" s="14" t="s">
        <v>8177</v>
      </c>
      <c r="G130" s="12">
        <v>957</v>
      </c>
      <c r="H130" s="12" t="s">
        <v>7969</v>
      </c>
      <c r="I130" s="14" t="s">
        <v>8716</v>
      </c>
      <c r="J130" s="14" t="s">
        <v>8717</v>
      </c>
      <c r="K130" s="12" t="s">
        <v>7972</v>
      </c>
      <c r="L130" s="12" t="s">
        <v>7985</v>
      </c>
      <c r="M130" s="12" t="s">
        <v>8718</v>
      </c>
    </row>
    <row r="131" spans="1:13" ht="22.5" customHeight="1">
      <c r="A131" s="12" t="s">
        <v>8720</v>
      </c>
      <c r="B131" s="12" t="str" cm="1">
        <f t="array" ref="B131">_xlfn.REGEXEXTRACT(J131, "eid=([^&amp;]+)", 2)</f>
        <v>2-s2.0-85204288843</v>
      </c>
      <c r="C131" s="13">
        <v>0</v>
      </c>
      <c r="D131" s="12" t="s">
        <v>8721</v>
      </c>
      <c r="E131" s="12">
        <v>2024</v>
      </c>
      <c r="F131" s="14" t="s">
        <v>8722</v>
      </c>
      <c r="G131" s="12" t="s">
        <v>7969</v>
      </c>
      <c r="H131" s="12" t="s">
        <v>7969</v>
      </c>
      <c r="I131" s="14" t="s">
        <v>8723</v>
      </c>
      <c r="J131" s="14" t="s">
        <v>8724</v>
      </c>
      <c r="K131" s="12" t="s">
        <v>7972</v>
      </c>
      <c r="L131" s="12" t="s">
        <v>8102</v>
      </c>
      <c r="M131" s="12" t="s">
        <v>8725</v>
      </c>
    </row>
    <row r="132" spans="1:13" ht="22.5" customHeight="1">
      <c r="A132" s="12" t="s">
        <v>8726</v>
      </c>
      <c r="B132" s="12" t="str" cm="1">
        <f t="array" ref="B132">_xlfn.REGEXEXTRACT(J132, "eid=([^&amp;]+)", 2)</f>
        <v>2-s2.0-85207166247</v>
      </c>
      <c r="C132" s="13">
        <v>0</v>
      </c>
      <c r="D132" s="12" t="s">
        <v>842</v>
      </c>
      <c r="E132" s="12">
        <v>2024</v>
      </c>
      <c r="F132" s="14" t="s">
        <v>8727</v>
      </c>
      <c r="G132" s="12" t="s">
        <v>7969</v>
      </c>
      <c r="H132" s="12" t="s">
        <v>7969</v>
      </c>
      <c r="I132" s="14" t="s">
        <v>8728</v>
      </c>
      <c r="J132" s="14" t="s">
        <v>8729</v>
      </c>
      <c r="K132" s="12" t="s">
        <v>7972</v>
      </c>
      <c r="L132" s="12" t="s">
        <v>8102</v>
      </c>
      <c r="M132" s="12" t="s">
        <v>841</v>
      </c>
    </row>
    <row r="133" spans="1:13" ht="22.5" customHeight="1">
      <c r="A133" s="12" t="s">
        <v>8731</v>
      </c>
      <c r="B133" s="12" t="str" cm="1">
        <f t="array" ref="B133">_xlfn.REGEXEXTRACT(J133, "eid=([^&amp;]+)", 2)</f>
        <v>2-s2.0-85210712070</v>
      </c>
      <c r="C133" s="13">
        <v>0</v>
      </c>
      <c r="D133" s="12" t="s">
        <v>8732</v>
      </c>
      <c r="E133" s="12">
        <v>2024</v>
      </c>
      <c r="F133" s="14" t="s">
        <v>8733</v>
      </c>
      <c r="G133" s="12" t="s">
        <v>7969</v>
      </c>
      <c r="H133" s="12" t="s">
        <v>7969</v>
      </c>
      <c r="I133" s="14" t="s">
        <v>8734</v>
      </c>
      <c r="J133" s="14" t="s">
        <v>8735</v>
      </c>
      <c r="K133" s="12" t="s">
        <v>7972</v>
      </c>
      <c r="L133" s="12" t="s">
        <v>8427</v>
      </c>
      <c r="M133" s="12" t="s">
        <v>8736</v>
      </c>
    </row>
    <row r="134" spans="1:13" ht="22.5" customHeight="1">
      <c r="A134" s="12" t="s">
        <v>8738</v>
      </c>
      <c r="B134" s="12" t="str" cm="1">
        <f t="array" ref="B134">_xlfn.REGEXEXTRACT(J134, "eid=([^&amp;]+)", 2)</f>
        <v>2-s2.0-85211779580</v>
      </c>
      <c r="C134" s="13">
        <v>0</v>
      </c>
      <c r="D134" s="12" t="s">
        <v>8739</v>
      </c>
      <c r="E134" s="12">
        <v>2024</v>
      </c>
      <c r="F134" s="14" t="s">
        <v>8740</v>
      </c>
      <c r="G134" s="12">
        <v>560</v>
      </c>
      <c r="H134" s="12" t="s">
        <v>7969</v>
      </c>
      <c r="I134" s="14" t="s">
        <v>8741</v>
      </c>
      <c r="J134" s="14" t="s">
        <v>8742</v>
      </c>
      <c r="K134" s="12" t="s">
        <v>7972</v>
      </c>
      <c r="L134" s="12" t="s">
        <v>7985</v>
      </c>
      <c r="M134" s="12" t="s">
        <v>8743</v>
      </c>
    </row>
    <row r="135" spans="1:13" ht="22.5" customHeight="1">
      <c r="A135" s="12" t="s">
        <v>8745</v>
      </c>
      <c r="B135" s="12" t="str" cm="1">
        <f t="array" ref="B135">_xlfn.REGEXEXTRACT(J135, "eid=([^&amp;]+)", 2)</f>
        <v>2-s2.0-85200708595</v>
      </c>
      <c r="C135" s="13">
        <v>0</v>
      </c>
      <c r="D135" s="12" t="s">
        <v>8746</v>
      </c>
      <c r="E135" s="12">
        <v>2024</v>
      </c>
      <c r="F135" s="14" t="s">
        <v>8747</v>
      </c>
      <c r="G135" s="12">
        <v>25</v>
      </c>
      <c r="H135" s="12">
        <v>5</v>
      </c>
      <c r="I135" s="14" t="s">
        <v>8748</v>
      </c>
      <c r="J135" s="14" t="s">
        <v>8749</v>
      </c>
      <c r="K135" s="12" t="s">
        <v>7972</v>
      </c>
      <c r="L135" s="12" t="s">
        <v>8750</v>
      </c>
    </row>
    <row r="136" spans="1:13" ht="22.5" customHeight="1">
      <c r="A136" s="12" t="s">
        <v>8752</v>
      </c>
      <c r="B136" s="12" t="str" cm="1">
        <f t="array" ref="B136">_xlfn.REGEXEXTRACT(J136, "eid=([^&amp;]+)", 2)</f>
        <v>2-s2.0-85208617453</v>
      </c>
      <c r="C136" s="13">
        <v>0</v>
      </c>
      <c r="D136" s="12" t="s">
        <v>8753</v>
      </c>
      <c r="E136" s="12">
        <v>2024</v>
      </c>
      <c r="F136" s="14" t="s">
        <v>8055</v>
      </c>
      <c r="G136" s="12">
        <v>2213</v>
      </c>
      <c r="H136" s="12" t="s">
        <v>7969</v>
      </c>
      <c r="I136" s="14" t="s">
        <v>8754</v>
      </c>
      <c r="J136" s="14" t="s">
        <v>8755</v>
      </c>
      <c r="K136" s="12" t="s">
        <v>7972</v>
      </c>
      <c r="L136" s="12" t="s">
        <v>7985</v>
      </c>
      <c r="M136" s="12" t="s">
        <v>8756</v>
      </c>
    </row>
    <row r="137" spans="1:13" ht="22.5" customHeight="1">
      <c r="A137" s="12" t="s">
        <v>8758</v>
      </c>
      <c r="B137" s="12" t="str" cm="1">
        <f t="array" ref="B137">_xlfn.REGEXEXTRACT(J137, "eid=([^&amp;]+)", 2)</f>
        <v>2-s2.0-85195109303</v>
      </c>
      <c r="C137" s="13">
        <v>0</v>
      </c>
      <c r="D137" s="12" t="s">
        <v>8759</v>
      </c>
      <c r="E137" s="12">
        <v>2024</v>
      </c>
      <c r="F137" s="14" t="s">
        <v>8760</v>
      </c>
      <c r="G137" s="12" t="s">
        <v>7969</v>
      </c>
      <c r="H137" s="12" t="s">
        <v>7969</v>
      </c>
      <c r="I137" s="14" t="s">
        <v>8761</v>
      </c>
      <c r="J137" s="14" t="s">
        <v>8762</v>
      </c>
      <c r="K137" s="12" t="s">
        <v>7972</v>
      </c>
      <c r="L137" s="12" t="s">
        <v>8102</v>
      </c>
      <c r="M137" s="12" t="s">
        <v>8763</v>
      </c>
    </row>
    <row r="138" spans="1:13" ht="22.5" customHeight="1">
      <c r="A138" s="12" t="s">
        <v>8765</v>
      </c>
      <c r="B138" s="12" t="str" cm="1">
        <f t="array" ref="B138">_xlfn.REGEXEXTRACT(J138, "eid=([^&amp;]+)", 2)</f>
        <v>2-s2.0-85210665660</v>
      </c>
      <c r="C138" s="13">
        <v>0</v>
      </c>
      <c r="D138" s="12" t="s">
        <v>8766</v>
      </c>
      <c r="E138" s="12">
        <v>2024</v>
      </c>
      <c r="F138" s="14" t="s">
        <v>8767</v>
      </c>
      <c r="G138" s="12" t="s">
        <v>7969</v>
      </c>
      <c r="H138" s="12" t="s">
        <v>7969</v>
      </c>
      <c r="I138" s="14" t="s">
        <v>8768</v>
      </c>
      <c r="J138" s="14" t="s">
        <v>8769</v>
      </c>
      <c r="K138" s="12" t="s">
        <v>7972</v>
      </c>
      <c r="L138" s="12" t="s">
        <v>8161</v>
      </c>
      <c r="M138" s="12" t="s">
        <v>8770</v>
      </c>
    </row>
    <row r="139" spans="1:13" ht="22.5" customHeight="1">
      <c r="A139" s="12" t="s">
        <v>8772</v>
      </c>
      <c r="B139" s="12" t="str" cm="1">
        <f t="array" ref="B139">_xlfn.REGEXEXTRACT(J139, "eid=([^&amp;]+)", 2)</f>
        <v>2-s2.0-85206137680</v>
      </c>
      <c r="C139" s="13">
        <v>0</v>
      </c>
      <c r="D139" s="12" t="s">
        <v>8773</v>
      </c>
      <c r="E139" s="12">
        <v>2024</v>
      </c>
      <c r="F139" s="14" t="s">
        <v>8774</v>
      </c>
      <c r="G139" s="12" t="s">
        <v>7969</v>
      </c>
      <c r="H139" s="12" t="s">
        <v>7969</v>
      </c>
      <c r="I139" s="14" t="s">
        <v>8775</v>
      </c>
      <c r="J139" s="14" t="s">
        <v>8776</v>
      </c>
      <c r="K139" s="12" t="s">
        <v>7972</v>
      </c>
      <c r="L139" s="12" t="s">
        <v>8064</v>
      </c>
      <c r="M139" s="12" t="s">
        <v>8777</v>
      </c>
    </row>
    <row r="140" spans="1:13" ht="22.5" customHeight="1">
      <c r="A140" s="12" t="s">
        <v>8779</v>
      </c>
      <c r="B140" s="12" t="str" cm="1">
        <f t="array" ref="B140">_xlfn.REGEXEXTRACT(J140, "eid=([^&amp;]+)", 2)</f>
        <v>2-s2.0-85208797235</v>
      </c>
      <c r="C140" s="13">
        <v>0</v>
      </c>
      <c r="D140" s="12" t="s">
        <v>8780</v>
      </c>
      <c r="E140" s="12">
        <v>2024</v>
      </c>
      <c r="F140" s="14" t="s">
        <v>8781</v>
      </c>
      <c r="G140" s="12">
        <v>3800</v>
      </c>
      <c r="H140" s="12" t="s">
        <v>7969</v>
      </c>
      <c r="I140" s="14" t="s">
        <v>8782</v>
      </c>
      <c r="J140" s="14" t="s">
        <v>8783</v>
      </c>
      <c r="K140" s="12" t="s">
        <v>7972</v>
      </c>
      <c r="L140" s="12" t="s">
        <v>8784</v>
      </c>
      <c r="M140" s="12" t="s">
        <v>7969</v>
      </c>
    </row>
    <row r="141" spans="1:13" ht="22.5" customHeight="1">
      <c r="A141" s="12" t="s">
        <v>8786</v>
      </c>
      <c r="B141" s="12" t="str" cm="1">
        <f t="array" ref="B141">_xlfn.REGEXEXTRACT(J141, "eid=([^&amp;]+)", 2)</f>
        <v>2-s2.0-85211463154</v>
      </c>
      <c r="C141" s="13">
        <v>0</v>
      </c>
      <c r="D141" s="12" t="s">
        <v>8787</v>
      </c>
      <c r="E141" s="12">
        <v>2024</v>
      </c>
      <c r="F141" s="14" t="s">
        <v>8788</v>
      </c>
      <c r="G141" s="12" t="s">
        <v>7969</v>
      </c>
      <c r="H141" s="12" t="s">
        <v>7969</v>
      </c>
      <c r="I141" s="14" t="s">
        <v>8789</v>
      </c>
      <c r="J141" s="14" t="s">
        <v>8790</v>
      </c>
      <c r="K141" s="12" t="s">
        <v>7972</v>
      </c>
      <c r="L141" s="12" t="s">
        <v>8134</v>
      </c>
    </row>
    <row r="142" spans="1:13" ht="22.5" customHeight="1">
      <c r="A142" s="12" t="s">
        <v>8791</v>
      </c>
      <c r="B142" s="12" t="str" cm="1">
        <f t="array" ref="B142">_xlfn.REGEXEXTRACT(J142, "eid=([^&amp;]+)", 2)</f>
        <v>2-s2.0-85203084856</v>
      </c>
      <c r="C142" s="13">
        <v>0</v>
      </c>
      <c r="D142" s="12" t="s">
        <v>1077</v>
      </c>
      <c r="E142" s="12">
        <v>2024</v>
      </c>
      <c r="F142" s="14" t="s">
        <v>8792</v>
      </c>
      <c r="G142" s="12">
        <v>13228</v>
      </c>
      <c r="H142" s="12" t="s">
        <v>7969</v>
      </c>
      <c r="I142" s="14" t="s">
        <v>8793</v>
      </c>
      <c r="J142" s="14" t="s">
        <v>8794</v>
      </c>
      <c r="K142" s="12" t="s">
        <v>7972</v>
      </c>
      <c r="L142" s="12" t="s">
        <v>8795</v>
      </c>
      <c r="M142" s="12" t="s">
        <v>1076</v>
      </c>
    </row>
    <row r="143" spans="1:13" ht="22.5" customHeight="1">
      <c r="A143" s="12" t="s">
        <v>8797</v>
      </c>
      <c r="B143" s="12" t="str" cm="1">
        <f t="array" ref="B143">_xlfn.REGEXEXTRACT(J143, "eid=([^&amp;]+)", 2)</f>
        <v>2-s2.0-85204292769</v>
      </c>
      <c r="C143" s="13">
        <v>0</v>
      </c>
      <c r="D143" s="12" t="s">
        <v>8798</v>
      </c>
      <c r="E143" s="12">
        <v>2024</v>
      </c>
      <c r="F143" s="14" t="s">
        <v>8652</v>
      </c>
      <c r="G143" s="12" t="s">
        <v>7969</v>
      </c>
      <c r="H143" s="12" t="s">
        <v>7969</v>
      </c>
      <c r="I143" s="14" t="s">
        <v>8799</v>
      </c>
      <c r="J143" s="14" t="s">
        <v>8800</v>
      </c>
      <c r="K143" s="12" t="s">
        <v>7972</v>
      </c>
      <c r="L143" s="12" t="s">
        <v>8102</v>
      </c>
      <c r="M143" s="12" t="s">
        <v>8801</v>
      </c>
    </row>
    <row r="144" spans="1:13" ht="22.5" customHeight="1">
      <c r="A144" s="12" t="s">
        <v>8803</v>
      </c>
      <c r="B144" s="12" t="str" cm="1">
        <f t="array" ref="B144">_xlfn.REGEXEXTRACT(J144, "eid=([^&amp;]+)", 2)</f>
        <v>2-s2.0-85193834796</v>
      </c>
      <c r="C144" s="13">
        <v>0</v>
      </c>
      <c r="D144" s="12" t="s">
        <v>8804</v>
      </c>
      <c r="E144" s="12">
        <v>2024</v>
      </c>
      <c r="F144" s="14" t="s">
        <v>8805</v>
      </c>
      <c r="G144" s="12" t="s">
        <v>7969</v>
      </c>
      <c r="H144" s="12" t="s">
        <v>7969</v>
      </c>
      <c r="I144" s="14" t="s">
        <v>8806</v>
      </c>
      <c r="J144" s="14" t="s">
        <v>8807</v>
      </c>
      <c r="K144" s="12" t="s">
        <v>7972</v>
      </c>
      <c r="L144" s="12" t="s">
        <v>8102</v>
      </c>
      <c r="M144" s="12" t="s">
        <v>8808</v>
      </c>
    </row>
    <row r="145" spans="1:13" ht="22.5" customHeight="1">
      <c r="A145" s="12" t="s">
        <v>5156</v>
      </c>
      <c r="B145" s="12" t="str" cm="1">
        <f t="array" ref="B145">_xlfn.REGEXEXTRACT(J145, "eid=([^&amp;]+)", 2)</f>
        <v>2-s2.0-85199714352</v>
      </c>
      <c r="C145" s="13">
        <v>0</v>
      </c>
      <c r="D145" s="12" t="s">
        <v>1320</v>
      </c>
      <c r="E145" s="12">
        <v>2024</v>
      </c>
      <c r="F145" s="14" t="s">
        <v>8809</v>
      </c>
      <c r="G145" s="12">
        <v>17</v>
      </c>
      <c r="H145" s="12">
        <v>4</v>
      </c>
      <c r="I145" s="14" t="s">
        <v>8810</v>
      </c>
      <c r="J145" s="14" t="s">
        <v>8811</v>
      </c>
      <c r="K145" s="12" t="s">
        <v>7972</v>
      </c>
      <c r="L145" s="12" t="s">
        <v>8812</v>
      </c>
      <c r="M145" s="12" t="s">
        <v>1319</v>
      </c>
    </row>
    <row r="146" spans="1:13" ht="22.5" customHeight="1">
      <c r="A146" s="12" t="s">
        <v>8814</v>
      </c>
      <c r="B146" s="12" t="str" cm="1">
        <f t="array" ref="B146">_xlfn.REGEXEXTRACT(J146, "eid=([^&amp;]+)", 2)</f>
        <v>2-s2.0-85205565166</v>
      </c>
      <c r="C146" s="13">
        <v>0</v>
      </c>
      <c r="D146" s="12" t="s">
        <v>8815</v>
      </c>
      <c r="E146" s="12">
        <v>2024</v>
      </c>
      <c r="F146" s="14" t="s">
        <v>8816</v>
      </c>
      <c r="G146" s="12" t="s">
        <v>7969</v>
      </c>
      <c r="H146" s="12" t="s">
        <v>7969</v>
      </c>
      <c r="I146" s="14" t="s">
        <v>8817</v>
      </c>
      <c r="J146" s="14" t="s">
        <v>8818</v>
      </c>
      <c r="K146" s="12" t="s">
        <v>7972</v>
      </c>
      <c r="L146" s="12" t="s">
        <v>8102</v>
      </c>
      <c r="M146" s="12" t="s">
        <v>8819</v>
      </c>
    </row>
    <row r="147" spans="1:13" ht="22.5" customHeight="1">
      <c r="A147" s="12" t="s">
        <v>8821</v>
      </c>
      <c r="B147" s="12" t="str" cm="1">
        <f t="array" ref="B147">_xlfn.REGEXEXTRACT(J147, "eid=([^&amp;]+)", 2)</f>
        <v>2-s2.0-85202834761</v>
      </c>
      <c r="C147" s="13">
        <v>0</v>
      </c>
      <c r="D147" s="12" t="s">
        <v>8822</v>
      </c>
      <c r="E147" s="12">
        <v>2024</v>
      </c>
      <c r="F147" s="14" t="s">
        <v>8823</v>
      </c>
      <c r="G147" s="12" t="s">
        <v>7969</v>
      </c>
      <c r="H147" s="12" t="s">
        <v>7969</v>
      </c>
      <c r="I147" s="14" t="s">
        <v>8824</v>
      </c>
      <c r="J147" s="14" t="s">
        <v>8825</v>
      </c>
      <c r="K147" s="12" t="s">
        <v>7972</v>
      </c>
      <c r="L147" s="12" t="s">
        <v>8826</v>
      </c>
      <c r="M147" s="12" t="s">
        <v>8827</v>
      </c>
    </row>
    <row r="148" spans="1:13" ht="22.5" customHeight="1">
      <c r="A148" s="12" t="s">
        <v>8829</v>
      </c>
      <c r="B148" s="12" t="str" cm="1">
        <f t="array" ref="B148">_xlfn.REGEXEXTRACT(J148, "eid=([^&amp;]+)", 2)</f>
        <v>2-s2.0-85196148018</v>
      </c>
      <c r="C148" s="13">
        <v>0</v>
      </c>
      <c r="D148" s="12" t="s">
        <v>8830</v>
      </c>
      <c r="E148" s="12">
        <v>2024</v>
      </c>
      <c r="F148" s="14" t="s">
        <v>8831</v>
      </c>
      <c r="G148" s="12">
        <v>14695</v>
      </c>
      <c r="H148" s="12" t="s">
        <v>7969</v>
      </c>
      <c r="I148" s="14" t="s">
        <v>7969</v>
      </c>
      <c r="J148" s="14" t="s">
        <v>8832</v>
      </c>
      <c r="K148" s="12" t="s">
        <v>7972</v>
      </c>
      <c r="L148" s="12" t="s">
        <v>7985</v>
      </c>
      <c r="M148" s="12" t="s">
        <v>7969</v>
      </c>
    </row>
    <row r="149" spans="1:13" ht="22.5" customHeight="1">
      <c r="A149" s="12" t="s">
        <v>8834</v>
      </c>
      <c r="B149" s="12" t="str" cm="1">
        <f t="array" ref="B149">_xlfn.REGEXEXTRACT(J149, "eid=([^&amp;]+)", 2)</f>
        <v>2-s2.0-85194170861</v>
      </c>
      <c r="C149" s="13">
        <v>0</v>
      </c>
      <c r="D149" s="12" t="s">
        <v>8835</v>
      </c>
      <c r="E149" s="12">
        <v>2024</v>
      </c>
      <c r="F149" s="14" t="s">
        <v>8836</v>
      </c>
      <c r="G149" s="12" t="s">
        <v>7969</v>
      </c>
      <c r="H149" s="12" t="s">
        <v>7969</v>
      </c>
      <c r="I149" s="14" t="s">
        <v>8837</v>
      </c>
      <c r="J149" s="14" t="s">
        <v>8838</v>
      </c>
      <c r="K149" s="12" t="s">
        <v>7972</v>
      </c>
      <c r="L149" s="12" t="s">
        <v>8826</v>
      </c>
    </row>
    <row r="150" spans="1:13" ht="22.5" customHeight="1">
      <c r="A150" s="12" t="s">
        <v>8840</v>
      </c>
      <c r="B150" s="12" t="str" cm="1">
        <f t="array" ref="B150">_xlfn.REGEXEXTRACT(J150, "eid=([^&amp;]+)", 2)</f>
        <v>2-s2.0-85207839972</v>
      </c>
      <c r="C150" s="13">
        <v>0</v>
      </c>
      <c r="D150" s="12" t="s">
        <v>8841</v>
      </c>
      <c r="E150" s="12">
        <v>2024</v>
      </c>
      <c r="F150" s="14" t="s">
        <v>8842</v>
      </c>
      <c r="G150" s="12" t="s">
        <v>7969</v>
      </c>
      <c r="H150" s="12" t="s">
        <v>7969</v>
      </c>
      <c r="I150" s="14" t="s">
        <v>8843</v>
      </c>
      <c r="J150" s="14" t="s">
        <v>8844</v>
      </c>
      <c r="K150" s="12" t="s">
        <v>7972</v>
      </c>
      <c r="L150" s="12" t="s">
        <v>8102</v>
      </c>
      <c r="M150" s="12" t="s">
        <v>8845</v>
      </c>
    </row>
    <row r="151" spans="1:13" ht="22.5" customHeight="1">
      <c r="A151" s="12" t="s">
        <v>8846</v>
      </c>
      <c r="B151" s="12" t="str" cm="1">
        <f t="array" ref="B151">_xlfn.REGEXEXTRACT(J151, "eid=([^&amp;]+)", 2)</f>
        <v>2-s2.0-85206844154</v>
      </c>
      <c r="C151" s="13">
        <v>0</v>
      </c>
      <c r="D151" s="12" t="s">
        <v>8847</v>
      </c>
      <c r="E151" s="12">
        <v>2024</v>
      </c>
      <c r="F151" s="14" t="s">
        <v>8848</v>
      </c>
      <c r="G151" s="12">
        <v>81</v>
      </c>
      <c r="H151" s="12">
        <v>1</v>
      </c>
      <c r="I151" s="14" t="s">
        <v>8849</v>
      </c>
      <c r="J151" s="14" t="s">
        <v>8850</v>
      </c>
      <c r="K151" s="12" t="s">
        <v>7972</v>
      </c>
      <c r="L151" s="12" t="s">
        <v>8851</v>
      </c>
      <c r="M151" s="12" t="s">
        <v>905</v>
      </c>
    </row>
    <row r="152" spans="1:13" ht="22.5" customHeight="1">
      <c r="A152" s="12" t="s">
        <v>8853</v>
      </c>
      <c r="B152" s="12" t="str" cm="1">
        <f t="array" ref="B152">_xlfn.REGEXEXTRACT(J152, "eid=([^&amp;]+)", 2)</f>
        <v>2-s2.0-85199145018</v>
      </c>
      <c r="C152" s="13">
        <v>0</v>
      </c>
      <c r="D152" s="12" t="s">
        <v>8854</v>
      </c>
      <c r="E152" s="12">
        <v>2024</v>
      </c>
      <c r="F152" s="14" t="s">
        <v>8855</v>
      </c>
      <c r="G152" s="12" t="s">
        <v>7969</v>
      </c>
      <c r="H152" s="12" t="s">
        <v>7969</v>
      </c>
      <c r="I152" s="14" t="s">
        <v>8856</v>
      </c>
      <c r="J152" s="14" t="s">
        <v>8857</v>
      </c>
      <c r="K152" s="12" t="s">
        <v>7972</v>
      </c>
      <c r="L152" s="12" t="s">
        <v>8102</v>
      </c>
      <c r="M152" s="12" t="s">
        <v>8858</v>
      </c>
    </row>
    <row r="153" spans="1:13" ht="22.5" customHeight="1">
      <c r="A153" s="12" t="s">
        <v>8860</v>
      </c>
      <c r="B153" s="12" t="str" cm="1">
        <f t="array" ref="B153">_xlfn.REGEXEXTRACT(J153, "eid=([^&amp;]+)", 2)</f>
        <v>2-s2.0-85209118336</v>
      </c>
      <c r="C153" s="13">
        <v>0</v>
      </c>
      <c r="D153" s="12" t="s">
        <v>8861</v>
      </c>
      <c r="E153" s="12">
        <v>2024</v>
      </c>
      <c r="F153" s="14" t="s">
        <v>8862</v>
      </c>
      <c r="G153" s="12">
        <v>2</v>
      </c>
      <c r="H153" s="12" t="s">
        <v>7969</v>
      </c>
      <c r="I153" s="14" t="s">
        <v>8863</v>
      </c>
      <c r="J153" s="14" t="s">
        <v>8864</v>
      </c>
      <c r="K153" s="12" t="s">
        <v>7972</v>
      </c>
      <c r="L153" s="12" t="s">
        <v>8865</v>
      </c>
      <c r="M153" s="12" t="s">
        <v>7969</v>
      </c>
    </row>
    <row r="154" spans="1:13" ht="22.5" customHeight="1">
      <c r="A154" s="12" t="s">
        <v>8867</v>
      </c>
      <c r="B154" s="12" t="str" cm="1">
        <f t="array" ref="B154">_xlfn.REGEXEXTRACT(J154, "eid=([^&amp;]+)", 2)</f>
        <v>2-s2.0-85208666994</v>
      </c>
      <c r="C154" s="13">
        <v>0</v>
      </c>
      <c r="D154" s="12" t="s">
        <v>8868</v>
      </c>
      <c r="E154" s="12">
        <v>2024</v>
      </c>
      <c r="F154" s="14" t="s">
        <v>8869</v>
      </c>
      <c r="G154" s="12">
        <v>9</v>
      </c>
      <c r="H154" s="12">
        <v>1</v>
      </c>
      <c r="I154" s="14" t="s">
        <v>8870</v>
      </c>
      <c r="J154" s="14" t="s">
        <v>8871</v>
      </c>
      <c r="K154" s="12" t="s">
        <v>7972</v>
      </c>
      <c r="L154" s="12" t="s">
        <v>8872</v>
      </c>
    </row>
    <row r="155" spans="1:13" ht="22.5" customHeight="1">
      <c r="A155" s="12" t="s">
        <v>8874</v>
      </c>
      <c r="B155" s="12" t="str" cm="1">
        <f t="array" ref="B155">_xlfn.REGEXEXTRACT(J155, "eid=([^&amp;]+)", 2)</f>
        <v>2-s2.0-85197880446</v>
      </c>
      <c r="C155" s="13">
        <v>0</v>
      </c>
      <c r="D155" s="12" t="s">
        <v>8875</v>
      </c>
      <c r="E155" s="12">
        <v>2024</v>
      </c>
      <c r="F155" s="14" t="s">
        <v>8703</v>
      </c>
      <c r="G155" s="12" t="s">
        <v>7969</v>
      </c>
      <c r="H155" s="12" t="s">
        <v>7969</v>
      </c>
      <c r="I155" s="14" t="s">
        <v>8876</v>
      </c>
      <c r="J155" s="14" t="s">
        <v>8877</v>
      </c>
      <c r="K155" s="12" t="s">
        <v>7972</v>
      </c>
      <c r="L155" s="12" t="s">
        <v>8102</v>
      </c>
      <c r="M155" s="12" t="s">
        <v>8878</v>
      </c>
    </row>
    <row r="156" spans="1:13" ht="22.5" customHeight="1">
      <c r="A156" s="12" t="s">
        <v>8880</v>
      </c>
      <c r="B156" s="12" t="str" cm="1">
        <f t="array" ref="B156">_xlfn.REGEXEXTRACT(J156, "eid=([^&amp;]+)", 2)</f>
        <v>2-s2.0-85197172177</v>
      </c>
      <c r="C156" s="13">
        <v>0</v>
      </c>
      <c r="D156" s="12" t="s">
        <v>8881</v>
      </c>
      <c r="E156" s="12">
        <v>2024</v>
      </c>
      <c r="F156" s="14" t="s">
        <v>8055</v>
      </c>
      <c r="G156" s="12">
        <v>2118</v>
      </c>
      <c r="H156" s="12" t="s">
        <v>7969</v>
      </c>
      <c r="I156" s="14" t="s">
        <v>8882</v>
      </c>
      <c r="J156" s="14" t="s">
        <v>8883</v>
      </c>
      <c r="K156" s="12" t="s">
        <v>7972</v>
      </c>
      <c r="L156" s="12" t="s">
        <v>7985</v>
      </c>
      <c r="M156" s="12" t="s">
        <v>8884</v>
      </c>
    </row>
    <row r="157" spans="1:13" ht="22.5" customHeight="1">
      <c r="A157" s="12" t="s">
        <v>8886</v>
      </c>
      <c r="B157" s="12" t="str" cm="1">
        <f t="array" ref="B157">_xlfn.REGEXEXTRACT(J157, "eid=([^&amp;]+)", 2)</f>
        <v>2-s2.0-85199294394</v>
      </c>
      <c r="C157" s="13">
        <v>0</v>
      </c>
      <c r="D157" s="12" t="s">
        <v>8887</v>
      </c>
      <c r="E157" s="12">
        <v>2024</v>
      </c>
      <c r="F157" s="14" t="s">
        <v>8888</v>
      </c>
      <c r="G157" s="12" t="s">
        <v>7969</v>
      </c>
      <c r="H157" s="12" t="s">
        <v>7969</v>
      </c>
      <c r="I157" s="14" t="s">
        <v>8889</v>
      </c>
      <c r="J157" s="14" t="s">
        <v>8890</v>
      </c>
      <c r="K157" s="12" t="s">
        <v>7972</v>
      </c>
      <c r="L157" s="12" t="s">
        <v>8102</v>
      </c>
      <c r="M157" s="12" t="s">
        <v>8891</v>
      </c>
    </row>
    <row r="158" spans="1:13" ht="22.5" customHeight="1">
      <c r="A158" s="12" t="s">
        <v>8893</v>
      </c>
      <c r="B158" s="12" t="str" cm="1">
        <f t="array" ref="B158">_xlfn.REGEXEXTRACT(J158, "eid=([^&amp;]+)", 2)</f>
        <v>2-s2.0-85198538779</v>
      </c>
      <c r="C158" s="13">
        <v>0</v>
      </c>
      <c r="D158" s="12" t="s">
        <v>8894</v>
      </c>
      <c r="E158" s="12">
        <v>2024</v>
      </c>
      <c r="F158" s="14" t="s">
        <v>8895</v>
      </c>
      <c r="G158" s="12" t="s">
        <v>7969</v>
      </c>
      <c r="H158" s="12" t="s">
        <v>7969</v>
      </c>
      <c r="I158" s="14" t="s">
        <v>8896</v>
      </c>
      <c r="J158" s="14" t="s">
        <v>8897</v>
      </c>
      <c r="K158" s="12" t="s">
        <v>7972</v>
      </c>
      <c r="L158" s="12" t="s">
        <v>8102</v>
      </c>
      <c r="M158" s="12" t="s">
        <v>8898</v>
      </c>
    </row>
    <row r="159" spans="1:13" ht="22.5" customHeight="1">
      <c r="A159" s="12" t="s">
        <v>8900</v>
      </c>
      <c r="B159" s="12" t="str" cm="1">
        <f t="array" ref="B159">_xlfn.REGEXEXTRACT(J159, "eid=([^&amp;]+)", 2)</f>
        <v>2-s2.0-85211095350</v>
      </c>
      <c r="C159" s="13">
        <v>0</v>
      </c>
      <c r="D159" s="12" t="s">
        <v>8901</v>
      </c>
      <c r="E159" s="12">
        <v>2024</v>
      </c>
      <c r="F159" s="14" t="s">
        <v>8902</v>
      </c>
      <c r="G159" s="12" t="s">
        <v>7969</v>
      </c>
      <c r="H159" s="12" t="s">
        <v>7969</v>
      </c>
      <c r="I159" s="14" t="s">
        <v>8903</v>
      </c>
      <c r="J159" s="14" t="s">
        <v>8904</v>
      </c>
      <c r="K159" s="12" t="s">
        <v>8905</v>
      </c>
      <c r="L159" s="12" t="s">
        <v>8102</v>
      </c>
      <c r="M159" s="12" t="s">
        <v>8906</v>
      </c>
    </row>
    <row r="160" spans="1:13" ht="22.5" customHeight="1">
      <c r="A160" s="12" t="s">
        <v>8908</v>
      </c>
      <c r="B160" s="12" t="str" cm="1">
        <f t="array" ref="B160">_xlfn.REGEXEXTRACT(J160, "eid=([^&amp;]+)", 2)</f>
        <v>2-s2.0-85195115911</v>
      </c>
      <c r="C160" s="13">
        <v>0</v>
      </c>
      <c r="D160" s="12" t="s">
        <v>8909</v>
      </c>
      <c r="E160" s="12">
        <v>2024</v>
      </c>
      <c r="F160" s="14" t="s">
        <v>8910</v>
      </c>
      <c r="G160" s="12" t="s">
        <v>7969</v>
      </c>
      <c r="H160" s="12" t="s">
        <v>7969</v>
      </c>
      <c r="I160" s="14" t="s">
        <v>8911</v>
      </c>
      <c r="J160" s="14" t="s">
        <v>8912</v>
      </c>
      <c r="K160" s="12" t="s">
        <v>7972</v>
      </c>
      <c r="L160" s="12" t="s">
        <v>8102</v>
      </c>
      <c r="M160" s="12" t="s">
        <v>8913</v>
      </c>
    </row>
    <row r="161" spans="1:13" ht="22.5" customHeight="1">
      <c r="A161" s="12" t="s">
        <v>8915</v>
      </c>
      <c r="B161" s="12" t="str" cm="1">
        <f t="array" ref="B161">_xlfn.REGEXEXTRACT(J161, "eid=([^&amp;]+)", 2)</f>
        <v>2-s2.0-85208490970</v>
      </c>
      <c r="C161" s="13">
        <v>0</v>
      </c>
      <c r="D161" s="12" t="s">
        <v>8916</v>
      </c>
      <c r="E161" s="12">
        <v>2024</v>
      </c>
      <c r="F161" s="14" t="s">
        <v>8917</v>
      </c>
      <c r="G161" s="12">
        <v>2024</v>
      </c>
      <c r="H161" s="12">
        <v>3</v>
      </c>
      <c r="I161" s="14" t="s">
        <v>8918</v>
      </c>
      <c r="J161" s="14" t="s">
        <v>8919</v>
      </c>
      <c r="K161" s="12" t="s">
        <v>7972</v>
      </c>
      <c r="L161" s="12" t="s">
        <v>8920</v>
      </c>
    </row>
    <row r="162" spans="1:13" ht="22.5" customHeight="1">
      <c r="A162" s="12" t="s">
        <v>8922</v>
      </c>
      <c r="B162" s="12" t="str" cm="1">
        <f t="array" ref="B162">_xlfn.REGEXEXTRACT(J162, "eid=([^&amp;]+)", 2)</f>
        <v>2-s2.0-85200422983</v>
      </c>
      <c r="C162" s="13">
        <v>0</v>
      </c>
      <c r="D162" s="12" t="s">
        <v>8923</v>
      </c>
      <c r="E162" s="12">
        <v>2024</v>
      </c>
      <c r="F162" s="14" t="s">
        <v>8177</v>
      </c>
      <c r="G162" s="12">
        <v>1</v>
      </c>
      <c r="H162" s="12" t="s">
        <v>7969</v>
      </c>
      <c r="I162" s="14" t="s">
        <v>8924</v>
      </c>
      <c r="J162" s="14" t="s">
        <v>8925</v>
      </c>
      <c r="K162" s="12" t="s">
        <v>7972</v>
      </c>
      <c r="L162" s="12" t="s">
        <v>7985</v>
      </c>
      <c r="M162" s="12" t="s">
        <v>8926</v>
      </c>
    </row>
    <row r="163" spans="1:13" ht="22.5" customHeight="1">
      <c r="A163" s="12" t="s">
        <v>8927</v>
      </c>
      <c r="B163" s="12" t="str" cm="1">
        <f t="array" ref="B163">_xlfn.REGEXEXTRACT(J163, "eid=([^&amp;]+)", 2)</f>
        <v>2-s2.0-85207378224</v>
      </c>
      <c r="C163" s="13">
        <v>0</v>
      </c>
      <c r="D163" s="12" t="s">
        <v>775</v>
      </c>
      <c r="E163" s="12">
        <v>2024</v>
      </c>
      <c r="F163" s="14" t="s">
        <v>8928</v>
      </c>
      <c r="G163" s="12" t="s">
        <v>7969</v>
      </c>
      <c r="H163" s="12" t="s">
        <v>7969</v>
      </c>
      <c r="I163" s="14" t="s">
        <v>8929</v>
      </c>
      <c r="J163" s="14" t="s">
        <v>8930</v>
      </c>
      <c r="K163" s="12" t="s">
        <v>7972</v>
      </c>
      <c r="L163" s="12" t="s">
        <v>8102</v>
      </c>
      <c r="M163" s="12" t="s">
        <v>774</v>
      </c>
    </row>
    <row r="164" spans="1:13" ht="22.5" customHeight="1">
      <c r="A164" s="12" t="s">
        <v>8932</v>
      </c>
      <c r="B164" s="12" t="str" cm="1">
        <f t="array" ref="B164">_xlfn.REGEXEXTRACT(J164, "eid=([^&amp;]+)", 2)</f>
        <v>2-s2.0-85197352574</v>
      </c>
      <c r="C164" s="13">
        <v>0</v>
      </c>
      <c r="D164" s="12" t="s">
        <v>8933</v>
      </c>
      <c r="E164" s="12">
        <v>2024</v>
      </c>
      <c r="F164" s="14" t="s">
        <v>8673</v>
      </c>
      <c r="G164" s="12" t="s">
        <v>7969</v>
      </c>
      <c r="H164" s="12" t="s">
        <v>7969</v>
      </c>
      <c r="I164" s="14" t="s">
        <v>8934</v>
      </c>
      <c r="J164" s="14" t="s">
        <v>8935</v>
      </c>
      <c r="K164" s="12" t="s">
        <v>7972</v>
      </c>
      <c r="L164" s="12" t="s">
        <v>8102</v>
      </c>
      <c r="M164" s="12" t="s">
        <v>8936</v>
      </c>
    </row>
    <row r="165" spans="1:13" ht="22.5" customHeight="1">
      <c r="A165" s="12" t="s">
        <v>8938</v>
      </c>
      <c r="B165" s="12" t="str" cm="1">
        <f t="array" ref="B165">_xlfn.REGEXEXTRACT(J165, "eid=([^&amp;]+)", 2)</f>
        <v>2-s2.0-85205555614</v>
      </c>
      <c r="C165" s="13">
        <v>0</v>
      </c>
      <c r="D165" s="12" t="s">
        <v>8939</v>
      </c>
      <c r="E165" s="12">
        <v>2024</v>
      </c>
      <c r="F165" s="14" t="s">
        <v>8940</v>
      </c>
      <c r="G165" s="12" t="s">
        <v>7969</v>
      </c>
      <c r="H165" s="12" t="s">
        <v>7969</v>
      </c>
      <c r="I165" s="14" t="s">
        <v>8941</v>
      </c>
      <c r="J165" s="14" t="s">
        <v>8942</v>
      </c>
      <c r="K165" s="12" t="s">
        <v>7972</v>
      </c>
      <c r="L165" s="12" t="s">
        <v>8102</v>
      </c>
      <c r="M165" s="12" t="s">
        <v>8943</v>
      </c>
    </row>
    <row r="166" spans="1:13" ht="22.5" customHeight="1">
      <c r="A166" s="12" t="s">
        <v>8945</v>
      </c>
      <c r="B166" s="12" t="str" cm="1">
        <f t="array" ref="B166">_xlfn.REGEXEXTRACT(J166, "eid=([^&amp;]+)", 2)</f>
        <v>2-s2.0-85201290473</v>
      </c>
      <c r="C166" s="13">
        <v>0</v>
      </c>
      <c r="D166" s="12" t="s">
        <v>8946</v>
      </c>
      <c r="E166" s="12">
        <v>2024</v>
      </c>
      <c r="F166" s="14" t="s">
        <v>8947</v>
      </c>
      <c r="G166" s="12" t="s">
        <v>7969</v>
      </c>
      <c r="H166" s="12" t="s">
        <v>7969</v>
      </c>
      <c r="I166" s="14" t="s">
        <v>8948</v>
      </c>
      <c r="J166" s="14" t="s">
        <v>8949</v>
      </c>
      <c r="K166" s="12" t="s">
        <v>7972</v>
      </c>
      <c r="L166" s="12" t="s">
        <v>8102</v>
      </c>
      <c r="M166" s="12" t="s">
        <v>8950</v>
      </c>
    </row>
    <row r="167" spans="1:13" ht="22.5" customHeight="1">
      <c r="A167" s="12" t="s">
        <v>8952</v>
      </c>
      <c r="B167" s="12" t="str" cm="1">
        <f t="array" ref="B167">_xlfn.REGEXEXTRACT(J167, "eid=([^&amp;]+)", 2)</f>
        <v>2-s2.0-85196298478</v>
      </c>
      <c r="C167" s="13">
        <v>0</v>
      </c>
      <c r="D167" s="12" t="s">
        <v>8953</v>
      </c>
      <c r="E167" s="12">
        <v>2024</v>
      </c>
      <c r="F167" s="14" t="s">
        <v>8747</v>
      </c>
      <c r="G167" s="12">
        <v>25</v>
      </c>
      <c r="H167" s="12">
        <v>4</v>
      </c>
      <c r="I167" s="14" t="s">
        <v>8954</v>
      </c>
      <c r="J167" s="14" t="s">
        <v>8955</v>
      </c>
      <c r="K167" s="12" t="s">
        <v>7972</v>
      </c>
      <c r="L167" s="12" t="s">
        <v>8750</v>
      </c>
    </row>
    <row r="168" spans="1:13" ht="22.5" customHeight="1">
      <c r="A168" s="12" t="s">
        <v>8956</v>
      </c>
      <c r="B168" s="12" t="str" cm="1">
        <f t="array" ref="B168">_xlfn.REGEXEXTRACT(J168, "eid=([^&amp;]+)", 2)</f>
        <v>2-s2.0-85208704303</v>
      </c>
      <c r="C168" s="13">
        <v>0</v>
      </c>
      <c r="D168" s="12" t="s">
        <v>740</v>
      </c>
      <c r="E168" s="12">
        <v>2024</v>
      </c>
      <c r="F168" s="14" t="s">
        <v>8957</v>
      </c>
      <c r="G168" s="12" t="s">
        <v>7969</v>
      </c>
      <c r="H168" s="12" t="s">
        <v>7969</v>
      </c>
      <c r="I168" s="14" t="s">
        <v>8958</v>
      </c>
      <c r="J168" s="14" t="s">
        <v>8959</v>
      </c>
      <c r="K168" s="12" t="s">
        <v>7972</v>
      </c>
      <c r="L168" s="12" t="s">
        <v>8102</v>
      </c>
      <c r="M168" s="12" t="s">
        <v>739</v>
      </c>
    </row>
    <row r="169" spans="1:13" ht="22.5" customHeight="1">
      <c r="A169" s="12" t="s">
        <v>5161</v>
      </c>
      <c r="B169" s="12" t="str" cm="1">
        <f t="array" ref="B169">_xlfn.REGEXEXTRACT(J169, "eid=([^&amp;]+)", 2)</f>
        <v>2-s2.0-85202434249</v>
      </c>
      <c r="C169" s="13">
        <v>0</v>
      </c>
      <c r="D169" s="12" t="s">
        <v>1182</v>
      </c>
      <c r="E169" s="12">
        <v>2024</v>
      </c>
      <c r="F169" s="14" t="s">
        <v>8960</v>
      </c>
      <c r="G169" s="12" t="s">
        <v>7969</v>
      </c>
      <c r="H169" s="12" t="s">
        <v>7969</v>
      </c>
      <c r="I169" s="14" t="s">
        <v>8961</v>
      </c>
      <c r="J169" s="14" t="s">
        <v>8962</v>
      </c>
      <c r="K169" s="12" t="s">
        <v>7972</v>
      </c>
      <c r="L169" s="12" t="s">
        <v>8102</v>
      </c>
      <c r="M169" s="12" t="s">
        <v>1181</v>
      </c>
    </row>
    <row r="170" spans="1:13" ht="22.5" customHeight="1">
      <c r="A170" s="12" t="s">
        <v>8964</v>
      </c>
      <c r="B170" s="12" t="str" cm="1">
        <f t="array" ref="B170">_xlfn.REGEXEXTRACT(J170, "eid=([^&amp;]+)", 2)</f>
        <v>2-s2.0-85193371581</v>
      </c>
      <c r="C170" s="13">
        <v>0</v>
      </c>
      <c r="D170" s="12" t="s">
        <v>8965</v>
      </c>
      <c r="E170" s="12">
        <v>2024</v>
      </c>
      <c r="F170" s="14" t="s">
        <v>8966</v>
      </c>
      <c r="G170" s="12" t="s">
        <v>7969</v>
      </c>
      <c r="H170" s="12" t="s">
        <v>7969</v>
      </c>
      <c r="I170" s="14" t="s">
        <v>8967</v>
      </c>
      <c r="J170" s="14" t="s">
        <v>8968</v>
      </c>
      <c r="K170" s="12" t="s">
        <v>7972</v>
      </c>
      <c r="L170" s="12" t="s">
        <v>8969</v>
      </c>
      <c r="M170" s="12" t="s">
        <v>8970</v>
      </c>
    </row>
    <row r="171" spans="1:13" ht="22.5" customHeight="1">
      <c r="A171" s="12" t="s">
        <v>8972</v>
      </c>
      <c r="B171" s="12" t="str" cm="1">
        <f t="array" ref="B171">_xlfn.REGEXEXTRACT(J171, "eid=([^&amp;]+)", 2)</f>
        <v>2-s2.0-85205577510</v>
      </c>
      <c r="C171" s="13">
        <v>0</v>
      </c>
      <c r="D171" s="12" t="s">
        <v>8973</v>
      </c>
      <c r="E171" s="12">
        <v>2024</v>
      </c>
      <c r="F171" s="14" t="s">
        <v>8974</v>
      </c>
      <c r="G171" s="12" t="s">
        <v>7969</v>
      </c>
      <c r="H171" s="12" t="s">
        <v>7969</v>
      </c>
      <c r="I171" s="14" t="s">
        <v>8975</v>
      </c>
      <c r="J171" s="14" t="s">
        <v>8976</v>
      </c>
      <c r="K171" s="12" t="s">
        <v>7972</v>
      </c>
      <c r="L171" s="12" t="s">
        <v>8102</v>
      </c>
    </row>
    <row r="172" spans="1:13" ht="22.5" customHeight="1">
      <c r="A172" s="12" t="s">
        <v>8978</v>
      </c>
      <c r="B172" s="12" t="str" cm="1">
        <f t="array" ref="B172">_xlfn.REGEXEXTRACT(J172, "eid=([^&amp;]+)", 2)</f>
        <v>2-s2.0-85193617819</v>
      </c>
      <c r="C172" s="13">
        <v>0</v>
      </c>
      <c r="D172" s="12" t="s">
        <v>8979</v>
      </c>
      <c r="E172" s="12">
        <v>2024</v>
      </c>
      <c r="F172" s="14" t="s">
        <v>8055</v>
      </c>
      <c r="G172" s="12">
        <v>2039</v>
      </c>
      <c r="H172" s="12" t="s">
        <v>7969</v>
      </c>
      <c r="I172" s="14" t="s">
        <v>8980</v>
      </c>
      <c r="J172" s="14" t="s">
        <v>8981</v>
      </c>
      <c r="K172" s="12" t="s">
        <v>7972</v>
      </c>
      <c r="L172" s="12" t="s">
        <v>7985</v>
      </c>
      <c r="M172" s="12" t="s">
        <v>8982</v>
      </c>
    </row>
    <row r="173" spans="1:13" ht="22.5" customHeight="1">
      <c r="A173" s="12" t="s">
        <v>8984</v>
      </c>
      <c r="B173" s="12" t="str" cm="1">
        <f t="array" ref="B173">_xlfn.REGEXEXTRACT(J173, "eid=([^&amp;]+)", 2)</f>
        <v>2-s2.0-85207199169</v>
      </c>
      <c r="C173" s="13">
        <v>0</v>
      </c>
      <c r="D173" s="12" t="s">
        <v>8985</v>
      </c>
      <c r="E173" s="12">
        <v>2024</v>
      </c>
      <c r="F173" s="14" t="s">
        <v>8727</v>
      </c>
      <c r="G173" s="12" t="s">
        <v>7969</v>
      </c>
      <c r="H173" s="12" t="s">
        <v>7969</v>
      </c>
      <c r="I173" s="14" t="s">
        <v>8986</v>
      </c>
      <c r="J173" s="14" t="s">
        <v>8987</v>
      </c>
      <c r="K173" s="12" t="s">
        <v>7972</v>
      </c>
      <c r="L173" s="12" t="s">
        <v>8102</v>
      </c>
      <c r="M173" s="12" t="s">
        <v>8988</v>
      </c>
    </row>
    <row r="174" spans="1:13" ht="22.5" customHeight="1">
      <c r="A174" s="12" t="s">
        <v>8990</v>
      </c>
      <c r="B174" s="12" t="str" cm="1">
        <f t="array" ref="B174">_xlfn.REGEXEXTRACT(J174, "eid=([^&amp;]+)", 2)</f>
        <v>2-s2.0-85210696945</v>
      </c>
      <c r="C174" s="13">
        <v>0</v>
      </c>
      <c r="D174" s="12" t="s">
        <v>8991</v>
      </c>
      <c r="E174" s="12">
        <v>2024</v>
      </c>
      <c r="F174" s="14" t="s">
        <v>8992</v>
      </c>
      <c r="G174" s="12" t="s">
        <v>7969</v>
      </c>
      <c r="H174" s="12" t="s">
        <v>7969</v>
      </c>
      <c r="I174" s="14" t="s">
        <v>8993</v>
      </c>
      <c r="J174" s="14" t="s">
        <v>8994</v>
      </c>
      <c r="K174" s="12" t="s">
        <v>7972</v>
      </c>
      <c r="L174" s="12" t="s">
        <v>8161</v>
      </c>
      <c r="M174" s="12" t="s">
        <v>8995</v>
      </c>
    </row>
    <row r="175" spans="1:13" ht="22.5" customHeight="1">
      <c r="A175" s="12" t="s">
        <v>8997</v>
      </c>
      <c r="B175" s="12" t="str" cm="1">
        <f t="array" ref="B175">_xlfn.REGEXEXTRACT(J175, "eid=([^&amp;]+)", 2)</f>
        <v>2-s2.0-85204678756</v>
      </c>
      <c r="C175" s="13">
        <v>0</v>
      </c>
      <c r="D175" s="12" t="s">
        <v>8998</v>
      </c>
      <c r="E175" s="12">
        <v>2024</v>
      </c>
      <c r="F175" s="14" t="s">
        <v>8999</v>
      </c>
      <c r="G175" s="12" t="s">
        <v>7969</v>
      </c>
      <c r="H175" s="12" t="s">
        <v>7969</v>
      </c>
      <c r="I175" s="14" t="s">
        <v>9000</v>
      </c>
      <c r="J175" s="14" t="s">
        <v>9001</v>
      </c>
      <c r="K175" s="12" t="s">
        <v>7972</v>
      </c>
      <c r="L175" s="12" t="s">
        <v>8102</v>
      </c>
      <c r="M175" s="12" t="s">
        <v>9002</v>
      </c>
    </row>
    <row r="176" spans="1:13" ht="22.5" customHeight="1">
      <c r="A176" s="12" t="s">
        <v>9004</v>
      </c>
      <c r="B176" s="12" t="str" cm="1">
        <f t="array" ref="B176">_xlfn.REGEXEXTRACT(J176, "eid=([^&amp;]+)", 2)</f>
        <v>2-s2.0-85208226657</v>
      </c>
      <c r="C176" s="13">
        <v>0</v>
      </c>
      <c r="D176" s="12" t="s">
        <v>9005</v>
      </c>
      <c r="E176" s="12">
        <v>2024</v>
      </c>
      <c r="F176" s="14" t="s">
        <v>9006</v>
      </c>
      <c r="G176" s="12" t="s">
        <v>7969</v>
      </c>
      <c r="H176" s="12" t="s">
        <v>7969</v>
      </c>
      <c r="I176" s="14" t="s">
        <v>9007</v>
      </c>
      <c r="J176" s="14" t="s">
        <v>9008</v>
      </c>
      <c r="K176" s="12" t="s">
        <v>7972</v>
      </c>
      <c r="L176" s="12" t="s">
        <v>8102</v>
      </c>
      <c r="M176" s="12" t="s">
        <v>9009</v>
      </c>
    </row>
    <row r="177" spans="1:13" ht="22.5" customHeight="1">
      <c r="A177" s="12" t="s">
        <v>9011</v>
      </c>
      <c r="B177" s="12" t="str" cm="1">
        <f t="array" ref="B177">_xlfn.REGEXEXTRACT(J177, "eid=([^&amp;]+)", 2)</f>
        <v>2-s2.0-85199499741</v>
      </c>
      <c r="C177" s="13">
        <v>0</v>
      </c>
      <c r="D177" s="12" t="s">
        <v>9012</v>
      </c>
      <c r="E177" s="12">
        <v>2024</v>
      </c>
      <c r="F177" s="14" t="s">
        <v>9013</v>
      </c>
      <c r="G177" s="12">
        <v>238</v>
      </c>
      <c r="H177" s="12" t="s">
        <v>7969</v>
      </c>
      <c r="I177" s="14" t="s">
        <v>9014</v>
      </c>
      <c r="J177" s="14" t="s">
        <v>9015</v>
      </c>
      <c r="K177" s="12" t="s">
        <v>7972</v>
      </c>
      <c r="L177" s="12" t="s">
        <v>7993</v>
      </c>
    </row>
    <row r="178" spans="1:13" ht="22.5" customHeight="1">
      <c r="A178" s="12" t="s">
        <v>9017</v>
      </c>
      <c r="B178" s="12" t="str" cm="1">
        <f t="array" ref="B178">_xlfn.REGEXEXTRACT(J178, "eid=([^&amp;]+)", 2)</f>
        <v>2-s2.0-85199548297</v>
      </c>
      <c r="C178" s="13">
        <v>0</v>
      </c>
      <c r="D178" s="12" t="s">
        <v>9018</v>
      </c>
      <c r="E178" s="12">
        <v>2024</v>
      </c>
      <c r="F178" s="14" t="s">
        <v>8177</v>
      </c>
      <c r="G178" s="12">
        <v>974</v>
      </c>
      <c r="H178" s="12" t="s">
        <v>7969</v>
      </c>
      <c r="I178" s="14" t="s">
        <v>9019</v>
      </c>
      <c r="J178" s="14" t="s">
        <v>9020</v>
      </c>
      <c r="K178" s="12" t="s">
        <v>7972</v>
      </c>
      <c r="L178" s="12" t="s">
        <v>7985</v>
      </c>
      <c r="M178" s="12" t="s">
        <v>9021</v>
      </c>
    </row>
    <row r="179" spans="1:13" ht="22.5" customHeight="1">
      <c r="A179" s="12" t="s">
        <v>9023</v>
      </c>
      <c r="B179" s="12" t="str" cm="1">
        <f t="array" ref="B179">_xlfn.REGEXEXTRACT(J179, "eid=([^&amp;]+)", 2)</f>
        <v>2-s2.0-85198840589</v>
      </c>
      <c r="C179" s="13">
        <v>0</v>
      </c>
      <c r="D179" s="12" t="s">
        <v>9024</v>
      </c>
      <c r="E179" s="12">
        <v>2024</v>
      </c>
      <c r="F179" s="14" t="s">
        <v>9025</v>
      </c>
      <c r="G179" s="12" t="s">
        <v>7969</v>
      </c>
      <c r="H179" s="12" t="s">
        <v>7969</v>
      </c>
      <c r="I179" s="14" t="s">
        <v>9026</v>
      </c>
      <c r="J179" s="14" t="s">
        <v>9027</v>
      </c>
      <c r="K179" s="12" t="s">
        <v>7972</v>
      </c>
      <c r="L179" s="12" t="s">
        <v>8102</v>
      </c>
      <c r="M179" s="12" t="s">
        <v>9028</v>
      </c>
    </row>
    <row r="180" spans="1:13" ht="22.5" customHeight="1">
      <c r="A180" s="12" t="s">
        <v>9030</v>
      </c>
      <c r="B180" s="12" t="str" cm="1">
        <f t="array" ref="B180">_xlfn.REGEXEXTRACT(J180, "eid=([^&amp;]+)", 2)</f>
        <v>2-s2.0-85196555415</v>
      </c>
      <c r="C180" s="13">
        <v>0</v>
      </c>
      <c r="D180" s="12" t="s">
        <v>9031</v>
      </c>
      <c r="E180" s="12">
        <v>2024</v>
      </c>
      <c r="F180" s="14" t="s">
        <v>8491</v>
      </c>
      <c r="G180" s="12">
        <v>12</v>
      </c>
      <c r="H180" s="12" t="s">
        <v>7969</v>
      </c>
      <c r="I180" s="14" t="s">
        <v>9032</v>
      </c>
      <c r="J180" s="14" t="s">
        <v>9033</v>
      </c>
      <c r="K180" s="12" t="s">
        <v>7972</v>
      </c>
      <c r="L180" s="12" t="s">
        <v>8102</v>
      </c>
    </row>
    <row r="181" spans="1:13" ht="22.5" customHeight="1">
      <c r="A181" s="12" t="s">
        <v>9035</v>
      </c>
      <c r="B181" s="12" t="str" cm="1">
        <f t="array" ref="B181">_xlfn.REGEXEXTRACT(J181, "eid=([^&amp;]+)", 2)</f>
        <v>2-s2.0-85193296481</v>
      </c>
      <c r="C181" s="13">
        <v>0</v>
      </c>
      <c r="D181" s="12" t="s">
        <v>9036</v>
      </c>
      <c r="E181" s="12">
        <v>2024</v>
      </c>
      <c r="F181" s="14" t="s">
        <v>9037</v>
      </c>
      <c r="G181" s="12">
        <v>40</v>
      </c>
      <c r="H181" s="12">
        <v>1</v>
      </c>
      <c r="I181" s="14" t="s">
        <v>9038</v>
      </c>
      <c r="J181" s="14" t="s">
        <v>9039</v>
      </c>
      <c r="K181" s="12" t="s">
        <v>7972</v>
      </c>
      <c r="L181" s="12" t="s">
        <v>9040</v>
      </c>
      <c r="M181" s="12" t="s">
        <v>9041</v>
      </c>
    </row>
    <row r="182" spans="1:13" ht="22.5" customHeight="1">
      <c r="A182" s="12" t="s">
        <v>9043</v>
      </c>
      <c r="B182" s="12" t="str" cm="1">
        <f t="array" ref="B182">_xlfn.REGEXEXTRACT(J182, "eid=([^&amp;]+)", 2)</f>
        <v>2-s2.0-85196774689</v>
      </c>
      <c r="C182" s="13">
        <v>0</v>
      </c>
      <c r="D182" s="12" t="s">
        <v>9044</v>
      </c>
      <c r="E182" s="12">
        <v>2024</v>
      </c>
      <c r="F182" s="14" t="s">
        <v>8177</v>
      </c>
      <c r="G182" s="12">
        <v>949</v>
      </c>
      <c r="H182" s="12" t="s">
        <v>7969</v>
      </c>
      <c r="I182" s="14" t="s">
        <v>9045</v>
      </c>
      <c r="J182" s="14" t="s">
        <v>9046</v>
      </c>
      <c r="K182" s="12" t="s">
        <v>7972</v>
      </c>
      <c r="L182" s="12" t="s">
        <v>7985</v>
      </c>
      <c r="M182" s="12" t="s">
        <v>9047</v>
      </c>
    </row>
    <row r="183" spans="1:13" ht="22.5" customHeight="1">
      <c r="A183" s="12" t="s">
        <v>9049</v>
      </c>
      <c r="B183" s="12" t="str" cm="1">
        <f t="array" ref="B183">_xlfn.REGEXEXTRACT(J183, "eid=([^&amp;]+)", 2)</f>
        <v>2-s2.0-85199141235</v>
      </c>
      <c r="C183" s="13">
        <v>0</v>
      </c>
      <c r="D183" s="12" t="s">
        <v>9050</v>
      </c>
      <c r="E183" s="12">
        <v>2024</v>
      </c>
      <c r="F183" s="14" t="s">
        <v>8626</v>
      </c>
      <c r="G183" s="12" t="s">
        <v>7969</v>
      </c>
      <c r="H183" s="12" t="s">
        <v>7969</v>
      </c>
      <c r="I183" s="14" t="s">
        <v>9051</v>
      </c>
      <c r="J183" s="14" t="s">
        <v>9052</v>
      </c>
      <c r="K183" s="12" t="s">
        <v>7972</v>
      </c>
      <c r="L183" s="12" t="s">
        <v>8102</v>
      </c>
      <c r="M183" s="12" t="s">
        <v>9053</v>
      </c>
    </row>
    <row r="184" spans="1:13" ht="22.5" customHeight="1">
      <c r="A184" s="12" t="s">
        <v>9054</v>
      </c>
      <c r="B184" s="12" t="str" cm="1">
        <f t="array" ref="B184">_xlfn.REGEXEXTRACT(J184, "eid=([^&amp;]+)", 2)</f>
        <v>2-s2.0-85207196101</v>
      </c>
      <c r="C184" s="13">
        <v>0</v>
      </c>
      <c r="D184" s="12" t="s">
        <v>809</v>
      </c>
      <c r="E184" s="12">
        <v>2024</v>
      </c>
      <c r="F184" s="14" t="s">
        <v>9055</v>
      </c>
      <c r="G184" s="12" t="s">
        <v>7969</v>
      </c>
      <c r="H184" s="12" t="s">
        <v>7969</v>
      </c>
      <c r="I184" s="14" t="s">
        <v>9056</v>
      </c>
      <c r="J184" s="14" t="s">
        <v>9057</v>
      </c>
      <c r="K184" s="12" t="s">
        <v>7972</v>
      </c>
      <c r="L184" s="12" t="s">
        <v>8102</v>
      </c>
      <c r="M184" s="12" t="s">
        <v>808</v>
      </c>
    </row>
    <row r="185" spans="1:13" ht="22.5" customHeight="1">
      <c r="A185" s="12" t="s">
        <v>9059</v>
      </c>
      <c r="B185" s="12" t="str" cm="1">
        <f t="array" ref="B185">_xlfn.REGEXEXTRACT(J185, "eid=([^&amp;]+)", 2)</f>
        <v>2-s2.0-85207081595</v>
      </c>
      <c r="C185" s="13">
        <v>0</v>
      </c>
      <c r="D185" s="12" t="s">
        <v>9060</v>
      </c>
      <c r="E185" s="12">
        <v>2024</v>
      </c>
      <c r="F185" s="14" t="s">
        <v>8781</v>
      </c>
      <c r="G185" s="12">
        <v>3781</v>
      </c>
      <c r="H185" s="12" t="s">
        <v>7969</v>
      </c>
      <c r="I185" s="14" t="s">
        <v>9061</v>
      </c>
      <c r="J185" s="14" t="s">
        <v>9062</v>
      </c>
      <c r="K185" s="12" t="s">
        <v>7972</v>
      </c>
      <c r="L185" s="12" t="s">
        <v>8784</v>
      </c>
      <c r="M185" s="12" t="s">
        <v>7969</v>
      </c>
    </row>
    <row r="186" spans="1:13" ht="22.5" customHeight="1">
      <c r="A186" s="12" t="s">
        <v>9064</v>
      </c>
      <c r="B186" s="12" t="str" cm="1">
        <f t="array" ref="B186">_xlfn.REGEXEXTRACT(J186, "eid=([^&amp;]+)", 2)</f>
        <v>2-s2.0-85203799447</v>
      </c>
      <c r="C186" s="13">
        <v>0</v>
      </c>
      <c r="D186" s="12" t="s">
        <v>9065</v>
      </c>
      <c r="E186" s="12">
        <v>2024</v>
      </c>
      <c r="F186" s="14" t="s">
        <v>9066</v>
      </c>
      <c r="G186" s="12" t="s">
        <v>7969</v>
      </c>
      <c r="H186" s="12" t="s">
        <v>7969</v>
      </c>
      <c r="I186" s="14" t="s">
        <v>9067</v>
      </c>
      <c r="J186" s="14" t="s">
        <v>9068</v>
      </c>
      <c r="K186" s="12" t="s">
        <v>7972</v>
      </c>
      <c r="L186" s="12" t="s">
        <v>8102</v>
      </c>
      <c r="M186" s="12" t="s">
        <v>9069</v>
      </c>
    </row>
    <row r="187" spans="1:13" ht="22.5" customHeight="1">
      <c r="A187" s="12" t="s">
        <v>9071</v>
      </c>
      <c r="B187" s="12" t="str" cm="1">
        <f t="array" ref="B187">_xlfn.REGEXEXTRACT(J187, "eid=([^&amp;]+)", 2)</f>
        <v>2-s2.0-85195147005</v>
      </c>
      <c r="C187" s="13">
        <v>0</v>
      </c>
      <c r="D187" s="12" t="s">
        <v>9072</v>
      </c>
      <c r="E187" s="12">
        <v>2024</v>
      </c>
      <c r="F187" s="14" t="s">
        <v>8910</v>
      </c>
      <c r="G187" s="12" t="s">
        <v>7969</v>
      </c>
      <c r="H187" s="12" t="s">
        <v>7969</v>
      </c>
      <c r="I187" s="14" t="s">
        <v>9073</v>
      </c>
      <c r="J187" s="14" t="s">
        <v>9074</v>
      </c>
      <c r="K187" s="12" t="s">
        <v>7972</v>
      </c>
      <c r="L187" s="12" t="s">
        <v>8102</v>
      </c>
      <c r="M187" s="12" t="s">
        <v>9075</v>
      </c>
    </row>
    <row r="188" spans="1:13" ht="22.5" customHeight="1">
      <c r="A188" s="12" t="s">
        <v>9077</v>
      </c>
      <c r="B188" s="12" t="str" cm="1">
        <f t="array" ref="B188">_xlfn.REGEXEXTRACT(J188, "eid=([^&amp;]+)", 2)</f>
        <v>2-s2.0-85200691430</v>
      </c>
      <c r="C188" s="13">
        <v>0</v>
      </c>
      <c r="D188" s="12" t="s">
        <v>9078</v>
      </c>
      <c r="E188" s="12">
        <v>2024</v>
      </c>
      <c r="F188" s="14" t="s">
        <v>8831</v>
      </c>
      <c r="G188" s="12">
        <v>14828</v>
      </c>
      <c r="H188" s="12" t="s">
        <v>7969</v>
      </c>
      <c r="I188" s="14" t="s">
        <v>7969</v>
      </c>
      <c r="J188" s="14" t="s">
        <v>9079</v>
      </c>
      <c r="K188" s="12" t="s">
        <v>7972</v>
      </c>
      <c r="L188" s="12" t="s">
        <v>7985</v>
      </c>
      <c r="M188" s="12" t="s">
        <v>7969</v>
      </c>
    </row>
    <row r="189" spans="1:13" ht="22.5" customHeight="1">
      <c r="A189" s="12" t="s">
        <v>9081</v>
      </c>
      <c r="B189" s="12" t="str" cm="1">
        <f t="array" ref="B189">_xlfn.REGEXEXTRACT(J189, "eid=([^&amp;]+)", 2)</f>
        <v>2-s2.0-85203284552</v>
      </c>
      <c r="C189" s="13">
        <v>0</v>
      </c>
      <c r="D189" s="12" t="s">
        <v>9082</v>
      </c>
      <c r="E189" s="12">
        <v>2024</v>
      </c>
      <c r="F189" s="14" t="s">
        <v>9083</v>
      </c>
      <c r="G189" s="12" t="s">
        <v>7969</v>
      </c>
      <c r="H189" s="12" t="s">
        <v>7969</v>
      </c>
      <c r="I189" s="14" t="s">
        <v>9084</v>
      </c>
      <c r="J189" s="14" t="s">
        <v>9085</v>
      </c>
      <c r="K189" s="12" t="s">
        <v>7972</v>
      </c>
      <c r="L189" s="12" t="s">
        <v>8078</v>
      </c>
      <c r="M189" s="12" t="s">
        <v>9086</v>
      </c>
    </row>
    <row r="190" spans="1:13" ht="22.5" customHeight="1">
      <c r="A190" s="12" t="s">
        <v>9088</v>
      </c>
      <c r="B190" s="12" t="str" cm="1">
        <f t="array" ref="B190">_xlfn.REGEXEXTRACT(J190, "eid=([^&amp;]+)", 2)</f>
        <v>2-s2.0-85194323557</v>
      </c>
      <c r="C190" s="13">
        <v>0</v>
      </c>
      <c r="D190" s="12" t="s">
        <v>9089</v>
      </c>
      <c r="E190" s="12">
        <v>2024</v>
      </c>
      <c r="F190" s="14" t="s">
        <v>9090</v>
      </c>
      <c r="G190" s="12" t="s">
        <v>7969</v>
      </c>
      <c r="H190" s="12" t="s">
        <v>7969</v>
      </c>
      <c r="I190" s="14" t="s">
        <v>9091</v>
      </c>
      <c r="J190" s="14" t="s">
        <v>9092</v>
      </c>
      <c r="K190" s="12" t="s">
        <v>7972</v>
      </c>
      <c r="L190" s="12" t="s">
        <v>8019</v>
      </c>
      <c r="M190" s="12" t="s">
        <v>9093</v>
      </c>
    </row>
    <row r="191" spans="1:13" ht="22.5" customHeight="1">
      <c r="A191" s="12" t="s">
        <v>9095</v>
      </c>
      <c r="B191" s="12" t="str" cm="1">
        <f t="array" ref="B191">_xlfn.REGEXEXTRACT(J191, "eid=([^&amp;]+)", 2)</f>
        <v>2-s2.0-85198552734</v>
      </c>
      <c r="C191" s="13">
        <v>0</v>
      </c>
      <c r="D191" s="12" t="s">
        <v>9096</v>
      </c>
      <c r="E191" s="12">
        <v>2024</v>
      </c>
      <c r="F191" s="14" t="s">
        <v>9097</v>
      </c>
      <c r="G191" s="12" t="s">
        <v>7969</v>
      </c>
      <c r="H191" s="12" t="s">
        <v>7969</v>
      </c>
      <c r="I191" s="14" t="s">
        <v>9098</v>
      </c>
      <c r="J191" s="14" t="s">
        <v>9099</v>
      </c>
      <c r="K191" s="12" t="s">
        <v>7972</v>
      </c>
      <c r="L191" s="12" t="s">
        <v>8102</v>
      </c>
      <c r="M191" s="12" t="s">
        <v>9100</v>
      </c>
    </row>
    <row r="192" spans="1:13" ht="22.5" customHeight="1">
      <c r="A192" s="12" t="s">
        <v>9102</v>
      </c>
      <c r="B192" s="12" t="str" cm="1">
        <f t="array" ref="B192">_xlfn.REGEXEXTRACT(J192, "eid=([^&amp;]+)", 2)</f>
        <v>2-s2.0-85205851887</v>
      </c>
      <c r="C192" s="13">
        <v>0</v>
      </c>
      <c r="D192" s="12" t="s">
        <v>9103</v>
      </c>
      <c r="E192" s="12">
        <v>2024</v>
      </c>
      <c r="F192" s="14" t="s">
        <v>9104</v>
      </c>
      <c r="G192" s="12" t="s">
        <v>7969</v>
      </c>
      <c r="H192" s="12" t="s">
        <v>7969</v>
      </c>
      <c r="I192" s="14" t="s">
        <v>9105</v>
      </c>
      <c r="J192" s="14" t="s">
        <v>9106</v>
      </c>
      <c r="K192" s="12" t="s">
        <v>7972</v>
      </c>
      <c r="L192" s="12" t="s">
        <v>7985</v>
      </c>
      <c r="M192" s="12" t="s">
        <v>9107</v>
      </c>
    </row>
    <row r="193" spans="1:13" ht="22.5" customHeight="1">
      <c r="A193" s="12" t="s">
        <v>9109</v>
      </c>
      <c r="B193" s="12" t="str" cm="1">
        <f t="array" ref="B193">_xlfn.REGEXEXTRACT(J193, "eid=([^&amp;]+)", 2)</f>
        <v>2-s2.0-85208623655</v>
      </c>
      <c r="C193" s="13">
        <v>0</v>
      </c>
      <c r="D193" s="12" t="s">
        <v>9110</v>
      </c>
      <c r="E193" s="12">
        <v>2024</v>
      </c>
      <c r="F193" s="14" t="s">
        <v>9111</v>
      </c>
      <c r="G193" s="12" t="s">
        <v>7969</v>
      </c>
      <c r="H193" s="12" t="s">
        <v>7969</v>
      </c>
      <c r="I193" s="14" t="s">
        <v>9112</v>
      </c>
      <c r="J193" s="14" t="s">
        <v>9113</v>
      </c>
      <c r="K193" s="12" t="s">
        <v>7972</v>
      </c>
      <c r="L193" s="12" t="s">
        <v>8102</v>
      </c>
      <c r="M193" s="12" t="s">
        <v>9114</v>
      </c>
    </row>
    <row r="194" spans="1:13" ht="22.5" customHeight="1">
      <c r="A194" s="12" t="s">
        <v>9115</v>
      </c>
      <c r="B194" s="12" t="str" cm="1">
        <f t="array" ref="B194">_xlfn.REGEXEXTRACT(J194, "eid=([^&amp;]+)", 2)</f>
        <v>2-s2.0-85203680451</v>
      </c>
      <c r="C194" s="13">
        <v>0</v>
      </c>
      <c r="D194" s="12" t="s">
        <v>9116</v>
      </c>
      <c r="E194" s="12">
        <v>2024</v>
      </c>
      <c r="F194" s="14" t="s">
        <v>9117</v>
      </c>
      <c r="G194" s="12" t="s">
        <v>7969</v>
      </c>
      <c r="H194" s="12" t="s">
        <v>7969</v>
      </c>
      <c r="I194" s="14" t="s">
        <v>9118</v>
      </c>
      <c r="J194" s="14" t="s">
        <v>9119</v>
      </c>
      <c r="K194" s="12" t="s">
        <v>7972</v>
      </c>
      <c r="L194" s="12" t="s">
        <v>8102</v>
      </c>
      <c r="M194" s="12" t="s">
        <v>1007</v>
      </c>
    </row>
    <row r="195" spans="1:13" ht="22.5" customHeight="1">
      <c r="A195" s="12" t="s">
        <v>9121</v>
      </c>
      <c r="B195" s="12" t="str" cm="1">
        <f t="array" ref="B195">_xlfn.REGEXEXTRACT(J195, "eid=([^&amp;]+)", 2)</f>
        <v>2-s2.0-85202471732</v>
      </c>
      <c r="C195" s="13">
        <v>0</v>
      </c>
      <c r="D195" s="12" t="s">
        <v>9122</v>
      </c>
      <c r="E195" s="12">
        <v>2024</v>
      </c>
      <c r="F195" s="14" t="s">
        <v>8055</v>
      </c>
      <c r="G195" s="12">
        <v>2065</v>
      </c>
      <c r="H195" s="12" t="s">
        <v>7969</v>
      </c>
      <c r="I195" s="14" t="s">
        <v>7969</v>
      </c>
      <c r="J195" s="14" t="s">
        <v>9123</v>
      </c>
      <c r="K195" s="12" t="s">
        <v>7972</v>
      </c>
      <c r="L195" s="12" t="s">
        <v>7985</v>
      </c>
      <c r="M195" s="12" t="s">
        <v>7969</v>
      </c>
    </row>
    <row r="196" spans="1:13" ht="22.5" customHeight="1">
      <c r="A196" s="12" t="s">
        <v>9125</v>
      </c>
      <c r="B196" s="12" t="str" cm="1">
        <f t="array" ref="B196">_xlfn.REGEXEXTRACT(J196, "eid=([^&amp;]+)", 2)</f>
        <v>2-s2.0-85210875279</v>
      </c>
      <c r="C196" s="13">
        <v>0</v>
      </c>
      <c r="D196" s="12" t="s">
        <v>9126</v>
      </c>
      <c r="E196" s="12">
        <v>2024</v>
      </c>
      <c r="F196" s="14" t="s">
        <v>9127</v>
      </c>
      <c r="G196" s="12" t="s">
        <v>7969</v>
      </c>
      <c r="H196" s="12" t="s">
        <v>7969</v>
      </c>
      <c r="I196" s="14" t="s">
        <v>9128</v>
      </c>
      <c r="J196" s="14" t="s">
        <v>9129</v>
      </c>
      <c r="K196" s="12" t="s">
        <v>7972</v>
      </c>
      <c r="L196" s="12" t="s">
        <v>8102</v>
      </c>
      <c r="M196" s="12" t="s">
        <v>9130</v>
      </c>
    </row>
    <row r="197" spans="1:13" ht="22.5" customHeight="1">
      <c r="A197" s="12" t="s">
        <v>9132</v>
      </c>
      <c r="B197" s="12" t="str" cm="1">
        <f t="array" ref="B197">_xlfn.REGEXEXTRACT(J197, "eid=([^&amp;]+)", 2)</f>
        <v>2-s2.0-85205300515</v>
      </c>
      <c r="C197" s="13">
        <v>0</v>
      </c>
      <c r="D197" s="12" t="s">
        <v>9133</v>
      </c>
      <c r="E197" s="12">
        <v>2024</v>
      </c>
      <c r="F197" s="14" t="s">
        <v>9134</v>
      </c>
      <c r="G197" s="12" t="s">
        <v>7969</v>
      </c>
      <c r="H197" s="12" t="s">
        <v>7969</v>
      </c>
      <c r="I197" s="14" t="s">
        <v>9135</v>
      </c>
      <c r="J197" s="14" t="s">
        <v>9136</v>
      </c>
      <c r="K197" s="12" t="s">
        <v>7972</v>
      </c>
      <c r="L197" s="12" t="s">
        <v>7985</v>
      </c>
      <c r="M197" s="12" t="s">
        <v>9137</v>
      </c>
    </row>
    <row r="198" spans="1:13" ht="22.5" customHeight="1">
      <c r="A198" s="12" t="s">
        <v>9139</v>
      </c>
      <c r="B198" s="12" t="str" cm="1">
        <f t="array" ref="B198">_xlfn.REGEXEXTRACT(J198, "eid=([^&amp;]+)", 2)</f>
        <v>2-s2.0-85208605602</v>
      </c>
      <c r="C198" s="13">
        <v>0</v>
      </c>
      <c r="D198" s="12" t="s">
        <v>9140</v>
      </c>
      <c r="E198" s="12">
        <v>2024</v>
      </c>
      <c r="F198" s="14" t="s">
        <v>9111</v>
      </c>
      <c r="G198" s="12" t="s">
        <v>7969</v>
      </c>
      <c r="H198" s="12" t="s">
        <v>7969</v>
      </c>
      <c r="I198" s="14" t="s">
        <v>9141</v>
      </c>
      <c r="J198" s="14" t="s">
        <v>9142</v>
      </c>
      <c r="K198" s="12" t="s">
        <v>7972</v>
      </c>
      <c r="L198" s="12" t="s">
        <v>8102</v>
      </c>
      <c r="M198" s="12" t="s">
        <v>9143</v>
      </c>
    </row>
    <row r="199" spans="1:13" ht="22.5" customHeight="1">
      <c r="A199" s="12" t="s">
        <v>9145</v>
      </c>
      <c r="B199" s="12" t="str" cm="1">
        <f t="array" ref="B199">_xlfn.REGEXEXTRACT(J199, "eid=([^&amp;]+)", 2)</f>
        <v>2-s2.0-85153031573</v>
      </c>
      <c r="C199" s="13">
        <v>0</v>
      </c>
      <c r="D199" s="12" t="s">
        <v>9146</v>
      </c>
      <c r="E199" s="12">
        <v>2023</v>
      </c>
      <c r="F199" s="14" t="s">
        <v>9147</v>
      </c>
      <c r="G199" s="12">
        <v>25</v>
      </c>
      <c r="H199" s="12">
        <v>5</v>
      </c>
      <c r="I199" s="14" t="s">
        <v>9148</v>
      </c>
      <c r="J199" s="14" t="s">
        <v>9149</v>
      </c>
      <c r="K199" s="12" t="s">
        <v>7972</v>
      </c>
      <c r="L199" s="12" t="s">
        <v>7978</v>
      </c>
    </row>
    <row r="200" spans="1:13" ht="22.5" customHeight="1">
      <c r="A200" s="12" t="s">
        <v>9151</v>
      </c>
      <c r="B200" s="12" t="str" cm="1">
        <f t="array" ref="B200">_xlfn.REGEXEXTRACT(J200, "eid=([^&amp;]+)", 2)</f>
        <v>2-s2.0-85140835350</v>
      </c>
      <c r="C200" s="13">
        <v>0</v>
      </c>
      <c r="D200" s="12" t="s">
        <v>9152</v>
      </c>
      <c r="E200" s="12">
        <v>2023</v>
      </c>
      <c r="F200" s="14" t="s">
        <v>9153</v>
      </c>
      <c r="G200" s="12">
        <v>28</v>
      </c>
      <c r="H200" s="12">
        <v>4</v>
      </c>
      <c r="I200" s="14" t="s">
        <v>9154</v>
      </c>
      <c r="J200" s="14" t="s">
        <v>9155</v>
      </c>
      <c r="K200" s="12" t="s">
        <v>7972</v>
      </c>
      <c r="L200" s="12" t="s">
        <v>7978</v>
      </c>
      <c r="M200" s="12" t="s">
        <v>9156</v>
      </c>
    </row>
    <row r="201" spans="1:13" ht="22.5" customHeight="1">
      <c r="A201" s="12" t="s">
        <v>9157</v>
      </c>
      <c r="B201" s="12" t="e" cm="1" vm="1">
        <f t="array" ref="B201">_xlfn.REGEXEXTRACT(J201, "eid=([^&amp;]+)", 2)</f>
        <v>#N/A</v>
      </c>
      <c r="C201" s="13">
        <v>0</v>
      </c>
      <c r="D201" s="12" t="s">
        <v>9158</v>
      </c>
      <c r="E201" s="12"/>
      <c r="F201" s="14"/>
      <c r="G201" s="12"/>
      <c r="H201" s="12"/>
      <c r="I201" s="14"/>
      <c r="J201" s="14"/>
      <c r="K201" s="12"/>
      <c r="L201" s="12"/>
    </row>
    <row r="202" spans="1:13" ht="22.5" customHeight="1">
      <c r="A202" s="12" t="s">
        <v>9160</v>
      </c>
      <c r="B202" s="12" t="str" cm="1">
        <f t="array" ref="B202">_xlfn.REGEXEXTRACT(J202, "eid=([^&amp;]+)", 2)</f>
        <v>2-s2.0-85190195727</v>
      </c>
      <c r="C202" s="13">
        <v>0</v>
      </c>
      <c r="D202" s="12" t="s">
        <v>9161</v>
      </c>
      <c r="E202" s="12">
        <v>2024</v>
      </c>
      <c r="F202" s="14" t="s">
        <v>9162</v>
      </c>
      <c r="G202" s="12" t="s">
        <v>7969</v>
      </c>
      <c r="H202" s="12" t="s">
        <v>7969</v>
      </c>
      <c r="I202" s="14" t="s">
        <v>9163</v>
      </c>
      <c r="J202" s="14" t="s">
        <v>9164</v>
      </c>
      <c r="K202" s="12" t="s">
        <v>7972</v>
      </c>
      <c r="L202" s="12" t="s">
        <v>8019</v>
      </c>
      <c r="M202" s="12" t="s">
        <v>9165</v>
      </c>
    </row>
    <row r="203" spans="1:13" ht="22.5" customHeight="1">
      <c r="A203" s="12" t="s">
        <v>9167</v>
      </c>
      <c r="B203" s="12" t="str" cm="1">
        <f t="array" ref="B203">_xlfn.REGEXEXTRACT(J203, "eid=([^&amp;]+)", 2)</f>
        <v>2-s2.0-85168782626</v>
      </c>
      <c r="C203" s="13">
        <v>0</v>
      </c>
      <c r="D203" s="12" t="s">
        <v>9168</v>
      </c>
      <c r="E203" s="12">
        <v>2023</v>
      </c>
      <c r="F203" s="14" t="s">
        <v>8321</v>
      </c>
      <c r="G203" s="12">
        <v>4</v>
      </c>
      <c r="H203" s="12">
        <v>4</v>
      </c>
      <c r="I203" s="14" t="s">
        <v>9169</v>
      </c>
      <c r="J203" s="14" t="s">
        <v>9170</v>
      </c>
      <c r="K203" s="12" t="s">
        <v>7972</v>
      </c>
      <c r="L203" s="12" t="s">
        <v>8324</v>
      </c>
    </row>
    <row r="204" spans="1:13" ht="22.5" customHeight="1">
      <c r="A204" s="12" t="s">
        <v>9171</v>
      </c>
      <c r="B204" s="12" t="str" cm="1">
        <f t="array" ref="B204">_xlfn.REGEXEXTRACT(J204, "eid=([^&amp;]+)", 2)</f>
        <v>2-s2.0-85173076595</v>
      </c>
      <c r="C204" s="13">
        <v>0</v>
      </c>
      <c r="D204" s="12" t="s">
        <v>2443</v>
      </c>
      <c r="E204" s="12">
        <v>2023</v>
      </c>
      <c r="F204" s="14" t="s">
        <v>8038</v>
      </c>
      <c r="G204" s="12">
        <v>15</v>
      </c>
      <c r="H204" s="12">
        <v>9</v>
      </c>
      <c r="I204" s="14" t="s">
        <v>9172</v>
      </c>
      <c r="J204" s="14" t="s">
        <v>9173</v>
      </c>
      <c r="K204" s="12" t="s">
        <v>7972</v>
      </c>
      <c r="L204" s="12" t="s">
        <v>8012</v>
      </c>
    </row>
    <row r="205" spans="1:13" ht="22.5" customHeight="1">
      <c r="A205" s="12" t="s">
        <v>5163</v>
      </c>
      <c r="B205" s="12" t="str" cm="1">
        <f t="array" ref="B205">_xlfn.REGEXEXTRACT(J205, "eid=([^&amp;]+)", 2)</f>
        <v>2-s2.0-85172680321</v>
      </c>
      <c r="C205" s="13">
        <v>0</v>
      </c>
      <c r="D205" s="12" t="s">
        <v>2477</v>
      </c>
      <c r="E205" s="12">
        <v>2023</v>
      </c>
      <c r="F205" s="14" t="s">
        <v>9174</v>
      </c>
      <c r="G205" s="12">
        <v>27</v>
      </c>
      <c r="H205" s="12">
        <v>23</v>
      </c>
      <c r="I205" s="14" t="s">
        <v>9175</v>
      </c>
      <c r="J205" s="14" t="s">
        <v>9176</v>
      </c>
      <c r="K205" s="12" t="s">
        <v>7972</v>
      </c>
      <c r="L205" s="12" t="s">
        <v>7985</v>
      </c>
      <c r="M205" s="12" t="s">
        <v>2476</v>
      </c>
    </row>
    <row r="206" spans="1:13" ht="22.5" customHeight="1">
      <c r="A206" s="12" t="s">
        <v>9178</v>
      </c>
      <c r="B206" s="12" t="str" cm="1">
        <f t="array" ref="B206">_xlfn.REGEXEXTRACT(J206, "eid=([^&amp;]+)", 2)</f>
        <v>2-s2.0-85193079488</v>
      </c>
      <c r="C206" s="13">
        <v>0</v>
      </c>
      <c r="D206" s="12" t="s">
        <v>9179</v>
      </c>
      <c r="E206" s="12">
        <v>2024</v>
      </c>
      <c r="F206" s="14" t="s">
        <v>8848</v>
      </c>
      <c r="G206" s="12">
        <v>79</v>
      </c>
      <c r="H206" s="12">
        <v>2</v>
      </c>
      <c r="I206" s="14" t="s">
        <v>9180</v>
      </c>
      <c r="J206" s="14" t="s">
        <v>9181</v>
      </c>
      <c r="K206" s="12" t="s">
        <v>7972</v>
      </c>
      <c r="L206" s="12" t="s">
        <v>8851</v>
      </c>
      <c r="M206" s="12" t="s">
        <v>9182</v>
      </c>
    </row>
    <row r="207" spans="1:13" ht="22.5" customHeight="1">
      <c r="A207" s="12" t="s">
        <v>9184</v>
      </c>
      <c r="B207" s="12" t="str" cm="1">
        <f t="array" ref="B207">_xlfn.REGEXEXTRACT(J207, "eid=([^&amp;]+)", 2)</f>
        <v>2-s2.0-85190695914</v>
      </c>
      <c r="C207" s="13">
        <v>0</v>
      </c>
      <c r="D207" s="12" t="s">
        <v>9185</v>
      </c>
      <c r="E207" s="12">
        <v>2024</v>
      </c>
      <c r="F207" s="14" t="s">
        <v>9186</v>
      </c>
      <c r="G207" s="12" t="s">
        <v>7969</v>
      </c>
      <c r="H207" s="12" t="s">
        <v>7969</v>
      </c>
      <c r="I207" s="14" t="s">
        <v>9187</v>
      </c>
      <c r="J207" s="14" t="s">
        <v>9188</v>
      </c>
      <c r="K207" s="12" t="s">
        <v>7972</v>
      </c>
      <c r="L207" s="12" t="s">
        <v>8102</v>
      </c>
      <c r="M207" s="12" t="s">
        <v>9189</v>
      </c>
    </row>
    <row r="208" spans="1:13" ht="22.5" customHeight="1">
      <c r="A208" s="12" t="s">
        <v>9191</v>
      </c>
      <c r="B208" s="12" t="str" cm="1">
        <f t="array" ref="B208">_xlfn.REGEXEXTRACT(J208, "eid=([^&amp;]+)", 2)</f>
        <v>2-s2.0-85189527787</v>
      </c>
      <c r="C208" s="13">
        <v>0</v>
      </c>
      <c r="D208" s="12" t="s">
        <v>9192</v>
      </c>
      <c r="E208" s="12">
        <v>2024</v>
      </c>
      <c r="F208" s="14" t="s">
        <v>9193</v>
      </c>
      <c r="G208" s="12">
        <v>38</v>
      </c>
      <c r="H208" s="12">
        <v>6</v>
      </c>
      <c r="I208" s="14" t="s">
        <v>9194</v>
      </c>
      <c r="J208" s="14" t="s">
        <v>9195</v>
      </c>
      <c r="K208" s="12" t="s">
        <v>7972</v>
      </c>
      <c r="L208" s="12" t="s">
        <v>8102</v>
      </c>
      <c r="M208" s="12" t="s">
        <v>9196</v>
      </c>
    </row>
    <row r="209" spans="1:13" ht="22.5" customHeight="1">
      <c r="A209" s="12" t="s">
        <v>9198</v>
      </c>
      <c r="B209" s="12" t="str" cm="1">
        <f t="array" ref="B209">_xlfn.REGEXEXTRACT(J209, "eid=([^&amp;]+)", 2)</f>
        <v>2-s2.0-85177536974</v>
      </c>
      <c r="C209" s="13">
        <v>0</v>
      </c>
      <c r="D209" s="12" t="s">
        <v>9199</v>
      </c>
      <c r="E209" s="12">
        <v>2023</v>
      </c>
      <c r="F209" s="14" t="s">
        <v>9200</v>
      </c>
      <c r="G209" s="12" t="s">
        <v>7969</v>
      </c>
      <c r="H209" s="12" t="s">
        <v>7969</v>
      </c>
      <c r="I209" s="14" t="s">
        <v>9201</v>
      </c>
      <c r="J209" s="14" t="s">
        <v>9202</v>
      </c>
      <c r="K209" s="12" t="s">
        <v>7972</v>
      </c>
      <c r="L209" s="12" t="s">
        <v>8161</v>
      </c>
      <c r="M209" s="12" t="s">
        <v>9203</v>
      </c>
    </row>
    <row r="210" spans="1:13" ht="22.5" customHeight="1">
      <c r="A210" s="12" t="s">
        <v>9205</v>
      </c>
      <c r="B210" s="12" t="str" cm="1">
        <f t="array" ref="B210">_xlfn.REGEXEXTRACT(J210, "eid=([^&amp;]+)", 2)</f>
        <v>2-s2.0-85148221824</v>
      </c>
      <c r="C210" s="13">
        <v>0</v>
      </c>
      <c r="D210" s="12" t="s">
        <v>9206</v>
      </c>
      <c r="E210" s="12">
        <v>2024</v>
      </c>
      <c r="F210" s="14" t="s">
        <v>9207</v>
      </c>
      <c r="G210" s="12">
        <v>55</v>
      </c>
      <c r="H210" s="12">
        <v>4</v>
      </c>
      <c r="I210" s="14" t="s">
        <v>9208</v>
      </c>
      <c r="J210" s="14" t="s">
        <v>9209</v>
      </c>
      <c r="K210" s="12" t="s">
        <v>7972</v>
      </c>
      <c r="L210" s="12" t="s">
        <v>8688</v>
      </c>
      <c r="M210" s="12" t="s">
        <v>9210</v>
      </c>
    </row>
    <row r="211" spans="1:13" ht="22.5" customHeight="1">
      <c r="A211" s="12" t="s">
        <v>9212</v>
      </c>
      <c r="B211" s="12" t="str" cm="1">
        <f t="array" ref="B211">_xlfn.REGEXEXTRACT(J211, "eid=([^&amp;]+)", 2)</f>
        <v>2-s2.0-85189931938</v>
      </c>
      <c r="C211" s="13">
        <v>0</v>
      </c>
      <c r="D211" s="12" t="s">
        <v>9213</v>
      </c>
      <c r="E211" s="12">
        <v>2024</v>
      </c>
      <c r="F211" s="14" t="s">
        <v>8261</v>
      </c>
      <c r="G211" s="12">
        <v>15</v>
      </c>
      <c r="H211" s="12">
        <v>3</v>
      </c>
      <c r="I211" s="14" t="s">
        <v>9214</v>
      </c>
      <c r="J211" s="14" t="s">
        <v>9215</v>
      </c>
      <c r="K211" s="12" t="s">
        <v>7972</v>
      </c>
      <c r="L211" s="12" t="s">
        <v>8264</v>
      </c>
    </row>
    <row r="212" spans="1:13" ht="22.5" customHeight="1">
      <c r="A212" s="12" t="s">
        <v>9216</v>
      </c>
      <c r="B212" s="12" t="e" cm="1" vm="1">
        <f t="array" ref="B212">_xlfn.REGEXEXTRACT(J212, "eid=([^&amp;]+)", 2)</f>
        <v>#N/A</v>
      </c>
      <c r="C212" s="13">
        <v>0</v>
      </c>
      <c r="D212" s="12" t="s">
        <v>9217</v>
      </c>
      <c r="E212" s="12"/>
      <c r="F212" s="14"/>
      <c r="G212" s="12"/>
      <c r="H212" s="12"/>
      <c r="I212" s="14"/>
      <c r="J212" s="14"/>
      <c r="K212" s="12"/>
      <c r="L212" s="12"/>
    </row>
    <row r="213" spans="1:13" ht="22.5" customHeight="1">
      <c r="A213" s="12" t="s">
        <v>9219</v>
      </c>
      <c r="B213" s="12" t="str" cm="1">
        <f t="array" ref="B213">_xlfn.REGEXEXTRACT(J213, "eid=([^&amp;]+)", 2)</f>
        <v>2-s2.0-85180813150</v>
      </c>
      <c r="C213" s="13">
        <v>0</v>
      </c>
      <c r="D213" s="12" t="s">
        <v>9220</v>
      </c>
      <c r="E213" s="12">
        <v>2024</v>
      </c>
      <c r="F213" s="14" t="s">
        <v>8055</v>
      </c>
      <c r="G213" s="12">
        <v>1935</v>
      </c>
      <c r="H213" s="12" t="s">
        <v>7969</v>
      </c>
      <c r="I213" s="14" t="s">
        <v>9221</v>
      </c>
      <c r="J213" s="14" t="s">
        <v>9222</v>
      </c>
      <c r="K213" s="12" t="s">
        <v>7972</v>
      </c>
      <c r="L213" s="12" t="s">
        <v>7985</v>
      </c>
      <c r="M213" s="12" t="s">
        <v>9223</v>
      </c>
    </row>
    <row r="214" spans="1:13" ht="22.5" customHeight="1">
      <c r="A214" s="12" t="s">
        <v>9225</v>
      </c>
      <c r="B214" s="12" t="str" cm="1">
        <f t="array" ref="B214">_xlfn.REGEXEXTRACT(J214, "eid=([^&amp;]+)", 2)</f>
        <v>2-s2.0-85166597753</v>
      </c>
      <c r="C214" s="13">
        <v>0</v>
      </c>
      <c r="D214" s="12" t="s">
        <v>9226</v>
      </c>
      <c r="E214" s="12">
        <v>2023</v>
      </c>
      <c r="F214" s="14" t="s">
        <v>9227</v>
      </c>
      <c r="G214" s="12">
        <v>30</v>
      </c>
      <c r="H214" s="12">
        <v>1</v>
      </c>
      <c r="I214" s="14" t="s">
        <v>9228</v>
      </c>
      <c r="J214" s="14" t="s">
        <v>9229</v>
      </c>
      <c r="K214" s="12" t="s">
        <v>7972</v>
      </c>
      <c r="L214" s="12" t="s">
        <v>9230</v>
      </c>
    </row>
    <row r="215" spans="1:13" ht="22.5" customHeight="1">
      <c r="A215" s="12" t="s">
        <v>9231</v>
      </c>
      <c r="B215" s="12" t="str" cm="1">
        <f t="array" ref="B215">_xlfn.REGEXEXTRACT(J215, "eid=([^&amp;]+)", 2)</f>
        <v>2-s2.0-85170363753</v>
      </c>
      <c r="C215" s="13">
        <v>0</v>
      </c>
      <c r="D215" s="12" t="s">
        <v>2512</v>
      </c>
      <c r="E215" s="12">
        <v>2023</v>
      </c>
      <c r="F215" s="14" t="s">
        <v>8144</v>
      </c>
      <c r="G215" s="12">
        <v>13</v>
      </c>
      <c r="H215" s="12">
        <v>17</v>
      </c>
      <c r="I215" s="14" t="s">
        <v>9232</v>
      </c>
      <c r="J215" s="14" t="s">
        <v>9233</v>
      </c>
      <c r="K215" s="12" t="s">
        <v>7972</v>
      </c>
      <c r="L215" s="12" t="s">
        <v>8012</v>
      </c>
    </row>
    <row r="216" spans="1:13" ht="22.5" customHeight="1">
      <c r="A216" s="12" t="s">
        <v>9235</v>
      </c>
      <c r="B216" s="12" t="str" cm="1">
        <f t="array" ref="B216">_xlfn.REGEXEXTRACT(J216, "eid=([^&amp;]+)", 2)</f>
        <v>2-s2.0-85184301731</v>
      </c>
      <c r="C216" s="13">
        <v>0</v>
      </c>
      <c r="D216" s="12" t="s">
        <v>9236</v>
      </c>
      <c r="E216" s="12">
        <v>2024</v>
      </c>
      <c r="F216" s="14" t="s">
        <v>8177</v>
      </c>
      <c r="G216" s="12">
        <v>785</v>
      </c>
      <c r="H216" s="12" t="s">
        <v>7969</v>
      </c>
      <c r="I216" s="14" t="s">
        <v>9237</v>
      </c>
      <c r="J216" s="14" t="s">
        <v>9238</v>
      </c>
      <c r="K216" s="12" t="s">
        <v>7972</v>
      </c>
      <c r="L216" s="12" t="s">
        <v>7985</v>
      </c>
      <c r="M216" s="12" t="s">
        <v>9239</v>
      </c>
    </row>
    <row r="217" spans="1:13" ht="22.5" customHeight="1">
      <c r="A217" s="12" t="s">
        <v>9241</v>
      </c>
      <c r="B217" s="12" t="str" cm="1">
        <f t="array" ref="B217">_xlfn.REGEXEXTRACT(J217, "eid=([^&amp;]+)", 2)</f>
        <v>2-s2.0-85191144856</v>
      </c>
      <c r="C217" s="13">
        <v>0</v>
      </c>
      <c r="D217" s="12" t="s">
        <v>9242</v>
      </c>
      <c r="E217" s="12">
        <v>2024</v>
      </c>
      <c r="F217" s="14" t="s">
        <v>9243</v>
      </c>
      <c r="G217" s="12" t="s">
        <v>7969</v>
      </c>
      <c r="H217" s="12" t="s">
        <v>7969</v>
      </c>
      <c r="I217" s="14" t="s">
        <v>9244</v>
      </c>
      <c r="J217" s="14" t="s">
        <v>9245</v>
      </c>
      <c r="K217" s="12" t="s">
        <v>7972</v>
      </c>
      <c r="L217" s="12" t="s">
        <v>8102</v>
      </c>
      <c r="M217" s="12" t="s">
        <v>9246</v>
      </c>
    </row>
    <row r="218" spans="1:13" ht="22.5" customHeight="1">
      <c r="A218" s="12" t="s">
        <v>9248</v>
      </c>
      <c r="B218" s="12" t="str" cm="1">
        <f t="array" ref="B218">_xlfn.REGEXEXTRACT(J218, "eid=([^&amp;]+)", 2)</f>
        <v>2-s2.0-85165453694</v>
      </c>
      <c r="C218" s="13">
        <v>0</v>
      </c>
      <c r="D218" s="12" t="s">
        <v>9249</v>
      </c>
      <c r="E218" s="12">
        <v>2023</v>
      </c>
      <c r="F218" s="14" t="s">
        <v>9174</v>
      </c>
      <c r="G218" s="12">
        <v>27</v>
      </c>
      <c r="H218" s="12">
        <v>19</v>
      </c>
      <c r="I218" s="14" t="s">
        <v>9250</v>
      </c>
      <c r="J218" s="14" t="s">
        <v>9251</v>
      </c>
      <c r="K218" s="12" t="s">
        <v>7972</v>
      </c>
      <c r="L218" s="12" t="s">
        <v>7985</v>
      </c>
    </row>
    <row r="219" spans="1:13" ht="22.5" customHeight="1">
      <c r="A219" s="12" t="s">
        <v>9253</v>
      </c>
      <c r="B219" s="12" t="str" cm="1">
        <f t="array" ref="B219">_xlfn.REGEXEXTRACT(J219, "eid=([^&amp;]+)", 2)</f>
        <v>2-s2.0-85187642417</v>
      </c>
      <c r="C219" s="13">
        <v>0</v>
      </c>
      <c r="D219" s="12" t="s">
        <v>9254</v>
      </c>
      <c r="E219" s="12">
        <v>2024</v>
      </c>
      <c r="F219" s="14" t="s">
        <v>8177</v>
      </c>
      <c r="G219" s="12">
        <v>891</v>
      </c>
      <c r="H219" s="12" t="s">
        <v>7969</v>
      </c>
      <c r="I219" s="14" t="s">
        <v>9255</v>
      </c>
      <c r="J219" s="14" t="s">
        <v>9256</v>
      </c>
      <c r="K219" s="12" t="s">
        <v>7972</v>
      </c>
      <c r="L219" s="12" t="s">
        <v>7985</v>
      </c>
      <c r="M219" s="12" t="s">
        <v>9257</v>
      </c>
    </row>
    <row r="220" spans="1:13" ht="22.5" customHeight="1">
      <c r="A220" s="12" t="s">
        <v>9259</v>
      </c>
      <c r="B220" s="12" t="str" cm="1">
        <f t="array" ref="B220">_xlfn.REGEXEXTRACT(J220, "eid=([^&amp;]+)", 2)</f>
        <v>2-s2.0-85170342430</v>
      </c>
      <c r="C220" s="13">
        <v>0</v>
      </c>
      <c r="D220" s="12" t="s">
        <v>9260</v>
      </c>
      <c r="E220" s="12">
        <v>2023</v>
      </c>
      <c r="F220" s="14" t="s">
        <v>8276</v>
      </c>
      <c r="G220" s="12">
        <v>23</v>
      </c>
      <c r="H220" s="12">
        <v>17</v>
      </c>
      <c r="I220" s="14" t="s">
        <v>9261</v>
      </c>
      <c r="J220" s="14" t="s">
        <v>9262</v>
      </c>
      <c r="K220" s="12" t="s">
        <v>7972</v>
      </c>
      <c r="L220" s="12" t="s">
        <v>8012</v>
      </c>
    </row>
    <row r="221" spans="1:13" ht="22.5" customHeight="1">
      <c r="A221" s="12" t="s">
        <v>9264</v>
      </c>
      <c r="B221" s="12" t="str" cm="1">
        <f t="array" ref="B221">_xlfn.REGEXEXTRACT(J221, "eid=([^&amp;]+)", 2)</f>
        <v>2-s2.0-85152477729</v>
      </c>
      <c r="C221" s="13">
        <v>0</v>
      </c>
      <c r="D221" s="12" t="s">
        <v>9265</v>
      </c>
      <c r="E221" s="12">
        <v>2023</v>
      </c>
      <c r="F221" s="14" t="s">
        <v>9266</v>
      </c>
      <c r="G221" s="12">
        <v>149</v>
      </c>
      <c r="H221" s="12" t="s">
        <v>7969</v>
      </c>
      <c r="I221" s="14" t="s">
        <v>9267</v>
      </c>
      <c r="J221" s="14" t="s">
        <v>9268</v>
      </c>
      <c r="K221" s="12" t="s">
        <v>7972</v>
      </c>
      <c r="L221" s="12" t="s">
        <v>7993</v>
      </c>
      <c r="M221" s="12" t="s">
        <v>9269</v>
      </c>
    </row>
    <row r="222" spans="1:13" ht="22.5" customHeight="1">
      <c r="A222" s="12" t="s">
        <v>9270</v>
      </c>
      <c r="B222" s="12" t="str" cm="1">
        <f t="array" ref="B222">_xlfn.REGEXEXTRACT(J222, "eid=([^&amp;]+)", 2)</f>
        <v>2-s2.0-85181168863</v>
      </c>
      <c r="C222" s="13">
        <v>0</v>
      </c>
      <c r="D222" s="12" t="s">
        <v>2343</v>
      </c>
      <c r="E222" s="12">
        <v>2023</v>
      </c>
      <c r="F222" s="14" t="s">
        <v>8382</v>
      </c>
      <c r="G222" s="12">
        <v>379</v>
      </c>
      <c r="H222" s="12" t="s">
        <v>7969</v>
      </c>
      <c r="I222" s="14" t="s">
        <v>9271</v>
      </c>
      <c r="J222" s="14" t="s">
        <v>9272</v>
      </c>
      <c r="K222" s="12" t="s">
        <v>7972</v>
      </c>
      <c r="L222" s="12" t="s">
        <v>8385</v>
      </c>
    </row>
    <row r="223" spans="1:13" ht="22.5" customHeight="1">
      <c r="A223" s="12" t="s">
        <v>9274</v>
      </c>
      <c r="B223" s="12" t="str" cm="1">
        <f t="array" ref="B223">_xlfn.REGEXEXTRACT(J223, "eid=([^&amp;]+)", 2)</f>
        <v>2-s2.0-85188698430</v>
      </c>
      <c r="C223" s="13">
        <v>0</v>
      </c>
      <c r="D223" s="12" t="s">
        <v>9275</v>
      </c>
      <c r="E223" s="12">
        <v>2024</v>
      </c>
      <c r="F223" s="14" t="s">
        <v>8177</v>
      </c>
      <c r="G223" s="12">
        <v>896</v>
      </c>
      <c r="H223" s="12" t="s">
        <v>7969</v>
      </c>
      <c r="I223" s="14" t="s">
        <v>9276</v>
      </c>
      <c r="J223" s="14" t="s">
        <v>9277</v>
      </c>
      <c r="K223" s="12" t="s">
        <v>7972</v>
      </c>
      <c r="L223" s="12" t="s">
        <v>7985</v>
      </c>
      <c r="M223" s="12" t="s">
        <v>9278</v>
      </c>
    </row>
    <row r="224" spans="1:13" ht="22.5" customHeight="1">
      <c r="A224" s="12" t="s">
        <v>9280</v>
      </c>
      <c r="B224" s="12" t="str" cm="1">
        <f t="array" ref="B224">_xlfn.REGEXEXTRACT(J224, "eid=([^&amp;]+)", 2)</f>
        <v>2-s2.0-85174070573</v>
      </c>
      <c r="C224" s="13">
        <v>0</v>
      </c>
      <c r="D224" s="12" t="s">
        <v>9281</v>
      </c>
      <c r="E224" s="12">
        <v>2023</v>
      </c>
      <c r="F224" s="14" t="s">
        <v>9282</v>
      </c>
      <c r="G224" s="12">
        <v>45</v>
      </c>
      <c r="H224" s="12">
        <v>4</v>
      </c>
      <c r="I224" s="14" t="s">
        <v>9283</v>
      </c>
      <c r="J224" s="14" t="s">
        <v>9284</v>
      </c>
      <c r="K224" s="12" t="s">
        <v>7972</v>
      </c>
      <c r="L224" s="12" t="s">
        <v>8385</v>
      </c>
      <c r="M224" s="12" t="s">
        <v>9285</v>
      </c>
    </row>
    <row r="225" spans="1:13" ht="22.5" customHeight="1">
      <c r="A225" s="12" t="s">
        <v>9287</v>
      </c>
      <c r="B225" s="12" t="str" cm="1">
        <f t="array" ref="B225">_xlfn.REGEXEXTRACT(J225, "eid=([^&amp;]+)", 2)</f>
        <v>2-s2.0-85163738439</v>
      </c>
      <c r="C225" s="13">
        <v>0</v>
      </c>
      <c r="D225" s="12" t="s">
        <v>9288</v>
      </c>
      <c r="E225" s="12">
        <v>2023</v>
      </c>
      <c r="F225" s="14" t="s">
        <v>9289</v>
      </c>
      <c r="G225" s="12">
        <v>15</v>
      </c>
      <c r="H225" s="12">
        <v>6</v>
      </c>
      <c r="I225" s="14" t="s">
        <v>9290</v>
      </c>
      <c r="J225" s="14" t="s">
        <v>9291</v>
      </c>
      <c r="K225" s="12" t="s">
        <v>7972</v>
      </c>
      <c r="L225" s="12" t="s">
        <v>9292</v>
      </c>
    </row>
    <row r="226" spans="1:13" ht="22.5" customHeight="1">
      <c r="A226" s="12" t="s">
        <v>9294</v>
      </c>
      <c r="B226" s="12" t="str" cm="1">
        <f t="array" ref="B226">_xlfn.REGEXEXTRACT(J226, "eid=([^&amp;]+)", 2)</f>
        <v>2-s2.0-85175502527</v>
      </c>
      <c r="C226" s="13">
        <v>0</v>
      </c>
      <c r="D226" s="12" t="s">
        <v>9295</v>
      </c>
      <c r="E226" s="12">
        <v>2023</v>
      </c>
      <c r="F226" s="14" t="s">
        <v>9296</v>
      </c>
      <c r="G226" s="12" t="s">
        <v>7969</v>
      </c>
      <c r="H226" s="12" t="s">
        <v>7969</v>
      </c>
      <c r="I226" s="14" t="s">
        <v>9297</v>
      </c>
      <c r="J226" s="14" t="s">
        <v>9298</v>
      </c>
      <c r="K226" s="12" t="s">
        <v>7972</v>
      </c>
      <c r="L226" s="12" t="s">
        <v>8161</v>
      </c>
      <c r="M226" s="12" t="s">
        <v>9299</v>
      </c>
    </row>
    <row r="227" spans="1:13" ht="22.5" customHeight="1">
      <c r="A227" s="12" t="s">
        <v>9301</v>
      </c>
      <c r="B227" s="12" t="str" cm="1">
        <f t="array" ref="B227">_xlfn.REGEXEXTRACT(J227, "eid=([^&amp;]+)", 2)</f>
        <v>2-s2.0-85180405372</v>
      </c>
      <c r="C227" s="13">
        <v>0</v>
      </c>
      <c r="D227" s="12" t="s">
        <v>9302</v>
      </c>
      <c r="E227" s="12">
        <v>2023</v>
      </c>
      <c r="F227" s="14" t="s">
        <v>8328</v>
      </c>
      <c r="G227" s="12" t="s">
        <v>7969</v>
      </c>
      <c r="H227" s="12" t="s">
        <v>7969</v>
      </c>
      <c r="I227" s="14" t="s">
        <v>9303</v>
      </c>
      <c r="J227" s="14" t="s">
        <v>9304</v>
      </c>
      <c r="K227" s="12" t="s">
        <v>7972</v>
      </c>
      <c r="L227" s="12" t="s">
        <v>8324</v>
      </c>
      <c r="M227" s="12" t="s">
        <v>9305</v>
      </c>
    </row>
    <row r="228" spans="1:13" ht="22.5" customHeight="1">
      <c r="A228" s="12" t="s">
        <v>9307</v>
      </c>
      <c r="B228" s="12" t="str" cm="1">
        <f t="array" ref="B228">_xlfn.REGEXEXTRACT(J228, "eid=([^&amp;]+)", 2)</f>
        <v>2-s2.0-85190889761</v>
      </c>
      <c r="C228" s="13">
        <v>0</v>
      </c>
      <c r="D228" s="12" t="s">
        <v>9308</v>
      </c>
      <c r="E228" s="12">
        <v>2024</v>
      </c>
      <c r="F228" s="14" t="s">
        <v>9309</v>
      </c>
      <c r="G228" s="12">
        <v>1</v>
      </c>
      <c r="H228" s="12" t="s">
        <v>7969</v>
      </c>
      <c r="I228" s="14" t="s">
        <v>9310</v>
      </c>
      <c r="J228" s="14" t="s">
        <v>9311</v>
      </c>
      <c r="K228" s="12" t="s">
        <v>7972</v>
      </c>
      <c r="L228" s="12" t="s">
        <v>8826</v>
      </c>
    </row>
    <row r="229" spans="1:13" ht="22.5" customHeight="1">
      <c r="A229" s="12" t="s">
        <v>9313</v>
      </c>
      <c r="B229" s="12" t="str" cm="1">
        <f t="array" ref="B229">_xlfn.REGEXEXTRACT(J229, "eid=([^&amp;]+)", 2)</f>
        <v>2-s2.0-85186483571</v>
      </c>
      <c r="C229" s="13">
        <v>0</v>
      </c>
      <c r="D229" s="12" t="s">
        <v>9314</v>
      </c>
      <c r="E229" s="12">
        <v>2024</v>
      </c>
      <c r="F229" s="14" t="s">
        <v>9315</v>
      </c>
      <c r="G229" s="12" t="s">
        <v>7969</v>
      </c>
      <c r="H229" s="12" t="s">
        <v>7969</v>
      </c>
      <c r="I229" s="14" t="s">
        <v>9316</v>
      </c>
      <c r="J229" s="14" t="s">
        <v>9317</v>
      </c>
      <c r="K229" s="12" t="s">
        <v>7972</v>
      </c>
      <c r="L229" s="12" t="s">
        <v>7978</v>
      </c>
      <c r="M229" s="12" t="s">
        <v>9318</v>
      </c>
    </row>
    <row r="230" spans="1:13" ht="22.5" customHeight="1">
      <c r="A230" s="12" t="s">
        <v>9320</v>
      </c>
      <c r="B230" s="12" t="str" cm="1">
        <f t="array" ref="B230">_xlfn.REGEXEXTRACT(J230, "eid=([^&amp;]+)", 2)</f>
        <v>2-s2.0-85192233068</v>
      </c>
      <c r="C230" s="13">
        <v>0</v>
      </c>
      <c r="D230" s="12" t="s">
        <v>9321</v>
      </c>
      <c r="E230" s="12">
        <v>2024</v>
      </c>
      <c r="F230" s="14" t="s">
        <v>8055</v>
      </c>
      <c r="G230" s="12">
        <v>2022</v>
      </c>
      <c r="H230" s="12" t="s">
        <v>7969</v>
      </c>
      <c r="I230" s="14" t="s">
        <v>7969</v>
      </c>
      <c r="J230" s="14" t="s">
        <v>9322</v>
      </c>
      <c r="K230" s="12" t="s">
        <v>7972</v>
      </c>
      <c r="L230" s="12" t="s">
        <v>7985</v>
      </c>
      <c r="M230" s="12" t="s">
        <v>7969</v>
      </c>
    </row>
    <row r="231" spans="1:13" ht="22.5" customHeight="1">
      <c r="A231" s="12" t="s">
        <v>9324</v>
      </c>
      <c r="B231" s="12" t="str" cm="1">
        <f t="array" ref="B231">_xlfn.REGEXEXTRACT(J231, "eid=([^&amp;]+)", 2)</f>
        <v>2-s2.0-85169665436</v>
      </c>
      <c r="C231" s="13">
        <v>0</v>
      </c>
      <c r="D231" s="12" t="s">
        <v>9325</v>
      </c>
      <c r="E231" s="12">
        <v>2023</v>
      </c>
      <c r="F231" s="14" t="s">
        <v>8328</v>
      </c>
      <c r="G231" s="12" t="s">
        <v>7969</v>
      </c>
      <c r="H231" s="12" t="s">
        <v>7969</v>
      </c>
      <c r="I231" s="14" t="s">
        <v>9326</v>
      </c>
      <c r="J231" s="14" t="s">
        <v>9327</v>
      </c>
      <c r="K231" s="12" t="s">
        <v>7972</v>
      </c>
      <c r="L231" s="12" t="s">
        <v>8324</v>
      </c>
    </row>
    <row r="232" spans="1:13" ht="22.5" customHeight="1">
      <c r="A232" s="12" t="s">
        <v>9329</v>
      </c>
      <c r="B232" s="12" t="str" cm="1">
        <f t="array" ref="B232">_xlfn.REGEXEXTRACT(J232, "eid=([^&amp;]+)", 2)</f>
        <v>2-s2.0-85167744633</v>
      </c>
      <c r="C232" s="13">
        <v>0</v>
      </c>
      <c r="D232" s="12" t="s">
        <v>9330</v>
      </c>
      <c r="E232" s="12">
        <v>2023</v>
      </c>
      <c r="F232" s="14" t="s">
        <v>8276</v>
      </c>
      <c r="G232" s="12">
        <v>23</v>
      </c>
      <c r="H232" s="12">
        <v>15</v>
      </c>
      <c r="I232" s="14" t="s">
        <v>9331</v>
      </c>
      <c r="J232" s="14" t="s">
        <v>9332</v>
      </c>
      <c r="K232" s="12" t="s">
        <v>7972</v>
      </c>
      <c r="L232" s="12" t="s">
        <v>8012</v>
      </c>
    </row>
    <row r="233" spans="1:13" ht="22.5" customHeight="1">
      <c r="A233" s="12" t="s">
        <v>9334</v>
      </c>
      <c r="B233" s="12" t="str" cm="1">
        <f t="array" ref="B233">_xlfn.REGEXEXTRACT(J233, "eid=([^&amp;]+)", 2)</f>
        <v>2-s2.0-85177227984</v>
      </c>
      <c r="C233" s="13">
        <v>0</v>
      </c>
      <c r="D233" s="12" t="s">
        <v>9335</v>
      </c>
      <c r="E233" s="12">
        <v>2024</v>
      </c>
      <c r="F233" s="14" t="s">
        <v>8055</v>
      </c>
      <c r="G233" s="12">
        <v>1790</v>
      </c>
      <c r="H233" s="12" t="s">
        <v>7969</v>
      </c>
      <c r="I233" s="14" t="s">
        <v>7969</v>
      </c>
      <c r="J233" s="14" t="s">
        <v>9336</v>
      </c>
      <c r="K233" s="12" t="s">
        <v>7972</v>
      </c>
      <c r="L233" s="12" t="s">
        <v>7985</v>
      </c>
      <c r="M233" s="12" t="s">
        <v>7969</v>
      </c>
    </row>
    <row r="234" spans="1:13" ht="22.5" customHeight="1">
      <c r="A234" s="12" t="s">
        <v>9338</v>
      </c>
      <c r="B234" s="12" t="str" cm="1">
        <f t="array" ref="B234">_xlfn.REGEXEXTRACT(J234, "eid=([^&amp;]+)", 2)</f>
        <v>2-s2.0-85166298415</v>
      </c>
      <c r="C234" s="13">
        <v>0</v>
      </c>
      <c r="D234" s="12" t="s">
        <v>9339</v>
      </c>
      <c r="E234" s="12">
        <v>2023</v>
      </c>
      <c r="F234" s="14" t="s">
        <v>9340</v>
      </c>
      <c r="G234" s="12">
        <v>132</v>
      </c>
      <c r="H234" s="12">
        <v>1</v>
      </c>
      <c r="I234" s="14" t="s">
        <v>9341</v>
      </c>
      <c r="J234" s="14" t="s">
        <v>9342</v>
      </c>
      <c r="K234" s="12" t="s">
        <v>7972</v>
      </c>
      <c r="L234" s="12" t="s">
        <v>7978</v>
      </c>
      <c r="M234" s="12" t="s">
        <v>9343</v>
      </c>
    </row>
    <row r="235" spans="1:13" ht="22.5" customHeight="1">
      <c r="A235" s="12" t="s">
        <v>9345</v>
      </c>
      <c r="B235" s="12" t="str" cm="1">
        <f t="array" ref="B235">_xlfn.REGEXEXTRACT(J235, "eid=([^&amp;]+)", 2)</f>
        <v>2-s2.0-85168928292</v>
      </c>
      <c r="C235" s="13">
        <v>0</v>
      </c>
      <c r="D235" s="12" t="s">
        <v>9346</v>
      </c>
      <c r="E235" s="12">
        <v>2023</v>
      </c>
      <c r="F235" s="14" t="s">
        <v>9347</v>
      </c>
      <c r="G235" s="12">
        <v>7</v>
      </c>
      <c r="H235" s="12">
        <v>4</v>
      </c>
      <c r="I235" s="14" t="s">
        <v>9348</v>
      </c>
      <c r="J235" s="14" t="s">
        <v>9349</v>
      </c>
      <c r="K235" s="12" t="s">
        <v>7972</v>
      </c>
      <c r="L235" s="12" t="s">
        <v>9350</v>
      </c>
    </row>
    <row r="236" spans="1:13" ht="22.5" customHeight="1">
      <c r="A236" s="12" t="s">
        <v>9352</v>
      </c>
      <c r="B236" s="12" t="str" cm="1">
        <f t="array" ref="B236">_xlfn.REGEXEXTRACT(J236, "eid=([^&amp;]+)", 2)</f>
        <v>2-s2.0-85205820169</v>
      </c>
      <c r="C236" s="13">
        <v>0</v>
      </c>
      <c r="D236" s="12" t="s">
        <v>9353</v>
      </c>
      <c r="E236" s="12">
        <v>2023</v>
      </c>
      <c r="F236" s="14" t="s">
        <v>9353</v>
      </c>
      <c r="G236" s="12" t="s">
        <v>7969</v>
      </c>
      <c r="H236" s="12" t="s">
        <v>7969</v>
      </c>
      <c r="I236" s="14" t="s">
        <v>9354</v>
      </c>
      <c r="J236" s="14" t="s">
        <v>9355</v>
      </c>
      <c r="K236" s="12" t="s">
        <v>7972</v>
      </c>
      <c r="L236" s="12" t="s">
        <v>9356</v>
      </c>
    </row>
    <row r="237" spans="1:13" ht="22.5" customHeight="1">
      <c r="A237" s="12" t="s">
        <v>9357</v>
      </c>
      <c r="B237" s="12" t="str" cm="1">
        <f t="array" ref="B237">_xlfn.REGEXEXTRACT(J237, "eid=([^&amp;]+)", 2)</f>
        <v>2-s2.0-85132098745</v>
      </c>
      <c r="C237" s="13">
        <v>0</v>
      </c>
      <c r="D237" s="12" t="s">
        <v>2969</v>
      </c>
      <c r="E237" s="12">
        <v>2023</v>
      </c>
      <c r="F237" s="14" t="s">
        <v>9358</v>
      </c>
      <c r="G237" s="12">
        <v>10</v>
      </c>
      <c r="H237" s="12">
        <v>4</v>
      </c>
      <c r="I237" s="14" t="s">
        <v>9359</v>
      </c>
      <c r="J237" s="14" t="s">
        <v>9360</v>
      </c>
      <c r="K237" s="12" t="s">
        <v>7972</v>
      </c>
      <c r="L237" s="12" t="s">
        <v>8102</v>
      </c>
      <c r="M237" s="12" t="s">
        <v>2968</v>
      </c>
    </row>
    <row r="238" spans="1:13" ht="22.5" customHeight="1">
      <c r="A238" s="12" t="s">
        <v>9362</v>
      </c>
      <c r="B238" s="12" t="str" cm="1">
        <f t="array" ref="B238">_xlfn.REGEXEXTRACT(J238, "eid=([^&amp;]+)", 2)</f>
        <v>2-s2.0-85174799591</v>
      </c>
      <c r="C238" s="13">
        <v>0</v>
      </c>
      <c r="D238" s="12" t="s">
        <v>9363</v>
      </c>
      <c r="E238" s="12">
        <v>2023</v>
      </c>
      <c r="F238" s="14" t="s">
        <v>8151</v>
      </c>
      <c r="G238" s="12">
        <v>11</v>
      </c>
      <c r="H238" s="12">
        <v>3</v>
      </c>
      <c r="I238" s="14" t="s">
        <v>9364</v>
      </c>
      <c r="J238" s="14" t="s">
        <v>9365</v>
      </c>
      <c r="K238" s="12" t="s">
        <v>7972</v>
      </c>
      <c r="L238" s="12" t="s">
        <v>8154</v>
      </c>
      <c r="M238" s="12" t="s">
        <v>7969</v>
      </c>
    </row>
    <row r="239" spans="1:13" ht="22.5" customHeight="1">
      <c r="A239" s="12" t="s">
        <v>9367</v>
      </c>
      <c r="B239" s="12" t="str" cm="1">
        <f t="array" ref="B239">_xlfn.REGEXEXTRACT(J239, "eid=([^&amp;]+)", 2)</f>
        <v>2-s2.0-85164320382</v>
      </c>
      <c r="C239" s="13">
        <v>0</v>
      </c>
      <c r="D239" s="12" t="s">
        <v>9368</v>
      </c>
      <c r="E239" s="12">
        <v>2023</v>
      </c>
      <c r="F239" s="14" t="s">
        <v>9369</v>
      </c>
      <c r="G239" s="12">
        <v>1</v>
      </c>
      <c r="H239" s="12" t="s">
        <v>7969</v>
      </c>
      <c r="I239" s="14" t="s">
        <v>9370</v>
      </c>
      <c r="J239" s="14" t="s">
        <v>9371</v>
      </c>
      <c r="K239" s="12" t="s">
        <v>7972</v>
      </c>
      <c r="L239" s="12" t="s">
        <v>9372</v>
      </c>
    </row>
    <row r="240" spans="1:13" ht="22.5" customHeight="1">
      <c r="A240" s="12" t="s">
        <v>9374</v>
      </c>
      <c r="B240" s="12" t="str" cm="1">
        <f t="array" ref="B240">_xlfn.REGEXEXTRACT(J240, "eid=([^&amp;]+)", 2)</f>
        <v>2-s2.0-85185838432</v>
      </c>
      <c r="C240" s="13">
        <v>0</v>
      </c>
      <c r="D240" s="12" t="s">
        <v>9375</v>
      </c>
      <c r="E240" s="12">
        <v>2024</v>
      </c>
      <c r="F240" s="14" t="s">
        <v>9376</v>
      </c>
      <c r="G240" s="12">
        <v>10</v>
      </c>
      <c r="H240" s="12" t="s">
        <v>7969</v>
      </c>
      <c r="I240" s="14" t="s">
        <v>9377</v>
      </c>
      <c r="J240" s="14" t="s">
        <v>9378</v>
      </c>
      <c r="K240" s="12" t="s">
        <v>7972</v>
      </c>
      <c r="L240" s="12" t="s">
        <v>9379</v>
      </c>
    </row>
    <row r="241" spans="1:13" ht="22.5" customHeight="1">
      <c r="A241" s="12" t="s">
        <v>9381</v>
      </c>
      <c r="B241" s="12" t="str" cm="1">
        <f t="array" ref="B241">_xlfn.REGEXEXTRACT(J241, "eid=([^&amp;]+)", 2)</f>
        <v>2-s2.0-85182608939</v>
      </c>
      <c r="C241" s="13">
        <v>0</v>
      </c>
      <c r="D241" s="12" t="s">
        <v>9382</v>
      </c>
      <c r="E241" s="12">
        <v>2024</v>
      </c>
      <c r="F241" s="14" t="s">
        <v>8831</v>
      </c>
      <c r="G241" s="12">
        <v>14402</v>
      </c>
      <c r="H241" s="12" t="s">
        <v>7969</v>
      </c>
      <c r="I241" s="14" t="s">
        <v>9383</v>
      </c>
      <c r="J241" s="14" t="s">
        <v>9384</v>
      </c>
      <c r="K241" s="12" t="s">
        <v>7972</v>
      </c>
      <c r="L241" s="12" t="s">
        <v>7985</v>
      </c>
      <c r="M241" s="12" t="s">
        <v>9385</v>
      </c>
    </row>
    <row r="242" spans="1:13" ht="22.5" customHeight="1">
      <c r="A242" s="12" t="s">
        <v>9386</v>
      </c>
      <c r="B242" s="12" t="str" cm="1">
        <f t="array" ref="B242">_xlfn.REGEXEXTRACT(J242, "eid=([^&amp;]+)", 2)</f>
        <v>2-s2.0-85190734377</v>
      </c>
      <c r="C242" s="13">
        <v>0</v>
      </c>
      <c r="D242" s="12" t="s">
        <v>1778</v>
      </c>
      <c r="E242" s="12">
        <v>2024</v>
      </c>
      <c r="F242" s="14" t="s">
        <v>9387</v>
      </c>
      <c r="G242" s="12">
        <v>13</v>
      </c>
      <c r="H242" s="12">
        <v>1</v>
      </c>
      <c r="I242" s="14" t="s">
        <v>9388</v>
      </c>
      <c r="J242" s="14" t="s">
        <v>9389</v>
      </c>
      <c r="K242" s="12" t="s">
        <v>7972</v>
      </c>
      <c r="L242" s="12" t="s">
        <v>9390</v>
      </c>
    </row>
    <row r="243" spans="1:13" ht="22.5" customHeight="1">
      <c r="A243" s="12" t="s">
        <v>9392</v>
      </c>
      <c r="B243" s="12" t="str" cm="1">
        <f t="array" ref="B243">_xlfn.REGEXEXTRACT(J243, "eid=([^&amp;]+)", 2)</f>
        <v>2-s2.0-85178156725</v>
      </c>
      <c r="C243" s="13">
        <v>0</v>
      </c>
      <c r="D243" s="12" t="s">
        <v>9393</v>
      </c>
      <c r="E243" s="12">
        <v>2023</v>
      </c>
      <c r="F243" s="14" t="s">
        <v>8009</v>
      </c>
      <c r="G243" s="12">
        <v>12</v>
      </c>
      <c r="H243" s="12">
        <v>22</v>
      </c>
      <c r="I243" s="14" t="s">
        <v>9394</v>
      </c>
      <c r="J243" s="14" t="s">
        <v>9395</v>
      </c>
      <c r="K243" s="12" t="s">
        <v>7972</v>
      </c>
      <c r="L243" s="12" t="s">
        <v>8012</v>
      </c>
    </row>
    <row r="244" spans="1:13" ht="22.5" customHeight="1">
      <c r="A244" s="12" t="s">
        <v>9397</v>
      </c>
      <c r="B244" s="12" t="str" cm="1">
        <f t="array" ref="B244">_xlfn.REGEXEXTRACT(J244, "eid=([^&amp;]+)", 2)</f>
        <v>2-s2.0-85185270403</v>
      </c>
      <c r="C244" s="13">
        <v>0</v>
      </c>
      <c r="D244" s="12" t="s">
        <v>9398</v>
      </c>
      <c r="E244" s="12">
        <v>2024</v>
      </c>
      <c r="F244" s="14" t="s">
        <v>8848</v>
      </c>
      <c r="G244" s="12">
        <v>78</v>
      </c>
      <c r="H244" s="12">
        <v>1</v>
      </c>
      <c r="I244" s="14" t="s">
        <v>9399</v>
      </c>
      <c r="J244" s="14" t="s">
        <v>9400</v>
      </c>
      <c r="K244" s="12" t="s">
        <v>7972</v>
      </c>
      <c r="L244" s="12" t="s">
        <v>8851</v>
      </c>
    </row>
    <row r="245" spans="1:13" ht="22.5" customHeight="1">
      <c r="A245" s="12" t="s">
        <v>9402</v>
      </c>
      <c r="B245" s="12" t="str" cm="1">
        <f t="array" ref="B245">_xlfn.REGEXEXTRACT(J245, "eid=([^&amp;]+)", 2)</f>
        <v>2-s2.0-85191166726</v>
      </c>
      <c r="C245" s="13">
        <v>0</v>
      </c>
      <c r="D245" s="12" t="s">
        <v>9403</v>
      </c>
      <c r="E245" s="12">
        <v>2024</v>
      </c>
      <c r="F245" s="14" t="s">
        <v>9404</v>
      </c>
      <c r="G245" s="12" t="s">
        <v>7969</v>
      </c>
      <c r="H245" s="12" t="s">
        <v>7969</v>
      </c>
      <c r="I245" s="14" t="s">
        <v>9405</v>
      </c>
      <c r="J245" s="14" t="s">
        <v>9406</v>
      </c>
      <c r="K245" s="12" t="s">
        <v>7972</v>
      </c>
      <c r="L245" s="12" t="s">
        <v>8102</v>
      </c>
      <c r="M245" s="12" t="s">
        <v>9407</v>
      </c>
    </row>
    <row r="246" spans="1:13" ht="22.5" customHeight="1">
      <c r="A246" s="12" t="s">
        <v>9409</v>
      </c>
      <c r="B246" s="12" t="str" cm="1">
        <f t="array" ref="B246">_xlfn.REGEXEXTRACT(J246, "eid=([^&amp;]+)", 2)</f>
        <v>2-s2.0-85162985321</v>
      </c>
      <c r="C246" s="13">
        <v>0</v>
      </c>
      <c r="D246" s="12" t="s">
        <v>9410</v>
      </c>
      <c r="E246" s="12">
        <v>2023</v>
      </c>
      <c r="F246" s="14" t="s">
        <v>9411</v>
      </c>
      <c r="G246" s="12">
        <v>36</v>
      </c>
      <c r="H246" s="12" t="s">
        <v>7969</v>
      </c>
      <c r="I246" s="14" t="s">
        <v>9412</v>
      </c>
      <c r="J246" s="14" t="s">
        <v>9413</v>
      </c>
      <c r="K246" s="12" t="s">
        <v>7972</v>
      </c>
      <c r="L246" s="12" t="s">
        <v>7993</v>
      </c>
    </row>
    <row r="247" spans="1:13" ht="22.5" customHeight="1">
      <c r="A247" s="12" t="s">
        <v>9415</v>
      </c>
      <c r="B247" s="12" t="str" cm="1">
        <f t="array" ref="B247">_xlfn.REGEXEXTRACT(J247, "eid=([^&amp;]+)", 2)</f>
        <v>2-s2.0-85193268310</v>
      </c>
      <c r="C247" s="13">
        <v>0</v>
      </c>
      <c r="D247" s="12" t="s">
        <v>9416</v>
      </c>
      <c r="E247" s="12">
        <v>2024</v>
      </c>
      <c r="F247" s="14" t="s">
        <v>8848</v>
      </c>
      <c r="G247" s="12">
        <v>79</v>
      </c>
      <c r="H247" s="12">
        <v>2</v>
      </c>
      <c r="I247" s="14" t="s">
        <v>9417</v>
      </c>
      <c r="J247" s="14" t="s">
        <v>9418</v>
      </c>
      <c r="K247" s="12" t="s">
        <v>7972</v>
      </c>
      <c r="L247" s="12" t="s">
        <v>8851</v>
      </c>
    </row>
    <row r="248" spans="1:13" ht="22.5" customHeight="1">
      <c r="A248" s="12" t="s">
        <v>9420</v>
      </c>
      <c r="B248" s="12" t="str" cm="1">
        <f t="array" ref="B248">_xlfn.REGEXEXTRACT(J248, "eid=([^&amp;]+)", 2)</f>
        <v>2-s2.0-85189150602</v>
      </c>
      <c r="C248" s="13">
        <v>0</v>
      </c>
      <c r="D248" s="12" t="s">
        <v>9421</v>
      </c>
      <c r="E248" s="12">
        <v>2024</v>
      </c>
      <c r="F248" s="14" t="s">
        <v>8781</v>
      </c>
      <c r="G248" s="12">
        <v>3654</v>
      </c>
      <c r="H248" s="12" t="s">
        <v>7969</v>
      </c>
      <c r="I248" s="14" t="s">
        <v>9422</v>
      </c>
      <c r="J248" s="14" t="s">
        <v>9423</v>
      </c>
      <c r="K248" s="12" t="s">
        <v>7972</v>
      </c>
      <c r="L248" s="12" t="s">
        <v>8784</v>
      </c>
      <c r="M248" s="12" t="s">
        <v>7969</v>
      </c>
    </row>
    <row r="249" spans="1:13" ht="22.5" customHeight="1">
      <c r="A249" s="12" t="s">
        <v>9425</v>
      </c>
      <c r="B249" s="12" t="str" cm="1">
        <f t="array" ref="B249">_xlfn.REGEXEXTRACT(J249, "eid=([^&amp;]+)", 2)</f>
        <v>2-s2.0-85185710708</v>
      </c>
      <c r="C249" s="13">
        <v>0</v>
      </c>
      <c r="D249" s="12" t="s">
        <v>9426</v>
      </c>
      <c r="E249" s="12">
        <v>2024</v>
      </c>
      <c r="F249" s="14" t="s">
        <v>8831</v>
      </c>
      <c r="G249" s="12">
        <v>14556</v>
      </c>
      <c r="H249" s="12" t="s">
        <v>7969</v>
      </c>
      <c r="I249" s="14" t="s">
        <v>9427</v>
      </c>
      <c r="J249" s="14" t="s">
        <v>9428</v>
      </c>
      <c r="K249" s="12" t="s">
        <v>7972</v>
      </c>
      <c r="L249" s="12" t="s">
        <v>7985</v>
      </c>
      <c r="M249" s="12" t="s">
        <v>9429</v>
      </c>
    </row>
    <row r="250" spans="1:13" ht="22.5" customHeight="1">
      <c r="A250" s="12" t="s">
        <v>9431</v>
      </c>
      <c r="B250" s="12" t="str" cm="1">
        <f t="array" ref="B250">_xlfn.REGEXEXTRACT(J250, "eid=([^&amp;]+)", 2)</f>
        <v>2-s2.0-85191937956</v>
      </c>
      <c r="C250" s="13">
        <v>0</v>
      </c>
      <c r="D250" s="12" t="s">
        <v>9432</v>
      </c>
      <c r="E250" s="12">
        <v>2024</v>
      </c>
      <c r="F250" s="14" t="s">
        <v>9433</v>
      </c>
      <c r="G250" s="12" t="s">
        <v>7969</v>
      </c>
      <c r="H250" s="12" t="s">
        <v>7969</v>
      </c>
      <c r="I250" s="14" t="s">
        <v>9434</v>
      </c>
      <c r="J250" s="14" t="s">
        <v>9435</v>
      </c>
      <c r="K250" s="12" t="s">
        <v>7972</v>
      </c>
      <c r="L250" s="12" t="s">
        <v>8019</v>
      </c>
      <c r="M250" s="12" t="s">
        <v>9436</v>
      </c>
    </row>
    <row r="251" spans="1:13" ht="22.5" customHeight="1">
      <c r="A251" s="12" t="s">
        <v>9438</v>
      </c>
      <c r="B251" s="12" t="str" cm="1">
        <f t="array" ref="B251">_xlfn.REGEXEXTRACT(J251, "eid=([^&amp;]+)", 2)</f>
        <v>2-s2.0-85184280125</v>
      </c>
      <c r="C251" s="13">
        <v>0</v>
      </c>
      <c r="D251" s="12" t="s">
        <v>9439</v>
      </c>
      <c r="E251" s="12">
        <v>2024</v>
      </c>
      <c r="F251" s="14" t="s">
        <v>8831</v>
      </c>
      <c r="G251" s="12">
        <v>14534</v>
      </c>
      <c r="H251" s="12" t="s">
        <v>7969</v>
      </c>
      <c r="I251" s="14" t="s">
        <v>9440</v>
      </c>
      <c r="J251" s="14" t="s">
        <v>9441</v>
      </c>
      <c r="K251" s="12" t="s">
        <v>7972</v>
      </c>
      <c r="L251" s="12" t="s">
        <v>7985</v>
      </c>
      <c r="M251" s="12" t="s">
        <v>9442</v>
      </c>
    </row>
    <row r="252" spans="1:13" ht="22.5" customHeight="1">
      <c r="A252" s="12" t="s">
        <v>9444</v>
      </c>
      <c r="B252" s="12" t="str" cm="1">
        <f t="array" ref="B252">_xlfn.REGEXEXTRACT(J252, "eid=([^&amp;]+)", 2)</f>
        <v>2-s2.0-85189092352</v>
      </c>
      <c r="C252" s="13">
        <v>0</v>
      </c>
      <c r="D252" s="12" t="s">
        <v>9445</v>
      </c>
      <c r="E252" s="12">
        <v>2024</v>
      </c>
      <c r="F252" s="14" t="s">
        <v>5616</v>
      </c>
      <c r="G252" s="12" t="s">
        <v>7969</v>
      </c>
      <c r="H252" s="12" t="s">
        <v>7969</v>
      </c>
      <c r="I252" s="14" t="s">
        <v>9446</v>
      </c>
      <c r="J252" s="14" t="s">
        <v>9447</v>
      </c>
      <c r="K252" s="12" t="s">
        <v>7972</v>
      </c>
      <c r="L252" s="12" t="s">
        <v>7985</v>
      </c>
      <c r="M252" s="12" t="s">
        <v>9448</v>
      </c>
    </row>
    <row r="253" spans="1:13" ht="22.5" customHeight="1">
      <c r="A253" s="12" t="s">
        <v>9450</v>
      </c>
      <c r="B253" s="12" t="str" cm="1">
        <f t="array" ref="B253">_xlfn.REGEXEXTRACT(J253, "eid=([^&amp;]+)", 2)</f>
        <v>2-s2.0-85189174139</v>
      </c>
      <c r="C253" s="13">
        <v>0</v>
      </c>
      <c r="D253" s="12" t="s">
        <v>9451</v>
      </c>
      <c r="E253" s="12">
        <v>2024</v>
      </c>
      <c r="F253" s="14" t="s">
        <v>9452</v>
      </c>
      <c r="G253" s="12">
        <v>10</v>
      </c>
      <c r="H253" s="12" t="s">
        <v>7969</v>
      </c>
      <c r="I253" s="14" t="s">
        <v>9453</v>
      </c>
      <c r="J253" s="14" t="s">
        <v>9454</v>
      </c>
      <c r="K253" s="12" t="s">
        <v>7972</v>
      </c>
      <c r="L253" s="12" t="s">
        <v>9455</v>
      </c>
    </row>
    <row r="254" spans="1:13" ht="22.5" customHeight="1">
      <c r="A254" s="12" t="s">
        <v>9457</v>
      </c>
      <c r="B254" s="12" t="str" cm="1">
        <f t="array" ref="B254">_xlfn.REGEXEXTRACT(J254, "eid=([^&amp;]+)", 2)</f>
        <v>2-s2.0-85177617868</v>
      </c>
      <c r="C254" s="13">
        <v>0</v>
      </c>
      <c r="D254" s="12" t="s">
        <v>9458</v>
      </c>
      <c r="E254" s="12">
        <v>2023</v>
      </c>
      <c r="F254" s="14" t="s">
        <v>9459</v>
      </c>
      <c r="G254" s="12" t="s">
        <v>7969</v>
      </c>
      <c r="H254" s="12" t="s">
        <v>7969</v>
      </c>
      <c r="I254" s="14" t="s">
        <v>9460</v>
      </c>
      <c r="J254" s="14" t="s">
        <v>9461</v>
      </c>
      <c r="K254" s="12" t="s">
        <v>7972</v>
      </c>
      <c r="L254" s="12" t="s">
        <v>8324</v>
      </c>
    </row>
    <row r="255" spans="1:13" ht="22.5" customHeight="1">
      <c r="A255" s="12" t="s">
        <v>9463</v>
      </c>
      <c r="B255" s="12" t="str" cm="1">
        <f t="array" ref="B255">_xlfn.REGEXEXTRACT(J255, "eid=([^&amp;]+)", 2)</f>
        <v>2-s2.0-85191467685</v>
      </c>
      <c r="C255" s="13">
        <v>0</v>
      </c>
      <c r="D255" s="12" t="s">
        <v>9464</v>
      </c>
      <c r="E255" s="12">
        <v>2024</v>
      </c>
      <c r="F255" s="14" t="s">
        <v>8792</v>
      </c>
      <c r="G255" s="12">
        <v>13091</v>
      </c>
      <c r="H255" s="12" t="s">
        <v>7969</v>
      </c>
      <c r="I255" s="14" t="s">
        <v>9465</v>
      </c>
      <c r="J255" s="14" t="s">
        <v>9466</v>
      </c>
      <c r="K255" s="12" t="s">
        <v>7972</v>
      </c>
      <c r="L255" s="12" t="s">
        <v>8795</v>
      </c>
      <c r="M255" s="12" t="s">
        <v>9467</v>
      </c>
    </row>
    <row r="256" spans="1:13" ht="22.5" customHeight="1">
      <c r="A256" s="12" t="s">
        <v>9469</v>
      </c>
      <c r="B256" s="12" t="str" cm="1">
        <f t="array" ref="B256">_xlfn.REGEXEXTRACT(J256, "eid=([^&amp;]+)", 2)</f>
        <v>2-s2.0-85173602460</v>
      </c>
      <c r="C256" s="13">
        <v>0</v>
      </c>
      <c r="D256" s="12" t="s">
        <v>9470</v>
      </c>
      <c r="E256" s="12">
        <v>2023</v>
      </c>
      <c r="F256" s="14" t="s">
        <v>9471</v>
      </c>
      <c r="G256" s="12">
        <v>20</v>
      </c>
      <c r="H256" s="12" t="s">
        <v>7969</v>
      </c>
      <c r="I256" s="14" t="s">
        <v>9472</v>
      </c>
      <c r="J256" s="14" t="s">
        <v>9473</v>
      </c>
      <c r="K256" s="12" t="s">
        <v>7972</v>
      </c>
      <c r="L256" s="12" t="s">
        <v>7993</v>
      </c>
    </row>
    <row r="257" spans="1:13" ht="22.5" customHeight="1">
      <c r="A257" s="12" t="s">
        <v>9475</v>
      </c>
      <c r="B257" s="12" t="str" cm="1">
        <f t="array" ref="B257">_xlfn.REGEXEXTRACT(J257, "eid=([^&amp;]+)", 2)</f>
        <v>2-s2.0-85177619946</v>
      </c>
      <c r="C257" s="13">
        <v>0</v>
      </c>
      <c r="D257" s="12" t="s">
        <v>9476</v>
      </c>
      <c r="E257" s="12">
        <v>2023</v>
      </c>
      <c r="F257" s="14" t="s">
        <v>8328</v>
      </c>
      <c r="G257" s="12" t="s">
        <v>7969</v>
      </c>
      <c r="H257" s="12" t="s">
        <v>7969</v>
      </c>
      <c r="I257" s="14" t="s">
        <v>9477</v>
      </c>
      <c r="J257" s="14" t="s">
        <v>9478</v>
      </c>
      <c r="K257" s="12" t="s">
        <v>7972</v>
      </c>
      <c r="L257" s="12" t="s">
        <v>8324</v>
      </c>
      <c r="M257" s="12" t="s">
        <v>9479</v>
      </c>
    </row>
    <row r="258" spans="1:13" ht="22.5" customHeight="1">
      <c r="A258" s="12" t="s">
        <v>9481</v>
      </c>
      <c r="B258" s="12" t="str" cm="1">
        <f t="array" ref="B258">_xlfn.REGEXEXTRACT(J258, "eid=([^&amp;]+)", 2)</f>
        <v>2-s2.0-85180147561</v>
      </c>
      <c r="C258" s="13">
        <v>0</v>
      </c>
      <c r="D258" s="12" t="s">
        <v>9482</v>
      </c>
      <c r="E258" s="12">
        <v>2023</v>
      </c>
      <c r="F258" s="14" t="s">
        <v>8328</v>
      </c>
      <c r="G258" s="12" t="s">
        <v>7969</v>
      </c>
      <c r="H258" s="12" t="s">
        <v>7969</v>
      </c>
      <c r="I258" s="14" t="s">
        <v>9483</v>
      </c>
      <c r="J258" s="14" t="s">
        <v>9484</v>
      </c>
      <c r="K258" s="12" t="s">
        <v>7972</v>
      </c>
      <c r="L258" s="12" t="s">
        <v>8324</v>
      </c>
      <c r="M258" s="12" t="s">
        <v>9485</v>
      </c>
    </row>
    <row r="259" spans="1:13" ht="22.5" customHeight="1">
      <c r="A259" s="12" t="s">
        <v>9487</v>
      </c>
      <c r="B259" s="12" t="str" cm="1">
        <f t="array" ref="B259">_xlfn.REGEXEXTRACT(J259, "eid=([^&amp;]+)", 2)</f>
        <v>2-s2.0-85186639460</v>
      </c>
      <c r="C259" s="13">
        <v>0</v>
      </c>
      <c r="D259" s="12" t="s">
        <v>9488</v>
      </c>
      <c r="E259" s="12">
        <v>2024</v>
      </c>
      <c r="F259" s="14" t="s">
        <v>8177</v>
      </c>
      <c r="G259" s="12">
        <v>897</v>
      </c>
      <c r="H259" s="12" t="s">
        <v>7969</v>
      </c>
      <c r="I259" s="14" t="s">
        <v>9489</v>
      </c>
      <c r="J259" s="14" t="s">
        <v>9490</v>
      </c>
      <c r="K259" s="12" t="s">
        <v>7972</v>
      </c>
      <c r="L259" s="12" t="s">
        <v>7985</v>
      </c>
      <c r="M259" s="12" t="s">
        <v>9491</v>
      </c>
    </row>
    <row r="260" spans="1:13" ht="22.5" customHeight="1">
      <c r="A260" s="12" t="s">
        <v>9493</v>
      </c>
      <c r="B260" s="12" t="str" cm="1">
        <f t="array" ref="B260">_xlfn.REGEXEXTRACT(J260, "eid=([^&amp;]+)", 2)</f>
        <v>2-s2.0-85171835773</v>
      </c>
      <c r="C260" s="13">
        <v>0</v>
      </c>
      <c r="D260" s="12" t="s">
        <v>9494</v>
      </c>
      <c r="E260" s="12">
        <v>2023</v>
      </c>
      <c r="F260" s="14" t="s">
        <v>9282</v>
      </c>
      <c r="G260" s="12">
        <v>45</v>
      </c>
      <c r="H260" s="12">
        <v>3</v>
      </c>
      <c r="I260" s="14" t="s">
        <v>8342</v>
      </c>
      <c r="J260" s="14" t="s">
        <v>9495</v>
      </c>
      <c r="K260" s="12" t="s">
        <v>7972</v>
      </c>
      <c r="L260" s="12" t="s">
        <v>8385</v>
      </c>
      <c r="M260" s="12" t="s">
        <v>9496</v>
      </c>
    </row>
    <row r="261" spans="1:13" ht="22.5" customHeight="1">
      <c r="A261" s="12" t="s">
        <v>9498</v>
      </c>
      <c r="B261" s="12" t="str" cm="1">
        <f t="array" ref="B261">_xlfn.REGEXEXTRACT(J261, "eid=([^&amp;]+)", 2)</f>
        <v>2-s2.0-85188453141</v>
      </c>
      <c r="C261" s="13">
        <v>0</v>
      </c>
      <c r="D261" s="12" t="s">
        <v>9499</v>
      </c>
      <c r="E261" s="12">
        <v>2024</v>
      </c>
      <c r="F261" s="14" t="s">
        <v>8491</v>
      </c>
      <c r="G261" s="12">
        <v>12</v>
      </c>
      <c r="H261" s="12" t="s">
        <v>7969</v>
      </c>
      <c r="I261" s="14" t="s">
        <v>9500</v>
      </c>
      <c r="J261" s="14" t="s">
        <v>9501</v>
      </c>
      <c r="K261" s="12" t="s">
        <v>7972</v>
      </c>
      <c r="L261" s="12" t="s">
        <v>8102</v>
      </c>
    </row>
    <row r="262" spans="1:13" ht="22.5" customHeight="1">
      <c r="A262" s="12" t="s">
        <v>9503</v>
      </c>
      <c r="B262" s="12" t="str" cm="1">
        <f t="array" ref="B262">_xlfn.REGEXEXTRACT(J262, "eid=([^&amp;]+)", 2)</f>
        <v>2-s2.0-85169687131</v>
      </c>
      <c r="C262" s="13">
        <v>0</v>
      </c>
      <c r="D262" s="12" t="s">
        <v>9504</v>
      </c>
      <c r="E262" s="12">
        <v>2023</v>
      </c>
      <c r="F262" s="14" t="s">
        <v>8328</v>
      </c>
      <c r="G262" s="12" t="s">
        <v>7969</v>
      </c>
      <c r="H262" s="12" t="s">
        <v>7969</v>
      </c>
      <c r="I262" s="14" t="s">
        <v>9505</v>
      </c>
      <c r="J262" s="14" t="s">
        <v>9506</v>
      </c>
      <c r="K262" s="12" t="s">
        <v>7972</v>
      </c>
      <c r="L262" s="12" t="s">
        <v>8324</v>
      </c>
    </row>
    <row r="263" spans="1:13" ht="22.5" customHeight="1">
      <c r="A263" s="12" t="s">
        <v>9508</v>
      </c>
      <c r="B263" s="12" t="str" cm="1">
        <f t="array" ref="B263">_xlfn.REGEXEXTRACT(J263, "eid=([^&amp;]+)", 2)</f>
        <v>2-s2.0-85187795704</v>
      </c>
      <c r="C263" s="13">
        <v>0</v>
      </c>
      <c r="D263" s="12" t="s">
        <v>9509</v>
      </c>
      <c r="E263" s="12">
        <v>2024</v>
      </c>
      <c r="F263" s="14" t="s">
        <v>8177</v>
      </c>
      <c r="G263" s="12">
        <v>832</v>
      </c>
      <c r="H263" s="12" t="s">
        <v>7969</v>
      </c>
      <c r="I263" s="14" t="s">
        <v>9510</v>
      </c>
      <c r="J263" s="14" t="s">
        <v>9511</v>
      </c>
      <c r="K263" s="12" t="s">
        <v>7972</v>
      </c>
      <c r="L263" s="12" t="s">
        <v>7985</v>
      </c>
      <c r="M263" s="12" t="s">
        <v>9512</v>
      </c>
    </row>
    <row r="264" spans="1:13" ht="22.5" customHeight="1">
      <c r="A264" s="12" t="s">
        <v>9514</v>
      </c>
      <c r="B264" s="12" t="str" cm="1">
        <f t="array" ref="B264">_xlfn.REGEXEXTRACT(J264, "eid=([^&amp;]+)", 2)</f>
        <v>2-s2.0-85185763369</v>
      </c>
      <c r="C264" s="13">
        <v>0</v>
      </c>
      <c r="D264" s="12" t="s">
        <v>9515</v>
      </c>
      <c r="E264" s="12">
        <v>2024</v>
      </c>
      <c r="F264" s="14" t="s">
        <v>8831</v>
      </c>
      <c r="G264" s="12">
        <v>14509</v>
      </c>
      <c r="H264" s="12" t="s">
        <v>7969</v>
      </c>
      <c r="I264" s="14" t="s">
        <v>7969</v>
      </c>
      <c r="J264" s="14" t="s">
        <v>9516</v>
      </c>
      <c r="K264" s="12" t="s">
        <v>7972</v>
      </c>
      <c r="L264" s="12" t="s">
        <v>7985</v>
      </c>
      <c r="M264" s="12" t="s">
        <v>7969</v>
      </c>
    </row>
    <row r="265" spans="1:13" ht="22.5" customHeight="1">
      <c r="A265" s="12" t="s">
        <v>9518</v>
      </c>
      <c r="B265" s="12" t="str" cm="1">
        <f t="array" ref="B265">_xlfn.REGEXEXTRACT(J265, "eid=([^&amp;]+)", 2)</f>
        <v>2-s2.0-85194171533</v>
      </c>
      <c r="C265" s="13">
        <v>0</v>
      </c>
      <c r="D265" s="12" t="s">
        <v>9519</v>
      </c>
      <c r="E265" s="12">
        <v>2023</v>
      </c>
      <c r="F265" s="14" t="s">
        <v>8328</v>
      </c>
      <c r="G265" s="12" t="s">
        <v>7969</v>
      </c>
      <c r="H265" s="12" t="s">
        <v>7969</v>
      </c>
      <c r="I265" s="14" t="s">
        <v>9520</v>
      </c>
      <c r="J265" s="14" t="s">
        <v>9521</v>
      </c>
      <c r="K265" s="12" t="s">
        <v>7972</v>
      </c>
      <c r="L265" s="12" t="s">
        <v>8324</v>
      </c>
      <c r="M265" s="12" t="s">
        <v>9522</v>
      </c>
    </row>
    <row r="266" spans="1:13" ht="22.5" customHeight="1">
      <c r="A266" s="12" t="s">
        <v>9524</v>
      </c>
      <c r="B266" s="12" t="str" cm="1">
        <f t="array" ref="B266">_xlfn.REGEXEXTRACT(J266, "eid=([^&amp;]+)", 2)</f>
        <v>2-s2.0-85187784107</v>
      </c>
      <c r="C266" s="13">
        <v>0</v>
      </c>
      <c r="D266" s="12" t="s">
        <v>9525</v>
      </c>
      <c r="E266" s="12">
        <v>2024</v>
      </c>
      <c r="F266" s="14" t="s">
        <v>8177</v>
      </c>
      <c r="G266" s="12">
        <v>819</v>
      </c>
      <c r="H266" s="12" t="s">
        <v>7969</v>
      </c>
      <c r="I266" s="14" t="s">
        <v>9526</v>
      </c>
      <c r="J266" s="14" t="s">
        <v>9527</v>
      </c>
      <c r="K266" s="12" t="s">
        <v>7972</v>
      </c>
      <c r="L266" s="12" t="s">
        <v>7985</v>
      </c>
      <c r="M266" s="12" t="s">
        <v>9528</v>
      </c>
    </row>
    <row r="267" spans="1:13" ht="22.5" customHeight="1">
      <c r="A267" s="12" t="s">
        <v>9530</v>
      </c>
      <c r="B267" s="12" t="str" cm="1">
        <f t="array" ref="B267">_xlfn.REGEXEXTRACT(J267, "eid=([^&amp;]+)", 2)</f>
        <v>2-s2.0-85186079431</v>
      </c>
      <c r="C267" s="13">
        <v>0</v>
      </c>
      <c r="D267" s="12" t="s">
        <v>9531</v>
      </c>
      <c r="E267" s="12">
        <v>2024</v>
      </c>
      <c r="F267" s="14" t="s">
        <v>8491</v>
      </c>
      <c r="G267" s="12">
        <v>12</v>
      </c>
      <c r="H267" s="12" t="s">
        <v>7969</v>
      </c>
      <c r="I267" s="14" t="s">
        <v>9532</v>
      </c>
      <c r="J267" s="14" t="s">
        <v>9533</v>
      </c>
      <c r="K267" s="12" t="s">
        <v>7972</v>
      </c>
      <c r="L267" s="12" t="s">
        <v>8102</v>
      </c>
    </row>
    <row r="268" spans="1:13" ht="22.5" customHeight="1">
      <c r="A268" s="12" t="s">
        <v>9535</v>
      </c>
      <c r="B268" s="12" t="str" cm="1">
        <f t="array" ref="B268">_xlfn.REGEXEXTRACT(J268, "eid=([^&amp;]+)", 2)</f>
        <v>2-s2.0-85168097700</v>
      </c>
      <c r="C268" s="13">
        <v>0</v>
      </c>
      <c r="D268" s="12" t="s">
        <v>9536</v>
      </c>
      <c r="E268" s="12">
        <v>2023</v>
      </c>
      <c r="F268" s="14" t="s">
        <v>9537</v>
      </c>
      <c r="G268" s="12" t="s">
        <v>7969</v>
      </c>
      <c r="H268" s="12" t="s">
        <v>7969</v>
      </c>
      <c r="I268" s="14" t="s">
        <v>9538</v>
      </c>
      <c r="J268" s="14" t="s">
        <v>9539</v>
      </c>
      <c r="K268" s="12" t="s">
        <v>7972</v>
      </c>
      <c r="L268" s="12" t="s">
        <v>8324</v>
      </c>
    </row>
    <row r="269" spans="1:13" ht="22.5" customHeight="1">
      <c r="A269" s="12" t="s">
        <v>9540</v>
      </c>
      <c r="B269" s="12" t="str" cm="1">
        <f t="array" ref="B269">_xlfn.REGEXEXTRACT(J269, "eid=([^&amp;]+)", 2)</f>
        <v>2-s2.0-85159814703</v>
      </c>
      <c r="C269" s="13">
        <v>0</v>
      </c>
      <c r="D269" s="12" t="s">
        <v>9541</v>
      </c>
      <c r="E269" s="12">
        <v>2023</v>
      </c>
      <c r="F269" s="14" t="s">
        <v>9542</v>
      </c>
      <c r="G269" s="12">
        <v>24</v>
      </c>
      <c r="H269" s="12">
        <v>9</v>
      </c>
      <c r="I269" s="14" t="s">
        <v>9543</v>
      </c>
      <c r="J269" s="14" t="s">
        <v>9544</v>
      </c>
      <c r="K269" s="12" t="s">
        <v>7972</v>
      </c>
      <c r="L269" s="12" t="s">
        <v>8102</v>
      </c>
      <c r="M269" s="12" t="s">
        <v>2739</v>
      </c>
    </row>
    <row r="270" spans="1:13" ht="22.5" customHeight="1">
      <c r="A270" s="12" t="s">
        <v>9546</v>
      </c>
      <c r="B270" s="12" t="str" cm="1">
        <f t="array" ref="B270">_xlfn.REGEXEXTRACT(J270, "eid=([^&amp;]+)", 2)</f>
        <v>2-s2.0-85182461669</v>
      </c>
      <c r="C270" s="13">
        <v>0</v>
      </c>
      <c r="D270" s="12" t="s">
        <v>9547</v>
      </c>
      <c r="E270" s="12">
        <v>2024</v>
      </c>
      <c r="F270" s="14" t="s">
        <v>8151</v>
      </c>
      <c r="G270" s="12">
        <v>12</v>
      </c>
      <c r="H270" s="12">
        <v>1</v>
      </c>
      <c r="I270" s="14" t="s">
        <v>9548</v>
      </c>
      <c r="J270" s="14" t="s">
        <v>9549</v>
      </c>
      <c r="K270" s="12" t="s">
        <v>7972</v>
      </c>
      <c r="L270" s="12" t="s">
        <v>8154</v>
      </c>
      <c r="M270" s="12" t="s">
        <v>7969</v>
      </c>
    </row>
    <row r="271" spans="1:13" ht="22.5" customHeight="1">
      <c r="A271" s="12" t="s">
        <v>9551</v>
      </c>
      <c r="B271" s="12" t="str" cm="1">
        <f t="array" ref="B271">_xlfn.REGEXEXTRACT(J271, "eid=([^&amp;]+)", 2)</f>
        <v>2-s2.0-85176382585</v>
      </c>
      <c r="C271" s="13">
        <v>0</v>
      </c>
      <c r="D271" s="12" t="s">
        <v>9552</v>
      </c>
      <c r="E271" s="12">
        <v>2023</v>
      </c>
      <c r="F271" s="14" t="s">
        <v>9553</v>
      </c>
      <c r="G271" s="12">
        <v>4</v>
      </c>
      <c r="H271" s="12">
        <v>4</v>
      </c>
      <c r="I271" s="14" t="s">
        <v>9554</v>
      </c>
      <c r="J271" s="14" t="s">
        <v>9555</v>
      </c>
      <c r="K271" s="12" t="s">
        <v>7972</v>
      </c>
      <c r="L271" s="12" t="s">
        <v>9556</v>
      </c>
    </row>
    <row r="272" spans="1:13" ht="22.5" customHeight="1">
      <c r="A272" s="12" t="s">
        <v>9558</v>
      </c>
      <c r="B272" s="12" t="str" cm="1">
        <f t="array" ref="B272">_xlfn.REGEXEXTRACT(J272, "eid=([^&amp;]+)", 2)</f>
        <v>2-s2.0-85172344390</v>
      </c>
      <c r="C272" s="13">
        <v>0</v>
      </c>
      <c r="D272" s="12" t="s">
        <v>9559</v>
      </c>
      <c r="E272" s="12">
        <v>2024</v>
      </c>
      <c r="F272" s="14" t="s">
        <v>9560</v>
      </c>
      <c r="G272" s="12">
        <v>87</v>
      </c>
      <c r="H272" s="12" t="s">
        <v>7969</v>
      </c>
      <c r="I272" s="14" t="s">
        <v>9561</v>
      </c>
      <c r="J272" s="14" t="s">
        <v>9562</v>
      </c>
      <c r="K272" s="12" t="s">
        <v>7972</v>
      </c>
      <c r="L272" s="12" t="s">
        <v>8027</v>
      </c>
      <c r="M272" s="12" t="s">
        <v>9563</v>
      </c>
    </row>
    <row r="273" spans="1:13" ht="22.5" customHeight="1">
      <c r="A273" s="12" t="s">
        <v>9565</v>
      </c>
      <c r="B273" s="12" t="str" cm="1">
        <f t="array" ref="B273">_xlfn.REGEXEXTRACT(J273, "eid=([^&amp;]+)", 2)</f>
        <v>2-s2.0-85173765858</v>
      </c>
      <c r="C273" s="13">
        <v>0</v>
      </c>
      <c r="D273" s="12" t="s">
        <v>9566</v>
      </c>
      <c r="E273" s="12">
        <v>2023</v>
      </c>
      <c r="F273" s="14" t="s">
        <v>9567</v>
      </c>
      <c r="G273" s="12">
        <v>16</v>
      </c>
      <c r="H273" s="12">
        <v>6</v>
      </c>
      <c r="I273" s="14" t="s">
        <v>9568</v>
      </c>
      <c r="J273" s="14" t="s">
        <v>9569</v>
      </c>
      <c r="K273" s="12" t="s">
        <v>7972</v>
      </c>
      <c r="L273" s="12" t="s">
        <v>7978</v>
      </c>
      <c r="M273" s="12" t="s">
        <v>9570</v>
      </c>
    </row>
    <row r="274" spans="1:13" ht="22.5" customHeight="1">
      <c r="A274" s="12" t="s">
        <v>9572</v>
      </c>
      <c r="B274" s="12" t="str" cm="1">
        <f t="array" ref="B274">_xlfn.REGEXEXTRACT(J274, "eid=([^&amp;]+)", 2)</f>
        <v>2-s2.0-85162234422</v>
      </c>
      <c r="C274" s="13">
        <v>0</v>
      </c>
      <c r="D274" s="12" t="s">
        <v>9573</v>
      </c>
      <c r="E274" s="12">
        <v>2023</v>
      </c>
      <c r="F274" s="14" t="s">
        <v>8024</v>
      </c>
      <c r="G274" s="12">
        <v>132</v>
      </c>
      <c r="H274" s="12" t="s">
        <v>7969</v>
      </c>
      <c r="I274" s="14" t="s">
        <v>9574</v>
      </c>
      <c r="J274" s="14" t="s">
        <v>9575</v>
      </c>
      <c r="K274" s="12" t="s">
        <v>7972</v>
      </c>
      <c r="L274" s="12" t="s">
        <v>8027</v>
      </c>
    </row>
    <row r="275" spans="1:13" ht="22.5" customHeight="1">
      <c r="A275" s="12" t="s">
        <v>9577</v>
      </c>
      <c r="B275" s="12" t="str" cm="1">
        <f t="array" ref="B275">_xlfn.REGEXEXTRACT(J275, "eid=([^&amp;]+)", 2)</f>
        <v>2-s2.0-85164359832</v>
      </c>
      <c r="C275" s="13">
        <v>0</v>
      </c>
      <c r="D275" s="12" t="s">
        <v>9578</v>
      </c>
      <c r="E275" s="12">
        <v>2023</v>
      </c>
      <c r="F275" s="14" t="s">
        <v>9579</v>
      </c>
      <c r="G275" s="12">
        <v>31</v>
      </c>
      <c r="H275" s="12">
        <v>5</v>
      </c>
      <c r="I275" s="14" t="s">
        <v>9580</v>
      </c>
      <c r="J275" s="14" t="s">
        <v>9581</v>
      </c>
      <c r="K275" s="12" t="s">
        <v>7972</v>
      </c>
      <c r="L275" s="12" t="s">
        <v>8108</v>
      </c>
      <c r="M275" s="12" t="s">
        <v>9582</v>
      </c>
    </row>
    <row r="276" spans="1:13" ht="22.5" customHeight="1">
      <c r="A276" s="12" t="s">
        <v>9584</v>
      </c>
      <c r="B276" s="12" t="str" cm="1">
        <f t="array" ref="B276">_xlfn.REGEXEXTRACT(J276, "eid=([^&amp;]+)", 2)</f>
        <v>2-s2.0-85195420079</v>
      </c>
      <c r="C276" s="13">
        <v>0</v>
      </c>
      <c r="D276" s="12" t="s">
        <v>9585</v>
      </c>
      <c r="E276" s="12">
        <v>2023</v>
      </c>
      <c r="F276" s="14" t="s">
        <v>8328</v>
      </c>
      <c r="G276" s="12" t="s">
        <v>7969</v>
      </c>
      <c r="H276" s="12" t="s">
        <v>7969</v>
      </c>
      <c r="I276" s="14" t="s">
        <v>9586</v>
      </c>
      <c r="J276" s="14" t="s">
        <v>9587</v>
      </c>
      <c r="K276" s="12" t="s">
        <v>7972</v>
      </c>
      <c r="L276" s="12" t="s">
        <v>8324</v>
      </c>
      <c r="M276" s="12" t="s">
        <v>9588</v>
      </c>
    </row>
    <row r="277" spans="1:13" ht="22.5" customHeight="1">
      <c r="A277" s="12" t="s">
        <v>9590</v>
      </c>
      <c r="B277" s="12" t="str" cm="1">
        <f t="array" ref="B277">_xlfn.REGEXEXTRACT(J277, "eid=([^&amp;]+)", 2)</f>
        <v>2-s2.0-85188510786</v>
      </c>
      <c r="C277" s="13">
        <v>0</v>
      </c>
      <c r="D277" s="12" t="s">
        <v>9591</v>
      </c>
      <c r="E277" s="12">
        <v>2024</v>
      </c>
      <c r="F277" s="14" t="s">
        <v>8747</v>
      </c>
      <c r="G277" s="12">
        <v>25</v>
      </c>
      <c r="H277" s="12">
        <v>2</v>
      </c>
      <c r="I277" s="14" t="s">
        <v>9592</v>
      </c>
      <c r="J277" s="14" t="s">
        <v>9593</v>
      </c>
      <c r="K277" s="12" t="s">
        <v>7972</v>
      </c>
      <c r="L277" s="12" t="s">
        <v>8750</v>
      </c>
    </row>
    <row r="278" spans="1:13" ht="22.5" customHeight="1">
      <c r="A278" s="12" t="s">
        <v>9595</v>
      </c>
      <c r="B278" s="12" t="str" cm="1">
        <f t="array" ref="B278">_xlfn.REGEXEXTRACT(J278, "eid=([^&amp;]+)", 2)</f>
        <v>2-s2.0-85191188276</v>
      </c>
      <c r="C278" s="13">
        <v>0</v>
      </c>
      <c r="D278" s="12" t="s">
        <v>9596</v>
      </c>
      <c r="E278" s="12">
        <v>2024</v>
      </c>
      <c r="F278" s="14" t="s">
        <v>9404</v>
      </c>
      <c r="G278" s="12" t="s">
        <v>7969</v>
      </c>
      <c r="H278" s="12" t="s">
        <v>7969</v>
      </c>
      <c r="I278" s="14" t="s">
        <v>9597</v>
      </c>
      <c r="J278" s="14" t="s">
        <v>9598</v>
      </c>
      <c r="K278" s="12" t="s">
        <v>7972</v>
      </c>
      <c r="L278" s="12" t="s">
        <v>8102</v>
      </c>
      <c r="M278" s="12" t="s">
        <v>9599</v>
      </c>
    </row>
    <row r="279" spans="1:13" ht="22.5" customHeight="1">
      <c r="A279" s="12" t="s">
        <v>9601</v>
      </c>
      <c r="B279" s="12" t="str" cm="1">
        <f t="array" ref="B279">_xlfn.REGEXEXTRACT(J279, "eid=([^&amp;]+)", 2)</f>
        <v>2-s2.0-85166418714</v>
      </c>
      <c r="C279" s="13">
        <v>0</v>
      </c>
      <c r="D279" s="12" t="s">
        <v>9602</v>
      </c>
      <c r="E279" s="12">
        <v>2023</v>
      </c>
      <c r="F279" s="14" t="s">
        <v>8038</v>
      </c>
      <c r="G279" s="12">
        <v>15</v>
      </c>
      <c r="H279" s="12">
        <v>7</v>
      </c>
      <c r="I279" s="14" t="s">
        <v>9603</v>
      </c>
      <c r="J279" s="14" t="s">
        <v>9604</v>
      </c>
      <c r="K279" s="12" t="s">
        <v>7972</v>
      </c>
      <c r="L279" s="12" t="s">
        <v>8012</v>
      </c>
    </row>
    <row r="280" spans="1:13" ht="22.5" customHeight="1">
      <c r="A280" s="12" t="s">
        <v>9606</v>
      </c>
      <c r="B280" s="12" t="str" cm="1">
        <f t="array" ref="B280">_xlfn.REGEXEXTRACT(J280, "eid=([^&amp;]+)", 2)</f>
        <v>2-s2.0-85188270355</v>
      </c>
      <c r="C280" s="13">
        <v>0</v>
      </c>
      <c r="D280" s="12" t="s">
        <v>9607</v>
      </c>
      <c r="E280" s="12">
        <v>2024</v>
      </c>
      <c r="F280" s="14" t="s">
        <v>8177</v>
      </c>
      <c r="G280" s="12">
        <v>930</v>
      </c>
      <c r="H280" s="12" t="s">
        <v>7969</v>
      </c>
      <c r="I280" s="14" t="s">
        <v>9608</v>
      </c>
      <c r="J280" s="14" t="s">
        <v>9609</v>
      </c>
      <c r="K280" s="12" t="s">
        <v>7972</v>
      </c>
      <c r="L280" s="12" t="s">
        <v>7985</v>
      </c>
      <c r="M280" s="12" t="s">
        <v>9610</v>
      </c>
    </row>
    <row r="281" spans="1:13" ht="22.5" customHeight="1">
      <c r="A281" s="12" t="s">
        <v>9612</v>
      </c>
      <c r="B281" s="12" t="str" cm="1">
        <f t="array" ref="B281">_xlfn.REGEXEXTRACT(J281, "eid=([^&amp;]+)", 2)</f>
        <v>2-s2.0-85185762177</v>
      </c>
      <c r="C281" s="13">
        <v>0</v>
      </c>
      <c r="D281" s="12" t="s">
        <v>9613</v>
      </c>
      <c r="E281" s="12">
        <v>2024</v>
      </c>
      <c r="F281" s="14" t="s">
        <v>9614</v>
      </c>
      <c r="G281" s="12">
        <v>15</v>
      </c>
      <c r="H281" s="12">
        <v>1</v>
      </c>
      <c r="I281" s="14" t="s">
        <v>9615</v>
      </c>
      <c r="J281" s="14" t="s">
        <v>9616</v>
      </c>
      <c r="K281" s="12" t="s">
        <v>7972</v>
      </c>
      <c r="L281" s="12" t="s">
        <v>9617</v>
      </c>
      <c r="M281" s="12" t="s">
        <v>9618</v>
      </c>
    </row>
    <row r="282" spans="1:13" ht="22.5" customHeight="1">
      <c r="A282" s="12" t="s">
        <v>9619</v>
      </c>
      <c r="B282" s="12" t="str" cm="1">
        <f t="array" ref="B282">_xlfn.REGEXEXTRACT(J282, "eid=([^&amp;]+)", 2)</f>
        <v>2-s2.0-85190537250</v>
      </c>
      <c r="C282" s="13">
        <v>0</v>
      </c>
      <c r="D282" s="12" t="s">
        <v>1813</v>
      </c>
      <c r="E282" s="12">
        <v>2024</v>
      </c>
      <c r="F282" s="14" t="s">
        <v>9620</v>
      </c>
      <c r="G282" s="12" t="s">
        <v>7969</v>
      </c>
      <c r="H282" s="12" t="s">
        <v>7969</v>
      </c>
      <c r="I282" s="14" t="s">
        <v>9621</v>
      </c>
      <c r="J282" s="14" t="s">
        <v>9622</v>
      </c>
      <c r="K282" s="12" t="s">
        <v>7972</v>
      </c>
      <c r="L282" s="12" t="s">
        <v>8102</v>
      </c>
      <c r="M282" s="12" t="s">
        <v>1812</v>
      </c>
    </row>
    <row r="283" spans="1:13" ht="22.5" customHeight="1">
      <c r="A283" s="12" t="s">
        <v>9624</v>
      </c>
      <c r="B283" s="12" t="str" cm="1">
        <f t="array" ref="B283">_xlfn.REGEXEXTRACT(J283, "eid=([^&amp;]+)", 2)</f>
        <v>2-s2.0-85187710987</v>
      </c>
      <c r="C283" s="13">
        <v>0</v>
      </c>
      <c r="D283" s="12" t="s">
        <v>9625</v>
      </c>
      <c r="E283" s="12">
        <v>2024</v>
      </c>
      <c r="F283" s="14" t="s">
        <v>8831</v>
      </c>
      <c r="G283" s="12">
        <v>14526</v>
      </c>
      <c r="H283" s="12" t="s">
        <v>7969</v>
      </c>
      <c r="I283" s="14" t="s">
        <v>9626</v>
      </c>
      <c r="J283" s="14" t="s">
        <v>9627</v>
      </c>
      <c r="K283" s="12" t="s">
        <v>7972</v>
      </c>
      <c r="L283" s="12" t="s">
        <v>7985</v>
      </c>
      <c r="M283" s="12" t="s">
        <v>9628</v>
      </c>
    </row>
    <row r="284" spans="1:13" ht="22.5" customHeight="1">
      <c r="A284" s="12" t="s">
        <v>9630</v>
      </c>
      <c r="B284" s="12" t="str" cm="1">
        <f t="array" ref="B284">_xlfn.REGEXEXTRACT(J284, "eid=([^&amp;]+)", 2)</f>
        <v>2-s2.0-85172141306</v>
      </c>
      <c r="C284" s="13">
        <v>0</v>
      </c>
      <c r="D284" s="12" t="s">
        <v>9631</v>
      </c>
      <c r="E284" s="12">
        <v>2023</v>
      </c>
      <c r="F284" s="14" t="s">
        <v>8407</v>
      </c>
      <c r="G284" s="12">
        <v>11</v>
      </c>
      <c r="H284" s="12">
        <v>9</v>
      </c>
      <c r="I284" s="14" t="s">
        <v>9632</v>
      </c>
      <c r="J284" s="14" t="s">
        <v>9633</v>
      </c>
      <c r="K284" s="12" t="s">
        <v>7972</v>
      </c>
      <c r="L284" s="12" t="s">
        <v>8012</v>
      </c>
    </row>
    <row r="285" spans="1:13" ht="22.5" customHeight="1">
      <c r="A285" s="12" t="s">
        <v>9635</v>
      </c>
      <c r="B285" s="12" t="str" cm="1">
        <f t="array" ref="B285">_xlfn.REGEXEXTRACT(J285, "eid=([^&amp;]+)", 2)</f>
        <v>2-s2.0-85193263433</v>
      </c>
      <c r="C285" s="13">
        <v>0</v>
      </c>
      <c r="D285" s="12" t="s">
        <v>9636</v>
      </c>
      <c r="E285" s="12">
        <v>2024</v>
      </c>
      <c r="F285" s="14" t="s">
        <v>8491</v>
      </c>
      <c r="G285" s="12">
        <v>12</v>
      </c>
      <c r="H285" s="12" t="s">
        <v>7969</v>
      </c>
      <c r="I285" s="14" t="s">
        <v>9637</v>
      </c>
      <c r="J285" s="14" t="s">
        <v>9638</v>
      </c>
      <c r="K285" s="12" t="s">
        <v>7972</v>
      </c>
      <c r="L285" s="12" t="s">
        <v>8102</v>
      </c>
    </row>
    <row r="286" spans="1:13" ht="22.5" customHeight="1">
      <c r="A286" s="12" t="s">
        <v>9639</v>
      </c>
      <c r="B286" s="12" t="str" cm="1">
        <f t="array" ref="B286">_xlfn.REGEXEXTRACT(J286, "eid=([^&amp;]+)", 2)</f>
        <v>2-s2.0-85175233723</v>
      </c>
      <c r="C286" s="13">
        <v>0</v>
      </c>
      <c r="D286" s="12" t="s">
        <v>2409</v>
      </c>
      <c r="E286" s="12">
        <v>2023</v>
      </c>
      <c r="F286" s="14" t="s">
        <v>8226</v>
      </c>
      <c r="G286" s="12">
        <v>24</v>
      </c>
      <c r="H286" s="12" t="s">
        <v>7969</v>
      </c>
      <c r="I286" s="14" t="s">
        <v>9640</v>
      </c>
      <c r="J286" s="14" t="s">
        <v>9641</v>
      </c>
      <c r="K286" s="12" t="s">
        <v>7972</v>
      </c>
      <c r="L286" s="12" t="s">
        <v>7993</v>
      </c>
      <c r="M286" s="12" t="s">
        <v>2408</v>
      </c>
    </row>
    <row r="287" spans="1:13" ht="22.5" customHeight="1">
      <c r="A287" s="12" t="s">
        <v>9643</v>
      </c>
      <c r="B287" s="12" t="str" cm="1">
        <f t="array" ref="B287">_xlfn.REGEXEXTRACT(J287, "eid=([^&amp;]+)", 2)</f>
        <v>2-s2.0-85174503937</v>
      </c>
      <c r="C287" s="13">
        <v>0</v>
      </c>
      <c r="D287" s="12" t="s">
        <v>9644</v>
      </c>
      <c r="E287" s="12">
        <v>2023</v>
      </c>
      <c r="F287" s="14" t="s">
        <v>8328</v>
      </c>
      <c r="G287" s="12" t="s">
        <v>7969</v>
      </c>
      <c r="H287" s="12" t="s">
        <v>7969</v>
      </c>
      <c r="I287" s="14" t="s">
        <v>9645</v>
      </c>
      <c r="J287" s="14" t="s">
        <v>9646</v>
      </c>
      <c r="K287" s="12" t="s">
        <v>9647</v>
      </c>
      <c r="L287" s="12" t="s">
        <v>8324</v>
      </c>
      <c r="M287" s="12" t="s">
        <v>9648</v>
      </c>
    </row>
    <row r="288" spans="1:13" ht="22.5" customHeight="1">
      <c r="A288" s="12" t="s">
        <v>9650</v>
      </c>
      <c r="B288" s="12" t="str" cm="1">
        <f t="array" ref="B288">_xlfn.REGEXEXTRACT(J288, "eid=([^&amp;]+)", 2)</f>
        <v>2-s2.0-85190459294</v>
      </c>
      <c r="C288" s="13">
        <v>0</v>
      </c>
      <c r="D288" s="12" t="s">
        <v>9651</v>
      </c>
      <c r="E288" s="12">
        <v>2024</v>
      </c>
      <c r="F288" s="14" t="s">
        <v>9652</v>
      </c>
      <c r="G288" s="12">
        <v>8</v>
      </c>
      <c r="H288" s="12">
        <v>2</v>
      </c>
      <c r="I288" s="14" t="s">
        <v>9653</v>
      </c>
      <c r="J288" s="14" t="s">
        <v>9654</v>
      </c>
      <c r="K288" s="12" t="s">
        <v>7972</v>
      </c>
      <c r="L288" s="12" t="s">
        <v>9655</v>
      </c>
    </row>
    <row r="289" spans="1:13" ht="22.5" customHeight="1">
      <c r="A289" s="12" t="s">
        <v>9657</v>
      </c>
      <c r="B289" s="12" t="str" cm="1">
        <f t="array" ref="B289">_xlfn.REGEXEXTRACT(J289, "eid=([^&amp;]+)", 2)</f>
        <v>2-s2.0-85177214343</v>
      </c>
      <c r="C289" s="13">
        <v>0</v>
      </c>
      <c r="D289" s="12" t="s">
        <v>9658</v>
      </c>
      <c r="E289" s="12">
        <v>2024</v>
      </c>
      <c r="F289" s="14" t="s">
        <v>8055</v>
      </c>
      <c r="G289" s="12">
        <v>1790</v>
      </c>
      <c r="H289" s="12" t="s">
        <v>7969</v>
      </c>
      <c r="I289" s="14" t="s">
        <v>9659</v>
      </c>
      <c r="J289" s="14" t="s">
        <v>9660</v>
      </c>
      <c r="K289" s="12" t="s">
        <v>7972</v>
      </c>
      <c r="L289" s="12" t="s">
        <v>7985</v>
      </c>
      <c r="M289" s="12" t="s">
        <v>9661</v>
      </c>
    </row>
    <row r="290" spans="1:13" ht="22.5" customHeight="1">
      <c r="A290" s="12" t="s">
        <v>9662</v>
      </c>
      <c r="B290" s="12" t="str" cm="1">
        <f t="array" ref="B290">_xlfn.REGEXEXTRACT(J290, "eid=([^&amp;]+)", 2)</f>
        <v>2-s2.0-85192346826</v>
      </c>
      <c r="C290" s="13">
        <v>0</v>
      </c>
      <c r="D290" s="12" t="s">
        <v>2172</v>
      </c>
      <c r="E290" s="12">
        <v>2023</v>
      </c>
      <c r="F290" s="14" t="s">
        <v>8144</v>
      </c>
      <c r="G290" s="12">
        <v>13</v>
      </c>
      <c r="H290" s="12">
        <v>22</v>
      </c>
      <c r="I290" s="14" t="s">
        <v>9663</v>
      </c>
      <c r="J290" s="14" t="s">
        <v>9664</v>
      </c>
      <c r="K290" s="12" t="s">
        <v>7972</v>
      </c>
      <c r="L290" s="12" t="s">
        <v>8012</v>
      </c>
    </row>
    <row r="291" spans="1:13" ht="22.5" customHeight="1">
      <c r="A291" s="12" t="s">
        <v>5020</v>
      </c>
      <c r="B291" s="12" t="str" cm="1">
        <f t="array" ref="B291">_xlfn.REGEXEXTRACT(J291, "eid=([^&amp;]+)", 2)</f>
        <v>2-s2.0-85191704097</v>
      </c>
      <c r="C291" s="13">
        <v>0</v>
      </c>
      <c r="D291" s="12" t="s">
        <v>1710</v>
      </c>
      <c r="E291" s="12">
        <v>2024</v>
      </c>
      <c r="F291" s="14" t="s">
        <v>9665</v>
      </c>
      <c r="G291" s="12" t="s">
        <v>7969</v>
      </c>
      <c r="H291" s="12" t="s">
        <v>7969</v>
      </c>
      <c r="I291" s="14" t="s">
        <v>9666</v>
      </c>
      <c r="J291" s="14" t="s">
        <v>9667</v>
      </c>
      <c r="K291" s="12" t="s">
        <v>7972</v>
      </c>
      <c r="L291" s="12" t="s">
        <v>8102</v>
      </c>
      <c r="M291" s="12" t="s">
        <v>1709</v>
      </c>
    </row>
    <row r="292" spans="1:13" ht="22.5" customHeight="1">
      <c r="A292" s="12" t="s">
        <v>9669</v>
      </c>
      <c r="B292" s="12" t="str" cm="1">
        <f t="array" ref="B292">_xlfn.REGEXEXTRACT(J292, "eid=([^&amp;]+)", 2)</f>
        <v>2-s2.0-85181976218</v>
      </c>
      <c r="C292" s="13">
        <v>0</v>
      </c>
      <c r="D292" s="12" t="s">
        <v>9670</v>
      </c>
      <c r="E292" s="12">
        <v>2024</v>
      </c>
      <c r="F292" s="14" t="s">
        <v>8177</v>
      </c>
      <c r="G292" s="12">
        <v>773</v>
      </c>
      <c r="H292" s="12" t="s">
        <v>7969</v>
      </c>
      <c r="I292" s="14" t="s">
        <v>9671</v>
      </c>
      <c r="J292" s="14" t="s">
        <v>9672</v>
      </c>
      <c r="K292" s="12" t="s">
        <v>7972</v>
      </c>
      <c r="L292" s="12" t="s">
        <v>7985</v>
      </c>
      <c r="M292" s="12" t="s">
        <v>9673</v>
      </c>
    </row>
    <row r="293" spans="1:13" ht="22.5" customHeight="1">
      <c r="A293" s="12" t="s">
        <v>9675</v>
      </c>
      <c r="B293" s="12" t="str" cm="1">
        <f t="array" ref="B293">_xlfn.REGEXEXTRACT(J293, "eid=([^&amp;]+)", 2)</f>
        <v>2-s2.0-85180177083</v>
      </c>
      <c r="C293" s="13">
        <v>0</v>
      </c>
      <c r="D293" s="12" t="s">
        <v>9676</v>
      </c>
      <c r="E293" s="12">
        <v>2023</v>
      </c>
      <c r="F293" s="14" t="s">
        <v>9340</v>
      </c>
      <c r="G293" s="12">
        <v>133</v>
      </c>
      <c r="H293" s="12">
        <v>2</v>
      </c>
      <c r="I293" s="14" t="s">
        <v>9677</v>
      </c>
      <c r="J293" s="14" t="s">
        <v>9678</v>
      </c>
      <c r="K293" s="12" t="s">
        <v>7972</v>
      </c>
      <c r="L293" s="12" t="s">
        <v>7978</v>
      </c>
      <c r="M293" s="12" t="s">
        <v>9679</v>
      </c>
    </row>
    <row r="294" spans="1:13" ht="22.5" customHeight="1">
      <c r="A294" s="12" t="s">
        <v>9681</v>
      </c>
      <c r="B294" s="12" t="str" cm="1">
        <f t="array" ref="B294">_xlfn.REGEXEXTRACT(J294, "eid=([^&amp;]+)", 2)</f>
        <v>2-s2.0-85182949122</v>
      </c>
      <c r="C294" s="13">
        <v>0</v>
      </c>
      <c r="D294" s="12" t="s">
        <v>9682</v>
      </c>
      <c r="E294" s="12">
        <v>2024</v>
      </c>
      <c r="F294" s="14" t="s">
        <v>8491</v>
      </c>
      <c r="G294" s="12">
        <v>12</v>
      </c>
      <c r="H294" s="12" t="s">
        <v>7969</v>
      </c>
      <c r="I294" s="14" t="s">
        <v>9683</v>
      </c>
      <c r="J294" s="14" t="s">
        <v>9684</v>
      </c>
      <c r="K294" s="12" t="s">
        <v>7972</v>
      </c>
      <c r="L294" s="12" t="s">
        <v>8102</v>
      </c>
    </row>
    <row r="295" spans="1:13" ht="22.5" customHeight="1">
      <c r="A295" s="12" t="s">
        <v>9686</v>
      </c>
      <c r="B295" s="12" t="str" cm="1">
        <f t="array" ref="B295">_xlfn.REGEXEXTRACT(J295, "eid=([^&amp;]+)", 2)</f>
        <v>2-s2.0-85189320397</v>
      </c>
      <c r="C295" s="13">
        <v>0</v>
      </c>
      <c r="D295" s="12" t="s">
        <v>9687</v>
      </c>
      <c r="E295" s="12">
        <v>2024</v>
      </c>
      <c r="F295" s="14" t="s">
        <v>8177</v>
      </c>
      <c r="G295" s="12">
        <v>920</v>
      </c>
      <c r="H295" s="12" t="s">
        <v>7969</v>
      </c>
      <c r="I295" s="14" t="s">
        <v>9688</v>
      </c>
      <c r="J295" s="14" t="s">
        <v>9689</v>
      </c>
      <c r="K295" s="12" t="s">
        <v>7972</v>
      </c>
      <c r="L295" s="12" t="s">
        <v>7985</v>
      </c>
      <c r="M295" s="12" t="s">
        <v>9690</v>
      </c>
    </row>
    <row r="296" spans="1:13" ht="22.5" customHeight="1">
      <c r="A296" s="12" t="s">
        <v>9692</v>
      </c>
      <c r="B296" s="12" t="str" cm="1">
        <f t="array" ref="B296">_xlfn.REGEXEXTRACT(J296, "eid=([^&amp;]+)", 2)</f>
        <v>2-s2.0-85192850951</v>
      </c>
      <c r="C296" s="13">
        <v>0</v>
      </c>
      <c r="D296" s="12" t="s">
        <v>9693</v>
      </c>
      <c r="E296" s="12">
        <v>2023</v>
      </c>
      <c r="F296" s="14" t="s">
        <v>8328</v>
      </c>
      <c r="G296" s="12" t="s">
        <v>7969</v>
      </c>
      <c r="H296" s="12" t="s">
        <v>7969</v>
      </c>
      <c r="I296" s="14" t="s">
        <v>9694</v>
      </c>
      <c r="J296" s="14" t="s">
        <v>9695</v>
      </c>
      <c r="K296" s="12" t="s">
        <v>7972</v>
      </c>
      <c r="L296" s="12" t="s">
        <v>8324</v>
      </c>
      <c r="M296" s="12" t="s">
        <v>9696</v>
      </c>
    </row>
    <row r="297" spans="1:13" ht="22.5" customHeight="1">
      <c r="A297" s="12" t="s">
        <v>9698</v>
      </c>
      <c r="B297" s="12" t="str" cm="1">
        <f t="array" ref="B297">_xlfn.REGEXEXTRACT(J297, "eid=([^&amp;]+)", 2)</f>
        <v>2-s2.0-85180774936</v>
      </c>
      <c r="C297" s="13">
        <v>0</v>
      </c>
      <c r="D297" s="12" t="s">
        <v>9699</v>
      </c>
      <c r="E297" s="12">
        <v>2023</v>
      </c>
      <c r="F297" s="14" t="s">
        <v>8328</v>
      </c>
      <c r="G297" s="12" t="s">
        <v>7969</v>
      </c>
      <c r="H297" s="12" t="s">
        <v>7969</v>
      </c>
      <c r="I297" s="14" t="s">
        <v>9700</v>
      </c>
      <c r="J297" s="14" t="s">
        <v>9701</v>
      </c>
      <c r="K297" s="12" t="s">
        <v>7972</v>
      </c>
      <c r="L297" s="12" t="s">
        <v>8324</v>
      </c>
      <c r="M297" s="12" t="s">
        <v>9702</v>
      </c>
    </row>
    <row r="298" spans="1:13" ht="22.5" customHeight="1">
      <c r="A298" s="12" t="s">
        <v>9704</v>
      </c>
      <c r="B298" s="12" t="str" cm="1">
        <f t="array" ref="B298">_xlfn.REGEXEXTRACT(J298, "eid=([^&amp;]+)", 2)</f>
        <v>2-s2.0-85187249240</v>
      </c>
      <c r="C298" s="13">
        <v>0</v>
      </c>
      <c r="D298" s="12" t="s">
        <v>9705</v>
      </c>
      <c r="E298" s="12">
        <v>2023</v>
      </c>
      <c r="F298" s="14" t="s">
        <v>9706</v>
      </c>
      <c r="G298" s="12" t="s">
        <v>7969</v>
      </c>
      <c r="H298" s="12" t="s">
        <v>7969</v>
      </c>
      <c r="I298" s="14" t="s">
        <v>9707</v>
      </c>
      <c r="J298" s="14" t="s">
        <v>9708</v>
      </c>
      <c r="K298" s="12" t="s">
        <v>7972</v>
      </c>
      <c r="L298" s="12" t="s">
        <v>8102</v>
      </c>
      <c r="M298" s="12" t="s">
        <v>9709</v>
      </c>
    </row>
    <row r="299" spans="1:13" ht="22.5" customHeight="1">
      <c r="A299" s="12" t="s">
        <v>9711</v>
      </c>
      <c r="B299" s="12" t="str" cm="1">
        <f t="array" ref="B299">_xlfn.REGEXEXTRACT(J299, "eid=([^&amp;]+)", 2)</f>
        <v>2-s2.0-85182605155</v>
      </c>
      <c r="C299" s="13">
        <v>0</v>
      </c>
      <c r="D299" s="12" t="s">
        <v>9712</v>
      </c>
      <c r="E299" s="12">
        <v>2023</v>
      </c>
      <c r="F299" s="14" t="s">
        <v>9713</v>
      </c>
      <c r="G299" s="12" t="s">
        <v>7969</v>
      </c>
      <c r="H299" s="12" t="s">
        <v>7969</v>
      </c>
      <c r="I299" s="14" t="s">
        <v>9714</v>
      </c>
      <c r="J299" s="14" t="s">
        <v>9715</v>
      </c>
      <c r="K299" s="12" t="s">
        <v>7972</v>
      </c>
      <c r="L299" s="12" t="s">
        <v>8102</v>
      </c>
      <c r="M299" s="12" t="s">
        <v>9716</v>
      </c>
    </row>
    <row r="300" spans="1:13" ht="22.5" customHeight="1">
      <c r="A300" s="12" t="s">
        <v>9718</v>
      </c>
      <c r="B300" s="12" t="str" cm="1">
        <f t="array" ref="B300">_xlfn.REGEXEXTRACT(J300, "eid=([^&amp;]+)", 2)</f>
        <v>2-s2.0-85147992512</v>
      </c>
      <c r="C300" s="13">
        <v>0</v>
      </c>
      <c r="D300" s="12" t="s">
        <v>9719</v>
      </c>
      <c r="E300" s="12">
        <v>2023</v>
      </c>
      <c r="F300" s="14" t="s">
        <v>8144</v>
      </c>
      <c r="G300" s="12">
        <v>13</v>
      </c>
      <c r="H300" s="12">
        <v>3</v>
      </c>
      <c r="I300" s="14" t="s">
        <v>9720</v>
      </c>
      <c r="J300" s="14" t="s">
        <v>9721</v>
      </c>
      <c r="K300" s="12" t="s">
        <v>7972</v>
      </c>
      <c r="L300" s="12" t="s">
        <v>9292</v>
      </c>
    </row>
    <row r="301" spans="1:13" ht="22.5" customHeight="1">
      <c r="A301" s="12" t="s">
        <v>9723</v>
      </c>
      <c r="B301" s="12" t="str" cm="1">
        <f t="array" ref="B301">_xlfn.REGEXEXTRACT(J301, "eid=([^&amp;]+)", 2)</f>
        <v>2-s2.0-85141643297</v>
      </c>
      <c r="C301" s="13">
        <v>0</v>
      </c>
      <c r="D301" s="12" t="s">
        <v>9724</v>
      </c>
      <c r="E301" s="12">
        <v>2023</v>
      </c>
      <c r="F301" s="14" t="s">
        <v>9725</v>
      </c>
      <c r="G301" s="12">
        <v>31</v>
      </c>
      <c r="H301" s="12">
        <v>3</v>
      </c>
      <c r="I301" s="14" t="s">
        <v>9726</v>
      </c>
      <c r="J301" s="14" t="s">
        <v>9727</v>
      </c>
      <c r="K301" s="12" t="s">
        <v>7972</v>
      </c>
      <c r="L301" s="12" t="s">
        <v>8102</v>
      </c>
      <c r="M301" s="12" t="s">
        <v>9728</v>
      </c>
    </row>
    <row r="302" spans="1:13" ht="22.5" customHeight="1">
      <c r="A302" s="12" t="s">
        <v>9730</v>
      </c>
      <c r="B302" s="12" t="str" cm="1">
        <f t="array" ref="B302">_xlfn.REGEXEXTRACT(J302, "eid=([^&amp;]+)", 2)</f>
        <v>2-s2.0-85212258634</v>
      </c>
      <c r="C302" s="13">
        <v>0</v>
      </c>
      <c r="D302" s="12" t="s">
        <v>9731</v>
      </c>
      <c r="E302" s="12">
        <v>2023</v>
      </c>
      <c r="F302" s="14" t="s">
        <v>9732</v>
      </c>
      <c r="G302" s="12">
        <v>508</v>
      </c>
      <c r="H302" s="12" t="s">
        <v>7969</v>
      </c>
      <c r="I302" s="14" t="s">
        <v>9169</v>
      </c>
      <c r="J302" s="14" t="s">
        <v>9733</v>
      </c>
      <c r="K302" s="12" t="s">
        <v>7972</v>
      </c>
      <c r="L302" s="12" t="s">
        <v>7985</v>
      </c>
      <c r="M302" s="12" t="s">
        <v>9734</v>
      </c>
    </row>
    <row r="303" spans="1:13" ht="22.5" customHeight="1">
      <c r="A303" s="12" t="s">
        <v>9736</v>
      </c>
      <c r="B303" s="12" t="str" cm="1">
        <f t="array" ref="B303">_xlfn.REGEXEXTRACT(J303, "eid=([^&amp;]+)", 2)</f>
        <v>2-s2.0-85187253503</v>
      </c>
      <c r="C303" s="13">
        <v>0</v>
      </c>
      <c r="D303" s="12" t="s">
        <v>9737</v>
      </c>
      <c r="E303" s="12">
        <v>2023</v>
      </c>
      <c r="F303" s="14" t="s">
        <v>9738</v>
      </c>
      <c r="G303" s="12" t="s">
        <v>7969</v>
      </c>
      <c r="H303" s="12" t="s">
        <v>7969</v>
      </c>
      <c r="I303" s="14" t="s">
        <v>9739</v>
      </c>
      <c r="J303" s="14" t="s">
        <v>9740</v>
      </c>
      <c r="K303" s="12" t="s">
        <v>7972</v>
      </c>
      <c r="L303" s="12" t="s">
        <v>8102</v>
      </c>
      <c r="M303" s="12" t="s">
        <v>9741</v>
      </c>
    </row>
    <row r="304" spans="1:13" ht="22.5" customHeight="1">
      <c r="A304" s="12" t="s">
        <v>9743</v>
      </c>
      <c r="B304" s="12" t="str" cm="1">
        <f t="array" ref="B304">_xlfn.REGEXEXTRACT(J304, "eid=([^&amp;]+)", 2)</f>
        <v>2-s2.0-85187213565</v>
      </c>
      <c r="C304" s="13">
        <v>0</v>
      </c>
      <c r="D304" s="12" t="s">
        <v>9744</v>
      </c>
      <c r="E304" s="12">
        <v>2023</v>
      </c>
      <c r="F304" s="14" t="s">
        <v>9745</v>
      </c>
      <c r="G304" s="12" t="s">
        <v>7969</v>
      </c>
      <c r="H304" s="12" t="s">
        <v>7969</v>
      </c>
      <c r="I304" s="14" t="s">
        <v>9746</v>
      </c>
      <c r="J304" s="14" t="s">
        <v>9747</v>
      </c>
      <c r="K304" s="12" t="s">
        <v>7972</v>
      </c>
      <c r="L304" s="12" t="s">
        <v>8102</v>
      </c>
      <c r="M304" s="12" t="s">
        <v>9748</v>
      </c>
    </row>
    <row r="305" spans="1:13" ht="22.5" customHeight="1">
      <c r="A305" s="12" t="s">
        <v>9750</v>
      </c>
      <c r="B305" s="12" t="str" cm="1">
        <f t="array" ref="B305">_xlfn.REGEXEXTRACT(J305, "eid=([^&amp;]+)", 2)</f>
        <v>2-s2.0-85177893041</v>
      </c>
      <c r="C305" s="13">
        <v>0</v>
      </c>
      <c r="D305" s="12" t="s">
        <v>9751</v>
      </c>
      <c r="E305" s="12">
        <v>2023</v>
      </c>
      <c r="F305" s="14" t="s">
        <v>9752</v>
      </c>
      <c r="G305" s="12" t="s">
        <v>7969</v>
      </c>
      <c r="H305" s="12" t="s">
        <v>7969</v>
      </c>
      <c r="I305" s="14" t="s">
        <v>9753</v>
      </c>
      <c r="J305" s="14" t="s">
        <v>9754</v>
      </c>
      <c r="K305" s="12" t="s">
        <v>7972</v>
      </c>
      <c r="L305" s="12" t="s">
        <v>8102</v>
      </c>
      <c r="M305" s="12" t="s">
        <v>9755</v>
      </c>
    </row>
    <row r="306" spans="1:13" ht="22.5" customHeight="1">
      <c r="A306" s="12" t="s">
        <v>9757</v>
      </c>
      <c r="B306" s="12" t="str" cm="1">
        <f t="array" ref="B306">_xlfn.REGEXEXTRACT(J306, "eid=([^&amp;]+)", 2)</f>
        <v>2-s2.0-85190668022</v>
      </c>
      <c r="C306" s="13">
        <v>0</v>
      </c>
      <c r="D306" s="12" t="s">
        <v>9758</v>
      </c>
      <c r="E306" s="12">
        <v>2023</v>
      </c>
      <c r="F306" s="14" t="s">
        <v>9759</v>
      </c>
      <c r="G306" s="12" t="s">
        <v>7969</v>
      </c>
      <c r="H306" s="12" t="s">
        <v>7969</v>
      </c>
      <c r="I306" s="14" t="s">
        <v>9760</v>
      </c>
      <c r="J306" s="14" t="s">
        <v>9761</v>
      </c>
      <c r="K306" s="12" t="s">
        <v>7972</v>
      </c>
      <c r="L306" s="12" t="s">
        <v>8102</v>
      </c>
      <c r="M306" s="12" t="s">
        <v>9762</v>
      </c>
    </row>
    <row r="307" spans="1:13" ht="22.5" customHeight="1">
      <c r="A307" s="12" t="s">
        <v>9764</v>
      </c>
      <c r="B307" s="12" t="str" cm="1">
        <f t="array" ref="B307">_xlfn.REGEXEXTRACT(J307, "eid=([^&amp;]+)", 2)</f>
        <v>2-s2.0-85187396633</v>
      </c>
      <c r="C307" s="13">
        <v>0</v>
      </c>
      <c r="D307" s="12" t="s">
        <v>9765</v>
      </c>
      <c r="E307" s="12">
        <v>2023</v>
      </c>
      <c r="F307" s="14" t="s">
        <v>9766</v>
      </c>
      <c r="G307" s="12" t="s">
        <v>7969</v>
      </c>
      <c r="H307" s="12" t="s">
        <v>7969</v>
      </c>
      <c r="I307" s="14" t="s">
        <v>9767</v>
      </c>
      <c r="J307" s="14" t="s">
        <v>9768</v>
      </c>
      <c r="K307" s="12" t="s">
        <v>7972</v>
      </c>
      <c r="L307" s="12" t="s">
        <v>8102</v>
      </c>
      <c r="M307" s="12" t="s">
        <v>9769</v>
      </c>
    </row>
    <row r="308" spans="1:13" ht="22.5" customHeight="1">
      <c r="A308" s="12" t="s">
        <v>9771</v>
      </c>
      <c r="B308" s="12" t="str" cm="1">
        <f t="array" ref="B308">_xlfn.REGEXEXTRACT(J308, "eid=([^&amp;]+)", 2)</f>
        <v>2-s2.0-85195454674</v>
      </c>
      <c r="C308" s="13">
        <v>0</v>
      </c>
      <c r="D308" s="12" t="s">
        <v>9772</v>
      </c>
      <c r="E308" s="12">
        <v>2023</v>
      </c>
      <c r="F308" s="14" t="s">
        <v>9773</v>
      </c>
      <c r="G308" s="12" t="s">
        <v>7969</v>
      </c>
      <c r="H308" s="12" t="s">
        <v>7969</v>
      </c>
      <c r="I308" s="14" t="s">
        <v>9774</v>
      </c>
      <c r="J308" s="14" t="s">
        <v>9775</v>
      </c>
      <c r="K308" s="12" t="s">
        <v>7972</v>
      </c>
      <c r="L308" s="12" t="s">
        <v>8102</v>
      </c>
      <c r="M308" s="12" t="s">
        <v>9776</v>
      </c>
    </row>
    <row r="309" spans="1:13" ht="22.5" customHeight="1">
      <c r="A309" s="12" t="s">
        <v>9778</v>
      </c>
      <c r="B309" s="12" t="str" cm="1">
        <f t="array" ref="B309">_xlfn.REGEXEXTRACT(J309, "eid=([^&amp;]+)", 2)</f>
        <v>2-s2.0-85184979836</v>
      </c>
      <c r="C309" s="13">
        <v>0</v>
      </c>
      <c r="D309" s="12" t="s">
        <v>9779</v>
      </c>
      <c r="E309" s="12">
        <v>2023</v>
      </c>
      <c r="F309" s="14" t="s">
        <v>9780</v>
      </c>
      <c r="G309" s="12" t="s">
        <v>7969</v>
      </c>
      <c r="H309" s="12" t="s">
        <v>7969</v>
      </c>
      <c r="I309" s="14" t="s">
        <v>9098</v>
      </c>
      <c r="J309" s="14" t="s">
        <v>9781</v>
      </c>
      <c r="K309" s="12" t="s">
        <v>7972</v>
      </c>
      <c r="L309" s="12" t="s">
        <v>8102</v>
      </c>
      <c r="M309" s="12" t="s">
        <v>9782</v>
      </c>
    </row>
    <row r="310" spans="1:13" ht="22.5" customHeight="1">
      <c r="A310" s="12" t="s">
        <v>9784</v>
      </c>
      <c r="B310" s="12" t="str" cm="1">
        <f t="array" ref="B310">_xlfn.REGEXEXTRACT(J310, "eid=([^&amp;]+)", 2)</f>
        <v>2-s2.0-85187263825</v>
      </c>
      <c r="C310" s="13">
        <v>0</v>
      </c>
      <c r="D310" s="12" t="s">
        <v>9785</v>
      </c>
      <c r="E310" s="12">
        <v>2023</v>
      </c>
      <c r="F310" s="14" t="s">
        <v>9786</v>
      </c>
      <c r="G310" s="12" t="s">
        <v>7969</v>
      </c>
      <c r="H310" s="12" t="s">
        <v>7969</v>
      </c>
      <c r="I310" s="14" t="s">
        <v>9787</v>
      </c>
      <c r="J310" s="14" t="s">
        <v>9788</v>
      </c>
      <c r="K310" s="12" t="s">
        <v>7972</v>
      </c>
      <c r="L310" s="12" t="s">
        <v>8102</v>
      </c>
      <c r="M310" s="12" t="s">
        <v>9789</v>
      </c>
    </row>
    <row r="311" spans="1:13" ht="22.5" customHeight="1">
      <c r="A311" s="12" t="s">
        <v>9791</v>
      </c>
      <c r="B311" s="12" t="str" cm="1">
        <f t="array" ref="B311">_xlfn.REGEXEXTRACT(J311, "eid=([^&amp;]+)", 2)</f>
        <v>2-s2.0-85179866471</v>
      </c>
      <c r="C311" s="13">
        <v>0</v>
      </c>
      <c r="D311" s="12" t="s">
        <v>9792</v>
      </c>
      <c r="E311" s="12">
        <v>2023</v>
      </c>
      <c r="F311" s="14" t="s">
        <v>9793</v>
      </c>
      <c r="G311" s="12">
        <v>31</v>
      </c>
      <c r="H311" s="12" t="s">
        <v>7969</v>
      </c>
      <c r="I311" s="14" t="s">
        <v>9794</v>
      </c>
      <c r="J311" s="14" t="s">
        <v>9795</v>
      </c>
      <c r="K311" s="12" t="s">
        <v>7972</v>
      </c>
      <c r="L311" s="12" t="s">
        <v>8064</v>
      </c>
      <c r="M311" s="12" t="s">
        <v>9796</v>
      </c>
    </row>
    <row r="312" spans="1:13" ht="22.5" customHeight="1">
      <c r="A312" s="12" t="s">
        <v>9797</v>
      </c>
      <c r="B312" s="12" t="str" cm="1">
        <f t="array" ref="B312">_xlfn.REGEXEXTRACT(J312, "eid=([^&amp;]+)", 2)</f>
        <v>2-s2.0-85184813782</v>
      </c>
      <c r="C312" s="13">
        <v>0</v>
      </c>
      <c r="D312" s="12" t="s">
        <v>2272</v>
      </c>
      <c r="E312" s="12">
        <v>2023</v>
      </c>
      <c r="F312" s="14" t="s">
        <v>9798</v>
      </c>
      <c r="G312" s="12" t="s">
        <v>7969</v>
      </c>
      <c r="H312" s="12" t="s">
        <v>7969</v>
      </c>
      <c r="I312" s="14" t="s">
        <v>9799</v>
      </c>
      <c r="J312" s="14" t="s">
        <v>9800</v>
      </c>
      <c r="K312" s="12" t="s">
        <v>7972</v>
      </c>
      <c r="L312" s="12" t="s">
        <v>8102</v>
      </c>
      <c r="M312" s="12" t="s">
        <v>2271</v>
      </c>
    </row>
    <row r="313" spans="1:13" ht="22.5" customHeight="1">
      <c r="A313" s="12" t="s">
        <v>9802</v>
      </c>
      <c r="B313" s="12" t="str" cm="1">
        <f t="array" ref="B313">_xlfn.REGEXEXTRACT(J313, "eid=([^&amp;]+)", 2)</f>
        <v>2-s2.0-85186505980</v>
      </c>
      <c r="C313" s="13">
        <v>0</v>
      </c>
      <c r="D313" s="12" t="s">
        <v>9803</v>
      </c>
      <c r="E313" s="12">
        <v>2023</v>
      </c>
      <c r="F313" s="14" t="s">
        <v>9804</v>
      </c>
      <c r="G313" s="12" t="s">
        <v>7969</v>
      </c>
      <c r="H313" s="12" t="s">
        <v>7969</v>
      </c>
      <c r="I313" s="14" t="s">
        <v>9805</v>
      </c>
      <c r="J313" s="14" t="s">
        <v>9806</v>
      </c>
      <c r="K313" s="12" t="s">
        <v>7972</v>
      </c>
      <c r="L313" s="12" t="s">
        <v>8102</v>
      </c>
    </row>
    <row r="314" spans="1:13" ht="22.5" customHeight="1">
      <c r="A314" s="12" t="s">
        <v>9808</v>
      </c>
      <c r="B314" s="12" t="str" cm="1">
        <f t="array" ref="B314">_xlfn.REGEXEXTRACT(J314, "eid=([^&amp;]+)", 2)</f>
        <v>2-s2.0-85179838983</v>
      </c>
      <c r="C314" s="13">
        <v>0</v>
      </c>
      <c r="D314" s="12" t="s">
        <v>9809</v>
      </c>
      <c r="E314" s="12">
        <v>2023</v>
      </c>
      <c r="F314" s="14" t="s">
        <v>9810</v>
      </c>
      <c r="G314" s="12" t="s">
        <v>7969</v>
      </c>
      <c r="H314" s="12" t="s">
        <v>7969</v>
      </c>
      <c r="I314" s="14" t="s">
        <v>9811</v>
      </c>
      <c r="J314" s="14" t="s">
        <v>9812</v>
      </c>
      <c r="K314" s="12" t="s">
        <v>7972</v>
      </c>
      <c r="L314" s="12" t="s">
        <v>8102</v>
      </c>
      <c r="M314" s="12" t="s">
        <v>9813</v>
      </c>
    </row>
    <row r="315" spans="1:13" ht="22.5" customHeight="1">
      <c r="A315" s="12" t="s">
        <v>9815</v>
      </c>
      <c r="B315" s="12" t="str" cm="1">
        <f t="array" ref="B315">_xlfn.REGEXEXTRACT(J315, "eid=([^&amp;]+)", 2)</f>
        <v>2-s2.0-85122826436</v>
      </c>
      <c r="C315" s="13">
        <v>0</v>
      </c>
      <c r="D315" s="12" t="s">
        <v>9816</v>
      </c>
      <c r="E315" s="12">
        <v>2023</v>
      </c>
      <c r="F315" s="14" t="s">
        <v>9817</v>
      </c>
      <c r="G315" s="12">
        <v>52</v>
      </c>
      <c r="H315" s="12">
        <v>5</v>
      </c>
      <c r="I315" s="14" t="s">
        <v>9818</v>
      </c>
      <c r="J315" s="14" t="s">
        <v>9819</v>
      </c>
      <c r="K315" s="12" t="s">
        <v>7972</v>
      </c>
      <c r="L315" s="12" t="s">
        <v>8108</v>
      </c>
      <c r="M315" s="12" t="s">
        <v>9820</v>
      </c>
    </row>
    <row r="316" spans="1:13" ht="22.5" customHeight="1">
      <c r="A316" s="12" t="s">
        <v>9822</v>
      </c>
      <c r="B316" s="12" t="str" cm="1">
        <f t="array" ref="B316">_xlfn.REGEXEXTRACT(J316, "eid=([^&amp;]+)", 2)</f>
        <v>2-s2.0-85177063421</v>
      </c>
      <c r="C316" s="13">
        <v>0</v>
      </c>
      <c r="D316" s="12" t="s">
        <v>9823</v>
      </c>
      <c r="E316" s="12">
        <v>2023</v>
      </c>
      <c r="F316" s="14" t="s">
        <v>8491</v>
      </c>
      <c r="G316" s="12">
        <v>11</v>
      </c>
      <c r="H316" s="12" t="s">
        <v>7969</v>
      </c>
      <c r="I316" s="14" t="s">
        <v>9824</v>
      </c>
      <c r="J316" s="14" t="s">
        <v>9825</v>
      </c>
      <c r="K316" s="12" t="s">
        <v>7972</v>
      </c>
      <c r="L316" s="12" t="s">
        <v>8102</v>
      </c>
    </row>
    <row r="317" spans="1:13" ht="22.5" customHeight="1">
      <c r="A317" s="12" t="s">
        <v>9827</v>
      </c>
      <c r="B317" s="12" t="str" cm="1">
        <f t="array" ref="B317">_xlfn.REGEXEXTRACT(J317, "eid=([^&amp;]+)", 2)</f>
        <v>2-s2.0-85178904857</v>
      </c>
      <c r="C317" s="13">
        <v>0</v>
      </c>
      <c r="D317" s="12" t="s">
        <v>9828</v>
      </c>
      <c r="E317" s="12">
        <v>2023</v>
      </c>
      <c r="F317" s="14" t="s">
        <v>9829</v>
      </c>
      <c r="G317" s="12">
        <v>57</v>
      </c>
      <c r="H317" s="12">
        <v>3</v>
      </c>
      <c r="I317" s="14" t="s">
        <v>9830</v>
      </c>
      <c r="J317" s="14" t="s">
        <v>9831</v>
      </c>
      <c r="K317" s="12" t="s">
        <v>7972</v>
      </c>
      <c r="L317" s="12" t="s">
        <v>9832</v>
      </c>
      <c r="M317" s="12" t="s">
        <v>9833</v>
      </c>
    </row>
    <row r="318" spans="1:13" ht="22.5" customHeight="1">
      <c r="A318" s="12" t="s">
        <v>9835</v>
      </c>
      <c r="B318" s="12" t="str" cm="1">
        <f t="array" ref="B318">_xlfn.REGEXEXTRACT(J318, "eid=([^&amp;]+)", 2)</f>
        <v>2-s2.0-85178345885</v>
      </c>
      <c r="C318" s="13">
        <v>0</v>
      </c>
      <c r="D318" s="12" t="s">
        <v>9836</v>
      </c>
      <c r="E318" s="12">
        <v>2023</v>
      </c>
      <c r="F318" s="14" t="s">
        <v>8781</v>
      </c>
      <c r="G318" s="12">
        <v>3550</v>
      </c>
      <c r="H318" s="12" t="s">
        <v>7969</v>
      </c>
      <c r="I318" s="14" t="s">
        <v>9837</v>
      </c>
      <c r="J318" s="14" t="s">
        <v>9838</v>
      </c>
      <c r="K318" s="12" t="s">
        <v>7972</v>
      </c>
      <c r="L318" s="12" t="s">
        <v>8784</v>
      </c>
      <c r="M318" s="12" t="s">
        <v>7969</v>
      </c>
    </row>
    <row r="319" spans="1:13" ht="22.5" customHeight="1">
      <c r="A319" s="12" t="s">
        <v>9840</v>
      </c>
      <c r="B319" s="12" t="str" cm="1">
        <f t="array" ref="B319">_xlfn.REGEXEXTRACT(J319, "eid=([^&amp;]+)", 2)</f>
        <v>2-s2.0-85176128966</v>
      </c>
      <c r="C319" s="13">
        <v>0</v>
      </c>
      <c r="D319" s="12" t="s">
        <v>9841</v>
      </c>
      <c r="E319" s="12">
        <v>2023</v>
      </c>
      <c r="F319" s="14" t="s">
        <v>9842</v>
      </c>
      <c r="G319" s="12" t="s">
        <v>7969</v>
      </c>
      <c r="H319" s="12" t="s">
        <v>7969</v>
      </c>
      <c r="I319" s="14" t="s">
        <v>9843</v>
      </c>
      <c r="J319" s="14" t="s">
        <v>9844</v>
      </c>
      <c r="K319" s="12" t="s">
        <v>7972</v>
      </c>
      <c r="L319" s="12" t="s">
        <v>8102</v>
      </c>
      <c r="M319" s="12" t="s">
        <v>9845</v>
      </c>
    </row>
    <row r="320" spans="1:13" ht="22.5" customHeight="1">
      <c r="A320" s="12" t="s">
        <v>9846</v>
      </c>
      <c r="B320" s="12" t="str" cm="1">
        <f t="array" ref="B320">_xlfn.REGEXEXTRACT(J320, "eid=([^&amp;]+)", 2)</f>
        <v>2-s2.0-85185369579</v>
      </c>
      <c r="C320" s="13">
        <v>0</v>
      </c>
      <c r="D320" s="12" t="s">
        <v>2239</v>
      </c>
      <c r="E320" s="12">
        <v>2023</v>
      </c>
      <c r="F320" s="14" t="s">
        <v>9847</v>
      </c>
      <c r="G320" s="12" t="s">
        <v>7969</v>
      </c>
      <c r="H320" s="12" t="s">
        <v>7969</v>
      </c>
      <c r="I320" s="14" t="s">
        <v>9848</v>
      </c>
      <c r="J320" s="14" t="s">
        <v>9849</v>
      </c>
      <c r="K320" s="12" t="s">
        <v>7972</v>
      </c>
      <c r="L320" s="12" t="s">
        <v>8102</v>
      </c>
      <c r="M320" s="12" t="s">
        <v>2238</v>
      </c>
    </row>
    <row r="321" spans="1:13" ht="22.5" customHeight="1">
      <c r="A321" s="12" t="s">
        <v>9851</v>
      </c>
      <c r="B321" s="12" t="str" cm="1">
        <f t="array" ref="B321">_xlfn.REGEXEXTRACT(J321, "eid=([^&amp;]+)", 2)</f>
        <v>2-s2.0-85191507936</v>
      </c>
      <c r="C321" s="13">
        <v>0</v>
      </c>
      <c r="D321" s="12" t="s">
        <v>9852</v>
      </c>
      <c r="E321" s="12">
        <v>2023</v>
      </c>
      <c r="F321" s="14" t="s">
        <v>9853</v>
      </c>
      <c r="G321" s="12" t="s">
        <v>7969</v>
      </c>
      <c r="H321" s="12" t="s">
        <v>7969</v>
      </c>
      <c r="I321" s="14" t="s">
        <v>9854</v>
      </c>
      <c r="J321" s="14" t="s">
        <v>9855</v>
      </c>
      <c r="K321" s="12" t="s">
        <v>7972</v>
      </c>
      <c r="L321" s="12" t="s">
        <v>8102</v>
      </c>
      <c r="M321" s="12" t="s">
        <v>9856</v>
      </c>
    </row>
    <row r="322" spans="1:13" ht="22.5" customHeight="1">
      <c r="A322" s="12" t="s">
        <v>9858</v>
      </c>
      <c r="B322" s="12" t="str" cm="1">
        <f t="array" ref="B322">_xlfn.REGEXEXTRACT(J322, "eid=([^&amp;]+)", 2)</f>
        <v>2-s2.0-85148724129</v>
      </c>
      <c r="C322" s="13">
        <v>0</v>
      </c>
      <c r="D322" s="12" t="s">
        <v>9859</v>
      </c>
      <c r="E322" s="12">
        <v>2023</v>
      </c>
      <c r="F322" s="14" t="s">
        <v>9860</v>
      </c>
      <c r="G322" s="12">
        <v>16</v>
      </c>
      <c r="H322" s="12">
        <v>2</v>
      </c>
      <c r="I322" s="14" t="s">
        <v>9861</v>
      </c>
      <c r="J322" s="14" t="s">
        <v>9862</v>
      </c>
      <c r="K322" s="12" t="s">
        <v>7972</v>
      </c>
      <c r="L322" s="12" t="s">
        <v>9292</v>
      </c>
    </row>
    <row r="323" spans="1:13" ht="22.5" customHeight="1">
      <c r="A323" s="12" t="s">
        <v>9864</v>
      </c>
      <c r="B323" s="12" t="str" cm="1">
        <f t="array" ref="B323">_xlfn.REGEXEXTRACT(J323, "eid=([^&amp;]+)", 2)</f>
        <v>2-s2.0-85186749281</v>
      </c>
      <c r="C323" s="13">
        <v>0</v>
      </c>
      <c r="D323" s="12" t="s">
        <v>9865</v>
      </c>
      <c r="E323" s="12">
        <v>2023</v>
      </c>
      <c r="F323" s="14" t="s">
        <v>9866</v>
      </c>
      <c r="G323" s="12" t="s">
        <v>7969</v>
      </c>
      <c r="H323" s="12" t="s">
        <v>7969</v>
      </c>
      <c r="I323" s="14" t="s">
        <v>9867</v>
      </c>
      <c r="J323" s="14" t="s">
        <v>9868</v>
      </c>
      <c r="K323" s="12" t="s">
        <v>7972</v>
      </c>
      <c r="L323" s="12" t="s">
        <v>8102</v>
      </c>
      <c r="M323" s="12" t="s">
        <v>9869</v>
      </c>
    </row>
    <row r="324" spans="1:13" ht="22.5" customHeight="1">
      <c r="A324" s="12" t="s">
        <v>9871</v>
      </c>
      <c r="B324" s="12" t="str" cm="1">
        <f t="array" ref="B324">_xlfn.REGEXEXTRACT(J324, "eid=([^&amp;]+)", 2)</f>
        <v>2-s2.0-85184105564</v>
      </c>
      <c r="C324" s="13">
        <v>0</v>
      </c>
      <c r="D324" s="12" t="s">
        <v>9872</v>
      </c>
      <c r="E324" s="12">
        <v>2023</v>
      </c>
      <c r="F324" s="14" t="s">
        <v>9013</v>
      </c>
      <c r="G324" s="12">
        <v>229</v>
      </c>
      <c r="H324" s="12" t="s">
        <v>7969</v>
      </c>
      <c r="I324" s="14" t="s">
        <v>9873</v>
      </c>
      <c r="J324" s="14" t="s">
        <v>9874</v>
      </c>
      <c r="K324" s="12" t="s">
        <v>7972</v>
      </c>
      <c r="L324" s="12" t="s">
        <v>7993</v>
      </c>
    </row>
    <row r="325" spans="1:13" ht="22.5" customHeight="1">
      <c r="A325" s="12" t="s">
        <v>9876</v>
      </c>
      <c r="B325" s="12" t="str" cm="1">
        <f t="array" ref="B325">_xlfn.REGEXEXTRACT(J325, "eid=([^&amp;]+)", 2)</f>
        <v>2-s2.0-85145263700</v>
      </c>
      <c r="C325" s="13">
        <v>0</v>
      </c>
      <c r="D325" s="12" t="s">
        <v>9877</v>
      </c>
      <c r="E325" s="12">
        <v>2023</v>
      </c>
      <c r="F325" s="14" t="s">
        <v>8024</v>
      </c>
      <c r="G325" s="12">
        <v>126</v>
      </c>
      <c r="H325" s="12" t="s">
        <v>7969</v>
      </c>
      <c r="I325" s="14" t="s">
        <v>9878</v>
      </c>
      <c r="J325" s="14" t="s">
        <v>9879</v>
      </c>
      <c r="K325" s="12" t="s">
        <v>7972</v>
      </c>
      <c r="L325" s="12" t="s">
        <v>8027</v>
      </c>
      <c r="M325" s="12" t="s">
        <v>9880</v>
      </c>
    </row>
    <row r="326" spans="1:13" ht="22.5" customHeight="1">
      <c r="A326" s="12" t="s">
        <v>9882</v>
      </c>
      <c r="B326" s="12" t="str" cm="1">
        <f t="array" ref="B326">_xlfn.REGEXEXTRACT(J326, "eid=([^&amp;]+)", 2)</f>
        <v>2-s2.0-85184814125</v>
      </c>
      <c r="C326" s="13">
        <v>0</v>
      </c>
      <c r="D326" s="12" t="s">
        <v>9883</v>
      </c>
      <c r="E326" s="12">
        <v>2023</v>
      </c>
      <c r="F326" s="14" t="s">
        <v>9884</v>
      </c>
      <c r="G326" s="12" t="s">
        <v>7969</v>
      </c>
      <c r="H326" s="12" t="s">
        <v>7969</v>
      </c>
      <c r="I326" s="14" t="s">
        <v>9885</v>
      </c>
      <c r="J326" s="14" t="s">
        <v>9886</v>
      </c>
      <c r="K326" s="12" t="s">
        <v>7972</v>
      </c>
      <c r="L326" s="12" t="s">
        <v>8102</v>
      </c>
      <c r="M326" s="12" t="s">
        <v>9887</v>
      </c>
    </row>
    <row r="327" spans="1:13" ht="22.5" customHeight="1">
      <c r="A327" s="12" t="s">
        <v>9889</v>
      </c>
      <c r="B327" s="12" t="str" cm="1">
        <f t="array" ref="B327">_xlfn.REGEXEXTRACT(J327, "eid=([^&amp;]+)", 2)</f>
        <v>2-s2.0-85184107188</v>
      </c>
      <c r="C327" s="13">
        <v>0</v>
      </c>
      <c r="D327" s="12" t="s">
        <v>9890</v>
      </c>
      <c r="E327" s="12">
        <v>2023</v>
      </c>
      <c r="F327" s="14" t="s">
        <v>9013</v>
      </c>
      <c r="G327" s="12">
        <v>230</v>
      </c>
      <c r="H327" s="12" t="s">
        <v>7969</v>
      </c>
      <c r="I327" s="14" t="s">
        <v>9891</v>
      </c>
      <c r="J327" s="14" t="s">
        <v>9892</v>
      </c>
      <c r="K327" s="12" t="s">
        <v>7972</v>
      </c>
      <c r="L327" s="12" t="s">
        <v>7993</v>
      </c>
    </row>
    <row r="328" spans="1:13" ht="22.5" customHeight="1">
      <c r="A328" s="12" t="s">
        <v>9894</v>
      </c>
      <c r="B328" s="12" t="str" cm="1">
        <f t="array" ref="B328">_xlfn.REGEXEXTRACT(J328, "eid=([^&amp;]+)", 2)</f>
        <v>2-s2.0-85185880719</v>
      </c>
      <c r="C328" s="13">
        <v>0</v>
      </c>
      <c r="D328" s="12" t="s">
        <v>9895</v>
      </c>
      <c r="E328" s="12">
        <v>2023</v>
      </c>
      <c r="F328" s="14" t="s">
        <v>9896</v>
      </c>
      <c r="G328" s="12" t="s">
        <v>7969</v>
      </c>
      <c r="H328" s="12" t="s">
        <v>7969</v>
      </c>
      <c r="I328" s="14" t="s">
        <v>9897</v>
      </c>
      <c r="J328" s="14" t="s">
        <v>9898</v>
      </c>
      <c r="K328" s="12" t="s">
        <v>7972</v>
      </c>
      <c r="L328" s="12" t="s">
        <v>8102</v>
      </c>
      <c r="M328" s="12" t="s">
        <v>9899</v>
      </c>
    </row>
    <row r="329" spans="1:13" ht="22.5" customHeight="1">
      <c r="A329" s="12" t="s">
        <v>9901</v>
      </c>
      <c r="B329" s="12" t="str" cm="1">
        <f t="array" ref="B329">_xlfn.REGEXEXTRACT(J329, "eid=([^&amp;]+)", 2)</f>
        <v>2-s2.0-85184980280</v>
      </c>
      <c r="C329" s="13">
        <v>0</v>
      </c>
      <c r="D329" s="12" t="s">
        <v>9902</v>
      </c>
      <c r="E329" s="12">
        <v>2023</v>
      </c>
      <c r="F329" s="14" t="s">
        <v>9780</v>
      </c>
      <c r="G329" s="12" t="s">
        <v>7969</v>
      </c>
      <c r="H329" s="12" t="s">
        <v>7969</v>
      </c>
      <c r="I329" s="14" t="s">
        <v>9903</v>
      </c>
      <c r="J329" s="14" t="s">
        <v>9904</v>
      </c>
      <c r="K329" s="12" t="s">
        <v>7972</v>
      </c>
      <c r="L329" s="12" t="s">
        <v>8102</v>
      </c>
      <c r="M329" s="12" t="s">
        <v>9905</v>
      </c>
    </row>
    <row r="330" spans="1:13" ht="22.5" customHeight="1">
      <c r="A330" s="12" t="s">
        <v>9907</v>
      </c>
      <c r="B330" s="12" t="str" cm="1">
        <f t="array" ref="B330">_xlfn.REGEXEXTRACT(J330, "eid=([^&amp;]+)", 2)</f>
        <v>2-s2.0-85178999457</v>
      </c>
      <c r="C330" s="13">
        <v>0</v>
      </c>
      <c r="D330" s="12" t="s">
        <v>9908</v>
      </c>
      <c r="E330" s="12">
        <v>2023</v>
      </c>
      <c r="F330" s="14" t="s">
        <v>9909</v>
      </c>
      <c r="G330" s="12">
        <v>2023</v>
      </c>
      <c r="H330" s="12" t="s">
        <v>7969</v>
      </c>
      <c r="I330" s="14" t="s">
        <v>9910</v>
      </c>
      <c r="J330" s="14" t="s">
        <v>9911</v>
      </c>
      <c r="K330" s="12" t="s">
        <v>7972</v>
      </c>
      <c r="L330" s="12" t="s">
        <v>9912</v>
      </c>
      <c r="M330" s="12" t="s">
        <v>7969</v>
      </c>
    </row>
    <row r="331" spans="1:13" ht="22.5" customHeight="1">
      <c r="A331" s="12" t="s">
        <v>9914</v>
      </c>
      <c r="B331" s="12" t="str" cm="1">
        <f t="array" ref="B331">_xlfn.REGEXEXTRACT(J331, "eid=([^&amp;]+)", 2)</f>
        <v>2-s2.0-85185299339</v>
      </c>
      <c r="C331" s="13">
        <v>0</v>
      </c>
      <c r="D331" s="12" t="s">
        <v>9915</v>
      </c>
      <c r="E331" s="12">
        <v>2023</v>
      </c>
      <c r="F331" s="14" t="s">
        <v>9916</v>
      </c>
      <c r="G331" s="12">
        <v>22</v>
      </c>
      <c r="H331" s="12">
        <v>4</v>
      </c>
      <c r="I331" s="14" t="s">
        <v>9917</v>
      </c>
      <c r="J331" s="14" t="s">
        <v>9918</v>
      </c>
      <c r="K331" s="12" t="s">
        <v>7972</v>
      </c>
      <c r="L331" s="12" t="s">
        <v>9919</v>
      </c>
    </row>
    <row r="332" spans="1:13" ht="22.5" customHeight="1">
      <c r="A332" s="12" t="s">
        <v>9921</v>
      </c>
      <c r="B332" s="12" t="str" cm="1">
        <f t="array" ref="B332">_xlfn.REGEXEXTRACT(J332, "eid=([^&amp;]+)", 2)</f>
        <v>2-s2.0-85149848828</v>
      </c>
      <c r="C332" s="13">
        <v>0</v>
      </c>
      <c r="D332" s="12" t="s">
        <v>9922</v>
      </c>
      <c r="E332" s="12">
        <v>2023</v>
      </c>
      <c r="F332" s="14" t="s">
        <v>9923</v>
      </c>
      <c r="G332" s="12">
        <v>168</v>
      </c>
      <c r="H332" s="12" t="s">
        <v>7969</v>
      </c>
      <c r="I332" s="14" t="s">
        <v>9924</v>
      </c>
      <c r="J332" s="14" t="s">
        <v>9925</v>
      </c>
      <c r="K332" s="12" t="s">
        <v>7972</v>
      </c>
      <c r="L332" s="12" t="s">
        <v>7993</v>
      </c>
      <c r="M332" s="12" t="s">
        <v>9926</v>
      </c>
    </row>
    <row r="333" spans="1:13" ht="22.5" customHeight="1">
      <c r="A333" s="12" t="s">
        <v>9928</v>
      </c>
      <c r="B333" s="12" t="str" cm="1">
        <f t="array" ref="B333">_xlfn.REGEXEXTRACT(J333, "eid=([^&amp;]+)", 2)</f>
        <v>2-s2.0-85197316594</v>
      </c>
      <c r="C333" s="13">
        <v>0</v>
      </c>
      <c r="D333" s="12" t="s">
        <v>9929</v>
      </c>
      <c r="E333" s="12">
        <v>2023</v>
      </c>
      <c r="F333" s="14" t="s">
        <v>9930</v>
      </c>
      <c r="G333" s="12">
        <v>16</v>
      </c>
      <c r="H333" s="12">
        <v>4</v>
      </c>
      <c r="I333" s="14" t="s">
        <v>9931</v>
      </c>
      <c r="J333" s="14" t="s">
        <v>9932</v>
      </c>
      <c r="K333" s="12" t="s">
        <v>7972</v>
      </c>
      <c r="L333" s="12" t="s">
        <v>9617</v>
      </c>
      <c r="M333" s="12" t="s">
        <v>9933</v>
      </c>
    </row>
    <row r="334" spans="1:13" ht="22.5" customHeight="1">
      <c r="A334" s="12" t="s">
        <v>9935</v>
      </c>
      <c r="B334" s="12" t="str" cm="1">
        <f t="array" ref="B334">_xlfn.REGEXEXTRACT(J334, "eid=([^&amp;]+)", 2)</f>
        <v>2-s2.0-85183028199</v>
      </c>
      <c r="C334" s="13">
        <v>0</v>
      </c>
      <c r="D334" s="12" t="s">
        <v>9936</v>
      </c>
      <c r="E334" s="12">
        <v>2023</v>
      </c>
      <c r="F334" s="14" t="s">
        <v>9937</v>
      </c>
      <c r="G334" s="12" t="s">
        <v>7969</v>
      </c>
      <c r="H334" s="12" t="s">
        <v>7969</v>
      </c>
      <c r="I334" s="14" t="s">
        <v>9938</v>
      </c>
      <c r="J334" s="14" t="s">
        <v>9939</v>
      </c>
      <c r="K334" s="12" t="s">
        <v>7972</v>
      </c>
      <c r="L334" s="12" t="s">
        <v>8102</v>
      </c>
      <c r="M334" s="12" t="s">
        <v>9940</v>
      </c>
    </row>
    <row r="335" spans="1:13" ht="22.5" customHeight="1">
      <c r="A335" s="12" t="s">
        <v>9942</v>
      </c>
      <c r="B335" s="12" t="str" cm="1">
        <f t="array" ref="B335">_xlfn.REGEXEXTRACT(J335, "eid=([^&amp;]+)", 2)</f>
        <v>2-s2.0-85186119263</v>
      </c>
      <c r="C335" s="13">
        <v>0</v>
      </c>
      <c r="D335" s="12" t="s">
        <v>9943</v>
      </c>
      <c r="E335" s="12">
        <v>2023</v>
      </c>
      <c r="F335" s="14" t="s">
        <v>9944</v>
      </c>
      <c r="G335" s="12" t="s">
        <v>7969</v>
      </c>
      <c r="H335" s="12" t="s">
        <v>7969</v>
      </c>
      <c r="I335" s="14" t="s">
        <v>9945</v>
      </c>
      <c r="J335" s="14" t="s">
        <v>9946</v>
      </c>
      <c r="K335" s="12" t="s">
        <v>7972</v>
      </c>
      <c r="L335" s="12" t="s">
        <v>8102</v>
      </c>
      <c r="M335" s="12" t="s">
        <v>9947</v>
      </c>
    </row>
    <row r="336" spans="1:13" ht="22.5" customHeight="1">
      <c r="A336" s="12" t="s">
        <v>9949</v>
      </c>
      <c r="B336" s="12" t="str" cm="1">
        <f t="array" ref="B336">_xlfn.REGEXEXTRACT(J336, "eid=([^&amp;]+)", 2)</f>
        <v>2-s2.0-85177072713</v>
      </c>
      <c r="C336" s="13">
        <v>0</v>
      </c>
      <c r="D336" s="12" t="s">
        <v>9950</v>
      </c>
      <c r="E336" s="12">
        <v>2023</v>
      </c>
      <c r="F336" s="14" t="s">
        <v>8491</v>
      </c>
      <c r="G336" s="12">
        <v>11</v>
      </c>
      <c r="H336" s="12" t="s">
        <v>7969</v>
      </c>
      <c r="I336" s="14" t="s">
        <v>9951</v>
      </c>
      <c r="J336" s="14" t="s">
        <v>9952</v>
      </c>
      <c r="K336" s="12" t="s">
        <v>7972</v>
      </c>
      <c r="L336" s="12" t="s">
        <v>8102</v>
      </c>
    </row>
    <row r="337" spans="1:13" ht="22.5" customHeight="1">
      <c r="A337" s="12" t="s">
        <v>9954</v>
      </c>
      <c r="B337" s="12" t="str" cm="1">
        <f t="array" ref="B337">_xlfn.REGEXEXTRACT(J337, "eid=([^&amp;]+)", 2)</f>
        <v>2-s2.0-85176294409</v>
      </c>
      <c r="C337" s="13">
        <v>0</v>
      </c>
      <c r="D337" s="12" t="s">
        <v>9955</v>
      </c>
      <c r="E337" s="12">
        <v>2023</v>
      </c>
      <c r="F337" s="14" t="s">
        <v>9309</v>
      </c>
      <c r="G337" s="12" t="s">
        <v>7969</v>
      </c>
      <c r="H337" s="12" t="s">
        <v>7969</v>
      </c>
      <c r="I337" s="14" t="s">
        <v>7969</v>
      </c>
      <c r="J337" s="14" t="s">
        <v>9956</v>
      </c>
      <c r="K337" s="12" t="s">
        <v>7972</v>
      </c>
      <c r="L337" s="12" t="s">
        <v>8826</v>
      </c>
      <c r="M337" s="12" t="s">
        <v>7969</v>
      </c>
    </row>
    <row r="338" spans="1:13" ht="22.5" customHeight="1">
      <c r="A338" s="12" t="s">
        <v>9958</v>
      </c>
      <c r="B338" s="12" t="str" cm="1">
        <f t="array" ref="B338">_xlfn.REGEXEXTRACT(J338, "eid=([^&amp;]+)", 2)</f>
        <v>2-s2.0-85173496123</v>
      </c>
      <c r="C338" s="13">
        <v>0</v>
      </c>
      <c r="D338" s="12" t="s">
        <v>9959</v>
      </c>
      <c r="E338" s="12">
        <v>2023</v>
      </c>
      <c r="F338" s="14" t="s">
        <v>8233</v>
      </c>
      <c r="G338" s="12">
        <v>3</v>
      </c>
      <c r="H338" s="12">
        <v>1</v>
      </c>
      <c r="I338" s="14" t="s">
        <v>9960</v>
      </c>
      <c r="J338" s="14" t="s">
        <v>9961</v>
      </c>
      <c r="K338" s="12" t="s">
        <v>7972</v>
      </c>
      <c r="L338" s="12" t="s">
        <v>8012</v>
      </c>
    </row>
    <row r="339" spans="1:13" ht="22.5" customHeight="1">
      <c r="A339" s="12" t="s">
        <v>9963</v>
      </c>
      <c r="B339" s="12" t="str" cm="1">
        <f t="array" ref="B339">_xlfn.REGEXEXTRACT(J339, "eid=([^&amp;]+)", 2)</f>
        <v>2-s2.0-85139460123</v>
      </c>
      <c r="C339" s="13">
        <v>0</v>
      </c>
      <c r="D339" s="12" t="s">
        <v>9964</v>
      </c>
      <c r="E339" s="12">
        <v>2023</v>
      </c>
      <c r="F339" s="14" t="s">
        <v>9340</v>
      </c>
      <c r="G339" s="12">
        <v>128</v>
      </c>
      <c r="H339" s="12">
        <v>3</v>
      </c>
      <c r="I339" s="14" t="s">
        <v>9965</v>
      </c>
      <c r="J339" s="14" t="s">
        <v>9966</v>
      </c>
      <c r="K339" s="12" t="s">
        <v>7972</v>
      </c>
      <c r="L339" s="12" t="s">
        <v>7978</v>
      </c>
      <c r="M339" s="12" t="s">
        <v>9967</v>
      </c>
    </row>
    <row r="340" spans="1:13" ht="22.5" customHeight="1">
      <c r="A340" s="12" t="s">
        <v>9969</v>
      </c>
      <c r="B340" s="12" t="str" cm="1">
        <f t="array" ref="B340">_xlfn.REGEXEXTRACT(J340, "eid=([^&amp;]+)", 2)</f>
        <v>2-s2.0-85150035522</v>
      </c>
      <c r="C340" s="13">
        <v>0</v>
      </c>
      <c r="D340" s="12" t="s">
        <v>9970</v>
      </c>
      <c r="E340" s="12">
        <v>2023</v>
      </c>
      <c r="F340" s="14" t="s">
        <v>9971</v>
      </c>
      <c r="G340" s="12">
        <v>138</v>
      </c>
      <c r="H340" s="12" t="s">
        <v>7969</v>
      </c>
      <c r="I340" s="14" t="s">
        <v>9972</v>
      </c>
      <c r="J340" s="14" t="s">
        <v>9973</v>
      </c>
      <c r="K340" s="12" t="s">
        <v>7972</v>
      </c>
      <c r="L340" s="12" t="s">
        <v>7993</v>
      </c>
      <c r="M340" s="12" t="s">
        <v>9974</v>
      </c>
    </row>
    <row r="341" spans="1:13" ht="22.5" customHeight="1">
      <c r="A341" s="12" t="s">
        <v>9976</v>
      </c>
      <c r="B341" s="12" t="str" cm="1">
        <f t="array" ref="B341">_xlfn.REGEXEXTRACT(J341, "eid=([^&amp;]+)", 2)</f>
        <v>2-s2.0-85182266992</v>
      </c>
      <c r="C341" s="13">
        <v>0</v>
      </c>
      <c r="D341" s="12" t="s">
        <v>9977</v>
      </c>
      <c r="E341" s="12">
        <v>2023</v>
      </c>
      <c r="F341" s="14" t="s">
        <v>9978</v>
      </c>
      <c r="G341" s="12" t="s">
        <v>7969</v>
      </c>
      <c r="H341" s="12" t="s">
        <v>7969</v>
      </c>
      <c r="I341" s="14" t="s">
        <v>9979</v>
      </c>
      <c r="J341" s="14" t="s">
        <v>9980</v>
      </c>
      <c r="K341" s="12" t="s">
        <v>7972</v>
      </c>
      <c r="L341" s="12" t="s">
        <v>8102</v>
      </c>
      <c r="M341" s="12" t="s">
        <v>9981</v>
      </c>
    </row>
    <row r="342" spans="1:13" ht="22.5" customHeight="1">
      <c r="A342" s="12" t="s">
        <v>9983</v>
      </c>
      <c r="B342" s="12" t="str" cm="1">
        <f t="array" ref="B342">_xlfn.REGEXEXTRACT(J342, "eid=([^&amp;]+)", 2)</f>
        <v>2-s2.0-85179126010</v>
      </c>
      <c r="C342" s="13">
        <v>0</v>
      </c>
      <c r="D342" s="12" t="s">
        <v>9984</v>
      </c>
      <c r="E342" s="12">
        <v>2023</v>
      </c>
      <c r="F342" s="14" t="s">
        <v>9985</v>
      </c>
      <c r="G342" s="12" t="s">
        <v>7969</v>
      </c>
      <c r="H342" s="12" t="s">
        <v>7969</v>
      </c>
      <c r="I342" s="14" t="s">
        <v>9986</v>
      </c>
      <c r="J342" s="14" t="s">
        <v>9987</v>
      </c>
      <c r="K342" s="12" t="s">
        <v>7972</v>
      </c>
      <c r="L342" s="12" t="s">
        <v>8102</v>
      </c>
      <c r="M342" s="12" t="s">
        <v>9988</v>
      </c>
    </row>
    <row r="343" spans="1:13" ht="22.5" customHeight="1">
      <c r="A343" s="12" t="s">
        <v>9990</v>
      </c>
      <c r="B343" s="12" t="str" cm="1">
        <f t="array" ref="B343">_xlfn.REGEXEXTRACT(J343, "eid=([^&amp;]+)", 2)</f>
        <v>2-s2.0-85147551447</v>
      </c>
      <c r="C343" s="13">
        <v>0</v>
      </c>
      <c r="D343" s="12" t="s">
        <v>9991</v>
      </c>
      <c r="E343" s="12">
        <v>2023</v>
      </c>
      <c r="F343" s="14" t="s">
        <v>8293</v>
      </c>
      <c r="G343" s="12">
        <v>73</v>
      </c>
      <c r="H343" s="12" t="s">
        <v>7969</v>
      </c>
      <c r="I343" s="14" t="s">
        <v>9992</v>
      </c>
      <c r="J343" s="14" t="s">
        <v>9993</v>
      </c>
      <c r="K343" s="12" t="s">
        <v>7972</v>
      </c>
      <c r="L343" s="12" t="s">
        <v>8027</v>
      </c>
      <c r="M343" s="12" t="s">
        <v>9994</v>
      </c>
    </row>
    <row r="344" spans="1:13" ht="22.5" customHeight="1">
      <c r="A344" s="12" t="s">
        <v>9996</v>
      </c>
      <c r="B344" s="12" t="str" cm="1">
        <f t="array" ref="B344">_xlfn.REGEXEXTRACT(J344, "eid=([^&amp;]+)", 2)</f>
        <v>2-s2.0-85180876609</v>
      </c>
      <c r="C344" s="13">
        <v>0</v>
      </c>
      <c r="D344" s="12" t="s">
        <v>9997</v>
      </c>
      <c r="E344" s="12">
        <v>2023</v>
      </c>
      <c r="F344" s="14" t="s">
        <v>9998</v>
      </c>
      <c r="G344" s="12">
        <v>4</v>
      </c>
      <c r="H344" s="12">
        <v>1</v>
      </c>
      <c r="I344" s="14" t="s">
        <v>9999</v>
      </c>
      <c r="J344" s="14" t="s">
        <v>10000</v>
      </c>
      <c r="K344" s="12" t="s">
        <v>7972</v>
      </c>
      <c r="L344" s="12" t="s">
        <v>8012</v>
      </c>
    </row>
    <row r="345" spans="1:13" ht="22.5" customHeight="1">
      <c r="A345" s="12" t="s">
        <v>10002</v>
      </c>
      <c r="B345" s="12" t="str" cm="1">
        <f t="array" ref="B345">_xlfn.REGEXEXTRACT(J345, "eid=([^&amp;]+)", 2)</f>
        <v>2-s2.0-85183353928</v>
      </c>
      <c r="C345" s="13">
        <v>0</v>
      </c>
      <c r="D345" s="12" t="s">
        <v>10003</v>
      </c>
      <c r="E345" s="12">
        <v>2023</v>
      </c>
      <c r="F345" s="14" t="s">
        <v>10004</v>
      </c>
      <c r="G345" s="12">
        <v>3</v>
      </c>
      <c r="H345" s="12">
        <v>4</v>
      </c>
      <c r="I345" s="14" t="s">
        <v>10005</v>
      </c>
      <c r="J345" s="14" t="s">
        <v>10006</v>
      </c>
      <c r="K345" s="12" t="s">
        <v>7972</v>
      </c>
      <c r="L345" s="12" t="s">
        <v>10007</v>
      </c>
    </row>
    <row r="346" spans="1:13" ht="22.5" customHeight="1">
      <c r="A346" s="12" t="s">
        <v>10008</v>
      </c>
      <c r="B346" s="12" t="str" cm="1">
        <f t="array" ref="B346">_xlfn.REGEXEXTRACT(J346, "eid=([^&amp;]+)", 2)</f>
        <v>2-s2.0-85187302724</v>
      </c>
      <c r="C346" s="13">
        <v>0</v>
      </c>
      <c r="D346" s="12" t="s">
        <v>2205</v>
      </c>
      <c r="E346" s="12">
        <v>2023</v>
      </c>
      <c r="F346" s="14" t="s">
        <v>9706</v>
      </c>
      <c r="G346" s="12" t="s">
        <v>7969</v>
      </c>
      <c r="H346" s="12" t="s">
        <v>7969</v>
      </c>
      <c r="I346" s="14" t="s">
        <v>10009</v>
      </c>
      <c r="J346" s="14" t="s">
        <v>10010</v>
      </c>
      <c r="K346" s="12" t="s">
        <v>7972</v>
      </c>
      <c r="L346" s="12" t="s">
        <v>8102</v>
      </c>
      <c r="M346" s="12" t="s">
        <v>2204</v>
      </c>
    </row>
    <row r="347" spans="1:13" ht="22.5" customHeight="1">
      <c r="A347" s="12" t="s">
        <v>10012</v>
      </c>
      <c r="B347" s="12" t="str" cm="1">
        <f t="array" ref="B347">_xlfn.REGEXEXTRACT(J347, "eid=([^&amp;]+)", 2)</f>
        <v>2-s2.0-85177573031</v>
      </c>
      <c r="C347" s="13">
        <v>0</v>
      </c>
      <c r="D347" s="12" t="s">
        <v>10013</v>
      </c>
      <c r="E347" s="12">
        <v>2023</v>
      </c>
      <c r="F347" s="14" t="s">
        <v>10014</v>
      </c>
      <c r="G347" s="12" t="s">
        <v>7969</v>
      </c>
      <c r="H347" s="12" t="s">
        <v>7969</v>
      </c>
      <c r="I347" s="14" t="s">
        <v>10015</v>
      </c>
      <c r="J347" s="14" t="s">
        <v>10016</v>
      </c>
      <c r="K347" s="12" t="s">
        <v>7972</v>
      </c>
      <c r="L347" s="12" t="s">
        <v>8102</v>
      </c>
      <c r="M347" s="12" t="s">
        <v>10017</v>
      </c>
    </row>
    <row r="348" spans="1:13" ht="22.5" customHeight="1">
      <c r="A348" s="12" t="s">
        <v>10019</v>
      </c>
      <c r="B348" s="12" t="str" cm="1">
        <f t="array" ref="B348">_xlfn.REGEXEXTRACT(J348, "eid=([^&amp;]+)", 2)</f>
        <v>2-s2.0-85189353059</v>
      </c>
      <c r="C348" s="13">
        <v>0</v>
      </c>
      <c r="D348" s="12" t="s">
        <v>10020</v>
      </c>
      <c r="E348" s="12">
        <v>2023</v>
      </c>
      <c r="F348" s="14" t="s">
        <v>10021</v>
      </c>
      <c r="G348" s="12" t="s">
        <v>7969</v>
      </c>
      <c r="H348" s="12" t="s">
        <v>7969</v>
      </c>
      <c r="I348" s="14" t="s">
        <v>10022</v>
      </c>
      <c r="J348" s="14" t="s">
        <v>10023</v>
      </c>
      <c r="K348" s="12" t="s">
        <v>7972</v>
      </c>
      <c r="L348" s="12" t="s">
        <v>8102</v>
      </c>
      <c r="M348" s="12" t="s">
        <v>10024</v>
      </c>
    </row>
    <row r="349" spans="1:13" ht="22.5" customHeight="1">
      <c r="A349" s="12" t="s">
        <v>10026</v>
      </c>
      <c r="B349" s="12" t="str" cm="1">
        <f t="array" ref="B349">_xlfn.REGEXEXTRACT(J349, "eid=([^&amp;]+)", 2)</f>
        <v>2-s2.0-85179845980</v>
      </c>
      <c r="C349" s="13">
        <v>0</v>
      </c>
      <c r="D349" s="12" t="s">
        <v>10027</v>
      </c>
      <c r="E349" s="12">
        <v>2023</v>
      </c>
      <c r="F349" s="14" t="s">
        <v>9810</v>
      </c>
      <c r="G349" s="12" t="s">
        <v>7969</v>
      </c>
      <c r="H349" s="12" t="s">
        <v>7969</v>
      </c>
      <c r="I349" s="14" t="s">
        <v>10028</v>
      </c>
      <c r="J349" s="14" t="s">
        <v>10029</v>
      </c>
      <c r="K349" s="12" t="s">
        <v>7972</v>
      </c>
      <c r="L349" s="12" t="s">
        <v>8102</v>
      </c>
      <c r="M349" s="12" t="s">
        <v>10030</v>
      </c>
    </row>
    <row r="350" spans="1:13" ht="22.5" customHeight="1">
      <c r="A350" s="12" t="s">
        <v>10031</v>
      </c>
      <c r="B350" s="12" t="str" cm="1">
        <f t="array" ref="B350">_xlfn.REGEXEXTRACT(J350, "eid=([^&amp;]+)", 2)</f>
        <v>2-s2.0-85153773939</v>
      </c>
      <c r="C350" s="13">
        <v>0</v>
      </c>
      <c r="D350" s="12" t="s">
        <v>2802</v>
      </c>
      <c r="E350" s="12">
        <v>2023</v>
      </c>
      <c r="F350" s="14" t="s">
        <v>10032</v>
      </c>
      <c r="G350" s="12">
        <v>12</v>
      </c>
      <c r="H350" s="12">
        <v>2</v>
      </c>
      <c r="I350" s="14" t="s">
        <v>10033</v>
      </c>
      <c r="J350" s="14" t="s">
        <v>10034</v>
      </c>
      <c r="K350" s="12" t="s">
        <v>7972</v>
      </c>
      <c r="L350" s="12" t="s">
        <v>9292</v>
      </c>
    </row>
    <row r="351" spans="1:13" ht="22.5" customHeight="1">
      <c r="A351" s="12" t="s">
        <v>10036</v>
      </c>
      <c r="B351" s="12" t="str" cm="1">
        <f t="array" ref="B351">_xlfn.REGEXEXTRACT(J351, "eid=([^&amp;]+)", 2)</f>
        <v>2-s2.0-85150294168</v>
      </c>
      <c r="C351" s="13">
        <v>0</v>
      </c>
      <c r="D351" s="12" t="s">
        <v>10037</v>
      </c>
      <c r="E351" s="12">
        <v>2023</v>
      </c>
      <c r="F351" s="14" t="s">
        <v>8024</v>
      </c>
      <c r="G351" s="12">
        <v>128</v>
      </c>
      <c r="H351" s="12" t="s">
        <v>7969</v>
      </c>
      <c r="I351" s="14" t="s">
        <v>10038</v>
      </c>
      <c r="J351" s="14" t="s">
        <v>10039</v>
      </c>
      <c r="K351" s="12" t="s">
        <v>7972</v>
      </c>
      <c r="L351" s="12" t="s">
        <v>8027</v>
      </c>
      <c r="M351" s="12" t="s">
        <v>10040</v>
      </c>
    </row>
    <row r="352" spans="1:13" ht="22.5" customHeight="1">
      <c r="A352" s="12" t="s">
        <v>10042</v>
      </c>
      <c r="B352" s="12" t="str" cm="1">
        <f t="array" ref="B352">_xlfn.REGEXEXTRACT(J352, "eid=([^&amp;]+)", 2)</f>
        <v>2-s2.0-85191353443</v>
      </c>
      <c r="C352" s="13">
        <v>0</v>
      </c>
      <c r="D352" s="12" t="s">
        <v>10043</v>
      </c>
      <c r="E352" s="12">
        <v>2023</v>
      </c>
      <c r="F352" s="14" t="s">
        <v>10044</v>
      </c>
      <c r="G352" s="12" t="s">
        <v>7969</v>
      </c>
      <c r="H352" s="12" t="s">
        <v>7969</v>
      </c>
      <c r="I352" s="14" t="s">
        <v>10045</v>
      </c>
      <c r="J352" s="14" t="s">
        <v>10046</v>
      </c>
      <c r="K352" s="12" t="s">
        <v>7972</v>
      </c>
      <c r="L352" s="12" t="s">
        <v>8102</v>
      </c>
      <c r="M352" s="12" t="s">
        <v>10047</v>
      </c>
    </row>
    <row r="353" spans="1:13" ht="22.5" customHeight="1">
      <c r="A353" s="12" t="s">
        <v>10049</v>
      </c>
      <c r="B353" s="12" t="str" cm="1">
        <f t="array" ref="B353">_xlfn.REGEXEXTRACT(J353, "eid=([^&amp;]+)", 2)</f>
        <v>2-s2.0-85159299326</v>
      </c>
      <c r="C353" s="13">
        <v>0</v>
      </c>
      <c r="D353" s="12" t="s">
        <v>10050</v>
      </c>
      <c r="E353" s="12">
        <v>2023</v>
      </c>
      <c r="F353" s="14" t="s">
        <v>10051</v>
      </c>
      <c r="G353" s="12">
        <v>7</v>
      </c>
      <c r="H353" s="12">
        <v>2</v>
      </c>
      <c r="I353" s="14" t="s">
        <v>10052</v>
      </c>
      <c r="J353" s="14" t="s">
        <v>10053</v>
      </c>
      <c r="K353" s="12" t="s">
        <v>7972</v>
      </c>
      <c r="L353" s="12" t="s">
        <v>9292</v>
      </c>
    </row>
    <row r="354" spans="1:13" ht="22.5" customHeight="1">
      <c r="A354" s="12" t="s">
        <v>10055</v>
      </c>
      <c r="B354" s="12" t="str" cm="1">
        <f t="array" ref="B354">_xlfn.REGEXEXTRACT(J354, "eid=([^&amp;]+)", 2)</f>
        <v>2-s2.0-85212294928</v>
      </c>
      <c r="C354" s="13">
        <v>0</v>
      </c>
      <c r="D354" s="12" t="s">
        <v>10056</v>
      </c>
      <c r="E354" s="12">
        <v>2023</v>
      </c>
      <c r="F354" s="14" t="s">
        <v>9732</v>
      </c>
      <c r="G354" s="12">
        <v>508</v>
      </c>
      <c r="H354" s="12" t="s">
        <v>7969</v>
      </c>
      <c r="I354" s="14" t="s">
        <v>7969</v>
      </c>
      <c r="J354" s="14" t="s">
        <v>10057</v>
      </c>
      <c r="K354" s="12" t="s">
        <v>7972</v>
      </c>
      <c r="L354" s="12" t="s">
        <v>7985</v>
      </c>
      <c r="M354" s="12" t="s">
        <v>7969</v>
      </c>
    </row>
    <row r="355" spans="1:13" ht="22.5" customHeight="1">
      <c r="A355" s="12" t="s">
        <v>10059</v>
      </c>
      <c r="B355" s="12" t="str" cm="1">
        <f t="array" ref="B355">_xlfn.REGEXEXTRACT(J355, "eid=([^&amp;]+)", 2)</f>
        <v>2-s2.0-85178554867</v>
      </c>
      <c r="C355" s="13">
        <v>0</v>
      </c>
      <c r="D355" s="12" t="s">
        <v>10060</v>
      </c>
      <c r="E355" s="12">
        <v>2023</v>
      </c>
      <c r="F355" s="14" t="s">
        <v>10061</v>
      </c>
      <c r="G355" s="12" t="s">
        <v>7969</v>
      </c>
      <c r="H355" s="12" t="s">
        <v>7969</v>
      </c>
      <c r="I355" s="14" t="s">
        <v>10062</v>
      </c>
      <c r="J355" s="14" t="s">
        <v>10063</v>
      </c>
      <c r="K355" s="12" t="s">
        <v>7972</v>
      </c>
      <c r="L355" s="12" t="s">
        <v>8102</v>
      </c>
      <c r="M355" s="12" t="s">
        <v>10064</v>
      </c>
    </row>
    <row r="356" spans="1:13" ht="22.5" customHeight="1">
      <c r="A356" s="12" t="s">
        <v>10066</v>
      </c>
      <c r="B356" s="12" t="str" cm="1">
        <f t="array" ref="B356">_xlfn.REGEXEXTRACT(J356, "eid=([^&amp;]+)", 2)</f>
        <v>2-s2.0-85195444933</v>
      </c>
      <c r="C356" s="13">
        <v>0</v>
      </c>
      <c r="D356" s="12" t="s">
        <v>10067</v>
      </c>
      <c r="E356" s="12">
        <v>2023</v>
      </c>
      <c r="F356" s="14" t="s">
        <v>9773</v>
      </c>
      <c r="G356" s="12" t="s">
        <v>7969</v>
      </c>
      <c r="H356" s="12" t="s">
        <v>7969</v>
      </c>
      <c r="I356" s="14" t="s">
        <v>10068</v>
      </c>
      <c r="J356" s="14" t="s">
        <v>10069</v>
      </c>
      <c r="K356" s="12" t="s">
        <v>7972</v>
      </c>
      <c r="L356" s="12" t="s">
        <v>8102</v>
      </c>
      <c r="M356" s="12" t="s">
        <v>10070</v>
      </c>
    </row>
    <row r="357" spans="1:13" ht="22.5" customHeight="1">
      <c r="A357" s="12" t="s">
        <v>10072</v>
      </c>
      <c r="B357" s="12" t="str" cm="1">
        <f t="array" ref="B357">_xlfn.REGEXEXTRACT(J357, "eid=([^&amp;]+)", 2)</f>
        <v>2-s2.0-85179517523</v>
      </c>
      <c r="C357" s="13">
        <v>0</v>
      </c>
      <c r="D357" s="12" t="s">
        <v>10073</v>
      </c>
      <c r="E357" s="12">
        <v>2023</v>
      </c>
      <c r="F357" s="14" t="s">
        <v>10074</v>
      </c>
      <c r="G357" s="12" t="s">
        <v>7969</v>
      </c>
      <c r="H357" s="12" t="s">
        <v>7969</v>
      </c>
      <c r="I357" s="14" t="s">
        <v>10075</v>
      </c>
      <c r="J357" s="14" t="s">
        <v>10076</v>
      </c>
      <c r="K357" s="12" t="s">
        <v>7972</v>
      </c>
      <c r="L357" s="12" t="s">
        <v>8102</v>
      </c>
      <c r="M357" s="12" t="s">
        <v>10077</v>
      </c>
    </row>
    <row r="358" spans="1:13" ht="22.5" customHeight="1">
      <c r="A358" s="12" t="s">
        <v>10079</v>
      </c>
      <c r="B358" s="12" t="str" cm="1">
        <f t="array" ref="B358">_xlfn.REGEXEXTRACT(J358, "eid=([^&amp;]+)", 2)</f>
        <v>2-s2.0-85191890536</v>
      </c>
      <c r="C358" s="13">
        <v>0</v>
      </c>
      <c r="D358" s="12" t="s">
        <v>10080</v>
      </c>
      <c r="E358" s="12">
        <v>2023</v>
      </c>
      <c r="F358" s="14" t="s">
        <v>10081</v>
      </c>
      <c r="G358" s="12" t="s">
        <v>7969</v>
      </c>
      <c r="H358" s="12" t="s">
        <v>7969</v>
      </c>
      <c r="I358" s="14" t="s">
        <v>10082</v>
      </c>
      <c r="J358" s="14" t="s">
        <v>10083</v>
      </c>
      <c r="K358" s="12" t="s">
        <v>7972</v>
      </c>
      <c r="L358" s="12" t="s">
        <v>8102</v>
      </c>
      <c r="M358" s="12" t="s">
        <v>10084</v>
      </c>
    </row>
    <row r="359" spans="1:13" ht="22.5" customHeight="1">
      <c r="A359" s="12" t="s">
        <v>10086</v>
      </c>
      <c r="B359" s="12" t="str" cm="1">
        <f t="array" ref="B359">_xlfn.REGEXEXTRACT(J359, "eid=([^&amp;]+)", 2)</f>
        <v>2-s2.0-85137919703</v>
      </c>
      <c r="C359" s="13">
        <v>0</v>
      </c>
      <c r="D359" s="12" t="s">
        <v>10087</v>
      </c>
      <c r="E359" s="12">
        <v>2023</v>
      </c>
      <c r="F359" s="14" t="s">
        <v>10088</v>
      </c>
      <c r="G359" s="12">
        <v>19</v>
      </c>
      <c r="H359" s="12">
        <v>2</v>
      </c>
      <c r="I359" s="14" t="s">
        <v>10089</v>
      </c>
      <c r="J359" s="14" t="s">
        <v>10090</v>
      </c>
      <c r="K359" s="12" t="s">
        <v>7972</v>
      </c>
      <c r="L359" s="12" t="s">
        <v>8078</v>
      </c>
    </row>
    <row r="360" spans="1:13" ht="22.5" customHeight="1">
      <c r="A360" s="12" t="s">
        <v>10092</v>
      </c>
      <c r="B360" s="12" t="str" cm="1">
        <f t="array" ref="B360">_xlfn.REGEXEXTRACT(J360, "eid=([^&amp;]+)", 2)</f>
        <v>2-s2.0-85163501106</v>
      </c>
      <c r="C360" s="13">
        <v>0</v>
      </c>
      <c r="D360" s="12" t="s">
        <v>10093</v>
      </c>
      <c r="E360" s="12">
        <v>2023</v>
      </c>
      <c r="F360" s="14" t="s">
        <v>10094</v>
      </c>
      <c r="G360" s="12" t="s">
        <v>7969</v>
      </c>
      <c r="H360" s="12" t="s">
        <v>7969</v>
      </c>
      <c r="I360" s="14" t="s">
        <v>10095</v>
      </c>
      <c r="J360" s="14" t="s">
        <v>10096</v>
      </c>
      <c r="K360" s="12" t="s">
        <v>7972</v>
      </c>
      <c r="L360" s="12" t="s">
        <v>8161</v>
      </c>
      <c r="M360" s="12" t="s">
        <v>10097</v>
      </c>
    </row>
    <row r="361" spans="1:13" ht="22.5" customHeight="1">
      <c r="A361" s="12" t="s">
        <v>10099</v>
      </c>
      <c r="B361" s="12" t="str" cm="1">
        <f t="array" ref="B361">_xlfn.REGEXEXTRACT(J361, "eid=([^&amp;]+)", 2)</f>
        <v>2-s2.0-85191886441</v>
      </c>
      <c r="C361" s="13">
        <v>0</v>
      </c>
      <c r="D361" s="12" t="s">
        <v>10100</v>
      </c>
      <c r="E361" s="12">
        <v>2023</v>
      </c>
      <c r="F361" s="14" t="s">
        <v>10081</v>
      </c>
      <c r="G361" s="12" t="s">
        <v>7969</v>
      </c>
      <c r="H361" s="12" t="s">
        <v>7969</v>
      </c>
      <c r="I361" s="14" t="s">
        <v>10101</v>
      </c>
      <c r="J361" s="14" t="s">
        <v>10102</v>
      </c>
      <c r="K361" s="12" t="s">
        <v>7972</v>
      </c>
      <c r="L361" s="12" t="s">
        <v>8102</v>
      </c>
      <c r="M361" s="12" t="s">
        <v>10103</v>
      </c>
    </row>
    <row r="362" spans="1:13" ht="22.5" customHeight="1">
      <c r="A362" s="12" t="s">
        <v>10105</v>
      </c>
      <c r="B362" s="12" t="str" cm="1">
        <f t="array" ref="B362">_xlfn.REGEXEXTRACT(J362, "eid=([^&amp;]+)", 2)</f>
        <v>2-s2.0-85189920726</v>
      </c>
      <c r="C362" s="13">
        <v>0</v>
      </c>
      <c r="D362" s="12" t="s">
        <v>10106</v>
      </c>
      <c r="E362" s="12">
        <v>2023</v>
      </c>
      <c r="F362" s="14" t="s">
        <v>10107</v>
      </c>
      <c r="G362" s="12" t="s">
        <v>7969</v>
      </c>
      <c r="H362" s="12" t="s">
        <v>7969</v>
      </c>
      <c r="I362" s="14" t="s">
        <v>10108</v>
      </c>
      <c r="J362" s="14" t="s">
        <v>10109</v>
      </c>
      <c r="K362" s="12" t="s">
        <v>7972</v>
      </c>
      <c r="L362" s="12" t="s">
        <v>8102</v>
      </c>
      <c r="M362" s="12" t="s">
        <v>10110</v>
      </c>
    </row>
    <row r="363" spans="1:13" ht="22.5" customHeight="1">
      <c r="A363" s="12" t="s">
        <v>10112</v>
      </c>
      <c r="B363" s="12" t="str" cm="1">
        <f t="array" ref="B363">_xlfn.REGEXEXTRACT(J363, "eid=([^&amp;]+)", 2)</f>
        <v>2-s2.0-85140305039</v>
      </c>
      <c r="C363" s="13">
        <v>0</v>
      </c>
      <c r="D363" s="12" t="s">
        <v>10113</v>
      </c>
      <c r="E363" s="12">
        <v>2023</v>
      </c>
      <c r="F363" s="14" t="s">
        <v>10114</v>
      </c>
      <c r="G363" s="12">
        <v>172</v>
      </c>
      <c r="H363" s="12" t="s">
        <v>7969</v>
      </c>
      <c r="I363" s="14" t="s">
        <v>10115</v>
      </c>
      <c r="J363" s="14" t="s">
        <v>10116</v>
      </c>
      <c r="K363" s="12" t="s">
        <v>7972</v>
      </c>
      <c r="L363" s="12" t="s">
        <v>10117</v>
      </c>
    </row>
    <row r="364" spans="1:13" ht="22.5" customHeight="1">
      <c r="A364" s="12" t="s">
        <v>10119</v>
      </c>
      <c r="B364" s="12" t="str" cm="1">
        <f t="array" ref="B364">_xlfn.REGEXEXTRACT(J364, "eid=([^&amp;]+)", 2)</f>
        <v>2-s2.0-85183557726</v>
      </c>
      <c r="C364" s="13">
        <v>0</v>
      </c>
      <c r="D364" s="12" t="s">
        <v>10120</v>
      </c>
      <c r="E364" s="12">
        <v>2023</v>
      </c>
      <c r="F364" s="14" t="s">
        <v>10121</v>
      </c>
      <c r="G364" s="12" t="s">
        <v>7969</v>
      </c>
      <c r="H364" s="12" t="s">
        <v>7969</v>
      </c>
      <c r="I364" s="14" t="s">
        <v>10122</v>
      </c>
      <c r="J364" s="14" t="s">
        <v>10123</v>
      </c>
      <c r="K364" s="12" t="s">
        <v>7972</v>
      </c>
      <c r="L364" s="12" t="s">
        <v>8102</v>
      </c>
      <c r="M364" s="12" t="s">
        <v>10124</v>
      </c>
    </row>
    <row r="365" spans="1:13" ht="22.5" customHeight="1">
      <c r="A365" s="12" t="s">
        <v>10126</v>
      </c>
      <c r="B365" s="12" t="str" cm="1">
        <f t="array" ref="B365">_xlfn.REGEXEXTRACT(J365, "eid=([^&amp;]+)", 2)</f>
        <v>2-s2.0-85182266054</v>
      </c>
      <c r="C365" s="13">
        <v>0</v>
      </c>
      <c r="D365" s="12" t="s">
        <v>10127</v>
      </c>
      <c r="E365" s="12">
        <v>2023</v>
      </c>
      <c r="F365" s="14" t="s">
        <v>8781</v>
      </c>
      <c r="G365" s="12">
        <v>3609</v>
      </c>
      <c r="H365" s="12" t="s">
        <v>7969</v>
      </c>
      <c r="I365" s="14" t="s">
        <v>10128</v>
      </c>
      <c r="J365" s="14" t="s">
        <v>10129</v>
      </c>
      <c r="K365" s="12" t="s">
        <v>7972</v>
      </c>
      <c r="L365" s="12" t="s">
        <v>8784</v>
      </c>
      <c r="M365" s="12" t="s">
        <v>7969</v>
      </c>
    </row>
    <row r="366" spans="1:13" ht="22.5" customHeight="1">
      <c r="A366" s="12" t="s">
        <v>10131</v>
      </c>
      <c r="B366" s="12" t="str" cm="1">
        <f t="array" ref="B366">_xlfn.REGEXEXTRACT(J366, "eid=([^&amp;]+)", 2)</f>
        <v>2-s2.0-85188090919</v>
      </c>
      <c r="C366" s="13">
        <v>0</v>
      </c>
      <c r="D366" s="12" t="s">
        <v>10132</v>
      </c>
      <c r="E366" s="12">
        <v>2023</v>
      </c>
      <c r="F366" s="14" t="s">
        <v>10133</v>
      </c>
      <c r="G366" s="12" t="s">
        <v>7969</v>
      </c>
      <c r="H366" s="12" t="s">
        <v>7969</v>
      </c>
      <c r="I366" s="14" t="s">
        <v>10134</v>
      </c>
      <c r="J366" s="14" t="s">
        <v>10135</v>
      </c>
      <c r="K366" s="12" t="s">
        <v>7972</v>
      </c>
      <c r="L366" s="12" t="s">
        <v>8102</v>
      </c>
      <c r="M366" s="12" t="s">
        <v>10136</v>
      </c>
    </row>
    <row r="367" spans="1:13" ht="22.5" customHeight="1">
      <c r="A367" s="12" t="s">
        <v>10137</v>
      </c>
      <c r="B367" s="12" t="str" cm="1">
        <f t="array" ref="B367">_xlfn.REGEXEXTRACT(J367, "eid=([^&amp;]+)", 2)</f>
        <v>2-s2.0-85184358614</v>
      </c>
      <c r="C367" s="13">
        <v>0</v>
      </c>
      <c r="D367" s="12" t="s">
        <v>2308</v>
      </c>
      <c r="E367" s="12">
        <v>2023</v>
      </c>
      <c r="F367" s="14" t="s">
        <v>10138</v>
      </c>
      <c r="G367" s="12" t="s">
        <v>7969</v>
      </c>
      <c r="H367" s="12" t="s">
        <v>7969</v>
      </c>
      <c r="I367" s="14" t="s">
        <v>10139</v>
      </c>
      <c r="J367" s="14" t="s">
        <v>10140</v>
      </c>
      <c r="K367" s="12" t="s">
        <v>7972</v>
      </c>
      <c r="L367" s="12" t="s">
        <v>8102</v>
      </c>
      <c r="M367" s="12" t="s">
        <v>2307</v>
      </c>
    </row>
    <row r="368" spans="1:13" ht="22.5" customHeight="1">
      <c r="A368" s="12" t="s">
        <v>10142</v>
      </c>
      <c r="B368" s="12" t="str" cm="1">
        <f t="array" ref="B368">_xlfn.REGEXEXTRACT(J368, "eid=([^&amp;]+)", 2)</f>
        <v>2-s2.0-85176361906</v>
      </c>
      <c r="C368" s="13">
        <v>0</v>
      </c>
      <c r="D368" s="12" t="s">
        <v>10143</v>
      </c>
      <c r="E368" s="12">
        <v>2023</v>
      </c>
      <c r="F368" s="14" t="s">
        <v>9309</v>
      </c>
      <c r="G368" s="12" t="s">
        <v>7969</v>
      </c>
      <c r="H368" s="12" t="s">
        <v>7969</v>
      </c>
      <c r="I368" s="14" t="s">
        <v>10144</v>
      </c>
      <c r="J368" s="14" t="s">
        <v>10145</v>
      </c>
      <c r="K368" s="12" t="s">
        <v>7972</v>
      </c>
      <c r="L368" s="12" t="s">
        <v>8826</v>
      </c>
    </row>
    <row r="369" spans="1:13" ht="22.5" customHeight="1">
      <c r="A369" s="12" t="s">
        <v>10147</v>
      </c>
      <c r="B369" s="12" t="str" cm="1">
        <f t="array" ref="B369">_xlfn.REGEXEXTRACT(J369, "eid=([^&amp;]+)", 2)</f>
        <v>2-s2.0-85182271911</v>
      </c>
      <c r="C369" s="13">
        <v>0</v>
      </c>
      <c r="D369" s="12" t="s">
        <v>10148</v>
      </c>
      <c r="E369" s="12">
        <v>2023</v>
      </c>
      <c r="F369" s="14" t="s">
        <v>10149</v>
      </c>
      <c r="G369" s="12" t="s">
        <v>7969</v>
      </c>
      <c r="H369" s="12" t="s">
        <v>7969</v>
      </c>
      <c r="I369" s="14" t="s">
        <v>10150</v>
      </c>
      <c r="J369" s="14" t="s">
        <v>10151</v>
      </c>
      <c r="K369" s="12" t="s">
        <v>7972</v>
      </c>
      <c r="L369" s="12" t="s">
        <v>8102</v>
      </c>
      <c r="M369" s="12" t="s">
        <v>10152</v>
      </c>
    </row>
    <row r="370" spans="1:13" ht="22.5" customHeight="1">
      <c r="A370" s="12" t="s">
        <v>10154</v>
      </c>
      <c r="B370" s="12" t="str" cm="1">
        <f t="array" ref="B370">_xlfn.REGEXEXTRACT(J370, "eid=([^&amp;]+)", 2)</f>
        <v>2-s2.0-85149491449</v>
      </c>
      <c r="C370" s="13">
        <v>0</v>
      </c>
      <c r="D370" s="12" t="s">
        <v>10155</v>
      </c>
      <c r="E370" s="12">
        <v>2023</v>
      </c>
      <c r="F370" s="14" t="s">
        <v>8009</v>
      </c>
      <c r="G370" s="12">
        <v>12</v>
      </c>
      <c r="H370" s="12">
        <v>5</v>
      </c>
      <c r="I370" s="14" t="s">
        <v>10156</v>
      </c>
      <c r="J370" s="14" t="s">
        <v>10157</v>
      </c>
      <c r="K370" s="12" t="s">
        <v>7972</v>
      </c>
      <c r="L370" s="12" t="s">
        <v>9292</v>
      </c>
    </row>
    <row r="371" spans="1:13" ht="22.5" customHeight="1">
      <c r="A371" s="12" t="s">
        <v>10159</v>
      </c>
      <c r="B371" s="12" t="str" cm="1">
        <f t="array" ref="B371">_xlfn.REGEXEXTRACT(J371, "eid=([^&amp;]+)", 2)</f>
        <v>2-s2.0-85123372008</v>
      </c>
      <c r="C371" s="13">
        <v>0</v>
      </c>
      <c r="D371" s="12" t="s">
        <v>10160</v>
      </c>
      <c r="E371" s="12">
        <v>2023</v>
      </c>
      <c r="F371" s="14" t="s">
        <v>10161</v>
      </c>
      <c r="G371" s="12">
        <v>35</v>
      </c>
      <c r="H371" s="12">
        <v>4</v>
      </c>
      <c r="I371" s="14" t="s">
        <v>10162</v>
      </c>
      <c r="J371" s="14" t="s">
        <v>10163</v>
      </c>
      <c r="K371" s="12" t="s">
        <v>7972</v>
      </c>
      <c r="L371" s="12" t="s">
        <v>8078</v>
      </c>
    </row>
    <row r="372" spans="1:13" ht="22.5" customHeight="1">
      <c r="A372" s="12" t="s">
        <v>10165</v>
      </c>
      <c r="B372" s="12" t="str" cm="1">
        <f t="array" ref="B372">_xlfn.REGEXEXTRACT(J372, "eid=([^&amp;]+)", 2)</f>
        <v>2-s2.0-85190600555</v>
      </c>
      <c r="C372" s="13">
        <v>0</v>
      </c>
      <c r="D372" s="12" t="s">
        <v>10166</v>
      </c>
      <c r="E372" s="12">
        <v>2023</v>
      </c>
      <c r="F372" s="14" t="s">
        <v>10167</v>
      </c>
      <c r="G372" s="12" t="s">
        <v>7969</v>
      </c>
      <c r="H372" s="12" t="s">
        <v>7969</v>
      </c>
      <c r="I372" s="14" t="s">
        <v>10168</v>
      </c>
      <c r="J372" s="14" t="s">
        <v>10169</v>
      </c>
      <c r="K372" s="12" t="s">
        <v>7972</v>
      </c>
      <c r="L372" s="12" t="s">
        <v>8102</v>
      </c>
      <c r="M372" s="12" t="s">
        <v>10170</v>
      </c>
    </row>
    <row r="373" spans="1:13" ht="22.5" customHeight="1">
      <c r="A373" s="12" t="s">
        <v>10172</v>
      </c>
      <c r="B373" s="12" t="str" cm="1">
        <f t="array" ref="B373">_xlfn.REGEXEXTRACT(J373, "eid=([^&amp;]+)", 2)</f>
        <v>2-s2.0-85181539706</v>
      </c>
      <c r="C373" s="13">
        <v>0</v>
      </c>
      <c r="D373" s="12" t="s">
        <v>10173</v>
      </c>
      <c r="E373" s="12">
        <v>2023</v>
      </c>
      <c r="F373" s="14" t="s">
        <v>10174</v>
      </c>
      <c r="G373" s="12" t="s">
        <v>7969</v>
      </c>
      <c r="H373" s="12" t="s">
        <v>7969</v>
      </c>
      <c r="I373" s="14" t="s">
        <v>10175</v>
      </c>
      <c r="J373" s="14" t="s">
        <v>10176</v>
      </c>
      <c r="K373" s="12" t="s">
        <v>7972</v>
      </c>
      <c r="L373" s="12" t="s">
        <v>8102</v>
      </c>
      <c r="M373" s="12" t="s">
        <v>10177</v>
      </c>
    </row>
    <row r="374" spans="1:13" ht="22.5" customHeight="1">
      <c r="A374" s="12" t="s">
        <v>10179</v>
      </c>
      <c r="B374" s="12" t="str" cm="1">
        <f t="array" ref="B374">_xlfn.REGEXEXTRACT(J374, "eid=([^&amp;]+)", 2)</f>
        <v>2-s2.0-85195239318</v>
      </c>
      <c r="C374" s="13">
        <v>0</v>
      </c>
      <c r="D374" s="12" t="s">
        <v>10180</v>
      </c>
      <c r="E374" s="12">
        <v>2023</v>
      </c>
      <c r="F374" s="14" t="s">
        <v>10181</v>
      </c>
      <c r="G374" s="12" t="s">
        <v>7969</v>
      </c>
      <c r="H374" s="12" t="s">
        <v>7969</v>
      </c>
      <c r="I374" s="14" t="s">
        <v>10182</v>
      </c>
      <c r="J374" s="14" t="s">
        <v>10183</v>
      </c>
      <c r="K374" s="12" t="s">
        <v>7972</v>
      </c>
      <c r="L374" s="12" t="s">
        <v>8102</v>
      </c>
      <c r="M374" s="12" t="s">
        <v>10184</v>
      </c>
    </row>
    <row r="375" spans="1:13" ht="22.5" customHeight="1">
      <c r="A375" s="12" t="s">
        <v>10186</v>
      </c>
      <c r="B375" s="12" t="str" cm="1">
        <f t="array" ref="B375">_xlfn.REGEXEXTRACT(J375, "eid=([^&amp;]+)", 2)</f>
        <v>2-s2.0-85187366081</v>
      </c>
      <c r="C375" s="13">
        <v>0</v>
      </c>
      <c r="D375" s="12" t="s">
        <v>10187</v>
      </c>
      <c r="E375" s="12">
        <v>2023</v>
      </c>
      <c r="F375" s="14" t="s">
        <v>9766</v>
      </c>
      <c r="G375" s="12" t="s">
        <v>7969</v>
      </c>
      <c r="H375" s="12" t="s">
        <v>7969</v>
      </c>
      <c r="I375" s="14" t="s">
        <v>10188</v>
      </c>
      <c r="J375" s="14" t="s">
        <v>10189</v>
      </c>
      <c r="K375" s="12" t="s">
        <v>7972</v>
      </c>
      <c r="L375" s="12" t="s">
        <v>8102</v>
      </c>
      <c r="M375" s="12" t="s">
        <v>10190</v>
      </c>
    </row>
    <row r="376" spans="1:13" ht="22.5" customHeight="1">
      <c r="A376" s="12" t="s">
        <v>10192</v>
      </c>
      <c r="B376" s="12" t="str" cm="1">
        <f t="array" ref="B376">_xlfn.REGEXEXTRACT(J376, "eid=([^&amp;]+)", 2)</f>
        <v>2-s2.0-85187343726</v>
      </c>
      <c r="C376" s="13">
        <v>0</v>
      </c>
      <c r="D376" s="12" t="s">
        <v>10193</v>
      </c>
      <c r="E376" s="12">
        <v>2023</v>
      </c>
      <c r="F376" s="14" t="s">
        <v>10194</v>
      </c>
      <c r="G376" s="12" t="s">
        <v>7969</v>
      </c>
      <c r="H376" s="12" t="s">
        <v>7969</v>
      </c>
      <c r="I376" s="14" t="s">
        <v>10195</v>
      </c>
      <c r="J376" s="14" t="s">
        <v>10196</v>
      </c>
      <c r="K376" s="12" t="s">
        <v>7972</v>
      </c>
      <c r="L376" s="12" t="s">
        <v>8102</v>
      </c>
      <c r="M376" s="12" t="s">
        <v>10197</v>
      </c>
    </row>
    <row r="377" spans="1:13" ht="22.5" customHeight="1">
      <c r="A377" s="12" t="s">
        <v>10199</v>
      </c>
      <c r="B377" s="12" t="str" cm="1">
        <f t="array" ref="B377">_xlfn.REGEXEXTRACT(J377, "eid=([^&amp;]+)", 2)</f>
        <v>2-s2.0-85191981655</v>
      </c>
      <c r="C377" s="13">
        <v>0</v>
      </c>
      <c r="D377" s="12" t="s">
        <v>10200</v>
      </c>
      <c r="E377" s="12">
        <v>2023</v>
      </c>
      <c r="F377" s="14" t="s">
        <v>10201</v>
      </c>
      <c r="G377" s="12" t="s">
        <v>7969</v>
      </c>
      <c r="H377" s="12" t="s">
        <v>7969</v>
      </c>
      <c r="I377" s="14" t="s">
        <v>10202</v>
      </c>
      <c r="J377" s="14" t="s">
        <v>10203</v>
      </c>
      <c r="K377" s="12" t="s">
        <v>7972</v>
      </c>
      <c r="L377" s="12" t="s">
        <v>8102</v>
      </c>
      <c r="M377" s="12" t="s">
        <v>10204</v>
      </c>
    </row>
    <row r="378" spans="1:13" ht="22.5" customHeight="1">
      <c r="A378" s="12" t="s">
        <v>10206</v>
      </c>
      <c r="B378" s="12" t="str" cm="1">
        <f t="array" ref="B378">_xlfn.REGEXEXTRACT(J378, "eid=([^&amp;]+)", 2)</f>
        <v>2-s2.0-85143418447</v>
      </c>
      <c r="C378" s="13">
        <v>0</v>
      </c>
      <c r="D378" s="12" t="s">
        <v>10207</v>
      </c>
      <c r="E378" s="12">
        <v>2023</v>
      </c>
      <c r="F378" s="14" t="s">
        <v>8308</v>
      </c>
      <c r="G378" s="12">
        <v>22</v>
      </c>
      <c r="H378" s="12">
        <v>2</v>
      </c>
      <c r="I378" s="14" t="s">
        <v>10208</v>
      </c>
      <c r="J378" s="14" t="s">
        <v>10209</v>
      </c>
      <c r="K378" s="12" t="s">
        <v>7972</v>
      </c>
      <c r="L378" s="12" t="s">
        <v>7985</v>
      </c>
    </row>
    <row r="379" spans="1:13" ht="22.5" customHeight="1">
      <c r="A379" s="12" t="s">
        <v>10211</v>
      </c>
      <c r="B379" s="12" t="str" cm="1">
        <f t="array" ref="B379">_xlfn.REGEXEXTRACT(J379, "eid=([^&amp;]+)", 2)</f>
        <v>2-s2.0-85186137778</v>
      </c>
      <c r="C379" s="13">
        <v>0</v>
      </c>
      <c r="D379" s="12" t="s">
        <v>10212</v>
      </c>
      <c r="E379" s="12">
        <v>2023</v>
      </c>
      <c r="F379" s="14" t="s">
        <v>10213</v>
      </c>
      <c r="G379" s="12" t="s">
        <v>7969</v>
      </c>
      <c r="H379" s="12" t="s">
        <v>7969</v>
      </c>
      <c r="I379" s="14" t="s">
        <v>10214</v>
      </c>
      <c r="J379" s="14" t="s">
        <v>10215</v>
      </c>
      <c r="K379" s="12" t="s">
        <v>7972</v>
      </c>
      <c r="L379" s="12" t="s">
        <v>8102</v>
      </c>
      <c r="M379" s="12" t="s">
        <v>10216</v>
      </c>
    </row>
    <row r="380" spans="1:13" ht="22.5" customHeight="1">
      <c r="A380" s="12" t="s">
        <v>10218</v>
      </c>
      <c r="B380" s="12" t="str" cm="1">
        <f t="array" ref="B380">_xlfn.REGEXEXTRACT(J380, "eid=([^&amp;]+)", 2)</f>
        <v>2-s2.0-85176725670</v>
      </c>
      <c r="C380" s="13">
        <v>0</v>
      </c>
      <c r="D380" s="12" t="s">
        <v>10219</v>
      </c>
      <c r="E380" s="12">
        <v>2023</v>
      </c>
      <c r="F380" s="14" t="s">
        <v>10220</v>
      </c>
      <c r="G380" s="12">
        <v>13</v>
      </c>
      <c r="H380" s="12">
        <v>6</v>
      </c>
      <c r="I380" s="14" t="s">
        <v>10221</v>
      </c>
      <c r="J380" s="14" t="s">
        <v>10222</v>
      </c>
      <c r="K380" s="12" t="s">
        <v>7972</v>
      </c>
      <c r="L380" s="12" t="s">
        <v>10223</v>
      </c>
    </row>
    <row r="381" spans="1:13" ht="22.5" customHeight="1">
      <c r="A381" s="12" t="s">
        <v>10225</v>
      </c>
      <c r="B381" s="12" t="str" cm="1">
        <f t="array" ref="B381">_xlfn.REGEXEXTRACT(J381, "eid=([^&amp;]+)", 2)</f>
        <v>2-s2.0-85187775233</v>
      </c>
      <c r="C381" s="13">
        <v>0</v>
      </c>
      <c r="D381" s="12" t="s">
        <v>10226</v>
      </c>
      <c r="E381" s="12">
        <v>2023</v>
      </c>
      <c r="F381" s="14" t="s">
        <v>10227</v>
      </c>
      <c r="G381" s="12" t="s">
        <v>7969</v>
      </c>
      <c r="H381" s="12" t="s">
        <v>7969</v>
      </c>
      <c r="I381" s="14" t="s">
        <v>10228</v>
      </c>
      <c r="J381" s="14" t="s">
        <v>10229</v>
      </c>
      <c r="K381" s="12" t="s">
        <v>7972</v>
      </c>
      <c r="L381" s="12" t="s">
        <v>8102</v>
      </c>
      <c r="M381" s="12" t="s">
        <v>10230</v>
      </c>
    </row>
    <row r="382" spans="1:13" ht="22.5" customHeight="1">
      <c r="A382" s="12" t="s">
        <v>10232</v>
      </c>
      <c r="B382" s="12" t="str" cm="1">
        <f t="array" ref="B382">_xlfn.REGEXEXTRACT(J382, "eid=([^&amp;]+)", 2)</f>
        <v>2-s2.0-85192923102</v>
      </c>
      <c r="C382" s="13">
        <v>0</v>
      </c>
      <c r="D382" s="12" t="s">
        <v>10233</v>
      </c>
      <c r="E382" s="12">
        <v>2023</v>
      </c>
      <c r="F382" s="14" t="s">
        <v>10234</v>
      </c>
      <c r="G382" s="12" t="s">
        <v>7969</v>
      </c>
      <c r="H382" s="12" t="s">
        <v>7969</v>
      </c>
      <c r="I382" s="14" t="s">
        <v>10235</v>
      </c>
      <c r="J382" s="14" t="s">
        <v>10236</v>
      </c>
      <c r="K382" s="12" t="s">
        <v>7972</v>
      </c>
      <c r="L382" s="12" t="s">
        <v>10237</v>
      </c>
      <c r="M382" s="12" t="s">
        <v>7969</v>
      </c>
    </row>
    <row r="383" spans="1:13" ht="22.5" customHeight="1">
      <c r="A383" s="12" t="s">
        <v>10239</v>
      </c>
      <c r="B383" s="12" t="str" cm="1">
        <f t="array" ref="B383">_xlfn.REGEXEXTRACT(J383, "eid=([^&amp;]+)", 2)</f>
        <v>2-s2.0-85159043325</v>
      </c>
      <c r="C383" s="13">
        <v>0</v>
      </c>
      <c r="D383" s="12" t="s">
        <v>10240</v>
      </c>
      <c r="E383" s="12">
        <v>2023</v>
      </c>
      <c r="F383" s="14" t="s">
        <v>10241</v>
      </c>
      <c r="G383" s="12">
        <v>30</v>
      </c>
      <c r="H383" s="12">
        <v>1</v>
      </c>
      <c r="I383" s="14" t="s">
        <v>10242</v>
      </c>
      <c r="J383" s="14" t="s">
        <v>10243</v>
      </c>
      <c r="K383" s="12" t="s">
        <v>7972</v>
      </c>
      <c r="L383" s="12" t="s">
        <v>10244</v>
      </c>
      <c r="M383" s="12" t="s">
        <v>7969</v>
      </c>
    </row>
    <row r="384" spans="1:13" ht="22.5" customHeight="1">
      <c r="A384" s="12" t="s">
        <v>10246</v>
      </c>
      <c r="B384" s="12" t="str" cm="1">
        <f t="array" ref="B384">_xlfn.REGEXEXTRACT(J384, "eid=([^&amp;]+)", 2)</f>
        <v>2-s2.0-85190560366</v>
      </c>
      <c r="C384" s="13">
        <v>0</v>
      </c>
      <c r="D384" s="12" t="s">
        <v>10247</v>
      </c>
      <c r="E384" s="12">
        <v>2023</v>
      </c>
      <c r="F384" s="14" t="s">
        <v>10248</v>
      </c>
      <c r="G384" s="12" t="s">
        <v>7969</v>
      </c>
      <c r="H384" s="12" t="s">
        <v>7969</v>
      </c>
      <c r="I384" s="14" t="s">
        <v>10249</v>
      </c>
      <c r="J384" s="14" t="s">
        <v>10250</v>
      </c>
      <c r="K384" s="12" t="s">
        <v>7972</v>
      </c>
      <c r="L384" s="12" t="s">
        <v>8102</v>
      </c>
      <c r="M384" s="12" t="s">
        <v>10251</v>
      </c>
    </row>
    <row r="385" spans="1:13" ht="22.5" customHeight="1">
      <c r="A385" s="12" t="s">
        <v>10252</v>
      </c>
      <c r="B385" s="12" t="str" cm="1">
        <f t="array" ref="B385">_xlfn.REGEXEXTRACT(J385, "eid=([^&amp;]+)", 2)</f>
        <v>2-s2.0-85148885333</v>
      </c>
      <c r="C385" s="13">
        <v>0</v>
      </c>
      <c r="D385" s="12" t="s">
        <v>10253</v>
      </c>
      <c r="E385" s="12">
        <v>2023</v>
      </c>
      <c r="F385" s="14" t="s">
        <v>10254</v>
      </c>
      <c r="G385" s="12">
        <v>14</v>
      </c>
      <c r="H385" s="12">
        <v>4</v>
      </c>
      <c r="I385" s="14" t="s">
        <v>10255</v>
      </c>
      <c r="J385" s="14" t="s">
        <v>10256</v>
      </c>
      <c r="K385" s="12" t="s">
        <v>7972</v>
      </c>
      <c r="L385" s="12" t="s">
        <v>7985</v>
      </c>
      <c r="M385" s="12" t="s">
        <v>2899</v>
      </c>
    </row>
    <row r="386" spans="1:13" ht="22.5" customHeight="1">
      <c r="A386" s="12" t="s">
        <v>10258</v>
      </c>
      <c r="B386" s="12" t="str" cm="1">
        <f t="array" ref="B386">_xlfn.REGEXEXTRACT(J386, "eid=([^&amp;]+)", 2)</f>
        <v>2-s2.0-85185000408</v>
      </c>
      <c r="C386" s="13">
        <v>0</v>
      </c>
      <c r="D386" s="12" t="s">
        <v>10259</v>
      </c>
      <c r="E386" s="12">
        <v>2023</v>
      </c>
      <c r="F386" s="14" t="s">
        <v>10260</v>
      </c>
      <c r="G386" s="12" t="s">
        <v>7969</v>
      </c>
      <c r="H386" s="12" t="s">
        <v>7969</v>
      </c>
      <c r="I386" s="14" t="s">
        <v>10261</v>
      </c>
      <c r="J386" s="14" t="s">
        <v>10262</v>
      </c>
      <c r="K386" s="12" t="s">
        <v>7972</v>
      </c>
      <c r="L386" s="12" t="s">
        <v>8102</v>
      </c>
      <c r="M386" s="12" t="s">
        <v>10263</v>
      </c>
    </row>
    <row r="387" spans="1:13" ht="22.5" customHeight="1">
      <c r="A387" s="12" t="s">
        <v>10265</v>
      </c>
      <c r="B387" s="12" t="str" cm="1">
        <f t="array" ref="B387">_xlfn.REGEXEXTRACT(J387, "eid=([^&amp;]+)", 2)</f>
        <v>2-s2.0-85178663753</v>
      </c>
      <c r="C387" s="13">
        <v>0</v>
      </c>
      <c r="D387" s="12" t="s">
        <v>10266</v>
      </c>
      <c r="E387" s="12">
        <v>2023</v>
      </c>
      <c r="F387" s="14" t="s">
        <v>10267</v>
      </c>
      <c r="G387" s="12" t="s">
        <v>7969</v>
      </c>
      <c r="H387" s="12" t="s">
        <v>7969</v>
      </c>
      <c r="I387" s="14" t="s">
        <v>9645</v>
      </c>
      <c r="J387" s="14" t="s">
        <v>10268</v>
      </c>
      <c r="K387" s="12" t="s">
        <v>7972</v>
      </c>
      <c r="L387" s="12" t="s">
        <v>8078</v>
      </c>
      <c r="M387" s="12" t="s">
        <v>10269</v>
      </c>
    </row>
    <row r="388" spans="1:13" ht="22.5" customHeight="1">
      <c r="A388" s="12" t="s">
        <v>10271</v>
      </c>
      <c r="B388" s="12" t="str" cm="1">
        <f t="array" ref="B388">_xlfn.REGEXEXTRACT(J388, "eid=([^&amp;]+)", 2)</f>
        <v>2-s2.0-85184664288</v>
      </c>
      <c r="C388" s="13">
        <v>0</v>
      </c>
      <c r="D388" s="12" t="s">
        <v>10272</v>
      </c>
      <c r="E388" s="12">
        <v>2023</v>
      </c>
      <c r="F388" s="14" t="s">
        <v>8261</v>
      </c>
      <c r="G388" s="12">
        <v>14</v>
      </c>
      <c r="H388" s="12">
        <v>12</v>
      </c>
      <c r="I388" s="14" t="s">
        <v>10273</v>
      </c>
      <c r="J388" s="14" t="s">
        <v>10274</v>
      </c>
      <c r="K388" s="12" t="s">
        <v>7972</v>
      </c>
      <c r="L388" s="12" t="s">
        <v>8264</v>
      </c>
    </row>
    <row r="389" spans="1:13" ht="22.5" customHeight="1">
      <c r="A389" s="12" t="s">
        <v>10276</v>
      </c>
      <c r="B389" s="12" t="str" cm="1">
        <f t="array" ref="B389">_xlfn.REGEXEXTRACT(J389, "eid=([^&amp;]+)", 2)</f>
        <v>2-s2.0-85189879970</v>
      </c>
      <c r="C389" s="13">
        <v>0</v>
      </c>
      <c r="D389" s="12" t="s">
        <v>10277</v>
      </c>
      <c r="E389" s="12">
        <v>2023</v>
      </c>
      <c r="F389" s="14" t="s">
        <v>8082</v>
      </c>
      <c r="G389" s="12">
        <v>12</v>
      </c>
      <c r="H389" s="12">
        <v>2</v>
      </c>
      <c r="I389" s="14" t="s">
        <v>10278</v>
      </c>
      <c r="J389" s="14" t="s">
        <v>10279</v>
      </c>
      <c r="K389" s="12" t="s">
        <v>7972</v>
      </c>
      <c r="L389" s="12" t="s">
        <v>8085</v>
      </c>
      <c r="M389" s="12" t="s">
        <v>10280</v>
      </c>
    </row>
    <row r="390" spans="1:13" ht="22.5" customHeight="1">
      <c r="A390" s="12" t="s">
        <v>10282</v>
      </c>
      <c r="B390" s="12" t="str" cm="1">
        <f t="array" ref="B390">_xlfn.REGEXEXTRACT(J390, "eid=([^&amp;]+)", 2)</f>
        <v>2-s2.0-85186708056</v>
      </c>
      <c r="C390" s="13">
        <v>0</v>
      </c>
      <c r="D390" s="12" t="s">
        <v>10283</v>
      </c>
      <c r="E390" s="12">
        <v>2023</v>
      </c>
      <c r="F390" s="14" t="s">
        <v>10284</v>
      </c>
      <c r="G390" s="12" t="s">
        <v>7969</v>
      </c>
      <c r="H390" s="12" t="s">
        <v>7969</v>
      </c>
      <c r="I390" s="14" t="s">
        <v>10285</v>
      </c>
      <c r="J390" s="14" t="s">
        <v>10286</v>
      </c>
      <c r="K390" s="12" t="s">
        <v>7972</v>
      </c>
      <c r="L390" s="12" t="s">
        <v>8102</v>
      </c>
      <c r="M390" s="12" t="s">
        <v>10287</v>
      </c>
    </row>
    <row r="391" spans="1:13" ht="22.5" customHeight="1">
      <c r="A391" s="12" t="s">
        <v>10289</v>
      </c>
      <c r="B391" s="12" t="str" cm="1">
        <f t="array" ref="B391">_xlfn.REGEXEXTRACT(J391, "eid=([^&amp;]+)", 2)</f>
        <v>2-s2.0-85181539242</v>
      </c>
      <c r="C391" s="13">
        <v>0</v>
      </c>
      <c r="D391" s="12" t="s">
        <v>10290</v>
      </c>
      <c r="E391" s="12">
        <v>2023</v>
      </c>
      <c r="F391" s="14" t="s">
        <v>10174</v>
      </c>
      <c r="G391" s="12" t="s">
        <v>7969</v>
      </c>
      <c r="H391" s="12" t="s">
        <v>7969</v>
      </c>
      <c r="I391" s="14" t="s">
        <v>10291</v>
      </c>
      <c r="J391" s="14" t="s">
        <v>10292</v>
      </c>
      <c r="K391" s="12" t="s">
        <v>7972</v>
      </c>
      <c r="L391" s="12" t="s">
        <v>8102</v>
      </c>
      <c r="M391" s="12" t="s">
        <v>10293</v>
      </c>
    </row>
    <row r="392" spans="1:13" ht="22.5" customHeight="1">
      <c r="A392" s="12" t="s">
        <v>10295</v>
      </c>
      <c r="B392" s="12" t="str" cm="1">
        <f t="array" ref="B392">_xlfn.REGEXEXTRACT(J392, "eid=([^&amp;]+)", 2)</f>
        <v>2-s2.0-85181404991</v>
      </c>
      <c r="C392" s="13">
        <v>0</v>
      </c>
      <c r="D392" s="12" t="s">
        <v>10296</v>
      </c>
      <c r="E392" s="12">
        <v>2023</v>
      </c>
      <c r="F392" s="14" t="s">
        <v>10297</v>
      </c>
      <c r="G392" s="12" t="s">
        <v>7969</v>
      </c>
      <c r="H392" s="12" t="s">
        <v>7969</v>
      </c>
      <c r="I392" s="14" t="s">
        <v>10298</v>
      </c>
      <c r="J392" s="14" t="s">
        <v>10299</v>
      </c>
      <c r="K392" s="12" t="s">
        <v>7972</v>
      </c>
      <c r="L392" s="12" t="s">
        <v>8102</v>
      </c>
      <c r="M392" s="12" t="s">
        <v>10300</v>
      </c>
    </row>
    <row r="393" spans="1:13" ht="22.5" customHeight="1">
      <c r="A393" s="12" t="s">
        <v>10302</v>
      </c>
      <c r="B393" s="12" t="str" cm="1">
        <f t="array" ref="B393">_xlfn.REGEXEXTRACT(J393, "eid=([^&amp;]+)", 2)</f>
        <v>2-s2.0-85169776049</v>
      </c>
      <c r="C393" s="13">
        <v>0</v>
      </c>
      <c r="D393" s="12" t="s">
        <v>10303</v>
      </c>
      <c r="E393" s="12">
        <v>2023</v>
      </c>
      <c r="F393" s="14" t="s">
        <v>10304</v>
      </c>
      <c r="G393" s="12" t="s">
        <v>7969</v>
      </c>
      <c r="H393" s="12" t="s">
        <v>7969</v>
      </c>
      <c r="I393" s="14" t="s">
        <v>10305</v>
      </c>
      <c r="J393" s="14" t="s">
        <v>10306</v>
      </c>
      <c r="K393" s="12" t="s">
        <v>7972</v>
      </c>
      <c r="L393" s="12" t="s">
        <v>8102</v>
      </c>
      <c r="M393" s="12" t="s">
        <v>10307</v>
      </c>
    </row>
    <row r="394" spans="1:13" ht="22.5" customHeight="1">
      <c r="A394" s="12" t="s">
        <v>10309</v>
      </c>
      <c r="B394" s="12" t="str" cm="1">
        <f t="array" ref="B394">_xlfn.REGEXEXTRACT(J394, "eid=([^&amp;]+)", 2)</f>
        <v>2-s2.0-85183472317</v>
      </c>
      <c r="C394" s="13">
        <v>0</v>
      </c>
      <c r="D394" s="12" t="s">
        <v>10310</v>
      </c>
      <c r="E394" s="12">
        <v>2023</v>
      </c>
      <c r="F394" s="14" t="s">
        <v>10311</v>
      </c>
      <c r="G394" s="12" t="s">
        <v>7969</v>
      </c>
      <c r="H394" s="12" t="s">
        <v>7969</v>
      </c>
      <c r="I394" s="14" t="s">
        <v>10312</v>
      </c>
      <c r="J394" s="14" t="s">
        <v>10313</v>
      </c>
      <c r="K394" s="12" t="s">
        <v>7972</v>
      </c>
      <c r="L394" s="12" t="s">
        <v>8102</v>
      </c>
      <c r="M394" s="12" t="s">
        <v>10314</v>
      </c>
    </row>
    <row r="395" spans="1:13" ht="22.5" customHeight="1">
      <c r="A395" s="12" t="s">
        <v>10316</v>
      </c>
      <c r="B395" s="12" t="str" cm="1">
        <f t="array" ref="B395">_xlfn.REGEXEXTRACT(J395, "eid=([^&amp;]+)", 2)</f>
        <v>2-s2.0-85185228272</v>
      </c>
      <c r="C395" s="13">
        <v>0</v>
      </c>
      <c r="D395" s="12" t="s">
        <v>10317</v>
      </c>
      <c r="E395" s="12">
        <v>2023</v>
      </c>
      <c r="F395" s="14" t="s">
        <v>10318</v>
      </c>
      <c r="G395" s="12" t="s">
        <v>7969</v>
      </c>
      <c r="H395" s="12" t="s">
        <v>7969</v>
      </c>
      <c r="I395" s="14" t="s">
        <v>10319</v>
      </c>
      <c r="J395" s="14" t="s">
        <v>10320</v>
      </c>
      <c r="K395" s="12" t="s">
        <v>7972</v>
      </c>
      <c r="L395" s="12" t="s">
        <v>8102</v>
      </c>
      <c r="M395" s="12" t="s">
        <v>10321</v>
      </c>
    </row>
    <row r="396" spans="1:13" ht="22.5" customHeight="1">
      <c r="A396" s="12" t="s">
        <v>10323</v>
      </c>
      <c r="B396" s="12" t="str" cm="1">
        <f t="array" ref="B396">_xlfn.REGEXEXTRACT(J396, "eid=([^&amp;]+)", 2)</f>
        <v>2-s2.0-85200011734</v>
      </c>
      <c r="C396" s="13">
        <v>0</v>
      </c>
      <c r="D396" s="12" t="s">
        <v>10324</v>
      </c>
      <c r="E396" s="12">
        <v>2023</v>
      </c>
      <c r="F396" s="14" t="s">
        <v>10325</v>
      </c>
      <c r="G396" s="12" t="s">
        <v>7969</v>
      </c>
      <c r="H396" s="12" t="s">
        <v>7969</v>
      </c>
      <c r="I396" s="14" t="s">
        <v>10326</v>
      </c>
      <c r="J396" s="14" t="s">
        <v>10327</v>
      </c>
      <c r="K396" s="12" t="s">
        <v>7972</v>
      </c>
      <c r="L396" s="12" t="s">
        <v>8102</v>
      </c>
      <c r="M396" s="12" t="s">
        <v>10328</v>
      </c>
    </row>
    <row r="397" spans="1:13" ht="22.5" customHeight="1">
      <c r="A397" s="12" t="s">
        <v>10330</v>
      </c>
      <c r="B397" s="12" t="str" cm="1">
        <f t="array" ref="B397">_xlfn.REGEXEXTRACT(J397, "eid=([^&amp;]+)", 2)</f>
        <v>2-s2.0-85151050506</v>
      </c>
      <c r="C397" s="13">
        <v>0</v>
      </c>
      <c r="D397" s="12" t="s">
        <v>10331</v>
      </c>
      <c r="E397" s="12">
        <v>2023</v>
      </c>
      <c r="F397" s="14" t="s">
        <v>8055</v>
      </c>
      <c r="G397" s="12">
        <v>1768</v>
      </c>
      <c r="H397" s="12" t="s">
        <v>7969</v>
      </c>
      <c r="I397" s="14" t="s">
        <v>10332</v>
      </c>
      <c r="J397" s="14" t="s">
        <v>10333</v>
      </c>
      <c r="K397" s="12" t="s">
        <v>7972</v>
      </c>
      <c r="L397" s="12" t="s">
        <v>7985</v>
      </c>
      <c r="M397" s="12" t="s">
        <v>10334</v>
      </c>
    </row>
    <row r="398" spans="1:13" ht="22.5" customHeight="1">
      <c r="A398" s="12" t="s">
        <v>10336</v>
      </c>
      <c r="B398" s="12" t="str" cm="1">
        <f t="array" ref="B398">_xlfn.REGEXEXTRACT(J398, "eid=([^&amp;]+)", 2)</f>
        <v>2-s2.0-85171449944</v>
      </c>
      <c r="C398" s="13">
        <v>0</v>
      </c>
      <c r="D398" s="12" t="s">
        <v>10337</v>
      </c>
      <c r="E398" s="12">
        <v>2023</v>
      </c>
      <c r="F398" s="14" t="s">
        <v>8831</v>
      </c>
      <c r="G398" s="12">
        <v>14045</v>
      </c>
      <c r="H398" s="12" t="s">
        <v>7969</v>
      </c>
      <c r="I398" s="14" t="s">
        <v>7969</v>
      </c>
      <c r="J398" s="14" t="s">
        <v>10338</v>
      </c>
      <c r="K398" s="12" t="s">
        <v>7972</v>
      </c>
      <c r="L398" s="12" t="s">
        <v>7985</v>
      </c>
      <c r="M398" s="12" t="s">
        <v>7969</v>
      </c>
    </row>
    <row r="399" spans="1:13" ht="22.5" customHeight="1">
      <c r="A399" s="12" t="s">
        <v>10340</v>
      </c>
      <c r="B399" s="12" t="str" cm="1">
        <f t="array" ref="B399">_xlfn.REGEXEXTRACT(J399, "eid=([^&amp;]+)", 2)</f>
        <v>2-s2.0-85163161795</v>
      </c>
      <c r="C399" s="13">
        <v>0</v>
      </c>
      <c r="D399" s="12" t="s">
        <v>10341</v>
      </c>
      <c r="E399" s="12">
        <v>2023</v>
      </c>
      <c r="F399" s="14" t="s">
        <v>10342</v>
      </c>
      <c r="G399" s="12" t="s">
        <v>7969</v>
      </c>
      <c r="H399" s="12" t="s">
        <v>7969</v>
      </c>
      <c r="I399" s="14" t="s">
        <v>10343</v>
      </c>
      <c r="J399" s="14" t="s">
        <v>10344</v>
      </c>
      <c r="K399" s="12" t="s">
        <v>7972</v>
      </c>
      <c r="L399" s="12" t="s">
        <v>8102</v>
      </c>
      <c r="M399" s="12" t="s">
        <v>10345</v>
      </c>
    </row>
    <row r="400" spans="1:13" ht="22.5" customHeight="1">
      <c r="A400" s="12" t="s">
        <v>10347</v>
      </c>
      <c r="B400" s="12" t="str" cm="1">
        <f t="array" ref="B400">_xlfn.REGEXEXTRACT(J400, "eid=([^&amp;]+)", 2)</f>
        <v>2-s2.0-85152007131</v>
      </c>
      <c r="C400" s="13">
        <v>0</v>
      </c>
      <c r="D400" s="12" t="s">
        <v>10348</v>
      </c>
      <c r="E400" s="12">
        <v>2023</v>
      </c>
      <c r="F400" s="14" t="s">
        <v>10349</v>
      </c>
      <c r="G400" s="12">
        <v>1080</v>
      </c>
      <c r="H400" s="12" t="s">
        <v>7969</v>
      </c>
      <c r="I400" s="14" t="s">
        <v>10350</v>
      </c>
      <c r="J400" s="14" t="s">
        <v>10351</v>
      </c>
      <c r="K400" s="12" t="s">
        <v>7972</v>
      </c>
      <c r="L400" s="12" t="s">
        <v>7985</v>
      </c>
      <c r="M400" s="12" t="s">
        <v>10352</v>
      </c>
    </row>
    <row r="401" spans="1:13" ht="22.5" customHeight="1">
      <c r="A401" s="12" t="s">
        <v>10354</v>
      </c>
      <c r="B401" s="12" t="str" cm="1">
        <f t="array" ref="B401">_xlfn.REGEXEXTRACT(J401, "eid=([^&amp;]+)", 2)</f>
        <v>2-s2.0-85172991010</v>
      </c>
      <c r="C401" s="13">
        <v>0</v>
      </c>
      <c r="D401" s="12" t="s">
        <v>10355</v>
      </c>
      <c r="E401" s="12">
        <v>2023</v>
      </c>
      <c r="F401" s="14" t="s">
        <v>10356</v>
      </c>
      <c r="G401" s="12" t="s">
        <v>7969</v>
      </c>
      <c r="H401" s="12" t="s">
        <v>7969</v>
      </c>
      <c r="I401" s="14" t="s">
        <v>10357</v>
      </c>
      <c r="J401" s="14" t="s">
        <v>10358</v>
      </c>
      <c r="K401" s="12" t="s">
        <v>7972</v>
      </c>
      <c r="L401" s="12" t="s">
        <v>10359</v>
      </c>
      <c r="M401" s="12" t="s">
        <v>7969</v>
      </c>
    </row>
    <row r="402" spans="1:13" ht="22.5" customHeight="1">
      <c r="A402" s="12" t="s">
        <v>10361</v>
      </c>
      <c r="B402" s="12" t="str" cm="1">
        <f t="array" ref="B402">_xlfn.REGEXEXTRACT(J402, "eid=([^&amp;]+)", 2)</f>
        <v>2-s2.0-85162243357</v>
      </c>
      <c r="C402" s="13">
        <v>0</v>
      </c>
      <c r="D402" s="12" t="s">
        <v>10362</v>
      </c>
      <c r="E402" s="12">
        <v>2022</v>
      </c>
      <c r="F402" s="14" t="s">
        <v>8328</v>
      </c>
      <c r="G402" s="12" t="s">
        <v>7969</v>
      </c>
      <c r="H402" s="12" t="s">
        <v>7969</v>
      </c>
      <c r="I402" s="14" t="s">
        <v>10363</v>
      </c>
      <c r="J402" s="14" t="s">
        <v>10364</v>
      </c>
      <c r="K402" s="12" t="s">
        <v>7972</v>
      </c>
      <c r="L402" s="12" t="s">
        <v>8324</v>
      </c>
      <c r="M402" s="12" t="s">
        <v>10365</v>
      </c>
    </row>
    <row r="403" spans="1:13" ht="22.5" customHeight="1">
      <c r="A403" s="12" t="s">
        <v>10367</v>
      </c>
      <c r="B403" s="12" t="str" cm="1">
        <f t="array" ref="B403">_xlfn.REGEXEXTRACT(J403, "eid=([^&amp;]+)", 2)</f>
        <v>2-s2.0-85171736016</v>
      </c>
      <c r="C403" s="13">
        <v>0</v>
      </c>
      <c r="D403" s="12" t="s">
        <v>10368</v>
      </c>
      <c r="E403" s="12">
        <v>2023</v>
      </c>
      <c r="F403" s="14" t="s">
        <v>10369</v>
      </c>
      <c r="G403" s="12" t="s">
        <v>7969</v>
      </c>
      <c r="H403" s="12" t="s">
        <v>7969</v>
      </c>
      <c r="I403" s="14" t="s">
        <v>10370</v>
      </c>
      <c r="J403" s="14" t="s">
        <v>10371</v>
      </c>
      <c r="K403" s="12" t="s">
        <v>7972</v>
      </c>
      <c r="L403" s="12" t="s">
        <v>8102</v>
      </c>
    </row>
    <row r="404" spans="1:13" ht="22.5" customHeight="1">
      <c r="A404" s="12" t="s">
        <v>10373</v>
      </c>
      <c r="B404" s="12" t="str" cm="1">
        <f t="array" ref="B404">_xlfn.REGEXEXTRACT(J404, "eid=([^&amp;]+)", 2)</f>
        <v>2-s2.0-85173446062</v>
      </c>
      <c r="C404" s="13">
        <v>0</v>
      </c>
      <c r="D404" s="12" t="s">
        <v>10374</v>
      </c>
      <c r="E404" s="12">
        <v>2023</v>
      </c>
      <c r="F404" s="14" t="s">
        <v>10375</v>
      </c>
      <c r="G404" s="12" t="s">
        <v>7969</v>
      </c>
      <c r="H404" s="12" t="s">
        <v>7969</v>
      </c>
      <c r="I404" s="14" t="s">
        <v>10376</v>
      </c>
      <c r="J404" s="14" t="s">
        <v>10377</v>
      </c>
      <c r="K404" s="12" t="s">
        <v>7972</v>
      </c>
      <c r="L404" s="12" t="s">
        <v>8102</v>
      </c>
      <c r="M404" s="12" t="s">
        <v>10378</v>
      </c>
    </row>
    <row r="405" spans="1:13" ht="22.5" customHeight="1">
      <c r="A405" s="12" t="s">
        <v>10380</v>
      </c>
      <c r="B405" s="12" t="str" cm="1">
        <f t="array" ref="B405">_xlfn.REGEXEXTRACT(J405, "eid=([^&amp;]+)", 2)</f>
        <v>2-s2.0-85163347935</v>
      </c>
      <c r="C405" s="13">
        <v>0</v>
      </c>
      <c r="D405" s="12" t="s">
        <v>10381</v>
      </c>
      <c r="E405" s="12">
        <v>2023</v>
      </c>
      <c r="F405" s="14" t="s">
        <v>8177</v>
      </c>
      <c r="G405" s="12">
        <v>700</v>
      </c>
      <c r="H405" s="12" t="s">
        <v>7969</v>
      </c>
      <c r="I405" s="14" t="s">
        <v>10382</v>
      </c>
      <c r="J405" s="14" t="s">
        <v>10383</v>
      </c>
      <c r="K405" s="12" t="s">
        <v>7972</v>
      </c>
      <c r="L405" s="12" t="s">
        <v>7985</v>
      </c>
      <c r="M405" s="12" t="s">
        <v>10384</v>
      </c>
    </row>
    <row r="406" spans="1:13" ht="22.5" customHeight="1">
      <c r="A406" s="12" t="s">
        <v>10386</v>
      </c>
      <c r="B406" s="12" t="str" cm="1">
        <f t="array" ref="B406">_xlfn.REGEXEXTRACT(J406, "eid=([^&amp;]+)", 2)</f>
        <v>2-s2.0-85162236313</v>
      </c>
      <c r="C406" s="13">
        <v>0</v>
      </c>
      <c r="D406" s="12" t="s">
        <v>10387</v>
      </c>
      <c r="E406" s="12">
        <v>2023</v>
      </c>
      <c r="F406" s="14" t="s">
        <v>9174</v>
      </c>
      <c r="G406" s="12" t="s">
        <v>7969</v>
      </c>
      <c r="H406" s="12" t="s">
        <v>7969</v>
      </c>
      <c r="I406" s="14" t="s">
        <v>10388</v>
      </c>
      <c r="J406" s="14" t="s">
        <v>10389</v>
      </c>
      <c r="K406" s="12" t="s">
        <v>7972</v>
      </c>
      <c r="L406" s="12" t="s">
        <v>7985</v>
      </c>
    </row>
    <row r="407" spans="1:13" ht="22.5" customHeight="1">
      <c r="A407" s="12" t="s">
        <v>10391</v>
      </c>
      <c r="B407" s="12" t="str" cm="1">
        <f t="array" ref="B407">_xlfn.REGEXEXTRACT(J407, "eid=([^&amp;]+)", 2)</f>
        <v>2-s2.0-85147984441</v>
      </c>
      <c r="C407" s="13">
        <v>0</v>
      </c>
      <c r="D407" s="12" t="s">
        <v>10392</v>
      </c>
      <c r="E407" s="12">
        <v>2023</v>
      </c>
      <c r="F407" s="14" t="s">
        <v>8831</v>
      </c>
      <c r="G407" s="12">
        <v>13825</v>
      </c>
      <c r="H407" s="12" t="s">
        <v>7969</v>
      </c>
      <c r="I407" s="14" t="s">
        <v>10393</v>
      </c>
      <c r="J407" s="14" t="s">
        <v>10394</v>
      </c>
      <c r="K407" s="12" t="s">
        <v>7972</v>
      </c>
      <c r="L407" s="12" t="s">
        <v>7985</v>
      </c>
      <c r="M407" s="12" t="s">
        <v>10395</v>
      </c>
    </row>
    <row r="408" spans="1:13" ht="22.5" customHeight="1">
      <c r="A408" s="12" t="s">
        <v>10397</v>
      </c>
      <c r="B408" s="12" t="str" cm="1">
        <f t="array" ref="B408">_xlfn.REGEXEXTRACT(J408, "eid=([^&amp;]+)", 2)</f>
        <v>2-s2.0-85175028631</v>
      </c>
      <c r="C408" s="13">
        <v>0</v>
      </c>
      <c r="D408" s="12" t="s">
        <v>10398</v>
      </c>
      <c r="E408" s="12">
        <v>2023</v>
      </c>
      <c r="F408" s="14" t="s">
        <v>10399</v>
      </c>
      <c r="G408" s="12" t="s">
        <v>7969</v>
      </c>
      <c r="H408" s="12" t="s">
        <v>7969</v>
      </c>
      <c r="I408" s="14" t="s">
        <v>10400</v>
      </c>
      <c r="J408" s="14" t="s">
        <v>10401</v>
      </c>
      <c r="K408" s="12" t="s">
        <v>7972</v>
      </c>
      <c r="L408" s="12" t="s">
        <v>8102</v>
      </c>
      <c r="M408" s="12" t="s">
        <v>10402</v>
      </c>
    </row>
    <row r="409" spans="1:13" ht="22.5" customHeight="1">
      <c r="A409" s="12" t="s">
        <v>10403</v>
      </c>
      <c r="B409" s="12" t="e" cm="1" vm="1">
        <f t="array" ref="B409">_xlfn.REGEXEXTRACT(J409, "eid=([^&amp;]+)", 2)</f>
        <v>#N/A</v>
      </c>
      <c r="C409" s="13">
        <v>0</v>
      </c>
      <c r="D409" s="12" t="s">
        <v>10404</v>
      </c>
      <c r="E409" s="12"/>
      <c r="F409" s="14"/>
      <c r="G409" s="12"/>
      <c r="H409" s="12"/>
      <c r="I409" s="14"/>
      <c r="J409" s="14"/>
      <c r="K409" s="12"/>
      <c r="L409" s="12"/>
    </row>
    <row r="410" spans="1:13" ht="22.5" customHeight="1">
      <c r="A410" s="12" t="s">
        <v>10406</v>
      </c>
      <c r="B410" s="12" t="str" cm="1">
        <f t="array" ref="B410">_xlfn.REGEXEXTRACT(J410, "eid=([^&amp;]+)", 2)</f>
        <v>2-s2.0-85159793723</v>
      </c>
      <c r="C410" s="13">
        <v>0</v>
      </c>
      <c r="D410" s="12" t="s">
        <v>10407</v>
      </c>
      <c r="E410" s="12">
        <v>2023</v>
      </c>
      <c r="F410" s="14" t="s">
        <v>8491</v>
      </c>
      <c r="G410" s="12">
        <v>11</v>
      </c>
      <c r="H410" s="12" t="s">
        <v>7969</v>
      </c>
      <c r="I410" s="14" t="s">
        <v>10408</v>
      </c>
      <c r="J410" s="14" t="s">
        <v>10409</v>
      </c>
      <c r="K410" s="12" t="s">
        <v>7972</v>
      </c>
      <c r="L410" s="12" t="s">
        <v>8102</v>
      </c>
    </row>
    <row r="411" spans="1:13" ht="22.5" customHeight="1">
      <c r="A411" s="12" t="s">
        <v>10411</v>
      </c>
      <c r="B411" s="12" t="str" cm="1">
        <f t="array" ref="B411">_xlfn.REGEXEXTRACT(J411, "eid=([^&amp;]+)", 2)</f>
        <v>2-s2.0-85174401130</v>
      </c>
      <c r="C411" s="13">
        <v>0</v>
      </c>
      <c r="D411" s="12" t="s">
        <v>10412</v>
      </c>
      <c r="E411" s="12">
        <v>2023</v>
      </c>
      <c r="F411" s="14" t="s">
        <v>10413</v>
      </c>
      <c r="G411" s="12">
        <v>2023</v>
      </c>
      <c r="H411" s="12" t="s">
        <v>7969</v>
      </c>
      <c r="I411" s="14" t="s">
        <v>10414</v>
      </c>
      <c r="J411" s="14" t="s">
        <v>10415</v>
      </c>
      <c r="K411" s="12" t="s">
        <v>7972</v>
      </c>
      <c r="L411" s="12" t="s">
        <v>7969</v>
      </c>
      <c r="M411" s="12" t="s">
        <v>10416</v>
      </c>
    </row>
    <row r="412" spans="1:13" ht="22.5" customHeight="1">
      <c r="A412" s="12" t="s">
        <v>10418</v>
      </c>
      <c r="B412" s="12" t="str" cm="1">
        <f t="array" ref="B412">_xlfn.REGEXEXTRACT(J412, "eid=([^&amp;]+)", 2)</f>
        <v>2-s2.0-85171473826</v>
      </c>
      <c r="C412" s="13">
        <v>0</v>
      </c>
      <c r="D412" s="12" t="s">
        <v>10419</v>
      </c>
      <c r="E412" s="12">
        <v>2023</v>
      </c>
      <c r="F412" s="14" t="s">
        <v>8831</v>
      </c>
      <c r="G412" s="12">
        <v>14045</v>
      </c>
      <c r="H412" s="12" t="s">
        <v>7969</v>
      </c>
      <c r="I412" s="14" t="s">
        <v>10420</v>
      </c>
      <c r="J412" s="14" t="s">
        <v>10421</v>
      </c>
      <c r="K412" s="12" t="s">
        <v>7972</v>
      </c>
      <c r="L412" s="12" t="s">
        <v>7985</v>
      </c>
      <c r="M412" s="12" t="s">
        <v>10422</v>
      </c>
    </row>
    <row r="413" spans="1:13" ht="22.5" customHeight="1">
      <c r="A413" s="12" t="s">
        <v>10424</v>
      </c>
      <c r="B413" s="12" t="str" cm="1">
        <f t="array" ref="B413">_xlfn.REGEXEXTRACT(J413, "eid=([^&amp;]+)", 2)</f>
        <v>2-s2.0-85163328733</v>
      </c>
      <c r="C413" s="13">
        <v>0</v>
      </c>
      <c r="D413" s="12" t="s">
        <v>10425</v>
      </c>
      <c r="E413" s="12">
        <v>2023</v>
      </c>
      <c r="F413" s="14" t="s">
        <v>10426</v>
      </c>
      <c r="G413" s="12">
        <v>61</v>
      </c>
      <c r="H413" s="12" t="s">
        <v>7969</v>
      </c>
      <c r="I413" s="14" t="s">
        <v>10427</v>
      </c>
      <c r="J413" s="14" t="s">
        <v>10428</v>
      </c>
      <c r="K413" s="12" t="s">
        <v>7972</v>
      </c>
      <c r="L413" s="12" t="s">
        <v>7985</v>
      </c>
      <c r="M413" s="12" t="s">
        <v>10429</v>
      </c>
    </row>
    <row r="414" spans="1:13" ht="22.5" customHeight="1">
      <c r="A414" s="12" t="s">
        <v>10431</v>
      </c>
      <c r="B414" s="12" t="str" cm="1">
        <f t="array" ref="B414">_xlfn.REGEXEXTRACT(J414, "eid=([^&amp;]+)", 2)</f>
        <v>2-s2.0-85161938712</v>
      </c>
      <c r="C414" s="13">
        <v>0</v>
      </c>
      <c r="D414" s="12" t="s">
        <v>10432</v>
      </c>
      <c r="E414" s="12">
        <v>2023</v>
      </c>
      <c r="F414" s="14" t="s">
        <v>8781</v>
      </c>
      <c r="G414" s="12">
        <v>3402</v>
      </c>
      <c r="H414" s="12" t="s">
        <v>7969</v>
      </c>
      <c r="I414" s="14" t="s">
        <v>10433</v>
      </c>
      <c r="J414" s="14" t="s">
        <v>10434</v>
      </c>
      <c r="K414" s="12" t="s">
        <v>7972</v>
      </c>
      <c r="L414" s="12" t="s">
        <v>8784</v>
      </c>
      <c r="M414" s="12" t="s">
        <v>7969</v>
      </c>
    </row>
    <row r="415" spans="1:13" ht="22.5" customHeight="1">
      <c r="A415" s="12" t="s">
        <v>10436</v>
      </c>
      <c r="B415" s="12" t="str" cm="1">
        <f t="array" ref="B415">_xlfn.REGEXEXTRACT(J415, "eid=([^&amp;]+)", 2)</f>
        <v>2-s2.0-85169447129</v>
      </c>
      <c r="C415" s="13">
        <v>0</v>
      </c>
      <c r="D415" s="12" t="s">
        <v>10437</v>
      </c>
      <c r="E415" s="12">
        <v>2023</v>
      </c>
      <c r="F415" s="14" t="s">
        <v>8055</v>
      </c>
      <c r="G415" s="12">
        <v>1835</v>
      </c>
      <c r="H415" s="12" t="s">
        <v>7969</v>
      </c>
      <c r="I415" s="14" t="s">
        <v>10438</v>
      </c>
      <c r="J415" s="14" t="s">
        <v>10439</v>
      </c>
      <c r="K415" s="12" t="s">
        <v>7972</v>
      </c>
      <c r="L415" s="12" t="s">
        <v>7985</v>
      </c>
      <c r="M415" s="12" t="s">
        <v>10440</v>
      </c>
    </row>
    <row r="416" spans="1:13" ht="22.5" customHeight="1">
      <c r="A416" s="12" t="s">
        <v>10442</v>
      </c>
      <c r="B416" s="12" t="str" cm="1">
        <f t="array" ref="B416">_xlfn.REGEXEXTRACT(J416, "eid=([^&amp;]+)", 2)</f>
        <v>2-s2.0-85161413910</v>
      </c>
      <c r="C416" s="13">
        <v>0</v>
      </c>
      <c r="D416" s="12" t="s">
        <v>10443</v>
      </c>
      <c r="E416" s="12">
        <v>2023</v>
      </c>
      <c r="F416" s="14" t="s">
        <v>8177</v>
      </c>
      <c r="G416" s="12">
        <v>678</v>
      </c>
      <c r="H416" s="12" t="s">
        <v>7969</v>
      </c>
      <c r="I416" s="14" t="s">
        <v>10444</v>
      </c>
      <c r="J416" s="14" t="s">
        <v>10445</v>
      </c>
      <c r="K416" s="12" t="s">
        <v>7972</v>
      </c>
      <c r="L416" s="12" t="s">
        <v>7985</v>
      </c>
      <c r="M416" s="12" t="s">
        <v>10446</v>
      </c>
    </row>
    <row r="417" spans="1:13" ht="22.5" customHeight="1">
      <c r="A417" s="12" t="s">
        <v>10448</v>
      </c>
      <c r="B417" s="12" t="str" cm="1">
        <f t="array" ref="B417">_xlfn.REGEXEXTRACT(J417, "eid=([^&amp;]+)", 2)</f>
        <v>2-s2.0-85141187485</v>
      </c>
      <c r="C417" s="13">
        <v>0</v>
      </c>
      <c r="D417" s="12" t="s">
        <v>10449</v>
      </c>
      <c r="E417" s="12">
        <v>2022</v>
      </c>
      <c r="F417" s="14" t="s">
        <v>10450</v>
      </c>
      <c r="G417" s="12">
        <v>11</v>
      </c>
      <c r="H417" s="12">
        <v>1</v>
      </c>
      <c r="I417" s="14" t="s">
        <v>10451</v>
      </c>
      <c r="J417" s="14" t="s">
        <v>10452</v>
      </c>
      <c r="K417" s="12" t="s">
        <v>7972</v>
      </c>
      <c r="L417" s="12" t="s">
        <v>7985</v>
      </c>
    </row>
    <row r="418" spans="1:13" ht="22.5" customHeight="1">
      <c r="A418" s="12" t="s">
        <v>10453</v>
      </c>
      <c r="B418" s="12" t="str" cm="1">
        <f t="array" ref="B418">_xlfn.REGEXEXTRACT(J418, "eid=([^&amp;]+)", 2)</f>
        <v>2-s2.0-85140445025</v>
      </c>
      <c r="C418" s="13">
        <v>0</v>
      </c>
      <c r="D418" s="12" t="s">
        <v>3134</v>
      </c>
      <c r="E418" s="12">
        <v>2022</v>
      </c>
      <c r="F418" s="14" t="s">
        <v>10454</v>
      </c>
      <c r="G418" s="12">
        <v>2</v>
      </c>
      <c r="H418" s="12">
        <v>4</v>
      </c>
      <c r="I418" s="14" t="s">
        <v>10455</v>
      </c>
      <c r="J418" s="14" t="s">
        <v>10456</v>
      </c>
      <c r="K418" s="12" t="s">
        <v>7972</v>
      </c>
      <c r="L418" s="12" t="s">
        <v>10457</v>
      </c>
    </row>
    <row r="419" spans="1:13" ht="22.5" customHeight="1">
      <c r="A419" s="12" t="s">
        <v>10459</v>
      </c>
      <c r="B419" s="12" t="str" cm="1">
        <f t="array" ref="B419">_xlfn.REGEXEXTRACT(J419, "eid=([^&amp;]+)", 2)</f>
        <v>2-s2.0-85140804567</v>
      </c>
      <c r="C419" s="13">
        <v>0</v>
      </c>
      <c r="D419" s="12" t="s">
        <v>10460</v>
      </c>
      <c r="E419" s="12">
        <v>2022</v>
      </c>
      <c r="F419" s="14" t="s">
        <v>10461</v>
      </c>
      <c r="G419" s="12">
        <v>134</v>
      </c>
      <c r="H419" s="12" t="s">
        <v>7969</v>
      </c>
      <c r="I419" s="14" t="s">
        <v>10462</v>
      </c>
      <c r="J419" s="14" t="s">
        <v>10463</v>
      </c>
      <c r="K419" s="12" t="s">
        <v>7972</v>
      </c>
      <c r="L419" s="12" t="s">
        <v>7993</v>
      </c>
    </row>
    <row r="420" spans="1:13" ht="22.5" customHeight="1">
      <c r="A420" s="12" t="s">
        <v>5154</v>
      </c>
      <c r="B420" s="12" t="str" cm="1">
        <f t="array" ref="B420">_xlfn.REGEXEXTRACT(J420, "eid=([^&amp;]+)", 2)</f>
        <v>2-s2.0-85173588668</v>
      </c>
      <c r="C420" s="13">
        <v>0</v>
      </c>
      <c r="D420" s="12" t="s">
        <v>201</v>
      </c>
      <c r="E420" s="12">
        <v>2023</v>
      </c>
      <c r="F420" s="14" t="s">
        <v>10464</v>
      </c>
      <c r="G420" s="12">
        <v>31</v>
      </c>
      <c r="H420" s="12">
        <v>7</v>
      </c>
      <c r="I420" s="14" t="s">
        <v>10465</v>
      </c>
      <c r="J420" s="14" t="s">
        <v>10466</v>
      </c>
      <c r="K420" s="12" t="s">
        <v>7972</v>
      </c>
      <c r="L420" s="12" t="s">
        <v>8161</v>
      </c>
    </row>
    <row r="421" spans="1:13" ht="22.5" customHeight="1">
      <c r="A421" s="12" t="s">
        <v>10468</v>
      </c>
      <c r="B421" s="12" t="str" cm="1">
        <f t="array" ref="B421">_xlfn.REGEXEXTRACT(J421, "eid=([^&amp;]+)", 2)</f>
        <v>2-s2.0-85176085453</v>
      </c>
      <c r="C421" s="13">
        <v>0</v>
      </c>
      <c r="D421" s="12" t="s">
        <v>10469</v>
      </c>
      <c r="E421" s="12">
        <v>2023</v>
      </c>
      <c r="F421" s="14" t="s">
        <v>10470</v>
      </c>
      <c r="G421" s="12">
        <v>1</v>
      </c>
      <c r="H421" s="12" t="s">
        <v>7969</v>
      </c>
      <c r="I421" s="14" t="s">
        <v>10471</v>
      </c>
      <c r="J421" s="14" t="s">
        <v>10472</v>
      </c>
      <c r="K421" s="12" t="s">
        <v>7972</v>
      </c>
      <c r="L421" s="12" t="s">
        <v>10473</v>
      </c>
      <c r="M421" s="12" t="s">
        <v>7969</v>
      </c>
    </row>
    <row r="422" spans="1:13" ht="22.5" customHeight="1">
      <c r="A422" s="12" t="s">
        <v>10475</v>
      </c>
      <c r="B422" s="12" t="str" cm="1">
        <f t="array" ref="B422">_xlfn.REGEXEXTRACT(J422, "eid=([^&amp;]+)", 2)</f>
        <v>2-s2.0-85175199798</v>
      </c>
      <c r="C422" s="13">
        <v>0</v>
      </c>
      <c r="D422" s="12" t="s">
        <v>10476</v>
      </c>
      <c r="E422" s="12">
        <v>2023</v>
      </c>
      <c r="F422" s="14" t="s">
        <v>10477</v>
      </c>
      <c r="G422" s="12">
        <v>133</v>
      </c>
      <c r="H422" s="12" t="s">
        <v>7969</v>
      </c>
      <c r="I422" s="14" t="s">
        <v>10478</v>
      </c>
      <c r="J422" s="14" t="s">
        <v>10479</v>
      </c>
      <c r="K422" s="12" t="s">
        <v>7972</v>
      </c>
      <c r="L422" s="12" t="s">
        <v>7985</v>
      </c>
      <c r="M422" s="12" t="s">
        <v>10480</v>
      </c>
    </row>
    <row r="423" spans="1:13" ht="22.5" customHeight="1">
      <c r="A423" s="12" t="s">
        <v>10482</v>
      </c>
      <c r="B423" s="12" t="str" cm="1">
        <f t="array" ref="B423">_xlfn.REGEXEXTRACT(J423, "eid=([^&amp;]+)", 2)</f>
        <v>2-s2.0-85168246500</v>
      </c>
      <c r="C423" s="13">
        <v>0</v>
      </c>
      <c r="D423" s="12" t="s">
        <v>10483</v>
      </c>
      <c r="E423" s="12">
        <v>2023</v>
      </c>
      <c r="F423" s="14" t="s">
        <v>10484</v>
      </c>
      <c r="G423" s="12" t="s">
        <v>7969</v>
      </c>
      <c r="H423" s="12" t="s">
        <v>7969</v>
      </c>
      <c r="I423" s="14" t="s">
        <v>10485</v>
      </c>
      <c r="J423" s="14" t="s">
        <v>10486</v>
      </c>
      <c r="K423" s="12" t="s">
        <v>7972</v>
      </c>
      <c r="L423" s="12" t="s">
        <v>8102</v>
      </c>
      <c r="M423" s="12" t="s">
        <v>10487</v>
      </c>
    </row>
    <row r="424" spans="1:13" ht="22.5" customHeight="1">
      <c r="A424" s="12" t="s">
        <v>10489</v>
      </c>
      <c r="B424" s="12" t="str" cm="1">
        <f t="array" ref="B424">_xlfn.REGEXEXTRACT(J424, "eid=([^&amp;]+)", 2)</f>
        <v>2-s2.0-85148034063</v>
      </c>
      <c r="C424" s="13">
        <v>0</v>
      </c>
      <c r="D424" s="12" t="s">
        <v>10490</v>
      </c>
      <c r="E424" s="12">
        <v>2023</v>
      </c>
      <c r="F424" s="14" t="s">
        <v>9732</v>
      </c>
      <c r="G424" s="12">
        <v>462</v>
      </c>
      <c r="H424" s="12" t="s">
        <v>7969</v>
      </c>
      <c r="I424" s="14" t="s">
        <v>7969</v>
      </c>
      <c r="J424" s="14" t="s">
        <v>10491</v>
      </c>
      <c r="K424" s="12" t="s">
        <v>7972</v>
      </c>
      <c r="L424" s="12" t="s">
        <v>7985</v>
      </c>
      <c r="M424" s="12" t="s">
        <v>7969</v>
      </c>
    </row>
    <row r="425" spans="1:13" ht="22.5" customHeight="1">
      <c r="A425" s="12" t="s">
        <v>10493</v>
      </c>
      <c r="B425" s="12" t="str" cm="1">
        <f t="array" ref="B425">_xlfn.REGEXEXTRACT(J425, "eid=([^&amp;]+)", 2)</f>
        <v>2-s2.0-85150649802</v>
      </c>
      <c r="C425" s="13">
        <v>0</v>
      </c>
      <c r="D425" s="12" t="s">
        <v>10494</v>
      </c>
      <c r="E425" s="12">
        <v>2023</v>
      </c>
      <c r="F425" s="14" t="s">
        <v>10495</v>
      </c>
      <c r="G425" s="12">
        <v>2023</v>
      </c>
      <c r="H425" s="12" t="s">
        <v>7969</v>
      </c>
      <c r="I425" s="14" t="s">
        <v>10496</v>
      </c>
      <c r="J425" s="14" t="s">
        <v>10497</v>
      </c>
      <c r="K425" s="12" t="s">
        <v>7972</v>
      </c>
      <c r="L425" s="12" t="s">
        <v>8102</v>
      </c>
      <c r="M425" s="12" t="s">
        <v>10498</v>
      </c>
    </row>
    <row r="426" spans="1:13" ht="22.5" customHeight="1">
      <c r="A426" s="12" t="s">
        <v>10500</v>
      </c>
      <c r="B426" s="12" t="str" cm="1">
        <f t="array" ref="B426">_xlfn.REGEXEXTRACT(J426, "eid=([^&amp;]+)", 2)</f>
        <v>2-s2.0-85150981116</v>
      </c>
      <c r="C426" s="13">
        <v>0</v>
      </c>
      <c r="D426" s="12" t="s">
        <v>10501</v>
      </c>
      <c r="E426" s="12">
        <v>2023</v>
      </c>
      <c r="F426" s="14" t="s">
        <v>8177</v>
      </c>
      <c r="G426" s="12">
        <v>652</v>
      </c>
      <c r="H426" s="12" t="s">
        <v>7969</v>
      </c>
      <c r="I426" s="14" t="s">
        <v>10502</v>
      </c>
      <c r="J426" s="14" t="s">
        <v>10503</v>
      </c>
      <c r="K426" s="12" t="s">
        <v>7972</v>
      </c>
      <c r="L426" s="12" t="s">
        <v>7985</v>
      </c>
      <c r="M426" s="12" t="s">
        <v>10504</v>
      </c>
    </row>
    <row r="427" spans="1:13" ht="22.5" customHeight="1">
      <c r="A427" s="12" t="s">
        <v>10506</v>
      </c>
      <c r="B427" s="12" t="str" cm="1">
        <f t="array" ref="B427">_xlfn.REGEXEXTRACT(J427, "eid=([^&amp;]+)", 2)</f>
        <v>2-s2.0-85172996955</v>
      </c>
      <c r="C427" s="13">
        <v>0</v>
      </c>
      <c r="D427" s="12" t="s">
        <v>10507</v>
      </c>
      <c r="E427" s="12">
        <v>2023</v>
      </c>
      <c r="F427" s="14" t="s">
        <v>10508</v>
      </c>
      <c r="G427" s="12" t="s">
        <v>7969</v>
      </c>
      <c r="H427" s="12" t="s">
        <v>7969</v>
      </c>
      <c r="I427" s="14" t="s">
        <v>10509</v>
      </c>
      <c r="J427" s="14" t="s">
        <v>10510</v>
      </c>
      <c r="K427" s="12" t="s">
        <v>7972</v>
      </c>
      <c r="L427" s="12" t="s">
        <v>8102</v>
      </c>
      <c r="M427" s="12" t="s">
        <v>10511</v>
      </c>
    </row>
    <row r="428" spans="1:13" ht="22.5" customHeight="1">
      <c r="A428" s="12" t="s">
        <v>10513</v>
      </c>
      <c r="B428" s="12" t="str" cm="1">
        <f t="array" ref="B428">_xlfn.REGEXEXTRACT(J428, "eid=([^&amp;]+)", 2)</f>
        <v>2-s2.0-85163949903</v>
      </c>
      <c r="C428" s="13">
        <v>0</v>
      </c>
      <c r="D428" s="12" t="s">
        <v>10514</v>
      </c>
      <c r="E428" s="12">
        <v>2023</v>
      </c>
      <c r="F428" s="14" t="s">
        <v>8177</v>
      </c>
      <c r="G428" s="12">
        <v>667</v>
      </c>
      <c r="H428" s="12" t="s">
        <v>7969</v>
      </c>
      <c r="I428" s="14" t="s">
        <v>7969</v>
      </c>
      <c r="J428" s="14" t="s">
        <v>10515</v>
      </c>
      <c r="K428" s="12" t="s">
        <v>7972</v>
      </c>
      <c r="L428" s="12" t="s">
        <v>7985</v>
      </c>
      <c r="M428" s="12" t="s">
        <v>7969</v>
      </c>
    </row>
    <row r="429" spans="1:13" ht="22.5" customHeight="1">
      <c r="A429" s="12" t="s">
        <v>10517</v>
      </c>
      <c r="B429" s="12" t="str" cm="1">
        <f t="array" ref="B429">_xlfn.REGEXEXTRACT(J429, "eid=([^&amp;]+)", 2)</f>
        <v>2-s2.0-85176007047</v>
      </c>
      <c r="C429" s="13">
        <v>0</v>
      </c>
      <c r="D429" s="12" t="s">
        <v>10518</v>
      </c>
      <c r="E429" s="12">
        <v>2023</v>
      </c>
      <c r="F429" s="14" t="s">
        <v>8792</v>
      </c>
      <c r="G429" s="12">
        <v>12800</v>
      </c>
      <c r="H429" s="12" t="s">
        <v>7969</v>
      </c>
      <c r="I429" s="14" t="s">
        <v>10519</v>
      </c>
      <c r="J429" s="14" t="s">
        <v>10520</v>
      </c>
      <c r="K429" s="12" t="s">
        <v>7972</v>
      </c>
      <c r="L429" s="12" t="s">
        <v>8795</v>
      </c>
      <c r="M429" s="12" t="s">
        <v>10521</v>
      </c>
    </row>
    <row r="430" spans="1:13" ht="22.5" customHeight="1">
      <c r="A430" s="12" t="s">
        <v>10523</v>
      </c>
      <c r="B430" s="12" t="str" cm="1">
        <f t="array" ref="B430">_xlfn.REGEXEXTRACT(J430, "eid=([^&amp;]+)", 2)</f>
        <v>2-s2.0-85166764757</v>
      </c>
      <c r="C430" s="13">
        <v>0</v>
      </c>
      <c r="D430" s="12" t="s">
        <v>10524</v>
      </c>
      <c r="E430" s="12">
        <v>2023</v>
      </c>
      <c r="F430" s="14" t="s">
        <v>8491</v>
      </c>
      <c r="G430" s="12">
        <v>11</v>
      </c>
      <c r="H430" s="12" t="s">
        <v>7969</v>
      </c>
      <c r="I430" s="14" t="s">
        <v>10525</v>
      </c>
      <c r="J430" s="14" t="s">
        <v>10526</v>
      </c>
      <c r="K430" s="12" t="s">
        <v>7972</v>
      </c>
      <c r="L430" s="12" t="s">
        <v>8102</v>
      </c>
    </row>
    <row r="431" spans="1:13" ht="22.5" customHeight="1">
      <c r="A431" s="12" t="s">
        <v>10527</v>
      </c>
      <c r="B431" s="12" t="str" cm="1">
        <f t="array" ref="B431">_xlfn.REGEXEXTRACT(J431, "eid=([^&amp;]+)", 2)</f>
        <v>2-s2.0-85168309416</v>
      </c>
      <c r="C431" s="13">
        <v>0</v>
      </c>
      <c r="D431" s="12" t="s">
        <v>2547</v>
      </c>
      <c r="E431" s="12">
        <v>2023</v>
      </c>
      <c r="F431" s="14" t="s">
        <v>10528</v>
      </c>
      <c r="G431" s="12" t="s">
        <v>7969</v>
      </c>
      <c r="H431" s="12" t="s">
        <v>7969</v>
      </c>
      <c r="I431" s="14" t="s">
        <v>10529</v>
      </c>
      <c r="J431" s="14" t="s">
        <v>10530</v>
      </c>
      <c r="K431" s="12" t="s">
        <v>7972</v>
      </c>
      <c r="L431" s="12" t="s">
        <v>8102</v>
      </c>
      <c r="M431" s="12" t="s">
        <v>2546</v>
      </c>
    </row>
    <row r="432" spans="1:13" ht="22.5" customHeight="1">
      <c r="A432" s="12" t="s">
        <v>10532</v>
      </c>
      <c r="B432" s="12" t="str" cm="1">
        <f t="array" ref="B432">_xlfn.REGEXEXTRACT(J432, "eid=([^&amp;]+)", 2)</f>
        <v>2-s2.0-85161214654</v>
      </c>
      <c r="C432" s="13">
        <v>0</v>
      </c>
      <c r="D432" s="12" t="s">
        <v>10533</v>
      </c>
      <c r="E432" s="12">
        <v>2023</v>
      </c>
      <c r="F432" s="14" t="s">
        <v>8177</v>
      </c>
      <c r="G432" s="12">
        <v>687</v>
      </c>
      <c r="H432" s="12" t="s">
        <v>7969</v>
      </c>
      <c r="I432" s="14" t="s">
        <v>10534</v>
      </c>
      <c r="J432" s="14" t="s">
        <v>10535</v>
      </c>
      <c r="K432" s="12" t="s">
        <v>7972</v>
      </c>
      <c r="L432" s="12" t="s">
        <v>7985</v>
      </c>
      <c r="M432" s="12" t="s">
        <v>10536</v>
      </c>
    </row>
    <row r="433" spans="1:13" ht="22.5" customHeight="1">
      <c r="A433" s="12" t="s">
        <v>10538</v>
      </c>
      <c r="B433" s="12" t="str" cm="1">
        <f t="array" ref="B433">_xlfn.REGEXEXTRACT(J433, "eid=([^&amp;]+)", 2)</f>
        <v>2-s2.0-85145911193</v>
      </c>
      <c r="C433" s="13">
        <v>0</v>
      </c>
      <c r="D433" s="12" t="s">
        <v>10539</v>
      </c>
      <c r="E433" s="12">
        <v>2023</v>
      </c>
      <c r="F433" s="14" t="s">
        <v>8009</v>
      </c>
      <c r="G433" s="12">
        <v>12</v>
      </c>
      <c r="H433" s="12">
        <v>1</v>
      </c>
      <c r="I433" s="14" t="s">
        <v>10540</v>
      </c>
      <c r="J433" s="14" t="s">
        <v>10541</v>
      </c>
      <c r="K433" s="12" t="s">
        <v>7972</v>
      </c>
      <c r="L433" s="12" t="s">
        <v>9292</v>
      </c>
    </row>
    <row r="434" spans="1:13" ht="22.5" customHeight="1">
      <c r="A434" s="12" t="s">
        <v>10542</v>
      </c>
      <c r="B434" s="12" t="str" cm="1">
        <f t="array" ref="B434">_xlfn.REGEXEXTRACT(J434, "eid=([^&amp;]+)", 2)</f>
        <v>2-s2.0-85161900214</v>
      </c>
      <c r="C434" s="13">
        <v>0</v>
      </c>
      <c r="D434" s="12" t="s">
        <v>2613</v>
      </c>
      <c r="E434" s="12">
        <v>2023</v>
      </c>
      <c r="F434" s="14" t="s">
        <v>10543</v>
      </c>
      <c r="G434" s="12" t="s">
        <v>7969</v>
      </c>
      <c r="H434" s="12" t="s">
        <v>7969</v>
      </c>
      <c r="I434" s="14" t="s">
        <v>10544</v>
      </c>
      <c r="J434" s="14" t="s">
        <v>10545</v>
      </c>
      <c r="K434" s="12" t="s">
        <v>7972</v>
      </c>
      <c r="L434" s="12" t="s">
        <v>8969</v>
      </c>
      <c r="M434" s="12" t="s">
        <v>2612</v>
      </c>
    </row>
    <row r="435" spans="1:13" ht="22.5" customHeight="1">
      <c r="A435" s="12" t="s">
        <v>10547</v>
      </c>
      <c r="B435" s="12" t="str" cm="1">
        <f t="array" ref="B435">_xlfn.REGEXEXTRACT(J435, "eid=([^&amp;]+)", 2)</f>
        <v>2-s2.0-85143826807</v>
      </c>
      <c r="C435" s="13">
        <v>0</v>
      </c>
      <c r="D435" s="12" t="s">
        <v>10548</v>
      </c>
      <c r="E435" s="12">
        <v>2023</v>
      </c>
      <c r="F435" s="14" t="s">
        <v>10549</v>
      </c>
      <c r="G435" s="12">
        <v>28</v>
      </c>
      <c r="H435" s="12">
        <v>1</v>
      </c>
      <c r="I435" s="14" t="s">
        <v>10550</v>
      </c>
      <c r="J435" s="14" t="s">
        <v>10551</v>
      </c>
      <c r="K435" s="12" t="s">
        <v>7972</v>
      </c>
      <c r="L435" s="12" t="s">
        <v>7978</v>
      </c>
      <c r="M435" s="12" t="s">
        <v>10552</v>
      </c>
    </row>
    <row r="436" spans="1:13" ht="22.5" customHeight="1">
      <c r="A436" s="12" t="s">
        <v>10554</v>
      </c>
      <c r="B436" s="12" t="str" cm="1">
        <f t="array" ref="B436">_xlfn.REGEXEXTRACT(J436, "eid=([^&amp;]+)", 2)</f>
        <v>2-s2.0-85141646338</v>
      </c>
      <c r="C436" s="13">
        <v>0</v>
      </c>
      <c r="D436" s="12" t="s">
        <v>10555</v>
      </c>
      <c r="E436" s="12">
        <v>2022</v>
      </c>
      <c r="F436" s="14" t="s">
        <v>8276</v>
      </c>
      <c r="G436" s="12">
        <v>22</v>
      </c>
      <c r="H436" s="12">
        <v>21</v>
      </c>
      <c r="I436" s="14" t="s">
        <v>10556</v>
      </c>
      <c r="J436" s="14" t="s">
        <v>10557</v>
      </c>
      <c r="K436" s="12" t="s">
        <v>7972</v>
      </c>
      <c r="L436" s="12" t="s">
        <v>9292</v>
      </c>
    </row>
    <row r="437" spans="1:13" ht="22.5" customHeight="1">
      <c r="A437" s="12" t="s">
        <v>10559</v>
      </c>
      <c r="B437" s="12" t="str" cm="1">
        <f t="array" ref="B437">_xlfn.REGEXEXTRACT(J437, "eid=([^&amp;]+)", 2)</f>
        <v>2-s2.0-85160706838</v>
      </c>
      <c r="C437" s="13">
        <v>0</v>
      </c>
      <c r="D437" s="12" t="s">
        <v>10560</v>
      </c>
      <c r="E437" s="12">
        <v>2023</v>
      </c>
      <c r="F437" s="14" t="s">
        <v>8219</v>
      </c>
      <c r="G437" s="12">
        <v>166</v>
      </c>
      <c r="H437" s="12" t="s">
        <v>7969</v>
      </c>
      <c r="I437" s="14" t="s">
        <v>10561</v>
      </c>
      <c r="J437" s="14" t="s">
        <v>10562</v>
      </c>
      <c r="K437" s="12" t="s">
        <v>7972</v>
      </c>
      <c r="L437" s="12" t="s">
        <v>7985</v>
      </c>
      <c r="M437" s="12" t="s">
        <v>10563</v>
      </c>
    </row>
    <row r="438" spans="1:13" ht="22.5" customHeight="1">
      <c r="A438" s="12" t="s">
        <v>10565</v>
      </c>
      <c r="B438" s="12" t="str" cm="1">
        <f t="array" ref="B438">_xlfn.REGEXEXTRACT(J438, "eid=([^&amp;]+)", 2)</f>
        <v>2-s2.0-85161828924</v>
      </c>
      <c r="C438" s="13">
        <v>0</v>
      </c>
      <c r="D438" s="12" t="s">
        <v>10566</v>
      </c>
      <c r="E438" s="12">
        <v>2023</v>
      </c>
      <c r="F438" s="14" t="s">
        <v>10567</v>
      </c>
      <c r="G438" s="12" t="s">
        <v>7969</v>
      </c>
      <c r="H438" s="12" t="s">
        <v>7969</v>
      </c>
      <c r="I438" s="14" t="s">
        <v>10568</v>
      </c>
      <c r="J438" s="14" t="s">
        <v>10569</v>
      </c>
      <c r="K438" s="12" t="s">
        <v>7972</v>
      </c>
      <c r="L438" s="12" t="s">
        <v>8102</v>
      </c>
      <c r="M438" s="12" t="s">
        <v>10570</v>
      </c>
    </row>
    <row r="439" spans="1:13" ht="22.5" customHeight="1">
      <c r="A439" s="12" t="s">
        <v>10572</v>
      </c>
      <c r="B439" s="12" t="str" cm="1">
        <f t="array" ref="B439">_xlfn.REGEXEXTRACT(J439, "eid=([^&amp;]+)", 2)</f>
        <v>2-s2.0-85163515825</v>
      </c>
      <c r="C439" s="13">
        <v>0</v>
      </c>
      <c r="D439" s="12" t="s">
        <v>10573</v>
      </c>
      <c r="E439" s="12">
        <v>2023</v>
      </c>
      <c r="F439" s="14" t="s">
        <v>8491</v>
      </c>
      <c r="G439" s="12">
        <v>11</v>
      </c>
      <c r="H439" s="12" t="s">
        <v>7969</v>
      </c>
      <c r="I439" s="14" t="s">
        <v>10574</v>
      </c>
      <c r="J439" s="14" t="s">
        <v>10575</v>
      </c>
      <c r="K439" s="12" t="s">
        <v>7972</v>
      </c>
      <c r="L439" s="12" t="s">
        <v>8102</v>
      </c>
    </row>
    <row r="440" spans="1:13" ht="22.5" customHeight="1">
      <c r="A440" s="12" t="s">
        <v>10577</v>
      </c>
      <c r="B440" s="12" t="str" cm="1">
        <f t="array" ref="B440">_xlfn.REGEXEXTRACT(J440, "eid=([^&amp;]+)", 2)</f>
        <v>2-s2.0-85133412492</v>
      </c>
      <c r="C440" s="13">
        <v>0</v>
      </c>
      <c r="D440" s="12" t="s">
        <v>10578</v>
      </c>
      <c r="E440" s="12">
        <v>2023</v>
      </c>
      <c r="F440" s="14" t="s">
        <v>8005</v>
      </c>
      <c r="G440" s="12">
        <v>79</v>
      </c>
      <c r="H440" s="12">
        <v>1</v>
      </c>
      <c r="I440" s="14" t="s">
        <v>10579</v>
      </c>
      <c r="J440" s="14" t="s">
        <v>10580</v>
      </c>
      <c r="K440" s="12" t="s">
        <v>7972</v>
      </c>
      <c r="L440" s="12" t="s">
        <v>7978</v>
      </c>
      <c r="M440" s="12" t="s">
        <v>10581</v>
      </c>
    </row>
    <row r="441" spans="1:13" ht="22.5" customHeight="1">
      <c r="A441" s="12" t="s">
        <v>10583</v>
      </c>
      <c r="B441" s="12" t="str" cm="1">
        <f t="array" ref="B441">_xlfn.REGEXEXTRACT(J441, "eid=([^&amp;]+)", 2)</f>
        <v>2-s2.0-85164577134</v>
      </c>
      <c r="C441" s="13">
        <v>0</v>
      </c>
      <c r="D441" s="12" t="s">
        <v>10584</v>
      </c>
      <c r="E441" s="12">
        <v>2023</v>
      </c>
      <c r="F441" s="14" t="s">
        <v>8261</v>
      </c>
      <c r="G441" s="12">
        <v>14</v>
      </c>
      <c r="H441" s="12">
        <v>6</v>
      </c>
      <c r="I441" s="14" t="s">
        <v>10585</v>
      </c>
      <c r="J441" s="14" t="s">
        <v>10586</v>
      </c>
      <c r="K441" s="12" t="s">
        <v>7972</v>
      </c>
      <c r="L441" s="12" t="s">
        <v>8264</v>
      </c>
    </row>
    <row r="442" spans="1:13" ht="22.5" customHeight="1">
      <c r="A442" s="12" t="s">
        <v>10588</v>
      </c>
      <c r="B442" s="12" t="str" cm="1">
        <f t="array" ref="B442">_xlfn.REGEXEXTRACT(J442, "eid=([^&amp;]+)", 2)</f>
        <v>2-s2.0-85139328694</v>
      </c>
      <c r="C442" s="13">
        <v>0</v>
      </c>
      <c r="D442" s="12" t="s">
        <v>10589</v>
      </c>
      <c r="E442" s="12">
        <v>2022</v>
      </c>
      <c r="F442" s="14" t="s">
        <v>8443</v>
      </c>
      <c r="G442" s="12">
        <v>218</v>
      </c>
      <c r="H442" s="12" t="s">
        <v>7969</v>
      </c>
      <c r="I442" s="14" t="s">
        <v>10590</v>
      </c>
      <c r="J442" s="14" t="s">
        <v>10591</v>
      </c>
      <c r="K442" s="12" t="s">
        <v>7972</v>
      </c>
      <c r="L442" s="12" t="s">
        <v>7993</v>
      </c>
      <c r="M442" s="12" t="s">
        <v>10592</v>
      </c>
    </row>
    <row r="443" spans="1:13" ht="22.5" customHeight="1">
      <c r="A443" s="12" t="s">
        <v>10594</v>
      </c>
      <c r="B443" s="12" t="str" cm="1">
        <f t="array" ref="B443">_xlfn.REGEXEXTRACT(J443, "eid=([^&amp;]+)", 2)</f>
        <v>2-s2.0-85174633101</v>
      </c>
      <c r="C443" s="13">
        <v>0</v>
      </c>
      <c r="D443" s="12" t="s">
        <v>10595</v>
      </c>
      <c r="E443" s="12">
        <v>2023</v>
      </c>
      <c r="F443" s="14" t="s">
        <v>8831</v>
      </c>
      <c r="G443" s="12">
        <v>13924</v>
      </c>
      <c r="H443" s="12" t="s">
        <v>7969</v>
      </c>
      <c r="I443" s="14" t="s">
        <v>10596</v>
      </c>
      <c r="J443" s="14" t="s">
        <v>10597</v>
      </c>
      <c r="K443" s="12" t="s">
        <v>7972</v>
      </c>
      <c r="L443" s="12" t="s">
        <v>7985</v>
      </c>
      <c r="M443" s="12" t="s">
        <v>10598</v>
      </c>
    </row>
    <row r="444" spans="1:13" ht="22.5" customHeight="1">
      <c r="A444" s="12" t="s">
        <v>10600</v>
      </c>
      <c r="B444" s="12" t="str" cm="1">
        <f t="array" ref="B444">_xlfn.REGEXEXTRACT(J444, "eid=([^&amp;]+)", 2)</f>
        <v>2-s2.0-85171790574</v>
      </c>
      <c r="C444" s="13">
        <v>0</v>
      </c>
      <c r="D444" s="12" t="s">
        <v>10601</v>
      </c>
      <c r="E444" s="12">
        <v>2023</v>
      </c>
      <c r="F444" s="14" t="s">
        <v>8138</v>
      </c>
      <c r="G444" s="12" t="s">
        <v>7969</v>
      </c>
      <c r="H444" s="12" t="s">
        <v>7969</v>
      </c>
      <c r="I444" s="14" t="s">
        <v>10602</v>
      </c>
      <c r="J444" s="14" t="s">
        <v>10603</v>
      </c>
      <c r="K444" s="12" t="s">
        <v>7972</v>
      </c>
      <c r="L444" s="12" t="s">
        <v>8078</v>
      </c>
      <c r="M444" s="12" t="s">
        <v>10604</v>
      </c>
    </row>
    <row r="445" spans="1:13" ht="22.5" customHeight="1">
      <c r="A445" s="12" t="s">
        <v>10606</v>
      </c>
      <c r="B445" s="12" t="str" cm="1">
        <f t="array" ref="B445">_xlfn.REGEXEXTRACT(J445, "eid=([^&amp;]+)", 2)</f>
        <v>2-s2.0-85149410133</v>
      </c>
      <c r="C445" s="13">
        <v>0</v>
      </c>
      <c r="D445" s="12" t="s">
        <v>10607</v>
      </c>
      <c r="E445" s="12">
        <v>2023</v>
      </c>
      <c r="F445" s="14" t="s">
        <v>8491</v>
      </c>
      <c r="G445" s="12">
        <v>11</v>
      </c>
      <c r="H445" s="12" t="s">
        <v>7969</v>
      </c>
      <c r="I445" s="14" t="s">
        <v>10608</v>
      </c>
      <c r="J445" s="14" t="s">
        <v>10609</v>
      </c>
      <c r="K445" s="12" t="s">
        <v>7972</v>
      </c>
      <c r="L445" s="12" t="s">
        <v>8102</v>
      </c>
    </row>
    <row r="446" spans="1:13" ht="22.5" customHeight="1">
      <c r="A446" s="12" t="s">
        <v>10611</v>
      </c>
      <c r="B446" s="12" t="str" cm="1">
        <f t="array" ref="B446">_xlfn.REGEXEXTRACT(J446, "eid=([^&amp;]+)", 2)</f>
        <v>2-s2.0-85174394363</v>
      </c>
      <c r="C446" s="13">
        <v>0</v>
      </c>
      <c r="D446" s="12" t="s">
        <v>10612</v>
      </c>
      <c r="E446" s="12">
        <v>2023</v>
      </c>
      <c r="F446" s="14" t="s">
        <v>10613</v>
      </c>
      <c r="G446" s="12" t="s">
        <v>7969</v>
      </c>
      <c r="H446" s="12" t="s">
        <v>7969</v>
      </c>
      <c r="I446" s="14" t="s">
        <v>10614</v>
      </c>
      <c r="J446" s="14" t="s">
        <v>10615</v>
      </c>
      <c r="K446" s="12" t="s">
        <v>7972</v>
      </c>
      <c r="L446" s="12" t="s">
        <v>8102</v>
      </c>
      <c r="M446" s="12" t="s">
        <v>10616</v>
      </c>
    </row>
    <row r="447" spans="1:13" ht="22.5" customHeight="1">
      <c r="A447" s="12" t="s">
        <v>10618</v>
      </c>
      <c r="B447" s="12" t="str" cm="1">
        <f t="array" ref="B447">_xlfn.REGEXEXTRACT(J447, "eid=([^&amp;]+)", 2)</f>
        <v>2-s2.0-85171532232</v>
      </c>
      <c r="C447" s="13">
        <v>0</v>
      </c>
      <c r="D447" s="12" t="s">
        <v>10619</v>
      </c>
      <c r="E447" s="12">
        <v>2023</v>
      </c>
      <c r="F447" s="14" t="s">
        <v>8491</v>
      </c>
      <c r="G447" s="12">
        <v>11</v>
      </c>
      <c r="H447" s="12" t="s">
        <v>7969</v>
      </c>
      <c r="I447" s="14" t="s">
        <v>10620</v>
      </c>
      <c r="J447" s="14" t="s">
        <v>10621</v>
      </c>
      <c r="K447" s="12" t="s">
        <v>7972</v>
      </c>
      <c r="L447" s="12" t="s">
        <v>8102</v>
      </c>
    </row>
    <row r="448" spans="1:13" ht="22.5" customHeight="1">
      <c r="A448" s="12" t="s">
        <v>10623</v>
      </c>
      <c r="B448" s="12" t="str" cm="1">
        <f t="array" ref="B448">_xlfn.REGEXEXTRACT(J448, "eid=([^&amp;]+)", 2)</f>
        <v>2-s2.0-85164614648</v>
      </c>
      <c r="C448" s="13">
        <v>0</v>
      </c>
      <c r="D448" s="12" t="s">
        <v>10624</v>
      </c>
      <c r="E448" s="12">
        <v>2023</v>
      </c>
      <c r="F448" s="14" t="s">
        <v>9376</v>
      </c>
      <c r="G448" s="12">
        <v>9</v>
      </c>
      <c r="H448" s="12" t="s">
        <v>7969</v>
      </c>
      <c r="I448" s="14" t="s">
        <v>10625</v>
      </c>
      <c r="J448" s="14" t="s">
        <v>10626</v>
      </c>
      <c r="K448" s="12" t="s">
        <v>7972</v>
      </c>
      <c r="L448" s="12" t="s">
        <v>9379</v>
      </c>
    </row>
    <row r="449" spans="1:13" ht="22.5" customHeight="1">
      <c r="A449" s="12" t="s">
        <v>10627</v>
      </c>
      <c r="B449" s="12" t="str" cm="1">
        <f t="array" ref="B449">_xlfn.REGEXEXTRACT(J449, "eid=([^&amp;]+)", 2)</f>
        <v>2-s2.0-85153935551</v>
      </c>
      <c r="C449" s="13">
        <v>0</v>
      </c>
      <c r="D449" s="12" t="s">
        <v>2770</v>
      </c>
      <c r="E449" s="12">
        <v>2023</v>
      </c>
      <c r="F449" s="14" t="s">
        <v>9376</v>
      </c>
      <c r="G449" s="12">
        <v>9</v>
      </c>
      <c r="H449" s="12" t="s">
        <v>7969</v>
      </c>
      <c r="I449" s="14" t="s">
        <v>10628</v>
      </c>
      <c r="J449" s="14" t="s">
        <v>10629</v>
      </c>
      <c r="K449" s="12" t="s">
        <v>7972</v>
      </c>
      <c r="L449" s="12" t="s">
        <v>9379</v>
      </c>
    </row>
    <row r="450" spans="1:13" ht="22.5" customHeight="1">
      <c r="A450" s="12" t="s">
        <v>10631</v>
      </c>
      <c r="B450" s="12" t="str" cm="1">
        <f t="array" ref="B450">_xlfn.REGEXEXTRACT(J450, "eid=([^&amp;]+)", 2)</f>
        <v>2-s2.0-85139593124</v>
      </c>
      <c r="C450" s="13">
        <v>0</v>
      </c>
      <c r="D450" s="12" t="s">
        <v>10632</v>
      </c>
      <c r="E450" s="12">
        <v>2022</v>
      </c>
      <c r="F450" s="14" t="s">
        <v>10633</v>
      </c>
      <c r="G450" s="12">
        <v>196</v>
      </c>
      <c r="H450" s="12" t="s">
        <v>7969</v>
      </c>
      <c r="I450" s="14" t="s">
        <v>10634</v>
      </c>
      <c r="J450" s="14" t="s">
        <v>10635</v>
      </c>
      <c r="K450" s="12" t="s">
        <v>7972</v>
      </c>
      <c r="L450" s="12" t="s">
        <v>7993</v>
      </c>
    </row>
    <row r="451" spans="1:13" ht="22.5" customHeight="1">
      <c r="A451" s="12" t="s">
        <v>10637</v>
      </c>
      <c r="B451" s="12" t="str" cm="1">
        <f t="array" ref="B451">_xlfn.REGEXEXTRACT(J451, "eid=([^&amp;]+)", 2)</f>
        <v>2-s2.0-85168413109</v>
      </c>
      <c r="C451" s="13">
        <v>0</v>
      </c>
      <c r="D451" s="12" t="s">
        <v>10638</v>
      </c>
      <c r="E451" s="12">
        <v>2023</v>
      </c>
      <c r="F451" s="14" t="s">
        <v>10639</v>
      </c>
      <c r="G451" s="12" t="s">
        <v>7969</v>
      </c>
      <c r="H451" s="12" t="s">
        <v>7969</v>
      </c>
      <c r="I451" s="14" t="s">
        <v>10640</v>
      </c>
      <c r="J451" s="14" t="s">
        <v>10641</v>
      </c>
      <c r="K451" s="12" t="s">
        <v>7972</v>
      </c>
      <c r="L451" s="12" t="s">
        <v>8102</v>
      </c>
      <c r="M451" s="12" t="s">
        <v>10642</v>
      </c>
    </row>
    <row r="452" spans="1:13" ht="22.5" customHeight="1">
      <c r="A452" s="12" t="s">
        <v>10644</v>
      </c>
      <c r="B452" s="12" t="str" cm="1">
        <f t="array" ref="B452">_xlfn.REGEXEXTRACT(J452, "eid=([^&amp;]+)", 2)</f>
        <v>2-s2.0-85163179314</v>
      </c>
      <c r="C452" s="13">
        <v>0</v>
      </c>
      <c r="D452" s="12" t="s">
        <v>10645</v>
      </c>
      <c r="E452" s="12">
        <v>2023</v>
      </c>
      <c r="F452" s="14" t="s">
        <v>10342</v>
      </c>
      <c r="G452" s="12" t="s">
        <v>7969</v>
      </c>
      <c r="H452" s="12" t="s">
        <v>7969</v>
      </c>
      <c r="I452" s="14" t="s">
        <v>10646</v>
      </c>
      <c r="J452" s="14" t="s">
        <v>10647</v>
      </c>
      <c r="K452" s="12" t="s">
        <v>7972</v>
      </c>
      <c r="L452" s="12" t="s">
        <v>8102</v>
      </c>
      <c r="M452" s="12" t="s">
        <v>10648</v>
      </c>
    </row>
    <row r="453" spans="1:13" ht="22.5" customHeight="1">
      <c r="A453" s="12" t="s">
        <v>10650</v>
      </c>
      <c r="B453" s="12" t="str" cm="1">
        <f t="array" ref="B453">_xlfn.REGEXEXTRACT(J453, "eid=([^&amp;]+)", 2)</f>
        <v>2-s2.0-85145097849</v>
      </c>
      <c r="C453" s="13">
        <v>0</v>
      </c>
      <c r="D453" s="12" t="s">
        <v>10651</v>
      </c>
      <c r="E453" s="12">
        <v>2023</v>
      </c>
      <c r="F453" s="14" t="s">
        <v>8177</v>
      </c>
      <c r="G453" s="12">
        <v>594</v>
      </c>
      <c r="H453" s="12" t="s">
        <v>7969</v>
      </c>
      <c r="I453" s="14" t="s">
        <v>10652</v>
      </c>
      <c r="J453" s="14" t="s">
        <v>10653</v>
      </c>
      <c r="K453" s="12" t="s">
        <v>7972</v>
      </c>
      <c r="L453" s="12" t="s">
        <v>7985</v>
      </c>
      <c r="M453" s="12" t="s">
        <v>10654</v>
      </c>
    </row>
    <row r="454" spans="1:13" ht="22.5" customHeight="1">
      <c r="A454" s="12" t="s">
        <v>10656</v>
      </c>
      <c r="B454" s="12" t="str" cm="1">
        <f t="array" ref="B454">_xlfn.REGEXEXTRACT(J454, "eid=([^&amp;]+)", 2)</f>
        <v>2-s2.0-85151056923</v>
      </c>
      <c r="C454" s="13">
        <v>0</v>
      </c>
      <c r="D454" s="12" t="s">
        <v>10657</v>
      </c>
      <c r="E454" s="12">
        <v>2023</v>
      </c>
      <c r="F454" s="14" t="s">
        <v>8831</v>
      </c>
      <c r="G454" s="12">
        <v>14000</v>
      </c>
      <c r="H454" s="12" t="s">
        <v>7969</v>
      </c>
      <c r="I454" s="14" t="s">
        <v>10658</v>
      </c>
      <c r="J454" s="14" t="s">
        <v>10659</v>
      </c>
      <c r="K454" s="12" t="s">
        <v>7972</v>
      </c>
      <c r="L454" s="12" t="s">
        <v>7985</v>
      </c>
      <c r="M454" s="12" t="s">
        <v>10660</v>
      </c>
    </row>
    <row r="455" spans="1:13" ht="22.5" customHeight="1">
      <c r="A455" s="12" t="s">
        <v>10662</v>
      </c>
      <c r="B455" s="12" t="str" cm="1">
        <f t="array" ref="B455">_xlfn.REGEXEXTRACT(J455, "eid=([^&amp;]+)", 2)</f>
        <v>2-s2.0-85174546485</v>
      </c>
      <c r="C455" s="13">
        <v>0</v>
      </c>
      <c r="D455" s="12" t="s">
        <v>10663</v>
      </c>
      <c r="E455" s="12">
        <v>2023</v>
      </c>
      <c r="F455" s="14" t="s">
        <v>8177</v>
      </c>
      <c r="G455" s="12">
        <v>735</v>
      </c>
      <c r="H455" s="12" t="s">
        <v>7969</v>
      </c>
      <c r="I455" s="14" t="s">
        <v>10664</v>
      </c>
      <c r="J455" s="14" t="s">
        <v>10665</v>
      </c>
      <c r="K455" s="12" t="s">
        <v>7972</v>
      </c>
      <c r="L455" s="12" t="s">
        <v>7985</v>
      </c>
      <c r="M455" s="12" t="s">
        <v>10666</v>
      </c>
    </row>
    <row r="456" spans="1:13" ht="22.5" customHeight="1">
      <c r="A456" s="12" t="s">
        <v>10668</v>
      </c>
      <c r="B456" s="12" t="str" cm="1">
        <f t="array" ref="B456">_xlfn.REGEXEXTRACT(J456, "eid=([^&amp;]+)", 2)</f>
        <v>2-s2.0-85156271399</v>
      </c>
      <c r="C456" s="13">
        <v>0</v>
      </c>
      <c r="D456" s="12" t="s">
        <v>10669</v>
      </c>
      <c r="E456" s="12">
        <v>2023</v>
      </c>
      <c r="F456" s="14" t="s">
        <v>8848</v>
      </c>
      <c r="G456" s="12">
        <v>75</v>
      </c>
      <c r="H456" s="12">
        <v>2</v>
      </c>
      <c r="I456" s="14" t="s">
        <v>10670</v>
      </c>
      <c r="J456" s="14" t="s">
        <v>10671</v>
      </c>
      <c r="K456" s="12" t="s">
        <v>7972</v>
      </c>
      <c r="L456" s="12" t="s">
        <v>8851</v>
      </c>
    </row>
    <row r="457" spans="1:13" ht="22.5" customHeight="1">
      <c r="A457" s="12" t="s">
        <v>10673</v>
      </c>
      <c r="B457" s="12" t="str" cm="1">
        <f t="array" ref="B457">_xlfn.REGEXEXTRACT(J457, "eid=([^&amp;]+)", 2)</f>
        <v>2-s2.0-85148207187</v>
      </c>
      <c r="C457" s="13">
        <v>0</v>
      </c>
      <c r="D457" s="12" t="s">
        <v>10674</v>
      </c>
      <c r="E457" s="12">
        <v>2023</v>
      </c>
      <c r="F457" s="14" t="s">
        <v>10675</v>
      </c>
      <c r="G457" s="12">
        <v>46</v>
      </c>
      <c r="H457" s="12">
        <v>2</v>
      </c>
      <c r="I457" s="14" t="s">
        <v>10676</v>
      </c>
      <c r="J457" s="14" t="s">
        <v>10677</v>
      </c>
      <c r="K457" s="12" t="s">
        <v>7972</v>
      </c>
      <c r="L457" s="12" t="s">
        <v>8851</v>
      </c>
    </row>
    <row r="458" spans="1:13" ht="22.5" customHeight="1">
      <c r="A458" s="12" t="s">
        <v>10679</v>
      </c>
      <c r="B458" s="12" t="str" cm="1">
        <f t="array" ref="B458">_xlfn.REGEXEXTRACT(J458, "eid=([^&amp;]+)", 2)</f>
        <v>2-s2.0-85157970515</v>
      </c>
      <c r="C458" s="13">
        <v>0</v>
      </c>
      <c r="D458" s="12" t="s">
        <v>10680</v>
      </c>
      <c r="E458" s="12">
        <v>2023</v>
      </c>
      <c r="F458" s="14" t="s">
        <v>10021</v>
      </c>
      <c r="G458" s="12">
        <v>2023</v>
      </c>
      <c r="H458" s="12" t="s">
        <v>7969</v>
      </c>
      <c r="I458" s="14" t="s">
        <v>10681</v>
      </c>
      <c r="J458" s="14" t="s">
        <v>10682</v>
      </c>
      <c r="K458" s="12" t="s">
        <v>7972</v>
      </c>
      <c r="L458" s="12" t="s">
        <v>8102</v>
      </c>
      <c r="M458" s="12" t="s">
        <v>10683</v>
      </c>
    </row>
    <row r="459" spans="1:13" ht="22.5" customHeight="1">
      <c r="A459" s="12" t="s">
        <v>10684</v>
      </c>
      <c r="B459" s="12" t="str" cm="1">
        <f t="array" ref="B459">_xlfn.REGEXEXTRACT(J459, "eid=([^&amp;]+)", 2)</f>
        <v>2-s2.0-85167564729</v>
      </c>
      <c r="C459" s="13">
        <v>0</v>
      </c>
      <c r="D459" s="12" t="s">
        <v>10685</v>
      </c>
      <c r="E459" s="12">
        <v>2023</v>
      </c>
      <c r="F459" s="14" t="s">
        <v>8075</v>
      </c>
      <c r="G459" s="12">
        <v>2023</v>
      </c>
      <c r="H459" s="12" t="s">
        <v>7969</v>
      </c>
      <c r="I459" s="14" t="s">
        <v>10686</v>
      </c>
      <c r="J459" s="14" t="s">
        <v>10687</v>
      </c>
      <c r="K459" s="12" t="s">
        <v>7972</v>
      </c>
      <c r="L459" s="12" t="s">
        <v>8078</v>
      </c>
      <c r="M459" s="12" t="s">
        <v>2578</v>
      </c>
    </row>
    <row r="460" spans="1:13" ht="22.5" customHeight="1">
      <c r="A460" s="12" t="s">
        <v>10689</v>
      </c>
      <c r="B460" s="12" t="str" cm="1">
        <f t="array" ref="B460">_xlfn.REGEXEXTRACT(J460, "eid=([^&amp;]+)", 2)</f>
        <v>2-s2.0-85135888131</v>
      </c>
      <c r="C460" s="13">
        <v>0</v>
      </c>
      <c r="D460" s="12" t="s">
        <v>10690</v>
      </c>
      <c r="E460" s="12">
        <v>2022</v>
      </c>
      <c r="F460" s="14" t="s">
        <v>10691</v>
      </c>
      <c r="G460" s="12">
        <v>34</v>
      </c>
      <c r="H460" s="12">
        <v>26</v>
      </c>
      <c r="I460" s="14" t="s">
        <v>10692</v>
      </c>
      <c r="J460" s="14" t="s">
        <v>10693</v>
      </c>
      <c r="K460" s="12" t="s">
        <v>7972</v>
      </c>
      <c r="L460" s="12" t="s">
        <v>10694</v>
      </c>
      <c r="M460" s="12" t="s">
        <v>10695</v>
      </c>
    </row>
    <row r="461" spans="1:13" ht="22.5" customHeight="1">
      <c r="A461" s="12" t="s">
        <v>10697</v>
      </c>
      <c r="B461" s="12" t="str" cm="1">
        <f t="array" ref="B461">_xlfn.REGEXEXTRACT(J461, "eid=([^&amp;]+)", 2)</f>
        <v>2-s2.0-85163602686</v>
      </c>
      <c r="C461" s="13">
        <v>0</v>
      </c>
      <c r="D461" s="12" t="s">
        <v>10698</v>
      </c>
      <c r="E461" s="12">
        <v>2023</v>
      </c>
      <c r="F461" s="14" t="s">
        <v>10699</v>
      </c>
      <c r="G461" s="12" t="s">
        <v>7969</v>
      </c>
      <c r="H461" s="12" t="s">
        <v>7969</v>
      </c>
      <c r="I461" s="14" t="s">
        <v>10700</v>
      </c>
      <c r="J461" s="14" t="s">
        <v>10701</v>
      </c>
      <c r="K461" s="12" t="s">
        <v>7972</v>
      </c>
      <c r="L461" s="12" t="s">
        <v>8102</v>
      </c>
      <c r="M461" s="12" t="s">
        <v>10702</v>
      </c>
    </row>
    <row r="462" spans="1:13" ht="22.5" customHeight="1">
      <c r="A462" s="12" t="s">
        <v>10704</v>
      </c>
      <c r="B462" s="12" t="str" cm="1">
        <f t="array" ref="B462">_xlfn.REGEXEXTRACT(J462, "eid=([^&amp;]+)", 2)</f>
        <v>2-s2.0-85163298759</v>
      </c>
      <c r="C462" s="13">
        <v>0</v>
      </c>
      <c r="D462" s="12" t="s">
        <v>10705</v>
      </c>
      <c r="E462" s="12">
        <v>2023</v>
      </c>
      <c r="F462" s="14" t="s">
        <v>9732</v>
      </c>
      <c r="G462" s="12">
        <v>501</v>
      </c>
      <c r="H462" s="12" t="s">
        <v>7969</v>
      </c>
      <c r="I462" s="14" t="s">
        <v>7969</v>
      </c>
      <c r="J462" s="14" t="s">
        <v>10706</v>
      </c>
      <c r="K462" s="12" t="s">
        <v>7972</v>
      </c>
      <c r="L462" s="12" t="s">
        <v>7985</v>
      </c>
      <c r="M462" s="12" t="s">
        <v>7969</v>
      </c>
    </row>
    <row r="463" spans="1:13" ht="22.5" customHeight="1">
      <c r="A463" s="12" t="s">
        <v>10708</v>
      </c>
      <c r="B463" s="12" t="str" cm="1">
        <f t="array" ref="B463">_xlfn.REGEXEXTRACT(J463, "eid=([^&amp;]+)", 2)</f>
        <v>2-s2.0-85164478630</v>
      </c>
      <c r="C463" s="13">
        <v>0</v>
      </c>
      <c r="D463" s="12" t="s">
        <v>10709</v>
      </c>
      <c r="E463" s="12">
        <v>2023</v>
      </c>
      <c r="F463" s="14" t="s">
        <v>9013</v>
      </c>
      <c r="G463" s="12">
        <v>220</v>
      </c>
      <c r="H463" s="12" t="s">
        <v>7969</v>
      </c>
      <c r="I463" s="14" t="s">
        <v>10710</v>
      </c>
      <c r="J463" s="14" t="s">
        <v>10711</v>
      </c>
      <c r="K463" s="12" t="s">
        <v>7972</v>
      </c>
      <c r="L463" s="12" t="s">
        <v>7993</v>
      </c>
    </row>
    <row r="464" spans="1:13" ht="22.5" customHeight="1">
      <c r="A464" s="12" t="s">
        <v>10713</v>
      </c>
      <c r="B464" s="12" t="str" cm="1">
        <f t="array" ref="B464">_xlfn.REGEXEXTRACT(J464, "eid=([^&amp;]+)", 2)</f>
        <v>2-s2.0-85159496472</v>
      </c>
      <c r="C464" s="13">
        <v>0</v>
      </c>
      <c r="D464" s="12" t="s">
        <v>10714</v>
      </c>
      <c r="E464" s="12">
        <v>2023</v>
      </c>
      <c r="F464" s="14" t="s">
        <v>10714</v>
      </c>
      <c r="G464" s="12" t="s">
        <v>7969</v>
      </c>
      <c r="H464" s="12" t="s">
        <v>7969</v>
      </c>
      <c r="I464" s="14" t="s">
        <v>10715</v>
      </c>
      <c r="J464" s="14" t="s">
        <v>10716</v>
      </c>
      <c r="K464" s="12" t="s">
        <v>7972</v>
      </c>
      <c r="L464" s="12" t="s">
        <v>8019</v>
      </c>
      <c r="M464" s="12" t="s">
        <v>10717</v>
      </c>
    </row>
    <row r="465" spans="1:13" ht="22.5" customHeight="1">
      <c r="A465" s="12" t="s">
        <v>10719</v>
      </c>
      <c r="B465" s="12" t="str" cm="1">
        <f t="array" ref="B465">_xlfn.REGEXEXTRACT(J465, "eid=([^&amp;]+)", 2)</f>
        <v>2-s2.0-85166229295</v>
      </c>
      <c r="C465" s="13">
        <v>0</v>
      </c>
      <c r="D465" s="12" t="s">
        <v>10720</v>
      </c>
      <c r="E465" s="12">
        <v>2023</v>
      </c>
      <c r="F465" s="14" t="s">
        <v>10721</v>
      </c>
      <c r="G465" s="12" t="s">
        <v>7969</v>
      </c>
      <c r="H465" s="12" t="s">
        <v>7969</v>
      </c>
      <c r="I465" s="14" t="s">
        <v>10722</v>
      </c>
      <c r="J465" s="14" t="s">
        <v>10723</v>
      </c>
      <c r="K465" s="12" t="s">
        <v>7972</v>
      </c>
      <c r="L465" s="12" t="s">
        <v>8102</v>
      </c>
      <c r="M465" s="12" t="s">
        <v>10724</v>
      </c>
    </row>
    <row r="466" spans="1:13" ht="22.5" customHeight="1">
      <c r="A466" s="12" t="s">
        <v>10726</v>
      </c>
      <c r="B466" s="12" t="str" cm="1">
        <f t="array" ref="B466">_xlfn.REGEXEXTRACT(J466, "eid=([^&amp;]+)", 2)</f>
        <v>2-s2.0-85162075096</v>
      </c>
      <c r="C466" s="13">
        <v>0</v>
      </c>
      <c r="D466" s="12" t="s">
        <v>10727</v>
      </c>
      <c r="E466" s="12">
        <v>2023</v>
      </c>
      <c r="F466" s="14" t="s">
        <v>10728</v>
      </c>
      <c r="G466" s="12">
        <v>9</v>
      </c>
      <c r="H466" s="12">
        <v>1</v>
      </c>
      <c r="I466" s="14" t="s">
        <v>10729</v>
      </c>
      <c r="J466" s="14" t="s">
        <v>10730</v>
      </c>
      <c r="K466" s="12" t="s">
        <v>7972</v>
      </c>
      <c r="L466" s="12" t="s">
        <v>10731</v>
      </c>
    </row>
    <row r="467" spans="1:13" ht="22.5" customHeight="1">
      <c r="A467" s="12" t="s">
        <v>10733</v>
      </c>
      <c r="B467" s="12" t="str" cm="1">
        <f t="array" ref="B467">_xlfn.REGEXEXTRACT(J467, "eid=([^&amp;]+)", 2)</f>
        <v>2-s2.0-85166635389</v>
      </c>
      <c r="C467" s="13">
        <v>0</v>
      </c>
      <c r="D467" s="12" t="s">
        <v>10734</v>
      </c>
      <c r="E467" s="12">
        <v>2023</v>
      </c>
      <c r="F467" s="14" t="s">
        <v>10735</v>
      </c>
      <c r="G467" s="12">
        <v>2023</v>
      </c>
      <c r="H467" s="12" t="s">
        <v>7969</v>
      </c>
      <c r="I467" s="14" t="s">
        <v>10736</v>
      </c>
      <c r="J467" s="14" t="s">
        <v>10737</v>
      </c>
      <c r="K467" s="12" t="s">
        <v>7972</v>
      </c>
      <c r="L467" s="12" t="s">
        <v>10738</v>
      </c>
      <c r="M467" s="12" t="s">
        <v>10739</v>
      </c>
    </row>
    <row r="468" spans="1:13" ht="22.5" customHeight="1">
      <c r="A468" s="12" t="s">
        <v>10741</v>
      </c>
      <c r="B468" s="12" t="str" cm="1">
        <f t="array" ref="B468">_xlfn.REGEXEXTRACT(J468, "eid=([^&amp;]+)", 2)</f>
        <v>2-s2.0-85161460393</v>
      </c>
      <c r="C468" s="13">
        <v>0</v>
      </c>
      <c r="D468" s="12" t="s">
        <v>10742</v>
      </c>
      <c r="E468" s="12">
        <v>2023</v>
      </c>
      <c r="F468" s="14" t="s">
        <v>9732</v>
      </c>
      <c r="G468" s="12">
        <v>496</v>
      </c>
      <c r="H468" s="12" t="s">
        <v>7969</v>
      </c>
      <c r="I468" s="14" t="s">
        <v>10743</v>
      </c>
      <c r="J468" s="14" t="s">
        <v>10744</v>
      </c>
      <c r="K468" s="12" t="s">
        <v>7972</v>
      </c>
      <c r="L468" s="12" t="s">
        <v>7985</v>
      </c>
      <c r="M468" s="12" t="s">
        <v>10745</v>
      </c>
    </row>
    <row r="469" spans="1:13" ht="22.5" customHeight="1">
      <c r="A469" s="12" t="s">
        <v>10747</v>
      </c>
      <c r="B469" s="12" t="str" cm="1">
        <f t="array" ref="B469">_xlfn.REGEXEXTRACT(J469, "eid=([^&amp;]+)", 2)</f>
        <v>2-s2.0-85171542211</v>
      </c>
      <c r="C469" s="13">
        <v>0</v>
      </c>
      <c r="D469" s="12" t="s">
        <v>10748</v>
      </c>
      <c r="E469" s="12">
        <v>2023</v>
      </c>
      <c r="F469" s="14" t="s">
        <v>8491</v>
      </c>
      <c r="G469" s="12">
        <v>11</v>
      </c>
      <c r="H469" s="12" t="s">
        <v>7969</v>
      </c>
      <c r="I469" s="14" t="s">
        <v>10749</v>
      </c>
      <c r="J469" s="14" t="s">
        <v>10750</v>
      </c>
      <c r="K469" s="12" t="s">
        <v>7972</v>
      </c>
      <c r="L469" s="12" t="s">
        <v>8102</v>
      </c>
    </row>
    <row r="470" spans="1:13" ht="22.5" customHeight="1">
      <c r="A470" s="12" t="s">
        <v>10752</v>
      </c>
      <c r="B470" s="12" t="str" cm="1">
        <f t="array" ref="B470">_xlfn.REGEXEXTRACT(J470, "eid=([^&amp;]+)", 2)</f>
        <v>2-s2.0-85146418356</v>
      </c>
      <c r="C470" s="13">
        <v>0</v>
      </c>
      <c r="D470" s="12" t="s">
        <v>10753</v>
      </c>
      <c r="E470" s="12">
        <v>2022</v>
      </c>
      <c r="F470" s="14" t="s">
        <v>10754</v>
      </c>
      <c r="G470" s="12">
        <v>19</v>
      </c>
      <c r="H470" s="12">
        <v>1</v>
      </c>
      <c r="I470" s="14" t="s">
        <v>10755</v>
      </c>
      <c r="J470" s="14" t="s">
        <v>10756</v>
      </c>
      <c r="K470" s="12" t="s">
        <v>7972</v>
      </c>
      <c r="L470" s="12" t="s">
        <v>8161</v>
      </c>
    </row>
    <row r="471" spans="1:13" ht="22.5" customHeight="1">
      <c r="A471" s="12" t="s">
        <v>10758</v>
      </c>
      <c r="B471" s="12" t="str" cm="1">
        <f t="array" ref="B471">_xlfn.REGEXEXTRACT(J471, "eid=([^&amp;]+)", 2)</f>
        <v>2-s2.0-85143821128</v>
      </c>
      <c r="C471" s="13">
        <v>0</v>
      </c>
      <c r="D471" s="12" t="s">
        <v>10759</v>
      </c>
      <c r="E471" s="12">
        <v>2022</v>
      </c>
      <c r="F471" s="14" t="s">
        <v>8276</v>
      </c>
      <c r="G471" s="12">
        <v>22</v>
      </c>
      <c r="H471" s="12">
        <v>23</v>
      </c>
      <c r="I471" s="14" t="s">
        <v>10760</v>
      </c>
      <c r="J471" s="14" t="s">
        <v>10761</v>
      </c>
      <c r="K471" s="12" t="s">
        <v>7972</v>
      </c>
      <c r="L471" s="12" t="s">
        <v>9292</v>
      </c>
    </row>
    <row r="472" spans="1:13" ht="22.5" customHeight="1">
      <c r="A472" s="12" t="s">
        <v>10763</v>
      </c>
      <c r="B472" s="12" t="str" cm="1">
        <f t="array" ref="B472">_xlfn.REGEXEXTRACT(J472, "eid=([^&amp;]+)", 2)</f>
        <v>2-s2.0-85153350179</v>
      </c>
      <c r="C472" s="13">
        <v>0</v>
      </c>
      <c r="D472" s="12" t="s">
        <v>10764</v>
      </c>
      <c r="E472" s="12">
        <v>2023</v>
      </c>
      <c r="F472" s="14" t="s">
        <v>10765</v>
      </c>
      <c r="G472" s="12">
        <v>103</v>
      </c>
      <c r="H472" s="12" t="s">
        <v>7969</v>
      </c>
      <c r="I472" s="14" t="s">
        <v>10766</v>
      </c>
      <c r="J472" s="14" t="s">
        <v>10767</v>
      </c>
      <c r="K472" s="12" t="s">
        <v>7972</v>
      </c>
      <c r="L472" s="12" t="s">
        <v>7978</v>
      </c>
      <c r="M472" s="12" t="s">
        <v>10768</v>
      </c>
    </row>
    <row r="473" spans="1:13" ht="22.5" customHeight="1">
      <c r="A473" s="12" t="s">
        <v>10770</v>
      </c>
      <c r="B473" s="12" t="str" cm="1">
        <f t="array" ref="B473">_xlfn.REGEXEXTRACT(J473, "eid=([^&amp;]+)", 2)</f>
        <v>2-s2.0-85168955869</v>
      </c>
      <c r="C473" s="13">
        <v>0</v>
      </c>
      <c r="D473" s="12" t="s">
        <v>10771</v>
      </c>
      <c r="E473" s="12">
        <v>2023</v>
      </c>
      <c r="F473" s="14" t="s">
        <v>10470</v>
      </c>
      <c r="G473" s="12">
        <v>4</v>
      </c>
      <c r="H473" s="12" t="s">
        <v>7969</v>
      </c>
      <c r="I473" s="14" t="s">
        <v>10772</v>
      </c>
      <c r="J473" s="14" t="s">
        <v>10773</v>
      </c>
      <c r="K473" s="12" t="s">
        <v>7972</v>
      </c>
      <c r="L473" s="12" t="s">
        <v>10473</v>
      </c>
      <c r="M473" s="12" t="s">
        <v>7969</v>
      </c>
    </row>
    <row r="474" spans="1:13" ht="22.5" customHeight="1">
      <c r="A474" s="12" t="s">
        <v>10775</v>
      </c>
      <c r="B474" s="12" t="str" cm="1">
        <f t="array" ref="B474">_xlfn.REGEXEXTRACT(J474, "eid=([^&amp;]+)", 2)</f>
        <v>2-s2.0-85174747295</v>
      </c>
      <c r="C474" s="13">
        <v>0</v>
      </c>
      <c r="D474" s="12" t="s">
        <v>10776</v>
      </c>
      <c r="E474" s="12">
        <v>2023</v>
      </c>
      <c r="F474" s="14" t="s">
        <v>8177</v>
      </c>
      <c r="G474" s="12">
        <v>711</v>
      </c>
      <c r="H474" s="12" t="s">
        <v>7969</v>
      </c>
      <c r="I474" s="14" t="s">
        <v>10777</v>
      </c>
      <c r="J474" s="14" t="s">
        <v>10778</v>
      </c>
      <c r="K474" s="12" t="s">
        <v>7972</v>
      </c>
      <c r="L474" s="12" t="s">
        <v>7985</v>
      </c>
      <c r="M474" s="12" t="s">
        <v>10779</v>
      </c>
    </row>
    <row r="475" spans="1:13" ht="22.5" customHeight="1">
      <c r="A475" s="12" t="s">
        <v>10781</v>
      </c>
      <c r="B475" s="12" t="str" cm="1">
        <f t="array" ref="B475">_xlfn.REGEXEXTRACT(J475, "eid=([^&amp;]+)", 2)</f>
        <v>2-s2.0-85175991581</v>
      </c>
      <c r="C475" s="13">
        <v>0</v>
      </c>
      <c r="D475" s="12" t="s">
        <v>10782</v>
      </c>
      <c r="E475" s="12">
        <v>2023</v>
      </c>
      <c r="F475" s="14" t="s">
        <v>8831</v>
      </c>
      <c r="G475" s="12">
        <v>14286</v>
      </c>
      <c r="H475" s="12" t="s">
        <v>7969</v>
      </c>
      <c r="I475" s="14" t="s">
        <v>10783</v>
      </c>
      <c r="J475" s="14" t="s">
        <v>10784</v>
      </c>
      <c r="K475" s="12" t="s">
        <v>7972</v>
      </c>
      <c r="L475" s="12" t="s">
        <v>7985</v>
      </c>
      <c r="M475" s="12" t="s">
        <v>10785</v>
      </c>
    </row>
    <row r="476" spans="1:13" ht="22.5" customHeight="1">
      <c r="A476" s="12" t="s">
        <v>10787</v>
      </c>
      <c r="B476" s="12" t="str" cm="1">
        <f t="array" ref="B476">_xlfn.REGEXEXTRACT(J476, "eid=([^&amp;]+)", 2)</f>
        <v>2-s2.0-85142727965</v>
      </c>
      <c r="C476" s="13">
        <v>0</v>
      </c>
      <c r="D476" s="12" t="s">
        <v>10788</v>
      </c>
      <c r="E476" s="12">
        <v>2023</v>
      </c>
      <c r="F476" s="14" t="s">
        <v>8177</v>
      </c>
      <c r="G476" s="12">
        <v>509</v>
      </c>
      <c r="H476" s="12" t="s">
        <v>7969</v>
      </c>
      <c r="I476" s="14" t="s">
        <v>10789</v>
      </c>
      <c r="J476" s="14" t="s">
        <v>10790</v>
      </c>
      <c r="K476" s="12" t="s">
        <v>7972</v>
      </c>
      <c r="L476" s="12" t="s">
        <v>7985</v>
      </c>
      <c r="M476" s="12" t="s">
        <v>10791</v>
      </c>
    </row>
    <row r="477" spans="1:13" ht="22.5" customHeight="1">
      <c r="A477" s="12" t="s">
        <v>10793</v>
      </c>
      <c r="B477" s="12" t="str" cm="1">
        <f t="array" ref="B477">_xlfn.REGEXEXTRACT(J477, "eid=([^&amp;]+)", 2)</f>
        <v>2-s2.0-85139878722</v>
      </c>
      <c r="C477" s="13">
        <v>0</v>
      </c>
      <c r="D477" s="12" t="s">
        <v>10794</v>
      </c>
      <c r="E477" s="12">
        <v>2022</v>
      </c>
      <c r="F477" s="14" t="s">
        <v>10795</v>
      </c>
      <c r="G477" s="12">
        <v>2</v>
      </c>
      <c r="H477" s="12">
        <v>2</v>
      </c>
      <c r="I477" s="14" t="s">
        <v>10796</v>
      </c>
      <c r="J477" s="14" t="s">
        <v>10797</v>
      </c>
      <c r="K477" s="12" t="s">
        <v>7972</v>
      </c>
      <c r="L477" s="12" t="s">
        <v>7993</v>
      </c>
    </row>
    <row r="478" spans="1:13" ht="22.5" customHeight="1">
      <c r="A478" s="12" t="s">
        <v>10799</v>
      </c>
      <c r="B478" s="12" t="str" cm="1">
        <f t="array" ref="B478">_xlfn.REGEXEXTRACT(J478, "eid=([^&amp;]+)", 2)</f>
        <v>2-s2.0-85164268066</v>
      </c>
      <c r="C478" s="13">
        <v>0</v>
      </c>
      <c r="D478" s="12" t="s">
        <v>10800</v>
      </c>
      <c r="E478" s="12">
        <v>2023</v>
      </c>
      <c r="F478" s="14" t="s">
        <v>9013</v>
      </c>
      <c r="G478" s="12">
        <v>219</v>
      </c>
      <c r="H478" s="12" t="s">
        <v>7969</v>
      </c>
      <c r="I478" s="14" t="s">
        <v>10801</v>
      </c>
      <c r="J478" s="14" t="s">
        <v>10802</v>
      </c>
      <c r="K478" s="12" t="s">
        <v>7972</v>
      </c>
      <c r="L478" s="12" t="s">
        <v>7993</v>
      </c>
    </row>
    <row r="479" spans="1:13" ht="22.5" customHeight="1">
      <c r="A479" s="12" t="s">
        <v>10804</v>
      </c>
      <c r="B479" s="12" t="str" cm="1">
        <f t="array" ref="B479">_xlfn.REGEXEXTRACT(J479, "eid=([^&amp;]+)", 2)</f>
        <v>2-s2.0-85153275780</v>
      </c>
      <c r="C479" s="13">
        <v>0</v>
      </c>
      <c r="D479" s="12" t="s">
        <v>10805</v>
      </c>
      <c r="E479" s="12">
        <v>2023</v>
      </c>
      <c r="F479" s="14" t="s">
        <v>10806</v>
      </c>
      <c r="G479" s="12" t="s">
        <v>7969</v>
      </c>
      <c r="H479" s="12" t="s">
        <v>7969</v>
      </c>
      <c r="I479" s="14" t="s">
        <v>10807</v>
      </c>
      <c r="J479" s="14" t="s">
        <v>10808</v>
      </c>
      <c r="K479" s="12" t="s">
        <v>7972</v>
      </c>
      <c r="L479" s="12" t="s">
        <v>8102</v>
      </c>
      <c r="M479" s="12" t="s">
        <v>10809</v>
      </c>
    </row>
    <row r="480" spans="1:13" ht="22.5" customHeight="1">
      <c r="A480" s="12" t="s">
        <v>10811</v>
      </c>
      <c r="B480" s="12" t="str" cm="1">
        <f t="array" ref="B480">_xlfn.REGEXEXTRACT(J480, "eid=([^&amp;]+)", 2)</f>
        <v>2-s2.0-85166371303</v>
      </c>
      <c r="C480" s="13">
        <v>0</v>
      </c>
      <c r="D480" s="12" t="s">
        <v>10812</v>
      </c>
      <c r="E480" s="12">
        <v>2023</v>
      </c>
      <c r="F480" s="14" t="s">
        <v>10813</v>
      </c>
      <c r="G480" s="12" t="s">
        <v>7969</v>
      </c>
      <c r="H480" s="12" t="s">
        <v>7969</v>
      </c>
      <c r="I480" s="14" t="s">
        <v>10814</v>
      </c>
      <c r="J480" s="14" t="s">
        <v>10815</v>
      </c>
      <c r="K480" s="12" t="s">
        <v>7972</v>
      </c>
      <c r="L480" s="12" t="s">
        <v>8102</v>
      </c>
      <c r="M480" s="12" t="s">
        <v>10816</v>
      </c>
    </row>
    <row r="481" spans="1:13" ht="22.5" customHeight="1">
      <c r="A481" s="12" t="s">
        <v>10818</v>
      </c>
      <c r="B481" s="12" t="str" cm="1">
        <f t="array" ref="B481">_xlfn.REGEXEXTRACT(J481, "eid=([^&amp;]+)", 2)</f>
        <v>2-s2.0-85171749862</v>
      </c>
      <c r="C481" s="13">
        <v>0</v>
      </c>
      <c r="D481" s="12" t="s">
        <v>10819</v>
      </c>
      <c r="E481" s="12">
        <v>2023</v>
      </c>
      <c r="F481" s="14" t="s">
        <v>10369</v>
      </c>
      <c r="G481" s="12" t="s">
        <v>7969</v>
      </c>
      <c r="H481" s="12" t="s">
        <v>7969</v>
      </c>
      <c r="I481" s="14" t="s">
        <v>10820</v>
      </c>
      <c r="J481" s="14" t="s">
        <v>10821</v>
      </c>
      <c r="K481" s="12" t="s">
        <v>7972</v>
      </c>
      <c r="L481" s="12" t="s">
        <v>8102</v>
      </c>
    </row>
    <row r="482" spans="1:13" ht="22.5" customHeight="1">
      <c r="A482" s="12" t="s">
        <v>10823</v>
      </c>
      <c r="B482" s="12" t="str" cm="1">
        <f t="array" ref="B482">_xlfn.REGEXEXTRACT(J482, "eid=([^&amp;]+)", 2)</f>
        <v>2-s2.0-85148230651</v>
      </c>
      <c r="C482" s="13">
        <v>0</v>
      </c>
      <c r="D482" s="12" t="s">
        <v>10824</v>
      </c>
      <c r="E482" s="12">
        <v>2023</v>
      </c>
      <c r="F482" s="14" t="s">
        <v>10675</v>
      </c>
      <c r="G482" s="12">
        <v>46</v>
      </c>
      <c r="H482" s="12">
        <v>2</v>
      </c>
      <c r="I482" s="14" t="s">
        <v>10825</v>
      </c>
      <c r="J482" s="14" t="s">
        <v>10826</v>
      </c>
      <c r="K482" s="12" t="s">
        <v>7972</v>
      </c>
      <c r="L482" s="12" t="s">
        <v>8851</v>
      </c>
    </row>
    <row r="483" spans="1:13" ht="22.5" customHeight="1">
      <c r="A483" s="12" t="s">
        <v>10828</v>
      </c>
      <c r="B483" s="12" t="str" cm="1">
        <f t="array" ref="B483">_xlfn.REGEXEXTRACT(J483, "eid=([^&amp;]+)", 2)</f>
        <v>2-s2.0-85148467946</v>
      </c>
      <c r="C483" s="13">
        <v>0</v>
      </c>
      <c r="D483" s="12" t="s">
        <v>10829</v>
      </c>
      <c r="E483" s="12">
        <v>2023</v>
      </c>
      <c r="F483" s="14" t="s">
        <v>10830</v>
      </c>
      <c r="G483" s="12">
        <v>18</v>
      </c>
      <c r="H483" s="12" t="s">
        <v>7969</v>
      </c>
      <c r="I483" s="14" t="s">
        <v>10831</v>
      </c>
      <c r="J483" s="14" t="s">
        <v>10832</v>
      </c>
      <c r="K483" s="12" t="s">
        <v>7972</v>
      </c>
      <c r="L483" s="12" t="s">
        <v>8102</v>
      </c>
      <c r="M483" s="12" t="s">
        <v>10833</v>
      </c>
    </row>
    <row r="484" spans="1:13" ht="22.5" customHeight="1">
      <c r="A484" s="12" t="s">
        <v>10835</v>
      </c>
      <c r="B484" s="12" t="str" cm="1">
        <f t="array" ref="B484">_xlfn.REGEXEXTRACT(J484, "eid=([^&amp;]+)", 2)</f>
        <v>2-s2.0-85174521761</v>
      </c>
      <c r="C484" s="13">
        <v>0</v>
      </c>
      <c r="D484" s="12" t="s">
        <v>10836</v>
      </c>
      <c r="E484" s="12">
        <v>2023</v>
      </c>
      <c r="F484" s="14" t="s">
        <v>8831</v>
      </c>
      <c r="G484" s="12">
        <v>13922</v>
      </c>
      <c r="H484" s="12" t="s">
        <v>7969</v>
      </c>
      <c r="I484" s="14" t="s">
        <v>10837</v>
      </c>
      <c r="J484" s="14" t="s">
        <v>10838</v>
      </c>
      <c r="K484" s="12" t="s">
        <v>7972</v>
      </c>
      <c r="L484" s="12" t="s">
        <v>7985</v>
      </c>
      <c r="M484" s="12" t="s">
        <v>10839</v>
      </c>
    </row>
    <row r="485" spans="1:13" ht="22.5" customHeight="1">
      <c r="A485" s="12" t="s">
        <v>10841</v>
      </c>
      <c r="B485" s="12" t="str" cm="1">
        <f t="array" ref="B485">_xlfn.REGEXEXTRACT(J485, "eid=([^&amp;]+)", 2)</f>
        <v>2-s2.0-85171620789</v>
      </c>
      <c r="C485" s="13">
        <v>0</v>
      </c>
      <c r="D485" s="12" t="s">
        <v>10842</v>
      </c>
      <c r="E485" s="12">
        <v>2023</v>
      </c>
      <c r="F485" s="14" t="s">
        <v>10843</v>
      </c>
      <c r="G485" s="12" t="s">
        <v>7969</v>
      </c>
      <c r="H485" s="12" t="s">
        <v>7969</v>
      </c>
      <c r="I485" s="14" t="s">
        <v>10844</v>
      </c>
      <c r="J485" s="14" t="s">
        <v>10845</v>
      </c>
      <c r="K485" s="12" t="s">
        <v>7972</v>
      </c>
      <c r="L485" s="12" t="s">
        <v>8102</v>
      </c>
    </row>
    <row r="486" spans="1:13" ht="22.5" customHeight="1">
      <c r="A486" s="12" t="s">
        <v>10847</v>
      </c>
      <c r="B486" s="12" t="str" cm="1">
        <f t="array" ref="B486">_xlfn.REGEXEXTRACT(J486, "eid=([^&amp;]+)", 2)</f>
        <v>2-s2.0-85166732974</v>
      </c>
      <c r="C486" s="13">
        <v>0</v>
      </c>
      <c r="D486" s="12" t="s">
        <v>10848</v>
      </c>
      <c r="E486" s="12">
        <v>2023</v>
      </c>
      <c r="F486" s="14" t="s">
        <v>10849</v>
      </c>
      <c r="G486" s="12" t="s">
        <v>7969</v>
      </c>
      <c r="H486" s="12" t="s">
        <v>7969</v>
      </c>
      <c r="I486" s="14" t="s">
        <v>10850</v>
      </c>
      <c r="J486" s="14" t="s">
        <v>10851</v>
      </c>
      <c r="K486" s="12" t="s">
        <v>7972</v>
      </c>
      <c r="L486" s="12" t="s">
        <v>8102</v>
      </c>
      <c r="M486" s="12" t="s">
        <v>10852</v>
      </c>
    </row>
    <row r="487" spans="1:13" ht="22.5" customHeight="1">
      <c r="A487" s="12" t="s">
        <v>10854</v>
      </c>
      <c r="B487" s="12" t="str" cm="1">
        <f t="array" ref="B487">_xlfn.REGEXEXTRACT(J487, "eid=([^&amp;]+)", 2)</f>
        <v>2-s2.0-85153362287</v>
      </c>
      <c r="C487" s="13">
        <v>0</v>
      </c>
      <c r="D487" s="12" t="s">
        <v>10855</v>
      </c>
      <c r="E487" s="12">
        <v>2023</v>
      </c>
      <c r="F487" s="14" t="s">
        <v>10856</v>
      </c>
      <c r="G487" s="12">
        <v>67</v>
      </c>
      <c r="H487" s="12">
        <v>4</v>
      </c>
      <c r="I487" s="14" t="s">
        <v>10857</v>
      </c>
      <c r="J487" s="14" t="s">
        <v>10858</v>
      </c>
      <c r="K487" s="12" t="s">
        <v>7972</v>
      </c>
      <c r="L487" s="12" t="s">
        <v>8688</v>
      </c>
      <c r="M487" s="12" t="s">
        <v>10859</v>
      </c>
    </row>
    <row r="488" spans="1:13" ht="22.5" customHeight="1">
      <c r="A488" s="12" t="s">
        <v>10861</v>
      </c>
      <c r="B488" s="12" t="str" cm="1">
        <f t="array" ref="B488">_xlfn.REGEXEXTRACT(J488, "eid=([^&amp;]+)", 2)</f>
        <v>2-s2.0-85168761938</v>
      </c>
      <c r="C488" s="13">
        <v>0</v>
      </c>
      <c r="D488" s="12" t="s">
        <v>10862</v>
      </c>
      <c r="E488" s="12">
        <v>2023</v>
      </c>
      <c r="F488" s="14" t="s">
        <v>8177</v>
      </c>
      <c r="G488" s="12">
        <v>664</v>
      </c>
      <c r="H488" s="12" t="s">
        <v>7969</v>
      </c>
      <c r="I488" s="14" t="s">
        <v>10863</v>
      </c>
      <c r="J488" s="14" t="s">
        <v>10864</v>
      </c>
      <c r="K488" s="12" t="s">
        <v>7972</v>
      </c>
      <c r="L488" s="12" t="s">
        <v>7985</v>
      </c>
      <c r="M488" s="12" t="s">
        <v>10865</v>
      </c>
    </row>
    <row r="489" spans="1:13" ht="22.5" customHeight="1">
      <c r="A489" s="12" t="s">
        <v>10867</v>
      </c>
      <c r="B489" s="12" t="str" cm="1">
        <f t="array" ref="B489">_xlfn.REGEXEXTRACT(J489, "eid=([^&amp;]+)", 2)</f>
        <v>2-s2.0-85168348871</v>
      </c>
      <c r="C489" s="13">
        <v>0</v>
      </c>
      <c r="D489" s="12" t="s">
        <v>10868</v>
      </c>
      <c r="E489" s="12">
        <v>2023</v>
      </c>
      <c r="F489" s="14" t="s">
        <v>10868</v>
      </c>
      <c r="G489" s="12" t="s">
        <v>7969</v>
      </c>
      <c r="H489" s="12" t="s">
        <v>7969</v>
      </c>
      <c r="I489" s="14" t="s">
        <v>7969</v>
      </c>
      <c r="J489" s="14" t="s">
        <v>10869</v>
      </c>
      <c r="K489" s="12" t="s">
        <v>7972</v>
      </c>
      <c r="L489" s="12" t="s">
        <v>8102</v>
      </c>
      <c r="M489" s="12" t="s">
        <v>7969</v>
      </c>
    </row>
    <row r="490" spans="1:13" ht="22.5" customHeight="1">
      <c r="A490" s="12" t="s">
        <v>10871</v>
      </c>
      <c r="B490" s="12" t="str" cm="1">
        <f t="array" ref="B490">_xlfn.REGEXEXTRACT(J490, "eid=([^&amp;]+)", 2)</f>
        <v>2-s2.0-85147735482</v>
      </c>
      <c r="C490" s="13">
        <v>0</v>
      </c>
      <c r="D490" s="12" t="s">
        <v>10872</v>
      </c>
      <c r="E490" s="12">
        <v>2023</v>
      </c>
      <c r="F490" s="14" t="s">
        <v>8261</v>
      </c>
      <c r="G490" s="12">
        <v>14</v>
      </c>
      <c r="H490" s="12">
        <v>1</v>
      </c>
      <c r="I490" s="14" t="s">
        <v>10873</v>
      </c>
      <c r="J490" s="14" t="s">
        <v>10874</v>
      </c>
      <c r="K490" s="12" t="s">
        <v>7972</v>
      </c>
      <c r="L490" s="12" t="s">
        <v>8264</v>
      </c>
    </row>
    <row r="491" spans="1:13" ht="22.5" customHeight="1">
      <c r="A491" s="12" t="s">
        <v>10876</v>
      </c>
      <c r="B491" s="12" t="str" cm="1">
        <f t="array" ref="B491">_xlfn.REGEXEXTRACT(J491, "eid=([^&amp;]+)", 2)</f>
        <v>2-s2.0-85168110027</v>
      </c>
      <c r="C491" s="13">
        <v>0</v>
      </c>
      <c r="D491" s="12" t="s">
        <v>10877</v>
      </c>
      <c r="E491" s="12">
        <v>2023</v>
      </c>
      <c r="F491" s="14" t="s">
        <v>10877</v>
      </c>
      <c r="G491" s="12" t="s">
        <v>7969</v>
      </c>
      <c r="H491" s="12" t="s">
        <v>7969</v>
      </c>
      <c r="I491" s="14" t="s">
        <v>7969</v>
      </c>
      <c r="J491" s="14" t="s">
        <v>10878</v>
      </c>
      <c r="K491" s="12" t="s">
        <v>7972</v>
      </c>
      <c r="L491" s="12" t="s">
        <v>8102</v>
      </c>
      <c r="M491" s="12" t="s">
        <v>7969</v>
      </c>
    </row>
    <row r="492" spans="1:13" ht="22.5" customHeight="1">
      <c r="A492" s="12" t="s">
        <v>10880</v>
      </c>
      <c r="B492" s="12" t="str" cm="1">
        <f t="array" ref="B492">_xlfn.REGEXEXTRACT(J492, "eid=([^&amp;]+)", 2)</f>
        <v>2-s2.0-85174516208</v>
      </c>
      <c r="C492" s="13">
        <v>0</v>
      </c>
      <c r="D492" s="12" t="s">
        <v>10881</v>
      </c>
      <c r="E492" s="12">
        <v>2023</v>
      </c>
      <c r="F492" s="14" t="s">
        <v>8177</v>
      </c>
      <c r="G492" s="12">
        <v>735</v>
      </c>
      <c r="H492" s="12" t="s">
        <v>7969</v>
      </c>
      <c r="I492" s="14" t="s">
        <v>10882</v>
      </c>
      <c r="J492" s="14" t="s">
        <v>10883</v>
      </c>
      <c r="K492" s="12" t="s">
        <v>7972</v>
      </c>
      <c r="L492" s="12" t="s">
        <v>7985</v>
      </c>
      <c r="M492" s="12" t="s">
        <v>10884</v>
      </c>
    </row>
    <row r="493" spans="1:13" ht="22.5" customHeight="1">
      <c r="A493" s="12" t="s">
        <v>10886</v>
      </c>
      <c r="B493" s="12" t="str" cm="1">
        <f t="array" ref="B493">_xlfn.REGEXEXTRACT(J493, "eid=([^&amp;]+)", 2)</f>
        <v>2-s2.0-85163387990</v>
      </c>
      <c r="C493" s="13">
        <v>0</v>
      </c>
      <c r="D493" s="12" t="s">
        <v>10887</v>
      </c>
      <c r="E493" s="12">
        <v>2023</v>
      </c>
      <c r="F493" s="14" t="s">
        <v>8055</v>
      </c>
      <c r="G493" s="12">
        <v>1796</v>
      </c>
      <c r="H493" s="12" t="s">
        <v>7969</v>
      </c>
      <c r="I493" s="14" t="s">
        <v>10888</v>
      </c>
      <c r="J493" s="14" t="s">
        <v>10889</v>
      </c>
      <c r="K493" s="12" t="s">
        <v>7972</v>
      </c>
      <c r="L493" s="12" t="s">
        <v>7985</v>
      </c>
      <c r="M493" s="12" t="s">
        <v>10890</v>
      </c>
    </row>
    <row r="494" spans="1:13" ht="22.5" customHeight="1">
      <c r="A494" s="12" t="s">
        <v>10892</v>
      </c>
      <c r="B494" s="12" t="str" cm="1">
        <f t="array" ref="B494">_xlfn.REGEXEXTRACT(J494, "eid=([^&amp;]+)", 2)</f>
        <v>2-s2.0-85151300087</v>
      </c>
      <c r="C494" s="13">
        <v>0</v>
      </c>
      <c r="D494" s="12" t="s">
        <v>10893</v>
      </c>
      <c r="E494" s="12">
        <v>2023</v>
      </c>
      <c r="F494" s="14" t="s">
        <v>10894</v>
      </c>
      <c r="G494" s="12">
        <v>10</v>
      </c>
      <c r="H494" s="12">
        <v>1</v>
      </c>
      <c r="I494" s="14" t="s">
        <v>10895</v>
      </c>
      <c r="J494" s="14" t="s">
        <v>10896</v>
      </c>
      <c r="K494" s="12" t="s">
        <v>7972</v>
      </c>
      <c r="L494" s="12" t="s">
        <v>10897</v>
      </c>
    </row>
    <row r="495" spans="1:13" ht="22.5" customHeight="1">
      <c r="A495" s="12" t="s">
        <v>10899</v>
      </c>
      <c r="B495" s="12" t="str" cm="1">
        <f t="array" ref="B495">_xlfn.REGEXEXTRACT(J495, "eid=([^&amp;]+)", 2)</f>
        <v>2-s2.0-85151147746</v>
      </c>
      <c r="C495" s="13">
        <v>0</v>
      </c>
      <c r="D495" s="12" t="s">
        <v>10900</v>
      </c>
      <c r="E495" s="12">
        <v>2023</v>
      </c>
      <c r="F495" s="14" t="s">
        <v>8177</v>
      </c>
      <c r="G495" s="12">
        <v>629</v>
      </c>
      <c r="H495" s="12" t="s">
        <v>7969</v>
      </c>
      <c r="I495" s="14" t="s">
        <v>10901</v>
      </c>
      <c r="J495" s="14" t="s">
        <v>10902</v>
      </c>
      <c r="K495" s="12" t="s">
        <v>7972</v>
      </c>
      <c r="L495" s="12" t="s">
        <v>7985</v>
      </c>
      <c r="M495" s="12" t="s">
        <v>10903</v>
      </c>
    </row>
    <row r="496" spans="1:13" ht="22.5" customHeight="1">
      <c r="A496" s="12" t="s">
        <v>10905</v>
      </c>
      <c r="B496" s="12" t="str" cm="1">
        <f t="array" ref="B496">_xlfn.REGEXEXTRACT(J496, "eid=([^&amp;]+)", 2)</f>
        <v>2-s2.0-85174457946</v>
      </c>
      <c r="C496" s="13">
        <v>0</v>
      </c>
      <c r="D496" s="12" t="s">
        <v>10906</v>
      </c>
      <c r="E496" s="12">
        <v>2023</v>
      </c>
      <c r="F496" s="14" t="s">
        <v>8831</v>
      </c>
      <c r="G496" s="12">
        <v>14161</v>
      </c>
      <c r="H496" s="12" t="s">
        <v>7969</v>
      </c>
      <c r="I496" s="14" t="s">
        <v>7969</v>
      </c>
      <c r="J496" s="14" t="s">
        <v>10907</v>
      </c>
      <c r="K496" s="12" t="s">
        <v>7972</v>
      </c>
      <c r="L496" s="12" t="s">
        <v>7985</v>
      </c>
      <c r="M496" s="12" t="s">
        <v>7969</v>
      </c>
    </row>
    <row r="497" spans="1:13" ht="22.5" customHeight="1">
      <c r="A497" s="12" t="s">
        <v>10909</v>
      </c>
      <c r="B497" s="12" t="str" cm="1">
        <f t="array" ref="B497">_xlfn.REGEXEXTRACT(J497, "eid=([^&amp;]+)", 2)</f>
        <v>2-s2.0-85146348586</v>
      </c>
      <c r="C497" s="13">
        <v>0</v>
      </c>
      <c r="D497" s="12" t="s">
        <v>10910</v>
      </c>
      <c r="E497" s="12">
        <v>2022</v>
      </c>
      <c r="F497" s="14" t="s">
        <v>10911</v>
      </c>
      <c r="G497" s="12" t="s">
        <v>7969</v>
      </c>
      <c r="H497" s="12" t="s">
        <v>7969</v>
      </c>
      <c r="I497" s="14" t="s">
        <v>10912</v>
      </c>
      <c r="J497" s="14" t="s">
        <v>10913</v>
      </c>
      <c r="K497" s="12" t="s">
        <v>7972</v>
      </c>
      <c r="L497" s="12" t="s">
        <v>8102</v>
      </c>
      <c r="M497" s="12" t="s">
        <v>10914</v>
      </c>
    </row>
    <row r="498" spans="1:13" ht="22.5" customHeight="1">
      <c r="A498" s="12" t="s">
        <v>10916</v>
      </c>
      <c r="B498" s="12" t="str" cm="1">
        <f t="array" ref="B498">_xlfn.REGEXEXTRACT(J498, "eid=([^&amp;]+)", 2)</f>
        <v>2-s2.0-85146537189</v>
      </c>
      <c r="C498" s="13">
        <v>0</v>
      </c>
      <c r="D498" s="12" t="s">
        <v>10917</v>
      </c>
      <c r="E498" s="12">
        <v>2022</v>
      </c>
      <c r="F498" s="14" t="s">
        <v>10918</v>
      </c>
      <c r="G498" s="12" t="s">
        <v>7969</v>
      </c>
      <c r="H498" s="12" t="s">
        <v>7969</v>
      </c>
      <c r="I498" s="14" t="s">
        <v>10919</v>
      </c>
      <c r="J498" s="14" t="s">
        <v>10920</v>
      </c>
      <c r="K498" s="12" t="s">
        <v>7972</v>
      </c>
      <c r="L498" s="12" t="s">
        <v>8102</v>
      </c>
      <c r="M498" s="12" t="s">
        <v>10921</v>
      </c>
    </row>
    <row r="499" spans="1:13" ht="22.5" customHeight="1">
      <c r="A499" s="12" t="s">
        <v>10923</v>
      </c>
      <c r="B499" s="12" t="str" cm="1">
        <f t="array" ref="B499">_xlfn.REGEXEXTRACT(J499, "eid=([^&amp;]+)", 2)</f>
        <v>2-s2.0-85135111590</v>
      </c>
      <c r="C499" s="13">
        <v>0</v>
      </c>
      <c r="D499" s="12" t="s">
        <v>10924</v>
      </c>
      <c r="E499" s="12">
        <v>2022</v>
      </c>
      <c r="F499" s="14" t="s">
        <v>8276</v>
      </c>
      <c r="G499" s="12">
        <v>22</v>
      </c>
      <c r="H499" s="12">
        <v>14</v>
      </c>
      <c r="I499" s="14" t="s">
        <v>10925</v>
      </c>
      <c r="J499" s="14" t="s">
        <v>10926</v>
      </c>
      <c r="K499" s="12" t="s">
        <v>7972</v>
      </c>
      <c r="L499" s="12" t="s">
        <v>9292</v>
      </c>
    </row>
    <row r="500" spans="1:13" ht="22.5" customHeight="1">
      <c r="A500" s="12" t="s">
        <v>10928</v>
      </c>
      <c r="B500" s="12" t="str" cm="1">
        <f t="array" ref="B500">_xlfn.REGEXEXTRACT(J500, "eid=([^&amp;]+)", 2)</f>
        <v>2-s2.0-85136955917</v>
      </c>
      <c r="C500" s="13">
        <v>0</v>
      </c>
      <c r="D500" s="12" t="s">
        <v>10929</v>
      </c>
      <c r="E500" s="12">
        <v>2022</v>
      </c>
      <c r="F500" s="14" t="s">
        <v>8328</v>
      </c>
      <c r="G500" s="12" t="s">
        <v>7969</v>
      </c>
      <c r="H500" s="12" t="s">
        <v>7969</v>
      </c>
      <c r="I500" s="14" t="s">
        <v>10930</v>
      </c>
      <c r="J500" s="14" t="s">
        <v>10931</v>
      </c>
      <c r="K500" s="12" t="s">
        <v>7972</v>
      </c>
      <c r="L500" s="12" t="s">
        <v>8324</v>
      </c>
      <c r="M500" s="12" t="s">
        <v>10932</v>
      </c>
    </row>
    <row r="501" spans="1:13" ht="22.5" customHeight="1">
      <c r="A501" s="12" t="s">
        <v>10934</v>
      </c>
      <c r="B501" s="12" t="str" cm="1">
        <f t="array" ref="B501">_xlfn.REGEXEXTRACT(J501, "eid=([^&amp;]+)", 2)</f>
        <v>2-s2.0-85147921719</v>
      </c>
      <c r="C501" s="13">
        <v>0</v>
      </c>
      <c r="D501" s="12" t="s">
        <v>10935</v>
      </c>
      <c r="E501" s="12">
        <v>2022</v>
      </c>
      <c r="F501" s="14" t="s">
        <v>10936</v>
      </c>
      <c r="G501" s="12" t="s">
        <v>7969</v>
      </c>
      <c r="H501" s="12" t="s">
        <v>7969</v>
      </c>
      <c r="I501" s="14" t="s">
        <v>10937</v>
      </c>
      <c r="J501" s="14" t="s">
        <v>10938</v>
      </c>
      <c r="K501" s="12" t="s">
        <v>7972</v>
      </c>
      <c r="L501" s="12" t="s">
        <v>8427</v>
      </c>
      <c r="M501" s="12" t="s">
        <v>10939</v>
      </c>
    </row>
    <row r="502" spans="1:13" ht="22.5" customHeight="1">
      <c r="A502" s="12" t="s">
        <v>10941</v>
      </c>
      <c r="B502" s="12" t="str" cm="1">
        <f t="array" ref="B502">_xlfn.REGEXEXTRACT(J502, "eid=([^&amp;]+)", 2)</f>
        <v>2-s2.0-85149734479</v>
      </c>
      <c r="C502" s="13">
        <v>0</v>
      </c>
      <c r="D502" s="12" t="s">
        <v>10942</v>
      </c>
      <c r="E502" s="12">
        <v>2022</v>
      </c>
      <c r="F502" s="14" t="s">
        <v>10943</v>
      </c>
      <c r="G502" s="12" t="s">
        <v>7969</v>
      </c>
      <c r="H502" s="12" t="s">
        <v>7969</v>
      </c>
      <c r="I502" s="14" t="s">
        <v>10944</v>
      </c>
      <c r="J502" s="14" t="s">
        <v>10945</v>
      </c>
      <c r="K502" s="12" t="s">
        <v>7972</v>
      </c>
      <c r="L502" s="12" t="s">
        <v>8102</v>
      </c>
      <c r="M502" s="12" t="s">
        <v>10946</v>
      </c>
    </row>
    <row r="503" spans="1:13" ht="22.5" customHeight="1">
      <c r="A503" s="12" t="s">
        <v>10948</v>
      </c>
      <c r="B503" s="12" t="str" cm="1">
        <f t="array" ref="B503">_xlfn.REGEXEXTRACT(J503, "eid=([^&amp;]+)", 2)</f>
        <v>2-s2.0-85136985843</v>
      </c>
      <c r="C503" s="13">
        <v>0</v>
      </c>
      <c r="D503" s="12" t="s">
        <v>10949</v>
      </c>
      <c r="E503" s="12">
        <v>2022</v>
      </c>
      <c r="F503" s="14" t="s">
        <v>8144</v>
      </c>
      <c r="G503" s="12">
        <v>12</v>
      </c>
      <c r="H503" s="12">
        <v>15</v>
      </c>
      <c r="I503" s="14" t="s">
        <v>10950</v>
      </c>
      <c r="J503" s="14" t="s">
        <v>10951</v>
      </c>
      <c r="K503" s="12" t="s">
        <v>7972</v>
      </c>
      <c r="L503" s="12" t="s">
        <v>9292</v>
      </c>
    </row>
    <row r="504" spans="1:13" ht="22.5" customHeight="1">
      <c r="A504" s="12" t="s">
        <v>10953</v>
      </c>
      <c r="B504" s="12" t="str" cm="1">
        <f t="array" ref="B504">_xlfn.REGEXEXTRACT(J504, "eid=([^&amp;]+)", 2)</f>
        <v>2-s2.0-85132005351</v>
      </c>
      <c r="C504" s="13">
        <v>0</v>
      </c>
      <c r="D504" s="12" t="s">
        <v>10954</v>
      </c>
      <c r="E504" s="12">
        <v>2022</v>
      </c>
      <c r="F504" s="14" t="s">
        <v>8009</v>
      </c>
      <c r="G504" s="12">
        <v>11</v>
      </c>
      <c r="H504" s="12">
        <v>12</v>
      </c>
      <c r="I504" s="14" t="s">
        <v>10955</v>
      </c>
      <c r="J504" s="14" t="s">
        <v>10956</v>
      </c>
      <c r="K504" s="12" t="s">
        <v>7972</v>
      </c>
      <c r="L504" s="12" t="s">
        <v>9292</v>
      </c>
    </row>
    <row r="505" spans="1:13" ht="22.5" customHeight="1">
      <c r="A505" s="12" t="s">
        <v>10958</v>
      </c>
      <c r="B505" s="12" t="str" cm="1">
        <f t="array" ref="B505">_xlfn.REGEXEXTRACT(J505, "eid=([^&amp;]+)", 2)</f>
        <v>2-s2.0-85150683139</v>
      </c>
      <c r="C505" s="13">
        <v>0</v>
      </c>
      <c r="D505" s="12" t="s">
        <v>10959</v>
      </c>
      <c r="E505" s="12">
        <v>2022</v>
      </c>
      <c r="F505" s="14" t="s">
        <v>10960</v>
      </c>
      <c r="G505" s="12" t="s">
        <v>7969</v>
      </c>
      <c r="H505" s="12" t="s">
        <v>7969</v>
      </c>
      <c r="I505" s="14" t="s">
        <v>10961</v>
      </c>
      <c r="J505" s="14" t="s">
        <v>10962</v>
      </c>
      <c r="K505" s="12" t="s">
        <v>7972</v>
      </c>
      <c r="L505" s="12" t="s">
        <v>8102</v>
      </c>
      <c r="M505" s="12" t="s">
        <v>10963</v>
      </c>
    </row>
    <row r="506" spans="1:13" ht="22.5" customHeight="1">
      <c r="A506" s="12" t="s">
        <v>10965</v>
      </c>
      <c r="B506" s="12" t="str" cm="1">
        <f t="array" ref="B506">_xlfn.REGEXEXTRACT(J506, "eid=([^&amp;]+)", 2)</f>
        <v>2-s2.0-85146422351</v>
      </c>
      <c r="C506" s="13">
        <v>0</v>
      </c>
      <c r="D506" s="12" t="s">
        <v>10966</v>
      </c>
      <c r="E506" s="12">
        <v>2022</v>
      </c>
      <c r="F506" s="14" t="s">
        <v>10967</v>
      </c>
      <c r="G506" s="12" t="s">
        <v>7969</v>
      </c>
      <c r="H506" s="12" t="s">
        <v>7969</v>
      </c>
      <c r="I506" s="14" t="s">
        <v>10968</v>
      </c>
      <c r="J506" s="14" t="s">
        <v>10969</v>
      </c>
      <c r="K506" s="12" t="s">
        <v>7972</v>
      </c>
      <c r="L506" s="12" t="s">
        <v>8102</v>
      </c>
      <c r="M506" s="12" t="s">
        <v>10970</v>
      </c>
    </row>
    <row r="507" spans="1:13" ht="22.5" customHeight="1">
      <c r="A507" s="12" t="s">
        <v>10972</v>
      </c>
      <c r="B507" s="12" t="str" cm="1">
        <f t="array" ref="B507">_xlfn.REGEXEXTRACT(J507, "eid=([^&amp;]+)", 2)</f>
        <v>2-s2.0-85146423288</v>
      </c>
      <c r="C507" s="13">
        <v>0</v>
      </c>
      <c r="D507" s="12" t="s">
        <v>10973</v>
      </c>
      <c r="E507" s="12">
        <v>2022</v>
      </c>
      <c r="F507" s="14" t="s">
        <v>10974</v>
      </c>
      <c r="G507" s="12" t="s">
        <v>7969</v>
      </c>
      <c r="H507" s="12" t="s">
        <v>7969</v>
      </c>
      <c r="I507" s="14" t="s">
        <v>10975</v>
      </c>
      <c r="J507" s="14" t="s">
        <v>10976</v>
      </c>
      <c r="K507" s="12" t="s">
        <v>7972</v>
      </c>
      <c r="L507" s="12" t="s">
        <v>8102</v>
      </c>
      <c r="M507" s="12" t="s">
        <v>10977</v>
      </c>
    </row>
    <row r="508" spans="1:13" ht="22.5" customHeight="1">
      <c r="A508" s="12" t="s">
        <v>10979</v>
      </c>
      <c r="B508" s="12" t="str" cm="1">
        <f t="array" ref="B508">_xlfn.REGEXEXTRACT(J508, "eid=([^&amp;]+)", 2)</f>
        <v>2-s2.0-85145439394</v>
      </c>
      <c r="C508" s="13">
        <v>0</v>
      </c>
      <c r="D508" s="12" t="s">
        <v>10980</v>
      </c>
      <c r="E508" s="12">
        <v>2022</v>
      </c>
      <c r="F508" s="14" t="s">
        <v>10981</v>
      </c>
      <c r="G508" s="12" t="s">
        <v>7969</v>
      </c>
      <c r="H508" s="12" t="s">
        <v>7969</v>
      </c>
      <c r="I508" s="14" t="s">
        <v>10982</v>
      </c>
      <c r="J508" s="14" t="s">
        <v>10983</v>
      </c>
      <c r="K508" s="12" t="s">
        <v>7972</v>
      </c>
      <c r="L508" s="12" t="s">
        <v>8102</v>
      </c>
      <c r="M508" s="12" t="s">
        <v>10984</v>
      </c>
    </row>
    <row r="509" spans="1:13" ht="22.5" customHeight="1">
      <c r="A509" s="12" t="s">
        <v>10985</v>
      </c>
      <c r="B509" s="12" t="e" cm="1" vm="1">
        <f t="array" ref="B509">_xlfn.REGEXEXTRACT(J509, "eid=([^&amp;]+)", 2)</f>
        <v>#N/A</v>
      </c>
      <c r="C509" s="13">
        <v>0</v>
      </c>
      <c r="D509" s="12" t="s">
        <v>10986</v>
      </c>
      <c r="E509" s="12"/>
      <c r="F509" s="14"/>
      <c r="G509" s="12"/>
      <c r="H509" s="12"/>
      <c r="I509" s="14"/>
      <c r="J509" s="14"/>
      <c r="K509" s="12"/>
      <c r="L509" s="12"/>
    </row>
    <row r="510" spans="1:13" ht="22.5" customHeight="1">
      <c r="A510" s="12" t="s">
        <v>10988</v>
      </c>
      <c r="B510" s="12" t="str" cm="1">
        <f t="array" ref="B510">_xlfn.REGEXEXTRACT(J510, "eid=([^&amp;]+)", 2)</f>
        <v>2-s2.0-85145263130</v>
      </c>
      <c r="C510" s="13">
        <v>0</v>
      </c>
      <c r="D510" s="12" t="s">
        <v>10989</v>
      </c>
      <c r="E510" s="12">
        <v>2022</v>
      </c>
      <c r="F510" s="14" t="s">
        <v>8055</v>
      </c>
      <c r="G510" s="12">
        <v>1679</v>
      </c>
      <c r="H510" s="12" t="s">
        <v>7969</v>
      </c>
      <c r="I510" s="14" t="s">
        <v>10990</v>
      </c>
      <c r="J510" s="14" t="s">
        <v>10991</v>
      </c>
      <c r="K510" s="12" t="s">
        <v>7972</v>
      </c>
      <c r="L510" s="12" t="s">
        <v>7985</v>
      </c>
      <c r="M510" s="12" t="s">
        <v>10992</v>
      </c>
    </row>
    <row r="511" spans="1:13" ht="22.5" customHeight="1">
      <c r="A511" s="12" t="s">
        <v>10994</v>
      </c>
      <c r="B511" s="12" t="str" cm="1">
        <f t="array" ref="B511">_xlfn.REGEXEXTRACT(J511, "eid=([^&amp;]+)", 2)</f>
        <v>2-s2.0-85122292635</v>
      </c>
      <c r="C511" s="13">
        <v>0</v>
      </c>
      <c r="D511" s="12" t="s">
        <v>10995</v>
      </c>
      <c r="E511" s="12">
        <v>2022</v>
      </c>
      <c r="F511" s="14" t="s">
        <v>8375</v>
      </c>
      <c r="G511" s="12">
        <v>104</v>
      </c>
      <c r="H511" s="12">
        <v>5</v>
      </c>
      <c r="I511" s="14" t="s">
        <v>10996</v>
      </c>
      <c r="J511" s="14" t="s">
        <v>10997</v>
      </c>
      <c r="K511" s="12" t="s">
        <v>7972</v>
      </c>
      <c r="L511" s="12" t="s">
        <v>7978</v>
      </c>
      <c r="M511" s="12" t="s">
        <v>10998</v>
      </c>
    </row>
    <row r="512" spans="1:13" ht="22.5" customHeight="1">
      <c r="A512" s="12" t="s">
        <v>11000</v>
      </c>
      <c r="B512" s="12" t="str" cm="1">
        <f t="array" ref="B512">_xlfn.REGEXEXTRACT(J512, "eid=([^&amp;]+)", 2)</f>
        <v>2-s2.0-85145260919</v>
      </c>
      <c r="C512" s="13">
        <v>0</v>
      </c>
      <c r="D512" s="12" t="s">
        <v>11001</v>
      </c>
      <c r="E512" s="12">
        <v>2022</v>
      </c>
      <c r="F512" s="14" t="s">
        <v>8055</v>
      </c>
      <c r="G512" s="12">
        <v>1726</v>
      </c>
      <c r="H512" s="12" t="s">
        <v>7969</v>
      </c>
      <c r="I512" s="14" t="s">
        <v>11002</v>
      </c>
      <c r="J512" s="14" t="s">
        <v>11003</v>
      </c>
      <c r="K512" s="12" t="s">
        <v>7972</v>
      </c>
      <c r="L512" s="12" t="s">
        <v>7985</v>
      </c>
      <c r="M512" s="12" t="s">
        <v>11004</v>
      </c>
    </row>
    <row r="513" spans="1:13" ht="22.5" customHeight="1">
      <c r="A513" s="12" t="s">
        <v>11006</v>
      </c>
      <c r="B513" s="12" t="str" cm="1">
        <f t="array" ref="B513">_xlfn.REGEXEXTRACT(J513, "eid=([^&amp;]+)", 2)</f>
        <v>2-s2.0-85126893876</v>
      </c>
      <c r="C513" s="13">
        <v>0</v>
      </c>
      <c r="D513" s="12" t="s">
        <v>11007</v>
      </c>
      <c r="E513" s="12">
        <v>2022</v>
      </c>
      <c r="F513" s="14" t="s">
        <v>8276</v>
      </c>
      <c r="G513" s="12">
        <v>22</v>
      </c>
      <c r="H513" s="12">
        <v>6</v>
      </c>
      <c r="I513" s="14" t="s">
        <v>11008</v>
      </c>
      <c r="J513" s="14" t="s">
        <v>11009</v>
      </c>
      <c r="K513" s="12" t="s">
        <v>7972</v>
      </c>
      <c r="L513" s="12" t="s">
        <v>9292</v>
      </c>
    </row>
    <row r="514" spans="1:13" ht="22.5" customHeight="1">
      <c r="A514" s="12" t="s">
        <v>11011</v>
      </c>
      <c r="B514" s="12" t="str" cm="1">
        <f t="array" ref="B514">_xlfn.REGEXEXTRACT(J514, "eid=([^&amp;]+)", 2)</f>
        <v>2-s2.0-85149233100</v>
      </c>
      <c r="C514" s="13">
        <v>0</v>
      </c>
      <c r="D514" s="12" t="s">
        <v>11012</v>
      </c>
      <c r="E514" s="12">
        <v>2022</v>
      </c>
      <c r="F514" s="14" t="s">
        <v>11013</v>
      </c>
      <c r="G514" s="12" t="s">
        <v>7969</v>
      </c>
      <c r="H514" s="12" t="s">
        <v>7969</v>
      </c>
      <c r="I514" s="14" t="s">
        <v>11014</v>
      </c>
      <c r="J514" s="14" t="s">
        <v>11015</v>
      </c>
      <c r="K514" s="12" t="s">
        <v>7972</v>
      </c>
      <c r="L514" s="12" t="s">
        <v>8102</v>
      </c>
      <c r="M514" s="12" t="s">
        <v>11016</v>
      </c>
    </row>
    <row r="515" spans="1:13" ht="22.5" customHeight="1">
      <c r="A515" s="12" t="s">
        <v>11018</v>
      </c>
      <c r="B515" s="12" t="str" cm="1">
        <f t="array" ref="B515">_xlfn.REGEXEXTRACT(J515, "eid=([^&amp;]+)", 2)</f>
        <v>2-s2.0-85127774229</v>
      </c>
      <c r="C515" s="13">
        <v>0</v>
      </c>
      <c r="D515" s="12" t="s">
        <v>11019</v>
      </c>
      <c r="E515" s="12">
        <v>2022</v>
      </c>
      <c r="F515" s="14" t="s">
        <v>11020</v>
      </c>
      <c r="G515" s="12">
        <v>100</v>
      </c>
      <c r="H515" s="12" t="s">
        <v>7969</v>
      </c>
      <c r="I515" s="14" t="s">
        <v>11021</v>
      </c>
      <c r="J515" s="14" t="s">
        <v>11022</v>
      </c>
      <c r="K515" s="12" t="s">
        <v>7972</v>
      </c>
      <c r="L515" s="12" t="s">
        <v>8027</v>
      </c>
    </row>
    <row r="516" spans="1:13" ht="22.5" customHeight="1">
      <c r="A516" s="12" t="s">
        <v>11024</v>
      </c>
      <c r="B516" s="12" t="str" cm="1">
        <f t="array" ref="B516">_xlfn.REGEXEXTRACT(J516, "eid=([^&amp;]+)", 2)</f>
        <v>2-s2.0-85146733726</v>
      </c>
      <c r="C516" s="13">
        <v>0</v>
      </c>
      <c r="D516" s="12" t="s">
        <v>11025</v>
      </c>
      <c r="E516" s="12">
        <v>2022</v>
      </c>
      <c r="F516" s="14" t="s">
        <v>11026</v>
      </c>
      <c r="G516" s="12" t="s">
        <v>7969</v>
      </c>
      <c r="H516" s="12" t="s">
        <v>7969</v>
      </c>
      <c r="I516" s="14" t="s">
        <v>11027</v>
      </c>
      <c r="J516" s="14" t="s">
        <v>11028</v>
      </c>
      <c r="K516" s="12" t="s">
        <v>7972</v>
      </c>
      <c r="L516" s="12" t="s">
        <v>8102</v>
      </c>
      <c r="M516" s="12" t="s">
        <v>11029</v>
      </c>
    </row>
    <row r="517" spans="1:13" ht="22.5" customHeight="1">
      <c r="A517" s="12" t="s">
        <v>11031</v>
      </c>
      <c r="B517" s="12" t="str" cm="1">
        <f t="array" ref="B517">_xlfn.REGEXEXTRACT(J517, "eid=([^&amp;]+)", 2)</f>
        <v>2-s2.0-85147419553</v>
      </c>
      <c r="C517" s="13">
        <v>0</v>
      </c>
      <c r="D517" s="12" t="s">
        <v>11032</v>
      </c>
      <c r="E517" s="12">
        <v>2022</v>
      </c>
      <c r="F517" s="14" t="s">
        <v>8328</v>
      </c>
      <c r="G517" s="12" t="s">
        <v>7969</v>
      </c>
      <c r="H517" s="12" t="s">
        <v>7969</v>
      </c>
      <c r="I517" s="14" t="s">
        <v>11033</v>
      </c>
      <c r="J517" s="14" t="s">
        <v>11034</v>
      </c>
      <c r="K517" s="12" t="s">
        <v>7972</v>
      </c>
      <c r="L517" s="12" t="s">
        <v>8324</v>
      </c>
      <c r="M517" s="12" t="s">
        <v>11035</v>
      </c>
    </row>
    <row r="518" spans="1:13" ht="22.5" customHeight="1">
      <c r="A518" s="12" t="s">
        <v>11037</v>
      </c>
      <c r="B518" s="12" t="str" cm="1">
        <f t="array" ref="B518">_xlfn.REGEXEXTRACT(J518, "eid=([^&amp;]+)", 2)</f>
        <v>2-s2.0-85124704537</v>
      </c>
      <c r="C518" s="13">
        <v>0</v>
      </c>
      <c r="D518" s="12" t="s">
        <v>11038</v>
      </c>
      <c r="E518" s="12">
        <v>2022</v>
      </c>
      <c r="F518" s="14" t="s">
        <v>10633</v>
      </c>
      <c r="G518" s="12">
        <v>187</v>
      </c>
      <c r="H518" s="12" t="s">
        <v>7969</v>
      </c>
      <c r="I518" s="14" t="s">
        <v>11039</v>
      </c>
      <c r="J518" s="14" t="s">
        <v>11040</v>
      </c>
      <c r="K518" s="12" t="s">
        <v>7972</v>
      </c>
      <c r="L518" s="12" t="s">
        <v>7993</v>
      </c>
      <c r="M518" s="12" t="s">
        <v>11041</v>
      </c>
    </row>
    <row r="519" spans="1:13" ht="22.5" customHeight="1">
      <c r="A519" s="12" t="s">
        <v>11043</v>
      </c>
      <c r="B519" s="12" t="str" cm="1">
        <f t="array" ref="B519">_xlfn.REGEXEXTRACT(J519, "eid=([^&amp;]+)", 2)</f>
        <v>2-s2.0-85140598122</v>
      </c>
      <c r="C519" s="13">
        <v>0</v>
      </c>
      <c r="D519" s="12" t="s">
        <v>11044</v>
      </c>
      <c r="E519" s="12">
        <v>2022</v>
      </c>
      <c r="F519" s="14" t="s">
        <v>11045</v>
      </c>
      <c r="G519" s="12">
        <v>24</v>
      </c>
      <c r="H519" s="12">
        <v>10</v>
      </c>
      <c r="I519" s="14" t="s">
        <v>11046</v>
      </c>
      <c r="J519" s="14" t="s">
        <v>11047</v>
      </c>
      <c r="K519" s="12" t="s">
        <v>7972</v>
      </c>
      <c r="L519" s="12" t="s">
        <v>9292</v>
      </c>
    </row>
    <row r="520" spans="1:13" ht="22.5" customHeight="1">
      <c r="A520" s="12" t="s">
        <v>11049</v>
      </c>
      <c r="B520" s="12" t="str" cm="1">
        <f t="array" ref="B520">_xlfn.REGEXEXTRACT(J520, "eid=([^&amp;]+)", 2)</f>
        <v>2-s2.0-85146644728</v>
      </c>
      <c r="C520" s="13">
        <v>0</v>
      </c>
      <c r="D520" s="12" t="s">
        <v>11050</v>
      </c>
      <c r="E520" s="12">
        <v>2022</v>
      </c>
      <c r="F520" s="14" t="s">
        <v>8261</v>
      </c>
      <c r="G520" s="12">
        <v>13</v>
      </c>
      <c r="H520" s="12">
        <v>12</v>
      </c>
      <c r="I520" s="14" t="s">
        <v>11051</v>
      </c>
      <c r="J520" s="14" t="s">
        <v>11052</v>
      </c>
      <c r="K520" s="12" t="s">
        <v>7972</v>
      </c>
      <c r="L520" s="12" t="s">
        <v>8264</v>
      </c>
    </row>
    <row r="521" spans="1:13" ht="22.5" customHeight="1">
      <c r="A521" s="12" t="s">
        <v>11054</v>
      </c>
      <c r="B521" s="12" t="str" cm="1">
        <f t="array" ref="B521">_xlfn.REGEXEXTRACT(J521, "eid=([^&amp;]+)", 2)</f>
        <v>2-s2.0-85148431360</v>
      </c>
      <c r="C521" s="13">
        <v>0</v>
      </c>
      <c r="D521" s="12" t="s">
        <v>11055</v>
      </c>
      <c r="E521" s="12">
        <v>2022</v>
      </c>
      <c r="F521" s="14" t="s">
        <v>11056</v>
      </c>
      <c r="G521" s="12" t="s">
        <v>7969</v>
      </c>
      <c r="H521" s="12" t="s">
        <v>7969</v>
      </c>
      <c r="I521" s="14" t="s">
        <v>11057</v>
      </c>
      <c r="J521" s="14" t="s">
        <v>11058</v>
      </c>
      <c r="K521" s="12" t="s">
        <v>7972</v>
      </c>
      <c r="L521" s="12" t="s">
        <v>8102</v>
      </c>
      <c r="M521" s="12" t="s">
        <v>11059</v>
      </c>
    </row>
    <row r="522" spans="1:13" ht="22.5" customHeight="1">
      <c r="A522" s="12" t="s">
        <v>11061</v>
      </c>
      <c r="B522" s="12" t="str" cm="1">
        <f t="array" ref="B522">_xlfn.REGEXEXTRACT(J522, "eid=([^&amp;]+)", 2)</f>
        <v>2-s2.0-85146200200</v>
      </c>
      <c r="C522" s="13">
        <v>0</v>
      </c>
      <c r="D522" s="12" t="s">
        <v>11062</v>
      </c>
      <c r="E522" s="12">
        <v>2022</v>
      </c>
      <c r="F522" s="14" t="s">
        <v>11063</v>
      </c>
      <c r="G522" s="12">
        <v>2022</v>
      </c>
      <c r="H522" s="12" t="s">
        <v>7969</v>
      </c>
      <c r="I522" s="14" t="s">
        <v>11064</v>
      </c>
      <c r="J522" s="14" t="s">
        <v>11065</v>
      </c>
      <c r="K522" s="12" t="s">
        <v>7972</v>
      </c>
      <c r="L522" s="12" t="s">
        <v>8102</v>
      </c>
      <c r="M522" s="12" t="s">
        <v>11066</v>
      </c>
    </row>
    <row r="523" spans="1:13" ht="22.5" customHeight="1">
      <c r="A523" s="12" t="s">
        <v>11068</v>
      </c>
      <c r="B523" s="12" t="str" cm="1">
        <f t="array" ref="B523">_xlfn.REGEXEXTRACT(J523, "eid=([^&amp;]+)", 2)</f>
        <v>2-s2.0-85192557443</v>
      </c>
      <c r="C523" s="13">
        <v>0</v>
      </c>
      <c r="D523" s="12" t="s">
        <v>11069</v>
      </c>
      <c r="E523" s="12">
        <v>2022</v>
      </c>
      <c r="F523" s="14" t="s">
        <v>11070</v>
      </c>
      <c r="G523" s="12" t="s">
        <v>7969</v>
      </c>
      <c r="H523" s="12" t="s">
        <v>7969</v>
      </c>
      <c r="I523" s="14" t="s">
        <v>11071</v>
      </c>
      <c r="J523" s="14" t="s">
        <v>11072</v>
      </c>
      <c r="K523" s="12" t="s">
        <v>7972</v>
      </c>
      <c r="L523" s="12" t="s">
        <v>10237</v>
      </c>
      <c r="M523" s="12" t="s">
        <v>7969</v>
      </c>
    </row>
    <row r="524" spans="1:13" ht="22.5" customHeight="1">
      <c r="A524" s="12" t="s">
        <v>11074</v>
      </c>
      <c r="B524" s="12" t="str" cm="1">
        <f t="array" ref="B524">_xlfn.REGEXEXTRACT(J524, "eid=([^&amp;]+)", 2)</f>
        <v>2-s2.0-85136177271</v>
      </c>
      <c r="C524" s="13">
        <v>0</v>
      </c>
      <c r="D524" s="12" t="s">
        <v>11075</v>
      </c>
      <c r="E524" s="12">
        <v>2022</v>
      </c>
      <c r="F524" s="14" t="s">
        <v>11076</v>
      </c>
      <c r="G524" s="12">
        <v>13</v>
      </c>
      <c r="H524" s="12">
        <v>4</v>
      </c>
      <c r="I524" s="14" t="s">
        <v>11077</v>
      </c>
      <c r="J524" s="14" t="s">
        <v>11078</v>
      </c>
      <c r="K524" s="12" t="s">
        <v>7972</v>
      </c>
      <c r="L524" s="12" t="s">
        <v>11079</v>
      </c>
    </row>
    <row r="525" spans="1:13" ht="22.5" customHeight="1">
      <c r="A525" s="12" t="s">
        <v>11081</v>
      </c>
      <c r="B525" s="12" t="str" cm="1">
        <f t="array" ref="B525">_xlfn.REGEXEXTRACT(J525, "eid=([^&amp;]+)", 2)</f>
        <v>2-s2.0-85124467981</v>
      </c>
      <c r="C525" s="13">
        <v>0</v>
      </c>
      <c r="D525" s="12" t="s">
        <v>11082</v>
      </c>
      <c r="E525" s="12">
        <v>2022</v>
      </c>
      <c r="F525" s="14" t="s">
        <v>11083</v>
      </c>
      <c r="G525" s="12">
        <v>100</v>
      </c>
      <c r="H525" s="12">
        <v>1</v>
      </c>
      <c r="I525" s="14" t="s">
        <v>11084</v>
      </c>
      <c r="J525" s="14" t="s">
        <v>11085</v>
      </c>
      <c r="K525" s="12" t="s">
        <v>7972</v>
      </c>
      <c r="L525" s="12" t="s">
        <v>11086</v>
      </c>
      <c r="M525" s="12" t="s">
        <v>7969</v>
      </c>
    </row>
    <row r="526" spans="1:13" ht="22.5" customHeight="1">
      <c r="A526" s="12" t="s">
        <v>11088</v>
      </c>
      <c r="B526" s="12" t="str" cm="1">
        <f t="array" ref="B526">_xlfn.REGEXEXTRACT(J526, "eid=([^&amp;]+)", 2)</f>
        <v>2-s2.0-85149167584</v>
      </c>
      <c r="C526" s="13">
        <v>0</v>
      </c>
      <c r="D526" s="12" t="s">
        <v>11089</v>
      </c>
      <c r="E526" s="12">
        <v>2022</v>
      </c>
      <c r="F526" s="14" t="s">
        <v>11090</v>
      </c>
      <c r="G526" s="12" t="s">
        <v>7969</v>
      </c>
      <c r="H526" s="12" t="s">
        <v>7969</v>
      </c>
      <c r="I526" s="14" t="s">
        <v>11091</v>
      </c>
      <c r="J526" s="14" t="s">
        <v>11092</v>
      </c>
      <c r="K526" s="12" t="s">
        <v>7972</v>
      </c>
      <c r="L526" s="12" t="s">
        <v>8102</v>
      </c>
      <c r="M526" s="12" t="s">
        <v>11093</v>
      </c>
    </row>
    <row r="527" spans="1:13" ht="22.5" customHeight="1">
      <c r="A527" s="12" t="s">
        <v>11095</v>
      </c>
      <c r="B527" s="12" t="str" cm="1">
        <f t="array" ref="B527">_xlfn.REGEXEXTRACT(J527, "eid=([^&amp;]+)", 2)</f>
        <v>2-s2.0-85139401236</v>
      </c>
      <c r="C527" s="13">
        <v>0</v>
      </c>
      <c r="D527" s="12" t="s">
        <v>11096</v>
      </c>
      <c r="E527" s="12">
        <v>2022</v>
      </c>
      <c r="F527" s="14" t="s">
        <v>11097</v>
      </c>
      <c r="G527" s="12">
        <v>4</v>
      </c>
      <c r="H527" s="12" t="s">
        <v>7969</v>
      </c>
      <c r="I527" s="14" t="s">
        <v>11098</v>
      </c>
      <c r="J527" s="14" t="s">
        <v>11099</v>
      </c>
      <c r="K527" s="12" t="s">
        <v>7972</v>
      </c>
      <c r="L527" s="12" t="s">
        <v>11100</v>
      </c>
    </row>
    <row r="528" spans="1:13" ht="22.5" customHeight="1">
      <c r="A528" s="12" t="s">
        <v>11102</v>
      </c>
      <c r="B528" s="12" t="str" cm="1">
        <f t="array" ref="B528">_xlfn.REGEXEXTRACT(J528, "eid=([^&amp;]+)", 2)</f>
        <v>2-s2.0-85122923019</v>
      </c>
      <c r="C528" s="13">
        <v>0</v>
      </c>
      <c r="D528" s="12" t="s">
        <v>11103</v>
      </c>
      <c r="E528" s="12">
        <v>2022</v>
      </c>
      <c r="F528" s="14" t="s">
        <v>8005</v>
      </c>
      <c r="G528" s="12">
        <v>78</v>
      </c>
      <c r="H528" s="12">
        <v>6</v>
      </c>
      <c r="I528" s="14" t="s">
        <v>11104</v>
      </c>
      <c r="J528" s="14" t="s">
        <v>11105</v>
      </c>
      <c r="K528" s="12" t="s">
        <v>7972</v>
      </c>
      <c r="L528" s="12" t="s">
        <v>7978</v>
      </c>
      <c r="M528" s="12" t="s">
        <v>11106</v>
      </c>
    </row>
    <row r="529" spans="1:13" ht="22.5" customHeight="1">
      <c r="A529" s="12" t="s">
        <v>11108</v>
      </c>
      <c r="B529" s="12" t="str" cm="1">
        <f t="array" ref="B529">_xlfn.REGEXEXTRACT(J529, "eid=([^&amp;]+)", 2)</f>
        <v>2-s2.0-85120570033</v>
      </c>
      <c r="C529" s="13">
        <v>0</v>
      </c>
      <c r="D529" s="12" t="s">
        <v>11109</v>
      </c>
      <c r="E529" s="12">
        <v>2022</v>
      </c>
      <c r="F529" s="14" t="s">
        <v>11110</v>
      </c>
      <c r="G529" s="12">
        <v>21</v>
      </c>
      <c r="H529" s="12">
        <v>6</v>
      </c>
      <c r="I529" s="14" t="s">
        <v>11111</v>
      </c>
      <c r="J529" s="14" t="s">
        <v>11112</v>
      </c>
      <c r="K529" s="12" t="s">
        <v>7972</v>
      </c>
      <c r="L529" s="12" t="s">
        <v>8102</v>
      </c>
    </row>
    <row r="530" spans="1:13" ht="22.5" customHeight="1">
      <c r="A530" s="12" t="s">
        <v>11114</v>
      </c>
      <c r="B530" s="12" t="str" cm="1">
        <f t="array" ref="B530">_xlfn.REGEXEXTRACT(J530, "eid=([^&amp;]+)", 2)</f>
        <v>2-s2.0-85132040299</v>
      </c>
      <c r="C530" s="13">
        <v>0</v>
      </c>
      <c r="D530" s="12" t="s">
        <v>11115</v>
      </c>
      <c r="E530" s="12">
        <v>2022</v>
      </c>
      <c r="F530" s="14" t="s">
        <v>8392</v>
      </c>
      <c r="G530" s="12">
        <v>9</v>
      </c>
      <c r="H530" s="12">
        <v>12</v>
      </c>
      <c r="I530" s="14" t="s">
        <v>11116</v>
      </c>
      <c r="J530" s="14" t="s">
        <v>11117</v>
      </c>
      <c r="K530" s="12" t="s">
        <v>7972</v>
      </c>
      <c r="L530" s="12" t="s">
        <v>8102</v>
      </c>
      <c r="M530" s="12" t="s">
        <v>11118</v>
      </c>
    </row>
    <row r="531" spans="1:13" ht="22.5" customHeight="1">
      <c r="A531" s="12" t="s">
        <v>11120</v>
      </c>
      <c r="B531" s="12" t="str" cm="1">
        <f t="array" ref="B531">_xlfn.REGEXEXTRACT(J531, "eid=([^&amp;]+)", 2)</f>
        <v>2-s2.0-85168110513</v>
      </c>
      <c r="C531" s="13">
        <v>0</v>
      </c>
      <c r="D531" s="12" t="s">
        <v>11121</v>
      </c>
      <c r="E531" s="12">
        <v>2022</v>
      </c>
      <c r="F531" s="14" t="s">
        <v>11122</v>
      </c>
      <c r="G531" s="12" t="s">
        <v>7969</v>
      </c>
      <c r="H531" s="12" t="s">
        <v>7969</v>
      </c>
      <c r="I531" s="14" t="s">
        <v>11123</v>
      </c>
      <c r="J531" s="14" t="s">
        <v>11124</v>
      </c>
      <c r="K531" s="12" t="s">
        <v>7972</v>
      </c>
      <c r="L531" s="12" t="s">
        <v>8102</v>
      </c>
      <c r="M531" s="12" t="s">
        <v>11125</v>
      </c>
    </row>
    <row r="532" spans="1:13" ht="22.5" customHeight="1">
      <c r="A532" s="12" t="s">
        <v>11127</v>
      </c>
      <c r="B532" s="12" t="str" cm="1">
        <f t="array" ref="B532">_xlfn.REGEXEXTRACT(J532, "eid=([^&amp;]+)", 2)</f>
        <v>2-s2.0-85140746101</v>
      </c>
      <c r="C532" s="13">
        <v>0</v>
      </c>
      <c r="D532" s="12" t="s">
        <v>11128</v>
      </c>
      <c r="E532" s="12">
        <v>2022</v>
      </c>
      <c r="F532" s="14" t="s">
        <v>8009</v>
      </c>
      <c r="G532" s="12">
        <v>11</v>
      </c>
      <c r="H532" s="12">
        <v>20</v>
      </c>
      <c r="I532" s="14" t="s">
        <v>11129</v>
      </c>
      <c r="J532" s="14" t="s">
        <v>11130</v>
      </c>
      <c r="K532" s="12" t="s">
        <v>7972</v>
      </c>
      <c r="L532" s="12" t="s">
        <v>9292</v>
      </c>
    </row>
    <row r="533" spans="1:13" ht="22.5" customHeight="1">
      <c r="A533" s="12" t="s">
        <v>11132</v>
      </c>
      <c r="B533" s="12" t="str" cm="1">
        <f t="array" ref="B533">_xlfn.REGEXEXTRACT(J533, "eid=([^&amp;]+)", 2)</f>
        <v>2-s2.0-85127489320</v>
      </c>
      <c r="C533" s="13">
        <v>0</v>
      </c>
      <c r="D533" s="12" t="s">
        <v>11133</v>
      </c>
      <c r="E533" s="12">
        <v>2022</v>
      </c>
      <c r="F533" s="14" t="s">
        <v>8233</v>
      </c>
      <c r="G533" s="12">
        <v>2</v>
      </c>
      <c r="H533" s="12">
        <v>1</v>
      </c>
      <c r="I533" s="14" t="s">
        <v>11134</v>
      </c>
      <c r="J533" s="14" t="s">
        <v>11135</v>
      </c>
      <c r="K533" s="12" t="s">
        <v>7972</v>
      </c>
      <c r="L533" s="12" t="s">
        <v>8012</v>
      </c>
    </row>
    <row r="534" spans="1:13" ht="22.5" customHeight="1">
      <c r="A534" s="12" t="s">
        <v>11137</v>
      </c>
      <c r="B534" s="12" t="str" cm="1">
        <f t="array" ref="B534">_xlfn.REGEXEXTRACT(J534, "eid=([^&amp;]+)", 2)</f>
        <v>2-s2.0-85145911190</v>
      </c>
      <c r="C534" s="13">
        <v>0</v>
      </c>
      <c r="D534" s="12" t="s">
        <v>11138</v>
      </c>
      <c r="E534" s="12">
        <v>2022</v>
      </c>
      <c r="F534" s="14" t="s">
        <v>11139</v>
      </c>
      <c r="G534" s="12">
        <v>6</v>
      </c>
      <c r="H534" s="12">
        <v>4</v>
      </c>
      <c r="I534" s="14" t="s">
        <v>11140</v>
      </c>
      <c r="J534" s="14" t="s">
        <v>11141</v>
      </c>
      <c r="K534" s="12" t="s">
        <v>7972</v>
      </c>
      <c r="L534" s="12" t="s">
        <v>11142</v>
      </c>
    </row>
    <row r="535" spans="1:13" ht="22.5" customHeight="1">
      <c r="A535" s="12" t="s">
        <v>11144</v>
      </c>
      <c r="B535" s="12" t="str" cm="1">
        <f t="array" ref="B535">_xlfn.REGEXEXTRACT(J535, "eid=([^&amp;]+)", 2)</f>
        <v>2-s2.0-85127762267</v>
      </c>
      <c r="C535" s="13">
        <v>0</v>
      </c>
      <c r="D535" s="12" t="s">
        <v>11145</v>
      </c>
      <c r="E535" s="12">
        <v>2022</v>
      </c>
      <c r="F535" s="14" t="s">
        <v>8144</v>
      </c>
      <c r="G535" s="12">
        <v>12</v>
      </c>
      <c r="H535" s="12">
        <v>7</v>
      </c>
      <c r="I535" s="14" t="s">
        <v>11146</v>
      </c>
      <c r="J535" s="14" t="s">
        <v>11147</v>
      </c>
      <c r="K535" s="12" t="s">
        <v>7972</v>
      </c>
      <c r="L535" s="12" t="s">
        <v>9292</v>
      </c>
    </row>
    <row r="536" spans="1:13" ht="22.5" customHeight="1">
      <c r="A536" s="12" t="s">
        <v>11149</v>
      </c>
      <c r="B536" s="12" t="str" cm="1">
        <f t="array" ref="B536">_xlfn.REGEXEXTRACT(J536, "eid=([^&amp;]+)", 2)</f>
        <v>2-s2.0-85121233951</v>
      </c>
      <c r="C536" s="13">
        <v>0</v>
      </c>
      <c r="D536" s="12" t="s">
        <v>11150</v>
      </c>
      <c r="E536" s="12">
        <v>2022</v>
      </c>
      <c r="F536" s="14" t="s">
        <v>8118</v>
      </c>
      <c r="G536" s="12">
        <v>40</v>
      </c>
      <c r="H536" s="12" t="s">
        <v>7969</v>
      </c>
      <c r="I536" s="14" t="s">
        <v>11151</v>
      </c>
      <c r="J536" s="14" t="s">
        <v>11152</v>
      </c>
      <c r="K536" s="12" t="s">
        <v>7972</v>
      </c>
      <c r="L536" s="12" t="s">
        <v>8027</v>
      </c>
    </row>
    <row r="537" spans="1:13" ht="22.5" customHeight="1">
      <c r="A537" s="12" t="s">
        <v>11153</v>
      </c>
      <c r="B537" s="12" t="e" cm="1" vm="1">
        <f t="array" ref="B537">_xlfn.REGEXEXTRACT(J537, "eid=([^&amp;]+)", 2)</f>
        <v>#N/A</v>
      </c>
      <c r="C537" s="13">
        <v>0</v>
      </c>
      <c r="D537" s="12" t="s">
        <v>11154</v>
      </c>
      <c r="E537" s="12"/>
      <c r="F537" s="14"/>
      <c r="G537" s="12"/>
      <c r="H537" s="12"/>
      <c r="I537" s="14"/>
      <c r="J537" s="14"/>
      <c r="K537" s="12"/>
      <c r="L537" s="12"/>
    </row>
    <row r="538" spans="1:13" ht="22.5" customHeight="1">
      <c r="A538" s="12" t="s">
        <v>11156</v>
      </c>
      <c r="B538" s="12" t="str" cm="1">
        <f t="array" ref="B538">_xlfn.REGEXEXTRACT(J538, "eid=([^&amp;]+)", 2)</f>
        <v>2-s2.0-85152042820</v>
      </c>
      <c r="C538" s="13">
        <v>0</v>
      </c>
      <c r="D538" s="12" t="s">
        <v>11157</v>
      </c>
      <c r="E538" s="12">
        <v>2022</v>
      </c>
      <c r="F538" s="14" t="s">
        <v>11158</v>
      </c>
      <c r="G538" s="12" t="s">
        <v>7969</v>
      </c>
      <c r="H538" s="12" t="s">
        <v>7969</v>
      </c>
      <c r="I538" s="14" t="s">
        <v>11159</v>
      </c>
      <c r="J538" s="14" t="s">
        <v>11160</v>
      </c>
      <c r="K538" s="12" t="s">
        <v>7972</v>
      </c>
      <c r="L538" s="12" t="s">
        <v>8102</v>
      </c>
      <c r="M538" s="12" t="s">
        <v>11161</v>
      </c>
    </row>
    <row r="539" spans="1:13" ht="22.5" customHeight="1">
      <c r="A539" s="12" t="s">
        <v>11163</v>
      </c>
      <c r="B539" s="12" t="str" cm="1">
        <f t="array" ref="B539">_xlfn.REGEXEXTRACT(J539, "eid=([^&amp;]+)", 2)</f>
        <v>2-s2.0-85132742051</v>
      </c>
      <c r="C539" s="13">
        <v>0</v>
      </c>
      <c r="D539" s="12" t="s">
        <v>11164</v>
      </c>
      <c r="E539" s="12">
        <v>2022</v>
      </c>
      <c r="F539" s="14" t="s">
        <v>11165</v>
      </c>
      <c r="G539" s="12" t="s">
        <v>7969</v>
      </c>
      <c r="H539" s="12" t="s">
        <v>7969</v>
      </c>
      <c r="I539" s="14" t="s">
        <v>11166</v>
      </c>
      <c r="J539" s="14" t="s">
        <v>11167</v>
      </c>
      <c r="K539" s="12" t="s">
        <v>7972</v>
      </c>
      <c r="L539" s="12" t="s">
        <v>8324</v>
      </c>
    </row>
    <row r="540" spans="1:13" ht="22.5" customHeight="1">
      <c r="A540" s="12" t="s">
        <v>11169</v>
      </c>
      <c r="B540" s="12" t="str" cm="1">
        <f t="array" ref="B540">_xlfn.REGEXEXTRACT(J540, "eid=([^&amp;]+)", 2)</f>
        <v>2-s2.0-85149663723</v>
      </c>
      <c r="C540" s="13">
        <v>0</v>
      </c>
      <c r="D540" s="12" t="s">
        <v>11170</v>
      </c>
      <c r="E540" s="12">
        <v>2022</v>
      </c>
      <c r="F540" s="14" t="s">
        <v>8781</v>
      </c>
      <c r="G540" s="12">
        <v>3351</v>
      </c>
      <c r="H540" s="12" t="s">
        <v>7969</v>
      </c>
      <c r="I540" s="14" t="s">
        <v>11171</v>
      </c>
      <c r="J540" s="14" t="s">
        <v>11172</v>
      </c>
      <c r="K540" s="12" t="s">
        <v>7972</v>
      </c>
      <c r="L540" s="12" t="s">
        <v>8784</v>
      </c>
      <c r="M540" s="12" t="s">
        <v>7969</v>
      </c>
    </row>
    <row r="541" spans="1:13" ht="22.5" customHeight="1">
      <c r="A541" s="12" t="s">
        <v>11174</v>
      </c>
      <c r="B541" s="12" t="str" cm="1">
        <f t="array" ref="B541">_xlfn.REGEXEXTRACT(J541, "eid=([^&amp;]+)", 2)</f>
        <v>2-s2.0-85145349773</v>
      </c>
      <c r="C541" s="13">
        <v>0</v>
      </c>
      <c r="D541" s="12" t="s">
        <v>11175</v>
      </c>
      <c r="E541" s="12">
        <v>2022</v>
      </c>
      <c r="F541" s="14" t="s">
        <v>11176</v>
      </c>
      <c r="G541" s="12" t="s">
        <v>7969</v>
      </c>
      <c r="H541" s="12" t="s">
        <v>7969</v>
      </c>
      <c r="I541" s="14" t="s">
        <v>11177</v>
      </c>
      <c r="J541" s="14" t="s">
        <v>11178</v>
      </c>
      <c r="K541" s="12" t="s">
        <v>7972</v>
      </c>
      <c r="L541" s="12" t="s">
        <v>8102</v>
      </c>
      <c r="M541" s="12" t="s">
        <v>11179</v>
      </c>
    </row>
    <row r="542" spans="1:13" ht="22.5" customHeight="1">
      <c r="A542" s="12" t="s">
        <v>11181</v>
      </c>
      <c r="B542" s="12" t="str" cm="1">
        <f t="array" ref="B542">_xlfn.REGEXEXTRACT(J542, "eid=([^&amp;]+)", 2)</f>
        <v>2-s2.0-85137000367</v>
      </c>
      <c r="C542" s="13">
        <v>0</v>
      </c>
      <c r="D542" s="12" t="s">
        <v>11182</v>
      </c>
      <c r="E542" s="12">
        <v>2022</v>
      </c>
      <c r="F542" s="14" t="s">
        <v>8328</v>
      </c>
      <c r="G542" s="12" t="s">
        <v>7969</v>
      </c>
      <c r="H542" s="12" t="s">
        <v>7969</v>
      </c>
      <c r="I542" s="14" t="s">
        <v>11183</v>
      </c>
      <c r="J542" s="14" t="s">
        <v>11184</v>
      </c>
      <c r="K542" s="12" t="s">
        <v>7972</v>
      </c>
      <c r="L542" s="12" t="s">
        <v>8324</v>
      </c>
      <c r="M542" s="12" t="s">
        <v>11185</v>
      </c>
    </row>
    <row r="543" spans="1:13" ht="22.5" customHeight="1">
      <c r="A543" s="12" t="s">
        <v>11187</v>
      </c>
      <c r="B543" s="12" t="str" cm="1">
        <f t="array" ref="B543">_xlfn.REGEXEXTRACT(J543, "eid=([^&amp;]+)", 2)</f>
        <v>2-s2.0-85132399437</v>
      </c>
      <c r="C543" s="13">
        <v>0</v>
      </c>
      <c r="D543" s="12" t="s">
        <v>11188</v>
      </c>
      <c r="E543" s="12">
        <v>2022</v>
      </c>
      <c r="F543" s="14" t="s">
        <v>11189</v>
      </c>
      <c r="G543" s="12">
        <v>18</v>
      </c>
      <c r="H543" s="12">
        <v>4</v>
      </c>
      <c r="I543" s="14" t="s">
        <v>11190</v>
      </c>
      <c r="J543" s="14" t="s">
        <v>11191</v>
      </c>
      <c r="K543" s="12" t="s">
        <v>7972</v>
      </c>
      <c r="L543" s="12" t="s">
        <v>11192</v>
      </c>
      <c r="M543" s="12" t="s">
        <v>11193</v>
      </c>
    </row>
    <row r="544" spans="1:13" ht="22.5" customHeight="1">
      <c r="A544" s="12" t="s">
        <v>11195</v>
      </c>
      <c r="B544" s="12" t="str" cm="1">
        <f t="array" ref="B544">_xlfn.REGEXEXTRACT(J544, "eid=([^&amp;]+)", 2)</f>
        <v>2-s2.0-85137157265</v>
      </c>
      <c r="C544" s="13">
        <v>0</v>
      </c>
      <c r="D544" s="12" t="s">
        <v>11196</v>
      </c>
      <c r="E544" s="12">
        <v>2022</v>
      </c>
      <c r="F544" s="14" t="s">
        <v>11197</v>
      </c>
      <c r="G544" s="12">
        <v>931</v>
      </c>
      <c r="H544" s="12" t="s">
        <v>7969</v>
      </c>
      <c r="I544" s="14" t="s">
        <v>11198</v>
      </c>
      <c r="J544" s="14" t="s">
        <v>11199</v>
      </c>
      <c r="K544" s="12" t="s">
        <v>7972</v>
      </c>
      <c r="L544" s="12" t="s">
        <v>7993</v>
      </c>
      <c r="M544" s="12" t="s">
        <v>11200</v>
      </c>
    </row>
    <row r="545" spans="1:13" ht="22.5" customHeight="1">
      <c r="A545" s="12" t="s">
        <v>11202</v>
      </c>
      <c r="B545" s="12" t="str" cm="1">
        <f t="array" ref="B545">_xlfn.REGEXEXTRACT(J545, "eid=([^&amp;]+)", 2)</f>
        <v>2-s2.0-85119455381</v>
      </c>
      <c r="C545" s="13">
        <v>0</v>
      </c>
      <c r="D545" s="12" t="s">
        <v>11203</v>
      </c>
      <c r="E545" s="12">
        <v>2022</v>
      </c>
      <c r="F545" s="14" t="s">
        <v>10088</v>
      </c>
      <c r="G545" s="12">
        <v>18</v>
      </c>
      <c r="H545" s="12">
        <v>8</v>
      </c>
      <c r="I545" s="14" t="s">
        <v>11204</v>
      </c>
      <c r="J545" s="14" t="s">
        <v>11205</v>
      </c>
      <c r="K545" s="12" t="s">
        <v>7972</v>
      </c>
      <c r="L545" s="12" t="s">
        <v>8078</v>
      </c>
      <c r="M545" s="12" t="s">
        <v>11206</v>
      </c>
    </row>
    <row r="546" spans="1:13" ht="22.5" customHeight="1">
      <c r="A546" s="12" t="s">
        <v>11208</v>
      </c>
      <c r="B546" s="12" t="str" cm="1">
        <f t="array" ref="B546">_xlfn.REGEXEXTRACT(J546, "eid=([^&amp;]+)", 2)</f>
        <v>2-s2.0-85142438653</v>
      </c>
      <c r="C546" s="13">
        <v>0</v>
      </c>
      <c r="D546" s="12" t="s">
        <v>11209</v>
      </c>
      <c r="E546" s="12">
        <v>2022</v>
      </c>
      <c r="F546" s="14" t="s">
        <v>8321</v>
      </c>
      <c r="G546" s="12">
        <v>3</v>
      </c>
      <c r="H546" s="12">
        <v>3</v>
      </c>
      <c r="I546" s="14" t="s">
        <v>11210</v>
      </c>
      <c r="J546" s="14" t="s">
        <v>11211</v>
      </c>
      <c r="K546" s="12" t="s">
        <v>7972</v>
      </c>
      <c r="L546" s="12" t="s">
        <v>8324</v>
      </c>
    </row>
    <row r="547" spans="1:13" ht="22.5" customHeight="1">
      <c r="A547" s="12" t="s">
        <v>11213</v>
      </c>
      <c r="B547" s="12" t="str" cm="1">
        <f t="array" ref="B547">_xlfn.REGEXEXTRACT(J547, "eid=([^&amp;]+)", 2)</f>
        <v>2-s2.0-85125853570</v>
      </c>
      <c r="C547" s="13">
        <v>0</v>
      </c>
      <c r="D547" s="12" t="s">
        <v>11214</v>
      </c>
      <c r="E547" s="12">
        <v>2022</v>
      </c>
      <c r="F547" s="14" t="s">
        <v>8024</v>
      </c>
      <c r="G547" s="12">
        <v>116</v>
      </c>
      <c r="H547" s="12" t="s">
        <v>7969</v>
      </c>
      <c r="I547" s="14" t="s">
        <v>11215</v>
      </c>
      <c r="J547" s="14" t="s">
        <v>11216</v>
      </c>
      <c r="K547" s="12" t="s">
        <v>7972</v>
      </c>
      <c r="L547" s="12" t="s">
        <v>8027</v>
      </c>
      <c r="M547" s="12" t="s">
        <v>11217</v>
      </c>
    </row>
    <row r="548" spans="1:13" ht="22.5" customHeight="1">
      <c r="A548" s="12" t="s">
        <v>11219</v>
      </c>
      <c r="B548" s="12" t="str" cm="1">
        <f t="array" ref="B548">_xlfn.REGEXEXTRACT(J548, "eid=([^&amp;]+)", 2)</f>
        <v>2-s2.0-85163774180</v>
      </c>
      <c r="C548" s="13">
        <v>0</v>
      </c>
      <c r="D548" s="12" t="s">
        <v>11220</v>
      </c>
      <c r="E548" s="12">
        <v>2022</v>
      </c>
      <c r="F548" s="14" t="s">
        <v>9013</v>
      </c>
      <c r="G548" s="12">
        <v>215</v>
      </c>
      <c r="H548" s="12" t="s">
        <v>7969</v>
      </c>
      <c r="I548" s="14" t="s">
        <v>11221</v>
      </c>
      <c r="J548" s="14" t="s">
        <v>11222</v>
      </c>
      <c r="K548" s="12" t="s">
        <v>7972</v>
      </c>
      <c r="L548" s="12" t="s">
        <v>7993</v>
      </c>
    </row>
    <row r="549" spans="1:13" ht="22.5" customHeight="1">
      <c r="A549" s="12" t="s">
        <v>11224</v>
      </c>
      <c r="B549" s="12" t="str" cm="1">
        <f t="array" ref="B549">_xlfn.REGEXEXTRACT(J549, "eid=([^&amp;]+)", 2)</f>
        <v>2-s2.0-85145595926</v>
      </c>
      <c r="C549" s="13">
        <v>0</v>
      </c>
      <c r="D549" s="12" t="s">
        <v>11225</v>
      </c>
      <c r="E549" s="12">
        <v>2022</v>
      </c>
      <c r="F549" s="14" t="s">
        <v>8781</v>
      </c>
      <c r="G549" s="12">
        <v>3308</v>
      </c>
      <c r="H549" s="12" t="s">
        <v>7969</v>
      </c>
      <c r="I549" s="14" t="s">
        <v>11226</v>
      </c>
      <c r="J549" s="14" t="s">
        <v>11227</v>
      </c>
      <c r="K549" s="12" t="s">
        <v>7972</v>
      </c>
      <c r="L549" s="12" t="s">
        <v>8784</v>
      </c>
      <c r="M549" s="12" t="s">
        <v>7969</v>
      </c>
    </row>
    <row r="550" spans="1:13" ht="22.5" customHeight="1">
      <c r="A550" s="12" t="s">
        <v>11229</v>
      </c>
      <c r="B550" s="12" t="str" cm="1">
        <f t="array" ref="B550">_xlfn.REGEXEXTRACT(J550, "eid=([^&amp;]+)", 2)</f>
        <v>2-s2.0-85122818952</v>
      </c>
      <c r="C550" s="13">
        <v>0</v>
      </c>
      <c r="D550" s="12" t="s">
        <v>11230</v>
      </c>
      <c r="E550" s="12">
        <v>2022</v>
      </c>
      <c r="F550" s="14" t="s">
        <v>11231</v>
      </c>
      <c r="G550" s="12">
        <v>18</v>
      </c>
      <c r="H550" s="12">
        <v>3</v>
      </c>
      <c r="I550" s="14" t="s">
        <v>11232</v>
      </c>
      <c r="J550" s="14" t="s">
        <v>11233</v>
      </c>
      <c r="K550" s="12" t="s">
        <v>7972</v>
      </c>
      <c r="L550" s="12" t="s">
        <v>11234</v>
      </c>
      <c r="M550" s="12" t="s">
        <v>11235</v>
      </c>
    </row>
    <row r="551" spans="1:13" ht="22.5" customHeight="1">
      <c r="A551" s="12" t="s">
        <v>11237</v>
      </c>
      <c r="B551" s="12" t="str" cm="1">
        <f t="array" ref="B551">_xlfn.REGEXEXTRACT(J551, "eid=([^&amp;]+)", 2)</f>
        <v>2-s2.0-85136483315</v>
      </c>
      <c r="C551" s="13">
        <v>0</v>
      </c>
      <c r="D551" s="12" t="s">
        <v>11238</v>
      </c>
      <c r="E551" s="12">
        <v>2022</v>
      </c>
      <c r="F551" s="14" t="s">
        <v>11239</v>
      </c>
      <c r="G551" s="12" t="s">
        <v>7969</v>
      </c>
      <c r="H551" s="12" t="s">
        <v>7969</v>
      </c>
      <c r="I551" s="14" t="s">
        <v>11240</v>
      </c>
      <c r="J551" s="14" t="s">
        <v>11241</v>
      </c>
      <c r="K551" s="12" t="s">
        <v>7972</v>
      </c>
      <c r="L551" s="12" t="s">
        <v>8102</v>
      </c>
      <c r="M551" s="12" t="s">
        <v>11242</v>
      </c>
    </row>
    <row r="552" spans="1:13" ht="22.5" customHeight="1">
      <c r="A552" s="12" t="s">
        <v>11244</v>
      </c>
      <c r="B552" s="12" t="str" cm="1">
        <f t="array" ref="B552">_xlfn.REGEXEXTRACT(J552, "eid=([^&amp;]+)", 2)</f>
        <v>2-s2.0-85147841236</v>
      </c>
      <c r="C552" s="13">
        <v>0</v>
      </c>
      <c r="D552" s="12" t="s">
        <v>11245</v>
      </c>
      <c r="E552" s="12">
        <v>2022</v>
      </c>
      <c r="F552" s="14" t="s">
        <v>8831</v>
      </c>
      <c r="G552" s="12">
        <v>13700</v>
      </c>
      <c r="H552" s="12" t="s">
        <v>7969</v>
      </c>
      <c r="I552" s="14" t="s">
        <v>11246</v>
      </c>
      <c r="J552" s="14" t="s">
        <v>11247</v>
      </c>
      <c r="K552" s="12" t="s">
        <v>7972</v>
      </c>
      <c r="L552" s="12" t="s">
        <v>7985</v>
      </c>
      <c r="M552" s="12" t="s">
        <v>11248</v>
      </c>
    </row>
    <row r="553" spans="1:13" ht="22.5" customHeight="1">
      <c r="A553" s="12" t="s">
        <v>11250</v>
      </c>
      <c r="B553" s="12" t="str" cm="1">
        <f t="array" ref="B553">_xlfn.REGEXEXTRACT(J553, "eid=([^&amp;]+)", 2)</f>
        <v>2-s2.0-85135738270</v>
      </c>
      <c r="C553" s="13">
        <v>0</v>
      </c>
      <c r="D553" s="12" t="s">
        <v>11251</v>
      </c>
      <c r="E553" s="12">
        <v>2022</v>
      </c>
      <c r="F553" s="14" t="s">
        <v>11252</v>
      </c>
      <c r="G553" s="12">
        <v>19</v>
      </c>
      <c r="H553" s="12">
        <v>1</v>
      </c>
      <c r="I553" s="14" t="s">
        <v>11253</v>
      </c>
      <c r="J553" s="14" t="s">
        <v>11254</v>
      </c>
      <c r="K553" s="12" t="s">
        <v>7972</v>
      </c>
      <c r="L553" s="12" t="s">
        <v>11255</v>
      </c>
      <c r="M553" s="12" t="s">
        <v>11256</v>
      </c>
    </row>
    <row r="554" spans="1:13" ht="22.5" customHeight="1">
      <c r="A554" s="12" t="s">
        <v>11258</v>
      </c>
      <c r="B554" s="12" t="str" cm="1">
        <f t="array" ref="B554">_xlfn.REGEXEXTRACT(J554, "eid=([^&amp;]+)", 2)</f>
        <v>2-s2.0-85133158334</v>
      </c>
      <c r="C554" s="13">
        <v>0</v>
      </c>
      <c r="D554" s="12" t="s">
        <v>11259</v>
      </c>
      <c r="E554" s="12">
        <v>2022</v>
      </c>
      <c r="F554" s="14" t="s">
        <v>11260</v>
      </c>
      <c r="G554" s="12" t="s">
        <v>7969</v>
      </c>
      <c r="H554" s="12" t="s">
        <v>7969</v>
      </c>
      <c r="I554" s="14" t="s">
        <v>11261</v>
      </c>
      <c r="J554" s="14" t="s">
        <v>11262</v>
      </c>
      <c r="K554" s="12" t="s">
        <v>7972</v>
      </c>
      <c r="L554" s="12" t="s">
        <v>8190</v>
      </c>
      <c r="M554" s="12" t="s">
        <v>11263</v>
      </c>
    </row>
    <row r="555" spans="1:13" ht="22.5" customHeight="1">
      <c r="A555" s="12" t="s">
        <v>11265</v>
      </c>
      <c r="B555" s="12" t="str" cm="1">
        <f t="array" ref="B555">_xlfn.REGEXEXTRACT(J555, "eid=([^&amp;]+)", 2)</f>
        <v>2-s2.0-85152190305</v>
      </c>
      <c r="C555" s="13">
        <v>0</v>
      </c>
      <c r="D555" s="12" t="s">
        <v>11266</v>
      </c>
      <c r="E555" s="12">
        <v>2022</v>
      </c>
      <c r="F555" s="14" t="s">
        <v>11267</v>
      </c>
      <c r="G555" s="12" t="s">
        <v>7969</v>
      </c>
      <c r="H555" s="12" t="s">
        <v>7969</v>
      </c>
      <c r="I555" s="14" t="s">
        <v>11268</v>
      </c>
      <c r="J555" s="14" t="s">
        <v>11269</v>
      </c>
      <c r="K555" s="12" t="s">
        <v>7972</v>
      </c>
      <c r="L555" s="12" t="s">
        <v>8102</v>
      </c>
      <c r="M555" s="12" t="s">
        <v>11270</v>
      </c>
    </row>
    <row r="556" spans="1:13" ht="22.5" customHeight="1">
      <c r="A556" s="12" t="s">
        <v>11272</v>
      </c>
      <c r="B556" s="12" t="str" cm="1">
        <f t="array" ref="B556">_xlfn.REGEXEXTRACT(J556, "eid=([^&amp;]+)", 2)</f>
        <v>2-s2.0-85131218273</v>
      </c>
      <c r="C556" s="13">
        <v>0</v>
      </c>
      <c r="D556" s="12" t="s">
        <v>11273</v>
      </c>
      <c r="E556" s="12">
        <v>2022</v>
      </c>
      <c r="F556" s="14" t="s">
        <v>8276</v>
      </c>
      <c r="G556" s="12">
        <v>22</v>
      </c>
      <c r="H556" s="12">
        <v>11</v>
      </c>
      <c r="I556" s="14" t="s">
        <v>11274</v>
      </c>
      <c r="J556" s="14" t="s">
        <v>11275</v>
      </c>
      <c r="K556" s="12" t="s">
        <v>7972</v>
      </c>
      <c r="L556" s="12" t="s">
        <v>9292</v>
      </c>
    </row>
    <row r="557" spans="1:13" ht="22.5" customHeight="1">
      <c r="A557" s="12" t="s">
        <v>11277</v>
      </c>
      <c r="B557" s="12" t="str" cm="1">
        <f t="array" ref="B557">_xlfn.REGEXEXTRACT(J557, "eid=([^&amp;]+)", 2)</f>
        <v>2-s2.0-85127354593</v>
      </c>
      <c r="C557" s="13">
        <v>0</v>
      </c>
      <c r="D557" s="12" t="s">
        <v>11278</v>
      </c>
      <c r="E557" s="12">
        <v>2022</v>
      </c>
      <c r="F557" s="14" t="s">
        <v>8009</v>
      </c>
      <c r="G557" s="12">
        <v>11</v>
      </c>
      <c r="H557" s="12">
        <v>7</v>
      </c>
      <c r="I557" s="14" t="s">
        <v>11279</v>
      </c>
      <c r="J557" s="14" t="s">
        <v>11280</v>
      </c>
      <c r="K557" s="12" t="s">
        <v>7972</v>
      </c>
      <c r="L557" s="12" t="s">
        <v>9292</v>
      </c>
    </row>
    <row r="558" spans="1:13" ht="22.5" customHeight="1">
      <c r="A558" s="12" t="s">
        <v>11282</v>
      </c>
      <c r="B558" s="12" t="str" cm="1">
        <f t="array" ref="B558">_xlfn.REGEXEXTRACT(J558, "eid=([^&amp;]+)", 2)</f>
        <v>2-s2.0-85145259214</v>
      </c>
      <c r="C558" s="13">
        <v>0</v>
      </c>
      <c r="D558" s="12" t="s">
        <v>11283</v>
      </c>
      <c r="E558" s="12">
        <v>2022</v>
      </c>
      <c r="F558" s="14" t="s">
        <v>8055</v>
      </c>
      <c r="G558" s="12">
        <v>1726</v>
      </c>
      <c r="H558" s="12" t="s">
        <v>7969</v>
      </c>
      <c r="I558" s="14" t="s">
        <v>11284</v>
      </c>
      <c r="J558" s="14" t="s">
        <v>11285</v>
      </c>
      <c r="K558" s="12" t="s">
        <v>7972</v>
      </c>
      <c r="L558" s="12" t="s">
        <v>7985</v>
      </c>
      <c r="M558" s="12" t="s">
        <v>11286</v>
      </c>
    </row>
    <row r="559" spans="1:13" ht="22.5" customHeight="1">
      <c r="A559" s="12" t="s">
        <v>11288</v>
      </c>
      <c r="B559" s="12" t="str" cm="1">
        <f t="array" ref="B559">_xlfn.REGEXEXTRACT(J559, "eid=([^&amp;]+)", 2)</f>
        <v>2-s2.0-85147428241</v>
      </c>
      <c r="C559" s="13">
        <v>0</v>
      </c>
      <c r="D559" s="12" t="s">
        <v>11289</v>
      </c>
      <c r="E559" s="12">
        <v>2022</v>
      </c>
      <c r="F559" s="14" t="s">
        <v>11290</v>
      </c>
      <c r="G559" s="12" t="s">
        <v>7969</v>
      </c>
      <c r="H559" s="12" t="s">
        <v>7969</v>
      </c>
      <c r="I559" s="14" t="s">
        <v>11291</v>
      </c>
      <c r="J559" s="14" t="s">
        <v>11292</v>
      </c>
      <c r="K559" s="12" t="s">
        <v>7972</v>
      </c>
      <c r="L559" s="12" t="s">
        <v>8102</v>
      </c>
      <c r="M559" s="12" t="s">
        <v>11293</v>
      </c>
    </row>
    <row r="560" spans="1:13" ht="22.5" customHeight="1">
      <c r="A560" s="12" t="s">
        <v>11295</v>
      </c>
      <c r="B560" s="12" t="str" cm="1">
        <f t="array" ref="B560">_xlfn.REGEXEXTRACT(J560, "eid=([^&amp;]+)", 2)</f>
        <v>2-s2.0-85143410615</v>
      </c>
      <c r="C560" s="13">
        <v>0</v>
      </c>
      <c r="D560" s="12" t="s">
        <v>11296</v>
      </c>
      <c r="E560" s="12">
        <v>2022</v>
      </c>
      <c r="F560" s="14" t="s">
        <v>11297</v>
      </c>
      <c r="G560" s="12" t="s">
        <v>7969</v>
      </c>
      <c r="H560" s="12" t="s">
        <v>7969</v>
      </c>
      <c r="I560" s="14" t="s">
        <v>11298</v>
      </c>
      <c r="J560" s="14" t="s">
        <v>11299</v>
      </c>
      <c r="K560" s="12" t="s">
        <v>7972</v>
      </c>
      <c r="L560" s="12" t="s">
        <v>8102</v>
      </c>
      <c r="M560" s="12" t="s">
        <v>11300</v>
      </c>
    </row>
    <row r="561" spans="1:13" ht="22.5" customHeight="1">
      <c r="A561" s="12" t="s">
        <v>11302</v>
      </c>
      <c r="B561" s="12" t="str" cm="1">
        <f t="array" ref="B561">_xlfn.REGEXEXTRACT(J561, "eid=([^&amp;]+)", 2)</f>
        <v>2-s2.0-85147014154</v>
      </c>
      <c r="C561" s="13">
        <v>0</v>
      </c>
      <c r="D561" s="12" t="s">
        <v>11303</v>
      </c>
      <c r="E561" s="12">
        <v>2022</v>
      </c>
      <c r="F561" s="14" t="s">
        <v>11304</v>
      </c>
      <c r="G561" s="12" t="s">
        <v>7969</v>
      </c>
      <c r="H561" s="12" t="s">
        <v>7969</v>
      </c>
      <c r="I561" s="14" t="s">
        <v>11305</v>
      </c>
      <c r="J561" s="14" t="s">
        <v>11306</v>
      </c>
      <c r="K561" s="12" t="s">
        <v>7972</v>
      </c>
      <c r="L561" s="12" t="s">
        <v>11307</v>
      </c>
    </row>
    <row r="562" spans="1:13" ht="22.5" customHeight="1">
      <c r="A562" s="12" t="s">
        <v>11309</v>
      </c>
      <c r="B562" s="12" t="str" cm="1">
        <f t="array" ref="B562">_xlfn.REGEXEXTRACT(J562, "eid=([^&amp;]+)", 2)</f>
        <v>2-s2.0-85146128512</v>
      </c>
      <c r="C562" s="13">
        <v>0</v>
      </c>
      <c r="D562" s="12" t="s">
        <v>9013</v>
      </c>
      <c r="E562" s="12">
        <v>2022</v>
      </c>
      <c r="F562" s="14" t="s">
        <v>9013</v>
      </c>
      <c r="G562" s="12">
        <v>213</v>
      </c>
      <c r="H562" s="12" t="s">
        <v>7969</v>
      </c>
      <c r="I562" s="14" t="s">
        <v>7969</v>
      </c>
      <c r="J562" s="14" t="s">
        <v>11310</v>
      </c>
      <c r="K562" s="12" t="s">
        <v>7972</v>
      </c>
      <c r="L562" s="12" t="s">
        <v>7993</v>
      </c>
      <c r="M562" s="12" t="s">
        <v>7969</v>
      </c>
    </row>
    <row r="563" spans="1:13" ht="22.5" customHeight="1">
      <c r="A563" s="12" t="s">
        <v>11312</v>
      </c>
      <c r="B563" s="12" t="str" cm="1">
        <f t="array" ref="B563">_xlfn.REGEXEXTRACT(J563, "eid=([^&amp;]+)", 2)</f>
        <v>2-s2.0-85126923176</v>
      </c>
      <c r="C563" s="13">
        <v>0</v>
      </c>
      <c r="D563" s="12" t="s">
        <v>11313</v>
      </c>
      <c r="E563" s="12">
        <v>2022</v>
      </c>
      <c r="F563" s="14" t="s">
        <v>8144</v>
      </c>
      <c r="G563" s="12">
        <v>12</v>
      </c>
      <c r="H563" s="12">
        <v>6</v>
      </c>
      <c r="I563" s="14" t="s">
        <v>11314</v>
      </c>
      <c r="J563" s="14" t="s">
        <v>11315</v>
      </c>
      <c r="K563" s="12" t="s">
        <v>7972</v>
      </c>
      <c r="L563" s="12" t="s">
        <v>9292</v>
      </c>
    </row>
    <row r="564" spans="1:13" ht="22.5" customHeight="1">
      <c r="A564" s="12" t="s">
        <v>11317</v>
      </c>
      <c r="B564" s="12" t="str" cm="1">
        <f t="array" ref="B564">_xlfn.REGEXEXTRACT(J564, "eid=([^&amp;]+)", 2)</f>
        <v>2-s2.0-85143723727</v>
      </c>
      <c r="C564" s="13">
        <v>0</v>
      </c>
      <c r="D564" s="12" t="s">
        <v>11318</v>
      </c>
      <c r="E564" s="12">
        <v>2022</v>
      </c>
      <c r="F564" s="14" t="s">
        <v>11319</v>
      </c>
      <c r="G564" s="12" t="s">
        <v>7969</v>
      </c>
      <c r="H564" s="12" t="s">
        <v>7969</v>
      </c>
      <c r="I564" s="14" t="s">
        <v>11320</v>
      </c>
      <c r="J564" s="14" t="s">
        <v>11321</v>
      </c>
      <c r="K564" s="12" t="s">
        <v>7972</v>
      </c>
      <c r="L564" s="12" t="s">
        <v>8102</v>
      </c>
      <c r="M564" s="12" t="s">
        <v>11322</v>
      </c>
    </row>
    <row r="565" spans="1:13" ht="22.5" customHeight="1">
      <c r="A565" s="12" t="s">
        <v>11324</v>
      </c>
      <c r="B565" s="12" t="str" cm="1">
        <f t="array" ref="B565">_xlfn.REGEXEXTRACT(J565, "eid=([^&amp;]+)", 2)</f>
        <v>2-s2.0-85149284732</v>
      </c>
      <c r="C565" s="13">
        <v>0</v>
      </c>
      <c r="D565" s="12" t="s">
        <v>11325</v>
      </c>
      <c r="E565" s="12">
        <v>2022</v>
      </c>
      <c r="F565" s="14" t="s">
        <v>11326</v>
      </c>
      <c r="G565" s="12" t="s">
        <v>7969</v>
      </c>
      <c r="H565" s="12" t="s">
        <v>7969</v>
      </c>
      <c r="I565" s="14" t="s">
        <v>11327</v>
      </c>
      <c r="J565" s="14" t="s">
        <v>11328</v>
      </c>
      <c r="K565" s="12" t="s">
        <v>7972</v>
      </c>
      <c r="L565" s="12" t="s">
        <v>8102</v>
      </c>
      <c r="M565" s="12" t="s">
        <v>11329</v>
      </c>
    </row>
    <row r="566" spans="1:13" ht="22.5" customHeight="1">
      <c r="A566" s="12" t="s">
        <v>11331</v>
      </c>
      <c r="B566" s="12" t="str" cm="1">
        <f t="array" ref="B566">_xlfn.REGEXEXTRACT(J566, "eid=([^&amp;]+)", 2)</f>
        <v>2-s2.0-85127771277</v>
      </c>
      <c r="C566" s="13">
        <v>0</v>
      </c>
      <c r="D566" s="12" t="s">
        <v>11332</v>
      </c>
      <c r="E566" s="12">
        <v>2022</v>
      </c>
      <c r="F566" s="14" t="s">
        <v>8392</v>
      </c>
      <c r="G566" s="12">
        <v>9</v>
      </c>
      <c r="H566" s="12">
        <v>7</v>
      </c>
      <c r="I566" s="14" t="s">
        <v>11333</v>
      </c>
      <c r="J566" s="14" t="s">
        <v>11334</v>
      </c>
      <c r="K566" s="12" t="s">
        <v>7972</v>
      </c>
      <c r="L566" s="12" t="s">
        <v>8102</v>
      </c>
      <c r="M566" s="12" t="s">
        <v>11335</v>
      </c>
    </row>
    <row r="567" spans="1:13" ht="22.5" customHeight="1">
      <c r="A567" s="12" t="s">
        <v>11337</v>
      </c>
      <c r="B567" s="12" t="str" cm="1">
        <f t="array" ref="B567">_xlfn.REGEXEXTRACT(J567, "eid=([^&amp;]+)", 2)</f>
        <v>2-s2.0-85136022883</v>
      </c>
      <c r="C567" s="13">
        <v>0</v>
      </c>
      <c r="D567" s="12" t="s">
        <v>11338</v>
      </c>
      <c r="E567" s="12">
        <v>2022</v>
      </c>
      <c r="F567" s="14" t="s">
        <v>11339</v>
      </c>
      <c r="G567" s="12">
        <v>37</v>
      </c>
      <c r="H567" s="12">
        <v>11</v>
      </c>
      <c r="I567" s="14" t="s">
        <v>11340</v>
      </c>
      <c r="J567" s="14" t="s">
        <v>11341</v>
      </c>
      <c r="K567" s="12" t="s">
        <v>7972</v>
      </c>
      <c r="L567" s="12" t="s">
        <v>10694</v>
      </c>
    </row>
    <row r="568" spans="1:13" ht="22.5" customHeight="1">
      <c r="A568" s="12" t="s">
        <v>11342</v>
      </c>
      <c r="B568" s="12" t="str" cm="1">
        <f t="array" ref="B568">_xlfn.REGEXEXTRACT(J568, "eid=([^&amp;]+)", 2)</f>
        <v>2-s2.0-85149123210</v>
      </c>
      <c r="C568" s="13">
        <v>0</v>
      </c>
      <c r="D568" s="12" t="s">
        <v>3034</v>
      </c>
      <c r="E568" s="12">
        <v>2022</v>
      </c>
      <c r="F568" s="14" t="s">
        <v>11343</v>
      </c>
      <c r="G568" s="12" t="s">
        <v>7969</v>
      </c>
      <c r="H568" s="12" t="s">
        <v>7969</v>
      </c>
      <c r="I568" s="14" t="s">
        <v>11344</v>
      </c>
      <c r="J568" s="14" t="s">
        <v>11345</v>
      </c>
      <c r="K568" s="12" t="s">
        <v>7972</v>
      </c>
      <c r="L568" s="12" t="s">
        <v>8102</v>
      </c>
      <c r="M568" s="12" t="s">
        <v>3033</v>
      </c>
    </row>
    <row r="569" spans="1:13" ht="22.5" customHeight="1">
      <c r="A569" s="12" t="s">
        <v>11347</v>
      </c>
      <c r="B569" s="12" t="str" cm="1">
        <f t="array" ref="B569">_xlfn.REGEXEXTRACT(J569, "eid=([^&amp;]+)", 2)</f>
        <v>2-s2.0-85152192436</v>
      </c>
      <c r="C569" s="13">
        <v>0</v>
      </c>
      <c r="D569" s="12" t="s">
        <v>11348</v>
      </c>
      <c r="E569" s="12">
        <v>2022</v>
      </c>
      <c r="F569" s="14" t="s">
        <v>11267</v>
      </c>
      <c r="G569" s="12" t="s">
        <v>7969</v>
      </c>
      <c r="H569" s="12" t="s">
        <v>7969</v>
      </c>
      <c r="I569" s="14" t="s">
        <v>11349</v>
      </c>
      <c r="J569" s="14" t="s">
        <v>11350</v>
      </c>
      <c r="K569" s="12" t="s">
        <v>7972</v>
      </c>
      <c r="L569" s="12" t="s">
        <v>8102</v>
      </c>
      <c r="M569" s="12" t="s">
        <v>11351</v>
      </c>
    </row>
    <row r="570" spans="1:13" ht="22.5" customHeight="1">
      <c r="A570" s="12" t="s">
        <v>11353</v>
      </c>
      <c r="B570" s="12" t="str" cm="1">
        <f t="array" ref="B570">_xlfn.REGEXEXTRACT(J570, "eid=([^&amp;]+)", 2)</f>
        <v>2-s2.0-85137608476</v>
      </c>
      <c r="C570" s="13">
        <v>0</v>
      </c>
      <c r="D570" s="12" t="s">
        <v>11354</v>
      </c>
      <c r="E570" s="12">
        <v>2022</v>
      </c>
      <c r="F570" s="14" t="s">
        <v>11355</v>
      </c>
      <c r="G570" s="12">
        <v>36</v>
      </c>
      <c r="H570" s="12" t="s">
        <v>7969</v>
      </c>
      <c r="I570" s="14" t="s">
        <v>11356</v>
      </c>
      <c r="J570" s="14" t="s">
        <v>11357</v>
      </c>
      <c r="K570" s="12" t="s">
        <v>7972</v>
      </c>
      <c r="L570" s="12" t="s">
        <v>11358</v>
      </c>
    </row>
    <row r="571" spans="1:13" ht="22.5" customHeight="1">
      <c r="A571" s="12" t="s">
        <v>11360</v>
      </c>
      <c r="B571" s="12" t="str" cm="1">
        <f t="array" ref="B571">_xlfn.REGEXEXTRACT(J571, "eid=([^&amp;]+)", 2)</f>
        <v>2-s2.0-85123029973</v>
      </c>
      <c r="C571" s="13">
        <v>0</v>
      </c>
      <c r="D571" s="12" t="s">
        <v>11361</v>
      </c>
      <c r="E571" s="12">
        <v>2022</v>
      </c>
      <c r="F571" s="14" t="s">
        <v>8024</v>
      </c>
      <c r="G571" s="12">
        <v>115</v>
      </c>
      <c r="H571" s="12" t="s">
        <v>7969</v>
      </c>
      <c r="I571" s="14" t="s">
        <v>11362</v>
      </c>
      <c r="J571" s="14" t="s">
        <v>11363</v>
      </c>
      <c r="K571" s="12" t="s">
        <v>7972</v>
      </c>
      <c r="L571" s="12" t="s">
        <v>8027</v>
      </c>
    </row>
    <row r="572" spans="1:13" ht="22.5" customHeight="1">
      <c r="A572" s="12" t="s">
        <v>11365</v>
      </c>
      <c r="B572" s="12" t="str" cm="1">
        <f t="array" ref="B572">_xlfn.REGEXEXTRACT(J572, "eid=([^&amp;]+)", 2)</f>
        <v>2-s2.0-85147848414</v>
      </c>
      <c r="C572" s="13">
        <v>0</v>
      </c>
      <c r="D572" s="12" t="s">
        <v>11366</v>
      </c>
      <c r="E572" s="12">
        <v>2022</v>
      </c>
      <c r="F572" s="14" t="s">
        <v>8831</v>
      </c>
      <c r="G572" s="12">
        <v>13533</v>
      </c>
      <c r="H572" s="12" t="s">
        <v>7969</v>
      </c>
      <c r="I572" s="14" t="s">
        <v>11367</v>
      </c>
      <c r="J572" s="14" t="s">
        <v>11368</v>
      </c>
      <c r="K572" s="12" t="s">
        <v>7972</v>
      </c>
      <c r="L572" s="12" t="s">
        <v>7985</v>
      </c>
      <c r="M572" s="12" t="s">
        <v>11369</v>
      </c>
    </row>
    <row r="573" spans="1:13" ht="22.5" customHeight="1">
      <c r="A573" s="12" t="s">
        <v>11371</v>
      </c>
      <c r="B573" s="12" t="str" cm="1">
        <f t="array" ref="B573">_xlfn.REGEXEXTRACT(J573, "eid=([^&amp;]+)", 2)</f>
        <v>2-s2.0-85147333662</v>
      </c>
      <c r="C573" s="13">
        <v>0</v>
      </c>
      <c r="D573" s="12" t="s">
        <v>11372</v>
      </c>
      <c r="E573" s="12">
        <v>2022</v>
      </c>
      <c r="F573" s="14" t="s">
        <v>11373</v>
      </c>
      <c r="G573" s="12">
        <v>2022</v>
      </c>
      <c r="H573" s="12" t="s">
        <v>7969</v>
      </c>
      <c r="I573" s="14" t="s">
        <v>11374</v>
      </c>
      <c r="J573" s="14" t="s">
        <v>11375</v>
      </c>
      <c r="K573" s="12" t="s">
        <v>7972</v>
      </c>
      <c r="L573" s="12" t="s">
        <v>8102</v>
      </c>
      <c r="M573" s="12" t="s">
        <v>11376</v>
      </c>
    </row>
    <row r="574" spans="1:13" ht="22.5" customHeight="1">
      <c r="A574" s="12" t="s">
        <v>11378</v>
      </c>
      <c r="B574" s="12" t="str" cm="1">
        <f t="array" ref="B574">_xlfn.REGEXEXTRACT(J574, "eid=([^&amp;]+)", 2)</f>
        <v>2-s2.0-85166383933</v>
      </c>
      <c r="C574" s="13">
        <v>0</v>
      </c>
      <c r="D574" s="12" t="s">
        <v>11379</v>
      </c>
      <c r="E574" s="12">
        <v>2022</v>
      </c>
      <c r="F574" s="14" t="s">
        <v>9309</v>
      </c>
      <c r="G574" s="12" t="s">
        <v>7969</v>
      </c>
      <c r="H574" s="12" t="s">
        <v>7969</v>
      </c>
      <c r="I574" s="14" t="s">
        <v>11380</v>
      </c>
      <c r="J574" s="14" t="s">
        <v>11381</v>
      </c>
      <c r="K574" s="12" t="s">
        <v>7972</v>
      </c>
      <c r="L574" s="12" t="s">
        <v>8826</v>
      </c>
    </row>
    <row r="575" spans="1:13" ht="22.5" customHeight="1">
      <c r="A575" s="12" t="s">
        <v>11383</v>
      </c>
      <c r="B575" s="12" t="str" cm="1">
        <f t="array" ref="B575">_xlfn.REGEXEXTRACT(J575, "eid=([^&amp;]+)", 2)</f>
        <v>2-s2.0-85163077899</v>
      </c>
      <c r="C575" s="13">
        <v>0</v>
      </c>
      <c r="D575" s="12" t="s">
        <v>11384</v>
      </c>
      <c r="E575" s="12">
        <v>2022</v>
      </c>
      <c r="F575" s="14" t="s">
        <v>11385</v>
      </c>
      <c r="G575" s="12" t="s">
        <v>7969</v>
      </c>
      <c r="H575" s="12" t="s">
        <v>7969</v>
      </c>
      <c r="I575" s="14" t="s">
        <v>11386</v>
      </c>
      <c r="J575" s="14" t="s">
        <v>11387</v>
      </c>
      <c r="K575" s="12" t="s">
        <v>7972</v>
      </c>
      <c r="L575" s="12" t="s">
        <v>8102</v>
      </c>
      <c r="M575" s="12" t="s">
        <v>11388</v>
      </c>
    </row>
    <row r="576" spans="1:13" ht="22.5" customHeight="1">
      <c r="A576" s="12" t="s">
        <v>11390</v>
      </c>
      <c r="B576" s="12" t="str" cm="1">
        <f t="array" ref="B576">_xlfn.REGEXEXTRACT(J576, "eid=([^&amp;]+)", 2)</f>
        <v>2-s2.0-85141647975</v>
      </c>
      <c r="C576" s="13">
        <v>0</v>
      </c>
      <c r="D576" s="12" t="s">
        <v>11391</v>
      </c>
      <c r="E576" s="12">
        <v>2022</v>
      </c>
      <c r="F576" s="14" t="s">
        <v>8328</v>
      </c>
      <c r="G576" s="12" t="s">
        <v>7969</v>
      </c>
      <c r="H576" s="12" t="s">
        <v>7969</v>
      </c>
      <c r="I576" s="14" t="s">
        <v>11392</v>
      </c>
      <c r="J576" s="14" t="s">
        <v>11393</v>
      </c>
      <c r="K576" s="12" t="s">
        <v>7972</v>
      </c>
      <c r="L576" s="12" t="s">
        <v>8324</v>
      </c>
      <c r="M576" s="12" t="s">
        <v>11394</v>
      </c>
    </row>
    <row r="577" spans="1:13" ht="22.5" customHeight="1">
      <c r="A577" s="12" t="s">
        <v>11396</v>
      </c>
      <c r="B577" s="12" t="str" cm="1">
        <f t="array" ref="B577">_xlfn.REGEXEXTRACT(J577, "eid=([^&amp;]+)", 2)</f>
        <v>2-s2.0-85147257480</v>
      </c>
      <c r="C577" s="13">
        <v>0</v>
      </c>
      <c r="D577" s="12" t="s">
        <v>11397</v>
      </c>
      <c r="E577" s="12">
        <v>2022</v>
      </c>
      <c r="F577" s="14" t="s">
        <v>11398</v>
      </c>
      <c r="G577" s="12" t="s">
        <v>7969</v>
      </c>
      <c r="H577" s="12" t="s">
        <v>7969</v>
      </c>
      <c r="I577" s="14" t="s">
        <v>11399</v>
      </c>
      <c r="J577" s="14" t="s">
        <v>11400</v>
      </c>
      <c r="K577" s="12" t="s">
        <v>7972</v>
      </c>
      <c r="L577" s="12" t="s">
        <v>8102</v>
      </c>
      <c r="M577" s="12" t="s">
        <v>11401</v>
      </c>
    </row>
    <row r="578" spans="1:13" ht="22.5" customHeight="1">
      <c r="A578" s="12" t="s">
        <v>11403</v>
      </c>
      <c r="B578" s="12" t="str" cm="1">
        <f t="array" ref="B578">_xlfn.REGEXEXTRACT(J578, "eid=([^&amp;]+)", 2)</f>
        <v>2-s2.0-85129183708</v>
      </c>
      <c r="C578" s="13">
        <v>0</v>
      </c>
      <c r="D578" s="12" t="s">
        <v>11404</v>
      </c>
      <c r="E578" s="12">
        <v>2022</v>
      </c>
      <c r="F578" s="14" t="s">
        <v>8144</v>
      </c>
      <c r="G578" s="12">
        <v>12</v>
      </c>
      <c r="H578" s="12">
        <v>9</v>
      </c>
      <c r="I578" s="14" t="s">
        <v>11405</v>
      </c>
      <c r="J578" s="14" t="s">
        <v>11406</v>
      </c>
      <c r="K578" s="12" t="s">
        <v>7972</v>
      </c>
      <c r="L578" s="12" t="s">
        <v>9292</v>
      </c>
    </row>
    <row r="579" spans="1:13" ht="22.5" customHeight="1">
      <c r="A579" s="12" t="s">
        <v>5155</v>
      </c>
      <c r="B579" s="12" t="str" cm="1">
        <f t="array" ref="B579">_xlfn.REGEXEXTRACT(J579, "eid=([^&amp;]+)", 2)</f>
        <v>2-s2.0-85146553290</v>
      </c>
      <c r="C579" s="13">
        <v>0</v>
      </c>
      <c r="D579" s="12" t="s">
        <v>11407</v>
      </c>
      <c r="E579" s="12">
        <v>2022</v>
      </c>
      <c r="F579" s="14" t="s">
        <v>11408</v>
      </c>
      <c r="G579" s="12">
        <v>2022</v>
      </c>
      <c r="H579" s="12" t="s">
        <v>7969</v>
      </c>
      <c r="I579" s="14" t="s">
        <v>11409</v>
      </c>
      <c r="J579" s="14" t="s">
        <v>11410</v>
      </c>
      <c r="K579" s="12" t="s">
        <v>7972</v>
      </c>
      <c r="L579" s="12" t="s">
        <v>8078</v>
      </c>
    </row>
    <row r="580" spans="1:13" ht="22.5" customHeight="1">
      <c r="A580" s="12" t="s">
        <v>11412</v>
      </c>
      <c r="B580" s="12" t="str" cm="1">
        <f t="array" ref="B580">_xlfn.REGEXEXTRACT(J580, "eid=([^&amp;]+)", 2)</f>
        <v>2-s2.0-85115053043</v>
      </c>
      <c r="C580" s="13">
        <v>0</v>
      </c>
      <c r="D580" s="12" t="s">
        <v>11413</v>
      </c>
      <c r="E580" s="12">
        <v>2022</v>
      </c>
      <c r="F580" s="14" t="s">
        <v>8043</v>
      </c>
      <c r="G580" s="12">
        <v>81</v>
      </c>
      <c r="H580" s="12">
        <v>25</v>
      </c>
      <c r="I580" s="14" t="s">
        <v>11414</v>
      </c>
      <c r="J580" s="14" t="s">
        <v>11415</v>
      </c>
      <c r="K580" s="12" t="s">
        <v>7972</v>
      </c>
      <c r="L580" s="12" t="s">
        <v>7978</v>
      </c>
      <c r="M580" s="12" t="s">
        <v>11416</v>
      </c>
    </row>
    <row r="581" spans="1:13" ht="22.5" customHeight="1">
      <c r="A581" s="12" t="s">
        <v>11418</v>
      </c>
      <c r="B581" s="12" t="str" cm="1">
        <f t="array" ref="B581">_xlfn.REGEXEXTRACT(J581, "eid=([^&amp;]+)", 2)</f>
        <v>2-s2.0-85163426396</v>
      </c>
      <c r="C581" s="13">
        <v>0</v>
      </c>
      <c r="D581" s="12" t="s">
        <v>11419</v>
      </c>
      <c r="E581" s="12">
        <v>2022</v>
      </c>
      <c r="F581" s="14" t="s">
        <v>11420</v>
      </c>
      <c r="G581" s="12" t="s">
        <v>7969</v>
      </c>
      <c r="H581" s="12" t="s">
        <v>7969</v>
      </c>
      <c r="I581" s="14" t="s">
        <v>11421</v>
      </c>
      <c r="J581" s="14" t="s">
        <v>11422</v>
      </c>
      <c r="K581" s="12" t="s">
        <v>7972</v>
      </c>
      <c r="L581" s="12" t="s">
        <v>8427</v>
      </c>
      <c r="M581" s="12" t="s">
        <v>11423</v>
      </c>
    </row>
    <row r="582" spans="1:13" ht="22.5" customHeight="1">
      <c r="A582" s="12" t="s">
        <v>11425</v>
      </c>
      <c r="B582" s="12" t="str" cm="1">
        <f t="array" ref="B582">_xlfn.REGEXEXTRACT(J582, "eid=([^&amp;]+)", 2)</f>
        <v>2-s2.0-85148690628</v>
      </c>
      <c r="C582" s="13">
        <v>0</v>
      </c>
      <c r="D582" s="12" t="s">
        <v>11426</v>
      </c>
      <c r="E582" s="12">
        <v>2022</v>
      </c>
      <c r="F582" s="14" t="s">
        <v>8055</v>
      </c>
      <c r="G582" s="12">
        <v>1745</v>
      </c>
      <c r="H582" s="12" t="s">
        <v>7969</v>
      </c>
      <c r="I582" s="14" t="s">
        <v>11427</v>
      </c>
      <c r="J582" s="14" t="s">
        <v>11428</v>
      </c>
      <c r="K582" s="12" t="s">
        <v>7972</v>
      </c>
      <c r="L582" s="12" t="s">
        <v>7985</v>
      </c>
      <c r="M582" s="12" t="s">
        <v>11429</v>
      </c>
    </row>
    <row r="583" spans="1:13" ht="22.5" customHeight="1">
      <c r="A583" s="12" t="s">
        <v>11431</v>
      </c>
      <c r="B583" s="12" t="str" cm="1">
        <f t="array" ref="B583">_xlfn.REGEXEXTRACT(J583, "eid=([^&amp;]+)", 2)</f>
        <v>2-s2.0-85146495590</v>
      </c>
      <c r="C583" s="13">
        <v>0</v>
      </c>
      <c r="D583" s="12" t="s">
        <v>11432</v>
      </c>
      <c r="E583" s="12">
        <v>2022</v>
      </c>
      <c r="F583" s="14" t="s">
        <v>11433</v>
      </c>
      <c r="G583" s="12" t="s">
        <v>7969</v>
      </c>
      <c r="H583" s="12" t="s">
        <v>7969</v>
      </c>
      <c r="I583" s="14" t="s">
        <v>11434</v>
      </c>
      <c r="J583" s="14" t="s">
        <v>11435</v>
      </c>
      <c r="K583" s="12" t="s">
        <v>7972</v>
      </c>
      <c r="L583" s="12" t="s">
        <v>8102</v>
      </c>
    </row>
    <row r="584" spans="1:13" ht="22.5" customHeight="1">
      <c r="A584" s="12" t="s">
        <v>11437</v>
      </c>
      <c r="B584" s="12" t="str" cm="1">
        <f t="array" ref="B584">_xlfn.REGEXEXTRACT(J584, "eid=([^&amp;]+)", 2)</f>
        <v>2-s2.0-85166466714</v>
      </c>
      <c r="C584" s="13">
        <v>0</v>
      </c>
      <c r="D584" s="12" t="s">
        <v>11438</v>
      </c>
      <c r="E584" s="12">
        <v>2022</v>
      </c>
      <c r="F584" s="14" t="s">
        <v>11439</v>
      </c>
      <c r="G584" s="12" t="s">
        <v>7969</v>
      </c>
      <c r="H584" s="12" t="s">
        <v>7969</v>
      </c>
      <c r="I584" s="14" t="s">
        <v>11440</v>
      </c>
      <c r="J584" s="14" t="s">
        <v>11441</v>
      </c>
      <c r="K584" s="12" t="s">
        <v>7972</v>
      </c>
      <c r="L584" s="12" t="s">
        <v>8102</v>
      </c>
      <c r="M584" s="12" t="s">
        <v>11442</v>
      </c>
    </row>
    <row r="585" spans="1:13" ht="22.5" customHeight="1">
      <c r="A585" s="12" t="s">
        <v>11444</v>
      </c>
      <c r="B585" s="12" t="str" cm="1">
        <f t="array" ref="B585">_xlfn.REGEXEXTRACT(J585, "eid=([^&amp;]+)", 2)</f>
        <v>2-s2.0-85161162514</v>
      </c>
      <c r="C585" s="13">
        <v>0</v>
      </c>
      <c r="D585" s="12" t="s">
        <v>11445</v>
      </c>
      <c r="E585" s="12">
        <v>2022</v>
      </c>
      <c r="F585" s="14" t="s">
        <v>11446</v>
      </c>
      <c r="G585" s="12" t="s">
        <v>7969</v>
      </c>
      <c r="H585" s="12" t="s">
        <v>7969</v>
      </c>
      <c r="I585" s="14" t="s">
        <v>11447</v>
      </c>
      <c r="J585" s="14" t="s">
        <v>11448</v>
      </c>
      <c r="K585" s="12" t="s">
        <v>7972</v>
      </c>
      <c r="L585" s="12" t="s">
        <v>10237</v>
      </c>
      <c r="M585" s="12" t="s">
        <v>7969</v>
      </c>
    </row>
    <row r="586" spans="1:13" ht="22.5" customHeight="1">
      <c r="A586" s="12" t="s">
        <v>11450</v>
      </c>
      <c r="B586" s="12" t="str" cm="1">
        <f t="array" ref="B586">_xlfn.REGEXEXTRACT(J586, "eid=([^&amp;]+)", 2)</f>
        <v>2-s2.0-85120357877</v>
      </c>
      <c r="C586" s="13">
        <v>0</v>
      </c>
      <c r="D586" s="12" t="s">
        <v>11451</v>
      </c>
      <c r="E586" s="12">
        <v>2022</v>
      </c>
      <c r="F586" s="14" t="s">
        <v>8293</v>
      </c>
      <c r="G586" s="12">
        <v>64</v>
      </c>
      <c r="H586" s="12" t="s">
        <v>7969</v>
      </c>
      <c r="I586" s="14" t="s">
        <v>11452</v>
      </c>
      <c r="J586" s="14" t="s">
        <v>11453</v>
      </c>
      <c r="K586" s="12" t="s">
        <v>7972</v>
      </c>
      <c r="L586" s="12" t="s">
        <v>8027</v>
      </c>
      <c r="M586" s="12" t="s">
        <v>11454</v>
      </c>
    </row>
    <row r="587" spans="1:13" ht="22.5" customHeight="1">
      <c r="A587" s="12" t="s">
        <v>11455</v>
      </c>
      <c r="B587" s="12" t="str" cm="1">
        <f t="array" ref="B587">_xlfn.REGEXEXTRACT(J587, "eid=([^&amp;]+)", 2)</f>
        <v>2-s2.0-85131709751</v>
      </c>
      <c r="C587" s="13">
        <v>0</v>
      </c>
      <c r="D587" s="12" t="s">
        <v>3184</v>
      </c>
      <c r="E587" s="12">
        <v>2022</v>
      </c>
      <c r="F587" s="14" t="s">
        <v>8276</v>
      </c>
      <c r="G587" s="12">
        <v>22</v>
      </c>
      <c r="H587" s="12">
        <v>11</v>
      </c>
      <c r="I587" s="14" t="s">
        <v>11456</v>
      </c>
      <c r="J587" s="14" t="s">
        <v>11457</v>
      </c>
      <c r="K587" s="12" t="s">
        <v>7972</v>
      </c>
      <c r="L587" s="12" t="s">
        <v>9292</v>
      </c>
    </row>
    <row r="588" spans="1:13" ht="22.5" customHeight="1">
      <c r="A588" s="12" t="s">
        <v>11459</v>
      </c>
      <c r="B588" s="12" t="str" cm="1">
        <f t="array" ref="B588">_xlfn.REGEXEXTRACT(J588, "eid=([^&amp;]+)", 2)</f>
        <v>2-s2.0-85192510724</v>
      </c>
      <c r="C588" s="13">
        <v>0</v>
      </c>
      <c r="D588" s="12" t="s">
        <v>11460</v>
      </c>
      <c r="E588" s="12">
        <v>2022</v>
      </c>
      <c r="F588" s="14" t="s">
        <v>11446</v>
      </c>
      <c r="G588" s="12" t="s">
        <v>7969</v>
      </c>
      <c r="H588" s="12" t="s">
        <v>7969</v>
      </c>
      <c r="I588" s="14" t="s">
        <v>11461</v>
      </c>
      <c r="J588" s="14" t="s">
        <v>11462</v>
      </c>
      <c r="K588" s="12" t="s">
        <v>7972</v>
      </c>
      <c r="L588" s="12" t="s">
        <v>10237</v>
      </c>
      <c r="M588" s="12" t="s">
        <v>7969</v>
      </c>
    </row>
    <row r="589" spans="1:13" ht="22.5" customHeight="1">
      <c r="A589" s="12" t="s">
        <v>11464</v>
      </c>
      <c r="B589" s="12" t="str" cm="1">
        <f t="array" ref="B589">_xlfn.REGEXEXTRACT(J589, "eid=([^&amp;]+)", 2)</f>
        <v>2-s2.0-85145357696</v>
      </c>
      <c r="C589" s="13">
        <v>0</v>
      </c>
      <c r="D589" s="12" t="s">
        <v>11465</v>
      </c>
      <c r="E589" s="12">
        <v>2022</v>
      </c>
      <c r="F589" s="14" t="s">
        <v>11466</v>
      </c>
      <c r="G589" s="12" t="s">
        <v>7969</v>
      </c>
      <c r="H589" s="12" t="s">
        <v>7969</v>
      </c>
      <c r="I589" s="14" t="s">
        <v>11467</v>
      </c>
      <c r="J589" s="14" t="s">
        <v>11468</v>
      </c>
      <c r="K589" s="12" t="s">
        <v>7972</v>
      </c>
      <c r="L589" s="12" t="s">
        <v>8102</v>
      </c>
      <c r="M589" s="12" t="s">
        <v>11469</v>
      </c>
    </row>
    <row r="590" spans="1:13" ht="22.5" customHeight="1">
      <c r="A590" s="12" t="s">
        <v>11471</v>
      </c>
      <c r="B590" s="12" t="str" cm="1">
        <f t="array" ref="B590">_xlfn.REGEXEXTRACT(J590, "eid=([^&amp;]+)", 2)</f>
        <v>2-s2.0-85137656322</v>
      </c>
      <c r="C590" s="13">
        <v>0</v>
      </c>
      <c r="D590" s="12" t="s">
        <v>11472</v>
      </c>
      <c r="E590" s="12">
        <v>2022</v>
      </c>
      <c r="F590" s="14" t="s">
        <v>11473</v>
      </c>
      <c r="G590" s="12">
        <v>13</v>
      </c>
      <c r="H590" s="12">
        <v>2</v>
      </c>
      <c r="I590" s="14" t="s">
        <v>11474</v>
      </c>
      <c r="J590" s="14" t="s">
        <v>11475</v>
      </c>
      <c r="K590" s="12" t="s">
        <v>7972</v>
      </c>
      <c r="L590" s="12" t="s">
        <v>11476</v>
      </c>
      <c r="M590" s="12" t="s">
        <v>11477</v>
      </c>
    </row>
    <row r="591" spans="1:13" ht="22.5" customHeight="1">
      <c r="A591" s="12" t="s">
        <v>11479</v>
      </c>
      <c r="B591" s="12" t="str" cm="1">
        <f t="array" ref="B591">_xlfn.REGEXEXTRACT(J591, "eid=([^&amp;]+)", 2)</f>
        <v>2-s2.0-85122564174</v>
      </c>
      <c r="C591" s="13">
        <v>0</v>
      </c>
      <c r="D591" s="12" t="s">
        <v>11480</v>
      </c>
      <c r="E591" s="12">
        <v>2022</v>
      </c>
      <c r="F591" s="14" t="s">
        <v>9340</v>
      </c>
      <c r="G591" s="12">
        <v>123</v>
      </c>
      <c r="H591" s="12">
        <v>3</v>
      </c>
      <c r="I591" s="14" t="s">
        <v>11481</v>
      </c>
      <c r="J591" s="14" t="s">
        <v>11482</v>
      </c>
      <c r="K591" s="12" t="s">
        <v>7972</v>
      </c>
      <c r="L591" s="12" t="s">
        <v>7978</v>
      </c>
      <c r="M591" s="12" t="s">
        <v>11483</v>
      </c>
    </row>
    <row r="592" spans="1:13" ht="22.5" customHeight="1">
      <c r="A592" s="12" t="s">
        <v>11485</v>
      </c>
      <c r="B592" s="12" t="str" cm="1">
        <f t="array" ref="B592">_xlfn.REGEXEXTRACT(J592, "eid=([^&amp;]+)", 2)</f>
        <v>2-s2.0-85176957311</v>
      </c>
      <c r="C592" s="13">
        <v>0</v>
      </c>
      <c r="D592" s="12" t="s">
        <v>11486</v>
      </c>
      <c r="E592" s="12">
        <v>2022</v>
      </c>
      <c r="F592" s="14" t="s">
        <v>8781</v>
      </c>
      <c r="G592" s="12">
        <v>3530</v>
      </c>
      <c r="H592" s="12" t="s">
        <v>7969</v>
      </c>
      <c r="I592" s="14" t="s">
        <v>7969</v>
      </c>
      <c r="J592" s="14" t="s">
        <v>11487</v>
      </c>
      <c r="K592" s="12" t="s">
        <v>7972</v>
      </c>
      <c r="L592" s="12" t="s">
        <v>8784</v>
      </c>
      <c r="M592" s="12" t="s">
        <v>7969</v>
      </c>
    </row>
    <row r="593" spans="1:13" ht="22.5" customHeight="1">
      <c r="A593" s="12" t="s">
        <v>11489</v>
      </c>
      <c r="B593" s="12" t="str" cm="1">
        <f t="array" ref="B593">_xlfn.REGEXEXTRACT(J593, "eid=([^&amp;]+)", 2)</f>
        <v>2-s2.0-85151617508</v>
      </c>
      <c r="C593" s="13">
        <v>0</v>
      </c>
      <c r="D593" s="12" t="s">
        <v>11490</v>
      </c>
      <c r="E593" s="12">
        <v>2022</v>
      </c>
      <c r="F593" s="14" t="s">
        <v>11491</v>
      </c>
      <c r="G593" s="12" t="s">
        <v>7969</v>
      </c>
      <c r="H593" s="12" t="s">
        <v>7969</v>
      </c>
      <c r="I593" s="14" t="s">
        <v>11492</v>
      </c>
      <c r="J593" s="14" t="s">
        <v>11493</v>
      </c>
      <c r="K593" s="12" t="s">
        <v>7972</v>
      </c>
      <c r="L593" s="12" t="s">
        <v>8102</v>
      </c>
      <c r="M593" s="12" t="s">
        <v>11494</v>
      </c>
    </row>
    <row r="594" spans="1:13" ht="22.5" customHeight="1">
      <c r="A594" s="12" t="s">
        <v>11496</v>
      </c>
      <c r="B594" s="12" t="str" cm="1">
        <f t="array" ref="B594">_xlfn.REGEXEXTRACT(J594, "eid=([^&amp;]+)", 2)</f>
        <v>2-s2.0-85121235247</v>
      </c>
      <c r="C594" s="13">
        <v>0</v>
      </c>
      <c r="D594" s="12" t="s">
        <v>11497</v>
      </c>
      <c r="E594" s="12">
        <v>2022</v>
      </c>
      <c r="F594" s="14" t="s">
        <v>8024</v>
      </c>
      <c r="G594" s="12">
        <v>113</v>
      </c>
      <c r="H594" s="12" t="s">
        <v>7969</v>
      </c>
      <c r="I594" s="14" t="s">
        <v>11498</v>
      </c>
      <c r="J594" s="14" t="s">
        <v>11499</v>
      </c>
      <c r="K594" s="12" t="s">
        <v>7972</v>
      </c>
      <c r="L594" s="12" t="s">
        <v>8027</v>
      </c>
      <c r="M594" s="12" t="s">
        <v>11500</v>
      </c>
    </row>
    <row r="595" spans="1:13" ht="22.5" customHeight="1">
      <c r="A595" s="12" t="s">
        <v>11502</v>
      </c>
      <c r="B595" s="12" t="str" cm="1">
        <f t="array" ref="B595">_xlfn.REGEXEXTRACT(J595, "eid=([^&amp;]+)", 2)</f>
        <v>2-s2.0-85153872316</v>
      </c>
      <c r="C595" s="13">
        <v>0</v>
      </c>
      <c r="D595" s="12" t="s">
        <v>11503</v>
      </c>
      <c r="E595" s="12">
        <v>2022</v>
      </c>
      <c r="F595" s="14" t="s">
        <v>11504</v>
      </c>
      <c r="G595" s="12" t="s">
        <v>7969</v>
      </c>
      <c r="H595" s="12" t="s">
        <v>7969</v>
      </c>
      <c r="I595" s="14" t="s">
        <v>11505</v>
      </c>
      <c r="J595" s="14" t="s">
        <v>11506</v>
      </c>
      <c r="K595" s="12" t="s">
        <v>7972</v>
      </c>
      <c r="L595" s="12" t="s">
        <v>8102</v>
      </c>
      <c r="M595" s="12" t="s">
        <v>11507</v>
      </c>
    </row>
    <row r="596" spans="1:13" ht="22.5" customHeight="1">
      <c r="A596" s="12" t="s">
        <v>11509</v>
      </c>
      <c r="B596" s="12" t="str" cm="1">
        <f t="array" ref="B596">_xlfn.REGEXEXTRACT(J596, "eid=([^&amp;]+)", 2)</f>
        <v>2-s2.0-85163488016</v>
      </c>
      <c r="C596" s="13">
        <v>0</v>
      </c>
      <c r="D596" s="12" t="s">
        <v>11510</v>
      </c>
      <c r="E596" s="12">
        <v>2022</v>
      </c>
      <c r="F596" s="14" t="s">
        <v>11510</v>
      </c>
      <c r="G596" s="12" t="s">
        <v>7969</v>
      </c>
      <c r="H596" s="12" t="s">
        <v>7969</v>
      </c>
      <c r="I596" s="14" t="s">
        <v>11511</v>
      </c>
      <c r="J596" s="14" t="s">
        <v>11512</v>
      </c>
      <c r="K596" s="12" t="s">
        <v>7972</v>
      </c>
      <c r="L596" s="12" t="s">
        <v>8019</v>
      </c>
      <c r="M596" s="12" t="s">
        <v>11513</v>
      </c>
    </row>
    <row r="597" spans="1:13" ht="22.5" customHeight="1">
      <c r="A597" s="12" t="s">
        <v>11515</v>
      </c>
      <c r="B597" s="12" t="str" cm="1">
        <f t="array" ref="B597">_xlfn.REGEXEXTRACT(J597, "eid=([^&amp;]+)", 2)</f>
        <v>2-s2.0-85126378710</v>
      </c>
      <c r="C597" s="13">
        <v>0</v>
      </c>
      <c r="D597" s="12" t="s">
        <v>11516</v>
      </c>
      <c r="E597" s="12">
        <v>2022</v>
      </c>
      <c r="F597" s="14" t="s">
        <v>8177</v>
      </c>
      <c r="G597" s="12">
        <v>393</v>
      </c>
      <c r="H597" s="12" t="s">
        <v>7969</v>
      </c>
      <c r="I597" s="14" t="s">
        <v>11517</v>
      </c>
      <c r="J597" s="14" t="s">
        <v>11518</v>
      </c>
      <c r="K597" s="12" t="s">
        <v>7972</v>
      </c>
      <c r="L597" s="12" t="s">
        <v>7985</v>
      </c>
      <c r="M597" s="12" t="s">
        <v>11519</v>
      </c>
    </row>
    <row r="598" spans="1:13" ht="22.5" customHeight="1">
      <c r="A598" s="12" t="s">
        <v>11520</v>
      </c>
      <c r="B598" s="12" t="e" cm="1" vm="1">
        <f t="array" ref="B598">_xlfn.REGEXEXTRACT(J598, "eid=([^&amp;]+)", 2)</f>
        <v>#N/A</v>
      </c>
      <c r="C598" s="13">
        <v>0</v>
      </c>
      <c r="D598" s="12" t="s">
        <v>11521</v>
      </c>
      <c r="E598" s="12"/>
      <c r="F598" s="14"/>
      <c r="G598" s="12"/>
      <c r="H598" s="12"/>
      <c r="I598" s="14"/>
      <c r="J598" s="14"/>
      <c r="K598" s="12"/>
      <c r="L598" s="12"/>
    </row>
    <row r="599" spans="1:13" ht="22.5" customHeight="1">
      <c r="A599" s="12" t="s">
        <v>11523</v>
      </c>
      <c r="B599" s="12" t="str" cm="1">
        <f t="array" ref="B599">_xlfn.REGEXEXTRACT(J599, "eid=([^&amp;]+)", 2)</f>
        <v>2-s2.0-85124544494</v>
      </c>
      <c r="C599" s="13">
        <v>0</v>
      </c>
      <c r="D599" s="12" t="s">
        <v>11524</v>
      </c>
      <c r="E599" s="12">
        <v>2022</v>
      </c>
      <c r="F599" s="14" t="s">
        <v>8219</v>
      </c>
      <c r="G599" s="12">
        <v>109</v>
      </c>
      <c r="H599" s="12" t="s">
        <v>7969</v>
      </c>
      <c r="I599" s="14" t="s">
        <v>11525</v>
      </c>
      <c r="J599" s="14" t="s">
        <v>11526</v>
      </c>
      <c r="K599" s="12" t="s">
        <v>7972</v>
      </c>
      <c r="L599" s="12" t="s">
        <v>7985</v>
      </c>
      <c r="M599" s="12" t="s">
        <v>11527</v>
      </c>
    </row>
    <row r="600" spans="1:13" ht="22.5" customHeight="1">
      <c r="A600" s="12" t="s">
        <v>11529</v>
      </c>
      <c r="B600" s="12" t="str" cm="1">
        <f t="array" ref="B600">_xlfn.REGEXEXTRACT(J600, "eid=([^&amp;]+)", 2)</f>
        <v>2-s2.0-85133456813</v>
      </c>
      <c r="C600" s="13">
        <v>0</v>
      </c>
      <c r="D600" s="12" t="s">
        <v>11530</v>
      </c>
      <c r="E600" s="12">
        <v>2022</v>
      </c>
      <c r="F600" s="14" t="s">
        <v>11531</v>
      </c>
      <c r="G600" s="12" t="s">
        <v>7969</v>
      </c>
      <c r="H600" s="12" t="s">
        <v>7969</v>
      </c>
      <c r="I600" s="14" t="s">
        <v>11532</v>
      </c>
      <c r="J600" s="14" t="s">
        <v>11533</v>
      </c>
      <c r="K600" s="12" t="s">
        <v>7972</v>
      </c>
      <c r="L600" s="12" t="s">
        <v>8102</v>
      </c>
      <c r="M600" s="12" t="s">
        <v>11534</v>
      </c>
    </row>
    <row r="601" spans="1:13" ht="22.5" customHeight="1">
      <c r="A601" s="12" t="s">
        <v>11536</v>
      </c>
      <c r="B601" s="12" t="str" cm="1">
        <f t="array" ref="B601">_xlfn.REGEXEXTRACT(J601, "eid=([^&amp;]+)", 2)</f>
        <v>2-s2.0-85115817026</v>
      </c>
      <c r="C601" s="13">
        <v>0</v>
      </c>
      <c r="D601" s="12" t="s">
        <v>11537</v>
      </c>
      <c r="E601" s="12">
        <v>2021</v>
      </c>
      <c r="F601" s="14" t="s">
        <v>8516</v>
      </c>
      <c r="G601" s="12">
        <v>13</v>
      </c>
      <c r="H601" s="12">
        <v>19</v>
      </c>
      <c r="I601" s="14" t="s">
        <v>11538</v>
      </c>
      <c r="J601" s="14" t="s">
        <v>11539</v>
      </c>
      <c r="K601" s="12" t="s">
        <v>7972</v>
      </c>
      <c r="L601" s="12" t="s">
        <v>9292</v>
      </c>
    </row>
    <row r="602" spans="1:13" ht="22.5" customHeight="1">
      <c r="A602" s="12" t="s">
        <v>11541</v>
      </c>
      <c r="B602" s="12" t="str" cm="1">
        <f t="array" ref="B602">_xlfn.REGEXEXTRACT(J602, "eid=([^&amp;]+)", 2)</f>
        <v>2-s2.0-85134185453</v>
      </c>
      <c r="C602" s="13">
        <v>0</v>
      </c>
      <c r="D602" s="12" t="s">
        <v>11542</v>
      </c>
      <c r="E602" s="12">
        <v>2022</v>
      </c>
      <c r="F602" s="14" t="s">
        <v>11543</v>
      </c>
      <c r="G602" s="12" t="s">
        <v>7969</v>
      </c>
      <c r="H602" s="12" t="s">
        <v>7969</v>
      </c>
      <c r="I602" s="14" t="s">
        <v>11544</v>
      </c>
      <c r="J602" s="14" t="s">
        <v>11545</v>
      </c>
      <c r="K602" s="12" t="s">
        <v>7972</v>
      </c>
      <c r="L602" s="12" t="s">
        <v>8102</v>
      </c>
      <c r="M602" s="12" t="s">
        <v>11546</v>
      </c>
    </row>
    <row r="603" spans="1:13" ht="22.5" customHeight="1">
      <c r="A603" s="12" t="s">
        <v>11548</v>
      </c>
      <c r="B603" s="12" t="str" cm="1">
        <f t="array" ref="B603">_xlfn.REGEXEXTRACT(J603, "eid=([^&amp;]+)", 2)</f>
        <v>2-s2.0-85130794040</v>
      </c>
      <c r="C603" s="13">
        <v>0</v>
      </c>
      <c r="D603" s="12" t="s">
        <v>11549</v>
      </c>
      <c r="E603" s="12">
        <v>2022</v>
      </c>
      <c r="F603" s="14" t="s">
        <v>11550</v>
      </c>
      <c r="G603" s="12" t="s">
        <v>7969</v>
      </c>
      <c r="H603" s="12" t="s">
        <v>7969</v>
      </c>
      <c r="I603" s="14" t="s">
        <v>11551</v>
      </c>
      <c r="J603" s="14" t="s">
        <v>11552</v>
      </c>
      <c r="K603" s="12" t="s">
        <v>7972</v>
      </c>
      <c r="L603" s="12" t="s">
        <v>8102</v>
      </c>
      <c r="M603" s="12" t="s">
        <v>11553</v>
      </c>
    </row>
    <row r="604" spans="1:13" ht="22.5" customHeight="1">
      <c r="A604" s="12" t="s">
        <v>11555</v>
      </c>
      <c r="B604" s="12" t="str" cm="1">
        <f t="array" ref="B604">_xlfn.REGEXEXTRACT(J604, "eid=([^&amp;]+)", 2)</f>
        <v>2-s2.0-85132808956</v>
      </c>
      <c r="C604" s="13">
        <v>0</v>
      </c>
      <c r="D604" s="12" t="s">
        <v>11556</v>
      </c>
      <c r="E604" s="12">
        <v>2022</v>
      </c>
      <c r="F604" s="14" t="s">
        <v>8792</v>
      </c>
      <c r="G604" s="12">
        <v>12176</v>
      </c>
      <c r="H604" s="12" t="s">
        <v>7969</v>
      </c>
      <c r="I604" s="14" t="s">
        <v>11557</v>
      </c>
      <c r="J604" s="14" t="s">
        <v>11558</v>
      </c>
      <c r="K604" s="12" t="s">
        <v>7972</v>
      </c>
      <c r="L604" s="12" t="s">
        <v>8795</v>
      </c>
      <c r="M604" s="12" t="s">
        <v>11559</v>
      </c>
    </row>
    <row r="605" spans="1:13" ht="22.5" customHeight="1">
      <c r="A605" s="12" t="s">
        <v>11561</v>
      </c>
      <c r="B605" s="12" t="str" cm="1">
        <f t="array" ref="B605">_xlfn.REGEXEXTRACT(J605, "eid=([^&amp;]+)", 2)</f>
        <v>2-s2.0-85140462426</v>
      </c>
      <c r="C605" s="13">
        <v>0</v>
      </c>
      <c r="D605" s="12" t="s">
        <v>11562</v>
      </c>
      <c r="E605" s="12">
        <v>2022</v>
      </c>
      <c r="F605" s="14" t="s">
        <v>8831</v>
      </c>
      <c r="G605" s="12">
        <v>13285</v>
      </c>
      <c r="H605" s="12" t="s">
        <v>7969</v>
      </c>
      <c r="I605" s="14" t="s">
        <v>7969</v>
      </c>
      <c r="J605" s="14" t="s">
        <v>11563</v>
      </c>
      <c r="K605" s="12" t="s">
        <v>7972</v>
      </c>
      <c r="L605" s="12" t="s">
        <v>7985</v>
      </c>
      <c r="M605" s="12" t="s">
        <v>7969</v>
      </c>
    </row>
    <row r="606" spans="1:13" ht="22.5" customHeight="1">
      <c r="A606" s="12" t="s">
        <v>11565</v>
      </c>
      <c r="B606" s="12" t="str" cm="1">
        <f t="array" ref="B606">_xlfn.REGEXEXTRACT(J606, "eid=([^&amp;]+)", 2)</f>
        <v>2-s2.0-85113741978</v>
      </c>
      <c r="C606" s="13">
        <v>0</v>
      </c>
      <c r="D606" s="12" t="s">
        <v>11566</v>
      </c>
      <c r="E606" s="12">
        <v>2022</v>
      </c>
      <c r="F606" s="14" t="s">
        <v>8177</v>
      </c>
      <c r="G606" s="12">
        <v>296</v>
      </c>
      <c r="H606" s="12" t="s">
        <v>7969</v>
      </c>
      <c r="I606" s="14" t="s">
        <v>11567</v>
      </c>
      <c r="J606" s="14" t="s">
        <v>11568</v>
      </c>
      <c r="K606" s="12" t="s">
        <v>7972</v>
      </c>
      <c r="L606" s="12" t="s">
        <v>7985</v>
      </c>
      <c r="M606" s="12" t="s">
        <v>11569</v>
      </c>
    </row>
    <row r="607" spans="1:13" ht="22.5" customHeight="1">
      <c r="A607" s="12" t="s">
        <v>11571</v>
      </c>
      <c r="B607" s="12" t="str" cm="1">
        <f t="array" ref="B607">_xlfn.REGEXEXTRACT(J607, "eid=([^&amp;]+)", 2)</f>
        <v>2-s2.0-85112015549</v>
      </c>
      <c r="C607" s="13">
        <v>0</v>
      </c>
      <c r="D607" s="12" t="s">
        <v>11572</v>
      </c>
      <c r="E607" s="12">
        <v>2021</v>
      </c>
      <c r="F607" s="14" t="s">
        <v>11573</v>
      </c>
      <c r="G607" s="12">
        <v>42</v>
      </c>
      <c r="H607" s="12" t="s">
        <v>7969</v>
      </c>
      <c r="I607" s="14" t="s">
        <v>11574</v>
      </c>
      <c r="J607" s="14" t="s">
        <v>11575</v>
      </c>
      <c r="K607" s="12" t="s">
        <v>7972</v>
      </c>
      <c r="L607" s="12" t="s">
        <v>8027</v>
      </c>
      <c r="M607" s="12" t="s">
        <v>11576</v>
      </c>
    </row>
    <row r="608" spans="1:13" ht="22.5" customHeight="1">
      <c r="A608" s="12" t="s">
        <v>11578</v>
      </c>
      <c r="B608" s="12" t="str" cm="1">
        <f t="array" ref="B608">_xlfn.REGEXEXTRACT(J608, "eid=([^&amp;]+)", 2)</f>
        <v>2-s2.0-85115259415</v>
      </c>
      <c r="C608" s="13">
        <v>0</v>
      </c>
      <c r="D608" s="12" t="s">
        <v>11579</v>
      </c>
      <c r="E608" s="12">
        <v>2022</v>
      </c>
      <c r="F608" s="14" t="s">
        <v>8219</v>
      </c>
      <c r="G608" s="12">
        <v>75</v>
      </c>
      <c r="H608" s="12" t="s">
        <v>7969</v>
      </c>
      <c r="I608" s="14" t="s">
        <v>11580</v>
      </c>
      <c r="J608" s="14" t="s">
        <v>11581</v>
      </c>
      <c r="K608" s="12" t="s">
        <v>7972</v>
      </c>
      <c r="L608" s="12" t="s">
        <v>7985</v>
      </c>
      <c r="M608" s="12" t="s">
        <v>11582</v>
      </c>
    </row>
    <row r="609" spans="1:13" ht="22.5" customHeight="1">
      <c r="A609" s="12" t="s">
        <v>11584</v>
      </c>
      <c r="B609" s="12" t="str" cm="1">
        <f t="array" ref="B609">_xlfn.REGEXEXTRACT(J609, "eid=([^&amp;]+)", 2)</f>
        <v>2-s2.0-85123025968</v>
      </c>
      <c r="C609" s="13">
        <v>0</v>
      </c>
      <c r="D609" s="12" t="s">
        <v>11585</v>
      </c>
      <c r="E609" s="12">
        <v>2021</v>
      </c>
      <c r="F609" s="14" t="s">
        <v>11586</v>
      </c>
      <c r="G609" s="12" t="s">
        <v>7969</v>
      </c>
      <c r="H609" s="12" t="s">
        <v>7969</v>
      </c>
      <c r="I609" s="14" t="s">
        <v>11587</v>
      </c>
      <c r="J609" s="14" t="s">
        <v>11588</v>
      </c>
      <c r="K609" s="12" t="s">
        <v>7972</v>
      </c>
      <c r="L609" s="12" t="s">
        <v>11589</v>
      </c>
      <c r="M609" s="12" t="s">
        <v>11590</v>
      </c>
    </row>
    <row r="610" spans="1:13" ht="22.5" customHeight="1">
      <c r="A610" s="12" t="s">
        <v>11592</v>
      </c>
      <c r="B610" s="12" t="str" cm="1">
        <f t="array" ref="B610">_xlfn.REGEXEXTRACT(J610, "eid=([^&amp;]+)", 2)</f>
        <v>2-s2.0-85141497692</v>
      </c>
      <c r="C610" s="13">
        <v>0</v>
      </c>
      <c r="D610" s="12" t="s">
        <v>11593</v>
      </c>
      <c r="E610" s="12">
        <v>2022</v>
      </c>
      <c r="F610" s="14" t="s">
        <v>11594</v>
      </c>
      <c r="G610" s="12" t="s">
        <v>7969</v>
      </c>
      <c r="H610" s="12" t="s">
        <v>7969</v>
      </c>
      <c r="I610" s="14" t="s">
        <v>11595</v>
      </c>
      <c r="J610" s="14" t="s">
        <v>11596</v>
      </c>
      <c r="K610" s="12" t="s">
        <v>7972</v>
      </c>
      <c r="L610" s="12" t="s">
        <v>8102</v>
      </c>
      <c r="M610" s="12" t="s">
        <v>11597</v>
      </c>
    </row>
    <row r="611" spans="1:13" ht="22.5" customHeight="1">
      <c r="A611" s="12" t="s">
        <v>11599</v>
      </c>
      <c r="B611" s="12" t="str" cm="1">
        <f t="array" ref="B611">_xlfn.REGEXEXTRACT(J611, "eid=([^&amp;]+)", 2)</f>
        <v>2-s2.0-85119423791</v>
      </c>
      <c r="C611" s="13">
        <v>0</v>
      </c>
      <c r="D611" s="12" t="s">
        <v>11600</v>
      </c>
      <c r="E611" s="12">
        <v>2021</v>
      </c>
      <c r="F611" s="14" t="s">
        <v>11601</v>
      </c>
      <c r="G611" s="12" t="s">
        <v>7969</v>
      </c>
      <c r="H611" s="12" t="s">
        <v>7969</v>
      </c>
      <c r="I611" s="14" t="s">
        <v>11602</v>
      </c>
      <c r="J611" s="14" t="s">
        <v>11603</v>
      </c>
      <c r="K611" s="12" t="s">
        <v>7972</v>
      </c>
      <c r="L611" s="12" t="s">
        <v>8102</v>
      </c>
      <c r="M611" s="12" t="s">
        <v>11604</v>
      </c>
    </row>
    <row r="612" spans="1:13" ht="22.5" customHeight="1">
      <c r="A612" s="12" t="s">
        <v>11606</v>
      </c>
      <c r="B612" s="12" t="str" cm="1">
        <f t="array" ref="B612">_xlfn.REGEXEXTRACT(J612, "eid=([^&amp;]+)", 2)</f>
        <v>2-s2.0-85141391881</v>
      </c>
      <c r="C612" s="13">
        <v>0</v>
      </c>
      <c r="D612" s="12" t="s">
        <v>11607</v>
      </c>
      <c r="E612" s="12">
        <v>2022</v>
      </c>
      <c r="F612" s="14" t="s">
        <v>11608</v>
      </c>
      <c r="G612" s="12" t="s">
        <v>7969</v>
      </c>
      <c r="H612" s="12" t="s">
        <v>7969</v>
      </c>
      <c r="I612" s="14" t="s">
        <v>11609</v>
      </c>
      <c r="J612" s="14" t="s">
        <v>11610</v>
      </c>
      <c r="K612" s="12" t="s">
        <v>7972</v>
      </c>
      <c r="L612" s="12" t="s">
        <v>8102</v>
      </c>
      <c r="M612" s="12" t="s">
        <v>11611</v>
      </c>
    </row>
    <row r="613" spans="1:13" ht="22.5" customHeight="1">
      <c r="A613" s="12" t="s">
        <v>11613</v>
      </c>
      <c r="B613" s="12" t="str" cm="1">
        <f t="array" ref="B613">_xlfn.REGEXEXTRACT(J613, "eid=([^&amp;]+)", 2)</f>
        <v>2-s2.0-85123287834</v>
      </c>
      <c r="C613" s="13">
        <v>0</v>
      </c>
      <c r="D613" s="12" t="s">
        <v>11614</v>
      </c>
      <c r="E613" s="12">
        <v>2022</v>
      </c>
      <c r="F613" s="14" t="s">
        <v>8177</v>
      </c>
      <c r="G613" s="12">
        <v>314</v>
      </c>
      <c r="H613" s="12" t="s">
        <v>7969</v>
      </c>
      <c r="I613" s="14" t="s">
        <v>11615</v>
      </c>
      <c r="J613" s="14" t="s">
        <v>11616</v>
      </c>
      <c r="K613" s="12" t="s">
        <v>7972</v>
      </c>
      <c r="L613" s="12" t="s">
        <v>7985</v>
      </c>
      <c r="M613" s="12" t="s">
        <v>11617</v>
      </c>
    </row>
    <row r="614" spans="1:13" ht="22.5" customHeight="1">
      <c r="A614" s="12" t="s">
        <v>11619</v>
      </c>
      <c r="B614" s="12" t="str" cm="1">
        <f t="array" ref="B614">_xlfn.REGEXEXTRACT(J614, "eid=([^&amp;]+)", 2)</f>
        <v>2-s2.0-85124878555</v>
      </c>
      <c r="C614" s="13">
        <v>0</v>
      </c>
      <c r="D614" s="12" t="s">
        <v>11620</v>
      </c>
      <c r="E614" s="12">
        <v>2022</v>
      </c>
      <c r="F614" s="14" t="s">
        <v>11621</v>
      </c>
      <c r="G614" s="12">
        <v>2022</v>
      </c>
      <c r="H614" s="12" t="s">
        <v>7969</v>
      </c>
      <c r="I614" s="14" t="s">
        <v>11622</v>
      </c>
      <c r="J614" s="14" t="s">
        <v>11623</v>
      </c>
      <c r="K614" s="12" t="s">
        <v>7972</v>
      </c>
      <c r="L614" s="12" t="s">
        <v>11624</v>
      </c>
    </row>
    <row r="615" spans="1:13" ht="22.5" customHeight="1">
      <c r="A615" s="12" t="s">
        <v>11626</v>
      </c>
      <c r="B615" s="12" t="str" cm="1">
        <f t="array" ref="B615">_xlfn.REGEXEXTRACT(J615, "eid=([^&amp;]+)", 2)</f>
        <v>2-s2.0-85119453705</v>
      </c>
      <c r="C615" s="13">
        <v>0</v>
      </c>
      <c r="D615" s="12" t="s">
        <v>11627</v>
      </c>
      <c r="E615" s="12">
        <v>2021</v>
      </c>
      <c r="F615" s="14" t="s">
        <v>11628</v>
      </c>
      <c r="G615" s="12" t="s">
        <v>7969</v>
      </c>
      <c r="H615" s="12" t="s">
        <v>7969</v>
      </c>
      <c r="I615" s="14" t="s">
        <v>11629</v>
      </c>
      <c r="J615" s="14" t="s">
        <v>11630</v>
      </c>
      <c r="K615" s="12" t="s">
        <v>7972</v>
      </c>
      <c r="L615" s="12" t="s">
        <v>8102</v>
      </c>
      <c r="M615" s="12" t="s">
        <v>11631</v>
      </c>
    </row>
    <row r="616" spans="1:13" ht="22.5" customHeight="1">
      <c r="A616" s="12" t="s">
        <v>11633</v>
      </c>
      <c r="B616" s="12" t="str" cm="1">
        <f t="array" ref="B616">_xlfn.REGEXEXTRACT(J616, "eid=([^&amp;]+)", 2)</f>
        <v>2-s2.0-85127069989</v>
      </c>
      <c r="C616" s="13">
        <v>0</v>
      </c>
      <c r="D616" s="12" t="s">
        <v>11634</v>
      </c>
      <c r="E616" s="12">
        <v>2022</v>
      </c>
      <c r="F616" s="14" t="s">
        <v>8055</v>
      </c>
      <c r="G616" s="12">
        <v>1562</v>
      </c>
      <c r="H616" s="12" t="s">
        <v>7969</v>
      </c>
      <c r="I616" s="14" t="s">
        <v>11635</v>
      </c>
      <c r="J616" s="14" t="s">
        <v>11636</v>
      </c>
      <c r="K616" s="12" t="s">
        <v>7972</v>
      </c>
      <c r="L616" s="12" t="s">
        <v>7985</v>
      </c>
      <c r="M616" s="12" t="s">
        <v>11637</v>
      </c>
    </row>
    <row r="617" spans="1:13" ht="22.5" customHeight="1">
      <c r="A617" s="12" t="s">
        <v>11639</v>
      </c>
      <c r="B617" s="12" t="str" cm="1">
        <f t="array" ref="B617">_xlfn.REGEXEXTRACT(J617, "eid=([^&amp;]+)", 2)</f>
        <v>2-s2.0-85130357912</v>
      </c>
      <c r="C617" s="13">
        <v>0</v>
      </c>
      <c r="D617" s="12" t="s">
        <v>11640</v>
      </c>
      <c r="E617" s="12">
        <v>2022</v>
      </c>
      <c r="F617" s="14" t="s">
        <v>11641</v>
      </c>
      <c r="G617" s="12">
        <v>2022</v>
      </c>
      <c r="H617" s="12" t="s">
        <v>7969</v>
      </c>
      <c r="I617" s="14" t="s">
        <v>11642</v>
      </c>
      <c r="J617" s="14" t="s">
        <v>11643</v>
      </c>
      <c r="K617" s="12" t="s">
        <v>7972</v>
      </c>
      <c r="L617" s="12" t="s">
        <v>11624</v>
      </c>
    </row>
    <row r="618" spans="1:13" ht="22.5" customHeight="1">
      <c r="A618" s="12" t="s">
        <v>11644</v>
      </c>
      <c r="B618" s="12" t="str" cm="1">
        <f t="array" ref="B618">_xlfn.REGEXEXTRACT(J618, "eid=([^&amp;]+)", 2)</f>
        <v>2-s2.0-85123348752</v>
      </c>
      <c r="C618" s="13">
        <v>0</v>
      </c>
      <c r="D618" s="12" t="s">
        <v>3379</v>
      </c>
      <c r="E618" s="12">
        <v>2022</v>
      </c>
      <c r="F618" s="14" t="s">
        <v>8491</v>
      </c>
      <c r="G618" s="12">
        <v>10</v>
      </c>
      <c r="H618" s="12" t="s">
        <v>7969</v>
      </c>
      <c r="I618" s="14" t="s">
        <v>11645</v>
      </c>
      <c r="J618" s="14" t="s">
        <v>11646</v>
      </c>
      <c r="K618" s="12" t="s">
        <v>7972</v>
      </c>
      <c r="L618" s="12" t="s">
        <v>8102</v>
      </c>
    </row>
    <row r="619" spans="1:13" ht="22.5" customHeight="1">
      <c r="A619" s="12" t="s">
        <v>11648</v>
      </c>
      <c r="B619" s="12" t="str" cm="1">
        <f t="array" ref="B619">_xlfn.REGEXEXTRACT(J619, "eid=([^&amp;]+)", 2)</f>
        <v>2-s2.0-85123285094</v>
      </c>
      <c r="C619" s="13">
        <v>0</v>
      </c>
      <c r="D619" s="12" t="s">
        <v>11649</v>
      </c>
      <c r="E619" s="12">
        <v>2022</v>
      </c>
      <c r="F619" s="14" t="s">
        <v>8177</v>
      </c>
      <c r="G619" s="12">
        <v>314</v>
      </c>
      <c r="H619" s="12" t="s">
        <v>7969</v>
      </c>
      <c r="I619" s="14" t="s">
        <v>11650</v>
      </c>
      <c r="J619" s="14" t="s">
        <v>11651</v>
      </c>
      <c r="K619" s="12" t="s">
        <v>7972</v>
      </c>
      <c r="L619" s="12" t="s">
        <v>7985</v>
      </c>
      <c r="M619" s="12" t="s">
        <v>11652</v>
      </c>
    </row>
    <row r="620" spans="1:13" ht="22.5" customHeight="1">
      <c r="A620" s="12" t="s">
        <v>11654</v>
      </c>
      <c r="B620" s="12" t="str" cm="1">
        <f t="array" ref="B620">_xlfn.REGEXEXTRACT(J620, "eid=([^&amp;]+)", 2)</f>
        <v>2-s2.0-85127357492</v>
      </c>
      <c r="C620" s="13">
        <v>0</v>
      </c>
      <c r="D620" s="12" t="s">
        <v>11655</v>
      </c>
      <c r="E620" s="12">
        <v>2022</v>
      </c>
      <c r="F620" s="14" t="s">
        <v>11656</v>
      </c>
      <c r="G620" s="12" t="s">
        <v>7969</v>
      </c>
      <c r="H620" s="12" t="s">
        <v>7969</v>
      </c>
      <c r="I620" s="14" t="s">
        <v>11657</v>
      </c>
      <c r="J620" s="14" t="s">
        <v>11658</v>
      </c>
      <c r="K620" s="12" t="s">
        <v>7972</v>
      </c>
      <c r="L620" s="12" t="s">
        <v>8102</v>
      </c>
      <c r="M620" s="12" t="s">
        <v>11659</v>
      </c>
    </row>
    <row r="621" spans="1:13" ht="22.5" customHeight="1">
      <c r="A621" s="12" t="s">
        <v>11661</v>
      </c>
      <c r="B621" s="12" t="str" cm="1">
        <f t="array" ref="B621">_xlfn.REGEXEXTRACT(J621, "eid=([^&amp;]+)", 2)</f>
        <v>2-s2.0-85142739325</v>
      </c>
      <c r="C621" s="13">
        <v>0</v>
      </c>
      <c r="D621" s="12" t="s">
        <v>11662</v>
      </c>
      <c r="E621" s="12">
        <v>2022</v>
      </c>
      <c r="F621" s="14" t="s">
        <v>11663</v>
      </c>
      <c r="G621" s="12" t="s">
        <v>7969</v>
      </c>
      <c r="H621" s="12" t="s">
        <v>7969</v>
      </c>
      <c r="I621" s="14" t="s">
        <v>11664</v>
      </c>
      <c r="J621" s="14" t="s">
        <v>11665</v>
      </c>
      <c r="K621" s="12" t="s">
        <v>7972</v>
      </c>
      <c r="L621" s="12" t="s">
        <v>8102</v>
      </c>
      <c r="M621" s="12" t="s">
        <v>11666</v>
      </c>
    </row>
    <row r="622" spans="1:13" ht="22.5" customHeight="1">
      <c r="A622" s="12" t="s">
        <v>11668</v>
      </c>
      <c r="B622" s="12" t="str" cm="1">
        <f t="array" ref="B622">_xlfn.REGEXEXTRACT(J622, "eid=([^&amp;]+)", 2)</f>
        <v>2-s2.0-85141720326</v>
      </c>
      <c r="C622" s="13">
        <v>0</v>
      </c>
      <c r="D622" s="12" t="s">
        <v>11669</v>
      </c>
      <c r="E622" s="12">
        <v>2022</v>
      </c>
      <c r="F622" s="14" t="s">
        <v>11670</v>
      </c>
      <c r="G622" s="12" t="s">
        <v>7969</v>
      </c>
      <c r="H622" s="12" t="s">
        <v>7969</v>
      </c>
      <c r="I622" s="14" t="s">
        <v>11671</v>
      </c>
      <c r="J622" s="14" t="s">
        <v>11672</v>
      </c>
      <c r="K622" s="12" t="s">
        <v>7972</v>
      </c>
      <c r="L622" s="12" t="s">
        <v>8102</v>
      </c>
      <c r="M622" s="12" t="s">
        <v>11673</v>
      </c>
    </row>
    <row r="623" spans="1:13" ht="22.5" customHeight="1">
      <c r="A623" s="12" t="s">
        <v>11675</v>
      </c>
      <c r="B623" s="12" t="str" cm="1">
        <f t="array" ref="B623">_xlfn.REGEXEXTRACT(J623, "eid=([^&amp;]+)", 2)</f>
        <v>2-s2.0-85139788821</v>
      </c>
      <c r="C623" s="13">
        <v>0</v>
      </c>
      <c r="D623" s="12" t="s">
        <v>11676</v>
      </c>
      <c r="E623" s="12">
        <v>2022</v>
      </c>
      <c r="F623" s="14" t="s">
        <v>11677</v>
      </c>
      <c r="G623" s="12" t="s">
        <v>7969</v>
      </c>
      <c r="H623" s="12" t="s">
        <v>7969</v>
      </c>
      <c r="I623" s="14" t="s">
        <v>11678</v>
      </c>
      <c r="J623" s="14" t="s">
        <v>11679</v>
      </c>
      <c r="K623" s="12" t="s">
        <v>7972</v>
      </c>
      <c r="L623" s="12" t="s">
        <v>11680</v>
      </c>
      <c r="M623" s="12" t="s">
        <v>11681</v>
      </c>
    </row>
    <row r="624" spans="1:13" ht="22.5" customHeight="1">
      <c r="A624" s="12" t="s">
        <v>11683</v>
      </c>
      <c r="B624" s="12" t="str" cm="1">
        <f t="array" ref="B624">_xlfn.REGEXEXTRACT(J624, "eid=([^&amp;]+)", 2)</f>
        <v>2-s2.0-85117966506</v>
      </c>
      <c r="C624" s="13">
        <v>0</v>
      </c>
      <c r="D624" s="12" t="s">
        <v>11684</v>
      </c>
      <c r="E624" s="12">
        <v>2021</v>
      </c>
      <c r="F624" s="14" t="s">
        <v>11685</v>
      </c>
      <c r="G624" s="12">
        <v>5</v>
      </c>
      <c r="H624" s="12" t="s">
        <v>7969</v>
      </c>
      <c r="I624" s="14" t="s">
        <v>11686</v>
      </c>
      <c r="J624" s="14" t="s">
        <v>11687</v>
      </c>
      <c r="K624" s="12" t="s">
        <v>7972</v>
      </c>
      <c r="L624" s="12" t="s">
        <v>8324</v>
      </c>
      <c r="M624" s="12" t="s">
        <v>11688</v>
      </c>
    </row>
    <row r="625" spans="1:13" ht="22.5" customHeight="1">
      <c r="A625" s="12" t="s">
        <v>11690</v>
      </c>
      <c r="B625" s="12" t="str" cm="1">
        <f t="array" ref="B625">_xlfn.REGEXEXTRACT(J625, "eid=([^&amp;]+)", 2)</f>
        <v>2-s2.0-85119482241</v>
      </c>
      <c r="C625" s="13">
        <v>0</v>
      </c>
      <c r="D625" s="12" t="s">
        <v>11691</v>
      </c>
      <c r="E625" s="12">
        <v>2021</v>
      </c>
      <c r="F625" s="14" t="s">
        <v>11692</v>
      </c>
      <c r="G625" s="12" t="s">
        <v>7969</v>
      </c>
      <c r="H625" s="12" t="s">
        <v>7969</v>
      </c>
      <c r="I625" s="14" t="s">
        <v>11693</v>
      </c>
      <c r="J625" s="14" t="s">
        <v>11694</v>
      </c>
      <c r="K625" s="12" t="s">
        <v>7972</v>
      </c>
      <c r="L625" s="12" t="s">
        <v>8102</v>
      </c>
      <c r="M625" s="12" t="s">
        <v>11695</v>
      </c>
    </row>
    <row r="626" spans="1:13" ht="22.5" customHeight="1">
      <c r="A626" s="12" t="s">
        <v>11697</v>
      </c>
      <c r="B626" s="12" t="str" cm="1">
        <f t="array" ref="B626">_xlfn.REGEXEXTRACT(J626, "eid=([^&amp;]+)", 2)</f>
        <v>2-s2.0-85125254238</v>
      </c>
      <c r="C626" s="13">
        <v>0</v>
      </c>
      <c r="D626" s="12" t="s">
        <v>11698</v>
      </c>
      <c r="E626" s="12">
        <v>2022</v>
      </c>
      <c r="F626" s="14" t="s">
        <v>8177</v>
      </c>
      <c r="G626" s="12">
        <v>407</v>
      </c>
      <c r="H626" s="12" t="s">
        <v>7969</v>
      </c>
      <c r="I626" s="14" t="s">
        <v>7969</v>
      </c>
      <c r="J626" s="14" t="s">
        <v>11699</v>
      </c>
      <c r="K626" s="12" t="s">
        <v>7972</v>
      </c>
      <c r="L626" s="12" t="s">
        <v>7985</v>
      </c>
      <c r="M626" s="12" t="s">
        <v>7969</v>
      </c>
    </row>
    <row r="627" spans="1:13" ht="22.5" customHeight="1">
      <c r="A627" s="12" t="s">
        <v>11701</v>
      </c>
      <c r="B627" s="12" t="str" cm="1">
        <f t="array" ref="B627">_xlfn.REGEXEXTRACT(J627, "eid=([^&amp;]+)", 2)</f>
        <v>2-s2.0-85136652919</v>
      </c>
      <c r="C627" s="13">
        <v>0</v>
      </c>
      <c r="D627" s="12" t="s">
        <v>11702</v>
      </c>
      <c r="E627" s="12">
        <v>2022</v>
      </c>
      <c r="F627" s="14" t="s">
        <v>8491</v>
      </c>
      <c r="G627" s="12">
        <v>10</v>
      </c>
      <c r="H627" s="12" t="s">
        <v>7969</v>
      </c>
      <c r="I627" s="14" t="s">
        <v>11703</v>
      </c>
      <c r="J627" s="14" t="s">
        <v>11704</v>
      </c>
      <c r="K627" s="12" t="s">
        <v>7972</v>
      </c>
      <c r="L627" s="12" t="s">
        <v>8102</v>
      </c>
      <c r="M627" s="12" t="s">
        <v>11705</v>
      </c>
    </row>
    <row r="628" spans="1:13" ht="22.5" customHeight="1">
      <c r="A628" s="12" t="s">
        <v>11707</v>
      </c>
      <c r="B628" s="12" t="str" cm="1">
        <f t="array" ref="B628">_xlfn.REGEXEXTRACT(J628, "eid=([^&amp;]+)", 2)</f>
        <v>2-s2.0-85114205382</v>
      </c>
      <c r="C628" s="13">
        <v>0</v>
      </c>
      <c r="D628" s="12" t="s">
        <v>11708</v>
      </c>
      <c r="E628" s="12">
        <v>2021</v>
      </c>
      <c r="F628" s="14" t="s">
        <v>8233</v>
      </c>
      <c r="G628" s="12">
        <v>1</v>
      </c>
      <c r="H628" s="12">
        <v>2</v>
      </c>
      <c r="I628" s="14" t="s">
        <v>11709</v>
      </c>
      <c r="J628" s="14" t="s">
        <v>11710</v>
      </c>
      <c r="K628" s="12" t="s">
        <v>7972</v>
      </c>
      <c r="L628" s="12" t="s">
        <v>8012</v>
      </c>
    </row>
    <row r="629" spans="1:13" ht="22.5" customHeight="1">
      <c r="A629" s="12" t="s">
        <v>11712</v>
      </c>
      <c r="B629" s="12" t="str" cm="1">
        <f t="array" ref="B629">_xlfn.REGEXEXTRACT(J629, "eid=([^&amp;]+)", 2)</f>
        <v>2-s2.0-85127648712</v>
      </c>
      <c r="C629" s="13">
        <v>0</v>
      </c>
      <c r="D629" s="12" t="s">
        <v>11713</v>
      </c>
      <c r="E629" s="12">
        <v>2022</v>
      </c>
      <c r="F629" s="14" t="s">
        <v>11714</v>
      </c>
      <c r="G629" s="12">
        <v>279</v>
      </c>
      <c r="H629" s="12" t="s">
        <v>7969</v>
      </c>
      <c r="I629" s="14" t="s">
        <v>11715</v>
      </c>
      <c r="J629" s="14" t="s">
        <v>11716</v>
      </c>
      <c r="K629" s="12" t="s">
        <v>7972</v>
      </c>
      <c r="L629" s="12" t="s">
        <v>7985</v>
      </c>
      <c r="M629" s="12" t="s">
        <v>11717</v>
      </c>
    </row>
    <row r="630" spans="1:13" ht="22.5" customHeight="1">
      <c r="A630" s="12" t="s">
        <v>11719</v>
      </c>
      <c r="B630" s="12" t="str" cm="1">
        <f t="array" ref="B630">_xlfn.REGEXEXTRACT(J630, "eid=([^&amp;]+)", 2)</f>
        <v>2-s2.0-85128405421</v>
      </c>
      <c r="C630" s="13">
        <v>0</v>
      </c>
      <c r="D630" s="12" t="s">
        <v>11720</v>
      </c>
      <c r="E630" s="12">
        <v>2022</v>
      </c>
      <c r="F630" s="14" t="s">
        <v>11721</v>
      </c>
      <c r="G630" s="12" t="s">
        <v>7969</v>
      </c>
      <c r="H630" s="12" t="s">
        <v>7969</v>
      </c>
      <c r="I630" s="14" t="s">
        <v>11722</v>
      </c>
      <c r="J630" s="14" t="s">
        <v>11723</v>
      </c>
      <c r="K630" s="12" t="s">
        <v>7972</v>
      </c>
      <c r="L630" s="12" t="s">
        <v>8102</v>
      </c>
      <c r="M630" s="12" t="s">
        <v>11724</v>
      </c>
    </row>
    <row r="631" spans="1:13" ht="22.5" customHeight="1">
      <c r="A631" s="12" t="s">
        <v>11725</v>
      </c>
      <c r="B631" s="12" t="e" cm="1" vm="1">
        <f t="array" ref="B631">_xlfn.REGEXEXTRACT(J631, "eid=([^&amp;]+)", 2)</f>
        <v>#N/A</v>
      </c>
      <c r="C631" s="13">
        <v>0</v>
      </c>
      <c r="D631" s="12" t="s">
        <v>11726</v>
      </c>
      <c r="E631" s="12"/>
      <c r="F631" s="14"/>
      <c r="G631" s="12"/>
      <c r="H631" s="12"/>
      <c r="I631" s="14"/>
      <c r="J631" s="14"/>
      <c r="K631" s="12"/>
      <c r="L631" s="12"/>
    </row>
    <row r="632" spans="1:13" ht="22.5" customHeight="1">
      <c r="A632" s="12" t="s">
        <v>11728</v>
      </c>
      <c r="B632" s="12" t="str" cm="1">
        <f t="array" ref="B632">_xlfn.REGEXEXTRACT(J632, "eid=([^&amp;]+)", 2)</f>
        <v>2-s2.0-85138750452</v>
      </c>
      <c r="C632" s="13">
        <v>0</v>
      </c>
      <c r="D632" s="12" t="s">
        <v>11729</v>
      </c>
      <c r="E632" s="12">
        <v>2022</v>
      </c>
      <c r="F632" s="14" t="s">
        <v>11730</v>
      </c>
      <c r="G632" s="12" t="s">
        <v>7969</v>
      </c>
      <c r="H632" s="12" t="s">
        <v>7969</v>
      </c>
      <c r="I632" s="14" t="s">
        <v>11731</v>
      </c>
      <c r="J632" s="14" t="s">
        <v>11732</v>
      </c>
      <c r="K632" s="12" t="s">
        <v>7972</v>
      </c>
      <c r="L632" s="12" t="s">
        <v>8102</v>
      </c>
      <c r="M632" s="12" t="s">
        <v>11733</v>
      </c>
    </row>
    <row r="633" spans="1:13" ht="22.5" customHeight="1">
      <c r="A633" s="12" t="s">
        <v>11735</v>
      </c>
      <c r="B633" s="12" t="str" cm="1">
        <f t="array" ref="B633">_xlfn.REGEXEXTRACT(J633, "eid=([^&amp;]+)", 2)</f>
        <v>2-s2.0-85115892705</v>
      </c>
      <c r="C633" s="13">
        <v>0</v>
      </c>
      <c r="D633" s="12" t="s">
        <v>11736</v>
      </c>
      <c r="E633" s="12">
        <v>2021</v>
      </c>
      <c r="F633" s="14" t="s">
        <v>8024</v>
      </c>
      <c r="G633" s="12">
        <v>111</v>
      </c>
      <c r="H633" s="12" t="s">
        <v>7969</v>
      </c>
      <c r="I633" s="14" t="s">
        <v>11737</v>
      </c>
      <c r="J633" s="14" t="s">
        <v>11738</v>
      </c>
      <c r="K633" s="12" t="s">
        <v>7972</v>
      </c>
      <c r="L633" s="12" t="s">
        <v>8027</v>
      </c>
      <c r="M633" s="12" t="s">
        <v>11739</v>
      </c>
    </row>
    <row r="634" spans="1:13" ht="22.5" customHeight="1">
      <c r="A634" s="12" t="s">
        <v>11741</v>
      </c>
      <c r="B634" s="12" t="str" cm="1">
        <f t="array" ref="B634">_xlfn.REGEXEXTRACT(J634, "eid=([^&amp;]+)", 2)</f>
        <v>2-s2.0-85108810927</v>
      </c>
      <c r="C634" s="13">
        <v>0</v>
      </c>
      <c r="D634" s="12" t="s">
        <v>11742</v>
      </c>
      <c r="E634" s="12">
        <v>2021</v>
      </c>
      <c r="F634" s="14" t="s">
        <v>8276</v>
      </c>
      <c r="G634" s="12">
        <v>21</v>
      </c>
      <c r="H634" s="12">
        <v>13</v>
      </c>
      <c r="I634" s="14" t="s">
        <v>11743</v>
      </c>
      <c r="J634" s="14" t="s">
        <v>11744</v>
      </c>
      <c r="K634" s="12" t="s">
        <v>7972</v>
      </c>
      <c r="L634" s="12" t="s">
        <v>11745</v>
      </c>
    </row>
    <row r="635" spans="1:13" ht="22.5" customHeight="1">
      <c r="A635" s="12" t="s">
        <v>11747</v>
      </c>
      <c r="B635" s="12" t="str" cm="1">
        <f t="array" ref="B635">_xlfn.REGEXEXTRACT(J635, "eid=([^&amp;]+)", 2)</f>
        <v>2-s2.0-85140792677</v>
      </c>
      <c r="C635" s="13">
        <v>0</v>
      </c>
      <c r="D635" s="12" t="s">
        <v>11748</v>
      </c>
      <c r="E635" s="12">
        <v>2022</v>
      </c>
      <c r="F635" s="14" t="s">
        <v>11749</v>
      </c>
      <c r="G635" s="12">
        <v>2022</v>
      </c>
      <c r="H635" s="12" t="s">
        <v>7969</v>
      </c>
      <c r="I635" s="14" t="s">
        <v>11750</v>
      </c>
      <c r="J635" s="14" t="s">
        <v>11751</v>
      </c>
      <c r="K635" s="12" t="s">
        <v>7972</v>
      </c>
      <c r="L635" s="12" t="s">
        <v>8102</v>
      </c>
      <c r="M635" s="12" t="s">
        <v>11752</v>
      </c>
    </row>
    <row r="636" spans="1:13" ht="22.5" customHeight="1">
      <c r="A636" s="12" t="s">
        <v>11754</v>
      </c>
      <c r="B636" s="12" t="str" cm="1">
        <f t="array" ref="B636">_xlfn.REGEXEXTRACT(J636, "eid=([^&amp;]+)", 2)</f>
        <v>2-s2.0-85127806922</v>
      </c>
      <c r="C636" s="13">
        <v>0</v>
      </c>
      <c r="D636" s="12" t="s">
        <v>11755</v>
      </c>
      <c r="E636" s="12">
        <v>2022</v>
      </c>
      <c r="F636" s="14" t="s">
        <v>11756</v>
      </c>
      <c r="G636" s="12">
        <v>82</v>
      </c>
      <c r="H636" s="12" t="s">
        <v>7969</v>
      </c>
      <c r="I636" s="14" t="s">
        <v>7969</v>
      </c>
      <c r="J636" s="14" t="s">
        <v>11757</v>
      </c>
      <c r="K636" s="12" t="s">
        <v>7972</v>
      </c>
      <c r="L636" s="12" t="s">
        <v>11758</v>
      </c>
      <c r="M636" s="12" t="s">
        <v>7969</v>
      </c>
    </row>
    <row r="637" spans="1:13" ht="22.5" customHeight="1">
      <c r="A637" s="12" t="s">
        <v>11760</v>
      </c>
      <c r="B637" s="12" t="str" cm="1">
        <f t="array" ref="B637">_xlfn.REGEXEXTRACT(J637, "eid=([^&amp;]+)", 2)</f>
        <v>2-s2.0-85133196916</v>
      </c>
      <c r="C637" s="13">
        <v>0</v>
      </c>
      <c r="D637" s="12" t="s">
        <v>11761</v>
      </c>
      <c r="E637" s="12">
        <v>2022</v>
      </c>
      <c r="F637" s="14" t="s">
        <v>11762</v>
      </c>
      <c r="G637" s="12" t="s">
        <v>7969</v>
      </c>
      <c r="H637" s="12" t="s">
        <v>7969</v>
      </c>
      <c r="I637" s="14" t="s">
        <v>11763</v>
      </c>
      <c r="J637" s="14" t="s">
        <v>11764</v>
      </c>
      <c r="K637" s="12" t="s">
        <v>7972</v>
      </c>
      <c r="L637" s="12" t="s">
        <v>8102</v>
      </c>
      <c r="M637" s="12" t="s">
        <v>11765</v>
      </c>
    </row>
    <row r="638" spans="1:13" ht="22.5" customHeight="1">
      <c r="A638" s="12" t="s">
        <v>11767</v>
      </c>
      <c r="B638" s="12" t="str" cm="1">
        <f t="array" ref="B638">_xlfn.REGEXEXTRACT(J638, "eid=([^&amp;]+)", 2)</f>
        <v>2-s2.0-85127357445</v>
      </c>
      <c r="C638" s="13">
        <v>0</v>
      </c>
      <c r="D638" s="12" t="s">
        <v>11768</v>
      </c>
      <c r="E638" s="12">
        <v>2022</v>
      </c>
      <c r="F638" s="14" t="s">
        <v>8848</v>
      </c>
      <c r="G638" s="12">
        <v>72</v>
      </c>
      <c r="H638" s="12">
        <v>2</v>
      </c>
      <c r="I638" s="14" t="s">
        <v>11769</v>
      </c>
      <c r="J638" s="14" t="s">
        <v>11770</v>
      </c>
      <c r="K638" s="12" t="s">
        <v>7972</v>
      </c>
      <c r="L638" s="12" t="s">
        <v>8851</v>
      </c>
    </row>
    <row r="639" spans="1:13" ht="22.5" customHeight="1">
      <c r="A639" s="12" t="s">
        <v>11772</v>
      </c>
      <c r="B639" s="12" t="str" cm="1">
        <f t="array" ref="B639">_xlfn.REGEXEXTRACT(J639, "eid=([^&amp;]+)", 2)</f>
        <v>2-s2.0-85112383199</v>
      </c>
      <c r="C639" s="13">
        <v>0</v>
      </c>
      <c r="D639" s="12" t="s">
        <v>11773</v>
      </c>
      <c r="E639" s="12">
        <v>2021</v>
      </c>
      <c r="F639" s="14" t="s">
        <v>8276</v>
      </c>
      <c r="G639" s="12">
        <v>21</v>
      </c>
      <c r="H639" s="12">
        <v>16</v>
      </c>
      <c r="I639" s="14" t="s">
        <v>11774</v>
      </c>
      <c r="J639" s="14" t="s">
        <v>11775</v>
      </c>
      <c r="K639" s="12" t="s">
        <v>7972</v>
      </c>
      <c r="L639" s="12" t="s">
        <v>11745</v>
      </c>
    </row>
    <row r="640" spans="1:13" ht="22.5" customHeight="1">
      <c r="A640" s="12" t="s">
        <v>11777</v>
      </c>
      <c r="B640" s="12" t="str" cm="1">
        <f t="array" ref="B640">_xlfn.REGEXEXTRACT(J640, "eid=([^&amp;]+)", 2)</f>
        <v>2-s2.0-85111493231</v>
      </c>
      <c r="C640" s="13">
        <v>0</v>
      </c>
      <c r="D640" s="12" t="s">
        <v>11778</v>
      </c>
      <c r="E640" s="12">
        <v>2021</v>
      </c>
      <c r="F640" s="14" t="s">
        <v>11779</v>
      </c>
      <c r="G640" s="12">
        <v>47</v>
      </c>
      <c r="H640" s="12">
        <v>4</v>
      </c>
      <c r="I640" s="14" t="s">
        <v>11780</v>
      </c>
      <c r="J640" s="14" t="s">
        <v>11781</v>
      </c>
      <c r="K640" s="12" t="s">
        <v>7972</v>
      </c>
      <c r="L640" s="12" t="s">
        <v>11782</v>
      </c>
      <c r="M640" s="12" t="s">
        <v>11783</v>
      </c>
    </row>
    <row r="641" spans="1:13" ht="22.5" customHeight="1">
      <c r="A641" s="12" t="s">
        <v>11785</v>
      </c>
      <c r="B641" s="12" t="str" cm="1">
        <f t="array" ref="B641">_xlfn.REGEXEXTRACT(J641, "eid=([^&amp;]+)", 2)</f>
        <v>2-s2.0-85134879842</v>
      </c>
      <c r="C641" s="13">
        <v>0</v>
      </c>
      <c r="D641" s="12" t="s">
        <v>11786</v>
      </c>
      <c r="E641" s="12">
        <v>2022</v>
      </c>
      <c r="F641" s="14" t="s">
        <v>11787</v>
      </c>
      <c r="G641" s="12" t="s">
        <v>7969</v>
      </c>
      <c r="H641" s="12" t="s">
        <v>7969</v>
      </c>
      <c r="I641" s="14" t="s">
        <v>11788</v>
      </c>
      <c r="J641" s="14" t="s">
        <v>11789</v>
      </c>
      <c r="K641" s="12" t="s">
        <v>7972</v>
      </c>
      <c r="L641" s="12" t="s">
        <v>8102</v>
      </c>
      <c r="M641" s="12" t="s">
        <v>11790</v>
      </c>
    </row>
    <row r="642" spans="1:13" ht="22.5" customHeight="1">
      <c r="A642" s="12" t="s">
        <v>11792</v>
      </c>
      <c r="B642" s="12" t="str" cm="1">
        <f t="array" ref="B642">_xlfn.REGEXEXTRACT(J642, "eid=([^&amp;]+)", 2)</f>
        <v>2-s2.0-85123017418</v>
      </c>
      <c r="C642" s="13">
        <v>0</v>
      </c>
      <c r="D642" s="12" t="s">
        <v>11793</v>
      </c>
      <c r="E642" s="12">
        <v>2021</v>
      </c>
      <c r="F642" s="14" t="s">
        <v>11794</v>
      </c>
      <c r="G642" s="12" t="s">
        <v>7969</v>
      </c>
      <c r="H642" s="12" t="s">
        <v>7969</v>
      </c>
      <c r="I642" s="14" t="s">
        <v>11795</v>
      </c>
      <c r="J642" s="14" t="s">
        <v>11796</v>
      </c>
      <c r="K642" s="12" t="s">
        <v>7972</v>
      </c>
      <c r="L642" s="12" t="s">
        <v>11589</v>
      </c>
      <c r="M642" s="12" t="s">
        <v>11797</v>
      </c>
    </row>
    <row r="643" spans="1:13" ht="22.5" customHeight="1">
      <c r="A643" s="12" t="s">
        <v>11799</v>
      </c>
      <c r="B643" s="12" t="str" cm="1">
        <f t="array" ref="B643">_xlfn.REGEXEXTRACT(J643, "eid=([^&amp;]+)", 2)</f>
        <v>2-s2.0-85121109096</v>
      </c>
      <c r="C643" s="13">
        <v>0</v>
      </c>
      <c r="D643" s="12" t="s">
        <v>11800</v>
      </c>
      <c r="E643" s="12">
        <v>2021</v>
      </c>
      <c r="F643" s="14" t="s">
        <v>8009</v>
      </c>
      <c r="G643" s="12">
        <v>10</v>
      </c>
      <c r="H643" s="12">
        <v>24</v>
      </c>
      <c r="I643" s="14" t="s">
        <v>11801</v>
      </c>
      <c r="J643" s="14" t="s">
        <v>11802</v>
      </c>
      <c r="K643" s="12" t="s">
        <v>7972</v>
      </c>
      <c r="L643" s="12" t="s">
        <v>9292</v>
      </c>
    </row>
    <row r="644" spans="1:13" ht="22.5" customHeight="1">
      <c r="A644" s="12" t="s">
        <v>11804</v>
      </c>
      <c r="B644" s="12" t="str" cm="1">
        <f t="array" ref="B644">_xlfn.REGEXEXTRACT(J644, "eid=([^&amp;]+)", 2)</f>
        <v>2-s2.0-85134185469</v>
      </c>
      <c r="C644" s="13">
        <v>0</v>
      </c>
      <c r="D644" s="12" t="s">
        <v>11805</v>
      </c>
      <c r="E644" s="12">
        <v>2022</v>
      </c>
      <c r="F644" s="14" t="s">
        <v>8831</v>
      </c>
      <c r="G644" s="12">
        <v>13301</v>
      </c>
      <c r="H644" s="12" t="s">
        <v>7969</v>
      </c>
      <c r="I644" s="14" t="s">
        <v>7969</v>
      </c>
      <c r="J644" s="14" t="s">
        <v>11806</v>
      </c>
      <c r="K644" s="12" t="s">
        <v>7972</v>
      </c>
      <c r="L644" s="12" t="s">
        <v>7985</v>
      </c>
      <c r="M644" s="12" t="s">
        <v>7969</v>
      </c>
    </row>
    <row r="645" spans="1:13" ht="22.5" customHeight="1">
      <c r="A645" s="12" t="s">
        <v>11808</v>
      </c>
      <c r="B645" s="12" t="str" cm="1">
        <f t="array" ref="B645">_xlfn.REGEXEXTRACT(J645, "eid=([^&amp;]+)", 2)</f>
        <v>2-s2.0-85116635891</v>
      </c>
      <c r="C645" s="13">
        <v>0</v>
      </c>
      <c r="D645" s="12" t="s">
        <v>11809</v>
      </c>
      <c r="E645" s="12">
        <v>2021</v>
      </c>
      <c r="F645" s="14" t="s">
        <v>11810</v>
      </c>
      <c r="G645" s="12" t="s">
        <v>7969</v>
      </c>
      <c r="H645" s="12" t="s">
        <v>7969</v>
      </c>
      <c r="I645" s="14" t="s">
        <v>11811</v>
      </c>
      <c r="J645" s="14" t="s">
        <v>11812</v>
      </c>
      <c r="K645" s="12" t="s">
        <v>7972</v>
      </c>
      <c r="L645" s="12" t="s">
        <v>8102</v>
      </c>
      <c r="M645" s="12" t="s">
        <v>11813</v>
      </c>
    </row>
    <row r="646" spans="1:13" ht="22.5" customHeight="1">
      <c r="A646" s="12" t="s">
        <v>11815</v>
      </c>
      <c r="B646" s="12" t="str" cm="1">
        <f t="array" ref="B646">_xlfn.REGEXEXTRACT(J646, "eid=([^&amp;]+)", 2)</f>
        <v>2-s2.0-85137151728</v>
      </c>
      <c r="C646" s="13">
        <v>0</v>
      </c>
      <c r="D646" s="12" t="s">
        <v>11816</v>
      </c>
      <c r="E646" s="12">
        <v>2022</v>
      </c>
      <c r="F646" s="14" t="s">
        <v>11817</v>
      </c>
      <c r="G646" s="12" t="s">
        <v>7969</v>
      </c>
      <c r="H646" s="12" t="s">
        <v>7969</v>
      </c>
      <c r="I646" s="14" t="s">
        <v>11818</v>
      </c>
      <c r="J646" s="14" t="s">
        <v>11819</v>
      </c>
      <c r="K646" s="12" t="s">
        <v>7972</v>
      </c>
      <c r="L646" s="12" t="s">
        <v>8102</v>
      </c>
      <c r="M646" s="12" t="s">
        <v>11820</v>
      </c>
    </row>
    <row r="647" spans="1:13" ht="22.5" customHeight="1">
      <c r="A647" s="12" t="s">
        <v>11822</v>
      </c>
      <c r="B647" s="12" t="str" cm="1">
        <f t="array" ref="B647">_xlfn.REGEXEXTRACT(J647, "eid=([^&amp;]+)", 2)</f>
        <v>2-s2.0-85117609388</v>
      </c>
      <c r="C647" s="13">
        <v>0</v>
      </c>
      <c r="D647" s="12" t="s">
        <v>11823</v>
      </c>
      <c r="E647" s="12">
        <v>2021</v>
      </c>
      <c r="F647" s="14" t="s">
        <v>11824</v>
      </c>
      <c r="G647" s="12" t="s">
        <v>7969</v>
      </c>
      <c r="H647" s="12" t="s">
        <v>7969</v>
      </c>
      <c r="I647" s="14" t="s">
        <v>11825</v>
      </c>
      <c r="J647" s="14" t="s">
        <v>11826</v>
      </c>
      <c r="K647" s="12" t="s">
        <v>7972</v>
      </c>
      <c r="L647" s="12" t="s">
        <v>8102</v>
      </c>
      <c r="M647" s="12" t="s">
        <v>11827</v>
      </c>
    </row>
    <row r="648" spans="1:13" ht="22.5" customHeight="1">
      <c r="A648" s="12" t="s">
        <v>11829</v>
      </c>
      <c r="B648" s="12" t="str" cm="1">
        <f t="array" ref="B648">_xlfn.REGEXEXTRACT(J648, "eid=([^&amp;]+)", 2)</f>
        <v>2-s2.0-85130412286</v>
      </c>
      <c r="C648" s="13">
        <v>0</v>
      </c>
      <c r="D648" s="12" t="s">
        <v>11830</v>
      </c>
      <c r="E648" s="12">
        <v>2022</v>
      </c>
      <c r="F648" s="14" t="s">
        <v>11831</v>
      </c>
      <c r="G648" s="12">
        <v>23</v>
      </c>
      <c r="H648" s="12">
        <v>3</v>
      </c>
      <c r="I648" s="14" t="s">
        <v>11832</v>
      </c>
      <c r="J648" s="14" t="s">
        <v>11833</v>
      </c>
      <c r="K648" s="12" t="s">
        <v>7972</v>
      </c>
      <c r="L648" s="12" t="s">
        <v>10237</v>
      </c>
      <c r="M648" s="12" t="s">
        <v>11834</v>
      </c>
    </row>
    <row r="649" spans="1:13" ht="22.5" customHeight="1">
      <c r="A649" s="12" t="s">
        <v>11836</v>
      </c>
      <c r="B649" s="12" t="str" cm="1">
        <f t="array" ref="B649">_xlfn.REGEXEXTRACT(J649, "eid=([^&amp;]+)", 2)</f>
        <v>2-s2.0-85108073010</v>
      </c>
      <c r="C649" s="13">
        <v>0</v>
      </c>
      <c r="D649" s="12" t="s">
        <v>11837</v>
      </c>
      <c r="E649" s="12">
        <v>2021</v>
      </c>
      <c r="F649" s="14" t="s">
        <v>8024</v>
      </c>
      <c r="G649" s="12">
        <v>108</v>
      </c>
      <c r="H649" s="12" t="s">
        <v>7969</v>
      </c>
      <c r="I649" s="14" t="s">
        <v>11838</v>
      </c>
      <c r="J649" s="14" t="s">
        <v>11839</v>
      </c>
      <c r="K649" s="12" t="s">
        <v>7972</v>
      </c>
      <c r="L649" s="12" t="s">
        <v>8027</v>
      </c>
    </row>
    <row r="650" spans="1:13" ht="22.5" customHeight="1">
      <c r="A650" s="12" t="s">
        <v>11841</v>
      </c>
      <c r="B650" s="12" t="str" cm="1">
        <f t="array" ref="B650">_xlfn.REGEXEXTRACT(J650, "eid=([^&amp;]+)", 2)</f>
        <v>2-s2.0-85142810994</v>
      </c>
      <c r="C650" s="13">
        <v>0</v>
      </c>
      <c r="D650" s="12" t="s">
        <v>11842</v>
      </c>
      <c r="E650" s="12">
        <v>2022</v>
      </c>
      <c r="F650" s="14" t="s">
        <v>11843</v>
      </c>
      <c r="G650" s="12" t="s">
        <v>7969</v>
      </c>
      <c r="H650" s="12" t="s">
        <v>7969</v>
      </c>
      <c r="I650" s="14" t="s">
        <v>11844</v>
      </c>
      <c r="J650" s="14" t="s">
        <v>11845</v>
      </c>
      <c r="K650" s="12" t="s">
        <v>7972</v>
      </c>
      <c r="L650" s="12" t="s">
        <v>8102</v>
      </c>
      <c r="M650" s="12" t="s">
        <v>11846</v>
      </c>
    </row>
    <row r="651" spans="1:13" ht="22.5" customHeight="1">
      <c r="A651" s="12" t="s">
        <v>11848</v>
      </c>
      <c r="B651" s="12" t="str" cm="1">
        <f t="array" ref="B651">_xlfn.REGEXEXTRACT(J651, "eid=([^&amp;]+)", 2)</f>
        <v>2-s2.0-85135461159</v>
      </c>
      <c r="C651" s="13">
        <v>0</v>
      </c>
      <c r="D651" s="12" t="s">
        <v>11849</v>
      </c>
      <c r="E651" s="12">
        <v>2022</v>
      </c>
      <c r="F651" s="14" t="s">
        <v>11850</v>
      </c>
      <c r="G651" s="12" t="s">
        <v>7969</v>
      </c>
      <c r="H651" s="12" t="s">
        <v>7969</v>
      </c>
      <c r="I651" s="14" t="s">
        <v>11851</v>
      </c>
      <c r="J651" s="14" t="s">
        <v>11852</v>
      </c>
      <c r="K651" s="12" t="s">
        <v>7972</v>
      </c>
      <c r="L651" s="12" t="s">
        <v>8102</v>
      </c>
      <c r="M651" s="12" t="s">
        <v>11853</v>
      </c>
    </row>
    <row r="652" spans="1:13" ht="22.5" customHeight="1">
      <c r="A652" s="12" t="s">
        <v>11855</v>
      </c>
      <c r="B652" s="12" t="str" cm="1">
        <f t="array" ref="B652">_xlfn.REGEXEXTRACT(J652, "eid=([^&amp;]+)", 2)</f>
        <v>2-s2.0-85140461652</v>
      </c>
      <c r="C652" s="13">
        <v>0</v>
      </c>
      <c r="D652" s="12" t="s">
        <v>11856</v>
      </c>
      <c r="E652" s="12">
        <v>2022</v>
      </c>
      <c r="F652" s="14" t="s">
        <v>8831</v>
      </c>
      <c r="G652" s="12">
        <v>13515</v>
      </c>
      <c r="H652" s="12" t="s">
        <v>7969</v>
      </c>
      <c r="I652" s="14" t="s">
        <v>7969</v>
      </c>
      <c r="J652" s="14" t="s">
        <v>11857</v>
      </c>
      <c r="K652" s="12" t="s">
        <v>7972</v>
      </c>
      <c r="L652" s="12" t="s">
        <v>7985</v>
      </c>
      <c r="M652" s="12" t="s">
        <v>7969</v>
      </c>
    </row>
    <row r="653" spans="1:13" ht="22.5" customHeight="1">
      <c r="A653" s="12" t="s">
        <v>11859</v>
      </c>
      <c r="B653" s="12" t="str" cm="1">
        <f t="array" ref="B653">_xlfn.REGEXEXTRACT(J653, "eid=([^&amp;]+)", 2)</f>
        <v>2-s2.0-85130317257</v>
      </c>
      <c r="C653" s="13">
        <v>0</v>
      </c>
      <c r="D653" s="12" t="s">
        <v>11860</v>
      </c>
      <c r="E653" s="12">
        <v>2022</v>
      </c>
      <c r="F653" s="14" t="s">
        <v>11861</v>
      </c>
      <c r="G653" s="12">
        <v>2022</v>
      </c>
      <c r="H653" s="12" t="s">
        <v>7969</v>
      </c>
      <c r="I653" s="14" t="s">
        <v>11862</v>
      </c>
      <c r="J653" s="14" t="s">
        <v>11863</v>
      </c>
      <c r="K653" s="12" t="s">
        <v>7972</v>
      </c>
      <c r="L653" s="12" t="s">
        <v>11624</v>
      </c>
    </row>
    <row r="654" spans="1:13" ht="22.5" customHeight="1">
      <c r="A654" s="12" t="s">
        <v>11865</v>
      </c>
      <c r="B654" s="12" t="str" cm="1">
        <f t="array" ref="B654">_xlfn.REGEXEXTRACT(J654, "eid=([^&amp;]+)", 2)</f>
        <v>2-s2.0-85118425218</v>
      </c>
      <c r="C654" s="13">
        <v>0</v>
      </c>
      <c r="D654" s="12" t="s">
        <v>11866</v>
      </c>
      <c r="E654" s="12">
        <v>2021</v>
      </c>
      <c r="F654" s="14" t="s">
        <v>11867</v>
      </c>
      <c r="G654" s="12">
        <v>2021</v>
      </c>
      <c r="H654" s="12" t="s">
        <v>7969</v>
      </c>
      <c r="I654" s="14" t="s">
        <v>11868</v>
      </c>
      <c r="J654" s="14" t="s">
        <v>11869</v>
      </c>
      <c r="K654" s="12" t="s">
        <v>7972</v>
      </c>
      <c r="L654" s="12" t="s">
        <v>8078</v>
      </c>
      <c r="M654" s="12" t="s">
        <v>11870</v>
      </c>
    </row>
    <row r="655" spans="1:13" ht="22.5" customHeight="1">
      <c r="A655" s="12" t="s">
        <v>11872</v>
      </c>
      <c r="B655" s="12" t="str" cm="1">
        <f t="array" ref="B655">_xlfn.REGEXEXTRACT(J655, "eid=([^&amp;]+)", 2)</f>
        <v>2-s2.0-85111448377</v>
      </c>
      <c r="C655" s="13">
        <v>0</v>
      </c>
      <c r="D655" s="12" t="s">
        <v>11873</v>
      </c>
      <c r="E655" s="12">
        <v>2021</v>
      </c>
      <c r="F655" s="14" t="s">
        <v>8009</v>
      </c>
      <c r="G655" s="12">
        <v>10</v>
      </c>
      <c r="H655" s="12">
        <v>15</v>
      </c>
      <c r="I655" s="14" t="s">
        <v>11874</v>
      </c>
      <c r="J655" s="14" t="s">
        <v>11875</v>
      </c>
      <c r="K655" s="12" t="s">
        <v>7972</v>
      </c>
      <c r="L655" s="12" t="s">
        <v>11745</v>
      </c>
    </row>
    <row r="656" spans="1:13" ht="22.5" customHeight="1">
      <c r="A656" s="12" t="s">
        <v>11877</v>
      </c>
      <c r="B656" s="12" t="str" cm="1">
        <f t="array" ref="B656">_xlfn.REGEXEXTRACT(J656, "eid=([^&amp;]+)", 2)</f>
        <v>2-s2.0-85141824238</v>
      </c>
      <c r="C656" s="13">
        <v>0</v>
      </c>
      <c r="D656" s="12" t="s">
        <v>11878</v>
      </c>
      <c r="E656" s="12">
        <v>2022</v>
      </c>
      <c r="F656" s="14" t="s">
        <v>11878</v>
      </c>
      <c r="G656" s="12" t="s">
        <v>7969</v>
      </c>
      <c r="H656" s="12" t="s">
        <v>7969</v>
      </c>
      <c r="I656" s="14" t="s">
        <v>7969</v>
      </c>
      <c r="J656" s="14" t="s">
        <v>11879</v>
      </c>
      <c r="K656" s="12" t="s">
        <v>7972</v>
      </c>
      <c r="L656" s="12" t="s">
        <v>8102</v>
      </c>
      <c r="M656" s="12" t="s">
        <v>7969</v>
      </c>
    </row>
    <row r="657" spans="1:13" ht="22.5" customHeight="1">
      <c r="A657" s="12" t="s">
        <v>11881</v>
      </c>
      <c r="B657" s="12" t="str" cm="1">
        <f t="array" ref="B657">_xlfn.REGEXEXTRACT(J657, "eid=([^&amp;]+)", 2)</f>
        <v>2-s2.0-85141820155</v>
      </c>
      <c r="C657" s="13">
        <v>0</v>
      </c>
      <c r="D657" s="12" t="s">
        <v>11882</v>
      </c>
      <c r="E657" s="12">
        <v>2022</v>
      </c>
      <c r="F657" s="14" t="s">
        <v>8792</v>
      </c>
      <c r="G657" s="12">
        <v>12294</v>
      </c>
      <c r="H657" s="12" t="s">
        <v>7969</v>
      </c>
      <c r="I657" s="14" t="s">
        <v>11883</v>
      </c>
      <c r="J657" s="14" t="s">
        <v>11884</v>
      </c>
      <c r="K657" s="12" t="s">
        <v>7972</v>
      </c>
      <c r="L657" s="12" t="s">
        <v>8795</v>
      </c>
      <c r="M657" s="12" t="s">
        <v>11885</v>
      </c>
    </row>
    <row r="658" spans="1:13" ht="22.5" customHeight="1">
      <c r="A658" s="12" t="s">
        <v>11886</v>
      </c>
      <c r="B658" s="12" t="str" cm="1">
        <f t="array" ref="B658">_xlfn.REGEXEXTRACT(J658, "eid=([^&amp;]+)", 2)</f>
        <v>2-s2.0-85120885125</v>
      </c>
      <c r="C658" s="13">
        <v>0</v>
      </c>
      <c r="D658" s="12" t="s">
        <v>3443</v>
      </c>
      <c r="E658" s="12">
        <v>2022</v>
      </c>
      <c r="F658" s="14" t="s">
        <v>8219</v>
      </c>
      <c r="G658" s="12">
        <v>95</v>
      </c>
      <c r="H658" s="12" t="s">
        <v>7969</v>
      </c>
      <c r="I658" s="14" t="s">
        <v>11887</v>
      </c>
      <c r="J658" s="14" t="s">
        <v>11888</v>
      </c>
      <c r="K658" s="12" t="s">
        <v>7972</v>
      </c>
      <c r="L658" s="12" t="s">
        <v>7985</v>
      </c>
      <c r="M658" s="12" t="s">
        <v>3442</v>
      </c>
    </row>
    <row r="659" spans="1:13" ht="22.5" customHeight="1">
      <c r="A659" s="12" t="s">
        <v>11890</v>
      </c>
      <c r="B659" s="12" t="str" cm="1">
        <f t="array" ref="B659">_xlfn.REGEXEXTRACT(J659, "eid=([^&amp;]+)", 2)</f>
        <v>2-s2.0-85134880964</v>
      </c>
      <c r="C659" s="13">
        <v>0</v>
      </c>
      <c r="D659" s="12" t="s">
        <v>11891</v>
      </c>
      <c r="E659" s="12">
        <v>2022</v>
      </c>
      <c r="F659" s="14" t="s">
        <v>11892</v>
      </c>
      <c r="G659" s="12" t="s">
        <v>7969</v>
      </c>
      <c r="H659" s="12" t="s">
        <v>7969</v>
      </c>
      <c r="I659" s="14" t="s">
        <v>11893</v>
      </c>
      <c r="J659" s="14" t="s">
        <v>11894</v>
      </c>
      <c r="K659" s="12" t="s">
        <v>7972</v>
      </c>
      <c r="L659" s="12" t="s">
        <v>8102</v>
      </c>
      <c r="M659" s="12" t="s">
        <v>11895</v>
      </c>
    </row>
    <row r="660" spans="1:13" ht="22.5" customHeight="1">
      <c r="A660" s="12" t="s">
        <v>11897</v>
      </c>
      <c r="B660" s="12" t="str" cm="1">
        <f t="array" ref="B660">_xlfn.REGEXEXTRACT(J660, "eid=([^&amp;]+)", 2)</f>
        <v>2-s2.0-85128983482</v>
      </c>
      <c r="C660" s="13">
        <v>0</v>
      </c>
      <c r="D660" s="12" t="s">
        <v>11898</v>
      </c>
      <c r="E660" s="12">
        <v>2022</v>
      </c>
      <c r="F660" s="14" t="s">
        <v>11899</v>
      </c>
      <c r="G660" s="12" t="s">
        <v>7969</v>
      </c>
      <c r="H660" s="12" t="s">
        <v>7969</v>
      </c>
      <c r="I660" s="14" t="s">
        <v>11900</v>
      </c>
      <c r="J660" s="14" t="s">
        <v>11901</v>
      </c>
      <c r="K660" s="12" t="s">
        <v>7972</v>
      </c>
      <c r="L660" s="12" t="s">
        <v>8102</v>
      </c>
      <c r="M660" s="12" t="s">
        <v>11902</v>
      </c>
    </row>
    <row r="661" spans="1:13" ht="22.5" customHeight="1">
      <c r="A661" s="12" t="s">
        <v>11904</v>
      </c>
      <c r="B661" s="12" t="str" cm="1">
        <f t="array" ref="B661">_xlfn.REGEXEXTRACT(J661, "eid=([^&amp;]+)", 2)</f>
        <v>2-s2.0-85126949668</v>
      </c>
      <c r="C661" s="13">
        <v>0</v>
      </c>
      <c r="D661" s="12" t="s">
        <v>11905</v>
      </c>
      <c r="E661" s="12">
        <v>2022</v>
      </c>
      <c r="F661" s="14" t="s">
        <v>11906</v>
      </c>
      <c r="G661" s="12">
        <v>2022</v>
      </c>
      <c r="H661" s="12" t="s">
        <v>7969</v>
      </c>
      <c r="I661" s="14" t="s">
        <v>11907</v>
      </c>
      <c r="J661" s="14" t="s">
        <v>11908</v>
      </c>
      <c r="K661" s="12" t="s">
        <v>7972</v>
      </c>
      <c r="L661" s="12" t="s">
        <v>11624</v>
      </c>
    </row>
    <row r="662" spans="1:13" ht="22.5" customHeight="1">
      <c r="A662" s="12" t="s">
        <v>11910</v>
      </c>
      <c r="B662" s="12" t="str" cm="1">
        <f t="array" ref="B662">_xlfn.REGEXEXTRACT(J662, "eid=([^&amp;]+)", 2)</f>
        <v>2-s2.0-85129527044</v>
      </c>
      <c r="C662" s="13">
        <v>0</v>
      </c>
      <c r="D662" s="12" t="s">
        <v>11911</v>
      </c>
      <c r="E662" s="12">
        <v>2022</v>
      </c>
      <c r="F662" s="14" t="s">
        <v>11912</v>
      </c>
      <c r="G662" s="12" t="s">
        <v>7969</v>
      </c>
      <c r="H662" s="12" t="s">
        <v>7969</v>
      </c>
      <c r="I662" s="14" t="s">
        <v>11913</v>
      </c>
      <c r="J662" s="14" t="s">
        <v>11914</v>
      </c>
      <c r="K662" s="12" t="s">
        <v>7972</v>
      </c>
      <c r="L662" s="12" t="s">
        <v>8102</v>
      </c>
      <c r="M662" s="12" t="s">
        <v>11915</v>
      </c>
    </row>
    <row r="663" spans="1:13" ht="22.5" customHeight="1">
      <c r="A663" s="12" t="s">
        <v>11917</v>
      </c>
      <c r="B663" s="12" t="str" cm="1">
        <f t="array" ref="B663">_xlfn.REGEXEXTRACT(J663, "eid=([^&amp;]+)", 2)</f>
        <v>2-s2.0-85116611847</v>
      </c>
      <c r="C663" s="13">
        <v>0</v>
      </c>
      <c r="D663" s="12" t="s">
        <v>11918</v>
      </c>
      <c r="E663" s="12">
        <v>2021</v>
      </c>
      <c r="F663" s="14" t="s">
        <v>11810</v>
      </c>
      <c r="G663" s="12" t="s">
        <v>7969</v>
      </c>
      <c r="H663" s="12" t="s">
        <v>7969</v>
      </c>
      <c r="I663" s="14" t="s">
        <v>11919</v>
      </c>
      <c r="J663" s="14" t="s">
        <v>11920</v>
      </c>
      <c r="K663" s="12" t="s">
        <v>7972</v>
      </c>
      <c r="L663" s="12" t="s">
        <v>8102</v>
      </c>
      <c r="M663" s="12" t="s">
        <v>11921</v>
      </c>
    </row>
    <row r="664" spans="1:13" ht="22.5" customHeight="1">
      <c r="A664" s="12" t="s">
        <v>11923</v>
      </c>
      <c r="B664" s="12" t="str" cm="1">
        <f t="array" ref="B664">_xlfn.REGEXEXTRACT(J664, "eid=([^&amp;]+)", 2)</f>
        <v>2-s2.0-85135634519</v>
      </c>
      <c r="C664" s="13">
        <v>0</v>
      </c>
      <c r="D664" s="12" t="s">
        <v>11924</v>
      </c>
      <c r="E664" s="12">
        <v>2021</v>
      </c>
      <c r="F664" s="14" t="s">
        <v>9553</v>
      </c>
      <c r="G664" s="12">
        <v>2</v>
      </c>
      <c r="H664" s="12">
        <v>4</v>
      </c>
      <c r="I664" s="14" t="s">
        <v>11925</v>
      </c>
      <c r="J664" s="14" t="s">
        <v>11926</v>
      </c>
      <c r="K664" s="12" t="s">
        <v>7972</v>
      </c>
      <c r="L664" s="12" t="s">
        <v>8027</v>
      </c>
    </row>
    <row r="665" spans="1:13" ht="22.5" customHeight="1">
      <c r="A665" s="12" t="s">
        <v>11927</v>
      </c>
      <c r="B665" s="12" t="str" cm="1">
        <f t="array" ref="B665">_xlfn.REGEXEXTRACT(J665, "eid=([^&amp;]+)", 2)</f>
        <v>2-s2.0-85108504070</v>
      </c>
      <c r="C665" s="13">
        <v>0</v>
      </c>
      <c r="D665" s="12" t="s">
        <v>3700</v>
      </c>
      <c r="E665" s="12">
        <v>2021</v>
      </c>
      <c r="F665" s="14" t="s">
        <v>11928</v>
      </c>
      <c r="G665" s="12">
        <v>17</v>
      </c>
      <c r="H665" s="12">
        <v>2</v>
      </c>
      <c r="I665" s="14" t="s">
        <v>11929</v>
      </c>
      <c r="J665" s="14" t="s">
        <v>11930</v>
      </c>
      <c r="K665" s="12" t="s">
        <v>7972</v>
      </c>
      <c r="L665" s="12" t="s">
        <v>8324</v>
      </c>
    </row>
    <row r="666" spans="1:13" ht="22.5" customHeight="1">
      <c r="A666" s="12" t="s">
        <v>11932</v>
      </c>
      <c r="B666" s="12" t="str" cm="1">
        <f t="array" ref="B666">_xlfn.REGEXEXTRACT(J666, "eid=([^&amp;]+)", 2)</f>
        <v>2-s2.0-85122569799</v>
      </c>
      <c r="C666" s="13">
        <v>0</v>
      </c>
      <c r="D666" s="12" t="s">
        <v>11933</v>
      </c>
      <c r="E666" s="12">
        <v>2022</v>
      </c>
      <c r="F666" s="14" t="s">
        <v>11934</v>
      </c>
      <c r="G666" s="12">
        <v>20</v>
      </c>
      <c r="H666" s="12">
        <v>6</v>
      </c>
      <c r="I666" s="14" t="s">
        <v>11935</v>
      </c>
      <c r="J666" s="14" t="s">
        <v>11936</v>
      </c>
      <c r="K666" s="12" t="s">
        <v>7972</v>
      </c>
      <c r="L666" s="12" t="s">
        <v>8102</v>
      </c>
    </row>
    <row r="667" spans="1:13" ht="22.5" customHeight="1">
      <c r="A667" s="12" t="s">
        <v>11938</v>
      </c>
      <c r="B667" s="12" t="str" cm="1">
        <f t="array" ref="B667">_xlfn.REGEXEXTRACT(J667, "eid=([^&amp;]+)", 2)</f>
        <v>2-s2.0-85113305003</v>
      </c>
      <c r="C667" s="13">
        <v>0</v>
      </c>
      <c r="D667" s="12" t="s">
        <v>11939</v>
      </c>
      <c r="E667" s="12">
        <v>2021</v>
      </c>
      <c r="F667" s="14" t="s">
        <v>11940</v>
      </c>
      <c r="G667" s="12">
        <v>13</v>
      </c>
      <c r="H667" s="12">
        <v>5</v>
      </c>
      <c r="I667" s="14" t="s">
        <v>11941</v>
      </c>
      <c r="J667" s="14" t="s">
        <v>11942</v>
      </c>
      <c r="K667" s="12" t="s">
        <v>7972</v>
      </c>
      <c r="L667" s="12" t="s">
        <v>11943</v>
      </c>
      <c r="M667" s="12" t="s">
        <v>11944</v>
      </c>
    </row>
    <row r="668" spans="1:13" ht="22.5" customHeight="1">
      <c r="A668" s="12" t="s">
        <v>11946</v>
      </c>
      <c r="B668" s="12" t="str" cm="1">
        <f t="array" ref="B668">_xlfn.REGEXEXTRACT(J668, "eid=([^&amp;]+)", 2)</f>
        <v>2-s2.0-85113225706</v>
      </c>
      <c r="C668" s="13">
        <v>0</v>
      </c>
      <c r="D668" s="12" t="s">
        <v>11947</v>
      </c>
      <c r="E668" s="12">
        <v>2021</v>
      </c>
      <c r="F668" s="14" t="s">
        <v>8328</v>
      </c>
      <c r="G668" s="12" t="s">
        <v>7969</v>
      </c>
      <c r="H668" s="12" t="s">
        <v>7969</v>
      </c>
      <c r="I668" s="14" t="s">
        <v>11948</v>
      </c>
      <c r="J668" s="14" t="s">
        <v>11949</v>
      </c>
      <c r="K668" s="12" t="s">
        <v>7972</v>
      </c>
      <c r="L668" s="12" t="s">
        <v>8324</v>
      </c>
      <c r="M668" s="12" t="s">
        <v>11950</v>
      </c>
    </row>
    <row r="669" spans="1:13" ht="22.5" customHeight="1">
      <c r="A669" s="12" t="s">
        <v>11952</v>
      </c>
      <c r="B669" s="12" t="str" cm="1">
        <f t="array" ref="B669">_xlfn.REGEXEXTRACT(J669, "eid=([^&amp;]+)", 2)</f>
        <v>2-s2.0-85113225025</v>
      </c>
      <c r="C669" s="13">
        <v>0</v>
      </c>
      <c r="D669" s="12" t="s">
        <v>11953</v>
      </c>
      <c r="E669" s="12">
        <v>2021</v>
      </c>
      <c r="F669" s="14" t="s">
        <v>8328</v>
      </c>
      <c r="G669" s="12" t="s">
        <v>7969</v>
      </c>
      <c r="H669" s="12" t="s">
        <v>7969</v>
      </c>
      <c r="I669" s="14" t="s">
        <v>11954</v>
      </c>
      <c r="J669" s="14" t="s">
        <v>11955</v>
      </c>
      <c r="K669" s="12" t="s">
        <v>7972</v>
      </c>
      <c r="L669" s="12" t="s">
        <v>8324</v>
      </c>
    </row>
    <row r="670" spans="1:13" ht="22.5" customHeight="1">
      <c r="A670" s="12" t="s">
        <v>11957</v>
      </c>
      <c r="B670" s="12" t="str" cm="1">
        <f t="array" ref="B670">_xlfn.REGEXEXTRACT(J670, "eid=([^&amp;]+)", 2)</f>
        <v>2-s2.0-85118950553</v>
      </c>
      <c r="C670" s="13">
        <v>0</v>
      </c>
      <c r="D670" s="12" t="s">
        <v>11958</v>
      </c>
      <c r="E670" s="12">
        <v>2021</v>
      </c>
      <c r="F670" s="14" t="s">
        <v>11959</v>
      </c>
      <c r="G670" s="12" t="s">
        <v>7969</v>
      </c>
      <c r="H670" s="12" t="s">
        <v>7969</v>
      </c>
      <c r="I670" s="14" t="s">
        <v>11960</v>
      </c>
      <c r="J670" s="14" t="s">
        <v>11961</v>
      </c>
      <c r="K670" s="12" t="s">
        <v>7972</v>
      </c>
      <c r="L670" s="12" t="s">
        <v>8102</v>
      </c>
      <c r="M670" s="12" t="s">
        <v>11962</v>
      </c>
    </row>
    <row r="671" spans="1:13" ht="22.5" customHeight="1">
      <c r="A671" s="12" t="s">
        <v>11964</v>
      </c>
      <c r="B671" s="12" t="str" cm="1">
        <f t="array" ref="B671">_xlfn.REGEXEXTRACT(J671, "eid=([^&amp;]+)", 2)</f>
        <v>2-s2.0-85135016309</v>
      </c>
      <c r="C671" s="13">
        <v>0</v>
      </c>
      <c r="D671" s="12" t="s">
        <v>11965</v>
      </c>
      <c r="E671" s="12">
        <v>2022</v>
      </c>
      <c r="F671" s="14" t="s">
        <v>8177</v>
      </c>
      <c r="G671" s="12">
        <v>462</v>
      </c>
      <c r="H671" s="12" t="s">
        <v>7969</v>
      </c>
      <c r="I671" s="14" t="s">
        <v>11966</v>
      </c>
      <c r="J671" s="14" t="s">
        <v>11967</v>
      </c>
      <c r="K671" s="12" t="s">
        <v>7972</v>
      </c>
      <c r="L671" s="12" t="s">
        <v>7985</v>
      </c>
      <c r="M671" s="12" t="s">
        <v>11968</v>
      </c>
    </row>
    <row r="672" spans="1:13" ht="22.5" customHeight="1">
      <c r="A672" s="12" t="s">
        <v>11970</v>
      </c>
      <c r="B672" s="12" t="str" cm="1">
        <f t="array" ref="B672">_xlfn.REGEXEXTRACT(J672, "eid=([^&amp;]+)", 2)</f>
        <v>2-s2.0-85115715159</v>
      </c>
      <c r="C672" s="13">
        <v>0</v>
      </c>
      <c r="D672" s="12" t="s">
        <v>11971</v>
      </c>
      <c r="E672" s="12">
        <v>2021</v>
      </c>
      <c r="F672" s="14" t="s">
        <v>11972</v>
      </c>
      <c r="G672" s="12" t="s">
        <v>7969</v>
      </c>
      <c r="H672" s="12" t="s">
        <v>7969</v>
      </c>
      <c r="I672" s="14" t="s">
        <v>11973</v>
      </c>
      <c r="J672" s="14" t="s">
        <v>11974</v>
      </c>
      <c r="K672" s="12" t="s">
        <v>7972</v>
      </c>
      <c r="L672" s="12" t="s">
        <v>8102</v>
      </c>
      <c r="M672" s="12" t="s">
        <v>11975</v>
      </c>
    </row>
    <row r="673" spans="1:13" ht="22.5" customHeight="1">
      <c r="A673" s="12" t="s">
        <v>11977</v>
      </c>
      <c r="B673" s="12" t="str" cm="1">
        <f t="array" ref="B673">_xlfn.REGEXEXTRACT(J673, "eid=([^&amp;]+)", 2)</f>
        <v>2-s2.0-85135494934</v>
      </c>
      <c r="C673" s="13">
        <v>0</v>
      </c>
      <c r="D673" s="12" t="s">
        <v>11978</v>
      </c>
      <c r="E673" s="12">
        <v>2022</v>
      </c>
      <c r="F673" s="14" t="s">
        <v>11850</v>
      </c>
      <c r="G673" s="12" t="s">
        <v>7969</v>
      </c>
      <c r="H673" s="12" t="s">
        <v>7969</v>
      </c>
      <c r="I673" s="14" t="s">
        <v>11979</v>
      </c>
      <c r="J673" s="14" t="s">
        <v>11980</v>
      </c>
      <c r="K673" s="12" t="s">
        <v>7972</v>
      </c>
      <c r="L673" s="12" t="s">
        <v>8102</v>
      </c>
      <c r="M673" s="12" t="s">
        <v>11981</v>
      </c>
    </row>
    <row r="674" spans="1:13" ht="22.5" customHeight="1">
      <c r="A674" s="12" t="s">
        <v>11983</v>
      </c>
      <c r="B674" s="12" t="str" cm="1">
        <f t="array" ref="B674">_xlfn.REGEXEXTRACT(J674, "eid=([^&amp;]+)", 2)</f>
        <v>2-s2.0-85120922742</v>
      </c>
      <c r="C674" s="13">
        <v>0</v>
      </c>
      <c r="D674" s="12" t="s">
        <v>11984</v>
      </c>
      <c r="E674" s="12">
        <v>2022</v>
      </c>
      <c r="F674" s="14" t="s">
        <v>11985</v>
      </c>
      <c r="G674" s="12">
        <v>62</v>
      </c>
      <c r="H674" s="12">
        <v>6</v>
      </c>
      <c r="I674" s="14" t="s">
        <v>11986</v>
      </c>
      <c r="J674" s="14" t="s">
        <v>11987</v>
      </c>
      <c r="K674" s="12" t="s">
        <v>7972</v>
      </c>
      <c r="L674" s="12" t="s">
        <v>8688</v>
      </c>
      <c r="M674" s="12" t="s">
        <v>11988</v>
      </c>
    </row>
    <row r="675" spans="1:13" ht="22.5" customHeight="1">
      <c r="A675" s="12" t="s">
        <v>11990</v>
      </c>
      <c r="B675" s="12" t="str" cm="1">
        <f t="array" ref="B675">_xlfn.REGEXEXTRACT(J675, "eid=([^&amp;]+)", 2)</f>
        <v>2-s2.0-85122529777</v>
      </c>
      <c r="C675" s="13">
        <v>0</v>
      </c>
      <c r="D675" s="12" t="s">
        <v>11991</v>
      </c>
      <c r="E675" s="12">
        <v>2022</v>
      </c>
      <c r="F675" s="14" t="s">
        <v>9289</v>
      </c>
      <c r="G675" s="12">
        <v>14</v>
      </c>
      <c r="H675" s="12">
        <v>1</v>
      </c>
      <c r="I675" s="14" t="s">
        <v>11992</v>
      </c>
      <c r="J675" s="14" t="s">
        <v>11993</v>
      </c>
      <c r="K675" s="12" t="s">
        <v>7972</v>
      </c>
      <c r="L675" s="12" t="s">
        <v>9292</v>
      </c>
    </row>
    <row r="676" spans="1:13" ht="22.5" customHeight="1">
      <c r="A676" s="12" t="s">
        <v>11995</v>
      </c>
      <c r="B676" s="12" t="str" cm="1">
        <f t="array" ref="B676">_xlfn.REGEXEXTRACT(J676, "eid=([^&amp;]+)", 2)</f>
        <v>2-s2.0-85124014500</v>
      </c>
      <c r="C676" s="13">
        <v>0</v>
      </c>
      <c r="D676" s="12" t="s">
        <v>11996</v>
      </c>
      <c r="E676" s="12">
        <v>2022</v>
      </c>
      <c r="F676" s="14" t="s">
        <v>8055</v>
      </c>
      <c r="G676" s="12">
        <v>1545</v>
      </c>
      <c r="H676" s="12" t="s">
        <v>7969</v>
      </c>
      <c r="I676" s="14" t="s">
        <v>11997</v>
      </c>
      <c r="J676" s="14" t="s">
        <v>11998</v>
      </c>
      <c r="K676" s="12" t="s">
        <v>7972</v>
      </c>
      <c r="L676" s="12" t="s">
        <v>7985</v>
      </c>
      <c r="M676" s="12" t="s">
        <v>11999</v>
      </c>
    </row>
    <row r="677" spans="1:13" ht="22.5" customHeight="1">
      <c r="A677" s="12" t="s">
        <v>12001</v>
      </c>
      <c r="B677" s="12" t="str" cm="1">
        <f t="array" ref="B677">_xlfn.REGEXEXTRACT(J677, "eid=([^&amp;]+)", 2)</f>
        <v>2-s2.0-85133889110</v>
      </c>
      <c r="C677" s="13">
        <v>0</v>
      </c>
      <c r="D677" s="12" t="s">
        <v>12002</v>
      </c>
      <c r="E677" s="12">
        <v>2022</v>
      </c>
      <c r="F677" s="14" t="s">
        <v>12003</v>
      </c>
      <c r="G677" s="12">
        <v>30</v>
      </c>
      <c r="H677" s="12">
        <v>3</v>
      </c>
      <c r="I677" s="14" t="s">
        <v>12004</v>
      </c>
      <c r="J677" s="14" t="s">
        <v>12005</v>
      </c>
      <c r="K677" s="12" t="s">
        <v>7972</v>
      </c>
      <c r="L677" s="12" t="s">
        <v>8385</v>
      </c>
    </row>
    <row r="678" spans="1:13" ht="22.5" customHeight="1">
      <c r="A678" s="12" t="s">
        <v>12007</v>
      </c>
      <c r="B678" s="12" t="str" cm="1">
        <f t="array" ref="B678">_xlfn.REGEXEXTRACT(J678, "eid=([^&amp;]+)", 2)</f>
        <v>2-s2.0-85134828494</v>
      </c>
      <c r="C678" s="13">
        <v>0</v>
      </c>
      <c r="D678" s="12" t="s">
        <v>12008</v>
      </c>
      <c r="E678" s="12">
        <v>2022</v>
      </c>
      <c r="F678" s="14" t="s">
        <v>12009</v>
      </c>
      <c r="G678" s="12">
        <v>2022</v>
      </c>
      <c r="H678" s="12" t="s">
        <v>7969</v>
      </c>
      <c r="I678" s="14" t="s">
        <v>12010</v>
      </c>
      <c r="J678" s="14" t="s">
        <v>12011</v>
      </c>
      <c r="K678" s="12" t="s">
        <v>7972</v>
      </c>
      <c r="L678" s="12" t="s">
        <v>8078</v>
      </c>
      <c r="M678" s="12" t="s">
        <v>12012</v>
      </c>
    </row>
    <row r="679" spans="1:13" ht="22.5" customHeight="1">
      <c r="A679" s="12" t="s">
        <v>12014</v>
      </c>
      <c r="B679" s="12" t="str" cm="1">
        <f t="array" ref="B679">_xlfn.REGEXEXTRACT(J679, "eid=([^&amp;]+)", 2)</f>
        <v>2-s2.0-85134353766</v>
      </c>
      <c r="C679" s="13">
        <v>0</v>
      </c>
      <c r="D679" s="12" t="s">
        <v>12015</v>
      </c>
      <c r="E679" s="12">
        <v>2022</v>
      </c>
      <c r="F679" s="14" t="s">
        <v>8781</v>
      </c>
      <c r="G679" s="12">
        <v>3166</v>
      </c>
      <c r="H679" s="12" t="s">
        <v>7969</v>
      </c>
      <c r="I679" s="14" t="s">
        <v>12016</v>
      </c>
      <c r="J679" s="14" t="s">
        <v>12017</v>
      </c>
      <c r="K679" s="12" t="s">
        <v>7972</v>
      </c>
      <c r="L679" s="12" t="s">
        <v>8784</v>
      </c>
      <c r="M679" s="12" t="s">
        <v>7969</v>
      </c>
    </row>
    <row r="680" spans="1:13" ht="22.5" customHeight="1">
      <c r="A680" s="12" t="s">
        <v>12019</v>
      </c>
      <c r="B680" s="12" t="str" cm="1">
        <f t="array" ref="B680">_xlfn.REGEXEXTRACT(J680, "eid=([^&amp;]+)", 2)</f>
        <v>2-s2.0-85114988242</v>
      </c>
      <c r="C680" s="13">
        <v>0</v>
      </c>
      <c r="D680" s="12" t="s">
        <v>12020</v>
      </c>
      <c r="E680" s="12">
        <v>2021</v>
      </c>
      <c r="F680" s="14" t="s">
        <v>10795</v>
      </c>
      <c r="G680" s="12">
        <v>1</v>
      </c>
      <c r="H680" s="12">
        <v>2</v>
      </c>
      <c r="I680" s="14" t="s">
        <v>12021</v>
      </c>
      <c r="J680" s="14" t="s">
        <v>12022</v>
      </c>
      <c r="K680" s="12" t="s">
        <v>7972</v>
      </c>
      <c r="L680" s="12" t="s">
        <v>8027</v>
      </c>
    </row>
    <row r="681" spans="1:13" ht="22.5" customHeight="1">
      <c r="A681" s="12" t="s">
        <v>12024</v>
      </c>
      <c r="B681" s="12" t="str" cm="1">
        <f t="array" ref="B681">_xlfn.REGEXEXTRACT(J681, "eid=([^&amp;]+)", 2)</f>
        <v>2-s2.0-85133446321</v>
      </c>
      <c r="C681" s="13">
        <v>0</v>
      </c>
      <c r="D681" s="12" t="s">
        <v>12025</v>
      </c>
      <c r="E681" s="12">
        <v>2022</v>
      </c>
      <c r="F681" s="14" t="s">
        <v>12026</v>
      </c>
      <c r="G681" s="12">
        <v>27</v>
      </c>
      <c r="H681" s="12" t="s">
        <v>7969</v>
      </c>
      <c r="I681" s="14" t="s">
        <v>12027</v>
      </c>
      <c r="J681" s="14" t="s">
        <v>12028</v>
      </c>
      <c r="K681" s="12" t="s">
        <v>7972</v>
      </c>
      <c r="L681" s="12" t="s">
        <v>12029</v>
      </c>
    </row>
    <row r="682" spans="1:13" ht="22.5" customHeight="1">
      <c r="A682" s="12" t="s">
        <v>12031</v>
      </c>
      <c r="B682" s="12" t="str" cm="1">
        <f t="array" ref="B682">_xlfn.REGEXEXTRACT(J682, "eid=([^&amp;]+)", 2)</f>
        <v>2-s2.0-85117600880</v>
      </c>
      <c r="C682" s="13">
        <v>0</v>
      </c>
      <c r="D682" s="12" t="s">
        <v>12032</v>
      </c>
      <c r="E682" s="12">
        <v>2021</v>
      </c>
      <c r="F682" s="14" t="s">
        <v>12033</v>
      </c>
      <c r="G682" s="12">
        <v>12</v>
      </c>
      <c r="H682" s="12">
        <v>10</v>
      </c>
      <c r="I682" s="14" t="s">
        <v>12034</v>
      </c>
      <c r="J682" s="14" t="s">
        <v>12035</v>
      </c>
      <c r="K682" s="12" t="s">
        <v>7972</v>
      </c>
      <c r="L682" s="12" t="s">
        <v>9292</v>
      </c>
    </row>
    <row r="683" spans="1:13" ht="22.5" customHeight="1">
      <c r="A683" s="12" t="s">
        <v>12037</v>
      </c>
      <c r="B683" s="12" t="str" cm="1">
        <f t="array" ref="B683">_xlfn.REGEXEXTRACT(J683, "eid=([^&amp;]+)", 2)</f>
        <v>2-s2.0-85119371565</v>
      </c>
      <c r="C683" s="13">
        <v>0</v>
      </c>
      <c r="D683" s="12" t="s">
        <v>12038</v>
      </c>
      <c r="E683" s="12">
        <v>2021</v>
      </c>
      <c r="F683" s="14" t="s">
        <v>9083</v>
      </c>
      <c r="G683" s="12">
        <v>2021</v>
      </c>
      <c r="H683" s="12" t="s">
        <v>7969</v>
      </c>
      <c r="I683" s="14" t="s">
        <v>12039</v>
      </c>
      <c r="J683" s="14" t="s">
        <v>12040</v>
      </c>
      <c r="K683" s="12" t="s">
        <v>7972</v>
      </c>
      <c r="L683" s="12" t="s">
        <v>8078</v>
      </c>
      <c r="M683" s="12" t="s">
        <v>12041</v>
      </c>
    </row>
    <row r="684" spans="1:13" ht="22.5" customHeight="1">
      <c r="A684" s="12" t="s">
        <v>12043</v>
      </c>
      <c r="B684" s="12" t="str" cm="1">
        <f t="array" ref="B684">_xlfn.REGEXEXTRACT(J684, "eid=([^&amp;]+)", 2)</f>
        <v>2-s2.0-85117300922</v>
      </c>
      <c r="C684" s="13">
        <v>0</v>
      </c>
      <c r="D684" s="12" t="s">
        <v>12044</v>
      </c>
      <c r="E684" s="12">
        <v>2021</v>
      </c>
      <c r="F684" s="14" t="s">
        <v>12045</v>
      </c>
      <c r="G684" s="12">
        <v>8</v>
      </c>
      <c r="H684" s="12">
        <v>1</v>
      </c>
      <c r="I684" s="14" t="s">
        <v>12046</v>
      </c>
      <c r="J684" s="14" t="s">
        <v>12047</v>
      </c>
      <c r="K684" s="12" t="s">
        <v>7972</v>
      </c>
      <c r="L684" s="12" t="s">
        <v>7985</v>
      </c>
    </row>
    <row r="685" spans="1:13" ht="22.5" customHeight="1">
      <c r="A685" s="12" t="s">
        <v>12049</v>
      </c>
      <c r="B685" s="12" t="str" cm="1">
        <f t="array" ref="B685">_xlfn.REGEXEXTRACT(J685, "eid=([^&amp;]+)", 2)</f>
        <v>2-s2.0-85114393438</v>
      </c>
      <c r="C685" s="13">
        <v>0</v>
      </c>
      <c r="D685" s="12" t="s">
        <v>12050</v>
      </c>
      <c r="E685" s="12">
        <v>2021</v>
      </c>
      <c r="F685" s="14" t="s">
        <v>12051</v>
      </c>
      <c r="G685" s="12" t="s">
        <v>7969</v>
      </c>
      <c r="H685" s="12" t="s">
        <v>7969</v>
      </c>
      <c r="I685" s="14" t="s">
        <v>12052</v>
      </c>
      <c r="J685" s="14" t="s">
        <v>12053</v>
      </c>
      <c r="K685" s="12" t="s">
        <v>7972</v>
      </c>
      <c r="L685" s="12" t="s">
        <v>8102</v>
      </c>
      <c r="M685" s="12" t="s">
        <v>12054</v>
      </c>
    </row>
    <row r="686" spans="1:13" ht="22.5" customHeight="1">
      <c r="A686" s="12" t="s">
        <v>12056</v>
      </c>
      <c r="B686" s="12" t="str" cm="1">
        <f t="array" ref="B686">_xlfn.REGEXEXTRACT(J686, "eid=([^&amp;]+)", 2)</f>
        <v>2-s2.0-85126569808</v>
      </c>
      <c r="C686" s="13">
        <v>0</v>
      </c>
      <c r="D686" s="12" t="s">
        <v>12057</v>
      </c>
      <c r="E686" s="12">
        <v>2022</v>
      </c>
      <c r="F686" s="14" t="s">
        <v>11621</v>
      </c>
      <c r="G686" s="12">
        <v>2022</v>
      </c>
      <c r="H686" s="12" t="s">
        <v>7969</v>
      </c>
      <c r="I686" s="14" t="s">
        <v>12058</v>
      </c>
      <c r="J686" s="14" t="s">
        <v>12059</v>
      </c>
      <c r="K686" s="12" t="s">
        <v>7972</v>
      </c>
      <c r="L686" s="12" t="s">
        <v>11624</v>
      </c>
    </row>
    <row r="687" spans="1:13" ht="22.5" customHeight="1">
      <c r="A687" s="12" t="s">
        <v>12061</v>
      </c>
      <c r="B687" s="12" t="str" cm="1">
        <f t="array" ref="B687">_xlfn.REGEXEXTRACT(J687, "eid=([^&amp;]+)", 2)</f>
        <v>2-s2.0-85114169716</v>
      </c>
      <c r="C687" s="13">
        <v>0</v>
      </c>
      <c r="D687" s="12" t="s">
        <v>12062</v>
      </c>
      <c r="E687" s="12">
        <v>2021</v>
      </c>
      <c r="F687" s="14" t="s">
        <v>12063</v>
      </c>
      <c r="G687" s="12">
        <v>20</v>
      </c>
      <c r="H687" s="12">
        <v>5</v>
      </c>
      <c r="I687" s="14" t="s">
        <v>12064</v>
      </c>
      <c r="J687" s="14" t="s">
        <v>12065</v>
      </c>
      <c r="K687" s="12" t="s">
        <v>7972</v>
      </c>
      <c r="L687" s="12" t="s">
        <v>12066</v>
      </c>
      <c r="M687" s="12" t="s">
        <v>12067</v>
      </c>
    </row>
    <row r="688" spans="1:13" ht="22.5" customHeight="1">
      <c r="A688" s="12" t="s">
        <v>12069</v>
      </c>
      <c r="B688" s="12" t="str" cm="1">
        <f t="array" ref="B688">_xlfn.REGEXEXTRACT(J688, "eid=([^&amp;]+)", 2)</f>
        <v>2-s2.0-85132003930</v>
      </c>
      <c r="C688" s="13">
        <v>0</v>
      </c>
      <c r="D688" s="12" t="s">
        <v>12070</v>
      </c>
      <c r="E688" s="12">
        <v>2022</v>
      </c>
      <c r="F688" s="14" t="s">
        <v>8177</v>
      </c>
      <c r="G688" s="12">
        <v>395</v>
      </c>
      <c r="H688" s="12" t="s">
        <v>7969</v>
      </c>
      <c r="I688" s="14" t="s">
        <v>7969</v>
      </c>
      <c r="J688" s="14" t="s">
        <v>12071</v>
      </c>
      <c r="K688" s="12" t="s">
        <v>7972</v>
      </c>
      <c r="L688" s="12" t="s">
        <v>7985</v>
      </c>
      <c r="M688" s="12" t="s">
        <v>7969</v>
      </c>
    </row>
    <row r="689" spans="1:13" ht="22.5" customHeight="1">
      <c r="A689" s="12" t="s">
        <v>12073</v>
      </c>
      <c r="B689" s="12" t="str" cm="1">
        <f t="array" ref="B689">_xlfn.REGEXEXTRACT(J689, "eid=([^&amp;]+)", 2)</f>
        <v>2-s2.0-85112803652</v>
      </c>
      <c r="C689" s="13">
        <v>0</v>
      </c>
      <c r="D689" s="12" t="s">
        <v>12074</v>
      </c>
      <c r="E689" s="12">
        <v>2021</v>
      </c>
      <c r="F689" s="14" t="s">
        <v>12075</v>
      </c>
      <c r="G689" s="12" t="s">
        <v>7969</v>
      </c>
      <c r="H689" s="12" t="s">
        <v>7969</v>
      </c>
      <c r="I689" s="14" t="s">
        <v>12076</v>
      </c>
      <c r="J689" s="14" t="s">
        <v>12077</v>
      </c>
      <c r="K689" s="12" t="s">
        <v>7972</v>
      </c>
      <c r="L689" s="12" t="s">
        <v>8102</v>
      </c>
      <c r="M689" s="12" t="s">
        <v>12078</v>
      </c>
    </row>
    <row r="690" spans="1:13" ht="22.5" customHeight="1">
      <c r="A690" s="12" t="s">
        <v>12080</v>
      </c>
      <c r="B690" s="12" t="str" cm="1">
        <f t="array" ref="B690">_xlfn.REGEXEXTRACT(J690, "eid=([^&amp;]+)", 2)</f>
        <v>2-s2.0-85114805080</v>
      </c>
      <c r="C690" s="13">
        <v>0</v>
      </c>
      <c r="D690" s="12" t="s">
        <v>12081</v>
      </c>
      <c r="E690" s="12">
        <v>2021</v>
      </c>
      <c r="F690" s="14" t="s">
        <v>8024</v>
      </c>
      <c r="G690" s="12">
        <v>110</v>
      </c>
      <c r="H690" s="12" t="s">
        <v>7969</v>
      </c>
      <c r="I690" s="14" t="s">
        <v>12082</v>
      </c>
      <c r="J690" s="14" t="s">
        <v>12083</v>
      </c>
      <c r="K690" s="12" t="s">
        <v>7972</v>
      </c>
      <c r="L690" s="12" t="s">
        <v>8027</v>
      </c>
    </row>
    <row r="691" spans="1:13" ht="22.5" customHeight="1">
      <c r="A691" s="12" t="s">
        <v>12085</v>
      </c>
      <c r="B691" s="12" t="str" cm="1">
        <f t="array" ref="B691">_xlfn.REGEXEXTRACT(J691, "eid=([^&amp;]+)", 2)</f>
        <v>2-s2.0-85115817607</v>
      </c>
      <c r="C691" s="13">
        <v>0</v>
      </c>
      <c r="D691" s="12" t="s">
        <v>12086</v>
      </c>
      <c r="E691" s="12">
        <v>2021</v>
      </c>
      <c r="F691" s="14" t="s">
        <v>12009</v>
      </c>
      <c r="G691" s="12" t="s">
        <v>7969</v>
      </c>
      <c r="H691" s="12" t="s">
        <v>7969</v>
      </c>
      <c r="I691" s="14" t="s">
        <v>12087</v>
      </c>
      <c r="J691" s="14" t="s">
        <v>12088</v>
      </c>
      <c r="K691" s="12" t="s">
        <v>7972</v>
      </c>
      <c r="L691" s="12" t="s">
        <v>8078</v>
      </c>
      <c r="M691" s="12" t="s">
        <v>12089</v>
      </c>
    </row>
    <row r="692" spans="1:13" ht="22.5" customHeight="1">
      <c r="A692" s="12" t="s">
        <v>12091</v>
      </c>
      <c r="B692" s="12" t="str" cm="1">
        <f t="array" ref="B692">_xlfn.REGEXEXTRACT(J692, "eid=([^&amp;]+)", 2)</f>
        <v>2-s2.0-85120040930</v>
      </c>
      <c r="C692" s="13">
        <v>0</v>
      </c>
      <c r="D692" s="12" t="s">
        <v>12092</v>
      </c>
      <c r="E692" s="12">
        <v>2022</v>
      </c>
      <c r="F692" s="14" t="s">
        <v>8269</v>
      </c>
      <c r="G692" s="12" t="s">
        <v>7969</v>
      </c>
      <c r="H692" s="12" t="s">
        <v>7969</v>
      </c>
      <c r="I692" s="14" t="s">
        <v>12093</v>
      </c>
      <c r="J692" s="14" t="s">
        <v>12094</v>
      </c>
      <c r="K692" s="12" t="s">
        <v>7972</v>
      </c>
      <c r="L692" s="12" t="s">
        <v>7985</v>
      </c>
      <c r="M692" s="12" t="s">
        <v>12095</v>
      </c>
    </row>
    <row r="693" spans="1:13" ht="22.5" customHeight="1">
      <c r="A693" s="12" t="s">
        <v>12097</v>
      </c>
      <c r="B693" s="12" t="str" cm="1">
        <f t="array" ref="B693">_xlfn.REGEXEXTRACT(J693, "eid=([^&amp;]+)", 2)</f>
        <v>2-s2.0-85142014288</v>
      </c>
      <c r="C693" s="13">
        <v>0</v>
      </c>
      <c r="D693" s="12" t="s">
        <v>12098</v>
      </c>
      <c r="E693" s="12">
        <v>2022</v>
      </c>
      <c r="F693" s="14" t="s">
        <v>8781</v>
      </c>
      <c r="G693" s="12">
        <v>3260</v>
      </c>
      <c r="H693" s="12" t="s">
        <v>7969</v>
      </c>
      <c r="I693" s="14" t="s">
        <v>12099</v>
      </c>
      <c r="J693" s="14" t="s">
        <v>12100</v>
      </c>
      <c r="K693" s="12" t="s">
        <v>7972</v>
      </c>
      <c r="L693" s="12" t="s">
        <v>8784</v>
      </c>
      <c r="M693" s="12" t="s">
        <v>7969</v>
      </c>
    </row>
    <row r="694" spans="1:13" ht="22.5" customHeight="1">
      <c r="A694" s="12" t="s">
        <v>12102</v>
      </c>
      <c r="B694" s="12" t="str" cm="1">
        <f t="array" ref="B694">_xlfn.REGEXEXTRACT(J694, "eid=([^&amp;]+)", 2)</f>
        <v>2-s2.0-85135015718</v>
      </c>
      <c r="C694" s="13">
        <v>0</v>
      </c>
      <c r="D694" s="12" t="s">
        <v>12103</v>
      </c>
      <c r="E694" s="12">
        <v>2022</v>
      </c>
      <c r="F694" s="14" t="s">
        <v>8177</v>
      </c>
      <c r="G694" s="12">
        <v>501</v>
      </c>
      <c r="H694" s="12" t="s">
        <v>7969</v>
      </c>
      <c r="I694" s="14" t="s">
        <v>12104</v>
      </c>
      <c r="J694" s="14" t="s">
        <v>12105</v>
      </c>
      <c r="K694" s="12" t="s">
        <v>7972</v>
      </c>
      <c r="L694" s="12" t="s">
        <v>7985</v>
      </c>
      <c r="M694" s="12" t="s">
        <v>12106</v>
      </c>
    </row>
    <row r="695" spans="1:13" ht="22.5" customHeight="1">
      <c r="A695" s="12" t="s">
        <v>12108</v>
      </c>
      <c r="B695" s="12" t="str" cm="1">
        <f t="array" ref="B695">_xlfn.REGEXEXTRACT(J695, "eid=([^&amp;]+)", 2)</f>
        <v>2-s2.0-85127876447</v>
      </c>
      <c r="C695" s="13">
        <v>0</v>
      </c>
      <c r="D695" s="12" t="s">
        <v>12109</v>
      </c>
      <c r="E695" s="12">
        <v>2022</v>
      </c>
      <c r="F695" s="14" t="s">
        <v>5616</v>
      </c>
      <c r="G695" s="12" t="s">
        <v>7969</v>
      </c>
      <c r="H695" s="12" t="s">
        <v>7969</v>
      </c>
      <c r="I695" s="14" t="s">
        <v>12110</v>
      </c>
      <c r="J695" s="14" t="s">
        <v>12111</v>
      </c>
      <c r="K695" s="12" t="s">
        <v>7972</v>
      </c>
      <c r="L695" s="12" t="s">
        <v>7985</v>
      </c>
      <c r="M695" s="12" t="s">
        <v>12112</v>
      </c>
    </row>
    <row r="696" spans="1:13" ht="22.5" customHeight="1">
      <c r="A696" s="12" t="s">
        <v>12114</v>
      </c>
      <c r="B696" s="12" t="str" cm="1">
        <f t="array" ref="B696">_xlfn.REGEXEXTRACT(J696, "eid=([^&amp;]+)", 2)</f>
        <v>2-s2.0-85125492049</v>
      </c>
      <c r="C696" s="13">
        <v>0</v>
      </c>
      <c r="D696" s="12" t="s">
        <v>12115</v>
      </c>
      <c r="E696" s="12">
        <v>2022</v>
      </c>
      <c r="F696" s="14" t="s">
        <v>12116</v>
      </c>
      <c r="G696" s="12">
        <v>2022</v>
      </c>
      <c r="H696" s="12">
        <v>23</v>
      </c>
      <c r="I696" s="14" t="s">
        <v>12117</v>
      </c>
      <c r="J696" s="14" t="s">
        <v>12118</v>
      </c>
      <c r="K696" s="12" t="s">
        <v>7972</v>
      </c>
      <c r="L696" s="12" t="s">
        <v>12119</v>
      </c>
      <c r="M696" s="12" t="s">
        <v>7969</v>
      </c>
    </row>
    <row r="697" spans="1:13" ht="22.5" customHeight="1">
      <c r="A697" s="12" t="s">
        <v>12121</v>
      </c>
      <c r="B697" s="12" t="str" cm="1">
        <f t="array" ref="B697">_xlfn.REGEXEXTRACT(J697, "eid=([^&amp;]+)", 2)</f>
        <v>2-s2.0-85150137606</v>
      </c>
      <c r="C697" s="13">
        <v>0</v>
      </c>
      <c r="D697" s="12" t="s">
        <v>12122</v>
      </c>
      <c r="E697" s="12">
        <v>2021</v>
      </c>
      <c r="F697" s="14" t="s">
        <v>12123</v>
      </c>
      <c r="G697" s="12" t="s">
        <v>7969</v>
      </c>
      <c r="H697" s="12" t="s">
        <v>7969</v>
      </c>
      <c r="I697" s="14" t="s">
        <v>12124</v>
      </c>
      <c r="J697" s="14" t="s">
        <v>12125</v>
      </c>
      <c r="K697" s="12" t="s">
        <v>7972</v>
      </c>
      <c r="L697" s="12" t="s">
        <v>12126</v>
      </c>
      <c r="M697" s="12" t="s">
        <v>12127</v>
      </c>
    </row>
    <row r="698" spans="1:13" ht="22.5" customHeight="1">
      <c r="A698" s="12" t="s">
        <v>12129</v>
      </c>
      <c r="B698" s="12" t="str" cm="1">
        <f t="array" ref="B698">_xlfn.REGEXEXTRACT(J698, "eid=([^&amp;]+)", 2)</f>
        <v>2-s2.0-85121378816</v>
      </c>
      <c r="C698" s="13">
        <v>0</v>
      </c>
      <c r="D698" s="12" t="s">
        <v>12130</v>
      </c>
      <c r="E698" s="12">
        <v>2021</v>
      </c>
      <c r="F698" s="14" t="s">
        <v>8177</v>
      </c>
      <c r="G698" s="12">
        <v>187</v>
      </c>
      <c r="H698" s="12" t="s">
        <v>7969</v>
      </c>
      <c r="I698" s="14" t="s">
        <v>12131</v>
      </c>
      <c r="J698" s="14" t="s">
        <v>12132</v>
      </c>
      <c r="K698" s="12" t="s">
        <v>7972</v>
      </c>
      <c r="L698" s="12" t="s">
        <v>7985</v>
      </c>
      <c r="M698" s="12" t="s">
        <v>12133</v>
      </c>
    </row>
    <row r="699" spans="1:13" ht="22.5" customHeight="1">
      <c r="A699" s="12" t="s">
        <v>12134</v>
      </c>
      <c r="B699" s="12" t="e" cm="1" vm="1">
        <f t="array" ref="B699">_xlfn.REGEXEXTRACT(J699, "eid=([^&amp;]+)", 2)</f>
        <v>#N/A</v>
      </c>
      <c r="C699" s="13">
        <v>0</v>
      </c>
      <c r="D699" s="12" t="s">
        <v>12135</v>
      </c>
      <c r="E699" s="12"/>
      <c r="F699" s="14"/>
      <c r="G699" s="12"/>
      <c r="H699" s="12"/>
      <c r="I699" s="14"/>
      <c r="J699" s="14"/>
      <c r="K699" s="12"/>
      <c r="L699" s="12"/>
    </row>
    <row r="700" spans="1:13" ht="22.5" customHeight="1">
      <c r="A700" s="12" t="s">
        <v>12137</v>
      </c>
      <c r="B700" s="12" t="str" cm="1">
        <f t="array" ref="B700">_xlfn.REGEXEXTRACT(J700, "eid=([^&amp;]+)", 2)</f>
        <v>2-s2.0-85126454630</v>
      </c>
      <c r="C700" s="13">
        <v>0</v>
      </c>
      <c r="D700" s="12" t="s">
        <v>12138</v>
      </c>
      <c r="E700" s="12">
        <v>2021</v>
      </c>
      <c r="F700" s="14" t="s">
        <v>12139</v>
      </c>
      <c r="G700" s="12" t="s">
        <v>7969</v>
      </c>
      <c r="H700" s="12" t="s">
        <v>7969</v>
      </c>
      <c r="I700" s="14" t="s">
        <v>12140</v>
      </c>
      <c r="J700" s="14" t="s">
        <v>12141</v>
      </c>
      <c r="K700" s="12" t="s">
        <v>7972</v>
      </c>
      <c r="L700" s="12" t="s">
        <v>8102</v>
      </c>
      <c r="M700" s="12" t="s">
        <v>12142</v>
      </c>
    </row>
    <row r="701" spans="1:13" ht="22.5" customHeight="1">
      <c r="A701" s="12" t="s">
        <v>12144</v>
      </c>
      <c r="B701" s="12" t="str" cm="1">
        <f t="array" ref="B701">_xlfn.REGEXEXTRACT(J701, "eid=([^&amp;]+)", 2)</f>
        <v>2-s2.0-85121913388</v>
      </c>
      <c r="C701" s="13">
        <v>0</v>
      </c>
      <c r="D701" s="12" t="s">
        <v>12145</v>
      </c>
      <c r="E701" s="12">
        <v>2021</v>
      </c>
      <c r="F701" s="14" t="s">
        <v>8831</v>
      </c>
      <c r="G701" s="12">
        <v>13138</v>
      </c>
      <c r="H701" s="12" t="s">
        <v>7969</v>
      </c>
      <c r="I701" s="14" t="s">
        <v>12146</v>
      </c>
      <c r="J701" s="14" t="s">
        <v>12147</v>
      </c>
      <c r="K701" s="12" t="s">
        <v>7972</v>
      </c>
      <c r="L701" s="12" t="s">
        <v>7985</v>
      </c>
      <c r="M701" s="12" t="s">
        <v>12148</v>
      </c>
    </row>
    <row r="702" spans="1:13" ht="22.5" customHeight="1">
      <c r="A702" s="12" t="s">
        <v>12150</v>
      </c>
      <c r="B702" s="12" t="str" cm="1">
        <f t="array" ref="B702">_xlfn.REGEXEXTRACT(J702, "eid=([^&amp;]+)", 2)</f>
        <v>2-s2.0-85097345823</v>
      </c>
      <c r="C702" s="13">
        <v>0</v>
      </c>
      <c r="D702" s="12" t="s">
        <v>12151</v>
      </c>
      <c r="E702" s="12">
        <v>2021</v>
      </c>
      <c r="F702" s="14" t="s">
        <v>8289</v>
      </c>
      <c r="G702" s="12">
        <v>129</v>
      </c>
      <c r="H702" s="12" t="s">
        <v>7969</v>
      </c>
      <c r="I702" s="14" t="s">
        <v>12152</v>
      </c>
      <c r="J702" s="14" t="s">
        <v>12153</v>
      </c>
      <c r="K702" s="12" t="s">
        <v>7972</v>
      </c>
      <c r="L702" s="12" t="s">
        <v>8027</v>
      </c>
    </row>
    <row r="703" spans="1:13" ht="22.5" customHeight="1">
      <c r="A703" s="12" t="s">
        <v>12154</v>
      </c>
      <c r="B703" s="12" t="str" cm="1">
        <f t="array" ref="B703">_xlfn.REGEXEXTRACT(J703, "eid=([^&amp;]+)", 2)</f>
        <v>2-s2.0-85112464222</v>
      </c>
      <c r="C703" s="13">
        <v>0</v>
      </c>
      <c r="D703" s="12" t="s">
        <v>3633</v>
      </c>
      <c r="E703" s="12">
        <v>2021</v>
      </c>
      <c r="F703" s="14" t="s">
        <v>8328</v>
      </c>
      <c r="G703" s="12" t="s">
        <v>7969</v>
      </c>
      <c r="H703" s="12" t="s">
        <v>7969</v>
      </c>
      <c r="I703" s="14" t="s">
        <v>12155</v>
      </c>
      <c r="J703" s="14" t="s">
        <v>12156</v>
      </c>
      <c r="K703" s="12" t="s">
        <v>7972</v>
      </c>
      <c r="L703" s="12" t="s">
        <v>8324</v>
      </c>
      <c r="M703" s="12" t="s">
        <v>3632</v>
      </c>
    </row>
    <row r="704" spans="1:13" ht="22.5" customHeight="1">
      <c r="A704" s="12" t="s">
        <v>12158</v>
      </c>
      <c r="B704" s="12" t="str" cm="1">
        <f t="array" ref="B704">_xlfn.REGEXEXTRACT(J704, "eid=([^&amp;]+)", 2)</f>
        <v>2-s2.0-85117295092</v>
      </c>
      <c r="C704" s="13">
        <v>0</v>
      </c>
      <c r="D704" s="12" t="s">
        <v>12159</v>
      </c>
      <c r="E704" s="12">
        <v>2021</v>
      </c>
      <c r="F704" s="14" t="s">
        <v>12160</v>
      </c>
      <c r="G704" s="12">
        <v>2021</v>
      </c>
      <c r="H704" s="12" t="s">
        <v>7969</v>
      </c>
      <c r="I704" s="14" t="s">
        <v>12161</v>
      </c>
      <c r="J704" s="14" t="s">
        <v>12162</v>
      </c>
      <c r="K704" s="12" t="s">
        <v>7972</v>
      </c>
      <c r="L704" s="12" t="s">
        <v>11624</v>
      </c>
    </row>
    <row r="705" spans="1:13" ht="22.5" customHeight="1">
      <c r="A705" s="12" t="s">
        <v>12164</v>
      </c>
      <c r="B705" s="12" t="str" cm="1">
        <f t="array" ref="B705">_xlfn.REGEXEXTRACT(J705, "eid=([^&amp;]+)", 2)</f>
        <v>2-s2.0-85107197542</v>
      </c>
      <c r="C705" s="13">
        <v>0</v>
      </c>
      <c r="D705" s="12" t="s">
        <v>12165</v>
      </c>
      <c r="E705" s="12">
        <v>2021</v>
      </c>
      <c r="F705" s="14" t="s">
        <v>8491</v>
      </c>
      <c r="G705" s="12">
        <v>9</v>
      </c>
      <c r="H705" s="12" t="s">
        <v>7969</v>
      </c>
      <c r="I705" s="14" t="s">
        <v>12166</v>
      </c>
      <c r="J705" s="14" t="s">
        <v>12167</v>
      </c>
      <c r="K705" s="12" t="s">
        <v>7972</v>
      </c>
      <c r="L705" s="12" t="s">
        <v>8102</v>
      </c>
    </row>
    <row r="706" spans="1:13" ht="22.5" customHeight="1">
      <c r="A706" s="12" t="s">
        <v>12169</v>
      </c>
      <c r="B706" s="12" t="str" cm="1">
        <f t="array" ref="B706">_xlfn.REGEXEXTRACT(J706, "eid=([^&amp;]+)", 2)</f>
        <v>2-s2.0-85106347649</v>
      </c>
      <c r="C706" s="13">
        <v>0</v>
      </c>
      <c r="D706" s="12" t="s">
        <v>12170</v>
      </c>
      <c r="E706" s="12">
        <v>2021</v>
      </c>
      <c r="F706" s="14" t="s">
        <v>12171</v>
      </c>
      <c r="G706" s="12">
        <v>2021</v>
      </c>
      <c r="H706" s="12" t="s">
        <v>7969</v>
      </c>
      <c r="I706" s="14" t="s">
        <v>12172</v>
      </c>
      <c r="J706" s="14" t="s">
        <v>12173</v>
      </c>
      <c r="K706" s="12" t="s">
        <v>7972</v>
      </c>
      <c r="L706" s="12" t="s">
        <v>11624</v>
      </c>
    </row>
    <row r="707" spans="1:13" ht="22.5" customHeight="1">
      <c r="A707" s="12" t="s">
        <v>12175</v>
      </c>
      <c r="B707" s="12" t="str" cm="1">
        <f t="array" ref="B707">_xlfn.REGEXEXTRACT(J707, "eid=([^&amp;]+)", 2)</f>
        <v>2-s2.0-85122874577</v>
      </c>
      <c r="C707" s="13">
        <v>0</v>
      </c>
      <c r="D707" s="12" t="s">
        <v>12176</v>
      </c>
      <c r="E707" s="12">
        <v>2021</v>
      </c>
      <c r="F707" s="14" t="s">
        <v>9013</v>
      </c>
      <c r="G707" s="12">
        <v>196</v>
      </c>
      <c r="H707" s="12" t="s">
        <v>7969</v>
      </c>
      <c r="I707" s="14" t="s">
        <v>11405</v>
      </c>
      <c r="J707" s="14" t="s">
        <v>12177</v>
      </c>
      <c r="K707" s="12" t="s">
        <v>7972</v>
      </c>
      <c r="L707" s="12" t="s">
        <v>7993</v>
      </c>
    </row>
    <row r="708" spans="1:13" ht="22.5" customHeight="1">
      <c r="A708" s="12" t="s">
        <v>12179</v>
      </c>
      <c r="B708" s="12" t="str" cm="1">
        <f t="array" ref="B708">_xlfn.REGEXEXTRACT(J708, "eid=([^&amp;]+)", 2)</f>
        <v>2-s2.0-85116369551</v>
      </c>
      <c r="C708" s="13">
        <v>0</v>
      </c>
      <c r="D708" s="12" t="s">
        <v>12180</v>
      </c>
      <c r="E708" s="12">
        <v>2021</v>
      </c>
      <c r="F708" s="14" t="s">
        <v>12160</v>
      </c>
      <c r="G708" s="12">
        <v>2021</v>
      </c>
      <c r="H708" s="12" t="s">
        <v>7969</v>
      </c>
      <c r="I708" s="14" t="s">
        <v>12181</v>
      </c>
      <c r="J708" s="14" t="s">
        <v>12182</v>
      </c>
      <c r="K708" s="12" t="s">
        <v>7972</v>
      </c>
      <c r="L708" s="12" t="s">
        <v>11624</v>
      </c>
    </row>
    <row r="709" spans="1:13" ht="22.5" customHeight="1">
      <c r="A709" s="12" t="s">
        <v>12184</v>
      </c>
      <c r="B709" s="12" t="str" cm="1">
        <f t="array" ref="B709">_xlfn.REGEXEXTRACT(J709, "eid=([^&amp;]+)", 2)</f>
        <v>2-s2.0-85126962601</v>
      </c>
      <c r="C709" s="13">
        <v>0</v>
      </c>
      <c r="D709" s="12" t="s">
        <v>12185</v>
      </c>
      <c r="E709" s="12">
        <v>2021</v>
      </c>
      <c r="F709" s="14" t="s">
        <v>12186</v>
      </c>
      <c r="G709" s="12" t="s">
        <v>7969</v>
      </c>
      <c r="H709" s="12" t="s">
        <v>7969</v>
      </c>
      <c r="I709" s="14" t="s">
        <v>12187</v>
      </c>
      <c r="J709" s="14" t="s">
        <v>12188</v>
      </c>
      <c r="K709" s="12" t="s">
        <v>7972</v>
      </c>
      <c r="L709" s="12" t="s">
        <v>8102</v>
      </c>
      <c r="M709" s="12" t="s">
        <v>12189</v>
      </c>
    </row>
    <row r="710" spans="1:13" ht="22.5" customHeight="1">
      <c r="A710" s="12" t="s">
        <v>12191</v>
      </c>
      <c r="B710" s="12" t="str" cm="1">
        <f t="array" ref="B710">_xlfn.REGEXEXTRACT(J710, "eid=([^&amp;]+)", 2)</f>
        <v>2-s2.0-85105806375</v>
      </c>
      <c r="C710" s="13">
        <v>0</v>
      </c>
      <c r="D710" s="12" t="s">
        <v>12192</v>
      </c>
      <c r="E710" s="12">
        <v>2021</v>
      </c>
      <c r="F710" s="14" t="s">
        <v>8261</v>
      </c>
      <c r="G710" s="12">
        <v>12</v>
      </c>
      <c r="H710" s="12">
        <v>4</v>
      </c>
      <c r="I710" s="14" t="s">
        <v>12193</v>
      </c>
      <c r="J710" s="14" t="s">
        <v>12194</v>
      </c>
      <c r="K710" s="12" t="s">
        <v>7972</v>
      </c>
      <c r="L710" s="12" t="s">
        <v>8264</v>
      </c>
    </row>
    <row r="711" spans="1:13" ht="22.5" customHeight="1">
      <c r="A711" s="12" t="s">
        <v>12196</v>
      </c>
      <c r="B711" s="12" t="str" cm="1">
        <f t="array" ref="B711">_xlfn.REGEXEXTRACT(J711, "eid=([^&amp;]+)", 2)</f>
        <v>2-s2.0-85127270008</v>
      </c>
      <c r="C711" s="13">
        <v>0</v>
      </c>
      <c r="D711" s="12" t="s">
        <v>12197</v>
      </c>
      <c r="E711" s="12">
        <v>2021</v>
      </c>
      <c r="F711" s="14" t="s">
        <v>12198</v>
      </c>
      <c r="G711" s="12" t="s">
        <v>7969</v>
      </c>
      <c r="H711" s="12" t="s">
        <v>7969</v>
      </c>
      <c r="I711" s="14" t="s">
        <v>12199</v>
      </c>
      <c r="J711" s="14" t="s">
        <v>12200</v>
      </c>
      <c r="K711" s="12" t="s">
        <v>7972</v>
      </c>
      <c r="L711" s="12" t="s">
        <v>8102</v>
      </c>
    </row>
    <row r="712" spans="1:13" ht="22.5" customHeight="1">
      <c r="A712" s="12" t="s">
        <v>12202</v>
      </c>
      <c r="B712" s="12" t="str" cm="1">
        <f t="array" ref="B712">_xlfn.REGEXEXTRACT(J712, "eid=([^&amp;]+)", 2)</f>
        <v>2-s2.0-85109128149</v>
      </c>
      <c r="C712" s="13">
        <v>0</v>
      </c>
      <c r="D712" s="12" t="s">
        <v>12203</v>
      </c>
      <c r="E712" s="12">
        <v>2021</v>
      </c>
      <c r="F712" s="14" t="s">
        <v>8261</v>
      </c>
      <c r="G712" s="12">
        <v>12</v>
      </c>
      <c r="H712" s="12">
        <v>6</v>
      </c>
      <c r="I712" s="14" t="s">
        <v>12204</v>
      </c>
      <c r="J712" s="14" t="s">
        <v>12205</v>
      </c>
      <c r="K712" s="12" t="s">
        <v>7972</v>
      </c>
      <c r="L712" s="12" t="s">
        <v>8264</v>
      </c>
    </row>
    <row r="713" spans="1:13" ht="22.5" customHeight="1">
      <c r="A713" s="12" t="s">
        <v>12206</v>
      </c>
      <c r="B713" s="12" t="e" cm="1" vm="1">
        <f t="array" ref="B713">_xlfn.REGEXEXTRACT(J713, "eid=([^&amp;]+)", 2)</f>
        <v>#N/A</v>
      </c>
      <c r="C713" s="13">
        <v>0</v>
      </c>
      <c r="D713" s="12" t="s">
        <v>12207</v>
      </c>
      <c r="E713" s="12"/>
      <c r="F713" s="14"/>
      <c r="G713" s="12"/>
      <c r="H713" s="12"/>
      <c r="I713" s="14"/>
      <c r="J713" s="14"/>
      <c r="K713" s="12"/>
      <c r="L713" s="12"/>
    </row>
    <row r="714" spans="1:13" ht="22.5" customHeight="1">
      <c r="A714" s="12" t="s">
        <v>12209</v>
      </c>
      <c r="B714" s="12" t="str" cm="1">
        <f t="array" ref="B714">_xlfn.REGEXEXTRACT(J714, "eid=([^&amp;]+)", 2)</f>
        <v>2-s2.0-85125072054</v>
      </c>
      <c r="C714" s="13">
        <v>0</v>
      </c>
      <c r="D714" s="12" t="s">
        <v>12210</v>
      </c>
      <c r="E714" s="12">
        <v>2021</v>
      </c>
      <c r="F714" s="14" t="s">
        <v>12211</v>
      </c>
      <c r="G714" s="12" t="s">
        <v>7969</v>
      </c>
      <c r="H714" s="12" t="s">
        <v>7969</v>
      </c>
      <c r="I714" s="14" t="s">
        <v>12212</v>
      </c>
      <c r="J714" s="14" t="s">
        <v>12213</v>
      </c>
      <c r="K714" s="12" t="s">
        <v>7972</v>
      </c>
      <c r="L714" s="12" t="s">
        <v>8102</v>
      </c>
      <c r="M714" s="12" t="s">
        <v>12214</v>
      </c>
    </row>
    <row r="715" spans="1:13" ht="22.5" customHeight="1">
      <c r="A715" s="12" t="s">
        <v>12216</v>
      </c>
      <c r="B715" s="12" t="str" cm="1">
        <f t="array" ref="B715">_xlfn.REGEXEXTRACT(J715, "eid=([^&amp;]+)", 2)</f>
        <v>2-s2.0-85099239576</v>
      </c>
      <c r="C715" s="13">
        <v>0</v>
      </c>
      <c r="D715" s="12" t="s">
        <v>12217</v>
      </c>
      <c r="E715" s="12">
        <v>2021</v>
      </c>
      <c r="F715" s="14" t="s">
        <v>12218</v>
      </c>
      <c r="G715" s="12">
        <v>117</v>
      </c>
      <c r="H715" s="12" t="s">
        <v>7969</v>
      </c>
      <c r="I715" s="14" t="s">
        <v>12219</v>
      </c>
      <c r="J715" s="14" t="s">
        <v>12220</v>
      </c>
      <c r="K715" s="12" t="s">
        <v>7972</v>
      </c>
      <c r="L715" s="12" t="s">
        <v>7993</v>
      </c>
      <c r="M715" s="12" t="s">
        <v>12221</v>
      </c>
    </row>
    <row r="716" spans="1:13" ht="22.5" customHeight="1">
      <c r="A716" s="12" t="s">
        <v>12223</v>
      </c>
      <c r="B716" s="12" t="str" cm="1">
        <f t="array" ref="B716">_xlfn.REGEXEXTRACT(J716, "eid=([^&amp;]+)", 2)</f>
        <v>2-s2.0-85114586433</v>
      </c>
      <c r="C716" s="13">
        <v>0</v>
      </c>
      <c r="D716" s="12" t="s">
        <v>12224</v>
      </c>
      <c r="E716" s="12">
        <v>2021</v>
      </c>
      <c r="F716" s="14" t="s">
        <v>12225</v>
      </c>
      <c r="G716" s="12" t="s">
        <v>7969</v>
      </c>
      <c r="H716" s="12" t="s">
        <v>7969</v>
      </c>
      <c r="I716" s="14" t="s">
        <v>12226</v>
      </c>
      <c r="J716" s="14" t="s">
        <v>12227</v>
      </c>
      <c r="K716" s="12" t="s">
        <v>7972</v>
      </c>
      <c r="L716" s="12" t="s">
        <v>10359</v>
      </c>
      <c r="M716" s="12" t="s">
        <v>7969</v>
      </c>
    </row>
    <row r="717" spans="1:13" ht="22.5" customHeight="1">
      <c r="A717" s="12" t="s">
        <v>12229</v>
      </c>
      <c r="B717" s="12" t="str" cm="1">
        <f t="array" ref="B717">_xlfn.REGEXEXTRACT(J717, "eid=([^&amp;]+)", 2)</f>
        <v>2-s2.0-85090847334</v>
      </c>
      <c r="C717" s="13">
        <v>0</v>
      </c>
      <c r="D717" s="12" t="s">
        <v>12230</v>
      </c>
      <c r="E717" s="12">
        <v>2021</v>
      </c>
      <c r="F717" s="14" t="s">
        <v>12231</v>
      </c>
      <c r="G717" s="12">
        <v>58</v>
      </c>
      <c r="H717" s="12">
        <v>1</v>
      </c>
      <c r="I717" s="14" t="s">
        <v>12232</v>
      </c>
      <c r="J717" s="14" t="s">
        <v>12233</v>
      </c>
      <c r="K717" s="12" t="s">
        <v>7972</v>
      </c>
      <c r="L717" s="12" t="s">
        <v>8027</v>
      </c>
    </row>
    <row r="718" spans="1:13" ht="22.5" customHeight="1">
      <c r="A718" s="12" t="s">
        <v>12235</v>
      </c>
      <c r="B718" s="12" t="str" cm="1">
        <f t="array" ref="B718">_xlfn.REGEXEXTRACT(J718, "eid=([^&amp;]+)", 2)</f>
        <v>2-s2.0-85124692622</v>
      </c>
      <c r="C718" s="13">
        <v>0</v>
      </c>
      <c r="D718" s="12" t="s">
        <v>12236</v>
      </c>
      <c r="E718" s="12">
        <v>2021</v>
      </c>
      <c r="F718" s="14" t="s">
        <v>12237</v>
      </c>
      <c r="G718" s="12" t="s">
        <v>7969</v>
      </c>
      <c r="H718" s="12" t="s">
        <v>7969</v>
      </c>
      <c r="I718" s="14" t="s">
        <v>12238</v>
      </c>
      <c r="J718" s="14" t="s">
        <v>12239</v>
      </c>
      <c r="K718" s="12" t="s">
        <v>7972</v>
      </c>
      <c r="L718" s="12" t="s">
        <v>8102</v>
      </c>
      <c r="M718" s="12" t="s">
        <v>12240</v>
      </c>
    </row>
    <row r="719" spans="1:13" ht="22.5" customHeight="1">
      <c r="A719" s="12" t="s">
        <v>12242</v>
      </c>
      <c r="B719" s="12" t="str" cm="1">
        <f t="array" ref="B719">_xlfn.REGEXEXTRACT(J719, "eid=([^&amp;]+)", 2)</f>
        <v>2-s2.0-85124171398</v>
      </c>
      <c r="C719" s="13">
        <v>0</v>
      </c>
      <c r="D719" s="12" t="s">
        <v>12243</v>
      </c>
      <c r="E719" s="12">
        <v>2021</v>
      </c>
      <c r="F719" s="14" t="s">
        <v>12244</v>
      </c>
      <c r="G719" s="12" t="s">
        <v>7969</v>
      </c>
      <c r="H719" s="12" t="s">
        <v>7969</v>
      </c>
      <c r="I719" s="14" t="s">
        <v>12245</v>
      </c>
      <c r="J719" s="14" t="s">
        <v>12246</v>
      </c>
      <c r="K719" s="12" t="s">
        <v>7972</v>
      </c>
      <c r="L719" s="12" t="s">
        <v>8102</v>
      </c>
      <c r="M719" s="12" t="s">
        <v>12247</v>
      </c>
    </row>
    <row r="720" spans="1:13" ht="22.5" customHeight="1">
      <c r="A720" s="12" t="s">
        <v>12249</v>
      </c>
      <c r="B720" s="12" t="str" cm="1">
        <f t="array" ref="B720">_xlfn.REGEXEXTRACT(J720, "eid=([^&amp;]+)", 2)</f>
        <v>2-s2.0-85102516035</v>
      </c>
      <c r="C720" s="13">
        <v>0</v>
      </c>
      <c r="D720" s="12" t="s">
        <v>12250</v>
      </c>
      <c r="E720" s="12">
        <v>2021</v>
      </c>
      <c r="F720" s="14" t="s">
        <v>8781</v>
      </c>
      <c r="G720" s="12">
        <v>2786</v>
      </c>
      <c r="H720" s="12" t="s">
        <v>7969</v>
      </c>
      <c r="I720" s="14" t="s">
        <v>12251</v>
      </c>
      <c r="J720" s="14" t="s">
        <v>12252</v>
      </c>
      <c r="K720" s="12" t="s">
        <v>7972</v>
      </c>
      <c r="L720" s="12" t="s">
        <v>8784</v>
      </c>
      <c r="M720" s="12" t="s">
        <v>7969</v>
      </c>
    </row>
    <row r="721" spans="1:13" ht="22.5" customHeight="1">
      <c r="A721" s="12" t="s">
        <v>12254</v>
      </c>
      <c r="B721" s="12" t="str" cm="1">
        <f t="array" ref="B721">_xlfn.REGEXEXTRACT(J721, "eid=([^&amp;]+)", 2)</f>
        <v>2-s2.0-85104400963</v>
      </c>
      <c r="C721" s="13">
        <v>0</v>
      </c>
      <c r="D721" s="12" t="s">
        <v>12255</v>
      </c>
      <c r="E721" s="12">
        <v>2021</v>
      </c>
      <c r="F721" s="14" t="s">
        <v>12256</v>
      </c>
      <c r="G721" s="12" t="s">
        <v>7969</v>
      </c>
      <c r="H721" s="12" t="s">
        <v>7969</v>
      </c>
      <c r="I721" s="14" t="s">
        <v>12257</v>
      </c>
      <c r="J721" s="14" t="s">
        <v>12258</v>
      </c>
      <c r="K721" s="12" t="s">
        <v>7972</v>
      </c>
      <c r="L721" s="12" t="s">
        <v>8102</v>
      </c>
      <c r="M721" s="12" t="s">
        <v>12259</v>
      </c>
    </row>
    <row r="722" spans="1:13" ht="22.5" customHeight="1">
      <c r="A722" s="12" t="s">
        <v>12261</v>
      </c>
      <c r="B722" s="12" t="str" cm="1">
        <f t="array" ref="B722">_xlfn.REGEXEXTRACT(J722, "eid=([^&amp;]+)", 2)</f>
        <v>2-s2.0-85125352176</v>
      </c>
      <c r="C722" s="13">
        <v>0</v>
      </c>
      <c r="D722" s="16" t="s">
        <v>12262</v>
      </c>
      <c r="E722" s="12">
        <v>2021</v>
      </c>
      <c r="F722" s="14" t="s">
        <v>12263</v>
      </c>
      <c r="G722" s="12" t="s">
        <v>7969</v>
      </c>
      <c r="H722" s="12" t="s">
        <v>7969</v>
      </c>
      <c r="I722" s="14" t="s">
        <v>12264</v>
      </c>
      <c r="J722" s="14" t="s">
        <v>12265</v>
      </c>
      <c r="K722" s="12" t="s">
        <v>7972</v>
      </c>
      <c r="L722" s="12" t="s">
        <v>8102</v>
      </c>
      <c r="M722" s="12" t="s">
        <v>12266</v>
      </c>
    </row>
    <row r="723" spans="1:13" ht="22.5" customHeight="1">
      <c r="A723" s="12" t="s">
        <v>12268</v>
      </c>
      <c r="B723" s="12" t="str" cm="1">
        <f t="array" ref="B723">_xlfn.REGEXEXTRACT(J723, "eid=([^&amp;]+)", 2)</f>
        <v>2-s2.0-85115681193</v>
      </c>
      <c r="C723" s="13">
        <v>0</v>
      </c>
      <c r="D723" s="12" t="s">
        <v>12269</v>
      </c>
      <c r="E723" s="12">
        <v>2021</v>
      </c>
      <c r="F723" s="14" t="s">
        <v>8055</v>
      </c>
      <c r="G723" s="12">
        <v>1452</v>
      </c>
      <c r="H723" s="12" t="s">
        <v>7969</v>
      </c>
      <c r="I723" s="14" t="s">
        <v>12270</v>
      </c>
      <c r="J723" s="14" t="s">
        <v>12271</v>
      </c>
      <c r="K723" s="12" t="s">
        <v>7972</v>
      </c>
      <c r="L723" s="12" t="s">
        <v>7985</v>
      </c>
      <c r="M723" s="12" t="s">
        <v>12272</v>
      </c>
    </row>
    <row r="724" spans="1:13" ht="22.5" customHeight="1">
      <c r="A724" s="12" t="s">
        <v>12274</v>
      </c>
      <c r="B724" s="12" t="str" cm="1">
        <f t="array" ref="B724">_xlfn.REGEXEXTRACT(J724, "eid=([^&amp;]+)", 2)</f>
        <v>2-s2.0-85090087861</v>
      </c>
      <c r="C724" s="13">
        <v>0</v>
      </c>
      <c r="D724" s="12" t="s">
        <v>12275</v>
      </c>
      <c r="E724" s="12">
        <v>2021</v>
      </c>
      <c r="F724" s="14" t="s">
        <v>12276</v>
      </c>
      <c r="G724" s="12">
        <v>1251</v>
      </c>
      <c r="H724" s="12" t="s">
        <v>7969</v>
      </c>
      <c r="I724" s="14" t="s">
        <v>7969</v>
      </c>
      <c r="J724" s="14" t="s">
        <v>12277</v>
      </c>
      <c r="K724" s="12" t="s">
        <v>7972</v>
      </c>
      <c r="L724" s="12" t="s">
        <v>7978</v>
      </c>
      <c r="M724" s="12" t="s">
        <v>7969</v>
      </c>
    </row>
    <row r="725" spans="1:13" ht="22.5" customHeight="1">
      <c r="A725" s="12" t="s">
        <v>12279</v>
      </c>
      <c r="B725" s="12" t="str" cm="1">
        <f t="array" ref="B725">_xlfn.REGEXEXTRACT(J725, "eid=([^&amp;]+)", 2)</f>
        <v>2-s2.0-85122868558</v>
      </c>
      <c r="C725" s="13">
        <v>0</v>
      </c>
      <c r="D725" s="12" t="s">
        <v>12280</v>
      </c>
      <c r="E725" s="12">
        <v>2021</v>
      </c>
      <c r="F725" s="14" t="s">
        <v>9013</v>
      </c>
      <c r="G725" s="12">
        <v>196</v>
      </c>
      <c r="H725" s="12" t="s">
        <v>7969</v>
      </c>
      <c r="I725" s="14" t="s">
        <v>7969</v>
      </c>
      <c r="J725" s="14" t="s">
        <v>12281</v>
      </c>
      <c r="K725" s="12" t="s">
        <v>7972</v>
      </c>
      <c r="L725" s="12" t="s">
        <v>7993</v>
      </c>
      <c r="M725" s="12" t="s">
        <v>7969</v>
      </c>
    </row>
    <row r="726" spans="1:13" ht="22.5" customHeight="1">
      <c r="A726" s="12" t="s">
        <v>12283</v>
      </c>
      <c r="B726" s="12" t="str" cm="1">
        <f t="array" ref="B726">_xlfn.REGEXEXTRACT(J726, "eid=([^&amp;]+)", 2)</f>
        <v>2-s2.0-85127972761</v>
      </c>
      <c r="C726" s="13">
        <v>0</v>
      </c>
      <c r="D726" s="12" t="s">
        <v>12284</v>
      </c>
      <c r="E726" s="12">
        <v>2021</v>
      </c>
      <c r="F726" s="14" t="s">
        <v>12285</v>
      </c>
      <c r="G726" s="12" t="s">
        <v>7969</v>
      </c>
      <c r="H726" s="12" t="s">
        <v>7969</v>
      </c>
      <c r="I726" s="14" t="s">
        <v>12286</v>
      </c>
      <c r="J726" s="14" t="s">
        <v>12287</v>
      </c>
      <c r="K726" s="12" t="s">
        <v>7972</v>
      </c>
      <c r="L726" s="12" t="s">
        <v>8161</v>
      </c>
      <c r="M726" s="12" t="s">
        <v>12288</v>
      </c>
    </row>
    <row r="727" spans="1:13" ht="22.5" customHeight="1">
      <c r="A727" s="12" t="s">
        <v>12290</v>
      </c>
      <c r="B727" s="12" t="str" cm="1">
        <f t="array" ref="B727">_xlfn.REGEXEXTRACT(J727, "eid=([^&amp;]+)", 2)</f>
        <v>2-s2.0-85109171719</v>
      </c>
      <c r="C727" s="13">
        <v>0</v>
      </c>
      <c r="D727" s="12" t="s">
        <v>12291</v>
      </c>
      <c r="E727" s="12">
        <v>2021</v>
      </c>
      <c r="F727" s="14" t="s">
        <v>8261</v>
      </c>
      <c r="G727" s="12">
        <v>12</v>
      </c>
      <c r="H727" s="12">
        <v>6</v>
      </c>
      <c r="I727" s="14" t="s">
        <v>12292</v>
      </c>
      <c r="J727" s="14" t="s">
        <v>12293</v>
      </c>
      <c r="K727" s="12" t="s">
        <v>7972</v>
      </c>
      <c r="L727" s="12" t="s">
        <v>8264</v>
      </c>
    </row>
    <row r="728" spans="1:13" ht="22.5" customHeight="1">
      <c r="A728" s="12" t="s">
        <v>12295</v>
      </c>
      <c r="B728" s="12" t="str" cm="1">
        <f t="array" ref="B728">_xlfn.REGEXEXTRACT(J728, "eid=([^&amp;]+)", 2)</f>
        <v>2-s2.0-85123622676</v>
      </c>
      <c r="C728" s="13">
        <v>0</v>
      </c>
      <c r="D728" s="12" t="s">
        <v>12296</v>
      </c>
      <c r="E728" s="12">
        <v>2021</v>
      </c>
      <c r="F728" s="14" t="s">
        <v>12297</v>
      </c>
      <c r="G728" s="12" t="s">
        <v>7969</v>
      </c>
      <c r="H728" s="12" t="s">
        <v>7969</v>
      </c>
      <c r="I728" s="14" t="s">
        <v>12298</v>
      </c>
      <c r="J728" s="14" t="s">
        <v>12299</v>
      </c>
      <c r="K728" s="12" t="s">
        <v>7972</v>
      </c>
      <c r="L728" s="12" t="s">
        <v>8102</v>
      </c>
      <c r="M728" s="12" t="s">
        <v>12300</v>
      </c>
    </row>
    <row r="729" spans="1:13" ht="22.5" customHeight="1">
      <c r="A729" s="12" t="s">
        <v>12302</v>
      </c>
      <c r="B729" s="12" t="str" cm="1">
        <f t="array" ref="B729">_xlfn.REGEXEXTRACT(J729, "eid=([^&amp;]+)", 2)</f>
        <v>2-s2.0-85089350058</v>
      </c>
      <c r="C729" s="13">
        <v>0</v>
      </c>
      <c r="D729" s="12" t="s">
        <v>12303</v>
      </c>
      <c r="E729" s="12">
        <v>2021</v>
      </c>
      <c r="F729" s="14" t="s">
        <v>12276</v>
      </c>
      <c r="G729" s="12">
        <v>1167</v>
      </c>
      <c r="H729" s="12" t="s">
        <v>7969</v>
      </c>
      <c r="I729" s="14" t="s">
        <v>7969</v>
      </c>
      <c r="J729" s="14" t="s">
        <v>12304</v>
      </c>
      <c r="K729" s="12" t="s">
        <v>7972</v>
      </c>
      <c r="L729" s="12" t="s">
        <v>7978</v>
      </c>
      <c r="M729" s="12" t="s">
        <v>7969</v>
      </c>
    </row>
    <row r="730" spans="1:13" ht="22.5" customHeight="1">
      <c r="A730" s="12" t="s">
        <v>12306</v>
      </c>
      <c r="B730" s="12" t="str" cm="1">
        <f t="array" ref="B730">_xlfn.REGEXEXTRACT(J730, "eid=([^&amp;]+)", 2)</f>
        <v>2-s2.0-85125166529</v>
      </c>
      <c r="C730" s="13">
        <v>0</v>
      </c>
      <c r="D730" s="12" t="s">
        <v>12307</v>
      </c>
      <c r="E730" s="12">
        <v>2021</v>
      </c>
      <c r="F730" s="14" t="s">
        <v>12308</v>
      </c>
      <c r="G730" s="12" t="s">
        <v>7969</v>
      </c>
      <c r="H730" s="12" t="s">
        <v>7969</v>
      </c>
      <c r="I730" s="14" t="s">
        <v>12309</v>
      </c>
      <c r="J730" s="14" t="s">
        <v>12310</v>
      </c>
      <c r="K730" s="12" t="s">
        <v>7972</v>
      </c>
      <c r="L730" s="12" t="s">
        <v>8102</v>
      </c>
      <c r="M730" s="12" t="s">
        <v>12311</v>
      </c>
    </row>
    <row r="731" spans="1:13" ht="22.5" customHeight="1">
      <c r="A731" s="12" t="s">
        <v>12313</v>
      </c>
      <c r="B731" s="12" t="str" cm="1">
        <f t="array" ref="B731">_xlfn.REGEXEXTRACT(J731, "eid=([^&amp;]+)", 2)</f>
        <v>2-s2.0-85100117101</v>
      </c>
      <c r="C731" s="13">
        <v>0</v>
      </c>
      <c r="D731" s="12" t="s">
        <v>12314</v>
      </c>
      <c r="E731" s="12">
        <v>2021</v>
      </c>
      <c r="F731" s="14" t="s">
        <v>8009</v>
      </c>
      <c r="G731" s="12">
        <v>10</v>
      </c>
      <c r="H731" s="12">
        <v>3</v>
      </c>
      <c r="I731" s="14" t="s">
        <v>12315</v>
      </c>
      <c r="J731" s="14" t="s">
        <v>12316</v>
      </c>
      <c r="K731" s="12" t="s">
        <v>7972</v>
      </c>
      <c r="L731" s="12" t="s">
        <v>11745</v>
      </c>
    </row>
    <row r="732" spans="1:13" ht="22.5" customHeight="1">
      <c r="A732" s="12" t="s">
        <v>12318</v>
      </c>
      <c r="B732" s="12" t="str" cm="1">
        <f t="array" ref="B732">_xlfn.REGEXEXTRACT(J732, "eid=([^&amp;]+)", 2)</f>
        <v>2-s2.0-85100630213</v>
      </c>
      <c r="C732" s="13">
        <v>0</v>
      </c>
      <c r="D732" s="12" t="s">
        <v>12319</v>
      </c>
      <c r="E732" s="12">
        <v>2021</v>
      </c>
      <c r="F732" s="14" t="s">
        <v>8328</v>
      </c>
      <c r="G732" s="12" t="s">
        <v>7969</v>
      </c>
      <c r="H732" s="12" t="s">
        <v>7969</v>
      </c>
      <c r="I732" s="14" t="s">
        <v>12320</v>
      </c>
      <c r="J732" s="14" t="s">
        <v>12321</v>
      </c>
      <c r="K732" s="12" t="s">
        <v>7972</v>
      </c>
      <c r="L732" s="12" t="s">
        <v>8324</v>
      </c>
      <c r="M732" s="12" t="s">
        <v>12322</v>
      </c>
    </row>
    <row r="733" spans="1:13" ht="22.5" customHeight="1">
      <c r="A733" s="12" t="s">
        <v>12324</v>
      </c>
      <c r="B733" s="12" t="str" cm="1">
        <f t="array" ref="B733">_xlfn.REGEXEXTRACT(J733, "eid=([^&amp;]+)", 2)</f>
        <v>2-s2.0-85101706185</v>
      </c>
      <c r="C733" s="13">
        <v>0</v>
      </c>
      <c r="D733" s="12" t="s">
        <v>12325</v>
      </c>
      <c r="E733" s="12">
        <v>2020</v>
      </c>
      <c r="F733" s="14" t="s">
        <v>12326</v>
      </c>
      <c r="G733" s="12" t="s">
        <v>7969</v>
      </c>
      <c r="H733" s="12" t="s">
        <v>7969</v>
      </c>
      <c r="I733" s="14" t="s">
        <v>12327</v>
      </c>
      <c r="J733" s="14" t="s">
        <v>12328</v>
      </c>
      <c r="K733" s="12" t="s">
        <v>7972</v>
      </c>
      <c r="L733" s="12" t="s">
        <v>8102</v>
      </c>
      <c r="M733" s="12" t="s">
        <v>12329</v>
      </c>
    </row>
    <row r="734" spans="1:13" ht="22.5" customHeight="1">
      <c r="A734" s="12" t="s">
        <v>12331</v>
      </c>
      <c r="B734" s="12" t="str" cm="1">
        <f t="array" ref="B734">_xlfn.REGEXEXTRACT(J734, "eid=([^&amp;]+)", 2)</f>
        <v>2-s2.0-85112377627</v>
      </c>
      <c r="C734" s="13">
        <v>0</v>
      </c>
      <c r="D734" s="12" t="s">
        <v>12332</v>
      </c>
      <c r="E734" s="12">
        <v>2021</v>
      </c>
      <c r="F734" s="14" t="s">
        <v>8781</v>
      </c>
      <c r="G734" s="12">
        <v>2923</v>
      </c>
      <c r="H734" s="12" t="s">
        <v>7969</v>
      </c>
      <c r="I734" s="14" t="s">
        <v>12333</v>
      </c>
      <c r="J734" s="14" t="s">
        <v>12334</v>
      </c>
      <c r="K734" s="12" t="s">
        <v>7972</v>
      </c>
      <c r="L734" s="12" t="s">
        <v>8784</v>
      </c>
      <c r="M734" s="12" t="s">
        <v>7969</v>
      </c>
    </row>
    <row r="735" spans="1:13" ht="22.5" customHeight="1">
      <c r="A735" s="12" t="s">
        <v>12336</v>
      </c>
      <c r="B735" s="12" t="str" cm="1">
        <f t="array" ref="B735">_xlfn.REGEXEXTRACT(J735, "eid=([^&amp;]+)", 2)</f>
        <v>2-s2.0-85107820329</v>
      </c>
      <c r="C735" s="13">
        <v>0</v>
      </c>
      <c r="D735" s="12" t="s">
        <v>12337</v>
      </c>
      <c r="E735" s="12">
        <v>2021</v>
      </c>
      <c r="F735" s="14" t="s">
        <v>12338</v>
      </c>
      <c r="G735" s="12" t="s">
        <v>7969</v>
      </c>
      <c r="H735" s="12" t="s">
        <v>7969</v>
      </c>
      <c r="I735" s="14" t="s">
        <v>12339</v>
      </c>
      <c r="J735" s="14" t="s">
        <v>12340</v>
      </c>
      <c r="K735" s="12" t="s">
        <v>7972</v>
      </c>
      <c r="L735" s="12" t="s">
        <v>8102</v>
      </c>
      <c r="M735" s="12" t="s">
        <v>12341</v>
      </c>
    </row>
    <row r="736" spans="1:13" ht="22.5" customHeight="1">
      <c r="A736" s="12" t="s">
        <v>12343</v>
      </c>
      <c r="B736" s="12" t="str" cm="1">
        <f t="array" ref="B736">_xlfn.REGEXEXTRACT(J736, "eid=([^&amp;]+)", 2)</f>
        <v>2-s2.0-85123588666</v>
      </c>
      <c r="C736" s="13">
        <v>0</v>
      </c>
      <c r="D736" s="12" t="s">
        <v>12344</v>
      </c>
      <c r="E736" s="12">
        <v>2021</v>
      </c>
      <c r="F736" s="14" t="s">
        <v>12297</v>
      </c>
      <c r="G736" s="12" t="s">
        <v>7969</v>
      </c>
      <c r="H736" s="12" t="s">
        <v>7969</v>
      </c>
      <c r="I736" s="14" t="s">
        <v>12345</v>
      </c>
      <c r="J736" s="14" t="s">
        <v>12346</v>
      </c>
      <c r="K736" s="12" t="s">
        <v>7972</v>
      </c>
      <c r="L736" s="12" t="s">
        <v>8102</v>
      </c>
      <c r="M736" s="12" t="s">
        <v>12347</v>
      </c>
    </row>
    <row r="737" spans="1:13" ht="22.5" customHeight="1">
      <c r="A737" s="12" t="s">
        <v>12349</v>
      </c>
      <c r="B737" s="12" t="str" cm="1">
        <f t="array" ref="B737">_xlfn.REGEXEXTRACT(J737, "eid=([^&amp;]+)", 2)</f>
        <v>2-s2.0-85104608593</v>
      </c>
      <c r="C737" s="13">
        <v>0</v>
      </c>
      <c r="D737" s="12" t="s">
        <v>12350</v>
      </c>
      <c r="E737" s="12">
        <v>2021</v>
      </c>
      <c r="F737" s="14" t="s">
        <v>8491</v>
      </c>
      <c r="G737" s="12">
        <v>9</v>
      </c>
      <c r="H737" s="12" t="s">
        <v>7969</v>
      </c>
      <c r="I737" s="14" t="s">
        <v>12351</v>
      </c>
      <c r="J737" s="14" t="s">
        <v>12352</v>
      </c>
      <c r="K737" s="12" t="s">
        <v>7972</v>
      </c>
      <c r="L737" s="12" t="s">
        <v>8102</v>
      </c>
    </row>
    <row r="738" spans="1:13" ht="22.5" customHeight="1">
      <c r="A738" s="12" t="s">
        <v>12354</v>
      </c>
      <c r="B738" s="12" t="str" cm="1">
        <f t="array" ref="B738">_xlfn.REGEXEXTRACT(J738, "eid=([^&amp;]+)", 2)</f>
        <v>2-s2.0-85123595999</v>
      </c>
      <c r="C738" s="13">
        <v>0</v>
      </c>
      <c r="D738" s="12" t="s">
        <v>12355</v>
      </c>
      <c r="E738" s="12">
        <v>2021</v>
      </c>
      <c r="F738" s="14" t="s">
        <v>12356</v>
      </c>
      <c r="G738" s="12" t="s">
        <v>7969</v>
      </c>
      <c r="H738" s="12" t="s">
        <v>7969</v>
      </c>
      <c r="I738" s="14" t="s">
        <v>12357</v>
      </c>
      <c r="J738" s="14" t="s">
        <v>12358</v>
      </c>
      <c r="K738" s="12" t="s">
        <v>7972</v>
      </c>
      <c r="L738" s="12" t="s">
        <v>12359</v>
      </c>
    </row>
    <row r="739" spans="1:13" ht="22.5" customHeight="1">
      <c r="A739" s="12" t="s">
        <v>12361</v>
      </c>
      <c r="B739" s="12" t="str" cm="1">
        <f t="array" ref="B739">_xlfn.REGEXEXTRACT(J739, "eid=([^&amp;]+)", 2)</f>
        <v>2-s2.0-85098783585</v>
      </c>
      <c r="C739" s="13">
        <v>0</v>
      </c>
      <c r="D739" s="12" t="s">
        <v>12362</v>
      </c>
      <c r="E739" s="12">
        <v>2021</v>
      </c>
      <c r="F739" s="14" t="s">
        <v>12363</v>
      </c>
      <c r="G739" s="12">
        <v>18</v>
      </c>
      <c r="H739" s="12">
        <v>1</v>
      </c>
      <c r="I739" s="14" t="s">
        <v>12364</v>
      </c>
      <c r="J739" s="14" t="s">
        <v>12365</v>
      </c>
      <c r="K739" s="12" t="s">
        <v>7972</v>
      </c>
      <c r="L739" s="12" t="s">
        <v>12366</v>
      </c>
    </row>
    <row r="740" spans="1:13" ht="22.5" customHeight="1">
      <c r="A740" s="12" t="s">
        <v>12368</v>
      </c>
      <c r="B740" s="12" t="str" cm="1">
        <f t="array" ref="B740">_xlfn.REGEXEXTRACT(J740, "eid=([^&amp;]+)", 2)</f>
        <v>2-s2.0-85128705285</v>
      </c>
      <c r="C740" s="13">
        <v>0</v>
      </c>
      <c r="D740" s="12" t="s">
        <v>12369</v>
      </c>
      <c r="E740" s="12">
        <v>2021</v>
      </c>
      <c r="F740" s="14" t="s">
        <v>10477</v>
      </c>
      <c r="G740" s="12">
        <v>86</v>
      </c>
      <c r="H740" s="12" t="s">
        <v>7969</v>
      </c>
      <c r="I740" s="14" t="s">
        <v>12370</v>
      </c>
      <c r="J740" s="14" t="s">
        <v>12371</v>
      </c>
      <c r="K740" s="12" t="s">
        <v>7972</v>
      </c>
      <c r="L740" s="12" t="s">
        <v>7985</v>
      </c>
      <c r="M740" s="12" t="s">
        <v>12372</v>
      </c>
    </row>
    <row r="741" spans="1:13" ht="22.5" customHeight="1">
      <c r="A741" s="12" t="s">
        <v>12374</v>
      </c>
      <c r="B741" s="12" t="str" cm="1">
        <f t="array" ref="B741">_xlfn.REGEXEXTRACT(J741, "eid=([^&amp;]+)", 2)</f>
        <v>2-s2.0-85124806397</v>
      </c>
      <c r="C741" s="13">
        <v>0</v>
      </c>
      <c r="D741" s="12" t="s">
        <v>12375</v>
      </c>
      <c r="E741" s="12">
        <v>2021</v>
      </c>
      <c r="F741" s="14" t="s">
        <v>12376</v>
      </c>
      <c r="G741" s="12">
        <v>1</v>
      </c>
      <c r="H741" s="12" t="s">
        <v>7969</v>
      </c>
      <c r="I741" s="14" t="s">
        <v>12377</v>
      </c>
      <c r="J741" s="14" t="s">
        <v>12378</v>
      </c>
      <c r="K741" s="12" t="s">
        <v>7972</v>
      </c>
      <c r="L741" s="12" t="s">
        <v>8102</v>
      </c>
      <c r="M741" s="12" t="s">
        <v>12379</v>
      </c>
    </row>
    <row r="742" spans="1:13" ht="22.5" customHeight="1">
      <c r="A742" s="12" t="s">
        <v>12381</v>
      </c>
      <c r="B742" s="12" t="str" cm="1">
        <f t="array" ref="B742">_xlfn.REGEXEXTRACT(J742, "eid=([^&amp;]+)", 2)</f>
        <v>2-s2.0-85106677048</v>
      </c>
      <c r="C742" s="13">
        <v>0</v>
      </c>
      <c r="D742" s="12" t="s">
        <v>12382</v>
      </c>
      <c r="E742" s="12">
        <v>2021</v>
      </c>
      <c r="F742" s="14" t="s">
        <v>10051</v>
      </c>
      <c r="G742" s="12">
        <v>5</v>
      </c>
      <c r="H742" s="12">
        <v>2</v>
      </c>
      <c r="I742" s="14" t="s">
        <v>12383</v>
      </c>
      <c r="J742" s="14" t="s">
        <v>12384</v>
      </c>
      <c r="K742" s="12" t="s">
        <v>7972</v>
      </c>
      <c r="L742" s="12" t="s">
        <v>11745</v>
      </c>
    </row>
    <row r="743" spans="1:13" ht="22.5" customHeight="1">
      <c r="A743" s="12" t="s">
        <v>12386</v>
      </c>
      <c r="B743" s="12" t="str" cm="1">
        <f t="array" ref="B743">_xlfn.REGEXEXTRACT(J743, "eid=([^&amp;]+)", 2)</f>
        <v>2-s2.0-85102731245</v>
      </c>
      <c r="C743" s="13">
        <v>0</v>
      </c>
      <c r="D743" s="12" t="s">
        <v>12387</v>
      </c>
      <c r="E743" s="12">
        <v>2021</v>
      </c>
      <c r="F743" s="14" t="s">
        <v>12388</v>
      </c>
      <c r="G743" s="12">
        <v>18</v>
      </c>
      <c r="H743" s="12">
        <v>2</v>
      </c>
      <c r="I743" s="14" t="s">
        <v>12389</v>
      </c>
      <c r="J743" s="14" t="s">
        <v>12390</v>
      </c>
      <c r="K743" s="12" t="s">
        <v>7972</v>
      </c>
      <c r="L743" s="12" t="s">
        <v>8102</v>
      </c>
    </row>
    <row r="744" spans="1:13" ht="22.5" customHeight="1">
      <c r="A744" s="12" t="s">
        <v>12392</v>
      </c>
      <c r="B744" s="12" t="str" cm="1">
        <f t="array" ref="B744">_xlfn.REGEXEXTRACT(J744, "eid=([^&amp;]+)", 2)</f>
        <v>2-s2.0-85123474724</v>
      </c>
      <c r="C744" s="13">
        <v>0</v>
      </c>
      <c r="D744" s="12" t="s">
        <v>12393</v>
      </c>
      <c r="E744" s="12">
        <v>2021</v>
      </c>
      <c r="F744" s="14" t="s">
        <v>12394</v>
      </c>
      <c r="G744" s="12" t="s">
        <v>7969</v>
      </c>
      <c r="H744" s="12" t="s">
        <v>7969</v>
      </c>
      <c r="I744" s="14" t="s">
        <v>12395</v>
      </c>
      <c r="J744" s="14" t="s">
        <v>12396</v>
      </c>
      <c r="K744" s="12" t="s">
        <v>7972</v>
      </c>
      <c r="L744" s="12" t="s">
        <v>8102</v>
      </c>
    </row>
    <row r="745" spans="1:13" ht="22.5" customHeight="1">
      <c r="A745" s="12" t="s">
        <v>12398</v>
      </c>
      <c r="B745" s="12" t="str" cm="1">
        <f t="array" ref="B745">_xlfn.REGEXEXTRACT(J745, "eid=([^&amp;]+)", 2)</f>
        <v>2-s2.0-85111591840</v>
      </c>
      <c r="C745" s="13">
        <v>0</v>
      </c>
      <c r="D745" s="12" t="s">
        <v>12399</v>
      </c>
      <c r="E745" s="12">
        <v>2021</v>
      </c>
      <c r="F745" s="14" t="s">
        <v>8831</v>
      </c>
      <c r="G745" s="12">
        <v>12812</v>
      </c>
      <c r="H745" s="12" t="s">
        <v>7969</v>
      </c>
      <c r="I745" s="14" t="s">
        <v>12004</v>
      </c>
      <c r="J745" s="14" t="s">
        <v>12400</v>
      </c>
      <c r="K745" s="12" t="s">
        <v>7972</v>
      </c>
      <c r="L745" s="12" t="s">
        <v>7985</v>
      </c>
      <c r="M745" s="12" t="s">
        <v>12401</v>
      </c>
    </row>
    <row r="746" spans="1:13" ht="22.5" customHeight="1">
      <c r="A746" s="12" t="s">
        <v>12403</v>
      </c>
      <c r="B746" s="12" t="str" cm="1">
        <f t="array" ref="B746">_xlfn.REGEXEXTRACT(J746, "eid=([^&amp;]+)", 2)</f>
        <v>2-s2.0-85123801014</v>
      </c>
      <c r="C746" s="13">
        <v>0</v>
      </c>
      <c r="D746" s="12" t="s">
        <v>12404</v>
      </c>
      <c r="E746" s="12">
        <v>2021</v>
      </c>
      <c r="F746" s="14" t="s">
        <v>12405</v>
      </c>
      <c r="G746" s="12" t="s">
        <v>7969</v>
      </c>
      <c r="H746" s="12" t="s">
        <v>7969</v>
      </c>
      <c r="I746" s="14" t="s">
        <v>12406</v>
      </c>
      <c r="J746" s="14" t="s">
        <v>12407</v>
      </c>
      <c r="K746" s="12" t="s">
        <v>7972</v>
      </c>
      <c r="L746" s="12" t="s">
        <v>8102</v>
      </c>
      <c r="M746" s="12" t="s">
        <v>12408</v>
      </c>
    </row>
    <row r="747" spans="1:13" ht="22.5" customHeight="1">
      <c r="A747" s="12" t="s">
        <v>12410</v>
      </c>
      <c r="B747" s="12" t="str" cm="1">
        <f t="array" ref="B747">_xlfn.REGEXEXTRACT(J747, "eid=([^&amp;]+)", 2)</f>
        <v>2-s2.0-85124799974</v>
      </c>
      <c r="C747" s="13">
        <v>0</v>
      </c>
      <c r="D747" s="12" t="s">
        <v>12411</v>
      </c>
      <c r="E747" s="12">
        <v>2021</v>
      </c>
      <c r="F747" s="14" t="s">
        <v>12412</v>
      </c>
      <c r="G747" s="12" t="s">
        <v>7969</v>
      </c>
      <c r="H747" s="12" t="s">
        <v>7969</v>
      </c>
      <c r="I747" s="14" t="s">
        <v>12413</v>
      </c>
      <c r="J747" s="14" t="s">
        <v>12414</v>
      </c>
      <c r="K747" s="12" t="s">
        <v>7972</v>
      </c>
      <c r="L747" s="12" t="s">
        <v>8102</v>
      </c>
      <c r="M747" s="12" t="s">
        <v>12415</v>
      </c>
    </row>
    <row r="748" spans="1:13" ht="22.5" customHeight="1">
      <c r="A748" s="12" t="s">
        <v>12417</v>
      </c>
      <c r="B748" s="12" t="str" cm="1">
        <f t="array" ref="B748">_xlfn.REGEXEXTRACT(J748, "eid=([^&amp;]+)", 2)</f>
        <v>2-s2.0-85103416956</v>
      </c>
      <c r="C748" s="13">
        <v>0</v>
      </c>
      <c r="D748" s="12" t="s">
        <v>12418</v>
      </c>
      <c r="E748" s="12">
        <v>2021</v>
      </c>
      <c r="F748" s="14" t="s">
        <v>12419</v>
      </c>
      <c r="G748" s="12">
        <v>11</v>
      </c>
      <c r="H748" s="12">
        <v>1</v>
      </c>
      <c r="I748" s="14" t="s">
        <v>12420</v>
      </c>
      <c r="J748" s="14" t="s">
        <v>12421</v>
      </c>
      <c r="K748" s="12" t="s">
        <v>7972</v>
      </c>
      <c r="L748" s="12" t="s">
        <v>8071</v>
      </c>
      <c r="M748" s="12" t="s">
        <v>12422</v>
      </c>
    </row>
    <row r="749" spans="1:13" ht="22.5" customHeight="1">
      <c r="A749" s="12" t="s">
        <v>12424</v>
      </c>
      <c r="B749" s="12" t="str" cm="1">
        <f t="array" ref="B749">_xlfn.REGEXEXTRACT(J749, "eid=([^&amp;]+)", 2)</f>
        <v>2-s2.0-85121793079</v>
      </c>
      <c r="C749" s="13">
        <v>0</v>
      </c>
      <c r="D749" s="12" t="s">
        <v>12425</v>
      </c>
      <c r="E749" s="12">
        <v>2021</v>
      </c>
      <c r="F749" s="14" t="s">
        <v>9013</v>
      </c>
      <c r="G749" s="12">
        <v>194</v>
      </c>
      <c r="H749" s="12" t="s">
        <v>7969</v>
      </c>
      <c r="I749" s="14" t="s">
        <v>12426</v>
      </c>
      <c r="J749" s="14" t="s">
        <v>12427</v>
      </c>
      <c r="K749" s="12" t="s">
        <v>7972</v>
      </c>
      <c r="L749" s="12" t="s">
        <v>7993</v>
      </c>
    </row>
    <row r="750" spans="1:13" ht="22.5" customHeight="1">
      <c r="A750" s="12" t="s">
        <v>12429</v>
      </c>
      <c r="B750" s="12" t="str" cm="1">
        <f t="array" ref="B750">_xlfn.REGEXEXTRACT(J750, "eid=([^&amp;]+)", 2)</f>
        <v>2-s2.0-85126803791</v>
      </c>
      <c r="C750" s="13">
        <v>0</v>
      </c>
      <c r="D750" s="12" t="s">
        <v>12430</v>
      </c>
      <c r="E750" s="12">
        <v>2021</v>
      </c>
      <c r="F750" s="14" t="s">
        <v>10021</v>
      </c>
      <c r="G750" s="12">
        <v>2021</v>
      </c>
      <c r="H750" s="12" t="s">
        <v>7969</v>
      </c>
      <c r="I750" s="14" t="s">
        <v>12431</v>
      </c>
      <c r="J750" s="14" t="s">
        <v>12432</v>
      </c>
      <c r="K750" s="12" t="s">
        <v>7972</v>
      </c>
      <c r="L750" s="12" t="s">
        <v>8102</v>
      </c>
      <c r="M750" s="12" t="s">
        <v>12433</v>
      </c>
    </row>
    <row r="751" spans="1:13" ht="22.5" customHeight="1">
      <c r="A751" s="12" t="s">
        <v>12435</v>
      </c>
      <c r="B751" s="12" t="str" cm="1">
        <f t="array" ref="B751">_xlfn.REGEXEXTRACT(J751, "eid=([^&amp;]+)", 2)</f>
        <v>2-s2.0-85119434414</v>
      </c>
      <c r="C751" s="13">
        <v>0</v>
      </c>
      <c r="D751" s="12" t="s">
        <v>12436</v>
      </c>
      <c r="E751" s="12">
        <v>2021</v>
      </c>
      <c r="F751" s="14" t="s">
        <v>10426</v>
      </c>
      <c r="G751" s="12">
        <v>52</v>
      </c>
      <c r="H751" s="12" t="s">
        <v>7969</v>
      </c>
      <c r="I751" s="14" t="s">
        <v>7969</v>
      </c>
      <c r="J751" s="14" t="s">
        <v>12437</v>
      </c>
      <c r="K751" s="12" t="s">
        <v>7972</v>
      </c>
      <c r="L751" s="12" t="s">
        <v>7985</v>
      </c>
      <c r="M751" s="12" t="s">
        <v>7969</v>
      </c>
    </row>
    <row r="752" spans="1:13" ht="22.5" customHeight="1">
      <c r="A752" s="12" t="s">
        <v>12439</v>
      </c>
      <c r="B752" s="12" t="str" cm="1">
        <f t="array" ref="B752">_xlfn.REGEXEXTRACT(J752, "eid=([^&amp;]+)", 2)</f>
        <v>2-s2.0-85103817685</v>
      </c>
      <c r="C752" s="13">
        <v>0</v>
      </c>
      <c r="D752" s="12" t="s">
        <v>12440</v>
      </c>
      <c r="E752" s="12">
        <v>2021</v>
      </c>
      <c r="F752" s="14" t="s">
        <v>12441</v>
      </c>
      <c r="G752" s="12" t="s">
        <v>7969</v>
      </c>
      <c r="H752" s="12" t="s">
        <v>7969</v>
      </c>
      <c r="I752" s="14" t="s">
        <v>12442</v>
      </c>
      <c r="J752" s="14" t="s">
        <v>12443</v>
      </c>
      <c r="K752" s="12" t="s">
        <v>7972</v>
      </c>
      <c r="L752" s="12" t="s">
        <v>8102</v>
      </c>
      <c r="M752" s="12" t="s">
        <v>12444</v>
      </c>
    </row>
    <row r="753" spans="1:13" ht="22.5" customHeight="1">
      <c r="A753" s="12" t="s">
        <v>12446</v>
      </c>
      <c r="B753" s="12" t="str" cm="1">
        <f t="array" ref="B753">_xlfn.REGEXEXTRACT(J753, "eid=([^&amp;]+)", 2)</f>
        <v>2-s2.0-85113818252</v>
      </c>
      <c r="C753" s="13">
        <v>0</v>
      </c>
      <c r="D753" s="12" t="s">
        <v>12447</v>
      </c>
      <c r="E753" s="12">
        <v>2021</v>
      </c>
      <c r="F753" s="14" t="s">
        <v>12448</v>
      </c>
      <c r="G753" s="12">
        <v>30</v>
      </c>
      <c r="H753" s="12" t="s">
        <v>7969</v>
      </c>
      <c r="I753" s="14" t="s">
        <v>12449</v>
      </c>
      <c r="J753" s="14" t="s">
        <v>12450</v>
      </c>
      <c r="K753" s="12" t="s">
        <v>7972</v>
      </c>
      <c r="L753" s="12" t="s">
        <v>12451</v>
      </c>
    </row>
    <row r="754" spans="1:13" ht="22.5" customHeight="1">
      <c r="A754" s="12" t="s">
        <v>12453</v>
      </c>
      <c r="B754" s="12" t="str" cm="1">
        <f t="array" ref="B754">_xlfn.REGEXEXTRACT(J754, "eid=([^&amp;]+)", 2)</f>
        <v>2-s2.0-85112648003</v>
      </c>
      <c r="C754" s="13">
        <v>0</v>
      </c>
      <c r="D754" s="12" t="s">
        <v>12454</v>
      </c>
      <c r="E754" s="12">
        <v>2021</v>
      </c>
      <c r="F754" s="14" t="s">
        <v>8491</v>
      </c>
      <c r="G754" s="12">
        <v>9</v>
      </c>
      <c r="H754" s="12" t="s">
        <v>7969</v>
      </c>
      <c r="I754" s="14" t="s">
        <v>12455</v>
      </c>
      <c r="J754" s="14" t="s">
        <v>12456</v>
      </c>
      <c r="K754" s="12" t="s">
        <v>7972</v>
      </c>
      <c r="L754" s="12" t="s">
        <v>8102</v>
      </c>
    </row>
    <row r="755" spans="1:13" ht="22.5" customHeight="1">
      <c r="A755" s="12" t="s">
        <v>12457</v>
      </c>
      <c r="B755" s="12" t="e" cm="1" vm="1">
        <f t="array" ref="B755">_xlfn.REGEXEXTRACT(J755, "eid=([^&amp;]+)", 2)</f>
        <v>#N/A</v>
      </c>
      <c r="C755" s="13">
        <v>0</v>
      </c>
      <c r="D755" s="12" t="s">
        <v>12458</v>
      </c>
      <c r="E755" s="12"/>
      <c r="F755" s="14"/>
      <c r="G755" s="12"/>
      <c r="H755" s="12"/>
      <c r="I755" s="14"/>
      <c r="J755" s="14"/>
      <c r="K755" s="12"/>
      <c r="L755" s="12"/>
    </row>
    <row r="756" spans="1:13" ht="22.5" customHeight="1">
      <c r="A756" s="12" t="s">
        <v>12460</v>
      </c>
      <c r="B756" s="12" t="str" cm="1">
        <f t="array" ref="B756">_xlfn.REGEXEXTRACT(J756, "eid=([^&amp;]+)", 2)</f>
        <v>2-s2.0-85134909921</v>
      </c>
      <c r="C756" s="13">
        <v>0</v>
      </c>
      <c r="D756" s="12" t="s">
        <v>12461</v>
      </c>
      <c r="E756" s="12">
        <v>2021</v>
      </c>
      <c r="F756" s="14" t="s">
        <v>12462</v>
      </c>
      <c r="G756" s="12" t="s">
        <v>7969</v>
      </c>
      <c r="H756" s="12" t="s">
        <v>7969</v>
      </c>
      <c r="I756" s="14" t="s">
        <v>12463</v>
      </c>
      <c r="J756" s="14" t="s">
        <v>12464</v>
      </c>
      <c r="K756" s="12" t="s">
        <v>7972</v>
      </c>
      <c r="L756" s="12" t="s">
        <v>8161</v>
      </c>
      <c r="M756" s="12" t="s">
        <v>12465</v>
      </c>
    </row>
    <row r="757" spans="1:13" ht="22.5" customHeight="1">
      <c r="A757" s="12" t="s">
        <v>12467</v>
      </c>
      <c r="B757" s="12" t="str" cm="1">
        <f t="array" ref="B757">_xlfn.REGEXEXTRACT(J757, "eid=([^&amp;]+)", 2)</f>
        <v>2-s2.0-85106713337</v>
      </c>
      <c r="C757" s="13">
        <v>0</v>
      </c>
      <c r="D757" s="12" t="s">
        <v>12468</v>
      </c>
      <c r="E757" s="12">
        <v>2021</v>
      </c>
      <c r="F757" s="14" t="s">
        <v>11045</v>
      </c>
      <c r="G757" s="12">
        <v>23</v>
      </c>
      <c r="H757" s="12">
        <v>5</v>
      </c>
      <c r="I757" s="14" t="s">
        <v>12469</v>
      </c>
      <c r="J757" s="14" t="s">
        <v>12470</v>
      </c>
      <c r="K757" s="12" t="s">
        <v>7972</v>
      </c>
      <c r="L757" s="12" t="s">
        <v>11745</v>
      </c>
    </row>
    <row r="758" spans="1:13" ht="22.5" customHeight="1">
      <c r="A758" s="12" t="s">
        <v>12472</v>
      </c>
      <c r="B758" s="12" t="str" cm="1">
        <f t="array" ref="B758">_xlfn.REGEXEXTRACT(J758, "eid=([^&amp;]+)", 2)</f>
        <v>2-s2.0-85113529597</v>
      </c>
      <c r="C758" s="13">
        <v>0</v>
      </c>
      <c r="D758" s="12" t="s">
        <v>12473</v>
      </c>
      <c r="E758" s="12">
        <v>2021</v>
      </c>
      <c r="F758" s="14" t="s">
        <v>8055</v>
      </c>
      <c r="G758" s="12">
        <v>1438</v>
      </c>
      <c r="H758" s="12" t="s">
        <v>7969</v>
      </c>
      <c r="I758" s="14" t="s">
        <v>12474</v>
      </c>
      <c r="J758" s="14" t="s">
        <v>12475</v>
      </c>
      <c r="K758" s="12" t="s">
        <v>7972</v>
      </c>
      <c r="L758" s="12" t="s">
        <v>7985</v>
      </c>
      <c r="M758" s="12" t="s">
        <v>12476</v>
      </c>
    </row>
    <row r="759" spans="1:13" ht="22.5" customHeight="1">
      <c r="A759" s="12" t="s">
        <v>12478</v>
      </c>
      <c r="B759" s="12" t="str" cm="1">
        <f t="array" ref="B759">_xlfn.REGEXEXTRACT(J759, "eid=([^&amp;]+)", 2)</f>
        <v>2-s2.0-85115855903</v>
      </c>
      <c r="C759" s="13">
        <v>0</v>
      </c>
      <c r="D759" s="12" t="s">
        <v>12479</v>
      </c>
      <c r="E759" s="12">
        <v>2021</v>
      </c>
      <c r="F759" s="14" t="s">
        <v>8831</v>
      </c>
      <c r="G759" s="12">
        <v>12918</v>
      </c>
      <c r="H759" s="12" t="s">
        <v>7969</v>
      </c>
      <c r="I759" s="14" t="s">
        <v>12480</v>
      </c>
      <c r="J759" s="14" t="s">
        <v>12481</v>
      </c>
      <c r="K759" s="12" t="s">
        <v>7972</v>
      </c>
      <c r="L759" s="12" t="s">
        <v>7985</v>
      </c>
      <c r="M759" s="12" t="s">
        <v>12482</v>
      </c>
    </row>
    <row r="760" spans="1:13" ht="22.5" customHeight="1">
      <c r="A760" s="12" t="s">
        <v>12484</v>
      </c>
      <c r="B760" s="12" t="str" cm="1">
        <f t="array" ref="B760">_xlfn.REGEXEXTRACT(J760, "eid=([^&amp;]+)", 2)</f>
        <v>2-s2.0-85111932943</v>
      </c>
      <c r="C760" s="13">
        <v>0</v>
      </c>
      <c r="D760" s="12" t="s">
        <v>12485</v>
      </c>
      <c r="E760" s="12">
        <v>2021</v>
      </c>
      <c r="F760" s="14" t="s">
        <v>12486</v>
      </c>
      <c r="G760" s="12">
        <v>2021</v>
      </c>
      <c r="H760" s="12" t="s">
        <v>7969</v>
      </c>
      <c r="I760" s="14" t="s">
        <v>12487</v>
      </c>
      <c r="J760" s="14" t="s">
        <v>12488</v>
      </c>
      <c r="K760" s="12" t="s">
        <v>7972</v>
      </c>
      <c r="L760" s="12" t="s">
        <v>8102</v>
      </c>
      <c r="M760" s="12" t="s">
        <v>12489</v>
      </c>
    </row>
    <row r="761" spans="1:13" ht="22.5" customHeight="1">
      <c r="A761" s="12" t="s">
        <v>12491</v>
      </c>
      <c r="B761" s="12" t="str" cm="1">
        <f t="array" ref="B761">_xlfn.REGEXEXTRACT(J761, "eid=([^&amp;]+)", 2)</f>
        <v>2-s2.0-85090090204</v>
      </c>
      <c r="C761" s="13">
        <v>0</v>
      </c>
      <c r="D761" s="12" t="s">
        <v>12492</v>
      </c>
      <c r="E761" s="12">
        <v>2021</v>
      </c>
      <c r="F761" s="14" t="s">
        <v>12276</v>
      </c>
      <c r="G761" s="12">
        <v>1174</v>
      </c>
      <c r="H761" s="12" t="s">
        <v>7969</v>
      </c>
      <c r="I761" s="14" t="s">
        <v>7969</v>
      </c>
      <c r="J761" s="14" t="s">
        <v>12493</v>
      </c>
      <c r="K761" s="12" t="s">
        <v>7972</v>
      </c>
      <c r="L761" s="12" t="s">
        <v>7978</v>
      </c>
      <c r="M761" s="12" t="s">
        <v>7969</v>
      </c>
    </row>
    <row r="762" spans="1:13" ht="22.5" customHeight="1">
      <c r="A762" s="12" t="s">
        <v>12495</v>
      </c>
      <c r="B762" s="12" t="str" cm="1">
        <f t="array" ref="B762">_xlfn.REGEXEXTRACT(J762, "eid=([^&amp;]+)", 2)</f>
        <v>2-s2.0-85111330202</v>
      </c>
      <c r="C762" s="13">
        <v>0</v>
      </c>
      <c r="D762" s="12" t="s">
        <v>12496</v>
      </c>
      <c r="E762" s="12">
        <v>2021</v>
      </c>
      <c r="F762" s="14" t="s">
        <v>8177</v>
      </c>
      <c r="G762" s="12">
        <v>203</v>
      </c>
      <c r="H762" s="12" t="s">
        <v>7969</v>
      </c>
      <c r="I762" s="14" t="s">
        <v>12497</v>
      </c>
      <c r="J762" s="14" t="s">
        <v>12498</v>
      </c>
      <c r="K762" s="12" t="s">
        <v>7972</v>
      </c>
      <c r="L762" s="12" t="s">
        <v>7985</v>
      </c>
      <c r="M762" s="12" t="s">
        <v>12499</v>
      </c>
    </row>
    <row r="763" spans="1:13" ht="22.5" customHeight="1">
      <c r="A763" s="12" t="s">
        <v>12501</v>
      </c>
      <c r="B763" s="12" t="str" cm="1">
        <f t="array" ref="B763">_xlfn.REGEXEXTRACT(J763, "eid=([^&amp;]+)", 2)</f>
        <v>2-s2.0-85090051630</v>
      </c>
      <c r="C763" s="13">
        <v>0</v>
      </c>
      <c r="D763" s="12" t="s">
        <v>12502</v>
      </c>
      <c r="E763" s="12">
        <v>2021</v>
      </c>
      <c r="F763" s="14" t="s">
        <v>12276</v>
      </c>
      <c r="G763" s="12">
        <v>1264</v>
      </c>
      <c r="H763" s="12" t="s">
        <v>7969</v>
      </c>
      <c r="I763" s="14" t="s">
        <v>7969</v>
      </c>
      <c r="J763" s="14" t="s">
        <v>12503</v>
      </c>
      <c r="K763" s="12" t="s">
        <v>7972</v>
      </c>
      <c r="L763" s="12" t="s">
        <v>7978</v>
      </c>
      <c r="M763" s="12" t="s">
        <v>7969</v>
      </c>
    </row>
    <row r="764" spans="1:13" ht="22.5" customHeight="1">
      <c r="A764" s="12" t="s">
        <v>12504</v>
      </c>
      <c r="B764" s="12" t="str" cm="1">
        <f t="array" ref="B764">_xlfn.REGEXEXTRACT(J764, "eid=([^&amp;]+)", 2)</f>
        <v>2-s2.0-85107145859</v>
      </c>
      <c r="C764" s="13">
        <v>0</v>
      </c>
      <c r="D764" s="12" t="s">
        <v>3840</v>
      </c>
      <c r="E764" s="12">
        <v>2021</v>
      </c>
      <c r="F764" s="14" t="s">
        <v>12505</v>
      </c>
      <c r="G764" s="12" t="s">
        <v>7969</v>
      </c>
      <c r="H764" s="12" t="s">
        <v>7969</v>
      </c>
      <c r="I764" s="14" t="s">
        <v>12506</v>
      </c>
      <c r="J764" s="14" t="s">
        <v>12507</v>
      </c>
      <c r="K764" s="12" t="s">
        <v>7972</v>
      </c>
      <c r="L764" s="12" t="s">
        <v>8102</v>
      </c>
      <c r="M764" s="12" t="s">
        <v>3839</v>
      </c>
    </row>
    <row r="765" spans="1:13" ht="22.5" customHeight="1">
      <c r="A765" s="12" t="s">
        <v>12509</v>
      </c>
      <c r="B765" s="12" t="str" cm="1">
        <f t="array" ref="B765">_xlfn.REGEXEXTRACT(J765, "eid=([^&amp;]+)", 2)</f>
        <v>2-s2.0-85147547297</v>
      </c>
      <c r="C765" s="13">
        <v>0</v>
      </c>
      <c r="D765" s="12" t="s">
        <v>12510</v>
      </c>
      <c r="E765" s="12">
        <v>2021</v>
      </c>
      <c r="F765" s="14" t="s">
        <v>12511</v>
      </c>
      <c r="G765" s="12">
        <v>13</v>
      </c>
      <c r="H765" s="12">
        <v>1</v>
      </c>
      <c r="I765" s="14" t="s">
        <v>12512</v>
      </c>
      <c r="J765" s="14" t="s">
        <v>12513</v>
      </c>
      <c r="K765" s="12" t="s">
        <v>7972</v>
      </c>
      <c r="L765" s="12" t="s">
        <v>12514</v>
      </c>
    </row>
    <row r="766" spans="1:13" ht="22.5" customHeight="1">
      <c r="A766" s="12" t="s">
        <v>12516</v>
      </c>
      <c r="B766" s="12" t="str" cm="1">
        <f t="array" ref="B766">_xlfn.REGEXEXTRACT(J766, "eid=([^&amp;]+)", 2)</f>
        <v>2-s2.0-85098133542</v>
      </c>
      <c r="C766" s="13">
        <v>0</v>
      </c>
      <c r="D766" s="12" t="s">
        <v>12517</v>
      </c>
      <c r="E766" s="12">
        <v>2021</v>
      </c>
      <c r="F766" s="14" t="s">
        <v>12276</v>
      </c>
      <c r="G766" s="12">
        <v>1270</v>
      </c>
      <c r="H766" s="12" t="s">
        <v>7969</v>
      </c>
      <c r="I766" s="14" t="s">
        <v>7969</v>
      </c>
      <c r="J766" s="14" t="s">
        <v>12518</v>
      </c>
      <c r="K766" s="12" t="s">
        <v>7972</v>
      </c>
      <c r="L766" s="12" t="s">
        <v>7985</v>
      </c>
      <c r="M766" s="12" t="s">
        <v>7969</v>
      </c>
    </row>
    <row r="767" spans="1:13" ht="22.5" customHeight="1">
      <c r="A767" s="12" t="s">
        <v>12520</v>
      </c>
      <c r="B767" s="12" t="str" cm="1">
        <f t="array" ref="B767">_xlfn.REGEXEXTRACT(J767, "eid=([^&amp;]+)", 2)</f>
        <v>2-s2.0-85102119209</v>
      </c>
      <c r="C767" s="13">
        <v>0</v>
      </c>
      <c r="D767" s="12" t="s">
        <v>12521</v>
      </c>
      <c r="E767" s="12">
        <v>2021</v>
      </c>
      <c r="F767" s="14" t="s">
        <v>12522</v>
      </c>
      <c r="G767" s="12">
        <v>9</v>
      </c>
      <c r="H767" s="12">
        <v>1</v>
      </c>
      <c r="I767" s="14" t="s">
        <v>12523</v>
      </c>
      <c r="J767" s="14" t="s">
        <v>12524</v>
      </c>
      <c r="K767" s="12" t="s">
        <v>7972</v>
      </c>
      <c r="L767" s="12" t="s">
        <v>12525</v>
      </c>
    </row>
    <row r="768" spans="1:13" ht="22.5" customHeight="1">
      <c r="A768" s="12" t="s">
        <v>12527</v>
      </c>
      <c r="B768" s="12" t="str" cm="1">
        <f t="array" ref="B768">_xlfn.REGEXEXTRACT(J768, "eid=([^&amp;]+)", 2)</f>
        <v>2-s2.0-85099194079</v>
      </c>
      <c r="C768" s="13">
        <v>0</v>
      </c>
      <c r="D768" s="12" t="s">
        <v>12528</v>
      </c>
      <c r="E768" s="12">
        <v>2021</v>
      </c>
      <c r="F768" s="14" t="s">
        <v>8491</v>
      </c>
      <c r="G768" s="12">
        <v>9</v>
      </c>
      <c r="H768" s="12" t="s">
        <v>7969</v>
      </c>
      <c r="I768" s="14" t="s">
        <v>12529</v>
      </c>
      <c r="J768" s="14" t="s">
        <v>12530</v>
      </c>
      <c r="K768" s="12" t="s">
        <v>7972</v>
      </c>
      <c r="L768" s="12" t="s">
        <v>8102</v>
      </c>
    </row>
    <row r="769" spans="1:13" ht="22.5" customHeight="1">
      <c r="A769" s="12" t="s">
        <v>12532</v>
      </c>
      <c r="B769" s="12" t="str" cm="1">
        <f t="array" ref="B769">_xlfn.REGEXEXTRACT(J769, "eid=([^&amp;]+)", 2)</f>
        <v>2-s2.0-85125321472</v>
      </c>
      <c r="C769" s="13">
        <v>0</v>
      </c>
      <c r="D769" s="12" t="s">
        <v>12533</v>
      </c>
      <c r="E769" s="12">
        <v>2021</v>
      </c>
      <c r="F769" s="14" t="s">
        <v>12534</v>
      </c>
      <c r="G769" s="12" t="s">
        <v>7969</v>
      </c>
      <c r="H769" s="12" t="s">
        <v>7969</v>
      </c>
      <c r="I769" s="14" t="s">
        <v>12535</v>
      </c>
      <c r="J769" s="14" t="s">
        <v>12536</v>
      </c>
      <c r="K769" s="12" t="s">
        <v>7972</v>
      </c>
      <c r="L769" s="12" t="s">
        <v>8102</v>
      </c>
      <c r="M769" s="12" t="s">
        <v>12537</v>
      </c>
    </row>
    <row r="770" spans="1:13" ht="22.5" customHeight="1">
      <c r="A770" s="12" t="s">
        <v>12539</v>
      </c>
      <c r="B770" s="12" t="str" cm="1">
        <f t="array" ref="B770">_xlfn.REGEXEXTRACT(J770, "eid=([^&amp;]+)", 2)</f>
        <v>2-s2.0-85118281012</v>
      </c>
      <c r="C770" s="13">
        <v>0</v>
      </c>
      <c r="D770" s="12" t="s">
        <v>12540</v>
      </c>
      <c r="E770" s="12">
        <v>2021</v>
      </c>
      <c r="F770" s="14" t="s">
        <v>8491</v>
      </c>
      <c r="G770" s="12">
        <v>9</v>
      </c>
      <c r="H770" s="12" t="s">
        <v>7969</v>
      </c>
      <c r="I770" s="14" t="s">
        <v>12541</v>
      </c>
      <c r="J770" s="14" t="s">
        <v>12542</v>
      </c>
      <c r="K770" s="12" t="s">
        <v>7972</v>
      </c>
      <c r="L770" s="12" t="s">
        <v>8102</v>
      </c>
    </row>
    <row r="771" spans="1:13" ht="22.5" customHeight="1">
      <c r="A771" s="12" t="s">
        <v>12544</v>
      </c>
      <c r="B771" s="12" t="str" cm="1">
        <f t="array" ref="B771">_xlfn.REGEXEXTRACT(J771, "eid=([^&amp;]+)", 2)</f>
        <v>2-s2.0-85113906020</v>
      </c>
      <c r="C771" s="13">
        <v>0</v>
      </c>
      <c r="D771" s="12" t="s">
        <v>12545</v>
      </c>
      <c r="E771" s="12">
        <v>2021</v>
      </c>
      <c r="F771" s="14" t="s">
        <v>8491</v>
      </c>
      <c r="G771" s="12">
        <v>9</v>
      </c>
      <c r="H771" s="12" t="s">
        <v>7969</v>
      </c>
      <c r="I771" s="14" t="s">
        <v>12546</v>
      </c>
      <c r="J771" s="14" t="s">
        <v>12547</v>
      </c>
      <c r="K771" s="12" t="s">
        <v>7972</v>
      </c>
      <c r="L771" s="12" t="s">
        <v>8102</v>
      </c>
    </row>
    <row r="772" spans="1:13" ht="22.5" customHeight="1">
      <c r="A772" s="12" t="s">
        <v>12549</v>
      </c>
      <c r="B772" s="12" t="str" cm="1">
        <f t="array" ref="B772">_xlfn.REGEXEXTRACT(J772, "eid=([^&amp;]+)", 2)</f>
        <v>2-s2.0-85099581506</v>
      </c>
      <c r="C772" s="13">
        <v>0</v>
      </c>
      <c r="D772" s="12" t="s">
        <v>12550</v>
      </c>
      <c r="E772" s="12">
        <v>2021</v>
      </c>
      <c r="F772" s="14" t="s">
        <v>8491</v>
      </c>
      <c r="G772" s="12">
        <v>9</v>
      </c>
      <c r="H772" s="12" t="s">
        <v>7969</v>
      </c>
      <c r="I772" s="14" t="s">
        <v>12551</v>
      </c>
      <c r="J772" s="14" t="s">
        <v>12552</v>
      </c>
      <c r="K772" s="12" t="s">
        <v>7972</v>
      </c>
      <c r="L772" s="12" t="s">
        <v>8102</v>
      </c>
    </row>
    <row r="773" spans="1:13" ht="22.5" customHeight="1">
      <c r="A773" s="12" t="s">
        <v>12554</v>
      </c>
      <c r="B773" s="12" t="str" cm="1">
        <f t="array" ref="B773">_xlfn.REGEXEXTRACT(J773, "eid=([^&amp;]+)", 2)</f>
        <v>2-s2.0-85097790101</v>
      </c>
      <c r="C773" s="13">
        <v>0</v>
      </c>
      <c r="D773" s="12" t="s">
        <v>12555</v>
      </c>
      <c r="E773" s="12">
        <v>2021</v>
      </c>
      <c r="F773" s="14" t="s">
        <v>12556</v>
      </c>
      <c r="G773" s="12">
        <v>151</v>
      </c>
      <c r="H773" s="12" t="s">
        <v>7969</v>
      </c>
      <c r="I773" s="14" t="s">
        <v>12557</v>
      </c>
      <c r="J773" s="14" t="s">
        <v>12558</v>
      </c>
      <c r="K773" s="12" t="s">
        <v>7972</v>
      </c>
      <c r="L773" s="12" t="s">
        <v>8027</v>
      </c>
      <c r="M773" s="12" t="s">
        <v>12559</v>
      </c>
    </row>
    <row r="774" spans="1:13" ht="22.5" customHeight="1">
      <c r="A774" s="12" t="s">
        <v>12561</v>
      </c>
      <c r="B774" s="12" t="str" cm="1">
        <f t="array" ref="B774">_xlfn.REGEXEXTRACT(J774, "eid=([^&amp;]+)", 2)</f>
        <v>2-s2.0-85131833905</v>
      </c>
      <c r="C774" s="13">
        <v>0</v>
      </c>
      <c r="D774" s="12" t="s">
        <v>12562</v>
      </c>
      <c r="E774" s="12">
        <v>2021</v>
      </c>
      <c r="F774" s="14" t="s">
        <v>12563</v>
      </c>
      <c r="G774" s="12" t="s">
        <v>7969</v>
      </c>
      <c r="H774" s="12" t="s">
        <v>7969</v>
      </c>
      <c r="I774" s="14" t="s">
        <v>12564</v>
      </c>
      <c r="J774" s="14" t="s">
        <v>12565</v>
      </c>
      <c r="K774" s="12" t="s">
        <v>7972</v>
      </c>
      <c r="L774" s="12" t="s">
        <v>8102</v>
      </c>
      <c r="M774" s="12" t="s">
        <v>12566</v>
      </c>
    </row>
    <row r="775" spans="1:13" ht="22.5" customHeight="1">
      <c r="A775" s="12" t="s">
        <v>12568</v>
      </c>
      <c r="B775" s="12" t="str" cm="1">
        <f t="array" ref="B775">_xlfn.REGEXEXTRACT(J775, "eid=([^&amp;]+)", 2)</f>
        <v>2-s2.0-85115803075</v>
      </c>
      <c r="C775" s="13">
        <v>0</v>
      </c>
      <c r="D775" s="12" t="s">
        <v>12569</v>
      </c>
      <c r="E775" s="12">
        <v>2021</v>
      </c>
      <c r="F775" s="14" t="s">
        <v>9937</v>
      </c>
      <c r="G775" s="12">
        <v>2021</v>
      </c>
      <c r="H775" s="12" t="s">
        <v>7969</v>
      </c>
      <c r="I775" s="14" t="s">
        <v>12570</v>
      </c>
      <c r="J775" s="14" t="s">
        <v>12571</v>
      </c>
      <c r="K775" s="12" t="s">
        <v>7972</v>
      </c>
      <c r="L775" s="12" t="s">
        <v>8102</v>
      </c>
    </row>
    <row r="776" spans="1:13" ht="22.5" customHeight="1">
      <c r="A776" s="12" t="s">
        <v>12573</v>
      </c>
      <c r="B776" s="12" t="str" cm="1">
        <f t="array" ref="B776">_xlfn.REGEXEXTRACT(J776, "eid=([^&amp;]+)", 2)</f>
        <v>2-s2.0-85100682228</v>
      </c>
      <c r="C776" s="13">
        <v>0</v>
      </c>
      <c r="D776" s="12" t="s">
        <v>12574</v>
      </c>
      <c r="E776" s="12">
        <v>2021</v>
      </c>
      <c r="F776" s="14" t="s">
        <v>9376</v>
      </c>
      <c r="G776" s="12">
        <v>7</v>
      </c>
      <c r="H776" s="12" t="s">
        <v>7969</v>
      </c>
      <c r="I776" s="14" t="s">
        <v>12575</v>
      </c>
      <c r="J776" s="14" t="s">
        <v>12576</v>
      </c>
      <c r="K776" s="12" t="s">
        <v>7972</v>
      </c>
      <c r="L776" s="12" t="s">
        <v>9379</v>
      </c>
    </row>
    <row r="777" spans="1:13" ht="22.5" customHeight="1">
      <c r="A777" s="12" t="s">
        <v>12578</v>
      </c>
      <c r="B777" s="12" t="str" cm="1">
        <f t="array" ref="B777">_xlfn.REGEXEXTRACT(J777, "eid=([^&amp;]+)", 2)</f>
        <v>2-s2.0-85128692321</v>
      </c>
      <c r="C777" s="13">
        <v>0</v>
      </c>
      <c r="D777" s="12" t="s">
        <v>12579</v>
      </c>
      <c r="E777" s="12">
        <v>2021</v>
      </c>
      <c r="F777" s="14" t="s">
        <v>12580</v>
      </c>
      <c r="G777" s="12" t="s">
        <v>7969</v>
      </c>
      <c r="H777" s="12" t="s">
        <v>7969</v>
      </c>
      <c r="I777" s="14" t="s">
        <v>12581</v>
      </c>
      <c r="J777" s="14" t="s">
        <v>12582</v>
      </c>
      <c r="K777" s="12" t="s">
        <v>7972</v>
      </c>
      <c r="L777" s="12" t="s">
        <v>8102</v>
      </c>
      <c r="M777" s="12" t="s">
        <v>12583</v>
      </c>
    </row>
    <row r="778" spans="1:13" ht="22.5" customHeight="1">
      <c r="A778" s="12" t="s">
        <v>12585</v>
      </c>
      <c r="B778" s="12" t="str" cm="1">
        <f t="array" ref="B778">_xlfn.REGEXEXTRACT(J778, "eid=([^&amp;]+)", 2)</f>
        <v>2-s2.0-85103669604</v>
      </c>
      <c r="C778" s="13">
        <v>0</v>
      </c>
      <c r="D778" s="12" t="s">
        <v>12586</v>
      </c>
      <c r="E778" s="12">
        <v>2021</v>
      </c>
      <c r="F778" s="14" t="s">
        <v>10254</v>
      </c>
      <c r="G778" s="12" t="s">
        <v>7969</v>
      </c>
      <c r="H778" s="12" t="s">
        <v>7969</v>
      </c>
      <c r="I778" s="14" t="s">
        <v>12587</v>
      </c>
      <c r="J778" s="14" t="s">
        <v>12588</v>
      </c>
      <c r="K778" s="12" t="s">
        <v>7972</v>
      </c>
      <c r="L778" s="12" t="s">
        <v>7985</v>
      </c>
      <c r="M778" s="12" t="s">
        <v>12589</v>
      </c>
    </row>
    <row r="779" spans="1:13" ht="22.5" customHeight="1">
      <c r="A779" s="12" t="s">
        <v>12591</v>
      </c>
      <c r="B779" s="12" t="str" cm="1">
        <f t="array" ref="B779">_xlfn.REGEXEXTRACT(J779, "eid=([^&amp;]+)", 2)</f>
        <v>2-s2.0-85113552845</v>
      </c>
      <c r="C779" s="13">
        <v>0</v>
      </c>
      <c r="D779" s="12" t="s">
        <v>12592</v>
      </c>
      <c r="E779" s="12">
        <v>2021</v>
      </c>
      <c r="F779" s="14" t="s">
        <v>8328</v>
      </c>
      <c r="G779" s="12" t="s">
        <v>7969</v>
      </c>
      <c r="H779" s="12" t="s">
        <v>7969</v>
      </c>
      <c r="I779" s="14" t="s">
        <v>12593</v>
      </c>
      <c r="J779" s="14" t="s">
        <v>12594</v>
      </c>
      <c r="K779" s="12" t="s">
        <v>7972</v>
      </c>
      <c r="L779" s="12" t="s">
        <v>8324</v>
      </c>
      <c r="M779" s="12" t="s">
        <v>12595</v>
      </c>
    </row>
    <row r="780" spans="1:13" ht="22.5" customHeight="1">
      <c r="A780" s="12" t="s">
        <v>12597</v>
      </c>
      <c r="B780" s="12" t="str" cm="1">
        <f t="array" ref="B780">_xlfn.REGEXEXTRACT(J780, "eid=([^&amp;]+)", 2)</f>
        <v>2-s2.0-85111862807</v>
      </c>
      <c r="C780" s="13">
        <v>0</v>
      </c>
      <c r="D780" s="12" t="s">
        <v>12598</v>
      </c>
      <c r="E780" s="12">
        <v>2021</v>
      </c>
      <c r="F780" s="14" t="s">
        <v>9315</v>
      </c>
      <c r="G780" s="12" t="s">
        <v>7969</v>
      </c>
      <c r="H780" s="12" t="s">
        <v>7969</v>
      </c>
      <c r="I780" s="14" t="s">
        <v>12599</v>
      </c>
      <c r="J780" s="14" t="s">
        <v>12600</v>
      </c>
      <c r="K780" s="12" t="s">
        <v>7972</v>
      </c>
      <c r="L780" s="12" t="s">
        <v>7978</v>
      </c>
      <c r="M780" s="12" t="s">
        <v>12601</v>
      </c>
    </row>
    <row r="781" spans="1:13" ht="22.5" customHeight="1">
      <c r="A781" s="12" t="s">
        <v>12603</v>
      </c>
      <c r="B781" s="12" t="str" cm="1">
        <f t="array" ref="B781">_xlfn.REGEXEXTRACT(J781, "eid=([^&amp;]+)", 2)</f>
        <v>2-s2.0-85126449336</v>
      </c>
      <c r="C781" s="13">
        <v>0</v>
      </c>
      <c r="D781" s="12" t="s">
        <v>12604</v>
      </c>
      <c r="E781" s="12">
        <v>2021</v>
      </c>
      <c r="F781" s="14" t="s">
        <v>12605</v>
      </c>
      <c r="G781" s="12" t="s">
        <v>7969</v>
      </c>
      <c r="H781" s="12" t="s">
        <v>7969</v>
      </c>
      <c r="I781" s="14" t="s">
        <v>12606</v>
      </c>
      <c r="J781" s="14" t="s">
        <v>12607</v>
      </c>
      <c r="K781" s="12" t="s">
        <v>7972</v>
      </c>
      <c r="L781" s="12" t="s">
        <v>8102</v>
      </c>
      <c r="M781" s="12" t="s">
        <v>12608</v>
      </c>
    </row>
    <row r="782" spans="1:13" ht="22.5" customHeight="1">
      <c r="A782" s="12" t="s">
        <v>12610</v>
      </c>
      <c r="B782" s="12" t="str" cm="1">
        <f t="array" ref="B782">_xlfn.REGEXEXTRACT(J782, "eid=([^&amp;]+)", 2)</f>
        <v>2-s2.0-85110746386</v>
      </c>
      <c r="C782" s="13">
        <v>0</v>
      </c>
      <c r="D782" s="12" t="s">
        <v>12611</v>
      </c>
      <c r="E782" s="12">
        <v>2021</v>
      </c>
      <c r="F782" s="14" t="s">
        <v>8491</v>
      </c>
      <c r="G782" s="12">
        <v>9</v>
      </c>
      <c r="H782" s="12" t="s">
        <v>7969</v>
      </c>
      <c r="I782" s="14" t="s">
        <v>12612</v>
      </c>
      <c r="J782" s="14" t="s">
        <v>12613</v>
      </c>
      <c r="K782" s="12" t="s">
        <v>7972</v>
      </c>
      <c r="L782" s="12" t="s">
        <v>8102</v>
      </c>
    </row>
    <row r="783" spans="1:13" ht="22.5" customHeight="1">
      <c r="A783" s="12" t="s">
        <v>12615</v>
      </c>
      <c r="B783" s="12" t="str" cm="1">
        <f t="array" ref="B783">_xlfn.REGEXEXTRACT(J783, "eid=([^&amp;]+)", 2)</f>
        <v>2-s2.0-85127118146</v>
      </c>
      <c r="C783" s="13">
        <v>0</v>
      </c>
      <c r="D783" s="12" t="s">
        <v>12616</v>
      </c>
      <c r="E783" s="12">
        <v>2021</v>
      </c>
      <c r="F783" s="14" t="s">
        <v>12617</v>
      </c>
      <c r="G783" s="12" t="s">
        <v>7969</v>
      </c>
      <c r="H783" s="12" t="s">
        <v>7969</v>
      </c>
      <c r="I783" s="14" t="s">
        <v>12618</v>
      </c>
      <c r="J783" s="14" t="s">
        <v>12619</v>
      </c>
      <c r="K783" s="12" t="s">
        <v>7972</v>
      </c>
      <c r="L783" s="12" t="s">
        <v>8102</v>
      </c>
      <c r="M783" s="12" t="s">
        <v>12620</v>
      </c>
    </row>
    <row r="784" spans="1:13" ht="22.5" customHeight="1">
      <c r="A784" s="12" t="s">
        <v>12622</v>
      </c>
      <c r="B784" s="12" t="str" cm="1">
        <f t="array" ref="B784">_xlfn.REGEXEXTRACT(J784, "eid=([^&amp;]+)", 2)</f>
        <v>2-s2.0-85114946762</v>
      </c>
      <c r="C784" s="13">
        <v>0</v>
      </c>
      <c r="D784" s="12" t="s">
        <v>12623</v>
      </c>
      <c r="E784" s="12">
        <v>2021</v>
      </c>
      <c r="F784" s="14" t="s">
        <v>8781</v>
      </c>
      <c r="G784" s="12">
        <v>2940</v>
      </c>
      <c r="H784" s="12" t="s">
        <v>7969</v>
      </c>
      <c r="I784" s="14" t="s">
        <v>12624</v>
      </c>
      <c r="J784" s="14" t="s">
        <v>12625</v>
      </c>
      <c r="K784" s="12" t="s">
        <v>7972</v>
      </c>
      <c r="L784" s="12" t="s">
        <v>8784</v>
      </c>
      <c r="M784" s="12" t="s">
        <v>7969</v>
      </c>
    </row>
    <row r="785" spans="1:13" ht="22.5" customHeight="1">
      <c r="A785" s="12" t="s">
        <v>12627</v>
      </c>
      <c r="B785" s="12" t="str" cm="1">
        <f t="array" ref="B785">_xlfn.REGEXEXTRACT(J785, "eid=([^&amp;]+)", 2)</f>
        <v>2-s2.0-85100751684</v>
      </c>
      <c r="C785" s="13">
        <v>0</v>
      </c>
      <c r="D785" s="12" t="s">
        <v>12628</v>
      </c>
      <c r="E785" s="12">
        <v>2021</v>
      </c>
      <c r="F785" s="14" t="s">
        <v>12629</v>
      </c>
      <c r="G785" s="12">
        <v>6</v>
      </c>
      <c r="H785" s="12">
        <v>1</v>
      </c>
      <c r="I785" s="14" t="s">
        <v>12630</v>
      </c>
      <c r="J785" s="14" t="s">
        <v>12631</v>
      </c>
      <c r="K785" s="12" t="s">
        <v>7972</v>
      </c>
      <c r="L785" s="12" t="s">
        <v>8102</v>
      </c>
    </row>
    <row r="786" spans="1:13" ht="22.5" customHeight="1">
      <c r="A786" s="12" t="s">
        <v>12633</v>
      </c>
      <c r="B786" s="12" t="str" cm="1">
        <f t="array" ref="B786">_xlfn.REGEXEXTRACT(J786, "eid=([^&amp;]+)", 2)</f>
        <v>2-s2.0-85124024786</v>
      </c>
      <c r="C786" s="13">
        <v>0</v>
      </c>
      <c r="D786" s="12" t="s">
        <v>12634</v>
      </c>
      <c r="E786" s="12">
        <v>2021</v>
      </c>
      <c r="F786" s="14" t="s">
        <v>12635</v>
      </c>
      <c r="G786" s="12" t="s">
        <v>7969</v>
      </c>
      <c r="H786" s="12" t="s">
        <v>7969</v>
      </c>
      <c r="I786" s="14" t="s">
        <v>12636</v>
      </c>
      <c r="J786" s="14" t="s">
        <v>12637</v>
      </c>
      <c r="K786" s="12" t="s">
        <v>7972</v>
      </c>
      <c r="L786" s="12" t="s">
        <v>8102</v>
      </c>
      <c r="M786" s="12" t="s">
        <v>12638</v>
      </c>
    </row>
    <row r="787" spans="1:13" ht="22.5" customHeight="1">
      <c r="A787" s="12" t="s">
        <v>12640</v>
      </c>
      <c r="B787" s="12" t="str" cm="1">
        <f t="array" ref="B787">_xlfn.REGEXEXTRACT(J787, "eid=([^&amp;]+)", 2)</f>
        <v>2-s2.0-85103425488</v>
      </c>
      <c r="C787" s="13">
        <v>0</v>
      </c>
      <c r="D787" s="12" t="s">
        <v>12641</v>
      </c>
      <c r="E787" s="12">
        <v>2021</v>
      </c>
      <c r="F787" s="14" t="s">
        <v>9579</v>
      </c>
      <c r="G787" s="12">
        <v>29</v>
      </c>
      <c r="H787" s="12">
        <v>2</v>
      </c>
      <c r="I787" s="14" t="s">
        <v>12642</v>
      </c>
      <c r="J787" s="14" t="s">
        <v>12643</v>
      </c>
      <c r="K787" s="12" t="s">
        <v>7972</v>
      </c>
      <c r="L787" s="12" t="s">
        <v>12644</v>
      </c>
      <c r="M787" s="12" t="s">
        <v>12645</v>
      </c>
    </row>
    <row r="788" spans="1:13" ht="22.5" customHeight="1">
      <c r="A788" s="12" t="s">
        <v>12647</v>
      </c>
      <c r="B788" s="12" t="str" cm="1">
        <f t="array" ref="B788">_xlfn.REGEXEXTRACT(J788, "eid=([^&amp;]+)", 2)</f>
        <v>2-s2.0-85127563656</v>
      </c>
      <c r="C788" s="13">
        <v>0</v>
      </c>
      <c r="D788" s="12" t="s">
        <v>12648</v>
      </c>
      <c r="E788" s="12">
        <v>2021</v>
      </c>
      <c r="F788" s="14" t="s">
        <v>12649</v>
      </c>
      <c r="G788" s="12" t="s">
        <v>7969</v>
      </c>
      <c r="H788" s="12" t="s">
        <v>7969</v>
      </c>
      <c r="I788" s="14" t="s">
        <v>12650</v>
      </c>
      <c r="J788" s="14" t="s">
        <v>12651</v>
      </c>
      <c r="K788" s="12" t="s">
        <v>7972</v>
      </c>
      <c r="L788" s="12" t="s">
        <v>8102</v>
      </c>
      <c r="M788" s="12" t="s">
        <v>12652</v>
      </c>
    </row>
    <row r="789" spans="1:13" ht="22.5" customHeight="1">
      <c r="A789" s="12" t="s">
        <v>12654</v>
      </c>
      <c r="B789" s="12" t="str" cm="1">
        <f t="array" ref="B789">_xlfn.REGEXEXTRACT(J789, "eid=([^&amp;]+)", 2)</f>
        <v>2-s2.0-85127727395</v>
      </c>
      <c r="C789" s="13">
        <v>0</v>
      </c>
      <c r="D789" s="12" t="s">
        <v>12655</v>
      </c>
      <c r="E789" s="12">
        <v>2021</v>
      </c>
      <c r="F789" s="14" t="s">
        <v>12656</v>
      </c>
      <c r="G789" s="12" t="s">
        <v>7969</v>
      </c>
      <c r="H789" s="12" t="s">
        <v>7969</v>
      </c>
      <c r="I789" s="14" t="s">
        <v>12657</v>
      </c>
      <c r="J789" s="14" t="s">
        <v>12658</v>
      </c>
      <c r="K789" s="12" t="s">
        <v>7972</v>
      </c>
      <c r="L789" s="12" t="s">
        <v>12066</v>
      </c>
      <c r="M789" s="12" t="s">
        <v>7969</v>
      </c>
    </row>
    <row r="790" spans="1:13" ht="22.5" customHeight="1">
      <c r="A790" s="12" t="s">
        <v>12660</v>
      </c>
      <c r="B790" s="12" t="str" cm="1">
        <f t="array" ref="B790">_xlfn.REGEXEXTRACT(J790, "eid=([^&amp;]+)", 2)</f>
        <v>2-s2.0-85127327682</v>
      </c>
      <c r="C790" s="13">
        <v>0</v>
      </c>
      <c r="D790" s="12" t="s">
        <v>12661</v>
      </c>
      <c r="E790" s="12">
        <v>2021</v>
      </c>
      <c r="F790" s="14" t="s">
        <v>12662</v>
      </c>
      <c r="G790" s="12" t="s">
        <v>7969</v>
      </c>
      <c r="H790" s="12" t="s">
        <v>7969</v>
      </c>
      <c r="I790" s="14" t="s">
        <v>12663</v>
      </c>
      <c r="J790" s="14" t="s">
        <v>12664</v>
      </c>
      <c r="K790" s="12" t="s">
        <v>7972</v>
      </c>
      <c r="L790" s="12" t="s">
        <v>8102</v>
      </c>
      <c r="M790" s="12" t="s">
        <v>12665</v>
      </c>
    </row>
    <row r="791" spans="1:13" ht="22.5" customHeight="1">
      <c r="A791" s="12" t="s">
        <v>12667</v>
      </c>
      <c r="B791" s="12" t="str" cm="1">
        <f t="array" ref="B791">_xlfn.REGEXEXTRACT(J791, "eid=([^&amp;]+)", 2)</f>
        <v>2-s2.0-85122034916</v>
      </c>
      <c r="C791" s="13">
        <v>0</v>
      </c>
      <c r="D791" s="12" t="s">
        <v>12668</v>
      </c>
      <c r="E791" s="12">
        <v>2021</v>
      </c>
      <c r="F791" s="14" t="s">
        <v>8831</v>
      </c>
      <c r="G791" s="12">
        <v>13107</v>
      </c>
      <c r="H791" s="12" t="s">
        <v>7969</v>
      </c>
      <c r="I791" s="14" t="s">
        <v>7969</v>
      </c>
      <c r="J791" s="14" t="s">
        <v>12669</v>
      </c>
      <c r="K791" s="12" t="s">
        <v>7972</v>
      </c>
      <c r="L791" s="12" t="s">
        <v>7985</v>
      </c>
      <c r="M791" s="12" t="s">
        <v>7969</v>
      </c>
    </row>
    <row r="792" spans="1:13" ht="22.5" customHeight="1">
      <c r="A792" s="12" t="s">
        <v>12671</v>
      </c>
      <c r="B792" s="12" t="str" cm="1">
        <f t="array" ref="B792">_xlfn.REGEXEXTRACT(J792, "eid=([^&amp;]+)", 2)</f>
        <v>2-s2.0-85103522080</v>
      </c>
      <c r="C792" s="13">
        <v>0</v>
      </c>
      <c r="D792" s="12" t="s">
        <v>12672</v>
      </c>
      <c r="E792" s="12">
        <v>2021</v>
      </c>
      <c r="F792" s="14" t="s">
        <v>8055</v>
      </c>
      <c r="G792" s="12">
        <v>1360</v>
      </c>
      <c r="H792" s="12" t="s">
        <v>7969</v>
      </c>
      <c r="I792" s="14" t="s">
        <v>12673</v>
      </c>
      <c r="J792" s="14" t="s">
        <v>12674</v>
      </c>
      <c r="K792" s="12" t="s">
        <v>7972</v>
      </c>
      <c r="L792" s="12" t="s">
        <v>7985</v>
      </c>
      <c r="M792" s="12" t="s">
        <v>12675</v>
      </c>
    </row>
    <row r="793" spans="1:13" ht="22.5" customHeight="1">
      <c r="A793" s="12" t="s">
        <v>12677</v>
      </c>
      <c r="B793" s="12" t="str" cm="1">
        <f t="array" ref="B793">_xlfn.REGEXEXTRACT(J793, "eid=([^&amp;]+)", 2)</f>
        <v>2-s2.0-85101091941</v>
      </c>
      <c r="C793" s="13">
        <v>0</v>
      </c>
      <c r="D793" s="12" t="s">
        <v>12678</v>
      </c>
      <c r="E793" s="12">
        <v>2021</v>
      </c>
      <c r="F793" s="14" t="s">
        <v>10349</v>
      </c>
      <c r="G793" s="12">
        <v>933</v>
      </c>
      <c r="H793" s="12" t="s">
        <v>7969</v>
      </c>
      <c r="I793" s="14" t="s">
        <v>12679</v>
      </c>
      <c r="J793" s="14" t="s">
        <v>12680</v>
      </c>
      <c r="K793" s="12" t="s">
        <v>7972</v>
      </c>
      <c r="L793" s="12" t="s">
        <v>7985</v>
      </c>
      <c r="M793" s="12" t="s">
        <v>12681</v>
      </c>
    </row>
    <row r="794" spans="1:13" ht="22.5" customHeight="1">
      <c r="A794" s="12" t="s">
        <v>12683</v>
      </c>
      <c r="B794" s="12" t="str" cm="1">
        <f t="array" ref="B794">_xlfn.REGEXEXTRACT(J794, "eid=([^&amp;]+)", 2)</f>
        <v>2-s2.0-85111992945</v>
      </c>
      <c r="C794" s="13">
        <v>0</v>
      </c>
      <c r="D794" s="12" t="s">
        <v>12684</v>
      </c>
      <c r="E794" s="12">
        <v>2021</v>
      </c>
      <c r="F794" s="14" t="s">
        <v>8177</v>
      </c>
      <c r="G794" s="12">
        <v>204</v>
      </c>
      <c r="H794" s="12" t="s">
        <v>7969</v>
      </c>
      <c r="I794" s="14" t="s">
        <v>12685</v>
      </c>
      <c r="J794" s="14" t="s">
        <v>12686</v>
      </c>
      <c r="K794" s="12" t="s">
        <v>7972</v>
      </c>
      <c r="L794" s="12" t="s">
        <v>7985</v>
      </c>
      <c r="M794" s="12" t="s">
        <v>12687</v>
      </c>
    </row>
    <row r="795" spans="1:13" ht="22.5" customHeight="1">
      <c r="A795" s="12" t="s">
        <v>12689</v>
      </c>
      <c r="B795" s="12" t="str" cm="1">
        <f t="array" ref="B795">_xlfn.REGEXEXTRACT(J795, "eid=([^&amp;]+)", 2)</f>
        <v>2-s2.0-85125307241</v>
      </c>
      <c r="C795" s="13">
        <v>0</v>
      </c>
      <c r="D795" s="12" t="s">
        <v>12690</v>
      </c>
      <c r="E795" s="12">
        <v>2021</v>
      </c>
      <c r="F795" s="14" t="s">
        <v>12691</v>
      </c>
      <c r="G795" s="12" t="s">
        <v>7969</v>
      </c>
      <c r="H795" s="12" t="s">
        <v>7969</v>
      </c>
      <c r="I795" s="14" t="s">
        <v>12692</v>
      </c>
      <c r="J795" s="14" t="s">
        <v>12693</v>
      </c>
      <c r="K795" s="12" t="s">
        <v>7972</v>
      </c>
      <c r="L795" s="12" t="s">
        <v>8102</v>
      </c>
      <c r="M795" s="12" t="s">
        <v>12694</v>
      </c>
    </row>
    <row r="796" spans="1:13" ht="22.5" customHeight="1">
      <c r="A796" s="12" t="s">
        <v>12696</v>
      </c>
      <c r="B796" s="12" t="str" cm="1">
        <f t="array" ref="B796">_xlfn.REGEXEXTRACT(J796, "eid=([^&amp;]+)", 2)</f>
        <v>2-s2.0-85119488480</v>
      </c>
      <c r="C796" s="13">
        <v>0</v>
      </c>
      <c r="D796" s="12" t="s">
        <v>12697</v>
      </c>
      <c r="E796" s="12">
        <v>2021</v>
      </c>
      <c r="F796" s="14" t="s">
        <v>12388</v>
      </c>
      <c r="G796" s="12">
        <v>18</v>
      </c>
      <c r="H796" s="12">
        <v>6</v>
      </c>
      <c r="I796" s="14" t="s">
        <v>12698</v>
      </c>
      <c r="J796" s="14" t="s">
        <v>12699</v>
      </c>
      <c r="K796" s="12" t="s">
        <v>7972</v>
      </c>
      <c r="L796" s="12" t="s">
        <v>8102</v>
      </c>
      <c r="M796" s="12" t="s">
        <v>12700</v>
      </c>
    </row>
    <row r="797" spans="1:13" ht="22.5" customHeight="1">
      <c r="A797" s="12" t="s">
        <v>12702</v>
      </c>
      <c r="B797" s="12" t="str" cm="1">
        <f t="array" ref="B797">_xlfn.REGEXEXTRACT(J797, "eid=([^&amp;]+)", 2)</f>
        <v>2-s2.0-85102869829</v>
      </c>
      <c r="C797" s="13">
        <v>0</v>
      </c>
      <c r="D797" s="12" t="s">
        <v>12703</v>
      </c>
      <c r="E797" s="12">
        <v>2020</v>
      </c>
      <c r="F797" s="14" t="s">
        <v>8491</v>
      </c>
      <c r="G797" s="12">
        <v>8</v>
      </c>
      <c r="H797" s="12" t="s">
        <v>7969</v>
      </c>
      <c r="I797" s="14" t="s">
        <v>12704</v>
      </c>
      <c r="J797" s="14" t="s">
        <v>12705</v>
      </c>
      <c r="K797" s="12" t="s">
        <v>7972</v>
      </c>
      <c r="L797" s="12" t="s">
        <v>8102</v>
      </c>
    </row>
    <row r="798" spans="1:13" ht="22.5" customHeight="1">
      <c r="A798" s="12" t="s">
        <v>12707</v>
      </c>
      <c r="B798" s="12" t="str" cm="1">
        <f t="array" ref="B798">_xlfn.REGEXEXTRACT(J798, "eid=([^&amp;]+)", 2)</f>
        <v>2-s2.0-85179862162</v>
      </c>
      <c r="C798" s="13">
        <v>0</v>
      </c>
      <c r="D798" s="12" t="s">
        <v>12708</v>
      </c>
      <c r="E798" s="12">
        <v>2020</v>
      </c>
      <c r="F798" s="14" t="s">
        <v>9793</v>
      </c>
      <c r="G798" s="12">
        <v>12</v>
      </c>
      <c r="H798" s="12" t="s">
        <v>7969</v>
      </c>
      <c r="I798" s="14" t="s">
        <v>12709</v>
      </c>
      <c r="J798" s="14" t="s">
        <v>12710</v>
      </c>
      <c r="K798" s="12" t="s">
        <v>7972</v>
      </c>
      <c r="L798" s="12" t="s">
        <v>8064</v>
      </c>
      <c r="M798" s="12" t="s">
        <v>12711</v>
      </c>
    </row>
    <row r="799" spans="1:13" ht="22.5" customHeight="1">
      <c r="A799" s="12" t="s">
        <v>12713</v>
      </c>
      <c r="B799" s="12" t="str" cm="1">
        <f t="array" ref="B799">_xlfn.REGEXEXTRACT(J799, "eid=([^&amp;]+)", 2)</f>
        <v>2-s2.0-85086411687</v>
      </c>
      <c r="C799" s="13">
        <v>0</v>
      </c>
      <c r="D799" s="12" t="s">
        <v>12714</v>
      </c>
      <c r="E799" s="12">
        <v>2020</v>
      </c>
      <c r="F799" s="14" t="s">
        <v>12715</v>
      </c>
      <c r="G799" s="12">
        <v>107</v>
      </c>
      <c r="H799" s="12" t="s">
        <v>7969</v>
      </c>
      <c r="I799" s="14" t="s">
        <v>12716</v>
      </c>
      <c r="J799" s="14" t="s">
        <v>12717</v>
      </c>
      <c r="K799" s="12" t="s">
        <v>7972</v>
      </c>
      <c r="L799" s="12" t="s">
        <v>8027</v>
      </c>
    </row>
    <row r="800" spans="1:13" ht="22.5" customHeight="1">
      <c r="A800" s="12" t="s">
        <v>12719</v>
      </c>
      <c r="B800" s="12" t="str" cm="1">
        <f t="array" ref="B800">_xlfn.REGEXEXTRACT(J800, "eid=([^&amp;]+)", 2)</f>
        <v>2-s2.0-85101484384</v>
      </c>
      <c r="C800" s="13">
        <v>0</v>
      </c>
      <c r="D800" s="12" t="s">
        <v>12720</v>
      </c>
      <c r="E800" s="12">
        <v>2020</v>
      </c>
      <c r="F800" s="14" t="s">
        <v>8261</v>
      </c>
      <c r="G800" s="12">
        <v>11</v>
      </c>
      <c r="H800" s="12">
        <v>12</v>
      </c>
      <c r="I800" s="14" t="s">
        <v>12721</v>
      </c>
      <c r="J800" s="14" t="s">
        <v>12722</v>
      </c>
      <c r="K800" s="12" t="s">
        <v>7972</v>
      </c>
      <c r="L800" s="12" t="s">
        <v>8264</v>
      </c>
    </row>
    <row r="801" spans="1:13" ht="22.5" customHeight="1">
      <c r="A801" s="12" t="s">
        <v>12724</v>
      </c>
      <c r="B801" s="12" t="str" cm="1">
        <f t="array" ref="B801">_xlfn.REGEXEXTRACT(J801, "eid=([^&amp;]+)", 2)</f>
        <v>2-s2.0-85083560195</v>
      </c>
      <c r="C801" s="13">
        <v>0</v>
      </c>
      <c r="D801" s="12" t="s">
        <v>12725</v>
      </c>
      <c r="E801" s="12">
        <v>2020</v>
      </c>
      <c r="F801" s="14" t="s">
        <v>8144</v>
      </c>
      <c r="G801" s="12">
        <v>10</v>
      </c>
      <c r="H801" s="12">
        <v>7</v>
      </c>
      <c r="I801" s="14" t="s">
        <v>12726</v>
      </c>
      <c r="J801" s="14" t="s">
        <v>12727</v>
      </c>
      <c r="K801" s="12" t="s">
        <v>7972</v>
      </c>
      <c r="L801" s="12" t="s">
        <v>11745</v>
      </c>
    </row>
    <row r="802" spans="1:13" ht="22.5" customHeight="1">
      <c r="A802" s="12" t="s">
        <v>12729</v>
      </c>
      <c r="B802" s="12" t="str" cm="1">
        <f t="array" ref="B802">_xlfn.REGEXEXTRACT(J802, "eid=([^&amp;]+)", 2)</f>
        <v>2-s2.0-85098758346</v>
      </c>
      <c r="C802" s="13">
        <v>0</v>
      </c>
      <c r="D802" s="12" t="s">
        <v>12730</v>
      </c>
      <c r="E802" s="12">
        <v>2020</v>
      </c>
      <c r="F802" s="14" t="s">
        <v>12731</v>
      </c>
      <c r="G802" s="12">
        <v>28</v>
      </c>
      <c r="H802" s="12" t="s">
        <v>7969</v>
      </c>
      <c r="I802" s="14" t="s">
        <v>12732</v>
      </c>
      <c r="J802" s="14" t="s">
        <v>12733</v>
      </c>
      <c r="K802" s="12" t="s">
        <v>7972</v>
      </c>
      <c r="L802" s="12" t="s">
        <v>12734</v>
      </c>
    </row>
    <row r="803" spans="1:13" ht="22.5" customHeight="1">
      <c r="A803" s="12" t="s">
        <v>12736</v>
      </c>
      <c r="B803" s="12" t="str" cm="1">
        <f t="array" ref="B803">_xlfn.REGEXEXTRACT(J803, "eid=([^&amp;]+)", 2)</f>
        <v>2-s2.0-85078479533</v>
      </c>
      <c r="C803" s="13">
        <v>0</v>
      </c>
      <c r="D803" s="12" t="s">
        <v>12737</v>
      </c>
      <c r="E803" s="12">
        <v>2020</v>
      </c>
      <c r="F803" s="14" t="s">
        <v>12738</v>
      </c>
      <c r="G803" s="12">
        <v>31</v>
      </c>
      <c r="H803" s="12">
        <v>5</v>
      </c>
      <c r="I803" s="14" t="s">
        <v>12739</v>
      </c>
      <c r="J803" s="14" t="s">
        <v>12740</v>
      </c>
      <c r="K803" s="12" t="s">
        <v>7972</v>
      </c>
      <c r="L803" s="12" t="s">
        <v>8078</v>
      </c>
    </row>
    <row r="804" spans="1:13" ht="22.5" customHeight="1">
      <c r="A804" s="12" t="s">
        <v>12742</v>
      </c>
      <c r="B804" s="12" t="str" cm="1">
        <f t="array" ref="B804">_xlfn.REGEXEXTRACT(J804, "eid=([^&amp;]+)", 2)</f>
        <v>2-s2.0-85098327378</v>
      </c>
      <c r="C804" s="13">
        <v>0</v>
      </c>
      <c r="D804" s="12" t="s">
        <v>12743</v>
      </c>
      <c r="E804" s="12">
        <v>2020</v>
      </c>
      <c r="F804" s="14" t="s">
        <v>12744</v>
      </c>
      <c r="G804" s="12" t="s">
        <v>7969</v>
      </c>
      <c r="H804" s="12" t="s">
        <v>7969</v>
      </c>
      <c r="I804" s="14" t="s">
        <v>12745</v>
      </c>
      <c r="J804" s="14" t="s">
        <v>12746</v>
      </c>
      <c r="K804" s="12" t="s">
        <v>7972</v>
      </c>
      <c r="L804" s="12" t="s">
        <v>8102</v>
      </c>
      <c r="M804" s="12" t="s">
        <v>12747</v>
      </c>
    </row>
    <row r="805" spans="1:13" ht="22.5" customHeight="1">
      <c r="A805" s="12" t="s">
        <v>12749</v>
      </c>
      <c r="B805" s="12" t="str" cm="1">
        <f t="array" ref="B805">_xlfn.REGEXEXTRACT(J805, "eid=([^&amp;]+)", 2)</f>
        <v>2-s2.0-85101469430</v>
      </c>
      <c r="C805" s="13">
        <v>0</v>
      </c>
      <c r="D805" s="12" t="s">
        <v>12750</v>
      </c>
      <c r="E805" s="12">
        <v>2020</v>
      </c>
      <c r="F805" s="14" t="s">
        <v>7969</v>
      </c>
      <c r="G805" s="12" t="s">
        <v>7969</v>
      </c>
      <c r="H805" s="12" t="s">
        <v>7969</v>
      </c>
      <c r="I805" s="14" t="s">
        <v>12751</v>
      </c>
      <c r="J805" s="14" t="s">
        <v>12752</v>
      </c>
      <c r="K805" s="12" t="s">
        <v>7972</v>
      </c>
      <c r="L805" s="12" t="s">
        <v>7969</v>
      </c>
      <c r="M805" s="12" t="s">
        <v>12753</v>
      </c>
    </row>
    <row r="806" spans="1:13" ht="22.5" customHeight="1">
      <c r="A806" s="12" t="s">
        <v>12754</v>
      </c>
      <c r="B806" s="12" t="e" cm="1" vm="1">
        <f t="array" ref="B806">_xlfn.REGEXEXTRACT(J806, "eid=([^&amp;]+)", 2)</f>
        <v>#N/A</v>
      </c>
      <c r="C806" s="13">
        <v>0</v>
      </c>
      <c r="D806" s="12" t="s">
        <v>12755</v>
      </c>
      <c r="E806" s="12"/>
      <c r="F806" s="14"/>
      <c r="G806" s="12"/>
      <c r="H806" s="12"/>
      <c r="I806" s="14"/>
      <c r="J806" s="14"/>
      <c r="K806" s="12"/>
      <c r="L806" s="12"/>
    </row>
    <row r="807" spans="1:13" ht="22.5" customHeight="1">
      <c r="A807" s="12" t="s">
        <v>12757</v>
      </c>
      <c r="B807" s="12" t="str" cm="1">
        <f t="array" ref="B807">_xlfn.REGEXEXTRACT(J807, "eid=([^&amp;]+)", 2)</f>
        <v>2-s2.0-85101250514</v>
      </c>
      <c r="C807" s="13">
        <v>0</v>
      </c>
      <c r="D807" s="12" t="s">
        <v>12758</v>
      </c>
      <c r="E807" s="12">
        <v>2020</v>
      </c>
      <c r="F807" s="14" t="s">
        <v>12759</v>
      </c>
      <c r="G807" s="12" t="s">
        <v>7969</v>
      </c>
      <c r="H807" s="12" t="s">
        <v>7969</v>
      </c>
      <c r="I807" s="14" t="s">
        <v>12760</v>
      </c>
      <c r="J807" s="14" t="s">
        <v>12761</v>
      </c>
      <c r="K807" s="12" t="s">
        <v>7972</v>
      </c>
      <c r="L807" s="12" t="s">
        <v>8102</v>
      </c>
      <c r="M807" s="12" t="s">
        <v>12762</v>
      </c>
    </row>
    <row r="808" spans="1:13" ht="22.5" customHeight="1">
      <c r="A808" s="12" t="s">
        <v>12764</v>
      </c>
      <c r="B808" s="12" t="str" cm="1">
        <f t="array" ref="B808">_xlfn.REGEXEXTRACT(J808, "eid=([^&amp;]+)", 2)</f>
        <v>2-s2.0-85062010513</v>
      </c>
      <c r="C808" s="13">
        <v>0</v>
      </c>
      <c r="D808" s="12" t="s">
        <v>12765</v>
      </c>
      <c r="E808" s="12">
        <v>2020</v>
      </c>
      <c r="F808" s="14" t="s">
        <v>12766</v>
      </c>
      <c r="G808" s="12">
        <v>14</v>
      </c>
      <c r="H808" s="12">
        <v>1</v>
      </c>
      <c r="I808" s="14" t="s">
        <v>12767</v>
      </c>
      <c r="J808" s="14" t="s">
        <v>12768</v>
      </c>
      <c r="K808" s="12" t="s">
        <v>7972</v>
      </c>
      <c r="L808" s="12" t="s">
        <v>12769</v>
      </c>
    </row>
    <row r="809" spans="1:13" ht="22.5" customHeight="1">
      <c r="A809" s="12" t="s">
        <v>12771</v>
      </c>
      <c r="B809" s="12" t="str" cm="1">
        <f t="array" ref="B809">_xlfn.REGEXEXTRACT(J809, "eid=([^&amp;]+)", 2)</f>
        <v>2-s2.0-85099552329</v>
      </c>
      <c r="C809" s="13">
        <v>0</v>
      </c>
      <c r="D809" s="12" t="s">
        <v>12772</v>
      </c>
      <c r="E809" s="12">
        <v>2020</v>
      </c>
      <c r="F809" s="14" t="s">
        <v>12773</v>
      </c>
      <c r="G809" s="12" t="s">
        <v>7969</v>
      </c>
      <c r="H809" s="12" t="s">
        <v>7969</v>
      </c>
      <c r="I809" s="14" t="s">
        <v>12774</v>
      </c>
      <c r="J809" s="14" t="s">
        <v>12775</v>
      </c>
      <c r="K809" s="12" t="s">
        <v>7972</v>
      </c>
      <c r="L809" s="12" t="s">
        <v>8102</v>
      </c>
    </row>
    <row r="810" spans="1:13" ht="22.5" customHeight="1">
      <c r="A810" s="12" t="s">
        <v>12777</v>
      </c>
      <c r="B810" s="12" t="str" cm="1">
        <f t="array" ref="B810">_xlfn.REGEXEXTRACT(J810, "eid=([^&amp;]+)", 2)</f>
        <v>2-s2.0-85097274250</v>
      </c>
      <c r="C810" s="13">
        <v>0</v>
      </c>
      <c r="D810" s="12" t="s">
        <v>12778</v>
      </c>
      <c r="E810" s="12">
        <v>2020</v>
      </c>
      <c r="F810" s="14" t="s">
        <v>11641</v>
      </c>
      <c r="G810" s="12">
        <v>2020</v>
      </c>
      <c r="H810" s="12" t="s">
        <v>7969</v>
      </c>
      <c r="I810" s="14" t="s">
        <v>12779</v>
      </c>
      <c r="J810" s="14" t="s">
        <v>12780</v>
      </c>
      <c r="K810" s="12" t="s">
        <v>7972</v>
      </c>
      <c r="L810" s="12" t="s">
        <v>11624</v>
      </c>
    </row>
    <row r="811" spans="1:13" ht="22.5" customHeight="1">
      <c r="A811" s="12" t="s">
        <v>12782</v>
      </c>
      <c r="B811" s="12" t="str" cm="1">
        <f t="array" ref="B811">_xlfn.REGEXEXTRACT(J811, "eid=([^&amp;]+)", 2)</f>
        <v>2-s2.0-85102476588</v>
      </c>
      <c r="C811" s="13">
        <v>0</v>
      </c>
      <c r="D811" s="12" t="s">
        <v>12783</v>
      </c>
      <c r="E811" s="12">
        <v>2020</v>
      </c>
      <c r="F811" s="14" t="s">
        <v>12784</v>
      </c>
      <c r="G811" s="12" t="s">
        <v>7969</v>
      </c>
      <c r="H811" s="12" t="s">
        <v>7969</v>
      </c>
      <c r="I811" s="14" t="s">
        <v>12785</v>
      </c>
      <c r="J811" s="14" t="s">
        <v>12786</v>
      </c>
      <c r="K811" s="12" t="s">
        <v>7972</v>
      </c>
      <c r="L811" s="12" t="s">
        <v>8102</v>
      </c>
      <c r="M811" s="12" t="s">
        <v>12787</v>
      </c>
    </row>
    <row r="812" spans="1:13" ht="22.5" customHeight="1">
      <c r="A812" s="12" t="s">
        <v>12789</v>
      </c>
      <c r="B812" s="12" t="str" cm="1">
        <f t="array" ref="B812">_xlfn.REGEXEXTRACT(J812, "eid=([^&amp;]+)", 2)</f>
        <v>2-s2.0-85098138884</v>
      </c>
      <c r="C812" s="13">
        <v>0</v>
      </c>
      <c r="D812" s="12" t="s">
        <v>12790</v>
      </c>
      <c r="E812" s="12">
        <v>2020</v>
      </c>
      <c r="F812" s="14" t="s">
        <v>11076</v>
      </c>
      <c r="G812" s="12">
        <v>11</v>
      </c>
      <c r="H812" s="12">
        <v>6</v>
      </c>
      <c r="I812" s="14" t="s">
        <v>12791</v>
      </c>
      <c r="J812" s="14" t="s">
        <v>12792</v>
      </c>
      <c r="K812" s="12" t="s">
        <v>7972</v>
      </c>
      <c r="L812" s="12" t="s">
        <v>11079</v>
      </c>
    </row>
    <row r="813" spans="1:13" ht="22.5" customHeight="1">
      <c r="A813" s="12" t="s">
        <v>12794</v>
      </c>
      <c r="B813" s="12" t="str" cm="1">
        <f t="array" ref="B813">_xlfn.REGEXEXTRACT(J813, "eid=([^&amp;]+)", 2)</f>
        <v>2-s2.0-85091330111</v>
      </c>
      <c r="C813" s="13">
        <v>0</v>
      </c>
      <c r="D813" s="12" t="s">
        <v>12795</v>
      </c>
      <c r="E813" s="12">
        <v>2020</v>
      </c>
      <c r="F813" s="14" t="s">
        <v>12796</v>
      </c>
      <c r="G813" s="12" t="s">
        <v>7969</v>
      </c>
      <c r="H813" s="12" t="s">
        <v>7969</v>
      </c>
      <c r="I813" s="14" t="s">
        <v>12797</v>
      </c>
      <c r="J813" s="14" t="s">
        <v>12798</v>
      </c>
      <c r="K813" s="12" t="s">
        <v>7972</v>
      </c>
      <c r="L813" s="12" t="s">
        <v>8102</v>
      </c>
      <c r="M813" s="12" t="s">
        <v>12799</v>
      </c>
    </row>
    <row r="814" spans="1:13" ht="22.5" customHeight="1">
      <c r="A814" s="12" t="s">
        <v>12801</v>
      </c>
      <c r="B814" s="12" t="str" cm="1">
        <f t="array" ref="B814">_xlfn.REGEXEXTRACT(J814, "eid=([^&amp;]+)", 2)</f>
        <v>2-s2.0-85087503894</v>
      </c>
      <c r="C814" s="13">
        <v>0</v>
      </c>
      <c r="D814" s="12" t="s">
        <v>12802</v>
      </c>
      <c r="E814" s="12">
        <v>2020</v>
      </c>
      <c r="F814" s="14" t="s">
        <v>12803</v>
      </c>
      <c r="G814" s="12" t="s">
        <v>7969</v>
      </c>
      <c r="H814" s="12" t="s">
        <v>7969</v>
      </c>
      <c r="I814" s="14" t="s">
        <v>12804</v>
      </c>
      <c r="J814" s="14" t="s">
        <v>12805</v>
      </c>
      <c r="K814" s="12" t="s">
        <v>7972</v>
      </c>
      <c r="L814" s="12" t="s">
        <v>8102</v>
      </c>
      <c r="M814" s="12" t="s">
        <v>12806</v>
      </c>
    </row>
    <row r="815" spans="1:13" ht="22.5" customHeight="1">
      <c r="A815" s="12" t="s">
        <v>12808</v>
      </c>
      <c r="B815" s="12" t="str" cm="1">
        <f t="array" ref="B815">_xlfn.REGEXEXTRACT(J815, "eid=([^&amp;]+)", 2)</f>
        <v>2-s2.0-85098272207</v>
      </c>
      <c r="C815" s="13">
        <v>0</v>
      </c>
      <c r="D815" s="12" t="s">
        <v>12809</v>
      </c>
      <c r="E815" s="12">
        <v>2020</v>
      </c>
      <c r="F815" s="14" t="s">
        <v>8831</v>
      </c>
      <c r="G815" s="12">
        <v>12570</v>
      </c>
      <c r="H815" s="12" t="s">
        <v>7969</v>
      </c>
      <c r="I815" s="14" t="s">
        <v>12810</v>
      </c>
      <c r="J815" s="14" t="s">
        <v>12811</v>
      </c>
      <c r="K815" s="12" t="s">
        <v>7972</v>
      </c>
      <c r="L815" s="12" t="s">
        <v>7985</v>
      </c>
      <c r="M815" s="12" t="s">
        <v>12812</v>
      </c>
    </row>
    <row r="816" spans="1:13" ht="22.5" customHeight="1">
      <c r="A816" s="12" t="s">
        <v>12814</v>
      </c>
      <c r="B816" s="12" t="str" cm="1">
        <f t="array" ref="B816">_xlfn.REGEXEXTRACT(J816, "eid=([^&amp;]+)", 2)</f>
        <v>2-s2.0-85097826777</v>
      </c>
      <c r="C816" s="13">
        <v>0</v>
      </c>
      <c r="D816" s="12" t="s">
        <v>12815</v>
      </c>
      <c r="E816" s="12">
        <v>2020</v>
      </c>
      <c r="F816" s="14" t="s">
        <v>8009</v>
      </c>
      <c r="G816" s="12">
        <v>9</v>
      </c>
      <c r="H816" s="12">
        <v>10</v>
      </c>
      <c r="I816" s="14" t="s">
        <v>12816</v>
      </c>
      <c r="J816" s="14" t="s">
        <v>12817</v>
      </c>
      <c r="K816" s="12" t="s">
        <v>7972</v>
      </c>
      <c r="L816" s="12" t="s">
        <v>11745</v>
      </c>
    </row>
    <row r="817" spans="1:13" ht="22.5" customHeight="1">
      <c r="A817" s="12" t="s">
        <v>12819</v>
      </c>
      <c r="B817" s="12" t="str" cm="1">
        <f t="array" ref="B817">_xlfn.REGEXEXTRACT(J817, "eid=([^&amp;]+)", 2)</f>
        <v>2-s2.0-85099473198</v>
      </c>
      <c r="C817" s="13">
        <v>0</v>
      </c>
      <c r="D817" s="12" t="s">
        <v>12820</v>
      </c>
      <c r="E817" s="12">
        <v>2020</v>
      </c>
      <c r="F817" s="14" t="s">
        <v>12821</v>
      </c>
      <c r="G817" s="12" t="s">
        <v>7969</v>
      </c>
      <c r="H817" s="12" t="s">
        <v>7969</v>
      </c>
      <c r="I817" s="14" t="s">
        <v>12822</v>
      </c>
      <c r="J817" s="14" t="s">
        <v>12823</v>
      </c>
      <c r="K817" s="12" t="s">
        <v>7972</v>
      </c>
      <c r="L817" s="12" t="s">
        <v>8102</v>
      </c>
      <c r="M817" s="12" t="s">
        <v>12824</v>
      </c>
    </row>
    <row r="818" spans="1:13" ht="22.5" customHeight="1">
      <c r="A818" s="12" t="s">
        <v>12826</v>
      </c>
      <c r="B818" s="12" t="str" cm="1">
        <f t="array" ref="B818">_xlfn.REGEXEXTRACT(J818, "eid=([^&amp;]+)", 2)</f>
        <v>2-s2.0-85176329322</v>
      </c>
      <c r="C818" s="13">
        <v>0</v>
      </c>
      <c r="D818" s="12" t="s">
        <v>12827</v>
      </c>
      <c r="E818" s="12">
        <v>2020</v>
      </c>
      <c r="F818" s="14" t="s">
        <v>9309</v>
      </c>
      <c r="G818" s="12" t="s">
        <v>7969</v>
      </c>
      <c r="H818" s="12" t="s">
        <v>7969</v>
      </c>
      <c r="I818" s="14" t="s">
        <v>12828</v>
      </c>
      <c r="J818" s="14" t="s">
        <v>12829</v>
      </c>
      <c r="K818" s="12" t="s">
        <v>7972</v>
      </c>
      <c r="L818" s="12" t="s">
        <v>8826</v>
      </c>
    </row>
    <row r="819" spans="1:13" ht="22.5" customHeight="1">
      <c r="A819" s="12" t="s">
        <v>12831</v>
      </c>
      <c r="B819" s="12" t="str" cm="1">
        <f t="array" ref="B819">_xlfn.REGEXEXTRACT(J819, "eid=([^&amp;]+)", 2)</f>
        <v>2-s2.0-85089621922</v>
      </c>
      <c r="C819" s="13">
        <v>0</v>
      </c>
      <c r="D819" s="12" t="s">
        <v>12832</v>
      </c>
      <c r="E819" s="12">
        <v>2020</v>
      </c>
      <c r="F819" s="14" t="s">
        <v>12276</v>
      </c>
      <c r="G819" s="12">
        <v>1226</v>
      </c>
      <c r="H819" s="12" t="s">
        <v>7969</v>
      </c>
      <c r="I819" s="14" t="s">
        <v>12833</v>
      </c>
      <c r="J819" s="14" t="s">
        <v>12834</v>
      </c>
      <c r="K819" s="12" t="s">
        <v>7972</v>
      </c>
      <c r="L819" s="12" t="s">
        <v>7978</v>
      </c>
      <c r="M819" s="12" t="s">
        <v>12835</v>
      </c>
    </row>
    <row r="820" spans="1:13" ht="22.5" customHeight="1">
      <c r="A820" s="12" t="s">
        <v>12837</v>
      </c>
      <c r="B820" s="12" t="str" cm="1">
        <f t="array" ref="B820">_xlfn.REGEXEXTRACT(J820, "eid=([^&amp;]+)", 2)</f>
        <v>2-s2.0-85087623410</v>
      </c>
      <c r="C820" s="13">
        <v>0</v>
      </c>
      <c r="D820" s="12" t="s">
        <v>12838</v>
      </c>
      <c r="E820" s="12">
        <v>2020</v>
      </c>
      <c r="F820" s="14" t="s">
        <v>12839</v>
      </c>
      <c r="G820" s="12" t="s">
        <v>7969</v>
      </c>
      <c r="H820" s="12" t="s">
        <v>7969</v>
      </c>
      <c r="I820" s="14" t="s">
        <v>12840</v>
      </c>
      <c r="J820" s="14" t="s">
        <v>12841</v>
      </c>
      <c r="K820" s="12" t="s">
        <v>7972</v>
      </c>
      <c r="L820" s="12" t="s">
        <v>8102</v>
      </c>
      <c r="M820" s="12" t="s">
        <v>12842</v>
      </c>
    </row>
    <row r="821" spans="1:13" ht="22.5" customHeight="1">
      <c r="A821" s="12" t="s">
        <v>12844</v>
      </c>
      <c r="B821" s="12" t="str" cm="1">
        <f t="array" ref="B821">_xlfn.REGEXEXTRACT(J821, "eid=([^&amp;]+)", 2)</f>
        <v>2-s2.0-85091675424</v>
      </c>
      <c r="C821" s="13">
        <v>0</v>
      </c>
      <c r="D821" s="12" t="s">
        <v>12845</v>
      </c>
      <c r="E821" s="12">
        <v>2020</v>
      </c>
      <c r="F821" s="14" t="s">
        <v>8024</v>
      </c>
      <c r="G821" s="12">
        <v>99</v>
      </c>
      <c r="H821" s="12" t="s">
        <v>7969</v>
      </c>
      <c r="I821" s="14" t="s">
        <v>12846</v>
      </c>
      <c r="J821" s="14" t="s">
        <v>12847</v>
      </c>
      <c r="K821" s="12" t="s">
        <v>7972</v>
      </c>
      <c r="L821" s="12" t="s">
        <v>8027</v>
      </c>
      <c r="M821" s="12" t="s">
        <v>12848</v>
      </c>
    </row>
    <row r="822" spans="1:13" ht="22.5" customHeight="1">
      <c r="A822" s="12" t="s">
        <v>12850</v>
      </c>
      <c r="B822" s="12" t="str" cm="1">
        <f t="array" ref="B822">_xlfn.REGEXEXTRACT(J822, "eid=([^&amp;]+)", 2)</f>
        <v>2-s2.0-85076596549</v>
      </c>
      <c r="C822" s="13">
        <v>0</v>
      </c>
      <c r="D822" s="12" t="s">
        <v>12851</v>
      </c>
      <c r="E822" s="12">
        <v>2020</v>
      </c>
      <c r="F822" s="14" t="s">
        <v>9579</v>
      </c>
      <c r="G822" s="12">
        <v>28</v>
      </c>
      <c r="H822" s="12">
        <v>3</v>
      </c>
      <c r="I822" s="14" t="s">
        <v>12852</v>
      </c>
      <c r="J822" s="14" t="s">
        <v>12853</v>
      </c>
      <c r="K822" s="12" t="s">
        <v>7972</v>
      </c>
      <c r="L822" s="12" t="s">
        <v>12644</v>
      </c>
      <c r="M822" s="12" t="s">
        <v>12854</v>
      </c>
    </row>
    <row r="823" spans="1:13" ht="22.5" customHeight="1">
      <c r="A823" s="12" t="s">
        <v>12856</v>
      </c>
      <c r="B823" s="12" t="str" cm="1">
        <f t="array" ref="B823">_xlfn.REGEXEXTRACT(J823, "eid=([^&amp;]+)", 2)</f>
        <v>2-s2.0-85092068762</v>
      </c>
      <c r="C823" s="13">
        <v>0</v>
      </c>
      <c r="D823" s="12" t="s">
        <v>12857</v>
      </c>
      <c r="E823" s="12">
        <v>2020</v>
      </c>
      <c r="F823" s="14" t="s">
        <v>12858</v>
      </c>
      <c r="G823" s="12" t="s">
        <v>7969</v>
      </c>
      <c r="H823" s="12" t="s">
        <v>7969</v>
      </c>
      <c r="I823" s="14" t="s">
        <v>12859</v>
      </c>
      <c r="J823" s="14" t="s">
        <v>12860</v>
      </c>
      <c r="K823" s="12" t="s">
        <v>7972</v>
      </c>
      <c r="L823" s="12" t="s">
        <v>12861</v>
      </c>
      <c r="M823" s="12" t="s">
        <v>7969</v>
      </c>
    </row>
    <row r="824" spans="1:13" ht="22.5" customHeight="1">
      <c r="A824" s="12" t="s">
        <v>12863</v>
      </c>
      <c r="B824" s="12" t="str" cm="1">
        <f t="array" ref="B824">_xlfn.REGEXEXTRACT(J824, "eid=([^&amp;]+)", 2)</f>
        <v>2-s2.0-85086477572</v>
      </c>
      <c r="C824" s="13">
        <v>0</v>
      </c>
      <c r="D824" s="12" t="s">
        <v>12864</v>
      </c>
      <c r="E824" s="12">
        <v>2020</v>
      </c>
      <c r="F824" s="14" t="s">
        <v>12865</v>
      </c>
      <c r="G824" s="12">
        <v>9</v>
      </c>
      <c r="H824" s="12">
        <v>4</v>
      </c>
      <c r="I824" s="14" t="s">
        <v>12866</v>
      </c>
      <c r="J824" s="14" t="s">
        <v>12867</v>
      </c>
      <c r="K824" s="12" t="s">
        <v>7972</v>
      </c>
      <c r="L824" s="12" t="s">
        <v>8102</v>
      </c>
      <c r="M824" s="12" t="s">
        <v>12868</v>
      </c>
    </row>
    <row r="825" spans="1:13" ht="22.5" customHeight="1">
      <c r="A825" s="12" t="s">
        <v>12870</v>
      </c>
      <c r="B825" s="12" t="str" cm="1">
        <f t="array" ref="B825">_xlfn.REGEXEXTRACT(J825, "eid=([^&amp;]+)", 2)</f>
        <v>2-s2.0-85096599074</v>
      </c>
      <c r="C825" s="13">
        <v>0</v>
      </c>
      <c r="D825" s="12" t="s">
        <v>12871</v>
      </c>
      <c r="E825" s="12">
        <v>2020</v>
      </c>
      <c r="F825" s="14" t="s">
        <v>12872</v>
      </c>
      <c r="G825" s="12" t="s">
        <v>7969</v>
      </c>
      <c r="H825" s="12" t="s">
        <v>7969</v>
      </c>
      <c r="I825" s="14" t="s">
        <v>12873</v>
      </c>
      <c r="J825" s="14" t="s">
        <v>12874</v>
      </c>
      <c r="K825" s="12" t="s">
        <v>7972</v>
      </c>
      <c r="L825" s="12" t="s">
        <v>8102</v>
      </c>
      <c r="M825" s="12" t="s">
        <v>12875</v>
      </c>
    </row>
    <row r="826" spans="1:13" ht="22.5" customHeight="1">
      <c r="A826" s="12" t="s">
        <v>12877</v>
      </c>
      <c r="B826" s="12" t="str" cm="1">
        <f t="array" ref="B826">_xlfn.REGEXEXTRACT(J826, "eid=([^&amp;]+)", 2)</f>
        <v>2-s2.0-85078513876</v>
      </c>
      <c r="C826" s="13">
        <v>0</v>
      </c>
      <c r="D826" s="12" t="s">
        <v>12878</v>
      </c>
      <c r="E826" s="12">
        <v>2020</v>
      </c>
      <c r="F826" s="14" t="s">
        <v>12879</v>
      </c>
      <c r="G826" s="12">
        <v>111</v>
      </c>
      <c r="H826" s="12" t="s">
        <v>7969</v>
      </c>
      <c r="I826" s="14" t="s">
        <v>12880</v>
      </c>
      <c r="J826" s="14" t="s">
        <v>12881</v>
      </c>
      <c r="K826" s="12" t="s">
        <v>7972</v>
      </c>
      <c r="L826" s="12" t="s">
        <v>8027</v>
      </c>
    </row>
    <row r="827" spans="1:13" ht="22.5" customHeight="1">
      <c r="A827" s="12" t="s">
        <v>12883</v>
      </c>
      <c r="B827" s="12" t="str" cm="1">
        <f t="array" ref="B827">_xlfn.REGEXEXTRACT(J827, "eid=([^&amp;]+)", 2)</f>
        <v>2-s2.0-85103841323</v>
      </c>
      <c r="C827" s="13">
        <v>0</v>
      </c>
      <c r="D827" s="12" t="s">
        <v>12884</v>
      </c>
      <c r="E827" s="12">
        <v>2020</v>
      </c>
      <c r="F827" s="14" t="s">
        <v>12885</v>
      </c>
      <c r="G827" s="12" t="s">
        <v>7969</v>
      </c>
      <c r="H827" s="12" t="s">
        <v>7969</v>
      </c>
      <c r="I827" s="14" t="s">
        <v>12886</v>
      </c>
      <c r="J827" s="14" t="s">
        <v>12887</v>
      </c>
      <c r="K827" s="12" t="s">
        <v>7972</v>
      </c>
      <c r="L827" s="12" t="s">
        <v>8102</v>
      </c>
      <c r="M827" s="12" t="s">
        <v>12888</v>
      </c>
    </row>
    <row r="828" spans="1:13" ht="22.5" customHeight="1">
      <c r="A828" s="12" t="s">
        <v>5143</v>
      </c>
      <c r="B828" s="12" t="str" cm="1">
        <f t="array" ref="B828">_xlfn.REGEXEXTRACT(J828, "eid=([^&amp;]+)", 2)</f>
        <v>2-s2.0-85080142798</v>
      </c>
      <c r="C828" s="13">
        <v>0</v>
      </c>
      <c r="D828" s="12" t="s">
        <v>4169</v>
      </c>
      <c r="E828" s="12">
        <v>2020</v>
      </c>
      <c r="F828" s="14" t="s">
        <v>12889</v>
      </c>
      <c r="G828" s="12">
        <v>5</v>
      </c>
      <c r="H828" s="12">
        <v>1</v>
      </c>
      <c r="I828" s="14" t="s">
        <v>12890</v>
      </c>
      <c r="J828" s="14" t="s">
        <v>12891</v>
      </c>
      <c r="K828" s="12" t="s">
        <v>7972</v>
      </c>
      <c r="L828" s="12" t="s">
        <v>7985</v>
      </c>
    </row>
    <row r="829" spans="1:13" ht="22.5" customHeight="1">
      <c r="A829" s="12" t="s">
        <v>12893</v>
      </c>
      <c r="B829" s="12" t="str" cm="1">
        <f t="array" ref="B829">_xlfn.REGEXEXTRACT(J829, "eid=([^&amp;]+)", 2)</f>
        <v>2-s2.0-85094655168</v>
      </c>
      <c r="C829" s="13">
        <v>0</v>
      </c>
      <c r="D829" s="12" t="s">
        <v>12894</v>
      </c>
      <c r="E829" s="12">
        <v>2020</v>
      </c>
      <c r="F829" s="14" t="s">
        <v>12895</v>
      </c>
      <c r="G829" s="12">
        <v>2020</v>
      </c>
      <c r="H829" s="12" t="s">
        <v>7969</v>
      </c>
      <c r="I829" s="14" t="s">
        <v>12896</v>
      </c>
      <c r="J829" s="14" t="s">
        <v>12897</v>
      </c>
      <c r="K829" s="12" t="s">
        <v>7972</v>
      </c>
      <c r="L829" s="12" t="s">
        <v>12898</v>
      </c>
    </row>
    <row r="830" spans="1:13" ht="22.5" customHeight="1">
      <c r="A830" s="12" t="s">
        <v>12900</v>
      </c>
      <c r="B830" s="12" t="str" cm="1">
        <f t="array" ref="B830">_xlfn.REGEXEXTRACT(J830, "eid=([^&amp;]+)", 2)</f>
        <v>2-s2.0-85101303887</v>
      </c>
      <c r="C830" s="13">
        <v>0</v>
      </c>
      <c r="D830" s="12" t="s">
        <v>12901</v>
      </c>
      <c r="E830" s="12">
        <v>2020</v>
      </c>
      <c r="F830" s="14" t="s">
        <v>12902</v>
      </c>
      <c r="G830" s="12">
        <v>2020</v>
      </c>
      <c r="H830" s="12" t="s">
        <v>7969</v>
      </c>
      <c r="I830" s="14" t="s">
        <v>12903</v>
      </c>
      <c r="J830" s="14" t="s">
        <v>12904</v>
      </c>
      <c r="K830" s="12" t="s">
        <v>7972</v>
      </c>
      <c r="L830" s="12" t="s">
        <v>8078</v>
      </c>
      <c r="M830" s="12" t="s">
        <v>12905</v>
      </c>
    </row>
    <row r="831" spans="1:13" ht="22.5" customHeight="1">
      <c r="A831" s="12" t="s">
        <v>12906</v>
      </c>
      <c r="B831" s="12" t="str" cm="1">
        <f t="array" ref="B831">_xlfn.REGEXEXTRACT(J831, "eid=([^&amp;]+)", 2)</f>
        <v>2-s2.0-85084954475</v>
      </c>
      <c r="C831" s="13">
        <v>0</v>
      </c>
      <c r="D831" s="12" t="s">
        <v>12907</v>
      </c>
      <c r="E831" s="12">
        <v>2020</v>
      </c>
      <c r="F831" s="14" t="s">
        <v>12908</v>
      </c>
      <c r="G831" s="12" t="s">
        <v>7969</v>
      </c>
      <c r="H831" s="12" t="s">
        <v>7969</v>
      </c>
      <c r="I831" s="14" t="s">
        <v>12909</v>
      </c>
      <c r="J831" s="14" t="s">
        <v>12910</v>
      </c>
      <c r="K831" s="12" t="s">
        <v>7972</v>
      </c>
      <c r="L831" s="12" t="s">
        <v>8102</v>
      </c>
      <c r="M831" s="12" t="s">
        <v>4073</v>
      </c>
    </row>
    <row r="832" spans="1:13" ht="22.5" customHeight="1">
      <c r="A832" s="12" t="s">
        <v>12912</v>
      </c>
      <c r="B832" s="12" t="str" cm="1">
        <f t="array" ref="B832">_xlfn.REGEXEXTRACT(J832, "eid=([^&amp;]+)", 2)</f>
        <v>2-s2.0-85092117658</v>
      </c>
      <c r="C832" s="13">
        <v>0</v>
      </c>
      <c r="D832" s="12" t="s">
        <v>12913</v>
      </c>
      <c r="E832" s="12">
        <v>2020</v>
      </c>
      <c r="F832" s="14" t="s">
        <v>8282</v>
      </c>
      <c r="G832" s="12">
        <v>25</v>
      </c>
      <c r="H832" s="12">
        <v>4</v>
      </c>
      <c r="I832" s="14" t="s">
        <v>12914</v>
      </c>
      <c r="J832" s="14" t="s">
        <v>12915</v>
      </c>
      <c r="K832" s="12" t="s">
        <v>7972</v>
      </c>
      <c r="L832" s="12" t="s">
        <v>8285</v>
      </c>
    </row>
    <row r="833" spans="1:13" ht="22.5" customHeight="1">
      <c r="A833" s="12" t="s">
        <v>12917</v>
      </c>
      <c r="B833" s="12" t="str" cm="1">
        <f t="array" ref="B833">_xlfn.REGEXEXTRACT(J833, "eid=([^&amp;]+)", 2)</f>
        <v>2-s2.0-85091333882</v>
      </c>
      <c r="C833" s="13">
        <v>0</v>
      </c>
      <c r="D833" s="12" t="s">
        <v>12918</v>
      </c>
      <c r="E833" s="12">
        <v>2020</v>
      </c>
      <c r="F833" s="14" t="s">
        <v>9037</v>
      </c>
      <c r="G833" s="12">
        <v>36</v>
      </c>
      <c r="H833" s="12">
        <v>5</v>
      </c>
      <c r="I833" s="14" t="s">
        <v>12919</v>
      </c>
      <c r="J833" s="14" t="s">
        <v>12920</v>
      </c>
      <c r="K833" s="12" t="s">
        <v>7972</v>
      </c>
      <c r="L833" s="12" t="s">
        <v>9040</v>
      </c>
      <c r="M833" s="12" t="s">
        <v>12921</v>
      </c>
    </row>
    <row r="834" spans="1:13" ht="22.5" customHeight="1">
      <c r="A834" s="12" t="s">
        <v>12923</v>
      </c>
      <c r="B834" s="12" t="str" cm="1">
        <f t="array" ref="B834">_xlfn.REGEXEXTRACT(J834, "eid=([^&amp;]+)", 2)</f>
        <v>2-s2.0-85176303803</v>
      </c>
      <c r="C834" s="13">
        <v>0</v>
      </c>
      <c r="D834" s="12" t="s">
        <v>12924</v>
      </c>
      <c r="E834" s="12">
        <v>2020</v>
      </c>
      <c r="F834" s="14" t="s">
        <v>9309</v>
      </c>
      <c r="G834" s="12" t="s">
        <v>7969</v>
      </c>
      <c r="H834" s="12" t="s">
        <v>7969</v>
      </c>
      <c r="I834" s="14" t="s">
        <v>12925</v>
      </c>
      <c r="J834" s="14" t="s">
        <v>12926</v>
      </c>
      <c r="K834" s="12" t="s">
        <v>7972</v>
      </c>
      <c r="L834" s="12" t="s">
        <v>8826</v>
      </c>
    </row>
    <row r="835" spans="1:13" ht="22.5" customHeight="1">
      <c r="A835" s="12" t="s">
        <v>12928</v>
      </c>
      <c r="B835" s="12" t="str" cm="1">
        <f t="array" ref="B835">_xlfn.REGEXEXTRACT(J835, "eid=([^&amp;]+)", 2)</f>
        <v>2-s2.0-85091565116</v>
      </c>
      <c r="C835" s="13">
        <v>0</v>
      </c>
      <c r="D835" s="12" t="s">
        <v>12929</v>
      </c>
      <c r="E835" s="12">
        <v>2020</v>
      </c>
      <c r="F835" s="14" t="s">
        <v>11749</v>
      </c>
      <c r="G835" s="12" t="s">
        <v>7969</v>
      </c>
      <c r="H835" s="12" t="s">
        <v>7969</v>
      </c>
      <c r="I835" s="14" t="s">
        <v>12930</v>
      </c>
      <c r="J835" s="14" t="s">
        <v>12931</v>
      </c>
      <c r="K835" s="12" t="s">
        <v>7972</v>
      </c>
      <c r="L835" s="12" t="s">
        <v>8102</v>
      </c>
      <c r="M835" s="12" t="s">
        <v>12932</v>
      </c>
    </row>
    <row r="836" spans="1:13" ht="22.5" customHeight="1">
      <c r="A836" s="12" t="s">
        <v>12934</v>
      </c>
      <c r="B836" s="12" t="str" cm="1">
        <f t="array" ref="B836">_xlfn.REGEXEXTRACT(J836, "eid=([^&amp;]+)", 2)</f>
        <v>2-s2.0-85165690378</v>
      </c>
      <c r="C836" s="13">
        <v>0</v>
      </c>
      <c r="D836" s="12" t="s">
        <v>12935</v>
      </c>
      <c r="E836" s="12">
        <v>2020</v>
      </c>
      <c r="F836" s="14" t="s">
        <v>12935</v>
      </c>
      <c r="G836" s="12" t="s">
        <v>7969</v>
      </c>
      <c r="H836" s="12" t="s">
        <v>7969</v>
      </c>
      <c r="I836" s="14" t="s">
        <v>12936</v>
      </c>
      <c r="J836" s="14" t="s">
        <v>12937</v>
      </c>
      <c r="K836" s="12" t="s">
        <v>7972</v>
      </c>
      <c r="L836" s="12" t="s">
        <v>12938</v>
      </c>
    </row>
    <row r="837" spans="1:13" ht="22.5" customHeight="1">
      <c r="A837" s="12" t="s">
        <v>12940</v>
      </c>
      <c r="B837" s="12" t="str" cm="1">
        <f t="array" ref="B837">_xlfn.REGEXEXTRACT(J837, "eid=([^&amp;]+)", 2)</f>
        <v>2-s2.0-85092077645</v>
      </c>
      <c r="C837" s="13">
        <v>0</v>
      </c>
      <c r="D837" s="12" t="s">
        <v>12941</v>
      </c>
      <c r="E837" s="12">
        <v>2020</v>
      </c>
      <c r="F837" s="14" t="s">
        <v>12942</v>
      </c>
      <c r="G837" s="12">
        <v>580</v>
      </c>
      <c r="H837" s="12" t="s">
        <v>7969</v>
      </c>
      <c r="I837" s="14" t="s">
        <v>7969</v>
      </c>
      <c r="J837" s="14" t="s">
        <v>12943</v>
      </c>
      <c r="K837" s="12" t="s">
        <v>7972</v>
      </c>
      <c r="L837" s="12" t="s">
        <v>7985</v>
      </c>
      <c r="M837" s="12" t="s">
        <v>7969</v>
      </c>
    </row>
    <row r="838" spans="1:13" ht="22.5" customHeight="1">
      <c r="A838" s="12" t="s">
        <v>12945</v>
      </c>
      <c r="B838" s="12" t="str" cm="1">
        <f t="array" ref="B838">_xlfn.REGEXEXTRACT(J838, "eid=([^&amp;]+)", 2)</f>
        <v>2-s2.0-85098139149</v>
      </c>
      <c r="C838" s="13">
        <v>0</v>
      </c>
      <c r="D838" s="12" t="s">
        <v>12946</v>
      </c>
      <c r="E838" s="12">
        <v>2020</v>
      </c>
      <c r="F838" s="14" t="s">
        <v>8328</v>
      </c>
      <c r="G838" s="12" t="s">
        <v>7969</v>
      </c>
      <c r="H838" s="12" t="s">
        <v>7969</v>
      </c>
      <c r="I838" s="14" t="s">
        <v>12947</v>
      </c>
      <c r="J838" s="14" t="s">
        <v>12948</v>
      </c>
      <c r="K838" s="12" t="s">
        <v>7972</v>
      </c>
      <c r="L838" s="12" t="s">
        <v>8324</v>
      </c>
      <c r="M838" s="12" t="s">
        <v>12949</v>
      </c>
    </row>
    <row r="839" spans="1:13" ht="22.5" customHeight="1">
      <c r="A839" s="12" t="s">
        <v>12951</v>
      </c>
      <c r="B839" s="12" t="str" cm="1">
        <f t="array" ref="B839">_xlfn.REGEXEXTRACT(J839, "eid=([^&amp;]+)", 2)</f>
        <v>2-s2.0-85083356418</v>
      </c>
      <c r="C839" s="13">
        <v>0</v>
      </c>
      <c r="D839" s="12" t="s">
        <v>12952</v>
      </c>
      <c r="E839" s="12">
        <v>2020</v>
      </c>
      <c r="F839" s="14" t="s">
        <v>12953</v>
      </c>
      <c r="G839" s="12">
        <v>20</v>
      </c>
      <c r="H839" s="12">
        <v>8</v>
      </c>
      <c r="I839" s="14" t="s">
        <v>12954</v>
      </c>
      <c r="J839" s="14" t="s">
        <v>12955</v>
      </c>
      <c r="K839" s="12" t="s">
        <v>7972</v>
      </c>
      <c r="L839" s="12" t="s">
        <v>11745</v>
      </c>
    </row>
    <row r="840" spans="1:13" ht="22.5" customHeight="1">
      <c r="A840" s="12" t="s">
        <v>12957</v>
      </c>
      <c r="B840" s="12" t="str" cm="1">
        <f t="array" ref="B840">_xlfn.REGEXEXTRACT(J840, "eid=([^&amp;]+)", 2)</f>
        <v>2-s2.0-85137830982</v>
      </c>
      <c r="C840" s="13">
        <v>0</v>
      </c>
      <c r="D840" s="12" t="s">
        <v>12958</v>
      </c>
      <c r="E840" s="12">
        <v>2020</v>
      </c>
      <c r="F840" s="14" t="s">
        <v>12959</v>
      </c>
      <c r="G840" s="12" t="s">
        <v>7969</v>
      </c>
      <c r="H840" s="12" t="s">
        <v>7969</v>
      </c>
      <c r="I840" s="14" t="s">
        <v>12960</v>
      </c>
      <c r="J840" s="14" t="s">
        <v>12961</v>
      </c>
      <c r="K840" s="12" t="s">
        <v>7972</v>
      </c>
      <c r="L840" s="12" t="s">
        <v>8427</v>
      </c>
      <c r="M840" s="12" t="s">
        <v>12962</v>
      </c>
    </row>
    <row r="841" spans="1:13" ht="22.5" customHeight="1">
      <c r="A841" s="12" t="s">
        <v>12964</v>
      </c>
      <c r="B841" s="12" t="str" cm="1">
        <f t="array" ref="B841">_xlfn.REGEXEXTRACT(J841, "eid=([^&amp;]+)", 2)</f>
        <v>2-s2.0-85098987972</v>
      </c>
      <c r="C841" s="13">
        <v>0</v>
      </c>
      <c r="D841" s="12" t="s">
        <v>12965</v>
      </c>
      <c r="E841" s="12">
        <v>2020</v>
      </c>
      <c r="F841" s="14" t="s">
        <v>12966</v>
      </c>
      <c r="G841" s="12" t="s">
        <v>7969</v>
      </c>
      <c r="H841" s="12" t="s">
        <v>7969</v>
      </c>
      <c r="I841" s="14" t="s">
        <v>10831</v>
      </c>
      <c r="J841" s="14" t="s">
        <v>12967</v>
      </c>
      <c r="K841" s="12" t="s">
        <v>7972</v>
      </c>
      <c r="L841" s="12" t="s">
        <v>8102</v>
      </c>
      <c r="M841" s="12" t="s">
        <v>12968</v>
      </c>
    </row>
    <row r="842" spans="1:13" ht="22.5" customHeight="1">
      <c r="A842" s="12" t="s">
        <v>12970</v>
      </c>
      <c r="B842" s="12" t="str" cm="1">
        <f t="array" ref="B842">_xlfn.REGEXEXTRACT(J842, "eid=([^&amp;]+)", 2)</f>
        <v>2-s2.0-85100527886</v>
      </c>
      <c r="C842" s="13">
        <v>0</v>
      </c>
      <c r="D842" s="12" t="s">
        <v>12971</v>
      </c>
      <c r="E842" s="12">
        <v>2020</v>
      </c>
      <c r="F842" s="14" t="s">
        <v>12972</v>
      </c>
      <c r="G842" s="12" t="s">
        <v>7969</v>
      </c>
      <c r="H842" s="12" t="s">
        <v>7969</v>
      </c>
      <c r="I842" s="14" t="s">
        <v>12973</v>
      </c>
      <c r="J842" s="14" t="s">
        <v>12974</v>
      </c>
      <c r="K842" s="12" t="s">
        <v>7972</v>
      </c>
      <c r="L842" s="12" t="s">
        <v>8102</v>
      </c>
      <c r="M842" s="12" t="s">
        <v>12975</v>
      </c>
    </row>
    <row r="843" spans="1:13" ht="22.5" customHeight="1">
      <c r="A843" s="12" t="s">
        <v>12977</v>
      </c>
      <c r="B843" s="12" t="str" cm="1">
        <f t="array" ref="B843">_xlfn.REGEXEXTRACT(J843, "eid=([^&amp;]+)", 2)</f>
        <v>2-s2.0-85102813988</v>
      </c>
      <c r="C843" s="13">
        <v>0</v>
      </c>
      <c r="D843" s="12" t="s">
        <v>12978</v>
      </c>
      <c r="E843" s="12">
        <v>2020</v>
      </c>
      <c r="F843" s="14" t="s">
        <v>8491</v>
      </c>
      <c r="G843" s="12">
        <v>8</v>
      </c>
      <c r="H843" s="12" t="s">
        <v>7969</v>
      </c>
      <c r="I843" s="14" t="s">
        <v>12979</v>
      </c>
      <c r="J843" s="14" t="s">
        <v>12980</v>
      </c>
      <c r="K843" s="12" t="s">
        <v>7972</v>
      </c>
      <c r="L843" s="12" t="s">
        <v>8102</v>
      </c>
    </row>
    <row r="844" spans="1:13" ht="22.5" customHeight="1">
      <c r="A844" s="12" t="s">
        <v>12982</v>
      </c>
      <c r="B844" s="12" t="str" cm="1">
        <f t="array" ref="B844">_xlfn.REGEXEXTRACT(J844, "eid=([^&amp;]+)", 2)</f>
        <v>2-s2.0-85094895225</v>
      </c>
      <c r="C844" s="13">
        <v>0</v>
      </c>
      <c r="D844" s="12" t="s">
        <v>12983</v>
      </c>
      <c r="E844" s="12">
        <v>2020</v>
      </c>
      <c r="F844" s="14" t="s">
        <v>12984</v>
      </c>
      <c r="G844" s="12">
        <v>2020</v>
      </c>
      <c r="H844" s="12">
        <v>4</v>
      </c>
      <c r="I844" s="14" t="s">
        <v>12985</v>
      </c>
      <c r="J844" s="14" t="s">
        <v>12986</v>
      </c>
      <c r="K844" s="12" t="s">
        <v>7972</v>
      </c>
      <c r="L844" s="12" t="s">
        <v>12987</v>
      </c>
    </row>
    <row r="845" spans="1:13" ht="22.5" customHeight="1">
      <c r="A845" s="12" t="s">
        <v>12989</v>
      </c>
      <c r="B845" s="12" t="str" cm="1">
        <f t="array" ref="B845">_xlfn.REGEXEXTRACT(J845, "eid=([^&amp;]+)", 2)</f>
        <v>2-s2.0-85098169574</v>
      </c>
      <c r="C845" s="13">
        <v>0</v>
      </c>
      <c r="D845" s="12" t="s">
        <v>12990</v>
      </c>
      <c r="E845" s="12">
        <v>2020</v>
      </c>
      <c r="F845" s="14" t="s">
        <v>12276</v>
      </c>
      <c r="G845" s="12">
        <v>1295</v>
      </c>
      <c r="H845" s="12" t="s">
        <v>7969</v>
      </c>
      <c r="I845" s="14" t="s">
        <v>12991</v>
      </c>
      <c r="J845" s="14" t="s">
        <v>12992</v>
      </c>
      <c r="K845" s="12" t="s">
        <v>7972</v>
      </c>
      <c r="L845" s="12" t="s">
        <v>7985</v>
      </c>
      <c r="M845" s="12" t="s">
        <v>12993</v>
      </c>
    </row>
    <row r="846" spans="1:13" ht="22.5" customHeight="1">
      <c r="A846" s="12" t="s">
        <v>12995</v>
      </c>
      <c r="B846" s="12" t="str" cm="1">
        <f t="array" ref="B846">_xlfn.REGEXEXTRACT(J846, "eid=([^&amp;]+)", 2)</f>
        <v>2-s2.0-85098148899</v>
      </c>
      <c r="C846" s="13">
        <v>0</v>
      </c>
      <c r="D846" s="12" t="s">
        <v>12996</v>
      </c>
      <c r="E846" s="12">
        <v>2020</v>
      </c>
      <c r="F846" s="14" t="s">
        <v>8328</v>
      </c>
      <c r="G846" s="12" t="s">
        <v>7969</v>
      </c>
      <c r="H846" s="12" t="s">
        <v>7969</v>
      </c>
      <c r="I846" s="14" t="s">
        <v>12997</v>
      </c>
      <c r="J846" s="14" t="s">
        <v>12998</v>
      </c>
      <c r="K846" s="12" t="s">
        <v>7972</v>
      </c>
      <c r="L846" s="12" t="s">
        <v>8324</v>
      </c>
      <c r="M846" s="12" t="s">
        <v>12999</v>
      </c>
    </row>
    <row r="847" spans="1:13" ht="22.5" customHeight="1">
      <c r="A847" s="12" t="s">
        <v>13001</v>
      </c>
      <c r="B847" s="12" t="str" cm="1">
        <f t="array" ref="B847">_xlfn.REGEXEXTRACT(J847, "eid=([^&amp;]+)", 2)</f>
        <v>2-s2.0-85097127622</v>
      </c>
      <c r="C847" s="13">
        <v>0</v>
      </c>
      <c r="D847" s="12" t="s">
        <v>13002</v>
      </c>
      <c r="E847" s="12">
        <v>2020</v>
      </c>
      <c r="F847" s="14" t="s">
        <v>8831</v>
      </c>
      <c r="G847" s="12">
        <v>12487</v>
      </c>
      <c r="H847" s="12" t="s">
        <v>7969</v>
      </c>
      <c r="I847" s="14" t="s">
        <v>13003</v>
      </c>
      <c r="J847" s="14" t="s">
        <v>13004</v>
      </c>
      <c r="K847" s="12" t="s">
        <v>7972</v>
      </c>
      <c r="L847" s="12" t="s">
        <v>7985</v>
      </c>
      <c r="M847" s="12" t="s">
        <v>13005</v>
      </c>
    </row>
    <row r="848" spans="1:13" ht="22.5" customHeight="1">
      <c r="A848" s="12" t="s">
        <v>13007</v>
      </c>
      <c r="B848" s="12" t="str" cm="1">
        <f t="array" ref="B848">_xlfn.REGEXEXTRACT(J848, "eid=([^&amp;]+)", 2)</f>
        <v>2-s2.0-85085481263</v>
      </c>
      <c r="C848" s="13">
        <v>0</v>
      </c>
      <c r="D848" s="12" t="s">
        <v>13008</v>
      </c>
      <c r="E848" s="12">
        <v>2020</v>
      </c>
      <c r="F848" s="14" t="s">
        <v>13009</v>
      </c>
      <c r="G848" s="12" t="s">
        <v>7969</v>
      </c>
      <c r="H848" s="12" t="s">
        <v>7969</v>
      </c>
      <c r="I848" s="14" t="s">
        <v>13010</v>
      </c>
      <c r="J848" s="14" t="s">
        <v>13011</v>
      </c>
      <c r="K848" s="12" t="s">
        <v>7972</v>
      </c>
      <c r="L848" s="12" t="s">
        <v>8102</v>
      </c>
      <c r="M848" s="12" t="s">
        <v>13012</v>
      </c>
    </row>
    <row r="849" spans="1:13" ht="22.5" customHeight="1">
      <c r="A849" s="12" t="s">
        <v>13014</v>
      </c>
      <c r="B849" s="12" t="str" cm="1">
        <f t="array" ref="B849">_xlfn.REGEXEXTRACT(J849, "eid=([^&amp;]+)", 2)</f>
        <v>2-s2.0-85096183513</v>
      </c>
      <c r="C849" s="13">
        <v>0</v>
      </c>
      <c r="D849" s="12" t="s">
        <v>13015</v>
      </c>
      <c r="E849" s="12">
        <v>2020</v>
      </c>
      <c r="F849" s="14" t="s">
        <v>10161</v>
      </c>
      <c r="G849" s="12">
        <v>32</v>
      </c>
      <c r="H849" s="12">
        <v>12</v>
      </c>
      <c r="I849" s="14" t="s">
        <v>13016</v>
      </c>
      <c r="J849" s="14" t="s">
        <v>13017</v>
      </c>
      <c r="K849" s="12" t="s">
        <v>7972</v>
      </c>
      <c r="L849" s="12" t="s">
        <v>8078</v>
      </c>
      <c r="M849" s="12" t="s">
        <v>13018</v>
      </c>
    </row>
    <row r="850" spans="1:13" ht="22.5" customHeight="1">
      <c r="A850" s="12" t="s">
        <v>13020</v>
      </c>
      <c r="B850" s="12" t="str" cm="1">
        <f t="array" ref="B850">_xlfn.REGEXEXTRACT(J850, "eid=([^&amp;]+)", 2)</f>
        <v>2-s2.0-85105376362</v>
      </c>
      <c r="C850" s="13">
        <v>0</v>
      </c>
      <c r="D850" s="12" t="s">
        <v>13021</v>
      </c>
      <c r="E850" s="12">
        <v>2020</v>
      </c>
      <c r="F850" s="14" t="s">
        <v>13022</v>
      </c>
      <c r="G850" s="12" t="s">
        <v>7969</v>
      </c>
      <c r="H850" s="12" t="s">
        <v>7969</v>
      </c>
      <c r="I850" s="14" t="s">
        <v>13023</v>
      </c>
      <c r="J850" s="14" t="s">
        <v>13024</v>
      </c>
      <c r="K850" s="12" t="s">
        <v>7972</v>
      </c>
      <c r="L850" s="12" t="s">
        <v>8102</v>
      </c>
      <c r="M850" s="12" t="s">
        <v>13025</v>
      </c>
    </row>
    <row r="851" spans="1:13" ht="22.5" customHeight="1">
      <c r="A851" s="12" t="s">
        <v>13027</v>
      </c>
      <c r="B851" s="12" t="str" cm="1">
        <f t="array" ref="B851">_xlfn.REGEXEXTRACT(J851, "eid=([^&amp;]+)", 2)</f>
        <v>2-s2.0-85101224145</v>
      </c>
      <c r="C851" s="13">
        <v>0</v>
      </c>
      <c r="D851" s="12" t="s">
        <v>13028</v>
      </c>
      <c r="E851" s="12">
        <v>2020</v>
      </c>
      <c r="F851" s="14" t="s">
        <v>12759</v>
      </c>
      <c r="G851" s="12" t="s">
        <v>7969</v>
      </c>
      <c r="H851" s="12" t="s">
        <v>7969</v>
      </c>
      <c r="I851" s="14" t="s">
        <v>13029</v>
      </c>
      <c r="J851" s="14" t="s">
        <v>13030</v>
      </c>
      <c r="K851" s="12" t="s">
        <v>7972</v>
      </c>
      <c r="L851" s="12" t="s">
        <v>8102</v>
      </c>
      <c r="M851" s="12" t="s">
        <v>13031</v>
      </c>
    </row>
    <row r="852" spans="1:13" ht="22.5" customHeight="1">
      <c r="A852" s="12" t="s">
        <v>13033</v>
      </c>
      <c r="B852" s="12" t="str" cm="1">
        <f t="array" ref="B852">_xlfn.REGEXEXTRACT(J852, "eid=([^&amp;]+)", 2)</f>
        <v>2-s2.0-85098170185</v>
      </c>
      <c r="C852" s="13">
        <v>0</v>
      </c>
      <c r="D852" s="12" t="s">
        <v>13034</v>
      </c>
      <c r="E852" s="12">
        <v>2020</v>
      </c>
      <c r="F852" s="14" t="s">
        <v>12171</v>
      </c>
      <c r="G852" s="12">
        <v>2020</v>
      </c>
      <c r="H852" s="12" t="s">
        <v>7969</v>
      </c>
      <c r="I852" s="14" t="s">
        <v>13035</v>
      </c>
      <c r="J852" s="14" t="s">
        <v>13036</v>
      </c>
      <c r="K852" s="12" t="s">
        <v>7972</v>
      </c>
      <c r="L852" s="12" t="s">
        <v>11624</v>
      </c>
    </row>
    <row r="853" spans="1:13" ht="22.5" customHeight="1">
      <c r="A853" s="12" t="s">
        <v>13038</v>
      </c>
      <c r="B853" s="12" t="str" cm="1">
        <f t="array" ref="B853">_xlfn.REGEXEXTRACT(J853, "eid=([^&amp;]+)", 2)</f>
        <v>2-s2.0-85091456945</v>
      </c>
      <c r="C853" s="13">
        <v>0</v>
      </c>
      <c r="D853" s="12" t="s">
        <v>13039</v>
      </c>
      <c r="E853" s="12">
        <v>2020</v>
      </c>
      <c r="F853" s="14" t="s">
        <v>13040</v>
      </c>
      <c r="G853" s="12" t="s">
        <v>7969</v>
      </c>
      <c r="H853" s="12" t="s">
        <v>7969</v>
      </c>
      <c r="I853" s="14" t="s">
        <v>13041</v>
      </c>
      <c r="J853" s="14" t="s">
        <v>13042</v>
      </c>
      <c r="K853" s="12" t="s">
        <v>7972</v>
      </c>
      <c r="L853" s="12" t="s">
        <v>8102</v>
      </c>
      <c r="M853" s="12" t="s">
        <v>13043</v>
      </c>
    </row>
    <row r="854" spans="1:13" ht="22.5" customHeight="1">
      <c r="A854" s="12" t="s">
        <v>13045</v>
      </c>
      <c r="B854" s="12" t="str" cm="1">
        <f t="array" ref="B854">_xlfn.REGEXEXTRACT(J854, "eid=([^&amp;]+)", 2)</f>
        <v>2-s2.0-85090172225</v>
      </c>
      <c r="C854" s="13">
        <v>0</v>
      </c>
      <c r="D854" s="12" t="s">
        <v>13046</v>
      </c>
      <c r="E854" s="12">
        <v>2020</v>
      </c>
      <c r="F854" s="14" t="s">
        <v>12942</v>
      </c>
      <c r="G854" s="12">
        <v>592</v>
      </c>
      <c r="H854" s="12" t="s">
        <v>7969</v>
      </c>
      <c r="I854" s="14" t="s">
        <v>13047</v>
      </c>
      <c r="J854" s="14" t="s">
        <v>13048</v>
      </c>
      <c r="K854" s="12" t="s">
        <v>7972</v>
      </c>
      <c r="L854" s="12" t="s">
        <v>7978</v>
      </c>
      <c r="M854" s="12" t="s">
        <v>13049</v>
      </c>
    </row>
    <row r="855" spans="1:13" ht="22.5" customHeight="1">
      <c r="A855" s="12" t="s">
        <v>13051</v>
      </c>
      <c r="B855" s="12" t="str" cm="1">
        <f t="array" ref="B855">_xlfn.REGEXEXTRACT(J855, "eid=([^&amp;]+)", 2)</f>
        <v>2-s2.0-85092257276</v>
      </c>
      <c r="C855" s="13">
        <v>0</v>
      </c>
      <c r="D855" s="12" t="s">
        <v>13052</v>
      </c>
      <c r="E855" s="12">
        <v>2020</v>
      </c>
      <c r="F855" s="14" t="s">
        <v>8781</v>
      </c>
      <c r="G855" s="12">
        <v>2667</v>
      </c>
      <c r="H855" s="12" t="s">
        <v>7969</v>
      </c>
      <c r="I855" s="14" t="s">
        <v>13053</v>
      </c>
      <c r="J855" s="14" t="s">
        <v>13054</v>
      </c>
      <c r="K855" s="12" t="s">
        <v>7972</v>
      </c>
      <c r="L855" s="12" t="s">
        <v>8784</v>
      </c>
      <c r="M855" s="12" t="s">
        <v>7969</v>
      </c>
    </row>
    <row r="856" spans="1:13" ht="22.5" customHeight="1">
      <c r="A856" s="12" t="s">
        <v>13056</v>
      </c>
      <c r="B856" s="12" t="str" cm="1">
        <f t="array" ref="B856">_xlfn.REGEXEXTRACT(J856, "eid=([^&amp;]+)", 2)</f>
        <v>2-s2.0-85092689215</v>
      </c>
      <c r="C856" s="13">
        <v>0</v>
      </c>
      <c r="D856" s="12" t="s">
        <v>13057</v>
      </c>
      <c r="E856" s="12">
        <v>2020</v>
      </c>
      <c r="F856" s="14" t="s">
        <v>13058</v>
      </c>
      <c r="G856" s="12" t="s">
        <v>7969</v>
      </c>
      <c r="H856" s="12" t="s">
        <v>7969</v>
      </c>
      <c r="I856" s="14" t="s">
        <v>13059</v>
      </c>
      <c r="J856" s="14" t="s">
        <v>13060</v>
      </c>
      <c r="K856" s="12" t="s">
        <v>7972</v>
      </c>
      <c r="L856" s="12" t="s">
        <v>8102</v>
      </c>
      <c r="M856" s="12" t="s">
        <v>13061</v>
      </c>
    </row>
    <row r="857" spans="1:13" ht="22.5" customHeight="1">
      <c r="A857" s="12" t="s">
        <v>13063</v>
      </c>
      <c r="B857" s="12" t="str" cm="1">
        <f t="array" ref="B857">_xlfn.REGEXEXTRACT(J857, "eid=([^&amp;]+)", 2)</f>
        <v>2-s2.0-85101296838</v>
      </c>
      <c r="C857" s="13">
        <v>0</v>
      </c>
      <c r="D857" s="12" t="s">
        <v>13064</v>
      </c>
      <c r="E857" s="12">
        <v>2020</v>
      </c>
      <c r="F857" s="14" t="s">
        <v>12759</v>
      </c>
      <c r="G857" s="12" t="s">
        <v>7969</v>
      </c>
      <c r="H857" s="12" t="s">
        <v>7969</v>
      </c>
      <c r="I857" s="14" t="s">
        <v>13065</v>
      </c>
      <c r="J857" s="14" t="s">
        <v>13066</v>
      </c>
      <c r="K857" s="12" t="s">
        <v>7972</v>
      </c>
      <c r="L857" s="12" t="s">
        <v>8102</v>
      </c>
      <c r="M857" s="12" t="s">
        <v>13067</v>
      </c>
    </row>
    <row r="858" spans="1:13" ht="22.5" customHeight="1">
      <c r="A858" s="12" t="s">
        <v>13069</v>
      </c>
      <c r="B858" s="12" t="str" cm="1">
        <f t="array" ref="B858">_xlfn.REGEXEXTRACT(J858, "eid=([^&amp;]+)", 2)</f>
        <v>2-s2.0-85094670844</v>
      </c>
      <c r="C858" s="13">
        <v>0</v>
      </c>
      <c r="D858" s="12" t="s">
        <v>13070</v>
      </c>
      <c r="E858" s="12">
        <v>2020</v>
      </c>
      <c r="F858" s="14" t="s">
        <v>12895</v>
      </c>
      <c r="G858" s="12">
        <v>2020</v>
      </c>
      <c r="H858" s="12" t="s">
        <v>7969</v>
      </c>
      <c r="I858" s="14" t="s">
        <v>13071</v>
      </c>
      <c r="J858" s="14" t="s">
        <v>13072</v>
      </c>
      <c r="K858" s="12" t="s">
        <v>7972</v>
      </c>
      <c r="L858" s="12" t="s">
        <v>12898</v>
      </c>
    </row>
    <row r="859" spans="1:13" ht="22.5" customHeight="1">
      <c r="A859" s="12" t="s">
        <v>13074</v>
      </c>
      <c r="B859" s="12" t="str" cm="1">
        <f t="array" ref="B859">_xlfn.REGEXEXTRACT(J859, "eid=([^&amp;]+)", 2)</f>
        <v>2-s2.0-85087090811</v>
      </c>
      <c r="C859" s="13">
        <v>0</v>
      </c>
      <c r="D859" s="12" t="s">
        <v>13075</v>
      </c>
      <c r="E859" s="12">
        <v>2020</v>
      </c>
      <c r="F859" s="14" t="s">
        <v>13076</v>
      </c>
      <c r="G859" s="12" t="s">
        <v>7969</v>
      </c>
      <c r="H859" s="12" t="s">
        <v>7969</v>
      </c>
      <c r="I859" s="14" t="s">
        <v>13077</v>
      </c>
      <c r="J859" s="14" t="s">
        <v>13078</v>
      </c>
      <c r="K859" s="12" t="s">
        <v>7972</v>
      </c>
      <c r="L859" s="12" t="s">
        <v>8102</v>
      </c>
      <c r="M859" s="12" t="s">
        <v>13079</v>
      </c>
    </row>
    <row r="860" spans="1:13" ht="22.5" customHeight="1">
      <c r="A860" s="12" t="s">
        <v>13081</v>
      </c>
      <c r="B860" s="12" t="str" cm="1">
        <f t="array" ref="B860">_xlfn.REGEXEXTRACT(J860, "eid=([^&amp;]+)", 2)</f>
        <v>2-s2.0-85087530033</v>
      </c>
      <c r="C860" s="13">
        <v>0</v>
      </c>
      <c r="D860" s="12" t="s">
        <v>13082</v>
      </c>
      <c r="E860" s="12">
        <v>2020</v>
      </c>
      <c r="F860" s="14" t="s">
        <v>13083</v>
      </c>
      <c r="G860" s="12">
        <v>3</v>
      </c>
      <c r="H860" s="12">
        <v>1</v>
      </c>
      <c r="I860" s="14" t="s">
        <v>13084</v>
      </c>
      <c r="J860" s="14" t="s">
        <v>13085</v>
      </c>
      <c r="K860" s="12" t="s">
        <v>7972</v>
      </c>
      <c r="L860" s="12" t="s">
        <v>11943</v>
      </c>
    </row>
    <row r="861" spans="1:13" ht="22.5" customHeight="1">
      <c r="A861" s="12" t="s">
        <v>13087</v>
      </c>
      <c r="B861" s="12" t="str" cm="1">
        <f t="array" ref="B861">_xlfn.REGEXEXTRACT(J861, "eid=([^&amp;]+)", 2)</f>
        <v>2-s2.0-85079773759</v>
      </c>
      <c r="C861" s="13">
        <v>0</v>
      </c>
      <c r="D861" s="12" t="s">
        <v>13088</v>
      </c>
      <c r="E861" s="12">
        <v>2020</v>
      </c>
      <c r="F861" s="14" t="s">
        <v>8392</v>
      </c>
      <c r="G861" s="12">
        <v>7</v>
      </c>
      <c r="H861" s="12">
        <v>2</v>
      </c>
      <c r="I861" s="14" t="s">
        <v>13089</v>
      </c>
      <c r="J861" s="14" t="s">
        <v>13090</v>
      </c>
      <c r="K861" s="12" t="s">
        <v>7972</v>
      </c>
      <c r="L861" s="12" t="s">
        <v>8102</v>
      </c>
      <c r="M861" s="12" t="s">
        <v>13091</v>
      </c>
    </row>
    <row r="862" spans="1:13" ht="22.5" customHeight="1">
      <c r="A862" s="12" t="s">
        <v>13093</v>
      </c>
      <c r="B862" s="12" t="str" cm="1">
        <f t="array" ref="B862">_xlfn.REGEXEXTRACT(J862, "eid=([^&amp;]+)", 2)</f>
        <v>2-s2.0-85090513314</v>
      </c>
      <c r="C862" s="13">
        <v>0</v>
      </c>
      <c r="D862" s="12" t="s">
        <v>13094</v>
      </c>
      <c r="E862" s="12">
        <v>2020</v>
      </c>
      <c r="F862" s="14" t="s">
        <v>9315</v>
      </c>
      <c r="G862" s="12" t="s">
        <v>7969</v>
      </c>
      <c r="H862" s="12" t="s">
        <v>7969</v>
      </c>
      <c r="I862" s="14" t="s">
        <v>13095</v>
      </c>
      <c r="J862" s="14" t="s">
        <v>13096</v>
      </c>
      <c r="K862" s="12" t="s">
        <v>7972</v>
      </c>
      <c r="L862" s="12" t="s">
        <v>7978</v>
      </c>
    </row>
    <row r="863" spans="1:13" ht="22.5" customHeight="1">
      <c r="A863" s="12" t="s">
        <v>13098</v>
      </c>
      <c r="B863" s="12" t="str" cm="1">
        <f t="array" ref="B863">_xlfn.REGEXEXTRACT(J863, "eid=([^&amp;]+)", 2)</f>
        <v>2-s2.0-85102407746</v>
      </c>
      <c r="C863" s="13">
        <v>0</v>
      </c>
      <c r="D863" s="12" t="s">
        <v>13099</v>
      </c>
      <c r="E863" s="12">
        <v>2020</v>
      </c>
      <c r="F863" s="14" t="s">
        <v>13100</v>
      </c>
      <c r="G863" s="12" t="s">
        <v>7969</v>
      </c>
      <c r="H863" s="12" t="s">
        <v>7969</v>
      </c>
      <c r="I863" s="14" t="s">
        <v>13101</v>
      </c>
      <c r="J863" s="14" t="s">
        <v>13102</v>
      </c>
      <c r="K863" s="12" t="s">
        <v>7972</v>
      </c>
      <c r="L863" s="12" t="s">
        <v>13103</v>
      </c>
      <c r="M863" s="12" t="s">
        <v>7969</v>
      </c>
    </row>
    <row r="864" spans="1:13" ht="22.5" customHeight="1">
      <c r="A864" s="12" t="s">
        <v>13105</v>
      </c>
      <c r="B864" s="12" t="str" cm="1">
        <f t="array" ref="B864">_xlfn.REGEXEXTRACT(J864, "eid=([^&amp;]+)", 2)</f>
        <v>2-s2.0-85097341835</v>
      </c>
      <c r="C864" s="13">
        <v>0</v>
      </c>
      <c r="D864" s="12" t="s">
        <v>13106</v>
      </c>
      <c r="E864" s="12">
        <v>2020</v>
      </c>
      <c r="F864" s="14" t="s">
        <v>13107</v>
      </c>
      <c r="G864" s="12">
        <v>11</v>
      </c>
      <c r="H864" s="12">
        <v>4</v>
      </c>
      <c r="I864" s="14" t="s">
        <v>13108</v>
      </c>
      <c r="J864" s="14" t="s">
        <v>13109</v>
      </c>
      <c r="K864" s="12" t="s">
        <v>7972</v>
      </c>
      <c r="L864" s="12" t="s">
        <v>8324</v>
      </c>
    </row>
    <row r="865" spans="1:13" ht="22.5" customHeight="1">
      <c r="A865" s="12" t="s">
        <v>13111</v>
      </c>
      <c r="B865" s="12" t="str" cm="1">
        <f t="array" ref="B865">_xlfn.REGEXEXTRACT(J865, "eid=([^&amp;]+)", 2)</f>
        <v>2-s2.0-85098735139</v>
      </c>
      <c r="C865" s="13">
        <v>0</v>
      </c>
      <c r="D865" s="12" t="s">
        <v>13112</v>
      </c>
      <c r="E865" s="12">
        <v>2020</v>
      </c>
      <c r="F865" s="14" t="s">
        <v>13113</v>
      </c>
      <c r="G865" s="12" t="s">
        <v>7969</v>
      </c>
      <c r="H865" s="12" t="s">
        <v>7969</v>
      </c>
      <c r="I865" s="14" t="s">
        <v>13114</v>
      </c>
      <c r="J865" s="14" t="s">
        <v>13115</v>
      </c>
      <c r="K865" s="12" t="s">
        <v>7972</v>
      </c>
      <c r="L865" s="12" t="s">
        <v>8102</v>
      </c>
      <c r="M865" s="12" t="s">
        <v>13116</v>
      </c>
    </row>
    <row r="866" spans="1:13" ht="22.5" customHeight="1">
      <c r="A866" s="12" t="s">
        <v>13118</v>
      </c>
      <c r="B866" s="12" t="str" cm="1">
        <f t="array" ref="B866">_xlfn.REGEXEXTRACT(J866, "eid=([^&amp;]+)", 2)</f>
        <v>2-s2.0-85086673082</v>
      </c>
      <c r="C866" s="13">
        <v>0</v>
      </c>
      <c r="D866" s="12" t="s">
        <v>13119</v>
      </c>
      <c r="E866" s="12">
        <v>2020</v>
      </c>
      <c r="F866" s="14" t="s">
        <v>13120</v>
      </c>
      <c r="G866" s="12">
        <v>29</v>
      </c>
      <c r="H866" s="12">
        <v>3</v>
      </c>
      <c r="I866" s="14" t="s">
        <v>13121</v>
      </c>
      <c r="J866" s="14" t="s">
        <v>13122</v>
      </c>
      <c r="K866" s="12" t="s">
        <v>7972</v>
      </c>
      <c r="L866" s="12" t="s">
        <v>8688</v>
      </c>
    </row>
    <row r="867" spans="1:13" ht="22.5" customHeight="1">
      <c r="A867" s="12" t="s">
        <v>13124</v>
      </c>
      <c r="B867" s="12" t="str" cm="1">
        <f t="array" ref="B867">_xlfn.REGEXEXTRACT(J867, "eid=([^&amp;]+)", 2)</f>
        <v>2-s2.0-85092095199</v>
      </c>
      <c r="C867" s="13">
        <v>0</v>
      </c>
      <c r="D867" s="12" t="s">
        <v>13125</v>
      </c>
      <c r="E867" s="12">
        <v>2020</v>
      </c>
      <c r="F867" s="14" t="s">
        <v>12942</v>
      </c>
      <c r="G867" s="12">
        <v>580</v>
      </c>
      <c r="H867" s="12" t="s">
        <v>7969</v>
      </c>
      <c r="I867" s="14" t="s">
        <v>13126</v>
      </c>
      <c r="J867" s="14" t="s">
        <v>13127</v>
      </c>
      <c r="K867" s="12" t="s">
        <v>7972</v>
      </c>
      <c r="L867" s="12" t="s">
        <v>7985</v>
      </c>
      <c r="M867" s="12" t="s">
        <v>13128</v>
      </c>
    </row>
    <row r="868" spans="1:13" ht="22.5" customHeight="1">
      <c r="A868" s="12" t="s">
        <v>13130</v>
      </c>
      <c r="B868" s="12" t="str" cm="1">
        <f t="array" ref="B868">_xlfn.REGEXEXTRACT(J868, "eid=([^&amp;]+)", 2)</f>
        <v>2-s2.0-85113844648</v>
      </c>
      <c r="C868" s="13">
        <v>0</v>
      </c>
      <c r="D868" s="12" t="s">
        <v>13131</v>
      </c>
      <c r="E868" s="12">
        <v>2020</v>
      </c>
      <c r="F868" s="14" t="s">
        <v>13132</v>
      </c>
      <c r="G868" s="12">
        <v>4</v>
      </c>
      <c r="H868" s="12">
        <v>1</v>
      </c>
      <c r="I868" s="14" t="s">
        <v>13133</v>
      </c>
      <c r="J868" s="14" t="s">
        <v>13134</v>
      </c>
      <c r="K868" s="12" t="s">
        <v>7972</v>
      </c>
      <c r="L868" s="12" t="s">
        <v>13135</v>
      </c>
      <c r="M868" s="12" t="s">
        <v>13136</v>
      </c>
    </row>
    <row r="869" spans="1:13" ht="22.5" customHeight="1">
      <c r="A869" s="12" t="s">
        <v>13138</v>
      </c>
      <c r="B869" s="12" t="str" cm="1">
        <f t="array" ref="B869">_xlfn.REGEXEXTRACT(J869, "eid=([^&amp;]+)", 2)</f>
        <v>2-s2.0-85109214926</v>
      </c>
      <c r="C869" s="13">
        <v>0</v>
      </c>
      <c r="D869" s="12" t="s">
        <v>13139</v>
      </c>
      <c r="E869" s="12">
        <v>2020</v>
      </c>
      <c r="F869" s="14" t="s">
        <v>8781</v>
      </c>
      <c r="G869" s="12">
        <v>2893</v>
      </c>
      <c r="H869" s="12" t="s">
        <v>7969</v>
      </c>
      <c r="I869" s="14" t="s">
        <v>13140</v>
      </c>
      <c r="J869" s="14" t="s">
        <v>13141</v>
      </c>
      <c r="K869" s="12" t="s">
        <v>7972</v>
      </c>
      <c r="L869" s="12" t="s">
        <v>8784</v>
      </c>
      <c r="M869" s="12" t="s">
        <v>7969</v>
      </c>
    </row>
    <row r="870" spans="1:13" ht="22.5" customHeight="1">
      <c r="A870" s="12" t="s">
        <v>13143</v>
      </c>
      <c r="B870" s="12" t="str" cm="1">
        <f t="array" ref="B870">_xlfn.REGEXEXTRACT(J870, "eid=([^&amp;]+)", 2)</f>
        <v>2-s2.0-85086466808</v>
      </c>
      <c r="C870" s="13">
        <v>0</v>
      </c>
      <c r="D870" s="12" t="s">
        <v>13144</v>
      </c>
      <c r="E870" s="12">
        <v>2020</v>
      </c>
      <c r="F870" s="14" t="s">
        <v>13145</v>
      </c>
      <c r="G870" s="12" t="s">
        <v>7969</v>
      </c>
      <c r="H870" s="12" t="s">
        <v>7969</v>
      </c>
      <c r="I870" s="14" t="s">
        <v>13146</v>
      </c>
      <c r="J870" s="14" t="s">
        <v>13147</v>
      </c>
      <c r="K870" s="12" t="s">
        <v>7972</v>
      </c>
      <c r="L870" s="12" t="s">
        <v>8102</v>
      </c>
      <c r="M870" s="12" t="s">
        <v>13148</v>
      </c>
    </row>
    <row r="871" spans="1:13" ht="22.5" customHeight="1">
      <c r="A871" s="12" t="s">
        <v>13150</v>
      </c>
      <c r="B871" s="12" t="str" cm="1">
        <f t="array" ref="B871">_xlfn.REGEXEXTRACT(J871, "eid=([^&amp;]+)", 2)</f>
        <v>2-s2.0-85094678911</v>
      </c>
      <c r="C871" s="13">
        <v>0</v>
      </c>
      <c r="D871" s="12" t="s">
        <v>13151</v>
      </c>
      <c r="E871" s="12">
        <v>2020</v>
      </c>
      <c r="F871" s="14" t="s">
        <v>12895</v>
      </c>
      <c r="G871" s="12">
        <v>2020</v>
      </c>
      <c r="H871" s="12" t="s">
        <v>7969</v>
      </c>
      <c r="I871" s="14" t="s">
        <v>13152</v>
      </c>
      <c r="J871" s="14" t="s">
        <v>13153</v>
      </c>
      <c r="K871" s="12" t="s">
        <v>7972</v>
      </c>
      <c r="L871" s="12" t="s">
        <v>12898</v>
      </c>
    </row>
    <row r="872" spans="1:13" ht="22.5" customHeight="1">
      <c r="A872" s="12" t="s">
        <v>13155</v>
      </c>
      <c r="B872" s="12" t="str" cm="1">
        <f t="array" ref="B872">_xlfn.REGEXEXTRACT(J872, "eid=([^&amp;]+)", 2)</f>
        <v>2-s2.0-85094132120</v>
      </c>
      <c r="C872" s="13">
        <v>0</v>
      </c>
      <c r="D872" s="12" t="s">
        <v>13156</v>
      </c>
      <c r="E872" s="12">
        <v>2020</v>
      </c>
      <c r="F872" s="14" t="s">
        <v>8831</v>
      </c>
      <c r="G872" s="12">
        <v>12341</v>
      </c>
      <c r="H872" s="12" t="s">
        <v>7969</v>
      </c>
      <c r="I872" s="14" t="s">
        <v>7969</v>
      </c>
      <c r="J872" s="14" t="s">
        <v>13157</v>
      </c>
      <c r="K872" s="12" t="s">
        <v>7972</v>
      </c>
      <c r="L872" s="12" t="s">
        <v>7985</v>
      </c>
      <c r="M872" s="12" t="s">
        <v>7969</v>
      </c>
    </row>
    <row r="873" spans="1:13" ht="22.5" customHeight="1">
      <c r="A873" s="12" t="s">
        <v>13159</v>
      </c>
      <c r="B873" s="12" t="str" cm="1">
        <f t="array" ref="B873">_xlfn.REGEXEXTRACT(J873, "eid=([^&amp;]+)", 2)</f>
        <v>2-s2.0-85091992728</v>
      </c>
      <c r="C873" s="13">
        <v>0</v>
      </c>
      <c r="D873" s="12" t="s">
        <v>13160</v>
      </c>
      <c r="E873" s="12">
        <v>2020</v>
      </c>
      <c r="F873" s="14" t="s">
        <v>13161</v>
      </c>
      <c r="G873" s="12" t="s">
        <v>7969</v>
      </c>
      <c r="H873" s="12" t="s">
        <v>7969</v>
      </c>
      <c r="I873" s="14" t="s">
        <v>13162</v>
      </c>
      <c r="J873" s="14" t="s">
        <v>13163</v>
      </c>
      <c r="K873" s="12" t="s">
        <v>7972</v>
      </c>
      <c r="L873" s="12" t="s">
        <v>8102</v>
      </c>
    </row>
    <row r="874" spans="1:13" ht="22.5" customHeight="1">
      <c r="A874" s="12" t="s">
        <v>13165</v>
      </c>
      <c r="B874" s="12" t="str" cm="1">
        <f t="array" ref="B874">_xlfn.REGEXEXTRACT(J874, "eid=([^&amp;]+)", 2)</f>
        <v>2-s2.0-85083782374</v>
      </c>
      <c r="C874" s="13">
        <v>0</v>
      </c>
      <c r="D874" s="12" t="s">
        <v>13166</v>
      </c>
      <c r="E874" s="12">
        <v>2020</v>
      </c>
      <c r="F874" s="14" t="s">
        <v>13167</v>
      </c>
      <c r="G874" s="12">
        <v>18</v>
      </c>
      <c r="H874" s="12">
        <v>1</v>
      </c>
      <c r="I874" s="14" t="s">
        <v>13168</v>
      </c>
      <c r="J874" s="14" t="s">
        <v>13169</v>
      </c>
      <c r="K874" s="12" t="s">
        <v>7972</v>
      </c>
      <c r="L874" s="12" t="s">
        <v>13170</v>
      </c>
      <c r="M874" s="12" t="s">
        <v>13171</v>
      </c>
    </row>
    <row r="875" spans="1:13" ht="22.5" customHeight="1">
      <c r="A875" s="12" t="s">
        <v>13173</v>
      </c>
      <c r="B875" s="12" t="str" cm="1">
        <f t="array" ref="B875">_xlfn.REGEXEXTRACT(J875, "eid=([^&amp;]+)", 2)</f>
        <v>2-s2.0-85074605857</v>
      </c>
      <c r="C875" s="13">
        <v>0</v>
      </c>
      <c r="D875" s="12" t="s">
        <v>13174</v>
      </c>
      <c r="E875" s="12">
        <v>2020</v>
      </c>
      <c r="F875" s="14" t="s">
        <v>13175</v>
      </c>
      <c r="G875" s="12">
        <v>71</v>
      </c>
      <c r="H875" s="12">
        <v>8</v>
      </c>
      <c r="I875" s="14" t="s">
        <v>13176</v>
      </c>
      <c r="J875" s="14" t="s">
        <v>13177</v>
      </c>
      <c r="K875" s="12" t="s">
        <v>7972</v>
      </c>
      <c r="L875" s="12" t="s">
        <v>13178</v>
      </c>
    </row>
    <row r="876" spans="1:13" ht="22.5" customHeight="1">
      <c r="A876" s="12" t="s">
        <v>13180</v>
      </c>
      <c r="B876" s="12" t="str" cm="1">
        <f t="array" ref="B876">_xlfn.REGEXEXTRACT(J876, "eid=([^&amp;]+)", 2)</f>
        <v>2-s2.0-85096276694</v>
      </c>
      <c r="C876" s="13">
        <v>0</v>
      </c>
      <c r="D876" s="12" t="s">
        <v>13181</v>
      </c>
      <c r="E876" s="12">
        <v>2020</v>
      </c>
      <c r="F876" s="14" t="s">
        <v>13182</v>
      </c>
      <c r="G876" s="12" t="s">
        <v>7969</v>
      </c>
      <c r="H876" s="12" t="s">
        <v>7969</v>
      </c>
      <c r="I876" s="14" t="s">
        <v>13183</v>
      </c>
      <c r="J876" s="14" t="s">
        <v>13184</v>
      </c>
      <c r="K876" s="12" t="s">
        <v>7972</v>
      </c>
      <c r="L876" s="12" t="s">
        <v>13185</v>
      </c>
      <c r="M876" s="12" t="s">
        <v>13186</v>
      </c>
    </row>
    <row r="877" spans="1:13" ht="22.5" customHeight="1">
      <c r="A877" s="12" t="s">
        <v>13188</v>
      </c>
      <c r="B877" s="12" t="str" cm="1">
        <f t="array" ref="B877">_xlfn.REGEXEXTRACT(J877, "eid=([^&amp;]+)", 2)</f>
        <v>2-s2.0-85090129103</v>
      </c>
      <c r="C877" s="13">
        <v>0</v>
      </c>
      <c r="D877" s="12" t="s">
        <v>13189</v>
      </c>
      <c r="E877" s="12">
        <v>2020</v>
      </c>
      <c r="F877" s="14" t="s">
        <v>13190</v>
      </c>
      <c r="G877" s="12" t="s">
        <v>7969</v>
      </c>
      <c r="H877" s="12" t="s">
        <v>7969</v>
      </c>
      <c r="I877" s="14" t="s">
        <v>13191</v>
      </c>
      <c r="J877" s="14" t="s">
        <v>13192</v>
      </c>
      <c r="K877" s="12" t="s">
        <v>7972</v>
      </c>
      <c r="L877" s="12" t="s">
        <v>8102</v>
      </c>
      <c r="M877" s="12" t="s">
        <v>13193</v>
      </c>
    </row>
    <row r="878" spans="1:13" ht="22.5" customHeight="1">
      <c r="A878" s="12" t="s">
        <v>13195</v>
      </c>
      <c r="B878" s="12" t="str" cm="1">
        <f t="array" ref="B878">_xlfn.REGEXEXTRACT(J878, "eid=([^&amp;]+)", 2)</f>
        <v>2-s2.0-85089752741</v>
      </c>
      <c r="C878" s="13">
        <v>0</v>
      </c>
      <c r="D878" s="12" t="s">
        <v>13196</v>
      </c>
      <c r="E878" s="12">
        <v>2020</v>
      </c>
      <c r="F878" s="14" t="s">
        <v>12276</v>
      </c>
      <c r="G878" s="12">
        <v>1225</v>
      </c>
      <c r="H878" s="12" t="s">
        <v>7969</v>
      </c>
      <c r="I878" s="14" t="s">
        <v>7969</v>
      </c>
      <c r="J878" s="14" t="s">
        <v>13197</v>
      </c>
      <c r="K878" s="12" t="s">
        <v>7972</v>
      </c>
      <c r="L878" s="12" t="s">
        <v>7978</v>
      </c>
      <c r="M878" s="12" t="s">
        <v>7969</v>
      </c>
    </row>
    <row r="879" spans="1:13" ht="22.5" customHeight="1">
      <c r="A879" s="12" t="s">
        <v>13199</v>
      </c>
      <c r="B879" s="12" t="str" cm="1">
        <f t="array" ref="B879">_xlfn.REGEXEXTRACT(J879, "eid=([^&amp;]+)", 2)</f>
        <v>2-s2.0-85098585126</v>
      </c>
      <c r="C879" s="13">
        <v>0</v>
      </c>
      <c r="D879" s="12" t="s">
        <v>13200</v>
      </c>
      <c r="E879" s="12">
        <v>2020</v>
      </c>
      <c r="F879" s="14" t="s">
        <v>12522</v>
      </c>
      <c r="G879" s="12">
        <v>8</v>
      </c>
      <c r="H879" s="12">
        <v>3</v>
      </c>
      <c r="I879" s="14" t="s">
        <v>13201</v>
      </c>
      <c r="J879" s="14" t="s">
        <v>13202</v>
      </c>
      <c r="K879" s="12" t="s">
        <v>7972</v>
      </c>
      <c r="L879" s="12" t="s">
        <v>12525</v>
      </c>
      <c r="M879" s="12" t="s">
        <v>13203</v>
      </c>
    </row>
    <row r="880" spans="1:13" ht="22.5" customHeight="1">
      <c r="A880" s="12" t="s">
        <v>13205</v>
      </c>
      <c r="B880" s="12" t="str" cm="1">
        <f t="array" ref="B880">_xlfn.REGEXEXTRACT(J880, "eid=([^&amp;]+)", 2)</f>
        <v>2-s2.0-85099473984</v>
      </c>
      <c r="C880" s="13">
        <v>0</v>
      </c>
      <c r="D880" s="12" t="s">
        <v>13206</v>
      </c>
      <c r="E880" s="12">
        <v>2020</v>
      </c>
      <c r="F880" s="14" t="s">
        <v>13207</v>
      </c>
      <c r="G880" s="12" t="s">
        <v>7969</v>
      </c>
      <c r="H880" s="12" t="s">
        <v>7969</v>
      </c>
      <c r="I880" s="14" t="s">
        <v>13208</v>
      </c>
      <c r="J880" s="14" t="s">
        <v>13209</v>
      </c>
      <c r="K880" s="12" t="s">
        <v>7972</v>
      </c>
      <c r="L880" s="12" t="s">
        <v>8102</v>
      </c>
      <c r="M880" s="12" t="s">
        <v>13210</v>
      </c>
    </row>
    <row r="881" spans="1:13" ht="22.5" customHeight="1">
      <c r="A881" s="12" t="s">
        <v>13212</v>
      </c>
      <c r="B881" s="12" t="str" cm="1">
        <f t="array" ref="B881">_xlfn.REGEXEXTRACT(J881, "eid=([^&amp;]+)", 2)</f>
        <v>2-s2.0-85097140611</v>
      </c>
      <c r="C881" s="13">
        <v>0</v>
      </c>
      <c r="D881" s="12" t="s">
        <v>13213</v>
      </c>
      <c r="E881" s="12">
        <v>2020</v>
      </c>
      <c r="F881" s="14" t="s">
        <v>8491</v>
      </c>
      <c r="G881" s="12">
        <v>8</v>
      </c>
      <c r="H881" s="12" t="s">
        <v>7969</v>
      </c>
      <c r="I881" s="14" t="s">
        <v>13214</v>
      </c>
      <c r="J881" s="14" t="s">
        <v>13215</v>
      </c>
      <c r="K881" s="12" t="s">
        <v>7972</v>
      </c>
      <c r="L881" s="12" t="s">
        <v>8102</v>
      </c>
    </row>
    <row r="882" spans="1:13" ht="22.5" customHeight="1">
      <c r="A882" s="12" t="s">
        <v>13217</v>
      </c>
      <c r="B882" s="12" t="str" cm="1">
        <f t="array" ref="B882">_xlfn.REGEXEXTRACT(J882, "eid=([^&amp;]+)", 2)</f>
        <v>2-s2.0-85093917217</v>
      </c>
      <c r="C882" s="13">
        <v>0</v>
      </c>
      <c r="D882" s="12" t="s">
        <v>13218</v>
      </c>
      <c r="E882" s="12">
        <v>2020</v>
      </c>
      <c r="F882" s="14" t="s">
        <v>13219</v>
      </c>
      <c r="G882" s="12" t="s">
        <v>7969</v>
      </c>
      <c r="H882" s="12" t="s">
        <v>7969</v>
      </c>
      <c r="I882" s="14" t="s">
        <v>13220</v>
      </c>
      <c r="J882" s="14" t="s">
        <v>13221</v>
      </c>
      <c r="K882" s="12" t="s">
        <v>7972</v>
      </c>
      <c r="L882" s="12" t="s">
        <v>8102</v>
      </c>
      <c r="M882" s="12" t="s">
        <v>13222</v>
      </c>
    </row>
    <row r="883" spans="1:13" ht="22.5" customHeight="1">
      <c r="A883" s="12" t="s">
        <v>13224</v>
      </c>
      <c r="B883" s="12" t="str" cm="1">
        <f t="array" ref="B883">_xlfn.REGEXEXTRACT(J883, "eid=([^&amp;]+)", 2)</f>
        <v>2-s2.0-85097836977</v>
      </c>
      <c r="C883" s="13">
        <v>0</v>
      </c>
      <c r="D883" s="12" t="s">
        <v>13225</v>
      </c>
      <c r="E883" s="12">
        <v>2020</v>
      </c>
      <c r="F883" s="14" t="s">
        <v>8831</v>
      </c>
      <c r="G883" s="12">
        <v>12553</v>
      </c>
      <c r="H883" s="12" t="s">
        <v>7969</v>
      </c>
      <c r="I883" s="14" t="s">
        <v>7969</v>
      </c>
      <c r="J883" s="14" t="s">
        <v>13226</v>
      </c>
      <c r="K883" s="12" t="s">
        <v>7972</v>
      </c>
      <c r="L883" s="12" t="s">
        <v>7985</v>
      </c>
      <c r="M883" s="12" t="s">
        <v>7969</v>
      </c>
    </row>
    <row r="884" spans="1:13" ht="22.5" customHeight="1">
      <c r="A884" s="12" t="s">
        <v>13228</v>
      </c>
      <c r="B884" s="12" t="str" cm="1">
        <f t="array" ref="B884">_xlfn.REGEXEXTRACT(J884, "eid=([^&amp;]+)", 2)</f>
        <v>2-s2.0-85092663445</v>
      </c>
      <c r="C884" s="13">
        <v>0</v>
      </c>
      <c r="D884" s="12" t="s">
        <v>13229</v>
      </c>
      <c r="E884" s="12">
        <v>2020</v>
      </c>
      <c r="F884" s="14" t="s">
        <v>12171</v>
      </c>
      <c r="G884" s="12">
        <v>2020</v>
      </c>
      <c r="H884" s="12" t="s">
        <v>7969</v>
      </c>
      <c r="I884" s="14" t="s">
        <v>13230</v>
      </c>
      <c r="J884" s="14" t="s">
        <v>13231</v>
      </c>
      <c r="K884" s="12" t="s">
        <v>7972</v>
      </c>
      <c r="L884" s="12" t="s">
        <v>11624</v>
      </c>
    </row>
    <row r="885" spans="1:13" ht="22.5" customHeight="1">
      <c r="A885" s="12" t="s">
        <v>13233</v>
      </c>
      <c r="B885" s="12" t="str" cm="1">
        <f t="array" ref="B885">_xlfn.REGEXEXTRACT(J885, "eid=([^&amp;]+)", 2)</f>
        <v>2-s2.0-85086998899</v>
      </c>
      <c r="C885" s="13">
        <v>0</v>
      </c>
      <c r="D885" s="12" t="s">
        <v>13234</v>
      </c>
      <c r="E885" s="12">
        <v>2020</v>
      </c>
      <c r="F885" s="14" t="s">
        <v>13235</v>
      </c>
      <c r="G885" s="12">
        <v>63</v>
      </c>
      <c r="H885" s="12">
        <v>4</v>
      </c>
      <c r="I885" s="14" t="s">
        <v>13236</v>
      </c>
      <c r="J885" s="14" t="s">
        <v>13237</v>
      </c>
      <c r="K885" s="12" t="s">
        <v>7972</v>
      </c>
      <c r="L885" s="12" t="s">
        <v>10731</v>
      </c>
      <c r="M885" s="12" t="s">
        <v>13238</v>
      </c>
    </row>
    <row r="886" spans="1:13" ht="22.5" customHeight="1">
      <c r="A886" s="12" t="s">
        <v>13240</v>
      </c>
      <c r="B886" s="12" t="str" cm="1">
        <f t="array" ref="B886">_xlfn.REGEXEXTRACT(J886, "eid=([^&amp;]+)", 2)</f>
        <v>2-s2.0-85077796899</v>
      </c>
      <c r="C886" s="13">
        <v>0</v>
      </c>
      <c r="D886" s="12" t="s">
        <v>13241</v>
      </c>
      <c r="E886" s="12">
        <v>2020</v>
      </c>
      <c r="F886" s="14" t="s">
        <v>10114</v>
      </c>
      <c r="G886" s="12">
        <v>138</v>
      </c>
      <c r="H886" s="12" t="s">
        <v>7969</v>
      </c>
      <c r="I886" s="14" t="s">
        <v>13242</v>
      </c>
      <c r="J886" s="14" t="s">
        <v>13243</v>
      </c>
      <c r="K886" s="12" t="s">
        <v>7972</v>
      </c>
      <c r="L886" s="12" t="s">
        <v>10117</v>
      </c>
      <c r="M886" s="12" t="s">
        <v>13244</v>
      </c>
    </row>
    <row r="887" spans="1:13" ht="22.5" customHeight="1">
      <c r="A887" s="12" t="s">
        <v>13246</v>
      </c>
      <c r="B887" s="12" t="str" cm="1">
        <f t="array" ref="B887">_xlfn.REGEXEXTRACT(J887, "eid=([^&amp;]+)", 2)</f>
        <v>2-s2.0-85101560333</v>
      </c>
      <c r="C887" s="13">
        <v>0</v>
      </c>
      <c r="D887" s="12" t="s">
        <v>13247</v>
      </c>
      <c r="E887" s="12">
        <v>2020</v>
      </c>
      <c r="F887" s="14" t="s">
        <v>8917</v>
      </c>
      <c r="G887" s="12" t="s">
        <v>7969</v>
      </c>
      <c r="H887" s="12">
        <v>1</v>
      </c>
      <c r="I887" s="14" t="s">
        <v>13248</v>
      </c>
      <c r="J887" s="14" t="s">
        <v>13249</v>
      </c>
      <c r="K887" s="12" t="s">
        <v>7972</v>
      </c>
      <c r="L887" s="12" t="s">
        <v>8920</v>
      </c>
    </row>
    <row r="888" spans="1:13" ht="22.5" customHeight="1">
      <c r="A888" s="12" t="s">
        <v>13251</v>
      </c>
      <c r="B888" s="12" t="str" cm="1">
        <f t="array" ref="B888">_xlfn.REGEXEXTRACT(J888, "eid=([^&amp;]+)", 2)</f>
        <v>2-s2.0-85094675492</v>
      </c>
      <c r="C888" s="13">
        <v>0</v>
      </c>
      <c r="D888" s="12" t="s">
        <v>13252</v>
      </c>
      <c r="E888" s="12">
        <v>2020</v>
      </c>
      <c r="F888" s="14" t="s">
        <v>12895</v>
      </c>
      <c r="G888" s="12">
        <v>2020</v>
      </c>
      <c r="H888" s="12" t="s">
        <v>7969</v>
      </c>
      <c r="I888" s="14" t="s">
        <v>13253</v>
      </c>
      <c r="J888" s="14" t="s">
        <v>13254</v>
      </c>
      <c r="K888" s="12" t="s">
        <v>7972</v>
      </c>
      <c r="L888" s="12" t="s">
        <v>12898</v>
      </c>
    </row>
    <row r="889" spans="1:13" ht="22.5" customHeight="1">
      <c r="A889" s="12" t="s">
        <v>13256</v>
      </c>
      <c r="B889" s="12" t="str" cm="1">
        <f t="array" ref="B889">_xlfn.REGEXEXTRACT(J889, "eid=([^&amp;]+)", 2)</f>
        <v>2-s2.0-85097651143</v>
      </c>
      <c r="C889" s="13">
        <v>0</v>
      </c>
      <c r="D889" s="12" t="s">
        <v>13257</v>
      </c>
      <c r="E889" s="12">
        <v>2020</v>
      </c>
      <c r="F889" s="14" t="s">
        <v>8831</v>
      </c>
      <c r="G889" s="12">
        <v>12282</v>
      </c>
      <c r="H889" s="12" t="s">
        <v>7969</v>
      </c>
      <c r="I889" s="14" t="s">
        <v>13258</v>
      </c>
      <c r="J889" s="14" t="s">
        <v>13259</v>
      </c>
      <c r="K889" s="12" t="s">
        <v>7972</v>
      </c>
      <c r="L889" s="12" t="s">
        <v>7985</v>
      </c>
      <c r="M889" s="12" t="s">
        <v>13260</v>
      </c>
    </row>
    <row r="890" spans="1:13" ht="22.5" customHeight="1">
      <c r="A890" s="12" t="s">
        <v>13262</v>
      </c>
      <c r="B890" s="12" t="str" cm="1">
        <f t="array" ref="B890">_xlfn.REGEXEXTRACT(J890, "eid=([^&amp;]+)", 2)</f>
        <v>2-s2.0-85080890040</v>
      </c>
      <c r="C890" s="13">
        <v>0</v>
      </c>
      <c r="D890" s="12" t="s">
        <v>13263</v>
      </c>
      <c r="E890" s="12">
        <v>2020</v>
      </c>
      <c r="F890" s="14" t="s">
        <v>10633</v>
      </c>
      <c r="G890" s="12">
        <v>154</v>
      </c>
      <c r="H890" s="12" t="s">
        <v>7969</v>
      </c>
      <c r="I890" s="14" t="s">
        <v>13264</v>
      </c>
      <c r="J890" s="14" t="s">
        <v>13265</v>
      </c>
      <c r="K890" s="12" t="s">
        <v>7972</v>
      </c>
      <c r="L890" s="12" t="s">
        <v>7993</v>
      </c>
      <c r="M890" s="12" t="s">
        <v>13266</v>
      </c>
    </row>
    <row r="891" spans="1:13" ht="22.5" customHeight="1">
      <c r="A891" s="12" t="s">
        <v>13268</v>
      </c>
      <c r="B891" s="12" t="str" cm="1">
        <f t="array" ref="B891">_xlfn.REGEXEXTRACT(J891, "eid=([^&amp;]+)", 2)</f>
        <v>2-s2.0-85104202907</v>
      </c>
      <c r="C891" s="13">
        <v>0</v>
      </c>
      <c r="D891" s="12" t="s">
        <v>13269</v>
      </c>
      <c r="E891" s="12">
        <v>2020</v>
      </c>
      <c r="F891" s="14" t="s">
        <v>13270</v>
      </c>
      <c r="G891" s="12">
        <v>2</v>
      </c>
      <c r="H891" s="12" t="s">
        <v>7969</v>
      </c>
      <c r="I891" s="14" t="s">
        <v>13271</v>
      </c>
      <c r="J891" s="14" t="s">
        <v>13272</v>
      </c>
      <c r="K891" s="12" t="s">
        <v>7972</v>
      </c>
      <c r="L891" s="12" t="s">
        <v>11100</v>
      </c>
    </row>
    <row r="892" spans="1:13" ht="22.5" customHeight="1">
      <c r="A892" s="12" t="s">
        <v>13274</v>
      </c>
      <c r="B892" s="12" t="str" cm="1">
        <f t="array" ref="B892">_xlfn.REGEXEXTRACT(J892, "eid=([^&amp;]+)", 2)</f>
        <v>2-s2.0-85097864355</v>
      </c>
      <c r="C892" s="13">
        <v>0</v>
      </c>
      <c r="D892" s="12" t="s">
        <v>13275</v>
      </c>
      <c r="E892" s="12">
        <v>2020</v>
      </c>
      <c r="F892" s="14" t="s">
        <v>13276</v>
      </c>
      <c r="G892" s="12" t="s">
        <v>7969</v>
      </c>
      <c r="H892" s="12" t="s">
        <v>7969</v>
      </c>
      <c r="I892" s="14" t="s">
        <v>13277</v>
      </c>
      <c r="J892" s="14" t="s">
        <v>13278</v>
      </c>
      <c r="K892" s="12" t="s">
        <v>7972</v>
      </c>
      <c r="L892" s="12" t="s">
        <v>8102</v>
      </c>
      <c r="M892" s="12" t="s">
        <v>13279</v>
      </c>
    </row>
    <row r="893" spans="1:13" ht="22.5" customHeight="1">
      <c r="A893" s="12" t="s">
        <v>13281</v>
      </c>
      <c r="B893" s="12" t="str" cm="1">
        <f t="array" ref="B893">_xlfn.REGEXEXTRACT(J893, "eid=([^&amp;]+)", 2)</f>
        <v>2-s2.0-85103795381</v>
      </c>
      <c r="C893" s="13">
        <v>0</v>
      </c>
      <c r="D893" s="12" t="s">
        <v>13282</v>
      </c>
      <c r="E893" s="12">
        <v>2020</v>
      </c>
      <c r="F893" s="14" t="s">
        <v>13282</v>
      </c>
      <c r="G893" s="12" t="s">
        <v>7969</v>
      </c>
      <c r="H893" s="12" t="s">
        <v>7969</v>
      </c>
      <c r="I893" s="14" t="s">
        <v>7969</v>
      </c>
      <c r="J893" s="14" t="s">
        <v>13283</v>
      </c>
      <c r="K893" s="12" t="s">
        <v>7972</v>
      </c>
      <c r="L893" s="12" t="s">
        <v>8102</v>
      </c>
      <c r="M893" s="12" t="s">
        <v>7969</v>
      </c>
    </row>
    <row r="894" spans="1:13" ht="22.5" customHeight="1">
      <c r="A894" s="12" t="s">
        <v>13285</v>
      </c>
      <c r="B894" s="12" t="str" cm="1">
        <f t="array" ref="B894">_xlfn.REGEXEXTRACT(J894, "eid=([^&amp;]+)", 2)</f>
        <v>2-s2.0-85105401836</v>
      </c>
      <c r="C894" s="13">
        <v>0</v>
      </c>
      <c r="D894" s="12" t="s">
        <v>13022</v>
      </c>
      <c r="E894" s="12">
        <v>2020</v>
      </c>
      <c r="F894" s="14" t="s">
        <v>13022</v>
      </c>
      <c r="G894" s="12" t="s">
        <v>7969</v>
      </c>
      <c r="H894" s="12" t="s">
        <v>7969</v>
      </c>
      <c r="I894" s="14" t="s">
        <v>7969</v>
      </c>
      <c r="J894" s="14" t="s">
        <v>13286</v>
      </c>
      <c r="K894" s="12" t="s">
        <v>7972</v>
      </c>
      <c r="L894" s="12" t="s">
        <v>8102</v>
      </c>
      <c r="M894" s="12" t="s">
        <v>7969</v>
      </c>
    </row>
    <row r="895" spans="1:13" ht="22.5" customHeight="1">
      <c r="A895" s="12" t="s">
        <v>13288</v>
      </c>
      <c r="B895" s="12" t="str" cm="1">
        <f t="array" ref="B895">_xlfn.REGEXEXTRACT(J895, "eid=([^&amp;]+)", 2)</f>
        <v>2-s2.0-85101191085</v>
      </c>
      <c r="C895" s="13">
        <v>0</v>
      </c>
      <c r="D895" s="12" t="s">
        <v>13289</v>
      </c>
      <c r="E895" s="12">
        <v>2020</v>
      </c>
      <c r="F895" s="14" t="s">
        <v>12759</v>
      </c>
      <c r="G895" s="12" t="s">
        <v>7969</v>
      </c>
      <c r="H895" s="12" t="s">
        <v>7969</v>
      </c>
      <c r="I895" s="14" t="s">
        <v>13290</v>
      </c>
      <c r="J895" s="14" t="s">
        <v>13291</v>
      </c>
      <c r="K895" s="12" t="s">
        <v>7972</v>
      </c>
      <c r="L895" s="12" t="s">
        <v>8102</v>
      </c>
      <c r="M895" s="12" t="s">
        <v>13292</v>
      </c>
    </row>
    <row r="896" spans="1:13" ht="22.5" customHeight="1">
      <c r="A896" s="12" t="s">
        <v>13294</v>
      </c>
      <c r="B896" s="12" t="str" cm="1">
        <f t="array" ref="B896">_xlfn.REGEXEXTRACT(J896, "eid=([^&amp;]+)", 2)</f>
        <v>2-s2.0-85087814839</v>
      </c>
      <c r="C896" s="13">
        <v>0</v>
      </c>
      <c r="D896" s="12" t="s">
        <v>13295</v>
      </c>
      <c r="E896" s="12">
        <v>2020</v>
      </c>
      <c r="F896" s="14" t="s">
        <v>8261</v>
      </c>
      <c r="G896" s="12">
        <v>11</v>
      </c>
      <c r="H896" s="12">
        <v>6</v>
      </c>
      <c r="I896" s="14" t="s">
        <v>13296</v>
      </c>
      <c r="J896" s="14" t="s">
        <v>13297</v>
      </c>
      <c r="K896" s="12" t="s">
        <v>7972</v>
      </c>
      <c r="L896" s="12" t="s">
        <v>8264</v>
      </c>
    </row>
    <row r="897" spans="1:13" ht="22.5" customHeight="1">
      <c r="A897" s="12" t="s">
        <v>13299</v>
      </c>
      <c r="B897" s="12" t="str" cm="1">
        <f t="array" ref="B897">_xlfn.REGEXEXTRACT(J897, "eid=([^&amp;]+)", 2)</f>
        <v>2-s2.0-85079064866</v>
      </c>
      <c r="C897" s="13">
        <v>0</v>
      </c>
      <c r="D897" s="12" t="s">
        <v>13300</v>
      </c>
      <c r="E897" s="12">
        <v>2019</v>
      </c>
      <c r="F897" s="14" t="s">
        <v>13301</v>
      </c>
      <c r="G897" s="12" t="s">
        <v>7969</v>
      </c>
      <c r="H897" s="12" t="s">
        <v>7969</v>
      </c>
      <c r="I897" s="14" t="s">
        <v>13302</v>
      </c>
      <c r="J897" s="14" t="s">
        <v>13303</v>
      </c>
      <c r="K897" s="12" t="s">
        <v>7972</v>
      </c>
      <c r="L897" s="12" t="s">
        <v>8102</v>
      </c>
      <c r="M897" s="12" t="s">
        <v>13304</v>
      </c>
    </row>
    <row r="898" spans="1:13" ht="22.5" customHeight="1">
      <c r="A898" s="12" t="s">
        <v>13306</v>
      </c>
      <c r="B898" s="12" t="str" cm="1">
        <f t="array" ref="B898">_xlfn.REGEXEXTRACT(J898, "eid=([^&amp;]+)", 2)</f>
        <v>2-s2.0-85076952907</v>
      </c>
      <c r="C898" s="13">
        <v>0</v>
      </c>
      <c r="D898" s="12" t="s">
        <v>13307</v>
      </c>
      <c r="E898" s="12">
        <v>2019</v>
      </c>
      <c r="F898" s="14" t="s">
        <v>8831</v>
      </c>
      <c r="G898" s="12">
        <v>11928</v>
      </c>
      <c r="H898" s="12" t="s">
        <v>7969</v>
      </c>
      <c r="I898" s="14" t="s">
        <v>13308</v>
      </c>
      <c r="J898" s="14" t="s">
        <v>13309</v>
      </c>
      <c r="K898" s="12" t="s">
        <v>7972</v>
      </c>
      <c r="L898" s="12" t="s">
        <v>7978</v>
      </c>
      <c r="M898" s="12" t="s">
        <v>13310</v>
      </c>
    </row>
    <row r="899" spans="1:13" ht="22.5" customHeight="1">
      <c r="A899" s="12" t="s">
        <v>13312</v>
      </c>
      <c r="B899" s="12" t="str" cm="1">
        <f t="array" ref="B899">_xlfn.REGEXEXTRACT(J899, "eid=([^&amp;]+)", 2)</f>
        <v>2-s2.0-85089495556</v>
      </c>
      <c r="C899" s="13">
        <v>0</v>
      </c>
      <c r="D899" s="12" t="s">
        <v>13313</v>
      </c>
      <c r="E899" s="12">
        <v>2020</v>
      </c>
      <c r="F899" s="14" t="s">
        <v>8491</v>
      </c>
      <c r="G899" s="12">
        <v>8</v>
      </c>
      <c r="H899" s="12" t="s">
        <v>7969</v>
      </c>
      <c r="I899" s="14" t="s">
        <v>13314</v>
      </c>
      <c r="J899" s="14" t="s">
        <v>13315</v>
      </c>
      <c r="K899" s="12" t="s">
        <v>7972</v>
      </c>
      <c r="L899" s="12" t="s">
        <v>8102</v>
      </c>
    </row>
    <row r="900" spans="1:13" ht="22.5" customHeight="1">
      <c r="A900" s="12" t="s">
        <v>13317</v>
      </c>
      <c r="B900" s="12" t="str" cm="1">
        <f t="array" ref="B900">_xlfn.REGEXEXTRACT(J900, "eid=([^&amp;]+)", 2)</f>
        <v>2-s2.0-85071730529</v>
      </c>
      <c r="C900" s="13">
        <v>0</v>
      </c>
      <c r="D900" s="12" t="s">
        <v>13318</v>
      </c>
      <c r="E900" s="12">
        <v>2019</v>
      </c>
      <c r="F900" s="14" t="s">
        <v>8328</v>
      </c>
      <c r="G900" s="12" t="s">
        <v>7969</v>
      </c>
      <c r="H900" s="12" t="s">
        <v>7969</v>
      </c>
      <c r="I900" s="14" t="s">
        <v>13319</v>
      </c>
      <c r="J900" s="14" t="s">
        <v>13320</v>
      </c>
      <c r="K900" s="12" t="s">
        <v>7972</v>
      </c>
      <c r="L900" s="12" t="s">
        <v>8324</v>
      </c>
    </row>
    <row r="901" spans="1:13" ht="22.5" customHeight="1">
      <c r="A901" s="12" t="s">
        <v>13322</v>
      </c>
      <c r="B901" s="12" t="str" cm="1">
        <f t="array" ref="B901">_xlfn.REGEXEXTRACT(J901, "eid=([^&amp;]+)", 2)</f>
        <v>2-s2.0-85013042322</v>
      </c>
      <c r="C901" s="13">
        <v>0</v>
      </c>
      <c r="D901" s="12" t="s">
        <v>13323</v>
      </c>
      <c r="E901" s="12">
        <v>2019</v>
      </c>
      <c r="F901" s="14" t="s">
        <v>8043</v>
      </c>
      <c r="G901" s="12">
        <v>78</v>
      </c>
      <c r="H901" s="12">
        <v>19</v>
      </c>
      <c r="I901" s="14" t="s">
        <v>13324</v>
      </c>
      <c r="J901" s="14" t="s">
        <v>13325</v>
      </c>
      <c r="K901" s="12" t="s">
        <v>7972</v>
      </c>
      <c r="L901" s="12" t="s">
        <v>13326</v>
      </c>
      <c r="M901" s="12" t="s">
        <v>13327</v>
      </c>
    </row>
    <row r="902" spans="1:13" ht="22.5" customHeight="1">
      <c r="A902" s="12" t="s">
        <v>13329</v>
      </c>
      <c r="B902" s="12" t="str" cm="1">
        <f t="array" ref="B902">_xlfn.REGEXEXTRACT(J902, "eid=([^&amp;]+)", 2)</f>
        <v>2-s2.0-85076526548</v>
      </c>
      <c r="C902" s="13">
        <v>0</v>
      </c>
      <c r="D902" s="12" t="s">
        <v>13330</v>
      </c>
      <c r="E902" s="12">
        <v>2019</v>
      </c>
      <c r="F902" s="14" t="s">
        <v>9732</v>
      </c>
      <c r="G902" s="12">
        <v>297</v>
      </c>
      <c r="H902" s="12" t="s">
        <v>7969</v>
      </c>
      <c r="I902" s="14" t="s">
        <v>7969</v>
      </c>
      <c r="J902" s="14" t="s">
        <v>13331</v>
      </c>
      <c r="K902" s="12" t="s">
        <v>7972</v>
      </c>
      <c r="L902" s="12" t="s">
        <v>7978</v>
      </c>
      <c r="M902" s="12" t="s">
        <v>7969</v>
      </c>
    </row>
    <row r="903" spans="1:13" ht="22.5" customHeight="1">
      <c r="A903" s="12" t="s">
        <v>13333</v>
      </c>
      <c r="B903" s="12" t="str" cm="1">
        <f t="array" ref="B903">_xlfn.REGEXEXTRACT(J903, "eid=([^&amp;]+)", 2)</f>
        <v>2-s2.0-85078521280</v>
      </c>
      <c r="C903" s="13">
        <v>0</v>
      </c>
      <c r="D903" s="12" t="s">
        <v>13334</v>
      </c>
      <c r="E903" s="12">
        <v>2019</v>
      </c>
      <c r="F903" s="14" t="s">
        <v>13335</v>
      </c>
      <c r="G903" s="12">
        <v>2019</v>
      </c>
      <c r="H903" s="12" t="s">
        <v>7969</v>
      </c>
      <c r="I903" s="14" t="s">
        <v>13336</v>
      </c>
      <c r="J903" s="14" t="s">
        <v>13337</v>
      </c>
      <c r="K903" s="12" t="s">
        <v>7972</v>
      </c>
      <c r="L903" s="12" t="s">
        <v>8102</v>
      </c>
      <c r="M903" s="12" t="s">
        <v>13338</v>
      </c>
    </row>
    <row r="904" spans="1:13" ht="22.5" customHeight="1">
      <c r="A904" s="12" t="s">
        <v>13340</v>
      </c>
      <c r="B904" s="12" t="str" cm="1">
        <f t="array" ref="B904">_xlfn.REGEXEXTRACT(J904, "eid=([^&amp;]+)", 2)</f>
        <v>2-s2.0-85072202509</v>
      </c>
      <c r="C904" s="13">
        <v>0</v>
      </c>
      <c r="D904" s="12" t="s">
        <v>13341</v>
      </c>
      <c r="E904" s="12">
        <v>2019</v>
      </c>
      <c r="F904" s="14" t="s">
        <v>13342</v>
      </c>
      <c r="G904" s="12">
        <v>51</v>
      </c>
      <c r="H904" s="12">
        <v>6</v>
      </c>
      <c r="I904" s="14" t="s">
        <v>13343</v>
      </c>
      <c r="J904" s="14" t="s">
        <v>13344</v>
      </c>
      <c r="K904" s="12" t="s">
        <v>7972</v>
      </c>
      <c r="L904" s="12" t="s">
        <v>13345</v>
      </c>
      <c r="M904" s="12" t="s">
        <v>13346</v>
      </c>
    </row>
    <row r="905" spans="1:13" ht="22.5" customHeight="1">
      <c r="A905" s="12" t="s">
        <v>13348</v>
      </c>
      <c r="B905" s="12" t="str" cm="1">
        <f t="array" ref="B905">_xlfn.REGEXEXTRACT(J905, "eid=([^&amp;]+)", 2)</f>
        <v>2-s2.0-85069872509</v>
      </c>
      <c r="C905" s="13">
        <v>0</v>
      </c>
      <c r="D905" s="12" t="s">
        <v>13349</v>
      </c>
      <c r="E905" s="12">
        <v>2019</v>
      </c>
      <c r="F905" s="14" t="s">
        <v>8831</v>
      </c>
      <c r="G905" s="12">
        <v>11594</v>
      </c>
      <c r="H905" s="12" t="s">
        <v>7969</v>
      </c>
      <c r="I905" s="14" t="s">
        <v>13350</v>
      </c>
      <c r="J905" s="14" t="s">
        <v>13351</v>
      </c>
      <c r="K905" s="12" t="s">
        <v>7972</v>
      </c>
      <c r="L905" s="12" t="s">
        <v>13352</v>
      </c>
      <c r="M905" s="12" t="s">
        <v>13353</v>
      </c>
    </row>
    <row r="906" spans="1:13" ht="22.5" customHeight="1">
      <c r="A906" s="12" t="s">
        <v>13355</v>
      </c>
      <c r="B906" s="12" t="str" cm="1">
        <f t="array" ref="B906">_xlfn.REGEXEXTRACT(J906, "eid=([^&amp;]+)", 2)</f>
        <v>2-s2.0-85078434069</v>
      </c>
      <c r="C906" s="13">
        <v>0</v>
      </c>
      <c r="D906" s="12" t="s">
        <v>13356</v>
      </c>
      <c r="E906" s="12">
        <v>2019</v>
      </c>
      <c r="F906" s="14" t="s">
        <v>13357</v>
      </c>
      <c r="G906" s="12" t="s">
        <v>7969</v>
      </c>
      <c r="H906" s="12" t="s">
        <v>7969</v>
      </c>
      <c r="I906" s="14" t="s">
        <v>13358</v>
      </c>
      <c r="J906" s="14" t="s">
        <v>13359</v>
      </c>
      <c r="K906" s="12" t="s">
        <v>7972</v>
      </c>
      <c r="L906" s="12" t="s">
        <v>8190</v>
      </c>
      <c r="M906" s="12" t="s">
        <v>13360</v>
      </c>
    </row>
    <row r="907" spans="1:13" ht="22.5" customHeight="1">
      <c r="A907" s="12" t="s">
        <v>13362</v>
      </c>
      <c r="B907" s="12" t="str" cm="1">
        <f t="array" ref="B907">_xlfn.REGEXEXTRACT(J907, "eid=([^&amp;]+)", 2)</f>
        <v>2-s2.0-85088498581</v>
      </c>
      <c r="C907" s="13">
        <v>0</v>
      </c>
      <c r="D907" s="12" t="s">
        <v>13363</v>
      </c>
      <c r="E907" s="12">
        <v>2020</v>
      </c>
      <c r="F907" s="14" t="s">
        <v>12276</v>
      </c>
      <c r="G907" s="12">
        <v>1230</v>
      </c>
      <c r="H907" s="12" t="s">
        <v>7969</v>
      </c>
      <c r="I907" s="14" t="s">
        <v>7969</v>
      </c>
      <c r="J907" s="14" t="s">
        <v>13364</v>
      </c>
      <c r="K907" s="12" t="s">
        <v>7972</v>
      </c>
      <c r="L907" s="12" t="s">
        <v>7978</v>
      </c>
      <c r="M907" s="12" t="s">
        <v>7969</v>
      </c>
    </row>
    <row r="908" spans="1:13" ht="22.5" customHeight="1">
      <c r="A908" s="12" t="s">
        <v>13366</v>
      </c>
      <c r="B908" s="12" t="str" cm="1">
        <f t="array" ref="B908">_xlfn.REGEXEXTRACT(J908, "eid=([^&amp;]+)", 2)</f>
        <v>2-s2.0-85081607905</v>
      </c>
      <c r="C908" s="13">
        <v>0</v>
      </c>
      <c r="D908" s="12" t="s">
        <v>13367</v>
      </c>
      <c r="E908" s="12">
        <v>2020</v>
      </c>
      <c r="F908" s="14" t="s">
        <v>8831</v>
      </c>
      <c r="G908" s="12">
        <v>11980</v>
      </c>
      <c r="H908" s="12" t="s">
        <v>7969</v>
      </c>
      <c r="I908" s="14" t="s">
        <v>13368</v>
      </c>
      <c r="J908" s="14" t="s">
        <v>13369</v>
      </c>
      <c r="K908" s="12" t="s">
        <v>7972</v>
      </c>
      <c r="L908" s="12" t="s">
        <v>7978</v>
      </c>
      <c r="M908" s="12" t="s">
        <v>13370</v>
      </c>
    </row>
    <row r="909" spans="1:13" ht="22.5" customHeight="1">
      <c r="A909" s="12" t="s">
        <v>13372</v>
      </c>
      <c r="B909" s="12" t="str" cm="1">
        <f t="array" ref="B909">_xlfn.REGEXEXTRACT(J909, "eid=([^&amp;]+)", 2)</f>
        <v>2-s2.0-85064537664</v>
      </c>
      <c r="C909" s="13">
        <v>0</v>
      </c>
      <c r="D909" s="12" t="s">
        <v>13373</v>
      </c>
      <c r="E909" s="12">
        <v>2020</v>
      </c>
      <c r="F909" s="14" t="s">
        <v>12276</v>
      </c>
      <c r="G909" s="12">
        <v>938</v>
      </c>
      <c r="H909" s="12" t="s">
        <v>7969</v>
      </c>
      <c r="I909" s="14" t="s">
        <v>7969</v>
      </c>
      <c r="J909" s="14" t="s">
        <v>13374</v>
      </c>
      <c r="K909" s="12" t="s">
        <v>7972</v>
      </c>
      <c r="L909" s="12" t="s">
        <v>13352</v>
      </c>
      <c r="M909" s="12" t="s">
        <v>7969</v>
      </c>
    </row>
    <row r="910" spans="1:13" ht="22.5" customHeight="1">
      <c r="A910" s="12" t="s">
        <v>13376</v>
      </c>
      <c r="B910" s="12" t="str" cm="1">
        <f t="array" ref="B910">_xlfn.REGEXEXTRACT(J910, "eid=([^&amp;]+)", 2)</f>
        <v>2-s2.0-85077756598</v>
      </c>
      <c r="C910" s="13">
        <v>0</v>
      </c>
      <c r="D910" s="12" t="s">
        <v>13377</v>
      </c>
      <c r="E910" s="12">
        <v>2019</v>
      </c>
      <c r="F910" s="14" t="s">
        <v>8491</v>
      </c>
      <c r="G910" s="12">
        <v>7</v>
      </c>
      <c r="H910" s="12" t="s">
        <v>7969</v>
      </c>
      <c r="I910" s="14" t="s">
        <v>13378</v>
      </c>
      <c r="J910" s="14" t="s">
        <v>13379</v>
      </c>
      <c r="K910" s="12" t="s">
        <v>7972</v>
      </c>
      <c r="L910" s="12" t="s">
        <v>8102</v>
      </c>
    </row>
    <row r="911" spans="1:13" ht="22.5" customHeight="1">
      <c r="A911" s="12" t="s">
        <v>13381</v>
      </c>
      <c r="B911" s="12" t="str" cm="1">
        <f t="array" ref="B911">_xlfn.REGEXEXTRACT(J911, "eid=([^&amp;]+)", 2)</f>
        <v>2-s2.0-85078334697</v>
      </c>
      <c r="C911" s="13">
        <v>0</v>
      </c>
      <c r="D911" s="12" t="s">
        <v>13382</v>
      </c>
      <c r="E911" s="12">
        <v>2019</v>
      </c>
      <c r="F911" s="14" t="s">
        <v>13383</v>
      </c>
      <c r="G911" s="12">
        <v>11</v>
      </c>
      <c r="H911" s="12">
        <v>12</v>
      </c>
      <c r="I911" s="14" t="s">
        <v>13384</v>
      </c>
      <c r="J911" s="14" t="s">
        <v>13385</v>
      </c>
      <c r="K911" s="12" t="s">
        <v>7972</v>
      </c>
      <c r="L911" s="12" t="s">
        <v>13386</v>
      </c>
      <c r="M911" s="12" t="s">
        <v>13387</v>
      </c>
    </row>
    <row r="912" spans="1:13" ht="22.5" customHeight="1">
      <c r="A912" s="12" t="s">
        <v>13389</v>
      </c>
      <c r="B912" s="12" t="str" cm="1">
        <f t="array" ref="B912">_xlfn.REGEXEXTRACT(J912, "eid=([^&amp;]+)", 2)</f>
        <v>2-s2.0-85076849211</v>
      </c>
      <c r="C912" s="13">
        <v>0</v>
      </c>
      <c r="D912" s="12" t="s">
        <v>13390</v>
      </c>
      <c r="E912" s="12">
        <v>2020</v>
      </c>
      <c r="F912" s="14" t="s">
        <v>12276</v>
      </c>
      <c r="G912" s="12">
        <v>1075</v>
      </c>
      <c r="H912" s="12" t="s">
        <v>7969</v>
      </c>
      <c r="I912" s="14" t="s">
        <v>7969</v>
      </c>
      <c r="J912" s="14" t="s">
        <v>13391</v>
      </c>
      <c r="K912" s="12" t="s">
        <v>7972</v>
      </c>
      <c r="L912" s="12" t="s">
        <v>7978</v>
      </c>
      <c r="M912" s="12" t="s">
        <v>7969</v>
      </c>
    </row>
    <row r="913" spans="1:13" ht="22.5" customHeight="1">
      <c r="A913" s="12" t="s">
        <v>13393</v>
      </c>
      <c r="B913" s="12" t="str" cm="1">
        <f t="array" ref="B913">_xlfn.REGEXEXTRACT(J913, "eid=([^&amp;]+)", 2)</f>
        <v>2-s2.0-85078771148</v>
      </c>
      <c r="C913" s="13">
        <v>0</v>
      </c>
      <c r="D913" s="12" t="s">
        <v>13394</v>
      </c>
      <c r="E913" s="12">
        <v>2019</v>
      </c>
      <c r="F913" s="14" t="s">
        <v>13395</v>
      </c>
      <c r="G913" s="12" t="s">
        <v>7969</v>
      </c>
      <c r="H913" s="12" t="s">
        <v>7969</v>
      </c>
      <c r="I913" s="14" t="s">
        <v>13396</v>
      </c>
      <c r="J913" s="14" t="s">
        <v>13397</v>
      </c>
      <c r="K913" s="12" t="s">
        <v>7972</v>
      </c>
      <c r="L913" s="12" t="s">
        <v>8102</v>
      </c>
      <c r="M913" s="12" t="s">
        <v>13398</v>
      </c>
    </row>
    <row r="914" spans="1:13" ht="22.5" customHeight="1">
      <c r="A914" s="12" t="s">
        <v>13400</v>
      </c>
      <c r="B914" s="12" t="str" cm="1">
        <f t="array" ref="B914">_xlfn.REGEXEXTRACT(J914, "eid=([^&amp;]+)", 2)</f>
        <v>2-s2.0-85080868709</v>
      </c>
      <c r="C914" s="13">
        <v>0</v>
      </c>
      <c r="D914" s="12" t="s">
        <v>13401</v>
      </c>
      <c r="E914" s="12">
        <v>2019</v>
      </c>
      <c r="F914" s="14" t="s">
        <v>13402</v>
      </c>
      <c r="G914" s="12" t="s">
        <v>7969</v>
      </c>
      <c r="H914" s="12" t="s">
        <v>7969</v>
      </c>
      <c r="I914" s="14" t="s">
        <v>13403</v>
      </c>
      <c r="J914" s="14" t="s">
        <v>13404</v>
      </c>
      <c r="K914" s="12" t="s">
        <v>7972</v>
      </c>
      <c r="L914" s="12" t="s">
        <v>8102</v>
      </c>
    </row>
    <row r="915" spans="1:13" ht="22.5" customHeight="1">
      <c r="A915" s="12" t="s">
        <v>13406</v>
      </c>
      <c r="B915" s="12" t="str" cm="1">
        <f t="array" ref="B915">_xlfn.REGEXEXTRACT(J915, "eid=([^&amp;]+)", 2)</f>
        <v>2-s2.0-85077234895</v>
      </c>
      <c r="C915" s="13">
        <v>0</v>
      </c>
      <c r="D915" s="12" t="s">
        <v>13407</v>
      </c>
      <c r="E915" s="12">
        <v>2019</v>
      </c>
      <c r="F915" s="14" t="s">
        <v>8261</v>
      </c>
      <c r="G915" s="12">
        <v>10</v>
      </c>
      <c r="H915" s="12">
        <v>11</v>
      </c>
      <c r="I915" s="14" t="s">
        <v>13408</v>
      </c>
      <c r="J915" s="14" t="s">
        <v>13409</v>
      </c>
      <c r="K915" s="12" t="s">
        <v>7972</v>
      </c>
      <c r="L915" s="12" t="s">
        <v>8264</v>
      </c>
    </row>
    <row r="916" spans="1:13" ht="22.5" customHeight="1">
      <c r="A916" s="12" t="s">
        <v>13411</v>
      </c>
      <c r="B916" s="12" t="str" cm="1">
        <f t="array" ref="B916">_xlfn.REGEXEXTRACT(J916, "eid=([^&amp;]+)", 2)</f>
        <v>2-s2.0-85083465124</v>
      </c>
      <c r="C916" s="13">
        <v>0</v>
      </c>
      <c r="D916" s="12" t="s">
        <v>13412</v>
      </c>
      <c r="E916" s="12">
        <v>2020</v>
      </c>
      <c r="F916" s="14" t="s">
        <v>8219</v>
      </c>
      <c r="G916" s="12">
        <v>38</v>
      </c>
      <c r="H916" s="12" t="s">
        <v>7969</v>
      </c>
      <c r="I916" s="14" t="s">
        <v>13413</v>
      </c>
      <c r="J916" s="14" t="s">
        <v>13414</v>
      </c>
      <c r="K916" s="12" t="s">
        <v>7972</v>
      </c>
      <c r="L916" s="12" t="s">
        <v>7985</v>
      </c>
      <c r="M916" s="12" t="s">
        <v>13415</v>
      </c>
    </row>
    <row r="917" spans="1:13" ht="22.5" customHeight="1">
      <c r="A917" s="12" t="s">
        <v>13417</v>
      </c>
      <c r="B917" s="12" t="str" cm="1">
        <f t="array" ref="B917">_xlfn.REGEXEXTRACT(J917, "eid=([^&amp;]+)", 2)</f>
        <v>2-s2.0-85073319618</v>
      </c>
      <c r="C917" s="13">
        <v>0</v>
      </c>
      <c r="D917" s="12" t="s">
        <v>13418</v>
      </c>
      <c r="E917" s="12">
        <v>2019</v>
      </c>
      <c r="F917" s="14" t="s">
        <v>13419</v>
      </c>
      <c r="G917" s="12" t="s">
        <v>7969</v>
      </c>
      <c r="H917" s="12" t="s">
        <v>7969</v>
      </c>
      <c r="I917" s="14" t="s">
        <v>13420</v>
      </c>
      <c r="J917" s="14" t="s">
        <v>13421</v>
      </c>
      <c r="K917" s="12" t="s">
        <v>7972</v>
      </c>
      <c r="L917" s="12" t="s">
        <v>8102</v>
      </c>
      <c r="M917" s="12" t="s">
        <v>13422</v>
      </c>
    </row>
    <row r="918" spans="1:13" ht="22.5" customHeight="1">
      <c r="A918" s="12" t="s">
        <v>13424</v>
      </c>
      <c r="B918" s="12" t="str" cm="1">
        <f t="array" ref="B918">_xlfn.REGEXEXTRACT(J918, "eid=([^&amp;]+)", 2)</f>
        <v>2-s2.0-85071033383</v>
      </c>
      <c r="C918" s="13">
        <v>0</v>
      </c>
      <c r="D918" s="12" t="s">
        <v>13425</v>
      </c>
      <c r="E918" s="12">
        <v>2019</v>
      </c>
      <c r="F918" s="14" t="s">
        <v>13383</v>
      </c>
      <c r="G918" s="12">
        <v>11</v>
      </c>
      <c r="H918" s="12">
        <v>1</v>
      </c>
      <c r="I918" s="14" t="s">
        <v>13426</v>
      </c>
      <c r="J918" s="14" t="s">
        <v>13427</v>
      </c>
      <c r="K918" s="12" t="s">
        <v>7972</v>
      </c>
      <c r="L918" s="12" t="s">
        <v>13386</v>
      </c>
      <c r="M918" s="12" t="s">
        <v>7969</v>
      </c>
    </row>
    <row r="919" spans="1:13" ht="22.5" customHeight="1">
      <c r="A919" s="12" t="s">
        <v>13429</v>
      </c>
      <c r="B919" s="12" t="str" cm="1">
        <f t="array" ref="B919">_xlfn.REGEXEXTRACT(J919, "eid=([^&amp;]+)", 2)</f>
        <v>2-s2.0-85054277946</v>
      </c>
      <c r="C919" s="13">
        <v>0</v>
      </c>
      <c r="D919" s="12" t="s">
        <v>13430</v>
      </c>
      <c r="E919" s="12">
        <v>2019</v>
      </c>
      <c r="F919" s="14" t="s">
        <v>8392</v>
      </c>
      <c r="G919" s="12">
        <v>6</v>
      </c>
      <c r="H919" s="12">
        <v>2</v>
      </c>
      <c r="I919" s="14" t="s">
        <v>13431</v>
      </c>
      <c r="J919" s="14" t="s">
        <v>13432</v>
      </c>
      <c r="K919" s="12" t="s">
        <v>7972</v>
      </c>
      <c r="L919" s="12" t="s">
        <v>8102</v>
      </c>
      <c r="M919" s="12" t="s">
        <v>13433</v>
      </c>
    </row>
    <row r="920" spans="1:13" ht="22.5" customHeight="1">
      <c r="A920" s="12" t="s">
        <v>13435</v>
      </c>
      <c r="B920" s="12" t="str" cm="1">
        <f t="array" ref="B920">_xlfn.REGEXEXTRACT(J920, "eid=([^&amp;]+)", 2)</f>
        <v>2-s2.0-85070628173</v>
      </c>
      <c r="C920" s="13">
        <v>0</v>
      </c>
      <c r="D920" s="12" t="s">
        <v>13436</v>
      </c>
      <c r="E920" s="12">
        <v>2019</v>
      </c>
      <c r="F920" s="14" t="s">
        <v>11083</v>
      </c>
      <c r="G920" s="12">
        <v>97</v>
      </c>
      <c r="H920" s="12">
        <v>14</v>
      </c>
      <c r="I920" s="14" t="s">
        <v>13437</v>
      </c>
      <c r="J920" s="14" t="s">
        <v>13438</v>
      </c>
      <c r="K920" s="12" t="s">
        <v>7972</v>
      </c>
      <c r="L920" s="12" t="s">
        <v>11086</v>
      </c>
      <c r="M920" s="12" t="s">
        <v>7969</v>
      </c>
    </row>
    <row r="921" spans="1:13" ht="22.5" customHeight="1">
      <c r="A921" s="12" t="s">
        <v>13440</v>
      </c>
      <c r="B921" s="12" t="str" cm="1">
        <f t="array" ref="B921">_xlfn.REGEXEXTRACT(J921, "eid=([^&amp;]+)", 2)</f>
        <v>2-s2.0-85082401274</v>
      </c>
      <c r="C921" s="13">
        <v>0</v>
      </c>
      <c r="D921" s="12" t="s">
        <v>13441</v>
      </c>
      <c r="E921" s="12">
        <v>2019</v>
      </c>
      <c r="F921" s="14" t="s">
        <v>13442</v>
      </c>
      <c r="G921" s="12" t="s">
        <v>7969</v>
      </c>
      <c r="H921" s="12" t="s">
        <v>7969</v>
      </c>
      <c r="I921" s="14" t="s">
        <v>13443</v>
      </c>
      <c r="J921" s="14" t="s">
        <v>13444</v>
      </c>
      <c r="K921" s="12" t="s">
        <v>7972</v>
      </c>
      <c r="L921" s="12" t="s">
        <v>8102</v>
      </c>
      <c r="M921" s="12" t="s">
        <v>13445</v>
      </c>
    </row>
    <row r="922" spans="1:13" ht="22.5" customHeight="1">
      <c r="A922" s="12" t="s">
        <v>13447</v>
      </c>
      <c r="B922" s="12" t="str" cm="1">
        <f t="array" ref="B922">_xlfn.REGEXEXTRACT(J922, "eid=([^&amp;]+)", 2)</f>
        <v>2-s2.0-85069153585</v>
      </c>
      <c r="C922" s="13">
        <v>0</v>
      </c>
      <c r="D922" s="12" t="s">
        <v>13448</v>
      </c>
      <c r="E922" s="12">
        <v>2019</v>
      </c>
      <c r="F922" s="14" t="s">
        <v>10735</v>
      </c>
      <c r="G922" s="12">
        <v>2019</v>
      </c>
      <c r="H922" s="12" t="s">
        <v>7969</v>
      </c>
      <c r="I922" s="14" t="s">
        <v>13449</v>
      </c>
      <c r="J922" s="14" t="s">
        <v>13450</v>
      </c>
      <c r="K922" s="12" t="s">
        <v>7972</v>
      </c>
      <c r="L922" s="12" t="s">
        <v>10738</v>
      </c>
      <c r="M922" s="12" t="s">
        <v>13451</v>
      </c>
    </row>
    <row r="923" spans="1:13" ht="22.5" customHeight="1">
      <c r="A923" s="12" t="s">
        <v>13453</v>
      </c>
      <c r="B923" s="12" t="str" cm="1">
        <f t="array" ref="B923">_xlfn.REGEXEXTRACT(J923, "eid=([^&amp;]+)", 2)</f>
        <v>2-s2.0-85065549634</v>
      </c>
      <c r="C923" s="13">
        <v>0</v>
      </c>
      <c r="D923" s="12" t="s">
        <v>13454</v>
      </c>
      <c r="E923" s="12">
        <v>2019</v>
      </c>
      <c r="F923" s="14" t="s">
        <v>13455</v>
      </c>
      <c r="G923" s="12">
        <v>11</v>
      </c>
      <c r="H923" s="12">
        <v>1</v>
      </c>
      <c r="I923" s="14" t="s">
        <v>13456</v>
      </c>
      <c r="J923" s="14" t="s">
        <v>13457</v>
      </c>
      <c r="K923" s="12" t="s">
        <v>7972</v>
      </c>
      <c r="L923" s="12" t="s">
        <v>13458</v>
      </c>
      <c r="M923" s="12" t="s">
        <v>7969</v>
      </c>
    </row>
    <row r="924" spans="1:13" ht="22.5" customHeight="1">
      <c r="A924" s="12" t="s">
        <v>13460</v>
      </c>
      <c r="B924" s="12" t="str" cm="1">
        <f t="array" ref="B924">_xlfn.REGEXEXTRACT(J924, "eid=([^&amp;]+)", 2)</f>
        <v>2-s2.0-85069985166</v>
      </c>
      <c r="C924" s="13">
        <v>0</v>
      </c>
      <c r="D924" s="12" t="s">
        <v>13461</v>
      </c>
      <c r="E924" s="12">
        <v>2019</v>
      </c>
      <c r="F924" s="14" t="s">
        <v>12895</v>
      </c>
      <c r="G924" s="12">
        <v>2019</v>
      </c>
      <c r="H924" s="12" t="s">
        <v>7969</v>
      </c>
      <c r="I924" s="14" t="s">
        <v>13462</v>
      </c>
      <c r="J924" s="14" t="s">
        <v>13463</v>
      </c>
      <c r="K924" s="12" t="s">
        <v>7972</v>
      </c>
      <c r="L924" s="12" t="s">
        <v>12898</v>
      </c>
      <c r="M924" s="12" t="s">
        <v>7969</v>
      </c>
    </row>
    <row r="925" spans="1:13" ht="22.5" customHeight="1">
      <c r="A925" s="12" t="s">
        <v>13465</v>
      </c>
      <c r="B925" s="12" t="str" cm="1">
        <f t="array" ref="B925">_xlfn.REGEXEXTRACT(J925, "eid=([^&amp;]+)", 2)</f>
        <v>2-s2.0-85046701484</v>
      </c>
      <c r="C925" s="13">
        <v>0</v>
      </c>
      <c r="D925" s="12" t="s">
        <v>13466</v>
      </c>
      <c r="E925" s="12">
        <v>2019</v>
      </c>
      <c r="F925" s="14" t="s">
        <v>8308</v>
      </c>
      <c r="G925" s="12">
        <v>18</v>
      </c>
      <c r="H925" s="12">
        <v>2</v>
      </c>
      <c r="I925" s="14" t="s">
        <v>13467</v>
      </c>
      <c r="J925" s="14" t="s">
        <v>13468</v>
      </c>
      <c r="K925" s="12" t="s">
        <v>7972</v>
      </c>
      <c r="L925" s="12" t="s">
        <v>13352</v>
      </c>
      <c r="M925" s="12" t="s">
        <v>13469</v>
      </c>
    </row>
    <row r="926" spans="1:13" ht="22.5" customHeight="1">
      <c r="A926" s="12" t="s">
        <v>13471</v>
      </c>
      <c r="B926" s="12" t="str" cm="1">
        <f t="array" ref="B926">_xlfn.REGEXEXTRACT(J926, "eid=([^&amp;]+)", 2)</f>
        <v>2-s2.0-85072872121</v>
      </c>
      <c r="C926" s="13">
        <v>0</v>
      </c>
      <c r="D926" s="12" t="s">
        <v>13472</v>
      </c>
      <c r="E926" s="12">
        <v>2019</v>
      </c>
      <c r="F926" s="14" t="s">
        <v>8831</v>
      </c>
      <c r="G926" s="12">
        <v>11723</v>
      </c>
      <c r="H926" s="12" t="s">
        <v>7969</v>
      </c>
      <c r="I926" s="14" t="s">
        <v>7969</v>
      </c>
      <c r="J926" s="14" t="s">
        <v>13473</v>
      </c>
      <c r="K926" s="12" t="s">
        <v>7972</v>
      </c>
      <c r="L926" s="12" t="s">
        <v>13352</v>
      </c>
      <c r="M926" s="12" t="s">
        <v>7969</v>
      </c>
    </row>
    <row r="927" spans="1:13" ht="22.5" customHeight="1">
      <c r="A927" s="12" t="s">
        <v>13474</v>
      </c>
      <c r="B927" s="12" t="str" cm="1">
        <f t="array" ref="B927">_xlfn.REGEXEXTRACT(J927, "eid=([^&amp;]+)", 2)</f>
        <v>2-s2.0-85083640651</v>
      </c>
      <c r="C927" s="13">
        <v>0</v>
      </c>
      <c r="D927" s="12" t="s">
        <v>13475</v>
      </c>
      <c r="E927" s="12">
        <v>2020</v>
      </c>
      <c r="F927" s="14" t="s">
        <v>8219</v>
      </c>
      <c r="G927" s="12">
        <v>35</v>
      </c>
      <c r="H927" s="12" t="s">
        <v>7969</v>
      </c>
      <c r="I927" s="14" t="s">
        <v>13476</v>
      </c>
      <c r="J927" s="14" t="s">
        <v>13477</v>
      </c>
      <c r="K927" s="12" t="s">
        <v>7972</v>
      </c>
      <c r="L927" s="12" t="s">
        <v>7985</v>
      </c>
      <c r="M927" s="12" t="s">
        <v>4105</v>
      </c>
    </row>
    <row r="928" spans="1:13" ht="22.5" customHeight="1">
      <c r="A928" s="12" t="s">
        <v>13479</v>
      </c>
      <c r="B928" s="12" t="str" cm="1">
        <f t="array" ref="B928">_xlfn.REGEXEXTRACT(J928, "eid=([^&amp;]+)", 2)</f>
        <v>2-s2.0-85088504799</v>
      </c>
      <c r="C928" s="13">
        <v>0</v>
      </c>
      <c r="D928" s="12" t="s">
        <v>13480</v>
      </c>
      <c r="E928" s="12">
        <v>2020</v>
      </c>
      <c r="F928" s="14" t="s">
        <v>12276</v>
      </c>
      <c r="G928" s="12">
        <v>1219</v>
      </c>
      <c r="H928" s="12" t="s">
        <v>7969</v>
      </c>
      <c r="I928" s="14" t="s">
        <v>7969</v>
      </c>
      <c r="J928" s="14" t="s">
        <v>13481</v>
      </c>
      <c r="K928" s="12" t="s">
        <v>7972</v>
      </c>
      <c r="L928" s="12" t="s">
        <v>7978</v>
      </c>
      <c r="M928" s="12" t="s">
        <v>7969</v>
      </c>
    </row>
    <row r="929" spans="1:13" ht="22.5" customHeight="1">
      <c r="A929" s="12" t="s">
        <v>13483</v>
      </c>
      <c r="B929" s="12" t="str" cm="1">
        <f t="array" ref="B929">_xlfn.REGEXEXTRACT(J929, "eid=([^&amp;]+)", 2)</f>
        <v>2-s2.0-85061477801</v>
      </c>
      <c r="C929" s="13">
        <v>0</v>
      </c>
      <c r="D929" s="12" t="s">
        <v>13484</v>
      </c>
      <c r="E929" s="12">
        <v>2019</v>
      </c>
      <c r="F929" s="14" t="s">
        <v>13485</v>
      </c>
      <c r="G929" s="12" t="s">
        <v>7969</v>
      </c>
      <c r="H929" s="12" t="s">
        <v>7969</v>
      </c>
      <c r="I929" s="14" t="s">
        <v>13486</v>
      </c>
      <c r="J929" s="14" t="s">
        <v>13487</v>
      </c>
      <c r="K929" s="12" t="s">
        <v>7972</v>
      </c>
      <c r="L929" s="12" t="s">
        <v>8102</v>
      </c>
      <c r="M929" s="12" t="s">
        <v>13488</v>
      </c>
    </row>
    <row r="930" spans="1:13" ht="22.5" customHeight="1">
      <c r="A930" s="12" t="s">
        <v>13490</v>
      </c>
      <c r="B930" s="12" t="str" cm="1">
        <f t="array" ref="B930">_xlfn.REGEXEXTRACT(J930, "eid=([^&amp;]+)", 2)</f>
        <v>2-s2.0-85067845429</v>
      </c>
      <c r="C930" s="13">
        <v>0</v>
      </c>
      <c r="D930" s="12" t="s">
        <v>13491</v>
      </c>
      <c r="E930" s="12">
        <v>2019</v>
      </c>
      <c r="F930" s="14" t="s">
        <v>13492</v>
      </c>
      <c r="G930" s="12">
        <v>8</v>
      </c>
      <c r="H930" s="12">
        <v>7</v>
      </c>
      <c r="I930" s="14" t="s">
        <v>13493</v>
      </c>
      <c r="J930" s="14" t="s">
        <v>13494</v>
      </c>
      <c r="K930" s="12" t="s">
        <v>7972</v>
      </c>
      <c r="L930" s="12" t="s">
        <v>13495</v>
      </c>
      <c r="M930" s="12" t="s">
        <v>7969</v>
      </c>
    </row>
    <row r="931" spans="1:13" ht="22.5" customHeight="1">
      <c r="A931" s="12" t="s">
        <v>13497</v>
      </c>
      <c r="B931" s="12" t="str" cm="1">
        <f t="array" ref="B931">_xlfn.REGEXEXTRACT(J931, "eid=([^&amp;]+)", 2)</f>
        <v>2-s2.0-85072898845</v>
      </c>
      <c r="C931" s="13">
        <v>0</v>
      </c>
      <c r="D931" s="12" t="s">
        <v>13498</v>
      </c>
      <c r="E931" s="12">
        <v>2019</v>
      </c>
      <c r="F931" s="14" t="s">
        <v>8781</v>
      </c>
      <c r="G931" s="12">
        <v>2451</v>
      </c>
      <c r="H931" s="12" t="s">
        <v>7969</v>
      </c>
      <c r="I931" s="14" t="s">
        <v>13499</v>
      </c>
      <c r="J931" s="14" t="s">
        <v>13500</v>
      </c>
      <c r="K931" s="12" t="s">
        <v>7972</v>
      </c>
      <c r="L931" s="12" t="s">
        <v>8784</v>
      </c>
      <c r="M931" s="12" t="s">
        <v>7969</v>
      </c>
    </row>
    <row r="932" spans="1:13" ht="22.5" customHeight="1">
      <c r="A932" s="12" t="s">
        <v>13502</v>
      </c>
      <c r="B932" s="12" t="str" cm="1">
        <f t="array" ref="B932">_xlfn.REGEXEXTRACT(J932, "eid=([^&amp;]+)", 2)</f>
        <v>2-s2.0-85079329208</v>
      </c>
      <c r="C932" s="13">
        <v>0</v>
      </c>
      <c r="D932" s="12" t="s">
        <v>13503</v>
      </c>
      <c r="E932" s="12">
        <v>2019</v>
      </c>
      <c r="F932" s="14" t="s">
        <v>13504</v>
      </c>
      <c r="G932" s="12" t="s">
        <v>7969</v>
      </c>
      <c r="H932" s="12" t="s">
        <v>7969</v>
      </c>
      <c r="I932" s="14" t="s">
        <v>13505</v>
      </c>
      <c r="J932" s="14" t="s">
        <v>13506</v>
      </c>
      <c r="K932" s="12" t="s">
        <v>7972</v>
      </c>
      <c r="L932" s="12" t="s">
        <v>8102</v>
      </c>
      <c r="M932" s="12" t="s">
        <v>13507</v>
      </c>
    </row>
    <row r="933" spans="1:13" ht="22.5" customHeight="1">
      <c r="A933" s="12" t="s">
        <v>13509</v>
      </c>
      <c r="B933" s="12" t="str" cm="1">
        <f t="array" ref="B933">_xlfn.REGEXEXTRACT(J933, "eid=([^&amp;]+)", 2)</f>
        <v>2-s2.0-85077737221</v>
      </c>
      <c r="C933" s="13">
        <v>0</v>
      </c>
      <c r="D933" s="12" t="s">
        <v>13510</v>
      </c>
      <c r="E933" s="12">
        <v>2019</v>
      </c>
      <c r="F933" s="14" t="s">
        <v>8491</v>
      </c>
      <c r="G933" s="12">
        <v>7</v>
      </c>
      <c r="H933" s="12" t="s">
        <v>7969</v>
      </c>
      <c r="I933" s="14" t="s">
        <v>13511</v>
      </c>
      <c r="J933" s="14" t="s">
        <v>13512</v>
      </c>
      <c r="K933" s="12" t="s">
        <v>7972</v>
      </c>
      <c r="L933" s="12" t="s">
        <v>8102</v>
      </c>
    </row>
    <row r="934" spans="1:13" ht="22.5" customHeight="1">
      <c r="A934" s="12" t="s">
        <v>13514</v>
      </c>
      <c r="B934" s="12" t="str" cm="1">
        <f t="array" ref="B934">_xlfn.REGEXEXTRACT(J934, "eid=([^&amp;]+)", 2)</f>
        <v>2-s2.0-85104769180</v>
      </c>
      <c r="C934" s="13">
        <v>0</v>
      </c>
      <c r="D934" s="12" t="s">
        <v>13515</v>
      </c>
      <c r="E934" s="12">
        <v>2019</v>
      </c>
      <c r="F934" s="14" t="s">
        <v>13516</v>
      </c>
      <c r="G934" s="12" t="s">
        <v>7969</v>
      </c>
      <c r="H934" s="12" t="s">
        <v>7969</v>
      </c>
      <c r="I934" s="14" t="s">
        <v>13517</v>
      </c>
      <c r="J934" s="14" t="s">
        <v>13518</v>
      </c>
      <c r="K934" s="12" t="s">
        <v>7972</v>
      </c>
      <c r="L934" s="12" t="s">
        <v>8427</v>
      </c>
      <c r="M934" s="12" t="s">
        <v>13519</v>
      </c>
    </row>
    <row r="935" spans="1:13" ht="22.5" customHeight="1">
      <c r="A935" s="12" t="s">
        <v>13521</v>
      </c>
      <c r="B935" s="12" t="str" cm="1">
        <f t="array" ref="B935">_xlfn.REGEXEXTRACT(J935, "eid=([^&amp;]+)", 2)</f>
        <v>2-s2.0-85081163734</v>
      </c>
      <c r="C935" s="13">
        <v>0</v>
      </c>
      <c r="D935" s="12" t="s">
        <v>13522</v>
      </c>
      <c r="E935" s="12">
        <v>2019</v>
      </c>
      <c r="F935" s="14" t="s">
        <v>13523</v>
      </c>
      <c r="G935" s="12" t="s">
        <v>7969</v>
      </c>
      <c r="H935" s="12" t="s">
        <v>7969</v>
      </c>
      <c r="I935" s="14" t="s">
        <v>13524</v>
      </c>
      <c r="J935" s="14" t="s">
        <v>13525</v>
      </c>
      <c r="K935" s="12" t="s">
        <v>7972</v>
      </c>
      <c r="L935" s="12" t="s">
        <v>8102</v>
      </c>
      <c r="M935" s="12" t="s">
        <v>13526</v>
      </c>
    </row>
    <row r="936" spans="1:13" ht="22.5" customHeight="1">
      <c r="A936" s="12" t="s">
        <v>13528</v>
      </c>
      <c r="B936" s="12" t="str" cm="1">
        <f t="array" ref="B936">_xlfn.REGEXEXTRACT(J936, "eid=([^&amp;]+)", 2)</f>
        <v>2-s2.0-85083448691</v>
      </c>
      <c r="C936" s="13">
        <v>0</v>
      </c>
      <c r="D936" s="12" t="s">
        <v>13529</v>
      </c>
      <c r="E936" s="12">
        <v>2019</v>
      </c>
      <c r="F936" s="14" t="s">
        <v>8219</v>
      </c>
      <c r="G936" s="12">
        <v>23</v>
      </c>
      <c r="H936" s="12" t="s">
        <v>7969</v>
      </c>
      <c r="I936" s="14" t="s">
        <v>13530</v>
      </c>
      <c r="J936" s="14" t="s">
        <v>13531</v>
      </c>
      <c r="K936" s="12" t="s">
        <v>7972</v>
      </c>
      <c r="L936" s="12" t="s">
        <v>7985</v>
      </c>
      <c r="M936" s="12" t="s">
        <v>13532</v>
      </c>
    </row>
    <row r="937" spans="1:13" ht="22.5" customHeight="1">
      <c r="A937" s="12" t="s">
        <v>13534</v>
      </c>
      <c r="B937" s="12" t="str" cm="1">
        <f t="array" ref="B937">_xlfn.REGEXEXTRACT(J937, "eid=([^&amp;]+)", 2)</f>
        <v>2-s2.0-85082101851</v>
      </c>
      <c r="C937" s="13">
        <v>0</v>
      </c>
      <c r="D937" s="12" t="s">
        <v>13535</v>
      </c>
      <c r="E937" s="12">
        <v>2020</v>
      </c>
      <c r="F937" s="14" t="s">
        <v>9732</v>
      </c>
      <c r="G937" s="12">
        <v>312</v>
      </c>
      <c r="H937" s="12" t="s">
        <v>7969</v>
      </c>
      <c r="I937" s="14" t="s">
        <v>13536</v>
      </c>
      <c r="J937" s="14" t="s">
        <v>13537</v>
      </c>
      <c r="K937" s="12" t="s">
        <v>7972</v>
      </c>
      <c r="L937" s="12" t="s">
        <v>7978</v>
      </c>
      <c r="M937" s="12" t="s">
        <v>13538</v>
      </c>
    </row>
    <row r="938" spans="1:13" ht="22.5" customHeight="1">
      <c r="A938" s="12" t="s">
        <v>13540</v>
      </c>
      <c r="B938" s="12" t="str" cm="1">
        <f t="array" ref="B938">_xlfn.REGEXEXTRACT(J938, "eid=([^&amp;]+)", 2)</f>
        <v>2-s2.0-85089527953</v>
      </c>
      <c r="C938" s="13">
        <v>0</v>
      </c>
      <c r="D938" s="12" t="s">
        <v>13541</v>
      </c>
      <c r="E938" s="12">
        <v>2020</v>
      </c>
      <c r="F938" s="14" t="s">
        <v>8831</v>
      </c>
      <c r="G938" s="12">
        <v>12063</v>
      </c>
      <c r="H938" s="12" t="s">
        <v>7969</v>
      </c>
      <c r="I938" s="14" t="s">
        <v>7969</v>
      </c>
      <c r="J938" s="14" t="s">
        <v>13542</v>
      </c>
      <c r="K938" s="12" t="s">
        <v>7972</v>
      </c>
      <c r="L938" s="12" t="s">
        <v>7978</v>
      </c>
      <c r="M938" s="12" t="s">
        <v>7969</v>
      </c>
    </row>
    <row r="939" spans="1:13" ht="22.5" customHeight="1">
      <c r="A939" s="12" t="s">
        <v>13544</v>
      </c>
      <c r="B939" s="12" t="str" cm="1">
        <f t="array" ref="B939">_xlfn.REGEXEXTRACT(J939, "eid=([^&amp;]+)", 2)</f>
        <v>2-s2.0-85063873642</v>
      </c>
      <c r="C939" s="13">
        <v>0</v>
      </c>
      <c r="D939" s="12" t="s">
        <v>13545</v>
      </c>
      <c r="E939" s="12">
        <v>2019</v>
      </c>
      <c r="F939" s="14" t="s">
        <v>8491</v>
      </c>
      <c r="G939" s="12">
        <v>7</v>
      </c>
      <c r="H939" s="12" t="s">
        <v>7969</v>
      </c>
      <c r="I939" s="14" t="s">
        <v>13546</v>
      </c>
      <c r="J939" s="14" t="s">
        <v>13547</v>
      </c>
      <c r="K939" s="12" t="s">
        <v>7972</v>
      </c>
      <c r="L939" s="12" t="s">
        <v>8102</v>
      </c>
    </row>
    <row r="940" spans="1:13" ht="22.5" customHeight="1">
      <c r="A940" s="12" t="s">
        <v>13549</v>
      </c>
      <c r="B940" s="12" t="str" cm="1">
        <f t="array" ref="B940">_xlfn.REGEXEXTRACT(J940, "eid=([^&amp;]+)", 2)</f>
        <v>2-s2.0-85075952611</v>
      </c>
      <c r="C940" s="13">
        <v>0</v>
      </c>
      <c r="D940" s="12" t="s">
        <v>13550</v>
      </c>
      <c r="E940" s="12">
        <v>2019</v>
      </c>
      <c r="F940" s="14" t="s">
        <v>9537</v>
      </c>
      <c r="G940" s="12" t="s">
        <v>7969</v>
      </c>
      <c r="H940" s="12" t="s">
        <v>7969</v>
      </c>
      <c r="I940" s="14" t="s">
        <v>13551</v>
      </c>
      <c r="J940" s="14" t="s">
        <v>13552</v>
      </c>
      <c r="K940" s="12" t="s">
        <v>7972</v>
      </c>
      <c r="L940" s="12" t="s">
        <v>8324</v>
      </c>
      <c r="M940" s="12" t="s">
        <v>13553</v>
      </c>
    </row>
    <row r="941" spans="1:13" ht="22.5" customHeight="1">
      <c r="A941" s="12" t="s">
        <v>13555</v>
      </c>
      <c r="B941" s="12" t="str" cm="1">
        <f t="array" ref="B941">_xlfn.REGEXEXTRACT(J941, "eid=([^&amp;]+)", 2)</f>
        <v>2-s2.0-85065202706</v>
      </c>
      <c r="C941" s="13">
        <v>0</v>
      </c>
      <c r="D941" s="12" t="s">
        <v>13556</v>
      </c>
      <c r="E941" s="12">
        <v>2019</v>
      </c>
      <c r="F941" s="14" t="s">
        <v>8328</v>
      </c>
      <c r="G941" s="12" t="s">
        <v>7969</v>
      </c>
      <c r="H941" s="12" t="s">
        <v>7969</v>
      </c>
      <c r="I941" s="14" t="s">
        <v>13557</v>
      </c>
      <c r="J941" s="14" t="s">
        <v>13558</v>
      </c>
      <c r="K941" s="12" t="s">
        <v>7972</v>
      </c>
      <c r="L941" s="12" t="s">
        <v>8324</v>
      </c>
      <c r="M941" s="12" t="s">
        <v>13559</v>
      </c>
    </row>
    <row r="942" spans="1:13" ht="22.5" customHeight="1">
      <c r="A942" s="12" t="s">
        <v>13561</v>
      </c>
      <c r="B942" s="12" t="str" cm="1">
        <f t="array" ref="B942">_xlfn.REGEXEXTRACT(J942, "eid=([^&amp;]+)", 2)</f>
        <v>2-s2.0-85076397530</v>
      </c>
      <c r="C942" s="13">
        <v>0</v>
      </c>
      <c r="D942" s="12" t="s">
        <v>13562</v>
      </c>
      <c r="E942" s="12">
        <v>2019</v>
      </c>
      <c r="F942" s="14" t="s">
        <v>13563</v>
      </c>
      <c r="G942" s="12" t="s">
        <v>7969</v>
      </c>
      <c r="H942" s="12" t="s">
        <v>7969</v>
      </c>
      <c r="I942" s="14" t="s">
        <v>13564</v>
      </c>
      <c r="J942" s="14" t="s">
        <v>13565</v>
      </c>
      <c r="K942" s="12" t="s">
        <v>7972</v>
      </c>
      <c r="L942" s="12" t="s">
        <v>8102</v>
      </c>
      <c r="M942" s="12" t="s">
        <v>13566</v>
      </c>
    </row>
    <row r="943" spans="1:13" ht="22.5" customHeight="1">
      <c r="A943" s="12" t="s">
        <v>13568</v>
      </c>
      <c r="B943" s="12" t="str" cm="1">
        <f t="array" ref="B943">_xlfn.REGEXEXTRACT(J943, "eid=([^&amp;]+)", 2)</f>
        <v>2-s2.0-85067640994</v>
      </c>
      <c r="C943" s="13">
        <v>0</v>
      </c>
      <c r="D943" s="12" t="s">
        <v>13569</v>
      </c>
      <c r="E943" s="12">
        <v>2019</v>
      </c>
      <c r="F943" s="14" t="s">
        <v>9340</v>
      </c>
      <c r="G943" s="12">
        <v>108</v>
      </c>
      <c r="H943" s="12">
        <v>1</v>
      </c>
      <c r="I943" s="14" t="s">
        <v>13570</v>
      </c>
      <c r="J943" s="14" t="s">
        <v>13571</v>
      </c>
      <c r="K943" s="12" t="s">
        <v>7972</v>
      </c>
      <c r="L943" s="12" t="s">
        <v>13326</v>
      </c>
      <c r="M943" s="12" t="s">
        <v>13572</v>
      </c>
    </row>
    <row r="944" spans="1:13" ht="22.5" customHeight="1">
      <c r="A944" s="12" t="s">
        <v>13574</v>
      </c>
      <c r="B944" s="12" t="str" cm="1">
        <f t="array" ref="B944">_xlfn.REGEXEXTRACT(J944, "eid=([^&amp;]+)", 2)</f>
        <v>2-s2.0-85064980673</v>
      </c>
      <c r="C944" s="13">
        <v>0</v>
      </c>
      <c r="D944" s="12" t="s">
        <v>13575</v>
      </c>
      <c r="E944" s="12">
        <v>2019</v>
      </c>
      <c r="F944" s="14" t="s">
        <v>13576</v>
      </c>
      <c r="G944" s="12" t="s">
        <v>7969</v>
      </c>
      <c r="H944" s="12" t="s">
        <v>7969</v>
      </c>
      <c r="I944" s="14" t="s">
        <v>13577</v>
      </c>
      <c r="J944" s="14" t="s">
        <v>13578</v>
      </c>
      <c r="K944" s="12" t="s">
        <v>7972</v>
      </c>
      <c r="L944" s="12" t="s">
        <v>8102</v>
      </c>
      <c r="M944" s="12" t="s">
        <v>13579</v>
      </c>
    </row>
    <row r="945" spans="1:13" ht="22.5" customHeight="1">
      <c r="A945" s="12" t="s">
        <v>13581</v>
      </c>
      <c r="B945" s="12" t="str" cm="1">
        <f t="array" ref="B945">_xlfn.REGEXEXTRACT(J945, "eid=([^&amp;]+)", 2)</f>
        <v>2-s2.0-85063792039</v>
      </c>
      <c r="C945" s="13">
        <v>0</v>
      </c>
      <c r="D945" s="12" t="s">
        <v>13582</v>
      </c>
      <c r="E945" s="12">
        <v>2019</v>
      </c>
      <c r="F945" s="14" t="s">
        <v>11934</v>
      </c>
      <c r="G945" s="12">
        <v>17</v>
      </c>
      <c r="H945" s="12">
        <v>1</v>
      </c>
      <c r="I945" s="14" t="s">
        <v>13583</v>
      </c>
      <c r="J945" s="14" t="s">
        <v>13584</v>
      </c>
      <c r="K945" s="12" t="s">
        <v>7972</v>
      </c>
      <c r="L945" s="12" t="s">
        <v>8102</v>
      </c>
    </row>
    <row r="946" spans="1:13" ht="22.5" customHeight="1">
      <c r="A946" s="12" t="s">
        <v>13586</v>
      </c>
      <c r="B946" s="12" t="str" cm="1">
        <f t="array" ref="B946">_xlfn.REGEXEXTRACT(J946, "eid=([^&amp;]+)", 2)</f>
        <v>2-s2.0-85072858794</v>
      </c>
      <c r="C946" s="13">
        <v>0</v>
      </c>
      <c r="D946" s="12" t="s">
        <v>13587</v>
      </c>
      <c r="E946" s="12">
        <v>2019</v>
      </c>
      <c r="F946" s="14" t="s">
        <v>8055</v>
      </c>
      <c r="G946" s="12">
        <v>1084</v>
      </c>
      <c r="H946" s="12" t="s">
        <v>7969</v>
      </c>
      <c r="I946" s="14" t="s">
        <v>7969</v>
      </c>
      <c r="J946" s="14" t="s">
        <v>13588</v>
      </c>
      <c r="K946" s="12" t="s">
        <v>7972</v>
      </c>
      <c r="L946" s="12" t="s">
        <v>13352</v>
      </c>
      <c r="M946" s="12" t="s">
        <v>7969</v>
      </c>
    </row>
    <row r="947" spans="1:13" ht="22.5" customHeight="1">
      <c r="A947" s="12" t="s">
        <v>13590</v>
      </c>
      <c r="B947" s="12" t="str" cm="1">
        <f t="array" ref="B947">_xlfn.REGEXEXTRACT(J947, "eid=([^&amp;]+)", 2)</f>
        <v>2-s2.0-85081946487</v>
      </c>
      <c r="C947" s="13">
        <v>0</v>
      </c>
      <c r="D947" s="12" t="s">
        <v>13591</v>
      </c>
      <c r="E947" s="12">
        <v>2019</v>
      </c>
      <c r="F947" s="14" t="s">
        <v>13592</v>
      </c>
      <c r="G947" s="12" t="s">
        <v>7969</v>
      </c>
      <c r="H947" s="12" t="s">
        <v>7969</v>
      </c>
      <c r="I947" s="14" t="s">
        <v>13593</v>
      </c>
      <c r="J947" s="14" t="s">
        <v>13594</v>
      </c>
      <c r="K947" s="12" t="s">
        <v>7972</v>
      </c>
      <c r="L947" s="12" t="s">
        <v>7969</v>
      </c>
      <c r="M947" s="12" t="s">
        <v>13595</v>
      </c>
    </row>
    <row r="948" spans="1:13" ht="22.5" customHeight="1">
      <c r="A948" s="12" t="s">
        <v>13597</v>
      </c>
      <c r="B948" s="12" t="str" cm="1">
        <f t="array" ref="B948">_xlfn.REGEXEXTRACT(J948, "eid=([^&amp;]+)", 2)</f>
        <v>2-s2.0-85071079871</v>
      </c>
      <c r="C948" s="13">
        <v>0</v>
      </c>
      <c r="D948" s="12" t="s">
        <v>13598</v>
      </c>
      <c r="E948" s="12">
        <v>2019</v>
      </c>
      <c r="F948" s="14" t="s">
        <v>8328</v>
      </c>
      <c r="G948" s="12" t="s">
        <v>7969</v>
      </c>
      <c r="H948" s="12" t="s">
        <v>7969</v>
      </c>
      <c r="I948" s="14" t="s">
        <v>13599</v>
      </c>
      <c r="J948" s="14" t="s">
        <v>13600</v>
      </c>
      <c r="K948" s="12" t="s">
        <v>7972</v>
      </c>
      <c r="L948" s="12" t="s">
        <v>8324</v>
      </c>
      <c r="M948" s="12" t="s">
        <v>13601</v>
      </c>
    </row>
    <row r="949" spans="1:13" ht="22.5" customHeight="1">
      <c r="A949" s="12" t="s">
        <v>13603</v>
      </c>
      <c r="B949" s="12" t="str" cm="1">
        <f t="array" ref="B949">_xlfn.REGEXEXTRACT(J949, "eid=([^&amp;]+)", 2)</f>
        <v>2-s2.0-85073755655</v>
      </c>
      <c r="C949" s="13">
        <v>0</v>
      </c>
      <c r="D949" s="12" t="s">
        <v>13604</v>
      </c>
      <c r="E949" s="12">
        <v>2019</v>
      </c>
      <c r="F949" s="14" t="s">
        <v>13492</v>
      </c>
      <c r="G949" s="12">
        <v>8</v>
      </c>
      <c r="H949" s="12">
        <v>11</v>
      </c>
      <c r="I949" s="14" t="s">
        <v>13605</v>
      </c>
      <c r="J949" s="14" t="s">
        <v>13606</v>
      </c>
      <c r="K949" s="12" t="s">
        <v>7972</v>
      </c>
      <c r="L949" s="12" t="s">
        <v>13495</v>
      </c>
    </row>
    <row r="950" spans="1:13" ht="22.5" customHeight="1">
      <c r="A950" s="12" t="s">
        <v>13608</v>
      </c>
      <c r="B950" s="12" t="str" cm="1">
        <f t="array" ref="B950">_xlfn.REGEXEXTRACT(J950, "eid=([^&amp;]+)", 2)</f>
        <v>2-s2.0-85081302997</v>
      </c>
      <c r="C950" s="13">
        <v>0</v>
      </c>
      <c r="D950" s="12" t="s">
        <v>13609</v>
      </c>
      <c r="E950" s="12">
        <v>2019</v>
      </c>
      <c r="F950" s="14" t="s">
        <v>13610</v>
      </c>
      <c r="G950" s="12">
        <v>28</v>
      </c>
      <c r="H950" s="12">
        <v>20</v>
      </c>
      <c r="I950" s="14" t="s">
        <v>13611</v>
      </c>
      <c r="J950" s="14" t="s">
        <v>13612</v>
      </c>
      <c r="K950" s="12" t="s">
        <v>7972</v>
      </c>
      <c r="L950" s="12" t="s">
        <v>13613</v>
      </c>
      <c r="M950" s="12" t="s">
        <v>7969</v>
      </c>
    </row>
    <row r="951" spans="1:13" ht="22.5" customHeight="1">
      <c r="A951" s="12" t="s">
        <v>13615</v>
      </c>
      <c r="B951" s="12" t="str" cm="1">
        <f t="array" ref="B951">_xlfn.REGEXEXTRACT(J951, "eid=([^&amp;]+)", 2)</f>
        <v>2-s2.0-85074044758</v>
      </c>
      <c r="C951" s="13">
        <v>0</v>
      </c>
      <c r="D951" s="12" t="s">
        <v>13616</v>
      </c>
      <c r="E951" s="12">
        <v>2019</v>
      </c>
      <c r="F951" s="14" t="s">
        <v>13492</v>
      </c>
      <c r="G951" s="12">
        <v>8</v>
      </c>
      <c r="H951" s="12">
        <v>12</v>
      </c>
      <c r="I951" s="14" t="s">
        <v>13617</v>
      </c>
      <c r="J951" s="14" t="s">
        <v>13618</v>
      </c>
      <c r="K951" s="12" t="s">
        <v>7972</v>
      </c>
      <c r="L951" s="12" t="s">
        <v>13495</v>
      </c>
    </row>
    <row r="952" spans="1:13" ht="22.5" customHeight="1">
      <c r="A952" s="12" t="s">
        <v>13620</v>
      </c>
      <c r="B952" s="12" t="str" cm="1">
        <f t="array" ref="B952">_xlfn.REGEXEXTRACT(J952, "eid=([^&amp;]+)", 2)</f>
        <v>2-s2.0-85076713697</v>
      </c>
      <c r="C952" s="13">
        <v>0</v>
      </c>
      <c r="D952" s="12" t="s">
        <v>13621</v>
      </c>
      <c r="E952" s="12">
        <v>2019</v>
      </c>
      <c r="F952" s="14" t="s">
        <v>8831</v>
      </c>
      <c r="G952" s="12">
        <v>11879</v>
      </c>
      <c r="H952" s="12" t="s">
        <v>7969</v>
      </c>
      <c r="I952" s="14" t="s">
        <v>13622</v>
      </c>
      <c r="J952" s="14" t="s">
        <v>13623</v>
      </c>
      <c r="K952" s="12" t="s">
        <v>7972</v>
      </c>
      <c r="L952" s="12" t="s">
        <v>7978</v>
      </c>
      <c r="M952" s="12" t="s">
        <v>13624</v>
      </c>
    </row>
    <row r="953" spans="1:13" ht="22.5" customHeight="1">
      <c r="A953" s="12" t="s">
        <v>13625</v>
      </c>
      <c r="B953" s="12" t="str" cm="1">
        <f t="array" ref="B953">_xlfn.REGEXEXTRACT(J953, "eid=([^&amp;]+)", 2)</f>
        <v>2-s2.0-85068449378</v>
      </c>
      <c r="C953" s="13">
        <v>0</v>
      </c>
      <c r="D953" s="12" t="s">
        <v>13626</v>
      </c>
      <c r="E953" s="12">
        <v>2019</v>
      </c>
      <c r="F953" s="14" t="s">
        <v>13627</v>
      </c>
      <c r="G953" s="12">
        <v>15</v>
      </c>
      <c r="H953" s="12">
        <v>2</v>
      </c>
      <c r="I953" s="14" t="s">
        <v>13628</v>
      </c>
      <c r="J953" s="14" t="s">
        <v>13629</v>
      </c>
      <c r="K953" s="12" t="s">
        <v>7972</v>
      </c>
      <c r="L953" s="12" t="s">
        <v>13630</v>
      </c>
    </row>
    <row r="954" spans="1:13" ht="22.5" customHeight="1">
      <c r="A954" s="12" t="s">
        <v>13632</v>
      </c>
      <c r="B954" s="12" t="str" cm="1">
        <f t="array" ref="B954">_xlfn.REGEXEXTRACT(J954, "eid=([^&amp;]+)", 2)</f>
        <v>2-s2.0-85087518421</v>
      </c>
      <c r="C954" s="13">
        <v>0</v>
      </c>
      <c r="D954" s="12" t="s">
        <v>13633</v>
      </c>
      <c r="E954" s="12">
        <v>2020</v>
      </c>
      <c r="F954" s="14" t="s">
        <v>8831</v>
      </c>
      <c r="G954" s="12">
        <v>12141</v>
      </c>
      <c r="H954" s="12" t="s">
        <v>7969</v>
      </c>
      <c r="I954" s="14" t="s">
        <v>7969</v>
      </c>
      <c r="J954" s="14" t="s">
        <v>13634</v>
      </c>
      <c r="K954" s="12" t="s">
        <v>7972</v>
      </c>
      <c r="L954" s="12" t="s">
        <v>7978</v>
      </c>
      <c r="M954" s="12" t="s">
        <v>7969</v>
      </c>
    </row>
    <row r="955" spans="1:13" ht="22.5" customHeight="1">
      <c r="A955" s="12" t="s">
        <v>13636</v>
      </c>
      <c r="B955" s="12" t="str" cm="1">
        <f t="array" ref="B955">_xlfn.REGEXEXTRACT(J955, "eid=([^&amp;]+)", 2)</f>
        <v>2-s2.0-85071481749</v>
      </c>
      <c r="C955" s="13">
        <v>0</v>
      </c>
      <c r="D955" s="12" t="s">
        <v>13637</v>
      </c>
      <c r="E955" s="12">
        <v>2019</v>
      </c>
      <c r="F955" s="14" t="s">
        <v>13638</v>
      </c>
      <c r="G955" s="12" t="s">
        <v>7969</v>
      </c>
      <c r="H955" s="12" t="s">
        <v>7969</v>
      </c>
      <c r="I955" s="14" t="s">
        <v>13639</v>
      </c>
      <c r="J955" s="14" t="s">
        <v>13640</v>
      </c>
      <c r="K955" s="12" t="s">
        <v>7972</v>
      </c>
      <c r="L955" s="12" t="s">
        <v>13641</v>
      </c>
      <c r="M955" s="12" t="s">
        <v>7969</v>
      </c>
    </row>
    <row r="956" spans="1:13" ht="22.5" customHeight="1">
      <c r="A956" s="12" t="s">
        <v>13643</v>
      </c>
      <c r="B956" s="12" t="str" cm="1">
        <f t="array" ref="B956">_xlfn.REGEXEXTRACT(J956, "eid=([^&amp;]+)", 2)</f>
        <v>2-s2.0-85073463121</v>
      </c>
      <c r="C956" s="13">
        <v>0</v>
      </c>
      <c r="D956" s="12" t="s">
        <v>13644</v>
      </c>
      <c r="E956" s="12">
        <v>2019</v>
      </c>
      <c r="F956" s="14" t="s">
        <v>8009</v>
      </c>
      <c r="G956" s="12">
        <v>8</v>
      </c>
      <c r="H956" s="12">
        <v>10</v>
      </c>
      <c r="I956" s="14" t="s">
        <v>13645</v>
      </c>
      <c r="J956" s="14" t="s">
        <v>13646</v>
      </c>
      <c r="K956" s="12" t="s">
        <v>7972</v>
      </c>
      <c r="L956" s="12" t="s">
        <v>11745</v>
      </c>
    </row>
    <row r="957" spans="1:13" ht="22.5" customHeight="1">
      <c r="A957" s="12" t="s">
        <v>13648</v>
      </c>
      <c r="B957" s="12" t="str" cm="1">
        <f t="array" ref="B957">_xlfn.REGEXEXTRACT(J957, "eid=([^&amp;]+)", 2)</f>
        <v>2-s2.0-85061720512</v>
      </c>
      <c r="C957" s="13">
        <v>0</v>
      </c>
      <c r="D957" s="12" t="s">
        <v>13649</v>
      </c>
      <c r="E957" s="12">
        <v>2019</v>
      </c>
      <c r="F957" s="14" t="s">
        <v>8491</v>
      </c>
      <c r="G957" s="12">
        <v>7</v>
      </c>
      <c r="H957" s="12" t="s">
        <v>7969</v>
      </c>
      <c r="I957" s="14" t="s">
        <v>13650</v>
      </c>
      <c r="J957" s="14" t="s">
        <v>13651</v>
      </c>
      <c r="K957" s="12" t="s">
        <v>7972</v>
      </c>
      <c r="L957" s="12" t="s">
        <v>8102</v>
      </c>
    </row>
    <row r="958" spans="1:13" ht="22.5" customHeight="1">
      <c r="A958" s="12" t="s">
        <v>13653</v>
      </c>
      <c r="B958" s="12" t="str" cm="1">
        <f t="array" ref="B958">_xlfn.REGEXEXTRACT(J958, "eid=([^&amp;]+)", 2)</f>
        <v>2-s2.0-85078545980</v>
      </c>
      <c r="C958" s="13">
        <v>0</v>
      </c>
      <c r="D958" s="12" t="s">
        <v>13654</v>
      </c>
      <c r="E958" s="12">
        <v>2019</v>
      </c>
      <c r="F958" s="14" t="s">
        <v>13335</v>
      </c>
      <c r="G958" s="12">
        <v>2019</v>
      </c>
      <c r="H958" s="12" t="s">
        <v>7969</v>
      </c>
      <c r="I958" s="14" t="s">
        <v>13655</v>
      </c>
      <c r="J958" s="14" t="s">
        <v>13656</v>
      </c>
      <c r="K958" s="12" t="s">
        <v>7972</v>
      </c>
      <c r="L958" s="12" t="s">
        <v>8102</v>
      </c>
      <c r="M958" s="12" t="s">
        <v>13657</v>
      </c>
    </row>
    <row r="959" spans="1:13" ht="22.5" customHeight="1">
      <c r="A959" s="12" t="s">
        <v>13659</v>
      </c>
      <c r="B959" s="12" t="str" cm="1">
        <f t="array" ref="B959">_xlfn.REGEXEXTRACT(J959, "eid=([^&amp;]+)", 2)</f>
        <v>2-s2.0-85063281750</v>
      </c>
      <c r="C959" s="13">
        <v>0</v>
      </c>
      <c r="D959" s="12" t="s">
        <v>13660</v>
      </c>
      <c r="E959" s="12">
        <v>2019</v>
      </c>
      <c r="F959" s="14" t="s">
        <v>10728</v>
      </c>
      <c r="G959" s="12">
        <v>5</v>
      </c>
      <c r="H959" s="12">
        <v>1</v>
      </c>
      <c r="I959" s="14" t="s">
        <v>13661</v>
      </c>
      <c r="J959" s="14" t="s">
        <v>13662</v>
      </c>
      <c r="K959" s="12" t="s">
        <v>7972</v>
      </c>
      <c r="L959" s="12" t="s">
        <v>10731</v>
      </c>
    </row>
    <row r="960" spans="1:13" ht="22.5" customHeight="1">
      <c r="A960" s="12" t="s">
        <v>13664</v>
      </c>
      <c r="B960" s="12" t="str" cm="1">
        <f t="array" ref="B960">_xlfn.REGEXEXTRACT(J960, "eid=([^&amp;]+)", 2)</f>
        <v>2-s2.0-85072843506</v>
      </c>
      <c r="C960" s="13">
        <v>0</v>
      </c>
      <c r="D960" s="12" t="s">
        <v>13665</v>
      </c>
      <c r="E960" s="12">
        <v>2019</v>
      </c>
      <c r="F960" s="14" t="s">
        <v>13666</v>
      </c>
      <c r="G960" s="12" t="s">
        <v>7969</v>
      </c>
      <c r="H960" s="12" t="s">
        <v>7969</v>
      </c>
      <c r="I960" s="14" t="s">
        <v>13667</v>
      </c>
      <c r="J960" s="14" t="s">
        <v>13668</v>
      </c>
      <c r="K960" s="12" t="s">
        <v>7972</v>
      </c>
      <c r="L960" s="12" t="s">
        <v>8102</v>
      </c>
      <c r="M960" s="12" t="s">
        <v>13669</v>
      </c>
    </row>
    <row r="961" spans="1:13" ht="22.5" customHeight="1">
      <c r="A961" s="12" t="s">
        <v>13671</v>
      </c>
      <c r="B961" s="12" t="str" cm="1">
        <f t="array" ref="B961">_xlfn.REGEXEXTRACT(J961, "eid=([^&amp;]+)", 2)</f>
        <v>2-s2.0-85069994168</v>
      </c>
      <c r="C961" s="13">
        <v>0</v>
      </c>
      <c r="D961" s="12" t="s">
        <v>13672</v>
      </c>
      <c r="E961" s="12">
        <v>2019</v>
      </c>
      <c r="F961" s="14" t="s">
        <v>12895</v>
      </c>
      <c r="G961" s="12">
        <v>2019</v>
      </c>
      <c r="H961" s="12" t="s">
        <v>7969</v>
      </c>
      <c r="I961" s="14" t="s">
        <v>13673</v>
      </c>
      <c r="J961" s="14" t="s">
        <v>13674</v>
      </c>
      <c r="K961" s="12" t="s">
        <v>7972</v>
      </c>
      <c r="L961" s="12" t="s">
        <v>12898</v>
      </c>
      <c r="M961" s="12" t="s">
        <v>7969</v>
      </c>
    </row>
    <row r="962" spans="1:13" ht="22.5" customHeight="1">
      <c r="A962" s="12" t="s">
        <v>13676</v>
      </c>
      <c r="B962" s="12" t="str" cm="1">
        <f t="array" ref="B962">_xlfn.REGEXEXTRACT(J962, "eid=([^&amp;]+)", 2)</f>
        <v>2-s2.0-85072722218</v>
      </c>
      <c r="C962" s="13">
        <v>0</v>
      </c>
      <c r="D962" s="12" t="s">
        <v>13677</v>
      </c>
      <c r="E962" s="12">
        <v>2020</v>
      </c>
      <c r="F962" s="14" t="s">
        <v>12218</v>
      </c>
      <c r="G962" s="12">
        <v>102</v>
      </c>
      <c r="H962" s="12" t="s">
        <v>7969</v>
      </c>
      <c r="I962" s="14" t="s">
        <v>13678</v>
      </c>
      <c r="J962" s="14" t="s">
        <v>13679</v>
      </c>
      <c r="K962" s="12" t="s">
        <v>7972</v>
      </c>
      <c r="L962" s="12" t="s">
        <v>7993</v>
      </c>
    </row>
    <row r="963" spans="1:13" ht="22.5" customHeight="1">
      <c r="A963" s="12" t="s">
        <v>13681</v>
      </c>
      <c r="B963" s="12" t="str" cm="1">
        <f t="array" ref="B963">_xlfn.REGEXEXTRACT(J963, "eid=([^&amp;]+)", 2)</f>
        <v>2-s2.0-85080045941</v>
      </c>
      <c r="C963" s="13">
        <v>0</v>
      </c>
      <c r="D963" s="12" t="s">
        <v>13682</v>
      </c>
      <c r="E963" s="12">
        <v>2019</v>
      </c>
      <c r="F963" s="14" t="s">
        <v>13610</v>
      </c>
      <c r="G963" s="12">
        <v>28</v>
      </c>
      <c r="H963" s="12">
        <v>15</v>
      </c>
      <c r="I963" s="14" t="s">
        <v>13683</v>
      </c>
      <c r="J963" s="14" t="s">
        <v>13684</v>
      </c>
      <c r="K963" s="12" t="s">
        <v>7972</v>
      </c>
      <c r="L963" s="12" t="s">
        <v>13613</v>
      </c>
      <c r="M963" s="12" t="s">
        <v>7969</v>
      </c>
    </row>
    <row r="964" spans="1:13" ht="22.5" customHeight="1">
      <c r="A964" s="12" t="s">
        <v>13685</v>
      </c>
      <c r="B964" s="12" t="e" cm="1" vm="1">
        <f t="array" ref="B964">_xlfn.REGEXEXTRACT(J964, "eid=([^&amp;]+)", 2)</f>
        <v>#N/A</v>
      </c>
      <c r="C964" s="13">
        <v>0</v>
      </c>
      <c r="D964" s="12" t="s">
        <v>13686</v>
      </c>
      <c r="E964" s="12"/>
      <c r="F964" s="14"/>
      <c r="G964" s="12"/>
      <c r="H964" s="12"/>
      <c r="I964" s="14"/>
      <c r="J964" s="14"/>
      <c r="K964" s="12"/>
      <c r="L964" s="12"/>
    </row>
    <row r="965" spans="1:13" ht="22.5" customHeight="1">
      <c r="A965" s="12" t="s">
        <v>13688</v>
      </c>
      <c r="B965" s="12" t="str" cm="1">
        <f t="array" ref="B965">_xlfn.REGEXEXTRACT(J965, "eid=([^&amp;]+)", 2)</f>
        <v>2-s2.0-85075869223</v>
      </c>
      <c r="C965" s="13">
        <v>0</v>
      </c>
      <c r="D965" s="12" t="s">
        <v>13689</v>
      </c>
      <c r="E965" s="12">
        <v>2019</v>
      </c>
      <c r="F965" s="14" t="s">
        <v>13690</v>
      </c>
      <c r="G965" s="12" t="s">
        <v>7969</v>
      </c>
      <c r="H965" s="12" t="s">
        <v>7969</v>
      </c>
      <c r="I965" s="14" t="s">
        <v>13691</v>
      </c>
      <c r="J965" s="14" t="s">
        <v>13692</v>
      </c>
      <c r="K965" s="12" t="s">
        <v>7972</v>
      </c>
      <c r="L965" s="12" t="s">
        <v>8102</v>
      </c>
      <c r="M965" s="12" t="s">
        <v>13693</v>
      </c>
    </row>
    <row r="966" spans="1:13" ht="22.5" customHeight="1">
      <c r="A966" s="12" t="s">
        <v>13695</v>
      </c>
      <c r="B966" s="12" t="str" cm="1">
        <f t="array" ref="B966">_xlfn.REGEXEXTRACT(J966, "eid=([^&amp;]+)", 2)</f>
        <v>2-s2.0-85062284222</v>
      </c>
      <c r="C966" s="13">
        <v>0</v>
      </c>
      <c r="D966" s="12" t="s">
        <v>13696</v>
      </c>
      <c r="E966" s="12">
        <v>2019</v>
      </c>
      <c r="F966" s="14" t="s">
        <v>12276</v>
      </c>
      <c r="G966" s="12">
        <v>898</v>
      </c>
      <c r="H966" s="12" t="s">
        <v>7969</v>
      </c>
      <c r="I966" s="14" t="s">
        <v>7969</v>
      </c>
      <c r="J966" s="14" t="s">
        <v>13697</v>
      </c>
      <c r="K966" s="12" t="s">
        <v>7972</v>
      </c>
      <c r="L966" s="12" t="s">
        <v>13352</v>
      </c>
      <c r="M966" s="12" t="s">
        <v>7969</v>
      </c>
    </row>
    <row r="967" spans="1:13" ht="22.5" customHeight="1">
      <c r="A967" s="12" t="s">
        <v>13699</v>
      </c>
      <c r="B967" s="12" t="str" cm="1">
        <f t="array" ref="B967">_xlfn.REGEXEXTRACT(J967, "eid=([^&amp;]+)", 2)</f>
        <v>2-s2.0-85069823391</v>
      </c>
      <c r="C967" s="13">
        <v>0</v>
      </c>
      <c r="D967" s="12" t="s">
        <v>13700</v>
      </c>
      <c r="E967" s="12">
        <v>2019</v>
      </c>
      <c r="F967" s="14" t="s">
        <v>8831</v>
      </c>
      <c r="G967" s="12">
        <v>11580</v>
      </c>
      <c r="H967" s="12" t="s">
        <v>7969</v>
      </c>
      <c r="I967" s="14" t="s">
        <v>7969</v>
      </c>
      <c r="J967" s="14" t="s">
        <v>13701</v>
      </c>
      <c r="K967" s="12" t="s">
        <v>7972</v>
      </c>
      <c r="L967" s="12" t="s">
        <v>13352</v>
      </c>
      <c r="M967" s="12" t="s">
        <v>7969</v>
      </c>
    </row>
    <row r="968" spans="1:13" ht="22.5" customHeight="1">
      <c r="A968" s="12" t="s">
        <v>13703</v>
      </c>
      <c r="B968" s="12" t="str" cm="1">
        <f t="array" ref="B968">_xlfn.REGEXEXTRACT(J968, "eid=([^&amp;]+)", 2)</f>
        <v>2-s2.0-85082675667</v>
      </c>
      <c r="C968" s="13">
        <v>0</v>
      </c>
      <c r="D968" s="12" t="s">
        <v>13704</v>
      </c>
      <c r="E968" s="12">
        <v>2019</v>
      </c>
      <c r="F968" s="14" t="s">
        <v>13705</v>
      </c>
      <c r="G968" s="12">
        <v>2019</v>
      </c>
      <c r="H968" s="12" t="s">
        <v>7969</v>
      </c>
      <c r="I968" s="14" t="s">
        <v>13108</v>
      </c>
      <c r="J968" s="14" t="s">
        <v>13706</v>
      </c>
      <c r="K968" s="12" t="s">
        <v>7972</v>
      </c>
      <c r="L968" s="12" t="s">
        <v>8078</v>
      </c>
      <c r="M968" s="12" t="s">
        <v>13707</v>
      </c>
    </row>
    <row r="969" spans="1:13" ht="22.5" customHeight="1">
      <c r="A969" s="12" t="s">
        <v>13709</v>
      </c>
      <c r="B969" s="12" t="str" cm="1">
        <f t="array" ref="B969">_xlfn.REGEXEXTRACT(J969, "eid=([^&amp;]+)", 2)</f>
        <v>2-s2.0-85082024432</v>
      </c>
      <c r="C969" s="13">
        <v>0</v>
      </c>
      <c r="D969" s="12" t="s">
        <v>13710</v>
      </c>
      <c r="E969" s="12">
        <v>2020</v>
      </c>
      <c r="F969" s="14" t="s">
        <v>8491</v>
      </c>
      <c r="G969" s="12">
        <v>8</v>
      </c>
      <c r="H969" s="12" t="s">
        <v>7969</v>
      </c>
      <c r="I969" s="14" t="s">
        <v>13711</v>
      </c>
      <c r="J969" s="14" t="s">
        <v>13712</v>
      </c>
      <c r="K969" s="12" t="s">
        <v>7972</v>
      </c>
      <c r="L969" s="12" t="s">
        <v>8102</v>
      </c>
    </row>
    <row r="970" spans="1:13" ht="22.5" customHeight="1">
      <c r="A970" s="12" t="s">
        <v>13714</v>
      </c>
      <c r="B970" s="12" t="str" cm="1">
        <f t="array" ref="B970">_xlfn.REGEXEXTRACT(J970, "eid=([^&amp;]+)", 2)</f>
        <v>2-s2.0-85074150261</v>
      </c>
      <c r="C970" s="13">
        <v>0</v>
      </c>
      <c r="D970" s="12" t="s">
        <v>13715</v>
      </c>
      <c r="E970" s="12">
        <v>2019</v>
      </c>
      <c r="F970" s="14" t="s">
        <v>13716</v>
      </c>
      <c r="G970" s="12">
        <v>1</v>
      </c>
      <c r="H970" s="12" t="s">
        <v>7969</v>
      </c>
      <c r="I970" s="14" t="s">
        <v>13717</v>
      </c>
      <c r="J970" s="14" t="s">
        <v>13718</v>
      </c>
      <c r="K970" s="12" t="s">
        <v>7972</v>
      </c>
      <c r="L970" s="12" t="s">
        <v>13719</v>
      </c>
      <c r="M970" s="12" t="s">
        <v>7969</v>
      </c>
    </row>
    <row r="971" spans="1:13" ht="22.5" customHeight="1">
      <c r="A971" s="12" t="s">
        <v>13721</v>
      </c>
      <c r="B971" s="12" t="str" cm="1">
        <f t="array" ref="B971">_xlfn.REGEXEXTRACT(J971, "eid=([^&amp;]+)", 2)</f>
        <v>2-s2.0-85072836114</v>
      </c>
      <c r="C971" s="13">
        <v>0</v>
      </c>
      <c r="D971" s="12" t="s">
        <v>13722</v>
      </c>
      <c r="E971" s="12">
        <v>2019</v>
      </c>
      <c r="F971" s="14" t="s">
        <v>8055</v>
      </c>
      <c r="G971" s="12">
        <v>1010</v>
      </c>
      <c r="H971" s="12" t="s">
        <v>7969</v>
      </c>
      <c r="I971" s="14" t="s">
        <v>7969</v>
      </c>
      <c r="J971" s="14" t="s">
        <v>13723</v>
      </c>
      <c r="K971" s="12" t="s">
        <v>7972</v>
      </c>
      <c r="L971" s="12" t="s">
        <v>13352</v>
      </c>
      <c r="M971" s="12" t="s">
        <v>7969</v>
      </c>
    </row>
    <row r="972" spans="1:13" ht="22.5" customHeight="1">
      <c r="A972" s="12" t="s">
        <v>13725</v>
      </c>
      <c r="B972" s="12" t="str" cm="1">
        <f t="array" ref="B972">_xlfn.REGEXEXTRACT(J972, "eid=([^&amp;]+)", 2)</f>
        <v>2-s2.0-85088518175</v>
      </c>
      <c r="C972" s="13">
        <v>0</v>
      </c>
      <c r="D972" s="12" t="s">
        <v>13726</v>
      </c>
      <c r="E972" s="12">
        <v>2020</v>
      </c>
      <c r="F972" s="14" t="s">
        <v>12276</v>
      </c>
      <c r="G972" s="12">
        <v>1219</v>
      </c>
      <c r="H972" s="12" t="s">
        <v>7969</v>
      </c>
      <c r="I972" s="14" t="s">
        <v>13727</v>
      </c>
      <c r="J972" s="14" t="s">
        <v>13728</v>
      </c>
      <c r="K972" s="12" t="s">
        <v>7972</v>
      </c>
      <c r="L972" s="12" t="s">
        <v>7978</v>
      </c>
      <c r="M972" s="12" t="s">
        <v>13729</v>
      </c>
    </row>
    <row r="973" spans="1:13" ht="22.5" customHeight="1">
      <c r="A973" s="12" t="s">
        <v>13731</v>
      </c>
      <c r="B973" s="12" t="str" cm="1">
        <f t="array" ref="B973">_xlfn.REGEXEXTRACT(J973, "eid=([^&amp;]+)", 2)</f>
        <v>2-s2.0-85083091679</v>
      </c>
      <c r="C973" s="13">
        <v>0</v>
      </c>
      <c r="D973" s="12" t="s">
        <v>13732</v>
      </c>
      <c r="E973" s="12">
        <v>2020</v>
      </c>
      <c r="F973" s="14" t="s">
        <v>13733</v>
      </c>
      <c r="G973" s="12">
        <v>2</v>
      </c>
      <c r="H973" s="12" t="s">
        <v>7969</v>
      </c>
      <c r="I973" s="14" t="s">
        <v>13734</v>
      </c>
      <c r="J973" s="14" t="s">
        <v>13735</v>
      </c>
      <c r="K973" s="12" t="s">
        <v>7972</v>
      </c>
      <c r="L973" s="12" t="s">
        <v>13641</v>
      </c>
      <c r="M973" s="12" t="s">
        <v>7969</v>
      </c>
    </row>
    <row r="974" spans="1:13" ht="22.5" customHeight="1">
      <c r="A974" s="12" t="s">
        <v>13737</v>
      </c>
      <c r="B974" s="12" t="str" cm="1">
        <f t="array" ref="B974">_xlfn.REGEXEXTRACT(J974, "eid=([^&amp;]+)", 2)</f>
        <v>2-s2.0-85069992458</v>
      </c>
      <c r="C974" s="13">
        <v>0</v>
      </c>
      <c r="D974" s="12" t="s">
        <v>13738</v>
      </c>
      <c r="E974" s="12">
        <v>2019</v>
      </c>
      <c r="F974" s="14" t="s">
        <v>12895</v>
      </c>
      <c r="G974" s="12">
        <v>2019</v>
      </c>
      <c r="H974" s="12" t="s">
        <v>7969</v>
      </c>
      <c r="I974" s="14" t="s">
        <v>13739</v>
      </c>
      <c r="J974" s="14" t="s">
        <v>13740</v>
      </c>
      <c r="K974" s="12" t="s">
        <v>7972</v>
      </c>
      <c r="L974" s="12" t="s">
        <v>12898</v>
      </c>
      <c r="M974" s="12" t="s">
        <v>7969</v>
      </c>
    </row>
    <row r="975" spans="1:13" ht="22.5" customHeight="1">
      <c r="A975" s="12" t="s">
        <v>13742</v>
      </c>
      <c r="B975" s="12" t="str" cm="1">
        <f t="array" ref="B975">_xlfn.REGEXEXTRACT(J975, "eid=([^&amp;]+)", 2)</f>
        <v>2-s2.0-85084114268</v>
      </c>
      <c r="C975" s="13">
        <v>0</v>
      </c>
      <c r="D975" s="12" t="s">
        <v>13743</v>
      </c>
      <c r="E975" s="12">
        <v>2020</v>
      </c>
      <c r="F975" s="14" t="s">
        <v>8491</v>
      </c>
      <c r="G975" s="12">
        <v>8</v>
      </c>
      <c r="H975" s="12" t="s">
        <v>7969</v>
      </c>
      <c r="I975" s="14" t="s">
        <v>13744</v>
      </c>
      <c r="J975" s="14" t="s">
        <v>13745</v>
      </c>
      <c r="K975" s="12" t="s">
        <v>7972</v>
      </c>
      <c r="L975" s="12" t="s">
        <v>8102</v>
      </c>
    </row>
    <row r="976" spans="1:13" ht="22.5" customHeight="1">
      <c r="A976" s="12" t="s">
        <v>13747</v>
      </c>
      <c r="B976" s="12" t="str" cm="1">
        <f t="array" ref="B976">_xlfn.REGEXEXTRACT(J976, "eid=([^&amp;]+)", 2)</f>
        <v>2-s2.0-85072019741</v>
      </c>
      <c r="C976" s="13">
        <v>0</v>
      </c>
      <c r="D976" s="12" t="s">
        <v>13748</v>
      </c>
      <c r="E976" s="12">
        <v>2019</v>
      </c>
      <c r="F976" s="14" t="s">
        <v>11749</v>
      </c>
      <c r="G976" s="12">
        <v>2019</v>
      </c>
      <c r="H976" s="12" t="s">
        <v>7969</v>
      </c>
      <c r="I976" s="14" t="s">
        <v>12930</v>
      </c>
      <c r="J976" s="14" t="s">
        <v>13749</v>
      </c>
      <c r="K976" s="12" t="s">
        <v>7972</v>
      </c>
      <c r="L976" s="12" t="s">
        <v>8102</v>
      </c>
    </row>
    <row r="977" spans="1:13" ht="22.5" customHeight="1">
      <c r="A977" s="12" t="s">
        <v>13751</v>
      </c>
      <c r="B977" s="12" t="str" cm="1">
        <f t="array" ref="B977">_xlfn.REGEXEXTRACT(J977, "eid=([^&amp;]+)", 2)</f>
        <v>2-s2.0-85088906981</v>
      </c>
      <c r="C977" s="13">
        <v>0</v>
      </c>
      <c r="D977" s="12" t="s">
        <v>13752</v>
      </c>
      <c r="E977" s="12">
        <v>2019</v>
      </c>
      <c r="F977" s="14" t="s">
        <v>13753</v>
      </c>
      <c r="G977" s="12" t="s">
        <v>7969</v>
      </c>
      <c r="H977" s="12" t="s">
        <v>7969</v>
      </c>
      <c r="I977" s="14" t="s">
        <v>13754</v>
      </c>
      <c r="J977" s="14" t="s">
        <v>13755</v>
      </c>
      <c r="K977" s="12" t="s">
        <v>7972</v>
      </c>
      <c r="L977" s="12" t="s">
        <v>7973</v>
      </c>
      <c r="M977" s="12" t="s">
        <v>7969</v>
      </c>
    </row>
    <row r="978" spans="1:13" ht="22.5" customHeight="1">
      <c r="A978" s="12" t="s">
        <v>13757</v>
      </c>
      <c r="B978" s="12" t="str" cm="1">
        <f t="array" ref="B978">_xlfn.REGEXEXTRACT(J978, "eid=([^&amp;]+)", 2)</f>
        <v>2-s2.0-85064430011</v>
      </c>
      <c r="C978" s="13">
        <v>0</v>
      </c>
      <c r="D978" s="12" t="s">
        <v>13758</v>
      </c>
      <c r="E978" s="12">
        <v>2019</v>
      </c>
      <c r="F978" s="14" t="s">
        <v>9013</v>
      </c>
      <c r="G978" s="12">
        <v>150</v>
      </c>
      <c r="H978" s="12" t="s">
        <v>7969</v>
      </c>
      <c r="I978" s="14" t="s">
        <v>13759</v>
      </c>
      <c r="J978" s="14" t="s">
        <v>13760</v>
      </c>
      <c r="K978" s="12" t="s">
        <v>7972</v>
      </c>
      <c r="L978" s="12" t="s">
        <v>7993</v>
      </c>
    </row>
    <row r="979" spans="1:13" ht="22.5" customHeight="1">
      <c r="A979" s="12" t="s">
        <v>13762</v>
      </c>
      <c r="B979" s="12" t="str" cm="1">
        <f t="array" ref="B979">_xlfn.REGEXEXTRACT(J979, "eid=([^&amp;]+)", 2)</f>
        <v>2-s2.0-85079251331</v>
      </c>
      <c r="C979" s="13">
        <v>0</v>
      </c>
      <c r="D979" s="12" t="s">
        <v>13763</v>
      </c>
      <c r="E979" s="12">
        <v>2020</v>
      </c>
      <c r="F979" s="14" t="s">
        <v>8055</v>
      </c>
      <c r="G979" s="12">
        <v>1132</v>
      </c>
      <c r="H979" s="12" t="s">
        <v>7969</v>
      </c>
      <c r="I979" s="14" t="s">
        <v>13764</v>
      </c>
      <c r="J979" s="14" t="s">
        <v>13765</v>
      </c>
      <c r="K979" s="12" t="s">
        <v>7972</v>
      </c>
      <c r="L979" s="12" t="s">
        <v>7978</v>
      </c>
      <c r="M979" s="12" t="s">
        <v>13766</v>
      </c>
    </row>
    <row r="980" spans="1:13" ht="22.5" customHeight="1">
      <c r="A980" s="12" t="s">
        <v>13768</v>
      </c>
      <c r="B980" s="12" t="str" cm="1">
        <f t="array" ref="B980">_xlfn.REGEXEXTRACT(J980, "eid=([^&amp;]+)", 2)</f>
        <v>2-s2.0-85065922928</v>
      </c>
      <c r="C980" s="13">
        <v>0</v>
      </c>
      <c r="D980" s="12" t="s">
        <v>13769</v>
      </c>
      <c r="E980" s="12">
        <v>2019</v>
      </c>
      <c r="F980" s="14" t="s">
        <v>9732</v>
      </c>
      <c r="G980" s="12">
        <v>279</v>
      </c>
      <c r="H980" s="12" t="s">
        <v>7969</v>
      </c>
      <c r="I980" s="14" t="s">
        <v>13770</v>
      </c>
      <c r="J980" s="14" t="s">
        <v>13771</v>
      </c>
      <c r="K980" s="12" t="s">
        <v>7972</v>
      </c>
      <c r="L980" s="12" t="s">
        <v>13352</v>
      </c>
      <c r="M980" s="12" t="s">
        <v>13772</v>
      </c>
    </row>
    <row r="981" spans="1:13" ht="22.5" customHeight="1">
      <c r="A981" s="12" t="s">
        <v>13774</v>
      </c>
      <c r="B981" s="12" t="str" cm="1">
        <f t="array" ref="B981">_xlfn.REGEXEXTRACT(J981, "eid=([^&amp;]+)", 2)</f>
        <v>2-s2.0-85070014506</v>
      </c>
      <c r="C981" s="13">
        <v>0</v>
      </c>
      <c r="D981" s="12" t="s">
        <v>13775</v>
      </c>
      <c r="E981" s="12">
        <v>2019</v>
      </c>
      <c r="F981" s="14" t="s">
        <v>12895</v>
      </c>
      <c r="G981" s="12">
        <v>2019</v>
      </c>
      <c r="H981" s="12" t="s">
        <v>7969</v>
      </c>
      <c r="I981" s="14" t="s">
        <v>13776</v>
      </c>
      <c r="J981" s="14" t="s">
        <v>13777</v>
      </c>
      <c r="K981" s="12" t="s">
        <v>7972</v>
      </c>
      <c r="L981" s="12" t="s">
        <v>12898</v>
      </c>
      <c r="M981" s="12" t="s">
        <v>7969</v>
      </c>
    </row>
    <row r="982" spans="1:13" ht="22.5" customHeight="1">
      <c r="A982" s="12" t="s">
        <v>13779</v>
      </c>
      <c r="B982" s="12" t="str" cm="1">
        <f t="array" ref="B982">_xlfn.REGEXEXTRACT(J982, "eid=([^&amp;]+)", 2)</f>
        <v>2-s2.0-85083434934</v>
      </c>
      <c r="C982" s="13">
        <v>0</v>
      </c>
      <c r="D982" s="12" t="s">
        <v>13780</v>
      </c>
      <c r="E982" s="12">
        <v>2019</v>
      </c>
      <c r="F982" s="14" t="s">
        <v>13781</v>
      </c>
      <c r="G982" s="12" t="s">
        <v>7969</v>
      </c>
      <c r="H982" s="12" t="s">
        <v>7969</v>
      </c>
      <c r="I982" s="14" t="s">
        <v>13782</v>
      </c>
      <c r="J982" s="14" t="s">
        <v>13783</v>
      </c>
      <c r="K982" s="12" t="s">
        <v>7972</v>
      </c>
      <c r="L982" s="12" t="s">
        <v>8102</v>
      </c>
      <c r="M982" s="12" t="s">
        <v>13784</v>
      </c>
    </row>
    <row r="983" spans="1:13" ht="22.5" customHeight="1">
      <c r="A983" s="12" t="s">
        <v>13786</v>
      </c>
      <c r="B983" s="12" t="str" cm="1">
        <f t="array" ref="B983">_xlfn.REGEXEXTRACT(J983, "eid=([^&amp;]+)", 2)</f>
        <v>2-s2.0-85039734400</v>
      </c>
      <c r="C983" s="13">
        <v>0</v>
      </c>
      <c r="D983" s="12" t="s">
        <v>13787</v>
      </c>
      <c r="E983" s="12">
        <v>2019</v>
      </c>
      <c r="F983" s="14" t="s">
        <v>13788</v>
      </c>
      <c r="G983" s="12">
        <v>24</v>
      </c>
      <c r="H983" s="12">
        <v>3</v>
      </c>
      <c r="I983" s="14" t="s">
        <v>13789</v>
      </c>
      <c r="J983" s="14" t="s">
        <v>13790</v>
      </c>
      <c r="K983" s="12" t="s">
        <v>7972</v>
      </c>
      <c r="L983" s="12" t="s">
        <v>13791</v>
      </c>
    </row>
    <row r="984" spans="1:13" ht="22.5" customHeight="1">
      <c r="A984" s="12" t="s">
        <v>13793</v>
      </c>
      <c r="B984" s="12" t="str" cm="1">
        <f t="array" ref="B984">_xlfn.REGEXEXTRACT(J984, "eid=([^&amp;]+)", 2)</f>
        <v>2-s2.0-85068440875</v>
      </c>
      <c r="C984" s="13">
        <v>0</v>
      </c>
      <c r="D984" s="12" t="s">
        <v>13794</v>
      </c>
      <c r="E984" s="12">
        <v>2019</v>
      </c>
      <c r="F984" s="14" t="s">
        <v>13795</v>
      </c>
      <c r="G984" s="12">
        <v>41</v>
      </c>
      <c r="H984" s="12">
        <v>3</v>
      </c>
      <c r="I984" s="14" t="s">
        <v>13796</v>
      </c>
      <c r="J984" s="14" t="s">
        <v>13797</v>
      </c>
      <c r="K984" s="12" t="s">
        <v>7972</v>
      </c>
      <c r="L984" s="12" t="s">
        <v>8324</v>
      </c>
    </row>
    <row r="985" spans="1:13" ht="22.5" customHeight="1">
      <c r="A985" s="12" t="s">
        <v>13799</v>
      </c>
      <c r="B985" s="12" t="str" cm="1">
        <f t="array" ref="B985">_xlfn.REGEXEXTRACT(J985, "eid=([^&amp;]+)", 2)</f>
        <v>2-s2.0-85070543235</v>
      </c>
      <c r="C985" s="13">
        <v>0</v>
      </c>
      <c r="D985" s="12" t="s">
        <v>13800</v>
      </c>
      <c r="E985" s="12">
        <v>2020</v>
      </c>
      <c r="F985" s="14" t="s">
        <v>8177</v>
      </c>
      <c r="G985" s="12">
        <v>73</v>
      </c>
      <c r="H985" s="12" t="s">
        <v>7969</v>
      </c>
      <c r="I985" s="14" t="s">
        <v>13801</v>
      </c>
      <c r="J985" s="14" t="s">
        <v>13802</v>
      </c>
      <c r="K985" s="12" t="s">
        <v>7972</v>
      </c>
      <c r="L985" s="12" t="s">
        <v>7978</v>
      </c>
      <c r="M985" s="12" t="s">
        <v>13803</v>
      </c>
    </row>
    <row r="986" spans="1:13" ht="22.5" customHeight="1">
      <c r="A986" s="12" t="s">
        <v>13805</v>
      </c>
      <c r="B986" s="12" t="str" cm="1">
        <f t="array" ref="B986">_xlfn.REGEXEXTRACT(J986, "eid=([^&amp;]+)", 2)</f>
        <v>2-s2.0-85077509508</v>
      </c>
      <c r="C986" s="13">
        <v>0</v>
      </c>
      <c r="D986" s="12" t="s">
        <v>13806</v>
      </c>
      <c r="E986" s="12">
        <v>2019</v>
      </c>
      <c r="F986" s="14" t="s">
        <v>8781</v>
      </c>
      <c r="G986" s="12">
        <v>2522</v>
      </c>
      <c r="H986" s="12" t="s">
        <v>7969</v>
      </c>
      <c r="I986" s="14" t="s">
        <v>13807</v>
      </c>
      <c r="J986" s="14" t="s">
        <v>13808</v>
      </c>
      <c r="K986" s="12" t="s">
        <v>7972</v>
      </c>
      <c r="L986" s="12" t="s">
        <v>8784</v>
      </c>
      <c r="M986" s="12" t="s">
        <v>7969</v>
      </c>
    </row>
    <row r="987" spans="1:13" ht="22.5" customHeight="1">
      <c r="A987" s="12" t="s">
        <v>13810</v>
      </c>
      <c r="B987" s="12" t="str" cm="1">
        <f t="array" ref="B987">_xlfn.REGEXEXTRACT(J987, "eid=([^&amp;]+)", 2)</f>
        <v>2-s2.0-85080116405</v>
      </c>
      <c r="C987" s="13">
        <v>0</v>
      </c>
      <c r="D987" s="12" t="s">
        <v>13811</v>
      </c>
      <c r="E987" s="12">
        <v>2019</v>
      </c>
      <c r="F987" s="14" t="s">
        <v>13812</v>
      </c>
      <c r="G987" s="12" t="s">
        <v>7969</v>
      </c>
      <c r="H987" s="12" t="s">
        <v>7969</v>
      </c>
      <c r="I987" s="14" t="s">
        <v>13813</v>
      </c>
      <c r="J987" s="14" t="s">
        <v>13814</v>
      </c>
      <c r="K987" s="12" t="s">
        <v>7972</v>
      </c>
      <c r="L987" s="12" t="s">
        <v>8102</v>
      </c>
      <c r="M987" s="12" t="s">
        <v>13815</v>
      </c>
    </row>
    <row r="988" spans="1:13" ht="22.5" customHeight="1">
      <c r="A988" s="12" t="s">
        <v>13817</v>
      </c>
      <c r="B988" s="12" t="str" cm="1">
        <f t="array" ref="B988">_xlfn.REGEXEXTRACT(J988, "eid=([^&amp;]+)", 2)</f>
        <v>2-s2.0-85081606105</v>
      </c>
      <c r="C988" s="13">
        <v>0</v>
      </c>
      <c r="D988" s="12" t="s">
        <v>13818</v>
      </c>
      <c r="E988" s="12">
        <v>2019</v>
      </c>
      <c r="F988" s="14" t="s">
        <v>13819</v>
      </c>
      <c r="G988" s="12" t="s">
        <v>7969</v>
      </c>
      <c r="H988" s="12" t="s">
        <v>7969</v>
      </c>
      <c r="I988" s="14" t="s">
        <v>13820</v>
      </c>
      <c r="J988" s="14" t="s">
        <v>13821</v>
      </c>
      <c r="K988" s="12" t="s">
        <v>7972</v>
      </c>
      <c r="L988" s="12" t="s">
        <v>8102</v>
      </c>
      <c r="M988" s="12" t="s">
        <v>13822</v>
      </c>
    </row>
    <row r="989" spans="1:13" ht="22.5" customHeight="1">
      <c r="A989" s="12" t="s">
        <v>13824</v>
      </c>
      <c r="B989" s="12" t="str" cm="1">
        <f t="array" ref="B989">_xlfn.REGEXEXTRACT(J989, "eid=([^&amp;]+)", 2)</f>
        <v>2-s2.0-85087753074</v>
      </c>
      <c r="C989" s="13">
        <v>0</v>
      </c>
      <c r="D989" s="12" t="s">
        <v>13825</v>
      </c>
      <c r="E989" s="12">
        <v>2020</v>
      </c>
      <c r="F989" s="14" t="s">
        <v>13826</v>
      </c>
      <c r="G989" s="12">
        <v>385</v>
      </c>
      <c r="H989" s="12" t="s">
        <v>7969</v>
      </c>
      <c r="I989" s="14" t="s">
        <v>13827</v>
      </c>
      <c r="J989" s="14" t="s">
        <v>13828</v>
      </c>
      <c r="K989" s="12" t="s">
        <v>7972</v>
      </c>
      <c r="L989" s="12" t="s">
        <v>7978</v>
      </c>
      <c r="M989" s="12" t="s">
        <v>13829</v>
      </c>
    </row>
    <row r="990" spans="1:13" ht="22.5" customHeight="1">
      <c r="A990" s="12" t="s">
        <v>13831</v>
      </c>
      <c r="B990" s="12" t="str" cm="1">
        <f t="array" ref="B990">_xlfn.REGEXEXTRACT(J990, "eid=([^&amp;]+)", 2)</f>
        <v>2-s2.0-85085063512</v>
      </c>
      <c r="C990" s="13">
        <v>0</v>
      </c>
      <c r="D990" s="12" t="s">
        <v>13832</v>
      </c>
      <c r="E990" s="12">
        <v>2020</v>
      </c>
      <c r="F990" s="14" t="s">
        <v>13833</v>
      </c>
      <c r="G990" s="12">
        <v>29</v>
      </c>
      <c r="H990" s="12">
        <v>1</v>
      </c>
      <c r="I990" s="14" t="s">
        <v>13834</v>
      </c>
      <c r="J990" s="14" t="s">
        <v>13835</v>
      </c>
      <c r="K990" s="12" t="s">
        <v>7972</v>
      </c>
      <c r="L990" s="12" t="s">
        <v>13836</v>
      </c>
    </row>
    <row r="991" spans="1:13" ht="22.5" customHeight="1">
      <c r="A991" s="12" t="s">
        <v>13838</v>
      </c>
      <c r="B991" s="12" t="str" cm="1">
        <f t="array" ref="B991">_xlfn.REGEXEXTRACT(J991, "eid=([^&amp;]+)", 2)</f>
        <v>2-s2.0-85086730022</v>
      </c>
      <c r="C991" s="13">
        <v>0</v>
      </c>
      <c r="D991" s="12" t="s">
        <v>13839</v>
      </c>
      <c r="E991" s="12">
        <v>2019</v>
      </c>
      <c r="F991" s="14" t="s">
        <v>13840</v>
      </c>
      <c r="G991" s="12" t="s">
        <v>7969</v>
      </c>
      <c r="H991" s="12" t="s">
        <v>7969</v>
      </c>
      <c r="I991" s="14" t="s">
        <v>13841</v>
      </c>
      <c r="J991" s="14" t="s">
        <v>13842</v>
      </c>
      <c r="K991" s="12" t="s">
        <v>7972</v>
      </c>
      <c r="L991" s="12" t="s">
        <v>8102</v>
      </c>
    </row>
    <row r="992" spans="1:13" ht="22.5" customHeight="1">
      <c r="A992" s="12" t="s">
        <v>13844</v>
      </c>
      <c r="B992" s="12" t="str" cm="1">
        <f t="array" ref="B992">_xlfn.REGEXEXTRACT(J992, "eid=([^&amp;]+)", 2)</f>
        <v>2-s2.0-85047868617</v>
      </c>
      <c r="C992" s="13">
        <v>0</v>
      </c>
      <c r="D992" s="12" t="s">
        <v>13845</v>
      </c>
      <c r="E992" s="12">
        <v>2017</v>
      </c>
      <c r="F992" s="14" t="s">
        <v>13846</v>
      </c>
      <c r="G992" s="12">
        <v>2017</v>
      </c>
      <c r="H992" s="12" t="s">
        <v>7969</v>
      </c>
      <c r="I992" s="14" t="s">
        <v>13847</v>
      </c>
      <c r="J992" s="14" t="s">
        <v>13848</v>
      </c>
      <c r="K992" s="12" t="s">
        <v>7972</v>
      </c>
      <c r="L992" s="12" t="s">
        <v>8102</v>
      </c>
      <c r="M992" s="12" t="s">
        <v>13849</v>
      </c>
    </row>
    <row r="993" spans="1:13" ht="22.5" customHeight="1">
      <c r="A993" s="12" t="s">
        <v>13851</v>
      </c>
      <c r="B993" s="12" t="str" cm="1">
        <f t="array" ref="B993">_xlfn.REGEXEXTRACT(J993, "eid=([^&amp;]+)", 2)</f>
        <v>2-s2.0-85019642998</v>
      </c>
      <c r="C993" s="13">
        <v>0</v>
      </c>
      <c r="D993" s="12" t="s">
        <v>13852</v>
      </c>
      <c r="E993" s="12">
        <v>2017</v>
      </c>
      <c r="F993" s="14" t="s">
        <v>13853</v>
      </c>
      <c r="G993" s="12" t="s">
        <v>7969</v>
      </c>
      <c r="H993" s="12" t="s">
        <v>7969</v>
      </c>
      <c r="I993" s="14" t="s">
        <v>13854</v>
      </c>
      <c r="J993" s="14" t="s">
        <v>13855</v>
      </c>
      <c r="K993" s="12" t="s">
        <v>7972</v>
      </c>
      <c r="L993" s="12" t="s">
        <v>8102</v>
      </c>
    </row>
    <row r="994" spans="1:13" ht="22.5" customHeight="1">
      <c r="A994" s="12" t="s">
        <v>13857</v>
      </c>
      <c r="B994" s="12" t="str" cm="1">
        <f t="array" ref="B994">_xlfn.REGEXEXTRACT(J994, "eid=([^&amp;]+)", 2)</f>
        <v>2-s2.0-85028022975</v>
      </c>
      <c r="C994" s="13">
        <v>0</v>
      </c>
      <c r="D994" s="12" t="s">
        <v>13858</v>
      </c>
      <c r="E994" s="12">
        <v>2017</v>
      </c>
      <c r="F994" s="14" t="s">
        <v>12895</v>
      </c>
      <c r="G994" s="12" t="s">
        <v>7969</v>
      </c>
      <c r="H994" s="12" t="s">
        <v>7969</v>
      </c>
      <c r="I994" s="14" t="s">
        <v>13859</v>
      </c>
      <c r="J994" s="14" t="s">
        <v>13860</v>
      </c>
      <c r="K994" s="12" t="s">
        <v>7972</v>
      </c>
      <c r="L994" s="12" t="s">
        <v>12898</v>
      </c>
      <c r="M994" s="12" t="s">
        <v>7969</v>
      </c>
    </row>
    <row r="995" spans="1:13" ht="22.5" customHeight="1">
      <c r="A995" s="12" t="s">
        <v>13862</v>
      </c>
      <c r="B995" s="12" t="str" cm="1">
        <f t="array" ref="B995">_xlfn.REGEXEXTRACT(J995, "eid=([^&amp;]+)", 2)</f>
        <v>2-s2.0-85050499411</v>
      </c>
      <c r="C995" s="13">
        <v>0</v>
      </c>
      <c r="D995" s="12" t="s">
        <v>13863</v>
      </c>
      <c r="E995" s="12">
        <v>2018</v>
      </c>
      <c r="F995" s="14" t="s">
        <v>8831</v>
      </c>
      <c r="G995" s="12">
        <v>10923</v>
      </c>
      <c r="H995" s="12" t="s">
        <v>7969</v>
      </c>
      <c r="I995" s="14" t="s">
        <v>7969</v>
      </c>
      <c r="J995" s="14" t="s">
        <v>13864</v>
      </c>
      <c r="K995" s="12" t="s">
        <v>7972</v>
      </c>
      <c r="L995" s="12" t="s">
        <v>13352</v>
      </c>
      <c r="M995" s="12" t="s">
        <v>7969</v>
      </c>
    </row>
    <row r="996" spans="1:13" ht="22.5" customHeight="1">
      <c r="A996" s="12" t="s">
        <v>13866</v>
      </c>
      <c r="B996" s="12" t="str" cm="1">
        <f t="array" ref="B996">_xlfn.REGEXEXTRACT(J996, "eid=([^&amp;]+)", 2)</f>
        <v>2-s2.0-85083238912</v>
      </c>
      <c r="C996" s="13">
        <v>0</v>
      </c>
      <c r="D996" s="12" t="s">
        <v>13867</v>
      </c>
      <c r="E996" s="12">
        <v>2017</v>
      </c>
      <c r="F996" s="14" t="s">
        <v>11677</v>
      </c>
      <c r="G996" s="12">
        <v>275</v>
      </c>
      <c r="H996" s="12" t="s">
        <v>7969</v>
      </c>
      <c r="I996" s="14" t="s">
        <v>13868</v>
      </c>
      <c r="J996" s="14" t="s">
        <v>13869</v>
      </c>
      <c r="K996" s="12" t="s">
        <v>7972</v>
      </c>
      <c r="L996" s="12" t="s">
        <v>11680</v>
      </c>
      <c r="M996" s="12" t="s">
        <v>13870</v>
      </c>
    </row>
    <row r="997" spans="1:13" ht="22.5" customHeight="1">
      <c r="A997" s="12" t="s">
        <v>13872</v>
      </c>
      <c r="B997" s="12" t="str" cm="1">
        <f t="array" ref="B997">_xlfn.REGEXEXTRACT(J997, "eid=([^&amp;]+)", 2)</f>
        <v>2-s2.0-85058711252</v>
      </c>
      <c r="C997" s="13">
        <v>0</v>
      </c>
      <c r="D997" s="12" t="s">
        <v>13873</v>
      </c>
      <c r="E997" s="12">
        <v>2018</v>
      </c>
      <c r="F997" s="14" t="s">
        <v>8328</v>
      </c>
      <c r="G997" s="12" t="s">
        <v>7969</v>
      </c>
      <c r="H997" s="12" t="s">
        <v>7969</v>
      </c>
      <c r="I997" s="14" t="s">
        <v>13874</v>
      </c>
      <c r="J997" s="14" t="s">
        <v>13875</v>
      </c>
      <c r="K997" s="12" t="s">
        <v>7972</v>
      </c>
      <c r="L997" s="12" t="s">
        <v>8324</v>
      </c>
      <c r="M997" s="12" t="s">
        <v>13876</v>
      </c>
    </row>
    <row r="998" spans="1:13" ht="22.5" customHeight="1">
      <c r="A998" s="12" t="s">
        <v>13878</v>
      </c>
      <c r="B998" s="12" t="str" cm="1">
        <f t="array" ref="B998">_xlfn.REGEXEXTRACT(J998, "eid=([^&amp;]+)", 2)</f>
        <v>2-s2.0-85057111230</v>
      </c>
      <c r="C998" s="13">
        <v>0</v>
      </c>
      <c r="D998" s="12" t="s">
        <v>13879</v>
      </c>
      <c r="E998" s="12">
        <v>2018</v>
      </c>
      <c r="F998" s="14" t="s">
        <v>8055</v>
      </c>
      <c r="G998" s="12">
        <v>858</v>
      </c>
      <c r="H998" s="12" t="s">
        <v>7969</v>
      </c>
      <c r="I998" s="14" t="s">
        <v>7969</v>
      </c>
      <c r="J998" s="14" t="s">
        <v>13880</v>
      </c>
      <c r="K998" s="12" t="s">
        <v>7972</v>
      </c>
      <c r="L998" s="12" t="s">
        <v>13352</v>
      </c>
      <c r="M998" s="12" t="s">
        <v>7969</v>
      </c>
    </row>
    <row r="999" spans="1:13" ht="22.5" customHeight="1">
      <c r="A999" s="12" t="s">
        <v>13882</v>
      </c>
      <c r="B999" s="12" t="str" cm="1">
        <f t="array" ref="B999">_xlfn.REGEXEXTRACT(J999, "eid=([^&amp;]+)", 2)</f>
        <v>2-s2.0-85015409029</v>
      </c>
      <c r="C999" s="13">
        <v>0</v>
      </c>
      <c r="D999" s="12" t="s">
        <v>13883</v>
      </c>
      <c r="E999" s="12">
        <v>2017</v>
      </c>
      <c r="F999" s="14" t="s">
        <v>13884</v>
      </c>
      <c r="G999" s="12" t="s">
        <v>7969</v>
      </c>
      <c r="H999" s="12" t="s">
        <v>7969</v>
      </c>
      <c r="I999" s="14" t="s">
        <v>13885</v>
      </c>
      <c r="J999" s="14" t="s">
        <v>13886</v>
      </c>
      <c r="K999" s="12" t="s">
        <v>7972</v>
      </c>
      <c r="L999" s="12" t="s">
        <v>8102</v>
      </c>
      <c r="M999" s="12" t="s">
        <v>13887</v>
      </c>
    </row>
    <row r="1000" spans="1:13" ht="22.5" customHeight="1">
      <c r="A1000" s="12" t="s">
        <v>13889</v>
      </c>
      <c r="B1000" s="12" t="str" cm="1">
        <f t="array" ref="B1000">_xlfn.REGEXEXTRACT(J1000, "eid=([^&amp;]+)", 2)</f>
        <v>2-s2.0-85057123617</v>
      </c>
      <c r="C1000" s="13">
        <v>0</v>
      </c>
      <c r="D1000" s="12" t="s">
        <v>13890</v>
      </c>
      <c r="E1000" s="12">
        <v>2018</v>
      </c>
      <c r="F1000" s="14" t="s">
        <v>13891</v>
      </c>
      <c r="G1000" s="12">
        <v>2018</v>
      </c>
      <c r="H1000" s="12" t="s">
        <v>7969</v>
      </c>
      <c r="I1000" s="14" t="s">
        <v>13892</v>
      </c>
      <c r="J1000" s="14" t="s">
        <v>13893</v>
      </c>
      <c r="K1000" s="12" t="s">
        <v>7972</v>
      </c>
      <c r="L1000" s="12" t="s">
        <v>8078</v>
      </c>
      <c r="M1000" s="12" t="s">
        <v>13894</v>
      </c>
    </row>
    <row r="1001" spans="1:13" ht="22.5" customHeight="1">
      <c r="A1001" s="12" t="s">
        <v>13896</v>
      </c>
      <c r="B1001" s="12" t="str" cm="1">
        <f t="array" ref="B1001">_xlfn.REGEXEXTRACT(J1001, "eid=([^&amp;]+)", 2)</f>
        <v>2-s2.0-85047146737</v>
      </c>
      <c r="C1001" s="13">
        <v>0</v>
      </c>
      <c r="D1001" s="12" t="s">
        <v>13897</v>
      </c>
      <c r="E1001" s="12">
        <v>2018</v>
      </c>
      <c r="F1001" s="14" t="s">
        <v>13898</v>
      </c>
      <c r="G1001" s="12">
        <v>16</v>
      </c>
      <c r="H1001" s="12">
        <v>3</v>
      </c>
      <c r="I1001" s="14" t="s">
        <v>13899</v>
      </c>
      <c r="J1001" s="14" t="s">
        <v>13900</v>
      </c>
      <c r="K1001" s="12" t="s">
        <v>8905</v>
      </c>
      <c r="L1001" s="12" t="s">
        <v>8078</v>
      </c>
      <c r="M1001" s="12" t="s">
        <v>13901</v>
      </c>
    </row>
    <row r="1002" spans="1:13" ht="22.5" customHeight="1">
      <c r="A1002" s="12" t="s">
        <v>13903</v>
      </c>
      <c r="B1002" s="12" t="str" cm="1">
        <f t="array" ref="B1002">_xlfn.REGEXEXTRACT(J1002, "eid=([^&amp;]+)", 2)</f>
        <v>2-s2.0-85046995868</v>
      </c>
      <c r="C1002" s="13">
        <v>0</v>
      </c>
      <c r="D1002" s="12" t="s">
        <v>13904</v>
      </c>
      <c r="E1002" s="12">
        <v>2018</v>
      </c>
      <c r="F1002" s="14" t="s">
        <v>8491</v>
      </c>
      <c r="G1002" s="12">
        <v>6</v>
      </c>
      <c r="H1002" s="12" t="s">
        <v>7969</v>
      </c>
      <c r="I1002" s="14" t="s">
        <v>13905</v>
      </c>
      <c r="J1002" s="14" t="s">
        <v>13906</v>
      </c>
      <c r="K1002" s="12" t="s">
        <v>7972</v>
      </c>
      <c r="L1002" s="12" t="s">
        <v>8102</v>
      </c>
    </row>
    <row r="1003" spans="1:13" ht="22.5" customHeight="1">
      <c r="A1003" s="12" t="s">
        <v>13908</v>
      </c>
      <c r="B1003" s="12" t="str" cm="1">
        <f t="array" ref="B1003">_xlfn.REGEXEXTRACT(J1003, "eid=([^&amp;]+)", 2)</f>
        <v>2-s2.0-85070264382</v>
      </c>
      <c r="C1003" s="13">
        <v>0</v>
      </c>
      <c r="D1003" s="12" t="s">
        <v>13909</v>
      </c>
      <c r="E1003" s="12">
        <v>2018</v>
      </c>
      <c r="F1003" s="14" t="s">
        <v>13910</v>
      </c>
      <c r="G1003" s="12" t="s">
        <v>7969</v>
      </c>
      <c r="H1003" s="12" t="s">
        <v>7969</v>
      </c>
      <c r="I1003" s="14" t="s">
        <v>13911</v>
      </c>
      <c r="J1003" s="14" t="s">
        <v>13912</v>
      </c>
      <c r="K1003" s="12" t="s">
        <v>7972</v>
      </c>
      <c r="L1003" s="12" t="s">
        <v>8102</v>
      </c>
      <c r="M1003" s="12" t="s">
        <v>13913</v>
      </c>
    </row>
    <row r="1004" spans="1:13" ht="22.5" customHeight="1">
      <c r="A1004" s="12" t="s">
        <v>13915</v>
      </c>
      <c r="B1004" s="12" t="str" cm="1">
        <f t="array" ref="B1004">_xlfn.REGEXEXTRACT(J1004, "eid=([^&amp;]+)", 2)</f>
        <v>2-s2.0-85061498402</v>
      </c>
      <c r="C1004" s="13">
        <v>0</v>
      </c>
      <c r="D1004" s="12" t="s">
        <v>13916</v>
      </c>
      <c r="E1004" s="12">
        <v>2018</v>
      </c>
      <c r="F1004" s="14" t="s">
        <v>13917</v>
      </c>
      <c r="G1004" s="12" t="s">
        <v>7969</v>
      </c>
      <c r="H1004" s="12" t="s">
        <v>7969</v>
      </c>
      <c r="I1004" s="14" t="s">
        <v>13918</v>
      </c>
      <c r="J1004" s="14" t="s">
        <v>13919</v>
      </c>
      <c r="K1004" s="12" t="s">
        <v>7972</v>
      </c>
      <c r="L1004" s="12" t="s">
        <v>8102</v>
      </c>
      <c r="M1004" s="12" t="s">
        <v>13920</v>
      </c>
    </row>
    <row r="1005" spans="1:13" ht="22.5" customHeight="1">
      <c r="A1005" s="12" t="s">
        <v>13922</v>
      </c>
      <c r="B1005" s="12" t="str" cm="1">
        <f t="array" ref="B1005">_xlfn.REGEXEXTRACT(J1005, "eid=([^&amp;]+)", 2)</f>
        <v>2-s2.0-85035049537</v>
      </c>
      <c r="C1005" s="13">
        <v>0</v>
      </c>
      <c r="D1005" s="12" t="s">
        <v>13923</v>
      </c>
      <c r="E1005" s="12">
        <v>2017</v>
      </c>
      <c r="F1005" s="14" t="s">
        <v>13924</v>
      </c>
      <c r="G1005" s="12" t="s">
        <v>7969</v>
      </c>
      <c r="H1005" s="12" t="s">
        <v>7969</v>
      </c>
      <c r="I1005" s="14" t="s">
        <v>13925</v>
      </c>
      <c r="J1005" s="14" t="s">
        <v>13926</v>
      </c>
      <c r="K1005" s="12" t="s">
        <v>7972</v>
      </c>
      <c r="L1005" s="12" t="s">
        <v>7973</v>
      </c>
      <c r="M1005" s="12" t="s">
        <v>7969</v>
      </c>
    </row>
    <row r="1006" spans="1:13" ht="22.5" customHeight="1">
      <c r="A1006" s="12" t="s">
        <v>13928</v>
      </c>
      <c r="B1006" s="12" t="str" cm="1">
        <f t="array" ref="B1006">_xlfn.REGEXEXTRACT(J1006, "eid=([^&amp;]+)", 2)</f>
        <v>2-s2.0-85033687300</v>
      </c>
      <c r="C1006" s="13">
        <v>0</v>
      </c>
      <c r="D1006" s="12" t="s">
        <v>13929</v>
      </c>
      <c r="E1006" s="12">
        <v>2017</v>
      </c>
      <c r="F1006" s="14" t="s">
        <v>8831</v>
      </c>
      <c r="G1006" s="12">
        <v>10604</v>
      </c>
      <c r="H1006" s="12" t="s">
        <v>7969</v>
      </c>
      <c r="I1006" s="14" t="s">
        <v>13930</v>
      </c>
      <c r="J1006" s="14" t="s">
        <v>13931</v>
      </c>
      <c r="K1006" s="12" t="s">
        <v>7972</v>
      </c>
      <c r="L1006" s="12" t="s">
        <v>13352</v>
      </c>
      <c r="M1006" s="12" t="s">
        <v>13932</v>
      </c>
    </row>
    <row r="1007" spans="1:13" ht="22.5" customHeight="1">
      <c r="A1007" s="12" t="s">
        <v>13934</v>
      </c>
      <c r="B1007" s="12" t="str" cm="1">
        <f t="array" ref="B1007">_xlfn.REGEXEXTRACT(J1007, "eid=([^&amp;]+)", 2)</f>
        <v>2-s2.0-85030308789</v>
      </c>
      <c r="C1007" s="13">
        <v>0</v>
      </c>
      <c r="D1007" s="12" t="s">
        <v>8328</v>
      </c>
      <c r="E1007" s="12">
        <v>2017</v>
      </c>
      <c r="F1007" s="14" t="s">
        <v>8328</v>
      </c>
      <c r="G1007" s="12" t="s">
        <v>7969</v>
      </c>
      <c r="H1007" s="12" t="s">
        <v>7969</v>
      </c>
      <c r="I1007" s="14" t="s">
        <v>7969</v>
      </c>
      <c r="J1007" s="14" t="s">
        <v>13935</v>
      </c>
      <c r="K1007" s="12" t="s">
        <v>7972</v>
      </c>
      <c r="L1007" s="12" t="s">
        <v>8324</v>
      </c>
      <c r="M1007" s="12" t="s">
        <v>7969</v>
      </c>
    </row>
    <row r="1008" spans="1:13" ht="22.5" customHeight="1">
      <c r="A1008" s="12" t="s">
        <v>13937</v>
      </c>
      <c r="B1008" s="12" t="str" cm="1">
        <f t="array" ref="B1008">_xlfn.REGEXEXTRACT(J1008, "eid=([^&amp;]+)", 2)</f>
        <v>2-s2.0-85039900989</v>
      </c>
      <c r="C1008" s="13">
        <v>0</v>
      </c>
      <c r="D1008" s="12" t="s">
        <v>13938</v>
      </c>
      <c r="E1008" s="12">
        <v>2017</v>
      </c>
      <c r="F1008" s="14" t="s">
        <v>13939</v>
      </c>
      <c r="G1008" s="12" t="s">
        <v>7969</v>
      </c>
      <c r="H1008" s="12" t="s">
        <v>7969</v>
      </c>
      <c r="I1008" s="14" t="s">
        <v>13940</v>
      </c>
      <c r="J1008" s="14" t="s">
        <v>13941</v>
      </c>
      <c r="K1008" s="12" t="s">
        <v>7972</v>
      </c>
      <c r="L1008" s="12" t="s">
        <v>8102</v>
      </c>
      <c r="M1008" s="12" t="s">
        <v>13942</v>
      </c>
    </row>
    <row r="1009" spans="1:13" ht="22.5" customHeight="1">
      <c r="A1009" s="12" t="s">
        <v>13944</v>
      </c>
      <c r="B1009" s="12" t="str" cm="1">
        <f t="array" ref="B1009">_xlfn.REGEXEXTRACT(J1009, "eid=([^&amp;]+)", 2)</f>
        <v>2-s2.0-85027995432</v>
      </c>
      <c r="C1009" s="13">
        <v>0</v>
      </c>
      <c r="D1009" s="12" t="s">
        <v>13945</v>
      </c>
      <c r="E1009" s="12">
        <v>2017</v>
      </c>
      <c r="F1009" s="14" t="s">
        <v>12895</v>
      </c>
      <c r="G1009" s="12" t="s">
        <v>7969</v>
      </c>
      <c r="H1009" s="12" t="s">
        <v>7969</v>
      </c>
      <c r="I1009" s="14" t="s">
        <v>13946</v>
      </c>
      <c r="J1009" s="14" t="s">
        <v>13947</v>
      </c>
      <c r="K1009" s="12" t="s">
        <v>7972</v>
      </c>
      <c r="L1009" s="12" t="s">
        <v>12898</v>
      </c>
      <c r="M1009" s="12" t="s">
        <v>7969</v>
      </c>
    </row>
    <row r="1010" spans="1:13" ht="22.5" customHeight="1">
      <c r="A1010" s="12" t="s">
        <v>13949</v>
      </c>
      <c r="B1010" s="12" t="str" cm="1">
        <f t="array" ref="B1010">_xlfn.REGEXEXTRACT(J1010, "eid=([^&amp;]+)", 2)</f>
        <v>2-s2.0-85067881789</v>
      </c>
      <c r="C1010" s="13">
        <v>0</v>
      </c>
      <c r="D1010" s="12" t="s">
        <v>13950</v>
      </c>
      <c r="E1010" s="12">
        <v>2018</v>
      </c>
      <c r="F1010" s="14" t="s">
        <v>13951</v>
      </c>
      <c r="G1010" s="12" t="s">
        <v>7969</v>
      </c>
      <c r="H1010" s="12" t="s">
        <v>7969</v>
      </c>
      <c r="I1010" s="14" t="s">
        <v>13952</v>
      </c>
      <c r="J1010" s="14" t="s">
        <v>13953</v>
      </c>
      <c r="K1010" s="12" t="s">
        <v>7972</v>
      </c>
      <c r="L1010" s="12" t="s">
        <v>8102</v>
      </c>
      <c r="M1010" s="12" t="s">
        <v>13954</v>
      </c>
    </row>
    <row r="1011" spans="1:13" ht="22.5" customHeight="1">
      <c r="A1011" s="12" t="s">
        <v>13956</v>
      </c>
      <c r="B1011" s="12" t="str" cm="1">
        <f t="array" ref="B1011">_xlfn.REGEXEXTRACT(J1011, "eid=([^&amp;]+)", 2)</f>
        <v>2-s2.0-85062932304</v>
      </c>
      <c r="C1011" s="13">
        <v>0</v>
      </c>
      <c r="D1011" s="12" t="s">
        <v>13957</v>
      </c>
      <c r="E1011" s="12">
        <v>2018</v>
      </c>
      <c r="F1011" s="14" t="s">
        <v>13958</v>
      </c>
      <c r="G1011" s="12">
        <v>29</v>
      </c>
      <c r="H1011" s="12">
        <v>6</v>
      </c>
      <c r="I1011" s="14" t="s">
        <v>13959</v>
      </c>
      <c r="J1011" s="14" t="s">
        <v>13960</v>
      </c>
      <c r="K1011" s="12" t="s">
        <v>7972</v>
      </c>
      <c r="L1011" s="12" t="s">
        <v>13961</v>
      </c>
      <c r="M1011" s="12" t="s">
        <v>13962</v>
      </c>
    </row>
    <row r="1012" spans="1:13" ht="22.5" customHeight="1">
      <c r="A1012" s="12" t="s">
        <v>13964</v>
      </c>
      <c r="B1012" s="12" t="str" cm="1">
        <f t="array" ref="B1012">_xlfn.REGEXEXTRACT(J1012, "eid=([^&amp;]+)", 2)</f>
        <v>2-s2.0-85019662537</v>
      </c>
      <c r="C1012" s="13">
        <v>0</v>
      </c>
      <c r="D1012" s="12" t="s">
        <v>13965</v>
      </c>
      <c r="E1012" s="12">
        <v>2017</v>
      </c>
      <c r="F1012" s="14" t="s">
        <v>9665</v>
      </c>
      <c r="G1012" s="12" t="s">
        <v>7969</v>
      </c>
      <c r="H1012" s="12" t="s">
        <v>7969</v>
      </c>
      <c r="I1012" s="14" t="s">
        <v>13966</v>
      </c>
      <c r="J1012" s="14" t="s">
        <v>13967</v>
      </c>
      <c r="K1012" s="12" t="s">
        <v>7972</v>
      </c>
      <c r="L1012" s="12" t="s">
        <v>8102</v>
      </c>
      <c r="M1012" s="12" t="s">
        <v>13968</v>
      </c>
    </row>
    <row r="1013" spans="1:13" ht="22.5" customHeight="1">
      <c r="A1013" s="12" t="s">
        <v>13970</v>
      </c>
      <c r="B1013" s="12" t="str" cm="1">
        <f t="array" ref="B1013">_xlfn.REGEXEXTRACT(J1013, "eid=([^&amp;]+)", 2)</f>
        <v>2-s2.0-85061492496</v>
      </c>
      <c r="C1013" s="13">
        <v>0</v>
      </c>
      <c r="D1013" s="12" t="s">
        <v>13971</v>
      </c>
      <c r="E1013" s="12">
        <v>2018</v>
      </c>
      <c r="F1013" s="14" t="s">
        <v>13972</v>
      </c>
      <c r="G1013" s="12" t="s">
        <v>7969</v>
      </c>
      <c r="H1013" s="12" t="s">
        <v>7969</v>
      </c>
      <c r="I1013" s="14" t="s">
        <v>13973</v>
      </c>
      <c r="J1013" s="14" t="s">
        <v>13974</v>
      </c>
      <c r="K1013" s="12" t="s">
        <v>7972</v>
      </c>
      <c r="L1013" s="12" t="s">
        <v>8102</v>
      </c>
      <c r="M1013" s="12" t="s">
        <v>13975</v>
      </c>
    </row>
    <row r="1014" spans="1:13" ht="22.5" customHeight="1">
      <c r="A1014" s="12" t="s">
        <v>13977</v>
      </c>
      <c r="B1014" s="12" t="str" cm="1">
        <f t="array" ref="B1014">_xlfn.REGEXEXTRACT(J1014, "eid=([^&amp;]+)", 2)</f>
        <v>2-s2.0-85047797792</v>
      </c>
      <c r="C1014" s="13">
        <v>0</v>
      </c>
      <c r="D1014" s="12" t="s">
        <v>13978</v>
      </c>
      <c r="E1014" s="12">
        <v>2017</v>
      </c>
      <c r="F1014" s="14" t="s">
        <v>13979</v>
      </c>
      <c r="G1014" s="12">
        <v>2018</v>
      </c>
      <c r="H1014" s="12" t="s">
        <v>7969</v>
      </c>
      <c r="I1014" s="14" t="s">
        <v>13980</v>
      </c>
      <c r="J1014" s="14" t="s">
        <v>13981</v>
      </c>
      <c r="K1014" s="12" t="s">
        <v>7972</v>
      </c>
      <c r="L1014" s="12" t="s">
        <v>8102</v>
      </c>
    </row>
    <row r="1015" spans="1:13" ht="22.5" customHeight="1">
      <c r="A1015" s="12" t="s">
        <v>13983</v>
      </c>
      <c r="B1015" s="12" t="str" cm="1">
        <f t="array" ref="B1015">_xlfn.REGEXEXTRACT(J1015, "eid=([^&amp;]+)", 2)</f>
        <v>2-s2.0-85029449596</v>
      </c>
      <c r="C1015" s="13">
        <v>0</v>
      </c>
      <c r="D1015" s="12" t="s">
        <v>13984</v>
      </c>
      <c r="E1015" s="12">
        <v>2017</v>
      </c>
      <c r="F1015" s="14" t="s">
        <v>13985</v>
      </c>
      <c r="G1015" s="12" t="s">
        <v>7969</v>
      </c>
      <c r="H1015" s="12" t="s">
        <v>7969</v>
      </c>
      <c r="I1015" s="14" t="s">
        <v>13986</v>
      </c>
      <c r="J1015" s="14" t="s">
        <v>13987</v>
      </c>
      <c r="K1015" s="12" t="s">
        <v>7972</v>
      </c>
      <c r="L1015" s="12" t="s">
        <v>8102</v>
      </c>
      <c r="M1015" s="12" t="s">
        <v>13988</v>
      </c>
    </row>
    <row r="1016" spans="1:13" ht="22.5" customHeight="1">
      <c r="A1016" s="12" t="s">
        <v>13990</v>
      </c>
      <c r="B1016" s="12" t="str" cm="1">
        <f t="array" ref="B1016">_xlfn.REGEXEXTRACT(J1016, "eid=([^&amp;]+)", 2)</f>
        <v>2-s2.0-85041098205</v>
      </c>
      <c r="C1016" s="13">
        <v>0</v>
      </c>
      <c r="D1016" s="12" t="s">
        <v>13991</v>
      </c>
      <c r="E1016" s="12">
        <v>2018</v>
      </c>
      <c r="F1016" s="14" t="s">
        <v>9732</v>
      </c>
      <c r="G1016" s="12">
        <v>216</v>
      </c>
      <c r="H1016" s="12" t="s">
        <v>7969</v>
      </c>
      <c r="I1016" s="14" t="s">
        <v>13992</v>
      </c>
      <c r="J1016" s="14" t="s">
        <v>13993</v>
      </c>
      <c r="K1016" s="12" t="s">
        <v>7972</v>
      </c>
      <c r="L1016" s="12" t="s">
        <v>13352</v>
      </c>
      <c r="M1016" s="12" t="s">
        <v>13994</v>
      </c>
    </row>
    <row r="1017" spans="1:13" ht="22.5" customHeight="1">
      <c r="A1017" s="12" t="s">
        <v>13996</v>
      </c>
      <c r="B1017" s="12" t="str" cm="1">
        <f t="array" ref="B1017">_xlfn.REGEXEXTRACT(J1017, "eid=([^&amp;]+)", 2)</f>
        <v>2-s2.0-84991111286</v>
      </c>
      <c r="C1017" s="13">
        <v>0</v>
      </c>
      <c r="D1017" s="12" t="s">
        <v>13997</v>
      </c>
      <c r="E1017" s="12">
        <v>2018</v>
      </c>
      <c r="F1017" s="14" t="s">
        <v>9147</v>
      </c>
      <c r="G1017" s="12">
        <v>20</v>
      </c>
      <c r="H1017" s="12">
        <v>5</v>
      </c>
      <c r="I1017" s="14" t="s">
        <v>13998</v>
      </c>
      <c r="J1017" s="14" t="s">
        <v>13999</v>
      </c>
      <c r="K1017" s="12" t="s">
        <v>7972</v>
      </c>
      <c r="L1017" s="12" t="s">
        <v>13326</v>
      </c>
      <c r="M1017" s="12" t="s">
        <v>14000</v>
      </c>
    </row>
    <row r="1018" spans="1:13" ht="22.5" customHeight="1">
      <c r="A1018" s="12" t="s">
        <v>14002</v>
      </c>
      <c r="B1018" s="12" t="str" cm="1">
        <f t="array" ref="B1018">_xlfn.REGEXEXTRACT(J1018, "eid=([^&amp;]+)", 2)</f>
        <v>2-s2.0-85012118507</v>
      </c>
      <c r="C1018" s="13">
        <v>0</v>
      </c>
      <c r="D1018" s="12" t="s">
        <v>14003</v>
      </c>
      <c r="E1018" s="12">
        <v>2017</v>
      </c>
      <c r="F1018" s="14" t="s">
        <v>14004</v>
      </c>
      <c r="G1018" s="12">
        <v>13</v>
      </c>
      <c r="H1018" s="12">
        <v>2</v>
      </c>
      <c r="I1018" s="14" t="s">
        <v>14005</v>
      </c>
      <c r="J1018" s="14" t="s">
        <v>14006</v>
      </c>
      <c r="K1018" s="12" t="s">
        <v>7972</v>
      </c>
      <c r="L1018" s="12" t="s">
        <v>8161</v>
      </c>
      <c r="M1018" s="12" t="s">
        <v>14007</v>
      </c>
    </row>
    <row r="1019" spans="1:13" ht="22.5" customHeight="1">
      <c r="A1019" s="12" t="s">
        <v>14009</v>
      </c>
      <c r="B1019" s="12" t="str" cm="1">
        <f t="array" ref="B1019">_xlfn.REGEXEXTRACT(J1019, "eid=([^&amp;]+)", 2)</f>
        <v>2-s2.0-85055774291</v>
      </c>
      <c r="C1019" s="13">
        <v>0</v>
      </c>
      <c r="D1019" s="12" t="s">
        <v>14010</v>
      </c>
      <c r="E1019" s="12">
        <v>2018</v>
      </c>
      <c r="F1019" s="14" t="s">
        <v>8055</v>
      </c>
      <c r="G1019" s="12">
        <v>883</v>
      </c>
      <c r="H1019" s="12" t="s">
        <v>7969</v>
      </c>
      <c r="I1019" s="14" t="s">
        <v>7969</v>
      </c>
      <c r="J1019" s="14" t="s">
        <v>14011</v>
      </c>
      <c r="K1019" s="12" t="s">
        <v>7972</v>
      </c>
      <c r="L1019" s="12" t="s">
        <v>13352</v>
      </c>
      <c r="M1019" s="12" t="s">
        <v>7969</v>
      </c>
    </row>
    <row r="1020" spans="1:13" ht="22.5" customHeight="1">
      <c r="A1020" s="12" t="s">
        <v>14013</v>
      </c>
      <c r="B1020" s="12" t="str" cm="1">
        <f t="array" ref="B1020">_xlfn.REGEXEXTRACT(J1020, "eid=([^&amp;]+)", 2)</f>
        <v>2-s2.0-85050125863</v>
      </c>
      <c r="C1020" s="13">
        <v>0</v>
      </c>
      <c r="D1020" s="12" t="s">
        <v>14014</v>
      </c>
      <c r="E1020" s="12">
        <v>2018</v>
      </c>
      <c r="F1020" s="14" t="s">
        <v>14015</v>
      </c>
      <c r="G1020" s="12" t="s">
        <v>7969</v>
      </c>
      <c r="H1020" s="12" t="s">
        <v>7969</v>
      </c>
      <c r="I1020" s="14" t="s">
        <v>14016</v>
      </c>
      <c r="J1020" s="14" t="s">
        <v>14017</v>
      </c>
      <c r="K1020" s="12" t="s">
        <v>7972</v>
      </c>
      <c r="L1020" s="12" t="s">
        <v>8102</v>
      </c>
      <c r="M1020" s="12" t="s">
        <v>14018</v>
      </c>
    </row>
    <row r="1021" spans="1:13" ht="22.5" customHeight="1">
      <c r="A1021" s="12" t="s">
        <v>14020</v>
      </c>
      <c r="B1021" s="12" t="str" cm="1">
        <f t="array" ref="B1021">_xlfn.REGEXEXTRACT(J1021, "eid=([^&amp;]+)", 2)</f>
        <v>2-s2.0-85066123985</v>
      </c>
      <c r="C1021" s="13">
        <v>0</v>
      </c>
      <c r="D1021" s="12" t="s">
        <v>14021</v>
      </c>
      <c r="E1021" s="12">
        <v>2017</v>
      </c>
      <c r="F1021" s="14" t="s">
        <v>12942</v>
      </c>
      <c r="G1021" s="12">
        <v>47</v>
      </c>
      <c r="H1021" s="12" t="s">
        <v>7969</v>
      </c>
      <c r="I1021" s="14" t="s">
        <v>14022</v>
      </c>
      <c r="J1021" s="14" t="s">
        <v>14023</v>
      </c>
      <c r="K1021" s="12" t="s">
        <v>7972</v>
      </c>
      <c r="L1021" s="12" t="s">
        <v>13326</v>
      </c>
    </row>
    <row r="1022" spans="1:13" ht="22.5" customHeight="1">
      <c r="A1022" s="12" t="s">
        <v>14025</v>
      </c>
      <c r="B1022" s="12" t="str" cm="1">
        <f t="array" ref="B1022">_xlfn.REGEXEXTRACT(J1022, "eid=([^&amp;]+)", 2)</f>
        <v>2-s2.0-85039902137</v>
      </c>
      <c r="C1022" s="13">
        <v>0</v>
      </c>
      <c r="D1022" s="12" t="s">
        <v>14026</v>
      </c>
      <c r="E1022" s="12">
        <v>2017</v>
      </c>
      <c r="F1022" s="14" t="s">
        <v>14027</v>
      </c>
      <c r="G1022" s="12" t="s">
        <v>7969</v>
      </c>
      <c r="H1022" s="12" t="s">
        <v>7969</v>
      </c>
      <c r="I1022" s="14" t="s">
        <v>14028</v>
      </c>
      <c r="J1022" s="14" t="s">
        <v>14029</v>
      </c>
      <c r="K1022" s="12" t="s">
        <v>7972</v>
      </c>
      <c r="L1022" s="12" t="s">
        <v>8102</v>
      </c>
      <c r="M1022" s="12" t="s">
        <v>14030</v>
      </c>
    </row>
    <row r="1023" spans="1:13" ht="22.5" customHeight="1">
      <c r="A1023" s="12" t="s">
        <v>14032</v>
      </c>
      <c r="B1023" s="12" t="str" cm="1">
        <f t="array" ref="B1023">_xlfn.REGEXEXTRACT(J1023, "eid=([^&amp;]+)", 2)</f>
        <v>2-s2.0-85063776375</v>
      </c>
      <c r="C1023" s="13">
        <v>0</v>
      </c>
      <c r="D1023" s="12" t="s">
        <v>14033</v>
      </c>
      <c r="E1023" s="12">
        <v>2018</v>
      </c>
      <c r="F1023" s="14" t="s">
        <v>14034</v>
      </c>
      <c r="G1023" s="12" t="s">
        <v>7969</v>
      </c>
      <c r="H1023" s="12" t="s">
        <v>7969</v>
      </c>
      <c r="I1023" s="14" t="s">
        <v>14035</v>
      </c>
      <c r="J1023" s="14" t="s">
        <v>14036</v>
      </c>
      <c r="K1023" s="12" t="s">
        <v>7972</v>
      </c>
      <c r="L1023" s="12" t="s">
        <v>8102</v>
      </c>
      <c r="M1023" s="12" t="s">
        <v>14037</v>
      </c>
    </row>
    <row r="1024" spans="1:13" ht="22.5" customHeight="1">
      <c r="A1024" s="12" t="s">
        <v>14039</v>
      </c>
      <c r="B1024" s="12" t="str" cm="1">
        <f t="array" ref="B1024">_xlfn.REGEXEXTRACT(J1024, "eid=([^&amp;]+)", 2)</f>
        <v>2-s2.0-85033480000</v>
      </c>
      <c r="C1024" s="13">
        <v>0</v>
      </c>
      <c r="D1024" s="12" t="s">
        <v>14040</v>
      </c>
      <c r="E1024" s="12">
        <v>2018</v>
      </c>
      <c r="F1024" s="14" t="s">
        <v>10349</v>
      </c>
      <c r="G1024" s="12">
        <v>746</v>
      </c>
      <c r="H1024" s="12" t="s">
        <v>7969</v>
      </c>
      <c r="I1024" s="14" t="s">
        <v>14041</v>
      </c>
      <c r="J1024" s="14" t="s">
        <v>14042</v>
      </c>
      <c r="K1024" s="12" t="s">
        <v>7972</v>
      </c>
      <c r="L1024" s="12" t="s">
        <v>13352</v>
      </c>
      <c r="M1024" s="12" t="s">
        <v>14043</v>
      </c>
    </row>
    <row r="1025" spans="1:13" ht="22.5" customHeight="1">
      <c r="A1025" s="12" t="s">
        <v>14045</v>
      </c>
      <c r="B1025" s="12" t="str" cm="1">
        <f t="array" ref="B1025">_xlfn.REGEXEXTRACT(J1025, "eid=([^&amp;]+)", 2)</f>
        <v>2-s2.0-85047059820</v>
      </c>
      <c r="C1025" s="13">
        <v>0</v>
      </c>
      <c r="D1025" s="12" t="s">
        <v>14046</v>
      </c>
      <c r="E1025" s="12">
        <v>2017</v>
      </c>
      <c r="F1025" s="14" t="s">
        <v>14047</v>
      </c>
      <c r="G1025" s="12">
        <v>2018</v>
      </c>
      <c r="H1025" s="12" t="s">
        <v>7969</v>
      </c>
      <c r="I1025" s="14" t="s">
        <v>14048</v>
      </c>
      <c r="J1025" s="14" t="s">
        <v>14049</v>
      </c>
      <c r="K1025" s="12" t="s">
        <v>7972</v>
      </c>
      <c r="L1025" s="12" t="s">
        <v>8102</v>
      </c>
      <c r="M1025" s="12" t="s">
        <v>14050</v>
      </c>
    </row>
    <row r="1026" spans="1:13" ht="22.5" customHeight="1">
      <c r="A1026" s="12" t="s">
        <v>14052</v>
      </c>
      <c r="B1026" s="12" t="str" cm="1">
        <f t="array" ref="B1026">_xlfn.REGEXEXTRACT(J1026, "eid=([^&amp;]+)", 2)</f>
        <v>2-s2.0-85061352551</v>
      </c>
      <c r="C1026" s="13">
        <v>0</v>
      </c>
      <c r="D1026" s="12" t="s">
        <v>14053</v>
      </c>
      <c r="E1026" s="12">
        <v>2019</v>
      </c>
      <c r="F1026" s="14" t="s">
        <v>8740</v>
      </c>
      <c r="G1026" s="12">
        <v>199</v>
      </c>
      <c r="H1026" s="12" t="s">
        <v>7969</v>
      </c>
      <c r="I1026" s="14" t="s">
        <v>14054</v>
      </c>
      <c r="J1026" s="14" t="s">
        <v>14055</v>
      </c>
      <c r="K1026" s="12" t="s">
        <v>7972</v>
      </c>
      <c r="L1026" s="12" t="s">
        <v>12126</v>
      </c>
      <c r="M1026" s="12" t="s">
        <v>14056</v>
      </c>
    </row>
    <row r="1027" spans="1:13" ht="22.5" customHeight="1">
      <c r="A1027" s="12" t="s">
        <v>14058</v>
      </c>
      <c r="B1027" s="12" t="str" cm="1">
        <f t="array" ref="B1027">_xlfn.REGEXEXTRACT(J1027, "eid=([^&amp;]+)", 2)</f>
        <v>2-s2.0-85047957672</v>
      </c>
      <c r="C1027" s="13">
        <v>0</v>
      </c>
      <c r="D1027" s="12" t="s">
        <v>14059</v>
      </c>
      <c r="E1027" s="12">
        <v>2018</v>
      </c>
      <c r="F1027" s="14" t="s">
        <v>12276</v>
      </c>
      <c r="G1027" s="12">
        <v>706</v>
      </c>
      <c r="H1027" s="12" t="s">
        <v>7969</v>
      </c>
      <c r="I1027" s="14" t="s">
        <v>14060</v>
      </c>
      <c r="J1027" s="14" t="s">
        <v>14061</v>
      </c>
      <c r="K1027" s="12" t="s">
        <v>7972</v>
      </c>
      <c r="L1027" s="12" t="s">
        <v>13352</v>
      </c>
      <c r="M1027" s="12" t="s">
        <v>14062</v>
      </c>
    </row>
    <row r="1028" spans="1:13" ht="22.5" customHeight="1">
      <c r="A1028" s="12" t="s">
        <v>14064</v>
      </c>
      <c r="B1028" s="12" t="str" cm="1">
        <f t="array" ref="B1028">_xlfn.REGEXEXTRACT(J1028, "eid=([^&amp;]+)", 2)</f>
        <v>2-s2.0-85049300671</v>
      </c>
      <c r="C1028" s="13">
        <v>0</v>
      </c>
      <c r="D1028" s="12" t="s">
        <v>14065</v>
      </c>
      <c r="E1028" s="12">
        <v>2018</v>
      </c>
      <c r="F1028" s="14" t="s">
        <v>14066</v>
      </c>
      <c r="G1028" s="12" t="s">
        <v>7969</v>
      </c>
      <c r="H1028" s="12" t="s">
        <v>7969</v>
      </c>
      <c r="I1028" s="14" t="s">
        <v>14067</v>
      </c>
      <c r="J1028" s="14" t="s">
        <v>14068</v>
      </c>
      <c r="K1028" s="12" t="s">
        <v>7972</v>
      </c>
      <c r="L1028" s="12" t="s">
        <v>8102</v>
      </c>
      <c r="M1028" s="12" t="s">
        <v>14069</v>
      </c>
    </row>
    <row r="1029" spans="1:13" ht="22.5" customHeight="1">
      <c r="A1029" s="12" t="s">
        <v>14071</v>
      </c>
      <c r="B1029" s="12" t="str" cm="1">
        <f t="array" ref="B1029">_xlfn.REGEXEXTRACT(J1029, "eid=([^&amp;]+)", 2)</f>
        <v>2-s2.0-85015220660</v>
      </c>
      <c r="C1029" s="13">
        <v>0</v>
      </c>
      <c r="D1029" s="12" t="s">
        <v>14072</v>
      </c>
      <c r="E1029" s="12">
        <v>2017</v>
      </c>
      <c r="F1029" s="14" t="s">
        <v>14073</v>
      </c>
      <c r="G1029" s="12" t="s">
        <v>7969</v>
      </c>
      <c r="H1029" s="12" t="s">
        <v>7969</v>
      </c>
      <c r="I1029" s="14" t="s">
        <v>14074</v>
      </c>
      <c r="J1029" s="14" t="s">
        <v>14075</v>
      </c>
      <c r="K1029" s="12" t="s">
        <v>7972</v>
      </c>
      <c r="L1029" s="12" t="s">
        <v>8102</v>
      </c>
      <c r="M1029" s="12" t="s">
        <v>14076</v>
      </c>
    </row>
    <row r="1030" spans="1:13" ht="22.5" customHeight="1">
      <c r="A1030" s="12" t="s">
        <v>14078</v>
      </c>
      <c r="B1030" s="12" t="str" cm="1">
        <f t="array" ref="B1030">_xlfn.REGEXEXTRACT(J1030, "eid=([^&amp;]+)", 2)</f>
        <v>2-s2.0-85050963150</v>
      </c>
      <c r="C1030" s="13">
        <v>0</v>
      </c>
      <c r="D1030" s="12" t="s">
        <v>14079</v>
      </c>
      <c r="E1030" s="12">
        <v>2018</v>
      </c>
      <c r="F1030" s="14" t="s">
        <v>14080</v>
      </c>
      <c r="G1030" s="12">
        <v>2018</v>
      </c>
      <c r="H1030" s="12" t="s">
        <v>7969</v>
      </c>
      <c r="I1030" s="14" t="s">
        <v>14081</v>
      </c>
      <c r="J1030" s="14" t="s">
        <v>14082</v>
      </c>
      <c r="K1030" s="12" t="s">
        <v>7972</v>
      </c>
      <c r="L1030" s="12" t="s">
        <v>8102</v>
      </c>
      <c r="M1030" s="12" t="s">
        <v>14083</v>
      </c>
    </row>
    <row r="1031" spans="1:13" ht="22.5" customHeight="1">
      <c r="A1031" s="12" t="s">
        <v>14085</v>
      </c>
      <c r="B1031" s="12" t="str" cm="1">
        <f t="array" ref="B1031">_xlfn.REGEXEXTRACT(J1031, "eid=([^&amp;]+)", 2)</f>
        <v>2-s2.0-85029500640</v>
      </c>
      <c r="C1031" s="13">
        <v>0</v>
      </c>
      <c r="D1031" s="12" t="s">
        <v>14086</v>
      </c>
      <c r="E1031" s="12">
        <v>2017</v>
      </c>
      <c r="F1031" s="14" t="s">
        <v>8792</v>
      </c>
      <c r="G1031" s="12">
        <v>10445</v>
      </c>
      <c r="H1031" s="12" t="s">
        <v>7969</v>
      </c>
      <c r="I1031" s="14" t="s">
        <v>14087</v>
      </c>
      <c r="J1031" s="14" t="s">
        <v>14088</v>
      </c>
      <c r="K1031" s="12" t="s">
        <v>7972</v>
      </c>
      <c r="L1031" s="12" t="s">
        <v>8795</v>
      </c>
      <c r="M1031" s="12" t="s">
        <v>14089</v>
      </c>
    </row>
    <row r="1032" spans="1:13" ht="22.5" customHeight="1">
      <c r="A1032" s="12" t="s">
        <v>14091</v>
      </c>
      <c r="B1032" s="12" t="str" cm="1">
        <f t="array" ref="B1032">_xlfn.REGEXEXTRACT(J1032, "eid=([^&amp;]+)", 2)</f>
        <v>2-s2.0-85045308987</v>
      </c>
      <c r="C1032" s="13">
        <v>0</v>
      </c>
      <c r="D1032" s="12" t="s">
        <v>14092</v>
      </c>
      <c r="E1032" s="12">
        <v>2018</v>
      </c>
      <c r="F1032" s="14" t="s">
        <v>14093</v>
      </c>
      <c r="G1032" s="12">
        <v>36</v>
      </c>
      <c r="H1032" s="12">
        <v>7</v>
      </c>
      <c r="I1032" s="14" t="s">
        <v>14094</v>
      </c>
      <c r="J1032" s="14" t="s">
        <v>14095</v>
      </c>
      <c r="K1032" s="12" t="s">
        <v>7972</v>
      </c>
      <c r="L1032" s="12" t="s">
        <v>8102</v>
      </c>
      <c r="M1032" s="12" t="s">
        <v>14096</v>
      </c>
    </row>
    <row r="1033" spans="1:13" ht="22.5" customHeight="1">
      <c r="A1033" s="12" t="s">
        <v>14098</v>
      </c>
      <c r="B1033" s="12" t="str" cm="1">
        <f t="array" ref="B1033">_xlfn.REGEXEXTRACT(J1033, "eid=([^&amp;]+)", 2)</f>
        <v>2-s2.0-85059848186</v>
      </c>
      <c r="C1033" s="13">
        <v>0</v>
      </c>
      <c r="D1033" s="12" t="s">
        <v>14099</v>
      </c>
      <c r="E1033" s="12">
        <v>2018</v>
      </c>
      <c r="F1033" s="14" t="s">
        <v>14100</v>
      </c>
      <c r="G1033" s="12" t="s">
        <v>7969</v>
      </c>
      <c r="H1033" s="12" t="s">
        <v>7969</v>
      </c>
      <c r="I1033" s="14" t="s">
        <v>14101</v>
      </c>
      <c r="J1033" s="14" t="s">
        <v>14102</v>
      </c>
      <c r="K1033" s="12" t="s">
        <v>7972</v>
      </c>
      <c r="L1033" s="12" t="s">
        <v>8102</v>
      </c>
      <c r="M1033" s="12" t="s">
        <v>14103</v>
      </c>
    </row>
    <row r="1034" spans="1:13" ht="22.5" customHeight="1">
      <c r="A1034" s="12" t="s">
        <v>14105</v>
      </c>
      <c r="B1034" s="12" t="str" cm="1">
        <f t="array" ref="B1034">_xlfn.REGEXEXTRACT(J1034, "eid=([^&amp;]+)", 2)</f>
        <v>2-s2.0-85062856387</v>
      </c>
      <c r="C1034" s="13">
        <v>0</v>
      </c>
      <c r="D1034" s="12" t="s">
        <v>14106</v>
      </c>
      <c r="E1034" s="12">
        <v>2018</v>
      </c>
      <c r="F1034" s="14" t="s">
        <v>14107</v>
      </c>
      <c r="G1034" s="12" t="s">
        <v>7969</v>
      </c>
      <c r="H1034" s="12" t="s">
        <v>7969</v>
      </c>
      <c r="I1034" s="14" t="s">
        <v>14108</v>
      </c>
      <c r="J1034" s="14" t="s">
        <v>14109</v>
      </c>
      <c r="K1034" s="12" t="s">
        <v>7972</v>
      </c>
      <c r="L1034" s="12" t="s">
        <v>8102</v>
      </c>
      <c r="M1034" s="12" t="s">
        <v>14110</v>
      </c>
    </row>
    <row r="1035" spans="1:13" ht="22.5" customHeight="1">
      <c r="A1035" s="12" t="s">
        <v>14112</v>
      </c>
      <c r="B1035" s="12" t="str" cm="1">
        <f t="array" ref="B1035">_xlfn.REGEXEXTRACT(J1035, "eid=([^&amp;]+)", 2)</f>
        <v>2-s2.0-85046933636</v>
      </c>
      <c r="C1035" s="13">
        <v>0</v>
      </c>
      <c r="D1035" s="12" t="s">
        <v>14113</v>
      </c>
      <c r="E1035" s="12">
        <v>2018</v>
      </c>
      <c r="F1035" s="14" t="s">
        <v>14114</v>
      </c>
      <c r="G1035" s="12">
        <v>2018</v>
      </c>
      <c r="H1035" s="12" t="s">
        <v>7969</v>
      </c>
      <c r="I1035" s="14" t="s">
        <v>14115</v>
      </c>
      <c r="J1035" s="14" t="s">
        <v>14116</v>
      </c>
      <c r="K1035" s="12" t="s">
        <v>7972</v>
      </c>
      <c r="L1035" s="12" t="s">
        <v>8324</v>
      </c>
    </row>
    <row r="1036" spans="1:13" ht="22.5" customHeight="1">
      <c r="A1036" s="12" t="s">
        <v>14118</v>
      </c>
      <c r="B1036" s="12" t="str" cm="1">
        <f t="array" ref="B1036">_xlfn.REGEXEXTRACT(J1036, "eid=([^&amp;]+)", 2)</f>
        <v>2-s2.0-85036533882</v>
      </c>
      <c r="C1036" s="13">
        <v>0</v>
      </c>
      <c r="D1036" s="12" t="s">
        <v>14119</v>
      </c>
      <c r="E1036" s="12">
        <v>2017</v>
      </c>
      <c r="F1036" s="14" t="s">
        <v>11083</v>
      </c>
      <c r="G1036" s="12">
        <v>95</v>
      </c>
      <c r="H1036" s="12">
        <v>22</v>
      </c>
      <c r="I1036" s="14" t="s">
        <v>14120</v>
      </c>
      <c r="J1036" s="14" t="s">
        <v>14121</v>
      </c>
      <c r="K1036" s="12" t="s">
        <v>7972</v>
      </c>
      <c r="L1036" s="12" t="s">
        <v>14122</v>
      </c>
      <c r="M1036" s="12" t="s">
        <v>7969</v>
      </c>
    </row>
    <row r="1037" spans="1:13" ht="22.5" customHeight="1">
      <c r="A1037" s="12" t="s">
        <v>14124</v>
      </c>
      <c r="B1037" s="12" t="str" cm="1">
        <f t="array" ref="B1037">_xlfn.REGEXEXTRACT(J1037, "eid=([^&amp;]+)", 2)</f>
        <v>2-s2.0-85062844166</v>
      </c>
      <c r="C1037" s="13">
        <v>0</v>
      </c>
      <c r="D1037" s="12" t="s">
        <v>14125</v>
      </c>
      <c r="E1037" s="12">
        <v>2018</v>
      </c>
      <c r="F1037" s="14" t="s">
        <v>14126</v>
      </c>
      <c r="G1037" s="12" t="s">
        <v>7969</v>
      </c>
      <c r="H1037" s="12" t="s">
        <v>7969</v>
      </c>
      <c r="I1037" s="14" t="s">
        <v>14127</v>
      </c>
      <c r="J1037" s="14" t="s">
        <v>14128</v>
      </c>
      <c r="K1037" s="12" t="s">
        <v>7972</v>
      </c>
      <c r="L1037" s="12" t="s">
        <v>8102</v>
      </c>
      <c r="M1037" s="12" t="s">
        <v>14129</v>
      </c>
    </row>
    <row r="1038" spans="1:13" ht="22.5" customHeight="1">
      <c r="A1038" s="12" t="s">
        <v>14131</v>
      </c>
      <c r="B1038" s="12" t="str" cm="1">
        <f t="array" ref="B1038">_xlfn.REGEXEXTRACT(J1038, "eid=([^&amp;]+)", 2)</f>
        <v>2-s2.0-85059091495</v>
      </c>
      <c r="C1038" s="13">
        <v>0</v>
      </c>
      <c r="D1038" s="12" t="s">
        <v>14132</v>
      </c>
      <c r="E1038" s="12">
        <v>2018</v>
      </c>
      <c r="F1038" s="14" t="s">
        <v>14133</v>
      </c>
      <c r="G1038" s="12">
        <v>3</v>
      </c>
      <c r="H1038" s="12" t="s">
        <v>7969</v>
      </c>
      <c r="I1038" s="14" t="s">
        <v>14134</v>
      </c>
      <c r="J1038" s="14" t="s">
        <v>14135</v>
      </c>
      <c r="K1038" s="12" t="s">
        <v>7972</v>
      </c>
      <c r="L1038" s="12" t="s">
        <v>13641</v>
      </c>
    </row>
    <row r="1039" spans="1:13" ht="22.5" customHeight="1">
      <c r="A1039" s="12" t="s">
        <v>14137</v>
      </c>
      <c r="B1039" s="12" t="str" cm="1">
        <f t="array" ref="B1039">_xlfn.REGEXEXTRACT(J1039, "eid=([^&amp;]+)", 2)</f>
        <v>2-s2.0-85081131976</v>
      </c>
      <c r="C1039" s="13">
        <v>0</v>
      </c>
      <c r="D1039" s="12" t="s">
        <v>14138</v>
      </c>
      <c r="E1039" s="12">
        <v>2018</v>
      </c>
      <c r="F1039" s="14" t="s">
        <v>14139</v>
      </c>
      <c r="G1039" s="12" t="s">
        <v>7969</v>
      </c>
      <c r="H1039" s="12" t="s">
        <v>7969</v>
      </c>
      <c r="I1039" s="14" t="s">
        <v>14140</v>
      </c>
      <c r="J1039" s="14" t="s">
        <v>14141</v>
      </c>
      <c r="K1039" s="12" t="s">
        <v>7972</v>
      </c>
      <c r="L1039" s="12" t="s">
        <v>8102</v>
      </c>
      <c r="M1039" s="12" t="s">
        <v>14142</v>
      </c>
    </row>
    <row r="1040" spans="1:13" ht="22.5" customHeight="1">
      <c r="A1040" s="12" t="s">
        <v>14144</v>
      </c>
      <c r="B1040" s="12" t="str" cm="1">
        <f t="array" ref="B1040">_xlfn.REGEXEXTRACT(J1040, "eid=([^&amp;]+)", 2)</f>
        <v>2-s2.0-85030310718</v>
      </c>
      <c r="C1040" s="13">
        <v>0</v>
      </c>
      <c r="D1040" s="12" t="s">
        <v>14145</v>
      </c>
      <c r="E1040" s="12">
        <v>2017</v>
      </c>
      <c r="F1040" s="14" t="s">
        <v>8328</v>
      </c>
      <c r="G1040" s="12" t="s">
        <v>7969</v>
      </c>
      <c r="H1040" s="12" t="s">
        <v>7969</v>
      </c>
      <c r="I1040" s="14" t="s">
        <v>14146</v>
      </c>
      <c r="J1040" s="14" t="s">
        <v>14147</v>
      </c>
      <c r="K1040" s="12" t="s">
        <v>7972</v>
      </c>
      <c r="L1040" s="12" t="s">
        <v>8324</v>
      </c>
      <c r="M1040" s="12" t="s">
        <v>14148</v>
      </c>
    </row>
    <row r="1041" spans="1:13" ht="22.5" customHeight="1">
      <c r="A1041" s="12" t="s">
        <v>14150</v>
      </c>
      <c r="B1041" s="12" t="str" cm="1">
        <f t="array" ref="B1041">_xlfn.REGEXEXTRACT(J1041, "eid=([^&amp;]+)", 2)</f>
        <v>2-s2.0-85052392835</v>
      </c>
      <c r="C1041" s="13">
        <v>0</v>
      </c>
      <c r="D1041" s="12" t="s">
        <v>14151</v>
      </c>
      <c r="E1041" s="12">
        <v>2019</v>
      </c>
      <c r="F1041" s="14" t="s">
        <v>12276</v>
      </c>
      <c r="G1041" s="12">
        <v>808</v>
      </c>
      <c r="H1041" s="12" t="s">
        <v>7969</v>
      </c>
      <c r="I1041" s="14" t="s">
        <v>7969</v>
      </c>
      <c r="J1041" s="14" t="s">
        <v>14152</v>
      </c>
      <c r="K1041" s="12" t="s">
        <v>7972</v>
      </c>
      <c r="L1041" s="12" t="s">
        <v>13352</v>
      </c>
      <c r="M1041" s="12" t="s">
        <v>7969</v>
      </c>
    </row>
    <row r="1042" spans="1:13" ht="22.5" customHeight="1">
      <c r="A1042" s="12" t="s">
        <v>14154</v>
      </c>
      <c r="B1042" s="12" t="str" cm="1">
        <f t="array" ref="B1042">_xlfn.REGEXEXTRACT(J1042, "eid=([^&amp;]+)", 2)</f>
        <v>2-s2.0-85041533422</v>
      </c>
      <c r="C1042" s="13">
        <v>0</v>
      </c>
      <c r="D1042" s="12" t="s">
        <v>14155</v>
      </c>
      <c r="E1042" s="12">
        <v>2018</v>
      </c>
      <c r="F1042" s="14" t="s">
        <v>11714</v>
      </c>
      <c r="G1042" s="12">
        <v>79</v>
      </c>
      <c r="H1042" s="12" t="s">
        <v>7969</v>
      </c>
      <c r="I1042" s="14" t="s">
        <v>14156</v>
      </c>
      <c r="J1042" s="14" t="s">
        <v>14157</v>
      </c>
      <c r="K1042" s="12" t="s">
        <v>7972</v>
      </c>
      <c r="L1042" s="12" t="s">
        <v>7985</v>
      </c>
      <c r="M1042" s="12" t="s">
        <v>14158</v>
      </c>
    </row>
    <row r="1043" spans="1:13" ht="22.5" customHeight="1">
      <c r="A1043" s="12" t="s">
        <v>14159</v>
      </c>
      <c r="B1043" s="12" t="e" cm="1" vm="1">
        <f t="array" ref="B1043">_xlfn.REGEXEXTRACT(J1043, "eid=([^&amp;]+)", 2)</f>
        <v>#N/A</v>
      </c>
      <c r="C1043" s="13">
        <v>0</v>
      </c>
      <c r="D1043" s="12" t="s">
        <v>14160</v>
      </c>
      <c r="E1043" s="12"/>
      <c r="F1043" s="14"/>
      <c r="G1043" s="12"/>
      <c r="H1043" s="12"/>
      <c r="I1043" s="14"/>
      <c r="J1043" s="14"/>
      <c r="K1043" s="12"/>
      <c r="L1043" s="12"/>
    </row>
    <row r="1044" spans="1:13" ht="22.5" customHeight="1">
      <c r="A1044" s="12" t="s">
        <v>14162</v>
      </c>
      <c r="B1044" s="12" t="str" cm="1">
        <f t="array" ref="B1044">_xlfn.REGEXEXTRACT(J1044, "eid=([^&amp;]+)", 2)</f>
        <v>2-s2.0-85062823698</v>
      </c>
      <c r="C1044" s="13">
        <v>0</v>
      </c>
      <c r="D1044" s="12" t="s">
        <v>14163</v>
      </c>
      <c r="E1044" s="12">
        <v>2018</v>
      </c>
      <c r="F1044" s="14" t="s">
        <v>14164</v>
      </c>
      <c r="G1044" s="12" t="s">
        <v>7969</v>
      </c>
      <c r="H1044" s="12" t="s">
        <v>7969</v>
      </c>
      <c r="I1044" s="14" t="s">
        <v>14165</v>
      </c>
      <c r="J1044" s="14" t="s">
        <v>14166</v>
      </c>
      <c r="K1044" s="12" t="s">
        <v>7972</v>
      </c>
      <c r="L1044" s="12" t="s">
        <v>8102</v>
      </c>
      <c r="M1044" s="12" t="s">
        <v>14167</v>
      </c>
    </row>
    <row r="1045" spans="1:13" ht="22.5" customHeight="1">
      <c r="A1045" s="12" t="s">
        <v>14169</v>
      </c>
      <c r="B1045" s="12" t="str" cm="1">
        <f t="array" ref="B1045">_xlfn.REGEXEXTRACT(J1045, "eid=([^&amp;]+)", 2)</f>
        <v>2-s2.0-85061901586</v>
      </c>
      <c r="C1045" s="13">
        <v>0</v>
      </c>
      <c r="D1045" s="12" t="s">
        <v>14170</v>
      </c>
      <c r="E1045" s="12">
        <v>2018</v>
      </c>
      <c r="F1045" s="14" t="s">
        <v>13705</v>
      </c>
      <c r="G1045" s="12">
        <v>2018</v>
      </c>
      <c r="H1045" s="12" t="s">
        <v>7969</v>
      </c>
      <c r="I1045" s="14" t="s">
        <v>13108</v>
      </c>
      <c r="J1045" s="14" t="s">
        <v>14171</v>
      </c>
      <c r="K1045" s="12" t="s">
        <v>7972</v>
      </c>
      <c r="L1045" s="12" t="s">
        <v>8078</v>
      </c>
      <c r="M1045" s="12" t="s">
        <v>14172</v>
      </c>
    </row>
    <row r="1046" spans="1:13" ht="22.5" customHeight="1">
      <c r="A1046" s="12" t="s">
        <v>14174</v>
      </c>
      <c r="B1046" s="12" t="str" cm="1">
        <f t="array" ref="B1046">_xlfn.REGEXEXTRACT(J1046, "eid=([^&amp;]+)", 2)</f>
        <v>2-s2.0-85042408432</v>
      </c>
      <c r="C1046" s="13">
        <v>0</v>
      </c>
      <c r="D1046" s="12" t="s">
        <v>8781</v>
      </c>
      <c r="E1046" s="12">
        <v>2018</v>
      </c>
      <c r="F1046" s="14" t="s">
        <v>8781</v>
      </c>
      <c r="G1046" s="12">
        <v>2058</v>
      </c>
      <c r="H1046" s="12" t="s">
        <v>7969</v>
      </c>
      <c r="I1046" s="14" t="s">
        <v>7969</v>
      </c>
      <c r="J1046" s="14" t="s">
        <v>14175</v>
      </c>
      <c r="K1046" s="12" t="s">
        <v>7972</v>
      </c>
      <c r="L1046" s="12" t="s">
        <v>8784</v>
      </c>
      <c r="M1046" s="12" t="s">
        <v>7969</v>
      </c>
    </row>
    <row r="1047" spans="1:13" ht="22.5" customHeight="1">
      <c r="A1047" s="12" t="s">
        <v>14177</v>
      </c>
      <c r="B1047" s="12" t="str" cm="1">
        <f t="array" ref="B1047">_xlfn.REGEXEXTRACT(J1047, "eid=([^&amp;]+)", 2)</f>
        <v>2-s2.0-85027685539</v>
      </c>
      <c r="C1047" s="13">
        <v>0</v>
      </c>
      <c r="D1047" s="12" t="s">
        <v>14178</v>
      </c>
      <c r="E1047" s="12">
        <v>2017</v>
      </c>
      <c r="F1047" s="14" t="s">
        <v>14179</v>
      </c>
      <c r="G1047" s="12">
        <v>7</v>
      </c>
      <c r="H1047" s="12">
        <v>3</v>
      </c>
      <c r="I1047" s="14" t="s">
        <v>14180</v>
      </c>
      <c r="J1047" s="14" t="s">
        <v>14181</v>
      </c>
      <c r="K1047" s="12" t="s">
        <v>7972</v>
      </c>
      <c r="L1047" s="12" t="s">
        <v>13352</v>
      </c>
      <c r="M1047" s="12" t="s">
        <v>14182</v>
      </c>
    </row>
    <row r="1048" spans="1:13" ht="22.5" customHeight="1">
      <c r="A1048" s="12" t="s">
        <v>14184</v>
      </c>
      <c r="B1048" s="12" t="str" cm="1">
        <f t="array" ref="B1048">_xlfn.REGEXEXTRACT(J1048, "eid=([^&amp;]+)", 2)</f>
        <v>2-s2.0-85063147035</v>
      </c>
      <c r="C1048" s="13">
        <v>0</v>
      </c>
      <c r="D1048" s="12" t="s">
        <v>14185</v>
      </c>
      <c r="E1048" s="12">
        <v>2018</v>
      </c>
      <c r="F1048" s="14" t="s">
        <v>14186</v>
      </c>
      <c r="G1048" s="12" t="s">
        <v>7969</v>
      </c>
      <c r="H1048" s="12" t="s">
        <v>7969</v>
      </c>
      <c r="I1048" s="14" t="s">
        <v>14187</v>
      </c>
      <c r="J1048" s="14" t="s">
        <v>14188</v>
      </c>
      <c r="K1048" s="12" t="s">
        <v>7972</v>
      </c>
      <c r="L1048" s="12" t="s">
        <v>8102</v>
      </c>
      <c r="M1048" s="12" t="s">
        <v>14189</v>
      </c>
    </row>
    <row r="1049" spans="1:13" ht="22.5" customHeight="1">
      <c r="A1049" s="12" t="s">
        <v>14191</v>
      </c>
      <c r="B1049" s="12" t="str" cm="1">
        <f t="array" ref="B1049">_xlfn.REGEXEXTRACT(J1049, "eid=([^&amp;]+)", 2)</f>
        <v>2-s2.0-85056464728</v>
      </c>
      <c r="C1049" s="13">
        <v>0</v>
      </c>
      <c r="D1049" s="12" t="s">
        <v>14192</v>
      </c>
      <c r="E1049" s="12">
        <v>2018</v>
      </c>
      <c r="F1049" s="14" t="s">
        <v>8055</v>
      </c>
      <c r="G1049" s="12">
        <v>942</v>
      </c>
      <c r="H1049" s="12" t="s">
        <v>7969</v>
      </c>
      <c r="I1049" s="14" t="s">
        <v>7969</v>
      </c>
      <c r="J1049" s="14" t="s">
        <v>14193</v>
      </c>
      <c r="K1049" s="12" t="s">
        <v>7972</v>
      </c>
      <c r="L1049" s="12" t="s">
        <v>13352</v>
      </c>
      <c r="M1049" s="12" t="s">
        <v>7969</v>
      </c>
    </row>
    <row r="1050" spans="1:13" ht="22.5" customHeight="1">
      <c r="A1050" s="12" t="s">
        <v>14195</v>
      </c>
      <c r="B1050" s="12" t="str" cm="1">
        <f t="array" ref="B1050">_xlfn.REGEXEXTRACT(J1050, "eid=([^&amp;]+)", 2)</f>
        <v>2-s2.0-85054850048</v>
      </c>
      <c r="C1050" s="13">
        <v>0</v>
      </c>
      <c r="D1050" s="12" t="s">
        <v>14196</v>
      </c>
      <c r="E1050" s="12">
        <v>2018</v>
      </c>
      <c r="F1050" s="14" t="s">
        <v>8831</v>
      </c>
      <c r="G1050" s="12">
        <v>11118</v>
      </c>
      <c r="H1050" s="12" t="s">
        <v>7969</v>
      </c>
      <c r="I1050" s="14" t="s">
        <v>14197</v>
      </c>
      <c r="J1050" s="14" t="s">
        <v>14198</v>
      </c>
      <c r="K1050" s="12" t="s">
        <v>7972</v>
      </c>
      <c r="L1050" s="12" t="s">
        <v>13352</v>
      </c>
      <c r="M1050" s="12" t="s">
        <v>14199</v>
      </c>
    </row>
    <row r="1051" spans="1:13" ht="22.5" customHeight="1">
      <c r="A1051" s="12" t="s">
        <v>14201</v>
      </c>
      <c r="B1051" s="12" t="str" cm="1">
        <f t="array" ref="B1051">_xlfn.REGEXEXTRACT(J1051, "eid=([^&amp;]+)", 2)</f>
        <v>2-s2.0-85043303627</v>
      </c>
      <c r="C1051" s="13">
        <v>0</v>
      </c>
      <c r="D1051" s="12" t="s">
        <v>14202</v>
      </c>
      <c r="E1051" s="12">
        <v>2017</v>
      </c>
      <c r="F1051" s="14" t="s">
        <v>14203</v>
      </c>
      <c r="G1051" s="12">
        <v>2017</v>
      </c>
      <c r="H1051" s="12" t="s">
        <v>7969</v>
      </c>
      <c r="I1051" s="14" t="s">
        <v>14204</v>
      </c>
      <c r="J1051" s="14" t="s">
        <v>14205</v>
      </c>
      <c r="K1051" s="12" t="s">
        <v>7972</v>
      </c>
      <c r="L1051" s="12" t="s">
        <v>8102</v>
      </c>
      <c r="M1051" s="12" t="s">
        <v>14206</v>
      </c>
    </row>
    <row r="1052" spans="1:13" ht="22.5" customHeight="1">
      <c r="A1052" s="12" t="s">
        <v>14208</v>
      </c>
      <c r="B1052" s="12" t="str" cm="1">
        <f t="array" ref="B1052">_xlfn.REGEXEXTRACT(J1052, "eid=([^&amp;]+)", 2)</f>
        <v>2-s2.0-85067505230</v>
      </c>
      <c r="C1052" s="13">
        <v>0</v>
      </c>
      <c r="D1052" s="12" t="s">
        <v>14209</v>
      </c>
      <c r="E1052" s="12">
        <v>2018</v>
      </c>
      <c r="F1052" s="14" t="s">
        <v>14210</v>
      </c>
      <c r="G1052" s="12" t="s">
        <v>7969</v>
      </c>
      <c r="H1052" s="12" t="s">
        <v>7969</v>
      </c>
      <c r="I1052" s="14" t="s">
        <v>14211</v>
      </c>
      <c r="J1052" s="14" t="s">
        <v>14212</v>
      </c>
      <c r="K1052" s="12" t="s">
        <v>7972</v>
      </c>
      <c r="L1052" s="12" t="s">
        <v>8102</v>
      </c>
      <c r="M1052" s="12" t="s">
        <v>14213</v>
      </c>
    </row>
    <row r="1053" spans="1:13" ht="22.5" customHeight="1">
      <c r="A1053" s="12" t="s">
        <v>14215</v>
      </c>
      <c r="B1053" s="12" t="str" cm="1">
        <f t="array" ref="B1053">_xlfn.REGEXEXTRACT(J1053, "eid=([^&amp;]+)", 2)</f>
        <v>2-s2.0-85030239883</v>
      </c>
      <c r="C1053" s="13">
        <v>0</v>
      </c>
      <c r="D1053" s="12" t="s">
        <v>14216</v>
      </c>
      <c r="E1053" s="12">
        <v>2017</v>
      </c>
      <c r="F1053" s="14" t="s">
        <v>14216</v>
      </c>
      <c r="G1053" s="12" t="s">
        <v>7969</v>
      </c>
      <c r="H1053" s="12" t="s">
        <v>7969</v>
      </c>
      <c r="I1053" s="14" t="s">
        <v>7969</v>
      </c>
      <c r="J1053" s="14" t="s">
        <v>14217</v>
      </c>
      <c r="K1053" s="12" t="s">
        <v>7972</v>
      </c>
      <c r="L1053" s="12" t="s">
        <v>8102</v>
      </c>
      <c r="M1053" s="12" t="s">
        <v>7969</v>
      </c>
    </row>
    <row r="1054" spans="1:13" ht="22.5" customHeight="1">
      <c r="A1054" s="12" t="s">
        <v>14219</v>
      </c>
      <c r="B1054" s="12" t="str" cm="1">
        <f t="array" ref="B1054">_xlfn.REGEXEXTRACT(J1054, "eid=([^&amp;]+)", 2)</f>
        <v>2-s2.0-85061401888</v>
      </c>
      <c r="C1054" s="13">
        <v>0</v>
      </c>
      <c r="D1054" s="12" t="s">
        <v>14220</v>
      </c>
      <c r="E1054" s="12">
        <v>2019</v>
      </c>
      <c r="F1054" s="14" t="s">
        <v>8831</v>
      </c>
      <c r="G1054" s="12">
        <v>11398</v>
      </c>
      <c r="H1054" s="12" t="s">
        <v>7969</v>
      </c>
      <c r="I1054" s="14" t="s">
        <v>7969</v>
      </c>
      <c r="J1054" s="14" t="s">
        <v>14221</v>
      </c>
      <c r="K1054" s="12" t="s">
        <v>7972</v>
      </c>
      <c r="L1054" s="12" t="s">
        <v>13352</v>
      </c>
      <c r="M1054" s="12" t="s">
        <v>7969</v>
      </c>
    </row>
    <row r="1055" spans="1:13" ht="22.5" customHeight="1">
      <c r="A1055" s="12" t="s">
        <v>14223</v>
      </c>
      <c r="B1055" s="12" t="str" cm="1">
        <f t="array" ref="B1055">_xlfn.REGEXEXTRACT(J1055, "eid=([^&amp;]+)", 2)</f>
        <v>2-s2.0-85050924928</v>
      </c>
      <c r="C1055" s="13">
        <v>0</v>
      </c>
      <c r="D1055" s="12" t="s">
        <v>14224</v>
      </c>
      <c r="E1055" s="12">
        <v>2018</v>
      </c>
      <c r="F1055" s="14" t="s">
        <v>14225</v>
      </c>
      <c r="G1055" s="12">
        <v>2018</v>
      </c>
      <c r="H1055" s="12" t="s">
        <v>7969</v>
      </c>
      <c r="I1055" s="14" t="s">
        <v>14226</v>
      </c>
      <c r="J1055" s="14" t="s">
        <v>14227</v>
      </c>
      <c r="K1055" s="12" t="s">
        <v>7972</v>
      </c>
      <c r="L1055" s="12" t="s">
        <v>8102</v>
      </c>
      <c r="M1055" s="12" t="s">
        <v>14228</v>
      </c>
    </row>
    <row r="1056" spans="1:13" ht="22.5" customHeight="1">
      <c r="A1056" s="12" t="s">
        <v>14230</v>
      </c>
      <c r="B1056" s="12" t="str" cm="1">
        <f t="array" ref="B1056">_xlfn.REGEXEXTRACT(J1056, "eid=([^&amp;]+)", 2)</f>
        <v>2-s2.0-85061308740</v>
      </c>
      <c r="C1056" s="13">
        <v>0</v>
      </c>
      <c r="D1056" s="12" t="s">
        <v>14231</v>
      </c>
      <c r="E1056" s="12">
        <v>2018</v>
      </c>
      <c r="F1056" s="14" t="s">
        <v>14232</v>
      </c>
      <c r="G1056" s="12" t="s">
        <v>7969</v>
      </c>
      <c r="H1056" s="12" t="s">
        <v>7969</v>
      </c>
      <c r="I1056" s="14" t="s">
        <v>12852</v>
      </c>
      <c r="J1056" s="14" t="s">
        <v>14233</v>
      </c>
      <c r="K1056" s="12" t="s">
        <v>7972</v>
      </c>
      <c r="L1056" s="12" t="s">
        <v>10237</v>
      </c>
      <c r="M1056" s="12" t="s">
        <v>7969</v>
      </c>
    </row>
    <row r="1057" spans="1:13" ht="22.5" customHeight="1">
      <c r="A1057" s="12" t="s">
        <v>14235</v>
      </c>
      <c r="B1057" s="12" t="str" cm="1">
        <f t="array" ref="B1057">_xlfn.REGEXEXTRACT(J1057, "eid=([^&amp;]+)", 2)</f>
        <v>2-s2.0-85070802347</v>
      </c>
      <c r="C1057" s="13">
        <v>0</v>
      </c>
      <c r="D1057" s="12" t="s">
        <v>14236</v>
      </c>
      <c r="E1057" s="12">
        <v>2018</v>
      </c>
      <c r="F1057" s="14" t="s">
        <v>14237</v>
      </c>
      <c r="G1057" s="12" t="s">
        <v>7969</v>
      </c>
      <c r="H1057" s="12" t="s">
        <v>7969</v>
      </c>
      <c r="I1057" s="14" t="s">
        <v>14238</v>
      </c>
      <c r="J1057" s="14" t="s">
        <v>14239</v>
      </c>
      <c r="K1057" s="12" t="s">
        <v>7972</v>
      </c>
      <c r="L1057" s="12" t="s">
        <v>8102</v>
      </c>
      <c r="M1057" s="12" t="s">
        <v>14240</v>
      </c>
    </row>
    <row r="1058" spans="1:13" ht="22.5" customHeight="1">
      <c r="A1058" s="12" t="s">
        <v>14242</v>
      </c>
      <c r="B1058" s="12" t="str" cm="1">
        <f t="array" ref="B1058">_xlfn.REGEXEXTRACT(J1058, "eid=([^&amp;]+)", 2)</f>
        <v>2-s2.0-85062401754</v>
      </c>
      <c r="C1058" s="13">
        <v>0</v>
      </c>
      <c r="D1058" s="12" t="s">
        <v>14243</v>
      </c>
      <c r="E1058" s="12">
        <v>2018</v>
      </c>
      <c r="F1058" s="14" t="s">
        <v>14244</v>
      </c>
      <c r="G1058" s="12" t="s">
        <v>7969</v>
      </c>
      <c r="H1058" s="12" t="s">
        <v>7969</v>
      </c>
      <c r="I1058" s="14" t="s">
        <v>14245</v>
      </c>
      <c r="J1058" s="14" t="s">
        <v>14246</v>
      </c>
      <c r="K1058" s="12" t="s">
        <v>7972</v>
      </c>
      <c r="L1058" s="12" t="s">
        <v>8102</v>
      </c>
      <c r="M1058" s="12" t="s">
        <v>14247</v>
      </c>
    </row>
    <row r="1059" spans="1:13" ht="22.5" customHeight="1">
      <c r="A1059" s="12" t="s">
        <v>14249</v>
      </c>
      <c r="B1059" s="12" t="str" cm="1">
        <f t="array" ref="B1059">_xlfn.REGEXEXTRACT(J1059, "eid=([^&amp;]+)", 2)</f>
        <v>2-s2.0-85053859911</v>
      </c>
      <c r="C1059" s="13">
        <v>0</v>
      </c>
      <c r="D1059" s="12" t="s">
        <v>14250</v>
      </c>
      <c r="E1059" s="12">
        <v>2018</v>
      </c>
      <c r="F1059" s="14" t="s">
        <v>8831</v>
      </c>
      <c r="G1059" s="12">
        <v>11065</v>
      </c>
      <c r="H1059" s="12" t="s">
        <v>7969</v>
      </c>
      <c r="I1059" s="14" t="s">
        <v>14251</v>
      </c>
      <c r="J1059" s="14" t="s">
        <v>14252</v>
      </c>
      <c r="K1059" s="12" t="s">
        <v>7972</v>
      </c>
      <c r="L1059" s="12" t="s">
        <v>13352</v>
      </c>
      <c r="M1059" s="12" t="s">
        <v>14253</v>
      </c>
    </row>
    <row r="1060" spans="1:13" ht="22.5" customHeight="1">
      <c r="A1060" s="12" t="s">
        <v>14255</v>
      </c>
      <c r="B1060" s="12" t="str" cm="1">
        <f t="array" ref="B1060">_xlfn.REGEXEXTRACT(J1060, "eid=([^&amp;]+)", 2)</f>
        <v>2-s2.0-85028441582</v>
      </c>
      <c r="C1060" s="13">
        <v>0</v>
      </c>
      <c r="D1060" s="12" t="s">
        <v>14256</v>
      </c>
      <c r="E1060" s="12">
        <v>2018</v>
      </c>
      <c r="F1060" s="14" t="s">
        <v>11714</v>
      </c>
      <c r="G1060" s="12">
        <v>83</v>
      </c>
      <c r="H1060" s="12" t="s">
        <v>7969</v>
      </c>
      <c r="I1060" s="14" t="s">
        <v>14257</v>
      </c>
      <c r="J1060" s="14" t="s">
        <v>14258</v>
      </c>
      <c r="K1060" s="12" t="s">
        <v>7972</v>
      </c>
      <c r="L1060" s="12" t="s">
        <v>7985</v>
      </c>
      <c r="M1060" s="12" t="s">
        <v>14259</v>
      </c>
    </row>
    <row r="1061" spans="1:13" ht="22.5" customHeight="1">
      <c r="A1061" s="12" t="s">
        <v>14261</v>
      </c>
      <c r="B1061" s="12" t="str" cm="1">
        <f t="array" ref="B1061">_xlfn.REGEXEXTRACT(J1061, "eid=([^&amp;]+)", 2)</f>
        <v>2-s2.0-85055498409</v>
      </c>
      <c r="C1061" s="13">
        <v>0</v>
      </c>
      <c r="D1061" s="12" t="s">
        <v>14262</v>
      </c>
      <c r="E1061" s="12">
        <v>2017</v>
      </c>
      <c r="F1061" s="14" t="s">
        <v>14263</v>
      </c>
      <c r="G1061" s="12">
        <v>3</v>
      </c>
      <c r="H1061" s="12" t="s">
        <v>7969</v>
      </c>
      <c r="I1061" s="14" t="s">
        <v>14264</v>
      </c>
      <c r="J1061" s="14" t="s">
        <v>14265</v>
      </c>
      <c r="K1061" s="12" t="s">
        <v>7972</v>
      </c>
      <c r="L1061" s="12" t="s">
        <v>13641</v>
      </c>
      <c r="M1061" s="12" t="s">
        <v>7969</v>
      </c>
    </row>
    <row r="1062" spans="1:13" ht="22.5" customHeight="1">
      <c r="A1062" s="12" t="s">
        <v>14267</v>
      </c>
      <c r="B1062" s="12" t="str" cm="1">
        <f t="array" ref="B1062">_xlfn.REGEXEXTRACT(J1062, "eid=([^&amp;]+)", 2)</f>
        <v>2-s2.0-85059930173</v>
      </c>
      <c r="C1062" s="13">
        <v>0</v>
      </c>
      <c r="D1062" s="12" t="s">
        <v>14268</v>
      </c>
      <c r="E1062" s="12">
        <v>2018</v>
      </c>
      <c r="F1062" s="14" t="s">
        <v>14269</v>
      </c>
      <c r="G1062" s="12" t="s">
        <v>7969</v>
      </c>
      <c r="H1062" s="12" t="s">
        <v>7969</v>
      </c>
      <c r="I1062" s="14" t="s">
        <v>14270</v>
      </c>
      <c r="J1062" s="14" t="s">
        <v>14271</v>
      </c>
      <c r="K1062" s="12" t="s">
        <v>7972</v>
      </c>
      <c r="L1062" s="12" t="s">
        <v>8102</v>
      </c>
      <c r="M1062" s="12" t="s">
        <v>14272</v>
      </c>
    </row>
    <row r="1063" spans="1:13" ht="22.5" customHeight="1">
      <c r="A1063" s="12" t="s">
        <v>14274</v>
      </c>
      <c r="B1063" s="12" t="str" cm="1">
        <f t="array" ref="B1063">_xlfn.REGEXEXTRACT(J1063, "eid=([^&amp;]+)", 2)</f>
        <v>2-s2.0-85035085696</v>
      </c>
      <c r="C1063" s="13">
        <v>0</v>
      </c>
      <c r="D1063" s="12" t="s">
        <v>14275</v>
      </c>
      <c r="E1063" s="12">
        <v>2017</v>
      </c>
      <c r="F1063" s="14" t="s">
        <v>14276</v>
      </c>
      <c r="G1063" s="12">
        <v>40</v>
      </c>
      <c r="H1063" s="12">
        <v>10</v>
      </c>
      <c r="I1063" s="14" t="s">
        <v>14277</v>
      </c>
      <c r="J1063" s="14" t="s">
        <v>14278</v>
      </c>
      <c r="K1063" s="12" t="s">
        <v>14279</v>
      </c>
      <c r="L1063" s="12" t="s">
        <v>14280</v>
      </c>
      <c r="M1063" s="12" t="s">
        <v>14281</v>
      </c>
    </row>
    <row r="1064" spans="1:13" ht="22.5" customHeight="1">
      <c r="A1064" s="12" t="s">
        <v>14283</v>
      </c>
      <c r="B1064" s="12" t="str" cm="1">
        <f t="array" ref="B1064">_xlfn.REGEXEXTRACT(J1064, "eid=([^&amp;]+)", 2)</f>
        <v>2-s2.0-85055252265</v>
      </c>
      <c r="C1064" s="13">
        <v>0</v>
      </c>
      <c r="D1064" s="12" t="s">
        <v>14284</v>
      </c>
      <c r="E1064" s="12">
        <v>2018</v>
      </c>
      <c r="F1064" s="14" t="s">
        <v>11083</v>
      </c>
      <c r="G1064" s="12">
        <v>96</v>
      </c>
      <c r="H1064" s="12">
        <v>18</v>
      </c>
      <c r="I1064" s="14" t="s">
        <v>14285</v>
      </c>
      <c r="J1064" s="14" t="s">
        <v>14286</v>
      </c>
      <c r="K1064" s="12" t="s">
        <v>7972</v>
      </c>
      <c r="L1064" s="12" t="s">
        <v>11086</v>
      </c>
      <c r="M1064" s="12" t="s">
        <v>7969</v>
      </c>
    </row>
    <row r="1065" spans="1:13" ht="22.5" customHeight="1">
      <c r="A1065" s="12" t="s">
        <v>14288</v>
      </c>
      <c r="B1065" s="12" t="str" cm="1">
        <f t="array" ref="B1065">_xlfn.REGEXEXTRACT(J1065, "eid=([^&amp;]+)", 2)</f>
        <v>2-s2.0-85037034170</v>
      </c>
      <c r="C1065" s="13">
        <v>0</v>
      </c>
      <c r="D1065" s="12" t="s">
        <v>14289</v>
      </c>
      <c r="E1065" s="12">
        <v>2017</v>
      </c>
      <c r="F1065" s="14" t="s">
        <v>14290</v>
      </c>
      <c r="G1065" s="12">
        <v>8</v>
      </c>
      <c r="H1065" s="12">
        <v>6</v>
      </c>
      <c r="I1065" s="14" t="s">
        <v>14291</v>
      </c>
      <c r="J1065" s="14" t="s">
        <v>14292</v>
      </c>
      <c r="K1065" s="12" t="s">
        <v>7972</v>
      </c>
      <c r="L1065" s="12" t="s">
        <v>8102</v>
      </c>
      <c r="M1065" s="12" t="s">
        <v>14293</v>
      </c>
    </row>
    <row r="1066" spans="1:13" ht="22.5" customHeight="1">
      <c r="A1066" s="12" t="s">
        <v>14295</v>
      </c>
      <c r="B1066" s="12" t="str" cm="1">
        <f t="array" ref="B1066">_xlfn.REGEXEXTRACT(J1066, "eid=([^&amp;]+)", 2)</f>
        <v>2-s2.0-85050658189</v>
      </c>
      <c r="C1066" s="13">
        <v>0</v>
      </c>
      <c r="D1066" s="12" t="s">
        <v>14296</v>
      </c>
      <c r="E1066" s="12">
        <v>2017</v>
      </c>
      <c r="F1066" s="14" t="s">
        <v>14297</v>
      </c>
      <c r="G1066" s="12">
        <v>2018</v>
      </c>
      <c r="H1066" s="12" t="s">
        <v>7969</v>
      </c>
      <c r="I1066" s="14" t="s">
        <v>14298</v>
      </c>
      <c r="J1066" s="14" t="s">
        <v>14299</v>
      </c>
      <c r="K1066" s="12" t="s">
        <v>7972</v>
      </c>
      <c r="L1066" s="12" t="s">
        <v>8102</v>
      </c>
      <c r="M1066" s="12" t="s">
        <v>14300</v>
      </c>
    </row>
    <row r="1067" spans="1:13" ht="22.5" customHeight="1">
      <c r="A1067" s="12" t="s">
        <v>14302</v>
      </c>
      <c r="B1067" s="12" t="str" cm="1">
        <f t="array" ref="B1067">_xlfn.REGEXEXTRACT(J1067, "eid=([^&amp;]+)", 2)</f>
        <v>2-s2.0-85059826938</v>
      </c>
      <c r="C1067" s="13">
        <v>0</v>
      </c>
      <c r="D1067" s="12" t="s">
        <v>14303</v>
      </c>
      <c r="E1067" s="12">
        <v>2017</v>
      </c>
      <c r="F1067" s="14" t="s">
        <v>14304</v>
      </c>
      <c r="G1067" s="12">
        <v>20</v>
      </c>
      <c r="H1067" s="12">
        <v>11</v>
      </c>
      <c r="I1067" s="14" t="s">
        <v>14305</v>
      </c>
      <c r="J1067" s="14" t="s">
        <v>14306</v>
      </c>
      <c r="K1067" s="12" t="s">
        <v>7972</v>
      </c>
      <c r="L1067" s="12" t="s">
        <v>14307</v>
      </c>
      <c r="M1067" s="12" t="s">
        <v>7969</v>
      </c>
    </row>
    <row r="1068" spans="1:13" ht="22.5" customHeight="1">
      <c r="A1068" s="12" t="s">
        <v>14309</v>
      </c>
      <c r="B1068" s="12" t="str" cm="1">
        <f t="array" ref="B1068">_xlfn.REGEXEXTRACT(J1068, "eid=([^&amp;]+)", 2)</f>
        <v>2-s2.0-85058567215</v>
      </c>
      <c r="C1068" s="13">
        <v>0</v>
      </c>
      <c r="D1068" s="12" t="s">
        <v>14310</v>
      </c>
      <c r="E1068" s="12">
        <v>2018</v>
      </c>
      <c r="F1068" s="14" t="s">
        <v>8328</v>
      </c>
      <c r="G1068" s="12" t="s">
        <v>7969</v>
      </c>
      <c r="H1068" s="12" t="s">
        <v>7969</v>
      </c>
      <c r="I1068" s="14" t="s">
        <v>14311</v>
      </c>
      <c r="J1068" s="14" t="s">
        <v>14312</v>
      </c>
      <c r="K1068" s="12" t="s">
        <v>7972</v>
      </c>
      <c r="L1068" s="12" t="s">
        <v>8324</v>
      </c>
      <c r="M1068" s="12" t="s">
        <v>14313</v>
      </c>
    </row>
    <row r="1069" spans="1:13" ht="22.5" customHeight="1">
      <c r="A1069" s="12" t="s">
        <v>14315</v>
      </c>
      <c r="B1069" s="12" t="str" cm="1">
        <f t="array" ref="B1069">_xlfn.REGEXEXTRACT(J1069, "eid=([^&amp;]+)", 2)</f>
        <v>2-s2.0-85066120438</v>
      </c>
      <c r="C1069" s="13">
        <v>0</v>
      </c>
      <c r="D1069" s="12" t="s">
        <v>14316</v>
      </c>
      <c r="E1069" s="12">
        <v>2017</v>
      </c>
      <c r="F1069" s="14" t="s">
        <v>12942</v>
      </c>
      <c r="G1069" s="12">
        <v>47</v>
      </c>
      <c r="H1069" s="12" t="s">
        <v>7969</v>
      </c>
      <c r="I1069" s="14" t="s">
        <v>7969</v>
      </c>
      <c r="J1069" s="14" t="s">
        <v>14317</v>
      </c>
      <c r="K1069" s="12" t="s">
        <v>7972</v>
      </c>
      <c r="L1069" s="12" t="s">
        <v>13326</v>
      </c>
      <c r="M1069" s="12" t="s">
        <v>7969</v>
      </c>
    </row>
    <row r="1070" spans="1:13" ht="22.5" customHeight="1">
      <c r="A1070" s="12" t="s">
        <v>14319</v>
      </c>
      <c r="B1070" s="12" t="str" cm="1">
        <f t="array" ref="B1070">_xlfn.REGEXEXTRACT(J1070, "eid=([^&amp;]+)", 2)</f>
        <v>2-s2.0-85043781838</v>
      </c>
      <c r="C1070" s="13">
        <v>0</v>
      </c>
      <c r="D1070" s="12" t="s">
        <v>14320</v>
      </c>
      <c r="E1070" s="12">
        <v>2018</v>
      </c>
      <c r="F1070" s="14" t="s">
        <v>14321</v>
      </c>
      <c r="G1070" s="12">
        <v>24</v>
      </c>
      <c r="H1070" s="12">
        <v>1</v>
      </c>
      <c r="I1070" s="14" t="s">
        <v>14322</v>
      </c>
      <c r="J1070" s="14" t="s">
        <v>14323</v>
      </c>
      <c r="K1070" s="12" t="s">
        <v>7972</v>
      </c>
      <c r="L1070" s="12" t="s">
        <v>9617</v>
      </c>
    </row>
    <row r="1071" spans="1:13" ht="22.5" customHeight="1">
      <c r="A1071" s="12" t="s">
        <v>14325</v>
      </c>
      <c r="B1071" s="12" t="str" cm="1">
        <f t="array" ref="B1071">_xlfn.REGEXEXTRACT(J1071, "eid=([^&amp;]+)", 2)</f>
        <v>2-s2.0-85055042445</v>
      </c>
      <c r="C1071" s="13">
        <v>0</v>
      </c>
      <c r="D1071" s="12" t="s">
        <v>14326</v>
      </c>
      <c r="E1071" s="12">
        <v>2017</v>
      </c>
      <c r="F1071" s="14" t="s">
        <v>14327</v>
      </c>
      <c r="G1071" s="12">
        <v>1</v>
      </c>
      <c r="H1071" s="12" t="s">
        <v>7969</v>
      </c>
      <c r="I1071" s="14" t="s">
        <v>14328</v>
      </c>
      <c r="J1071" s="14" t="s">
        <v>14329</v>
      </c>
      <c r="K1071" s="12" t="s">
        <v>7972</v>
      </c>
      <c r="L1071" s="12" t="s">
        <v>14330</v>
      </c>
      <c r="M1071" s="12" t="s">
        <v>7969</v>
      </c>
    </row>
    <row r="1072" spans="1:13" ht="22.5" customHeight="1">
      <c r="A1072" s="12" t="s">
        <v>14332</v>
      </c>
      <c r="B1072" s="12" t="str" cm="1">
        <f t="array" ref="B1072">_xlfn.REGEXEXTRACT(J1072, "eid=([^&amp;]+)", 2)</f>
        <v>2-s2.0-85061494181</v>
      </c>
      <c r="C1072" s="13">
        <v>0</v>
      </c>
      <c r="D1072" s="12" t="s">
        <v>14333</v>
      </c>
      <c r="E1072" s="12">
        <v>2018</v>
      </c>
      <c r="F1072" s="14" t="s">
        <v>14334</v>
      </c>
      <c r="G1072" s="12" t="s">
        <v>7969</v>
      </c>
      <c r="H1072" s="12" t="s">
        <v>7969</v>
      </c>
      <c r="I1072" s="14" t="s">
        <v>14335</v>
      </c>
      <c r="J1072" s="14" t="s">
        <v>14336</v>
      </c>
      <c r="K1072" s="12" t="s">
        <v>7972</v>
      </c>
      <c r="L1072" s="12" t="s">
        <v>8102</v>
      </c>
      <c r="M1072" s="12" t="s">
        <v>14337</v>
      </c>
    </row>
    <row r="1073" spans="1:13" ht="22.5" customHeight="1">
      <c r="A1073" s="12" t="s">
        <v>14339</v>
      </c>
      <c r="B1073" s="12" t="str" cm="1">
        <f t="array" ref="B1073">_xlfn.REGEXEXTRACT(J1073, "eid=([^&amp;]+)", 2)</f>
        <v>2-s2.0-85016221020</v>
      </c>
      <c r="C1073" s="13">
        <v>0</v>
      </c>
      <c r="D1073" s="12" t="s">
        <v>14340</v>
      </c>
      <c r="E1073" s="12">
        <v>2017</v>
      </c>
      <c r="F1073" s="14" t="s">
        <v>14341</v>
      </c>
      <c r="G1073" s="12" t="s">
        <v>7969</v>
      </c>
      <c r="H1073" s="12" t="s">
        <v>7969</v>
      </c>
      <c r="I1073" s="14" t="s">
        <v>14342</v>
      </c>
      <c r="J1073" s="14" t="s">
        <v>14343</v>
      </c>
      <c r="K1073" s="12" t="s">
        <v>7972</v>
      </c>
      <c r="L1073" s="12" t="s">
        <v>8102</v>
      </c>
      <c r="M1073" s="12" t="s">
        <v>14344</v>
      </c>
    </row>
    <row r="1074" spans="1:13" ht="22.5" customHeight="1">
      <c r="A1074" s="12" t="s">
        <v>14346</v>
      </c>
      <c r="B1074" s="12" t="str" cm="1">
        <f t="array" ref="B1074">_xlfn.REGEXEXTRACT(J1074, "eid=([^&amp;]+)", 2)</f>
        <v>2-s2.0-85056787409</v>
      </c>
      <c r="C1074" s="13">
        <v>0</v>
      </c>
      <c r="D1074" s="12" t="s">
        <v>14347</v>
      </c>
      <c r="E1074" s="12">
        <v>2018</v>
      </c>
      <c r="F1074" s="14" t="s">
        <v>9537</v>
      </c>
      <c r="G1074" s="12" t="s">
        <v>7969</v>
      </c>
      <c r="H1074" s="12" t="s">
        <v>7969</v>
      </c>
      <c r="I1074" s="14" t="s">
        <v>14348</v>
      </c>
      <c r="J1074" s="14" t="s">
        <v>14349</v>
      </c>
      <c r="K1074" s="12" t="s">
        <v>7972</v>
      </c>
      <c r="L1074" s="12" t="s">
        <v>8324</v>
      </c>
    </row>
    <row r="1075" spans="1:13" ht="22.5" customHeight="1">
      <c r="A1075" s="12" t="s">
        <v>14351</v>
      </c>
      <c r="B1075" s="12" t="str" cm="1">
        <f t="array" ref="B1075">_xlfn.REGEXEXTRACT(J1075, "eid=([^&amp;]+)", 2)</f>
        <v>2-s2.0-85048962102</v>
      </c>
      <c r="C1075" s="13">
        <v>0</v>
      </c>
      <c r="D1075" s="12" t="s">
        <v>14352</v>
      </c>
      <c r="E1075" s="12">
        <v>2018</v>
      </c>
      <c r="F1075" s="14" t="s">
        <v>11573</v>
      </c>
      <c r="G1075" s="12">
        <v>34</v>
      </c>
      <c r="H1075" s="12">
        <v>5</v>
      </c>
      <c r="I1075" s="14" t="s">
        <v>14353</v>
      </c>
      <c r="J1075" s="14" t="s">
        <v>14354</v>
      </c>
      <c r="K1075" s="12" t="s">
        <v>7972</v>
      </c>
      <c r="L1075" s="12" t="s">
        <v>8027</v>
      </c>
    </row>
    <row r="1076" spans="1:13" ht="22.5" customHeight="1">
      <c r="A1076" s="12" t="s">
        <v>14356</v>
      </c>
      <c r="B1076" s="12" t="str" cm="1">
        <f t="array" ref="B1076">_xlfn.REGEXEXTRACT(J1076, "eid=([^&amp;]+)", 2)</f>
        <v>2-s2.0-85048433500</v>
      </c>
      <c r="C1076" s="13">
        <v>0</v>
      </c>
      <c r="D1076" s="12" t="s">
        <v>14357</v>
      </c>
      <c r="E1076" s="12">
        <v>2017</v>
      </c>
      <c r="F1076" s="14" t="s">
        <v>14358</v>
      </c>
      <c r="G1076" s="12">
        <v>2017</v>
      </c>
      <c r="H1076" s="12" t="s">
        <v>7969</v>
      </c>
      <c r="I1076" s="14" t="s">
        <v>14359</v>
      </c>
      <c r="J1076" s="14" t="s">
        <v>14360</v>
      </c>
      <c r="K1076" s="12" t="s">
        <v>7972</v>
      </c>
      <c r="L1076" s="12" t="s">
        <v>14361</v>
      </c>
      <c r="M1076" s="12" t="s">
        <v>7969</v>
      </c>
    </row>
    <row r="1077" spans="1:13" ht="22.5" customHeight="1">
      <c r="A1077" s="12" t="s">
        <v>14363</v>
      </c>
      <c r="B1077" s="12" t="str" cm="1">
        <f t="array" ref="B1077">_xlfn.REGEXEXTRACT(J1077, "eid=([^&amp;]+)", 2)</f>
        <v>2-s2.0-85051436080</v>
      </c>
      <c r="C1077" s="13">
        <v>0</v>
      </c>
      <c r="D1077" s="12" t="s">
        <v>14364</v>
      </c>
      <c r="E1077" s="12">
        <v>2018</v>
      </c>
      <c r="F1077" s="14" t="s">
        <v>8328</v>
      </c>
      <c r="G1077" s="12" t="s">
        <v>7969</v>
      </c>
      <c r="H1077" s="12" t="s">
        <v>7969</v>
      </c>
      <c r="I1077" s="14" t="s">
        <v>14365</v>
      </c>
      <c r="J1077" s="14" t="s">
        <v>14366</v>
      </c>
      <c r="K1077" s="12" t="s">
        <v>7972</v>
      </c>
      <c r="L1077" s="12" t="s">
        <v>8324</v>
      </c>
      <c r="M1077" s="12" t="s">
        <v>14367</v>
      </c>
    </row>
    <row r="1078" spans="1:13" ht="22.5" customHeight="1">
      <c r="A1078" s="12" t="s">
        <v>14368</v>
      </c>
      <c r="B1078" s="12" t="e" cm="1" vm="1">
        <f t="array" ref="B1078">_xlfn.REGEXEXTRACT(J1078, "eid=([^&amp;]+)", 2)</f>
        <v>#N/A</v>
      </c>
      <c r="C1078" s="13">
        <v>0</v>
      </c>
      <c r="D1078" s="12" t="s">
        <v>14369</v>
      </c>
      <c r="E1078" s="12"/>
      <c r="F1078" s="14"/>
      <c r="G1078" s="12"/>
      <c r="H1078" s="12"/>
      <c r="I1078" s="14"/>
      <c r="J1078" s="14"/>
      <c r="K1078" s="12"/>
      <c r="L1078" s="12"/>
    </row>
    <row r="1079" spans="1:13" ht="22.5" customHeight="1">
      <c r="A1079" s="12" t="s">
        <v>14371</v>
      </c>
      <c r="B1079" s="12" t="str" cm="1">
        <f t="array" ref="B1079">_xlfn.REGEXEXTRACT(J1079, "eid=([^&amp;]+)", 2)</f>
        <v>2-s2.0-84964018552</v>
      </c>
      <c r="C1079" s="13">
        <v>0</v>
      </c>
      <c r="D1079" s="12" t="s">
        <v>14372</v>
      </c>
      <c r="E1079" s="12">
        <v>2017</v>
      </c>
      <c r="F1079" s="14" t="s">
        <v>8043</v>
      </c>
      <c r="G1079" s="12">
        <v>76</v>
      </c>
      <c r="H1079" s="12">
        <v>4</v>
      </c>
      <c r="I1079" s="14" t="s">
        <v>14373</v>
      </c>
      <c r="J1079" s="14" t="s">
        <v>14374</v>
      </c>
      <c r="K1079" s="12" t="s">
        <v>7972</v>
      </c>
      <c r="L1079" s="12" t="s">
        <v>13326</v>
      </c>
      <c r="M1079" s="12" t="s">
        <v>14375</v>
      </c>
    </row>
    <row r="1080" spans="1:13" ht="22.5" customHeight="1">
      <c r="A1080" s="12" t="s">
        <v>14377</v>
      </c>
      <c r="B1080" s="12" t="str" cm="1">
        <f t="array" ref="B1080">_xlfn.REGEXEXTRACT(J1080, "eid=([^&amp;]+)", 2)</f>
        <v>2-s2.0-85031416571</v>
      </c>
      <c r="C1080" s="13">
        <v>0</v>
      </c>
      <c r="D1080" s="12" t="s">
        <v>14378</v>
      </c>
      <c r="E1080" s="12">
        <v>2018</v>
      </c>
      <c r="F1080" s="14" t="s">
        <v>12276</v>
      </c>
      <c r="G1080" s="12">
        <v>654</v>
      </c>
      <c r="H1080" s="12" t="s">
        <v>7969</v>
      </c>
      <c r="I1080" s="14" t="s">
        <v>14379</v>
      </c>
      <c r="J1080" s="14" t="s">
        <v>14380</v>
      </c>
      <c r="K1080" s="12" t="s">
        <v>7972</v>
      </c>
      <c r="L1080" s="12" t="s">
        <v>13352</v>
      </c>
      <c r="M1080" s="12" t="s">
        <v>14381</v>
      </c>
    </row>
    <row r="1081" spans="1:13" ht="22.5" customHeight="1">
      <c r="A1081" s="12" t="s">
        <v>14383</v>
      </c>
      <c r="B1081" s="12" t="str" cm="1">
        <f t="array" ref="B1081">_xlfn.REGEXEXTRACT(J1081, "eid=([^&amp;]+)", 2)</f>
        <v>2-s2.0-85045885950</v>
      </c>
      <c r="C1081" s="13">
        <v>0</v>
      </c>
      <c r="D1081" s="12" t="s">
        <v>14384</v>
      </c>
      <c r="E1081" s="12">
        <v>2017</v>
      </c>
      <c r="F1081" s="14" t="s">
        <v>14385</v>
      </c>
      <c r="G1081" s="12">
        <v>2017</v>
      </c>
      <c r="H1081" s="12" t="s">
        <v>7969</v>
      </c>
      <c r="I1081" s="14" t="s">
        <v>14386</v>
      </c>
      <c r="J1081" s="14" t="s">
        <v>14387</v>
      </c>
      <c r="K1081" s="12" t="s">
        <v>7972</v>
      </c>
      <c r="L1081" s="12" t="s">
        <v>8078</v>
      </c>
      <c r="M1081" s="12" t="s">
        <v>14388</v>
      </c>
    </row>
    <row r="1082" spans="1:13" ht="22.5" customHeight="1">
      <c r="A1082" s="12" t="s">
        <v>14389</v>
      </c>
      <c r="B1082" s="12" t="e" cm="1" vm="1">
        <f t="array" ref="B1082">_xlfn.REGEXEXTRACT(J1082, "eid=([^&amp;]+)", 2)</f>
        <v>#N/A</v>
      </c>
      <c r="C1082" s="13">
        <v>0</v>
      </c>
      <c r="D1082" s="12" t="s">
        <v>14390</v>
      </c>
      <c r="E1082" s="12"/>
      <c r="F1082" s="14"/>
      <c r="G1082" s="12"/>
      <c r="H1082" s="12"/>
      <c r="I1082" s="14"/>
      <c r="J1082" s="14"/>
      <c r="K1082" s="12"/>
      <c r="L1082" s="12"/>
    </row>
    <row r="1083" spans="1:13" ht="22.5" customHeight="1">
      <c r="A1083" s="12" t="s">
        <v>14392</v>
      </c>
      <c r="B1083" s="12" t="str" cm="1">
        <f t="array" ref="B1083">_xlfn.REGEXEXTRACT(J1083, "eid=([^&amp;]+)", 2)</f>
        <v>2-s2.0-85034743691</v>
      </c>
      <c r="C1083" s="13">
        <v>0</v>
      </c>
      <c r="D1083" s="12" t="s">
        <v>14393</v>
      </c>
      <c r="E1083" s="12">
        <v>2017</v>
      </c>
      <c r="F1083" s="14" t="s">
        <v>14393</v>
      </c>
      <c r="G1083" s="12" t="s">
        <v>7969</v>
      </c>
      <c r="H1083" s="12" t="s">
        <v>7969</v>
      </c>
      <c r="I1083" s="14" t="s">
        <v>7969</v>
      </c>
      <c r="J1083" s="14" t="s">
        <v>14394</v>
      </c>
      <c r="K1083" s="12" t="s">
        <v>7972</v>
      </c>
      <c r="L1083" s="12" t="s">
        <v>8102</v>
      </c>
      <c r="M1083" s="12" t="s">
        <v>7969</v>
      </c>
    </row>
    <row r="1084" spans="1:13" ht="22.5" customHeight="1">
      <c r="A1084" s="12" t="s">
        <v>14396</v>
      </c>
      <c r="B1084" s="12" t="str" cm="1">
        <f t="array" ref="B1084">_xlfn.REGEXEXTRACT(J1084, "eid=([^&amp;]+)", 2)</f>
        <v>2-s2.0-84925534015</v>
      </c>
      <c r="C1084" s="13">
        <v>0</v>
      </c>
      <c r="D1084" s="12" t="s">
        <v>14397</v>
      </c>
      <c r="E1084" s="12">
        <v>2015</v>
      </c>
      <c r="F1084" s="14" t="s">
        <v>7975</v>
      </c>
      <c r="G1084" s="12">
        <v>18</v>
      </c>
      <c r="H1084" s="12">
        <v>1</v>
      </c>
      <c r="I1084" s="14" t="s">
        <v>14398</v>
      </c>
      <c r="J1084" s="14" t="s">
        <v>14399</v>
      </c>
      <c r="K1084" s="12" t="s">
        <v>7972</v>
      </c>
      <c r="L1084" s="12" t="s">
        <v>14400</v>
      </c>
      <c r="M1084" s="12" t="s">
        <v>14401</v>
      </c>
    </row>
    <row r="1085" spans="1:13" ht="22.5" customHeight="1">
      <c r="A1085" s="12" t="s">
        <v>14403</v>
      </c>
      <c r="B1085" s="12" t="str" cm="1">
        <f t="array" ref="B1085">_xlfn.REGEXEXTRACT(J1085, "eid=([^&amp;]+)", 2)</f>
        <v>2-s2.0-84991829717</v>
      </c>
      <c r="C1085" s="13">
        <v>0</v>
      </c>
      <c r="D1085" s="12" t="s">
        <v>14404</v>
      </c>
      <c r="E1085" s="12">
        <v>2016</v>
      </c>
      <c r="F1085" s="14" t="s">
        <v>14405</v>
      </c>
      <c r="G1085" s="12" t="s">
        <v>7969</v>
      </c>
      <c r="H1085" s="12" t="s">
        <v>7969</v>
      </c>
      <c r="I1085" s="14" t="s">
        <v>14406</v>
      </c>
      <c r="J1085" s="14" t="s">
        <v>14407</v>
      </c>
      <c r="K1085" s="12" t="s">
        <v>7972</v>
      </c>
      <c r="L1085" s="12" t="s">
        <v>8102</v>
      </c>
      <c r="M1085" s="12" t="s">
        <v>14408</v>
      </c>
    </row>
    <row r="1086" spans="1:13" ht="22.5" customHeight="1">
      <c r="A1086" s="12" t="s">
        <v>14410</v>
      </c>
      <c r="B1086" s="12" t="str" cm="1">
        <f t="array" ref="B1086">_xlfn.REGEXEXTRACT(J1086, "eid=([^&amp;]+)", 2)</f>
        <v>2-s2.0-84964765917</v>
      </c>
      <c r="C1086" s="13">
        <v>0</v>
      </c>
      <c r="D1086" s="12" t="s">
        <v>14411</v>
      </c>
      <c r="E1086" s="12">
        <v>2015</v>
      </c>
      <c r="F1086" s="14" t="s">
        <v>14411</v>
      </c>
      <c r="G1086" s="12" t="s">
        <v>7969</v>
      </c>
      <c r="H1086" s="12" t="s">
        <v>7969</v>
      </c>
      <c r="I1086" s="14" t="s">
        <v>7969</v>
      </c>
      <c r="J1086" s="14" t="s">
        <v>14412</v>
      </c>
      <c r="K1086" s="12" t="s">
        <v>7972</v>
      </c>
      <c r="L1086" s="12" t="s">
        <v>8190</v>
      </c>
      <c r="M1086" s="12" t="s">
        <v>7969</v>
      </c>
    </row>
    <row r="1087" spans="1:13" ht="22.5" customHeight="1">
      <c r="A1087" s="12" t="s">
        <v>14414</v>
      </c>
      <c r="B1087" s="12" t="str" cm="1">
        <f t="array" ref="B1087">_xlfn.REGEXEXTRACT(J1087, "eid=([^&amp;]+)", 2)</f>
        <v>2-s2.0-84962382969</v>
      </c>
      <c r="C1087" s="13">
        <v>0</v>
      </c>
      <c r="D1087" s="12" t="s">
        <v>14415</v>
      </c>
      <c r="E1087" s="12">
        <v>2015</v>
      </c>
      <c r="F1087" s="14" t="s">
        <v>14416</v>
      </c>
      <c r="G1087" s="12" t="s">
        <v>7969</v>
      </c>
      <c r="H1087" s="12" t="s">
        <v>7969</v>
      </c>
      <c r="I1087" s="14" t="s">
        <v>14417</v>
      </c>
      <c r="J1087" s="14" t="s">
        <v>14418</v>
      </c>
      <c r="K1087" s="12" t="s">
        <v>7972</v>
      </c>
      <c r="L1087" s="12" t="s">
        <v>8102</v>
      </c>
      <c r="M1087" s="12" t="s">
        <v>14419</v>
      </c>
    </row>
    <row r="1088" spans="1:13" ht="22.5" customHeight="1">
      <c r="A1088" s="12" t="s">
        <v>14421</v>
      </c>
      <c r="B1088" s="12" t="str" cm="1">
        <f t="array" ref="B1088">_xlfn.REGEXEXTRACT(J1088, "eid=([^&amp;]+)", 2)</f>
        <v>2-s2.0-84958533448</v>
      </c>
      <c r="C1088" s="13">
        <v>0</v>
      </c>
      <c r="D1088" s="12" t="s">
        <v>14422</v>
      </c>
      <c r="E1088" s="12">
        <v>2014</v>
      </c>
      <c r="F1088" s="14" t="s">
        <v>8831</v>
      </c>
      <c r="G1088" s="12">
        <v>8247</v>
      </c>
      <c r="H1088" s="12" t="s">
        <v>7969</v>
      </c>
      <c r="I1088" s="14" t="s">
        <v>14423</v>
      </c>
      <c r="J1088" s="14" t="s">
        <v>14424</v>
      </c>
      <c r="K1088" s="12" t="s">
        <v>7972</v>
      </c>
      <c r="L1088" s="12" t="s">
        <v>13352</v>
      </c>
    </row>
    <row r="1089" spans="1:13" ht="22.5" customHeight="1">
      <c r="A1089" s="12" t="s">
        <v>14426</v>
      </c>
      <c r="B1089" s="12" t="str" cm="1">
        <f t="array" ref="B1089">_xlfn.REGEXEXTRACT(J1089, "eid=([^&amp;]+)", 2)</f>
        <v>2-s2.0-85015701171</v>
      </c>
      <c r="C1089" s="13">
        <v>0</v>
      </c>
      <c r="D1089" s="12" t="s">
        <v>14427</v>
      </c>
      <c r="E1089" s="12">
        <v>2016</v>
      </c>
      <c r="F1089" s="14" t="s">
        <v>14428</v>
      </c>
      <c r="G1089" s="12" t="s">
        <v>7969</v>
      </c>
      <c r="H1089" s="12" t="s">
        <v>7969</v>
      </c>
      <c r="I1089" s="14" t="s">
        <v>14429</v>
      </c>
      <c r="J1089" s="14" t="s">
        <v>14430</v>
      </c>
      <c r="K1089" s="12" t="s">
        <v>7972</v>
      </c>
      <c r="L1089" s="12" t="s">
        <v>8102</v>
      </c>
      <c r="M1089" s="12" t="s">
        <v>14431</v>
      </c>
    </row>
    <row r="1090" spans="1:13" ht="22.5" customHeight="1">
      <c r="A1090" s="12" t="s">
        <v>14433</v>
      </c>
      <c r="B1090" s="12" t="str" cm="1">
        <f t="array" ref="B1090">_xlfn.REGEXEXTRACT(J1090, "eid=([^&amp;]+)", 2)</f>
        <v>2-s2.0-85140191481</v>
      </c>
      <c r="C1090" s="13">
        <v>0</v>
      </c>
      <c r="D1090" s="12" t="s">
        <v>14434</v>
      </c>
      <c r="E1090" s="12">
        <v>2016</v>
      </c>
      <c r="F1090" s="14" t="s">
        <v>14434</v>
      </c>
      <c r="G1090" s="12" t="s">
        <v>7969</v>
      </c>
      <c r="H1090" s="12" t="s">
        <v>7969</v>
      </c>
      <c r="I1090" s="14" t="s">
        <v>14435</v>
      </c>
      <c r="J1090" s="14" t="s">
        <v>14436</v>
      </c>
      <c r="K1090" s="12" t="s">
        <v>7972</v>
      </c>
      <c r="L1090" s="12" t="s">
        <v>8019</v>
      </c>
      <c r="M1090" s="12" t="s">
        <v>14437</v>
      </c>
    </row>
    <row r="1091" spans="1:13" ht="22.5" customHeight="1">
      <c r="A1091" s="12" t="s">
        <v>14439</v>
      </c>
      <c r="B1091" s="12" t="str" cm="1">
        <f t="array" ref="B1091">_xlfn.REGEXEXTRACT(J1091, "eid=([^&amp;]+)", 2)</f>
        <v>2-s2.0-84968685616</v>
      </c>
      <c r="C1091" s="13">
        <v>0</v>
      </c>
      <c r="D1091" s="12" t="s">
        <v>14440</v>
      </c>
      <c r="E1091" s="12">
        <v>2014</v>
      </c>
      <c r="F1091" s="14" t="s">
        <v>14441</v>
      </c>
      <c r="G1091" s="12">
        <v>28</v>
      </c>
      <c r="H1091" s="12">
        <v>2</v>
      </c>
      <c r="I1091" s="14" t="s">
        <v>14442</v>
      </c>
      <c r="J1091" s="14" t="s">
        <v>14443</v>
      </c>
      <c r="K1091" s="12" t="s">
        <v>7972</v>
      </c>
      <c r="L1091" s="12" t="s">
        <v>11255</v>
      </c>
      <c r="M1091" s="12" t="s">
        <v>14444</v>
      </c>
    </row>
    <row r="1092" spans="1:13" ht="22.5" customHeight="1">
      <c r="A1092" s="12" t="s">
        <v>14446</v>
      </c>
      <c r="B1092" s="12" t="str" cm="1">
        <f t="array" ref="B1092">_xlfn.REGEXEXTRACT(J1092, "eid=([^&amp;]+)", 2)</f>
        <v>2-s2.0-84978496731</v>
      </c>
      <c r="C1092" s="13">
        <v>0</v>
      </c>
      <c r="D1092" s="12" t="s">
        <v>14447</v>
      </c>
      <c r="E1092" s="12">
        <v>2016</v>
      </c>
      <c r="F1092" s="14" t="s">
        <v>14447</v>
      </c>
      <c r="G1092" s="12" t="s">
        <v>7969</v>
      </c>
      <c r="H1092" s="12" t="s">
        <v>7969</v>
      </c>
      <c r="I1092" s="14" t="s">
        <v>7969</v>
      </c>
      <c r="J1092" s="14" t="s">
        <v>14448</v>
      </c>
      <c r="K1092" s="12" t="s">
        <v>7972</v>
      </c>
      <c r="L1092" s="12" t="s">
        <v>8102</v>
      </c>
      <c r="M1092" s="12" t="s">
        <v>7969</v>
      </c>
    </row>
    <row r="1093" spans="1:13" ht="22.5" customHeight="1">
      <c r="A1093" s="12" t="s">
        <v>14450</v>
      </c>
      <c r="B1093" s="12" t="str" cm="1">
        <f t="array" ref="B1093">_xlfn.REGEXEXTRACT(J1093, "eid=([^&amp;]+)", 2)</f>
        <v>2-s2.0-84973915853</v>
      </c>
      <c r="C1093" s="13">
        <v>0</v>
      </c>
      <c r="D1093" s="12" t="s">
        <v>14451</v>
      </c>
      <c r="E1093" s="12">
        <v>2016</v>
      </c>
      <c r="F1093" s="14" t="s">
        <v>14452</v>
      </c>
      <c r="G1093" s="12" t="s">
        <v>7969</v>
      </c>
      <c r="H1093" s="12" t="s">
        <v>7969</v>
      </c>
      <c r="I1093" s="14" t="s">
        <v>14453</v>
      </c>
      <c r="J1093" s="14" t="s">
        <v>14454</v>
      </c>
      <c r="K1093" s="12" t="s">
        <v>7972</v>
      </c>
      <c r="L1093" s="12" t="s">
        <v>8102</v>
      </c>
      <c r="M1093" s="12" t="s">
        <v>14455</v>
      </c>
    </row>
    <row r="1094" spans="1:13" ht="22.5" customHeight="1">
      <c r="A1094" s="12" t="s">
        <v>14457</v>
      </c>
      <c r="B1094" s="12" t="str" cm="1">
        <f t="array" ref="B1094">_xlfn.REGEXEXTRACT(J1094, "eid=([^&amp;]+)", 2)</f>
        <v>2-s2.0-84946593689</v>
      </c>
      <c r="C1094" s="13">
        <v>0</v>
      </c>
      <c r="D1094" s="12" t="s">
        <v>14458</v>
      </c>
      <c r="E1094" s="12">
        <v>2015</v>
      </c>
      <c r="F1094" s="14" t="s">
        <v>14459</v>
      </c>
      <c r="G1094" s="12" t="s">
        <v>7969</v>
      </c>
      <c r="H1094" s="12" t="s">
        <v>7969</v>
      </c>
      <c r="I1094" s="14" t="s">
        <v>14460</v>
      </c>
      <c r="J1094" s="14" t="s">
        <v>14461</v>
      </c>
      <c r="K1094" s="12" t="s">
        <v>7972</v>
      </c>
      <c r="L1094" s="12" t="s">
        <v>8102</v>
      </c>
      <c r="M1094" s="12" t="s">
        <v>14462</v>
      </c>
    </row>
    <row r="1095" spans="1:13" ht="22.5" customHeight="1">
      <c r="A1095" s="12" t="s">
        <v>14464</v>
      </c>
      <c r="B1095" s="12" t="str" cm="1">
        <f t="array" ref="B1095">_xlfn.REGEXEXTRACT(J1095, "eid=([^&amp;]+)", 2)</f>
        <v>2-s2.0-85126564450</v>
      </c>
      <c r="C1095" s="13">
        <v>0</v>
      </c>
      <c r="D1095" s="12" t="s">
        <v>14465</v>
      </c>
      <c r="E1095" s="12">
        <v>2015</v>
      </c>
      <c r="F1095" s="14" t="s">
        <v>14466</v>
      </c>
      <c r="G1095" s="12" t="s">
        <v>7969</v>
      </c>
      <c r="H1095" s="12" t="s">
        <v>7969</v>
      </c>
      <c r="I1095" s="14" t="s">
        <v>14467</v>
      </c>
      <c r="J1095" s="14" t="s">
        <v>14468</v>
      </c>
      <c r="K1095" s="12" t="s">
        <v>7972</v>
      </c>
      <c r="L1095" s="12" t="s">
        <v>10237</v>
      </c>
      <c r="M1095" s="12" t="s">
        <v>7969</v>
      </c>
    </row>
    <row r="1096" spans="1:13" ht="22.5" customHeight="1">
      <c r="A1096" s="12" t="s">
        <v>14470</v>
      </c>
      <c r="B1096" s="12" t="str" cm="1">
        <f t="array" ref="B1096">_xlfn.REGEXEXTRACT(J1096, "eid=([^&amp;]+)", 2)</f>
        <v>2-s2.0-84992151541</v>
      </c>
      <c r="C1096" s="13">
        <v>0</v>
      </c>
      <c r="D1096" s="12" t="s">
        <v>14471</v>
      </c>
      <c r="E1096" s="12">
        <v>2016</v>
      </c>
      <c r="F1096" s="14" t="s">
        <v>14472</v>
      </c>
      <c r="G1096" s="12" t="s">
        <v>7969</v>
      </c>
      <c r="H1096" s="12" t="s">
        <v>7969</v>
      </c>
      <c r="I1096" s="14" t="s">
        <v>14473</v>
      </c>
      <c r="J1096" s="14" t="s">
        <v>14474</v>
      </c>
      <c r="K1096" s="12" t="s">
        <v>7972</v>
      </c>
      <c r="L1096" s="12" t="s">
        <v>8102</v>
      </c>
      <c r="M1096" s="12" t="s">
        <v>14475</v>
      </c>
    </row>
    <row r="1097" spans="1:13" ht="22.5" customHeight="1">
      <c r="A1097" s="12" t="s">
        <v>14477</v>
      </c>
      <c r="B1097" s="12" t="str" cm="1">
        <f t="array" ref="B1097">_xlfn.REGEXEXTRACT(J1097, "eid=([^&amp;]+)", 2)</f>
        <v>2-s2.0-84987644087</v>
      </c>
      <c r="C1097" s="13">
        <v>0</v>
      </c>
      <c r="D1097" s="12" t="s">
        <v>14478</v>
      </c>
      <c r="E1097" s="12">
        <v>2016</v>
      </c>
      <c r="F1097" s="14" t="s">
        <v>14479</v>
      </c>
      <c r="G1097" s="12">
        <v>39</v>
      </c>
      <c r="H1097" s="12">
        <v>1</v>
      </c>
      <c r="I1097" s="14" t="s">
        <v>14480</v>
      </c>
      <c r="J1097" s="14" t="s">
        <v>14481</v>
      </c>
      <c r="K1097" s="12" t="s">
        <v>7972</v>
      </c>
      <c r="L1097" s="12" t="s">
        <v>14482</v>
      </c>
      <c r="M1097" s="12" t="s">
        <v>7969</v>
      </c>
    </row>
    <row r="1098" spans="1:13" ht="22.5" customHeight="1">
      <c r="A1098" s="12" t="s">
        <v>14484</v>
      </c>
      <c r="B1098" s="12" t="str" cm="1">
        <f t="array" ref="B1098">_xlfn.REGEXEXTRACT(J1098, "eid=([^&amp;]+)", 2)</f>
        <v>2-s2.0-84996995665</v>
      </c>
      <c r="C1098" s="13">
        <v>0</v>
      </c>
      <c r="D1098" s="12" t="s">
        <v>14485</v>
      </c>
      <c r="E1098" s="12">
        <v>2016</v>
      </c>
      <c r="F1098" s="14" t="s">
        <v>8831</v>
      </c>
      <c r="G1098" s="12">
        <v>10066</v>
      </c>
      <c r="H1098" s="12" t="s">
        <v>7969</v>
      </c>
      <c r="I1098" s="14" t="s">
        <v>7969</v>
      </c>
      <c r="J1098" s="14" t="s">
        <v>14486</v>
      </c>
      <c r="K1098" s="12" t="s">
        <v>7972</v>
      </c>
      <c r="L1098" s="12" t="s">
        <v>13352</v>
      </c>
      <c r="M1098" s="12" t="s">
        <v>7969</v>
      </c>
    </row>
    <row r="1099" spans="1:13" ht="22.5" customHeight="1">
      <c r="A1099" s="12" t="s">
        <v>14488</v>
      </c>
      <c r="B1099" s="12" t="str" cm="1">
        <f t="array" ref="B1099">_xlfn.REGEXEXTRACT(J1099, "eid=([^&amp;]+)", 2)</f>
        <v>2-s2.0-85007283521</v>
      </c>
      <c r="C1099" s="13">
        <v>0</v>
      </c>
      <c r="D1099" s="12" t="s">
        <v>14489</v>
      </c>
      <c r="E1099" s="12">
        <v>2016</v>
      </c>
      <c r="F1099" s="14" t="s">
        <v>14490</v>
      </c>
      <c r="G1099" s="12" t="s">
        <v>7969</v>
      </c>
      <c r="H1099" s="12" t="s">
        <v>7969</v>
      </c>
      <c r="I1099" s="14" t="s">
        <v>14491</v>
      </c>
      <c r="J1099" s="14" t="s">
        <v>14492</v>
      </c>
      <c r="K1099" s="12" t="s">
        <v>7972</v>
      </c>
      <c r="L1099" s="12" t="s">
        <v>8102</v>
      </c>
      <c r="M1099" s="12" t="s">
        <v>14493</v>
      </c>
    </row>
    <row r="1100" spans="1:13" ht="22.5" customHeight="1">
      <c r="A1100" s="12" t="s">
        <v>14495</v>
      </c>
      <c r="B1100" s="12" t="str" cm="1">
        <f t="array" ref="B1100">_xlfn.REGEXEXTRACT(J1100, "eid=([^&amp;]+)", 2)</f>
        <v>2-s2.0-84967495494</v>
      </c>
      <c r="C1100" s="13">
        <v>0</v>
      </c>
      <c r="D1100" s="12" t="s">
        <v>14496</v>
      </c>
      <c r="E1100" s="12">
        <v>2016</v>
      </c>
      <c r="F1100" s="14" t="s">
        <v>14496</v>
      </c>
      <c r="G1100" s="12" t="s">
        <v>7969</v>
      </c>
      <c r="H1100" s="12" t="s">
        <v>7969</v>
      </c>
      <c r="I1100" s="14" t="s">
        <v>14497</v>
      </c>
      <c r="J1100" s="14" t="s">
        <v>14498</v>
      </c>
      <c r="K1100" s="12" t="s">
        <v>7972</v>
      </c>
      <c r="L1100" s="12" t="s">
        <v>8465</v>
      </c>
      <c r="M1100" s="12" t="s">
        <v>14499</v>
      </c>
    </row>
    <row r="1101" spans="1:13" ht="22.5" customHeight="1">
      <c r="A1101" s="12" t="s">
        <v>14501</v>
      </c>
      <c r="B1101" s="12" t="str" cm="1">
        <f t="array" ref="B1101">_xlfn.REGEXEXTRACT(J1101, "eid=([^&amp;]+)", 2)</f>
        <v>2-s2.0-85014289886</v>
      </c>
      <c r="C1101" s="13">
        <v>0</v>
      </c>
      <c r="D1101" s="12" t="s">
        <v>14502</v>
      </c>
      <c r="E1101" s="12">
        <v>2017</v>
      </c>
      <c r="F1101" s="14" t="s">
        <v>8055</v>
      </c>
      <c r="G1101" s="12">
        <v>691</v>
      </c>
      <c r="H1101" s="12" t="s">
        <v>7969</v>
      </c>
      <c r="I1101" s="14" t="s">
        <v>7969</v>
      </c>
      <c r="J1101" s="14" t="s">
        <v>14503</v>
      </c>
      <c r="K1101" s="12" t="s">
        <v>7972</v>
      </c>
      <c r="L1101" s="12" t="s">
        <v>13352</v>
      </c>
      <c r="M1101" s="12" t="s">
        <v>7969</v>
      </c>
    </row>
    <row r="1102" spans="1:13" ht="22.5" customHeight="1">
      <c r="A1102" s="12" t="s">
        <v>14505</v>
      </c>
      <c r="B1102" s="12" t="str" cm="1">
        <f t="array" ref="B1102">_xlfn.REGEXEXTRACT(J1102, "eid=([^&amp;]+)", 2)</f>
        <v>2-s2.0-84969902821</v>
      </c>
      <c r="C1102" s="13">
        <v>0</v>
      </c>
      <c r="D1102" s="12" t="s">
        <v>14506</v>
      </c>
      <c r="E1102" s="12">
        <v>2016</v>
      </c>
      <c r="F1102" s="14" t="s">
        <v>14507</v>
      </c>
      <c r="G1102" s="12">
        <v>43</v>
      </c>
      <c r="H1102" s="12">
        <v>1</v>
      </c>
      <c r="I1102" s="14" t="s">
        <v>14508</v>
      </c>
      <c r="J1102" s="14" t="s">
        <v>14509</v>
      </c>
      <c r="K1102" s="12" t="s">
        <v>7972</v>
      </c>
      <c r="L1102" s="12" t="s">
        <v>14510</v>
      </c>
      <c r="M1102" s="12" t="s">
        <v>14511</v>
      </c>
    </row>
    <row r="1103" spans="1:13" ht="22.5" customHeight="1">
      <c r="A1103" s="12" t="s">
        <v>14513</v>
      </c>
      <c r="B1103" s="12" t="str" cm="1">
        <f t="array" ref="B1103">_xlfn.REGEXEXTRACT(J1103, "eid=([^&amp;]+)", 2)</f>
        <v>2-s2.0-85164002425</v>
      </c>
      <c r="C1103" s="13">
        <v>0</v>
      </c>
      <c r="D1103" s="12" t="s">
        <v>12895</v>
      </c>
      <c r="E1103" s="12">
        <v>2016</v>
      </c>
      <c r="F1103" s="14" t="s">
        <v>12895</v>
      </c>
      <c r="G1103" s="12">
        <v>2016</v>
      </c>
      <c r="H1103" s="12" t="s">
        <v>7969</v>
      </c>
      <c r="I1103" s="14" t="s">
        <v>7969</v>
      </c>
      <c r="J1103" s="14" t="s">
        <v>14514</v>
      </c>
      <c r="K1103" s="12" t="s">
        <v>7972</v>
      </c>
      <c r="L1103" s="12" t="s">
        <v>12898</v>
      </c>
      <c r="M1103" s="12" t="s">
        <v>7969</v>
      </c>
    </row>
    <row r="1104" spans="1:13" ht="22.5" customHeight="1">
      <c r="A1104" s="12" t="s">
        <v>14516</v>
      </c>
      <c r="B1104" s="12" t="str" cm="1">
        <f t="array" ref="B1104">_xlfn.REGEXEXTRACT(J1104, "eid=([^&amp;]+)", 2)</f>
        <v>2-s2.0-84969256107</v>
      </c>
      <c r="C1104" s="13">
        <v>0</v>
      </c>
      <c r="D1104" s="12" t="s">
        <v>14517</v>
      </c>
      <c r="E1104" s="12">
        <v>2016</v>
      </c>
      <c r="F1104" s="14" t="s">
        <v>14518</v>
      </c>
      <c r="G1104" s="12" t="s">
        <v>7969</v>
      </c>
      <c r="H1104" s="12" t="s">
        <v>7969</v>
      </c>
      <c r="I1104" s="14" t="s">
        <v>14519</v>
      </c>
      <c r="J1104" s="14" t="s">
        <v>14520</v>
      </c>
      <c r="K1104" s="12" t="s">
        <v>7972</v>
      </c>
      <c r="L1104" s="12" t="s">
        <v>8102</v>
      </c>
      <c r="M1104" s="12" t="s">
        <v>14521</v>
      </c>
    </row>
    <row r="1105" spans="1:13" ht="22.5" customHeight="1">
      <c r="A1105" s="12" t="s">
        <v>14523</v>
      </c>
      <c r="B1105" s="12" t="str" cm="1">
        <f t="array" ref="B1105">_xlfn.REGEXEXTRACT(J1105, "eid=([^&amp;]+)", 2)</f>
        <v>2-s2.0-84942600552</v>
      </c>
      <c r="C1105" s="13">
        <v>0</v>
      </c>
      <c r="D1105" s="12" t="s">
        <v>14524</v>
      </c>
      <c r="E1105" s="12">
        <v>2015</v>
      </c>
      <c r="F1105" s="14" t="s">
        <v>14525</v>
      </c>
      <c r="G1105" s="12" t="s">
        <v>7969</v>
      </c>
      <c r="H1105" s="12" t="s">
        <v>7969</v>
      </c>
      <c r="I1105" s="14" t="s">
        <v>14526</v>
      </c>
      <c r="J1105" s="14" t="s">
        <v>14527</v>
      </c>
      <c r="K1105" s="12" t="s">
        <v>7972</v>
      </c>
      <c r="L1105" s="12" t="s">
        <v>8102</v>
      </c>
      <c r="M1105" s="12" t="s">
        <v>14528</v>
      </c>
    </row>
    <row r="1106" spans="1:13" ht="22.5" customHeight="1">
      <c r="A1106" s="12" t="s">
        <v>14530</v>
      </c>
      <c r="B1106" s="12" t="str" cm="1">
        <f t="array" ref="B1106">_xlfn.REGEXEXTRACT(J1106, "eid=([^&amp;]+)", 2)</f>
        <v>2-s2.0-84911935783</v>
      </c>
      <c r="C1106" s="13">
        <v>0</v>
      </c>
      <c r="D1106" s="12" t="s">
        <v>14531</v>
      </c>
      <c r="E1106" s="12">
        <v>2014</v>
      </c>
      <c r="F1106" s="14" t="s">
        <v>11621</v>
      </c>
      <c r="G1106" s="12">
        <v>7</v>
      </c>
      <c r="H1106" s="12">
        <v>12</v>
      </c>
      <c r="I1106" s="14" t="s">
        <v>14532</v>
      </c>
      <c r="J1106" s="14" t="s">
        <v>14533</v>
      </c>
      <c r="K1106" s="12" t="s">
        <v>7972</v>
      </c>
      <c r="L1106" s="12" t="s">
        <v>8134</v>
      </c>
      <c r="M1106" s="12" t="s">
        <v>14534</v>
      </c>
    </row>
    <row r="1107" spans="1:13" ht="22.5" customHeight="1">
      <c r="A1107" s="12" t="s">
        <v>14536</v>
      </c>
      <c r="B1107" s="12" t="str" cm="1">
        <f t="array" ref="B1107">_xlfn.REGEXEXTRACT(J1107, "eid=([^&amp;]+)", 2)</f>
        <v>2-s2.0-84942520432</v>
      </c>
      <c r="C1107" s="13">
        <v>0</v>
      </c>
      <c r="D1107" s="12" t="s">
        <v>14537</v>
      </c>
      <c r="E1107" s="12">
        <v>2015</v>
      </c>
      <c r="F1107" s="14" t="s">
        <v>8831</v>
      </c>
      <c r="G1107" s="12">
        <v>8924</v>
      </c>
      <c r="H1107" s="12" t="s">
        <v>7969</v>
      </c>
      <c r="I1107" s="14" t="s">
        <v>14538</v>
      </c>
      <c r="J1107" s="14" t="s">
        <v>14539</v>
      </c>
      <c r="K1107" s="12" t="s">
        <v>7972</v>
      </c>
      <c r="L1107" s="12" t="s">
        <v>13352</v>
      </c>
      <c r="M1107" s="12" t="s">
        <v>14540</v>
      </c>
    </row>
    <row r="1108" spans="1:13" ht="22.5" customHeight="1">
      <c r="A1108" s="12" t="s">
        <v>14542</v>
      </c>
      <c r="B1108" s="12" t="str" cm="1">
        <f t="array" ref="B1108">_xlfn.REGEXEXTRACT(J1108, "eid=([^&amp;]+)", 2)</f>
        <v>2-s2.0-84982733762</v>
      </c>
      <c r="C1108" s="13">
        <v>0</v>
      </c>
      <c r="D1108" s="12" t="s">
        <v>14543</v>
      </c>
      <c r="E1108" s="12">
        <v>2016</v>
      </c>
      <c r="F1108" s="14" t="s">
        <v>14544</v>
      </c>
      <c r="G1108" s="12">
        <v>60</v>
      </c>
      <c r="H1108" s="12">
        <v>4</v>
      </c>
      <c r="I1108" s="14" t="s">
        <v>14545</v>
      </c>
      <c r="J1108" s="14" t="s">
        <v>14546</v>
      </c>
      <c r="K1108" s="12" t="s">
        <v>7972</v>
      </c>
      <c r="L1108" s="12" t="s">
        <v>14547</v>
      </c>
      <c r="M1108" s="12" t="s">
        <v>14548</v>
      </c>
    </row>
    <row r="1109" spans="1:13" ht="22.5" customHeight="1">
      <c r="A1109" s="12" t="s">
        <v>14550</v>
      </c>
      <c r="B1109" s="12" t="str" cm="1">
        <f t="array" ref="B1109">_xlfn.REGEXEXTRACT(J1109, "eid=([^&amp;]+)", 2)</f>
        <v>2-s2.0-84952324747</v>
      </c>
      <c r="C1109" s="13">
        <v>0</v>
      </c>
      <c r="D1109" s="12" t="s">
        <v>14551</v>
      </c>
      <c r="E1109" s="12">
        <v>2014</v>
      </c>
      <c r="F1109" s="14" t="s">
        <v>14552</v>
      </c>
      <c r="G1109" s="12" t="s">
        <v>7969</v>
      </c>
      <c r="H1109" s="12" t="s">
        <v>7969</v>
      </c>
      <c r="I1109" s="14" t="s">
        <v>14553</v>
      </c>
      <c r="J1109" s="14" t="s">
        <v>14554</v>
      </c>
      <c r="K1109" s="12" t="s">
        <v>7972</v>
      </c>
      <c r="L1109" s="12" t="s">
        <v>7973</v>
      </c>
      <c r="M1109" s="12" t="s">
        <v>7969</v>
      </c>
    </row>
    <row r="1110" spans="1:13" ht="22.5" customHeight="1">
      <c r="A1110" s="12" t="s">
        <v>14556</v>
      </c>
      <c r="B1110" s="12" t="str" cm="1">
        <f t="array" ref="B1110">_xlfn.REGEXEXTRACT(J1110, "eid=([^&amp;]+)", 2)</f>
        <v>2-s2.0-84994160294</v>
      </c>
      <c r="C1110" s="13">
        <v>0</v>
      </c>
      <c r="D1110" s="12" t="s">
        <v>14557</v>
      </c>
      <c r="E1110" s="12">
        <v>2016</v>
      </c>
      <c r="F1110" s="14" t="s">
        <v>14558</v>
      </c>
      <c r="G1110" s="12" t="s">
        <v>7969</v>
      </c>
      <c r="H1110" s="12" t="s">
        <v>7969</v>
      </c>
      <c r="I1110" s="14" t="s">
        <v>14559</v>
      </c>
      <c r="J1110" s="14" t="s">
        <v>14560</v>
      </c>
      <c r="K1110" s="12" t="s">
        <v>7972</v>
      </c>
      <c r="L1110" s="12" t="s">
        <v>8102</v>
      </c>
      <c r="M1110" s="12" t="s">
        <v>14561</v>
      </c>
    </row>
    <row r="1111" spans="1:13" ht="22.5" customHeight="1">
      <c r="A1111" s="12" t="s">
        <v>14563</v>
      </c>
      <c r="B1111" s="12" t="str" cm="1">
        <f t="array" ref="B1111">_xlfn.REGEXEXTRACT(J1111, "eid=([^&amp;]+)", 2)</f>
        <v>2-s2.0-85028993296</v>
      </c>
      <c r="C1111" s="13">
        <v>0</v>
      </c>
      <c r="D1111" s="12" t="s">
        <v>14564</v>
      </c>
      <c r="E1111" s="12">
        <v>2016</v>
      </c>
      <c r="F1111" s="14" t="s">
        <v>8740</v>
      </c>
      <c r="G1111" s="12">
        <v>62</v>
      </c>
      <c r="H1111" s="12" t="s">
        <v>7969</v>
      </c>
      <c r="I1111" s="14" t="s">
        <v>14565</v>
      </c>
      <c r="J1111" s="14" t="s">
        <v>14566</v>
      </c>
      <c r="K1111" s="12" t="s">
        <v>7972</v>
      </c>
      <c r="L1111" s="12" t="s">
        <v>12126</v>
      </c>
      <c r="M1111" s="12" t="s">
        <v>14567</v>
      </c>
    </row>
    <row r="1112" spans="1:13" ht="22.5" customHeight="1">
      <c r="A1112" s="12" t="s">
        <v>14569</v>
      </c>
      <c r="B1112" s="12" t="str" cm="1">
        <f t="array" ref="B1112">_xlfn.REGEXEXTRACT(J1112, "eid=([^&amp;]+)", 2)</f>
        <v>2-s2.0-84991264666</v>
      </c>
      <c r="C1112" s="13">
        <v>0</v>
      </c>
      <c r="D1112" s="12" t="s">
        <v>14570</v>
      </c>
      <c r="E1112" s="12">
        <v>2016</v>
      </c>
      <c r="F1112" s="14" t="s">
        <v>14571</v>
      </c>
      <c r="G1112" s="12" t="s">
        <v>7969</v>
      </c>
      <c r="H1112" s="12" t="s">
        <v>7969</v>
      </c>
      <c r="I1112" s="14" t="s">
        <v>14572</v>
      </c>
      <c r="J1112" s="14" t="s">
        <v>14573</v>
      </c>
      <c r="K1112" s="12" t="s">
        <v>7972</v>
      </c>
      <c r="L1112" s="12" t="s">
        <v>8102</v>
      </c>
    </row>
    <row r="1113" spans="1:13" ht="22.5" customHeight="1">
      <c r="A1113" s="12" t="s">
        <v>14575</v>
      </c>
      <c r="B1113" s="12" t="str" cm="1">
        <f t="array" ref="B1113">_xlfn.REGEXEXTRACT(J1113, "eid=([^&amp;]+)", 2)</f>
        <v>2-s2.0-85027969290</v>
      </c>
      <c r="C1113" s="13">
        <v>0</v>
      </c>
      <c r="D1113" s="12" t="s">
        <v>14576</v>
      </c>
      <c r="E1113" s="12">
        <v>2017</v>
      </c>
      <c r="F1113" s="14" t="s">
        <v>12895</v>
      </c>
      <c r="G1113" s="12" t="s">
        <v>7969</v>
      </c>
      <c r="H1113" s="12" t="s">
        <v>7969</v>
      </c>
      <c r="I1113" s="14" t="s">
        <v>14577</v>
      </c>
      <c r="J1113" s="14" t="s">
        <v>14578</v>
      </c>
      <c r="K1113" s="12" t="s">
        <v>7972</v>
      </c>
      <c r="L1113" s="12" t="s">
        <v>12898</v>
      </c>
      <c r="M1113" s="12" t="s">
        <v>7969</v>
      </c>
    </row>
    <row r="1114" spans="1:13" ht="22.5" customHeight="1">
      <c r="A1114" s="12" t="s">
        <v>14580</v>
      </c>
      <c r="B1114" s="12" t="str" cm="1">
        <f t="array" ref="B1114">_xlfn.REGEXEXTRACT(J1114, "eid=([^&amp;]+)", 2)</f>
        <v>2-s2.0-84991471802</v>
      </c>
      <c r="C1114" s="13">
        <v>0</v>
      </c>
      <c r="D1114" s="12" t="s">
        <v>14581</v>
      </c>
      <c r="E1114" s="12">
        <v>2016</v>
      </c>
      <c r="F1114" s="14" t="s">
        <v>14582</v>
      </c>
      <c r="G1114" s="12">
        <v>2016</v>
      </c>
      <c r="H1114" s="12">
        <v>7</v>
      </c>
      <c r="I1114" s="14" t="s">
        <v>14583</v>
      </c>
      <c r="J1114" s="14" t="s">
        <v>14584</v>
      </c>
      <c r="K1114" s="12" t="s">
        <v>7972</v>
      </c>
      <c r="L1114" s="12" t="s">
        <v>8027</v>
      </c>
      <c r="M1114" s="12" t="s">
        <v>14585</v>
      </c>
    </row>
    <row r="1115" spans="1:13" ht="22.5" customHeight="1">
      <c r="A1115" s="12" t="s">
        <v>14587</v>
      </c>
      <c r="B1115" s="12" t="str" cm="1">
        <f t="array" ref="B1115">_xlfn.REGEXEXTRACT(J1115, "eid=([^&amp;]+)", 2)</f>
        <v>2-s2.0-85004065352</v>
      </c>
      <c r="C1115" s="13">
        <v>0</v>
      </c>
      <c r="D1115" s="12" t="s">
        <v>14588</v>
      </c>
      <c r="E1115" s="12">
        <v>2016</v>
      </c>
      <c r="F1115" s="14" t="s">
        <v>14589</v>
      </c>
      <c r="G1115" s="12" t="s">
        <v>7969</v>
      </c>
      <c r="H1115" s="12" t="s">
        <v>7969</v>
      </c>
      <c r="I1115" s="14" t="s">
        <v>14590</v>
      </c>
      <c r="J1115" s="14" t="s">
        <v>14591</v>
      </c>
      <c r="K1115" s="12" t="s">
        <v>7972</v>
      </c>
      <c r="L1115" s="12" t="s">
        <v>8102</v>
      </c>
    </row>
    <row r="1116" spans="1:13" ht="22.5" customHeight="1">
      <c r="A1116" s="12" t="s">
        <v>14593</v>
      </c>
      <c r="B1116" s="12" t="str" cm="1">
        <f t="array" ref="B1116">_xlfn.REGEXEXTRACT(J1116, "eid=([^&amp;]+)", 2)</f>
        <v>2-s2.0-84963628577</v>
      </c>
      <c r="C1116" s="13">
        <v>0</v>
      </c>
      <c r="D1116" s="12" t="s">
        <v>14594</v>
      </c>
      <c r="E1116" s="12">
        <v>2015</v>
      </c>
      <c r="F1116" s="14" t="s">
        <v>14595</v>
      </c>
      <c r="G1116" s="12" t="s">
        <v>7969</v>
      </c>
      <c r="H1116" s="12" t="s">
        <v>7969</v>
      </c>
      <c r="I1116" s="14" t="s">
        <v>14596</v>
      </c>
      <c r="J1116" s="14" t="s">
        <v>14597</v>
      </c>
      <c r="K1116" s="12" t="s">
        <v>7972</v>
      </c>
      <c r="L1116" s="12" t="s">
        <v>8102</v>
      </c>
      <c r="M1116" s="12" t="s">
        <v>14598</v>
      </c>
    </row>
    <row r="1117" spans="1:13" ht="22.5" customHeight="1">
      <c r="A1117" s="12" t="s">
        <v>14600</v>
      </c>
      <c r="B1117" s="12" t="str" cm="1">
        <f t="array" ref="B1117">_xlfn.REGEXEXTRACT(J1117, "eid=([^&amp;]+)", 2)</f>
        <v>2-s2.0-84940731678</v>
      </c>
      <c r="C1117" s="13">
        <v>0</v>
      </c>
      <c r="D1117" s="12" t="s">
        <v>14601</v>
      </c>
      <c r="E1117" s="12">
        <v>2015</v>
      </c>
      <c r="F1117" s="14" t="s">
        <v>12895</v>
      </c>
      <c r="G1117" s="12">
        <v>2015</v>
      </c>
      <c r="H1117" s="12" t="s">
        <v>7969</v>
      </c>
      <c r="I1117" s="14" t="s">
        <v>14602</v>
      </c>
      <c r="J1117" s="14" t="s">
        <v>14603</v>
      </c>
      <c r="K1117" s="12" t="s">
        <v>7972</v>
      </c>
      <c r="L1117" s="12" t="s">
        <v>12898</v>
      </c>
      <c r="M1117" s="12" t="s">
        <v>7969</v>
      </c>
    </row>
    <row r="1118" spans="1:13" ht="22.5" customHeight="1">
      <c r="A1118" s="12" t="s">
        <v>14605</v>
      </c>
      <c r="B1118" s="12" t="str" cm="1">
        <f t="array" ref="B1118">_xlfn.REGEXEXTRACT(J1118, "eid=([^&amp;]+)", 2)</f>
        <v>2-s2.0-84947238670</v>
      </c>
      <c r="C1118" s="13">
        <v>0</v>
      </c>
      <c r="D1118" s="12" t="s">
        <v>14606</v>
      </c>
      <c r="E1118" s="12">
        <v>2015</v>
      </c>
      <c r="F1118" s="14" t="s">
        <v>8831</v>
      </c>
      <c r="G1118" s="12">
        <v>9179</v>
      </c>
      <c r="H1118" s="12" t="s">
        <v>7969</v>
      </c>
      <c r="I1118" s="14" t="s">
        <v>14607</v>
      </c>
      <c r="J1118" s="14" t="s">
        <v>14608</v>
      </c>
      <c r="K1118" s="12" t="s">
        <v>7972</v>
      </c>
      <c r="L1118" s="12" t="s">
        <v>13352</v>
      </c>
      <c r="M1118" s="12" t="s">
        <v>14609</v>
      </c>
    </row>
    <row r="1119" spans="1:13" ht="22.5" customHeight="1">
      <c r="A1119" s="12" t="s">
        <v>14611</v>
      </c>
      <c r="B1119" s="12" t="str" cm="1">
        <f t="array" ref="B1119">_xlfn.REGEXEXTRACT(J1119, "eid=([^&amp;]+)", 2)</f>
        <v>2-s2.0-84949922607</v>
      </c>
      <c r="C1119" s="13">
        <v>0</v>
      </c>
      <c r="D1119" s="12" t="s">
        <v>14612</v>
      </c>
      <c r="E1119" s="12">
        <v>2014</v>
      </c>
      <c r="F1119" s="14" t="s">
        <v>14613</v>
      </c>
      <c r="G1119" s="12" t="s">
        <v>7969</v>
      </c>
      <c r="H1119" s="12" t="s">
        <v>7969</v>
      </c>
      <c r="I1119" s="14" t="s">
        <v>14614</v>
      </c>
      <c r="J1119" s="14" t="s">
        <v>14615</v>
      </c>
      <c r="K1119" s="12" t="s">
        <v>7972</v>
      </c>
      <c r="L1119" s="12" t="s">
        <v>8102</v>
      </c>
      <c r="M1119" s="12" t="s">
        <v>14616</v>
      </c>
    </row>
    <row r="1120" spans="1:13" ht="22.5" customHeight="1">
      <c r="A1120" s="12" t="s">
        <v>14618</v>
      </c>
      <c r="B1120" s="12" t="str" cm="1">
        <f t="array" ref="B1120">_xlfn.REGEXEXTRACT(J1120, "eid=([^&amp;]+)", 2)</f>
        <v>2-s2.0-84989186708</v>
      </c>
      <c r="C1120" s="13">
        <v>0</v>
      </c>
      <c r="D1120" s="12" t="s">
        <v>14619</v>
      </c>
      <c r="E1120" s="12">
        <v>2016</v>
      </c>
      <c r="F1120" s="14" t="s">
        <v>14620</v>
      </c>
      <c r="G1120" s="12">
        <v>2016</v>
      </c>
      <c r="H1120" s="12" t="s">
        <v>7969</v>
      </c>
      <c r="I1120" s="14" t="s">
        <v>14621</v>
      </c>
      <c r="J1120" s="14" t="s">
        <v>14622</v>
      </c>
      <c r="K1120" s="12" t="s">
        <v>7972</v>
      </c>
      <c r="L1120" s="12" t="s">
        <v>8078</v>
      </c>
      <c r="M1120" s="12" t="s">
        <v>14623</v>
      </c>
    </row>
    <row r="1121" spans="1:13" ht="22.5" customHeight="1">
      <c r="A1121" s="12" t="s">
        <v>14625</v>
      </c>
      <c r="B1121" s="12" t="str" cm="1">
        <f t="array" ref="B1121">_xlfn.REGEXEXTRACT(J1121, "eid=([^&amp;]+)", 2)</f>
        <v>2-s2.0-84962638528</v>
      </c>
      <c r="C1121" s="13">
        <v>0</v>
      </c>
      <c r="D1121" s="12" t="s">
        <v>14626</v>
      </c>
      <c r="E1121" s="12">
        <v>2015</v>
      </c>
      <c r="F1121" s="14" t="s">
        <v>14627</v>
      </c>
      <c r="G1121" s="12" t="s">
        <v>7969</v>
      </c>
      <c r="H1121" s="12" t="s">
        <v>7969</v>
      </c>
      <c r="I1121" s="14" t="s">
        <v>14628</v>
      </c>
      <c r="J1121" s="14" t="s">
        <v>14629</v>
      </c>
      <c r="K1121" s="12" t="s">
        <v>7972</v>
      </c>
      <c r="L1121" s="12" t="s">
        <v>8102</v>
      </c>
      <c r="M1121" s="12" t="s">
        <v>14630</v>
      </c>
    </row>
    <row r="1122" spans="1:13" ht="22.5" customHeight="1">
      <c r="A1122" s="12" t="s">
        <v>14632</v>
      </c>
      <c r="B1122" s="12" t="str" cm="1">
        <f t="array" ref="B1122">_xlfn.REGEXEXTRACT(J1122, "eid=([^&amp;]+)", 2)</f>
        <v>2-s2.0-84947201156</v>
      </c>
      <c r="C1122" s="13">
        <v>0</v>
      </c>
      <c r="D1122" s="12" t="s">
        <v>14633</v>
      </c>
      <c r="E1122" s="12">
        <v>2014</v>
      </c>
      <c r="F1122" s="14" t="s">
        <v>12276</v>
      </c>
      <c r="G1122" s="12">
        <v>248</v>
      </c>
      <c r="H1122" s="12" t="s">
        <v>7969</v>
      </c>
      <c r="I1122" s="14" t="s">
        <v>7969</v>
      </c>
      <c r="J1122" s="14" t="s">
        <v>14634</v>
      </c>
      <c r="K1122" s="12" t="s">
        <v>7972</v>
      </c>
      <c r="L1122" s="12" t="s">
        <v>13352</v>
      </c>
      <c r="M1122" s="12" t="s">
        <v>7969</v>
      </c>
    </row>
    <row r="1123" spans="1:13" ht="22.5" customHeight="1">
      <c r="A1123" s="12" t="s">
        <v>14636</v>
      </c>
      <c r="B1123" s="12" t="str" cm="1">
        <f t="array" ref="B1123">_xlfn.REGEXEXTRACT(J1123, "eid=([^&amp;]+)", 2)</f>
        <v>2-s2.0-85016631870</v>
      </c>
      <c r="C1123" s="13">
        <v>0</v>
      </c>
      <c r="D1123" s="12" t="s">
        <v>14637</v>
      </c>
      <c r="E1123" s="12">
        <v>2017</v>
      </c>
      <c r="F1123" s="14" t="s">
        <v>14638</v>
      </c>
      <c r="G1123" s="12">
        <v>54</v>
      </c>
      <c r="H1123" s="12">
        <v>1</v>
      </c>
      <c r="I1123" s="14" t="s">
        <v>14639</v>
      </c>
      <c r="J1123" s="14" t="s">
        <v>14640</v>
      </c>
      <c r="K1123" s="12" t="s">
        <v>14279</v>
      </c>
      <c r="L1123" s="12" t="s">
        <v>14280</v>
      </c>
      <c r="M1123" s="12" t="s">
        <v>14641</v>
      </c>
    </row>
    <row r="1124" spans="1:13" ht="22.5" customHeight="1">
      <c r="A1124" s="12" t="s">
        <v>14643</v>
      </c>
      <c r="B1124" s="12" t="str" cm="1">
        <f t="array" ref="B1124">_xlfn.REGEXEXTRACT(J1124, "eid=([^&amp;]+)", 2)</f>
        <v>2-s2.0-84931083216</v>
      </c>
      <c r="C1124" s="13">
        <v>0</v>
      </c>
      <c r="D1124" s="12" t="s">
        <v>14644</v>
      </c>
      <c r="E1124" s="12">
        <v>2014</v>
      </c>
      <c r="F1124" s="14" t="s">
        <v>14645</v>
      </c>
      <c r="G1124" s="12" t="s">
        <v>7969</v>
      </c>
      <c r="H1124" s="12" t="s">
        <v>7969</v>
      </c>
      <c r="I1124" s="14" t="s">
        <v>14646</v>
      </c>
      <c r="J1124" s="14" t="s">
        <v>14647</v>
      </c>
      <c r="K1124" s="12" t="s">
        <v>7972</v>
      </c>
      <c r="L1124" s="12" t="s">
        <v>14648</v>
      </c>
      <c r="M1124" s="12" t="s">
        <v>7969</v>
      </c>
    </row>
    <row r="1125" spans="1:13" ht="22.5" customHeight="1">
      <c r="A1125" s="12" t="s">
        <v>14650</v>
      </c>
      <c r="B1125" s="12" t="str" cm="1">
        <f t="array" ref="B1125">_xlfn.REGEXEXTRACT(J1125, "eid=([^&amp;]+)", 2)</f>
        <v>2-s2.0-84994232499</v>
      </c>
      <c r="C1125" s="13">
        <v>0</v>
      </c>
      <c r="D1125" s="12" t="s">
        <v>14651</v>
      </c>
      <c r="E1125" s="12">
        <v>2016</v>
      </c>
      <c r="F1125" s="14" t="s">
        <v>14652</v>
      </c>
      <c r="G1125" s="12">
        <v>40</v>
      </c>
      <c r="H1125" s="12">
        <v>21</v>
      </c>
      <c r="I1125" s="14" t="s">
        <v>14653</v>
      </c>
      <c r="J1125" s="14" t="s">
        <v>14654</v>
      </c>
      <c r="K1125" s="12" t="s">
        <v>14279</v>
      </c>
      <c r="L1125" s="12" t="s">
        <v>14655</v>
      </c>
      <c r="M1125" s="12" t="s">
        <v>14656</v>
      </c>
    </row>
    <row r="1126" spans="1:13" ht="22.5" customHeight="1">
      <c r="A1126" s="12" t="s">
        <v>14658</v>
      </c>
      <c r="B1126" s="12" t="str" cm="1">
        <f t="array" ref="B1126">_xlfn.REGEXEXTRACT(J1126, "eid=([^&amp;]+)", 2)</f>
        <v>2-s2.0-84978689384</v>
      </c>
      <c r="C1126" s="13">
        <v>0</v>
      </c>
      <c r="D1126" s="12" t="s">
        <v>14659</v>
      </c>
      <c r="E1126" s="12">
        <v>2016</v>
      </c>
      <c r="F1126" s="14" t="s">
        <v>14327</v>
      </c>
      <c r="G1126" s="12">
        <v>1</v>
      </c>
      <c r="H1126" s="12" t="s">
        <v>7969</v>
      </c>
      <c r="I1126" s="14" t="s">
        <v>14660</v>
      </c>
      <c r="J1126" s="14" t="s">
        <v>14661</v>
      </c>
      <c r="K1126" s="12" t="s">
        <v>7972</v>
      </c>
      <c r="L1126" s="12" t="s">
        <v>14330</v>
      </c>
      <c r="M1126" s="12" t="s">
        <v>7969</v>
      </c>
    </row>
    <row r="1127" spans="1:13" ht="22.5" customHeight="1">
      <c r="A1127" s="12" t="s">
        <v>14663</v>
      </c>
      <c r="B1127" s="12" t="str" cm="1">
        <f t="array" ref="B1127">_xlfn.REGEXEXTRACT(J1127, "eid=([^&amp;]+)", 2)</f>
        <v>2-s2.0-84959562748</v>
      </c>
      <c r="C1127" s="13">
        <v>0</v>
      </c>
      <c r="D1127" s="12" t="s">
        <v>14664</v>
      </c>
      <c r="E1127" s="12">
        <v>2015</v>
      </c>
      <c r="F1127" s="14" t="s">
        <v>14665</v>
      </c>
      <c r="G1127" s="12" t="s">
        <v>7969</v>
      </c>
      <c r="H1127" s="12" t="s">
        <v>7969</v>
      </c>
      <c r="I1127" s="14" t="s">
        <v>14666</v>
      </c>
      <c r="J1127" s="14" t="s">
        <v>14667</v>
      </c>
      <c r="K1127" s="12" t="s">
        <v>7972</v>
      </c>
      <c r="L1127" s="12" t="s">
        <v>8102</v>
      </c>
      <c r="M1127" s="12" t="s">
        <v>14668</v>
      </c>
    </row>
    <row r="1128" spans="1:13" ht="22.5" customHeight="1">
      <c r="A1128" s="12" t="s">
        <v>14670</v>
      </c>
      <c r="B1128" s="12" t="str" cm="1">
        <f t="array" ref="B1128">_xlfn.REGEXEXTRACT(J1128, "eid=([^&amp;]+)", 2)</f>
        <v>2-s2.0-84937558879</v>
      </c>
      <c r="C1128" s="13">
        <v>0</v>
      </c>
      <c r="D1128" s="12" t="s">
        <v>14671</v>
      </c>
      <c r="E1128" s="12">
        <v>2015</v>
      </c>
      <c r="F1128" s="14" t="s">
        <v>14672</v>
      </c>
      <c r="G1128" s="12" t="s">
        <v>7969</v>
      </c>
      <c r="H1128" s="12" t="s">
        <v>7969</v>
      </c>
      <c r="I1128" s="14" t="s">
        <v>14673</v>
      </c>
      <c r="J1128" s="14" t="s">
        <v>14674</v>
      </c>
      <c r="K1128" s="12" t="s">
        <v>7972</v>
      </c>
      <c r="L1128" s="12" t="s">
        <v>8102</v>
      </c>
      <c r="M1128" s="12" t="s">
        <v>14675</v>
      </c>
    </row>
    <row r="1129" spans="1:13" ht="22.5" customHeight="1">
      <c r="A1129" s="12" t="s">
        <v>14677</v>
      </c>
      <c r="B1129" s="12" t="str" cm="1">
        <f t="array" ref="B1129">_xlfn.REGEXEXTRACT(J1129, "eid=([^&amp;]+)", 2)</f>
        <v>2-s2.0-84963610899</v>
      </c>
      <c r="C1129" s="13">
        <v>0</v>
      </c>
      <c r="D1129" s="12" t="s">
        <v>14678</v>
      </c>
      <c r="E1129" s="12">
        <v>2015</v>
      </c>
      <c r="F1129" s="14" t="s">
        <v>14678</v>
      </c>
      <c r="G1129" s="12">
        <v>15</v>
      </c>
      <c r="H1129" s="12" t="s">
        <v>7969</v>
      </c>
      <c r="I1129" s="14" t="s">
        <v>7969</v>
      </c>
      <c r="J1129" s="14" t="s">
        <v>14679</v>
      </c>
      <c r="K1129" s="12" t="s">
        <v>7972</v>
      </c>
      <c r="L1129" s="12" t="s">
        <v>14680</v>
      </c>
      <c r="M1129" s="12" t="s">
        <v>7969</v>
      </c>
    </row>
    <row r="1130" spans="1:13" ht="22.5" customHeight="1">
      <c r="A1130" s="12" t="s">
        <v>14682</v>
      </c>
      <c r="B1130" s="12" t="str" cm="1">
        <f t="array" ref="B1130">_xlfn.REGEXEXTRACT(J1130, "eid=([^&amp;]+)", 2)</f>
        <v>2-s2.0-85006401123</v>
      </c>
      <c r="C1130" s="13">
        <v>0</v>
      </c>
      <c r="D1130" s="12" t="s">
        <v>14683</v>
      </c>
      <c r="E1130" s="12">
        <v>2016</v>
      </c>
      <c r="F1130" s="14" t="s">
        <v>14683</v>
      </c>
      <c r="G1130" s="12" t="s">
        <v>7969</v>
      </c>
      <c r="H1130" s="12" t="s">
        <v>7969</v>
      </c>
      <c r="I1130" s="14" t="s">
        <v>7969</v>
      </c>
      <c r="J1130" s="14" t="s">
        <v>14684</v>
      </c>
      <c r="K1130" s="12" t="s">
        <v>7972</v>
      </c>
      <c r="L1130" s="12" t="s">
        <v>8102</v>
      </c>
      <c r="M1130" s="12" t="s">
        <v>7969</v>
      </c>
    </row>
    <row r="1131" spans="1:13" ht="22.5" customHeight="1">
      <c r="A1131" s="12" t="s">
        <v>14686</v>
      </c>
      <c r="B1131" s="12" t="str" cm="1">
        <f t="array" ref="B1131">_xlfn.REGEXEXTRACT(J1131, "eid=([^&amp;]+)", 2)</f>
        <v>2-s2.0-84943272595</v>
      </c>
      <c r="C1131" s="13">
        <v>0</v>
      </c>
      <c r="D1131" s="12" t="s">
        <v>14687</v>
      </c>
      <c r="E1131" s="12">
        <v>2015</v>
      </c>
      <c r="F1131" s="14" t="s">
        <v>14688</v>
      </c>
      <c r="G1131" s="12" t="s">
        <v>7969</v>
      </c>
      <c r="H1131" s="12" t="s">
        <v>7969</v>
      </c>
      <c r="I1131" s="14" t="s">
        <v>14689</v>
      </c>
      <c r="J1131" s="14" t="s">
        <v>14690</v>
      </c>
      <c r="K1131" s="12" t="s">
        <v>7972</v>
      </c>
      <c r="L1131" s="12" t="s">
        <v>8102</v>
      </c>
      <c r="M1131" s="12" t="s">
        <v>14691</v>
      </c>
    </row>
    <row r="1132" spans="1:13" ht="22.5" customHeight="1">
      <c r="A1132" s="12" t="s">
        <v>14693</v>
      </c>
      <c r="B1132" s="12" t="str" cm="1">
        <f t="array" ref="B1132">_xlfn.REGEXEXTRACT(J1132, "eid=([^&amp;]+)", 2)</f>
        <v>2-s2.0-84929235321</v>
      </c>
      <c r="C1132" s="13">
        <v>0</v>
      </c>
      <c r="D1132" s="12" t="s">
        <v>14694</v>
      </c>
      <c r="E1132" s="12">
        <v>2015</v>
      </c>
      <c r="F1132" s="14" t="s">
        <v>14695</v>
      </c>
      <c r="G1132" s="12" t="s">
        <v>7969</v>
      </c>
      <c r="H1132" s="12" t="s">
        <v>7969</v>
      </c>
      <c r="I1132" s="14" t="s">
        <v>14696</v>
      </c>
      <c r="J1132" s="14" t="s">
        <v>14697</v>
      </c>
      <c r="K1132" s="12" t="s">
        <v>7972</v>
      </c>
      <c r="L1132" s="12" t="s">
        <v>8102</v>
      </c>
      <c r="M1132" s="12" t="s">
        <v>14698</v>
      </c>
    </row>
    <row r="1133" spans="1:13" ht="22.5" customHeight="1">
      <c r="A1133" s="12" t="s">
        <v>14700</v>
      </c>
      <c r="B1133" s="12" t="str" cm="1">
        <f t="array" ref="B1133">_xlfn.REGEXEXTRACT(J1133, "eid=([^&amp;]+)", 2)</f>
        <v>2-s2.0-84944381651</v>
      </c>
      <c r="C1133" s="13">
        <v>0</v>
      </c>
      <c r="D1133" s="12" t="s">
        <v>14701</v>
      </c>
      <c r="E1133" s="12">
        <v>2014</v>
      </c>
      <c r="F1133" s="14" t="s">
        <v>14702</v>
      </c>
      <c r="G1133" s="12" t="s">
        <v>7969</v>
      </c>
      <c r="H1133" s="12" t="s">
        <v>7969</v>
      </c>
      <c r="I1133" s="14" t="s">
        <v>14703</v>
      </c>
      <c r="J1133" s="14" t="s">
        <v>14704</v>
      </c>
      <c r="K1133" s="12" t="s">
        <v>7972</v>
      </c>
      <c r="L1133" s="12" t="s">
        <v>8102</v>
      </c>
      <c r="M1133" s="12" t="s">
        <v>14705</v>
      </c>
    </row>
    <row r="1134" spans="1:13" ht="22.5" customHeight="1">
      <c r="A1134" s="12" t="s">
        <v>14707</v>
      </c>
      <c r="B1134" s="12" t="str" cm="1">
        <f t="array" ref="B1134">_xlfn.REGEXEXTRACT(J1134, "eid=([^&amp;]+)", 2)</f>
        <v>2-s2.0-84976340660</v>
      </c>
      <c r="C1134" s="13">
        <v>0</v>
      </c>
      <c r="D1134" s="12" t="s">
        <v>14708</v>
      </c>
      <c r="E1134" s="12">
        <v>2016</v>
      </c>
      <c r="F1134" s="14" t="s">
        <v>14709</v>
      </c>
      <c r="G1134" s="12">
        <v>32</v>
      </c>
      <c r="H1134" s="12">
        <v>4</v>
      </c>
      <c r="I1134" s="14" t="s">
        <v>14710</v>
      </c>
      <c r="J1134" s="14" t="s">
        <v>14711</v>
      </c>
      <c r="K1134" s="12" t="s">
        <v>7972</v>
      </c>
      <c r="L1134" s="12" t="s">
        <v>14712</v>
      </c>
      <c r="M1134" s="12" t="s">
        <v>14713</v>
      </c>
    </row>
    <row r="1135" spans="1:13" ht="22.5" customHeight="1">
      <c r="A1135" s="12" t="s">
        <v>14715</v>
      </c>
      <c r="B1135" s="12" t="str" cm="1">
        <f t="array" ref="B1135">_xlfn.REGEXEXTRACT(J1135, "eid=([^&amp;]+)", 2)</f>
        <v>2-s2.0-85015847336</v>
      </c>
      <c r="C1135" s="13">
        <v>0</v>
      </c>
      <c r="D1135" s="12" t="s">
        <v>14716</v>
      </c>
      <c r="E1135" s="12">
        <v>2017</v>
      </c>
      <c r="F1135" s="14" t="s">
        <v>8831</v>
      </c>
      <c r="G1135" s="12">
        <v>10131</v>
      </c>
      <c r="H1135" s="12" t="s">
        <v>7969</v>
      </c>
      <c r="I1135" s="14" t="s">
        <v>7969</v>
      </c>
      <c r="J1135" s="14" t="s">
        <v>14717</v>
      </c>
      <c r="K1135" s="12" t="s">
        <v>7972</v>
      </c>
      <c r="L1135" s="12" t="s">
        <v>13352</v>
      </c>
      <c r="M1135" s="12" t="s">
        <v>7969</v>
      </c>
    </row>
    <row r="1136" spans="1:13" ht="22.5" customHeight="1">
      <c r="A1136" s="12" t="s">
        <v>14719</v>
      </c>
      <c r="B1136" s="12" t="str" cm="1">
        <f t="array" ref="B1136">_xlfn.REGEXEXTRACT(J1136, "eid=([^&amp;]+)", 2)</f>
        <v>2-s2.0-85003816187</v>
      </c>
      <c r="C1136" s="13">
        <v>0</v>
      </c>
      <c r="D1136" s="12" t="s">
        <v>14589</v>
      </c>
      <c r="E1136" s="12">
        <v>2016</v>
      </c>
      <c r="F1136" s="14" t="s">
        <v>14589</v>
      </c>
      <c r="G1136" s="12" t="s">
        <v>7969</v>
      </c>
      <c r="H1136" s="12" t="s">
        <v>7969</v>
      </c>
      <c r="I1136" s="14" t="s">
        <v>7969</v>
      </c>
      <c r="J1136" s="14" t="s">
        <v>14720</v>
      </c>
      <c r="K1136" s="12" t="s">
        <v>7972</v>
      </c>
      <c r="L1136" s="12" t="s">
        <v>8102</v>
      </c>
      <c r="M1136" s="12" t="s">
        <v>7969</v>
      </c>
    </row>
    <row r="1137" spans="1:13" ht="22.5" customHeight="1">
      <c r="A1137" s="12" t="s">
        <v>14722</v>
      </c>
      <c r="B1137" s="12" t="str" cm="1">
        <f t="array" ref="B1137">_xlfn.REGEXEXTRACT(J1137, "eid=([^&amp;]+)", 2)</f>
        <v>2-s2.0-84964841821</v>
      </c>
      <c r="C1137" s="13">
        <v>0</v>
      </c>
      <c r="D1137" s="12" t="s">
        <v>14723</v>
      </c>
      <c r="E1137" s="12">
        <v>2016</v>
      </c>
      <c r="F1137" s="14" t="s">
        <v>14724</v>
      </c>
      <c r="G1137" s="12" t="s">
        <v>7969</v>
      </c>
      <c r="H1137" s="12" t="s">
        <v>7969</v>
      </c>
      <c r="I1137" s="14" t="s">
        <v>14725</v>
      </c>
      <c r="J1137" s="14" t="s">
        <v>14726</v>
      </c>
      <c r="K1137" s="12" t="s">
        <v>7972</v>
      </c>
      <c r="L1137" s="12" t="s">
        <v>8190</v>
      </c>
    </row>
    <row r="1138" spans="1:13" ht="22.5" customHeight="1">
      <c r="A1138" s="12" t="s">
        <v>14728</v>
      </c>
      <c r="B1138" s="12" t="str" cm="1">
        <f t="array" ref="B1138">_xlfn.REGEXEXTRACT(J1138, "eid=([^&amp;]+)", 2)</f>
        <v>2-s2.0-85052478931</v>
      </c>
      <c r="C1138" s="13">
        <v>0</v>
      </c>
      <c r="D1138" s="12" t="s">
        <v>14729</v>
      </c>
      <c r="E1138" s="12">
        <v>2016</v>
      </c>
      <c r="F1138" s="14" t="s">
        <v>14730</v>
      </c>
      <c r="G1138" s="12">
        <v>6</v>
      </c>
      <c r="H1138" s="12" t="s">
        <v>7969</v>
      </c>
      <c r="I1138" s="14" t="s">
        <v>14731</v>
      </c>
      <c r="J1138" s="14" t="s">
        <v>14732</v>
      </c>
      <c r="K1138" s="12" t="s">
        <v>7972</v>
      </c>
      <c r="L1138" s="12" t="s">
        <v>8019</v>
      </c>
      <c r="M1138" s="12" t="s">
        <v>7969</v>
      </c>
    </row>
    <row r="1139" spans="1:13" ht="22.5" customHeight="1">
      <c r="A1139" s="12" t="s">
        <v>14734</v>
      </c>
      <c r="B1139" s="12" t="str" cm="1">
        <f t="array" ref="B1139">_xlfn.REGEXEXTRACT(J1139, "eid=([^&amp;]+)", 2)</f>
        <v>2-s2.0-84940740219</v>
      </c>
      <c r="C1139" s="13">
        <v>0</v>
      </c>
      <c r="D1139" s="12" t="s">
        <v>14735</v>
      </c>
      <c r="E1139" s="12">
        <v>2015</v>
      </c>
      <c r="F1139" s="14" t="s">
        <v>12895</v>
      </c>
      <c r="G1139" s="12">
        <v>2015</v>
      </c>
      <c r="H1139" s="12" t="s">
        <v>7969</v>
      </c>
      <c r="I1139" s="14" t="s">
        <v>14736</v>
      </c>
      <c r="J1139" s="14" t="s">
        <v>14737</v>
      </c>
      <c r="K1139" s="12" t="s">
        <v>7972</v>
      </c>
      <c r="L1139" s="12" t="s">
        <v>12898</v>
      </c>
      <c r="M1139" s="12" t="s">
        <v>7969</v>
      </c>
    </row>
    <row r="1140" spans="1:13" ht="22.5" customHeight="1">
      <c r="A1140" s="12" t="s">
        <v>14739</v>
      </c>
      <c r="B1140" s="12" t="str" cm="1">
        <f t="array" ref="B1140">_xlfn.REGEXEXTRACT(J1140, "eid=([^&amp;]+)", 2)</f>
        <v>2-s2.0-84978818301</v>
      </c>
      <c r="C1140" s="13">
        <v>0</v>
      </c>
      <c r="D1140" s="12" t="s">
        <v>14740</v>
      </c>
      <c r="E1140" s="12">
        <v>2016</v>
      </c>
      <c r="F1140" s="14" t="s">
        <v>8831</v>
      </c>
      <c r="G1140" s="12">
        <v>9723</v>
      </c>
      <c r="H1140" s="12" t="s">
        <v>7969</v>
      </c>
      <c r="I1140" s="14" t="s">
        <v>7969</v>
      </c>
      <c r="J1140" s="14" t="s">
        <v>14741</v>
      </c>
      <c r="K1140" s="12" t="s">
        <v>7972</v>
      </c>
      <c r="L1140" s="12" t="s">
        <v>13352</v>
      </c>
      <c r="M1140" s="12" t="s">
        <v>7969</v>
      </c>
    </row>
    <row r="1141" spans="1:13" ht="22.5" customHeight="1">
      <c r="A1141" s="12" t="s">
        <v>14743</v>
      </c>
      <c r="B1141" s="12" t="str" cm="1">
        <f t="array" ref="B1141">_xlfn.REGEXEXTRACT(J1141, "eid=([^&amp;]+)", 2)</f>
        <v>2-s2.0-84994168633</v>
      </c>
      <c r="C1141" s="13">
        <v>0</v>
      </c>
      <c r="D1141" s="12" t="s">
        <v>14744</v>
      </c>
      <c r="E1141" s="12">
        <v>2016</v>
      </c>
      <c r="F1141" s="14" t="s">
        <v>14745</v>
      </c>
      <c r="G1141" s="12" t="s">
        <v>7969</v>
      </c>
      <c r="H1141" s="12" t="s">
        <v>7969</v>
      </c>
      <c r="I1141" s="14" t="s">
        <v>14746</v>
      </c>
      <c r="J1141" s="14" t="s">
        <v>14747</v>
      </c>
      <c r="K1141" s="12" t="s">
        <v>7972</v>
      </c>
      <c r="L1141" s="12" t="s">
        <v>8102</v>
      </c>
      <c r="M1141" s="12" t="s">
        <v>14748</v>
      </c>
    </row>
    <row r="1142" spans="1:13" ht="22.5" customHeight="1">
      <c r="A1142" s="12" t="s">
        <v>14750</v>
      </c>
      <c r="B1142" s="12" t="str" cm="1">
        <f t="array" ref="B1142">_xlfn.REGEXEXTRACT(J1142, "eid=([^&amp;]+)", 2)</f>
        <v>2-s2.0-84906783173</v>
      </c>
      <c r="C1142" s="13">
        <v>0</v>
      </c>
      <c r="D1142" s="12" t="s">
        <v>14751</v>
      </c>
      <c r="E1142" s="12">
        <v>2014</v>
      </c>
      <c r="F1142" s="14" t="s">
        <v>7975</v>
      </c>
      <c r="G1142" s="12">
        <v>17</v>
      </c>
      <c r="H1142" s="12">
        <v>3</v>
      </c>
      <c r="I1142" s="14" t="s">
        <v>14752</v>
      </c>
      <c r="J1142" s="14" t="s">
        <v>14753</v>
      </c>
      <c r="K1142" s="12" t="s">
        <v>7972</v>
      </c>
      <c r="L1142" s="12" t="s">
        <v>13326</v>
      </c>
      <c r="M1142" s="12" t="s">
        <v>14754</v>
      </c>
    </row>
    <row r="1143" spans="1:13" ht="22.5" customHeight="1">
      <c r="A1143" s="12" t="s">
        <v>14756</v>
      </c>
      <c r="B1143" s="12" t="str" cm="1">
        <f t="array" ref="B1143">_xlfn.REGEXEXTRACT(J1143, "eid=([^&amp;]+)", 2)</f>
        <v>2-s2.0-84952040795</v>
      </c>
      <c r="C1143" s="13">
        <v>0</v>
      </c>
      <c r="D1143" s="12" t="s">
        <v>14757</v>
      </c>
      <c r="E1143" s="12">
        <v>2015</v>
      </c>
      <c r="F1143" s="14" t="s">
        <v>8055</v>
      </c>
      <c r="G1143" s="12">
        <v>557</v>
      </c>
      <c r="H1143" s="12" t="s">
        <v>7969</v>
      </c>
      <c r="I1143" s="14" t="s">
        <v>14758</v>
      </c>
      <c r="J1143" s="14" t="s">
        <v>14759</v>
      </c>
      <c r="K1143" s="12" t="s">
        <v>7972</v>
      </c>
      <c r="L1143" s="12" t="s">
        <v>13352</v>
      </c>
      <c r="M1143" s="12" t="s">
        <v>14760</v>
      </c>
    </row>
    <row r="1144" spans="1:13" ht="22.5" customHeight="1">
      <c r="A1144" s="12" t="s">
        <v>14762</v>
      </c>
      <c r="B1144" s="12" t="str" cm="1">
        <f t="array" ref="B1144">_xlfn.REGEXEXTRACT(J1144, "eid=([^&amp;]+)", 2)</f>
        <v>2-s2.0-84921023675</v>
      </c>
      <c r="C1144" s="13">
        <v>0</v>
      </c>
      <c r="D1144" s="12" t="s">
        <v>14763</v>
      </c>
      <c r="E1144" s="12">
        <v>2014</v>
      </c>
      <c r="F1144" s="14" t="s">
        <v>14764</v>
      </c>
      <c r="G1144" s="12">
        <v>35</v>
      </c>
      <c r="H1144" s="12" t="s">
        <v>7969</v>
      </c>
      <c r="I1144" s="14" t="s">
        <v>14765</v>
      </c>
      <c r="J1144" s="14" t="s">
        <v>14766</v>
      </c>
      <c r="K1144" s="12" t="s">
        <v>14279</v>
      </c>
      <c r="L1144" s="12" t="s">
        <v>14767</v>
      </c>
      <c r="M1144" s="12" t="s">
        <v>14768</v>
      </c>
    </row>
    <row r="1145" spans="1:13" ht="22.5" customHeight="1">
      <c r="A1145" s="12" t="s">
        <v>14770</v>
      </c>
      <c r="B1145" s="12" t="str" cm="1">
        <f t="array" ref="B1145">_xlfn.REGEXEXTRACT(J1145, "eid=([^&amp;]+)", 2)</f>
        <v>2-s2.0-84893157072</v>
      </c>
      <c r="C1145" s="13">
        <v>0</v>
      </c>
      <c r="D1145" s="12" t="s">
        <v>14771</v>
      </c>
      <c r="E1145" s="12">
        <v>2014</v>
      </c>
      <c r="F1145" s="14" t="s">
        <v>14772</v>
      </c>
      <c r="G1145" s="12">
        <v>5</v>
      </c>
      <c r="H1145" s="12">
        <v>1</v>
      </c>
      <c r="I1145" s="14" t="s">
        <v>14773</v>
      </c>
      <c r="J1145" s="14" t="s">
        <v>14774</v>
      </c>
      <c r="K1145" s="12" t="s">
        <v>7972</v>
      </c>
      <c r="L1145" s="12" t="s">
        <v>7969</v>
      </c>
      <c r="M1145" s="12" t="s">
        <v>7969</v>
      </c>
    </row>
    <row r="1146" spans="1:13" ht="22.5" customHeight="1">
      <c r="A1146" s="12" t="s">
        <v>14776</v>
      </c>
      <c r="B1146" s="12" t="str" cm="1">
        <f t="array" ref="B1146">_xlfn.REGEXEXTRACT(J1146, "eid=([^&amp;]+)", 2)</f>
        <v>2-s2.0-84945974534</v>
      </c>
      <c r="C1146" s="13">
        <v>0</v>
      </c>
      <c r="D1146" s="12" t="s">
        <v>14777</v>
      </c>
      <c r="E1146" s="12">
        <v>2015</v>
      </c>
      <c r="F1146" s="14" t="s">
        <v>8055</v>
      </c>
      <c r="G1146" s="12">
        <v>544</v>
      </c>
      <c r="H1146" s="12" t="s">
        <v>7969</v>
      </c>
      <c r="I1146" s="14" t="s">
        <v>7969</v>
      </c>
      <c r="J1146" s="14" t="s">
        <v>14778</v>
      </c>
      <c r="K1146" s="12" t="s">
        <v>7972</v>
      </c>
      <c r="L1146" s="12" t="s">
        <v>13352</v>
      </c>
      <c r="M1146" s="12" t="s">
        <v>7969</v>
      </c>
    </row>
    <row r="1147" spans="1:13" ht="22.5" customHeight="1">
      <c r="A1147" s="12" t="s">
        <v>5166</v>
      </c>
      <c r="B1147" s="12" t="str" cm="1">
        <f t="array" ref="B1147">_xlfn.REGEXEXTRACT(J1147, "eid=([^&amp;]+)", 2)</f>
        <v>2-s2.0-85006364680</v>
      </c>
      <c r="C1147" s="13">
        <v>0</v>
      </c>
      <c r="D1147" s="12" t="s">
        <v>14779</v>
      </c>
      <c r="E1147" s="12">
        <v>2014</v>
      </c>
      <c r="F1147" s="14" t="s">
        <v>14780</v>
      </c>
      <c r="G1147" s="12">
        <v>2014</v>
      </c>
      <c r="H1147" s="12" t="s">
        <v>7969</v>
      </c>
      <c r="I1147" s="14" t="s">
        <v>14781</v>
      </c>
      <c r="J1147" s="14" t="s">
        <v>14782</v>
      </c>
      <c r="K1147" s="12" t="s">
        <v>7972</v>
      </c>
      <c r="L1147" s="12" t="s">
        <v>14648</v>
      </c>
      <c r="M1147" s="12" t="s">
        <v>7969</v>
      </c>
    </row>
    <row r="1148" spans="1:13" ht="22.5" customHeight="1">
      <c r="A1148" s="12" t="s">
        <v>14784</v>
      </c>
      <c r="B1148" s="12" t="str" cm="1">
        <f t="array" ref="B1148">_xlfn.REGEXEXTRACT(J1148, "eid=([^&amp;]+)", 2)</f>
        <v>2-s2.0-84970956263</v>
      </c>
      <c r="C1148" s="13">
        <v>0</v>
      </c>
      <c r="D1148" s="12" t="s">
        <v>14785</v>
      </c>
      <c r="E1148" s="12">
        <v>2016</v>
      </c>
      <c r="F1148" s="14" t="s">
        <v>8024</v>
      </c>
      <c r="G1148" s="12">
        <v>61</v>
      </c>
      <c r="H1148" s="12" t="s">
        <v>7969</v>
      </c>
      <c r="I1148" s="14" t="s">
        <v>14786</v>
      </c>
      <c r="J1148" s="14" t="s">
        <v>14787</v>
      </c>
      <c r="K1148" s="12" t="s">
        <v>7972</v>
      </c>
      <c r="L1148" s="12" t="s">
        <v>8027</v>
      </c>
    </row>
    <row r="1149" spans="1:13" ht="22.5" customHeight="1">
      <c r="A1149" s="12" t="s">
        <v>14789</v>
      </c>
      <c r="B1149" s="12" t="str" cm="1">
        <f t="array" ref="B1149">_xlfn.REGEXEXTRACT(J1149, "eid=([^&amp;]+)", 2)</f>
        <v>2-s2.0-84962861056</v>
      </c>
      <c r="C1149" s="13">
        <v>0</v>
      </c>
      <c r="D1149" s="12" t="s">
        <v>14790</v>
      </c>
      <c r="E1149" s="12">
        <v>2015</v>
      </c>
      <c r="F1149" s="14" t="s">
        <v>14791</v>
      </c>
      <c r="G1149" s="12" t="s">
        <v>7969</v>
      </c>
      <c r="H1149" s="12" t="s">
        <v>7969</v>
      </c>
      <c r="I1149" s="14" t="s">
        <v>14792</v>
      </c>
      <c r="J1149" s="14" t="s">
        <v>14793</v>
      </c>
      <c r="K1149" s="12" t="s">
        <v>7972</v>
      </c>
      <c r="L1149" s="12" t="s">
        <v>8102</v>
      </c>
      <c r="M1149" s="12" t="s">
        <v>14794</v>
      </c>
    </row>
    <row r="1150" spans="1:13" ht="22.5" customHeight="1">
      <c r="A1150" s="12" t="s">
        <v>14796</v>
      </c>
      <c r="B1150" s="12" t="str" cm="1">
        <f t="array" ref="B1150">_xlfn.REGEXEXTRACT(J1150, "eid=([^&amp;]+)", 2)</f>
        <v>2-s2.0-84984622718</v>
      </c>
      <c r="C1150" s="13">
        <v>0</v>
      </c>
      <c r="D1150" s="12" t="s">
        <v>13891</v>
      </c>
      <c r="E1150" s="12">
        <v>2016</v>
      </c>
      <c r="F1150" s="14" t="s">
        <v>13891</v>
      </c>
      <c r="G1150" s="12">
        <v>2016</v>
      </c>
      <c r="H1150" s="12" t="s">
        <v>7969</v>
      </c>
      <c r="I1150" s="14" t="s">
        <v>7969</v>
      </c>
      <c r="J1150" s="14" t="s">
        <v>14797</v>
      </c>
      <c r="K1150" s="12" t="s">
        <v>7972</v>
      </c>
      <c r="L1150" s="12" t="s">
        <v>8078</v>
      </c>
      <c r="M1150" s="12" t="s">
        <v>7969</v>
      </c>
    </row>
    <row r="1151" spans="1:13" ht="22.5" customHeight="1">
      <c r="A1151" s="12" t="s">
        <v>14799</v>
      </c>
      <c r="B1151" s="12" t="str" cm="1">
        <f t="array" ref="B1151">_xlfn.REGEXEXTRACT(J1151, "eid=([^&amp;]+)", 2)</f>
        <v>2-s2.0-84980006563</v>
      </c>
      <c r="C1151" s="13">
        <v>0</v>
      </c>
      <c r="D1151" s="12" t="s">
        <v>14800</v>
      </c>
      <c r="E1151" s="12">
        <v>2016</v>
      </c>
      <c r="F1151" s="14" t="s">
        <v>9665</v>
      </c>
      <c r="G1151" s="12">
        <v>2016</v>
      </c>
      <c r="H1151" s="12" t="s">
        <v>7969</v>
      </c>
      <c r="I1151" s="14" t="s">
        <v>14801</v>
      </c>
      <c r="J1151" s="14" t="s">
        <v>14802</v>
      </c>
      <c r="K1151" s="12" t="s">
        <v>7972</v>
      </c>
      <c r="L1151" s="12" t="s">
        <v>8102</v>
      </c>
      <c r="M1151" s="12" t="s">
        <v>14803</v>
      </c>
    </row>
    <row r="1152" spans="1:13" ht="22.5" customHeight="1">
      <c r="A1152" s="12" t="s">
        <v>14805</v>
      </c>
      <c r="B1152" s="12" t="str" cm="1">
        <f t="array" ref="B1152">_xlfn.REGEXEXTRACT(J1152, "eid=([^&amp;]+)", 2)</f>
        <v>2-s2.0-84959885065</v>
      </c>
      <c r="C1152" s="13">
        <v>0</v>
      </c>
      <c r="D1152" s="12" t="s">
        <v>14806</v>
      </c>
      <c r="E1152" s="12">
        <v>2015</v>
      </c>
      <c r="F1152" s="14" t="s">
        <v>8328</v>
      </c>
      <c r="G1152" s="12">
        <v>7</v>
      </c>
      <c r="H1152" s="12" t="s">
        <v>7969</v>
      </c>
      <c r="I1152" s="14" t="s">
        <v>14807</v>
      </c>
      <c r="J1152" s="14" t="s">
        <v>14808</v>
      </c>
      <c r="K1152" s="12" t="s">
        <v>7972</v>
      </c>
      <c r="L1152" s="12" t="s">
        <v>8324</v>
      </c>
      <c r="M1152" s="12" t="s">
        <v>14809</v>
      </c>
    </row>
    <row r="1153" spans="1:13" ht="22.5" customHeight="1">
      <c r="A1153" s="12" t="s">
        <v>14810</v>
      </c>
      <c r="B1153" s="12" t="str" cm="1">
        <f t="array" ref="B1153">_xlfn.REGEXEXTRACT(J1153, "eid=([^&amp;]+)", 2)</f>
        <v>2-s2.0-84988963251</v>
      </c>
      <c r="C1153" s="13">
        <v>0</v>
      </c>
      <c r="D1153" s="12" t="s">
        <v>14811</v>
      </c>
      <c r="E1153" s="12">
        <v>2016</v>
      </c>
      <c r="F1153" s="14" t="s">
        <v>14812</v>
      </c>
      <c r="G1153" s="12" t="s">
        <v>7969</v>
      </c>
      <c r="H1153" s="12" t="s">
        <v>7969</v>
      </c>
      <c r="I1153" s="14" t="s">
        <v>14813</v>
      </c>
      <c r="J1153" s="14" t="s">
        <v>14814</v>
      </c>
      <c r="K1153" s="12" t="s">
        <v>7972</v>
      </c>
      <c r="L1153" s="12" t="s">
        <v>8102</v>
      </c>
      <c r="M1153" s="12" t="s">
        <v>4764</v>
      </c>
    </row>
    <row r="1154" spans="1:13" ht="22.5" customHeight="1">
      <c r="A1154" s="12" t="s">
        <v>14816</v>
      </c>
      <c r="B1154" s="12" t="str" cm="1">
        <f t="array" ref="B1154">_xlfn.REGEXEXTRACT(J1154, "eid=([^&amp;]+)", 2)</f>
        <v>2-s2.0-84937110372</v>
      </c>
      <c r="C1154" s="13">
        <v>0</v>
      </c>
      <c r="D1154" s="12" t="s">
        <v>14817</v>
      </c>
      <c r="E1154" s="12">
        <v>2014</v>
      </c>
      <c r="F1154" s="14" t="s">
        <v>14818</v>
      </c>
      <c r="G1154" s="12" t="s">
        <v>7969</v>
      </c>
      <c r="H1154" s="12" t="s">
        <v>7969</v>
      </c>
      <c r="I1154" s="14" t="s">
        <v>14819</v>
      </c>
      <c r="J1154" s="14" t="s">
        <v>14820</v>
      </c>
      <c r="K1154" s="12" t="s">
        <v>7972</v>
      </c>
      <c r="L1154" s="12" t="s">
        <v>8102</v>
      </c>
      <c r="M1154" s="12" t="s">
        <v>14821</v>
      </c>
    </row>
    <row r="1155" spans="1:13" ht="22.5" customHeight="1">
      <c r="A1155" s="12" t="s">
        <v>14823</v>
      </c>
      <c r="B1155" s="12" t="str" cm="1">
        <f t="array" ref="B1155">_xlfn.REGEXEXTRACT(J1155, "eid=([^&amp;]+)", 2)</f>
        <v>2-s2.0-85027971847</v>
      </c>
      <c r="C1155" s="13">
        <v>0</v>
      </c>
      <c r="D1155" s="12" t="s">
        <v>14824</v>
      </c>
      <c r="E1155" s="12">
        <v>2017</v>
      </c>
      <c r="F1155" s="14" t="s">
        <v>12895</v>
      </c>
      <c r="G1155" s="12" t="s">
        <v>7969</v>
      </c>
      <c r="H1155" s="12" t="s">
        <v>7969</v>
      </c>
      <c r="I1155" s="14" t="s">
        <v>14825</v>
      </c>
      <c r="J1155" s="14" t="s">
        <v>14826</v>
      </c>
      <c r="K1155" s="12" t="s">
        <v>7972</v>
      </c>
      <c r="L1155" s="12" t="s">
        <v>12898</v>
      </c>
      <c r="M1155" s="12" t="s">
        <v>7969</v>
      </c>
    </row>
    <row r="1156" spans="1:13" ht="22.5" customHeight="1">
      <c r="A1156" s="12" t="s">
        <v>14828</v>
      </c>
      <c r="B1156" s="12" t="str" cm="1">
        <f t="array" ref="B1156">_xlfn.REGEXEXTRACT(J1156, "eid=([^&amp;]+)", 2)</f>
        <v>2-s2.0-84923924669</v>
      </c>
      <c r="C1156" s="13">
        <v>0</v>
      </c>
      <c r="D1156" s="12" t="s">
        <v>14829</v>
      </c>
      <c r="E1156" s="12">
        <v>2014</v>
      </c>
      <c r="F1156" s="14" t="s">
        <v>14830</v>
      </c>
      <c r="G1156" s="12" t="s">
        <v>7969</v>
      </c>
      <c r="H1156" s="12" t="s">
        <v>7969</v>
      </c>
      <c r="I1156" s="14" t="s">
        <v>14831</v>
      </c>
      <c r="J1156" s="14" t="s">
        <v>14832</v>
      </c>
      <c r="K1156" s="12" t="s">
        <v>7972</v>
      </c>
      <c r="L1156" s="12" t="s">
        <v>8102</v>
      </c>
    </row>
    <row r="1157" spans="1:13" ht="22.5" customHeight="1">
      <c r="A1157" s="12" t="s">
        <v>14834</v>
      </c>
      <c r="B1157" s="12" t="str" cm="1">
        <f t="array" ref="B1157">_xlfn.REGEXEXTRACT(J1157, "eid=([^&amp;]+)", 2)</f>
        <v>2-s2.0-84983631316</v>
      </c>
      <c r="C1157" s="13">
        <v>0</v>
      </c>
      <c r="D1157" s="12" t="s">
        <v>14835</v>
      </c>
      <c r="E1157" s="12">
        <v>2016</v>
      </c>
      <c r="F1157" s="14" t="s">
        <v>8024</v>
      </c>
      <c r="G1157" s="12">
        <v>62</v>
      </c>
      <c r="H1157" s="12" t="s">
        <v>7969</v>
      </c>
      <c r="I1157" s="14" t="s">
        <v>14836</v>
      </c>
      <c r="J1157" s="14" t="s">
        <v>14837</v>
      </c>
      <c r="K1157" s="12" t="s">
        <v>7972</v>
      </c>
      <c r="L1157" s="12" t="s">
        <v>8027</v>
      </c>
      <c r="M1157" s="12" t="s">
        <v>14838</v>
      </c>
    </row>
    <row r="1158" spans="1:13" ht="22.5" customHeight="1">
      <c r="A1158" s="12" t="s">
        <v>14840</v>
      </c>
      <c r="B1158" s="12" t="str" cm="1">
        <f t="array" ref="B1158">_xlfn.REGEXEXTRACT(J1158, "eid=([^&amp;]+)", 2)</f>
        <v>2-s2.0-84926434123</v>
      </c>
      <c r="C1158" s="13">
        <v>0</v>
      </c>
      <c r="D1158" s="12" t="s">
        <v>14841</v>
      </c>
      <c r="E1158" s="12">
        <v>2015</v>
      </c>
      <c r="F1158" s="14" t="s">
        <v>8382</v>
      </c>
      <c r="G1158" s="12">
        <v>274</v>
      </c>
      <c r="H1158" s="12" t="s">
        <v>7969</v>
      </c>
      <c r="I1158" s="14" t="s">
        <v>14842</v>
      </c>
      <c r="J1158" s="14" t="s">
        <v>14843</v>
      </c>
      <c r="K1158" s="12" t="s">
        <v>7972</v>
      </c>
      <c r="L1158" s="12" t="s">
        <v>8385</v>
      </c>
      <c r="M1158" s="12" t="s">
        <v>14844</v>
      </c>
    </row>
    <row r="1159" spans="1:13" ht="22.5" customHeight="1">
      <c r="A1159" s="12" t="s">
        <v>14846</v>
      </c>
      <c r="B1159" s="12" t="str" cm="1">
        <f t="array" ref="B1159">_xlfn.REGEXEXTRACT(J1159, "eid=([^&amp;]+)", 2)</f>
        <v>2-s2.0-85019176947</v>
      </c>
      <c r="C1159" s="13">
        <v>0</v>
      </c>
      <c r="D1159" s="12" t="s">
        <v>14847</v>
      </c>
      <c r="E1159" s="12">
        <v>2017</v>
      </c>
      <c r="F1159" s="14" t="s">
        <v>8831</v>
      </c>
      <c r="G1159" s="12">
        <v>10232</v>
      </c>
      <c r="H1159" s="12" t="s">
        <v>7969</v>
      </c>
      <c r="I1159" s="14" t="s">
        <v>14848</v>
      </c>
      <c r="J1159" s="14" t="s">
        <v>14849</v>
      </c>
      <c r="K1159" s="12" t="s">
        <v>7972</v>
      </c>
      <c r="L1159" s="12" t="s">
        <v>13352</v>
      </c>
      <c r="M1159" s="12" t="s">
        <v>14850</v>
      </c>
    </row>
    <row r="1160" spans="1:13" ht="22.5" customHeight="1">
      <c r="A1160" s="12" t="s">
        <v>14852</v>
      </c>
      <c r="B1160" s="12" t="str" cm="1">
        <f t="array" ref="B1160">_xlfn.REGEXEXTRACT(J1160, "eid=([^&amp;]+)", 2)</f>
        <v>2-s2.0-85027963475</v>
      </c>
      <c r="C1160" s="13">
        <v>0</v>
      </c>
      <c r="D1160" s="12" t="s">
        <v>14853</v>
      </c>
      <c r="E1160" s="12">
        <v>2017</v>
      </c>
      <c r="F1160" s="14" t="s">
        <v>12895</v>
      </c>
      <c r="G1160" s="12" t="s">
        <v>7969</v>
      </c>
      <c r="H1160" s="12" t="s">
        <v>7969</v>
      </c>
      <c r="I1160" s="14" t="s">
        <v>14854</v>
      </c>
      <c r="J1160" s="14" t="s">
        <v>14855</v>
      </c>
      <c r="K1160" s="12" t="s">
        <v>7972</v>
      </c>
      <c r="L1160" s="12" t="s">
        <v>12898</v>
      </c>
      <c r="M1160" s="12" t="s">
        <v>7969</v>
      </c>
    </row>
    <row r="1161" spans="1:13" ht="22.5" customHeight="1">
      <c r="A1161" s="12" t="s">
        <v>14857</v>
      </c>
      <c r="B1161" s="12" t="str" cm="1">
        <f t="array" ref="B1161">_xlfn.REGEXEXTRACT(J1161, "eid=([^&amp;]+)", 2)</f>
        <v>2-s2.0-84945401519</v>
      </c>
      <c r="C1161" s="13">
        <v>0</v>
      </c>
      <c r="D1161" s="12" t="s">
        <v>14858</v>
      </c>
      <c r="E1161" s="12">
        <v>2014</v>
      </c>
      <c r="F1161" s="14" t="s">
        <v>14859</v>
      </c>
      <c r="G1161" s="12" t="s">
        <v>7969</v>
      </c>
      <c r="H1161" s="12" t="s">
        <v>7969</v>
      </c>
      <c r="I1161" s="14" t="s">
        <v>14860</v>
      </c>
      <c r="J1161" s="14" t="s">
        <v>14861</v>
      </c>
      <c r="K1161" s="12" t="s">
        <v>7972</v>
      </c>
      <c r="L1161" s="12" t="s">
        <v>8161</v>
      </c>
      <c r="M1161" s="12" t="s">
        <v>14862</v>
      </c>
    </row>
    <row r="1162" spans="1:13" ht="22.5" customHeight="1">
      <c r="A1162" s="12" t="s">
        <v>14864</v>
      </c>
      <c r="B1162" s="12" t="str" cm="1">
        <f t="array" ref="B1162">_xlfn.REGEXEXTRACT(J1162, "eid=([^&amp;]+)", 2)</f>
        <v>2-s2.0-84964521176</v>
      </c>
      <c r="C1162" s="13">
        <v>0</v>
      </c>
      <c r="D1162" s="12" t="s">
        <v>14865</v>
      </c>
      <c r="E1162" s="12">
        <v>2016</v>
      </c>
      <c r="F1162" s="14" t="s">
        <v>14866</v>
      </c>
      <c r="G1162" s="12" t="s">
        <v>7969</v>
      </c>
      <c r="H1162" s="12" t="s">
        <v>7969</v>
      </c>
      <c r="I1162" s="14" t="s">
        <v>14867</v>
      </c>
      <c r="J1162" s="14" t="s">
        <v>14868</v>
      </c>
      <c r="K1162" s="12" t="s">
        <v>7972</v>
      </c>
      <c r="L1162" s="12" t="s">
        <v>8102</v>
      </c>
      <c r="M1162" s="12" t="s">
        <v>14869</v>
      </c>
    </row>
    <row r="1163" spans="1:13" ht="22.5" customHeight="1">
      <c r="A1163" s="12" t="s">
        <v>14871</v>
      </c>
      <c r="B1163" s="12" t="str" cm="1">
        <f t="array" ref="B1163">_xlfn.REGEXEXTRACT(J1163, "eid=([^&amp;]+)", 2)</f>
        <v>2-s2.0-85004000390</v>
      </c>
      <c r="C1163" s="13">
        <v>0</v>
      </c>
      <c r="D1163" s="12" t="s">
        <v>14872</v>
      </c>
      <c r="E1163" s="12">
        <v>2016</v>
      </c>
      <c r="F1163" s="14" t="s">
        <v>14589</v>
      </c>
      <c r="G1163" s="12" t="s">
        <v>7969</v>
      </c>
      <c r="H1163" s="12" t="s">
        <v>7969</v>
      </c>
      <c r="I1163" s="14" t="s">
        <v>14873</v>
      </c>
      <c r="J1163" s="14" t="s">
        <v>14874</v>
      </c>
      <c r="K1163" s="12" t="s">
        <v>7972</v>
      </c>
      <c r="L1163" s="12" t="s">
        <v>8102</v>
      </c>
      <c r="M1163" s="12" t="s">
        <v>14875</v>
      </c>
    </row>
    <row r="1164" spans="1:13" ht="22.5" customHeight="1">
      <c r="A1164" s="12" t="s">
        <v>14877</v>
      </c>
      <c r="B1164" s="12" t="str" cm="1">
        <f t="array" ref="B1164">_xlfn.REGEXEXTRACT(J1164, "eid=([^&amp;]+)", 2)</f>
        <v>2-s2.0-84988980155</v>
      </c>
      <c r="C1164" s="13">
        <v>0</v>
      </c>
      <c r="D1164" s="12" t="s">
        <v>14878</v>
      </c>
      <c r="E1164" s="12">
        <v>2016</v>
      </c>
      <c r="F1164" s="14" t="s">
        <v>8809</v>
      </c>
      <c r="G1164" s="12">
        <v>9</v>
      </c>
      <c r="H1164" s="12">
        <v>3</v>
      </c>
      <c r="I1164" s="14" t="s">
        <v>14879</v>
      </c>
      <c r="J1164" s="14" t="s">
        <v>14880</v>
      </c>
      <c r="K1164" s="12" t="s">
        <v>7972</v>
      </c>
      <c r="L1164" s="12" t="s">
        <v>8812</v>
      </c>
    </row>
    <row r="1165" spans="1:13" ht="22.5" customHeight="1">
      <c r="A1165" s="12" t="s">
        <v>14882</v>
      </c>
      <c r="B1165" s="12" t="str" cm="1">
        <f t="array" ref="B1165">_xlfn.REGEXEXTRACT(J1165, "eid=([^&amp;]+)", 2)</f>
        <v>2-s2.0-84925436721</v>
      </c>
      <c r="C1165" s="13">
        <v>0</v>
      </c>
      <c r="D1165" s="12" t="s">
        <v>14883</v>
      </c>
      <c r="E1165" s="12">
        <v>2015</v>
      </c>
      <c r="F1165" s="14" t="s">
        <v>14884</v>
      </c>
      <c r="G1165" s="12" t="s">
        <v>7969</v>
      </c>
      <c r="H1165" s="12" t="s">
        <v>7969</v>
      </c>
      <c r="I1165" s="14" t="s">
        <v>14885</v>
      </c>
      <c r="J1165" s="14" t="s">
        <v>14886</v>
      </c>
      <c r="K1165" s="12" t="s">
        <v>7972</v>
      </c>
      <c r="L1165" s="12" t="s">
        <v>8102</v>
      </c>
      <c r="M1165" s="12" t="s">
        <v>14887</v>
      </c>
    </row>
    <row r="1166" spans="1:13" ht="22.5" customHeight="1">
      <c r="A1166" s="12" t="s">
        <v>14889</v>
      </c>
      <c r="B1166" s="12" t="str" cm="1">
        <f t="array" ref="B1166">_xlfn.REGEXEXTRACT(J1166, "eid=([^&amp;]+)", 2)</f>
        <v>2-s2.0-84958153484</v>
      </c>
      <c r="C1166" s="13">
        <v>0</v>
      </c>
      <c r="D1166" s="12" t="s">
        <v>14890</v>
      </c>
      <c r="E1166" s="12">
        <v>2016</v>
      </c>
      <c r="F1166" s="14" t="s">
        <v>7990</v>
      </c>
      <c r="G1166" s="12">
        <v>12</v>
      </c>
      <c r="H1166" s="12" t="s">
        <v>7969</v>
      </c>
      <c r="I1166" s="14" t="s">
        <v>14891</v>
      </c>
      <c r="J1166" s="14" t="s">
        <v>14892</v>
      </c>
      <c r="K1166" s="12" t="s">
        <v>7972</v>
      </c>
      <c r="L1166" s="12" t="s">
        <v>8969</v>
      </c>
      <c r="M1166" s="12" t="s">
        <v>14893</v>
      </c>
    </row>
    <row r="1167" spans="1:13" ht="22.5" customHeight="1">
      <c r="A1167" s="12" t="s">
        <v>14895</v>
      </c>
      <c r="B1167" s="12" t="str" cm="1">
        <f t="array" ref="B1167">_xlfn.REGEXEXTRACT(J1167, "eid=([^&amp;]+)", 2)</f>
        <v>2-s2.0-84962802902</v>
      </c>
      <c r="C1167" s="13">
        <v>0</v>
      </c>
      <c r="D1167" s="12" t="s">
        <v>14896</v>
      </c>
      <c r="E1167" s="12">
        <v>2015</v>
      </c>
      <c r="F1167" s="14" t="s">
        <v>14791</v>
      </c>
      <c r="G1167" s="12" t="s">
        <v>7969</v>
      </c>
      <c r="H1167" s="12" t="s">
        <v>7969</v>
      </c>
      <c r="I1167" s="14" t="s">
        <v>14897</v>
      </c>
      <c r="J1167" s="14" t="s">
        <v>14898</v>
      </c>
      <c r="K1167" s="12" t="s">
        <v>7972</v>
      </c>
      <c r="L1167" s="12" t="s">
        <v>8102</v>
      </c>
      <c r="M1167" s="12" t="s">
        <v>14899</v>
      </c>
    </row>
    <row r="1168" spans="1:13" ht="22.5" customHeight="1">
      <c r="A1168" s="12" t="s">
        <v>14901</v>
      </c>
      <c r="B1168" s="12" t="str" cm="1">
        <f t="array" ref="B1168">_xlfn.REGEXEXTRACT(J1168, "eid=([^&amp;]+)", 2)</f>
        <v>2-s2.0-84907481520</v>
      </c>
      <c r="C1168" s="13">
        <v>0</v>
      </c>
      <c r="D1168" s="12" t="s">
        <v>14902</v>
      </c>
      <c r="E1168" s="12">
        <v>2014</v>
      </c>
      <c r="F1168" s="14" t="s">
        <v>14903</v>
      </c>
      <c r="G1168" s="12">
        <v>25</v>
      </c>
      <c r="H1168" s="12" t="s">
        <v>7969</v>
      </c>
      <c r="I1168" s="14" t="s">
        <v>14904</v>
      </c>
      <c r="J1168" s="14" t="s">
        <v>14905</v>
      </c>
      <c r="K1168" s="12" t="s">
        <v>7972</v>
      </c>
      <c r="L1168" s="12" t="s">
        <v>8027</v>
      </c>
      <c r="M1168" s="12" t="s">
        <v>14906</v>
      </c>
    </row>
    <row r="1169" spans="1:13" ht="22.5" customHeight="1">
      <c r="A1169" s="12" t="s">
        <v>14908</v>
      </c>
      <c r="B1169" s="12" t="str" cm="1">
        <f t="array" ref="B1169">_xlfn.REGEXEXTRACT(J1169, "eid=([^&amp;]+)", 2)</f>
        <v>2-s2.0-84961086593</v>
      </c>
      <c r="C1169" s="13">
        <v>0</v>
      </c>
      <c r="D1169" s="12" t="s">
        <v>14909</v>
      </c>
      <c r="E1169" s="12">
        <v>2015</v>
      </c>
      <c r="F1169" s="14" t="s">
        <v>8491</v>
      </c>
      <c r="G1169" s="12">
        <v>3</v>
      </c>
      <c r="H1169" s="12" t="s">
        <v>7969</v>
      </c>
      <c r="I1169" s="14" t="s">
        <v>14910</v>
      </c>
      <c r="J1169" s="14" t="s">
        <v>14911</v>
      </c>
      <c r="K1169" s="12" t="s">
        <v>7972</v>
      </c>
      <c r="L1169" s="12" t="s">
        <v>8102</v>
      </c>
    </row>
    <row r="1170" spans="1:13" ht="22.5" customHeight="1">
      <c r="A1170" s="12" t="s">
        <v>14913</v>
      </c>
      <c r="B1170" s="12" t="str" cm="1">
        <f t="array" ref="B1170">_xlfn.REGEXEXTRACT(J1170, "eid=([^&amp;]+)", 2)</f>
        <v>2-s2.0-85022344323</v>
      </c>
      <c r="C1170" s="13">
        <v>0</v>
      </c>
      <c r="D1170" s="12" t="s">
        <v>14914</v>
      </c>
      <c r="E1170" s="12">
        <v>2017</v>
      </c>
      <c r="F1170" s="14" t="s">
        <v>8831</v>
      </c>
      <c r="G1170" s="12">
        <v>10354</v>
      </c>
      <c r="H1170" s="12" t="s">
        <v>7969</v>
      </c>
      <c r="I1170" s="14" t="s">
        <v>7969</v>
      </c>
      <c r="J1170" s="14" t="s">
        <v>14915</v>
      </c>
      <c r="K1170" s="12" t="s">
        <v>7972</v>
      </c>
      <c r="L1170" s="12" t="s">
        <v>13352</v>
      </c>
      <c r="M1170" s="12" t="s">
        <v>7969</v>
      </c>
    </row>
    <row r="1171" spans="1:13" ht="22.5" customHeight="1">
      <c r="A1171" s="12" t="s">
        <v>14917</v>
      </c>
      <c r="B1171" s="12" t="str" cm="1">
        <f t="array" ref="B1171">_xlfn.REGEXEXTRACT(J1171, "eid=([^&amp;]+)", 2)</f>
        <v>2-s2.0-84923032343</v>
      </c>
      <c r="C1171" s="13">
        <v>0</v>
      </c>
      <c r="D1171" s="12" t="s">
        <v>14918</v>
      </c>
      <c r="E1171" s="12">
        <v>2015</v>
      </c>
      <c r="F1171" s="14" t="s">
        <v>14919</v>
      </c>
      <c r="G1171" s="12" t="s">
        <v>7969</v>
      </c>
      <c r="H1171" s="12" t="s">
        <v>7969</v>
      </c>
      <c r="I1171" s="14" t="s">
        <v>14920</v>
      </c>
      <c r="J1171" s="14" t="s">
        <v>14921</v>
      </c>
      <c r="K1171" s="12" t="s">
        <v>7972</v>
      </c>
      <c r="L1171" s="12" t="s">
        <v>8102</v>
      </c>
    </row>
    <row r="1172" spans="1:13" ht="22.5" customHeight="1">
      <c r="A1172" s="12" t="s">
        <v>14923</v>
      </c>
      <c r="B1172" s="12" t="str" cm="1">
        <f t="array" ref="B1172">_xlfn.REGEXEXTRACT(J1172, "eid=([^&amp;]+)", 2)</f>
        <v>2-s2.0-84943602510</v>
      </c>
      <c r="C1172" s="13">
        <v>0</v>
      </c>
      <c r="D1172" s="12" t="s">
        <v>14924</v>
      </c>
      <c r="E1172" s="12">
        <v>2015</v>
      </c>
      <c r="F1172" s="14" t="s">
        <v>14925</v>
      </c>
      <c r="G1172" s="12" t="s">
        <v>7969</v>
      </c>
      <c r="H1172" s="12" t="s">
        <v>7969</v>
      </c>
      <c r="I1172" s="14" t="s">
        <v>14926</v>
      </c>
      <c r="J1172" s="14" t="s">
        <v>14927</v>
      </c>
      <c r="K1172" s="12" t="s">
        <v>7972</v>
      </c>
      <c r="L1172" s="12" t="s">
        <v>12126</v>
      </c>
      <c r="M1172" s="12" t="s">
        <v>14928</v>
      </c>
    </row>
    <row r="1173" spans="1:13" ht="22.5" customHeight="1">
      <c r="A1173" s="12" t="s">
        <v>14930</v>
      </c>
      <c r="B1173" s="12" t="str" cm="1">
        <f t="array" ref="B1173">_xlfn.REGEXEXTRACT(J1173, "eid=([^&amp;]+)", 2)</f>
        <v>2-s2.0-84894629697</v>
      </c>
      <c r="C1173" s="13">
        <v>0</v>
      </c>
      <c r="D1173" s="12" t="s">
        <v>14931</v>
      </c>
      <c r="E1173" s="12">
        <v>2014</v>
      </c>
      <c r="F1173" s="14" t="s">
        <v>14932</v>
      </c>
      <c r="G1173" s="12">
        <v>15</v>
      </c>
      <c r="H1173" s="12">
        <v>1</v>
      </c>
      <c r="I1173" s="14" t="s">
        <v>14933</v>
      </c>
      <c r="J1173" s="14" t="s">
        <v>14934</v>
      </c>
      <c r="K1173" s="12" t="s">
        <v>7972</v>
      </c>
      <c r="L1173" s="12" t="s">
        <v>7969</v>
      </c>
      <c r="M1173" s="12" t="s">
        <v>14935</v>
      </c>
    </row>
    <row r="1174" spans="1:13" ht="22.5" customHeight="1">
      <c r="A1174" s="12" t="s">
        <v>14937</v>
      </c>
      <c r="B1174" s="12" t="str" cm="1">
        <f t="array" ref="B1174">_xlfn.REGEXEXTRACT(J1174, "eid=([^&amp;]+)", 2)</f>
        <v>2-s2.0-84906247213</v>
      </c>
      <c r="C1174" s="13">
        <v>0</v>
      </c>
      <c r="D1174" s="12" t="s">
        <v>14938</v>
      </c>
      <c r="E1174" s="12">
        <v>2014</v>
      </c>
      <c r="F1174" s="14" t="s">
        <v>12738</v>
      </c>
      <c r="G1174" s="12">
        <v>25</v>
      </c>
      <c r="H1174" s="12">
        <v>9</v>
      </c>
      <c r="I1174" s="14" t="s">
        <v>14939</v>
      </c>
      <c r="J1174" s="14" t="s">
        <v>14940</v>
      </c>
      <c r="K1174" s="12" t="s">
        <v>7972</v>
      </c>
      <c r="L1174" s="12" t="s">
        <v>8078</v>
      </c>
      <c r="M1174" s="12" t="s">
        <v>14941</v>
      </c>
    </row>
    <row r="1175" spans="1:13" ht="22.5" customHeight="1">
      <c r="A1175" s="12" t="s">
        <v>14943</v>
      </c>
      <c r="B1175" s="12" t="str" cm="1">
        <f t="array" ref="B1175">_xlfn.REGEXEXTRACT(J1175, "eid=([^&amp;]+)", 2)</f>
        <v>2-s2.0-85015191917</v>
      </c>
      <c r="C1175" s="13">
        <v>0</v>
      </c>
      <c r="D1175" s="12" t="s">
        <v>14944</v>
      </c>
      <c r="E1175" s="12">
        <v>2016</v>
      </c>
      <c r="F1175" s="14" t="s">
        <v>14945</v>
      </c>
      <c r="G1175" s="12" t="s">
        <v>7969</v>
      </c>
      <c r="H1175" s="12" t="s">
        <v>7969</v>
      </c>
      <c r="I1175" s="14" t="s">
        <v>14946</v>
      </c>
      <c r="J1175" s="14" t="s">
        <v>14947</v>
      </c>
      <c r="K1175" s="12" t="s">
        <v>7972</v>
      </c>
      <c r="L1175" s="12" t="s">
        <v>8102</v>
      </c>
      <c r="M1175" s="12" t="s">
        <v>14948</v>
      </c>
    </row>
    <row r="1176" spans="1:13" ht="22.5" customHeight="1">
      <c r="A1176" s="12" t="s">
        <v>14950</v>
      </c>
      <c r="B1176" s="12" t="str" cm="1">
        <f t="array" ref="B1176">_xlfn.REGEXEXTRACT(J1176, "eid=([^&amp;]+)", 2)</f>
        <v>2-s2.0-84969141781</v>
      </c>
      <c r="C1176" s="13">
        <v>0</v>
      </c>
      <c r="D1176" s="12" t="s">
        <v>14951</v>
      </c>
      <c r="E1176" s="12">
        <v>2016</v>
      </c>
      <c r="F1176" s="14" t="s">
        <v>14952</v>
      </c>
      <c r="G1176" s="12" t="s">
        <v>7969</v>
      </c>
      <c r="H1176" s="12" t="s">
        <v>7969</v>
      </c>
      <c r="I1176" s="14" t="s">
        <v>14953</v>
      </c>
      <c r="J1176" s="14" t="s">
        <v>14954</v>
      </c>
      <c r="K1176" s="12" t="s">
        <v>7972</v>
      </c>
      <c r="L1176" s="12" t="s">
        <v>14648</v>
      </c>
      <c r="M1176" s="12" t="s">
        <v>7969</v>
      </c>
    </row>
    <row r="1177" spans="1:13" ht="22.5" customHeight="1">
      <c r="A1177" s="12" t="s">
        <v>14956</v>
      </c>
      <c r="B1177" s="12" t="str" cm="1">
        <f t="array" ref="B1177">_xlfn.REGEXEXTRACT(J1177, "eid=([^&amp;]+)", 2)</f>
        <v>2-s2.0-84979009416</v>
      </c>
      <c r="C1177" s="13">
        <v>0</v>
      </c>
      <c r="D1177" s="12" t="s">
        <v>14957</v>
      </c>
      <c r="E1177" s="12">
        <v>2016</v>
      </c>
      <c r="F1177" s="14" t="s">
        <v>14958</v>
      </c>
      <c r="G1177" s="12" t="s">
        <v>7969</v>
      </c>
      <c r="H1177" s="12" t="s">
        <v>7969</v>
      </c>
      <c r="I1177" s="14" t="s">
        <v>14959</v>
      </c>
      <c r="J1177" s="14" t="s">
        <v>14960</v>
      </c>
      <c r="K1177" s="12" t="s">
        <v>7972</v>
      </c>
      <c r="L1177" s="12" t="s">
        <v>8102</v>
      </c>
      <c r="M1177" s="12" t="s">
        <v>14961</v>
      </c>
    </row>
    <row r="1178" spans="1:13" ht="22.5" customHeight="1">
      <c r="A1178" s="12" t="s">
        <v>14963</v>
      </c>
      <c r="B1178" s="12" t="str" cm="1">
        <f t="array" ref="B1178">_xlfn.REGEXEXTRACT(J1178, "eid=([^&amp;]+)", 2)</f>
        <v>2-s2.0-84893903013</v>
      </c>
      <c r="C1178" s="13">
        <v>0</v>
      </c>
      <c r="D1178" s="12" t="s">
        <v>14964</v>
      </c>
      <c r="E1178" s="12">
        <v>2014</v>
      </c>
      <c r="F1178" s="14" t="s">
        <v>14965</v>
      </c>
      <c r="G1178" s="12">
        <v>8</v>
      </c>
      <c r="H1178" s="12">
        <v>1</v>
      </c>
      <c r="I1178" s="14" t="s">
        <v>14966</v>
      </c>
      <c r="J1178" s="14" t="s">
        <v>14967</v>
      </c>
      <c r="K1178" s="12" t="s">
        <v>7972</v>
      </c>
      <c r="L1178" s="12" t="s">
        <v>7969</v>
      </c>
      <c r="M1178" s="12" t="s">
        <v>14968</v>
      </c>
    </row>
    <row r="1179" spans="1:13" ht="22.5" customHeight="1">
      <c r="A1179" s="12" t="s">
        <v>14970</v>
      </c>
      <c r="B1179" s="12" t="str" cm="1">
        <f t="array" ref="B1179">_xlfn.REGEXEXTRACT(J1179, "eid=([^&amp;]+)", 2)</f>
        <v>2-s2.0-84962090146</v>
      </c>
      <c r="C1179" s="13">
        <v>0</v>
      </c>
      <c r="D1179" s="12" t="s">
        <v>14971</v>
      </c>
      <c r="E1179" s="12">
        <v>2015</v>
      </c>
      <c r="F1179" s="14" t="s">
        <v>14972</v>
      </c>
      <c r="G1179" s="12" t="s">
        <v>7969</v>
      </c>
      <c r="H1179" s="12" t="s">
        <v>7969</v>
      </c>
      <c r="I1179" s="14" t="s">
        <v>14973</v>
      </c>
      <c r="J1179" s="14" t="s">
        <v>14974</v>
      </c>
      <c r="K1179" s="12" t="s">
        <v>7972</v>
      </c>
      <c r="L1179" s="12" t="s">
        <v>8102</v>
      </c>
      <c r="M1179" s="12" t="s">
        <v>14975</v>
      </c>
    </row>
    <row r="1180" spans="1:13" ht="22.5" customHeight="1">
      <c r="A1180" s="12" t="s">
        <v>14977</v>
      </c>
      <c r="B1180" s="12" t="str" cm="1">
        <f t="array" ref="B1180">_xlfn.REGEXEXTRACT(J1180, "eid=([^&amp;]+)", 2)</f>
        <v>2-s2.0-84940757319</v>
      </c>
      <c r="C1180" s="13">
        <v>0</v>
      </c>
      <c r="D1180" s="12" t="s">
        <v>14978</v>
      </c>
      <c r="E1180" s="12">
        <v>2015</v>
      </c>
      <c r="F1180" s="14" t="s">
        <v>12895</v>
      </c>
      <c r="G1180" s="12">
        <v>2015</v>
      </c>
      <c r="H1180" s="12" t="s">
        <v>7969</v>
      </c>
      <c r="I1180" s="14" t="s">
        <v>14979</v>
      </c>
      <c r="J1180" s="14" t="s">
        <v>14980</v>
      </c>
      <c r="K1180" s="12" t="s">
        <v>7972</v>
      </c>
      <c r="L1180" s="12" t="s">
        <v>12898</v>
      </c>
      <c r="M1180" s="12" t="s">
        <v>7969</v>
      </c>
    </row>
    <row r="1181" spans="1:13" ht="22.5" customHeight="1">
      <c r="A1181" s="12" t="s">
        <v>14982</v>
      </c>
      <c r="B1181" s="12" t="str" cm="1">
        <f t="array" ref="B1181">_xlfn.REGEXEXTRACT(J1181, "eid=([^&amp;]+)", 2)</f>
        <v>2-s2.0-84896054782</v>
      </c>
      <c r="C1181" s="13">
        <v>0</v>
      </c>
      <c r="D1181" s="12" t="s">
        <v>14983</v>
      </c>
      <c r="E1181" s="12">
        <v>2014</v>
      </c>
      <c r="F1181" s="14" t="s">
        <v>14638</v>
      </c>
      <c r="G1181" s="12">
        <v>51</v>
      </c>
      <c r="H1181" s="12">
        <v>2</v>
      </c>
      <c r="I1181" s="14" t="s">
        <v>14984</v>
      </c>
      <c r="J1181" s="14" t="s">
        <v>14985</v>
      </c>
      <c r="K1181" s="12" t="s">
        <v>14279</v>
      </c>
      <c r="L1181" s="12" t="s">
        <v>14280</v>
      </c>
      <c r="M1181" s="12" t="s">
        <v>14986</v>
      </c>
    </row>
    <row r="1182" spans="1:13" ht="22.5" customHeight="1">
      <c r="A1182" s="12" t="s">
        <v>14988</v>
      </c>
      <c r="B1182" s="12" t="str" cm="1">
        <f t="array" ref="B1182">_xlfn.REGEXEXTRACT(J1182, "eid=([^&amp;]+)", 2)</f>
        <v>2-s2.0-84900498175</v>
      </c>
      <c r="C1182" s="13">
        <v>0</v>
      </c>
      <c r="D1182" s="12" t="s">
        <v>14989</v>
      </c>
      <c r="E1182" s="12">
        <v>2014</v>
      </c>
      <c r="F1182" s="14" t="s">
        <v>14764</v>
      </c>
      <c r="G1182" s="12">
        <v>35</v>
      </c>
      <c r="H1182" s="12">
        <v>4</v>
      </c>
      <c r="I1182" s="14" t="s">
        <v>14990</v>
      </c>
      <c r="J1182" s="14" t="s">
        <v>14991</v>
      </c>
      <c r="K1182" s="12" t="s">
        <v>14279</v>
      </c>
      <c r="L1182" s="12" t="s">
        <v>14767</v>
      </c>
      <c r="M1182" s="12" t="s">
        <v>14992</v>
      </c>
    </row>
    <row r="1183" spans="1:13" ht="22.5" customHeight="1">
      <c r="A1183" s="12" t="s">
        <v>14994</v>
      </c>
      <c r="B1183" s="12" t="str" cm="1">
        <f t="array" ref="B1183">_xlfn.REGEXEXTRACT(J1183, "eid=([^&amp;]+)", 2)</f>
        <v>2-s2.0-84899412926</v>
      </c>
      <c r="C1183" s="13">
        <v>0</v>
      </c>
      <c r="D1183" s="12" t="s">
        <v>14995</v>
      </c>
      <c r="E1183" s="12">
        <v>2013</v>
      </c>
      <c r="F1183" s="14" t="s">
        <v>14995</v>
      </c>
      <c r="G1183" s="12" t="s">
        <v>7969</v>
      </c>
      <c r="H1183" s="12" t="s">
        <v>7969</v>
      </c>
      <c r="I1183" s="14" t="s">
        <v>7969</v>
      </c>
      <c r="J1183" s="14" t="s">
        <v>14996</v>
      </c>
      <c r="K1183" s="12" t="s">
        <v>7972</v>
      </c>
      <c r="L1183" s="12" t="s">
        <v>8078</v>
      </c>
      <c r="M1183" s="12" t="s">
        <v>7969</v>
      </c>
    </row>
    <row r="1184" spans="1:13" ht="22.5" customHeight="1">
      <c r="A1184" s="12" t="s">
        <v>14998</v>
      </c>
      <c r="B1184" s="12" t="str" cm="1">
        <f t="array" ref="B1184">_xlfn.REGEXEXTRACT(J1184, "eid=([^&amp;]+)", 2)</f>
        <v>2-s2.0-84873540456</v>
      </c>
      <c r="C1184" s="13">
        <v>0</v>
      </c>
      <c r="D1184" s="12" t="s">
        <v>14999</v>
      </c>
      <c r="E1184" s="12">
        <v>2013</v>
      </c>
      <c r="F1184" s="14" t="s">
        <v>11573</v>
      </c>
      <c r="G1184" s="12">
        <v>29</v>
      </c>
      <c r="H1184" s="12">
        <v>1</v>
      </c>
      <c r="I1184" s="14" t="s">
        <v>15000</v>
      </c>
      <c r="J1184" s="14" t="s">
        <v>15001</v>
      </c>
      <c r="K1184" s="12" t="s">
        <v>7972</v>
      </c>
      <c r="L1184" s="12" t="s">
        <v>7969</v>
      </c>
    </row>
    <row r="1185" spans="1:13" ht="22.5" customHeight="1">
      <c r="A1185" s="12" t="s">
        <v>15003</v>
      </c>
      <c r="B1185" s="12" t="str" cm="1">
        <f t="array" ref="B1185">_xlfn.REGEXEXTRACT(J1185, "eid=([^&amp;]+)", 2)</f>
        <v>2-s2.0-84864069578</v>
      </c>
      <c r="C1185" s="13">
        <v>0</v>
      </c>
      <c r="D1185" s="12" t="s">
        <v>15004</v>
      </c>
      <c r="E1185" s="12">
        <v>2012</v>
      </c>
      <c r="F1185" s="14" t="s">
        <v>8192</v>
      </c>
      <c r="G1185" s="12">
        <v>36</v>
      </c>
      <c r="H1185" s="12">
        <v>3</v>
      </c>
      <c r="I1185" s="14" t="s">
        <v>15005</v>
      </c>
      <c r="J1185" s="14" t="s">
        <v>15006</v>
      </c>
      <c r="K1185" s="12" t="s">
        <v>7972</v>
      </c>
      <c r="L1185" s="12" t="s">
        <v>7969</v>
      </c>
      <c r="M1185" s="12" t="s">
        <v>15007</v>
      </c>
    </row>
    <row r="1186" spans="1:13" ht="22.5" customHeight="1">
      <c r="A1186" s="12" t="s">
        <v>15009</v>
      </c>
      <c r="B1186" s="12" t="str" cm="1">
        <f t="array" ref="B1186">_xlfn.REGEXEXTRACT(J1186, "eid=([^&amp;]+)", 2)</f>
        <v>2-s2.0-84877915095</v>
      </c>
      <c r="C1186" s="13">
        <v>0</v>
      </c>
      <c r="D1186" s="12" t="s">
        <v>15010</v>
      </c>
      <c r="E1186" s="12">
        <v>2012</v>
      </c>
      <c r="F1186" s="14" t="s">
        <v>15011</v>
      </c>
      <c r="G1186" s="12">
        <v>5</v>
      </c>
      <c r="H1186" s="12" t="s">
        <v>7969</v>
      </c>
      <c r="I1186" s="14" t="s">
        <v>7969</v>
      </c>
      <c r="J1186" s="14" t="s">
        <v>15012</v>
      </c>
      <c r="K1186" s="12" t="s">
        <v>7972</v>
      </c>
      <c r="L1186" s="12" t="s">
        <v>7969</v>
      </c>
      <c r="M1186" s="12" t="s">
        <v>7969</v>
      </c>
    </row>
    <row r="1187" spans="1:13" ht="22.5" customHeight="1">
      <c r="A1187" s="12" t="s">
        <v>15014</v>
      </c>
      <c r="B1187" s="12" t="str" cm="1">
        <f t="array" ref="B1187">_xlfn.REGEXEXTRACT(J1187, "eid=([^&amp;]+)", 2)</f>
        <v>2-s2.0-84863127613</v>
      </c>
      <c r="C1187" s="13">
        <v>0</v>
      </c>
      <c r="D1187" s="12" t="s">
        <v>15015</v>
      </c>
      <c r="E1187" s="12">
        <v>2011</v>
      </c>
      <c r="F1187" s="14" t="s">
        <v>15016</v>
      </c>
      <c r="G1187" s="12" t="s">
        <v>7969</v>
      </c>
      <c r="H1187" s="12" t="s">
        <v>7969</v>
      </c>
      <c r="I1187" s="14" t="s">
        <v>15017</v>
      </c>
      <c r="J1187" s="14" t="s">
        <v>15018</v>
      </c>
      <c r="K1187" s="12" t="s">
        <v>7972</v>
      </c>
      <c r="L1187" s="12" t="s">
        <v>7969</v>
      </c>
      <c r="M1187" s="12" t="s">
        <v>15019</v>
      </c>
    </row>
    <row r="1188" spans="1:13" ht="22.5" customHeight="1">
      <c r="A1188" s="12" t="s">
        <v>15020</v>
      </c>
      <c r="B1188" s="12" t="str" cm="1">
        <f t="array" ref="B1188">_xlfn.REGEXEXTRACT(J1188, "eid=([^&amp;]+)", 2)</f>
        <v>2-s2.0-84864275237</v>
      </c>
      <c r="C1188" s="13">
        <v>0</v>
      </c>
      <c r="D1188" s="12" t="s">
        <v>15021</v>
      </c>
      <c r="E1188" s="12">
        <v>2012</v>
      </c>
      <c r="F1188" s="14" t="s">
        <v>15022</v>
      </c>
      <c r="G1188" s="12" t="s">
        <v>7969</v>
      </c>
      <c r="H1188" s="12" t="s">
        <v>7969</v>
      </c>
      <c r="I1188" s="14" t="s">
        <v>15023</v>
      </c>
      <c r="J1188" s="14" t="s">
        <v>15024</v>
      </c>
      <c r="K1188" s="12" t="s">
        <v>7972</v>
      </c>
      <c r="L1188" s="12" t="s">
        <v>7969</v>
      </c>
    </row>
    <row r="1189" spans="1:13" ht="22.5" customHeight="1">
      <c r="A1189" s="12" t="s">
        <v>15026</v>
      </c>
      <c r="B1189" s="12" t="str" cm="1">
        <f t="array" ref="B1189">_xlfn.REGEXEXTRACT(J1189, "eid=([^&amp;]+)", 2)</f>
        <v>2-s2.0-84856110695</v>
      </c>
      <c r="C1189" s="13">
        <v>0</v>
      </c>
      <c r="D1189" s="12" t="s">
        <v>15027</v>
      </c>
      <c r="E1189" s="12">
        <v>2011</v>
      </c>
      <c r="F1189" s="14" t="s">
        <v>15027</v>
      </c>
      <c r="G1189" s="12" t="s">
        <v>7969</v>
      </c>
      <c r="H1189" s="12" t="s">
        <v>7969</v>
      </c>
      <c r="I1189" s="14" t="s">
        <v>7969</v>
      </c>
      <c r="J1189" s="14" t="s">
        <v>15028</v>
      </c>
      <c r="K1189" s="12" t="s">
        <v>7972</v>
      </c>
      <c r="L1189" s="12" t="s">
        <v>7969</v>
      </c>
      <c r="M1189" s="12" t="s">
        <v>7969</v>
      </c>
    </row>
    <row r="1190" spans="1:13" ht="22.5" customHeight="1">
      <c r="A1190" s="12" t="s">
        <v>15030</v>
      </c>
      <c r="B1190" s="12" t="str" cm="1">
        <f t="array" ref="B1190">_xlfn.REGEXEXTRACT(J1190, "eid=([^&amp;]+)", 2)</f>
        <v>2-s2.0-84904176612</v>
      </c>
      <c r="C1190" s="13">
        <v>0</v>
      </c>
      <c r="D1190" s="12" t="s">
        <v>15031</v>
      </c>
      <c r="E1190" s="12">
        <v>2014</v>
      </c>
      <c r="F1190" s="14" t="s">
        <v>8831</v>
      </c>
      <c r="G1190" s="12">
        <v>8544</v>
      </c>
      <c r="H1190" s="12" t="s">
        <v>7969</v>
      </c>
      <c r="I1190" s="14" t="s">
        <v>15032</v>
      </c>
      <c r="J1190" s="14" t="s">
        <v>15033</v>
      </c>
      <c r="K1190" s="12" t="s">
        <v>7972</v>
      </c>
      <c r="L1190" s="12" t="s">
        <v>13352</v>
      </c>
      <c r="M1190" s="12" t="s">
        <v>15034</v>
      </c>
    </row>
    <row r="1191" spans="1:13" ht="22.5" customHeight="1">
      <c r="A1191" s="12" t="s">
        <v>15036</v>
      </c>
      <c r="B1191" s="12" t="str" cm="1">
        <f t="array" ref="B1191">_xlfn.REGEXEXTRACT(J1191, "eid=([^&amp;]+)", 2)</f>
        <v>2-s2.0-84878004697</v>
      </c>
      <c r="C1191" s="13">
        <v>0</v>
      </c>
      <c r="D1191" s="12" t="s">
        <v>15037</v>
      </c>
      <c r="E1191" s="12">
        <v>2013</v>
      </c>
      <c r="F1191" s="14" t="s">
        <v>8192</v>
      </c>
      <c r="G1191" s="12">
        <v>37</v>
      </c>
      <c r="H1191" s="12">
        <v>4</v>
      </c>
      <c r="I1191" s="14" t="s">
        <v>15038</v>
      </c>
      <c r="J1191" s="14" t="s">
        <v>15039</v>
      </c>
      <c r="K1191" s="12" t="s">
        <v>7972</v>
      </c>
      <c r="L1191" s="12" t="s">
        <v>14400</v>
      </c>
      <c r="M1191" s="12" t="s">
        <v>15040</v>
      </c>
    </row>
    <row r="1192" spans="1:13" ht="22.5" customHeight="1">
      <c r="A1192" s="12" t="s">
        <v>15042</v>
      </c>
      <c r="B1192" s="12" t="str" cm="1">
        <f t="array" ref="B1192">_xlfn.REGEXEXTRACT(J1192, "eid=([^&amp;]+)", 2)</f>
        <v>2-s2.0-79961197940</v>
      </c>
      <c r="C1192" s="13">
        <v>0</v>
      </c>
      <c r="D1192" s="12" t="s">
        <v>15043</v>
      </c>
      <c r="E1192" s="12">
        <v>2011</v>
      </c>
      <c r="F1192" s="14" t="s">
        <v>15044</v>
      </c>
      <c r="G1192" s="12" t="s">
        <v>7969</v>
      </c>
      <c r="H1192" s="12" t="s">
        <v>7969</v>
      </c>
      <c r="I1192" s="14" t="s">
        <v>15045</v>
      </c>
      <c r="J1192" s="14" t="s">
        <v>15046</v>
      </c>
      <c r="K1192" s="12" t="s">
        <v>7972</v>
      </c>
      <c r="L1192" s="12" t="s">
        <v>7969</v>
      </c>
      <c r="M1192" s="12" t="s">
        <v>15047</v>
      </c>
    </row>
    <row r="1193" spans="1:13" ht="22.5" customHeight="1">
      <c r="A1193" s="12" t="s">
        <v>15049</v>
      </c>
      <c r="B1193" s="12" t="str" cm="1">
        <f t="array" ref="B1193">_xlfn.REGEXEXTRACT(J1193, "eid=([^&amp;]+)", 2)</f>
        <v>2-s2.0-84905565544</v>
      </c>
      <c r="C1193" s="13">
        <v>0</v>
      </c>
      <c r="D1193" s="12" t="s">
        <v>15050</v>
      </c>
      <c r="E1193" s="12">
        <v>2014</v>
      </c>
      <c r="F1193" s="14" t="s">
        <v>14582</v>
      </c>
      <c r="G1193" s="12">
        <v>2014</v>
      </c>
      <c r="H1193" s="12">
        <v>7</v>
      </c>
      <c r="I1193" s="14" t="s">
        <v>15051</v>
      </c>
      <c r="J1193" s="14" t="s">
        <v>15052</v>
      </c>
      <c r="K1193" s="12" t="s">
        <v>7972</v>
      </c>
      <c r="L1193" s="12" t="s">
        <v>8027</v>
      </c>
      <c r="M1193" s="12" t="s">
        <v>15053</v>
      </c>
    </row>
    <row r="1194" spans="1:13" ht="22.5" customHeight="1">
      <c r="A1194" s="12" t="s">
        <v>15055</v>
      </c>
      <c r="B1194" s="12" t="str" cm="1">
        <f t="array" ref="B1194">_xlfn.REGEXEXTRACT(J1194, "eid=([^&amp;]+)", 2)</f>
        <v>2-s2.0-84909579418</v>
      </c>
      <c r="C1194" s="13">
        <v>0</v>
      </c>
      <c r="D1194" s="12" t="s">
        <v>15056</v>
      </c>
      <c r="E1194" s="12">
        <v>2013</v>
      </c>
      <c r="F1194" s="14" t="s">
        <v>8781</v>
      </c>
      <c r="G1194" s="12">
        <v>1109</v>
      </c>
      <c r="H1194" s="12" t="s">
        <v>7969</v>
      </c>
      <c r="I1194" s="14" t="s">
        <v>14041</v>
      </c>
      <c r="J1194" s="14" t="s">
        <v>15057</v>
      </c>
      <c r="K1194" s="12" t="s">
        <v>7972</v>
      </c>
      <c r="L1194" s="12" t="s">
        <v>8784</v>
      </c>
      <c r="M1194" s="12" t="s">
        <v>7969</v>
      </c>
    </row>
    <row r="1195" spans="1:13" ht="22.5" customHeight="1">
      <c r="A1195" s="12" t="s">
        <v>15059</v>
      </c>
      <c r="B1195" s="12" t="str" cm="1">
        <f t="array" ref="B1195">_xlfn.REGEXEXTRACT(J1195, "eid=([^&amp;]+)", 2)</f>
        <v>2-s2.0-84903823366</v>
      </c>
      <c r="C1195" s="13">
        <v>0</v>
      </c>
      <c r="D1195" s="12" t="s">
        <v>15060</v>
      </c>
      <c r="E1195" s="12">
        <v>2013</v>
      </c>
      <c r="F1195" s="14" t="s">
        <v>15061</v>
      </c>
      <c r="G1195" s="12" t="s">
        <v>7969</v>
      </c>
      <c r="H1195" s="12" t="s">
        <v>7969</v>
      </c>
      <c r="I1195" s="14" t="s">
        <v>15032</v>
      </c>
      <c r="J1195" s="14" t="s">
        <v>15062</v>
      </c>
      <c r="K1195" s="12" t="s">
        <v>7972</v>
      </c>
      <c r="L1195" s="12" t="s">
        <v>8078</v>
      </c>
      <c r="M1195" s="12" t="s">
        <v>15063</v>
      </c>
    </row>
    <row r="1196" spans="1:13" ht="22.5" customHeight="1">
      <c r="A1196" s="12" t="s">
        <v>15065</v>
      </c>
      <c r="B1196" s="12" t="str" cm="1">
        <f t="array" ref="B1196">_xlfn.REGEXEXTRACT(J1196, "eid=([^&amp;]+)", 2)</f>
        <v>2-s2.0-84885796981</v>
      </c>
      <c r="C1196" s="13">
        <v>0</v>
      </c>
      <c r="D1196" s="12" t="s">
        <v>15066</v>
      </c>
      <c r="E1196" s="12">
        <v>2013</v>
      </c>
      <c r="F1196" s="14" t="s">
        <v>8831</v>
      </c>
      <c r="G1196" s="12">
        <v>8127</v>
      </c>
      <c r="H1196" s="12" t="s">
        <v>7969</v>
      </c>
      <c r="I1196" s="14" t="s">
        <v>15067</v>
      </c>
      <c r="J1196" s="14" t="s">
        <v>15068</v>
      </c>
      <c r="K1196" s="12" t="s">
        <v>7972</v>
      </c>
      <c r="L1196" s="12" t="s">
        <v>13352</v>
      </c>
    </row>
    <row r="1197" spans="1:13" ht="22.5" customHeight="1">
      <c r="A1197" s="12" t="s">
        <v>15070</v>
      </c>
      <c r="B1197" s="12" t="str" cm="1">
        <f t="array" ref="B1197">_xlfn.REGEXEXTRACT(J1197, "eid=([^&amp;]+)", 2)</f>
        <v>2-s2.0-79960762009</v>
      </c>
      <c r="C1197" s="13">
        <v>0</v>
      </c>
      <c r="D1197" s="12" t="s">
        <v>15071</v>
      </c>
      <c r="E1197" s="12">
        <v>2011</v>
      </c>
      <c r="F1197" s="14" t="s">
        <v>15072</v>
      </c>
      <c r="G1197" s="12" t="s">
        <v>7969</v>
      </c>
      <c r="H1197" s="12" t="s">
        <v>7969</v>
      </c>
      <c r="I1197" s="14" t="s">
        <v>15073</v>
      </c>
      <c r="J1197" s="14" t="s">
        <v>15074</v>
      </c>
      <c r="K1197" s="12" t="s">
        <v>7972</v>
      </c>
      <c r="L1197" s="12" t="s">
        <v>7969</v>
      </c>
      <c r="M1197" s="12" t="s">
        <v>15075</v>
      </c>
    </row>
    <row r="1198" spans="1:13" ht="22.5" customHeight="1">
      <c r="A1198" s="12" t="s">
        <v>15077</v>
      </c>
      <c r="B1198" s="12" t="str" cm="1">
        <f t="array" ref="B1198">_xlfn.REGEXEXTRACT(J1198, "eid=([^&amp;]+)", 2)</f>
        <v>2-s2.0-84885031587</v>
      </c>
      <c r="C1198" s="13">
        <v>0</v>
      </c>
      <c r="D1198" s="12" t="s">
        <v>15078</v>
      </c>
      <c r="E1198" s="12">
        <v>2013</v>
      </c>
      <c r="F1198" s="14" t="s">
        <v>15079</v>
      </c>
      <c r="G1198" s="12">
        <v>8</v>
      </c>
      <c r="H1198" s="12">
        <v>10</v>
      </c>
      <c r="I1198" s="14" t="s">
        <v>15080</v>
      </c>
      <c r="J1198" s="14" t="s">
        <v>15081</v>
      </c>
      <c r="K1198" s="12" t="s">
        <v>7972</v>
      </c>
      <c r="L1198" s="12" t="s">
        <v>7969</v>
      </c>
      <c r="M1198" s="12" t="s">
        <v>15082</v>
      </c>
    </row>
    <row r="1199" spans="1:13" ht="22.5" customHeight="1">
      <c r="A1199" s="12" t="s">
        <v>15084</v>
      </c>
      <c r="B1199" s="12" t="str" cm="1">
        <f t="array" ref="B1199">_xlfn.REGEXEXTRACT(J1199, "eid=([^&amp;]+)", 2)</f>
        <v>2-s2.0-84869395836</v>
      </c>
      <c r="C1199" s="13">
        <v>0</v>
      </c>
      <c r="D1199" s="12" t="s">
        <v>15085</v>
      </c>
      <c r="E1199" s="12">
        <v>2012</v>
      </c>
      <c r="F1199" s="14" t="s">
        <v>15086</v>
      </c>
      <c r="G1199" s="12" t="s">
        <v>7969</v>
      </c>
      <c r="H1199" s="12" t="s">
        <v>7969</v>
      </c>
      <c r="I1199" s="14" t="s">
        <v>15087</v>
      </c>
      <c r="J1199" s="14" t="s">
        <v>15088</v>
      </c>
      <c r="K1199" s="12" t="s">
        <v>7972</v>
      </c>
      <c r="L1199" s="12" t="s">
        <v>7969</v>
      </c>
      <c r="M1199" s="12" t="s">
        <v>15089</v>
      </c>
    </row>
    <row r="1200" spans="1:13" ht="22.5" customHeight="1">
      <c r="A1200" s="12" t="s">
        <v>15091</v>
      </c>
      <c r="B1200" s="12" t="str" cm="1">
        <f t="array" ref="B1200">_xlfn.REGEXEXTRACT(J1200, "eid=([^&amp;]+)", 2)</f>
        <v>2-s2.0-84892655881</v>
      </c>
      <c r="C1200" s="13">
        <v>0</v>
      </c>
      <c r="D1200" s="12" t="s">
        <v>15092</v>
      </c>
      <c r="E1200" s="12">
        <v>2013</v>
      </c>
      <c r="F1200" s="14" t="s">
        <v>15093</v>
      </c>
      <c r="G1200" s="12">
        <v>1</v>
      </c>
      <c r="H1200" s="12" t="s">
        <v>7969</v>
      </c>
      <c r="I1200" s="14" t="s">
        <v>15094</v>
      </c>
      <c r="J1200" s="14" t="s">
        <v>15095</v>
      </c>
      <c r="K1200" s="12" t="s">
        <v>7972</v>
      </c>
      <c r="L1200" s="12" t="s">
        <v>7969</v>
      </c>
      <c r="M1200" s="12" t="s">
        <v>15096</v>
      </c>
    </row>
    <row r="1201" spans="1:13" ht="22.5" customHeight="1">
      <c r="A1201" s="12" t="s">
        <v>15098</v>
      </c>
      <c r="B1201" s="12" t="str" cm="1">
        <f t="array" ref="B1201">_xlfn.REGEXEXTRACT(J1201, "eid=([^&amp;]+)", 2)</f>
        <v>2-s2.0-80052315283</v>
      </c>
      <c r="C1201" s="13">
        <v>0</v>
      </c>
      <c r="D1201" s="12" t="s">
        <v>15099</v>
      </c>
      <c r="E1201" s="12">
        <v>2011</v>
      </c>
      <c r="F1201" s="14" t="s">
        <v>15100</v>
      </c>
      <c r="G1201" s="12" t="s">
        <v>7969</v>
      </c>
      <c r="H1201" s="12" t="s">
        <v>7969</v>
      </c>
      <c r="I1201" s="14" t="s">
        <v>15101</v>
      </c>
      <c r="J1201" s="14" t="s">
        <v>15102</v>
      </c>
      <c r="K1201" s="12" t="s">
        <v>7972</v>
      </c>
      <c r="L1201" s="12" t="s">
        <v>7969</v>
      </c>
      <c r="M1201" s="12" t="s">
        <v>15103</v>
      </c>
    </row>
    <row r="1202" spans="1:13" ht="22.5" customHeight="1">
      <c r="A1202" s="12" t="s">
        <v>15105</v>
      </c>
      <c r="B1202" s="12" t="str" cm="1">
        <f t="array" ref="B1202">_xlfn.REGEXEXTRACT(J1202, "eid=([^&amp;]+)", 2)</f>
        <v>2-s2.0-80054854611</v>
      </c>
      <c r="C1202" s="13">
        <v>0</v>
      </c>
      <c r="D1202" s="12" t="s">
        <v>15106</v>
      </c>
      <c r="E1202" s="12">
        <v>2011</v>
      </c>
      <c r="F1202" s="14" t="s">
        <v>15107</v>
      </c>
      <c r="G1202" s="12">
        <v>5</v>
      </c>
      <c r="H1202" s="12">
        <v>2</v>
      </c>
      <c r="I1202" s="14" t="s">
        <v>15108</v>
      </c>
      <c r="J1202" s="14" t="s">
        <v>15109</v>
      </c>
      <c r="K1202" s="12" t="s">
        <v>7972</v>
      </c>
      <c r="L1202" s="12" t="s">
        <v>8161</v>
      </c>
      <c r="M1202" s="12" t="s">
        <v>15110</v>
      </c>
    </row>
    <row r="1203" spans="1:13" ht="22.5" customHeight="1">
      <c r="A1203" s="12" t="s">
        <v>15112</v>
      </c>
      <c r="B1203" s="12" t="str" cm="1">
        <f t="array" ref="B1203">_xlfn.REGEXEXTRACT(J1203, "eid=([^&amp;]+)", 2)</f>
        <v>2-s2.0-84894320256</v>
      </c>
      <c r="C1203" s="13">
        <v>0</v>
      </c>
      <c r="D1203" s="12" t="s">
        <v>15113</v>
      </c>
      <c r="E1203" s="12">
        <v>2013</v>
      </c>
      <c r="F1203" s="14" t="s">
        <v>13884</v>
      </c>
      <c r="G1203" s="12" t="s">
        <v>7969</v>
      </c>
      <c r="H1203" s="12" t="s">
        <v>7969</v>
      </c>
      <c r="I1203" s="14" t="s">
        <v>15114</v>
      </c>
      <c r="J1203" s="14" t="s">
        <v>15115</v>
      </c>
      <c r="K1203" s="12" t="s">
        <v>7972</v>
      </c>
      <c r="L1203" s="12" t="s">
        <v>7969</v>
      </c>
      <c r="M1203" s="12" t="s">
        <v>15116</v>
      </c>
    </row>
    <row r="1204" spans="1:13" ht="22.5" customHeight="1">
      <c r="A1204" s="12" t="s">
        <v>15118</v>
      </c>
      <c r="B1204" s="12" t="str" cm="1">
        <f t="array" ref="B1204">_xlfn.REGEXEXTRACT(J1204, "eid=([^&amp;]+)", 2)</f>
        <v>2-s2.0-84879863917</v>
      </c>
      <c r="C1204" s="13">
        <v>0</v>
      </c>
      <c r="D1204" s="12" t="s">
        <v>15119</v>
      </c>
      <c r="E1204" s="12">
        <v>2013</v>
      </c>
      <c r="F1204" s="14" t="s">
        <v>15120</v>
      </c>
      <c r="G1204" s="12" t="s">
        <v>7969</v>
      </c>
      <c r="H1204" s="12" t="s">
        <v>7969</v>
      </c>
      <c r="I1204" s="14" t="s">
        <v>15121</v>
      </c>
      <c r="J1204" s="14" t="s">
        <v>15122</v>
      </c>
      <c r="K1204" s="12" t="s">
        <v>7972</v>
      </c>
      <c r="L1204" s="12" t="s">
        <v>7969</v>
      </c>
      <c r="M1204" s="12" t="s">
        <v>15123</v>
      </c>
    </row>
    <row r="1205" spans="1:13" ht="22.5" customHeight="1">
      <c r="A1205" s="12" t="s">
        <v>15125</v>
      </c>
      <c r="B1205" s="12" t="str" cm="1">
        <f t="array" ref="B1205">_xlfn.REGEXEXTRACT(J1205, "eid=([^&amp;]+)", 2)</f>
        <v>2-s2.0-84893106595</v>
      </c>
      <c r="C1205" s="13">
        <v>0</v>
      </c>
      <c r="D1205" s="12" t="s">
        <v>15126</v>
      </c>
      <c r="E1205" s="12">
        <v>2012</v>
      </c>
      <c r="F1205" s="14" t="s">
        <v>15127</v>
      </c>
      <c r="G1205" s="12" t="s">
        <v>7969</v>
      </c>
      <c r="H1205" s="12" t="s">
        <v>7969</v>
      </c>
      <c r="I1205" s="14" t="s">
        <v>15128</v>
      </c>
      <c r="J1205" s="14" t="s">
        <v>15129</v>
      </c>
      <c r="K1205" s="12" t="s">
        <v>7972</v>
      </c>
      <c r="L1205" s="12" t="s">
        <v>15130</v>
      </c>
      <c r="M1205" s="12" t="s">
        <v>7969</v>
      </c>
    </row>
    <row r="1206" spans="1:13" ht="22.5" customHeight="1">
      <c r="A1206" s="12" t="s">
        <v>15132</v>
      </c>
      <c r="B1206" s="12" t="str" cm="1">
        <f t="array" ref="B1206">_xlfn.REGEXEXTRACT(J1206, "eid=([^&amp;]+)", 2)</f>
        <v>2-s2.0-80052283811</v>
      </c>
      <c r="C1206" s="13">
        <v>0</v>
      </c>
      <c r="D1206" s="12" t="s">
        <v>15133</v>
      </c>
      <c r="E1206" s="12">
        <v>2011</v>
      </c>
      <c r="F1206" s="14" t="s">
        <v>8328</v>
      </c>
      <c r="G1206" s="12" t="s">
        <v>7969</v>
      </c>
      <c r="H1206" s="12" t="s">
        <v>7969</v>
      </c>
      <c r="I1206" s="14" t="s">
        <v>15134</v>
      </c>
      <c r="J1206" s="14" t="s">
        <v>15135</v>
      </c>
      <c r="K1206" s="12" t="s">
        <v>7972</v>
      </c>
      <c r="L1206" s="12" t="s">
        <v>7969</v>
      </c>
      <c r="M1206" s="12" t="s">
        <v>15136</v>
      </c>
    </row>
    <row r="1207" spans="1:13" ht="22.5" customHeight="1">
      <c r="A1207" s="12" t="s">
        <v>15138</v>
      </c>
      <c r="B1207" s="12" t="str" cm="1">
        <f t="array" ref="B1207">_xlfn.REGEXEXTRACT(J1207, "eid=([^&amp;]+)", 2)</f>
        <v>2-s2.0-84867337349</v>
      </c>
      <c r="C1207" s="13">
        <v>0</v>
      </c>
      <c r="D1207" s="12" t="s">
        <v>15139</v>
      </c>
      <c r="E1207" s="12">
        <v>2012</v>
      </c>
      <c r="F1207" s="14" t="s">
        <v>9340</v>
      </c>
      <c r="G1207" s="12">
        <v>66</v>
      </c>
      <c r="H1207" s="12">
        <v>3</v>
      </c>
      <c r="I1207" s="14" t="s">
        <v>15140</v>
      </c>
      <c r="J1207" s="14" t="s">
        <v>15141</v>
      </c>
      <c r="K1207" s="12" t="s">
        <v>7972</v>
      </c>
      <c r="L1207" s="12" t="s">
        <v>7969</v>
      </c>
      <c r="M1207" s="12" t="s">
        <v>15142</v>
      </c>
    </row>
    <row r="1208" spans="1:13" ht="22.5" customHeight="1">
      <c r="A1208" s="12" t="s">
        <v>15144</v>
      </c>
      <c r="B1208" s="12" t="str" cm="1">
        <f t="array" ref="B1208">_xlfn.REGEXEXTRACT(J1208, "eid=([^&amp;]+)", 2)</f>
        <v>2-s2.0-84893875040</v>
      </c>
      <c r="C1208" s="13">
        <v>0</v>
      </c>
      <c r="D1208" s="12" t="s">
        <v>15145</v>
      </c>
      <c r="E1208" s="12">
        <v>2013</v>
      </c>
      <c r="F1208" s="14" t="s">
        <v>15146</v>
      </c>
      <c r="G1208" s="12">
        <v>14</v>
      </c>
      <c r="H1208" s="12">
        <v>7</v>
      </c>
      <c r="I1208" s="14" t="s">
        <v>15147</v>
      </c>
      <c r="J1208" s="14" t="s">
        <v>15148</v>
      </c>
      <c r="K1208" s="12" t="s">
        <v>7972</v>
      </c>
      <c r="L1208" s="12" t="s">
        <v>7969</v>
      </c>
      <c r="M1208" s="12" t="s">
        <v>15149</v>
      </c>
    </row>
    <row r="1209" spans="1:13" ht="22.5" customHeight="1">
      <c r="A1209" s="12" t="s">
        <v>15151</v>
      </c>
      <c r="B1209" s="12" t="str" cm="1">
        <f t="array" ref="B1209">_xlfn.REGEXEXTRACT(J1209, "eid=([^&amp;]+)", 2)</f>
        <v>2-s2.0-84870676283</v>
      </c>
      <c r="C1209" s="13">
        <v>0</v>
      </c>
      <c r="D1209" s="12" t="s">
        <v>15152</v>
      </c>
      <c r="E1209" s="12">
        <v>2012</v>
      </c>
      <c r="F1209" s="14" t="s">
        <v>8328</v>
      </c>
      <c r="G1209" s="12" t="s">
        <v>7969</v>
      </c>
      <c r="H1209" s="12" t="s">
        <v>7969</v>
      </c>
      <c r="I1209" s="14" t="s">
        <v>15153</v>
      </c>
      <c r="J1209" s="14" t="s">
        <v>15154</v>
      </c>
      <c r="K1209" s="12" t="s">
        <v>7972</v>
      </c>
      <c r="L1209" s="12" t="s">
        <v>7969</v>
      </c>
      <c r="M1209" s="12" t="s">
        <v>15155</v>
      </c>
    </row>
    <row r="1210" spans="1:13" ht="22.5" customHeight="1">
      <c r="A1210" s="12" t="s">
        <v>15157</v>
      </c>
      <c r="B1210" s="12" t="str" cm="1">
        <f t="array" ref="B1210">_xlfn.REGEXEXTRACT(J1210, "eid=([^&amp;]+)", 2)</f>
        <v>2-s2.0-84893339992</v>
      </c>
      <c r="C1210" s="13">
        <v>0</v>
      </c>
      <c r="D1210" s="12" t="s">
        <v>15158</v>
      </c>
      <c r="E1210" s="12">
        <v>2013</v>
      </c>
      <c r="F1210" s="14" t="s">
        <v>15159</v>
      </c>
      <c r="G1210" s="12">
        <v>1</v>
      </c>
      <c r="H1210" s="12" t="s">
        <v>7969</v>
      </c>
      <c r="I1210" s="14" t="s">
        <v>15160</v>
      </c>
      <c r="J1210" s="14" t="s">
        <v>15161</v>
      </c>
      <c r="K1210" s="12" t="s">
        <v>7972</v>
      </c>
      <c r="L1210" s="12" t="s">
        <v>7969</v>
      </c>
      <c r="M1210" s="12" t="s">
        <v>7969</v>
      </c>
    </row>
    <row r="1211" spans="1:13" ht="22.5" customHeight="1">
      <c r="A1211" s="12" t="s">
        <v>15163</v>
      </c>
      <c r="B1211" s="12" t="str" cm="1">
        <f t="array" ref="B1211">_xlfn.REGEXEXTRACT(J1211, "eid=([^&amp;]+)", 2)</f>
        <v>2-s2.0-84880711296</v>
      </c>
      <c r="C1211" s="13">
        <v>0</v>
      </c>
      <c r="D1211" s="12" t="s">
        <v>15164</v>
      </c>
      <c r="E1211" s="12">
        <v>2010</v>
      </c>
      <c r="F1211" s="14" t="s">
        <v>8055</v>
      </c>
      <c r="G1211" s="12">
        <v>101</v>
      </c>
      <c r="H1211" s="12" t="s">
        <v>7969</v>
      </c>
      <c r="I1211" s="14" t="s">
        <v>7969</v>
      </c>
      <c r="J1211" s="14" t="s">
        <v>15165</v>
      </c>
      <c r="K1211" s="12" t="s">
        <v>7972</v>
      </c>
      <c r="L1211" s="12" t="s">
        <v>7969</v>
      </c>
      <c r="M1211" s="12" t="s">
        <v>7969</v>
      </c>
    </row>
    <row r="1212" spans="1:13" ht="22.5" customHeight="1">
      <c r="A1212" s="12" t="s">
        <v>15167</v>
      </c>
      <c r="B1212" s="12" t="str" cm="1">
        <f t="array" ref="B1212">_xlfn.REGEXEXTRACT(J1212, "eid=([^&amp;]+)", 2)</f>
        <v>2-s2.0-84870390846</v>
      </c>
      <c r="C1212" s="13">
        <v>0</v>
      </c>
      <c r="D1212" s="12" t="s">
        <v>15168</v>
      </c>
      <c r="E1212" s="12">
        <v>2012</v>
      </c>
      <c r="F1212" s="14" t="s">
        <v>15169</v>
      </c>
      <c r="G1212" s="12">
        <v>10</v>
      </c>
      <c r="H1212" s="12">
        <v>4</v>
      </c>
      <c r="I1212" s="14" t="s">
        <v>15170</v>
      </c>
      <c r="J1212" s="14" t="s">
        <v>15171</v>
      </c>
      <c r="K1212" s="12" t="s">
        <v>7972</v>
      </c>
      <c r="L1212" s="12" t="s">
        <v>7969</v>
      </c>
      <c r="M1212" s="12" t="s">
        <v>15172</v>
      </c>
    </row>
    <row r="1213" spans="1:13" ht="22.5" customHeight="1">
      <c r="A1213" s="12" t="s">
        <v>15174</v>
      </c>
      <c r="B1213" s="12" t="str" cm="1">
        <f t="array" ref="B1213">_xlfn.REGEXEXTRACT(J1213, "eid=([^&amp;]+)", 2)</f>
        <v>2-s2.0-85052982291</v>
      </c>
      <c r="C1213" s="13">
        <v>0</v>
      </c>
      <c r="D1213" s="12" t="s">
        <v>15175</v>
      </c>
      <c r="E1213" s="12">
        <v>2013</v>
      </c>
      <c r="F1213" s="14" t="s">
        <v>15176</v>
      </c>
      <c r="G1213" s="12">
        <v>1</v>
      </c>
      <c r="H1213" s="12" t="s">
        <v>7969</v>
      </c>
      <c r="I1213" s="14" t="s">
        <v>7969</v>
      </c>
      <c r="J1213" s="14" t="s">
        <v>15177</v>
      </c>
      <c r="K1213" s="12" t="s">
        <v>7972</v>
      </c>
      <c r="L1213" s="12" t="s">
        <v>15178</v>
      </c>
      <c r="M1213" s="12" t="s">
        <v>7969</v>
      </c>
    </row>
    <row r="1214" spans="1:13" ht="22.5" customHeight="1">
      <c r="A1214" s="12" t="s">
        <v>15179</v>
      </c>
      <c r="B1214" s="12" t="str" cm="1">
        <f t="array" ref="B1214">_xlfn.REGEXEXTRACT(J1214, "eid=([^&amp;]+)", 2)</f>
        <v>2-s2.0-84918536488</v>
      </c>
      <c r="C1214" s="13">
        <v>0</v>
      </c>
      <c r="D1214" s="12" t="s">
        <v>15180</v>
      </c>
      <c r="E1214" s="12">
        <v>2013</v>
      </c>
      <c r="F1214" s="14" t="s">
        <v>15181</v>
      </c>
      <c r="G1214" s="12" t="s">
        <v>7969</v>
      </c>
      <c r="H1214" s="12" t="s">
        <v>7969</v>
      </c>
      <c r="I1214" s="14" t="s">
        <v>15182</v>
      </c>
      <c r="J1214" s="14" t="s">
        <v>15183</v>
      </c>
      <c r="K1214" s="12" t="s">
        <v>7972</v>
      </c>
      <c r="L1214" s="12" t="s">
        <v>8102</v>
      </c>
      <c r="M1214" s="12" t="s">
        <v>4830</v>
      </c>
    </row>
    <row r="1215" spans="1:13" ht="22.5" customHeight="1">
      <c r="A1215" s="12" t="s">
        <v>15185</v>
      </c>
      <c r="B1215" s="12" t="str" cm="1">
        <f t="array" ref="B1215">_xlfn.REGEXEXTRACT(J1215, "eid=([^&amp;]+)", 2)</f>
        <v>2-s2.0-84874058810</v>
      </c>
      <c r="C1215" s="13">
        <v>0</v>
      </c>
      <c r="D1215" s="12" t="s">
        <v>15186</v>
      </c>
      <c r="E1215" s="12">
        <v>2012</v>
      </c>
      <c r="F1215" s="14" t="s">
        <v>15187</v>
      </c>
      <c r="G1215" s="12" t="s">
        <v>7969</v>
      </c>
      <c r="H1215" s="12" t="s">
        <v>7969</v>
      </c>
      <c r="I1215" s="14" t="s">
        <v>15188</v>
      </c>
      <c r="J1215" s="14" t="s">
        <v>15189</v>
      </c>
      <c r="K1215" s="12" t="s">
        <v>7972</v>
      </c>
      <c r="L1215" s="12" t="s">
        <v>7969</v>
      </c>
    </row>
    <row r="1216" spans="1:13" ht="22.5" customHeight="1">
      <c r="A1216" s="12" t="s">
        <v>15191</v>
      </c>
      <c r="B1216" s="12" t="str" cm="1">
        <f t="array" ref="B1216">_xlfn.REGEXEXTRACT(J1216, "eid=([^&amp;]+)", 2)</f>
        <v>2-s2.0-84881337396</v>
      </c>
      <c r="C1216" s="13">
        <v>0</v>
      </c>
      <c r="D1216" s="12" t="s">
        <v>15192</v>
      </c>
      <c r="E1216" s="12">
        <v>2013</v>
      </c>
      <c r="F1216" s="14" t="s">
        <v>15193</v>
      </c>
      <c r="G1216" s="12" t="s">
        <v>7969</v>
      </c>
      <c r="H1216" s="12" t="s">
        <v>7969</v>
      </c>
      <c r="I1216" s="14" t="s">
        <v>15194</v>
      </c>
      <c r="J1216" s="14" t="s">
        <v>15195</v>
      </c>
      <c r="K1216" s="12" t="s">
        <v>7972</v>
      </c>
      <c r="L1216" s="12" t="s">
        <v>7969</v>
      </c>
      <c r="M1216" s="12" t="s">
        <v>15196</v>
      </c>
    </row>
    <row r="1217" spans="1:13" ht="22.5" customHeight="1">
      <c r="A1217" s="12" t="s">
        <v>15198</v>
      </c>
      <c r="B1217" s="12" t="str" cm="1">
        <f t="array" ref="B1217">_xlfn.REGEXEXTRACT(J1217, "eid=([^&amp;]+)", 2)</f>
        <v>2-s2.0-84904198223</v>
      </c>
      <c r="C1217" s="13">
        <v>0</v>
      </c>
      <c r="D1217" s="12" t="s">
        <v>15199</v>
      </c>
      <c r="E1217" s="12">
        <v>2013</v>
      </c>
      <c r="F1217" s="14" t="s">
        <v>15200</v>
      </c>
      <c r="G1217" s="12" t="s">
        <v>7969</v>
      </c>
      <c r="H1217" s="12" t="s">
        <v>7969</v>
      </c>
      <c r="I1217" s="14" t="s">
        <v>15201</v>
      </c>
      <c r="J1217" s="14" t="s">
        <v>15202</v>
      </c>
      <c r="K1217" s="12" t="s">
        <v>7972</v>
      </c>
      <c r="L1217" s="12" t="s">
        <v>8078</v>
      </c>
      <c r="M1217" s="12" t="s">
        <v>15203</v>
      </c>
    </row>
    <row r="1218" spans="1:13" ht="22.5" customHeight="1">
      <c r="A1218" s="12" t="s">
        <v>15205</v>
      </c>
      <c r="B1218" s="12" t="str" cm="1">
        <f t="array" ref="B1218">_xlfn.REGEXEXTRACT(J1218, "eid=([^&amp;]+)", 2)</f>
        <v>2-s2.0-84890127638</v>
      </c>
      <c r="C1218" s="13">
        <v>0</v>
      </c>
      <c r="D1218" s="12" t="s">
        <v>15206</v>
      </c>
      <c r="E1218" s="12">
        <v>2013</v>
      </c>
      <c r="F1218" s="14" t="s">
        <v>11110</v>
      </c>
      <c r="G1218" s="12">
        <v>12</v>
      </c>
      <c r="H1218" s="12">
        <v>10</v>
      </c>
      <c r="I1218" s="14" t="s">
        <v>15207</v>
      </c>
      <c r="J1218" s="14" t="s">
        <v>15208</v>
      </c>
      <c r="K1218" s="12" t="s">
        <v>7972</v>
      </c>
      <c r="L1218" s="12" t="s">
        <v>7969</v>
      </c>
      <c r="M1218" s="12" t="s">
        <v>15209</v>
      </c>
    </row>
    <row r="1219" spans="1:13" ht="22.5" customHeight="1">
      <c r="A1219" s="12" t="s">
        <v>15211</v>
      </c>
      <c r="B1219" s="12" t="str" cm="1">
        <f t="array" ref="B1219">_xlfn.REGEXEXTRACT(J1219, "eid=([^&amp;]+)", 2)</f>
        <v>2-s2.0-84880687063</v>
      </c>
      <c r="C1219" s="13">
        <v>0</v>
      </c>
      <c r="D1219" s="12" t="s">
        <v>15212</v>
      </c>
      <c r="E1219" s="12">
        <v>2012</v>
      </c>
      <c r="F1219" s="14" t="s">
        <v>8055</v>
      </c>
      <c r="G1219" s="12">
        <v>315</v>
      </c>
      <c r="H1219" s="12" t="s">
        <v>7969</v>
      </c>
      <c r="I1219" s="14" t="s">
        <v>7969</v>
      </c>
      <c r="J1219" s="14" t="s">
        <v>15213</v>
      </c>
      <c r="K1219" s="12" t="s">
        <v>7972</v>
      </c>
      <c r="L1219" s="12" t="s">
        <v>7969</v>
      </c>
      <c r="M1219" s="12" t="s">
        <v>7969</v>
      </c>
    </row>
    <row r="1220" spans="1:13" ht="22.5" customHeight="1">
      <c r="A1220" s="12" t="s">
        <v>15215</v>
      </c>
      <c r="B1220" s="12" t="str" cm="1">
        <f t="array" ref="B1220">_xlfn.REGEXEXTRACT(J1220, "eid=([^&amp;]+)", 2)</f>
        <v>2-s2.0-79960198425</v>
      </c>
      <c r="C1220" s="13">
        <v>0</v>
      </c>
      <c r="D1220" s="12" t="s">
        <v>15216</v>
      </c>
      <c r="E1220" s="12">
        <v>2011</v>
      </c>
      <c r="F1220" s="14" t="s">
        <v>15217</v>
      </c>
      <c r="G1220" s="12" t="s">
        <v>7969</v>
      </c>
      <c r="H1220" s="12" t="s">
        <v>7969</v>
      </c>
      <c r="I1220" s="14" t="s">
        <v>15218</v>
      </c>
      <c r="J1220" s="14" t="s">
        <v>15219</v>
      </c>
      <c r="K1220" s="12" t="s">
        <v>7972</v>
      </c>
      <c r="L1220" s="12" t="s">
        <v>7969</v>
      </c>
      <c r="M1220" s="12" t="s">
        <v>15220</v>
      </c>
    </row>
    <row r="1221" spans="1:13" ht="22.5" customHeight="1">
      <c r="A1221" s="12" t="s">
        <v>15222</v>
      </c>
      <c r="B1221" s="12" t="str" cm="1">
        <f t="array" ref="B1221">_xlfn.REGEXEXTRACT(J1221, "eid=([^&amp;]+)", 2)</f>
        <v>2-s2.0-84946926285</v>
      </c>
      <c r="C1221" s="13">
        <v>0</v>
      </c>
      <c r="D1221" s="12" t="s">
        <v>15223</v>
      </c>
      <c r="E1221" s="12">
        <v>2012</v>
      </c>
      <c r="F1221" s="14" t="s">
        <v>15224</v>
      </c>
      <c r="G1221" s="12" t="s">
        <v>7969</v>
      </c>
      <c r="H1221" s="12" t="s">
        <v>7969</v>
      </c>
      <c r="I1221" s="14" t="s">
        <v>7969</v>
      </c>
      <c r="J1221" s="14" t="s">
        <v>15225</v>
      </c>
      <c r="K1221" s="12" t="s">
        <v>7972</v>
      </c>
      <c r="L1221" s="12" t="s">
        <v>7973</v>
      </c>
      <c r="M1221" s="12" t="s">
        <v>7969</v>
      </c>
    </row>
    <row r="1222" spans="1:13" ht="22.5" customHeight="1">
      <c r="A1222" s="12" t="s">
        <v>15227</v>
      </c>
      <c r="B1222" s="12" t="str" cm="1">
        <f t="array" ref="B1222">_xlfn.REGEXEXTRACT(J1222, "eid=([^&amp;]+)", 2)</f>
        <v>2-s2.0-84875787152</v>
      </c>
      <c r="C1222" s="13">
        <v>0</v>
      </c>
      <c r="D1222" s="12" t="s">
        <v>15228</v>
      </c>
      <c r="E1222" s="12">
        <v>2013</v>
      </c>
      <c r="F1222" s="14" t="s">
        <v>15229</v>
      </c>
      <c r="G1222" s="12">
        <v>9</v>
      </c>
      <c r="H1222" s="12">
        <v>2</v>
      </c>
      <c r="I1222" s="14" t="s">
        <v>15230</v>
      </c>
      <c r="J1222" s="14" t="s">
        <v>15231</v>
      </c>
      <c r="K1222" s="12" t="s">
        <v>7972</v>
      </c>
      <c r="L1222" s="12" t="s">
        <v>7969</v>
      </c>
      <c r="M1222" s="12" t="s">
        <v>7969</v>
      </c>
    </row>
    <row r="1223" spans="1:13" ht="22.5" customHeight="1">
      <c r="A1223" s="12" t="s">
        <v>15233</v>
      </c>
      <c r="B1223" s="12" t="str" cm="1">
        <f t="array" ref="B1223">_xlfn.REGEXEXTRACT(J1223, "eid=([^&amp;]+)", 2)</f>
        <v>2-s2.0-84904681306</v>
      </c>
      <c r="C1223" s="13">
        <v>0</v>
      </c>
      <c r="D1223" s="12" t="s">
        <v>15234</v>
      </c>
      <c r="E1223" s="12">
        <v>2013</v>
      </c>
      <c r="F1223" s="14" t="s">
        <v>8055</v>
      </c>
      <c r="G1223" s="12">
        <v>370</v>
      </c>
      <c r="H1223" s="12" t="s">
        <v>7969</v>
      </c>
      <c r="I1223" s="14" t="s">
        <v>7969</v>
      </c>
      <c r="J1223" s="14" t="s">
        <v>15235</v>
      </c>
      <c r="K1223" s="12" t="s">
        <v>7972</v>
      </c>
      <c r="L1223" s="12" t="s">
        <v>13352</v>
      </c>
      <c r="M1223" s="12" t="s">
        <v>7969</v>
      </c>
    </row>
    <row r="1224" spans="1:13" ht="22.5" customHeight="1">
      <c r="A1224" s="12" t="s">
        <v>15237</v>
      </c>
      <c r="B1224" s="12" t="str" cm="1">
        <f t="array" ref="B1224">_xlfn.REGEXEXTRACT(J1224, "eid=([^&amp;]+)", 2)</f>
        <v>2-s2.0-84884656791</v>
      </c>
      <c r="C1224" s="13">
        <v>0</v>
      </c>
      <c r="D1224" s="12" t="s">
        <v>15238</v>
      </c>
      <c r="E1224" s="12">
        <v>2012</v>
      </c>
      <c r="F1224" s="14" t="s">
        <v>15239</v>
      </c>
      <c r="G1224" s="12" t="s">
        <v>7969</v>
      </c>
      <c r="H1224" s="12" t="s">
        <v>7969</v>
      </c>
      <c r="I1224" s="14" t="s">
        <v>15240</v>
      </c>
      <c r="J1224" s="14" t="s">
        <v>15241</v>
      </c>
      <c r="K1224" s="12" t="s">
        <v>7972</v>
      </c>
      <c r="L1224" s="12" t="s">
        <v>7969</v>
      </c>
      <c r="M1224" s="12" t="s">
        <v>15242</v>
      </c>
    </row>
    <row r="1225" spans="1:13" ht="22.5" customHeight="1">
      <c r="A1225" s="12" t="s">
        <v>15244</v>
      </c>
      <c r="B1225" s="12" t="str" cm="1">
        <f t="array" ref="B1225">_xlfn.REGEXEXTRACT(J1225, "eid=([^&amp;]+)", 2)</f>
        <v>2-s2.0-84882647619</v>
      </c>
      <c r="C1225" s="13">
        <v>0</v>
      </c>
      <c r="D1225" s="12" t="s">
        <v>15245</v>
      </c>
      <c r="E1225" s="12">
        <v>2013</v>
      </c>
      <c r="F1225" s="14" t="s">
        <v>14582</v>
      </c>
      <c r="G1225" s="12">
        <v>2013</v>
      </c>
      <c r="H1225" s="12">
        <v>8</v>
      </c>
      <c r="I1225" s="14" t="s">
        <v>15246</v>
      </c>
      <c r="J1225" s="14" t="s">
        <v>15247</v>
      </c>
      <c r="K1225" s="12" t="s">
        <v>7972</v>
      </c>
      <c r="L1225" s="12" t="s">
        <v>7969</v>
      </c>
      <c r="M1225" s="12" t="s">
        <v>15248</v>
      </c>
    </row>
    <row r="1226" spans="1:13" ht="22.5" customHeight="1">
      <c r="A1226" s="12" t="s">
        <v>15250</v>
      </c>
      <c r="B1226" s="12" t="str" cm="1">
        <f t="array" ref="B1226">_xlfn.REGEXEXTRACT(J1226, "eid=([^&amp;]+)", 2)</f>
        <v>2-s2.0-77958495512</v>
      </c>
      <c r="C1226" s="13">
        <v>0</v>
      </c>
      <c r="D1226" s="12" t="s">
        <v>15251</v>
      </c>
      <c r="E1226" s="12">
        <v>2010</v>
      </c>
      <c r="F1226" s="14" t="s">
        <v>15252</v>
      </c>
      <c r="G1226" s="12">
        <v>26</v>
      </c>
      <c r="H1226" s="12">
        <v>21</v>
      </c>
      <c r="I1226" s="14" t="s">
        <v>15253</v>
      </c>
      <c r="J1226" s="14" t="s">
        <v>15254</v>
      </c>
      <c r="K1226" s="12" t="s">
        <v>7972</v>
      </c>
      <c r="L1226" s="12" t="s">
        <v>7969</v>
      </c>
    </row>
    <row r="1227" spans="1:13" ht="22.5" customHeight="1">
      <c r="A1227" s="12" t="s">
        <v>15256</v>
      </c>
      <c r="B1227" s="12" t="str" cm="1">
        <f t="array" ref="B1227">_xlfn.REGEXEXTRACT(J1227, "eid=([^&amp;]+)", 2)</f>
        <v>2-s2.0-85160118919</v>
      </c>
      <c r="C1227" s="13">
        <v>0</v>
      </c>
      <c r="D1227" s="12" t="s">
        <v>15257</v>
      </c>
      <c r="E1227" s="12">
        <v>2011</v>
      </c>
      <c r="F1227" s="14" t="s">
        <v>15257</v>
      </c>
      <c r="G1227" s="12" t="s">
        <v>7969</v>
      </c>
      <c r="H1227" s="12" t="s">
        <v>7969</v>
      </c>
      <c r="I1227" s="14" t="s">
        <v>15258</v>
      </c>
      <c r="J1227" s="14" t="s">
        <v>15259</v>
      </c>
      <c r="K1227" s="12" t="s">
        <v>7972</v>
      </c>
      <c r="L1227" s="12" t="s">
        <v>8969</v>
      </c>
      <c r="M1227" s="12" t="s">
        <v>7969</v>
      </c>
    </row>
    <row r="1228" spans="1:13" ht="22.5" customHeight="1">
      <c r="A1228" s="12" t="s">
        <v>15261</v>
      </c>
      <c r="B1228" s="12" t="str" cm="1">
        <f t="array" ref="B1228">_xlfn.REGEXEXTRACT(J1228, "eid=([^&amp;]+)", 2)</f>
        <v>2-s2.0-80052632933</v>
      </c>
      <c r="C1228" s="13">
        <v>0</v>
      </c>
      <c r="D1228" s="12" t="s">
        <v>15262</v>
      </c>
      <c r="E1228" s="12">
        <v>2011</v>
      </c>
      <c r="F1228" s="14" t="s">
        <v>15263</v>
      </c>
      <c r="G1228" s="12" t="s">
        <v>7969</v>
      </c>
      <c r="H1228" s="12" t="s">
        <v>7969</v>
      </c>
      <c r="I1228" s="14" t="s">
        <v>15264</v>
      </c>
      <c r="J1228" s="14" t="s">
        <v>15265</v>
      </c>
      <c r="K1228" s="12" t="s">
        <v>7972</v>
      </c>
      <c r="L1228" s="12" t="s">
        <v>7969</v>
      </c>
      <c r="M1228" s="12" t="s">
        <v>7969</v>
      </c>
    </row>
    <row r="1229" spans="1:13" ht="22.5" customHeight="1">
      <c r="A1229" s="12" t="s">
        <v>15267</v>
      </c>
      <c r="B1229" s="12" t="str" cm="1">
        <f t="array" ref="B1229">_xlfn.REGEXEXTRACT(J1229, "eid=([^&amp;]+)", 2)</f>
        <v>2-s2.0-84873950274</v>
      </c>
      <c r="C1229" s="13">
        <v>0</v>
      </c>
      <c r="D1229" s="12" t="s">
        <v>15268</v>
      </c>
      <c r="E1229" s="12">
        <v>2012</v>
      </c>
      <c r="F1229" s="14" t="s">
        <v>15269</v>
      </c>
      <c r="G1229" s="12">
        <v>88</v>
      </c>
      <c r="H1229" s="12" t="s">
        <v>7969</v>
      </c>
      <c r="I1229" s="14" t="s">
        <v>15270</v>
      </c>
      <c r="J1229" s="14" t="s">
        <v>15271</v>
      </c>
      <c r="K1229" s="12" t="s">
        <v>7972</v>
      </c>
      <c r="L1229" s="12" t="s">
        <v>7969</v>
      </c>
      <c r="M1229" s="12" t="s">
        <v>15272</v>
      </c>
    </row>
    <row r="1230" spans="1:13" ht="22.5" customHeight="1">
      <c r="A1230" s="12" t="s">
        <v>15274</v>
      </c>
      <c r="B1230" s="12" t="str" cm="1">
        <f t="array" ref="B1230">_xlfn.REGEXEXTRACT(J1230, "eid=([^&amp;]+)", 2)</f>
        <v>2-s2.0-80053150038</v>
      </c>
      <c r="C1230" s="13">
        <v>0</v>
      </c>
      <c r="D1230" s="12" t="s">
        <v>15275</v>
      </c>
      <c r="E1230" s="12">
        <v>2011</v>
      </c>
      <c r="F1230" s="14" t="s">
        <v>15276</v>
      </c>
      <c r="G1230" s="12" t="s">
        <v>7969</v>
      </c>
      <c r="H1230" s="12" t="s">
        <v>7969</v>
      </c>
      <c r="I1230" s="14" t="s">
        <v>15277</v>
      </c>
      <c r="J1230" s="14" t="s">
        <v>15278</v>
      </c>
      <c r="K1230" s="12" t="s">
        <v>7972</v>
      </c>
      <c r="L1230" s="12" t="s">
        <v>7969</v>
      </c>
      <c r="M1230" s="12" t="s">
        <v>15279</v>
      </c>
    </row>
    <row r="1231" spans="1:13" ht="22.5" customHeight="1">
      <c r="A1231" s="12" t="s">
        <v>15281</v>
      </c>
      <c r="B1231" s="12" t="str" cm="1">
        <f t="array" ref="B1231">_xlfn.REGEXEXTRACT(J1231, "eid=([^&amp;]+)", 2)</f>
        <v>2-s2.0-84874436188</v>
      </c>
      <c r="C1231" s="13">
        <v>0</v>
      </c>
      <c r="D1231" s="12" t="s">
        <v>15282</v>
      </c>
      <c r="E1231" s="12">
        <v>2013</v>
      </c>
      <c r="F1231" s="14" t="s">
        <v>8831</v>
      </c>
      <c r="G1231" s="12">
        <v>7640</v>
      </c>
      <c r="H1231" s="12" t="s">
        <v>7969</v>
      </c>
      <c r="I1231" s="14" t="s">
        <v>7969</v>
      </c>
      <c r="J1231" s="14" t="s">
        <v>15283</v>
      </c>
      <c r="K1231" s="12" t="s">
        <v>7972</v>
      </c>
      <c r="L1231" s="12" t="s">
        <v>7969</v>
      </c>
      <c r="M1231" s="12" t="s">
        <v>7969</v>
      </c>
    </row>
    <row r="1232" spans="1:13" ht="22.5" customHeight="1">
      <c r="A1232" s="12" t="s">
        <v>15285</v>
      </c>
      <c r="B1232" s="12" t="str" cm="1">
        <f t="array" ref="B1232">_xlfn.REGEXEXTRACT(J1232, "eid=([^&amp;]+)", 2)</f>
        <v>2-s2.0-77956992574</v>
      </c>
      <c r="C1232" s="13">
        <v>0</v>
      </c>
      <c r="D1232" s="12" t="s">
        <v>15286</v>
      </c>
      <c r="E1232" s="12">
        <v>2010</v>
      </c>
      <c r="F1232" s="14" t="s">
        <v>15287</v>
      </c>
      <c r="G1232" s="12" t="s">
        <v>7969</v>
      </c>
      <c r="H1232" s="12" t="s">
        <v>7969</v>
      </c>
      <c r="I1232" s="14" t="s">
        <v>15288</v>
      </c>
      <c r="J1232" s="14" t="s">
        <v>15289</v>
      </c>
      <c r="K1232" s="12" t="s">
        <v>7972</v>
      </c>
      <c r="L1232" s="12" t="s">
        <v>7969</v>
      </c>
      <c r="M1232" s="12" t="s">
        <v>7969</v>
      </c>
    </row>
    <row r="1233" spans="1:13" ht="22.5" customHeight="1">
      <c r="A1233" s="12" t="s">
        <v>15291</v>
      </c>
      <c r="B1233" s="12" t="str" cm="1">
        <f t="array" ref="B1233">_xlfn.REGEXEXTRACT(J1233, "eid=([^&amp;]+)", 2)</f>
        <v>2-s2.0-84886405989</v>
      </c>
      <c r="C1233" s="13">
        <v>0</v>
      </c>
      <c r="D1233" s="12" t="s">
        <v>15292</v>
      </c>
      <c r="E1233" s="12">
        <v>2013</v>
      </c>
      <c r="F1233" s="14" t="s">
        <v>8328</v>
      </c>
      <c r="G1233" s="12" t="s">
        <v>7969</v>
      </c>
      <c r="H1233" s="12" t="s">
        <v>7969</v>
      </c>
      <c r="I1233" s="14" t="s">
        <v>15293</v>
      </c>
      <c r="J1233" s="14" t="s">
        <v>15294</v>
      </c>
      <c r="K1233" s="12" t="s">
        <v>7972</v>
      </c>
      <c r="L1233" s="12" t="s">
        <v>7969</v>
      </c>
      <c r="M1233" s="12" t="s">
        <v>15295</v>
      </c>
    </row>
    <row r="1234" spans="1:13" ht="22.5" customHeight="1">
      <c r="A1234" s="12" t="s">
        <v>15297</v>
      </c>
      <c r="B1234" s="12" t="str" cm="1">
        <f t="array" ref="B1234">_xlfn.REGEXEXTRACT(J1234, "eid=([^&amp;]+)", 2)</f>
        <v>2-s2.0-84870676166</v>
      </c>
      <c r="C1234" s="13">
        <v>0</v>
      </c>
      <c r="D1234" s="12" t="s">
        <v>15298</v>
      </c>
      <c r="E1234" s="12">
        <v>2012</v>
      </c>
      <c r="F1234" s="14" t="s">
        <v>8328</v>
      </c>
      <c r="G1234" s="12" t="s">
        <v>7969</v>
      </c>
      <c r="H1234" s="12" t="s">
        <v>7969</v>
      </c>
      <c r="I1234" s="14" t="s">
        <v>15299</v>
      </c>
      <c r="J1234" s="14" t="s">
        <v>15300</v>
      </c>
      <c r="K1234" s="12" t="s">
        <v>7972</v>
      </c>
      <c r="L1234" s="12" t="s">
        <v>7969</v>
      </c>
      <c r="M1234" s="12" t="s">
        <v>15301</v>
      </c>
    </row>
    <row r="1235" spans="1:13" ht="22.5" customHeight="1">
      <c r="A1235" s="12" t="s">
        <v>15303</v>
      </c>
      <c r="B1235" s="12" t="str" cm="1">
        <f t="array" ref="B1235">_xlfn.REGEXEXTRACT(J1235, "eid=([^&amp;]+)", 2)</f>
        <v>2-s2.0-84898756757</v>
      </c>
      <c r="C1235" s="13">
        <v>0</v>
      </c>
      <c r="D1235" s="12" t="s">
        <v>15304</v>
      </c>
      <c r="E1235" s="12">
        <v>2013</v>
      </c>
      <c r="F1235" s="14" t="s">
        <v>14304</v>
      </c>
      <c r="G1235" s="12">
        <v>16</v>
      </c>
      <c r="H1235" s="12">
        <v>12</v>
      </c>
      <c r="I1235" s="14" t="s">
        <v>15305</v>
      </c>
      <c r="J1235" s="14" t="s">
        <v>15306</v>
      </c>
      <c r="K1235" s="12" t="s">
        <v>7972</v>
      </c>
      <c r="L1235" s="12" t="s">
        <v>14307</v>
      </c>
      <c r="M1235" s="12" t="s">
        <v>7969</v>
      </c>
    </row>
    <row r="1236" spans="1:13" ht="22.5" customHeight="1">
      <c r="A1236" s="12" t="s">
        <v>15308</v>
      </c>
      <c r="B1236" s="12" t="str" cm="1">
        <f t="array" ref="B1236">_xlfn.REGEXEXTRACT(J1236, "eid=([^&amp;]+)", 2)</f>
        <v>2-s2.0-84890836341</v>
      </c>
      <c r="C1236" s="13">
        <v>0</v>
      </c>
      <c r="D1236" s="12" t="s">
        <v>15309</v>
      </c>
      <c r="E1236" s="12">
        <v>2013</v>
      </c>
      <c r="F1236" s="14" t="s">
        <v>15310</v>
      </c>
      <c r="G1236" s="12" t="s">
        <v>7969</v>
      </c>
      <c r="H1236" s="12" t="s">
        <v>7969</v>
      </c>
      <c r="I1236" s="14" t="s">
        <v>15311</v>
      </c>
      <c r="J1236" s="14" t="s">
        <v>15312</v>
      </c>
      <c r="K1236" s="12" t="s">
        <v>7972</v>
      </c>
      <c r="L1236" s="12" t="s">
        <v>8078</v>
      </c>
      <c r="M1236" s="12" t="s">
        <v>15313</v>
      </c>
    </row>
    <row r="1237" spans="1:13" ht="22.5" customHeight="1">
      <c r="A1237" s="12" t="s">
        <v>15315</v>
      </c>
      <c r="B1237" s="12" t="str" cm="1">
        <f t="array" ref="B1237">_xlfn.REGEXEXTRACT(J1237, "eid=([^&amp;]+)", 2)</f>
        <v>2-s2.0-84893120347</v>
      </c>
      <c r="C1237" s="13">
        <v>0</v>
      </c>
      <c r="D1237" s="12" t="s">
        <v>15316</v>
      </c>
      <c r="E1237" s="12">
        <v>2011</v>
      </c>
      <c r="F1237" s="14" t="s">
        <v>15317</v>
      </c>
      <c r="G1237" s="12" t="s">
        <v>7969</v>
      </c>
      <c r="H1237" s="12" t="s">
        <v>7969</v>
      </c>
      <c r="I1237" s="14" t="s">
        <v>15318</v>
      </c>
      <c r="J1237" s="14" t="s">
        <v>15319</v>
      </c>
      <c r="K1237" s="12" t="s">
        <v>7972</v>
      </c>
      <c r="L1237" s="12" t="s">
        <v>15130</v>
      </c>
      <c r="M1237" s="12" t="s">
        <v>7969</v>
      </c>
    </row>
    <row r="1238" spans="1:13" ht="22.5" customHeight="1">
      <c r="A1238" s="12" t="s">
        <v>15321</v>
      </c>
      <c r="B1238" s="12" t="str" cm="1">
        <f t="array" ref="B1238">_xlfn.REGEXEXTRACT(J1238, "eid=([^&amp;]+)", 2)</f>
        <v>2-s2.0-84903177810</v>
      </c>
      <c r="C1238" s="13">
        <v>0</v>
      </c>
      <c r="D1238" s="12" t="s">
        <v>15322</v>
      </c>
      <c r="E1238" s="12">
        <v>2014</v>
      </c>
      <c r="F1238" s="14" t="s">
        <v>15323</v>
      </c>
      <c r="G1238" s="12">
        <v>31</v>
      </c>
      <c r="H1238" s="12">
        <v>4</v>
      </c>
      <c r="I1238" s="14" t="s">
        <v>15324</v>
      </c>
      <c r="J1238" s="14" t="s">
        <v>15325</v>
      </c>
      <c r="K1238" s="12" t="s">
        <v>7972</v>
      </c>
      <c r="L1238" s="12" t="s">
        <v>8078</v>
      </c>
    </row>
    <row r="1239" spans="1:13" ht="22.5" customHeight="1">
      <c r="A1239" s="12" t="s">
        <v>15327</v>
      </c>
      <c r="B1239" s="12" t="str" cm="1">
        <f t="array" ref="B1239">_xlfn.REGEXEXTRACT(J1239, "eid=([^&amp;]+)", 2)</f>
        <v>2-s2.0-85016564973</v>
      </c>
      <c r="C1239" s="13">
        <v>0</v>
      </c>
      <c r="D1239" s="12" t="s">
        <v>15328</v>
      </c>
      <c r="E1239" s="12">
        <v>2011</v>
      </c>
      <c r="F1239" s="14" t="s">
        <v>15328</v>
      </c>
      <c r="G1239" s="12" t="s">
        <v>7969</v>
      </c>
      <c r="H1239" s="12" t="s">
        <v>7969</v>
      </c>
      <c r="I1239" s="14" t="s">
        <v>15329</v>
      </c>
      <c r="J1239" s="14" t="s">
        <v>15330</v>
      </c>
      <c r="K1239" s="12" t="s">
        <v>7972</v>
      </c>
      <c r="L1239" s="12" t="s">
        <v>8969</v>
      </c>
      <c r="M1239" s="12" t="s">
        <v>15331</v>
      </c>
    </row>
    <row r="1240" spans="1:13" ht="22.5" customHeight="1">
      <c r="A1240" s="12" t="s">
        <v>15333</v>
      </c>
      <c r="B1240" s="12" t="str" cm="1">
        <f t="array" ref="B1240">_xlfn.REGEXEXTRACT(J1240, "eid=([^&amp;]+)", 2)</f>
        <v>2-s2.0-85037171050</v>
      </c>
      <c r="C1240" s="13">
        <v>0</v>
      </c>
      <c r="D1240" s="12" t="s">
        <v>15334</v>
      </c>
      <c r="E1240" s="12">
        <v>2011</v>
      </c>
      <c r="F1240" s="14" t="s">
        <v>8831</v>
      </c>
      <c r="G1240" s="12">
        <v>6531</v>
      </c>
      <c r="H1240" s="12" t="s">
        <v>7969</v>
      </c>
      <c r="I1240" s="14" t="s">
        <v>7969</v>
      </c>
      <c r="J1240" s="14" t="s">
        <v>15335</v>
      </c>
      <c r="K1240" s="12" t="s">
        <v>7972</v>
      </c>
      <c r="L1240" s="12" t="s">
        <v>13352</v>
      </c>
      <c r="M1240" s="12" t="s">
        <v>7969</v>
      </c>
    </row>
    <row r="1241" spans="1:13" ht="22.5" customHeight="1">
      <c r="A1241" s="12" t="s">
        <v>15337</v>
      </c>
      <c r="B1241" s="12" t="str" cm="1">
        <f t="array" ref="B1241">_xlfn.REGEXEXTRACT(J1241, "eid=([^&amp;]+)", 2)</f>
        <v>2-s2.0-84856614239</v>
      </c>
      <c r="C1241" s="13">
        <v>0</v>
      </c>
      <c r="D1241" s="12" t="s">
        <v>15338</v>
      </c>
      <c r="E1241" s="12">
        <v>2011</v>
      </c>
      <c r="F1241" s="14" t="s">
        <v>15339</v>
      </c>
      <c r="G1241" s="12" t="s">
        <v>7969</v>
      </c>
      <c r="H1241" s="12" t="s">
        <v>7969</v>
      </c>
      <c r="I1241" s="14" t="s">
        <v>15340</v>
      </c>
      <c r="J1241" s="14" t="s">
        <v>15341</v>
      </c>
      <c r="K1241" s="12" t="s">
        <v>7972</v>
      </c>
      <c r="L1241" s="12" t="s">
        <v>7969</v>
      </c>
      <c r="M1241" s="12" t="s">
        <v>15342</v>
      </c>
    </row>
    <row r="1242" spans="1:13" ht="22.5" customHeight="1">
      <c r="A1242" s="12" t="s">
        <v>15344</v>
      </c>
      <c r="B1242" s="12" t="str" cm="1">
        <f t="array" ref="B1242">_xlfn.REGEXEXTRACT(J1242, "eid=([^&amp;]+)", 2)</f>
        <v>2-s2.0-77958054289</v>
      </c>
      <c r="C1242" s="13">
        <v>0</v>
      </c>
      <c r="D1242" s="12" t="s">
        <v>15345</v>
      </c>
      <c r="E1242" s="12">
        <v>2010</v>
      </c>
      <c r="F1242" s="14" t="s">
        <v>15346</v>
      </c>
      <c r="G1242" s="12" t="s">
        <v>7969</v>
      </c>
      <c r="H1242" s="12" t="s">
        <v>7969</v>
      </c>
      <c r="I1242" s="14" t="s">
        <v>15347</v>
      </c>
      <c r="J1242" s="14" t="s">
        <v>15348</v>
      </c>
      <c r="K1242" s="12" t="s">
        <v>7972</v>
      </c>
      <c r="L1242" s="12" t="s">
        <v>7969</v>
      </c>
      <c r="M1242" s="12" t="s">
        <v>15349</v>
      </c>
    </row>
    <row r="1243" spans="1:13" ht="22.5" customHeight="1">
      <c r="A1243" s="12" t="s">
        <v>15351</v>
      </c>
      <c r="B1243" s="12" t="str" cm="1">
        <f t="array" ref="B1243">_xlfn.REGEXEXTRACT(J1243, "eid=([^&amp;]+)", 2)</f>
        <v>2-s2.0-85010929303</v>
      </c>
      <c r="C1243" s="13">
        <v>0</v>
      </c>
      <c r="D1243" s="12" t="s">
        <v>15352</v>
      </c>
      <c r="E1243" s="12">
        <v>2011</v>
      </c>
      <c r="F1243" s="14" t="s">
        <v>15353</v>
      </c>
      <c r="G1243" s="12" t="s">
        <v>7969</v>
      </c>
      <c r="H1243" s="12" t="s">
        <v>7969</v>
      </c>
      <c r="I1243" s="14" t="s">
        <v>15354</v>
      </c>
      <c r="J1243" s="14" t="s">
        <v>15355</v>
      </c>
      <c r="K1243" s="12" t="s">
        <v>7972</v>
      </c>
      <c r="L1243" s="12" t="s">
        <v>8969</v>
      </c>
      <c r="M1243" s="12" t="s">
        <v>7969</v>
      </c>
    </row>
    <row r="1244" spans="1:13" ht="22.5" customHeight="1">
      <c r="A1244" s="12" t="s">
        <v>15357</v>
      </c>
      <c r="B1244" s="12" t="str" cm="1">
        <f t="array" ref="B1244">_xlfn.REGEXEXTRACT(J1244, "eid=([^&amp;]+)", 2)</f>
        <v>2-s2.0-84887974814</v>
      </c>
      <c r="C1244" s="13">
        <v>0</v>
      </c>
      <c r="D1244" s="12" t="s">
        <v>15358</v>
      </c>
      <c r="E1244" s="12">
        <v>2013</v>
      </c>
      <c r="F1244" s="14" t="s">
        <v>15359</v>
      </c>
      <c r="G1244" s="12">
        <v>134</v>
      </c>
      <c r="H1244" s="12" t="s">
        <v>7969</v>
      </c>
      <c r="I1244" s="14" t="s">
        <v>15360</v>
      </c>
      <c r="J1244" s="14" t="s">
        <v>15361</v>
      </c>
      <c r="K1244" s="12" t="s">
        <v>7972</v>
      </c>
      <c r="L1244" s="12" t="s">
        <v>7969</v>
      </c>
    </row>
    <row r="1245" spans="1:13" ht="22.5" customHeight="1">
      <c r="A1245" s="12" t="s">
        <v>15363</v>
      </c>
      <c r="B1245" s="12" t="str" cm="1">
        <f t="array" ref="B1245">_xlfn.REGEXEXTRACT(J1245, "eid=([^&amp;]+)", 2)</f>
        <v>2-s2.0-84905909792</v>
      </c>
      <c r="C1245" s="13">
        <v>0</v>
      </c>
      <c r="D1245" s="12" t="s">
        <v>15364</v>
      </c>
      <c r="E1245" s="12">
        <v>2014</v>
      </c>
      <c r="F1245" s="14" t="s">
        <v>8831</v>
      </c>
      <c r="G1245" s="12">
        <v>8638</v>
      </c>
      <c r="H1245" s="12" t="s">
        <v>7969</v>
      </c>
      <c r="I1245" s="14" t="s">
        <v>15365</v>
      </c>
      <c r="J1245" s="14" t="s">
        <v>15366</v>
      </c>
      <c r="K1245" s="12" t="s">
        <v>7972</v>
      </c>
      <c r="L1245" s="12" t="s">
        <v>13352</v>
      </c>
      <c r="M1245" s="12" t="s">
        <v>15367</v>
      </c>
    </row>
    <row r="1246" spans="1:13" ht="22.5" customHeight="1">
      <c r="A1246" s="12" t="s">
        <v>15369</v>
      </c>
      <c r="B1246" s="12" t="str" cm="1">
        <f t="array" ref="B1246">_xlfn.REGEXEXTRACT(J1246, "eid=([^&amp;]+)", 2)</f>
        <v>2-s2.0-79952976795</v>
      </c>
      <c r="C1246" s="13">
        <v>0</v>
      </c>
      <c r="D1246" s="12" t="s">
        <v>15370</v>
      </c>
      <c r="E1246" s="12">
        <v>2010</v>
      </c>
      <c r="F1246" s="14" t="s">
        <v>15371</v>
      </c>
      <c r="G1246" s="12">
        <v>2</v>
      </c>
      <c r="H1246" s="12" t="s">
        <v>7969</v>
      </c>
      <c r="I1246" s="14" t="s">
        <v>15372</v>
      </c>
      <c r="J1246" s="14" t="s">
        <v>15373</v>
      </c>
      <c r="K1246" s="12" t="s">
        <v>7972</v>
      </c>
      <c r="L1246" s="12" t="s">
        <v>7969</v>
      </c>
      <c r="M1246" s="12" t="s">
        <v>15374</v>
      </c>
    </row>
    <row r="1247" spans="1:13" ht="22.5" customHeight="1">
      <c r="A1247" s="12" t="s">
        <v>15376</v>
      </c>
      <c r="B1247" s="12" t="str" cm="1">
        <f t="array" ref="B1247">_xlfn.REGEXEXTRACT(J1247, "eid=([^&amp;]+)", 2)</f>
        <v>2-s2.0-84869596030</v>
      </c>
      <c r="C1247" s="13">
        <v>0</v>
      </c>
      <c r="D1247" s="12" t="s">
        <v>15377</v>
      </c>
      <c r="E1247" s="12">
        <v>2012</v>
      </c>
      <c r="F1247" s="14" t="s">
        <v>15269</v>
      </c>
      <c r="G1247" s="12">
        <v>99</v>
      </c>
      <c r="H1247" s="12" t="s">
        <v>7969</v>
      </c>
      <c r="I1247" s="14" t="s">
        <v>15378</v>
      </c>
      <c r="J1247" s="14" t="s">
        <v>15379</v>
      </c>
      <c r="K1247" s="12" t="s">
        <v>7972</v>
      </c>
      <c r="L1247" s="12" t="s">
        <v>7969</v>
      </c>
      <c r="M1247" s="12" t="s">
        <v>15380</v>
      </c>
    </row>
    <row r="1248" spans="1:13" ht="22.5" customHeight="1">
      <c r="A1248" s="12" t="s">
        <v>15382</v>
      </c>
      <c r="B1248" s="12" t="str" cm="1">
        <f t="array" ref="B1248">_xlfn.REGEXEXTRACT(J1248, "eid=([^&amp;]+)", 2)</f>
        <v>2-s2.0-84905994643</v>
      </c>
      <c r="C1248" s="13">
        <v>0</v>
      </c>
      <c r="D1248" s="12" t="s">
        <v>15383</v>
      </c>
      <c r="E1248" s="12">
        <v>2014</v>
      </c>
      <c r="F1248" s="14" t="s">
        <v>15383</v>
      </c>
      <c r="G1248" s="12" t="s">
        <v>7969</v>
      </c>
      <c r="H1248" s="12" t="s">
        <v>7969</v>
      </c>
      <c r="I1248" s="14" t="s">
        <v>7969</v>
      </c>
      <c r="J1248" s="14" t="s">
        <v>15384</v>
      </c>
      <c r="K1248" s="12" t="s">
        <v>7972</v>
      </c>
      <c r="L1248" s="12" t="s">
        <v>10237</v>
      </c>
      <c r="M1248" s="12" t="s">
        <v>7969</v>
      </c>
    </row>
    <row r="1249" spans="1:13" ht="22.5" customHeight="1">
      <c r="A1249" s="12" t="s">
        <v>15386</v>
      </c>
      <c r="B1249" s="12" t="str" cm="1">
        <f t="array" ref="B1249">_xlfn.REGEXEXTRACT(J1249, "eid=([^&amp;]+)", 2)</f>
        <v>2-s2.0-80052816115</v>
      </c>
      <c r="C1249" s="13">
        <v>0</v>
      </c>
      <c r="D1249" s="12" t="s">
        <v>15387</v>
      </c>
      <c r="E1249" s="12">
        <v>2011</v>
      </c>
      <c r="F1249" s="14" t="s">
        <v>15229</v>
      </c>
      <c r="G1249" s="12">
        <v>7</v>
      </c>
      <c r="H1249" s="12">
        <v>9</v>
      </c>
      <c r="I1249" s="14" t="s">
        <v>15388</v>
      </c>
      <c r="J1249" s="14" t="s">
        <v>15389</v>
      </c>
      <c r="K1249" s="12" t="s">
        <v>7972</v>
      </c>
      <c r="L1249" s="12" t="s">
        <v>7969</v>
      </c>
      <c r="M1249" s="12" t="s">
        <v>7969</v>
      </c>
    </row>
    <row r="1250" spans="1:13" ht="22.5" customHeight="1">
      <c r="A1250" s="12" t="s">
        <v>15391</v>
      </c>
      <c r="B1250" s="12" t="str" cm="1">
        <f t="array" ref="B1250">_xlfn.REGEXEXTRACT(J1250, "eid=([^&amp;]+)", 2)</f>
        <v>2-s2.0-79960913717</v>
      </c>
      <c r="C1250" s="13">
        <v>0</v>
      </c>
      <c r="D1250" s="12" t="s">
        <v>15392</v>
      </c>
      <c r="E1250" s="12">
        <v>2011</v>
      </c>
      <c r="F1250" s="14" t="s">
        <v>14582</v>
      </c>
      <c r="G1250" s="12">
        <v>2011</v>
      </c>
      <c r="H1250" s="12">
        <v>7</v>
      </c>
      <c r="I1250" s="14" t="s">
        <v>15393</v>
      </c>
      <c r="J1250" s="14" t="s">
        <v>15394</v>
      </c>
      <c r="K1250" s="12" t="s">
        <v>7972</v>
      </c>
      <c r="L1250" s="12" t="s">
        <v>7969</v>
      </c>
      <c r="M1250" s="12" t="s">
        <v>15395</v>
      </c>
    </row>
    <row r="1251" spans="1:13" ht="22.5" customHeight="1">
      <c r="A1251" s="12" t="s">
        <v>15397</v>
      </c>
      <c r="B1251" s="12" t="str" cm="1">
        <f t="array" ref="B1251">_xlfn.REGEXEXTRACT(J1251, "eid=([^&amp;]+)", 2)</f>
        <v>2-s2.0-84902233561</v>
      </c>
      <c r="C1251" s="13">
        <v>0</v>
      </c>
      <c r="D1251" s="12" t="s">
        <v>15398</v>
      </c>
      <c r="E1251" s="12">
        <v>2013</v>
      </c>
      <c r="F1251" s="14" t="s">
        <v>15399</v>
      </c>
      <c r="G1251" s="12" t="s">
        <v>7969</v>
      </c>
      <c r="H1251" s="12" t="s">
        <v>7969</v>
      </c>
      <c r="I1251" s="14" t="s">
        <v>15400</v>
      </c>
      <c r="J1251" s="14" t="s">
        <v>15401</v>
      </c>
      <c r="K1251" s="12" t="s">
        <v>7972</v>
      </c>
      <c r="L1251" s="12" t="s">
        <v>8465</v>
      </c>
      <c r="M1251" s="12" t="s">
        <v>15402</v>
      </c>
    </row>
    <row r="1252" spans="1:13" ht="22.5" customHeight="1">
      <c r="A1252" s="12" t="s">
        <v>15404</v>
      </c>
      <c r="B1252" s="12" t="str" cm="1">
        <f t="array" ref="B1252">_xlfn.REGEXEXTRACT(J1252, "eid=([^&amp;]+)", 2)</f>
        <v>2-s2.0-79952183632</v>
      </c>
      <c r="C1252" s="13">
        <v>0</v>
      </c>
      <c r="D1252" s="12" t="s">
        <v>15405</v>
      </c>
      <c r="E1252" s="12">
        <v>2011</v>
      </c>
      <c r="F1252" s="14" t="s">
        <v>15406</v>
      </c>
      <c r="G1252" s="12">
        <v>18</v>
      </c>
      <c r="H1252" s="12">
        <v>1</v>
      </c>
      <c r="I1252" s="14" t="s">
        <v>15407</v>
      </c>
      <c r="J1252" s="14" t="s">
        <v>15408</v>
      </c>
      <c r="K1252" s="12" t="s">
        <v>7972</v>
      </c>
      <c r="L1252" s="12" t="s">
        <v>7969</v>
      </c>
      <c r="M1252" s="12" t="s">
        <v>15409</v>
      </c>
    </row>
    <row r="1253" spans="1:13" ht="22.5" customHeight="1">
      <c r="A1253" s="12" t="s">
        <v>15411</v>
      </c>
      <c r="B1253" s="12" t="str" cm="1">
        <f t="array" ref="B1253">_xlfn.REGEXEXTRACT(J1253, "eid=([^&amp;]+)", 2)</f>
        <v>2-s2.0-84899570847</v>
      </c>
      <c r="C1253" s="13">
        <v>0</v>
      </c>
      <c r="D1253" s="12" t="s">
        <v>15412</v>
      </c>
      <c r="E1253" s="12">
        <v>2013</v>
      </c>
      <c r="F1253" s="14" t="s">
        <v>15413</v>
      </c>
      <c r="G1253" s="12" t="s">
        <v>7969</v>
      </c>
      <c r="H1253" s="12" t="s">
        <v>7969</v>
      </c>
      <c r="I1253" s="14" t="s">
        <v>15414</v>
      </c>
      <c r="J1253" s="14" t="s">
        <v>15415</v>
      </c>
      <c r="K1253" s="12" t="s">
        <v>7972</v>
      </c>
      <c r="L1253" s="12" t="s">
        <v>14648</v>
      </c>
      <c r="M1253" s="12" t="s">
        <v>7969</v>
      </c>
    </row>
    <row r="1254" spans="1:13" ht="22.5" customHeight="1">
      <c r="A1254" s="12" t="s">
        <v>15417</v>
      </c>
      <c r="B1254" s="12" t="str" cm="1">
        <f t="array" ref="B1254">_xlfn.REGEXEXTRACT(J1254, "eid=([^&amp;]+)", 2)</f>
        <v>2-s2.0-84873053356</v>
      </c>
      <c r="C1254" s="13">
        <v>0</v>
      </c>
      <c r="D1254" s="12" t="s">
        <v>15418</v>
      </c>
      <c r="E1254" s="12">
        <v>2012</v>
      </c>
      <c r="F1254" s="14" t="s">
        <v>8192</v>
      </c>
      <c r="G1254" s="12">
        <v>36</v>
      </c>
      <c r="H1254" s="12">
        <v>4</v>
      </c>
      <c r="I1254" s="14" t="s">
        <v>15419</v>
      </c>
      <c r="J1254" s="14" t="s">
        <v>15420</v>
      </c>
      <c r="K1254" s="12" t="s">
        <v>7972</v>
      </c>
      <c r="L1254" s="12" t="s">
        <v>7969</v>
      </c>
      <c r="M1254" s="12" t="s">
        <v>15421</v>
      </c>
    </row>
    <row r="1255" spans="1:13" ht="22.5" customHeight="1">
      <c r="A1255" s="12" t="s">
        <v>15423</v>
      </c>
      <c r="B1255" s="12" t="str" cm="1">
        <f t="array" ref="B1255">_xlfn.REGEXEXTRACT(J1255, "eid=([^&amp;]+)", 2)</f>
        <v>2-s2.0-84880804899</v>
      </c>
      <c r="C1255" s="13">
        <v>0</v>
      </c>
      <c r="D1255" s="12" t="s">
        <v>15424</v>
      </c>
      <c r="E1255" s="12">
        <v>2013</v>
      </c>
      <c r="F1255" s="14" t="s">
        <v>8055</v>
      </c>
      <c r="G1255" s="12">
        <v>320</v>
      </c>
      <c r="H1255" s="12" t="s">
        <v>7969</v>
      </c>
      <c r="I1255" s="14" t="s">
        <v>15425</v>
      </c>
      <c r="J1255" s="14" t="s">
        <v>15426</v>
      </c>
      <c r="K1255" s="12" t="s">
        <v>7972</v>
      </c>
      <c r="L1255" s="12" t="s">
        <v>13352</v>
      </c>
      <c r="M1255" s="12" t="s">
        <v>15427</v>
      </c>
    </row>
    <row r="1256" spans="1:13" ht="22.5" customHeight="1">
      <c r="A1256" s="12" t="s">
        <v>15429</v>
      </c>
      <c r="B1256" s="12" t="str" cm="1">
        <f t="array" ref="B1256">_xlfn.REGEXEXTRACT(J1256, "eid=([^&amp;]+)", 2)</f>
        <v>2-s2.0-79952260722</v>
      </c>
      <c r="C1256" s="13">
        <v>0</v>
      </c>
      <c r="D1256" s="12" t="s">
        <v>15430</v>
      </c>
      <c r="E1256" s="12">
        <v>2011</v>
      </c>
      <c r="F1256" s="14" t="s">
        <v>8831</v>
      </c>
      <c r="G1256" s="12">
        <v>6555</v>
      </c>
      <c r="H1256" s="12" t="s">
        <v>7969</v>
      </c>
      <c r="I1256" s="14" t="s">
        <v>15431</v>
      </c>
      <c r="J1256" s="14" t="s">
        <v>15432</v>
      </c>
      <c r="K1256" s="12" t="s">
        <v>7972</v>
      </c>
      <c r="L1256" s="12" t="s">
        <v>7969</v>
      </c>
    </row>
    <row r="1257" spans="1:13" ht="22.5" customHeight="1">
      <c r="A1257" s="12" t="s">
        <v>15434</v>
      </c>
      <c r="B1257" s="12" t="str" cm="1">
        <f t="array" ref="B1257">_xlfn.REGEXEXTRACT(J1257, "eid=([^&amp;]+)", 2)</f>
        <v>2-s2.0-85087600082</v>
      </c>
      <c r="C1257" s="13">
        <v>0</v>
      </c>
      <c r="D1257" s="12" t="s">
        <v>15435</v>
      </c>
      <c r="E1257" s="12">
        <v>2013</v>
      </c>
      <c r="F1257" s="14" t="s">
        <v>15436</v>
      </c>
      <c r="G1257" s="12" t="s">
        <v>7969</v>
      </c>
      <c r="H1257" s="12" t="s">
        <v>7969</v>
      </c>
      <c r="I1257" s="14" t="s">
        <v>15437</v>
      </c>
      <c r="J1257" s="14" t="s">
        <v>15438</v>
      </c>
      <c r="K1257" s="12" t="s">
        <v>7972</v>
      </c>
      <c r="L1257" s="12" t="s">
        <v>10359</v>
      </c>
    </row>
    <row r="1258" spans="1:13" ht="22.5" customHeight="1">
      <c r="A1258" s="12" t="s">
        <v>15440</v>
      </c>
      <c r="B1258" s="12" t="str" cm="1">
        <f t="array" ref="B1258">_xlfn.REGEXEXTRACT(J1258, "eid=([^&amp;]+)", 2)</f>
        <v>2-s2.0-80052855905</v>
      </c>
      <c r="C1258" s="13">
        <v>0</v>
      </c>
      <c r="D1258" s="12" t="s">
        <v>15441</v>
      </c>
      <c r="E1258" s="12">
        <v>2011</v>
      </c>
      <c r="F1258" s="14" t="s">
        <v>15442</v>
      </c>
      <c r="G1258" s="12" t="s">
        <v>7969</v>
      </c>
      <c r="H1258" s="12" t="s">
        <v>7969</v>
      </c>
      <c r="I1258" s="14" t="s">
        <v>15443</v>
      </c>
      <c r="J1258" s="14" t="s">
        <v>15444</v>
      </c>
      <c r="K1258" s="12" t="s">
        <v>7972</v>
      </c>
      <c r="L1258" s="12" t="s">
        <v>7969</v>
      </c>
      <c r="M1258" s="12" t="s">
        <v>15445</v>
      </c>
    </row>
    <row r="1259" spans="1:13" ht="22.5" customHeight="1">
      <c r="A1259" s="12" t="s">
        <v>15447</v>
      </c>
      <c r="B1259" s="12" t="str" cm="1">
        <f t="array" ref="B1259">_xlfn.REGEXEXTRACT(J1259, "eid=([^&amp;]+)", 2)</f>
        <v>2-s2.0-84902594572</v>
      </c>
      <c r="C1259" s="13">
        <v>0</v>
      </c>
      <c r="D1259" s="12" t="s">
        <v>15448</v>
      </c>
      <c r="E1259" s="12">
        <v>2014</v>
      </c>
      <c r="F1259" s="14" t="s">
        <v>15449</v>
      </c>
      <c r="G1259" s="12" t="s">
        <v>7969</v>
      </c>
      <c r="H1259" s="12" t="s">
        <v>7969</v>
      </c>
      <c r="I1259" s="14" t="s">
        <v>15450</v>
      </c>
      <c r="J1259" s="14" t="s">
        <v>15451</v>
      </c>
      <c r="K1259" s="12" t="s">
        <v>7972</v>
      </c>
      <c r="L1259" s="12" t="s">
        <v>8078</v>
      </c>
      <c r="M1259" s="12" t="s">
        <v>15452</v>
      </c>
    </row>
    <row r="1260" spans="1:13" ht="22.5" customHeight="1">
      <c r="A1260" s="12" t="s">
        <v>15454</v>
      </c>
      <c r="B1260" s="12" t="str" cm="1">
        <f t="array" ref="B1260">_xlfn.REGEXEXTRACT(J1260, "eid=([^&amp;]+)", 2)</f>
        <v>2-s2.0-84866411297</v>
      </c>
      <c r="C1260" s="13">
        <v>0</v>
      </c>
      <c r="D1260" s="12" t="s">
        <v>15455</v>
      </c>
      <c r="E1260" s="12">
        <v>2012</v>
      </c>
      <c r="F1260" s="14" t="s">
        <v>15456</v>
      </c>
      <c r="G1260" s="12" t="s">
        <v>7969</v>
      </c>
      <c r="H1260" s="12">
        <v>206</v>
      </c>
      <c r="I1260" s="14" t="s">
        <v>15457</v>
      </c>
      <c r="J1260" s="14" t="s">
        <v>15458</v>
      </c>
      <c r="K1260" s="12" t="s">
        <v>7972</v>
      </c>
      <c r="L1260" s="12" t="s">
        <v>7969</v>
      </c>
      <c r="M1260" s="12" t="s">
        <v>7969</v>
      </c>
    </row>
    <row r="1261" spans="1:13" ht="22.5" customHeight="1">
      <c r="A1261" s="12" t="s">
        <v>15460</v>
      </c>
      <c r="B1261" s="12" t="str" cm="1">
        <f t="array" ref="B1261">_xlfn.REGEXEXTRACT(J1261, "eid=([^&amp;]+)", 2)</f>
        <v>2-s2.0-79953331951</v>
      </c>
      <c r="C1261" s="13">
        <v>0</v>
      </c>
      <c r="D1261" s="12" t="s">
        <v>15461</v>
      </c>
      <c r="E1261" s="12">
        <v>2011</v>
      </c>
      <c r="F1261" s="14" t="s">
        <v>15462</v>
      </c>
      <c r="G1261" s="12">
        <v>54</v>
      </c>
      <c r="H1261" s="12">
        <v>2</v>
      </c>
      <c r="I1261" s="14" t="s">
        <v>15463</v>
      </c>
      <c r="J1261" s="14" t="s">
        <v>15464</v>
      </c>
      <c r="K1261" s="12" t="s">
        <v>7972</v>
      </c>
      <c r="L1261" s="12" t="s">
        <v>9617</v>
      </c>
      <c r="M1261" s="12" t="s">
        <v>15465</v>
      </c>
    </row>
    <row r="1262" spans="1:13" ht="22.5" customHeight="1">
      <c r="A1262" s="12" t="s">
        <v>15467</v>
      </c>
      <c r="B1262" s="12" t="str" cm="1">
        <f t="array" ref="B1262">_xlfn.REGEXEXTRACT(J1262, "eid=([^&amp;]+)", 2)</f>
        <v>2-s2.0-79951723271</v>
      </c>
      <c r="C1262" s="13">
        <v>0</v>
      </c>
      <c r="D1262" s="12" t="s">
        <v>15468</v>
      </c>
      <c r="E1262" s="12">
        <v>2011</v>
      </c>
      <c r="F1262" s="14" t="s">
        <v>8528</v>
      </c>
      <c r="G1262" s="12">
        <v>17</v>
      </c>
      <c r="H1262" s="12">
        <v>1</v>
      </c>
      <c r="I1262" s="14" t="s">
        <v>15469</v>
      </c>
      <c r="J1262" s="14" t="s">
        <v>15470</v>
      </c>
      <c r="K1262" s="12" t="s">
        <v>7972</v>
      </c>
      <c r="L1262" s="12" t="s">
        <v>7969</v>
      </c>
      <c r="M1262" s="12" t="s">
        <v>15471</v>
      </c>
    </row>
    <row r="1263" spans="1:13" ht="22.5" customHeight="1">
      <c r="A1263" s="12" t="s">
        <v>15473</v>
      </c>
      <c r="B1263" s="12" t="str" cm="1">
        <f t="array" ref="B1263">_xlfn.REGEXEXTRACT(J1263, "eid=([^&amp;]+)", 2)</f>
        <v>2-s2.0-80053989543</v>
      </c>
      <c r="C1263" s="13">
        <v>0</v>
      </c>
      <c r="D1263" s="12" t="s">
        <v>15474</v>
      </c>
      <c r="E1263" s="12">
        <v>2011</v>
      </c>
      <c r="F1263" s="14" t="s">
        <v>15475</v>
      </c>
      <c r="G1263" s="12" t="s">
        <v>7969</v>
      </c>
      <c r="H1263" s="12" t="s">
        <v>7969</v>
      </c>
      <c r="I1263" s="14" t="s">
        <v>15476</v>
      </c>
      <c r="J1263" s="14" t="s">
        <v>15477</v>
      </c>
      <c r="K1263" s="12" t="s">
        <v>7972</v>
      </c>
      <c r="L1263" s="12" t="s">
        <v>7969</v>
      </c>
      <c r="M1263" s="12" t="s">
        <v>15478</v>
      </c>
    </row>
    <row r="1264" spans="1:13" ht="22.5" customHeight="1">
      <c r="A1264" s="12" t="s">
        <v>15480</v>
      </c>
      <c r="B1264" s="12" t="str" cm="1">
        <f t="array" ref="B1264">_xlfn.REGEXEXTRACT(J1264, "eid=([^&amp;]+)", 2)</f>
        <v>2-s2.0-84887414871</v>
      </c>
      <c r="C1264" s="13">
        <v>0</v>
      </c>
      <c r="D1264" s="12" t="s">
        <v>15481</v>
      </c>
      <c r="E1264" s="12">
        <v>2013</v>
      </c>
      <c r="F1264" s="14" t="s">
        <v>15482</v>
      </c>
      <c r="G1264" s="12" t="s">
        <v>7969</v>
      </c>
      <c r="H1264" s="12" t="s">
        <v>7969</v>
      </c>
      <c r="I1264" s="14" t="s">
        <v>15483</v>
      </c>
      <c r="J1264" s="14" t="s">
        <v>15484</v>
      </c>
      <c r="K1264" s="12" t="s">
        <v>7972</v>
      </c>
      <c r="L1264" s="12" t="s">
        <v>8324</v>
      </c>
      <c r="M1264" s="12" t="s">
        <v>15485</v>
      </c>
    </row>
    <row r="1265" spans="1:13" ht="22.5" customHeight="1">
      <c r="A1265" s="12" t="s">
        <v>15487</v>
      </c>
      <c r="B1265" s="12" t="str" cm="1">
        <f t="array" ref="B1265">_xlfn.REGEXEXTRACT(J1265, "eid=([^&amp;]+)", 2)</f>
        <v>2-s2.0-84862743361</v>
      </c>
      <c r="C1265" s="13">
        <v>0</v>
      </c>
      <c r="D1265" s="12" t="s">
        <v>15488</v>
      </c>
      <c r="E1265" s="12">
        <v>2012</v>
      </c>
      <c r="F1265" s="14" t="s">
        <v>15489</v>
      </c>
      <c r="G1265" s="12">
        <v>4</v>
      </c>
      <c r="H1265" s="12">
        <v>14</v>
      </c>
      <c r="I1265" s="14" t="s">
        <v>15490</v>
      </c>
      <c r="J1265" s="14" t="s">
        <v>15491</v>
      </c>
      <c r="K1265" s="12" t="s">
        <v>7972</v>
      </c>
      <c r="L1265" s="12" t="s">
        <v>7969</v>
      </c>
      <c r="M1265" s="12" t="s">
        <v>7969</v>
      </c>
    </row>
    <row r="1266" spans="1:13" ht="22.5" customHeight="1">
      <c r="A1266" s="12" t="s">
        <v>15493</v>
      </c>
      <c r="B1266" s="12" t="str" cm="1">
        <f t="array" ref="B1266">_xlfn.REGEXEXTRACT(J1266, "eid=([^&amp;]+)", 2)</f>
        <v>2-s2.0-84889659756</v>
      </c>
      <c r="C1266" s="13">
        <v>0</v>
      </c>
      <c r="D1266" s="12" t="s">
        <v>15494</v>
      </c>
      <c r="E1266" s="12">
        <v>2013</v>
      </c>
      <c r="F1266" s="14" t="s">
        <v>15495</v>
      </c>
      <c r="G1266" s="12" t="s">
        <v>7969</v>
      </c>
      <c r="H1266" s="12" t="s">
        <v>7969</v>
      </c>
      <c r="I1266" s="14" t="s">
        <v>15496</v>
      </c>
      <c r="J1266" s="14" t="s">
        <v>15497</v>
      </c>
      <c r="K1266" s="12" t="s">
        <v>7972</v>
      </c>
      <c r="L1266" s="12" t="s">
        <v>7969</v>
      </c>
    </row>
    <row r="1267" spans="1:13" ht="22.5" customHeight="1">
      <c r="A1267" s="12" t="s">
        <v>15499</v>
      </c>
      <c r="B1267" s="12" t="str" cm="1">
        <f t="array" ref="B1267">_xlfn.REGEXEXTRACT(J1267, "eid=([^&amp;]+)", 2)</f>
        <v>2-s2.0-84902578266</v>
      </c>
      <c r="C1267" s="13">
        <v>0</v>
      </c>
      <c r="D1267" s="12" t="s">
        <v>15500</v>
      </c>
      <c r="E1267" s="12">
        <v>2014</v>
      </c>
      <c r="F1267" s="14" t="s">
        <v>15449</v>
      </c>
      <c r="G1267" s="12" t="s">
        <v>7969</v>
      </c>
      <c r="H1267" s="12" t="s">
        <v>7969</v>
      </c>
      <c r="I1267" s="14" t="s">
        <v>15501</v>
      </c>
      <c r="J1267" s="14" t="s">
        <v>15502</v>
      </c>
      <c r="K1267" s="12" t="s">
        <v>7972</v>
      </c>
      <c r="L1267" s="12" t="s">
        <v>8078</v>
      </c>
      <c r="M1267" s="12" t="s">
        <v>15503</v>
      </c>
    </row>
    <row r="1268" spans="1:13" ht="22.5" customHeight="1">
      <c r="A1268" s="12" t="s">
        <v>15505</v>
      </c>
      <c r="B1268" s="12" t="str" cm="1">
        <f t="array" ref="B1268">_xlfn.REGEXEXTRACT(J1268, "eid=([^&amp;]+)", 2)</f>
        <v>2-s2.0-78650593034</v>
      </c>
      <c r="C1268" s="13">
        <v>0</v>
      </c>
      <c r="D1268" s="12" t="s">
        <v>15506</v>
      </c>
      <c r="E1268" s="12">
        <v>2010</v>
      </c>
      <c r="F1268" s="14" t="s">
        <v>15507</v>
      </c>
      <c r="G1268" s="12" t="s">
        <v>7969</v>
      </c>
      <c r="H1268" s="12" t="s">
        <v>7969</v>
      </c>
      <c r="I1268" s="14" t="s">
        <v>15508</v>
      </c>
      <c r="J1268" s="14" t="s">
        <v>15509</v>
      </c>
      <c r="K1268" s="12" t="s">
        <v>7972</v>
      </c>
      <c r="L1268" s="12" t="s">
        <v>7969</v>
      </c>
      <c r="M1268" s="12" t="s">
        <v>15510</v>
      </c>
    </row>
    <row r="1269" spans="1:13" ht="22.5" customHeight="1">
      <c r="A1269" s="12" t="s">
        <v>15512</v>
      </c>
      <c r="B1269" s="12" t="str" cm="1">
        <f t="array" ref="B1269">_xlfn.REGEXEXTRACT(J1269, "eid=([^&amp;]+)", 2)</f>
        <v>2-s2.0-84942895668</v>
      </c>
      <c r="C1269" s="13">
        <v>0</v>
      </c>
      <c r="D1269" s="12" t="s">
        <v>15513</v>
      </c>
      <c r="E1269" s="12">
        <v>2013</v>
      </c>
      <c r="F1269" s="14" t="s">
        <v>15514</v>
      </c>
      <c r="G1269" s="12" t="s">
        <v>7969</v>
      </c>
      <c r="H1269" s="12" t="s">
        <v>7969</v>
      </c>
      <c r="I1269" s="14" t="s">
        <v>15515</v>
      </c>
      <c r="J1269" s="14" t="s">
        <v>15516</v>
      </c>
      <c r="K1269" s="12" t="s">
        <v>7972</v>
      </c>
      <c r="L1269" s="12" t="s">
        <v>12938</v>
      </c>
    </row>
    <row r="1270" spans="1:13" ht="22.5" customHeight="1">
      <c r="A1270" s="12" t="s">
        <v>15518</v>
      </c>
      <c r="B1270" s="12" t="str" cm="1">
        <f t="array" ref="B1270">_xlfn.REGEXEXTRACT(J1270, "eid=([^&amp;]+)", 2)</f>
        <v>2-s2.0-84905758665</v>
      </c>
      <c r="C1270" s="13">
        <v>0</v>
      </c>
      <c r="D1270" s="12" t="s">
        <v>15519</v>
      </c>
      <c r="E1270" s="12">
        <v>2013</v>
      </c>
      <c r="F1270" s="14" t="s">
        <v>15520</v>
      </c>
      <c r="G1270" s="12" t="s">
        <v>7969</v>
      </c>
      <c r="H1270" s="12" t="s">
        <v>7969</v>
      </c>
      <c r="I1270" s="14" t="s">
        <v>15521</v>
      </c>
      <c r="J1270" s="14" t="s">
        <v>15522</v>
      </c>
      <c r="K1270" s="12" t="s">
        <v>7972</v>
      </c>
      <c r="L1270" s="12" t="s">
        <v>8465</v>
      </c>
      <c r="M1270" s="12" t="s">
        <v>15523</v>
      </c>
    </row>
    <row r="1271" spans="1:13" ht="22.5" customHeight="1">
      <c r="A1271" s="12" t="s">
        <v>15525</v>
      </c>
      <c r="B1271" s="12" t="str" cm="1">
        <f t="array" ref="B1271">_xlfn.REGEXEXTRACT(J1271, "eid=([^&amp;]+)", 2)</f>
        <v>2-s2.0-84885034286</v>
      </c>
      <c r="C1271" s="13">
        <v>0</v>
      </c>
      <c r="D1271" s="12" t="s">
        <v>15526</v>
      </c>
      <c r="E1271" s="12">
        <v>2009</v>
      </c>
      <c r="F1271" s="14" t="s">
        <v>12942</v>
      </c>
      <c r="G1271" s="12">
        <v>297</v>
      </c>
      <c r="H1271" s="12" t="s">
        <v>7969</v>
      </c>
      <c r="I1271" s="14" t="s">
        <v>7969</v>
      </c>
      <c r="J1271" s="14" t="s">
        <v>15527</v>
      </c>
      <c r="K1271" s="12" t="s">
        <v>7972</v>
      </c>
      <c r="L1271" s="12" t="s">
        <v>7969</v>
      </c>
      <c r="M1271" s="12" t="s">
        <v>7969</v>
      </c>
    </row>
    <row r="1272" spans="1:13" ht="22.5" customHeight="1">
      <c r="A1272" s="12" t="s">
        <v>15529</v>
      </c>
      <c r="B1272" s="12" t="str" cm="1">
        <f t="array" ref="B1272">_xlfn.REGEXEXTRACT(J1272, "eid=([^&amp;]+)", 2)</f>
        <v>2-s2.0-35048848603</v>
      </c>
      <c r="C1272" s="13">
        <v>0</v>
      </c>
      <c r="D1272" s="12" t="s">
        <v>15530</v>
      </c>
      <c r="E1272" s="12">
        <v>2004</v>
      </c>
      <c r="F1272" s="14" t="s">
        <v>8831</v>
      </c>
      <c r="G1272" s="12">
        <v>3073</v>
      </c>
      <c r="H1272" s="12" t="s">
        <v>7969</v>
      </c>
      <c r="I1272" s="14" t="s">
        <v>15531</v>
      </c>
      <c r="J1272" s="14" t="s">
        <v>15532</v>
      </c>
      <c r="K1272" s="12" t="s">
        <v>7972</v>
      </c>
      <c r="L1272" s="12" t="s">
        <v>13352</v>
      </c>
      <c r="M1272" s="12" t="s">
        <v>15533</v>
      </c>
    </row>
    <row r="1273" spans="1:13" ht="22.5" customHeight="1">
      <c r="A1273" s="12" t="s">
        <v>15535</v>
      </c>
      <c r="B1273" s="12" t="str" cm="1">
        <f t="array" ref="B1273">_xlfn.REGEXEXTRACT(J1273, "eid=([^&amp;]+)", 2)</f>
        <v>2-s2.0-23944499076</v>
      </c>
      <c r="C1273" s="13">
        <v>0</v>
      </c>
      <c r="D1273" s="12" t="s">
        <v>15536</v>
      </c>
      <c r="E1273" s="12">
        <v>2005</v>
      </c>
      <c r="F1273" s="14" t="s">
        <v>15537</v>
      </c>
      <c r="G1273" s="12">
        <v>3325</v>
      </c>
      <c r="H1273" s="12" t="s">
        <v>7969</v>
      </c>
      <c r="I1273" s="14" t="s">
        <v>7969</v>
      </c>
      <c r="J1273" s="14" t="s">
        <v>15538</v>
      </c>
      <c r="K1273" s="12" t="s">
        <v>7972</v>
      </c>
      <c r="L1273" s="12" t="s">
        <v>7969</v>
      </c>
      <c r="M1273" s="12" t="s">
        <v>7969</v>
      </c>
    </row>
    <row r="1274" spans="1:13" ht="22.5" customHeight="1">
      <c r="A1274" s="12" t="s">
        <v>15540</v>
      </c>
      <c r="B1274" s="12" t="str" cm="1">
        <f t="array" ref="B1274">_xlfn.REGEXEXTRACT(J1274, "eid=([^&amp;]+)", 2)</f>
        <v>2-s2.0-84887936232</v>
      </c>
      <c r="C1274" s="13">
        <v>0</v>
      </c>
      <c r="D1274" s="12" t="s">
        <v>15541</v>
      </c>
      <c r="E1274" s="12">
        <v>2003</v>
      </c>
      <c r="F1274" s="14" t="s">
        <v>12942</v>
      </c>
      <c r="G1274" s="12">
        <v>122</v>
      </c>
      <c r="H1274" s="12" t="s">
        <v>7969</v>
      </c>
      <c r="I1274" s="14" t="s">
        <v>15542</v>
      </c>
      <c r="J1274" s="14" t="s">
        <v>15543</v>
      </c>
      <c r="K1274" s="12" t="s">
        <v>7972</v>
      </c>
      <c r="L1274" s="12" t="s">
        <v>13326</v>
      </c>
      <c r="M1274" s="12" t="s">
        <v>15544</v>
      </c>
    </row>
    <row r="1275" spans="1:13" ht="22.5" customHeight="1">
      <c r="A1275" s="12" t="s">
        <v>15546</v>
      </c>
      <c r="B1275" s="12" t="str" cm="1">
        <f t="array" ref="B1275">_xlfn.REGEXEXTRACT(J1275, "eid=([^&amp;]+)", 2)</f>
        <v>2-s2.0-48149087114</v>
      </c>
      <c r="C1275" s="13">
        <v>0</v>
      </c>
      <c r="D1275" s="12" t="s">
        <v>15547</v>
      </c>
      <c r="E1275" s="12">
        <v>2007</v>
      </c>
      <c r="F1275" s="14" t="s">
        <v>15548</v>
      </c>
      <c r="G1275" s="12" t="s">
        <v>7969</v>
      </c>
      <c r="H1275" s="12" t="s">
        <v>7969</v>
      </c>
      <c r="I1275" s="14" t="s">
        <v>15549</v>
      </c>
      <c r="J1275" s="14" t="s">
        <v>15550</v>
      </c>
      <c r="K1275" s="12" t="s">
        <v>7972</v>
      </c>
      <c r="L1275" s="12" t="s">
        <v>7969</v>
      </c>
      <c r="M1275" s="12" t="s">
        <v>15551</v>
      </c>
    </row>
    <row r="1276" spans="1:13" ht="22.5" customHeight="1">
      <c r="A1276" s="12" t="s">
        <v>15553</v>
      </c>
      <c r="B1276" s="12" t="str" cm="1">
        <f t="array" ref="B1276">_xlfn.REGEXEXTRACT(J1276, "eid=([^&amp;]+)", 2)</f>
        <v>2-s2.0-58849133506</v>
      </c>
      <c r="C1276" s="13">
        <v>0</v>
      </c>
      <c r="D1276" s="12" t="s">
        <v>15554</v>
      </c>
      <c r="E1276" s="12">
        <v>2008</v>
      </c>
      <c r="F1276" s="14" t="s">
        <v>15555</v>
      </c>
      <c r="G1276" s="12">
        <v>25</v>
      </c>
      <c r="H1276" s="12">
        <v>2</v>
      </c>
      <c r="I1276" s="14" t="s">
        <v>15556</v>
      </c>
      <c r="J1276" s="14" t="s">
        <v>15557</v>
      </c>
      <c r="K1276" s="12" t="s">
        <v>7972</v>
      </c>
      <c r="L1276" s="12" t="s">
        <v>15558</v>
      </c>
      <c r="M1276" s="12" t="s">
        <v>15559</v>
      </c>
    </row>
    <row r="1277" spans="1:13" ht="22.5" customHeight="1">
      <c r="A1277" s="12" t="s">
        <v>15561</v>
      </c>
      <c r="B1277" s="12" t="str" cm="1">
        <f t="array" ref="B1277">_xlfn.REGEXEXTRACT(J1277, "eid=([^&amp;]+)", 2)</f>
        <v>2-s2.0-67349254655</v>
      </c>
      <c r="C1277" s="13">
        <v>0</v>
      </c>
      <c r="D1277" s="12" t="s">
        <v>15562</v>
      </c>
      <c r="E1277" s="12">
        <v>2009</v>
      </c>
      <c r="F1277" s="14" t="s">
        <v>15563</v>
      </c>
      <c r="G1277" s="12">
        <v>33</v>
      </c>
      <c r="H1277" s="12">
        <v>7</v>
      </c>
      <c r="I1277" s="14" t="s">
        <v>15564</v>
      </c>
      <c r="J1277" s="14" t="s">
        <v>15565</v>
      </c>
      <c r="K1277" s="12" t="s">
        <v>7972</v>
      </c>
      <c r="L1277" s="12" t="s">
        <v>7969</v>
      </c>
      <c r="M1277" s="12" t="s">
        <v>15566</v>
      </c>
    </row>
    <row r="1278" spans="1:13" ht="22.5" customHeight="1">
      <c r="A1278" s="12" t="s">
        <v>15568</v>
      </c>
      <c r="B1278" s="12" t="str" cm="1">
        <f t="array" ref="B1278">_xlfn.REGEXEXTRACT(J1278, "eid=([^&amp;]+)", 2)</f>
        <v>2-s2.0-77958066110</v>
      </c>
      <c r="C1278" s="13">
        <v>0</v>
      </c>
      <c r="D1278" s="12" t="s">
        <v>15569</v>
      </c>
      <c r="E1278" s="12">
        <v>2008</v>
      </c>
      <c r="F1278" s="14" t="s">
        <v>15570</v>
      </c>
      <c r="G1278" s="12">
        <v>4</v>
      </c>
      <c r="H1278" s="12">
        <v>1</v>
      </c>
      <c r="I1278" s="14" t="s">
        <v>15571</v>
      </c>
      <c r="J1278" s="14" t="s">
        <v>15572</v>
      </c>
      <c r="K1278" s="12" t="s">
        <v>7972</v>
      </c>
      <c r="L1278" s="12" t="s">
        <v>7969</v>
      </c>
      <c r="M1278" s="12" t="s">
        <v>15573</v>
      </c>
    </row>
    <row r="1279" spans="1:13" ht="22.5" customHeight="1">
      <c r="A1279" s="12" t="s">
        <v>15575</v>
      </c>
      <c r="B1279" s="12" t="str" cm="1">
        <f t="array" ref="B1279">_xlfn.REGEXEXTRACT(J1279, "eid=([^&amp;]+)", 2)</f>
        <v>2-s2.0-52549119183</v>
      </c>
      <c r="C1279" s="13">
        <v>0</v>
      </c>
      <c r="D1279" s="12" t="s">
        <v>15576</v>
      </c>
      <c r="E1279" s="12">
        <v>2008</v>
      </c>
      <c r="F1279" s="14" t="s">
        <v>15577</v>
      </c>
      <c r="G1279" s="12">
        <v>76</v>
      </c>
      <c r="H1279" s="12">
        <v>3</v>
      </c>
      <c r="I1279" s="14" t="s">
        <v>15578</v>
      </c>
      <c r="J1279" s="14" t="s">
        <v>15579</v>
      </c>
      <c r="K1279" s="12" t="s">
        <v>7972</v>
      </c>
      <c r="L1279" s="12" t="s">
        <v>15580</v>
      </c>
      <c r="M1279" s="12" t="s">
        <v>15581</v>
      </c>
    </row>
    <row r="1280" spans="1:13" ht="22.5" customHeight="1">
      <c r="A1280" s="12" t="s">
        <v>15583</v>
      </c>
      <c r="B1280" s="12" t="str" cm="1">
        <f t="array" ref="B1280">_xlfn.REGEXEXTRACT(J1280, "eid=([^&amp;]+)", 2)</f>
        <v>2-s2.0-33947369775</v>
      </c>
      <c r="C1280" s="13">
        <v>0</v>
      </c>
      <c r="D1280" s="12" t="s">
        <v>15584</v>
      </c>
      <c r="E1280" s="12">
        <v>2007</v>
      </c>
      <c r="F1280" s="14" t="s">
        <v>15585</v>
      </c>
      <c r="G1280" s="12">
        <v>6</v>
      </c>
      <c r="H1280" s="12">
        <v>1</v>
      </c>
      <c r="I1280" s="14" t="s">
        <v>15586</v>
      </c>
      <c r="J1280" s="14" t="s">
        <v>15587</v>
      </c>
      <c r="K1280" s="12" t="s">
        <v>7972</v>
      </c>
      <c r="L1280" s="12" t="s">
        <v>7969</v>
      </c>
    </row>
    <row r="1281" spans="1:13" ht="22.5" customHeight="1">
      <c r="A1281" s="12" t="s">
        <v>15589</v>
      </c>
      <c r="B1281" s="12" t="str" cm="1">
        <f t="array" ref="B1281">_xlfn.REGEXEXTRACT(J1281, "eid=([^&amp;]+)", 2)</f>
        <v>2-s2.0-29744438287</v>
      </c>
      <c r="C1281" s="13">
        <v>0</v>
      </c>
      <c r="D1281" s="12" t="s">
        <v>15590</v>
      </c>
      <c r="E1281" s="12">
        <v>2005</v>
      </c>
      <c r="F1281" s="14" t="s">
        <v>15591</v>
      </c>
      <c r="G1281" s="12">
        <v>20</v>
      </c>
      <c r="H1281" s="12">
        <v>12</v>
      </c>
      <c r="I1281" s="14" t="s">
        <v>15592</v>
      </c>
      <c r="J1281" s="14" t="s">
        <v>15593</v>
      </c>
      <c r="K1281" s="12" t="s">
        <v>7972</v>
      </c>
      <c r="L1281" s="12" t="s">
        <v>7969</v>
      </c>
      <c r="M1281" s="12" t="s">
        <v>7969</v>
      </c>
    </row>
    <row r="1282" spans="1:13" ht="22.5" customHeight="1">
      <c r="A1282" s="12" t="s">
        <v>15595</v>
      </c>
      <c r="B1282" s="12" t="str" cm="1">
        <f t="array" ref="B1282">_xlfn.REGEXEXTRACT(J1282, "eid=([^&amp;]+)", 2)</f>
        <v>2-s2.0-84945266181</v>
      </c>
      <c r="C1282" s="13">
        <v>0</v>
      </c>
      <c r="D1282" s="12" t="s">
        <v>15596</v>
      </c>
      <c r="E1282" s="12">
        <v>2002</v>
      </c>
      <c r="F1282" s="14" t="s">
        <v>8831</v>
      </c>
      <c r="G1282" s="12">
        <v>2433</v>
      </c>
      <c r="H1282" s="12" t="s">
        <v>7969</v>
      </c>
      <c r="I1282" s="14" t="s">
        <v>7969</v>
      </c>
      <c r="J1282" s="14" t="s">
        <v>15597</v>
      </c>
      <c r="K1282" s="12" t="s">
        <v>7972</v>
      </c>
      <c r="L1282" s="12" t="s">
        <v>13352</v>
      </c>
      <c r="M1282" s="12" t="s">
        <v>7969</v>
      </c>
    </row>
    <row r="1283" spans="1:13" ht="22.5" customHeight="1">
      <c r="A1283" s="12" t="s">
        <v>15599</v>
      </c>
      <c r="B1283" s="12" t="str" cm="1">
        <f t="array" ref="B1283">_xlfn.REGEXEXTRACT(J1283, "eid=([^&amp;]+)", 2)</f>
        <v>2-s2.0-85056029219</v>
      </c>
      <c r="C1283" s="13">
        <v>0</v>
      </c>
      <c r="D1283" s="12" t="s">
        <v>15600</v>
      </c>
      <c r="E1283" s="12">
        <v>2006</v>
      </c>
      <c r="F1283" s="14" t="s">
        <v>15601</v>
      </c>
      <c r="G1283" s="12" t="s">
        <v>7969</v>
      </c>
      <c r="H1283" s="12" t="s">
        <v>7969</v>
      </c>
      <c r="I1283" s="14" t="s">
        <v>15602</v>
      </c>
      <c r="J1283" s="14" t="s">
        <v>15603</v>
      </c>
      <c r="K1283" s="12" t="s">
        <v>7972</v>
      </c>
      <c r="L1283" s="12" t="s">
        <v>8019</v>
      </c>
      <c r="M1283" s="12" t="s">
        <v>15604</v>
      </c>
    </row>
    <row r="1284" spans="1:13" ht="22.5" customHeight="1">
      <c r="A1284" s="12" t="s">
        <v>15606</v>
      </c>
      <c r="B1284" s="12" t="str" cm="1">
        <f t="array" ref="B1284">_xlfn.REGEXEXTRACT(J1284, "eid=([^&amp;]+)", 2)</f>
        <v>2-s2.0-77949297017</v>
      </c>
      <c r="C1284" s="13">
        <v>0</v>
      </c>
      <c r="D1284" s="12" t="s">
        <v>15607</v>
      </c>
      <c r="E1284" s="12">
        <v>2009</v>
      </c>
      <c r="F1284" s="14" t="s">
        <v>15608</v>
      </c>
      <c r="G1284" s="12">
        <v>2</v>
      </c>
      <c r="H1284" s="12" t="s">
        <v>7969</v>
      </c>
      <c r="I1284" s="14" t="s">
        <v>15609</v>
      </c>
      <c r="J1284" s="14" t="s">
        <v>15610</v>
      </c>
      <c r="K1284" s="12" t="s">
        <v>7972</v>
      </c>
      <c r="L1284" s="12" t="s">
        <v>7969</v>
      </c>
      <c r="M1284" s="12" t="s">
        <v>15611</v>
      </c>
    </row>
    <row r="1285" spans="1:13" ht="22.5" customHeight="1">
      <c r="A1285" s="12" t="s">
        <v>15613</v>
      </c>
      <c r="B1285" s="12" t="str" cm="1">
        <f t="array" ref="B1285">_xlfn.REGEXEXTRACT(J1285, "eid=([^&amp;]+)", 2)</f>
        <v>2-s2.0-33845914954</v>
      </c>
      <c r="C1285" s="13">
        <v>0</v>
      </c>
      <c r="D1285" s="12" t="s">
        <v>15614</v>
      </c>
      <c r="E1285" s="12">
        <v>2006</v>
      </c>
      <c r="F1285" s="14" t="s">
        <v>8831</v>
      </c>
      <c r="G1285" s="12">
        <v>4318</v>
      </c>
      <c r="H1285" s="12" t="s">
        <v>7969</v>
      </c>
      <c r="I1285" s="14" t="s">
        <v>7969</v>
      </c>
      <c r="J1285" s="14" t="s">
        <v>15615</v>
      </c>
      <c r="K1285" s="12" t="s">
        <v>7972</v>
      </c>
      <c r="L1285" s="12" t="s">
        <v>7969</v>
      </c>
      <c r="M1285" s="12" t="s">
        <v>7969</v>
      </c>
    </row>
    <row r="1286" spans="1:13" ht="22.5" customHeight="1">
      <c r="A1286" s="12" t="s">
        <v>15617</v>
      </c>
      <c r="B1286" s="12" t="str" cm="1">
        <f t="array" ref="B1286">_xlfn.REGEXEXTRACT(J1286, "eid=([^&amp;]+)", 2)</f>
        <v>2-s2.0-84863385916</v>
      </c>
      <c r="C1286" s="13">
        <v>0</v>
      </c>
      <c r="D1286" s="12" t="s">
        <v>15618</v>
      </c>
      <c r="E1286" s="12">
        <v>2008</v>
      </c>
      <c r="F1286" s="14" t="s">
        <v>15619</v>
      </c>
      <c r="G1286" s="12" t="s">
        <v>7969</v>
      </c>
      <c r="H1286" s="12" t="s">
        <v>7969</v>
      </c>
      <c r="I1286" s="14" t="s">
        <v>15620</v>
      </c>
      <c r="J1286" s="14" t="s">
        <v>15621</v>
      </c>
      <c r="K1286" s="12" t="s">
        <v>7972</v>
      </c>
      <c r="L1286" s="12" t="s">
        <v>8161</v>
      </c>
      <c r="M1286" s="12" t="s">
        <v>15622</v>
      </c>
    </row>
    <row r="1287" spans="1:13" ht="22.5" customHeight="1">
      <c r="A1287" s="12" t="s">
        <v>15624</v>
      </c>
      <c r="B1287" s="12" t="str" cm="1">
        <f t="array" ref="B1287">_xlfn.REGEXEXTRACT(J1287, "eid=([^&amp;]+)", 2)</f>
        <v>2-s2.0-84947309350</v>
      </c>
      <c r="C1287" s="13">
        <v>0</v>
      </c>
      <c r="D1287" s="12" t="s">
        <v>15625</v>
      </c>
      <c r="E1287" s="12">
        <v>2003</v>
      </c>
      <c r="F1287" s="14" t="s">
        <v>15626</v>
      </c>
      <c r="G1287" s="12">
        <v>3</v>
      </c>
      <c r="H1287" s="12" t="s">
        <v>7969</v>
      </c>
      <c r="I1287" s="14" t="s">
        <v>15627</v>
      </c>
      <c r="J1287" s="14" t="s">
        <v>15628</v>
      </c>
      <c r="K1287" s="12" t="s">
        <v>7972</v>
      </c>
      <c r="L1287" s="12" t="s">
        <v>8102</v>
      </c>
      <c r="M1287" s="12" t="s">
        <v>15629</v>
      </c>
    </row>
    <row r="1288" spans="1:13" ht="22.5" customHeight="1">
      <c r="A1288" s="12" t="s">
        <v>15631</v>
      </c>
      <c r="B1288" s="12" t="str" cm="1">
        <f t="array" ref="B1288">_xlfn.REGEXEXTRACT(J1288, "eid=([^&amp;]+)", 2)</f>
        <v>2-s2.0-52149085007</v>
      </c>
      <c r="C1288" s="13">
        <v>0</v>
      </c>
      <c r="D1288" s="12" t="s">
        <v>15632</v>
      </c>
      <c r="E1288" s="12">
        <v>2008</v>
      </c>
      <c r="F1288" s="14" t="s">
        <v>15633</v>
      </c>
      <c r="G1288" s="12">
        <v>3</v>
      </c>
      <c r="H1288" s="12" t="s">
        <v>7969</v>
      </c>
      <c r="I1288" s="14" t="s">
        <v>15634</v>
      </c>
      <c r="J1288" s="14" t="s">
        <v>15635</v>
      </c>
      <c r="K1288" s="12" t="s">
        <v>7972</v>
      </c>
      <c r="L1288" s="12" t="s">
        <v>7969</v>
      </c>
      <c r="M1288" s="12" t="s">
        <v>15636</v>
      </c>
    </row>
    <row r="1289" spans="1:13" ht="22.5" customHeight="1">
      <c r="A1289" s="12" t="s">
        <v>15638</v>
      </c>
      <c r="B1289" s="12" t="str" cm="1">
        <f t="array" ref="B1289">_xlfn.REGEXEXTRACT(J1289, "eid=([^&amp;]+)", 2)</f>
        <v>2-s2.0-54049108567</v>
      </c>
      <c r="C1289" s="13">
        <v>0</v>
      </c>
      <c r="D1289" s="12" t="s">
        <v>15639</v>
      </c>
      <c r="E1289" s="12">
        <v>2008</v>
      </c>
      <c r="F1289" s="14" t="s">
        <v>11934</v>
      </c>
      <c r="G1289" s="12">
        <v>6</v>
      </c>
      <c r="H1289" s="12">
        <v>5</v>
      </c>
      <c r="I1289" s="14" t="s">
        <v>15640</v>
      </c>
      <c r="J1289" s="14" t="s">
        <v>15641</v>
      </c>
      <c r="K1289" s="12" t="s">
        <v>7972</v>
      </c>
      <c r="L1289" s="12" t="s">
        <v>7969</v>
      </c>
      <c r="M1289" s="12" t="s">
        <v>15642</v>
      </c>
    </row>
    <row r="1290" spans="1:13" ht="22.5" customHeight="1">
      <c r="A1290" s="12" t="s">
        <v>15644</v>
      </c>
      <c r="B1290" s="12" t="str" cm="1">
        <f t="array" ref="B1290">_xlfn.REGEXEXTRACT(J1290, "eid=([^&amp;]+)", 2)</f>
        <v>2-s2.0-34247371495</v>
      </c>
      <c r="C1290" s="13">
        <v>0</v>
      </c>
      <c r="D1290" s="12" t="s">
        <v>15645</v>
      </c>
      <c r="E1290" s="12">
        <v>2006</v>
      </c>
      <c r="F1290" s="14" t="s">
        <v>15646</v>
      </c>
      <c r="G1290" s="12">
        <v>2006</v>
      </c>
      <c r="H1290" s="12" t="s">
        <v>7969</v>
      </c>
      <c r="I1290" s="14" t="s">
        <v>15647</v>
      </c>
      <c r="J1290" s="14" t="s">
        <v>15648</v>
      </c>
      <c r="K1290" s="12" t="s">
        <v>7972</v>
      </c>
      <c r="L1290" s="12" t="s">
        <v>7969</v>
      </c>
      <c r="M1290" s="12" t="s">
        <v>15649</v>
      </c>
    </row>
    <row r="1291" spans="1:13" ht="22.5" customHeight="1">
      <c r="A1291" s="12" t="s">
        <v>15651</v>
      </c>
      <c r="B1291" s="12" t="str" cm="1">
        <f t="array" ref="B1291">_xlfn.REGEXEXTRACT(J1291, "eid=([^&amp;]+)", 2)</f>
        <v>2-s2.0-84892224543</v>
      </c>
      <c r="C1291" s="13">
        <v>0</v>
      </c>
      <c r="D1291" s="12" t="s">
        <v>15652</v>
      </c>
      <c r="E1291" s="12">
        <v>2009</v>
      </c>
      <c r="F1291" s="14" t="s">
        <v>15653</v>
      </c>
      <c r="G1291" s="12" t="s">
        <v>7969</v>
      </c>
      <c r="H1291" s="12" t="s">
        <v>7969</v>
      </c>
      <c r="I1291" s="14" t="s">
        <v>15654</v>
      </c>
      <c r="J1291" s="14" t="s">
        <v>15655</v>
      </c>
      <c r="K1291" s="12" t="s">
        <v>7972</v>
      </c>
      <c r="L1291" s="12" t="s">
        <v>15656</v>
      </c>
      <c r="M1291" s="12" t="s">
        <v>15657</v>
      </c>
    </row>
    <row r="1292" spans="1:13" ht="22.5" customHeight="1">
      <c r="A1292" s="12" t="s">
        <v>15659</v>
      </c>
      <c r="B1292" s="12" t="str" cm="1">
        <f t="array" ref="B1292">_xlfn.REGEXEXTRACT(J1292, "eid=([^&amp;]+)", 2)</f>
        <v>2-s2.0-84895895092</v>
      </c>
      <c r="C1292" s="13">
        <v>0</v>
      </c>
      <c r="D1292" s="12" t="s">
        <v>15660</v>
      </c>
      <c r="E1292" s="12">
        <v>2007</v>
      </c>
      <c r="F1292" s="14" t="s">
        <v>15661</v>
      </c>
      <c r="G1292" s="12">
        <v>3</v>
      </c>
      <c r="H1292" s="12" t="s">
        <v>7969</v>
      </c>
      <c r="I1292" s="14" t="s">
        <v>7969</v>
      </c>
      <c r="J1292" s="14" t="s">
        <v>15662</v>
      </c>
      <c r="K1292" s="12" t="s">
        <v>7972</v>
      </c>
      <c r="L1292" s="12" t="s">
        <v>15663</v>
      </c>
      <c r="M1292" s="12" t="s">
        <v>7969</v>
      </c>
    </row>
    <row r="1293" spans="1:13" ht="22.5" customHeight="1">
      <c r="A1293" s="12" t="s">
        <v>15665</v>
      </c>
      <c r="B1293" s="12" t="str" cm="1">
        <f t="array" ref="B1293">_xlfn.REGEXEXTRACT(J1293, "eid=([^&amp;]+)", 2)</f>
        <v>2-s2.0-77954221145</v>
      </c>
      <c r="C1293" s="13">
        <v>0</v>
      </c>
      <c r="D1293" s="12" t="s">
        <v>15666</v>
      </c>
      <c r="E1293" s="12">
        <v>2010</v>
      </c>
      <c r="F1293" s="14" t="s">
        <v>9817</v>
      </c>
      <c r="G1293" s="12">
        <v>39</v>
      </c>
      <c r="H1293" s="12">
        <v>5</v>
      </c>
      <c r="I1293" s="14" t="s">
        <v>15667</v>
      </c>
      <c r="J1293" s="14" t="s">
        <v>15668</v>
      </c>
      <c r="K1293" s="12" t="s">
        <v>7972</v>
      </c>
      <c r="L1293" s="12" t="s">
        <v>15669</v>
      </c>
      <c r="M1293" s="12" t="s">
        <v>15670</v>
      </c>
    </row>
    <row r="1294" spans="1:13" ht="22.5" customHeight="1">
      <c r="A1294" s="12" t="s">
        <v>15672</v>
      </c>
      <c r="B1294" s="12" t="str" cm="1">
        <f t="array" ref="B1294">_xlfn.REGEXEXTRACT(J1294, "eid=([^&amp;]+)", 2)</f>
        <v>2-s2.0-51849094955</v>
      </c>
      <c r="C1294" s="13">
        <v>0</v>
      </c>
      <c r="D1294" s="12" t="s">
        <v>15673</v>
      </c>
      <c r="E1294" s="12">
        <v>2008</v>
      </c>
      <c r="F1294" s="14" t="s">
        <v>15674</v>
      </c>
      <c r="G1294" s="12" t="s">
        <v>7969</v>
      </c>
      <c r="H1294" s="12" t="s">
        <v>7969</v>
      </c>
      <c r="I1294" s="14" t="s">
        <v>15675</v>
      </c>
      <c r="J1294" s="14" t="s">
        <v>15676</v>
      </c>
      <c r="K1294" s="12" t="s">
        <v>7972</v>
      </c>
      <c r="L1294" s="12" t="s">
        <v>7969</v>
      </c>
      <c r="M1294" s="12" t="s">
        <v>15677</v>
      </c>
    </row>
    <row r="1295" spans="1:13" ht="22.5" customHeight="1">
      <c r="A1295" s="12" t="s">
        <v>15679</v>
      </c>
      <c r="B1295" s="12" t="str" cm="1">
        <f t="array" ref="B1295">_xlfn.REGEXEXTRACT(J1295, "eid=([^&amp;]+)", 2)</f>
        <v>2-s2.0-0345603099</v>
      </c>
      <c r="C1295" s="13">
        <v>0</v>
      </c>
      <c r="D1295" s="12" t="s">
        <v>15680</v>
      </c>
      <c r="E1295" s="12">
        <v>2003</v>
      </c>
      <c r="F1295" s="14" t="s">
        <v>14582</v>
      </c>
      <c r="G1295" s="12">
        <v>2003</v>
      </c>
      <c r="H1295" s="12">
        <v>12</v>
      </c>
      <c r="I1295" s="14" t="s">
        <v>15681</v>
      </c>
      <c r="J1295" s="14" t="s">
        <v>15682</v>
      </c>
      <c r="K1295" s="12" t="s">
        <v>7972</v>
      </c>
      <c r="L1295" s="12" t="s">
        <v>15683</v>
      </c>
      <c r="M1295" s="12" t="s">
        <v>15684</v>
      </c>
    </row>
    <row r="1296" spans="1:13" ht="22.5" customHeight="1">
      <c r="A1296" s="12" t="s">
        <v>15686</v>
      </c>
      <c r="B1296" s="12" t="str" cm="1">
        <f t="array" ref="B1296">_xlfn.REGEXEXTRACT(J1296, "eid=([^&amp;]+)", 2)</f>
        <v>2-s2.0-38149002160</v>
      </c>
      <c r="C1296" s="13">
        <v>0</v>
      </c>
      <c r="D1296" s="12" t="s">
        <v>15687</v>
      </c>
      <c r="E1296" s="12">
        <v>2007</v>
      </c>
      <c r="F1296" s="14" t="s">
        <v>8831</v>
      </c>
      <c r="G1296" s="12">
        <v>4809</v>
      </c>
      <c r="H1296" s="12" t="s">
        <v>7969</v>
      </c>
      <c r="I1296" s="14" t="s">
        <v>15688</v>
      </c>
      <c r="J1296" s="14" t="s">
        <v>15689</v>
      </c>
      <c r="K1296" s="12" t="s">
        <v>7972</v>
      </c>
      <c r="L1296" s="12" t="s">
        <v>13352</v>
      </c>
    </row>
    <row r="1297" spans="1:13" ht="22.5" customHeight="1">
      <c r="A1297" s="12" t="s">
        <v>15691</v>
      </c>
      <c r="B1297" s="12" t="str" cm="1">
        <f t="array" ref="B1297">_xlfn.REGEXEXTRACT(J1297, "eid=([^&amp;]+)", 2)</f>
        <v>2-s2.0-85104986652</v>
      </c>
      <c r="C1297" s="13">
        <v>0</v>
      </c>
      <c r="D1297" s="12" t="s">
        <v>15692</v>
      </c>
      <c r="E1297" s="12">
        <v>2002</v>
      </c>
      <c r="F1297" s="14" t="s">
        <v>12942</v>
      </c>
      <c r="G1297" s="12">
        <v>86</v>
      </c>
      <c r="H1297" s="12" t="s">
        <v>7969</v>
      </c>
      <c r="I1297" s="14" t="s">
        <v>15693</v>
      </c>
      <c r="J1297" s="14" t="s">
        <v>15694</v>
      </c>
      <c r="K1297" s="12" t="s">
        <v>7972</v>
      </c>
      <c r="L1297" s="12" t="s">
        <v>7985</v>
      </c>
    </row>
    <row r="1298" spans="1:13" ht="22.5" customHeight="1">
      <c r="A1298" s="12" t="s">
        <v>15696</v>
      </c>
      <c r="B1298" s="12" t="str" cm="1">
        <f t="array" ref="B1298">_xlfn.REGEXEXTRACT(J1298, "eid=([^&amp;]+)", 2)</f>
        <v>2-s2.0-84896301612</v>
      </c>
      <c r="C1298" s="13">
        <v>0</v>
      </c>
      <c r="D1298" s="12" t="s">
        <v>15697</v>
      </c>
      <c r="E1298" s="12">
        <v>2009</v>
      </c>
      <c r="F1298" s="14" t="s">
        <v>15698</v>
      </c>
      <c r="G1298" s="12" t="s">
        <v>7969</v>
      </c>
      <c r="H1298" s="12" t="s">
        <v>7969</v>
      </c>
      <c r="I1298" s="14" t="s">
        <v>15699</v>
      </c>
      <c r="J1298" s="14" t="s">
        <v>15700</v>
      </c>
      <c r="K1298" s="12" t="s">
        <v>7972</v>
      </c>
      <c r="L1298" s="12" t="s">
        <v>14648</v>
      </c>
      <c r="M1298" s="12" t="s">
        <v>7969</v>
      </c>
    </row>
    <row r="1299" spans="1:13" ht="22.5" customHeight="1">
      <c r="A1299" s="12" t="s">
        <v>15702</v>
      </c>
      <c r="B1299" s="12" t="str" cm="1">
        <f t="array" ref="B1299">_xlfn.REGEXEXTRACT(J1299, "eid=([^&amp;]+)", 2)</f>
        <v>2-s2.0-84958056620</v>
      </c>
      <c r="C1299" s="13">
        <v>0</v>
      </c>
      <c r="D1299" s="12" t="s">
        <v>15703</v>
      </c>
      <c r="E1299" s="12">
        <v>2004</v>
      </c>
      <c r="F1299" s="14" t="s">
        <v>8831</v>
      </c>
      <c r="G1299" s="12">
        <v>3225</v>
      </c>
      <c r="H1299" s="12" t="s">
        <v>7969</v>
      </c>
      <c r="I1299" s="14" t="s">
        <v>7969</v>
      </c>
      <c r="J1299" s="14" t="s">
        <v>15704</v>
      </c>
      <c r="K1299" s="12" t="s">
        <v>7972</v>
      </c>
      <c r="L1299" s="12" t="s">
        <v>13352</v>
      </c>
      <c r="M1299" s="12" t="s">
        <v>7969</v>
      </c>
    </row>
    <row r="1300" spans="1:13" ht="22.5" customHeight="1">
      <c r="A1300" s="12" t="s">
        <v>15706</v>
      </c>
      <c r="B1300" s="12" t="str" cm="1">
        <f t="array" ref="B1300">_xlfn.REGEXEXTRACT(J1300, "eid=([^&amp;]+)", 2)</f>
        <v>2-s2.0-84959052630</v>
      </c>
      <c r="C1300" s="13">
        <v>0</v>
      </c>
      <c r="D1300" s="12" t="s">
        <v>15707</v>
      </c>
      <c r="E1300" s="12">
        <v>2001</v>
      </c>
      <c r="F1300" s="14" t="s">
        <v>8831</v>
      </c>
      <c r="G1300" s="12">
        <v>2040</v>
      </c>
      <c r="H1300" s="12" t="s">
        <v>7969</v>
      </c>
      <c r="I1300" s="14" t="s">
        <v>15708</v>
      </c>
      <c r="J1300" s="14" t="s">
        <v>15709</v>
      </c>
      <c r="K1300" s="12" t="s">
        <v>7972</v>
      </c>
      <c r="L1300" s="12" t="s">
        <v>13352</v>
      </c>
      <c r="M1300" s="12" t="s">
        <v>15710</v>
      </c>
    </row>
    <row r="1301" spans="1:13" ht="22.5" customHeight="1">
      <c r="A1301" s="12" t="s">
        <v>15712</v>
      </c>
      <c r="B1301" s="12" t="str" cm="1">
        <f t="array" ref="B1301">_xlfn.REGEXEXTRACT(J1301, "eid=([^&amp;]+)", 2)</f>
        <v>2-s2.0-56649106436</v>
      </c>
      <c r="C1301" s="13">
        <v>0</v>
      </c>
      <c r="D1301" s="12" t="s">
        <v>15713</v>
      </c>
      <c r="E1301" s="12">
        <v>2008</v>
      </c>
      <c r="F1301" s="14" t="s">
        <v>14764</v>
      </c>
      <c r="G1301" s="12">
        <v>29</v>
      </c>
      <c r="H1301" s="12">
        <v>10</v>
      </c>
      <c r="I1301" s="14" t="s">
        <v>15714</v>
      </c>
      <c r="J1301" s="14" t="s">
        <v>15715</v>
      </c>
      <c r="K1301" s="12" t="s">
        <v>14279</v>
      </c>
      <c r="L1301" s="12" t="s">
        <v>7969</v>
      </c>
      <c r="M1301" s="12" t="s">
        <v>7969</v>
      </c>
    </row>
    <row r="1302" spans="1:13" ht="22.5" customHeight="1">
      <c r="A1302" s="12" t="s">
        <v>15717</v>
      </c>
      <c r="B1302" s="12" t="str" cm="1">
        <f t="array" ref="B1302">_xlfn.REGEXEXTRACT(J1302, "eid=([^&amp;]+)", 2)</f>
        <v>2-s2.0-36349007074</v>
      </c>
      <c r="C1302" s="13">
        <v>0</v>
      </c>
      <c r="D1302" s="12" t="s">
        <v>15718</v>
      </c>
      <c r="E1302" s="12">
        <v>2007</v>
      </c>
      <c r="F1302" s="14" t="s">
        <v>15719</v>
      </c>
      <c r="G1302" s="12" t="s">
        <v>7969</v>
      </c>
      <c r="H1302" s="12" t="s">
        <v>7969</v>
      </c>
      <c r="I1302" s="14" t="s">
        <v>7969</v>
      </c>
      <c r="J1302" s="14" t="s">
        <v>15720</v>
      </c>
      <c r="K1302" s="12" t="s">
        <v>7972</v>
      </c>
      <c r="L1302" s="12" t="s">
        <v>7969</v>
      </c>
      <c r="M1302" s="12" t="s">
        <v>7969</v>
      </c>
    </row>
    <row r="1303" spans="1:13" ht="22.5" customHeight="1">
      <c r="A1303" s="12" t="s">
        <v>15722</v>
      </c>
      <c r="B1303" s="12" t="str" cm="1">
        <f t="array" ref="B1303">_xlfn.REGEXEXTRACT(J1303, "eid=([^&amp;]+)", 2)</f>
        <v>2-s2.0-84902477316</v>
      </c>
      <c r="C1303" s="13">
        <v>0</v>
      </c>
      <c r="D1303" s="12" t="s">
        <v>15723</v>
      </c>
      <c r="E1303" s="12">
        <v>2004</v>
      </c>
      <c r="F1303" s="14" t="s">
        <v>12942</v>
      </c>
      <c r="G1303" s="12">
        <v>148</v>
      </c>
      <c r="H1303" s="12" t="s">
        <v>7969</v>
      </c>
      <c r="I1303" s="14" t="s">
        <v>7969</v>
      </c>
      <c r="J1303" s="14" t="s">
        <v>15724</v>
      </c>
      <c r="K1303" s="12" t="s">
        <v>7972</v>
      </c>
      <c r="L1303" s="12" t="s">
        <v>13326</v>
      </c>
      <c r="M1303" s="12" t="s">
        <v>7969</v>
      </c>
    </row>
    <row r="1304" spans="1:13" ht="22.5" customHeight="1">
      <c r="A1304" s="12" t="s">
        <v>15726</v>
      </c>
      <c r="B1304" s="12" t="str" cm="1">
        <f t="array" ref="B1304">_xlfn.REGEXEXTRACT(J1304, "eid=([^&amp;]+)", 2)</f>
        <v>2-s2.0-45849134529</v>
      </c>
      <c r="C1304" s="13">
        <v>0</v>
      </c>
      <c r="D1304" s="12" t="s">
        <v>15727</v>
      </c>
      <c r="E1304" s="12">
        <v>2008</v>
      </c>
      <c r="F1304" s="14" t="s">
        <v>8831</v>
      </c>
      <c r="G1304" s="12">
        <v>5075</v>
      </c>
      <c r="H1304" s="12" t="s">
        <v>7969</v>
      </c>
      <c r="I1304" s="14" t="s">
        <v>15728</v>
      </c>
      <c r="J1304" s="14" t="s">
        <v>15729</v>
      </c>
      <c r="K1304" s="12" t="s">
        <v>7972</v>
      </c>
      <c r="L1304" s="12" t="s">
        <v>7969</v>
      </c>
      <c r="M1304" s="12" t="s">
        <v>15730</v>
      </c>
    </row>
    <row r="1305" spans="1:13" ht="22.5" customHeight="1">
      <c r="A1305" s="12" t="s">
        <v>15732</v>
      </c>
      <c r="B1305" s="12" t="str" cm="1">
        <f t="array" ref="B1305">_xlfn.REGEXEXTRACT(J1305, "eid=([^&amp;]+)", 2)</f>
        <v>2-s2.0-70349323625</v>
      </c>
      <c r="C1305" s="13">
        <v>0</v>
      </c>
      <c r="D1305" s="12" t="s">
        <v>15733</v>
      </c>
      <c r="E1305" s="12">
        <v>2008</v>
      </c>
      <c r="F1305" s="14" t="s">
        <v>15734</v>
      </c>
      <c r="G1305" s="12">
        <v>3</v>
      </c>
      <c r="H1305" s="12" t="s">
        <v>7969</v>
      </c>
      <c r="I1305" s="14" t="s">
        <v>15735</v>
      </c>
      <c r="J1305" s="14" t="s">
        <v>15736</v>
      </c>
      <c r="K1305" s="12" t="s">
        <v>7972</v>
      </c>
      <c r="L1305" s="12" t="s">
        <v>7969</v>
      </c>
      <c r="M1305" s="12" t="s">
        <v>15737</v>
      </c>
    </row>
    <row r="1306" spans="1:13" ht="22.5" customHeight="1">
      <c r="A1306" s="12" t="s">
        <v>15739</v>
      </c>
      <c r="B1306" s="12" t="str" cm="1">
        <f t="array" ref="B1306">_xlfn.REGEXEXTRACT(J1306, "eid=([^&amp;]+)", 2)</f>
        <v>2-s2.0-85056540085</v>
      </c>
      <c r="C1306" s="13">
        <v>0</v>
      </c>
      <c r="D1306" s="12" t="s">
        <v>15740</v>
      </c>
      <c r="E1306" s="12">
        <v>2007</v>
      </c>
      <c r="F1306" s="14" t="s">
        <v>15741</v>
      </c>
      <c r="G1306" s="12" t="s">
        <v>7969</v>
      </c>
      <c r="H1306" s="12" t="s">
        <v>7969</v>
      </c>
      <c r="I1306" s="14" t="s">
        <v>15742</v>
      </c>
      <c r="J1306" s="14" t="s">
        <v>15743</v>
      </c>
      <c r="K1306" s="12" t="s">
        <v>7972</v>
      </c>
      <c r="L1306" s="12" t="s">
        <v>8019</v>
      </c>
      <c r="M1306" s="12" t="s">
        <v>7969</v>
      </c>
    </row>
    <row r="1307" spans="1:13" ht="22.5" customHeight="1">
      <c r="A1307" s="12" t="s">
        <v>15745</v>
      </c>
      <c r="B1307" s="12" t="str" cm="1">
        <f t="array" ref="B1307">_xlfn.REGEXEXTRACT(J1307, "eid=([^&amp;]+)", 2)</f>
        <v>2-s2.0-77952733741</v>
      </c>
      <c r="C1307" s="13">
        <v>0</v>
      </c>
      <c r="D1307" s="12" t="s">
        <v>15746</v>
      </c>
      <c r="E1307" s="12">
        <v>2010</v>
      </c>
      <c r="F1307" s="14" t="s">
        <v>15747</v>
      </c>
      <c r="G1307" s="12" t="s">
        <v>7969</v>
      </c>
      <c r="H1307" s="12" t="s">
        <v>7969</v>
      </c>
      <c r="I1307" s="14" t="s">
        <v>15748</v>
      </c>
      <c r="J1307" s="14" t="s">
        <v>15749</v>
      </c>
      <c r="K1307" s="12" t="s">
        <v>7972</v>
      </c>
      <c r="L1307" s="12" t="s">
        <v>7969</v>
      </c>
      <c r="M1307" s="12" t="s">
        <v>15750</v>
      </c>
    </row>
    <row r="1308" spans="1:13" ht="22.5" customHeight="1">
      <c r="A1308" s="12" t="s">
        <v>15752</v>
      </c>
      <c r="B1308" s="12" t="str" cm="1">
        <f t="array" ref="B1308">_xlfn.REGEXEXTRACT(J1308, "eid=([^&amp;]+)", 2)</f>
        <v>2-s2.0-79953009623</v>
      </c>
      <c r="C1308" s="13">
        <v>0</v>
      </c>
      <c r="D1308" s="12" t="s">
        <v>15753</v>
      </c>
      <c r="E1308" s="12">
        <v>2008</v>
      </c>
      <c r="F1308" s="14" t="s">
        <v>15754</v>
      </c>
      <c r="G1308" s="12">
        <v>3</v>
      </c>
      <c r="H1308" s="12" t="s">
        <v>7969</v>
      </c>
      <c r="I1308" s="14" t="s">
        <v>15755</v>
      </c>
      <c r="J1308" s="14" t="s">
        <v>15756</v>
      </c>
      <c r="K1308" s="12" t="s">
        <v>7972</v>
      </c>
      <c r="L1308" s="12" t="s">
        <v>15757</v>
      </c>
    </row>
    <row r="1309" spans="1:13" ht="22.5" customHeight="1">
      <c r="A1309" s="12" t="s">
        <v>15759</v>
      </c>
      <c r="B1309" s="12" t="str" cm="1">
        <f t="array" ref="B1309">_xlfn.REGEXEXTRACT(J1309, "eid=([^&amp;]+)", 2)</f>
        <v>2-s2.0-34250733620</v>
      </c>
      <c r="C1309" s="13">
        <v>0</v>
      </c>
      <c r="D1309" s="12" t="s">
        <v>15760</v>
      </c>
      <c r="E1309" s="12">
        <v>2007</v>
      </c>
      <c r="F1309" s="14" t="s">
        <v>15229</v>
      </c>
      <c r="G1309" s="12">
        <v>3</v>
      </c>
      <c r="H1309" s="12">
        <v>4</v>
      </c>
      <c r="I1309" s="14" t="s">
        <v>15761</v>
      </c>
      <c r="J1309" s="14" t="s">
        <v>15762</v>
      </c>
      <c r="K1309" s="12" t="s">
        <v>7972</v>
      </c>
      <c r="L1309" s="12" t="s">
        <v>7969</v>
      </c>
      <c r="M1309" s="12" t="s">
        <v>7969</v>
      </c>
    </row>
    <row r="1310" spans="1:13" ht="22.5" customHeight="1">
      <c r="A1310" s="12" t="s">
        <v>15764</v>
      </c>
      <c r="B1310" s="12" t="str" cm="1">
        <f t="array" ref="B1310">_xlfn.REGEXEXTRACT(J1310, "eid=([^&amp;]+)", 2)</f>
        <v>2-s2.0-34249980873</v>
      </c>
      <c r="C1310" s="13">
        <v>0</v>
      </c>
      <c r="D1310" s="12" t="s">
        <v>15765</v>
      </c>
      <c r="E1310" s="12">
        <v>2007</v>
      </c>
      <c r="F1310" s="14" t="s">
        <v>14638</v>
      </c>
      <c r="G1310" s="12">
        <v>44</v>
      </c>
      <c r="H1310" s="12">
        <v>5</v>
      </c>
      <c r="I1310" s="14" t="s">
        <v>15766</v>
      </c>
      <c r="J1310" s="14" t="s">
        <v>15767</v>
      </c>
      <c r="K1310" s="12" t="s">
        <v>14279</v>
      </c>
      <c r="L1310" s="12" t="s">
        <v>7969</v>
      </c>
      <c r="M1310" s="12" t="s">
        <v>15768</v>
      </c>
    </row>
    <row r="1311" spans="1:13" ht="22.5" customHeight="1">
      <c r="A1311" s="12" t="s">
        <v>15770</v>
      </c>
      <c r="B1311" s="12" t="str" cm="1">
        <f t="array" ref="B1311">_xlfn.REGEXEXTRACT(J1311, "eid=([^&amp;]+)", 2)</f>
        <v>2-s2.0-84895871032</v>
      </c>
      <c r="C1311" s="13">
        <v>0</v>
      </c>
      <c r="D1311" s="12" t="s">
        <v>15771</v>
      </c>
      <c r="E1311" s="12">
        <v>2007</v>
      </c>
      <c r="F1311" s="14" t="s">
        <v>15772</v>
      </c>
      <c r="G1311" s="12">
        <v>4</v>
      </c>
      <c r="H1311" s="12" t="s">
        <v>7969</v>
      </c>
      <c r="I1311" s="14" t="s">
        <v>7969</v>
      </c>
      <c r="J1311" s="14" t="s">
        <v>15773</v>
      </c>
      <c r="K1311" s="12" t="s">
        <v>7972</v>
      </c>
      <c r="L1311" s="12" t="s">
        <v>15663</v>
      </c>
      <c r="M1311" s="12" t="s">
        <v>7969</v>
      </c>
    </row>
    <row r="1312" spans="1:13" ht="22.5" customHeight="1">
      <c r="A1312" s="12" t="s">
        <v>15775</v>
      </c>
      <c r="B1312" s="12" t="str" cm="1">
        <f t="array" ref="B1312">_xlfn.REGEXEXTRACT(J1312, "eid=([^&amp;]+)", 2)</f>
        <v>2-s2.0-1642322674</v>
      </c>
      <c r="C1312" s="13">
        <v>0</v>
      </c>
      <c r="D1312" s="12" t="s">
        <v>15776</v>
      </c>
      <c r="E1312" s="12">
        <v>2002</v>
      </c>
      <c r="F1312" s="14" t="s">
        <v>15777</v>
      </c>
      <c r="G1312" s="12">
        <v>7</v>
      </c>
      <c r="H1312" s="12">
        <v>1</v>
      </c>
      <c r="I1312" s="14" t="s">
        <v>15778</v>
      </c>
      <c r="J1312" s="14" t="s">
        <v>15779</v>
      </c>
      <c r="K1312" s="12" t="s">
        <v>7972</v>
      </c>
      <c r="L1312" s="12" t="s">
        <v>8027</v>
      </c>
      <c r="M1312" s="12" t="s">
        <v>15780</v>
      </c>
    </row>
    <row r="1313" spans="1:13" ht="22.5" customHeight="1">
      <c r="A1313" s="12" t="s">
        <v>15782</v>
      </c>
      <c r="B1313" s="12" t="str" cm="1">
        <f t="array" ref="B1313">_xlfn.REGEXEXTRACT(J1313, "eid=([^&amp;]+)", 2)</f>
        <v>2-s2.0-85056431845</v>
      </c>
      <c r="C1313" s="13">
        <v>0</v>
      </c>
      <c r="D1313" s="12" t="s">
        <v>15783</v>
      </c>
      <c r="E1313" s="12">
        <v>2008</v>
      </c>
      <c r="F1313" s="14" t="s">
        <v>15784</v>
      </c>
      <c r="G1313" s="12">
        <v>2</v>
      </c>
      <c r="H1313" s="12" t="s">
        <v>7969</v>
      </c>
      <c r="I1313" s="14" t="s">
        <v>15785</v>
      </c>
      <c r="J1313" s="14" t="s">
        <v>15786</v>
      </c>
      <c r="K1313" s="12" t="s">
        <v>7972</v>
      </c>
      <c r="L1313" s="12" t="s">
        <v>8019</v>
      </c>
      <c r="M1313" s="12" t="s">
        <v>15787</v>
      </c>
    </row>
    <row r="1314" spans="1:13" ht="22.5" customHeight="1">
      <c r="A1314" s="12" t="s">
        <v>15789</v>
      </c>
      <c r="B1314" s="12" t="str" cm="1">
        <f t="array" ref="B1314">_xlfn.REGEXEXTRACT(J1314, "eid=([^&amp;]+)", 2)</f>
        <v>2-s2.0-18844437216</v>
      </c>
      <c r="C1314" s="13">
        <v>0</v>
      </c>
      <c r="D1314" s="12" t="s">
        <v>15790</v>
      </c>
      <c r="E1314" s="12">
        <v>2005</v>
      </c>
      <c r="F1314" s="14" t="s">
        <v>15791</v>
      </c>
      <c r="G1314" s="12">
        <v>105</v>
      </c>
      <c r="H1314" s="12">
        <v>3</v>
      </c>
      <c r="I1314" s="14" t="s">
        <v>15792</v>
      </c>
      <c r="J1314" s="14" t="s">
        <v>15793</v>
      </c>
      <c r="K1314" s="12" t="s">
        <v>7972</v>
      </c>
      <c r="L1314" s="12" t="s">
        <v>7969</v>
      </c>
      <c r="M1314" s="12" t="s">
        <v>15794</v>
      </c>
    </row>
    <row r="1315" spans="1:13" ht="22.5" customHeight="1">
      <c r="A1315" s="12" t="s">
        <v>15796</v>
      </c>
      <c r="B1315" s="12" t="str" cm="1">
        <f t="array" ref="B1315">_xlfn.REGEXEXTRACT(J1315, "eid=([^&amp;]+)", 2)</f>
        <v>2-s2.0-84865654555</v>
      </c>
      <c r="C1315" s="13">
        <v>0</v>
      </c>
      <c r="D1315" s="12" t="s">
        <v>15797</v>
      </c>
      <c r="E1315" s="12">
        <v>2007</v>
      </c>
      <c r="F1315" s="14" t="s">
        <v>15798</v>
      </c>
      <c r="G1315" s="12" t="s">
        <v>7969</v>
      </c>
      <c r="H1315" s="12" t="s">
        <v>7969</v>
      </c>
      <c r="I1315" s="14" t="s">
        <v>15799</v>
      </c>
      <c r="J1315" s="14" t="s">
        <v>15800</v>
      </c>
      <c r="K1315" s="12" t="s">
        <v>7972</v>
      </c>
      <c r="L1315" s="12" t="s">
        <v>7969</v>
      </c>
      <c r="M1315" s="12" t="s">
        <v>7969</v>
      </c>
    </row>
    <row r="1316" spans="1:13" ht="22.5" customHeight="1">
      <c r="A1316" s="12" t="s">
        <v>15802</v>
      </c>
      <c r="B1316" s="12" t="str" cm="1">
        <f t="array" ref="B1316">_xlfn.REGEXEXTRACT(J1316, "eid=([^&amp;]+)", 2)</f>
        <v>2-s2.0-1542284996</v>
      </c>
      <c r="C1316" s="13">
        <v>0</v>
      </c>
      <c r="D1316" s="12" t="s">
        <v>15803</v>
      </c>
      <c r="E1316" s="12">
        <v>2003</v>
      </c>
      <c r="F1316" s="14" t="s">
        <v>15804</v>
      </c>
      <c r="G1316" s="12">
        <v>5</v>
      </c>
      <c r="H1316" s="12" t="s">
        <v>7969</v>
      </c>
      <c r="I1316" s="14" t="s">
        <v>15805</v>
      </c>
      <c r="J1316" s="14" t="s">
        <v>15806</v>
      </c>
      <c r="K1316" s="12" t="s">
        <v>7972</v>
      </c>
      <c r="L1316" s="12" t="s">
        <v>7969</v>
      </c>
      <c r="M1316" s="12" t="s">
        <v>7969</v>
      </c>
    </row>
    <row r="1317" spans="1:13" ht="22.5" customHeight="1">
      <c r="A1317" s="12" t="s">
        <v>15808</v>
      </c>
      <c r="B1317" s="12" t="str" cm="1">
        <f t="array" ref="B1317">_xlfn.REGEXEXTRACT(J1317, "eid=([^&amp;]+)", 2)</f>
        <v>2-s2.0-70149093164</v>
      </c>
      <c r="C1317" s="13">
        <v>0</v>
      </c>
      <c r="D1317" s="12" t="s">
        <v>15809</v>
      </c>
      <c r="E1317" s="12">
        <v>2009</v>
      </c>
      <c r="F1317" s="14" t="s">
        <v>7990</v>
      </c>
      <c r="G1317" s="12">
        <v>2</v>
      </c>
      <c r="H1317" s="12">
        <v>3</v>
      </c>
      <c r="I1317" s="14" t="s">
        <v>15810</v>
      </c>
      <c r="J1317" s="14" t="s">
        <v>15811</v>
      </c>
      <c r="K1317" s="12" t="s">
        <v>7972</v>
      </c>
      <c r="L1317" s="12" t="s">
        <v>7969</v>
      </c>
      <c r="M1317" s="12" t="s">
        <v>15812</v>
      </c>
    </row>
    <row r="1318" spans="1:13" ht="22.5" customHeight="1">
      <c r="A1318" s="12" t="s">
        <v>15814</v>
      </c>
      <c r="B1318" s="12" t="str" cm="1">
        <f t="array" ref="B1318">_xlfn.REGEXEXTRACT(J1318, "eid=([^&amp;]+)", 2)</f>
        <v>2-s2.0-34248351435</v>
      </c>
      <c r="C1318" s="13">
        <v>0</v>
      </c>
      <c r="D1318" s="12" t="s">
        <v>15815</v>
      </c>
      <c r="E1318" s="12">
        <v>2007</v>
      </c>
      <c r="F1318" s="14" t="s">
        <v>10349</v>
      </c>
      <c r="G1318" s="12">
        <v>57</v>
      </c>
      <c r="H1318" s="12" t="s">
        <v>7969</v>
      </c>
      <c r="I1318" s="14" t="s">
        <v>15816</v>
      </c>
      <c r="J1318" s="14" t="s">
        <v>15817</v>
      </c>
      <c r="K1318" s="12" t="s">
        <v>7972</v>
      </c>
      <c r="L1318" s="12" t="s">
        <v>7969</v>
      </c>
      <c r="M1318" s="12" t="s">
        <v>15818</v>
      </c>
    </row>
    <row r="1319" spans="1:13" ht="22.5" customHeight="1">
      <c r="A1319" s="12" t="s">
        <v>15820</v>
      </c>
      <c r="B1319" s="12" t="str" cm="1">
        <f t="array" ref="B1319">_xlfn.REGEXEXTRACT(J1319, "eid=([^&amp;]+)", 2)</f>
        <v>2-s2.0-0038349283</v>
      </c>
      <c r="C1319" s="13">
        <v>0</v>
      </c>
      <c r="D1319" s="12" t="s">
        <v>15821</v>
      </c>
      <c r="E1319" s="12">
        <v>2002</v>
      </c>
      <c r="F1319" s="14" t="s">
        <v>15507</v>
      </c>
      <c r="G1319" s="12" t="s">
        <v>7969</v>
      </c>
      <c r="H1319" s="12" t="s">
        <v>7969</v>
      </c>
      <c r="I1319" s="14" t="s">
        <v>7969</v>
      </c>
      <c r="J1319" s="14" t="s">
        <v>15822</v>
      </c>
      <c r="K1319" s="12" t="s">
        <v>7972</v>
      </c>
      <c r="L1319" s="12" t="s">
        <v>7969</v>
      </c>
      <c r="M1319" s="12" t="s">
        <v>7969</v>
      </c>
    </row>
    <row r="1320" spans="1:13" ht="22.5" customHeight="1">
      <c r="A1320" s="12" t="s">
        <v>15824</v>
      </c>
      <c r="B1320" s="12" t="str" cm="1">
        <f t="array" ref="B1320">_xlfn.REGEXEXTRACT(J1320, "eid=([^&amp;]+)", 2)</f>
        <v>2-s2.0-32444449042</v>
      </c>
      <c r="C1320" s="13">
        <v>0</v>
      </c>
      <c r="D1320" s="12" t="s">
        <v>15825</v>
      </c>
      <c r="E1320" s="12">
        <v>2005</v>
      </c>
      <c r="F1320" s="14" t="s">
        <v>15826</v>
      </c>
      <c r="G1320" s="12">
        <v>13</v>
      </c>
      <c r="H1320" s="12">
        <v>5</v>
      </c>
      <c r="I1320" s="14" t="s">
        <v>15827</v>
      </c>
      <c r="J1320" s="14" t="s">
        <v>15828</v>
      </c>
      <c r="K1320" s="12" t="s">
        <v>7972</v>
      </c>
      <c r="L1320" s="12" t="s">
        <v>7969</v>
      </c>
      <c r="M1320" s="12" t="s">
        <v>7969</v>
      </c>
    </row>
    <row r="1321" spans="1:13" ht="22.5" customHeight="1">
      <c r="A1321" s="12" t="s">
        <v>15830</v>
      </c>
      <c r="B1321" s="12" t="str" cm="1">
        <f t="array" ref="B1321">_xlfn.REGEXEXTRACT(J1321, "eid=([^&amp;]+)", 2)</f>
        <v>2-s2.0-4944237916</v>
      </c>
      <c r="C1321" s="13">
        <v>0</v>
      </c>
      <c r="D1321" s="12" t="s">
        <v>15831</v>
      </c>
      <c r="E1321" s="12">
        <v>2004</v>
      </c>
      <c r="F1321" s="14" t="s">
        <v>15832</v>
      </c>
      <c r="G1321" s="12">
        <v>1</v>
      </c>
      <c r="H1321" s="12" t="s">
        <v>7969</v>
      </c>
      <c r="I1321" s="14" t="s">
        <v>15833</v>
      </c>
      <c r="J1321" s="14" t="s">
        <v>15834</v>
      </c>
      <c r="K1321" s="12" t="s">
        <v>7972</v>
      </c>
      <c r="L1321" s="12" t="s">
        <v>7969</v>
      </c>
      <c r="M1321" s="12" t="s">
        <v>7969</v>
      </c>
    </row>
    <row r="1322" spans="1:13" ht="22.5" customHeight="1">
      <c r="A1322" s="12" t="s">
        <v>15836</v>
      </c>
      <c r="B1322" s="12" t="str" cm="1">
        <f t="array" ref="B1322">_xlfn.REGEXEXTRACT(J1322, "eid=([^&amp;]+)", 2)</f>
        <v>2-s2.0-1042292713</v>
      </c>
      <c r="C1322" s="13">
        <v>0</v>
      </c>
      <c r="D1322" s="12" t="s">
        <v>15837</v>
      </c>
      <c r="E1322" s="12">
        <v>2004</v>
      </c>
      <c r="F1322" s="14" t="s">
        <v>14582</v>
      </c>
      <c r="G1322" s="12">
        <v>2004</v>
      </c>
      <c r="H1322" s="12">
        <v>2</v>
      </c>
      <c r="I1322" s="14" t="s">
        <v>15838</v>
      </c>
      <c r="J1322" s="14" t="s">
        <v>15839</v>
      </c>
      <c r="K1322" s="12" t="s">
        <v>7972</v>
      </c>
      <c r="L1322" s="12" t="s">
        <v>7969</v>
      </c>
      <c r="M1322" s="12" t="s">
        <v>15840</v>
      </c>
    </row>
    <row r="1323" spans="1:13" ht="22.5" customHeight="1">
      <c r="A1323" s="12" t="s">
        <v>15842</v>
      </c>
      <c r="B1323" s="12" t="str" cm="1">
        <f t="array" ref="B1323">_xlfn.REGEXEXTRACT(J1323, "eid=([^&amp;]+)", 2)</f>
        <v>2-s2.0-33244488989</v>
      </c>
      <c r="C1323" s="13">
        <v>0</v>
      </c>
      <c r="D1323" s="12" t="s">
        <v>15843</v>
      </c>
      <c r="E1323" s="12">
        <v>2005</v>
      </c>
      <c r="F1323" s="14" t="s">
        <v>8792</v>
      </c>
      <c r="G1323" s="12">
        <v>5966</v>
      </c>
      <c r="H1323" s="12" t="s">
        <v>7969</v>
      </c>
      <c r="I1323" s="14" t="s">
        <v>15844</v>
      </c>
      <c r="J1323" s="14" t="s">
        <v>15845</v>
      </c>
      <c r="K1323" s="12" t="s">
        <v>7972</v>
      </c>
      <c r="L1323" s="12" t="s">
        <v>7969</v>
      </c>
      <c r="M1323" s="12" t="s">
        <v>15846</v>
      </c>
    </row>
    <row r="1324" spans="1:13" ht="22.5" customHeight="1">
      <c r="A1324" s="12" t="s">
        <v>15848</v>
      </c>
      <c r="B1324" s="12" t="str" cm="1">
        <f t="array" ref="B1324">_xlfn.REGEXEXTRACT(J1324, "eid=([^&amp;]+)", 2)</f>
        <v>2-s2.0-66149176796</v>
      </c>
      <c r="C1324" s="13">
        <v>0</v>
      </c>
      <c r="D1324" s="12" t="s">
        <v>15849</v>
      </c>
      <c r="E1324" s="12">
        <v>2009</v>
      </c>
      <c r="F1324" s="14" t="s">
        <v>15850</v>
      </c>
      <c r="G1324" s="12">
        <v>2009</v>
      </c>
      <c r="H1324" s="12">
        <v>5</v>
      </c>
      <c r="I1324" s="14" t="s">
        <v>15851</v>
      </c>
      <c r="J1324" s="14" t="s">
        <v>15852</v>
      </c>
      <c r="K1324" s="12" t="s">
        <v>7972</v>
      </c>
      <c r="L1324" s="12" t="s">
        <v>7969</v>
      </c>
      <c r="M1324" s="12" t="s">
        <v>15853</v>
      </c>
    </row>
    <row r="1325" spans="1:13" ht="22.5" customHeight="1">
      <c r="A1325" s="12" t="s">
        <v>15855</v>
      </c>
      <c r="B1325" s="12" t="str" cm="1">
        <f t="array" ref="B1325">_xlfn.REGEXEXTRACT(J1325, "eid=([^&amp;]+)", 2)</f>
        <v>2-s2.0-33947408114</v>
      </c>
      <c r="C1325" s="13">
        <v>0</v>
      </c>
      <c r="D1325" s="12" t="s">
        <v>15856</v>
      </c>
      <c r="E1325" s="12">
        <v>2007</v>
      </c>
      <c r="F1325" s="14" t="s">
        <v>15857</v>
      </c>
      <c r="G1325" s="12">
        <v>25</v>
      </c>
      <c r="H1325" s="12">
        <v>1</v>
      </c>
      <c r="I1325" s="14" t="s">
        <v>15858</v>
      </c>
      <c r="J1325" s="14" t="s">
        <v>15859</v>
      </c>
      <c r="K1325" s="12" t="s">
        <v>7972</v>
      </c>
      <c r="L1325" s="12" t="s">
        <v>7969</v>
      </c>
      <c r="M1325" s="12" t="s">
        <v>15860</v>
      </c>
    </row>
    <row r="1326" spans="1:13" ht="22.5" customHeight="1">
      <c r="A1326" s="12" t="s">
        <v>15862</v>
      </c>
      <c r="B1326" s="12" t="str" cm="1">
        <f t="array" ref="B1326">_xlfn.REGEXEXTRACT(J1326, "eid=([^&amp;]+)", 2)</f>
        <v>2-s2.0-15544368870</v>
      </c>
      <c r="C1326" s="13">
        <v>0</v>
      </c>
      <c r="D1326" s="12" t="s">
        <v>15863</v>
      </c>
      <c r="E1326" s="12">
        <v>2005</v>
      </c>
      <c r="F1326" s="14" t="s">
        <v>15864</v>
      </c>
      <c r="G1326" s="12">
        <v>15</v>
      </c>
      <c r="H1326" s="12">
        <v>2</v>
      </c>
      <c r="I1326" s="14" t="s">
        <v>15865</v>
      </c>
      <c r="J1326" s="14" t="s">
        <v>15866</v>
      </c>
      <c r="K1326" s="12" t="s">
        <v>7972</v>
      </c>
      <c r="L1326" s="12" t="s">
        <v>7969</v>
      </c>
      <c r="M1326" s="12" t="s">
        <v>15867</v>
      </c>
    </row>
    <row r="1327" spans="1:13" ht="22.5" customHeight="1">
      <c r="A1327" s="12" t="s">
        <v>15869</v>
      </c>
      <c r="B1327" s="12" t="str" cm="1">
        <f t="array" ref="B1327">_xlfn.REGEXEXTRACT(J1327, "eid=([^&amp;]+)", 2)</f>
        <v>2-s2.0-84857736373</v>
      </c>
      <c r="C1327" s="13">
        <v>0</v>
      </c>
      <c r="D1327" s="12" t="s">
        <v>15870</v>
      </c>
      <c r="E1327" s="12">
        <v>2009</v>
      </c>
      <c r="F1327" s="14" t="s">
        <v>15870</v>
      </c>
      <c r="G1327" s="12" t="s">
        <v>7969</v>
      </c>
      <c r="H1327" s="12" t="s">
        <v>7969</v>
      </c>
      <c r="I1327" s="14" t="s">
        <v>7969</v>
      </c>
      <c r="J1327" s="14" t="s">
        <v>15871</v>
      </c>
      <c r="K1327" s="12" t="s">
        <v>7972</v>
      </c>
      <c r="L1327" s="12" t="s">
        <v>7969</v>
      </c>
      <c r="M1327" s="12" t="s">
        <v>7969</v>
      </c>
    </row>
    <row r="1328" spans="1:13" ht="22.5" customHeight="1">
      <c r="A1328" s="12" t="s">
        <v>15873</v>
      </c>
      <c r="B1328" s="12" t="str" cm="1">
        <f t="array" ref="B1328">_xlfn.REGEXEXTRACT(J1328, "eid=([^&amp;]+)", 2)</f>
        <v>2-s2.0-77957011353</v>
      </c>
      <c r="C1328" s="13">
        <v>0</v>
      </c>
      <c r="D1328" s="12" t="s">
        <v>15874</v>
      </c>
      <c r="E1328" s="12">
        <v>2008</v>
      </c>
      <c r="F1328" s="14" t="s">
        <v>15875</v>
      </c>
      <c r="G1328" s="12">
        <v>1</v>
      </c>
      <c r="H1328" s="12">
        <v>1</v>
      </c>
      <c r="I1328" s="14" t="s">
        <v>15876</v>
      </c>
      <c r="J1328" s="14" t="s">
        <v>15877</v>
      </c>
      <c r="K1328" s="12" t="s">
        <v>7972</v>
      </c>
      <c r="L1328" s="12" t="s">
        <v>9617</v>
      </c>
      <c r="M1328" s="12" t="s">
        <v>15878</v>
      </c>
    </row>
    <row r="1329" spans="1:13" ht="22.5" customHeight="1">
      <c r="A1329" s="12" t="s">
        <v>15880</v>
      </c>
      <c r="B1329" s="12" t="str" cm="1">
        <f t="array" ref="B1329">_xlfn.REGEXEXTRACT(J1329, "eid=([^&amp;]+)", 2)</f>
        <v>2-s2.0-79952507296</v>
      </c>
      <c r="C1329" s="13">
        <v>0</v>
      </c>
      <c r="D1329" s="12" t="s">
        <v>15881</v>
      </c>
      <c r="E1329" s="12">
        <v>2009</v>
      </c>
      <c r="F1329" s="14" t="s">
        <v>15881</v>
      </c>
      <c r="G1329" s="12" t="s">
        <v>7969</v>
      </c>
      <c r="H1329" s="12" t="s">
        <v>7969</v>
      </c>
      <c r="I1329" s="14" t="s">
        <v>7969</v>
      </c>
      <c r="J1329" s="14" t="s">
        <v>15882</v>
      </c>
      <c r="K1329" s="12" t="s">
        <v>7972</v>
      </c>
      <c r="L1329" s="12" t="s">
        <v>7969</v>
      </c>
      <c r="M1329" s="12" t="s">
        <v>7969</v>
      </c>
    </row>
    <row r="1330" spans="1:13" ht="22.5" customHeight="1">
      <c r="A1330" s="12" t="s">
        <v>15884</v>
      </c>
      <c r="B1330" s="12" t="str" cm="1">
        <f t="array" ref="B1330">_xlfn.REGEXEXTRACT(J1330, "eid=([^&amp;]+)", 2)</f>
        <v>2-s2.0-84904299134</v>
      </c>
      <c r="C1330" s="13">
        <v>0</v>
      </c>
      <c r="D1330" s="12" t="s">
        <v>15885</v>
      </c>
      <c r="E1330" s="12">
        <v>2003</v>
      </c>
      <c r="F1330" s="14" t="s">
        <v>12942</v>
      </c>
      <c r="G1330" s="12">
        <v>125</v>
      </c>
      <c r="H1330" s="12" t="s">
        <v>7969</v>
      </c>
      <c r="I1330" s="14" t="s">
        <v>15886</v>
      </c>
      <c r="J1330" s="14" t="s">
        <v>15887</v>
      </c>
      <c r="K1330" s="12" t="s">
        <v>7972</v>
      </c>
      <c r="L1330" s="12" t="s">
        <v>13326</v>
      </c>
      <c r="M1330" s="12" t="s">
        <v>15888</v>
      </c>
    </row>
    <row r="1331" spans="1:13" ht="22.5" customHeight="1">
      <c r="A1331" s="12" t="s">
        <v>15890</v>
      </c>
      <c r="B1331" s="12" t="str" cm="1">
        <f t="array" ref="B1331">_xlfn.REGEXEXTRACT(J1331, "eid=([^&amp;]+)", 2)</f>
        <v>2-s2.0-67650361676</v>
      </c>
      <c r="C1331" s="13">
        <v>0</v>
      </c>
      <c r="D1331" s="12" t="s">
        <v>15891</v>
      </c>
      <c r="E1331" s="12">
        <v>2009</v>
      </c>
      <c r="F1331" s="14" t="s">
        <v>15892</v>
      </c>
      <c r="G1331" s="12" t="s">
        <v>7969</v>
      </c>
      <c r="H1331" s="12" t="s">
        <v>7969</v>
      </c>
      <c r="I1331" s="14" t="s">
        <v>15893</v>
      </c>
      <c r="J1331" s="14" t="s">
        <v>15894</v>
      </c>
      <c r="K1331" s="12" t="s">
        <v>7972</v>
      </c>
      <c r="L1331" s="12" t="s">
        <v>7969</v>
      </c>
      <c r="M1331" s="12" t="s">
        <v>15895</v>
      </c>
    </row>
    <row r="1332" spans="1:13" ht="22.5" customHeight="1">
      <c r="A1332" s="12" t="s">
        <v>15897</v>
      </c>
      <c r="B1332" s="12" t="str" cm="1">
        <f t="array" ref="B1332">_xlfn.REGEXEXTRACT(J1332, "eid=([^&amp;]+)", 2)</f>
        <v>2-s2.0-55649114869</v>
      </c>
      <c r="C1332" s="13">
        <v>0</v>
      </c>
      <c r="D1332" s="12" t="s">
        <v>15898</v>
      </c>
      <c r="E1332" s="12">
        <v>2008</v>
      </c>
      <c r="F1332" s="14" t="s">
        <v>15899</v>
      </c>
      <c r="G1332" s="12">
        <v>39</v>
      </c>
      <c r="H1332" s="12">
        <v>11</v>
      </c>
      <c r="I1332" s="14" t="s">
        <v>15900</v>
      </c>
      <c r="J1332" s="14" t="s">
        <v>15901</v>
      </c>
      <c r="K1332" s="12" t="s">
        <v>7972</v>
      </c>
      <c r="L1332" s="12" t="s">
        <v>7969</v>
      </c>
      <c r="M1332" s="12" t="s">
        <v>15902</v>
      </c>
    </row>
    <row r="1333" spans="1:13" ht="22.5" customHeight="1">
      <c r="A1333" s="12" t="s">
        <v>15904</v>
      </c>
      <c r="B1333" s="12" t="str" cm="1">
        <f t="array" ref="B1333">_xlfn.REGEXEXTRACT(J1333, "eid=([^&amp;]+)", 2)</f>
        <v>2-s2.0-84926069229</v>
      </c>
      <c r="C1333" s="13">
        <v>0</v>
      </c>
      <c r="D1333" s="12" t="s">
        <v>15733</v>
      </c>
      <c r="E1333" s="12">
        <v>2009</v>
      </c>
      <c r="F1333" s="14" t="s">
        <v>15905</v>
      </c>
      <c r="G1333" s="12" t="s">
        <v>7969</v>
      </c>
      <c r="H1333" s="12" t="s">
        <v>7969</v>
      </c>
      <c r="I1333" s="14" t="s">
        <v>15906</v>
      </c>
      <c r="J1333" s="14" t="s">
        <v>15907</v>
      </c>
      <c r="K1333" s="12" t="s">
        <v>7972</v>
      </c>
      <c r="L1333" s="12" t="s">
        <v>15908</v>
      </c>
      <c r="M1333" s="12" t="s">
        <v>7969</v>
      </c>
    </row>
    <row r="1334" spans="1:13" ht="22.5" customHeight="1">
      <c r="A1334" s="12" t="s">
        <v>15910</v>
      </c>
      <c r="B1334" s="12" t="str" cm="1">
        <f t="array" ref="B1334">_xlfn.REGEXEXTRACT(J1334, "eid=([^&amp;]+)", 2)</f>
        <v>2-s2.0-84869427132</v>
      </c>
      <c r="C1334" s="13">
        <v>0</v>
      </c>
      <c r="D1334" s="12" t="s">
        <v>15911</v>
      </c>
      <c r="E1334" s="12">
        <v>2008</v>
      </c>
      <c r="F1334" s="14" t="s">
        <v>15912</v>
      </c>
      <c r="G1334" s="12">
        <v>6</v>
      </c>
      <c r="H1334" s="12" t="s">
        <v>7969</v>
      </c>
      <c r="I1334" s="14" t="s">
        <v>15913</v>
      </c>
      <c r="J1334" s="14" t="s">
        <v>15914</v>
      </c>
      <c r="K1334" s="12" t="s">
        <v>7972</v>
      </c>
      <c r="L1334" s="12" t="s">
        <v>7969</v>
      </c>
      <c r="M1334" s="12" t="s">
        <v>7969</v>
      </c>
    </row>
    <row r="1335" spans="1:13" ht="22.5" customHeight="1">
      <c r="A1335" s="12" t="s">
        <v>15916</v>
      </c>
      <c r="B1335" s="12" t="str" cm="1">
        <f t="array" ref="B1335">_xlfn.REGEXEXTRACT(J1335, "eid=([^&amp;]+)", 2)</f>
        <v>2-s2.0-3042694261</v>
      </c>
      <c r="C1335" s="13">
        <v>0</v>
      </c>
      <c r="D1335" s="12" t="s">
        <v>15917</v>
      </c>
      <c r="E1335" s="12">
        <v>2004</v>
      </c>
      <c r="F1335" s="14" t="s">
        <v>11934</v>
      </c>
      <c r="G1335" s="12">
        <v>2</v>
      </c>
      <c r="H1335" s="12">
        <v>3</v>
      </c>
      <c r="I1335" s="14" t="s">
        <v>15918</v>
      </c>
      <c r="J1335" s="14" t="s">
        <v>15919</v>
      </c>
      <c r="K1335" s="12" t="s">
        <v>7972</v>
      </c>
      <c r="L1335" s="12" t="s">
        <v>7969</v>
      </c>
      <c r="M1335" s="12" t="s">
        <v>15920</v>
      </c>
    </row>
    <row r="1336" spans="1:13" ht="22.5" customHeight="1">
      <c r="A1336" s="12" t="s">
        <v>15922</v>
      </c>
      <c r="B1336" s="12" t="str" cm="1">
        <f t="array" ref="B1336">_xlfn.REGEXEXTRACT(J1336, "eid=([^&amp;]+)", 2)</f>
        <v>2-s2.0-5644221558</v>
      </c>
      <c r="C1336" s="13">
        <v>0</v>
      </c>
      <c r="D1336" s="12" t="s">
        <v>15923</v>
      </c>
      <c r="E1336" s="12">
        <v>2004</v>
      </c>
      <c r="F1336" s="14" t="s">
        <v>14638</v>
      </c>
      <c r="G1336" s="12">
        <v>41</v>
      </c>
      <c r="H1336" s="12">
        <v>8</v>
      </c>
      <c r="I1336" s="14" t="s">
        <v>15924</v>
      </c>
      <c r="J1336" s="14" t="s">
        <v>15925</v>
      </c>
      <c r="K1336" s="12" t="s">
        <v>14279</v>
      </c>
      <c r="L1336" s="12" t="s">
        <v>7969</v>
      </c>
      <c r="M1336" s="12" t="s">
        <v>7969</v>
      </c>
    </row>
    <row r="1337" spans="1:13" ht="22.5" customHeight="1">
      <c r="A1337" s="12" t="s">
        <v>15927</v>
      </c>
      <c r="B1337" s="12" t="str" cm="1">
        <f t="array" ref="B1337">_xlfn.REGEXEXTRACT(J1337, "eid=([^&amp;]+)", 2)</f>
        <v>2-s2.0-84902491118</v>
      </c>
      <c r="C1337" s="13">
        <v>0</v>
      </c>
      <c r="D1337" s="12" t="s">
        <v>15928</v>
      </c>
      <c r="E1337" s="12">
        <v>2004</v>
      </c>
      <c r="F1337" s="14" t="s">
        <v>12942</v>
      </c>
      <c r="G1337" s="12">
        <v>147</v>
      </c>
      <c r="H1337" s="12" t="s">
        <v>7969</v>
      </c>
      <c r="I1337" s="14" t="s">
        <v>7969</v>
      </c>
      <c r="J1337" s="14" t="s">
        <v>15929</v>
      </c>
      <c r="K1337" s="12" t="s">
        <v>7972</v>
      </c>
      <c r="L1337" s="12" t="s">
        <v>13326</v>
      </c>
      <c r="M1337" s="12" t="s">
        <v>7969</v>
      </c>
    </row>
    <row r="1338" spans="1:13" ht="22.5" customHeight="1">
      <c r="A1338" s="12" t="s">
        <v>15931</v>
      </c>
      <c r="B1338" s="12" t="str" cm="1">
        <f t="array" ref="B1338">_xlfn.REGEXEXTRACT(J1338, "eid=([^&amp;]+)", 2)</f>
        <v>2-s2.0-84902587712</v>
      </c>
      <c r="C1338" s="13">
        <v>0</v>
      </c>
      <c r="D1338" s="12" t="s">
        <v>15932</v>
      </c>
      <c r="E1338" s="12">
        <v>2004</v>
      </c>
      <c r="F1338" s="14" t="s">
        <v>12942</v>
      </c>
      <c r="G1338" s="12">
        <v>146</v>
      </c>
      <c r="H1338" s="12" t="s">
        <v>7969</v>
      </c>
      <c r="I1338" s="14" t="s">
        <v>15933</v>
      </c>
      <c r="J1338" s="14" t="s">
        <v>15934</v>
      </c>
      <c r="K1338" s="12" t="s">
        <v>7972</v>
      </c>
      <c r="L1338" s="12" t="s">
        <v>13326</v>
      </c>
    </row>
    <row r="1339" spans="1:13" ht="22.5" customHeight="1">
      <c r="A1339" s="12" t="s">
        <v>15936</v>
      </c>
      <c r="B1339" s="12" t="str" cm="1">
        <f t="array" ref="B1339">_xlfn.REGEXEXTRACT(J1339, "eid=([^&amp;]+)", 2)</f>
        <v>2-s2.0-80054876743</v>
      </c>
      <c r="C1339" s="13">
        <v>0</v>
      </c>
      <c r="D1339" s="12" t="s">
        <v>15937</v>
      </c>
      <c r="E1339" s="12">
        <v>2006</v>
      </c>
      <c r="F1339" s="14" t="s">
        <v>15938</v>
      </c>
      <c r="G1339" s="12" t="s">
        <v>7969</v>
      </c>
      <c r="H1339" s="12" t="s">
        <v>7969</v>
      </c>
      <c r="I1339" s="14" t="s">
        <v>15939</v>
      </c>
      <c r="J1339" s="14" t="s">
        <v>15940</v>
      </c>
      <c r="K1339" s="12" t="s">
        <v>7972</v>
      </c>
      <c r="L1339" s="12" t="s">
        <v>7969</v>
      </c>
      <c r="M1339" s="12" t="s">
        <v>7969</v>
      </c>
    </row>
    <row r="1340" spans="1:13" ht="22.5" customHeight="1">
      <c r="A1340" s="12" t="s">
        <v>15942</v>
      </c>
      <c r="B1340" s="12" t="str" cm="1">
        <f t="array" ref="B1340">_xlfn.REGEXEXTRACT(J1340, "eid=([^&amp;]+)", 2)</f>
        <v>2-s2.0-84868384083</v>
      </c>
      <c r="C1340" s="13">
        <v>0</v>
      </c>
      <c r="D1340" s="12" t="s">
        <v>15943</v>
      </c>
      <c r="E1340" s="12">
        <v>2007</v>
      </c>
      <c r="F1340" s="14" t="s">
        <v>15944</v>
      </c>
      <c r="G1340" s="12" t="s">
        <v>7969</v>
      </c>
      <c r="H1340" s="12" t="s">
        <v>7969</v>
      </c>
      <c r="I1340" s="14" t="s">
        <v>15945</v>
      </c>
      <c r="J1340" s="14" t="s">
        <v>15946</v>
      </c>
      <c r="K1340" s="12" t="s">
        <v>7972</v>
      </c>
      <c r="L1340" s="12" t="s">
        <v>7969</v>
      </c>
      <c r="M1340" s="12" t="s">
        <v>7969</v>
      </c>
    </row>
    <row r="1341" spans="1:13" ht="22.5" customHeight="1">
      <c r="A1341" s="12" t="s">
        <v>15948</v>
      </c>
      <c r="B1341" s="12" t="str" cm="1">
        <f t="array" ref="B1341">_xlfn.REGEXEXTRACT(J1341, "eid=([^&amp;]+)", 2)</f>
        <v>2-s2.0-77957592208</v>
      </c>
      <c r="C1341" s="13">
        <v>0</v>
      </c>
      <c r="D1341" s="12" t="s">
        <v>15949</v>
      </c>
      <c r="E1341" s="12">
        <v>2010</v>
      </c>
      <c r="F1341" s="14" t="s">
        <v>8055</v>
      </c>
      <c r="G1341" s="12">
        <v>89</v>
      </c>
      <c r="H1341" s="12" t="s">
        <v>7969</v>
      </c>
      <c r="I1341" s="14" t="s">
        <v>15950</v>
      </c>
      <c r="J1341" s="14" t="s">
        <v>15951</v>
      </c>
      <c r="K1341" s="12" t="s">
        <v>7972</v>
      </c>
      <c r="L1341" s="12" t="s">
        <v>7969</v>
      </c>
      <c r="M1341" s="12" t="s">
        <v>15952</v>
      </c>
    </row>
    <row r="1342" spans="1:13" ht="22.5" customHeight="1">
      <c r="A1342" s="12" t="s">
        <v>15954</v>
      </c>
      <c r="B1342" s="12" t="str" cm="1">
        <f t="array" ref="B1342">_xlfn.REGEXEXTRACT(J1342, "eid=([^&amp;]+)", 2)</f>
        <v>2-s2.0-38049187371</v>
      </c>
      <c r="C1342" s="13">
        <v>0</v>
      </c>
      <c r="D1342" s="12" t="s">
        <v>15955</v>
      </c>
      <c r="E1342" s="12">
        <v>2007</v>
      </c>
      <c r="F1342" s="14" t="s">
        <v>8831</v>
      </c>
      <c r="G1342" s="12">
        <v>4298</v>
      </c>
      <c r="H1342" s="12" t="s">
        <v>7969</v>
      </c>
      <c r="I1342" s="14" t="s">
        <v>7969</v>
      </c>
      <c r="J1342" s="14" t="s">
        <v>15956</v>
      </c>
      <c r="K1342" s="12" t="s">
        <v>7972</v>
      </c>
      <c r="L1342" s="12" t="s">
        <v>7969</v>
      </c>
      <c r="M1342" s="12" t="s">
        <v>7969</v>
      </c>
    </row>
    <row r="1343" spans="1:13" ht="22.5" customHeight="1">
      <c r="A1343" s="12" t="s">
        <v>15958</v>
      </c>
      <c r="B1343" s="12" t="str" cm="1">
        <f t="array" ref="B1343">_xlfn.REGEXEXTRACT(J1343, "eid=([^&amp;]+)", 2)</f>
        <v>2-s2.0-84948654199</v>
      </c>
      <c r="C1343" s="13">
        <v>0</v>
      </c>
      <c r="D1343" s="12" t="s">
        <v>15959</v>
      </c>
      <c r="E1343" s="12">
        <v>2002</v>
      </c>
      <c r="F1343" s="14" t="s">
        <v>15960</v>
      </c>
      <c r="G1343" s="12">
        <v>2002</v>
      </c>
      <c r="H1343" s="12" t="s">
        <v>7969</v>
      </c>
      <c r="I1343" s="14" t="s">
        <v>15961</v>
      </c>
      <c r="J1343" s="14" t="s">
        <v>15962</v>
      </c>
      <c r="K1343" s="12" t="s">
        <v>7972</v>
      </c>
      <c r="L1343" s="12" t="s">
        <v>8078</v>
      </c>
    </row>
    <row r="1344" spans="1:13" ht="22.5" customHeight="1">
      <c r="A1344" s="12" t="s">
        <v>15964</v>
      </c>
      <c r="B1344" s="12" t="str" cm="1">
        <f t="array" ref="B1344">_xlfn.REGEXEXTRACT(J1344, "eid=([^&amp;]+)", 2)</f>
        <v>2-s2.0-58049181431</v>
      </c>
      <c r="C1344" s="13">
        <v>0</v>
      </c>
      <c r="D1344" s="12" t="s">
        <v>15965</v>
      </c>
      <c r="E1344" s="12">
        <v>2008</v>
      </c>
      <c r="F1344" s="14" t="s">
        <v>15966</v>
      </c>
      <c r="G1344" s="12" t="s">
        <v>7969</v>
      </c>
      <c r="H1344" s="12" t="s">
        <v>7969</v>
      </c>
      <c r="I1344" s="14" t="s">
        <v>15967</v>
      </c>
      <c r="J1344" s="14" t="s">
        <v>15968</v>
      </c>
      <c r="K1344" s="12" t="s">
        <v>7972</v>
      </c>
      <c r="L1344" s="12" t="s">
        <v>7969</v>
      </c>
      <c r="M1344" s="12" t="s">
        <v>7969</v>
      </c>
    </row>
    <row r="1345" spans="1:13" ht="22.5" customHeight="1">
      <c r="A1345" s="12" t="s">
        <v>15969</v>
      </c>
      <c r="B1345" s="12" t="e" cm="1" vm="1">
        <f t="array" ref="B1345">_xlfn.REGEXEXTRACT(J1345, "eid=([^&amp;]+)", 2)</f>
        <v>#N/A</v>
      </c>
      <c r="C1345" s="13">
        <v>0</v>
      </c>
      <c r="D1345" s="12" t="s">
        <v>15970</v>
      </c>
      <c r="E1345" s="12"/>
      <c r="F1345" s="14"/>
      <c r="G1345" s="12"/>
      <c r="H1345" s="12"/>
      <c r="I1345" s="14"/>
      <c r="J1345" s="14"/>
      <c r="K1345" s="12"/>
      <c r="L1345" s="12"/>
    </row>
    <row r="1346" spans="1:13" ht="22.5" customHeight="1">
      <c r="A1346" s="12" t="s">
        <v>15972</v>
      </c>
      <c r="B1346" s="12" t="str" cm="1">
        <f t="array" ref="B1346">_xlfn.REGEXEXTRACT(J1346, "eid=([^&amp;]+)", 2)</f>
        <v>2-s2.0-84895879226</v>
      </c>
      <c r="C1346" s="13">
        <v>0</v>
      </c>
      <c r="D1346" s="12" t="s">
        <v>15973</v>
      </c>
      <c r="E1346" s="12">
        <v>2007</v>
      </c>
      <c r="F1346" s="14" t="s">
        <v>15974</v>
      </c>
      <c r="G1346" s="12">
        <v>2</v>
      </c>
      <c r="H1346" s="12" t="s">
        <v>7969</v>
      </c>
      <c r="I1346" s="14" t="s">
        <v>7969</v>
      </c>
      <c r="J1346" s="14" t="s">
        <v>15975</v>
      </c>
      <c r="K1346" s="12" t="s">
        <v>7972</v>
      </c>
      <c r="L1346" s="12" t="s">
        <v>15663</v>
      </c>
      <c r="M1346" s="12" t="s">
        <v>7969</v>
      </c>
    </row>
    <row r="1347" spans="1:13" ht="22.5" customHeight="1">
      <c r="A1347" s="12" t="s">
        <v>15977</v>
      </c>
      <c r="B1347" s="12" t="str" cm="1">
        <f t="array" ref="B1347">_xlfn.REGEXEXTRACT(J1347, "eid=([^&amp;]+)", 2)</f>
        <v>2-s2.0-77950900466</v>
      </c>
      <c r="C1347" s="13">
        <v>0</v>
      </c>
      <c r="D1347" s="12" t="s">
        <v>15978</v>
      </c>
      <c r="E1347" s="12">
        <v>2009</v>
      </c>
      <c r="F1347" s="14" t="s">
        <v>15979</v>
      </c>
      <c r="G1347" s="12" t="s">
        <v>7969</v>
      </c>
      <c r="H1347" s="12" t="s">
        <v>7969</v>
      </c>
      <c r="I1347" s="14" t="s">
        <v>15980</v>
      </c>
      <c r="J1347" s="14" t="s">
        <v>15981</v>
      </c>
      <c r="K1347" s="12" t="s">
        <v>7972</v>
      </c>
      <c r="L1347" s="12" t="s">
        <v>7969</v>
      </c>
      <c r="M1347" s="12" t="s">
        <v>15982</v>
      </c>
    </row>
    <row r="1348" spans="1:13" ht="22.5" customHeight="1">
      <c r="A1348" s="12" t="s">
        <v>15984</v>
      </c>
      <c r="B1348" s="12" t="str" cm="1">
        <f t="array" ref="B1348">_xlfn.REGEXEXTRACT(J1348, "eid=([^&amp;]+)", 2)</f>
        <v>2-s2.0-55149097073</v>
      </c>
      <c r="C1348" s="13">
        <v>0</v>
      </c>
      <c r="D1348" s="12" t="s">
        <v>15985</v>
      </c>
      <c r="E1348" s="12">
        <v>2008</v>
      </c>
      <c r="F1348" s="14" t="s">
        <v>15985</v>
      </c>
      <c r="G1348" s="12" t="s">
        <v>7969</v>
      </c>
      <c r="H1348" s="12" t="s">
        <v>7969</v>
      </c>
      <c r="I1348" s="14" t="s">
        <v>7969</v>
      </c>
      <c r="J1348" s="14" t="s">
        <v>15986</v>
      </c>
      <c r="K1348" s="12" t="s">
        <v>7972</v>
      </c>
      <c r="L1348" s="12" t="s">
        <v>7969</v>
      </c>
      <c r="M1348" s="12" t="s">
        <v>7969</v>
      </c>
    </row>
    <row r="1349" spans="1:13" ht="22.5" customHeight="1">
      <c r="A1349" s="12" t="s">
        <v>15988</v>
      </c>
      <c r="B1349" s="12" t="str" cm="1">
        <f t="array" ref="B1349">_xlfn.REGEXEXTRACT(J1349, "eid=([^&amp;]+)", 2)</f>
        <v>2-s2.0-53049084670</v>
      </c>
      <c r="C1349" s="13">
        <v>0</v>
      </c>
      <c r="D1349" s="12" t="s">
        <v>15989</v>
      </c>
      <c r="E1349" s="12">
        <v>2008</v>
      </c>
      <c r="F1349" s="14" t="s">
        <v>8024</v>
      </c>
      <c r="G1349" s="12">
        <v>27</v>
      </c>
      <c r="H1349" s="12">
        <v>5</v>
      </c>
      <c r="I1349" s="14" t="s">
        <v>15990</v>
      </c>
      <c r="J1349" s="14" t="s">
        <v>15991</v>
      </c>
      <c r="K1349" s="12" t="s">
        <v>7972</v>
      </c>
      <c r="L1349" s="12" t="s">
        <v>7969</v>
      </c>
      <c r="M1349" s="12" t="s">
        <v>15992</v>
      </c>
    </row>
    <row r="1350" spans="1:13" ht="22.5" customHeight="1">
      <c r="A1350" s="12" t="s">
        <v>15994</v>
      </c>
      <c r="B1350" s="12" t="str" cm="1">
        <f t="array" ref="B1350">_xlfn.REGEXEXTRACT(J1350, "eid=([^&amp;]+)", 2)</f>
        <v>2-s2.0-84952321838</v>
      </c>
      <c r="C1350" s="13">
        <v>0</v>
      </c>
      <c r="D1350" s="12" t="s">
        <v>15995</v>
      </c>
      <c r="E1350" s="12">
        <v>2001</v>
      </c>
      <c r="F1350" s="14" t="s">
        <v>15996</v>
      </c>
      <c r="G1350" s="12" t="s">
        <v>7969</v>
      </c>
      <c r="H1350" s="12" t="s">
        <v>7969</v>
      </c>
      <c r="I1350" s="14" t="s">
        <v>15997</v>
      </c>
      <c r="J1350" s="14" t="s">
        <v>15998</v>
      </c>
      <c r="K1350" s="12" t="s">
        <v>7972</v>
      </c>
      <c r="L1350" s="12" t="s">
        <v>8102</v>
      </c>
      <c r="M1350" s="12" t="s">
        <v>15999</v>
      </c>
    </row>
    <row r="1351" spans="1:13" ht="22.5" customHeight="1">
      <c r="A1351" s="12" t="s">
        <v>16001</v>
      </c>
      <c r="B1351" s="12" t="str" cm="1">
        <f t="array" ref="B1351">_xlfn.REGEXEXTRACT(J1351, "eid=([^&amp;]+)", 2)</f>
        <v>2-s2.0-70450197232</v>
      </c>
      <c r="C1351" s="13">
        <v>0</v>
      </c>
      <c r="D1351" s="12" t="s">
        <v>16002</v>
      </c>
      <c r="E1351" s="12">
        <v>2006</v>
      </c>
      <c r="F1351" s="14" t="s">
        <v>8328</v>
      </c>
      <c r="G1351" s="12" t="s">
        <v>7969</v>
      </c>
      <c r="H1351" s="12" t="s">
        <v>7969</v>
      </c>
      <c r="I1351" s="14" t="s">
        <v>16003</v>
      </c>
      <c r="J1351" s="14" t="s">
        <v>16004</v>
      </c>
      <c r="K1351" s="12" t="s">
        <v>7972</v>
      </c>
      <c r="L1351" s="12" t="s">
        <v>7969</v>
      </c>
      <c r="M1351" s="12" t="s">
        <v>16005</v>
      </c>
    </row>
    <row r="1352" spans="1:13" ht="22.5" customHeight="1">
      <c r="A1352" s="12" t="s">
        <v>16007</v>
      </c>
      <c r="B1352" s="12" t="str" cm="1">
        <f t="array" ref="B1352">_xlfn.REGEXEXTRACT(J1352, "eid=([^&amp;]+)", 2)</f>
        <v>2-s2.0-33745610515</v>
      </c>
      <c r="C1352" s="13">
        <v>0</v>
      </c>
      <c r="D1352" s="12" t="s">
        <v>16008</v>
      </c>
      <c r="E1352" s="12">
        <v>2006</v>
      </c>
      <c r="F1352" s="14" t="s">
        <v>8831</v>
      </c>
      <c r="G1352" s="12">
        <v>3903</v>
      </c>
      <c r="H1352" s="12" t="s">
        <v>7969</v>
      </c>
      <c r="I1352" s="14" t="s">
        <v>7969</v>
      </c>
      <c r="J1352" s="14" t="s">
        <v>16009</v>
      </c>
      <c r="K1352" s="12" t="s">
        <v>7972</v>
      </c>
      <c r="L1352" s="12" t="s">
        <v>7969</v>
      </c>
      <c r="M1352" s="12" t="s">
        <v>7969</v>
      </c>
    </row>
    <row r="1353" spans="1:13" ht="22.5" customHeight="1">
      <c r="A1353" s="12" t="s">
        <v>16011</v>
      </c>
      <c r="B1353" s="12" t="str" cm="1">
        <f t="array" ref="B1353">_xlfn.REGEXEXTRACT(J1353, "eid=([^&amp;]+)", 2)</f>
        <v>2-s2.0-77951002584</v>
      </c>
      <c r="C1353" s="13">
        <v>0</v>
      </c>
      <c r="D1353" s="12" t="s">
        <v>16012</v>
      </c>
      <c r="E1353" s="12">
        <v>2010</v>
      </c>
      <c r="F1353" s="14" t="s">
        <v>16013</v>
      </c>
      <c r="G1353" s="12">
        <v>33</v>
      </c>
      <c r="H1353" s="12">
        <v>2</v>
      </c>
      <c r="I1353" s="14" t="s">
        <v>16014</v>
      </c>
      <c r="J1353" s="14" t="s">
        <v>16015</v>
      </c>
      <c r="K1353" s="12" t="s">
        <v>14279</v>
      </c>
      <c r="L1353" s="12" t="s">
        <v>7969</v>
      </c>
      <c r="M1353" s="12" t="s">
        <v>7969</v>
      </c>
    </row>
    <row r="1354" spans="1:13" ht="22.5" customHeight="1">
      <c r="A1354" s="12" t="s">
        <v>16017</v>
      </c>
      <c r="B1354" s="12" t="str" cm="1">
        <f t="array" ref="B1354">_xlfn.REGEXEXTRACT(J1354, "eid=([^&amp;]+)", 2)</f>
        <v>2-s2.0-67649220481</v>
      </c>
      <c r="C1354" s="13">
        <v>0</v>
      </c>
      <c r="D1354" s="12" t="s">
        <v>16018</v>
      </c>
      <c r="E1354" s="12">
        <v>2008</v>
      </c>
      <c r="F1354" s="14" t="s">
        <v>16019</v>
      </c>
      <c r="G1354" s="12" t="s">
        <v>7969</v>
      </c>
      <c r="H1354" s="12" t="s">
        <v>7969</v>
      </c>
      <c r="I1354" s="14" t="s">
        <v>16020</v>
      </c>
      <c r="J1354" s="14" t="s">
        <v>16021</v>
      </c>
      <c r="K1354" s="12" t="s">
        <v>7972</v>
      </c>
      <c r="L1354" s="12" t="s">
        <v>7969</v>
      </c>
      <c r="M1354" s="12" t="s">
        <v>7969</v>
      </c>
    </row>
    <row r="1355" spans="1:13" ht="22.5" customHeight="1">
      <c r="A1355" s="12" t="s">
        <v>16023</v>
      </c>
      <c r="B1355" s="12" t="str" cm="1">
        <f t="array" ref="B1355">_xlfn.REGEXEXTRACT(J1355, "eid=([^&amp;]+)", 2)</f>
        <v>2-s2.0-1642566051</v>
      </c>
      <c r="C1355" s="13">
        <v>0</v>
      </c>
      <c r="D1355" s="12" t="s">
        <v>16024</v>
      </c>
      <c r="E1355" s="12">
        <v>2004</v>
      </c>
      <c r="F1355" s="14" t="s">
        <v>14582</v>
      </c>
      <c r="G1355" s="12">
        <v>2004</v>
      </c>
      <c r="H1355" s="12">
        <v>1</v>
      </c>
      <c r="I1355" s="14" t="s">
        <v>16025</v>
      </c>
      <c r="J1355" s="14" t="s">
        <v>16026</v>
      </c>
      <c r="K1355" s="12" t="s">
        <v>7972</v>
      </c>
      <c r="L1355" s="12" t="s">
        <v>15683</v>
      </c>
      <c r="M1355" s="12" t="s">
        <v>16027</v>
      </c>
    </row>
    <row r="1356" spans="1:13" ht="22.5" customHeight="1">
      <c r="A1356" s="12" t="s">
        <v>16029</v>
      </c>
      <c r="B1356" s="12" t="str" cm="1">
        <f t="array" ref="B1356">_xlfn.REGEXEXTRACT(J1356, "eid=([^&amp;]+)", 2)</f>
        <v>2-s2.0-84885039446</v>
      </c>
      <c r="C1356" s="13">
        <v>0</v>
      </c>
      <c r="D1356" s="12" t="s">
        <v>16030</v>
      </c>
      <c r="E1356" s="12">
        <v>2005</v>
      </c>
      <c r="F1356" s="14" t="s">
        <v>12942</v>
      </c>
      <c r="G1356" s="12">
        <v>181</v>
      </c>
      <c r="H1356" s="12" t="s">
        <v>7969</v>
      </c>
      <c r="I1356" s="14" t="s">
        <v>7969</v>
      </c>
      <c r="J1356" s="14" t="s">
        <v>16031</v>
      </c>
      <c r="K1356" s="12" t="s">
        <v>7972</v>
      </c>
      <c r="L1356" s="12" t="s">
        <v>7969</v>
      </c>
      <c r="M1356" s="12" t="s">
        <v>7969</v>
      </c>
    </row>
    <row r="1357" spans="1:13" ht="22.5" customHeight="1">
      <c r="A1357" s="12" t="s">
        <v>16033</v>
      </c>
      <c r="B1357" s="12" t="str" cm="1">
        <f t="array" ref="B1357">_xlfn.REGEXEXTRACT(J1357, "eid=([^&amp;]+)", 2)</f>
        <v>2-s2.0-0043284123</v>
      </c>
      <c r="C1357" s="13">
        <v>0</v>
      </c>
      <c r="D1357" s="12" t="s">
        <v>16034</v>
      </c>
      <c r="E1357" s="12">
        <v>2003</v>
      </c>
      <c r="F1357" s="14" t="s">
        <v>16035</v>
      </c>
      <c r="G1357" s="12">
        <v>26</v>
      </c>
      <c r="H1357" s="12">
        <v>3</v>
      </c>
      <c r="I1357" s="14" t="s">
        <v>16036</v>
      </c>
      <c r="J1357" s="14" t="s">
        <v>16037</v>
      </c>
      <c r="K1357" s="12" t="s">
        <v>7972</v>
      </c>
      <c r="L1357" s="12" t="s">
        <v>16038</v>
      </c>
      <c r="M1357" s="12" t="s">
        <v>16039</v>
      </c>
    </row>
    <row r="1358" spans="1:13" ht="22.5" customHeight="1">
      <c r="A1358" s="12" t="s">
        <v>16041</v>
      </c>
      <c r="B1358" s="12" t="str" cm="1">
        <f t="array" ref="B1358">_xlfn.REGEXEXTRACT(J1358, "eid=([^&amp;]+)", 2)</f>
        <v>2-s2.0-58849107282</v>
      </c>
      <c r="C1358" s="13">
        <v>0</v>
      </c>
      <c r="D1358" s="12" t="s">
        <v>16042</v>
      </c>
      <c r="E1358" s="12">
        <v>2009</v>
      </c>
      <c r="F1358" s="14" t="s">
        <v>16043</v>
      </c>
      <c r="G1358" s="12">
        <v>52</v>
      </c>
      <c r="H1358" s="12">
        <v>2</v>
      </c>
      <c r="I1358" s="14" t="s">
        <v>16044</v>
      </c>
      <c r="J1358" s="14" t="s">
        <v>16045</v>
      </c>
      <c r="K1358" s="12" t="s">
        <v>7972</v>
      </c>
      <c r="L1358" s="12" t="s">
        <v>7969</v>
      </c>
      <c r="M1358" s="12" t="s">
        <v>16046</v>
      </c>
    </row>
    <row r="1359" spans="1:13" ht="22.5" customHeight="1">
      <c r="A1359" s="12" t="s">
        <v>16048</v>
      </c>
      <c r="B1359" s="12" t="str" cm="1">
        <f t="array" ref="B1359">_xlfn.REGEXEXTRACT(J1359, "eid=([^&amp;]+)", 2)</f>
        <v>2-s2.0-84864555870</v>
      </c>
      <c r="C1359" s="13">
        <v>0</v>
      </c>
      <c r="D1359" s="12" t="s">
        <v>16049</v>
      </c>
      <c r="E1359" s="12">
        <v>2006</v>
      </c>
      <c r="F1359" s="14" t="s">
        <v>16050</v>
      </c>
      <c r="G1359" s="12" t="s">
        <v>7969</v>
      </c>
      <c r="H1359" s="12" t="s">
        <v>7969</v>
      </c>
      <c r="I1359" s="14" t="s">
        <v>16051</v>
      </c>
      <c r="J1359" s="14" t="s">
        <v>16052</v>
      </c>
      <c r="K1359" s="12" t="s">
        <v>7972</v>
      </c>
      <c r="L1359" s="12" t="s">
        <v>7969</v>
      </c>
      <c r="M1359" s="12" t="s">
        <v>7969</v>
      </c>
    </row>
    <row r="1360" spans="1:13" ht="22.5" customHeight="1">
      <c r="A1360" s="12" t="s">
        <v>16054</v>
      </c>
      <c r="B1360" s="12" t="str" cm="1">
        <f t="array" ref="B1360">_xlfn.REGEXEXTRACT(J1360, "eid=([^&amp;]+)", 2)</f>
        <v>2-s2.0-22944464761</v>
      </c>
      <c r="C1360" s="13">
        <v>0</v>
      </c>
      <c r="D1360" s="12" t="s">
        <v>16055</v>
      </c>
      <c r="E1360" s="12">
        <v>2005</v>
      </c>
      <c r="F1360" s="14" t="s">
        <v>16056</v>
      </c>
      <c r="G1360" s="12">
        <v>4</v>
      </c>
      <c r="H1360" s="12">
        <v>7</v>
      </c>
      <c r="I1360" s="14" t="s">
        <v>16057</v>
      </c>
      <c r="J1360" s="14" t="s">
        <v>16058</v>
      </c>
      <c r="K1360" s="12" t="s">
        <v>7972</v>
      </c>
      <c r="L1360" s="12" t="s">
        <v>7969</v>
      </c>
      <c r="M1360" s="12" t="s">
        <v>7969</v>
      </c>
    </row>
    <row r="1361" spans="1:13" ht="22.5" customHeight="1">
      <c r="A1361" s="12" t="s">
        <v>16060</v>
      </c>
      <c r="B1361" s="12" t="str" cm="1">
        <f t="array" ref="B1361">_xlfn.REGEXEXTRACT(J1361, "eid=([^&amp;]+)", 2)</f>
        <v>2-s2.0-84958034885</v>
      </c>
      <c r="C1361" s="13">
        <v>0</v>
      </c>
      <c r="D1361" s="12" t="s">
        <v>16061</v>
      </c>
      <c r="E1361" s="12">
        <v>2001</v>
      </c>
      <c r="F1361" s="14" t="s">
        <v>8831</v>
      </c>
      <c r="G1361" s="12">
        <v>2115</v>
      </c>
      <c r="H1361" s="12" t="s">
        <v>7969</v>
      </c>
      <c r="I1361" s="14" t="s">
        <v>7969</v>
      </c>
      <c r="J1361" s="14" t="s">
        <v>16062</v>
      </c>
      <c r="K1361" s="12" t="s">
        <v>7972</v>
      </c>
      <c r="L1361" s="12" t="s">
        <v>13352</v>
      </c>
      <c r="M1361" s="12" t="s">
        <v>7969</v>
      </c>
    </row>
    <row r="1362" spans="1:13" ht="22.5" customHeight="1">
      <c r="A1362" s="12" t="s">
        <v>16064</v>
      </c>
      <c r="B1362" s="12" t="str" cm="1">
        <f t="array" ref="B1362">_xlfn.REGEXEXTRACT(J1362, "eid=([^&amp;]+)", 2)</f>
        <v>2-s2.0-35348896680</v>
      </c>
      <c r="C1362" s="13">
        <v>0</v>
      </c>
      <c r="D1362" s="12" t="s">
        <v>16065</v>
      </c>
      <c r="E1362" s="12">
        <v>2007</v>
      </c>
      <c r="F1362" s="14" t="s">
        <v>16066</v>
      </c>
      <c r="G1362" s="12">
        <v>31</v>
      </c>
      <c r="H1362" s="12">
        <v>5</v>
      </c>
      <c r="I1362" s="14" t="s">
        <v>16067</v>
      </c>
      <c r="J1362" s="14" t="s">
        <v>16068</v>
      </c>
      <c r="K1362" s="12" t="s">
        <v>7972</v>
      </c>
      <c r="L1362" s="12" t="s">
        <v>7969</v>
      </c>
      <c r="M1362" s="12" t="s">
        <v>16069</v>
      </c>
    </row>
    <row r="1363" spans="1:13" ht="22.5" customHeight="1">
      <c r="A1363" s="12" t="s">
        <v>16071</v>
      </c>
      <c r="B1363" s="12" t="str" cm="1">
        <f t="array" ref="B1363">_xlfn.REGEXEXTRACT(J1363, "eid=([^&amp;]+)", 2)</f>
        <v>2-s2.0-84904430849</v>
      </c>
      <c r="C1363" s="13">
        <v>0</v>
      </c>
      <c r="D1363" s="12" t="s">
        <v>16072</v>
      </c>
      <c r="E1363" s="12">
        <v>2010</v>
      </c>
      <c r="F1363" s="14" t="s">
        <v>16073</v>
      </c>
      <c r="G1363" s="12" t="s">
        <v>7969</v>
      </c>
      <c r="H1363" s="12" t="s">
        <v>7969</v>
      </c>
      <c r="I1363" s="14" t="s">
        <v>16074</v>
      </c>
      <c r="J1363" s="14" t="s">
        <v>16075</v>
      </c>
      <c r="K1363" s="12" t="s">
        <v>7972</v>
      </c>
      <c r="L1363" s="12" t="s">
        <v>16076</v>
      </c>
      <c r="M1363" s="12" t="s">
        <v>7969</v>
      </c>
    </row>
    <row r="1364" spans="1:13" ht="22.5" customHeight="1">
      <c r="A1364" s="12" t="s">
        <v>16078</v>
      </c>
      <c r="B1364" s="12" t="str" cm="1">
        <f t="array" ref="B1364">_xlfn.REGEXEXTRACT(J1364, "eid=([^&amp;]+)", 2)</f>
        <v>2-s2.0-74749089012</v>
      </c>
      <c r="C1364" s="13">
        <v>0</v>
      </c>
      <c r="D1364" s="12" t="s">
        <v>16079</v>
      </c>
      <c r="E1364" s="12">
        <v>2003</v>
      </c>
      <c r="F1364" s="14" t="s">
        <v>16079</v>
      </c>
      <c r="G1364" s="12" t="s">
        <v>7969</v>
      </c>
      <c r="H1364" s="12" t="s">
        <v>7969</v>
      </c>
      <c r="I1364" s="14" t="s">
        <v>16080</v>
      </c>
      <c r="J1364" s="14" t="s">
        <v>16081</v>
      </c>
      <c r="K1364" s="12" t="s">
        <v>7972</v>
      </c>
      <c r="L1364" s="12" t="s">
        <v>8465</v>
      </c>
      <c r="M1364" s="12" t="s">
        <v>7969</v>
      </c>
    </row>
    <row r="1365" spans="1:13" ht="22.5" customHeight="1">
      <c r="A1365" s="12" t="s">
        <v>5134</v>
      </c>
      <c r="B1365" s="12" t="str" cm="1">
        <f t="array" ref="B1365">_xlfn.REGEXEXTRACT(J1365, "eid=([^&amp;]+)", 2)</f>
        <v>2-s2.0-0242456750</v>
      </c>
      <c r="C1365" s="13">
        <v>0</v>
      </c>
      <c r="D1365" s="12" t="s">
        <v>16082</v>
      </c>
      <c r="E1365" s="12">
        <v>2002</v>
      </c>
      <c r="F1365" s="14" t="s">
        <v>16083</v>
      </c>
      <c r="G1365" s="12" t="s">
        <v>7969</v>
      </c>
      <c r="H1365" s="12" t="s">
        <v>7969</v>
      </c>
      <c r="I1365" s="14" t="s">
        <v>16084</v>
      </c>
      <c r="J1365" s="14" t="s">
        <v>16085</v>
      </c>
      <c r="K1365" s="12" t="s">
        <v>7972</v>
      </c>
      <c r="L1365" s="12" t="s">
        <v>16086</v>
      </c>
    </row>
    <row r="1366" spans="1:13" ht="22.5" customHeight="1">
      <c r="A1366" s="12" t="s">
        <v>16088</v>
      </c>
      <c r="B1366" s="12" t="str" cm="1">
        <f t="array" ref="B1366">_xlfn.REGEXEXTRACT(J1366, "eid=([^&amp;]+)", 2)</f>
        <v>2-s2.0-84904263831</v>
      </c>
      <c r="C1366" s="13">
        <v>0</v>
      </c>
      <c r="D1366" s="12" t="s">
        <v>16089</v>
      </c>
      <c r="E1366" s="12">
        <v>2002</v>
      </c>
      <c r="F1366" s="14" t="s">
        <v>12942</v>
      </c>
      <c r="G1366" s="12">
        <v>65</v>
      </c>
      <c r="H1366" s="12" t="s">
        <v>7969</v>
      </c>
      <c r="I1366" s="14" t="s">
        <v>7969</v>
      </c>
      <c r="J1366" s="14" t="s">
        <v>16090</v>
      </c>
      <c r="K1366" s="12" t="s">
        <v>7972</v>
      </c>
      <c r="L1366" s="12" t="s">
        <v>13326</v>
      </c>
      <c r="M1366" s="12" t="s">
        <v>7969</v>
      </c>
    </row>
    <row r="1367" spans="1:13" ht="22.5" customHeight="1">
      <c r="A1367" s="12" t="s">
        <v>16092</v>
      </c>
      <c r="B1367" s="12" t="str" cm="1">
        <f t="array" ref="B1367">_xlfn.REGEXEXTRACT(J1367, "eid=([^&amp;]+)", 2)</f>
        <v>2-s2.0-33644928357</v>
      </c>
      <c r="C1367" s="13">
        <v>0</v>
      </c>
      <c r="D1367" s="12" t="s">
        <v>16093</v>
      </c>
      <c r="E1367" s="12">
        <v>2006</v>
      </c>
      <c r="F1367" s="14" t="s">
        <v>16094</v>
      </c>
      <c r="G1367" s="12">
        <v>22</v>
      </c>
      <c r="H1367" s="12">
        <v>1</v>
      </c>
      <c r="I1367" s="14" t="s">
        <v>16095</v>
      </c>
      <c r="J1367" s="14" t="s">
        <v>16096</v>
      </c>
      <c r="K1367" s="12" t="s">
        <v>7972</v>
      </c>
      <c r="L1367" s="12" t="s">
        <v>7969</v>
      </c>
      <c r="M1367" s="12" t="s">
        <v>7969</v>
      </c>
    </row>
    <row r="1368" spans="1:13" ht="22.5" customHeight="1">
      <c r="A1368" s="12" t="s">
        <v>16098</v>
      </c>
      <c r="B1368" s="12" t="str" cm="1">
        <f t="array" ref="B1368">_xlfn.REGEXEXTRACT(J1368, "eid=([^&amp;]+)", 2)</f>
        <v>2-s2.0-34347228655</v>
      </c>
      <c r="C1368" s="13">
        <v>0</v>
      </c>
      <c r="D1368" s="12" t="s">
        <v>16099</v>
      </c>
      <c r="E1368" s="12">
        <v>2007</v>
      </c>
      <c r="F1368" s="14" t="s">
        <v>14582</v>
      </c>
      <c r="G1368" s="12">
        <v>2007</v>
      </c>
      <c r="H1368" s="12">
        <v>6</v>
      </c>
      <c r="I1368" s="14" t="s">
        <v>16100</v>
      </c>
      <c r="J1368" s="14" t="s">
        <v>16101</v>
      </c>
      <c r="K1368" s="12" t="s">
        <v>7972</v>
      </c>
      <c r="L1368" s="12" t="s">
        <v>7969</v>
      </c>
      <c r="M1368" s="12" t="s">
        <v>16102</v>
      </c>
    </row>
    <row r="1369" spans="1:13" ht="22.5" customHeight="1">
      <c r="A1369" s="12" t="s">
        <v>16104</v>
      </c>
      <c r="B1369" s="12" t="str" cm="1">
        <f t="array" ref="B1369">_xlfn.REGEXEXTRACT(J1369, "eid=([^&amp;]+)", 2)</f>
        <v>2-s2.0-0029262472</v>
      </c>
      <c r="C1369" s="13">
        <v>0</v>
      </c>
      <c r="D1369" s="12" t="s">
        <v>16105</v>
      </c>
      <c r="E1369" s="12">
        <v>1995</v>
      </c>
      <c r="F1369" s="14" t="s">
        <v>16106</v>
      </c>
      <c r="G1369" s="12" t="s">
        <v>7969</v>
      </c>
      <c r="H1369" s="12" t="s">
        <v>7969</v>
      </c>
      <c r="I1369" s="14" t="s">
        <v>16107</v>
      </c>
      <c r="J1369" s="14" t="s">
        <v>16108</v>
      </c>
      <c r="K1369" s="12" t="s">
        <v>7972</v>
      </c>
      <c r="L1369" s="12" t="s">
        <v>16109</v>
      </c>
      <c r="M1369" s="12" t="s">
        <v>7969</v>
      </c>
    </row>
    <row r="1370" spans="1:13" ht="22.5" customHeight="1">
      <c r="A1370" s="12" t="s">
        <v>16111</v>
      </c>
      <c r="B1370" s="12" t="str" cm="1">
        <f t="array" ref="B1370">_xlfn.REGEXEXTRACT(J1370, "eid=([^&amp;]+)", 2)</f>
        <v>2-s2.0-84939034715</v>
      </c>
      <c r="C1370" s="13">
        <v>0</v>
      </c>
      <c r="D1370" s="12" t="s">
        <v>16112</v>
      </c>
      <c r="E1370" s="12">
        <v>1975</v>
      </c>
      <c r="F1370" s="14" t="s">
        <v>16113</v>
      </c>
      <c r="G1370" s="12" t="s">
        <v>7969</v>
      </c>
      <c r="H1370" s="12" t="s">
        <v>7969</v>
      </c>
      <c r="I1370" s="14" t="s">
        <v>16114</v>
      </c>
      <c r="J1370" s="14" t="s">
        <v>16115</v>
      </c>
      <c r="K1370" s="12" t="s">
        <v>7972</v>
      </c>
      <c r="L1370" s="12" t="s">
        <v>8190</v>
      </c>
    </row>
    <row r="1371" spans="1:13" ht="22.5" customHeight="1">
      <c r="A1371" s="12" t="s">
        <v>16117</v>
      </c>
      <c r="B1371" s="12" t="str" cm="1">
        <f t="array" ref="B1371">_xlfn.REGEXEXTRACT(J1371, "eid=([^&amp;]+)", 2)</f>
        <v>2-s2.0-84976682666</v>
      </c>
      <c r="C1371" s="13">
        <v>0</v>
      </c>
      <c r="D1371" s="12" t="s">
        <v>16118</v>
      </c>
      <c r="E1371" s="12">
        <v>1975</v>
      </c>
      <c r="F1371" s="14" t="s">
        <v>16119</v>
      </c>
      <c r="G1371" s="12">
        <v>10</v>
      </c>
      <c r="H1371" s="12">
        <v>6</v>
      </c>
      <c r="I1371" s="14" t="s">
        <v>16120</v>
      </c>
      <c r="J1371" s="14" t="s">
        <v>16121</v>
      </c>
      <c r="K1371" s="12" t="s">
        <v>7972</v>
      </c>
      <c r="L1371" s="12" t="s">
        <v>7969</v>
      </c>
      <c r="M1371" s="12" t="s">
        <v>16122</v>
      </c>
    </row>
    <row r="1372" spans="1:13" ht="22.5" customHeight="1">
      <c r="A1372" s="12" t="s">
        <v>16124</v>
      </c>
      <c r="B1372" s="12" t="str" cm="1">
        <f t="array" ref="B1372">_xlfn.REGEXEXTRACT(J1372, "eid=([^&amp;]+)", 2)</f>
        <v>2-s2.0-84949236112</v>
      </c>
      <c r="C1372" s="13">
        <v>0</v>
      </c>
      <c r="D1372" s="12" t="s">
        <v>16125</v>
      </c>
      <c r="E1372" s="12">
        <v>2001</v>
      </c>
      <c r="F1372" s="14" t="s">
        <v>16126</v>
      </c>
      <c r="G1372" s="12">
        <v>2001</v>
      </c>
      <c r="H1372" s="12" t="s">
        <v>7969</v>
      </c>
      <c r="I1372" s="14" t="s">
        <v>16127</v>
      </c>
      <c r="J1372" s="14" t="s">
        <v>16128</v>
      </c>
      <c r="K1372" s="12" t="s">
        <v>7972</v>
      </c>
      <c r="L1372" s="12" t="s">
        <v>8078</v>
      </c>
      <c r="M1372" s="12" t="s">
        <v>16129</v>
      </c>
    </row>
    <row r="1373" spans="1:13" ht="22.5" customHeight="1">
      <c r="A1373" s="12" t="s">
        <v>16131</v>
      </c>
      <c r="B1373" s="12" t="str" cm="1">
        <f t="array" ref="B1373">_xlfn.REGEXEXTRACT(J1373, "eid=([^&amp;]+)", 2)</f>
        <v>2-s2.0-84947230597</v>
      </c>
      <c r="C1373" s="13">
        <v>0</v>
      </c>
      <c r="D1373" s="12" t="s">
        <v>16132</v>
      </c>
      <c r="E1373" s="12">
        <v>2001</v>
      </c>
      <c r="F1373" s="14" t="s">
        <v>8831</v>
      </c>
      <c r="G1373" s="12">
        <v>2200</v>
      </c>
      <c r="H1373" s="12" t="s">
        <v>7969</v>
      </c>
      <c r="I1373" s="14" t="s">
        <v>7969</v>
      </c>
      <c r="J1373" s="14" t="s">
        <v>16133</v>
      </c>
      <c r="K1373" s="12" t="s">
        <v>7972</v>
      </c>
      <c r="L1373" s="12" t="s">
        <v>13352</v>
      </c>
      <c r="M1373" s="12" t="s">
        <v>7969</v>
      </c>
    </row>
    <row r="1374" spans="1:13" ht="22.5" customHeight="1">
      <c r="A1374" s="12" t="s">
        <v>16135</v>
      </c>
      <c r="B1374" s="12" t="str" cm="1">
        <f t="array" ref="B1374">_xlfn.REGEXEXTRACT(J1374, "eid=([^&amp;]+)", 2)</f>
        <v>2-s2.0-84957023530</v>
      </c>
      <c r="C1374" s="13">
        <v>0</v>
      </c>
      <c r="D1374" s="12" t="s">
        <v>16136</v>
      </c>
      <c r="E1374" s="12">
        <v>2000</v>
      </c>
      <c r="F1374" s="14" t="s">
        <v>8831</v>
      </c>
      <c r="G1374" s="12">
        <v>1858</v>
      </c>
      <c r="H1374" s="12" t="s">
        <v>7969</v>
      </c>
      <c r="I1374" s="14" t="s">
        <v>16137</v>
      </c>
      <c r="J1374" s="14" t="s">
        <v>16138</v>
      </c>
      <c r="K1374" s="12" t="s">
        <v>7972</v>
      </c>
      <c r="L1374" s="12" t="s">
        <v>13352</v>
      </c>
      <c r="M1374" s="12" t="s">
        <v>16139</v>
      </c>
    </row>
    <row r="1375" spans="1:13" ht="22.5" customHeight="1">
      <c r="A1375" s="12" t="s">
        <v>16141</v>
      </c>
      <c r="B1375" s="12" t="str" cm="1">
        <f t="array" ref="B1375">_xlfn.REGEXEXTRACT(J1375, "eid=([^&amp;]+)", 2)</f>
        <v>2-s2.0-81155140690</v>
      </c>
      <c r="C1375" s="13">
        <v>0</v>
      </c>
      <c r="D1375" s="12" t="s">
        <v>16142</v>
      </c>
      <c r="E1375" s="12">
        <v>2000</v>
      </c>
      <c r="F1375" s="14" t="s">
        <v>16126</v>
      </c>
      <c r="G1375" s="12">
        <v>2000</v>
      </c>
      <c r="H1375" s="12" t="s">
        <v>7969</v>
      </c>
      <c r="I1375" s="14" t="s">
        <v>16143</v>
      </c>
      <c r="J1375" s="14" t="s">
        <v>16144</v>
      </c>
      <c r="K1375" s="12" t="s">
        <v>7972</v>
      </c>
      <c r="L1375" s="12" t="s">
        <v>8078</v>
      </c>
      <c r="M1375" s="12" t="s">
        <v>16145</v>
      </c>
    </row>
    <row r="1376" spans="1:13" ht="22.5" customHeight="1">
      <c r="A1376" s="12" t="s">
        <v>16146</v>
      </c>
      <c r="B1376" s="12" t="str" cm="1">
        <f t="array" ref="B1376">_xlfn.REGEXEXTRACT(J1376, "eid=([^&amp;]+)", 2)</f>
        <v>2-s2.0-84949513306</v>
      </c>
      <c r="C1376" s="13">
        <v>0</v>
      </c>
      <c r="D1376" s="12" t="s">
        <v>16147</v>
      </c>
      <c r="E1376" s="12">
        <v>2000</v>
      </c>
      <c r="F1376" s="14" t="s">
        <v>16126</v>
      </c>
      <c r="G1376" s="12">
        <v>2000</v>
      </c>
      <c r="H1376" s="12" t="s">
        <v>7969</v>
      </c>
      <c r="I1376" s="14" t="s">
        <v>16148</v>
      </c>
      <c r="J1376" s="14" t="s">
        <v>16149</v>
      </c>
      <c r="K1376" s="12" t="s">
        <v>7972</v>
      </c>
      <c r="L1376" s="12" t="s">
        <v>8078</v>
      </c>
    </row>
    <row r="1377" spans="1:13" ht="22.5" customHeight="1">
      <c r="A1377" s="12" t="s">
        <v>16151</v>
      </c>
      <c r="B1377" s="12" t="str" cm="1">
        <f t="array" ref="B1377">_xlfn.REGEXEXTRACT(J1377, "eid=([^&amp;]+)", 2)</f>
        <v>2-s2.0-0030129161</v>
      </c>
      <c r="C1377" s="13">
        <v>0</v>
      </c>
      <c r="D1377" s="12" t="s">
        <v>16152</v>
      </c>
      <c r="E1377" s="12">
        <v>1996</v>
      </c>
      <c r="F1377" s="14" t="s">
        <v>9923</v>
      </c>
      <c r="G1377" s="12">
        <v>17</v>
      </c>
      <c r="H1377" s="12">
        <v>1</v>
      </c>
      <c r="I1377" s="14" t="s">
        <v>16153</v>
      </c>
      <c r="J1377" s="14" t="s">
        <v>16154</v>
      </c>
      <c r="K1377" s="12" t="s">
        <v>7972</v>
      </c>
      <c r="L1377" s="12" t="s">
        <v>8969</v>
      </c>
    </row>
    <row r="1378" spans="1:13" ht="22.5" customHeight="1">
      <c r="A1378" s="12" t="s">
        <v>16156</v>
      </c>
      <c r="B1378" s="12" t="str" cm="1">
        <f t="array" ref="B1378">_xlfn.REGEXEXTRACT(J1378, "eid=([^&amp;]+)", 2)</f>
        <v>2-s2.0-51149105210</v>
      </c>
      <c r="C1378" s="13">
        <v>0</v>
      </c>
      <c r="D1378" s="12" t="s">
        <v>16157</v>
      </c>
      <c r="E1378" s="12">
        <v>2001</v>
      </c>
      <c r="F1378" s="14" t="s">
        <v>15996</v>
      </c>
      <c r="G1378" s="12" t="s">
        <v>7969</v>
      </c>
      <c r="H1378" s="12" t="s">
        <v>7969</v>
      </c>
      <c r="I1378" s="14" t="s">
        <v>16158</v>
      </c>
      <c r="J1378" s="14" t="s">
        <v>16159</v>
      </c>
      <c r="K1378" s="12" t="s">
        <v>7972</v>
      </c>
      <c r="L1378" s="12" t="s">
        <v>8102</v>
      </c>
      <c r="M1378" s="12" t="s">
        <v>16160</v>
      </c>
    </row>
    <row r="1379" spans="1:13" ht="22.5" customHeight="1">
      <c r="A1379" s="12" t="s">
        <v>16162</v>
      </c>
      <c r="B1379" s="12" t="str" cm="1">
        <f t="array" ref="B1379">_xlfn.REGEXEXTRACT(J1379, "eid=([^&amp;]+)", 2)</f>
        <v>2-s2.0-85084163095</v>
      </c>
      <c r="C1379" s="13">
        <v>0</v>
      </c>
      <c r="D1379" s="12" t="s">
        <v>16163</v>
      </c>
      <c r="E1379" s="12">
        <v>1994</v>
      </c>
      <c r="F1379" s="14" t="s">
        <v>16164</v>
      </c>
      <c r="G1379" s="12" t="s">
        <v>7969</v>
      </c>
      <c r="H1379" s="12" t="s">
        <v>7969</v>
      </c>
      <c r="I1379" s="14" t="s">
        <v>16165</v>
      </c>
      <c r="J1379" s="14" t="s">
        <v>16166</v>
      </c>
      <c r="K1379" s="12" t="s">
        <v>7972</v>
      </c>
      <c r="L1379" s="12" t="s">
        <v>10473</v>
      </c>
      <c r="M1379" s="12" t="s">
        <v>7969</v>
      </c>
    </row>
    <row r="1380" spans="1:13" ht="22.5" customHeight="1">
      <c r="A1380" s="12" t="s">
        <v>16168</v>
      </c>
      <c r="B1380" s="12" t="str" cm="1">
        <f t="array" ref="B1380">_xlfn.REGEXEXTRACT(J1380, "eid=([^&amp;]+)", 2)</f>
        <v>2-s2.0-84951064371</v>
      </c>
      <c r="C1380" s="13">
        <v>0</v>
      </c>
      <c r="D1380" s="12" t="s">
        <v>16169</v>
      </c>
      <c r="E1380" s="12">
        <v>2000</v>
      </c>
      <c r="F1380" s="14" t="s">
        <v>16170</v>
      </c>
      <c r="G1380" s="12">
        <v>2000</v>
      </c>
      <c r="H1380" s="12" t="s">
        <v>7969</v>
      </c>
      <c r="I1380" s="14" t="s">
        <v>16171</v>
      </c>
      <c r="J1380" s="14" t="s">
        <v>16172</v>
      </c>
      <c r="K1380" s="12" t="s">
        <v>7972</v>
      </c>
      <c r="L1380" s="12" t="s">
        <v>8078</v>
      </c>
      <c r="M1380" s="12" t="s">
        <v>16173</v>
      </c>
    </row>
  </sheetData>
  <hyperlinks>
    <hyperlink ref="J2" r:id="rId1" xr:uid="{00000000-0004-0000-0B00-000000000000}"/>
  </hyperlinks>
  <pageMargins left="0.511811024" right="0.511811024" top="0.78740157499999996" bottom="0.78740157499999996" header="0.31496062000000002" footer="0.31496062000000002"/>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M1299"/>
  <sheetViews>
    <sheetView workbookViewId="0">
      <pane ySplit="1" topLeftCell="A2" activePane="bottomLeft" state="frozen"/>
      <selection pane="bottomLeft" activeCell="B3" sqref="B3"/>
    </sheetView>
  </sheetViews>
  <sheetFormatPr defaultColWidth="12.54296875" defaultRowHeight="15.75" customHeight="1"/>
  <cols>
    <col min="1" max="1" width="18.7265625" customWidth="1"/>
    <col min="2" max="3" width="25" customWidth="1"/>
    <col min="4" max="4" width="25.1796875" customWidth="1"/>
    <col min="6" max="6" width="32.54296875" customWidth="1"/>
    <col min="9" max="9" width="21.1796875" customWidth="1"/>
    <col min="10" max="10" width="44.453125" customWidth="1"/>
    <col min="11" max="11" width="15.1796875" customWidth="1"/>
    <col min="12" max="12" width="31.1796875" customWidth="1"/>
    <col min="13" max="13" width="12.7265625" customWidth="1"/>
  </cols>
  <sheetData>
    <row r="1" spans="1:13" ht="22.5" customHeight="1">
      <c r="A1" s="8" t="s">
        <v>4996</v>
      </c>
      <c r="B1" s="8" t="s">
        <v>36010</v>
      </c>
      <c r="C1" s="8" t="s">
        <v>7955</v>
      </c>
      <c r="D1" s="11" t="s">
        <v>7956</v>
      </c>
      <c r="E1" s="8" t="s">
        <v>0</v>
      </c>
      <c r="F1" s="8" t="s">
        <v>7957</v>
      </c>
      <c r="G1" s="8" t="s">
        <v>7958</v>
      </c>
      <c r="H1" s="8" t="s">
        <v>7959</v>
      </c>
      <c r="I1" s="11" t="s">
        <v>7960</v>
      </c>
      <c r="J1" s="11" t="s">
        <v>7961</v>
      </c>
      <c r="K1" s="8" t="s">
        <v>7962</v>
      </c>
      <c r="L1" s="8" t="s">
        <v>7963</v>
      </c>
      <c r="M1" s="9" t="s">
        <v>7964</v>
      </c>
    </row>
    <row r="2" spans="1:13" ht="22.5" customHeight="1">
      <c r="A2" s="12" t="s">
        <v>16175</v>
      </c>
      <c r="B2" s="12" t="str" cm="1">
        <f t="array" ref="B2">_xlfn.REGEXEXTRACT(J2, "eid=([^&amp;]+)", 2)</f>
        <v>2-s2.0-105003078140</v>
      </c>
      <c r="C2" s="13" t="s">
        <v>16176</v>
      </c>
      <c r="D2" s="14" t="s">
        <v>16177</v>
      </c>
      <c r="E2" s="12">
        <v>2025</v>
      </c>
      <c r="F2" s="12" t="s">
        <v>8282</v>
      </c>
      <c r="G2" s="12">
        <v>30</v>
      </c>
      <c r="H2" s="12">
        <v>3</v>
      </c>
      <c r="I2" s="14" t="s">
        <v>16178</v>
      </c>
      <c r="J2" s="14" t="s">
        <v>16179</v>
      </c>
      <c r="K2" s="12" t="s">
        <v>7972</v>
      </c>
      <c r="L2" s="12" t="s">
        <v>8285</v>
      </c>
      <c r="M2" s="12" t="s">
        <v>16180</v>
      </c>
    </row>
    <row r="3" spans="1:13" ht="22.5" customHeight="1">
      <c r="A3" s="12" t="s">
        <v>16182</v>
      </c>
      <c r="B3" s="12" t="str" cm="1">
        <f t="array" ref="B3">_xlfn.REGEXEXTRACT(J3, "eid=([^&amp;]+)", 2)</f>
        <v>2-s2.0-85214093644</v>
      </c>
      <c r="C3" s="13" t="s">
        <v>16176</v>
      </c>
      <c r="D3" s="14" t="s">
        <v>16183</v>
      </c>
      <c r="E3" s="12">
        <v>2025</v>
      </c>
      <c r="F3" s="12" t="s">
        <v>12045</v>
      </c>
      <c r="G3" s="12">
        <v>12</v>
      </c>
      <c r="H3" s="12">
        <v>1</v>
      </c>
      <c r="I3" s="14" t="s">
        <v>16184</v>
      </c>
      <c r="J3" s="14" t="s">
        <v>16185</v>
      </c>
      <c r="K3" s="12" t="s">
        <v>7972</v>
      </c>
      <c r="L3" s="12" t="s">
        <v>8064</v>
      </c>
      <c r="M3" s="12"/>
    </row>
    <row r="4" spans="1:13" ht="22.5" customHeight="1">
      <c r="A4" s="12" t="s">
        <v>16187</v>
      </c>
      <c r="B4" s="12" t="str" cm="1">
        <f t="array" ref="B4">_xlfn.REGEXEXTRACT(J4, "eid=([^&amp;]+)", 2)</f>
        <v>2-s2.0-85208093579</v>
      </c>
      <c r="C4" s="13" t="s">
        <v>16176</v>
      </c>
      <c r="D4" s="14" t="s">
        <v>16188</v>
      </c>
      <c r="E4" s="12">
        <v>2025</v>
      </c>
      <c r="F4" s="12" t="s">
        <v>7975</v>
      </c>
      <c r="G4" s="12">
        <v>28</v>
      </c>
      <c r="H4" s="12">
        <v>1</v>
      </c>
      <c r="I4" s="14" t="s">
        <v>16189</v>
      </c>
      <c r="J4" s="14" t="s">
        <v>16190</v>
      </c>
      <c r="K4" s="12" t="s">
        <v>7972</v>
      </c>
      <c r="L4" s="12" t="s">
        <v>7978</v>
      </c>
      <c r="M4" s="12" t="s">
        <v>16191</v>
      </c>
    </row>
    <row r="5" spans="1:13" ht="22.5" customHeight="1">
      <c r="A5" s="12" t="s">
        <v>16192</v>
      </c>
      <c r="B5" s="12" t="str" cm="1">
        <f t="array" ref="B5">_xlfn.REGEXEXTRACT(J5, "eid=([^&amp;]+)", 2)</f>
        <v>2-s2.0-105003231068</v>
      </c>
      <c r="C5" s="13" t="s">
        <v>16176</v>
      </c>
      <c r="D5" s="14" t="s">
        <v>237</v>
      </c>
      <c r="E5" s="12">
        <v>2025</v>
      </c>
      <c r="F5" s="12" t="s">
        <v>9567</v>
      </c>
      <c r="G5" s="12">
        <v>18</v>
      </c>
      <c r="H5" s="12">
        <v>3</v>
      </c>
      <c r="I5" s="14" t="s">
        <v>16193</v>
      </c>
      <c r="J5" s="14" t="s">
        <v>16194</v>
      </c>
      <c r="K5" s="12" t="s">
        <v>7972</v>
      </c>
      <c r="L5" s="12" t="s">
        <v>7978</v>
      </c>
      <c r="M5" s="12" t="s">
        <v>236</v>
      </c>
    </row>
    <row r="6" spans="1:13" ht="22.5" customHeight="1">
      <c r="A6" s="12" t="s">
        <v>16196</v>
      </c>
      <c r="B6" s="12" t="str" cm="1">
        <f t="array" ref="B6">_xlfn.REGEXEXTRACT(J6, "eid=([^&amp;]+)", 2)</f>
        <v>2-s2.0-85216282033</v>
      </c>
      <c r="C6" s="13" t="s">
        <v>16176</v>
      </c>
      <c r="D6" s="14" t="s">
        <v>16197</v>
      </c>
      <c r="E6" s="12">
        <v>2025</v>
      </c>
      <c r="F6" s="12" t="s">
        <v>8183</v>
      </c>
      <c r="G6" s="12">
        <v>5</v>
      </c>
      <c r="H6" s="12">
        <v>1</v>
      </c>
      <c r="I6" s="14" t="s">
        <v>16198</v>
      </c>
      <c r="J6" s="14" t="s">
        <v>16199</v>
      </c>
      <c r="K6" s="12" t="s">
        <v>7972</v>
      </c>
      <c r="L6" s="12" t="s">
        <v>8134</v>
      </c>
      <c r="M6" s="12"/>
    </row>
    <row r="7" spans="1:13" ht="22.5" customHeight="1">
      <c r="A7" s="12" t="s">
        <v>16201</v>
      </c>
      <c r="B7" s="12" t="str" cm="1">
        <f t="array" ref="B7">_xlfn.REGEXEXTRACT(J7, "eid=([^&amp;]+)", 2)</f>
        <v>2-s2.0-105002847922</v>
      </c>
      <c r="C7" s="13" t="s">
        <v>16176</v>
      </c>
      <c r="D7" s="14" t="s">
        <v>16202</v>
      </c>
      <c r="E7" s="12">
        <v>2025</v>
      </c>
      <c r="F7" s="12" t="s">
        <v>8491</v>
      </c>
      <c r="G7" s="12" t="s">
        <v>7969</v>
      </c>
      <c r="H7" s="12" t="s">
        <v>7969</v>
      </c>
      <c r="I7" s="14" t="s">
        <v>16203</v>
      </c>
      <c r="J7" s="14" t="s">
        <v>16204</v>
      </c>
      <c r="K7" s="12" t="s">
        <v>7972</v>
      </c>
      <c r="L7" s="12" t="s">
        <v>8102</v>
      </c>
      <c r="M7" s="12"/>
    </row>
    <row r="8" spans="1:13" ht="22.5" customHeight="1">
      <c r="A8" s="12" t="s">
        <v>16206</v>
      </c>
      <c r="B8" s="12" t="str" cm="1">
        <f t="array" ref="B8">_xlfn.REGEXEXTRACT(J8, "eid=([^&amp;]+)", 2)</f>
        <v>2-s2.0-105003156767</v>
      </c>
      <c r="C8" s="13" t="s">
        <v>16176</v>
      </c>
      <c r="D8" s="14" t="s">
        <v>16207</v>
      </c>
      <c r="E8" s="12">
        <v>2025</v>
      </c>
      <c r="F8" s="12" t="s">
        <v>16208</v>
      </c>
      <c r="G8" s="12">
        <v>6</v>
      </c>
      <c r="H8" s="12">
        <v>5</v>
      </c>
      <c r="I8" s="14" t="s">
        <v>16209</v>
      </c>
      <c r="J8" s="14" t="s">
        <v>16210</v>
      </c>
      <c r="K8" s="12" t="s">
        <v>7972</v>
      </c>
      <c r="L8" s="12" t="s">
        <v>7978</v>
      </c>
      <c r="M8" s="12" t="s">
        <v>16211</v>
      </c>
    </row>
    <row r="9" spans="1:13" ht="22.5" customHeight="1">
      <c r="A9" s="12" t="s">
        <v>16213</v>
      </c>
      <c r="B9" s="12" t="str" cm="1">
        <f t="array" ref="B9">_xlfn.REGEXEXTRACT(J9, "eid=([^&amp;]+)", 2)</f>
        <v>2-s2.0-85214521719</v>
      </c>
      <c r="C9" s="13" t="s">
        <v>16176</v>
      </c>
      <c r="D9" s="14" t="s">
        <v>16214</v>
      </c>
      <c r="E9" s="12">
        <v>2025</v>
      </c>
      <c r="F9" s="12" t="s">
        <v>8276</v>
      </c>
      <c r="G9" s="12">
        <v>25</v>
      </c>
      <c r="H9" s="12">
        <v>1</v>
      </c>
      <c r="I9" s="14" t="s">
        <v>16215</v>
      </c>
      <c r="J9" s="14" t="s">
        <v>16216</v>
      </c>
      <c r="K9" s="12" t="s">
        <v>7972</v>
      </c>
      <c r="L9" s="12" t="s">
        <v>8012</v>
      </c>
      <c r="M9" s="12"/>
    </row>
    <row r="10" spans="1:13" ht="22.5" customHeight="1">
      <c r="A10" s="12" t="s">
        <v>16218</v>
      </c>
      <c r="B10" s="12" t="str" cm="1">
        <f t="array" ref="B10">_xlfn.REGEXEXTRACT(J10, "eid=([^&amp;]+)", 2)</f>
        <v>2-s2.0-85214215761</v>
      </c>
      <c r="C10" s="13" t="s">
        <v>16176</v>
      </c>
      <c r="D10" s="14" t="s">
        <v>16219</v>
      </c>
      <c r="E10" s="12">
        <v>2025</v>
      </c>
      <c r="F10" s="12" t="s">
        <v>16220</v>
      </c>
      <c r="G10" s="12">
        <v>41</v>
      </c>
      <c r="H10" s="12" t="s">
        <v>7969</v>
      </c>
      <c r="I10" s="14" t="s">
        <v>16221</v>
      </c>
      <c r="J10" s="14" t="s">
        <v>16222</v>
      </c>
      <c r="K10" s="12" t="s">
        <v>7972</v>
      </c>
      <c r="L10" s="12" t="s">
        <v>8027</v>
      </c>
      <c r="M10" s="12"/>
    </row>
    <row r="11" spans="1:13" ht="22.5" customHeight="1">
      <c r="A11" s="12" t="s">
        <v>16224</v>
      </c>
      <c r="B11" s="12" t="str" cm="1">
        <f t="array" ref="B11">_xlfn.REGEXEXTRACT(J11, "eid=([^&amp;]+)", 2)</f>
        <v>2-s2.0-85211225219</v>
      </c>
      <c r="C11" s="13" t="s">
        <v>16176</v>
      </c>
      <c r="D11" s="14" t="s">
        <v>16225</v>
      </c>
      <c r="E11" s="12">
        <v>2025</v>
      </c>
      <c r="F11" s="12" t="s">
        <v>16226</v>
      </c>
      <c r="G11" s="12">
        <v>93</v>
      </c>
      <c r="H11" s="12" t="s">
        <v>7969</v>
      </c>
      <c r="I11" s="14" t="s">
        <v>16227</v>
      </c>
      <c r="J11" s="14" t="s">
        <v>16228</v>
      </c>
      <c r="K11" s="12" t="s">
        <v>7972</v>
      </c>
      <c r="L11" s="12" t="s">
        <v>7993</v>
      </c>
      <c r="M11" s="12" t="s">
        <v>16229</v>
      </c>
    </row>
    <row r="12" spans="1:13" ht="22.5" customHeight="1">
      <c r="A12" s="12" t="s">
        <v>16231</v>
      </c>
      <c r="B12" s="12" t="str" cm="1">
        <f t="array" ref="B12">_xlfn.REGEXEXTRACT(J12, "eid=([^&amp;]+)", 2)</f>
        <v>2-s2.0-85212960357</v>
      </c>
      <c r="C12" s="13" t="s">
        <v>16176</v>
      </c>
      <c r="D12" s="14" t="s">
        <v>16232</v>
      </c>
      <c r="E12" s="12">
        <v>2025</v>
      </c>
      <c r="F12" s="12" t="s">
        <v>8293</v>
      </c>
      <c r="G12" s="12">
        <v>89</v>
      </c>
      <c r="H12" s="12" t="s">
        <v>7969</v>
      </c>
      <c r="I12" s="14" t="s">
        <v>16233</v>
      </c>
      <c r="J12" s="14" t="s">
        <v>16234</v>
      </c>
      <c r="K12" s="12" t="s">
        <v>7972</v>
      </c>
      <c r="L12" s="12" t="s">
        <v>8027</v>
      </c>
      <c r="M12" s="12" t="s">
        <v>16235</v>
      </c>
    </row>
    <row r="13" spans="1:13" ht="22.5" customHeight="1">
      <c r="A13" s="12" t="s">
        <v>16237</v>
      </c>
      <c r="B13" s="12" t="str" cm="1">
        <f t="array" ref="B13">_xlfn.REGEXEXTRACT(J13, "eid=([^&amp;]+)", 2)</f>
        <v>2-s2.0-86000435560</v>
      </c>
      <c r="C13" s="13" t="s">
        <v>16176</v>
      </c>
      <c r="D13" s="14" t="s">
        <v>16238</v>
      </c>
      <c r="E13" s="12">
        <v>2025</v>
      </c>
      <c r="F13" s="12" t="s">
        <v>8392</v>
      </c>
      <c r="G13" s="12">
        <v>12</v>
      </c>
      <c r="H13" s="12">
        <v>6</v>
      </c>
      <c r="I13" s="14" t="s">
        <v>16239</v>
      </c>
      <c r="J13" s="14" t="s">
        <v>16240</v>
      </c>
      <c r="K13" s="12" t="s">
        <v>7972</v>
      </c>
      <c r="L13" s="12" t="s">
        <v>8102</v>
      </c>
      <c r="M13" s="12" t="s">
        <v>16241</v>
      </c>
    </row>
    <row r="14" spans="1:13" ht="22.5" customHeight="1">
      <c r="A14" s="12" t="s">
        <v>16243</v>
      </c>
      <c r="B14" s="12" t="str" cm="1">
        <f t="array" ref="B14">_xlfn.REGEXEXTRACT(J14, "eid=([^&amp;]+)", 2)</f>
        <v>2-s2.0-85216035424</v>
      </c>
      <c r="C14" s="13" t="s">
        <v>16176</v>
      </c>
      <c r="D14" s="14" t="s">
        <v>16244</v>
      </c>
      <c r="E14" s="12">
        <v>2025</v>
      </c>
      <c r="F14" s="12" t="s">
        <v>8392</v>
      </c>
      <c r="G14" s="12" t="s">
        <v>7969</v>
      </c>
      <c r="H14" s="12" t="s">
        <v>7969</v>
      </c>
      <c r="I14" s="14" t="s">
        <v>16245</v>
      </c>
      <c r="J14" s="14" t="s">
        <v>16246</v>
      </c>
      <c r="K14" s="12" t="s">
        <v>7972</v>
      </c>
      <c r="L14" s="12" t="s">
        <v>8102</v>
      </c>
      <c r="M14" s="12" t="s">
        <v>16247</v>
      </c>
    </row>
    <row r="15" spans="1:13" ht="22.5" customHeight="1">
      <c r="A15" s="12" t="s">
        <v>16249</v>
      </c>
      <c r="B15" s="12" t="str" cm="1">
        <f t="array" ref="B15">_xlfn.REGEXEXTRACT(J15, "eid=([^&amp;]+)", 2)</f>
        <v>2-s2.0-85214268576</v>
      </c>
      <c r="C15" s="13" t="s">
        <v>16176</v>
      </c>
      <c r="D15" s="14" t="s">
        <v>16250</v>
      </c>
      <c r="E15" s="12">
        <v>2025</v>
      </c>
      <c r="F15" s="12" t="s">
        <v>8308</v>
      </c>
      <c r="G15" s="12">
        <v>24</v>
      </c>
      <c r="H15" s="12">
        <v>1</v>
      </c>
      <c r="I15" s="14" t="s">
        <v>16251</v>
      </c>
      <c r="J15" s="14" t="s">
        <v>16252</v>
      </c>
      <c r="K15" s="12" t="s">
        <v>7972</v>
      </c>
      <c r="L15" s="12" t="s">
        <v>7985</v>
      </c>
      <c r="M15" s="12"/>
    </row>
    <row r="16" spans="1:13" ht="22.5" customHeight="1">
      <c r="A16" s="12" t="s">
        <v>16254</v>
      </c>
      <c r="B16" s="12" t="str" cm="1">
        <f t="array" ref="B16">_xlfn.REGEXEXTRACT(J16, "eid=([^&amp;]+)", 2)</f>
        <v>2-s2.0-105003260517</v>
      </c>
      <c r="C16" s="13" t="s">
        <v>16176</v>
      </c>
      <c r="D16" s="14" t="s">
        <v>16255</v>
      </c>
      <c r="E16" s="12">
        <v>2025</v>
      </c>
      <c r="F16" s="12" t="s">
        <v>16256</v>
      </c>
      <c r="G16" s="12" t="s">
        <v>7969</v>
      </c>
      <c r="H16" s="12" t="s">
        <v>7969</v>
      </c>
      <c r="I16" s="14" t="s">
        <v>16257</v>
      </c>
      <c r="J16" s="14" t="s">
        <v>16258</v>
      </c>
      <c r="K16" s="12" t="s">
        <v>7972</v>
      </c>
      <c r="L16" s="12" t="s">
        <v>8688</v>
      </c>
      <c r="M16" s="12" t="s">
        <v>16259</v>
      </c>
    </row>
    <row r="17" spans="1:13" ht="22.5" customHeight="1">
      <c r="A17" s="12" t="s">
        <v>16261</v>
      </c>
      <c r="B17" s="12" t="str" cm="1">
        <f t="array" ref="B17">_xlfn.REGEXEXTRACT(J17, "eid=([^&amp;]+)", 2)</f>
        <v>2-s2.0-85218470127</v>
      </c>
      <c r="C17" s="13" t="s">
        <v>16176</v>
      </c>
      <c r="D17" s="14" t="s">
        <v>16262</v>
      </c>
      <c r="E17" s="12">
        <v>2025</v>
      </c>
      <c r="F17" s="12" t="s">
        <v>12033</v>
      </c>
      <c r="G17" s="12">
        <v>16</v>
      </c>
      <c r="H17" s="12">
        <v>2</v>
      </c>
      <c r="I17" s="14" t="s">
        <v>16263</v>
      </c>
      <c r="J17" s="14" t="s">
        <v>16264</v>
      </c>
      <c r="K17" s="12" t="s">
        <v>7972</v>
      </c>
      <c r="L17" s="12" t="s">
        <v>8012</v>
      </c>
      <c r="M17" s="12"/>
    </row>
    <row r="18" spans="1:13" ht="22.5" customHeight="1">
      <c r="A18" s="12" t="s">
        <v>16266</v>
      </c>
      <c r="B18" s="12" t="str" cm="1">
        <f t="array" ref="B18">_xlfn.REGEXEXTRACT(J18, "eid=([^&amp;]+)", 2)</f>
        <v>2-s2.0-105002465398</v>
      </c>
      <c r="C18" s="13" t="s">
        <v>16176</v>
      </c>
      <c r="D18" s="14" t="s">
        <v>16267</v>
      </c>
      <c r="E18" s="12">
        <v>2025</v>
      </c>
      <c r="F18" s="12" t="s">
        <v>10691</v>
      </c>
      <c r="G18" s="12">
        <v>37</v>
      </c>
      <c r="H18" s="12">
        <v>9</v>
      </c>
      <c r="I18" s="14" t="s">
        <v>16268</v>
      </c>
      <c r="J18" s="14" t="s">
        <v>16269</v>
      </c>
      <c r="K18" s="12" t="s">
        <v>7972</v>
      </c>
      <c r="L18" s="12" t="s">
        <v>10694</v>
      </c>
      <c r="M18" s="12" t="s">
        <v>16270</v>
      </c>
    </row>
    <row r="19" spans="1:13" ht="22.5" customHeight="1">
      <c r="A19" s="12" t="s">
        <v>16272</v>
      </c>
      <c r="B19" s="12" t="str" cm="1">
        <f t="array" ref="B19">_xlfn.REGEXEXTRACT(J19, "eid=([^&amp;]+)", 2)</f>
        <v>2-s2.0-105003437179</v>
      </c>
      <c r="C19" s="13" t="s">
        <v>16176</v>
      </c>
      <c r="D19" s="14" t="s">
        <v>16273</v>
      </c>
      <c r="E19" s="12">
        <v>2025</v>
      </c>
      <c r="F19" s="12" t="s">
        <v>8491</v>
      </c>
      <c r="G19" s="12" t="s">
        <v>7969</v>
      </c>
      <c r="H19" s="12" t="s">
        <v>7969</v>
      </c>
      <c r="I19" s="14" t="s">
        <v>16274</v>
      </c>
      <c r="J19" s="14" t="s">
        <v>16275</v>
      </c>
      <c r="K19" s="12" t="s">
        <v>7972</v>
      </c>
      <c r="L19" s="12" t="s">
        <v>8102</v>
      </c>
      <c r="M19" s="12" t="s">
        <v>16276</v>
      </c>
    </row>
    <row r="20" spans="1:13" ht="22.5" customHeight="1">
      <c r="A20" s="12" t="s">
        <v>16277</v>
      </c>
      <c r="B20" s="12" t="str" cm="1">
        <f t="array" ref="B20">_xlfn.REGEXEXTRACT(J20, "eid=([^&amp;]+)", 2)</f>
        <v>2-s2.0-85218940578</v>
      </c>
      <c r="C20" s="13" t="s">
        <v>16176</v>
      </c>
      <c r="D20" s="14" t="s">
        <v>94</v>
      </c>
      <c r="E20" s="12">
        <v>2025</v>
      </c>
      <c r="F20" s="12" t="s">
        <v>16278</v>
      </c>
      <c r="G20" s="12">
        <v>18</v>
      </c>
      <c r="H20" s="12">
        <v>2</v>
      </c>
      <c r="I20" s="14" t="s">
        <v>16279</v>
      </c>
      <c r="J20" s="14" t="s">
        <v>16280</v>
      </c>
      <c r="K20" s="12" t="s">
        <v>7972</v>
      </c>
      <c r="L20" s="12" t="s">
        <v>8085</v>
      </c>
      <c r="M20" s="12" t="s">
        <v>93</v>
      </c>
    </row>
    <row r="21" spans="1:13" ht="22.5" customHeight="1">
      <c r="A21" s="12" t="s">
        <v>16282</v>
      </c>
      <c r="B21" s="12" t="str" cm="1">
        <f t="array" ref="B21">_xlfn.REGEXEXTRACT(J21, "eid=([^&amp;]+)", 2)</f>
        <v>2-s2.0-85217156333</v>
      </c>
      <c r="C21" s="13" t="s">
        <v>16176</v>
      </c>
      <c r="D21" s="14" t="s">
        <v>16283</v>
      </c>
      <c r="E21" s="12">
        <v>2025</v>
      </c>
      <c r="F21" s="12" t="s">
        <v>8043</v>
      </c>
      <c r="G21" s="12" t="s">
        <v>7969</v>
      </c>
      <c r="H21" s="12" t="s">
        <v>7969</v>
      </c>
      <c r="I21" s="14" t="s">
        <v>16284</v>
      </c>
      <c r="J21" s="14" t="s">
        <v>16285</v>
      </c>
      <c r="K21" s="12" t="s">
        <v>7972</v>
      </c>
      <c r="L21" s="12" t="s">
        <v>7978</v>
      </c>
      <c r="M21" s="12"/>
    </row>
    <row r="22" spans="1:13" ht="22.5" customHeight="1">
      <c r="A22" s="12" t="s">
        <v>16287</v>
      </c>
      <c r="B22" s="12" t="str" cm="1">
        <f t="array" ref="B22">_xlfn.REGEXEXTRACT(J22, "eid=([^&amp;]+)", 2)</f>
        <v>2-s2.0-85219627053</v>
      </c>
      <c r="C22" s="13" t="s">
        <v>16176</v>
      </c>
      <c r="D22" s="14" t="s">
        <v>16288</v>
      </c>
      <c r="E22" s="12">
        <v>2025</v>
      </c>
      <c r="F22" s="12" t="s">
        <v>16289</v>
      </c>
      <c r="G22" s="12">
        <v>30</v>
      </c>
      <c r="H22" s="12">
        <v>1</v>
      </c>
      <c r="I22" s="14" t="s">
        <v>16290</v>
      </c>
      <c r="J22" s="14" t="s">
        <v>16291</v>
      </c>
      <c r="K22" s="12" t="s">
        <v>7972</v>
      </c>
      <c r="L22" s="12" t="s">
        <v>16292</v>
      </c>
      <c r="M22" s="12"/>
    </row>
    <row r="23" spans="1:13" ht="22.5" customHeight="1">
      <c r="A23" s="12" t="s">
        <v>16294</v>
      </c>
      <c r="B23" s="12" t="str" cm="1">
        <f t="array" ref="B23">_xlfn.REGEXEXTRACT(J23, "eid=([^&amp;]+)", 2)</f>
        <v>2-s2.0-85215568348</v>
      </c>
      <c r="C23" s="13" t="s">
        <v>16176</v>
      </c>
      <c r="D23" s="14" t="s">
        <v>16295</v>
      </c>
      <c r="E23" s="12">
        <v>2025</v>
      </c>
      <c r="F23" s="12" t="s">
        <v>16296</v>
      </c>
      <c r="G23" s="12" t="s">
        <v>7969</v>
      </c>
      <c r="H23" s="12" t="s">
        <v>7969</v>
      </c>
      <c r="I23" s="14" t="s">
        <v>16297</v>
      </c>
      <c r="J23" s="14" t="s">
        <v>16298</v>
      </c>
      <c r="K23" s="12" t="s">
        <v>7972</v>
      </c>
      <c r="L23" s="12" t="s">
        <v>16299</v>
      </c>
      <c r="M23" s="12" t="s">
        <v>16300</v>
      </c>
    </row>
    <row r="24" spans="1:13" ht="22.5" customHeight="1">
      <c r="A24" s="12" t="s">
        <v>16302</v>
      </c>
      <c r="B24" s="12" t="str" cm="1">
        <f t="array" ref="B24">_xlfn.REGEXEXTRACT(J24, "eid=([^&amp;]+)", 2)</f>
        <v>2-s2.0-85214900097</v>
      </c>
      <c r="C24" s="13" t="s">
        <v>16176</v>
      </c>
      <c r="D24" s="14" t="s">
        <v>16303</v>
      </c>
      <c r="E24" s="12">
        <v>2025</v>
      </c>
      <c r="F24" s="12" t="s">
        <v>16304</v>
      </c>
      <c r="G24" s="12">
        <v>13</v>
      </c>
      <c r="H24" s="12">
        <v>1</v>
      </c>
      <c r="I24" s="14" t="s">
        <v>16305</v>
      </c>
      <c r="J24" s="14" t="s">
        <v>16306</v>
      </c>
      <c r="K24" s="12" t="s">
        <v>7972</v>
      </c>
      <c r="L24" s="12" t="s">
        <v>16307</v>
      </c>
      <c r="M24" s="12"/>
    </row>
    <row r="25" spans="1:13" ht="22.5" customHeight="1">
      <c r="A25" s="12" t="s">
        <v>16309</v>
      </c>
      <c r="B25" s="12" t="str" cm="1">
        <f t="array" ref="B25">_xlfn.REGEXEXTRACT(J25, "eid=([^&amp;]+)", 2)</f>
        <v>2-s2.0-85213940554</v>
      </c>
      <c r="C25" s="13" t="s">
        <v>16176</v>
      </c>
      <c r="D25" s="14" t="s">
        <v>16310</v>
      </c>
      <c r="E25" s="12">
        <v>2025</v>
      </c>
      <c r="F25" s="12" t="s">
        <v>8432</v>
      </c>
      <c r="G25" s="12">
        <v>268</v>
      </c>
      <c r="H25" s="12" t="s">
        <v>7969</v>
      </c>
      <c r="I25" s="14" t="s">
        <v>16311</v>
      </c>
      <c r="J25" s="14" t="s">
        <v>16312</v>
      </c>
      <c r="K25" s="12" t="s">
        <v>7972</v>
      </c>
      <c r="L25" s="12" t="s">
        <v>8027</v>
      </c>
      <c r="M25" s="12"/>
    </row>
    <row r="26" spans="1:13" ht="22.5" customHeight="1">
      <c r="A26" s="12" t="s">
        <v>16314</v>
      </c>
      <c r="B26" s="12" t="str" cm="1">
        <f t="array" ref="B26">_xlfn.REGEXEXTRACT(J26, "eid=([^&amp;]+)", 2)</f>
        <v>2-s2.0-86000574750</v>
      </c>
      <c r="C26" s="13" t="s">
        <v>16176</v>
      </c>
      <c r="D26" s="14" t="s">
        <v>16315</v>
      </c>
      <c r="E26" s="12">
        <v>2025</v>
      </c>
      <c r="F26" s="12" t="s">
        <v>8009</v>
      </c>
      <c r="G26" s="12">
        <v>14</v>
      </c>
      <c r="H26" s="12">
        <v>5</v>
      </c>
      <c r="I26" s="14" t="s">
        <v>16316</v>
      </c>
      <c r="J26" s="14" t="s">
        <v>16317</v>
      </c>
      <c r="K26" s="12" t="s">
        <v>7972</v>
      </c>
      <c r="L26" s="12" t="s">
        <v>8012</v>
      </c>
      <c r="M26" s="12"/>
    </row>
    <row r="27" spans="1:13" ht="22.5" customHeight="1">
      <c r="A27" s="12" t="s">
        <v>16319</v>
      </c>
      <c r="B27" s="12" t="str" cm="1">
        <f t="array" ref="B27">_xlfn.REGEXEXTRACT(J27, "eid=([^&amp;]+)", 2)</f>
        <v>2-s2.0-85216877202</v>
      </c>
      <c r="C27" s="13" t="s">
        <v>16176</v>
      </c>
      <c r="D27" s="14" t="s">
        <v>16320</v>
      </c>
      <c r="E27" s="12">
        <v>2025</v>
      </c>
      <c r="F27" s="12" t="s">
        <v>8261</v>
      </c>
      <c r="G27" s="12">
        <v>16</v>
      </c>
      <c r="H27" s="12">
        <v>1</v>
      </c>
      <c r="I27" s="14" t="s">
        <v>16321</v>
      </c>
      <c r="J27" s="14" t="s">
        <v>16322</v>
      </c>
      <c r="K27" s="12" t="s">
        <v>7972</v>
      </c>
      <c r="L27" s="12" t="s">
        <v>8264</v>
      </c>
      <c r="M27" s="12"/>
    </row>
    <row r="28" spans="1:13" ht="22.5" customHeight="1">
      <c r="A28" s="12" t="s">
        <v>16324</v>
      </c>
      <c r="B28" s="12" t="str" cm="1">
        <f t="array" ref="B28">_xlfn.REGEXEXTRACT(J28, "eid=([^&amp;]+)", 2)</f>
        <v>2-s2.0-85191306804</v>
      </c>
      <c r="C28" s="13" t="s">
        <v>16176</v>
      </c>
      <c r="D28" s="14" t="s">
        <v>16325</v>
      </c>
      <c r="E28" s="12">
        <v>2025</v>
      </c>
      <c r="F28" s="12" t="s">
        <v>12388</v>
      </c>
      <c r="G28" s="12">
        <v>22</v>
      </c>
      <c r="H28" s="12">
        <v>1</v>
      </c>
      <c r="I28" s="14" t="s">
        <v>16326</v>
      </c>
      <c r="J28" s="14" t="s">
        <v>16327</v>
      </c>
      <c r="K28" s="12" t="s">
        <v>7972</v>
      </c>
      <c r="L28" s="12" t="s">
        <v>8102</v>
      </c>
      <c r="M28" s="12" t="s">
        <v>16328</v>
      </c>
    </row>
    <row r="29" spans="1:13" ht="22.5" customHeight="1">
      <c r="A29" s="12" t="s">
        <v>16330</v>
      </c>
      <c r="B29" s="12" t="str" cm="1">
        <f t="array" ref="B29">_xlfn.REGEXEXTRACT(J29, "eid=([^&amp;]+)", 2)</f>
        <v>2-s2.0-85216788281</v>
      </c>
      <c r="C29" s="13" t="s">
        <v>16176</v>
      </c>
      <c r="D29" s="14" t="s">
        <v>16331</v>
      </c>
      <c r="E29" s="12">
        <v>2025</v>
      </c>
      <c r="F29" s="12" t="s">
        <v>10830</v>
      </c>
      <c r="G29" s="12">
        <v>20</v>
      </c>
      <c r="H29" s="12" t="s">
        <v>7969</v>
      </c>
      <c r="I29" s="14" t="s">
        <v>16332</v>
      </c>
      <c r="J29" s="14" t="s">
        <v>16333</v>
      </c>
      <c r="K29" s="12" t="s">
        <v>7972</v>
      </c>
      <c r="L29" s="12" t="s">
        <v>8102</v>
      </c>
      <c r="M29" s="12" t="s">
        <v>16334</v>
      </c>
    </row>
    <row r="30" spans="1:13" ht="22.5" customHeight="1">
      <c r="A30" s="12" t="s">
        <v>16336</v>
      </c>
      <c r="B30" s="12" t="str" cm="1">
        <f t="array" ref="B30">_xlfn.REGEXEXTRACT(J30, "eid=([^&amp;]+)", 2)</f>
        <v>2-s2.0-85218858162</v>
      </c>
      <c r="C30" s="13" t="s">
        <v>16176</v>
      </c>
      <c r="D30" s="14" t="s">
        <v>16337</v>
      </c>
      <c r="E30" s="12">
        <v>2025</v>
      </c>
      <c r="F30" s="12" t="s">
        <v>16338</v>
      </c>
      <c r="G30" s="12">
        <v>31</v>
      </c>
      <c r="H30" s="12" t="s">
        <v>7969</v>
      </c>
      <c r="I30" s="14" t="s">
        <v>16339</v>
      </c>
      <c r="J30" s="14" t="s">
        <v>16340</v>
      </c>
      <c r="K30" s="12" t="s">
        <v>7972</v>
      </c>
      <c r="L30" s="12" t="s">
        <v>7993</v>
      </c>
      <c r="M30" s="12"/>
    </row>
    <row r="31" spans="1:13" ht="22.5" customHeight="1">
      <c r="A31" s="12" t="s">
        <v>16342</v>
      </c>
      <c r="B31" s="12" t="str" cm="1">
        <f t="array" ref="B31">_xlfn.REGEXEXTRACT(J31, "eid=([^&amp;]+)", 2)</f>
        <v>2-s2.0-85211687833</v>
      </c>
      <c r="C31" s="13" t="s">
        <v>16176</v>
      </c>
      <c r="D31" s="14" t="s">
        <v>16343</v>
      </c>
      <c r="E31" s="12">
        <v>2025</v>
      </c>
      <c r="F31" s="12" t="s">
        <v>7975</v>
      </c>
      <c r="G31" s="12">
        <v>28</v>
      </c>
      <c r="H31" s="12">
        <v>2</v>
      </c>
      <c r="I31" s="14" t="s">
        <v>16344</v>
      </c>
      <c r="J31" s="14" t="s">
        <v>16345</v>
      </c>
      <c r="K31" s="12" t="s">
        <v>7972</v>
      </c>
      <c r="L31" s="12" t="s">
        <v>7978</v>
      </c>
      <c r="M31" s="12" t="s">
        <v>16346</v>
      </c>
    </row>
    <row r="32" spans="1:13" ht="22.5" customHeight="1">
      <c r="A32" s="12" t="s">
        <v>16348</v>
      </c>
      <c r="B32" s="12" t="str" cm="1">
        <f t="array" ref="B32">_xlfn.REGEXEXTRACT(J32, "eid=([^&amp;]+)", 2)</f>
        <v>2-s2.0-85207477928</v>
      </c>
      <c r="C32" s="13" t="s">
        <v>16176</v>
      </c>
      <c r="D32" s="14" t="s">
        <v>16349</v>
      </c>
      <c r="E32" s="12">
        <v>2025</v>
      </c>
      <c r="F32" s="12" t="s">
        <v>7975</v>
      </c>
      <c r="G32" s="12">
        <v>28</v>
      </c>
      <c r="H32" s="12">
        <v>1</v>
      </c>
      <c r="I32" s="14" t="s">
        <v>16350</v>
      </c>
      <c r="J32" s="14" t="s">
        <v>16351</v>
      </c>
      <c r="K32" s="12" t="s">
        <v>7972</v>
      </c>
      <c r="L32" s="12" t="s">
        <v>7978</v>
      </c>
      <c r="M32" s="12" t="s">
        <v>16352</v>
      </c>
    </row>
    <row r="33" spans="1:13" ht="22.5" customHeight="1">
      <c r="A33" s="12" t="s">
        <v>16354</v>
      </c>
      <c r="B33" s="12" t="str" cm="1">
        <f t="array" ref="B33">_xlfn.REGEXEXTRACT(J33, "eid=([^&amp;]+)", 2)</f>
        <v>2-s2.0-85219644394</v>
      </c>
      <c r="C33" s="13" t="s">
        <v>16176</v>
      </c>
      <c r="D33" s="14" t="s">
        <v>16355</v>
      </c>
      <c r="E33" s="12">
        <v>2025</v>
      </c>
      <c r="F33" s="12" t="s">
        <v>16356</v>
      </c>
      <c r="G33" s="12">
        <v>19</v>
      </c>
      <c r="H33" s="12">
        <v>1</v>
      </c>
      <c r="I33" s="14" t="s">
        <v>16357</v>
      </c>
      <c r="J33" s="14" t="s">
        <v>16358</v>
      </c>
      <c r="K33" s="12" t="s">
        <v>7972</v>
      </c>
      <c r="L33" s="12" t="s">
        <v>8134</v>
      </c>
      <c r="M33" s="12"/>
    </row>
    <row r="34" spans="1:13" ht="22.5" customHeight="1">
      <c r="A34" s="12" t="s">
        <v>16360</v>
      </c>
      <c r="B34" s="12" t="str" cm="1">
        <f t="array" ref="B34">_xlfn.REGEXEXTRACT(J34, "eid=([^&amp;]+)", 2)</f>
        <v>2-s2.0-105001162004</v>
      </c>
      <c r="C34" s="13" t="s">
        <v>16176</v>
      </c>
      <c r="D34" s="14" t="s">
        <v>16361</v>
      </c>
      <c r="E34" s="12">
        <v>2025</v>
      </c>
      <c r="F34" s="12" t="s">
        <v>16362</v>
      </c>
      <c r="G34" s="12">
        <v>8</v>
      </c>
      <c r="H34" s="12">
        <v>1</v>
      </c>
      <c r="I34" s="14" t="s">
        <v>16363</v>
      </c>
      <c r="J34" s="14" t="s">
        <v>16364</v>
      </c>
      <c r="K34" s="12" t="s">
        <v>7972</v>
      </c>
      <c r="L34" s="12" t="s">
        <v>8012</v>
      </c>
      <c r="M34" s="12"/>
    </row>
    <row r="35" spans="1:13" ht="22.5" customHeight="1">
      <c r="A35" s="12" t="s">
        <v>16366</v>
      </c>
      <c r="B35" s="12" t="str" cm="1">
        <f t="array" ref="B35">_xlfn.REGEXEXTRACT(J35, "eid=([^&amp;]+)", 2)</f>
        <v>2-s2.0-85218439451</v>
      </c>
      <c r="C35" s="13" t="s">
        <v>16176</v>
      </c>
      <c r="D35" s="14" t="s">
        <v>16367</v>
      </c>
      <c r="E35" s="12">
        <v>2025</v>
      </c>
      <c r="F35" s="12" t="s">
        <v>8055</v>
      </c>
      <c r="G35" s="12">
        <v>2265</v>
      </c>
      <c r="H35" s="12" t="s">
        <v>7969</v>
      </c>
      <c r="I35" s="14" t="s">
        <v>16368</v>
      </c>
      <c r="J35" s="14" t="s">
        <v>16369</v>
      </c>
      <c r="K35" s="12" t="s">
        <v>7972</v>
      </c>
      <c r="L35" s="12" t="s">
        <v>7985</v>
      </c>
      <c r="M35" s="12" t="s">
        <v>16370</v>
      </c>
    </row>
    <row r="36" spans="1:13" ht="22.5" customHeight="1">
      <c r="A36" s="12" t="s">
        <v>16372</v>
      </c>
      <c r="B36" s="12" t="str" cm="1">
        <f t="array" ref="B36">_xlfn.REGEXEXTRACT(J36, "eid=([^&amp;]+)", 2)</f>
        <v>2-s2.0-105001126509</v>
      </c>
      <c r="C36" s="13" t="s">
        <v>16176</v>
      </c>
      <c r="D36" s="14" t="s">
        <v>16373</v>
      </c>
      <c r="E36" s="12">
        <v>2025</v>
      </c>
      <c r="F36" s="12" t="s">
        <v>8009</v>
      </c>
      <c r="G36" s="12">
        <v>14</v>
      </c>
      <c r="H36" s="12">
        <v>6</v>
      </c>
      <c r="I36" s="14" t="s">
        <v>16374</v>
      </c>
      <c r="J36" s="14" t="s">
        <v>16375</v>
      </c>
      <c r="K36" s="12" t="s">
        <v>7972</v>
      </c>
      <c r="L36" s="12" t="s">
        <v>8012</v>
      </c>
      <c r="M36" s="12"/>
    </row>
    <row r="37" spans="1:13" ht="22.5" customHeight="1">
      <c r="A37" s="12" t="s">
        <v>16377</v>
      </c>
      <c r="B37" s="12" t="str" cm="1">
        <f t="array" ref="B37">_xlfn.REGEXEXTRACT(J37, "eid=([^&amp;]+)", 2)</f>
        <v>2-s2.0-105003419902</v>
      </c>
      <c r="C37" s="13" t="s">
        <v>16176</v>
      </c>
      <c r="D37" s="14" t="s">
        <v>16378</v>
      </c>
      <c r="E37" s="12">
        <v>2025</v>
      </c>
      <c r="F37" s="12" t="s">
        <v>16379</v>
      </c>
      <c r="G37" s="12">
        <v>640</v>
      </c>
      <c r="H37" s="12">
        <v>8059</v>
      </c>
      <c r="I37" s="14" t="s">
        <v>16380</v>
      </c>
      <c r="J37" s="14" t="s">
        <v>16381</v>
      </c>
      <c r="K37" s="12" t="s">
        <v>7972</v>
      </c>
      <c r="L37" s="12" t="s">
        <v>16382</v>
      </c>
      <c r="M37" s="12" t="s">
        <v>16383</v>
      </c>
    </row>
    <row r="38" spans="1:13" ht="22.5" customHeight="1">
      <c r="A38" s="12" t="s">
        <v>16384</v>
      </c>
      <c r="B38" s="12" t="e" cm="1" vm="1">
        <f t="array" ref="B38">_xlfn.REGEXEXTRACT(J38, "eid=([^&amp;]+)", 2)</f>
        <v>#N/A</v>
      </c>
      <c r="C38" s="13" t="s">
        <v>16176</v>
      </c>
      <c r="D38" s="14" t="s">
        <v>16385</v>
      </c>
      <c r="E38" s="12"/>
      <c r="F38" s="12"/>
      <c r="G38" s="12"/>
      <c r="H38" s="12"/>
      <c r="I38" s="14"/>
      <c r="J38" s="14"/>
      <c r="K38" s="12"/>
      <c r="L38" s="12"/>
      <c r="M38" s="12"/>
    </row>
    <row r="39" spans="1:13" ht="22.5" customHeight="1">
      <c r="A39" s="12" t="s">
        <v>16386</v>
      </c>
      <c r="B39" s="12" t="str" cm="1">
        <f t="array" ref="B39">_xlfn.REGEXEXTRACT(J39, "eid=([^&amp;]+)", 2)</f>
        <v>2-s2.0-85215302462</v>
      </c>
      <c r="C39" s="13" t="s">
        <v>16176</v>
      </c>
      <c r="D39" s="14" t="s">
        <v>131</v>
      </c>
      <c r="E39" s="12">
        <v>2025</v>
      </c>
      <c r="F39" s="12" t="s">
        <v>16387</v>
      </c>
      <c r="G39" s="12" t="s">
        <v>7969</v>
      </c>
      <c r="H39" s="12" t="s">
        <v>7969</v>
      </c>
      <c r="I39" s="14" t="s">
        <v>16388</v>
      </c>
      <c r="J39" s="14" t="s">
        <v>16389</v>
      </c>
      <c r="K39" s="12" t="s">
        <v>7972</v>
      </c>
      <c r="L39" s="12" t="s">
        <v>8688</v>
      </c>
      <c r="M39" s="12" t="s">
        <v>130</v>
      </c>
    </row>
    <row r="40" spans="1:13" ht="22.5" customHeight="1">
      <c r="A40" s="12" t="s">
        <v>16391</v>
      </c>
      <c r="B40" s="12" t="str" cm="1">
        <f t="array" ref="B40">_xlfn.REGEXEXTRACT(J40, "eid=([^&amp;]+)", 2)</f>
        <v>2-s2.0-85219662477</v>
      </c>
      <c r="C40" s="13" t="s">
        <v>16176</v>
      </c>
      <c r="D40" s="14" t="s">
        <v>16392</v>
      </c>
      <c r="E40" s="12">
        <v>2025</v>
      </c>
      <c r="F40" s="12" t="s">
        <v>16393</v>
      </c>
      <c r="G40" s="12">
        <v>14</v>
      </c>
      <c r="H40" s="12">
        <v>1</v>
      </c>
      <c r="I40" s="14" t="s">
        <v>16394</v>
      </c>
      <c r="J40" s="14" t="s">
        <v>16395</v>
      </c>
      <c r="K40" s="12" t="s">
        <v>7972</v>
      </c>
      <c r="L40" s="12" t="s">
        <v>16396</v>
      </c>
      <c r="M40" s="12" t="s">
        <v>7969</v>
      </c>
    </row>
    <row r="41" spans="1:13" ht="22.5" customHeight="1">
      <c r="A41" s="12" t="s">
        <v>16398</v>
      </c>
      <c r="B41" s="12" t="str" cm="1">
        <f t="array" ref="B41">_xlfn.REGEXEXTRACT(J41, "eid=([^&amp;]+)", 2)</f>
        <v>2-s2.0-85217433135</v>
      </c>
      <c r="C41" s="13" t="s">
        <v>16176</v>
      </c>
      <c r="D41" s="14" t="s">
        <v>16399</v>
      </c>
      <c r="E41" s="12">
        <v>2025</v>
      </c>
      <c r="F41" s="12" t="s">
        <v>8293</v>
      </c>
      <c r="G41" s="12">
        <v>89</v>
      </c>
      <c r="H41" s="12" t="s">
        <v>7969</v>
      </c>
      <c r="I41" s="14" t="s">
        <v>16400</v>
      </c>
      <c r="J41" s="14" t="s">
        <v>16401</v>
      </c>
      <c r="K41" s="12" t="s">
        <v>7972</v>
      </c>
      <c r="L41" s="12" t="s">
        <v>8027</v>
      </c>
      <c r="M41" s="12" t="s">
        <v>16402</v>
      </c>
    </row>
    <row r="42" spans="1:13" ht="22.5" customHeight="1">
      <c r="A42" s="12" t="s">
        <v>16404</v>
      </c>
      <c r="B42" s="12" t="str" cm="1">
        <f t="array" ref="B42">_xlfn.REGEXEXTRACT(J42, "eid=([^&amp;]+)", 2)</f>
        <v>2-s2.0-85217647395</v>
      </c>
      <c r="C42" s="13" t="s">
        <v>16176</v>
      </c>
      <c r="D42" s="14" t="s">
        <v>16405</v>
      </c>
      <c r="E42" s="12">
        <v>2025</v>
      </c>
      <c r="F42" s="12" t="s">
        <v>16406</v>
      </c>
      <c r="G42" s="12" t="s">
        <v>7969</v>
      </c>
      <c r="H42" s="12" t="s">
        <v>7969</v>
      </c>
      <c r="I42" s="14" t="s">
        <v>16407</v>
      </c>
      <c r="J42" s="14" t="s">
        <v>16408</v>
      </c>
      <c r="K42" s="12" t="s">
        <v>7972</v>
      </c>
      <c r="L42" s="12" t="s">
        <v>8102</v>
      </c>
      <c r="M42" s="12" t="s">
        <v>16409</v>
      </c>
    </row>
    <row r="43" spans="1:13" ht="22.5" customHeight="1">
      <c r="A43" s="12" t="s">
        <v>16411</v>
      </c>
      <c r="B43" s="12" t="str" cm="1">
        <f t="array" ref="B43">_xlfn.REGEXEXTRACT(J43, "eid=([^&amp;]+)", 2)</f>
        <v>2-s2.0-105000751760</v>
      </c>
      <c r="C43" s="13" t="s">
        <v>16176</v>
      </c>
      <c r="D43" s="14" t="s">
        <v>16412</v>
      </c>
      <c r="E43" s="12">
        <v>2025</v>
      </c>
      <c r="F43" s="12" t="s">
        <v>16413</v>
      </c>
      <c r="G43" s="12">
        <v>235</v>
      </c>
      <c r="H43" s="12" t="s">
        <v>7969</v>
      </c>
      <c r="I43" s="14" t="s">
        <v>16414</v>
      </c>
      <c r="J43" s="14" t="s">
        <v>16415</v>
      </c>
      <c r="K43" s="12" t="s">
        <v>7972</v>
      </c>
      <c r="L43" s="12" t="s">
        <v>8027</v>
      </c>
      <c r="M43" s="12" t="s">
        <v>16416</v>
      </c>
    </row>
    <row r="44" spans="1:13" ht="22.5" customHeight="1">
      <c r="A44" s="12" t="s">
        <v>16418</v>
      </c>
      <c r="B44" s="12" t="str" cm="1">
        <f t="array" ref="B44">_xlfn.REGEXEXTRACT(J44, "eid=([^&amp;]+)", 2)</f>
        <v>2-s2.0-85140630973</v>
      </c>
      <c r="C44" s="13" t="s">
        <v>16176</v>
      </c>
      <c r="D44" s="14" t="s">
        <v>16419</v>
      </c>
      <c r="E44" s="12">
        <v>2025</v>
      </c>
      <c r="F44" s="12" t="s">
        <v>16420</v>
      </c>
      <c r="G44" s="12">
        <v>25</v>
      </c>
      <c r="H44" s="12">
        <v>2</v>
      </c>
      <c r="I44" s="14" t="s">
        <v>16421</v>
      </c>
      <c r="J44" s="14" t="s">
        <v>16422</v>
      </c>
      <c r="K44" s="12" t="s">
        <v>7972</v>
      </c>
      <c r="L44" s="12" t="s">
        <v>7978</v>
      </c>
      <c r="M44" s="12" t="s">
        <v>16423</v>
      </c>
    </row>
    <row r="45" spans="1:13" ht="22.5" customHeight="1">
      <c r="A45" s="12" t="s">
        <v>16425</v>
      </c>
      <c r="B45" s="12" t="str" cm="1">
        <f t="array" ref="B45">_xlfn.REGEXEXTRACT(J45, "eid=([^&amp;]+)", 2)</f>
        <v>2-s2.0-85219654210</v>
      </c>
      <c r="C45" s="13" t="s">
        <v>16176</v>
      </c>
      <c r="D45" s="14" t="s">
        <v>16426</v>
      </c>
      <c r="E45" s="12">
        <v>2025</v>
      </c>
      <c r="F45" s="12" t="s">
        <v>9387</v>
      </c>
      <c r="G45" s="12">
        <v>14</v>
      </c>
      <c r="H45" s="12">
        <v>1</v>
      </c>
      <c r="I45" s="14" t="s">
        <v>16427</v>
      </c>
      <c r="J45" s="14" t="s">
        <v>16428</v>
      </c>
      <c r="K45" s="12" t="s">
        <v>7972</v>
      </c>
      <c r="L45" s="12" t="s">
        <v>9390</v>
      </c>
      <c r="M45" s="12"/>
    </row>
    <row r="46" spans="1:13" ht="22.5" customHeight="1">
      <c r="A46" s="12" t="s">
        <v>16430</v>
      </c>
      <c r="B46" s="12" t="str" cm="1">
        <f t="array" ref="B46">_xlfn.REGEXEXTRACT(J46, "eid=([^&amp;]+)", 2)</f>
        <v>2-s2.0-85216301801</v>
      </c>
      <c r="C46" s="13" t="s">
        <v>16176</v>
      </c>
      <c r="D46" s="14" t="s">
        <v>16431</v>
      </c>
      <c r="E46" s="12">
        <v>2025</v>
      </c>
      <c r="F46" s="12" t="s">
        <v>9376</v>
      </c>
      <c r="G46" s="12">
        <v>11</v>
      </c>
      <c r="H46" s="12" t="s">
        <v>7969</v>
      </c>
      <c r="I46" s="14" t="s">
        <v>16432</v>
      </c>
      <c r="J46" s="14" t="s">
        <v>16433</v>
      </c>
      <c r="K46" s="12" t="s">
        <v>7972</v>
      </c>
      <c r="L46" s="12" t="s">
        <v>9379</v>
      </c>
      <c r="M46" s="12"/>
    </row>
    <row r="47" spans="1:13" ht="22.5" customHeight="1">
      <c r="A47" s="12" t="s">
        <v>16435</v>
      </c>
      <c r="B47" s="12" t="str" cm="1">
        <f t="array" ref="B47">_xlfn.REGEXEXTRACT(J47, "eid=([^&amp;]+)", 2)</f>
        <v>2-s2.0-85218833577</v>
      </c>
      <c r="C47" s="13" t="s">
        <v>16176</v>
      </c>
      <c r="D47" s="14" t="s">
        <v>16436</v>
      </c>
      <c r="E47" s="12">
        <v>2025</v>
      </c>
      <c r="F47" s="12" t="s">
        <v>8192</v>
      </c>
      <c r="G47" s="12">
        <v>49</v>
      </c>
      <c r="H47" s="12">
        <v>1</v>
      </c>
      <c r="I47" s="14" t="s">
        <v>16437</v>
      </c>
      <c r="J47" s="14" t="s">
        <v>16438</v>
      </c>
      <c r="K47" s="12" t="s">
        <v>7972</v>
      </c>
      <c r="L47" s="12" t="s">
        <v>7978</v>
      </c>
      <c r="M47" s="12" t="s">
        <v>16439</v>
      </c>
    </row>
    <row r="48" spans="1:13" ht="22.5" customHeight="1">
      <c r="A48" s="12" t="s">
        <v>16441</v>
      </c>
      <c r="B48" s="12" t="str" cm="1">
        <f t="array" ref="B48">_xlfn.REGEXEXTRACT(J48, "eid=([^&amp;]+)", 2)</f>
        <v>2-s2.0-85207661793</v>
      </c>
      <c r="C48" s="13" t="s">
        <v>16176</v>
      </c>
      <c r="D48" s="14" t="s">
        <v>16442</v>
      </c>
      <c r="E48" s="12">
        <v>2025</v>
      </c>
      <c r="F48" s="12" t="s">
        <v>12218</v>
      </c>
      <c r="G48" s="12">
        <v>164</v>
      </c>
      <c r="H48" s="12" t="s">
        <v>7969</v>
      </c>
      <c r="I48" s="14" t="s">
        <v>16443</v>
      </c>
      <c r="J48" s="14" t="s">
        <v>16444</v>
      </c>
      <c r="K48" s="12" t="s">
        <v>7972</v>
      </c>
      <c r="L48" s="12" t="s">
        <v>7993</v>
      </c>
      <c r="M48" s="12" t="s">
        <v>16445</v>
      </c>
    </row>
    <row r="49" spans="1:13" ht="22.5" customHeight="1">
      <c r="A49" s="12" t="s">
        <v>16447</v>
      </c>
      <c r="B49" s="12" t="str" cm="1">
        <f t="array" ref="B49">_xlfn.REGEXEXTRACT(J49, "eid=([^&amp;]+)", 2)</f>
        <v>2-s2.0-85217200577</v>
      </c>
      <c r="C49" s="13" t="s">
        <v>16176</v>
      </c>
      <c r="D49" s="14" t="s">
        <v>16448</v>
      </c>
      <c r="E49" s="12">
        <v>2025</v>
      </c>
      <c r="F49" s="12" t="s">
        <v>8293</v>
      </c>
      <c r="G49" s="12">
        <v>89</v>
      </c>
      <c r="H49" s="12" t="s">
        <v>7969</v>
      </c>
      <c r="I49" s="14" t="s">
        <v>16449</v>
      </c>
      <c r="J49" s="14" t="s">
        <v>16450</v>
      </c>
      <c r="K49" s="12" t="s">
        <v>7972</v>
      </c>
      <c r="L49" s="12" t="s">
        <v>8027</v>
      </c>
      <c r="M49" s="12" t="s">
        <v>16451</v>
      </c>
    </row>
    <row r="50" spans="1:13" ht="22.5" customHeight="1">
      <c r="A50" s="12" t="s">
        <v>16453</v>
      </c>
      <c r="B50" s="12" t="str" cm="1">
        <f t="array" ref="B50">_xlfn.REGEXEXTRACT(J50, "eid=([^&amp;]+)", 2)</f>
        <v>2-s2.0-85219210185</v>
      </c>
      <c r="C50" s="13" t="s">
        <v>16176</v>
      </c>
      <c r="D50" s="14" t="s">
        <v>16454</v>
      </c>
      <c r="E50" s="12">
        <v>2025</v>
      </c>
      <c r="F50" s="12" t="s">
        <v>9732</v>
      </c>
      <c r="G50" s="12">
        <v>598</v>
      </c>
      <c r="H50" s="12" t="s">
        <v>7969</v>
      </c>
      <c r="I50" s="14" t="s">
        <v>7969</v>
      </c>
      <c r="J50" s="14" t="s">
        <v>16455</v>
      </c>
      <c r="K50" s="12" t="s">
        <v>7972</v>
      </c>
      <c r="L50" s="12" t="s">
        <v>7985</v>
      </c>
      <c r="M50" s="12" t="s">
        <v>16456</v>
      </c>
    </row>
    <row r="51" spans="1:13" ht="22.5" customHeight="1">
      <c r="A51" s="12" t="s">
        <v>16458</v>
      </c>
      <c r="B51" s="12" t="str" cm="1">
        <f t="array" ref="B51">_xlfn.REGEXEXTRACT(J51, "eid=([^&amp;]+)", 2)</f>
        <v>2-s2.0-105001141799</v>
      </c>
      <c r="C51" s="13" t="s">
        <v>16176</v>
      </c>
      <c r="D51" s="14" t="s">
        <v>16459</v>
      </c>
      <c r="E51" s="12">
        <v>2025</v>
      </c>
      <c r="F51" s="12" t="s">
        <v>8276</v>
      </c>
      <c r="G51" s="12">
        <v>25</v>
      </c>
      <c r="H51" s="12">
        <v>6</v>
      </c>
      <c r="I51" s="14" t="s">
        <v>16460</v>
      </c>
      <c r="J51" s="14" t="s">
        <v>16461</v>
      </c>
      <c r="K51" s="12" t="s">
        <v>7972</v>
      </c>
      <c r="L51" s="12" t="s">
        <v>8012</v>
      </c>
      <c r="M51" s="12"/>
    </row>
    <row r="52" spans="1:13" ht="22.5" customHeight="1">
      <c r="A52" s="12" t="s">
        <v>16463</v>
      </c>
      <c r="B52" s="12" t="str" cm="1">
        <f t="array" ref="B52">_xlfn.REGEXEXTRACT(J52, "eid=([^&amp;]+)", 2)</f>
        <v>2-s2.0-105003413055</v>
      </c>
      <c r="C52" s="13" t="s">
        <v>16176</v>
      </c>
      <c r="D52" s="14" t="s">
        <v>16464</v>
      </c>
      <c r="E52" s="12">
        <v>2025</v>
      </c>
      <c r="F52" s="12" t="s">
        <v>16465</v>
      </c>
      <c r="G52" s="12">
        <v>14</v>
      </c>
      <c r="H52" s="12">
        <v>4</v>
      </c>
      <c r="I52" s="14" t="s">
        <v>16466</v>
      </c>
      <c r="J52" s="14" t="s">
        <v>16467</v>
      </c>
      <c r="K52" s="12" t="s">
        <v>7972</v>
      </c>
      <c r="L52" s="12" t="s">
        <v>8012</v>
      </c>
      <c r="M52" s="12" t="s">
        <v>16468</v>
      </c>
    </row>
    <row r="53" spans="1:13" ht="22.5" customHeight="1">
      <c r="A53" s="12" t="s">
        <v>16470</v>
      </c>
      <c r="B53" s="12" t="str" cm="1">
        <f t="array" ref="B53">_xlfn.REGEXEXTRACT(J53, "eid=([^&amp;]+)", 2)</f>
        <v>2-s2.0-85211077886</v>
      </c>
      <c r="C53" s="13" t="s">
        <v>16176</v>
      </c>
      <c r="D53" s="14" t="s">
        <v>16471</v>
      </c>
      <c r="E53" s="12">
        <v>2025</v>
      </c>
      <c r="F53" s="12" t="s">
        <v>16472</v>
      </c>
      <c r="G53" s="12">
        <v>51</v>
      </c>
      <c r="H53" s="12" t="s">
        <v>7969</v>
      </c>
      <c r="I53" s="14" t="s">
        <v>16473</v>
      </c>
      <c r="J53" s="14" t="s">
        <v>16474</v>
      </c>
      <c r="K53" s="12" t="s">
        <v>7972</v>
      </c>
      <c r="L53" s="12" t="s">
        <v>8465</v>
      </c>
      <c r="M53" s="12" t="s">
        <v>16475</v>
      </c>
    </row>
    <row r="54" spans="1:13" ht="22.5" customHeight="1">
      <c r="A54" s="12" t="s">
        <v>16477</v>
      </c>
      <c r="B54" s="12" t="str" cm="1">
        <f t="array" ref="B54">_xlfn.REGEXEXTRACT(J54, "eid=([^&amp;]+)", 2)</f>
        <v>2-s2.0-105003107550</v>
      </c>
      <c r="C54" s="13" t="s">
        <v>16176</v>
      </c>
      <c r="D54" s="14" t="s">
        <v>16478</v>
      </c>
      <c r="E54" s="12">
        <v>2025</v>
      </c>
      <c r="F54" s="12" t="s">
        <v>8024</v>
      </c>
      <c r="G54" s="12">
        <v>155</v>
      </c>
      <c r="H54" s="12" t="s">
        <v>7969</v>
      </c>
      <c r="I54" s="14" t="s">
        <v>16479</v>
      </c>
      <c r="J54" s="14" t="s">
        <v>16480</v>
      </c>
      <c r="K54" s="12" t="s">
        <v>7972</v>
      </c>
      <c r="L54" s="12" t="s">
        <v>8027</v>
      </c>
      <c r="M54" s="12" t="s">
        <v>16481</v>
      </c>
    </row>
    <row r="55" spans="1:13" ht="22.5" customHeight="1">
      <c r="A55" s="12" t="s">
        <v>16483</v>
      </c>
      <c r="B55" s="12" t="str" cm="1">
        <f t="array" ref="B55">_xlfn.REGEXEXTRACT(J55, "eid=([^&amp;]+)", 2)</f>
        <v>2-s2.0-85180212199</v>
      </c>
      <c r="C55" s="13" t="s">
        <v>16176</v>
      </c>
      <c r="D55" s="14" t="s">
        <v>16484</v>
      </c>
      <c r="E55" s="12">
        <v>2025</v>
      </c>
      <c r="F55" s="12" t="s">
        <v>16485</v>
      </c>
      <c r="G55" s="12">
        <v>63</v>
      </c>
      <c r="H55" s="12">
        <v>2</v>
      </c>
      <c r="I55" s="14" t="s">
        <v>16486</v>
      </c>
      <c r="J55" s="14" t="s">
        <v>16487</v>
      </c>
      <c r="K55" s="12" t="s">
        <v>7972</v>
      </c>
      <c r="L55" s="12" t="s">
        <v>8688</v>
      </c>
      <c r="M55" s="12"/>
    </row>
    <row r="56" spans="1:13" ht="22.5" customHeight="1">
      <c r="A56" s="12" t="s">
        <v>16489</v>
      </c>
      <c r="B56" s="12" t="str" cm="1">
        <f t="array" ref="B56">_xlfn.REGEXEXTRACT(J56, "eid=([^&amp;]+)", 2)</f>
        <v>2-s2.0-105000744662</v>
      </c>
      <c r="C56" s="13" t="s">
        <v>16176</v>
      </c>
      <c r="D56" s="14" t="s">
        <v>16490</v>
      </c>
      <c r="E56" s="12">
        <v>2025</v>
      </c>
      <c r="F56" s="12" t="s">
        <v>16491</v>
      </c>
      <c r="G56" s="12">
        <v>3264</v>
      </c>
      <c r="H56" s="12">
        <v>1</v>
      </c>
      <c r="I56" s="14" t="s">
        <v>16492</v>
      </c>
      <c r="J56" s="14" t="s">
        <v>16493</v>
      </c>
      <c r="K56" s="12" t="s">
        <v>7972</v>
      </c>
      <c r="L56" s="12" t="s">
        <v>16494</v>
      </c>
      <c r="M56" s="12" t="s">
        <v>16495</v>
      </c>
    </row>
    <row r="57" spans="1:13" ht="22.5" customHeight="1">
      <c r="A57" s="12" t="s">
        <v>16497</v>
      </c>
      <c r="B57" s="12" t="str" cm="1">
        <f t="array" ref="B57">_xlfn.REGEXEXTRACT(J57, "eid=([^&amp;]+)", 2)</f>
        <v>2-s2.0-85215244426</v>
      </c>
      <c r="C57" s="13" t="s">
        <v>16176</v>
      </c>
      <c r="D57" s="14" t="s">
        <v>16498</v>
      </c>
      <c r="E57" s="12">
        <v>2025</v>
      </c>
      <c r="F57" s="12" t="s">
        <v>8392</v>
      </c>
      <c r="G57" s="12" t="s">
        <v>7969</v>
      </c>
      <c r="H57" s="12" t="s">
        <v>7969</v>
      </c>
      <c r="I57" s="14" t="s">
        <v>16499</v>
      </c>
      <c r="J57" s="14" t="s">
        <v>16500</v>
      </c>
      <c r="K57" s="12" t="s">
        <v>7972</v>
      </c>
      <c r="L57" s="12" t="s">
        <v>8102</v>
      </c>
      <c r="M57" s="12" t="s">
        <v>16501</v>
      </c>
    </row>
    <row r="58" spans="1:13" ht="22.5" customHeight="1">
      <c r="A58" s="12" t="s">
        <v>16503</v>
      </c>
      <c r="B58" s="12" t="str" cm="1">
        <f t="array" ref="B58">_xlfn.REGEXEXTRACT(J58, "eid=([^&amp;]+)", 2)</f>
        <v>2-s2.0-105002847206</v>
      </c>
      <c r="C58" s="13" t="s">
        <v>16176</v>
      </c>
      <c r="D58" s="14" t="s">
        <v>16504</v>
      </c>
      <c r="E58" s="12">
        <v>2025</v>
      </c>
      <c r="F58" s="12" t="s">
        <v>8024</v>
      </c>
      <c r="G58" s="12">
        <v>155</v>
      </c>
      <c r="H58" s="12" t="s">
        <v>7969</v>
      </c>
      <c r="I58" s="14" t="s">
        <v>16505</v>
      </c>
      <c r="J58" s="14" t="s">
        <v>16506</v>
      </c>
      <c r="K58" s="12" t="s">
        <v>7972</v>
      </c>
      <c r="L58" s="12" t="s">
        <v>8027</v>
      </c>
      <c r="M58" s="12" t="s">
        <v>16507</v>
      </c>
    </row>
    <row r="59" spans="1:13" ht="22.5" customHeight="1">
      <c r="A59" s="12" t="s">
        <v>16509</v>
      </c>
      <c r="B59" s="12" t="str" cm="1">
        <f t="array" ref="B59">_xlfn.REGEXEXTRACT(J59, "eid=([^&amp;]+)", 2)</f>
        <v>2-s2.0-85173754224</v>
      </c>
      <c r="C59" s="13" t="s">
        <v>16176</v>
      </c>
      <c r="D59" s="14" t="s">
        <v>16510</v>
      </c>
      <c r="E59" s="12">
        <v>2025</v>
      </c>
      <c r="F59" s="12" t="s">
        <v>16511</v>
      </c>
      <c r="G59" s="12">
        <v>43</v>
      </c>
      <c r="H59" s="12">
        <v>1</v>
      </c>
      <c r="I59" s="14" t="s">
        <v>16512</v>
      </c>
      <c r="J59" s="14" t="s">
        <v>16513</v>
      </c>
      <c r="K59" s="12" t="s">
        <v>7972</v>
      </c>
      <c r="L59" s="12" t="s">
        <v>8108</v>
      </c>
      <c r="M59" s="12" t="s">
        <v>16514</v>
      </c>
    </row>
    <row r="60" spans="1:13" ht="22.5" customHeight="1">
      <c r="A60" s="12" t="s">
        <v>16516</v>
      </c>
      <c r="B60" s="12" t="str" cm="1">
        <f t="array" ref="B60">_xlfn.REGEXEXTRACT(J60, "eid=([^&amp;]+)", 2)</f>
        <v>2-s2.0-85214986610</v>
      </c>
      <c r="C60" s="13" t="s">
        <v>16176</v>
      </c>
      <c r="D60" s="14" t="s">
        <v>16517</v>
      </c>
      <c r="E60" s="12">
        <v>2025</v>
      </c>
      <c r="F60" s="12" t="s">
        <v>16518</v>
      </c>
      <c r="G60" s="12">
        <v>20</v>
      </c>
      <c r="H60" s="12">
        <v>1</v>
      </c>
      <c r="I60" s="14" t="s">
        <v>16519</v>
      </c>
      <c r="J60" s="14" t="s">
        <v>16520</v>
      </c>
      <c r="K60" s="12" t="s">
        <v>7972</v>
      </c>
      <c r="L60" s="12" t="s">
        <v>16521</v>
      </c>
      <c r="M60" s="12"/>
    </row>
    <row r="61" spans="1:13" ht="22.5" customHeight="1">
      <c r="A61" s="12" t="s">
        <v>16523</v>
      </c>
      <c r="B61" s="12" t="str" cm="1">
        <f t="array" ref="B61">_xlfn.REGEXEXTRACT(J61, "eid=([^&amp;]+)", 2)</f>
        <v>2-s2.0-105003161908</v>
      </c>
      <c r="C61" s="13" t="s">
        <v>16176</v>
      </c>
      <c r="D61" s="14" t="s">
        <v>16524</v>
      </c>
      <c r="E61" s="12">
        <v>2025</v>
      </c>
      <c r="F61" s="12" t="s">
        <v>16525</v>
      </c>
      <c r="G61" s="12">
        <v>12</v>
      </c>
      <c r="H61" s="12">
        <v>2</v>
      </c>
      <c r="I61" s="14" t="s">
        <v>16526</v>
      </c>
      <c r="J61" s="14" t="s">
        <v>16527</v>
      </c>
      <c r="K61" s="12" t="s">
        <v>7972</v>
      </c>
      <c r="L61" s="12" t="s">
        <v>9617</v>
      </c>
      <c r="M61" s="12" t="s">
        <v>16528</v>
      </c>
    </row>
    <row r="62" spans="1:13" ht="22.5" customHeight="1">
      <c r="A62" s="12" t="s">
        <v>16530</v>
      </c>
      <c r="B62" s="12" t="str" cm="1">
        <f t="array" ref="B62">_xlfn.REGEXEXTRACT(J62, "eid=([^&amp;]+)", 2)</f>
        <v>2-s2.0-105000138610</v>
      </c>
      <c r="C62" s="13" t="s">
        <v>16176</v>
      </c>
      <c r="D62" s="14" t="s">
        <v>16531</v>
      </c>
      <c r="E62" s="12">
        <v>2025</v>
      </c>
      <c r="F62" s="12" t="s">
        <v>16491</v>
      </c>
      <c r="G62" s="12">
        <v>3237</v>
      </c>
      <c r="H62" s="12">
        <v>1</v>
      </c>
      <c r="I62" s="14" t="s">
        <v>16532</v>
      </c>
      <c r="J62" s="14" t="s">
        <v>16533</v>
      </c>
      <c r="K62" s="12" t="s">
        <v>7972</v>
      </c>
      <c r="L62" s="12" t="s">
        <v>16494</v>
      </c>
      <c r="M62" s="12" t="s">
        <v>16534</v>
      </c>
    </row>
    <row r="63" spans="1:13" ht="22.5" customHeight="1">
      <c r="A63" s="12" t="s">
        <v>16536</v>
      </c>
      <c r="B63" s="12" t="str" cm="1">
        <f t="array" ref="B63">_xlfn.REGEXEXTRACT(J63, "eid=([^&amp;]+)", 2)</f>
        <v>2-s2.0-85217630467</v>
      </c>
      <c r="C63" s="13" t="s">
        <v>16176</v>
      </c>
      <c r="D63" s="14" t="s">
        <v>16537</v>
      </c>
      <c r="E63" s="12">
        <v>2025</v>
      </c>
      <c r="F63" s="12" t="s">
        <v>16538</v>
      </c>
      <c r="G63" s="12" t="s">
        <v>7969</v>
      </c>
      <c r="H63" s="12" t="s">
        <v>7969</v>
      </c>
      <c r="I63" s="14" t="s">
        <v>16539</v>
      </c>
      <c r="J63" s="14" t="s">
        <v>16540</v>
      </c>
      <c r="K63" s="12" t="s">
        <v>7972</v>
      </c>
      <c r="L63" s="12" t="s">
        <v>7973</v>
      </c>
      <c r="M63" s="12" t="s">
        <v>7969</v>
      </c>
    </row>
    <row r="64" spans="1:13" ht="22.5" customHeight="1">
      <c r="A64" s="12" t="s">
        <v>16542</v>
      </c>
      <c r="B64" s="12" t="str" cm="1">
        <f t="array" ref="B64">_xlfn.REGEXEXTRACT(J64, "eid=([^&amp;]+)", 2)</f>
        <v>2-s2.0-85211212071</v>
      </c>
      <c r="C64" s="13" t="s">
        <v>16176</v>
      </c>
      <c r="D64" s="14" t="s">
        <v>16543</v>
      </c>
      <c r="E64" s="12">
        <v>2025</v>
      </c>
      <c r="F64" s="12" t="s">
        <v>8392</v>
      </c>
      <c r="G64" s="12">
        <v>12</v>
      </c>
      <c r="H64" s="12">
        <v>8</v>
      </c>
      <c r="I64" s="14" t="s">
        <v>16544</v>
      </c>
      <c r="J64" s="14" t="s">
        <v>16545</v>
      </c>
      <c r="K64" s="12" t="s">
        <v>7972</v>
      </c>
      <c r="L64" s="12" t="s">
        <v>8102</v>
      </c>
      <c r="M64" s="12" t="s">
        <v>16546</v>
      </c>
    </row>
    <row r="65" spans="1:13" ht="22.5" customHeight="1">
      <c r="A65" s="12" t="s">
        <v>16548</v>
      </c>
      <c r="B65" s="12" t="str" cm="1">
        <f t="array" ref="B65">_xlfn.REGEXEXTRACT(J65, "eid=([^&amp;]+)", 2)</f>
        <v>2-s2.0-105001232178</v>
      </c>
      <c r="C65" s="13" t="s">
        <v>16176</v>
      </c>
      <c r="D65" s="14" t="s">
        <v>16549</v>
      </c>
      <c r="E65" s="12">
        <v>2025</v>
      </c>
      <c r="F65" s="12" t="s">
        <v>16550</v>
      </c>
      <c r="G65" s="12">
        <v>6</v>
      </c>
      <c r="H65" s="12">
        <v>1</v>
      </c>
      <c r="I65" s="14" t="s">
        <v>16551</v>
      </c>
      <c r="J65" s="14" t="s">
        <v>16552</v>
      </c>
      <c r="K65" s="12" t="s">
        <v>7972</v>
      </c>
      <c r="L65" s="12" t="s">
        <v>8012</v>
      </c>
      <c r="M65" s="12"/>
    </row>
    <row r="66" spans="1:13" ht="22.5" customHeight="1">
      <c r="A66" s="12" t="s">
        <v>16554</v>
      </c>
      <c r="B66" s="12" t="str" cm="1">
        <f t="array" ref="B66">_xlfn.REGEXEXTRACT(J66, "eid=([^&amp;]+)", 2)</f>
        <v>2-s2.0-85215607810</v>
      </c>
      <c r="C66" s="13" t="s">
        <v>16176</v>
      </c>
      <c r="D66" s="14" t="s">
        <v>16555</v>
      </c>
      <c r="E66" s="12">
        <v>2025</v>
      </c>
      <c r="F66" s="12" t="s">
        <v>8055</v>
      </c>
      <c r="G66" s="12">
        <v>2134</v>
      </c>
      <c r="H66" s="12" t="s">
        <v>7969</v>
      </c>
      <c r="I66" s="14" t="s">
        <v>16556</v>
      </c>
      <c r="J66" s="14" t="s">
        <v>16557</v>
      </c>
      <c r="K66" s="12" t="s">
        <v>7972</v>
      </c>
      <c r="L66" s="12" t="s">
        <v>7985</v>
      </c>
      <c r="M66" s="12" t="s">
        <v>16558</v>
      </c>
    </row>
    <row r="67" spans="1:13" ht="22.5" customHeight="1">
      <c r="A67" s="12" t="s">
        <v>16560</v>
      </c>
      <c r="B67" s="12" t="str" cm="1">
        <f t="array" ref="B67">_xlfn.REGEXEXTRACT(J67, "eid=([^&amp;]+)", 2)</f>
        <v>2-s2.0-105002984408</v>
      </c>
      <c r="C67" s="13" t="s">
        <v>16176</v>
      </c>
      <c r="D67" s="14" t="s">
        <v>16561</v>
      </c>
      <c r="E67" s="12">
        <v>2025</v>
      </c>
      <c r="F67" s="12" t="s">
        <v>16562</v>
      </c>
      <c r="G67" s="12">
        <v>55</v>
      </c>
      <c r="H67" s="12">
        <v>7</v>
      </c>
      <c r="I67" s="14" t="s">
        <v>16563</v>
      </c>
      <c r="J67" s="14" t="s">
        <v>16564</v>
      </c>
      <c r="K67" s="12" t="s">
        <v>7972</v>
      </c>
      <c r="L67" s="12" t="s">
        <v>7978</v>
      </c>
      <c r="M67" s="12" t="s">
        <v>16565</v>
      </c>
    </row>
    <row r="68" spans="1:13" ht="22.5" customHeight="1">
      <c r="A68" s="12" t="s">
        <v>16567</v>
      </c>
      <c r="B68" s="12" t="str" cm="1">
        <f t="array" ref="B68">_xlfn.REGEXEXTRACT(J68, "eid=([^&amp;]+)", 2)</f>
        <v>2-s2.0-85210137313</v>
      </c>
      <c r="C68" s="13" t="s">
        <v>16176</v>
      </c>
      <c r="D68" s="14" t="s">
        <v>16568</v>
      </c>
      <c r="E68" s="12">
        <v>2025</v>
      </c>
      <c r="F68" s="12" t="s">
        <v>16569</v>
      </c>
      <c r="G68" s="12">
        <v>255</v>
      </c>
      <c r="H68" s="12" t="s">
        <v>7969</v>
      </c>
      <c r="I68" s="14" t="s">
        <v>16570</v>
      </c>
      <c r="J68" s="14" t="s">
        <v>16571</v>
      </c>
      <c r="K68" s="12" t="s">
        <v>7972</v>
      </c>
      <c r="L68" s="12" t="s">
        <v>8027</v>
      </c>
      <c r="M68" s="12" t="s">
        <v>16572</v>
      </c>
    </row>
    <row r="69" spans="1:13" ht="22.5" customHeight="1">
      <c r="A69" s="12" t="s">
        <v>16574</v>
      </c>
      <c r="B69" s="12" t="str" cm="1">
        <f t="array" ref="B69">_xlfn.REGEXEXTRACT(J69, "eid=([^&amp;]+)", 2)</f>
        <v>2-s2.0-105000074713</v>
      </c>
      <c r="C69" s="13" t="s">
        <v>16176</v>
      </c>
      <c r="D69" s="14" t="s">
        <v>16575</v>
      </c>
      <c r="E69" s="12">
        <v>2025</v>
      </c>
      <c r="F69" s="12" t="s">
        <v>16576</v>
      </c>
      <c r="G69" s="12">
        <v>11</v>
      </c>
      <c r="H69" s="12">
        <v>2</v>
      </c>
      <c r="I69" s="14" t="s">
        <v>16577</v>
      </c>
      <c r="J69" s="14" t="s">
        <v>16578</v>
      </c>
      <c r="K69" s="12" t="s">
        <v>7972</v>
      </c>
      <c r="L69" s="12" t="s">
        <v>7993</v>
      </c>
      <c r="M69" s="12" t="s">
        <v>16579</v>
      </c>
    </row>
    <row r="70" spans="1:13" ht="22.5" customHeight="1">
      <c r="A70" s="12" t="s">
        <v>16580</v>
      </c>
      <c r="B70" s="12" t="e" cm="1" vm="1">
        <f t="array" ref="B70">_xlfn.REGEXEXTRACT(J70, "eid=([^&amp;]+)", 2)</f>
        <v>#N/A</v>
      </c>
      <c r="C70" s="13" t="s">
        <v>16176</v>
      </c>
      <c r="D70" s="14" t="s">
        <v>16581</v>
      </c>
      <c r="E70" s="12"/>
      <c r="F70" s="12"/>
      <c r="G70" s="12"/>
      <c r="H70" s="12"/>
      <c r="I70" s="14"/>
      <c r="J70" s="14"/>
      <c r="K70" s="12"/>
      <c r="L70" s="12"/>
      <c r="M70" s="12"/>
    </row>
    <row r="71" spans="1:13" ht="22.5" customHeight="1">
      <c r="A71" s="12" t="s">
        <v>16583</v>
      </c>
      <c r="B71" s="12" t="str" cm="1">
        <f t="array" ref="B71">_xlfn.REGEXEXTRACT(J71, "eid=([^&amp;]+)", 2)</f>
        <v>2-s2.0-85211193204</v>
      </c>
      <c r="C71" s="13" t="s">
        <v>16176</v>
      </c>
      <c r="D71" s="14" t="s">
        <v>16584</v>
      </c>
      <c r="E71" s="12">
        <v>2025</v>
      </c>
      <c r="F71" s="12" t="s">
        <v>8831</v>
      </c>
      <c r="G71" s="12">
        <v>15233</v>
      </c>
      <c r="H71" s="12" t="s">
        <v>7969</v>
      </c>
      <c r="I71" s="14" t="s">
        <v>16585</v>
      </c>
      <c r="J71" s="14" t="s">
        <v>16586</v>
      </c>
      <c r="K71" s="12" t="s">
        <v>7972</v>
      </c>
      <c r="L71" s="12" t="s">
        <v>7985</v>
      </c>
      <c r="M71" s="12" t="s">
        <v>16587</v>
      </c>
    </row>
    <row r="72" spans="1:13" ht="22.5" customHeight="1">
      <c r="A72" s="12" t="s">
        <v>16589</v>
      </c>
      <c r="B72" s="12" t="str" cm="1">
        <f t="array" ref="B72">_xlfn.REGEXEXTRACT(J72, "eid=([^&amp;]+)", 2)</f>
        <v>2-s2.0-105000044327</v>
      </c>
      <c r="C72" s="13" t="s">
        <v>16176</v>
      </c>
      <c r="D72" s="14" t="s">
        <v>16590</v>
      </c>
      <c r="E72" s="12">
        <v>2025</v>
      </c>
      <c r="F72" s="12" t="s">
        <v>8118</v>
      </c>
      <c r="G72" s="12">
        <v>53</v>
      </c>
      <c r="H72" s="12" t="s">
        <v>7969</v>
      </c>
      <c r="I72" s="14" t="s">
        <v>16591</v>
      </c>
      <c r="J72" s="14" t="s">
        <v>16592</v>
      </c>
      <c r="K72" s="12" t="s">
        <v>7972</v>
      </c>
      <c r="L72" s="12" t="s">
        <v>8027</v>
      </c>
      <c r="M72" s="12" t="s">
        <v>16593</v>
      </c>
    </row>
    <row r="73" spans="1:13" ht="22.5" customHeight="1">
      <c r="A73" s="12" t="s">
        <v>16595</v>
      </c>
      <c r="B73" s="12" t="str" cm="1">
        <f t="array" ref="B73">_xlfn.REGEXEXTRACT(J73, "eid=([^&amp;]+)", 2)</f>
        <v>2-s2.0-85212560797</v>
      </c>
      <c r="C73" s="13" t="s">
        <v>16176</v>
      </c>
      <c r="D73" s="14" t="s">
        <v>16596</v>
      </c>
      <c r="E73" s="12">
        <v>2025</v>
      </c>
      <c r="F73" s="12" t="s">
        <v>8024</v>
      </c>
      <c r="G73" s="12">
        <v>150</v>
      </c>
      <c r="H73" s="12" t="s">
        <v>7969</v>
      </c>
      <c r="I73" s="14" t="s">
        <v>16597</v>
      </c>
      <c r="J73" s="14" t="s">
        <v>16598</v>
      </c>
      <c r="K73" s="12" t="s">
        <v>7972</v>
      </c>
      <c r="L73" s="12" t="s">
        <v>8027</v>
      </c>
      <c r="M73" s="12" t="s">
        <v>16599</v>
      </c>
    </row>
    <row r="74" spans="1:13" ht="22.5" customHeight="1">
      <c r="A74" s="12" t="s">
        <v>16601</v>
      </c>
      <c r="B74" s="12" t="str" cm="1">
        <f t="array" ref="B74">_xlfn.REGEXEXTRACT(J74, "eid=([^&amp;]+)", 2)</f>
        <v>2-s2.0-85204062002</v>
      </c>
      <c r="C74" s="13" t="s">
        <v>16176</v>
      </c>
      <c r="D74" s="14" t="s">
        <v>16602</v>
      </c>
      <c r="E74" s="12">
        <v>2025</v>
      </c>
      <c r="F74" s="12" t="s">
        <v>16603</v>
      </c>
      <c r="G74" s="12">
        <v>38</v>
      </c>
      <c r="H74" s="12">
        <v>1</v>
      </c>
      <c r="I74" s="14" t="s">
        <v>16604</v>
      </c>
      <c r="J74" s="14" t="s">
        <v>16605</v>
      </c>
      <c r="K74" s="12" t="s">
        <v>7972</v>
      </c>
      <c r="L74" s="12" t="s">
        <v>16606</v>
      </c>
      <c r="M74" s="12" t="s">
        <v>16607</v>
      </c>
    </row>
    <row r="75" spans="1:13" ht="22.5" customHeight="1">
      <c r="A75" s="12" t="s">
        <v>16609</v>
      </c>
      <c r="B75" s="12" t="str" cm="1">
        <f t="array" ref="B75">_xlfn.REGEXEXTRACT(J75, "eid=([^&amp;]+)", 2)</f>
        <v>2-s2.0-85192200255</v>
      </c>
      <c r="C75" s="13" t="s">
        <v>16176</v>
      </c>
      <c r="D75" s="14" t="s">
        <v>16610</v>
      </c>
      <c r="E75" s="12">
        <v>2025</v>
      </c>
      <c r="F75" s="12" t="s">
        <v>12388</v>
      </c>
      <c r="G75" s="12">
        <v>22</v>
      </c>
      <c r="H75" s="12">
        <v>1</v>
      </c>
      <c r="I75" s="14" t="s">
        <v>16611</v>
      </c>
      <c r="J75" s="14" t="s">
        <v>16612</v>
      </c>
      <c r="K75" s="12" t="s">
        <v>7972</v>
      </c>
      <c r="L75" s="12" t="s">
        <v>8102</v>
      </c>
      <c r="M75" s="12" t="s">
        <v>16613</v>
      </c>
    </row>
    <row r="76" spans="1:13" ht="22.5" customHeight="1">
      <c r="A76" s="12" t="s">
        <v>16615</v>
      </c>
      <c r="B76" s="12" t="str" cm="1">
        <f t="array" ref="B76">_xlfn.REGEXEXTRACT(J76, "eid=([^&amp;]+)", 2)</f>
        <v>2-s2.0-85209199955</v>
      </c>
      <c r="C76" s="13" t="s">
        <v>16176</v>
      </c>
      <c r="D76" s="14" t="s">
        <v>16616</v>
      </c>
      <c r="E76" s="12">
        <v>2025</v>
      </c>
      <c r="F76" s="12" t="s">
        <v>8055</v>
      </c>
      <c r="G76" s="12">
        <v>2277</v>
      </c>
      <c r="H76" s="12" t="s">
        <v>7969</v>
      </c>
      <c r="I76" s="14" t="s">
        <v>16617</v>
      </c>
      <c r="J76" s="14" t="s">
        <v>16618</v>
      </c>
      <c r="K76" s="12" t="s">
        <v>7972</v>
      </c>
      <c r="L76" s="12" t="s">
        <v>7985</v>
      </c>
      <c r="M76" s="12" t="s">
        <v>16619</v>
      </c>
    </row>
    <row r="77" spans="1:13" ht="22.5" customHeight="1">
      <c r="A77" s="12" t="s">
        <v>16621</v>
      </c>
      <c r="B77" s="12" t="str" cm="1">
        <f t="array" ref="B77">_xlfn.REGEXEXTRACT(J77, "eid=([^&amp;]+)", 2)</f>
        <v>2-s2.0-86000764677</v>
      </c>
      <c r="C77" s="13" t="s">
        <v>16176</v>
      </c>
      <c r="D77" s="14" t="s">
        <v>16622</v>
      </c>
      <c r="E77" s="12">
        <v>2025</v>
      </c>
      <c r="F77" s="12" t="s">
        <v>9567</v>
      </c>
      <c r="G77" s="12">
        <v>18</v>
      </c>
      <c r="H77" s="12">
        <v>2</v>
      </c>
      <c r="I77" s="14" t="s">
        <v>16623</v>
      </c>
      <c r="J77" s="14" t="s">
        <v>16624</v>
      </c>
      <c r="K77" s="12" t="s">
        <v>7972</v>
      </c>
      <c r="L77" s="12" t="s">
        <v>7978</v>
      </c>
      <c r="M77" s="12"/>
    </row>
    <row r="78" spans="1:13" ht="22.5" customHeight="1">
      <c r="A78" s="12" t="s">
        <v>16626</v>
      </c>
      <c r="B78" s="12" t="str" cm="1">
        <f t="array" ref="B78">_xlfn.REGEXEXTRACT(J78, "eid=([^&amp;]+)", 2)</f>
        <v>2-s2.0-105001095236</v>
      </c>
      <c r="C78" s="13" t="s">
        <v>16176</v>
      </c>
      <c r="D78" s="14" t="s">
        <v>16627</v>
      </c>
      <c r="E78" s="12">
        <v>2025</v>
      </c>
      <c r="F78" s="12" t="s">
        <v>11020</v>
      </c>
      <c r="G78" s="12">
        <v>123</v>
      </c>
      <c r="H78" s="12" t="s">
        <v>7969</v>
      </c>
      <c r="I78" s="14" t="s">
        <v>16628</v>
      </c>
      <c r="J78" s="14" t="s">
        <v>16629</v>
      </c>
      <c r="K78" s="12" t="s">
        <v>7972</v>
      </c>
      <c r="L78" s="12" t="s">
        <v>8027</v>
      </c>
      <c r="M78" s="12" t="s">
        <v>16630</v>
      </c>
    </row>
    <row r="79" spans="1:13" ht="22.5" customHeight="1">
      <c r="A79" s="12" t="s">
        <v>16632</v>
      </c>
      <c r="B79" s="12" t="str" cm="1">
        <f t="array" ref="B79">_xlfn.REGEXEXTRACT(J79, "eid=([^&amp;]+)", 2)</f>
        <v>2-s2.0-85218037410</v>
      </c>
      <c r="C79" s="13" t="s">
        <v>16176</v>
      </c>
      <c r="D79" s="14" t="s">
        <v>16633</v>
      </c>
      <c r="E79" s="12">
        <v>2025</v>
      </c>
      <c r="F79" s="12" t="s">
        <v>16634</v>
      </c>
      <c r="G79" s="12" t="s">
        <v>7969</v>
      </c>
      <c r="H79" s="12" t="s">
        <v>7969</v>
      </c>
      <c r="I79" s="14" t="s">
        <v>16635</v>
      </c>
      <c r="J79" s="14" t="s">
        <v>16636</v>
      </c>
      <c r="K79" s="12" t="s">
        <v>7972</v>
      </c>
      <c r="L79" s="12" t="s">
        <v>8161</v>
      </c>
      <c r="M79" s="12" t="s">
        <v>16637</v>
      </c>
    </row>
    <row r="80" spans="1:13" ht="22.5" customHeight="1">
      <c r="A80" s="12" t="s">
        <v>16639</v>
      </c>
      <c r="B80" s="12" t="str" cm="1">
        <f t="array" ref="B80">_xlfn.REGEXEXTRACT(J80, "eid=([^&amp;]+)", 2)</f>
        <v>2-s2.0-105003088922</v>
      </c>
      <c r="C80" s="13" t="s">
        <v>16176</v>
      </c>
      <c r="D80" s="14" t="s">
        <v>16640</v>
      </c>
      <c r="E80" s="12">
        <v>2025</v>
      </c>
      <c r="F80" s="12" t="s">
        <v>16641</v>
      </c>
      <c r="G80" s="12">
        <v>74</v>
      </c>
      <c r="H80" s="12" t="s">
        <v>7969</v>
      </c>
      <c r="I80" s="14" t="s">
        <v>16642</v>
      </c>
      <c r="J80" s="14" t="s">
        <v>16643</v>
      </c>
      <c r="K80" s="12" t="s">
        <v>7972</v>
      </c>
      <c r="L80" s="12" t="s">
        <v>8102</v>
      </c>
      <c r="M80" s="12" t="s">
        <v>16644</v>
      </c>
    </row>
    <row r="81" spans="1:13" ht="22.5" customHeight="1">
      <c r="A81" s="12" t="s">
        <v>16646</v>
      </c>
      <c r="B81" s="12" t="str" cm="1">
        <f t="array" ref="B81">_xlfn.REGEXEXTRACT(J81, "eid=([^&amp;]+)", 2)</f>
        <v>2-s2.0-85218763106</v>
      </c>
      <c r="C81" s="13" t="s">
        <v>16176</v>
      </c>
      <c r="D81" s="14" t="s">
        <v>16647</v>
      </c>
      <c r="E81" s="12">
        <v>2025</v>
      </c>
      <c r="F81" s="12" t="s">
        <v>16648</v>
      </c>
      <c r="G81" s="12">
        <v>73</v>
      </c>
      <c r="H81" s="12">
        <v>2</v>
      </c>
      <c r="I81" s="14" t="s">
        <v>16649</v>
      </c>
      <c r="J81" s="14" t="s">
        <v>16650</v>
      </c>
      <c r="K81" s="12" t="s">
        <v>7972</v>
      </c>
      <c r="L81" s="12" t="s">
        <v>16651</v>
      </c>
      <c r="M81" s="12" t="s">
        <v>16652</v>
      </c>
    </row>
    <row r="82" spans="1:13" ht="22.5" customHeight="1">
      <c r="A82" s="12" t="s">
        <v>16654</v>
      </c>
      <c r="B82" s="12" t="str" cm="1">
        <f t="array" ref="B82">_xlfn.REGEXEXTRACT(J82, "eid=([^&amp;]+)", 2)</f>
        <v>2-s2.0-105002323178</v>
      </c>
      <c r="C82" s="13" t="s">
        <v>16176</v>
      </c>
      <c r="D82" s="14" t="s">
        <v>16655</v>
      </c>
      <c r="E82" s="12">
        <v>2025</v>
      </c>
      <c r="F82" s="12" t="s">
        <v>8516</v>
      </c>
      <c r="G82" s="12">
        <v>17</v>
      </c>
      <c r="H82" s="12">
        <v>7</v>
      </c>
      <c r="I82" s="14" t="s">
        <v>16656</v>
      </c>
      <c r="J82" s="14" t="s">
        <v>16657</v>
      </c>
      <c r="K82" s="12" t="s">
        <v>7972</v>
      </c>
      <c r="L82" s="12" t="s">
        <v>8012</v>
      </c>
      <c r="M82" s="12"/>
    </row>
    <row r="83" spans="1:13" ht="22.5" customHeight="1">
      <c r="A83" s="12" t="s">
        <v>16659</v>
      </c>
      <c r="B83" s="12" t="str" cm="1">
        <f t="array" ref="B83">_xlfn.REGEXEXTRACT(J83, "eid=([^&amp;]+)", 2)</f>
        <v>2-s2.0-86000325635</v>
      </c>
      <c r="C83" s="13" t="s">
        <v>16176</v>
      </c>
      <c r="D83" s="14" t="s">
        <v>16660</v>
      </c>
      <c r="E83" s="12">
        <v>2025</v>
      </c>
      <c r="F83" s="12" t="s">
        <v>16661</v>
      </c>
      <c r="G83" s="12">
        <v>10</v>
      </c>
      <c r="H83" s="12" t="s">
        <v>7969</v>
      </c>
      <c r="I83" s="14" t="s">
        <v>16662</v>
      </c>
      <c r="J83" s="14" t="s">
        <v>16663</v>
      </c>
      <c r="K83" s="12" t="s">
        <v>7972</v>
      </c>
      <c r="L83" s="12" t="s">
        <v>16664</v>
      </c>
      <c r="M83" s="12"/>
    </row>
    <row r="84" spans="1:13" ht="22.5" customHeight="1">
      <c r="A84" s="12" t="s">
        <v>16666</v>
      </c>
      <c r="B84" s="12" t="str" cm="1">
        <f t="array" ref="B84">_xlfn.REGEXEXTRACT(J84, "eid=([^&amp;]+)", 2)</f>
        <v>2-s2.0-105002905981</v>
      </c>
      <c r="C84" s="13" t="s">
        <v>16176</v>
      </c>
      <c r="D84" s="14" t="s">
        <v>16667</v>
      </c>
      <c r="E84" s="12">
        <v>2025</v>
      </c>
      <c r="F84" s="12" t="s">
        <v>9732</v>
      </c>
      <c r="G84" s="12">
        <v>608</v>
      </c>
      <c r="H84" s="12" t="s">
        <v>7969</v>
      </c>
      <c r="I84" s="14" t="s">
        <v>16668</v>
      </c>
      <c r="J84" s="14" t="s">
        <v>16669</v>
      </c>
      <c r="K84" s="12" t="s">
        <v>7972</v>
      </c>
      <c r="L84" s="12" t="s">
        <v>7985</v>
      </c>
      <c r="M84" s="12" t="s">
        <v>16670</v>
      </c>
    </row>
    <row r="85" spans="1:13" ht="22.5" customHeight="1">
      <c r="A85" s="12" t="s">
        <v>16672</v>
      </c>
      <c r="B85" s="12" t="str" cm="1">
        <f t="array" ref="B85">_xlfn.REGEXEXTRACT(J85, "eid=([^&amp;]+)", 2)</f>
        <v>2-s2.0-105000971872</v>
      </c>
      <c r="C85" s="13" t="s">
        <v>16176</v>
      </c>
      <c r="D85" s="14" t="s">
        <v>16673</v>
      </c>
      <c r="E85" s="12">
        <v>2025</v>
      </c>
      <c r="F85" s="12" t="s">
        <v>8144</v>
      </c>
      <c r="G85" s="12">
        <v>15</v>
      </c>
      <c r="H85" s="12">
        <v>6</v>
      </c>
      <c r="I85" s="14" t="s">
        <v>16674</v>
      </c>
      <c r="J85" s="14" t="s">
        <v>16675</v>
      </c>
      <c r="K85" s="12" t="s">
        <v>7972</v>
      </c>
      <c r="L85" s="12" t="s">
        <v>8012</v>
      </c>
      <c r="M85" s="12"/>
    </row>
    <row r="86" spans="1:13" ht="22.5" customHeight="1">
      <c r="A86" s="12" t="s">
        <v>16677</v>
      </c>
      <c r="B86" s="12" t="str" cm="1">
        <f t="array" ref="B86">_xlfn.REGEXEXTRACT(J86, "eid=([^&amp;]+)", 2)</f>
        <v>2-s2.0-85211345563</v>
      </c>
      <c r="C86" s="13" t="s">
        <v>16176</v>
      </c>
      <c r="D86" s="14" t="s">
        <v>16678</v>
      </c>
      <c r="E86" s="12">
        <v>2025</v>
      </c>
      <c r="F86" s="12" t="s">
        <v>16679</v>
      </c>
      <c r="G86" s="12">
        <v>31</v>
      </c>
      <c r="H86" s="12">
        <v>1</v>
      </c>
      <c r="I86" s="14" t="s">
        <v>16680</v>
      </c>
      <c r="J86" s="14" t="s">
        <v>16681</v>
      </c>
      <c r="K86" s="12" t="s">
        <v>7972</v>
      </c>
      <c r="L86" s="12" t="s">
        <v>7985</v>
      </c>
      <c r="M86" s="12" t="s">
        <v>16682</v>
      </c>
    </row>
    <row r="87" spans="1:13" ht="22.5" customHeight="1">
      <c r="A87" s="12" t="s">
        <v>16684</v>
      </c>
      <c r="B87" s="12" t="str" cm="1">
        <f t="array" ref="B87">_xlfn.REGEXEXTRACT(J87, "eid=([^&amp;]+)", 2)</f>
        <v>2-s2.0-85216651986</v>
      </c>
      <c r="C87" s="13" t="s">
        <v>16176</v>
      </c>
      <c r="D87" s="14" t="s">
        <v>16685</v>
      </c>
      <c r="E87" s="12">
        <v>2025</v>
      </c>
      <c r="F87" s="12" t="s">
        <v>16686</v>
      </c>
      <c r="G87" s="12">
        <v>18</v>
      </c>
      <c r="H87" s="12">
        <v>1</v>
      </c>
      <c r="I87" s="14" t="s">
        <v>16687</v>
      </c>
      <c r="J87" s="14" t="s">
        <v>16688</v>
      </c>
      <c r="K87" s="12" t="s">
        <v>7972</v>
      </c>
      <c r="L87" s="12" t="s">
        <v>16689</v>
      </c>
      <c r="M87" s="12"/>
    </row>
    <row r="88" spans="1:13" ht="22.5" customHeight="1">
      <c r="A88" s="12" t="s">
        <v>16691</v>
      </c>
      <c r="B88" s="12" t="str" cm="1">
        <f t="array" ref="B88">_xlfn.REGEXEXTRACT(J88, "eid=([^&amp;]+)", 2)</f>
        <v>2-s2.0-86000295892</v>
      </c>
      <c r="C88" s="13" t="s">
        <v>16176</v>
      </c>
      <c r="D88" s="14" t="s">
        <v>16692</v>
      </c>
      <c r="E88" s="12">
        <v>2025</v>
      </c>
      <c r="F88" s="12" t="s">
        <v>16693</v>
      </c>
      <c r="G88" s="12">
        <v>7</v>
      </c>
      <c r="H88" s="12">
        <v>3</v>
      </c>
      <c r="I88" s="14" t="s">
        <v>16694</v>
      </c>
      <c r="J88" s="14" t="s">
        <v>16695</v>
      </c>
      <c r="K88" s="12" t="s">
        <v>7972</v>
      </c>
      <c r="L88" s="12" t="s">
        <v>8064</v>
      </c>
      <c r="M88" s="12"/>
    </row>
    <row r="89" spans="1:13" ht="22.5" customHeight="1">
      <c r="A89" s="12" t="s">
        <v>16697</v>
      </c>
      <c r="B89" s="12" t="str" cm="1">
        <f t="array" ref="B89">_xlfn.REGEXEXTRACT(J89, "eid=([^&amp;]+)", 2)</f>
        <v>2-s2.0-85215432027</v>
      </c>
      <c r="C89" s="13" t="s">
        <v>16176</v>
      </c>
      <c r="D89" s="14" t="s">
        <v>16698</v>
      </c>
      <c r="E89" s="12">
        <v>2025</v>
      </c>
      <c r="F89" s="12" t="s">
        <v>16699</v>
      </c>
      <c r="G89" s="12">
        <v>231</v>
      </c>
      <c r="H89" s="12" t="s">
        <v>7969</v>
      </c>
      <c r="I89" s="14" t="s">
        <v>16700</v>
      </c>
      <c r="J89" s="14" t="s">
        <v>16701</v>
      </c>
      <c r="K89" s="12" t="s">
        <v>7972</v>
      </c>
      <c r="L89" s="12" t="s">
        <v>7993</v>
      </c>
      <c r="M89" s="12"/>
    </row>
    <row r="90" spans="1:13" ht="22.5" customHeight="1">
      <c r="A90" s="12" t="s">
        <v>16703</v>
      </c>
      <c r="B90" s="12" t="str" cm="1">
        <f t="array" ref="B90">_xlfn.REGEXEXTRACT(J90, "eid=([^&amp;]+)", 2)</f>
        <v>2-s2.0-86000465811</v>
      </c>
      <c r="C90" s="13" t="s">
        <v>16176</v>
      </c>
      <c r="D90" s="14" t="s">
        <v>16704</v>
      </c>
      <c r="E90" s="12">
        <v>2025</v>
      </c>
      <c r="F90" s="12" t="s">
        <v>8293</v>
      </c>
      <c r="G90" s="12">
        <v>90</v>
      </c>
      <c r="H90" s="12" t="s">
        <v>7969</v>
      </c>
      <c r="I90" s="14" t="s">
        <v>16705</v>
      </c>
      <c r="J90" s="14" t="s">
        <v>16706</v>
      </c>
      <c r="K90" s="12" t="s">
        <v>7972</v>
      </c>
      <c r="L90" s="12" t="s">
        <v>8027</v>
      </c>
      <c r="M90" s="12" t="s">
        <v>16707</v>
      </c>
    </row>
    <row r="91" spans="1:13" ht="22.5" customHeight="1">
      <c r="A91" s="12" t="s">
        <v>16709</v>
      </c>
      <c r="B91" s="12" t="str" cm="1">
        <f t="array" ref="B91">_xlfn.REGEXEXTRACT(J91, "eid=([^&amp;]+)", 2)</f>
        <v>2-s2.0-85210034574</v>
      </c>
      <c r="C91" s="13" t="s">
        <v>16176</v>
      </c>
      <c r="D91" s="14" t="s">
        <v>16710</v>
      </c>
      <c r="E91" s="12">
        <v>2025</v>
      </c>
      <c r="F91" s="12" t="s">
        <v>16711</v>
      </c>
      <c r="G91" s="12">
        <v>72</v>
      </c>
      <c r="H91" s="12" t="s">
        <v>7969</v>
      </c>
      <c r="I91" s="14" t="s">
        <v>16712</v>
      </c>
      <c r="J91" s="14" t="s">
        <v>16713</v>
      </c>
      <c r="K91" s="12" t="s">
        <v>7972</v>
      </c>
      <c r="L91" s="12" t="s">
        <v>8027</v>
      </c>
      <c r="M91" s="12" t="s">
        <v>16714</v>
      </c>
    </row>
    <row r="92" spans="1:13" ht="22.5" customHeight="1">
      <c r="A92" s="12" t="s">
        <v>16716</v>
      </c>
      <c r="B92" s="12" t="str" cm="1">
        <f t="array" ref="B92">_xlfn.REGEXEXTRACT(J92, "eid=([^&amp;]+)", 2)</f>
        <v>2-s2.0-105003268161</v>
      </c>
      <c r="C92" s="13" t="s">
        <v>16176</v>
      </c>
      <c r="D92" s="14" t="s">
        <v>16717</v>
      </c>
      <c r="E92" s="12">
        <v>2025</v>
      </c>
      <c r="F92" s="12" t="s">
        <v>16718</v>
      </c>
      <c r="G92" s="12">
        <v>13</v>
      </c>
      <c r="H92" s="12">
        <v>1</v>
      </c>
      <c r="I92" s="14" t="s">
        <v>16719</v>
      </c>
      <c r="J92" s="14" t="s">
        <v>16720</v>
      </c>
      <c r="K92" s="12" t="s">
        <v>7972</v>
      </c>
      <c r="L92" s="12" t="s">
        <v>11943</v>
      </c>
      <c r="M92" s="12" t="s">
        <v>16721</v>
      </c>
    </row>
    <row r="93" spans="1:13" ht="22.5" customHeight="1">
      <c r="A93" s="12" t="s">
        <v>16723</v>
      </c>
      <c r="B93" s="12" t="str" cm="1">
        <f t="array" ref="B93">_xlfn.REGEXEXTRACT(J93, "eid=([^&amp;]+)", 2)</f>
        <v>2-s2.0-86000772191</v>
      </c>
      <c r="C93" s="13" t="s">
        <v>16176</v>
      </c>
      <c r="D93" s="14" t="s">
        <v>16724</v>
      </c>
      <c r="E93" s="12">
        <v>2025</v>
      </c>
      <c r="F93" s="12" t="s">
        <v>9553</v>
      </c>
      <c r="G93" s="12">
        <v>6</v>
      </c>
      <c r="H93" s="12">
        <v>1</v>
      </c>
      <c r="I93" s="14" t="s">
        <v>16725</v>
      </c>
      <c r="J93" s="14" t="s">
        <v>16726</v>
      </c>
      <c r="K93" s="12" t="s">
        <v>7972</v>
      </c>
      <c r="L93" s="12" t="s">
        <v>9556</v>
      </c>
      <c r="M93" s="12"/>
    </row>
    <row r="94" spans="1:13" ht="22.5" customHeight="1">
      <c r="A94" s="12" t="s">
        <v>16728</v>
      </c>
      <c r="B94" s="12" t="str" cm="1">
        <f t="array" ref="B94">_xlfn.REGEXEXTRACT(J94, "eid=([^&amp;]+)", 2)</f>
        <v>2-s2.0-85217653470</v>
      </c>
      <c r="C94" s="13" t="s">
        <v>16176</v>
      </c>
      <c r="D94" s="14" t="s">
        <v>16729</v>
      </c>
      <c r="E94" s="12">
        <v>2025</v>
      </c>
      <c r="F94" s="12" t="s">
        <v>8000</v>
      </c>
      <c r="G94" s="12">
        <v>15</v>
      </c>
      <c r="H94" s="12">
        <v>1</v>
      </c>
      <c r="I94" s="14" t="s">
        <v>16730</v>
      </c>
      <c r="J94" s="14" t="s">
        <v>16731</v>
      </c>
      <c r="K94" s="12" t="s">
        <v>7972</v>
      </c>
      <c r="L94" s="12" t="s">
        <v>8003</v>
      </c>
      <c r="M94" s="12"/>
    </row>
    <row r="95" spans="1:13" ht="22.5" customHeight="1">
      <c r="A95" s="12" t="s">
        <v>16733</v>
      </c>
      <c r="B95" s="12" t="str" cm="1">
        <f t="array" ref="B95">_xlfn.REGEXEXTRACT(J95, "eid=([^&amp;]+)", 2)</f>
        <v>2-s2.0-85216513859</v>
      </c>
      <c r="C95" s="13" t="s">
        <v>16176</v>
      </c>
      <c r="D95" s="14" t="s">
        <v>16734</v>
      </c>
      <c r="E95" s="12">
        <v>2025</v>
      </c>
      <c r="F95" s="12" t="s">
        <v>8491</v>
      </c>
      <c r="G95" s="12">
        <v>13</v>
      </c>
      <c r="H95" s="12" t="s">
        <v>7969</v>
      </c>
      <c r="I95" s="14" t="s">
        <v>16735</v>
      </c>
      <c r="J95" s="14" t="s">
        <v>16736</v>
      </c>
      <c r="K95" s="12" t="s">
        <v>7972</v>
      </c>
      <c r="L95" s="12" t="s">
        <v>8102</v>
      </c>
      <c r="M95" s="12"/>
    </row>
    <row r="96" spans="1:13" ht="22.5" customHeight="1">
      <c r="A96" s="12" t="s">
        <v>16738</v>
      </c>
      <c r="B96" s="12" t="str" cm="1">
        <f t="array" ref="B96">_xlfn.REGEXEXTRACT(J96, "eid=([^&amp;]+)", 2)</f>
        <v>2-s2.0-105003497453</v>
      </c>
      <c r="C96" s="13" t="s">
        <v>16176</v>
      </c>
      <c r="D96" s="14" t="s">
        <v>16739</v>
      </c>
      <c r="E96" s="12">
        <v>2025</v>
      </c>
      <c r="F96" s="12" t="s">
        <v>8038</v>
      </c>
      <c r="G96" s="12">
        <v>17</v>
      </c>
      <c r="H96" s="12">
        <v>4</v>
      </c>
      <c r="I96" s="14" t="s">
        <v>16740</v>
      </c>
      <c r="J96" s="14" t="s">
        <v>16741</v>
      </c>
      <c r="K96" s="12" t="s">
        <v>7972</v>
      </c>
      <c r="L96" s="12" t="s">
        <v>8012</v>
      </c>
      <c r="M96" s="12" t="s">
        <v>16742</v>
      </c>
    </row>
    <row r="97" spans="1:13" ht="22.5" customHeight="1">
      <c r="A97" s="12" t="s">
        <v>16744</v>
      </c>
      <c r="B97" s="12" t="str" cm="1">
        <f t="array" ref="B97">_xlfn.REGEXEXTRACT(J97, "eid=([^&amp;]+)", 2)</f>
        <v>2-s2.0-85209924335</v>
      </c>
      <c r="C97" s="13" t="s">
        <v>16176</v>
      </c>
      <c r="D97" s="14" t="s">
        <v>16745</v>
      </c>
      <c r="E97" s="12">
        <v>2025</v>
      </c>
      <c r="F97" s="12" t="s">
        <v>12218</v>
      </c>
      <c r="G97" s="12">
        <v>165</v>
      </c>
      <c r="H97" s="12" t="s">
        <v>7969</v>
      </c>
      <c r="I97" s="14" t="s">
        <v>16746</v>
      </c>
      <c r="J97" s="14" t="s">
        <v>16747</v>
      </c>
      <c r="K97" s="12" t="s">
        <v>7972</v>
      </c>
      <c r="L97" s="12" t="s">
        <v>7993</v>
      </c>
      <c r="M97" s="12" t="s">
        <v>16748</v>
      </c>
    </row>
    <row r="98" spans="1:13" ht="22.5" customHeight="1">
      <c r="A98" s="12" t="s">
        <v>16750</v>
      </c>
      <c r="B98" s="12" t="str" cm="1">
        <f t="array" ref="B98">_xlfn.REGEXEXTRACT(J98, "eid=([^&amp;]+)", 2)</f>
        <v>2-s2.0-85218252279</v>
      </c>
      <c r="C98" s="13" t="s">
        <v>16176</v>
      </c>
      <c r="D98" s="14" t="s">
        <v>16751</v>
      </c>
      <c r="E98" s="12">
        <v>2025</v>
      </c>
      <c r="F98" s="12" t="s">
        <v>16752</v>
      </c>
      <c r="G98" s="12" t="s">
        <v>7969</v>
      </c>
      <c r="H98" s="12" t="s">
        <v>7969</v>
      </c>
      <c r="I98" s="14" t="s">
        <v>16753</v>
      </c>
      <c r="J98" s="14" t="s">
        <v>16754</v>
      </c>
      <c r="K98" s="12" t="s">
        <v>7972</v>
      </c>
      <c r="L98" s="12" t="s">
        <v>10694</v>
      </c>
      <c r="M98" s="12" t="s">
        <v>16755</v>
      </c>
    </row>
    <row r="99" spans="1:13" ht="22.5" customHeight="1">
      <c r="A99" s="12" t="s">
        <v>16757</v>
      </c>
      <c r="B99" s="12" t="str" cm="1">
        <f t="array" ref="B99">_xlfn.REGEXEXTRACT(J99, "eid=([^&amp;]+)", 2)</f>
        <v>2-s2.0-105003477736</v>
      </c>
      <c r="C99" s="13" t="s">
        <v>16176</v>
      </c>
      <c r="D99" s="14" t="s">
        <v>16758</v>
      </c>
      <c r="E99" s="12">
        <v>2025</v>
      </c>
      <c r="F99" s="12" t="s">
        <v>8848</v>
      </c>
      <c r="G99" s="12">
        <v>83</v>
      </c>
      <c r="H99" s="12">
        <v>2</v>
      </c>
      <c r="I99" s="14" t="s">
        <v>16759</v>
      </c>
      <c r="J99" s="14" t="s">
        <v>16760</v>
      </c>
      <c r="K99" s="12" t="s">
        <v>7972</v>
      </c>
      <c r="L99" s="12" t="s">
        <v>8851</v>
      </c>
      <c r="M99" s="12" t="s">
        <v>16761</v>
      </c>
    </row>
    <row r="100" spans="1:13" ht="22.5" customHeight="1">
      <c r="A100" s="12" t="s">
        <v>16763</v>
      </c>
      <c r="B100" s="12" t="str" cm="1">
        <f t="array" ref="B100">_xlfn.REGEXEXTRACT(J100, "eid=([^&amp;]+)", 2)</f>
        <v>2-s2.0-85215958150</v>
      </c>
      <c r="C100" s="13" t="s">
        <v>16176</v>
      </c>
      <c r="D100" s="14" t="s">
        <v>16764</v>
      </c>
      <c r="E100" s="12">
        <v>2025</v>
      </c>
      <c r="F100" s="12" t="s">
        <v>16765</v>
      </c>
      <c r="G100" s="12" t="s">
        <v>7969</v>
      </c>
      <c r="H100" s="12" t="s">
        <v>7969</v>
      </c>
      <c r="I100" s="14" t="s">
        <v>16766</v>
      </c>
      <c r="J100" s="14" t="s">
        <v>16767</v>
      </c>
      <c r="K100" s="12" t="s">
        <v>7972</v>
      </c>
      <c r="L100" s="12" t="s">
        <v>8019</v>
      </c>
      <c r="M100" s="12" t="s">
        <v>16768</v>
      </c>
    </row>
    <row r="101" spans="1:13" ht="22.5" customHeight="1">
      <c r="A101" s="12" t="s">
        <v>16770</v>
      </c>
      <c r="B101" s="12" t="str" cm="1">
        <f t="array" ref="B101">_xlfn.REGEXEXTRACT(J101, "eid=([^&amp;]+)", 2)</f>
        <v>2-s2.0-105002184580</v>
      </c>
      <c r="C101" s="13" t="s">
        <v>16176</v>
      </c>
      <c r="D101" s="14" t="s">
        <v>16771</v>
      </c>
      <c r="E101" s="12">
        <v>2025</v>
      </c>
      <c r="F101" s="12" t="s">
        <v>16772</v>
      </c>
      <c r="G101" s="12" t="s">
        <v>7969</v>
      </c>
      <c r="H101" s="12" t="s">
        <v>7969</v>
      </c>
      <c r="I101" s="14" t="s">
        <v>16773</v>
      </c>
      <c r="J101" s="14" t="s">
        <v>16774</v>
      </c>
      <c r="K101" s="12" t="s">
        <v>7972</v>
      </c>
      <c r="L101" s="12" t="s">
        <v>8108</v>
      </c>
      <c r="M101" s="12" t="s">
        <v>16775</v>
      </c>
    </row>
    <row r="102" spans="1:13" ht="22.5" customHeight="1">
      <c r="A102" s="12" t="s">
        <v>16777</v>
      </c>
      <c r="B102" s="12" t="str" cm="1">
        <f t="array" ref="B102">_xlfn.REGEXEXTRACT(J102, "eid=([^&amp;]+)", 2)</f>
        <v>2-s2.0-85191096622</v>
      </c>
      <c r="C102" s="13" t="s">
        <v>16176</v>
      </c>
      <c r="D102" s="14" t="s">
        <v>16778</v>
      </c>
      <c r="E102" s="12">
        <v>2024</v>
      </c>
      <c r="F102" s="12" t="s">
        <v>16779</v>
      </c>
      <c r="G102" s="12">
        <v>56</v>
      </c>
      <c r="H102" s="12">
        <v>7</v>
      </c>
      <c r="I102" s="14" t="s">
        <v>16780</v>
      </c>
      <c r="J102" s="14" t="s">
        <v>16781</v>
      </c>
      <c r="K102" s="12" t="s">
        <v>7972</v>
      </c>
      <c r="L102" s="12" t="s">
        <v>8324</v>
      </c>
      <c r="M102" s="12" t="s">
        <v>16782</v>
      </c>
    </row>
    <row r="103" spans="1:13" ht="22.5" customHeight="1">
      <c r="A103" s="12" t="s">
        <v>16784</v>
      </c>
      <c r="B103" s="12" t="str" cm="1">
        <f t="array" ref="B103">_xlfn.REGEXEXTRACT(J103, "eid=([^&amp;]+)", 2)</f>
        <v>2-s2.0-85202023992</v>
      </c>
      <c r="C103" s="13" t="s">
        <v>16176</v>
      </c>
      <c r="D103" s="14" t="s">
        <v>16785</v>
      </c>
      <c r="E103" s="12">
        <v>2024</v>
      </c>
      <c r="F103" s="12" t="s">
        <v>16786</v>
      </c>
      <c r="G103" s="12">
        <v>61</v>
      </c>
      <c r="H103" s="12">
        <v>7</v>
      </c>
      <c r="I103" s="14" t="s">
        <v>16787</v>
      </c>
      <c r="J103" s="14" t="s">
        <v>16788</v>
      </c>
      <c r="K103" s="12" t="s">
        <v>7972</v>
      </c>
      <c r="L103" s="12" t="s">
        <v>7993</v>
      </c>
      <c r="M103" s="12" t="s">
        <v>16789</v>
      </c>
    </row>
    <row r="104" spans="1:13" ht="22.5" customHeight="1">
      <c r="A104" s="12" t="s">
        <v>16791</v>
      </c>
      <c r="B104" s="12" t="str" cm="1">
        <f t="array" ref="B104">_xlfn.REGEXEXTRACT(J104, "eid=([^&amp;]+)", 2)</f>
        <v>2-s2.0-85207216973</v>
      </c>
      <c r="C104" s="13" t="s">
        <v>16176</v>
      </c>
      <c r="D104" s="14" t="s">
        <v>16792</v>
      </c>
      <c r="E104" s="12">
        <v>2024</v>
      </c>
      <c r="F104" s="12" t="s">
        <v>16518</v>
      </c>
      <c r="G104" s="12">
        <v>19</v>
      </c>
      <c r="H104" s="12">
        <v>10</v>
      </c>
      <c r="I104" s="14" t="s">
        <v>16793</v>
      </c>
      <c r="J104" s="14" t="s">
        <v>16794</v>
      </c>
      <c r="K104" s="12" t="s">
        <v>7972</v>
      </c>
      <c r="L104" s="12" t="s">
        <v>16521</v>
      </c>
      <c r="M104" s="12"/>
    </row>
    <row r="105" spans="1:13" ht="22.5" customHeight="1">
      <c r="A105" s="12" t="s">
        <v>16796</v>
      </c>
      <c r="B105" s="12" t="str" cm="1">
        <f t="array" ref="B105">_xlfn.REGEXEXTRACT(J105, "eid=([^&amp;]+)", 2)</f>
        <v>2-s2.0-85203620374</v>
      </c>
      <c r="C105" s="13" t="s">
        <v>16176</v>
      </c>
      <c r="D105" s="14" t="s">
        <v>16797</v>
      </c>
      <c r="E105" s="12">
        <v>2024</v>
      </c>
      <c r="F105" s="12" t="s">
        <v>8144</v>
      </c>
      <c r="G105" s="12">
        <v>14</v>
      </c>
      <c r="H105" s="12">
        <v>17</v>
      </c>
      <c r="I105" s="14" t="s">
        <v>16798</v>
      </c>
      <c r="J105" s="14" t="s">
        <v>16799</v>
      </c>
      <c r="K105" s="12" t="s">
        <v>7972</v>
      </c>
      <c r="L105" s="12" t="s">
        <v>8012</v>
      </c>
      <c r="M105" s="12"/>
    </row>
    <row r="106" spans="1:13" ht="22.5" customHeight="1">
      <c r="A106" s="12" t="s">
        <v>16801</v>
      </c>
      <c r="B106" s="12" t="str" cm="1">
        <f t="array" ref="B106">_xlfn.REGEXEXTRACT(J106, "eid=([^&amp;]+)", 2)</f>
        <v>2-s2.0-85197211820</v>
      </c>
      <c r="C106" s="13" t="s">
        <v>16176</v>
      </c>
      <c r="D106" s="14" t="s">
        <v>16802</v>
      </c>
      <c r="E106" s="12">
        <v>2024</v>
      </c>
      <c r="F106" s="12" t="s">
        <v>8187</v>
      </c>
      <c r="G106" s="12" t="s">
        <v>7969</v>
      </c>
      <c r="H106" s="12" t="s">
        <v>7969</v>
      </c>
      <c r="I106" s="14" t="s">
        <v>16803</v>
      </c>
      <c r="J106" s="14" t="s">
        <v>16804</v>
      </c>
      <c r="K106" s="12" t="s">
        <v>7972</v>
      </c>
      <c r="L106" s="12" t="s">
        <v>8190</v>
      </c>
      <c r="M106" s="12" t="s">
        <v>16805</v>
      </c>
    </row>
    <row r="107" spans="1:13" ht="22.5" customHeight="1">
      <c r="A107" s="12" t="s">
        <v>16807</v>
      </c>
      <c r="B107" s="12" t="str" cm="1">
        <f t="array" ref="B107">_xlfn.REGEXEXTRACT(J107, "eid=([^&amp;]+)", 2)</f>
        <v>2-s2.0-105000349442</v>
      </c>
      <c r="C107" s="13" t="s">
        <v>16176</v>
      </c>
      <c r="D107" s="14" t="s">
        <v>16808</v>
      </c>
      <c r="E107" s="12">
        <v>2025</v>
      </c>
      <c r="F107" s="12" t="s">
        <v>10349</v>
      </c>
      <c r="G107" s="12">
        <v>1191</v>
      </c>
      <c r="H107" s="12" t="s">
        <v>7969</v>
      </c>
      <c r="I107" s="14" t="s">
        <v>16809</v>
      </c>
      <c r="J107" s="14" t="s">
        <v>16810</v>
      </c>
      <c r="K107" s="12" t="s">
        <v>7972</v>
      </c>
      <c r="L107" s="12" t="s">
        <v>7985</v>
      </c>
      <c r="M107" s="12" t="s">
        <v>16811</v>
      </c>
    </row>
    <row r="108" spans="1:13" ht="22.5" customHeight="1">
      <c r="A108" s="12" t="s">
        <v>16813</v>
      </c>
      <c r="B108" s="12" t="str" cm="1">
        <f t="array" ref="B108">_xlfn.REGEXEXTRACT(J108, "eid=([^&amp;]+)", 2)</f>
        <v>2-s2.0-85202189524</v>
      </c>
      <c r="C108" s="13" t="s">
        <v>16176</v>
      </c>
      <c r="D108" s="14" t="s">
        <v>16814</v>
      </c>
      <c r="E108" s="12">
        <v>2024</v>
      </c>
      <c r="F108" s="12" t="s">
        <v>16815</v>
      </c>
      <c r="G108" s="12">
        <v>41</v>
      </c>
      <c r="H108" s="12" t="s">
        <v>7969</v>
      </c>
      <c r="I108" s="14" t="s">
        <v>16816</v>
      </c>
      <c r="J108" s="14" t="s">
        <v>16817</v>
      </c>
      <c r="K108" s="12" t="s">
        <v>7972</v>
      </c>
      <c r="L108" s="12" t="s">
        <v>7993</v>
      </c>
      <c r="M108" s="12" t="s">
        <v>16818</v>
      </c>
    </row>
    <row r="109" spans="1:13" ht="22.5" customHeight="1">
      <c r="A109" s="12" t="s">
        <v>16820</v>
      </c>
      <c r="B109" s="12" t="str" cm="1">
        <f t="array" ref="B109">_xlfn.REGEXEXTRACT(J109, "eid=([^&amp;]+)", 2)</f>
        <v>2-s2.0-85210923166</v>
      </c>
      <c r="C109" s="13" t="s">
        <v>16176</v>
      </c>
      <c r="D109" s="14" t="s">
        <v>16821</v>
      </c>
      <c r="E109" s="12">
        <v>2024</v>
      </c>
      <c r="F109" s="12" t="s">
        <v>16518</v>
      </c>
      <c r="G109" s="12">
        <v>19</v>
      </c>
      <c r="H109" s="12">
        <v>12</v>
      </c>
      <c r="I109" s="14" t="s">
        <v>16822</v>
      </c>
      <c r="J109" s="14" t="s">
        <v>16823</v>
      </c>
      <c r="K109" s="12" t="s">
        <v>7972</v>
      </c>
      <c r="L109" s="12" t="s">
        <v>16521</v>
      </c>
      <c r="M109" s="12"/>
    </row>
    <row r="110" spans="1:13" ht="22.5" customHeight="1">
      <c r="A110" s="12" t="s">
        <v>16825</v>
      </c>
      <c r="B110" s="12" t="str" cm="1">
        <f t="array" ref="B110">_xlfn.REGEXEXTRACT(J110, "eid=([^&amp;]+)", 2)</f>
        <v>2-s2.0-85199672983</v>
      </c>
      <c r="C110" s="13" t="s">
        <v>16176</v>
      </c>
      <c r="D110" s="14" t="s">
        <v>16826</v>
      </c>
      <c r="E110" s="12">
        <v>2024</v>
      </c>
      <c r="F110" s="12" t="s">
        <v>16827</v>
      </c>
      <c r="G110" s="12">
        <v>10</v>
      </c>
      <c r="H110" s="12">
        <v>15</v>
      </c>
      <c r="I110" s="14" t="s">
        <v>16828</v>
      </c>
      <c r="J110" s="14" t="s">
        <v>16829</v>
      </c>
      <c r="K110" s="12" t="s">
        <v>7972</v>
      </c>
      <c r="L110" s="12" t="s">
        <v>8027</v>
      </c>
      <c r="M110" s="12"/>
    </row>
    <row r="111" spans="1:13" ht="22.5" customHeight="1">
      <c r="A111" s="12" t="s">
        <v>16831</v>
      </c>
      <c r="B111" s="12" t="str" cm="1">
        <f t="array" ref="B111">_xlfn.REGEXEXTRACT(J111, "eid=([^&amp;]+)", 2)</f>
        <v>2-s2.0-85205133273</v>
      </c>
      <c r="C111" s="13" t="s">
        <v>16176</v>
      </c>
      <c r="D111" s="14" t="s">
        <v>16832</v>
      </c>
      <c r="E111" s="12">
        <v>2024</v>
      </c>
      <c r="F111" s="12" t="s">
        <v>10051</v>
      </c>
      <c r="G111" s="12">
        <v>8</v>
      </c>
      <c r="H111" s="12">
        <v>9</v>
      </c>
      <c r="I111" s="14" t="s">
        <v>16833</v>
      </c>
      <c r="J111" s="14" t="s">
        <v>16834</v>
      </c>
      <c r="K111" s="12" t="s">
        <v>7972</v>
      </c>
      <c r="L111" s="12" t="s">
        <v>8012</v>
      </c>
      <c r="M111" s="12"/>
    </row>
    <row r="112" spans="1:13" ht="22.5" customHeight="1">
      <c r="A112" s="12" t="s">
        <v>16836</v>
      </c>
      <c r="B112" s="12" t="str" cm="1">
        <f t="array" ref="B112">_xlfn.REGEXEXTRACT(J112, "eid=([^&amp;]+)", 2)</f>
        <v>2-s2.0-85211820138</v>
      </c>
      <c r="C112" s="13" t="s">
        <v>16176</v>
      </c>
      <c r="D112" s="14" t="s">
        <v>16837</v>
      </c>
      <c r="E112" s="12">
        <v>2024</v>
      </c>
      <c r="F112" s="12" t="s">
        <v>8144</v>
      </c>
      <c r="G112" s="12">
        <v>14</v>
      </c>
      <c r="H112" s="12">
        <v>23</v>
      </c>
      <c r="I112" s="14" t="s">
        <v>16838</v>
      </c>
      <c r="J112" s="14" t="s">
        <v>16839</v>
      </c>
      <c r="K112" s="12" t="s">
        <v>7972</v>
      </c>
      <c r="L112" s="12" t="s">
        <v>8012</v>
      </c>
      <c r="M112" s="12"/>
    </row>
    <row r="113" spans="1:13" ht="22.5" customHeight="1">
      <c r="A113" s="12" t="s">
        <v>16841</v>
      </c>
      <c r="B113" s="12" t="str" cm="1">
        <f t="array" ref="B113">_xlfn.REGEXEXTRACT(J113, "eid=([^&amp;]+)", 2)</f>
        <v>2-s2.0-85198432879</v>
      </c>
      <c r="C113" s="13" t="s">
        <v>16176</v>
      </c>
      <c r="D113" s="14" t="s">
        <v>16842</v>
      </c>
      <c r="E113" s="12">
        <v>2024</v>
      </c>
      <c r="F113" s="12" t="s">
        <v>8418</v>
      </c>
      <c r="G113" s="12">
        <v>12</v>
      </c>
      <c r="H113" s="12">
        <v>13</v>
      </c>
      <c r="I113" s="14" t="s">
        <v>16843</v>
      </c>
      <c r="J113" s="14" t="s">
        <v>16844</v>
      </c>
      <c r="K113" s="12" t="s">
        <v>7972</v>
      </c>
      <c r="L113" s="12" t="s">
        <v>8012</v>
      </c>
      <c r="M113" s="12"/>
    </row>
    <row r="114" spans="1:13" ht="22.5" customHeight="1">
      <c r="A114" s="12" t="s">
        <v>16846</v>
      </c>
      <c r="B114" s="12" t="str" cm="1">
        <f t="array" ref="B114">_xlfn.REGEXEXTRACT(J114, "eid=([^&amp;]+)", 2)</f>
        <v>2-s2.0-105002726389</v>
      </c>
      <c r="C114" s="13" t="s">
        <v>16176</v>
      </c>
      <c r="D114" s="14" t="s">
        <v>16847</v>
      </c>
      <c r="E114" s="12">
        <v>2025</v>
      </c>
      <c r="F114" s="12" t="s">
        <v>16848</v>
      </c>
      <c r="G114" s="12" t="s">
        <v>7969</v>
      </c>
      <c r="H114" s="12" t="s">
        <v>7969</v>
      </c>
      <c r="I114" s="14" t="s">
        <v>16849</v>
      </c>
      <c r="J114" s="14" t="s">
        <v>16850</v>
      </c>
      <c r="K114" s="12" t="s">
        <v>7972</v>
      </c>
      <c r="L114" s="12" t="s">
        <v>8102</v>
      </c>
      <c r="M114" s="12" t="s">
        <v>16851</v>
      </c>
    </row>
    <row r="115" spans="1:13" ht="22.5" customHeight="1">
      <c r="A115" s="12" t="s">
        <v>16853</v>
      </c>
      <c r="B115" s="12" t="str" cm="1">
        <f t="array" ref="B115">_xlfn.REGEXEXTRACT(J115, "eid=([^&amp;]+)", 2)</f>
        <v>2-s2.0-85198370226</v>
      </c>
      <c r="C115" s="13" t="s">
        <v>16176</v>
      </c>
      <c r="D115" s="14" t="s">
        <v>16854</v>
      </c>
      <c r="E115" s="12">
        <v>2024</v>
      </c>
      <c r="F115" s="12" t="s">
        <v>16855</v>
      </c>
      <c r="G115" s="12">
        <v>12</v>
      </c>
      <c r="H115" s="12">
        <v>13</v>
      </c>
      <c r="I115" s="14" t="s">
        <v>16856</v>
      </c>
      <c r="J115" s="14" t="s">
        <v>16857</v>
      </c>
      <c r="K115" s="12" t="s">
        <v>7972</v>
      </c>
      <c r="L115" s="12" t="s">
        <v>8012</v>
      </c>
      <c r="M115" s="12"/>
    </row>
    <row r="116" spans="1:13" ht="22.5" customHeight="1">
      <c r="A116" s="12" t="s">
        <v>16858</v>
      </c>
      <c r="B116" s="12" t="e" cm="1" vm="1">
        <f t="array" ref="B116">_xlfn.REGEXEXTRACT(J116, "eid=([^&amp;]+)", 2)</f>
        <v>#N/A</v>
      </c>
      <c r="C116" s="13" t="s">
        <v>16176</v>
      </c>
      <c r="D116" s="14" t="s">
        <v>16859</v>
      </c>
      <c r="E116" s="12"/>
      <c r="F116" s="12"/>
      <c r="G116" s="12"/>
      <c r="H116" s="12"/>
      <c r="I116" s="14"/>
      <c r="J116" s="14"/>
      <c r="K116" s="12"/>
      <c r="L116" s="12"/>
      <c r="M116" s="12"/>
    </row>
    <row r="117" spans="1:13" ht="22.5" customHeight="1">
      <c r="A117" s="12" t="s">
        <v>16860</v>
      </c>
      <c r="B117" s="12" t="e" cm="1" vm="1">
        <f t="array" ref="B117">_xlfn.REGEXEXTRACT(J117, "eid=([^&amp;]+)", 2)</f>
        <v>#N/A</v>
      </c>
      <c r="C117" s="13" t="s">
        <v>16176</v>
      </c>
      <c r="D117" s="14" t="s">
        <v>16861</v>
      </c>
      <c r="E117" s="12"/>
      <c r="F117" s="12"/>
      <c r="G117" s="12"/>
      <c r="H117" s="12"/>
      <c r="I117" s="14"/>
      <c r="J117" s="14"/>
      <c r="K117" s="12"/>
      <c r="L117" s="12"/>
      <c r="M117" s="12"/>
    </row>
    <row r="118" spans="1:13" ht="22.5" customHeight="1">
      <c r="A118" s="12" t="s">
        <v>16863</v>
      </c>
      <c r="B118" s="12" t="str" cm="1">
        <f t="array" ref="B118">_xlfn.REGEXEXTRACT(J118, "eid=([^&amp;]+)", 2)</f>
        <v>2-s2.0-105002571564</v>
      </c>
      <c r="C118" s="13" t="s">
        <v>16176</v>
      </c>
      <c r="D118" s="14" t="s">
        <v>16864</v>
      </c>
      <c r="E118" s="12">
        <v>2025</v>
      </c>
      <c r="F118" s="12" t="s">
        <v>8491</v>
      </c>
      <c r="G118" s="12">
        <v>13</v>
      </c>
      <c r="H118" s="12" t="s">
        <v>7969</v>
      </c>
      <c r="I118" s="14" t="s">
        <v>16865</v>
      </c>
      <c r="J118" s="14" t="s">
        <v>16866</v>
      </c>
      <c r="K118" s="12" t="s">
        <v>7972</v>
      </c>
      <c r="L118" s="12" t="s">
        <v>8102</v>
      </c>
      <c r="M118" s="12"/>
    </row>
    <row r="119" spans="1:13" ht="22.5" customHeight="1">
      <c r="A119" s="12" t="s">
        <v>16868</v>
      </c>
      <c r="B119" s="12" t="str" cm="1">
        <f t="array" ref="B119">_xlfn.REGEXEXTRACT(J119, "eid=([^&amp;]+)", 2)</f>
        <v>2-s2.0-85213450969</v>
      </c>
      <c r="C119" s="13" t="s">
        <v>16176</v>
      </c>
      <c r="D119" s="14" t="s">
        <v>16869</v>
      </c>
      <c r="E119" s="12">
        <v>2024</v>
      </c>
      <c r="F119" s="12" t="s">
        <v>16870</v>
      </c>
      <c r="G119" s="12">
        <v>7</v>
      </c>
      <c r="H119" s="12">
        <v>6</v>
      </c>
      <c r="I119" s="14" t="s">
        <v>16871</v>
      </c>
      <c r="J119" s="14" t="s">
        <v>16872</v>
      </c>
      <c r="K119" s="12" t="s">
        <v>7972</v>
      </c>
      <c r="L119" s="12" t="s">
        <v>8012</v>
      </c>
      <c r="M119" s="12"/>
    </row>
    <row r="120" spans="1:13" ht="22.5" customHeight="1">
      <c r="A120" s="12" t="s">
        <v>16874</v>
      </c>
      <c r="B120" s="12" t="str" cm="1">
        <f t="array" ref="B120">_xlfn.REGEXEXTRACT(J120, "eid=([^&amp;]+)", 2)</f>
        <v>2-s2.0-105002272013</v>
      </c>
      <c r="C120" s="13" t="s">
        <v>16176</v>
      </c>
      <c r="D120" s="14" t="s">
        <v>16875</v>
      </c>
      <c r="E120" s="12">
        <v>2025</v>
      </c>
      <c r="F120" s="12" t="s">
        <v>16876</v>
      </c>
      <c r="G120" s="12" t="s">
        <v>7969</v>
      </c>
      <c r="H120" s="12" t="s">
        <v>7969</v>
      </c>
      <c r="I120" s="14" t="s">
        <v>16877</v>
      </c>
      <c r="J120" s="14" t="s">
        <v>16878</v>
      </c>
      <c r="K120" s="12" t="s">
        <v>7972</v>
      </c>
      <c r="L120" s="12" t="s">
        <v>8102</v>
      </c>
      <c r="M120" s="12" t="s">
        <v>16879</v>
      </c>
    </row>
    <row r="121" spans="1:13" ht="22.5" customHeight="1">
      <c r="A121" s="12" t="s">
        <v>16881</v>
      </c>
      <c r="B121" s="12" t="str" cm="1">
        <f t="array" ref="B121">_xlfn.REGEXEXTRACT(J121, "eid=([^&amp;]+)", 2)</f>
        <v>2-s2.0-85194476187</v>
      </c>
      <c r="C121" s="13" t="s">
        <v>16176</v>
      </c>
      <c r="D121" s="14" t="s">
        <v>16882</v>
      </c>
      <c r="E121" s="12">
        <v>2024</v>
      </c>
      <c r="F121" s="12" t="s">
        <v>9971</v>
      </c>
      <c r="G121" s="12">
        <v>153</v>
      </c>
      <c r="H121" s="12" t="s">
        <v>7969</v>
      </c>
      <c r="I121" s="14" t="s">
        <v>16883</v>
      </c>
      <c r="J121" s="14" t="s">
        <v>16884</v>
      </c>
      <c r="K121" s="12" t="s">
        <v>7972</v>
      </c>
      <c r="L121" s="12" t="s">
        <v>7993</v>
      </c>
      <c r="M121" s="12" t="s">
        <v>16885</v>
      </c>
    </row>
    <row r="122" spans="1:13" ht="22.5" customHeight="1">
      <c r="A122" s="12" t="s">
        <v>16887</v>
      </c>
      <c r="B122" s="12" t="str" cm="1">
        <f t="array" ref="B122">_xlfn.REGEXEXTRACT(J122, "eid=([^&amp;]+)", 2)</f>
        <v>2-s2.0-85203039578</v>
      </c>
      <c r="C122" s="13" t="s">
        <v>16176</v>
      </c>
      <c r="D122" s="14" t="s">
        <v>16888</v>
      </c>
      <c r="E122" s="12">
        <v>2024</v>
      </c>
      <c r="F122" s="12" t="s">
        <v>16889</v>
      </c>
      <c r="G122" s="12" t="s">
        <v>7969</v>
      </c>
      <c r="H122" s="12" t="s">
        <v>7969</v>
      </c>
      <c r="I122" s="14" t="s">
        <v>16890</v>
      </c>
      <c r="J122" s="14" t="s">
        <v>16891</v>
      </c>
      <c r="K122" s="12" t="s">
        <v>7972</v>
      </c>
      <c r="L122" s="12" t="s">
        <v>8161</v>
      </c>
      <c r="M122" s="12" t="s">
        <v>16892</v>
      </c>
    </row>
    <row r="123" spans="1:13" ht="22.5" customHeight="1">
      <c r="A123" s="12" t="s">
        <v>16894</v>
      </c>
      <c r="B123" s="12" t="str" cm="1">
        <f t="array" ref="B123">_xlfn.REGEXEXTRACT(J123, "eid=([^&amp;]+)", 2)</f>
        <v>2-s2.0-85190128710</v>
      </c>
      <c r="C123" s="13" t="s">
        <v>16176</v>
      </c>
      <c r="D123" s="14" t="s">
        <v>16895</v>
      </c>
      <c r="E123" s="12">
        <v>2024</v>
      </c>
      <c r="F123" s="12" t="s">
        <v>9567</v>
      </c>
      <c r="G123" s="12">
        <v>17</v>
      </c>
      <c r="H123" s="12">
        <v>4</v>
      </c>
      <c r="I123" s="14" t="s">
        <v>16896</v>
      </c>
      <c r="J123" s="14" t="s">
        <v>16897</v>
      </c>
      <c r="K123" s="12" t="s">
        <v>7972</v>
      </c>
      <c r="L123" s="12" t="s">
        <v>7978</v>
      </c>
      <c r="M123" s="12"/>
    </row>
    <row r="124" spans="1:13" ht="22.5" customHeight="1">
      <c r="A124" s="12" t="s">
        <v>16898</v>
      </c>
      <c r="B124" s="12" t="e" cm="1" vm="1">
        <f t="array" ref="B124">_xlfn.REGEXEXTRACT(J124, "eid=([^&amp;]+)", 2)</f>
        <v>#N/A</v>
      </c>
      <c r="C124" s="13" t="s">
        <v>16176</v>
      </c>
      <c r="D124" s="14" t="s">
        <v>16899</v>
      </c>
      <c r="E124" s="12"/>
      <c r="F124" s="12"/>
      <c r="G124" s="12"/>
      <c r="H124" s="12"/>
      <c r="I124" s="14"/>
      <c r="J124" s="14"/>
      <c r="K124" s="12"/>
      <c r="L124" s="12"/>
      <c r="M124" s="12"/>
    </row>
    <row r="125" spans="1:13" ht="22.5" customHeight="1">
      <c r="A125" s="12" t="s">
        <v>16901</v>
      </c>
      <c r="B125" s="12" t="str" cm="1">
        <f t="array" ref="B125">_xlfn.REGEXEXTRACT(J125, "eid=([^&amp;]+)", 2)</f>
        <v>2-s2.0-85213998093</v>
      </c>
      <c r="C125" s="13" t="s">
        <v>16176</v>
      </c>
      <c r="D125" s="14" t="s">
        <v>16902</v>
      </c>
      <c r="E125" s="12">
        <v>2024</v>
      </c>
      <c r="F125" s="12" t="s">
        <v>16903</v>
      </c>
      <c r="G125" s="12">
        <v>27</v>
      </c>
      <c r="H125" s="12">
        <v>8</v>
      </c>
      <c r="I125" s="14" t="s">
        <v>16904</v>
      </c>
      <c r="J125" s="14" t="s">
        <v>16905</v>
      </c>
      <c r="K125" s="12" t="s">
        <v>7972</v>
      </c>
      <c r="L125" s="12" t="s">
        <v>16906</v>
      </c>
      <c r="M125" s="12" t="s">
        <v>16907</v>
      </c>
    </row>
    <row r="126" spans="1:13" ht="22.5" customHeight="1">
      <c r="A126" s="12" t="s">
        <v>16909</v>
      </c>
      <c r="B126" s="12" t="str" cm="1">
        <f t="array" ref="B126">_xlfn.REGEXEXTRACT(J126, "eid=([^&amp;]+)", 2)</f>
        <v>2-s2.0-85200351247</v>
      </c>
      <c r="C126" s="13" t="s">
        <v>16176</v>
      </c>
      <c r="D126" s="14" t="s">
        <v>16910</v>
      </c>
      <c r="E126" s="12">
        <v>2024</v>
      </c>
      <c r="F126" s="12" t="s">
        <v>8328</v>
      </c>
      <c r="G126" s="12" t="s">
        <v>7969</v>
      </c>
      <c r="H126" s="12" t="s">
        <v>7969</v>
      </c>
      <c r="I126" s="14" t="s">
        <v>16911</v>
      </c>
      <c r="J126" s="14" t="s">
        <v>16912</v>
      </c>
      <c r="K126" s="12" t="s">
        <v>7972</v>
      </c>
      <c r="L126" s="12" t="s">
        <v>8324</v>
      </c>
      <c r="M126" s="12" t="s">
        <v>16913</v>
      </c>
    </row>
    <row r="127" spans="1:13" ht="22.5" customHeight="1">
      <c r="A127" s="12" t="s">
        <v>16914</v>
      </c>
      <c r="B127" s="12" t="str" cm="1">
        <f t="array" ref="B127">_xlfn.REGEXEXTRACT(J127, "eid=([^&amp;]+)", 2)</f>
        <v>2-s2.0-85201282873</v>
      </c>
      <c r="C127" s="13" t="s">
        <v>16176</v>
      </c>
      <c r="D127" s="14" t="s">
        <v>1217</v>
      </c>
      <c r="E127" s="12">
        <v>2024</v>
      </c>
      <c r="F127" s="12" t="s">
        <v>16827</v>
      </c>
      <c r="G127" s="12">
        <v>10</v>
      </c>
      <c r="H127" s="12">
        <v>16</v>
      </c>
      <c r="I127" s="14" t="s">
        <v>16915</v>
      </c>
      <c r="J127" s="14" t="s">
        <v>16916</v>
      </c>
      <c r="K127" s="12" t="s">
        <v>7972</v>
      </c>
      <c r="L127" s="12" t="s">
        <v>8027</v>
      </c>
      <c r="M127" s="12"/>
    </row>
    <row r="128" spans="1:13" ht="22.5" customHeight="1">
      <c r="A128" s="12" t="s">
        <v>16918</v>
      </c>
      <c r="B128" s="12" t="str" cm="1">
        <f t="array" ref="B128">_xlfn.REGEXEXTRACT(J128, "eid=([^&amp;]+)", 2)</f>
        <v>2-s2.0-85200960086</v>
      </c>
      <c r="C128" s="13" t="s">
        <v>16176</v>
      </c>
      <c r="D128" s="14" t="s">
        <v>16919</v>
      </c>
      <c r="E128" s="12">
        <v>2024</v>
      </c>
      <c r="F128" s="12" t="s">
        <v>16920</v>
      </c>
      <c r="G128" s="12" t="s">
        <v>7969</v>
      </c>
      <c r="H128" s="12" t="s">
        <v>7969</v>
      </c>
      <c r="I128" s="14" t="s">
        <v>16921</v>
      </c>
      <c r="J128" s="14" t="s">
        <v>16922</v>
      </c>
      <c r="K128" s="12" t="s">
        <v>7972</v>
      </c>
      <c r="L128" s="12" t="s">
        <v>8019</v>
      </c>
      <c r="M128" s="12" t="s">
        <v>16923</v>
      </c>
    </row>
    <row r="129" spans="1:13" ht="22.5" customHeight="1">
      <c r="A129" s="12" t="s">
        <v>16925</v>
      </c>
      <c r="B129" s="12" t="str" cm="1">
        <f t="array" ref="B129">_xlfn.REGEXEXTRACT(J129, "eid=([^&amp;]+)", 2)</f>
        <v>2-s2.0-85205559282</v>
      </c>
      <c r="C129" s="13" t="s">
        <v>16176</v>
      </c>
      <c r="D129" s="14" t="s">
        <v>16926</v>
      </c>
      <c r="E129" s="12">
        <v>2024</v>
      </c>
      <c r="F129" s="12" t="s">
        <v>9340</v>
      </c>
      <c r="G129" s="12">
        <v>138</v>
      </c>
      <c r="H129" s="12">
        <v>3</v>
      </c>
      <c r="I129" s="14" t="s">
        <v>16927</v>
      </c>
      <c r="J129" s="14" t="s">
        <v>16928</v>
      </c>
      <c r="K129" s="12" t="s">
        <v>7972</v>
      </c>
      <c r="L129" s="12" t="s">
        <v>7978</v>
      </c>
      <c r="M129" s="12" t="s">
        <v>16929</v>
      </c>
    </row>
    <row r="130" spans="1:13" ht="22.5" customHeight="1">
      <c r="A130" s="12" t="s">
        <v>16930</v>
      </c>
      <c r="B130" s="12" t="str" cm="1">
        <f t="array" ref="B130">_xlfn.REGEXEXTRACT(J130, "eid=([^&amp;]+)", 2)</f>
        <v>2-s2.0-85210255356</v>
      </c>
      <c r="C130" s="13" t="s">
        <v>16176</v>
      </c>
      <c r="D130" s="14" t="s">
        <v>636</v>
      </c>
      <c r="E130" s="12">
        <v>2024</v>
      </c>
      <c r="F130" s="12" t="s">
        <v>8144</v>
      </c>
      <c r="G130" s="12">
        <v>14</v>
      </c>
      <c r="H130" s="12">
        <v>22</v>
      </c>
      <c r="I130" s="14" t="s">
        <v>16931</v>
      </c>
      <c r="J130" s="14" t="s">
        <v>16932</v>
      </c>
      <c r="K130" s="12" t="s">
        <v>7972</v>
      </c>
      <c r="L130" s="12" t="s">
        <v>8012</v>
      </c>
      <c r="M130" s="12"/>
    </row>
    <row r="131" spans="1:13" ht="22.5" customHeight="1">
      <c r="A131" s="12" t="s">
        <v>16934</v>
      </c>
      <c r="B131" s="12" t="str" cm="1">
        <f t="array" ref="B131">_xlfn.REGEXEXTRACT(J131, "eid=([^&amp;]+)", 2)</f>
        <v>2-s2.0-85200741152</v>
      </c>
      <c r="C131" s="13" t="s">
        <v>16176</v>
      </c>
      <c r="D131" s="14" t="s">
        <v>16935</v>
      </c>
      <c r="E131" s="12">
        <v>2024</v>
      </c>
      <c r="F131" s="12" t="s">
        <v>8144</v>
      </c>
      <c r="G131" s="12">
        <v>14</v>
      </c>
      <c r="H131" s="12">
        <v>15</v>
      </c>
      <c r="I131" s="14" t="s">
        <v>16936</v>
      </c>
      <c r="J131" s="14" t="s">
        <v>16937</v>
      </c>
      <c r="K131" s="12" t="s">
        <v>7972</v>
      </c>
      <c r="L131" s="12" t="s">
        <v>8012</v>
      </c>
      <c r="M131" s="12"/>
    </row>
    <row r="132" spans="1:13" ht="22.5" customHeight="1">
      <c r="A132" s="12" t="s">
        <v>16939</v>
      </c>
      <c r="B132" s="12" t="str" cm="1">
        <f t="array" ref="B132">_xlfn.REGEXEXTRACT(J132, "eid=([^&amp;]+)", 2)</f>
        <v>2-s2.0-85189766783</v>
      </c>
      <c r="C132" s="13" t="s">
        <v>16176</v>
      </c>
      <c r="D132" s="14" t="s">
        <v>16940</v>
      </c>
      <c r="E132" s="12">
        <v>2024</v>
      </c>
      <c r="F132" s="12" t="s">
        <v>7975</v>
      </c>
      <c r="G132" s="12">
        <v>27</v>
      </c>
      <c r="H132" s="12">
        <v>6</v>
      </c>
      <c r="I132" s="14" t="s">
        <v>16941</v>
      </c>
      <c r="J132" s="14" t="s">
        <v>16942</v>
      </c>
      <c r="K132" s="12" t="s">
        <v>7972</v>
      </c>
      <c r="L132" s="12" t="s">
        <v>7978</v>
      </c>
      <c r="M132" s="12" t="s">
        <v>16943</v>
      </c>
    </row>
    <row r="133" spans="1:13" ht="22.5" customHeight="1">
      <c r="A133" s="12" t="s">
        <v>16945</v>
      </c>
      <c r="B133" s="12" t="str" cm="1">
        <f t="array" ref="B133">_xlfn.REGEXEXTRACT(J133, "eid=([^&amp;]+)", 2)</f>
        <v>2-s2.0-105002449413</v>
      </c>
      <c r="C133" s="13" t="s">
        <v>16176</v>
      </c>
      <c r="D133" s="14" t="s">
        <v>16946</v>
      </c>
      <c r="E133" s="12">
        <v>2025</v>
      </c>
      <c r="F133" s="12" t="s">
        <v>16947</v>
      </c>
      <c r="G133" s="12" t="s">
        <v>7969</v>
      </c>
      <c r="H133" s="12" t="s">
        <v>7969</v>
      </c>
      <c r="I133" s="14" t="s">
        <v>16948</v>
      </c>
      <c r="J133" s="14" t="s">
        <v>16949</v>
      </c>
      <c r="K133" s="12" t="s">
        <v>7972</v>
      </c>
      <c r="L133" s="12" t="s">
        <v>8102</v>
      </c>
      <c r="M133" s="12" t="s">
        <v>16950</v>
      </c>
    </row>
    <row r="134" spans="1:13" ht="22.5" customHeight="1">
      <c r="A134" s="12" t="s">
        <v>16952</v>
      </c>
      <c r="B134" s="12" t="str" cm="1">
        <f t="array" ref="B134">_xlfn.REGEXEXTRACT(J134, "eid=([^&amp;]+)", 2)</f>
        <v>2-s2.0-85199642957</v>
      </c>
      <c r="C134" s="13" t="s">
        <v>16176</v>
      </c>
      <c r="D134" s="14" t="s">
        <v>16953</v>
      </c>
      <c r="E134" s="12">
        <v>2024</v>
      </c>
      <c r="F134" s="12" t="s">
        <v>8038</v>
      </c>
      <c r="G134" s="12">
        <v>16</v>
      </c>
      <c r="H134" s="12">
        <v>7</v>
      </c>
      <c r="I134" s="14" t="s">
        <v>16954</v>
      </c>
      <c r="J134" s="14" t="s">
        <v>16955</v>
      </c>
      <c r="K134" s="12" t="s">
        <v>7972</v>
      </c>
      <c r="L134" s="12" t="s">
        <v>8012</v>
      </c>
      <c r="M134" s="12"/>
    </row>
    <row r="135" spans="1:13" ht="22.5" customHeight="1">
      <c r="A135" s="12" t="s">
        <v>16957</v>
      </c>
      <c r="B135" s="12" t="str" cm="1">
        <f t="array" ref="B135">_xlfn.REGEXEXTRACT(J135, "eid=([^&amp;]+)", 2)</f>
        <v>2-s2.0-105002529923</v>
      </c>
      <c r="C135" s="13" t="s">
        <v>16176</v>
      </c>
      <c r="D135" s="14" t="s">
        <v>16958</v>
      </c>
      <c r="E135" s="12">
        <v>2025</v>
      </c>
      <c r="F135" s="12" t="s">
        <v>16959</v>
      </c>
      <c r="G135" s="12" t="s">
        <v>7969</v>
      </c>
      <c r="H135" s="12" t="s">
        <v>7969</v>
      </c>
      <c r="I135" s="14" t="s">
        <v>16960</v>
      </c>
      <c r="J135" s="14" t="s">
        <v>16961</v>
      </c>
      <c r="K135" s="12" t="s">
        <v>7972</v>
      </c>
      <c r="L135" s="12" t="s">
        <v>8019</v>
      </c>
      <c r="M135" s="12" t="s">
        <v>16962</v>
      </c>
    </row>
    <row r="136" spans="1:13" ht="22.5" customHeight="1">
      <c r="A136" s="12" t="s">
        <v>16963</v>
      </c>
      <c r="B136" s="12" t="e" cm="1" vm="1">
        <f t="array" ref="B136">_xlfn.REGEXEXTRACT(J136, "eid=([^&amp;]+)", 2)</f>
        <v>#N/A</v>
      </c>
      <c r="C136" s="13" t="s">
        <v>16176</v>
      </c>
      <c r="D136" s="14" t="s">
        <v>16964</v>
      </c>
      <c r="E136" s="12"/>
      <c r="F136" s="12"/>
      <c r="G136" s="12"/>
      <c r="H136" s="12"/>
      <c r="I136" s="14"/>
      <c r="J136" s="14"/>
      <c r="K136" s="12"/>
      <c r="L136" s="12"/>
      <c r="M136" s="12"/>
    </row>
    <row r="137" spans="1:13" ht="22.5" customHeight="1">
      <c r="A137" s="12" t="s">
        <v>16966</v>
      </c>
      <c r="B137" s="12" t="str" cm="1">
        <f t="array" ref="B137">_xlfn.REGEXEXTRACT(J137, "eid=([^&amp;]+)", 2)</f>
        <v>2-s2.0-85213114690</v>
      </c>
      <c r="C137" s="13" t="s">
        <v>16176</v>
      </c>
      <c r="D137" s="14" t="s">
        <v>16967</v>
      </c>
      <c r="E137" s="12">
        <v>2024</v>
      </c>
      <c r="F137" s="12" t="s">
        <v>16968</v>
      </c>
      <c r="G137" s="12" t="s">
        <v>7969</v>
      </c>
      <c r="H137" s="12" t="s">
        <v>7969</v>
      </c>
      <c r="I137" s="14" t="s">
        <v>16969</v>
      </c>
      <c r="J137" s="14" t="s">
        <v>16970</v>
      </c>
      <c r="K137" s="12" t="s">
        <v>7972</v>
      </c>
      <c r="L137" s="12" t="s">
        <v>16971</v>
      </c>
      <c r="M137" s="12" t="s">
        <v>16972</v>
      </c>
    </row>
    <row r="138" spans="1:13" ht="22.5" customHeight="1">
      <c r="A138" s="12" t="s">
        <v>16974</v>
      </c>
      <c r="B138" s="12" t="str" cm="1">
        <f t="array" ref="B138">_xlfn.REGEXEXTRACT(J138, "eid=([^&amp;]+)", 2)</f>
        <v>2-s2.0-85211476737</v>
      </c>
      <c r="C138" s="13" t="s">
        <v>16176</v>
      </c>
      <c r="D138" s="14" t="s">
        <v>16975</v>
      </c>
      <c r="E138" s="12">
        <v>2024</v>
      </c>
      <c r="F138" s="12" t="s">
        <v>8000</v>
      </c>
      <c r="G138" s="12">
        <v>14</v>
      </c>
      <c r="H138" s="12">
        <v>6</v>
      </c>
      <c r="I138" s="14" t="s">
        <v>16976</v>
      </c>
      <c r="J138" s="14" t="s">
        <v>16977</v>
      </c>
      <c r="K138" s="12" t="s">
        <v>7972</v>
      </c>
      <c r="L138" s="12" t="s">
        <v>8003</v>
      </c>
      <c r="M138" s="12"/>
    </row>
    <row r="139" spans="1:13" ht="22.5" customHeight="1">
      <c r="A139" s="12" t="s">
        <v>16979</v>
      </c>
      <c r="B139" s="12" t="str" cm="1">
        <f t="array" ref="B139">_xlfn.REGEXEXTRACT(J139, "eid=([^&amp;]+)", 2)</f>
        <v>2-s2.0-85199205735</v>
      </c>
      <c r="C139" s="13" t="s">
        <v>16176</v>
      </c>
      <c r="D139" s="14" t="s">
        <v>16980</v>
      </c>
      <c r="E139" s="12">
        <v>2024</v>
      </c>
      <c r="F139" s="12" t="s">
        <v>11020</v>
      </c>
      <c r="G139" s="12">
        <v>119</v>
      </c>
      <c r="H139" s="12" t="s">
        <v>7969</v>
      </c>
      <c r="I139" s="14" t="s">
        <v>16981</v>
      </c>
      <c r="J139" s="14" t="s">
        <v>16982</v>
      </c>
      <c r="K139" s="12" t="s">
        <v>7972</v>
      </c>
      <c r="L139" s="12" t="s">
        <v>8027</v>
      </c>
      <c r="M139" s="12" t="s">
        <v>16983</v>
      </c>
    </row>
    <row r="140" spans="1:13" ht="22.5" customHeight="1">
      <c r="A140" s="12" t="s">
        <v>16985</v>
      </c>
      <c r="B140" s="12" t="str" cm="1">
        <f t="array" ref="B140">_xlfn.REGEXEXTRACT(J140, "eid=([^&amp;]+)", 2)</f>
        <v>2-s2.0-105002680508</v>
      </c>
      <c r="C140" s="13" t="s">
        <v>16176</v>
      </c>
      <c r="D140" s="14" t="s">
        <v>16986</v>
      </c>
      <c r="E140" s="12">
        <v>2025</v>
      </c>
      <c r="F140" s="12" t="s">
        <v>16987</v>
      </c>
      <c r="G140" s="12" t="s">
        <v>7969</v>
      </c>
      <c r="H140" s="12" t="s">
        <v>7969</v>
      </c>
      <c r="I140" s="14" t="s">
        <v>16988</v>
      </c>
      <c r="J140" s="14" t="s">
        <v>16989</v>
      </c>
      <c r="K140" s="12" t="s">
        <v>7972</v>
      </c>
      <c r="L140" s="12" t="s">
        <v>8102</v>
      </c>
      <c r="M140" s="12" t="s">
        <v>16990</v>
      </c>
    </row>
    <row r="141" spans="1:13" ht="22.5" customHeight="1">
      <c r="A141" s="12" t="s">
        <v>16992</v>
      </c>
      <c r="B141" s="12" t="str" cm="1">
        <f t="array" ref="B141">_xlfn.REGEXEXTRACT(J141, "eid=([^&amp;]+)", 2)</f>
        <v>2-s2.0-85188424142</v>
      </c>
      <c r="C141" s="13" t="s">
        <v>16176</v>
      </c>
      <c r="D141" s="14" t="s">
        <v>16993</v>
      </c>
      <c r="E141" s="12">
        <v>2024</v>
      </c>
      <c r="F141" s="12" t="s">
        <v>16994</v>
      </c>
      <c r="G141" s="12">
        <v>11</v>
      </c>
      <c r="H141" s="12">
        <v>4</v>
      </c>
      <c r="I141" s="14" t="s">
        <v>16995</v>
      </c>
      <c r="J141" s="14" t="s">
        <v>16996</v>
      </c>
      <c r="K141" s="12" t="s">
        <v>7972</v>
      </c>
      <c r="L141" s="12" t="s">
        <v>8078</v>
      </c>
      <c r="M141" s="12" t="s">
        <v>16997</v>
      </c>
    </row>
    <row r="142" spans="1:13" ht="22.5" customHeight="1">
      <c r="A142" s="12" t="s">
        <v>16999</v>
      </c>
      <c r="B142" s="12" t="str" cm="1">
        <f t="array" ref="B142">_xlfn.REGEXEXTRACT(J142, "eid=([^&amp;]+)", 2)</f>
        <v>2-s2.0-105001979899</v>
      </c>
      <c r="C142" s="13" t="s">
        <v>16176</v>
      </c>
      <c r="D142" s="14" t="s">
        <v>17000</v>
      </c>
      <c r="E142" s="12">
        <v>2025</v>
      </c>
      <c r="F142" s="12" t="s">
        <v>17001</v>
      </c>
      <c r="G142" s="12">
        <v>49</v>
      </c>
      <c r="H142" s="12">
        <v>16</v>
      </c>
      <c r="I142" s="14" t="s">
        <v>17002</v>
      </c>
      <c r="J142" s="14" t="s">
        <v>17003</v>
      </c>
      <c r="K142" s="12" t="s">
        <v>7972</v>
      </c>
      <c r="L142" s="12" t="s">
        <v>17004</v>
      </c>
      <c r="M142" s="12" t="s">
        <v>17005</v>
      </c>
    </row>
    <row r="143" spans="1:13" ht="22.5" customHeight="1">
      <c r="A143" s="12" t="s">
        <v>17007</v>
      </c>
      <c r="B143" s="12" t="str" cm="1">
        <f t="array" ref="B143">_xlfn.REGEXEXTRACT(J143, "eid=([^&amp;]+)", 2)</f>
        <v>2-s2.0-86000544198</v>
      </c>
      <c r="C143" s="13" t="s">
        <v>16176</v>
      </c>
      <c r="D143" s="14" t="s">
        <v>17008</v>
      </c>
      <c r="E143" s="12">
        <v>2024</v>
      </c>
      <c r="F143" s="12" t="s">
        <v>17009</v>
      </c>
      <c r="G143" s="12">
        <v>13</v>
      </c>
      <c r="H143" s="12">
        <v>3</v>
      </c>
      <c r="I143" s="14" t="s">
        <v>17010</v>
      </c>
      <c r="J143" s="14" t="s">
        <v>17011</v>
      </c>
      <c r="K143" s="12" t="s">
        <v>7972</v>
      </c>
      <c r="L143" s="12" t="s">
        <v>17012</v>
      </c>
      <c r="M143" s="12" t="s">
        <v>17013</v>
      </c>
    </row>
    <row r="144" spans="1:13" ht="22.5" customHeight="1">
      <c r="A144" s="12" t="s">
        <v>17015</v>
      </c>
      <c r="B144" s="12" t="str" cm="1">
        <f t="array" ref="B144">_xlfn.REGEXEXTRACT(J144, "eid=([^&amp;]+)", 2)</f>
        <v>2-s2.0-85199717466</v>
      </c>
      <c r="C144" s="13" t="s">
        <v>16176</v>
      </c>
      <c r="D144" s="14" t="s">
        <v>17016</v>
      </c>
      <c r="E144" s="12">
        <v>2024</v>
      </c>
      <c r="F144" s="12" t="s">
        <v>11020</v>
      </c>
      <c r="G144" s="12">
        <v>119</v>
      </c>
      <c r="H144" s="12" t="s">
        <v>7969</v>
      </c>
      <c r="I144" s="14" t="s">
        <v>17017</v>
      </c>
      <c r="J144" s="14" t="s">
        <v>17018</v>
      </c>
      <c r="K144" s="12" t="s">
        <v>7972</v>
      </c>
      <c r="L144" s="12" t="s">
        <v>8027</v>
      </c>
      <c r="M144" s="12" t="s">
        <v>17019</v>
      </c>
    </row>
    <row r="145" spans="1:13" ht="22.5" customHeight="1">
      <c r="A145" s="12" t="s">
        <v>17021</v>
      </c>
      <c r="B145" s="12" t="str" cm="1">
        <f t="array" ref="B145">_xlfn.REGEXEXTRACT(J145, "eid=([^&amp;]+)", 2)</f>
        <v>2-s2.0-85210600676</v>
      </c>
      <c r="C145" s="13" t="s">
        <v>16176</v>
      </c>
      <c r="D145" s="14" t="s">
        <v>17022</v>
      </c>
      <c r="E145" s="12">
        <v>2024</v>
      </c>
      <c r="F145" s="12" t="s">
        <v>17023</v>
      </c>
      <c r="G145" s="12">
        <v>21</v>
      </c>
      <c r="H145" s="12">
        <v>11</v>
      </c>
      <c r="I145" s="14" t="s">
        <v>17024</v>
      </c>
      <c r="J145" s="14" t="s">
        <v>17025</v>
      </c>
      <c r="K145" s="12" t="s">
        <v>7972</v>
      </c>
      <c r="L145" s="12" t="s">
        <v>8012</v>
      </c>
      <c r="M145" s="12"/>
    </row>
    <row r="146" spans="1:13" ht="22.5" customHeight="1">
      <c r="A146" s="12" t="s">
        <v>17027</v>
      </c>
      <c r="B146" s="12" t="str" cm="1">
        <f t="array" ref="B146">_xlfn.REGEXEXTRACT(J146, "eid=([^&amp;]+)", 2)</f>
        <v>2-s2.0-85204477615</v>
      </c>
      <c r="C146" s="13" t="s">
        <v>16176</v>
      </c>
      <c r="D146" s="14" t="s">
        <v>17028</v>
      </c>
      <c r="E146" s="12">
        <v>2024</v>
      </c>
      <c r="F146" s="12" t="s">
        <v>12556</v>
      </c>
      <c r="G146" s="12">
        <v>197</v>
      </c>
      <c r="H146" s="12" t="s">
        <v>7969</v>
      </c>
      <c r="I146" s="14" t="s">
        <v>17029</v>
      </c>
      <c r="J146" s="14" t="s">
        <v>17030</v>
      </c>
      <c r="K146" s="12" t="s">
        <v>7972</v>
      </c>
      <c r="L146" s="12" t="s">
        <v>8027</v>
      </c>
      <c r="M146" s="12" t="s">
        <v>17031</v>
      </c>
    </row>
    <row r="147" spans="1:13" ht="22.5" customHeight="1">
      <c r="A147" s="12" t="s">
        <v>17033</v>
      </c>
      <c r="B147" s="12" t="str" cm="1">
        <f t="array" ref="B147">_xlfn.REGEXEXTRACT(J147, "eid=([^&amp;]+)", 2)</f>
        <v>2-s2.0-85205700924</v>
      </c>
      <c r="C147" s="13" t="s">
        <v>16176</v>
      </c>
      <c r="D147" s="14" t="s">
        <v>17034</v>
      </c>
      <c r="E147" s="12">
        <v>2024</v>
      </c>
      <c r="F147" s="12" t="s">
        <v>10450</v>
      </c>
      <c r="G147" s="12">
        <v>13</v>
      </c>
      <c r="H147" s="12">
        <v>1</v>
      </c>
      <c r="I147" s="14" t="s">
        <v>17035</v>
      </c>
      <c r="J147" s="14" t="s">
        <v>17036</v>
      </c>
      <c r="K147" s="12" t="s">
        <v>7972</v>
      </c>
      <c r="L147" s="12" t="s">
        <v>7985</v>
      </c>
      <c r="M147" s="12"/>
    </row>
    <row r="148" spans="1:13" ht="22.5" customHeight="1">
      <c r="A148" s="12" t="s">
        <v>17038</v>
      </c>
      <c r="B148" s="12" t="str" cm="1">
        <f t="array" ref="B148">_xlfn.REGEXEXTRACT(J148, "eid=([^&amp;]+)", 2)</f>
        <v>2-s2.0-85214686317</v>
      </c>
      <c r="C148" s="13" t="s">
        <v>16176</v>
      </c>
      <c r="D148" s="14" t="s">
        <v>17039</v>
      </c>
      <c r="E148" s="12">
        <v>2024</v>
      </c>
      <c r="F148" s="12" t="s">
        <v>17040</v>
      </c>
      <c r="G148" s="12">
        <v>43</v>
      </c>
      <c r="H148" s="12">
        <v>5</v>
      </c>
      <c r="I148" s="14" t="s">
        <v>17041</v>
      </c>
      <c r="J148" s="14" t="s">
        <v>17042</v>
      </c>
      <c r="K148" s="12" t="s">
        <v>7972</v>
      </c>
      <c r="L148" s="12" t="s">
        <v>8385</v>
      </c>
      <c r="M148" s="12" t="s">
        <v>17043</v>
      </c>
    </row>
    <row r="149" spans="1:13" ht="22.5" customHeight="1">
      <c r="A149" s="12" t="s">
        <v>17045</v>
      </c>
      <c r="B149" s="12" t="str" cm="1">
        <f t="array" ref="B149">_xlfn.REGEXEXTRACT(J149, "eid=([^&amp;]+)", 2)</f>
        <v>2-s2.0-105001394307</v>
      </c>
      <c r="C149" s="13" t="s">
        <v>16176</v>
      </c>
      <c r="D149" s="14" t="s">
        <v>17046</v>
      </c>
      <c r="E149" s="12">
        <v>2025</v>
      </c>
      <c r="F149" s="12" t="s">
        <v>8848</v>
      </c>
      <c r="G149" s="12">
        <v>83</v>
      </c>
      <c r="H149" s="12">
        <v>1</v>
      </c>
      <c r="I149" s="14" t="s">
        <v>17047</v>
      </c>
      <c r="J149" s="14" t="s">
        <v>17048</v>
      </c>
      <c r="K149" s="12" t="s">
        <v>7972</v>
      </c>
      <c r="L149" s="12" t="s">
        <v>8851</v>
      </c>
      <c r="M149" s="12" t="s">
        <v>17049</v>
      </c>
    </row>
    <row r="150" spans="1:13" ht="22.5" customHeight="1">
      <c r="A150" s="12" t="s">
        <v>17051</v>
      </c>
      <c r="B150" s="12" t="str" cm="1">
        <f t="array" ref="B150">_xlfn.REGEXEXTRACT(J150, "eid=([^&amp;]+)", 2)</f>
        <v>2-s2.0-85202618042</v>
      </c>
      <c r="C150" s="13" t="s">
        <v>16176</v>
      </c>
      <c r="D150" s="14" t="s">
        <v>17052</v>
      </c>
      <c r="E150" s="12">
        <v>2024</v>
      </c>
      <c r="F150" s="12" t="s">
        <v>11045</v>
      </c>
      <c r="G150" s="12">
        <v>26</v>
      </c>
      <c r="H150" s="12">
        <v>8</v>
      </c>
      <c r="I150" s="14" t="s">
        <v>17053</v>
      </c>
      <c r="J150" s="14" t="s">
        <v>17054</v>
      </c>
      <c r="K150" s="12" t="s">
        <v>7972</v>
      </c>
      <c r="L150" s="12" t="s">
        <v>8012</v>
      </c>
      <c r="M150" s="12"/>
    </row>
    <row r="151" spans="1:13" ht="22.5" customHeight="1">
      <c r="A151" s="12" t="s">
        <v>17056</v>
      </c>
      <c r="B151" s="12" t="str" cm="1">
        <f t="array" ref="B151">_xlfn.REGEXEXTRACT(J151, "eid=([^&amp;]+)", 2)</f>
        <v>2-s2.0-85190445699</v>
      </c>
      <c r="C151" s="13" t="s">
        <v>16176</v>
      </c>
      <c r="D151" s="14" t="s">
        <v>17057</v>
      </c>
      <c r="E151" s="12">
        <v>2024</v>
      </c>
      <c r="F151" s="12" t="s">
        <v>7975</v>
      </c>
      <c r="G151" s="12">
        <v>27</v>
      </c>
      <c r="H151" s="12">
        <v>7</v>
      </c>
      <c r="I151" s="14" t="s">
        <v>17058</v>
      </c>
      <c r="J151" s="14" t="s">
        <v>17059</v>
      </c>
      <c r="K151" s="12" t="s">
        <v>7972</v>
      </c>
      <c r="L151" s="12" t="s">
        <v>7978</v>
      </c>
      <c r="M151" s="12"/>
    </row>
    <row r="152" spans="1:13" ht="22.5" customHeight="1">
      <c r="A152" s="12" t="s">
        <v>17061</v>
      </c>
      <c r="B152" s="12" t="str" cm="1">
        <f t="array" ref="B152">_xlfn.REGEXEXTRACT(J152, "eid=([^&amp;]+)", 2)</f>
        <v>2-s2.0-85201194301</v>
      </c>
      <c r="C152" s="13" t="s">
        <v>16176</v>
      </c>
      <c r="D152" s="14" t="s">
        <v>17062</v>
      </c>
      <c r="E152" s="12">
        <v>2024</v>
      </c>
      <c r="F152" s="12" t="s">
        <v>17063</v>
      </c>
      <c r="G152" s="12">
        <v>57</v>
      </c>
      <c r="H152" s="12">
        <v>9</v>
      </c>
      <c r="I152" s="14" t="s">
        <v>17064</v>
      </c>
      <c r="J152" s="14" t="s">
        <v>17065</v>
      </c>
      <c r="K152" s="12" t="s">
        <v>7972</v>
      </c>
      <c r="L152" s="12" t="s">
        <v>8064</v>
      </c>
      <c r="M152" s="12"/>
    </row>
    <row r="153" spans="1:13" ht="22.5" customHeight="1">
      <c r="A153" s="12" t="s">
        <v>17067</v>
      </c>
      <c r="B153" s="12" t="str" cm="1">
        <f t="array" ref="B153">_xlfn.REGEXEXTRACT(J153, "eid=([^&amp;]+)", 2)</f>
        <v>2-s2.0-85199936761</v>
      </c>
      <c r="C153" s="13" t="s">
        <v>16176</v>
      </c>
      <c r="D153" s="14" t="s">
        <v>17068</v>
      </c>
      <c r="E153" s="12">
        <v>2024</v>
      </c>
      <c r="F153" s="12" t="s">
        <v>17069</v>
      </c>
      <c r="G153" s="12">
        <v>25</v>
      </c>
      <c r="H153" s="12">
        <v>5</v>
      </c>
      <c r="I153" s="14" t="s">
        <v>17070</v>
      </c>
      <c r="J153" s="14" t="s">
        <v>17071</v>
      </c>
      <c r="K153" s="12" t="s">
        <v>7972</v>
      </c>
      <c r="L153" s="12" t="s">
        <v>10731</v>
      </c>
      <c r="M153" s="12"/>
    </row>
    <row r="154" spans="1:13" ht="22.5" customHeight="1">
      <c r="A154" s="12" t="s">
        <v>17073</v>
      </c>
      <c r="B154" s="12" t="str" cm="1">
        <f t="array" ref="B154">_xlfn.REGEXEXTRACT(J154, "eid=([^&amp;]+)", 2)</f>
        <v>2-s2.0-85202297752</v>
      </c>
      <c r="C154" s="13" t="s">
        <v>16176</v>
      </c>
      <c r="D154" s="14" t="s">
        <v>17074</v>
      </c>
      <c r="E154" s="12">
        <v>2024</v>
      </c>
      <c r="F154" s="12" t="s">
        <v>8038</v>
      </c>
      <c r="G154" s="12">
        <v>16</v>
      </c>
      <c r="H154" s="12">
        <v>8</v>
      </c>
      <c r="I154" s="14" t="s">
        <v>17075</v>
      </c>
      <c r="J154" s="14" t="s">
        <v>17076</v>
      </c>
      <c r="K154" s="12" t="s">
        <v>7972</v>
      </c>
      <c r="L154" s="12" t="s">
        <v>8012</v>
      </c>
      <c r="M154" s="12"/>
    </row>
    <row r="155" spans="1:13" ht="22.5" customHeight="1">
      <c r="A155" s="12" t="s">
        <v>17077</v>
      </c>
      <c r="B155" s="12" t="e" cm="1" vm="1">
        <f t="array" ref="B155">_xlfn.REGEXEXTRACT(J155, "eid=([^&amp;]+)", 2)</f>
        <v>#N/A</v>
      </c>
      <c r="C155" s="13" t="s">
        <v>16176</v>
      </c>
      <c r="D155" s="14" t="s">
        <v>17078</v>
      </c>
      <c r="E155" s="12"/>
      <c r="F155" s="12"/>
      <c r="G155" s="12"/>
      <c r="H155" s="12"/>
      <c r="I155" s="14"/>
      <c r="J155" s="14"/>
      <c r="K155" s="12"/>
      <c r="L155" s="12"/>
      <c r="M155" s="12"/>
    </row>
    <row r="156" spans="1:13" ht="22.5" customHeight="1">
      <c r="A156" s="12" t="s">
        <v>17080</v>
      </c>
      <c r="B156" s="12" t="str" cm="1">
        <f t="array" ref="B156">_xlfn.REGEXEXTRACT(J156, "eid=([^&amp;]+)", 2)</f>
        <v>2-s2.0-85199063235</v>
      </c>
      <c r="C156" s="13" t="s">
        <v>16176</v>
      </c>
      <c r="D156" s="14" t="s">
        <v>17081</v>
      </c>
      <c r="E156" s="12">
        <v>2024</v>
      </c>
      <c r="F156" s="12" t="s">
        <v>17082</v>
      </c>
      <c r="G156" s="12">
        <v>4</v>
      </c>
      <c r="H156" s="12">
        <v>1</v>
      </c>
      <c r="I156" s="14" t="s">
        <v>17083</v>
      </c>
      <c r="J156" s="14" t="s">
        <v>17084</v>
      </c>
      <c r="K156" s="12" t="s">
        <v>7972</v>
      </c>
      <c r="L156" s="12" t="s">
        <v>8064</v>
      </c>
      <c r="M156" s="12"/>
    </row>
    <row r="157" spans="1:13" ht="22.5" customHeight="1">
      <c r="A157" s="12" t="s">
        <v>17086</v>
      </c>
      <c r="B157" s="12" t="str" cm="1">
        <f t="array" ref="B157">_xlfn.REGEXEXTRACT(J157, "eid=([^&amp;]+)", 2)</f>
        <v>2-s2.0-85203483691</v>
      </c>
      <c r="C157" s="13" t="s">
        <v>16176</v>
      </c>
      <c r="D157" s="14" t="s">
        <v>17087</v>
      </c>
      <c r="E157" s="12">
        <v>2024</v>
      </c>
      <c r="F157" s="12" t="s">
        <v>17088</v>
      </c>
      <c r="G157" s="12" t="s">
        <v>7969</v>
      </c>
      <c r="H157" s="12" t="s">
        <v>7969</v>
      </c>
      <c r="I157" s="14" t="s">
        <v>17089</v>
      </c>
      <c r="J157" s="14" t="s">
        <v>17090</v>
      </c>
      <c r="K157" s="12" t="s">
        <v>7972</v>
      </c>
      <c r="L157" s="12" t="s">
        <v>8161</v>
      </c>
      <c r="M157" s="12" t="s">
        <v>17091</v>
      </c>
    </row>
    <row r="158" spans="1:13" ht="22.5" customHeight="1">
      <c r="A158" s="12" t="s">
        <v>17093</v>
      </c>
      <c r="B158" s="12" t="str" cm="1">
        <f t="array" ref="B158">_xlfn.REGEXEXTRACT(J158, "eid=([^&amp;]+)", 2)</f>
        <v>2-s2.0-105002574199</v>
      </c>
      <c r="C158" s="13" t="s">
        <v>16176</v>
      </c>
      <c r="D158" s="14" t="s">
        <v>17094</v>
      </c>
      <c r="E158" s="12">
        <v>2025</v>
      </c>
      <c r="F158" s="12" t="s">
        <v>8491</v>
      </c>
      <c r="G158" s="12">
        <v>13</v>
      </c>
      <c r="H158" s="12" t="s">
        <v>7969</v>
      </c>
      <c r="I158" s="14" t="s">
        <v>17095</v>
      </c>
      <c r="J158" s="14" t="s">
        <v>17096</v>
      </c>
      <c r="K158" s="12" t="s">
        <v>7972</v>
      </c>
      <c r="L158" s="12" t="s">
        <v>8102</v>
      </c>
      <c r="M158" s="12" t="s">
        <v>17097</v>
      </c>
    </row>
    <row r="159" spans="1:13" ht="22.5" customHeight="1">
      <c r="A159" s="12" t="s">
        <v>17099</v>
      </c>
      <c r="B159" s="12" t="str" cm="1">
        <f t="array" ref="B159">_xlfn.REGEXEXTRACT(J159, "eid=([^&amp;]+)", 2)</f>
        <v>2-s2.0-85195694365</v>
      </c>
      <c r="C159" s="13" t="s">
        <v>16176</v>
      </c>
      <c r="D159" s="14" t="s">
        <v>17100</v>
      </c>
      <c r="E159" s="12">
        <v>2024</v>
      </c>
      <c r="F159" s="12" t="s">
        <v>8005</v>
      </c>
      <c r="G159" s="12">
        <v>80</v>
      </c>
      <c r="H159" s="12">
        <v>14</v>
      </c>
      <c r="I159" s="14" t="s">
        <v>17101</v>
      </c>
      <c r="J159" s="14" t="s">
        <v>17102</v>
      </c>
      <c r="K159" s="12" t="s">
        <v>7972</v>
      </c>
      <c r="L159" s="12" t="s">
        <v>7978</v>
      </c>
      <c r="M159" s="12" t="s">
        <v>17103</v>
      </c>
    </row>
    <row r="160" spans="1:13" ht="22.5" customHeight="1">
      <c r="A160" s="12" t="s">
        <v>17105</v>
      </c>
      <c r="B160" s="12" t="str" cm="1">
        <f t="array" ref="B160">_xlfn.REGEXEXTRACT(J160, "eid=([^&amp;]+)", 2)</f>
        <v>2-s2.0-85200134541</v>
      </c>
      <c r="C160" s="13" t="s">
        <v>16176</v>
      </c>
      <c r="D160" s="14" t="s">
        <v>17106</v>
      </c>
      <c r="E160" s="12">
        <v>2024</v>
      </c>
      <c r="F160" s="12" t="s">
        <v>17107</v>
      </c>
      <c r="G160" s="12">
        <v>23</v>
      </c>
      <c r="H160" s="12" t="s">
        <v>7969</v>
      </c>
      <c r="I160" s="14" t="s">
        <v>17108</v>
      </c>
      <c r="J160" s="14" t="s">
        <v>17109</v>
      </c>
      <c r="K160" s="12" t="s">
        <v>7972</v>
      </c>
      <c r="L160" s="12" t="s">
        <v>7993</v>
      </c>
      <c r="M160" s="12"/>
    </row>
    <row r="161" spans="1:13" ht="22.5" customHeight="1">
      <c r="A161" s="12" t="s">
        <v>17111</v>
      </c>
      <c r="B161" s="12" t="str" cm="1">
        <f t="array" ref="B161">_xlfn.REGEXEXTRACT(J161, "eid=([^&amp;]+)", 2)</f>
        <v>2-s2.0-85203034891</v>
      </c>
      <c r="C161" s="13" t="s">
        <v>16176</v>
      </c>
      <c r="D161" s="14" t="s">
        <v>17112</v>
      </c>
      <c r="E161" s="12">
        <v>2024</v>
      </c>
      <c r="F161" s="12" t="s">
        <v>16889</v>
      </c>
      <c r="G161" s="12" t="s">
        <v>7969</v>
      </c>
      <c r="H161" s="12" t="s">
        <v>7969</v>
      </c>
      <c r="I161" s="14" t="s">
        <v>17113</v>
      </c>
      <c r="J161" s="14" t="s">
        <v>17114</v>
      </c>
      <c r="K161" s="12" t="s">
        <v>7972</v>
      </c>
      <c r="L161" s="12" t="s">
        <v>8161</v>
      </c>
      <c r="M161" s="12" t="s">
        <v>17115</v>
      </c>
    </row>
    <row r="162" spans="1:13" ht="22.5" customHeight="1">
      <c r="A162" s="12" t="s">
        <v>17117</v>
      </c>
      <c r="B162" s="12" t="str" cm="1">
        <f t="array" ref="B162">_xlfn.REGEXEXTRACT(J162, "eid=([^&amp;]+)", 2)</f>
        <v>2-s2.0-85170393653</v>
      </c>
      <c r="C162" s="13" t="s">
        <v>16176</v>
      </c>
      <c r="D162" s="14" t="s">
        <v>17118</v>
      </c>
      <c r="E162" s="12">
        <v>2024</v>
      </c>
      <c r="F162" s="12" t="s">
        <v>9817</v>
      </c>
      <c r="G162" s="12">
        <v>53</v>
      </c>
      <c r="H162" s="12">
        <v>12</v>
      </c>
      <c r="I162" s="14" t="s">
        <v>17119</v>
      </c>
      <c r="J162" s="14" t="s">
        <v>17120</v>
      </c>
      <c r="K162" s="12" t="s">
        <v>7972</v>
      </c>
      <c r="L162" s="12" t="s">
        <v>8108</v>
      </c>
      <c r="M162" s="12" t="s">
        <v>17121</v>
      </c>
    </row>
    <row r="163" spans="1:13" ht="22.5" customHeight="1">
      <c r="A163" s="12" t="s">
        <v>17123</v>
      </c>
      <c r="B163" s="12" t="str" cm="1">
        <f t="array" ref="B163">_xlfn.REGEXEXTRACT(J163, "eid=([^&amp;]+)", 2)</f>
        <v>2-s2.0-85215244271</v>
      </c>
      <c r="C163" s="13" t="s">
        <v>16176</v>
      </c>
      <c r="D163" s="14" t="s">
        <v>17124</v>
      </c>
      <c r="E163" s="12">
        <v>2024</v>
      </c>
      <c r="F163" s="12" t="s">
        <v>17125</v>
      </c>
      <c r="G163" s="12">
        <v>11</v>
      </c>
      <c r="H163" s="12">
        <v>12</v>
      </c>
      <c r="I163" s="14" t="s">
        <v>17126</v>
      </c>
      <c r="J163" s="14" t="s">
        <v>17127</v>
      </c>
      <c r="K163" s="12" t="s">
        <v>7972</v>
      </c>
      <c r="L163" s="12" t="s">
        <v>16651</v>
      </c>
      <c r="M163" s="12" t="s">
        <v>17128</v>
      </c>
    </row>
    <row r="164" spans="1:13" ht="22.5" customHeight="1">
      <c r="A164" s="12" t="s">
        <v>17130</v>
      </c>
      <c r="B164" s="12" t="str" cm="1">
        <f t="array" ref="B164">_xlfn.REGEXEXTRACT(J164, "eid=([^&amp;]+)", 2)</f>
        <v>2-s2.0-105002452857</v>
      </c>
      <c r="C164" s="13" t="s">
        <v>16176</v>
      </c>
      <c r="D164" s="14" t="s">
        <v>17131</v>
      </c>
      <c r="E164" s="12">
        <v>2025</v>
      </c>
      <c r="F164" s="12" t="s">
        <v>17132</v>
      </c>
      <c r="G164" s="12" t="s">
        <v>7969</v>
      </c>
      <c r="H164" s="12" t="s">
        <v>7969</v>
      </c>
      <c r="I164" s="14" t="s">
        <v>17133</v>
      </c>
      <c r="J164" s="14" t="s">
        <v>17134</v>
      </c>
      <c r="K164" s="12" t="s">
        <v>7972</v>
      </c>
      <c r="L164" s="12" t="s">
        <v>8102</v>
      </c>
      <c r="M164" s="12" t="s">
        <v>17135</v>
      </c>
    </row>
    <row r="165" spans="1:13" ht="22.5" customHeight="1">
      <c r="A165" s="12" t="s">
        <v>17137</v>
      </c>
      <c r="B165" s="12" t="str" cm="1">
        <f t="array" ref="B165">_xlfn.REGEXEXTRACT(J165, "eid=([^&amp;]+)", 2)</f>
        <v>2-s2.0-85209796151</v>
      </c>
      <c r="C165" s="13" t="s">
        <v>16176</v>
      </c>
      <c r="D165" s="14" t="s">
        <v>17138</v>
      </c>
      <c r="E165" s="12">
        <v>2024</v>
      </c>
      <c r="F165" s="12" t="s">
        <v>16208</v>
      </c>
      <c r="G165" s="12">
        <v>5</v>
      </c>
      <c r="H165" s="12">
        <v>8</v>
      </c>
      <c r="I165" s="14" t="s">
        <v>17139</v>
      </c>
      <c r="J165" s="14" t="s">
        <v>17140</v>
      </c>
      <c r="K165" s="12" t="s">
        <v>7972</v>
      </c>
      <c r="L165" s="12" t="s">
        <v>7978</v>
      </c>
      <c r="M165" s="12" t="s">
        <v>17141</v>
      </c>
    </row>
    <row r="166" spans="1:13" ht="22.5" customHeight="1">
      <c r="A166" s="12" t="s">
        <v>17143</v>
      </c>
      <c r="B166" s="12" t="str" cm="1">
        <f t="array" ref="B166">_xlfn.REGEXEXTRACT(J166, "eid=([^&amp;]+)", 2)</f>
        <v>2-s2.0-85200261675</v>
      </c>
      <c r="C166" s="13" t="s">
        <v>16176</v>
      </c>
      <c r="D166" s="14" t="s">
        <v>17144</v>
      </c>
      <c r="E166" s="12">
        <v>2024</v>
      </c>
      <c r="F166" s="12" t="s">
        <v>10454</v>
      </c>
      <c r="G166" s="12">
        <v>4</v>
      </c>
      <c r="H166" s="12">
        <v>3</v>
      </c>
      <c r="I166" s="14" t="s">
        <v>17145</v>
      </c>
      <c r="J166" s="14" t="s">
        <v>17146</v>
      </c>
      <c r="K166" s="12" t="s">
        <v>7972</v>
      </c>
      <c r="L166" s="12" t="s">
        <v>10457</v>
      </c>
      <c r="M166" s="12"/>
    </row>
    <row r="167" spans="1:13" ht="22.5" customHeight="1">
      <c r="A167" s="12" t="s">
        <v>17148</v>
      </c>
      <c r="B167" s="12" t="str" cm="1">
        <f t="array" ref="B167">_xlfn.REGEXEXTRACT(J167, "eid=([^&amp;]+)", 2)</f>
        <v>2-s2.0-85218966823</v>
      </c>
      <c r="C167" s="13" t="s">
        <v>16176</v>
      </c>
      <c r="D167" s="14" t="s">
        <v>17149</v>
      </c>
      <c r="E167" s="12">
        <v>2024</v>
      </c>
      <c r="F167" s="12" t="s">
        <v>17150</v>
      </c>
      <c r="G167" s="12" t="s">
        <v>7969</v>
      </c>
      <c r="H167" s="12" t="s">
        <v>7969</v>
      </c>
      <c r="I167" s="14" t="s">
        <v>17151</v>
      </c>
      <c r="J167" s="14" t="s">
        <v>17152</v>
      </c>
      <c r="K167" s="12" t="s">
        <v>7972</v>
      </c>
      <c r="L167" s="12" t="s">
        <v>8161</v>
      </c>
      <c r="M167" s="12" t="s">
        <v>17153</v>
      </c>
    </row>
    <row r="168" spans="1:13" ht="22.5" customHeight="1">
      <c r="A168" s="12" t="s">
        <v>17155</v>
      </c>
      <c r="B168" s="12" t="str" cm="1">
        <f t="array" ref="B168">_xlfn.REGEXEXTRACT(J168, "eid=([^&amp;]+)", 2)</f>
        <v>2-s2.0-105001407495</v>
      </c>
      <c r="C168" s="13" t="s">
        <v>16176</v>
      </c>
      <c r="D168" s="14" t="s">
        <v>17156</v>
      </c>
      <c r="E168" s="12">
        <v>2025</v>
      </c>
      <c r="F168" s="12" t="s">
        <v>8055</v>
      </c>
      <c r="G168" s="12">
        <v>2347</v>
      </c>
      <c r="H168" s="12" t="s">
        <v>7969</v>
      </c>
      <c r="I168" s="14" t="s">
        <v>17157</v>
      </c>
      <c r="J168" s="14" t="s">
        <v>17158</v>
      </c>
      <c r="K168" s="12" t="s">
        <v>7972</v>
      </c>
      <c r="L168" s="12" t="s">
        <v>7985</v>
      </c>
      <c r="M168" s="12" t="s">
        <v>17159</v>
      </c>
    </row>
    <row r="169" spans="1:13" ht="22.5" customHeight="1">
      <c r="A169" s="12" t="s">
        <v>17161</v>
      </c>
      <c r="B169" s="12" t="str" cm="1">
        <f t="array" ref="B169">_xlfn.REGEXEXTRACT(J169, "eid=([^&amp;]+)", 2)</f>
        <v>2-s2.0-105000624497</v>
      </c>
      <c r="C169" s="13" t="s">
        <v>16176</v>
      </c>
      <c r="D169" s="14" t="s">
        <v>17162</v>
      </c>
      <c r="E169" s="12">
        <v>2025</v>
      </c>
      <c r="F169" s="12" t="s">
        <v>17163</v>
      </c>
      <c r="G169" s="12">
        <v>2025</v>
      </c>
      <c r="H169" s="12">
        <v>1</v>
      </c>
      <c r="I169" s="14" t="s">
        <v>17164</v>
      </c>
      <c r="J169" s="14" t="s">
        <v>17165</v>
      </c>
      <c r="K169" s="12" t="s">
        <v>7972</v>
      </c>
      <c r="L169" s="12" t="s">
        <v>8134</v>
      </c>
      <c r="M169" s="12"/>
    </row>
    <row r="170" spans="1:13" ht="22.5" customHeight="1">
      <c r="A170" s="12" t="s">
        <v>17167</v>
      </c>
      <c r="B170" s="12" t="str" cm="1">
        <f t="array" ref="B170">_xlfn.REGEXEXTRACT(J170, "eid=([^&amp;]+)", 2)</f>
        <v>2-s2.0-85203481785</v>
      </c>
      <c r="C170" s="13" t="s">
        <v>16176</v>
      </c>
      <c r="D170" s="14" t="s">
        <v>17168</v>
      </c>
      <c r="E170" s="12">
        <v>2024</v>
      </c>
      <c r="F170" s="12" t="s">
        <v>17169</v>
      </c>
      <c r="G170" s="12" t="s">
        <v>7969</v>
      </c>
      <c r="H170" s="12" t="s">
        <v>7969</v>
      </c>
      <c r="I170" s="14" t="s">
        <v>17170</v>
      </c>
      <c r="J170" s="14" t="s">
        <v>17171</v>
      </c>
      <c r="K170" s="12" t="s">
        <v>7972</v>
      </c>
      <c r="L170" s="12" t="s">
        <v>8161</v>
      </c>
      <c r="M170" s="12" t="s">
        <v>17172</v>
      </c>
    </row>
    <row r="171" spans="1:13" ht="22.5" customHeight="1">
      <c r="A171" s="12" t="s">
        <v>17174</v>
      </c>
      <c r="B171" s="12" t="str" cm="1">
        <f t="array" ref="B171">_xlfn.REGEXEXTRACT(J171, "eid=([^&amp;]+)", 2)</f>
        <v>2-s2.0-85210138891</v>
      </c>
      <c r="C171" s="13" t="s">
        <v>16176</v>
      </c>
      <c r="D171" s="14" t="s">
        <v>17175</v>
      </c>
      <c r="E171" s="12">
        <v>2024</v>
      </c>
      <c r="F171" s="12" t="s">
        <v>17107</v>
      </c>
      <c r="G171" s="12">
        <v>24</v>
      </c>
      <c r="H171" s="12" t="s">
        <v>7969</v>
      </c>
      <c r="I171" s="14" t="s">
        <v>17176</v>
      </c>
      <c r="J171" s="14" t="s">
        <v>17177</v>
      </c>
      <c r="K171" s="12" t="s">
        <v>7972</v>
      </c>
      <c r="L171" s="12" t="s">
        <v>7993</v>
      </c>
      <c r="M171" s="12"/>
    </row>
    <row r="172" spans="1:13" ht="22.5" customHeight="1">
      <c r="A172" s="12" t="s">
        <v>17179</v>
      </c>
      <c r="B172" s="12" t="str" cm="1">
        <f t="array" ref="B172">_xlfn.REGEXEXTRACT(J172, "eid=([^&amp;]+)", 2)</f>
        <v>2-s2.0-105002719789</v>
      </c>
      <c r="C172" s="13" t="s">
        <v>16176</v>
      </c>
      <c r="D172" s="14" t="s">
        <v>17180</v>
      </c>
      <c r="E172" s="12">
        <v>2025</v>
      </c>
      <c r="F172" s="12" t="s">
        <v>9452</v>
      </c>
      <c r="G172" s="12">
        <v>11</v>
      </c>
      <c r="H172" s="12" t="s">
        <v>7969</v>
      </c>
      <c r="I172" s="14" t="s">
        <v>17181</v>
      </c>
      <c r="J172" s="14" t="s">
        <v>17182</v>
      </c>
      <c r="K172" s="12" t="s">
        <v>7972</v>
      </c>
      <c r="L172" s="12" t="s">
        <v>9455</v>
      </c>
      <c r="M172" s="12" t="s">
        <v>17183</v>
      </c>
    </row>
    <row r="173" spans="1:13" ht="22.5" customHeight="1">
      <c r="A173" s="12" t="s">
        <v>17185</v>
      </c>
      <c r="B173" s="12" t="str" cm="1">
        <f t="array" ref="B173">_xlfn.REGEXEXTRACT(J173, "eid=([^&amp;]+)", 2)</f>
        <v>2-s2.0-85211482403</v>
      </c>
      <c r="C173" s="13" t="s">
        <v>16176</v>
      </c>
      <c r="D173" s="14" t="s">
        <v>17186</v>
      </c>
      <c r="E173" s="12">
        <v>2024</v>
      </c>
      <c r="F173" s="12" t="s">
        <v>8000</v>
      </c>
      <c r="G173" s="12">
        <v>14</v>
      </c>
      <c r="H173" s="12">
        <v>6</v>
      </c>
      <c r="I173" s="14" t="s">
        <v>17187</v>
      </c>
      <c r="J173" s="14" t="s">
        <v>17188</v>
      </c>
      <c r="K173" s="12" t="s">
        <v>7972</v>
      </c>
      <c r="L173" s="12" t="s">
        <v>8003</v>
      </c>
      <c r="M173" s="12"/>
    </row>
    <row r="174" spans="1:13" ht="22.5" customHeight="1">
      <c r="A174" s="12" t="s">
        <v>17190</v>
      </c>
      <c r="B174" s="12" t="str" cm="1">
        <f t="array" ref="B174">_xlfn.REGEXEXTRACT(J174, "eid=([^&amp;]+)", 2)</f>
        <v>2-s2.0-85206549607</v>
      </c>
      <c r="C174" s="13" t="s">
        <v>16176</v>
      </c>
      <c r="D174" s="14" t="s">
        <v>17191</v>
      </c>
      <c r="E174" s="12">
        <v>2024</v>
      </c>
      <c r="F174" s="12" t="s">
        <v>17192</v>
      </c>
      <c r="G174" s="12" t="s">
        <v>7969</v>
      </c>
      <c r="H174" s="12" t="s">
        <v>7969</v>
      </c>
      <c r="I174" s="14" t="s">
        <v>17193</v>
      </c>
      <c r="J174" s="14" t="s">
        <v>17194</v>
      </c>
      <c r="K174" s="12" t="s">
        <v>7972</v>
      </c>
      <c r="L174" s="12" t="s">
        <v>8019</v>
      </c>
      <c r="M174" s="12" t="s">
        <v>17195</v>
      </c>
    </row>
    <row r="175" spans="1:13" ht="22.5" customHeight="1">
      <c r="A175" s="12" t="s">
        <v>17197</v>
      </c>
      <c r="B175" s="12" t="str" cm="1">
        <f t="array" ref="B175">_xlfn.REGEXEXTRACT(J175, "eid=([^&amp;]+)", 2)</f>
        <v>2-s2.0-105000013413</v>
      </c>
      <c r="C175" s="13" t="s">
        <v>16176</v>
      </c>
      <c r="D175" s="14" t="s">
        <v>17198</v>
      </c>
      <c r="E175" s="12">
        <v>2025</v>
      </c>
      <c r="F175" s="12" t="s">
        <v>17199</v>
      </c>
      <c r="G175" s="12" t="s">
        <v>7969</v>
      </c>
      <c r="H175" s="12" t="s">
        <v>7969</v>
      </c>
      <c r="I175" s="14" t="s">
        <v>17200</v>
      </c>
      <c r="J175" s="14" t="s">
        <v>17201</v>
      </c>
      <c r="K175" s="12" t="s">
        <v>7972</v>
      </c>
      <c r="L175" s="12" t="s">
        <v>8102</v>
      </c>
      <c r="M175" s="12" t="s">
        <v>17202</v>
      </c>
    </row>
    <row r="176" spans="1:13" ht="22.5" customHeight="1">
      <c r="A176" s="12" t="s">
        <v>17204</v>
      </c>
      <c r="B176" s="12" t="str" cm="1">
        <f t="array" ref="B176">_xlfn.REGEXEXTRACT(J176, "eid=([^&amp;]+)", 2)</f>
        <v>2-s2.0-85210836167</v>
      </c>
      <c r="C176" s="13" t="s">
        <v>16176</v>
      </c>
      <c r="D176" s="14" t="s">
        <v>17205</v>
      </c>
      <c r="E176" s="12">
        <v>2024</v>
      </c>
      <c r="F176" s="12" t="s">
        <v>8328</v>
      </c>
      <c r="G176" s="12" t="s">
        <v>7969</v>
      </c>
      <c r="H176" s="12" t="s">
        <v>7969</v>
      </c>
      <c r="I176" s="14" t="s">
        <v>17206</v>
      </c>
      <c r="J176" s="14" t="s">
        <v>17207</v>
      </c>
      <c r="K176" s="12" t="s">
        <v>7972</v>
      </c>
      <c r="L176" s="12" t="s">
        <v>8324</v>
      </c>
      <c r="M176" s="12" t="s">
        <v>17208</v>
      </c>
    </row>
    <row r="177" spans="1:13" ht="22.5" customHeight="1">
      <c r="A177" s="12" t="s">
        <v>17210</v>
      </c>
      <c r="B177" s="12" t="str" cm="1">
        <f t="array" ref="B177">_xlfn.REGEXEXTRACT(J177, "eid=([^&amp;]+)", 2)</f>
        <v>2-s2.0-85198408744</v>
      </c>
      <c r="C177" s="13" t="s">
        <v>16176</v>
      </c>
      <c r="D177" s="14" t="s">
        <v>17211</v>
      </c>
      <c r="E177" s="12">
        <v>2024</v>
      </c>
      <c r="F177" s="12" t="s">
        <v>8009</v>
      </c>
      <c r="G177" s="12">
        <v>13</v>
      </c>
      <c r="H177" s="12">
        <v>13</v>
      </c>
      <c r="I177" s="14" t="s">
        <v>9663</v>
      </c>
      <c r="J177" s="14" t="s">
        <v>17212</v>
      </c>
      <c r="K177" s="12" t="s">
        <v>7972</v>
      </c>
      <c r="L177" s="12" t="s">
        <v>8012</v>
      </c>
      <c r="M177" s="12"/>
    </row>
    <row r="178" spans="1:13" ht="22.5" customHeight="1">
      <c r="A178" s="12" t="s">
        <v>17214</v>
      </c>
      <c r="B178" s="12" t="str" cm="1">
        <f t="array" ref="B178">_xlfn.REGEXEXTRACT(J178, "eid=([^&amp;]+)", 2)</f>
        <v>2-s2.0-85214377517</v>
      </c>
      <c r="C178" s="13" t="s">
        <v>16176</v>
      </c>
      <c r="D178" s="14" t="s">
        <v>17215</v>
      </c>
      <c r="E178" s="12">
        <v>2024</v>
      </c>
      <c r="F178" s="12" t="s">
        <v>16491</v>
      </c>
      <c r="G178" s="12">
        <v>3217</v>
      </c>
      <c r="H178" s="12">
        <v>1</v>
      </c>
      <c r="I178" s="14" t="s">
        <v>17216</v>
      </c>
      <c r="J178" s="14" t="s">
        <v>17217</v>
      </c>
      <c r="K178" s="12" t="s">
        <v>7972</v>
      </c>
      <c r="L178" s="12" t="s">
        <v>16494</v>
      </c>
      <c r="M178" s="12" t="s">
        <v>17218</v>
      </c>
    </row>
    <row r="179" spans="1:13" ht="22.5" customHeight="1">
      <c r="A179" s="12" t="s">
        <v>17220</v>
      </c>
      <c r="B179" s="12" t="str" cm="1">
        <f t="array" ref="B179">_xlfn.REGEXEXTRACT(J179, "eid=([^&amp;]+)", 2)</f>
        <v>2-s2.0-85199433904</v>
      </c>
      <c r="C179" s="13" t="s">
        <v>16176</v>
      </c>
      <c r="D179" s="14" t="s">
        <v>17221</v>
      </c>
      <c r="E179" s="12">
        <v>2024</v>
      </c>
      <c r="F179" s="12" t="s">
        <v>17222</v>
      </c>
      <c r="G179" s="12">
        <v>29</v>
      </c>
      <c r="H179" s="12">
        <v>9</v>
      </c>
      <c r="I179" s="14" t="s">
        <v>17223</v>
      </c>
      <c r="J179" s="14" t="s">
        <v>17224</v>
      </c>
      <c r="K179" s="12" t="s">
        <v>7972</v>
      </c>
      <c r="L179" s="12" t="s">
        <v>8027</v>
      </c>
      <c r="M179" s="12" t="s">
        <v>17225</v>
      </c>
    </row>
    <row r="180" spans="1:13" ht="22.5" customHeight="1">
      <c r="A180" s="12" t="s">
        <v>17227</v>
      </c>
      <c r="B180" s="12" t="str" cm="1">
        <f t="array" ref="B180">_xlfn.REGEXEXTRACT(J180, "eid=([^&amp;]+)", 2)</f>
        <v>2-s2.0-85205216842</v>
      </c>
      <c r="C180" s="13" t="s">
        <v>16176</v>
      </c>
      <c r="D180" s="14" t="s">
        <v>17228</v>
      </c>
      <c r="E180" s="12">
        <v>2024</v>
      </c>
      <c r="F180" s="12" t="s">
        <v>8233</v>
      </c>
      <c r="G180" s="12">
        <v>4</v>
      </c>
      <c r="H180" s="12">
        <v>3</v>
      </c>
      <c r="I180" s="14" t="s">
        <v>17229</v>
      </c>
      <c r="J180" s="14" t="s">
        <v>17230</v>
      </c>
      <c r="K180" s="12" t="s">
        <v>7972</v>
      </c>
      <c r="L180" s="12" t="s">
        <v>8012</v>
      </c>
      <c r="M180" s="12"/>
    </row>
    <row r="181" spans="1:13" ht="22.5" customHeight="1">
      <c r="A181" s="12" t="s">
        <v>17232</v>
      </c>
      <c r="B181" s="12" t="str" cm="1">
        <f t="array" ref="B181">_xlfn.REGEXEXTRACT(J181, "eid=([^&amp;]+)", 2)</f>
        <v>2-s2.0-85204391581</v>
      </c>
      <c r="C181" s="13" t="s">
        <v>16176</v>
      </c>
      <c r="D181" s="14" t="s">
        <v>17233</v>
      </c>
      <c r="E181" s="12">
        <v>2024</v>
      </c>
      <c r="F181" s="12" t="s">
        <v>16518</v>
      </c>
      <c r="G181" s="12">
        <v>19</v>
      </c>
      <c r="H181" s="12">
        <v>9</v>
      </c>
      <c r="I181" s="14" t="s">
        <v>17234</v>
      </c>
      <c r="J181" s="14" t="s">
        <v>17235</v>
      </c>
      <c r="K181" s="12" t="s">
        <v>7972</v>
      </c>
      <c r="L181" s="12" t="s">
        <v>16521</v>
      </c>
      <c r="M181" s="12"/>
    </row>
    <row r="182" spans="1:13" ht="22.5" customHeight="1">
      <c r="A182" s="12" t="s">
        <v>17237</v>
      </c>
      <c r="B182" s="12" t="str" cm="1">
        <f t="array" ref="B182">_xlfn.REGEXEXTRACT(J182, "eid=([^&amp;]+)", 2)</f>
        <v>2-s2.0-85215512945</v>
      </c>
      <c r="C182" s="13" t="s">
        <v>16176</v>
      </c>
      <c r="D182" s="14" t="s">
        <v>17238</v>
      </c>
      <c r="E182" s="12">
        <v>2024</v>
      </c>
      <c r="F182" s="12" t="s">
        <v>8328</v>
      </c>
      <c r="G182" s="12" t="s">
        <v>7969</v>
      </c>
      <c r="H182" s="12" t="s">
        <v>7969</v>
      </c>
      <c r="I182" s="14" t="s">
        <v>17239</v>
      </c>
      <c r="J182" s="14" t="s">
        <v>17240</v>
      </c>
      <c r="K182" s="12" t="s">
        <v>7972</v>
      </c>
      <c r="L182" s="12" t="s">
        <v>8324</v>
      </c>
      <c r="M182" s="12" t="s">
        <v>17241</v>
      </c>
    </row>
    <row r="183" spans="1:13" ht="22.5" customHeight="1">
      <c r="A183" s="12" t="s">
        <v>17243</v>
      </c>
      <c r="B183" s="12" t="str" cm="1">
        <f t="array" ref="B183">_xlfn.REGEXEXTRACT(J183, "eid=([^&amp;]+)", 2)</f>
        <v>2-s2.0-85195120761</v>
      </c>
      <c r="C183" s="13" t="s">
        <v>16176</v>
      </c>
      <c r="D183" s="14" t="s">
        <v>17244</v>
      </c>
      <c r="E183" s="12">
        <v>2024</v>
      </c>
      <c r="F183" s="12" t="s">
        <v>17245</v>
      </c>
      <c r="G183" s="12">
        <v>5</v>
      </c>
      <c r="H183" s="12">
        <v>1</v>
      </c>
      <c r="I183" s="14" t="s">
        <v>17246</v>
      </c>
      <c r="J183" s="14" t="s">
        <v>17247</v>
      </c>
      <c r="K183" s="12" t="s">
        <v>7972</v>
      </c>
      <c r="L183" s="12" t="s">
        <v>8064</v>
      </c>
      <c r="M183" s="12"/>
    </row>
    <row r="184" spans="1:13" ht="22.5" customHeight="1">
      <c r="A184" s="12" t="s">
        <v>17249</v>
      </c>
      <c r="B184" s="12" t="str" cm="1">
        <f t="array" ref="B184">_xlfn.REGEXEXTRACT(J184, "eid=([^&amp;]+)", 2)</f>
        <v>2-s2.0-85213324215</v>
      </c>
      <c r="C184" s="13" t="s">
        <v>16176</v>
      </c>
      <c r="D184" s="14" t="s">
        <v>17250</v>
      </c>
      <c r="E184" s="12">
        <v>2024</v>
      </c>
      <c r="F184" s="12" t="s">
        <v>17251</v>
      </c>
      <c r="G184" s="12">
        <v>6</v>
      </c>
      <c r="H184" s="12">
        <v>4</v>
      </c>
      <c r="I184" s="14" t="s">
        <v>17252</v>
      </c>
      <c r="J184" s="14" t="s">
        <v>17253</v>
      </c>
      <c r="K184" s="12" t="s">
        <v>7972</v>
      </c>
      <c r="L184" s="12" t="s">
        <v>17254</v>
      </c>
      <c r="M184" s="12" t="s">
        <v>17255</v>
      </c>
    </row>
    <row r="185" spans="1:13" ht="22.5" customHeight="1">
      <c r="A185" s="12" t="s">
        <v>17257</v>
      </c>
      <c r="B185" s="12" t="str" cm="1">
        <f t="array" ref="B185">_xlfn.REGEXEXTRACT(J185, "eid=([^&amp;]+)", 2)</f>
        <v>2-s2.0-105002273239</v>
      </c>
      <c r="C185" s="13" t="s">
        <v>16176</v>
      </c>
      <c r="D185" s="14" t="s">
        <v>17258</v>
      </c>
      <c r="E185" s="12">
        <v>2025</v>
      </c>
      <c r="F185" s="12" t="s">
        <v>16876</v>
      </c>
      <c r="G185" s="12" t="s">
        <v>7969</v>
      </c>
      <c r="H185" s="12" t="s">
        <v>7969</v>
      </c>
      <c r="I185" s="14" t="s">
        <v>17259</v>
      </c>
      <c r="J185" s="14" t="s">
        <v>17260</v>
      </c>
      <c r="K185" s="12" t="s">
        <v>7972</v>
      </c>
      <c r="L185" s="12" t="s">
        <v>8102</v>
      </c>
      <c r="M185" s="12" t="s">
        <v>17261</v>
      </c>
    </row>
    <row r="186" spans="1:13" ht="22.5" customHeight="1">
      <c r="A186" s="12" t="s">
        <v>17263</v>
      </c>
      <c r="B186" s="12" t="str" cm="1">
        <f t="array" ref="B186">_xlfn.REGEXEXTRACT(J186, "eid=([^&amp;]+)", 2)</f>
        <v>2-s2.0-105000363610</v>
      </c>
      <c r="C186" s="13" t="s">
        <v>16176</v>
      </c>
      <c r="D186" s="14" t="s">
        <v>17264</v>
      </c>
      <c r="E186" s="12">
        <v>2025</v>
      </c>
      <c r="F186" s="12" t="s">
        <v>17265</v>
      </c>
      <c r="G186" s="12" t="s">
        <v>7969</v>
      </c>
      <c r="H186" s="12" t="s">
        <v>7969</v>
      </c>
      <c r="I186" s="14" t="s">
        <v>17266</v>
      </c>
      <c r="J186" s="14" t="s">
        <v>17267</v>
      </c>
      <c r="K186" s="12" t="s">
        <v>7972</v>
      </c>
      <c r="L186" s="12" t="s">
        <v>9372</v>
      </c>
      <c r="M186" s="12"/>
    </row>
    <row r="187" spans="1:13" ht="22.5" customHeight="1">
      <c r="A187" s="12" t="s">
        <v>17269</v>
      </c>
      <c r="B187" s="12" t="str" cm="1">
        <f t="array" ref="B187">_xlfn.REGEXEXTRACT(J187, "eid=([^&amp;]+)", 2)</f>
        <v>2-s2.0-105001809585</v>
      </c>
      <c r="C187" s="13" t="s">
        <v>16176</v>
      </c>
      <c r="D187" s="14" t="s">
        <v>17270</v>
      </c>
      <c r="E187" s="12">
        <v>2025</v>
      </c>
      <c r="F187" s="12" t="s">
        <v>17271</v>
      </c>
      <c r="G187" s="12">
        <v>32</v>
      </c>
      <c r="H187" s="12" t="s">
        <v>7969</v>
      </c>
      <c r="I187" s="14" t="s">
        <v>17272</v>
      </c>
      <c r="J187" s="14" t="s">
        <v>17273</v>
      </c>
      <c r="K187" s="12" t="s">
        <v>7972</v>
      </c>
      <c r="L187" s="12" t="s">
        <v>8102</v>
      </c>
      <c r="M187" s="12" t="s">
        <v>17274</v>
      </c>
    </row>
    <row r="188" spans="1:13" ht="22.5" customHeight="1">
      <c r="A188" s="12" t="s">
        <v>17276</v>
      </c>
      <c r="B188" s="12" t="str" cm="1">
        <f t="array" ref="B188">_xlfn.REGEXEXTRACT(J188, "eid=([^&amp;]+)", 2)</f>
        <v>2-s2.0-85203541402</v>
      </c>
      <c r="C188" s="13" t="s">
        <v>16176</v>
      </c>
      <c r="D188" s="14" t="s">
        <v>17277</v>
      </c>
      <c r="E188" s="12">
        <v>2024</v>
      </c>
      <c r="F188" s="12" t="s">
        <v>10691</v>
      </c>
      <c r="G188" s="12">
        <v>36</v>
      </c>
      <c r="H188" s="12">
        <v>26</v>
      </c>
      <c r="I188" s="14" t="s">
        <v>17278</v>
      </c>
      <c r="J188" s="14" t="s">
        <v>17279</v>
      </c>
      <c r="K188" s="12" t="s">
        <v>7972</v>
      </c>
      <c r="L188" s="12" t="s">
        <v>10694</v>
      </c>
      <c r="M188" s="12" t="s">
        <v>17280</v>
      </c>
    </row>
    <row r="189" spans="1:13" ht="22.5" customHeight="1">
      <c r="A189" s="12" t="s">
        <v>17282</v>
      </c>
      <c r="B189" s="12" t="str" cm="1">
        <f t="array" ref="B189">_xlfn.REGEXEXTRACT(J189, "eid=([^&amp;]+)", 2)</f>
        <v>2-s2.0-105002013247</v>
      </c>
      <c r="C189" s="13" t="s">
        <v>16176</v>
      </c>
      <c r="D189" s="14" t="s">
        <v>17283</v>
      </c>
      <c r="E189" s="12">
        <v>2025</v>
      </c>
      <c r="F189" s="12" t="s">
        <v>16994</v>
      </c>
      <c r="G189" s="12" t="s">
        <v>7969</v>
      </c>
      <c r="H189" s="12" t="s">
        <v>7969</v>
      </c>
      <c r="I189" s="14" t="s">
        <v>17284</v>
      </c>
      <c r="J189" s="14" t="s">
        <v>17285</v>
      </c>
      <c r="K189" s="12" t="s">
        <v>7972</v>
      </c>
      <c r="L189" s="12" t="s">
        <v>8078</v>
      </c>
      <c r="M189" s="12" t="s">
        <v>17286</v>
      </c>
    </row>
    <row r="190" spans="1:13" ht="22.5" customHeight="1">
      <c r="A190" s="12" t="s">
        <v>17288</v>
      </c>
      <c r="B190" s="12" t="str" cm="1">
        <f t="array" ref="B190">_xlfn.REGEXEXTRACT(J190, "eid=([^&amp;]+)", 2)</f>
        <v>2-s2.0-85205091727</v>
      </c>
      <c r="C190" s="13" t="s">
        <v>16176</v>
      </c>
      <c r="D190" s="14" t="s">
        <v>17289</v>
      </c>
      <c r="E190" s="12">
        <v>2024</v>
      </c>
      <c r="F190" s="12" t="s">
        <v>16465</v>
      </c>
      <c r="G190" s="12">
        <v>13</v>
      </c>
      <c r="H190" s="12">
        <v>9</v>
      </c>
      <c r="I190" s="14" t="s">
        <v>17290</v>
      </c>
      <c r="J190" s="14" t="s">
        <v>17291</v>
      </c>
      <c r="K190" s="12" t="s">
        <v>7972</v>
      </c>
      <c r="L190" s="12" t="s">
        <v>8012</v>
      </c>
      <c r="M190" s="12"/>
    </row>
    <row r="191" spans="1:13" ht="22.5" customHeight="1">
      <c r="A191" s="12" t="s">
        <v>17293</v>
      </c>
      <c r="B191" s="12" t="str" cm="1">
        <f t="array" ref="B191">_xlfn.REGEXEXTRACT(J191, "eid=([^&amp;]+)", 2)</f>
        <v>2-s2.0-85199449506</v>
      </c>
      <c r="C191" s="13" t="s">
        <v>16176</v>
      </c>
      <c r="D191" s="14" t="s">
        <v>17294</v>
      </c>
      <c r="E191" s="12">
        <v>2024</v>
      </c>
      <c r="F191" s="12" t="s">
        <v>17295</v>
      </c>
      <c r="G191" s="12">
        <v>23</v>
      </c>
      <c r="H191" s="12">
        <v>8</v>
      </c>
      <c r="I191" s="14" t="s">
        <v>17296</v>
      </c>
      <c r="J191" s="14" t="s">
        <v>17297</v>
      </c>
      <c r="K191" s="12" t="s">
        <v>7972</v>
      </c>
      <c r="L191" s="12" t="s">
        <v>7978</v>
      </c>
      <c r="M191" s="12" t="s">
        <v>17298</v>
      </c>
    </row>
    <row r="192" spans="1:13" ht="22.5" customHeight="1">
      <c r="A192" s="12" t="s">
        <v>17300</v>
      </c>
      <c r="B192" s="12" t="str" cm="1">
        <f t="array" ref="B192">_xlfn.REGEXEXTRACT(J192, "eid=([^&amp;]+)", 2)</f>
        <v>2-s2.0-105002378862</v>
      </c>
      <c r="C192" s="13" t="s">
        <v>16176</v>
      </c>
      <c r="D192" s="14" t="s">
        <v>17301</v>
      </c>
      <c r="E192" s="12">
        <v>2025</v>
      </c>
      <c r="F192" s="12" t="s">
        <v>8055</v>
      </c>
      <c r="G192" s="12">
        <v>2257</v>
      </c>
      <c r="H192" s="12" t="s">
        <v>7969</v>
      </c>
      <c r="I192" s="14" t="s">
        <v>17302</v>
      </c>
      <c r="J192" s="14" t="s">
        <v>17303</v>
      </c>
      <c r="K192" s="12" t="s">
        <v>7972</v>
      </c>
      <c r="L192" s="12" t="s">
        <v>7985</v>
      </c>
      <c r="M192" s="12" t="s">
        <v>17304</v>
      </c>
    </row>
    <row r="193" spans="1:13" ht="22.5" customHeight="1">
      <c r="A193" s="12" t="s">
        <v>17305</v>
      </c>
      <c r="B193" s="12" t="str" cm="1">
        <f t="array" ref="B193">_xlfn.REGEXEXTRACT(J193, "eid=([^&amp;]+)", 2)</f>
        <v>2-s2.0-85200962330</v>
      </c>
      <c r="C193" s="13" t="s">
        <v>16176</v>
      </c>
      <c r="D193" s="14" t="s">
        <v>1252</v>
      </c>
      <c r="E193" s="12">
        <v>2024</v>
      </c>
      <c r="F193" s="12" t="s">
        <v>8226</v>
      </c>
      <c r="G193" s="12">
        <v>27</v>
      </c>
      <c r="H193" s="12" t="s">
        <v>7969</v>
      </c>
      <c r="I193" s="14" t="s">
        <v>17306</v>
      </c>
      <c r="J193" s="14" t="s">
        <v>17307</v>
      </c>
      <c r="K193" s="12" t="s">
        <v>7972</v>
      </c>
      <c r="L193" s="12" t="s">
        <v>7993</v>
      </c>
      <c r="M193" s="12"/>
    </row>
    <row r="194" spans="1:13" ht="22.5" customHeight="1">
      <c r="A194" s="12" t="s">
        <v>17308</v>
      </c>
      <c r="B194" s="12" t="str" cm="1">
        <f t="array" ref="B194">_xlfn.REGEXEXTRACT(J194, "eid=([^&amp;]+)", 2)</f>
        <v>2-s2.0-105002680949</v>
      </c>
      <c r="C194" s="13" t="s">
        <v>16176</v>
      </c>
      <c r="D194" s="14" t="s">
        <v>257</v>
      </c>
      <c r="E194" s="12">
        <v>2025</v>
      </c>
      <c r="F194" s="12" t="s">
        <v>8392</v>
      </c>
      <c r="G194" s="12" t="s">
        <v>7969</v>
      </c>
      <c r="H194" s="12" t="s">
        <v>7969</v>
      </c>
      <c r="I194" s="14" t="s">
        <v>17309</v>
      </c>
      <c r="J194" s="14" t="s">
        <v>17310</v>
      </c>
      <c r="K194" s="12" t="s">
        <v>7972</v>
      </c>
      <c r="L194" s="12" t="s">
        <v>8102</v>
      </c>
      <c r="M194" s="12" t="s">
        <v>256</v>
      </c>
    </row>
    <row r="195" spans="1:13" ht="22.5" customHeight="1">
      <c r="A195" s="12" t="s">
        <v>17312</v>
      </c>
      <c r="B195" s="12" t="str" cm="1">
        <f t="array" ref="B195">_xlfn.REGEXEXTRACT(J195, "eid=([^&amp;]+)", 2)</f>
        <v>2-s2.0-105001275314</v>
      </c>
      <c r="C195" s="13" t="s">
        <v>16176</v>
      </c>
      <c r="D195" s="14" t="s">
        <v>17313</v>
      </c>
      <c r="E195" s="12">
        <v>2025</v>
      </c>
      <c r="F195" s="12" t="s">
        <v>17314</v>
      </c>
      <c r="G195" s="12" t="s">
        <v>7969</v>
      </c>
      <c r="H195" s="12" t="s">
        <v>7969</v>
      </c>
      <c r="I195" s="14" t="s">
        <v>17315</v>
      </c>
      <c r="J195" s="14" t="s">
        <v>17316</v>
      </c>
      <c r="K195" s="12" t="s">
        <v>7972</v>
      </c>
      <c r="L195" s="12" t="s">
        <v>8019</v>
      </c>
      <c r="M195" s="12" t="s">
        <v>17317</v>
      </c>
    </row>
    <row r="196" spans="1:13" ht="22.5" customHeight="1">
      <c r="A196" s="12" t="s">
        <v>17319</v>
      </c>
      <c r="B196" s="12" t="str" cm="1">
        <f t="array" ref="B196">_xlfn.REGEXEXTRACT(J196, "eid=([^&amp;]+)", 2)</f>
        <v>2-s2.0-85186848496</v>
      </c>
      <c r="C196" s="13" t="s">
        <v>16176</v>
      </c>
      <c r="D196" s="14" t="s">
        <v>17320</v>
      </c>
      <c r="E196" s="12">
        <v>2024</v>
      </c>
      <c r="F196" s="12" t="s">
        <v>17321</v>
      </c>
      <c r="G196" s="12">
        <v>15</v>
      </c>
      <c r="H196" s="12">
        <v>1</v>
      </c>
      <c r="I196" s="14" t="s">
        <v>17322</v>
      </c>
      <c r="J196" s="14" t="s">
        <v>17323</v>
      </c>
      <c r="K196" s="12" t="s">
        <v>7972</v>
      </c>
      <c r="L196" s="12" t="s">
        <v>16382</v>
      </c>
      <c r="M196" s="12"/>
    </row>
    <row r="197" spans="1:13" ht="22.5" customHeight="1">
      <c r="A197" s="12" t="s">
        <v>17325</v>
      </c>
      <c r="B197" s="12" t="str" cm="1">
        <f t="array" ref="B197">_xlfn.REGEXEXTRACT(J197, "eid=([^&amp;]+)", 2)</f>
        <v>2-s2.0-85205234888</v>
      </c>
      <c r="C197" s="13" t="s">
        <v>16176</v>
      </c>
      <c r="D197" s="14" t="s">
        <v>17326</v>
      </c>
      <c r="E197" s="12">
        <v>2024</v>
      </c>
      <c r="F197" s="12" t="s">
        <v>17327</v>
      </c>
      <c r="G197" s="12">
        <v>104</v>
      </c>
      <c r="H197" s="12" t="s">
        <v>7969</v>
      </c>
      <c r="I197" s="14" t="s">
        <v>17328</v>
      </c>
      <c r="J197" s="14" t="s">
        <v>17329</v>
      </c>
      <c r="K197" s="12" t="s">
        <v>7972</v>
      </c>
      <c r="L197" s="12" t="s">
        <v>10117</v>
      </c>
      <c r="M197" s="12" t="s">
        <v>17330</v>
      </c>
    </row>
    <row r="198" spans="1:13" ht="22.5" customHeight="1">
      <c r="A198" s="12" t="s">
        <v>17332</v>
      </c>
      <c r="B198" s="12" t="str" cm="1">
        <f t="array" ref="B198">_xlfn.REGEXEXTRACT(J198, "eid=([^&amp;]+)", 2)</f>
        <v>2-s2.0-85203192488</v>
      </c>
      <c r="C198" s="13" t="s">
        <v>16176</v>
      </c>
      <c r="D198" s="14" t="s">
        <v>17333</v>
      </c>
      <c r="E198" s="12">
        <v>2024</v>
      </c>
      <c r="F198" s="12" t="s">
        <v>17334</v>
      </c>
      <c r="G198" s="12">
        <v>146</v>
      </c>
      <c r="H198" s="12" t="s">
        <v>7969</v>
      </c>
      <c r="I198" s="14" t="s">
        <v>17335</v>
      </c>
      <c r="J198" s="14" t="s">
        <v>17336</v>
      </c>
      <c r="K198" s="12" t="s">
        <v>7972</v>
      </c>
      <c r="L198" s="12" t="s">
        <v>8465</v>
      </c>
      <c r="M198" s="12" t="s">
        <v>17337</v>
      </c>
    </row>
    <row r="199" spans="1:13" ht="22.5" customHeight="1">
      <c r="A199" s="12" t="s">
        <v>17339</v>
      </c>
      <c r="B199" s="12" t="str" cm="1">
        <f t="array" ref="B199">_xlfn.REGEXEXTRACT(J199, "eid=([^&amp;]+)", 2)</f>
        <v>2-s2.0-105002035779</v>
      </c>
      <c r="C199" s="13" t="s">
        <v>16176</v>
      </c>
      <c r="D199" s="14" t="s">
        <v>17340</v>
      </c>
      <c r="E199" s="12">
        <v>2025</v>
      </c>
      <c r="F199" s="12" t="s">
        <v>8183</v>
      </c>
      <c r="G199" s="12">
        <v>5</v>
      </c>
      <c r="H199" s="12">
        <v>1</v>
      </c>
      <c r="I199" s="14" t="s">
        <v>17341</v>
      </c>
      <c r="J199" s="14" t="s">
        <v>17342</v>
      </c>
      <c r="K199" s="12" t="s">
        <v>7972</v>
      </c>
      <c r="L199" s="12" t="s">
        <v>8134</v>
      </c>
      <c r="M199" s="12" t="s">
        <v>17343</v>
      </c>
    </row>
    <row r="200" spans="1:13" ht="22.5" customHeight="1">
      <c r="A200" s="12" t="s">
        <v>17345</v>
      </c>
      <c r="B200" s="12" t="str" cm="1">
        <f t="array" ref="B200">_xlfn.REGEXEXTRACT(J200, "eid=([^&amp;]+)", 2)</f>
        <v>2-s2.0-85186503291</v>
      </c>
      <c r="C200" s="13" t="s">
        <v>16176</v>
      </c>
      <c r="D200" s="14" t="s">
        <v>17346</v>
      </c>
      <c r="E200" s="12">
        <v>2024</v>
      </c>
      <c r="F200" s="12" t="s">
        <v>17347</v>
      </c>
      <c r="G200" s="12">
        <v>64</v>
      </c>
      <c r="H200" s="12" t="s">
        <v>7969</v>
      </c>
      <c r="I200" s="14" t="s">
        <v>17348</v>
      </c>
      <c r="J200" s="14" t="s">
        <v>17349</v>
      </c>
      <c r="K200" s="12" t="s">
        <v>7972</v>
      </c>
      <c r="L200" s="12" t="s">
        <v>7993</v>
      </c>
      <c r="M200" s="12" t="s">
        <v>17350</v>
      </c>
    </row>
    <row r="201" spans="1:13" ht="22.5" customHeight="1">
      <c r="A201" s="12" t="s">
        <v>17352</v>
      </c>
      <c r="B201" s="12" t="str" cm="1">
        <f t="array" ref="B201">_xlfn.REGEXEXTRACT(J201, "eid=([^&amp;]+)", 2)</f>
        <v>2-s2.0-85217395682</v>
      </c>
      <c r="C201" s="13" t="s">
        <v>16176</v>
      </c>
      <c r="D201" s="14" t="s">
        <v>17353</v>
      </c>
      <c r="E201" s="12">
        <v>2024</v>
      </c>
      <c r="F201" s="12" t="s">
        <v>17354</v>
      </c>
      <c r="G201" s="12" t="s">
        <v>7969</v>
      </c>
      <c r="H201" s="12" t="s">
        <v>7969</v>
      </c>
      <c r="I201" s="14" t="s">
        <v>17355</v>
      </c>
      <c r="J201" s="14" t="s">
        <v>17356</v>
      </c>
      <c r="K201" s="12" t="s">
        <v>7972</v>
      </c>
      <c r="L201" s="12" t="s">
        <v>8102</v>
      </c>
      <c r="M201" s="12" t="s">
        <v>17357</v>
      </c>
    </row>
    <row r="202" spans="1:13" ht="22.5" customHeight="1">
      <c r="A202" s="12" t="s">
        <v>17358</v>
      </c>
      <c r="B202" s="12" t="e" cm="1" vm="1">
        <f t="array" ref="B202">_xlfn.REGEXEXTRACT(J202, "eid=([^&amp;]+)", 2)</f>
        <v>#N/A</v>
      </c>
      <c r="C202" s="13" t="s">
        <v>16176</v>
      </c>
      <c r="D202" s="14" t="s">
        <v>17359</v>
      </c>
      <c r="E202" s="12"/>
      <c r="F202" s="12"/>
      <c r="G202" s="12"/>
      <c r="H202" s="12"/>
      <c r="I202" s="14"/>
      <c r="J202" s="14"/>
      <c r="K202" s="12"/>
      <c r="L202" s="12"/>
      <c r="M202" s="12"/>
    </row>
    <row r="203" spans="1:13" ht="22.5" customHeight="1">
      <c r="A203" s="12" t="s">
        <v>17361</v>
      </c>
      <c r="B203" s="12" t="str" cm="1">
        <f t="array" ref="B203">_xlfn.REGEXEXTRACT(J203, "eid=([^&amp;]+)", 2)</f>
        <v>2-s2.0-85215939758</v>
      </c>
      <c r="C203" s="13" t="s">
        <v>16176</v>
      </c>
      <c r="D203" s="14" t="s">
        <v>17362</v>
      </c>
      <c r="E203" s="12">
        <v>2024</v>
      </c>
      <c r="F203" s="12" t="s">
        <v>17363</v>
      </c>
      <c r="G203" s="12" t="s">
        <v>7969</v>
      </c>
      <c r="H203" s="12" t="s">
        <v>7969</v>
      </c>
      <c r="I203" s="14" t="s">
        <v>17364</v>
      </c>
      <c r="J203" s="14" t="s">
        <v>17365</v>
      </c>
      <c r="K203" s="12" t="s">
        <v>7972</v>
      </c>
      <c r="L203" s="12" t="s">
        <v>8102</v>
      </c>
      <c r="M203" s="12" t="s">
        <v>17366</v>
      </c>
    </row>
    <row r="204" spans="1:13" ht="22.5" customHeight="1">
      <c r="A204" s="12" t="s">
        <v>17368</v>
      </c>
      <c r="B204" s="12" t="str" cm="1">
        <f t="array" ref="B204">_xlfn.REGEXEXTRACT(J204, "eid=([^&amp;]+)", 2)</f>
        <v>2-s2.0-85211696967</v>
      </c>
      <c r="C204" s="13" t="s">
        <v>16176</v>
      </c>
      <c r="D204" s="14" t="s">
        <v>17369</v>
      </c>
      <c r="E204" s="12">
        <v>2024</v>
      </c>
      <c r="F204" s="12" t="s">
        <v>17370</v>
      </c>
      <c r="G204" s="12">
        <v>36</v>
      </c>
      <c r="H204" s="12">
        <v>1</v>
      </c>
      <c r="I204" s="14" t="s">
        <v>17371</v>
      </c>
      <c r="J204" s="14" t="s">
        <v>17372</v>
      </c>
      <c r="K204" s="12" t="s">
        <v>7972</v>
      </c>
      <c r="L204" s="12" t="s">
        <v>8161</v>
      </c>
      <c r="M204" s="12"/>
    </row>
    <row r="205" spans="1:13" ht="22.5" customHeight="1">
      <c r="A205" s="12" t="s">
        <v>17374</v>
      </c>
      <c r="B205" s="12" t="str" cm="1">
        <f t="array" ref="B205">_xlfn.REGEXEXTRACT(J205, "eid=([^&amp;]+)", 2)</f>
        <v>2-s2.0-85160405233</v>
      </c>
      <c r="C205" s="13" t="s">
        <v>16176</v>
      </c>
      <c r="D205" s="14" t="s">
        <v>17375</v>
      </c>
      <c r="E205" s="12">
        <v>2024</v>
      </c>
      <c r="F205" s="12" t="s">
        <v>17376</v>
      </c>
      <c r="G205" s="12">
        <v>49</v>
      </c>
      <c r="H205" s="12">
        <v>3</v>
      </c>
      <c r="I205" s="14" t="s">
        <v>17377</v>
      </c>
      <c r="J205" s="14" t="s">
        <v>17378</v>
      </c>
      <c r="K205" s="12" t="s">
        <v>7972</v>
      </c>
      <c r="L205" s="12" t="s">
        <v>17379</v>
      </c>
      <c r="M205" s="12" t="s">
        <v>17380</v>
      </c>
    </row>
    <row r="206" spans="1:13" ht="22.5" customHeight="1">
      <c r="A206" s="12" t="s">
        <v>17382</v>
      </c>
      <c r="B206" s="12" t="str" cm="1">
        <f t="array" ref="B206">_xlfn.REGEXEXTRACT(J206, "eid=([^&amp;]+)", 2)</f>
        <v>2-s2.0-85219610564</v>
      </c>
      <c r="C206" s="13" t="s">
        <v>16176</v>
      </c>
      <c r="D206" s="14" t="s">
        <v>17383</v>
      </c>
      <c r="E206" s="12">
        <v>2024</v>
      </c>
      <c r="F206" s="12" t="s">
        <v>17384</v>
      </c>
      <c r="G206" s="12" t="s">
        <v>7969</v>
      </c>
      <c r="H206" s="12" t="s">
        <v>7969</v>
      </c>
      <c r="I206" s="14" t="s">
        <v>17385</v>
      </c>
      <c r="J206" s="14" t="s">
        <v>17386</v>
      </c>
      <c r="K206" s="12" t="s">
        <v>7972</v>
      </c>
      <c r="L206" s="12" t="s">
        <v>8102</v>
      </c>
      <c r="M206" s="12" t="s">
        <v>17387</v>
      </c>
    </row>
    <row r="207" spans="1:13" ht="22.5" customHeight="1">
      <c r="A207" s="12" t="s">
        <v>17389</v>
      </c>
      <c r="B207" s="12" t="str" cm="1">
        <f t="array" ref="B207">_xlfn.REGEXEXTRACT(J207, "eid=([^&amp;]+)", 2)</f>
        <v>2-s2.0-85216025903</v>
      </c>
      <c r="C207" s="13" t="s">
        <v>16176</v>
      </c>
      <c r="D207" s="14" t="s">
        <v>17390</v>
      </c>
      <c r="E207" s="12">
        <v>2024</v>
      </c>
      <c r="F207" s="12" t="s">
        <v>17363</v>
      </c>
      <c r="G207" s="12" t="s">
        <v>7969</v>
      </c>
      <c r="H207" s="12" t="s">
        <v>7969</v>
      </c>
      <c r="I207" s="14" t="s">
        <v>17391</v>
      </c>
      <c r="J207" s="14" t="s">
        <v>17392</v>
      </c>
      <c r="K207" s="12" t="s">
        <v>7972</v>
      </c>
      <c r="L207" s="12" t="s">
        <v>8102</v>
      </c>
      <c r="M207" s="12" t="s">
        <v>17393</v>
      </c>
    </row>
    <row r="208" spans="1:13" ht="22.5" customHeight="1">
      <c r="A208" s="12" t="s">
        <v>17395</v>
      </c>
      <c r="B208" s="12" t="str" cm="1">
        <f t="array" ref="B208">_xlfn.REGEXEXTRACT(J208, "eid=([^&amp;]+)", 2)</f>
        <v>2-s2.0-85210514920</v>
      </c>
      <c r="C208" s="13" t="s">
        <v>16176</v>
      </c>
      <c r="D208" s="14" t="s">
        <v>17396</v>
      </c>
      <c r="E208" s="12">
        <v>2024</v>
      </c>
      <c r="F208" s="12" t="s">
        <v>17397</v>
      </c>
      <c r="G208" s="12" t="s">
        <v>7969</v>
      </c>
      <c r="H208" s="12" t="s">
        <v>7969</v>
      </c>
      <c r="I208" s="14" t="s">
        <v>17398</v>
      </c>
      <c r="J208" s="14" t="s">
        <v>17399</v>
      </c>
      <c r="K208" s="12" t="s">
        <v>7972</v>
      </c>
      <c r="L208" s="12" t="s">
        <v>8102</v>
      </c>
      <c r="M208" s="12" t="s">
        <v>17400</v>
      </c>
    </row>
    <row r="209" spans="1:13" ht="22.5" customHeight="1">
      <c r="A209" s="12" t="s">
        <v>17402</v>
      </c>
      <c r="B209" s="12" t="str" cm="1">
        <f t="array" ref="B209">_xlfn.REGEXEXTRACT(J209, "eid=([^&amp;]+)", 2)</f>
        <v>2-s2.0-85195886334</v>
      </c>
      <c r="C209" s="13" t="s">
        <v>16176</v>
      </c>
      <c r="D209" s="14" t="s">
        <v>17403</v>
      </c>
      <c r="E209" s="12">
        <v>2024</v>
      </c>
      <c r="F209" s="12" t="s">
        <v>8144</v>
      </c>
      <c r="G209" s="12">
        <v>14</v>
      </c>
      <c r="H209" s="12">
        <v>11</v>
      </c>
      <c r="I209" s="14" t="s">
        <v>17404</v>
      </c>
      <c r="J209" s="14" t="s">
        <v>17405</v>
      </c>
      <c r="K209" s="12" t="s">
        <v>7972</v>
      </c>
      <c r="L209" s="12" t="s">
        <v>8012</v>
      </c>
      <c r="M209" s="12"/>
    </row>
    <row r="210" spans="1:13" ht="22.5" customHeight="1">
      <c r="A210" s="12" t="s">
        <v>17407</v>
      </c>
      <c r="B210" s="12" t="str" cm="1">
        <f t="array" ref="B210">_xlfn.REGEXEXTRACT(J210, "eid=([^&amp;]+)", 2)</f>
        <v>2-s2.0-86000009003</v>
      </c>
      <c r="C210" s="13" t="s">
        <v>16176</v>
      </c>
      <c r="D210" s="14" t="s">
        <v>17408</v>
      </c>
      <c r="E210" s="12">
        <v>2024</v>
      </c>
      <c r="F210" s="12" t="s">
        <v>17409</v>
      </c>
      <c r="G210" s="12" t="s">
        <v>7969</v>
      </c>
      <c r="H210" s="12" t="s">
        <v>7969</v>
      </c>
      <c r="I210" s="14" t="s">
        <v>17410</v>
      </c>
      <c r="J210" s="14" t="s">
        <v>17411</v>
      </c>
      <c r="K210" s="12" t="s">
        <v>7972</v>
      </c>
      <c r="L210" s="12" t="s">
        <v>8102</v>
      </c>
      <c r="M210" s="12" t="s">
        <v>17412</v>
      </c>
    </row>
    <row r="211" spans="1:13" ht="22.5" customHeight="1">
      <c r="A211" s="12" t="s">
        <v>17414</v>
      </c>
      <c r="B211" s="12" t="str" cm="1">
        <f t="array" ref="B211">_xlfn.REGEXEXTRACT(J211, "eid=([^&amp;]+)", 2)</f>
        <v>2-s2.0-85109826909</v>
      </c>
      <c r="C211" s="13" t="s">
        <v>16176</v>
      </c>
      <c r="D211" s="14" t="s">
        <v>17415</v>
      </c>
      <c r="E211" s="12">
        <v>2024</v>
      </c>
      <c r="F211" s="12" t="s">
        <v>17416</v>
      </c>
      <c r="G211" s="12">
        <v>35</v>
      </c>
      <c r="H211" s="12">
        <v>4</v>
      </c>
      <c r="I211" s="14" t="s">
        <v>17417</v>
      </c>
      <c r="J211" s="14" t="s">
        <v>17418</v>
      </c>
      <c r="K211" s="12" t="s">
        <v>7972</v>
      </c>
      <c r="L211" s="12" t="s">
        <v>8134</v>
      </c>
      <c r="M211" s="12" t="s">
        <v>17419</v>
      </c>
    </row>
    <row r="212" spans="1:13" ht="22.5" customHeight="1">
      <c r="A212" s="12" t="s">
        <v>17421</v>
      </c>
      <c r="B212" s="12" t="str" cm="1">
        <f t="array" ref="B212">_xlfn.REGEXEXTRACT(J212, "eid=([^&amp;]+)", 2)</f>
        <v>2-s2.0-85189128035</v>
      </c>
      <c r="C212" s="13" t="s">
        <v>16176</v>
      </c>
      <c r="D212" s="14" t="s">
        <v>17422</v>
      </c>
      <c r="E212" s="12">
        <v>2024</v>
      </c>
      <c r="F212" s="12" t="s">
        <v>17423</v>
      </c>
      <c r="G212" s="12" t="s">
        <v>7969</v>
      </c>
      <c r="H212" s="12" t="s">
        <v>7969</v>
      </c>
      <c r="I212" s="14" t="s">
        <v>17424</v>
      </c>
      <c r="J212" s="14" t="s">
        <v>17425</v>
      </c>
      <c r="K212" s="12" t="s">
        <v>7972</v>
      </c>
      <c r="L212" s="12" t="s">
        <v>8161</v>
      </c>
      <c r="M212" s="12" t="s">
        <v>17426</v>
      </c>
    </row>
    <row r="213" spans="1:13" ht="22.5" customHeight="1">
      <c r="A213" s="12" t="s">
        <v>17428</v>
      </c>
      <c r="B213" s="12" t="str" cm="1">
        <f t="array" ref="B213">_xlfn.REGEXEXTRACT(J213, "eid=([^&amp;]+)", 2)</f>
        <v>2-s2.0-85196870876</v>
      </c>
      <c r="C213" s="13" t="s">
        <v>16176</v>
      </c>
      <c r="D213" s="14" t="s">
        <v>17429</v>
      </c>
      <c r="E213" s="12">
        <v>2024</v>
      </c>
      <c r="F213" s="12" t="s">
        <v>16465</v>
      </c>
      <c r="G213" s="12">
        <v>13</v>
      </c>
      <c r="H213" s="12">
        <v>6</v>
      </c>
      <c r="I213" s="14" t="s">
        <v>17430</v>
      </c>
      <c r="J213" s="14" t="s">
        <v>17431</v>
      </c>
      <c r="K213" s="12" t="s">
        <v>7972</v>
      </c>
      <c r="L213" s="12" t="s">
        <v>8012</v>
      </c>
      <c r="M213" s="12"/>
    </row>
    <row r="214" spans="1:13" ht="22.5" customHeight="1">
      <c r="A214" s="12" t="s">
        <v>17433</v>
      </c>
      <c r="B214" s="12" t="str" cm="1">
        <f t="array" ref="B214">_xlfn.REGEXEXTRACT(J214, "eid=([^&amp;]+)", 2)</f>
        <v>2-s2.0-85218034898</v>
      </c>
      <c r="C214" s="13" t="s">
        <v>16176</v>
      </c>
      <c r="D214" s="14" t="s">
        <v>17434</v>
      </c>
      <c r="E214" s="12">
        <v>2024</v>
      </c>
      <c r="F214" s="12" t="s">
        <v>17435</v>
      </c>
      <c r="G214" s="12" t="s">
        <v>7969</v>
      </c>
      <c r="H214" s="12" t="s">
        <v>7969</v>
      </c>
      <c r="I214" s="14" t="s">
        <v>17436</v>
      </c>
      <c r="J214" s="14" t="s">
        <v>17437</v>
      </c>
      <c r="K214" s="12" t="s">
        <v>7972</v>
      </c>
      <c r="L214" s="12" t="s">
        <v>8102</v>
      </c>
      <c r="M214" s="12" t="s">
        <v>17438</v>
      </c>
    </row>
    <row r="215" spans="1:13" ht="22.5" customHeight="1">
      <c r="A215" s="12" t="s">
        <v>17440</v>
      </c>
      <c r="B215" s="12" t="str" cm="1">
        <f t="array" ref="B215">_xlfn.REGEXEXTRACT(J215, "eid=([^&amp;]+)", 2)</f>
        <v>2-s2.0-85215210334</v>
      </c>
      <c r="C215" s="13" t="s">
        <v>16176</v>
      </c>
      <c r="D215" s="14" t="s">
        <v>17441</v>
      </c>
      <c r="E215" s="12">
        <v>2024</v>
      </c>
      <c r="F215" s="12" t="s">
        <v>17442</v>
      </c>
      <c r="G215" s="12" t="s">
        <v>7969</v>
      </c>
      <c r="H215" s="12" t="s">
        <v>7969</v>
      </c>
      <c r="I215" s="14" t="s">
        <v>17443</v>
      </c>
      <c r="J215" s="14" t="s">
        <v>17444</v>
      </c>
      <c r="K215" s="12" t="s">
        <v>7972</v>
      </c>
      <c r="L215" s="12" t="s">
        <v>8427</v>
      </c>
      <c r="M215" s="12" t="s">
        <v>17445</v>
      </c>
    </row>
    <row r="216" spans="1:13" ht="22.5" customHeight="1">
      <c r="A216" s="12" t="s">
        <v>17447</v>
      </c>
      <c r="B216" s="12" t="str" cm="1">
        <f t="array" ref="B216">_xlfn.REGEXEXTRACT(J216, "eid=([^&amp;]+)", 2)</f>
        <v>2-s2.0-85195676640</v>
      </c>
      <c r="C216" s="13" t="s">
        <v>16176</v>
      </c>
      <c r="D216" s="14" t="s">
        <v>17448</v>
      </c>
      <c r="E216" s="12">
        <v>2024</v>
      </c>
      <c r="F216" s="12" t="s">
        <v>8418</v>
      </c>
      <c r="G216" s="12">
        <v>12</v>
      </c>
      <c r="H216" s="12">
        <v>11</v>
      </c>
      <c r="I216" s="14" t="s">
        <v>17449</v>
      </c>
      <c r="J216" s="14" t="s">
        <v>17450</v>
      </c>
      <c r="K216" s="12" t="s">
        <v>7972</v>
      </c>
      <c r="L216" s="12" t="s">
        <v>8012</v>
      </c>
      <c r="M216" s="12"/>
    </row>
    <row r="217" spans="1:13" ht="22.5" customHeight="1">
      <c r="A217" s="12" t="s">
        <v>17452</v>
      </c>
      <c r="B217" s="12" t="str" cm="1">
        <f t="array" ref="B217">_xlfn.REGEXEXTRACT(J217, "eid=([^&amp;]+)", 2)</f>
        <v>2-s2.0-85208790784</v>
      </c>
      <c r="C217" s="13" t="s">
        <v>16176</v>
      </c>
      <c r="D217" s="14" t="s">
        <v>17453</v>
      </c>
      <c r="E217" s="12">
        <v>2024</v>
      </c>
      <c r="F217" s="12" t="s">
        <v>17454</v>
      </c>
      <c r="G217" s="12" t="s">
        <v>7969</v>
      </c>
      <c r="H217" s="12" t="s">
        <v>7969</v>
      </c>
      <c r="I217" s="14" t="s">
        <v>17455</v>
      </c>
      <c r="J217" s="14" t="s">
        <v>17456</v>
      </c>
      <c r="K217" s="12" t="s">
        <v>7972</v>
      </c>
      <c r="L217" s="12" t="s">
        <v>7978</v>
      </c>
      <c r="M217" s="12" t="s">
        <v>17457</v>
      </c>
    </row>
    <row r="218" spans="1:13" ht="22.5" customHeight="1">
      <c r="A218" s="12" t="s">
        <v>17459</v>
      </c>
      <c r="B218" s="12" t="str" cm="1">
        <f t="array" ref="B218">_xlfn.REGEXEXTRACT(J218, "eid=([^&amp;]+)", 2)</f>
        <v>2-s2.0-85216598087</v>
      </c>
      <c r="C218" s="13" t="s">
        <v>16176</v>
      </c>
      <c r="D218" s="14" t="s">
        <v>17460</v>
      </c>
      <c r="E218" s="12">
        <v>2024</v>
      </c>
      <c r="F218" s="12" t="s">
        <v>17461</v>
      </c>
      <c r="G218" s="12" t="s">
        <v>7969</v>
      </c>
      <c r="H218" s="12" t="s">
        <v>7969</v>
      </c>
      <c r="I218" s="14" t="s">
        <v>17462</v>
      </c>
      <c r="J218" s="14" t="s">
        <v>17463</v>
      </c>
      <c r="K218" s="12" t="s">
        <v>7972</v>
      </c>
      <c r="L218" s="12" t="s">
        <v>8102</v>
      </c>
      <c r="M218" s="12" t="s">
        <v>17464</v>
      </c>
    </row>
    <row r="219" spans="1:13" ht="22.5" customHeight="1">
      <c r="A219" s="12" t="s">
        <v>17466</v>
      </c>
      <c r="B219" s="12" t="str" cm="1">
        <f t="array" ref="B219">_xlfn.REGEXEXTRACT(J219, "eid=([^&amp;]+)", 2)</f>
        <v>2-s2.0-85212403153</v>
      </c>
      <c r="C219" s="13" t="s">
        <v>16176</v>
      </c>
      <c r="D219" s="14" t="s">
        <v>17467</v>
      </c>
      <c r="E219" s="12">
        <v>2024</v>
      </c>
      <c r="F219" s="12" t="s">
        <v>17468</v>
      </c>
      <c r="G219" s="12" t="s">
        <v>7969</v>
      </c>
      <c r="H219" s="12" t="s">
        <v>7969</v>
      </c>
      <c r="I219" s="14" t="s">
        <v>17469</v>
      </c>
      <c r="J219" s="14" t="s">
        <v>17470</v>
      </c>
      <c r="K219" s="12" t="s">
        <v>7972</v>
      </c>
      <c r="L219" s="12" t="s">
        <v>8102</v>
      </c>
      <c r="M219" s="12"/>
    </row>
    <row r="220" spans="1:13" ht="22.5" customHeight="1">
      <c r="A220" s="12" t="s">
        <v>17472</v>
      </c>
      <c r="B220" s="12" t="str" cm="1">
        <f t="array" ref="B220">_xlfn.REGEXEXTRACT(J220, "eid=([^&amp;]+)", 2)</f>
        <v>2-s2.0-85217393434</v>
      </c>
      <c r="C220" s="13" t="s">
        <v>16176</v>
      </c>
      <c r="D220" s="14" t="s">
        <v>17473</v>
      </c>
      <c r="E220" s="12">
        <v>2024</v>
      </c>
      <c r="F220" s="12" t="s">
        <v>17474</v>
      </c>
      <c r="G220" s="12" t="s">
        <v>7969</v>
      </c>
      <c r="H220" s="12" t="s">
        <v>7969</v>
      </c>
      <c r="I220" s="14" t="s">
        <v>17475</v>
      </c>
      <c r="J220" s="14" t="s">
        <v>17476</v>
      </c>
      <c r="K220" s="12" t="s">
        <v>7972</v>
      </c>
      <c r="L220" s="12" t="s">
        <v>8102</v>
      </c>
      <c r="M220" s="12" t="s">
        <v>17477</v>
      </c>
    </row>
    <row r="221" spans="1:13" ht="22.5" customHeight="1">
      <c r="A221" s="12" t="s">
        <v>17479</v>
      </c>
      <c r="B221" s="12" t="str" cm="1">
        <f t="array" ref="B221">_xlfn.REGEXEXTRACT(J221, "eid=([^&amp;]+)", 2)</f>
        <v>2-s2.0-85212707816</v>
      </c>
      <c r="C221" s="13" t="s">
        <v>16176</v>
      </c>
      <c r="D221" s="14" t="s">
        <v>17480</v>
      </c>
      <c r="E221" s="12">
        <v>2024</v>
      </c>
      <c r="F221" s="12" t="s">
        <v>8781</v>
      </c>
      <c r="G221" s="12">
        <v>3855</v>
      </c>
      <c r="H221" s="12" t="s">
        <v>7969</v>
      </c>
      <c r="I221" s="14" t="s">
        <v>17481</v>
      </c>
      <c r="J221" s="14" t="s">
        <v>17482</v>
      </c>
      <c r="K221" s="12" t="s">
        <v>7972</v>
      </c>
      <c r="L221" s="12" t="s">
        <v>8784</v>
      </c>
      <c r="M221" s="12" t="s">
        <v>7969</v>
      </c>
    </row>
    <row r="222" spans="1:13" ht="22.5" customHeight="1">
      <c r="A222" s="12" t="s">
        <v>17484</v>
      </c>
      <c r="B222" s="12" t="str" cm="1">
        <f t="array" ref="B222">_xlfn.REGEXEXTRACT(J222, "eid=([^&amp;]+)", 2)</f>
        <v>2-s2.0-85191875765</v>
      </c>
      <c r="C222" s="13" t="s">
        <v>16176</v>
      </c>
      <c r="D222" s="14" t="s">
        <v>17485</v>
      </c>
      <c r="E222" s="12">
        <v>2024</v>
      </c>
      <c r="F222" s="12" t="s">
        <v>16903</v>
      </c>
      <c r="G222" s="12">
        <v>27</v>
      </c>
      <c r="H222" s="12">
        <v>2</v>
      </c>
      <c r="I222" s="14" t="s">
        <v>17486</v>
      </c>
      <c r="J222" s="14" t="s">
        <v>17487</v>
      </c>
      <c r="K222" s="12" t="s">
        <v>7972</v>
      </c>
      <c r="L222" s="12" t="s">
        <v>16906</v>
      </c>
      <c r="M222" s="12" t="s">
        <v>17488</v>
      </c>
    </row>
    <row r="223" spans="1:13" ht="22.5" customHeight="1">
      <c r="A223" s="12" t="s">
        <v>17489</v>
      </c>
      <c r="B223" s="12" t="str" cm="1">
        <f t="array" ref="B223">_xlfn.REGEXEXTRACT(J223, "eid=([^&amp;]+)", 2)</f>
        <v>2-s2.0-85218216602</v>
      </c>
      <c r="C223" s="13" t="s">
        <v>16176</v>
      </c>
      <c r="D223" s="14" t="s">
        <v>324</v>
      </c>
      <c r="E223" s="12">
        <v>2024</v>
      </c>
      <c r="F223" s="12" t="s">
        <v>17490</v>
      </c>
      <c r="G223" s="12" t="s">
        <v>7969</v>
      </c>
      <c r="H223" s="12" t="s">
        <v>7969</v>
      </c>
      <c r="I223" s="14" t="s">
        <v>17491</v>
      </c>
      <c r="J223" s="14" t="s">
        <v>17492</v>
      </c>
      <c r="K223" s="12" t="s">
        <v>7972</v>
      </c>
      <c r="L223" s="12" t="s">
        <v>8102</v>
      </c>
      <c r="M223" s="12" t="s">
        <v>323</v>
      </c>
    </row>
    <row r="224" spans="1:13" ht="22.5" customHeight="1">
      <c r="A224" s="12" t="s">
        <v>17494</v>
      </c>
      <c r="B224" s="12" t="str" cm="1">
        <f t="array" ref="B224">_xlfn.REGEXEXTRACT(J224, "eid=([^&amp;]+)", 2)</f>
        <v>2-s2.0-85218128347</v>
      </c>
      <c r="C224" s="13" t="s">
        <v>16176</v>
      </c>
      <c r="D224" s="14" t="s">
        <v>17495</v>
      </c>
      <c r="E224" s="12">
        <v>2024</v>
      </c>
      <c r="F224" s="12" t="s">
        <v>17496</v>
      </c>
      <c r="G224" s="12" t="s">
        <v>7969</v>
      </c>
      <c r="H224" s="12" t="s">
        <v>7969</v>
      </c>
      <c r="I224" s="14" t="s">
        <v>17497</v>
      </c>
      <c r="J224" s="14" t="s">
        <v>17498</v>
      </c>
      <c r="K224" s="12" t="s">
        <v>7972</v>
      </c>
      <c r="L224" s="12" t="s">
        <v>8102</v>
      </c>
      <c r="M224" s="12" t="s">
        <v>17499</v>
      </c>
    </row>
    <row r="225" spans="1:13" ht="22.5" customHeight="1">
      <c r="A225" s="12" t="s">
        <v>17501</v>
      </c>
      <c r="B225" s="12" t="str" cm="1">
        <f t="array" ref="B225">_xlfn.REGEXEXTRACT(J225, "eid=([^&amp;]+)", 2)</f>
        <v>2-s2.0-85188983673</v>
      </c>
      <c r="C225" s="13" t="s">
        <v>16176</v>
      </c>
      <c r="D225" s="14" t="s">
        <v>17502</v>
      </c>
      <c r="E225" s="12">
        <v>2024</v>
      </c>
      <c r="F225" s="12" t="s">
        <v>17503</v>
      </c>
      <c r="G225" s="12" t="s">
        <v>7969</v>
      </c>
      <c r="H225" s="12" t="s">
        <v>7969</v>
      </c>
      <c r="I225" s="14" t="s">
        <v>17504</v>
      </c>
      <c r="J225" s="14" t="s">
        <v>17505</v>
      </c>
      <c r="K225" s="12" t="s">
        <v>7972</v>
      </c>
      <c r="L225" s="12" t="s">
        <v>8161</v>
      </c>
      <c r="M225" s="12" t="s">
        <v>17506</v>
      </c>
    </row>
    <row r="226" spans="1:13" ht="22.5" customHeight="1">
      <c r="A226" s="12" t="s">
        <v>17508</v>
      </c>
      <c r="B226" s="12" t="str" cm="1">
        <f t="array" ref="B226">_xlfn.REGEXEXTRACT(J226, "eid=([^&amp;]+)", 2)</f>
        <v>2-s2.0-85186958454</v>
      </c>
      <c r="C226" s="13" t="s">
        <v>16176</v>
      </c>
      <c r="D226" s="14" t="s">
        <v>17509</v>
      </c>
      <c r="E226" s="12">
        <v>2024</v>
      </c>
      <c r="F226" s="12" t="s">
        <v>17510</v>
      </c>
      <c r="G226" s="12">
        <v>180</v>
      </c>
      <c r="H226" s="12" t="s">
        <v>7969</v>
      </c>
      <c r="I226" s="14" t="s">
        <v>17511</v>
      </c>
      <c r="J226" s="14" t="s">
        <v>17512</v>
      </c>
      <c r="K226" s="12" t="s">
        <v>7972</v>
      </c>
      <c r="L226" s="12" t="s">
        <v>7993</v>
      </c>
      <c r="M226" s="12"/>
    </row>
    <row r="227" spans="1:13" ht="22.5" customHeight="1">
      <c r="A227" s="12" t="s">
        <v>17514</v>
      </c>
      <c r="B227" s="12" t="str" cm="1">
        <f t="array" ref="B227">_xlfn.REGEXEXTRACT(J227, "eid=([^&amp;]+)", 2)</f>
        <v>2-s2.0-85211503941</v>
      </c>
      <c r="C227" s="13" t="s">
        <v>16176</v>
      </c>
      <c r="D227" s="14" t="s">
        <v>17515</v>
      </c>
      <c r="E227" s="12">
        <v>2024</v>
      </c>
      <c r="F227" s="12" t="s">
        <v>17516</v>
      </c>
      <c r="G227" s="12" t="s">
        <v>7969</v>
      </c>
      <c r="H227" s="12" t="s">
        <v>7969</v>
      </c>
      <c r="I227" s="14" t="s">
        <v>17517</v>
      </c>
      <c r="J227" s="14" t="s">
        <v>17518</v>
      </c>
      <c r="K227" s="12" t="s">
        <v>7972</v>
      </c>
      <c r="L227" s="12" t="s">
        <v>8108</v>
      </c>
      <c r="M227" s="12" t="s">
        <v>17519</v>
      </c>
    </row>
    <row r="228" spans="1:13" ht="22.5" customHeight="1">
      <c r="A228" s="12" t="s">
        <v>17521</v>
      </c>
      <c r="B228" s="12" t="str" cm="1">
        <f t="array" ref="B228">_xlfn.REGEXEXTRACT(J228, "eid=([^&amp;]+)", 2)</f>
        <v>2-s2.0-85191838420</v>
      </c>
      <c r="C228" s="13" t="s">
        <v>16176</v>
      </c>
      <c r="D228" s="14" t="s">
        <v>17522</v>
      </c>
      <c r="E228" s="12">
        <v>2024</v>
      </c>
      <c r="F228" s="12" t="s">
        <v>17523</v>
      </c>
      <c r="G228" s="12" t="s">
        <v>7969</v>
      </c>
      <c r="H228" s="12" t="s">
        <v>7969</v>
      </c>
      <c r="I228" s="14" t="s">
        <v>17524</v>
      </c>
      <c r="J228" s="14" t="s">
        <v>17525</v>
      </c>
      <c r="K228" s="12" t="s">
        <v>7972</v>
      </c>
      <c r="L228" s="12" t="s">
        <v>8161</v>
      </c>
      <c r="M228" s="12" t="s">
        <v>17526</v>
      </c>
    </row>
    <row r="229" spans="1:13" ht="22.5" customHeight="1">
      <c r="A229" s="12" t="s">
        <v>17528</v>
      </c>
      <c r="B229" s="12" t="str" cm="1">
        <f t="array" ref="B229">_xlfn.REGEXEXTRACT(J229, "eid=([^&amp;]+)", 2)</f>
        <v>2-s2.0-85216421106</v>
      </c>
      <c r="C229" s="13" t="s">
        <v>16176</v>
      </c>
      <c r="D229" s="14" t="s">
        <v>17529</v>
      </c>
      <c r="E229" s="12">
        <v>2024</v>
      </c>
      <c r="F229" s="12" t="s">
        <v>17530</v>
      </c>
      <c r="G229" s="12" t="s">
        <v>7969</v>
      </c>
      <c r="H229" s="12" t="s">
        <v>7969</v>
      </c>
      <c r="I229" s="14" t="s">
        <v>17531</v>
      </c>
      <c r="J229" s="14" t="s">
        <v>17532</v>
      </c>
      <c r="K229" s="12" t="s">
        <v>7972</v>
      </c>
      <c r="L229" s="12" t="s">
        <v>8102</v>
      </c>
      <c r="M229" s="12" t="s">
        <v>17533</v>
      </c>
    </row>
    <row r="230" spans="1:13" ht="22.5" customHeight="1">
      <c r="A230" s="12" t="s">
        <v>17535</v>
      </c>
      <c r="B230" s="12" t="str" cm="1">
        <f t="array" ref="B230">_xlfn.REGEXEXTRACT(J230, "eid=([^&amp;]+)", 2)</f>
        <v>2-s2.0-85192837300</v>
      </c>
      <c r="C230" s="13" t="s">
        <v>16176</v>
      </c>
      <c r="D230" s="14" t="s">
        <v>17536</v>
      </c>
      <c r="E230" s="12">
        <v>2024</v>
      </c>
      <c r="F230" s="12" t="s">
        <v>17537</v>
      </c>
      <c r="G230" s="12">
        <v>16</v>
      </c>
      <c r="H230" s="12">
        <v>9</v>
      </c>
      <c r="I230" s="14" t="s">
        <v>17538</v>
      </c>
      <c r="J230" s="14" t="s">
        <v>17539</v>
      </c>
      <c r="K230" s="12" t="s">
        <v>7972</v>
      </c>
      <c r="L230" s="12" t="s">
        <v>8012</v>
      </c>
      <c r="M230" s="12"/>
    </row>
    <row r="231" spans="1:13" ht="22.5" customHeight="1">
      <c r="A231" s="12" t="s">
        <v>17541</v>
      </c>
      <c r="B231" s="12" t="str" cm="1">
        <f t="array" ref="B231">_xlfn.REGEXEXTRACT(J231, "eid=([^&amp;]+)", 2)</f>
        <v>2-s2.0-85214178558</v>
      </c>
      <c r="C231" s="13" t="s">
        <v>16176</v>
      </c>
      <c r="D231" s="14" t="s">
        <v>17542</v>
      </c>
      <c r="E231" s="12">
        <v>2024</v>
      </c>
      <c r="F231" s="12" t="s">
        <v>17543</v>
      </c>
      <c r="G231" s="12" t="s">
        <v>7969</v>
      </c>
      <c r="H231" s="12" t="s">
        <v>7969</v>
      </c>
      <c r="I231" s="14" t="s">
        <v>17544</v>
      </c>
      <c r="J231" s="14" t="s">
        <v>17545</v>
      </c>
      <c r="K231" s="12" t="s">
        <v>7972</v>
      </c>
      <c r="L231" s="12" t="s">
        <v>8019</v>
      </c>
      <c r="M231" s="12" t="s">
        <v>17546</v>
      </c>
    </row>
    <row r="232" spans="1:13" ht="22.5" customHeight="1">
      <c r="A232" s="12" t="s">
        <v>17547</v>
      </c>
      <c r="B232" s="12" t="str" cm="1">
        <f t="array" ref="B232">_xlfn.REGEXEXTRACT(J232, "eid=([^&amp;]+)", 2)</f>
        <v>2-s2.0-85213858670</v>
      </c>
      <c r="C232" s="13" t="s">
        <v>16176</v>
      </c>
      <c r="D232" s="14" t="s">
        <v>493</v>
      </c>
      <c r="E232" s="12">
        <v>2024</v>
      </c>
      <c r="F232" s="12" t="s">
        <v>17548</v>
      </c>
      <c r="G232" s="12">
        <v>28</v>
      </c>
      <c r="H232" s="12">
        <v>4</v>
      </c>
      <c r="I232" s="14" t="s">
        <v>17549</v>
      </c>
      <c r="J232" s="14" t="s">
        <v>17550</v>
      </c>
      <c r="K232" s="12" t="s">
        <v>7972</v>
      </c>
      <c r="L232" s="12" t="s">
        <v>17551</v>
      </c>
      <c r="M232" s="12" t="s">
        <v>492</v>
      </c>
    </row>
    <row r="233" spans="1:13" ht="22.5" customHeight="1">
      <c r="A233" s="12" t="s">
        <v>17553</v>
      </c>
      <c r="B233" s="12" t="str" cm="1">
        <f t="array" ref="B233">_xlfn.REGEXEXTRACT(J233, "eid=([^&amp;]+)", 2)</f>
        <v>2-s2.0-85193345254</v>
      </c>
      <c r="C233" s="13" t="s">
        <v>16176</v>
      </c>
      <c r="D233" s="14" t="s">
        <v>17554</v>
      </c>
      <c r="E233" s="12">
        <v>2024</v>
      </c>
      <c r="F233" s="12" t="s">
        <v>8131</v>
      </c>
      <c r="G233" s="12">
        <v>18</v>
      </c>
      <c r="H233" s="12">
        <v>10</v>
      </c>
      <c r="I233" s="14" t="s">
        <v>17555</v>
      </c>
      <c r="J233" s="14" t="s">
        <v>17556</v>
      </c>
      <c r="K233" s="12" t="s">
        <v>7972</v>
      </c>
      <c r="L233" s="12" t="s">
        <v>8134</v>
      </c>
      <c r="M233" s="12"/>
    </row>
    <row r="234" spans="1:13" ht="22.5" customHeight="1">
      <c r="A234" s="12" t="s">
        <v>17557</v>
      </c>
      <c r="B234" s="12" t="str" cm="1">
        <f t="array" ref="B234">_xlfn.REGEXEXTRACT(J234, "eid=([^&amp;]+)", 2)</f>
        <v>2-s2.0-85218054873</v>
      </c>
      <c r="C234" s="13" t="s">
        <v>16176</v>
      </c>
      <c r="D234" s="14" t="s">
        <v>395</v>
      </c>
      <c r="E234" s="12">
        <v>2024</v>
      </c>
      <c r="F234" s="12" t="s">
        <v>17435</v>
      </c>
      <c r="G234" s="12" t="s">
        <v>7969</v>
      </c>
      <c r="H234" s="12" t="s">
        <v>7969</v>
      </c>
      <c r="I234" s="14" t="s">
        <v>17558</v>
      </c>
      <c r="J234" s="14" t="s">
        <v>17559</v>
      </c>
      <c r="K234" s="12" t="s">
        <v>7972</v>
      </c>
      <c r="L234" s="12" t="s">
        <v>8102</v>
      </c>
      <c r="M234" s="12" t="s">
        <v>394</v>
      </c>
    </row>
    <row r="235" spans="1:13" ht="22.5" customHeight="1">
      <c r="A235" s="12" t="s">
        <v>17561</v>
      </c>
      <c r="B235" s="12" t="str" cm="1">
        <f t="array" ref="B235">_xlfn.REGEXEXTRACT(J235, "eid=([^&amp;]+)", 2)</f>
        <v>2-s2.0-85212280191</v>
      </c>
      <c r="C235" s="13" t="s">
        <v>16176</v>
      </c>
      <c r="D235" s="14" t="s">
        <v>17562</v>
      </c>
      <c r="E235" s="12">
        <v>2024</v>
      </c>
      <c r="F235" s="12" t="s">
        <v>17563</v>
      </c>
      <c r="G235" s="12" t="s">
        <v>7969</v>
      </c>
      <c r="H235" s="12" t="s">
        <v>7969</v>
      </c>
      <c r="I235" s="14" t="s">
        <v>17564</v>
      </c>
      <c r="J235" s="14" t="s">
        <v>17565</v>
      </c>
      <c r="K235" s="12" t="s">
        <v>7972</v>
      </c>
      <c r="L235" s="12" t="s">
        <v>8102</v>
      </c>
      <c r="M235" s="12" t="s">
        <v>17566</v>
      </c>
    </row>
    <row r="236" spans="1:13" ht="22.5" customHeight="1">
      <c r="A236" s="12" t="s">
        <v>17568</v>
      </c>
      <c r="B236" s="12" t="str" cm="1">
        <f t="array" ref="B236">_xlfn.REGEXEXTRACT(J236, "eid=([^&amp;]+)", 2)</f>
        <v>2-s2.0-85210229662</v>
      </c>
      <c r="C236" s="13" t="s">
        <v>16176</v>
      </c>
      <c r="D236" s="14" t="s">
        <v>17569</v>
      </c>
      <c r="E236" s="12">
        <v>2024</v>
      </c>
      <c r="F236" s="12" t="s">
        <v>8792</v>
      </c>
      <c r="G236" s="12">
        <v>13395</v>
      </c>
      <c r="H236" s="12" t="s">
        <v>7969</v>
      </c>
      <c r="I236" s="14" t="s">
        <v>17570</v>
      </c>
      <c r="J236" s="14" t="s">
        <v>17571</v>
      </c>
      <c r="K236" s="12" t="s">
        <v>7972</v>
      </c>
      <c r="L236" s="12" t="s">
        <v>8795</v>
      </c>
      <c r="M236" s="12"/>
    </row>
    <row r="237" spans="1:13" ht="22.5" customHeight="1">
      <c r="A237" s="12" t="s">
        <v>17572</v>
      </c>
      <c r="B237" s="12" t="str" cm="1">
        <f t="array" ref="B237">_xlfn.REGEXEXTRACT(J237, "eid=([^&amp;]+)", 2)</f>
        <v>2-s2.0-85211942708</v>
      </c>
      <c r="C237" s="13" t="s">
        <v>16176</v>
      </c>
      <c r="D237" s="14" t="s">
        <v>563</v>
      </c>
      <c r="E237" s="12">
        <v>2024</v>
      </c>
      <c r="F237" s="12" t="s">
        <v>17573</v>
      </c>
      <c r="G237" s="12" t="s">
        <v>7969</v>
      </c>
      <c r="H237" s="12" t="s">
        <v>7969</v>
      </c>
      <c r="I237" s="14" t="s">
        <v>17574</v>
      </c>
      <c r="J237" s="14" t="s">
        <v>17575</v>
      </c>
      <c r="K237" s="12" t="s">
        <v>7972</v>
      </c>
      <c r="L237" s="12" t="s">
        <v>8102</v>
      </c>
      <c r="M237" s="12" t="s">
        <v>562</v>
      </c>
    </row>
    <row r="238" spans="1:13" ht="22.5" customHeight="1">
      <c r="A238" s="12" t="s">
        <v>17577</v>
      </c>
      <c r="B238" s="12" t="str" cm="1">
        <f t="array" ref="B238">_xlfn.REGEXEXTRACT(J238, "eid=([^&amp;]+)", 2)</f>
        <v>2-s2.0-85186006265</v>
      </c>
      <c r="C238" s="13" t="s">
        <v>16176</v>
      </c>
      <c r="D238" s="14" t="s">
        <v>17578</v>
      </c>
      <c r="E238" s="12">
        <v>2024</v>
      </c>
      <c r="F238" s="12" t="s">
        <v>17579</v>
      </c>
      <c r="G238" s="12" t="s">
        <v>7969</v>
      </c>
      <c r="H238" s="12" t="s">
        <v>7969</v>
      </c>
      <c r="I238" s="14" t="s">
        <v>17580</v>
      </c>
      <c r="J238" s="14" t="s">
        <v>17581</v>
      </c>
      <c r="K238" s="12" t="s">
        <v>7972</v>
      </c>
      <c r="L238" s="12" t="s">
        <v>8161</v>
      </c>
      <c r="M238" s="12" t="s">
        <v>17582</v>
      </c>
    </row>
    <row r="239" spans="1:13" ht="22.5" customHeight="1">
      <c r="A239" s="12" t="s">
        <v>17584</v>
      </c>
      <c r="B239" s="12" t="str" cm="1">
        <f t="array" ref="B239">_xlfn.REGEXEXTRACT(J239, "eid=([^&amp;]+)", 2)</f>
        <v>2-s2.0-85189131212</v>
      </c>
      <c r="C239" s="13" t="s">
        <v>16176</v>
      </c>
      <c r="D239" s="14" t="s">
        <v>17585</v>
      </c>
      <c r="E239" s="12">
        <v>2024</v>
      </c>
      <c r="F239" s="12" t="s">
        <v>17423</v>
      </c>
      <c r="G239" s="12" t="s">
        <v>7969</v>
      </c>
      <c r="H239" s="12" t="s">
        <v>7969</v>
      </c>
      <c r="I239" s="14" t="s">
        <v>17586</v>
      </c>
      <c r="J239" s="14" t="s">
        <v>17587</v>
      </c>
      <c r="K239" s="12" t="s">
        <v>7972</v>
      </c>
      <c r="L239" s="12" t="s">
        <v>8161</v>
      </c>
      <c r="M239" s="12" t="s">
        <v>17588</v>
      </c>
    </row>
    <row r="240" spans="1:13" ht="22.5" customHeight="1">
      <c r="A240" s="12" t="s">
        <v>17590</v>
      </c>
      <c r="B240" s="12" t="str" cm="1">
        <f t="array" ref="B240">_xlfn.REGEXEXTRACT(J240, "eid=([^&amp;]+)", 2)</f>
        <v>2-s2.0-85210913465</v>
      </c>
      <c r="C240" s="13" t="s">
        <v>16176</v>
      </c>
      <c r="D240" s="14" t="s">
        <v>17591</v>
      </c>
      <c r="E240" s="12">
        <v>2024</v>
      </c>
      <c r="F240" s="12" t="s">
        <v>17592</v>
      </c>
      <c r="G240" s="12">
        <v>8</v>
      </c>
      <c r="H240" s="12" t="s">
        <v>7969</v>
      </c>
      <c r="I240" s="14" t="s">
        <v>17593</v>
      </c>
      <c r="J240" s="14" t="s">
        <v>17594</v>
      </c>
      <c r="K240" s="12" t="s">
        <v>7972</v>
      </c>
      <c r="L240" s="12" t="s">
        <v>17595</v>
      </c>
      <c r="M240" s="12"/>
    </row>
    <row r="241" spans="1:13" ht="22.5" customHeight="1">
      <c r="A241" s="12" t="s">
        <v>17597</v>
      </c>
      <c r="B241" s="12" t="str" cm="1">
        <f t="array" ref="B241">_xlfn.REGEXEXTRACT(J241, "eid=([^&amp;]+)", 2)</f>
        <v>2-s2.0-85214820521</v>
      </c>
      <c r="C241" s="13" t="s">
        <v>16176</v>
      </c>
      <c r="D241" s="14" t="s">
        <v>17598</v>
      </c>
      <c r="E241" s="12">
        <v>2024</v>
      </c>
      <c r="F241" s="12" t="s">
        <v>8781</v>
      </c>
      <c r="G241" s="12">
        <v>3884</v>
      </c>
      <c r="H241" s="12" t="s">
        <v>7969</v>
      </c>
      <c r="I241" s="14" t="s">
        <v>17599</v>
      </c>
      <c r="J241" s="14" t="s">
        <v>17600</v>
      </c>
      <c r="K241" s="12" t="s">
        <v>7972</v>
      </c>
      <c r="L241" s="12" t="s">
        <v>8784</v>
      </c>
      <c r="M241" s="12" t="s">
        <v>7969</v>
      </c>
    </row>
    <row r="242" spans="1:13" ht="22.5" customHeight="1">
      <c r="A242" s="12" t="s">
        <v>17602</v>
      </c>
      <c r="B242" s="12" t="str" cm="1">
        <f t="array" ref="B242">_xlfn.REGEXEXTRACT(J242, "eid=([^&amp;]+)", 2)</f>
        <v>2-s2.0-85212061828</v>
      </c>
      <c r="C242" s="13" t="s">
        <v>16176</v>
      </c>
      <c r="D242" s="14" t="s">
        <v>17603</v>
      </c>
      <c r="E242" s="12">
        <v>2024</v>
      </c>
      <c r="F242" s="12" t="s">
        <v>17604</v>
      </c>
      <c r="G242" s="12" t="s">
        <v>7969</v>
      </c>
      <c r="H242" s="12" t="s">
        <v>7969</v>
      </c>
      <c r="I242" s="14" t="s">
        <v>17605</v>
      </c>
      <c r="J242" s="14" t="s">
        <v>17606</v>
      </c>
      <c r="K242" s="12" t="s">
        <v>7972</v>
      </c>
      <c r="L242" s="12" t="s">
        <v>8102</v>
      </c>
      <c r="M242" s="12" t="s">
        <v>17607</v>
      </c>
    </row>
    <row r="243" spans="1:13" ht="22.5" customHeight="1">
      <c r="A243" s="12" t="s">
        <v>17608</v>
      </c>
      <c r="B243" s="12" t="str" cm="1">
        <f t="array" ref="B243">_xlfn.REGEXEXTRACT(J243, "eid=([^&amp;]+)", 2)</f>
        <v>2-s2.0-85218192366</v>
      </c>
      <c r="C243" s="13" t="s">
        <v>16176</v>
      </c>
      <c r="D243" s="14" t="s">
        <v>361</v>
      </c>
      <c r="E243" s="12">
        <v>2024</v>
      </c>
      <c r="F243" s="12" t="s">
        <v>17609</v>
      </c>
      <c r="G243" s="12" t="s">
        <v>7969</v>
      </c>
      <c r="H243" s="12" t="s">
        <v>7969</v>
      </c>
      <c r="I243" s="14" t="s">
        <v>17610</v>
      </c>
      <c r="J243" s="14" t="s">
        <v>17611</v>
      </c>
      <c r="K243" s="12" t="s">
        <v>7972</v>
      </c>
      <c r="L243" s="12" t="s">
        <v>8102</v>
      </c>
      <c r="M243" s="12" t="s">
        <v>360</v>
      </c>
    </row>
    <row r="244" spans="1:13" ht="22.5" customHeight="1">
      <c r="A244" s="12" t="s">
        <v>17613</v>
      </c>
      <c r="B244" s="12" t="str" cm="1">
        <f t="array" ref="B244">_xlfn.REGEXEXTRACT(J244, "eid=([^&amp;]+)", 2)</f>
        <v>2-s2.0-85214880733</v>
      </c>
      <c r="C244" s="13" t="s">
        <v>16176</v>
      </c>
      <c r="D244" s="14" t="s">
        <v>17614</v>
      </c>
      <c r="E244" s="12">
        <v>2024</v>
      </c>
      <c r="F244" s="12" t="s">
        <v>17615</v>
      </c>
      <c r="G244" s="12" t="s">
        <v>7969</v>
      </c>
      <c r="H244" s="12" t="s">
        <v>7969</v>
      </c>
      <c r="I244" s="14" t="s">
        <v>17616</v>
      </c>
      <c r="J244" s="14" t="s">
        <v>17617</v>
      </c>
      <c r="K244" s="12" t="s">
        <v>7972</v>
      </c>
      <c r="L244" s="12" t="s">
        <v>8102</v>
      </c>
      <c r="M244" s="12" t="s">
        <v>17618</v>
      </c>
    </row>
    <row r="245" spans="1:13" ht="22.5" customHeight="1">
      <c r="A245" s="12" t="s">
        <v>17619</v>
      </c>
      <c r="B245" s="12" t="e" cm="1" vm="1">
        <f t="array" ref="B245">_xlfn.REGEXEXTRACT(J245, "eid=([^&amp;]+)", 2)</f>
        <v>#N/A</v>
      </c>
      <c r="C245" s="13" t="s">
        <v>16176</v>
      </c>
      <c r="D245" s="14" t="s">
        <v>17620</v>
      </c>
      <c r="E245" s="12"/>
      <c r="F245" s="12"/>
      <c r="G245" s="12"/>
      <c r="H245" s="12"/>
      <c r="I245" s="14"/>
      <c r="J245" s="14"/>
      <c r="K245" s="12"/>
      <c r="L245" s="12"/>
      <c r="M245" s="12"/>
    </row>
    <row r="246" spans="1:13" ht="22.5" customHeight="1">
      <c r="A246" s="12" t="s">
        <v>17622</v>
      </c>
      <c r="B246" s="12" t="str" cm="1">
        <f t="array" ref="B246">_xlfn.REGEXEXTRACT(J246, "eid=([^&amp;]+)", 2)</f>
        <v>2-s2.0-85212241625</v>
      </c>
      <c r="C246" s="13" t="s">
        <v>16176</v>
      </c>
      <c r="D246" s="14" t="s">
        <v>17623</v>
      </c>
      <c r="E246" s="12">
        <v>2024</v>
      </c>
      <c r="F246" s="12" t="s">
        <v>17624</v>
      </c>
      <c r="G246" s="12" t="s">
        <v>7969</v>
      </c>
      <c r="H246" s="12" t="s">
        <v>7969</v>
      </c>
      <c r="I246" s="14" t="s">
        <v>17625</v>
      </c>
      <c r="J246" s="14" t="s">
        <v>17626</v>
      </c>
      <c r="K246" s="12" t="s">
        <v>7972</v>
      </c>
      <c r="L246" s="12" t="s">
        <v>8102</v>
      </c>
      <c r="M246" s="12" t="s">
        <v>17627</v>
      </c>
    </row>
    <row r="247" spans="1:13" ht="22.5" customHeight="1">
      <c r="A247" s="12" t="s">
        <v>17628</v>
      </c>
      <c r="B247" s="12" t="e" cm="1" vm="1">
        <f t="array" ref="B247">_xlfn.REGEXEXTRACT(J247, "eid=([^&amp;]+)", 2)</f>
        <v>#N/A</v>
      </c>
      <c r="C247" s="13" t="s">
        <v>16176</v>
      </c>
      <c r="D247" s="14" t="s">
        <v>17629</v>
      </c>
      <c r="E247" s="12"/>
      <c r="F247" s="12"/>
      <c r="G247" s="12"/>
      <c r="H247" s="12"/>
      <c r="I247" s="14"/>
      <c r="J247" s="14"/>
      <c r="K247" s="12"/>
      <c r="L247" s="12"/>
      <c r="M247" s="12"/>
    </row>
    <row r="248" spans="1:13" ht="22.5" customHeight="1">
      <c r="A248" s="12" t="s">
        <v>17631</v>
      </c>
      <c r="B248" s="12" t="str" cm="1">
        <f t="array" ref="B248">_xlfn.REGEXEXTRACT(J248, "eid=([^&amp;]+)", 2)</f>
        <v>2-s2.0-85215522894</v>
      </c>
      <c r="C248" s="13" t="s">
        <v>16176</v>
      </c>
      <c r="D248" s="14" t="s">
        <v>17632</v>
      </c>
      <c r="E248" s="12">
        <v>2024</v>
      </c>
      <c r="F248" s="12" t="s">
        <v>17633</v>
      </c>
      <c r="G248" s="12" t="s">
        <v>7969</v>
      </c>
      <c r="H248" s="12" t="s">
        <v>7969</v>
      </c>
      <c r="I248" s="14" t="s">
        <v>17634</v>
      </c>
      <c r="J248" s="14" t="s">
        <v>17635</v>
      </c>
      <c r="K248" s="12" t="s">
        <v>7972</v>
      </c>
      <c r="L248" s="12" t="s">
        <v>8102</v>
      </c>
      <c r="M248" s="12" t="s">
        <v>17636</v>
      </c>
    </row>
    <row r="249" spans="1:13" ht="22.5" customHeight="1">
      <c r="A249" s="12" t="s">
        <v>17638</v>
      </c>
      <c r="B249" s="12" t="str" cm="1">
        <f t="array" ref="B249">_xlfn.REGEXEXTRACT(J249, "eid=([^&amp;]+)", 2)</f>
        <v>2-s2.0-85182360742</v>
      </c>
      <c r="C249" s="13" t="s">
        <v>16176</v>
      </c>
      <c r="D249" s="14" t="s">
        <v>17639</v>
      </c>
      <c r="E249" s="12">
        <v>2024</v>
      </c>
      <c r="F249" s="12" t="s">
        <v>17640</v>
      </c>
      <c r="G249" s="12">
        <v>73</v>
      </c>
      <c r="H249" s="12">
        <v>5</v>
      </c>
      <c r="I249" s="14" t="s">
        <v>17641</v>
      </c>
      <c r="J249" s="14" t="s">
        <v>17642</v>
      </c>
      <c r="K249" s="12" t="s">
        <v>7972</v>
      </c>
      <c r="L249" s="12" t="s">
        <v>8102</v>
      </c>
      <c r="M249" s="12" t="s">
        <v>17643</v>
      </c>
    </row>
    <row r="250" spans="1:13" ht="22.5" customHeight="1">
      <c r="A250" s="12" t="s">
        <v>17645</v>
      </c>
      <c r="B250" s="12" t="str" cm="1">
        <f t="array" ref="B250">_xlfn.REGEXEXTRACT(J250, "eid=([^&amp;]+)", 2)</f>
        <v>2-s2.0-85185403312</v>
      </c>
      <c r="C250" s="13" t="s">
        <v>16176</v>
      </c>
      <c r="D250" s="14" t="s">
        <v>17646</v>
      </c>
      <c r="E250" s="12">
        <v>2024</v>
      </c>
      <c r="F250" s="12" t="s">
        <v>17647</v>
      </c>
      <c r="G250" s="12">
        <v>56</v>
      </c>
      <c r="H250" s="12">
        <v>4</v>
      </c>
      <c r="I250" s="14" t="s">
        <v>17648</v>
      </c>
      <c r="J250" s="14" t="s">
        <v>17649</v>
      </c>
      <c r="K250" s="12" t="s">
        <v>7972</v>
      </c>
      <c r="L250" s="12" t="s">
        <v>7978</v>
      </c>
      <c r="M250" s="12" t="s">
        <v>17650</v>
      </c>
    </row>
    <row r="251" spans="1:13" ht="22.5" customHeight="1">
      <c r="A251" s="12" t="s">
        <v>17652</v>
      </c>
      <c r="B251" s="12" t="str" cm="1">
        <f t="array" ref="B251">_xlfn.REGEXEXTRACT(J251, "eid=([^&amp;]+)", 2)</f>
        <v>2-s2.0-85211991415</v>
      </c>
      <c r="C251" s="13" t="s">
        <v>16176</v>
      </c>
      <c r="D251" s="14" t="s">
        <v>17653</v>
      </c>
      <c r="E251" s="12">
        <v>2024</v>
      </c>
      <c r="F251" s="12" t="s">
        <v>8491</v>
      </c>
      <c r="G251" s="12">
        <v>12</v>
      </c>
      <c r="H251" s="12" t="s">
        <v>7969</v>
      </c>
      <c r="I251" s="14" t="s">
        <v>16674</v>
      </c>
      <c r="J251" s="14" t="s">
        <v>17654</v>
      </c>
      <c r="K251" s="12" t="s">
        <v>7972</v>
      </c>
      <c r="L251" s="12" t="s">
        <v>8102</v>
      </c>
      <c r="M251" s="12"/>
    </row>
    <row r="252" spans="1:13" ht="22.5" customHeight="1">
      <c r="A252" s="12" t="s">
        <v>17656</v>
      </c>
      <c r="B252" s="12" t="str" cm="1">
        <f t="array" ref="B252">_xlfn.REGEXEXTRACT(J252, "eid=([^&amp;]+)", 2)</f>
        <v>2-s2.0-85216880408</v>
      </c>
      <c r="C252" s="13" t="s">
        <v>16176</v>
      </c>
      <c r="D252" s="14" t="s">
        <v>17657</v>
      </c>
      <c r="E252" s="12">
        <v>2024</v>
      </c>
      <c r="F252" s="12" t="s">
        <v>17658</v>
      </c>
      <c r="G252" s="12" t="s">
        <v>7969</v>
      </c>
      <c r="H252" s="12" t="s">
        <v>7969</v>
      </c>
      <c r="I252" s="14" t="s">
        <v>17659</v>
      </c>
      <c r="J252" s="14" t="s">
        <v>17660</v>
      </c>
      <c r="K252" s="12" t="s">
        <v>7972</v>
      </c>
      <c r="L252" s="12" t="s">
        <v>8078</v>
      </c>
      <c r="M252" s="12" t="s">
        <v>17661</v>
      </c>
    </row>
    <row r="253" spans="1:13" ht="22.5" customHeight="1">
      <c r="A253" s="12" t="s">
        <v>17663</v>
      </c>
      <c r="B253" s="12" t="str" cm="1">
        <f t="array" ref="B253">_xlfn.REGEXEXTRACT(J253, "eid=([^&amp;]+)", 2)</f>
        <v>2-s2.0-85188835694</v>
      </c>
      <c r="C253" s="13" t="s">
        <v>16176</v>
      </c>
      <c r="D253" s="14" t="s">
        <v>17664</v>
      </c>
      <c r="E253" s="12">
        <v>2024</v>
      </c>
      <c r="F253" s="12" t="s">
        <v>8038</v>
      </c>
      <c r="G253" s="12">
        <v>16</v>
      </c>
      <c r="H253" s="12">
        <v>3</v>
      </c>
      <c r="I253" s="14" t="s">
        <v>17665</v>
      </c>
      <c r="J253" s="14" t="s">
        <v>17666</v>
      </c>
      <c r="K253" s="12" t="s">
        <v>7972</v>
      </c>
      <c r="L253" s="12" t="s">
        <v>8012</v>
      </c>
      <c r="M253" s="12"/>
    </row>
    <row r="254" spans="1:13" ht="22.5" customHeight="1">
      <c r="A254" s="12" t="s">
        <v>17667</v>
      </c>
      <c r="B254" s="12" t="str" cm="1">
        <f t="array" ref="B254">_xlfn.REGEXEXTRACT(J254, "eid=([^&amp;]+)", 2)</f>
        <v>2-s2.0-85215284431</v>
      </c>
      <c r="C254" s="13" t="s">
        <v>16176</v>
      </c>
      <c r="D254" s="14" t="s">
        <v>462</v>
      </c>
      <c r="E254" s="12">
        <v>2024</v>
      </c>
      <c r="F254" s="12" t="s">
        <v>17668</v>
      </c>
      <c r="G254" s="12" t="s">
        <v>7969</v>
      </c>
      <c r="H254" s="12" t="s">
        <v>7969</v>
      </c>
      <c r="I254" s="14" t="s">
        <v>17669</v>
      </c>
      <c r="J254" s="14" t="s">
        <v>17670</v>
      </c>
      <c r="K254" s="12" t="s">
        <v>7972</v>
      </c>
      <c r="L254" s="12" t="s">
        <v>8102</v>
      </c>
      <c r="M254" s="12" t="s">
        <v>461</v>
      </c>
    </row>
    <row r="255" spans="1:13" ht="22.5" customHeight="1">
      <c r="A255" s="12" t="s">
        <v>17672</v>
      </c>
      <c r="B255" s="12" t="str" cm="1">
        <f t="array" ref="B255">_xlfn.REGEXEXTRACT(J255, "eid=([^&amp;]+)", 2)</f>
        <v>2-s2.0-85219624244</v>
      </c>
      <c r="C255" s="13" t="s">
        <v>16176</v>
      </c>
      <c r="D255" s="14" t="s">
        <v>17673</v>
      </c>
      <c r="E255" s="12">
        <v>2024</v>
      </c>
      <c r="F255" s="12" t="s">
        <v>17674</v>
      </c>
      <c r="G255" s="12" t="s">
        <v>7969</v>
      </c>
      <c r="H255" s="12" t="s">
        <v>7969</v>
      </c>
      <c r="I255" s="14" t="s">
        <v>17675</v>
      </c>
      <c r="J255" s="14" t="s">
        <v>17676</v>
      </c>
      <c r="K255" s="12" t="s">
        <v>7972</v>
      </c>
      <c r="L255" s="12" t="s">
        <v>8102</v>
      </c>
      <c r="M255" s="12" t="s">
        <v>17677</v>
      </c>
    </row>
    <row r="256" spans="1:13" ht="22.5" customHeight="1">
      <c r="A256" s="12" t="s">
        <v>17678</v>
      </c>
      <c r="B256" s="12" t="e" cm="1" vm="1">
        <f t="array" ref="B256">_xlfn.REGEXEXTRACT(J256, "eid=([^&amp;]+)", 2)</f>
        <v>#N/A</v>
      </c>
      <c r="C256" s="13" t="s">
        <v>16176</v>
      </c>
      <c r="D256" s="14" t="s">
        <v>17679</v>
      </c>
      <c r="E256" s="12"/>
      <c r="F256" s="12"/>
      <c r="G256" s="12"/>
      <c r="H256" s="12"/>
      <c r="I256" s="14"/>
      <c r="J256" s="14"/>
      <c r="K256" s="12"/>
      <c r="L256" s="12"/>
      <c r="M256" s="12"/>
    </row>
    <row r="257" spans="1:13" ht="22.5" customHeight="1">
      <c r="A257" s="12" t="s">
        <v>17681</v>
      </c>
      <c r="B257" s="12" t="str" cm="1">
        <f t="array" ref="B257">_xlfn.REGEXEXTRACT(J257, "eid=([^&amp;]+)", 2)</f>
        <v>2-s2.0-85189589819</v>
      </c>
      <c r="C257" s="13" t="s">
        <v>16176</v>
      </c>
      <c r="D257" s="14" t="s">
        <v>17682</v>
      </c>
      <c r="E257" s="12">
        <v>2024</v>
      </c>
      <c r="F257" s="12" t="s">
        <v>17683</v>
      </c>
      <c r="G257" s="12" t="s">
        <v>7969</v>
      </c>
      <c r="H257" s="12" t="s">
        <v>7969</v>
      </c>
      <c r="I257" s="14" t="s">
        <v>17684</v>
      </c>
      <c r="J257" s="14" t="s">
        <v>17685</v>
      </c>
      <c r="K257" s="12" t="s">
        <v>7972</v>
      </c>
      <c r="L257" s="12" t="s">
        <v>8161</v>
      </c>
      <c r="M257" s="12" t="s">
        <v>17686</v>
      </c>
    </row>
    <row r="258" spans="1:13" ht="22.5" customHeight="1">
      <c r="A258" s="12" t="s">
        <v>17688</v>
      </c>
      <c r="B258" s="12" t="str" cm="1">
        <f t="array" ref="B258">_xlfn.REGEXEXTRACT(J258, "eid=([^&amp;]+)", 2)</f>
        <v>2-s2.0-85211469521</v>
      </c>
      <c r="C258" s="13" t="s">
        <v>16176</v>
      </c>
      <c r="D258" s="14" t="s">
        <v>17689</v>
      </c>
      <c r="E258" s="12">
        <v>2024</v>
      </c>
      <c r="F258" s="12" t="s">
        <v>17690</v>
      </c>
      <c r="G258" s="12" t="s">
        <v>7969</v>
      </c>
      <c r="H258" s="12" t="s">
        <v>7969</v>
      </c>
      <c r="I258" s="14" t="s">
        <v>17691</v>
      </c>
      <c r="J258" s="14" t="s">
        <v>17692</v>
      </c>
      <c r="K258" s="12" t="s">
        <v>7972</v>
      </c>
      <c r="L258" s="12" t="s">
        <v>8102</v>
      </c>
      <c r="M258" s="12" t="s">
        <v>17693</v>
      </c>
    </row>
    <row r="259" spans="1:13" ht="22.5" customHeight="1">
      <c r="A259" s="12" t="s">
        <v>17695</v>
      </c>
      <c r="B259" s="12" t="str" cm="1">
        <f t="array" ref="B259">_xlfn.REGEXEXTRACT(J259, "eid=([^&amp;]+)", 2)</f>
        <v>2-s2.0-85188171970</v>
      </c>
      <c r="C259" s="13" t="s">
        <v>16176</v>
      </c>
      <c r="D259" s="14" t="s">
        <v>17696</v>
      </c>
      <c r="E259" s="12">
        <v>2024</v>
      </c>
      <c r="F259" s="12" t="s">
        <v>11083</v>
      </c>
      <c r="G259" s="12">
        <v>102</v>
      </c>
      <c r="H259" s="12">
        <v>5</v>
      </c>
      <c r="I259" s="14" t="s">
        <v>17697</v>
      </c>
      <c r="J259" s="14" t="s">
        <v>17698</v>
      </c>
      <c r="K259" s="12" t="s">
        <v>7972</v>
      </c>
      <c r="L259" s="12" t="s">
        <v>11086</v>
      </c>
      <c r="M259" s="12" t="s">
        <v>7969</v>
      </c>
    </row>
    <row r="260" spans="1:13" ht="22.5" customHeight="1">
      <c r="A260" s="12" t="s">
        <v>17700</v>
      </c>
      <c r="B260" s="12" t="str" cm="1">
        <f t="array" ref="B260">_xlfn.REGEXEXTRACT(J260, "eid=([^&amp;]+)", 2)</f>
        <v>2-s2.0-85185789471</v>
      </c>
      <c r="C260" s="13" t="s">
        <v>16176</v>
      </c>
      <c r="D260" s="14" t="s">
        <v>17701</v>
      </c>
      <c r="E260" s="12">
        <v>2024</v>
      </c>
      <c r="F260" s="12" t="s">
        <v>16491</v>
      </c>
      <c r="G260" s="12">
        <v>2729</v>
      </c>
      <c r="H260" s="12">
        <v>1</v>
      </c>
      <c r="I260" s="14" t="s">
        <v>17702</v>
      </c>
      <c r="J260" s="14" t="s">
        <v>17703</v>
      </c>
      <c r="K260" s="12" t="s">
        <v>7972</v>
      </c>
      <c r="L260" s="12" t="s">
        <v>17704</v>
      </c>
      <c r="M260" s="12"/>
    </row>
    <row r="261" spans="1:13" ht="22.5" customHeight="1">
      <c r="A261" s="12" t="s">
        <v>17706</v>
      </c>
      <c r="B261" s="12" t="str" cm="1">
        <f t="array" ref="B261">_xlfn.REGEXEXTRACT(J261, "eid=([^&amp;]+)", 2)</f>
        <v>2-s2.0-85218094180</v>
      </c>
      <c r="C261" s="13" t="s">
        <v>16176</v>
      </c>
      <c r="D261" s="14" t="s">
        <v>17707</v>
      </c>
      <c r="E261" s="12">
        <v>2024</v>
      </c>
      <c r="F261" s="12" t="s">
        <v>17708</v>
      </c>
      <c r="G261" s="12">
        <v>1232</v>
      </c>
      <c r="H261" s="12" t="s">
        <v>7969</v>
      </c>
      <c r="I261" s="14" t="s">
        <v>17709</v>
      </c>
      <c r="J261" s="14" t="s">
        <v>17710</v>
      </c>
      <c r="K261" s="12" t="s">
        <v>7972</v>
      </c>
      <c r="L261" s="12" t="s">
        <v>7985</v>
      </c>
      <c r="M261" s="12" t="s">
        <v>17711</v>
      </c>
    </row>
    <row r="262" spans="1:13" ht="22.5" customHeight="1">
      <c r="A262" s="12" t="s">
        <v>17712</v>
      </c>
      <c r="B262" s="12" t="str" cm="1">
        <f t="array" ref="B262">_xlfn.REGEXEXTRACT(J262, "eid=([^&amp;]+)", 2)</f>
        <v>2-s2.0-85186865082</v>
      </c>
      <c r="C262" s="13" t="s">
        <v>16176</v>
      </c>
      <c r="D262" s="14" t="s">
        <v>1915</v>
      </c>
      <c r="E262" s="12">
        <v>2024</v>
      </c>
      <c r="F262" s="12" t="s">
        <v>9567</v>
      </c>
      <c r="G262" s="12">
        <v>17</v>
      </c>
      <c r="H262" s="12">
        <v>3</v>
      </c>
      <c r="I262" s="14" t="s">
        <v>17713</v>
      </c>
      <c r="J262" s="14" t="s">
        <v>17714</v>
      </c>
      <c r="K262" s="12" t="s">
        <v>7972</v>
      </c>
      <c r="L262" s="12" t="s">
        <v>7978</v>
      </c>
      <c r="M262" s="12" t="s">
        <v>1914</v>
      </c>
    </row>
    <row r="263" spans="1:13" ht="22.5" customHeight="1">
      <c r="A263" s="12" t="s">
        <v>17716</v>
      </c>
      <c r="B263" s="12" t="str" cm="1">
        <f t="array" ref="B263">_xlfn.REGEXEXTRACT(J263, "eid=([^&amp;]+)", 2)</f>
        <v>2-s2.0-85218152685</v>
      </c>
      <c r="C263" s="13" t="s">
        <v>16176</v>
      </c>
      <c r="D263" s="14" t="s">
        <v>17717</v>
      </c>
      <c r="E263" s="12">
        <v>2024</v>
      </c>
      <c r="F263" s="12" t="s">
        <v>17718</v>
      </c>
      <c r="G263" s="12" t="s">
        <v>7969</v>
      </c>
      <c r="H263" s="12" t="s">
        <v>7969</v>
      </c>
      <c r="I263" s="14" t="s">
        <v>16931</v>
      </c>
      <c r="J263" s="14" t="s">
        <v>17719</v>
      </c>
      <c r="K263" s="12" t="s">
        <v>7972</v>
      </c>
      <c r="L263" s="12" t="s">
        <v>8102</v>
      </c>
      <c r="M263" s="12" t="s">
        <v>17720</v>
      </c>
    </row>
    <row r="264" spans="1:13" ht="22.5" customHeight="1">
      <c r="A264" s="12" t="s">
        <v>17722</v>
      </c>
      <c r="B264" s="12" t="str" cm="1">
        <f t="array" ref="B264">_xlfn.REGEXEXTRACT(J264, "eid=([^&amp;]+)", 2)</f>
        <v>2-s2.0-85192470309</v>
      </c>
      <c r="C264" s="13" t="s">
        <v>16176</v>
      </c>
      <c r="D264" s="14" t="s">
        <v>17723</v>
      </c>
      <c r="E264" s="12">
        <v>2024</v>
      </c>
      <c r="F264" s="12" t="s">
        <v>17724</v>
      </c>
      <c r="G264" s="12" t="s">
        <v>7969</v>
      </c>
      <c r="H264" s="12" t="s">
        <v>7969</v>
      </c>
      <c r="I264" s="14" t="s">
        <v>17725</v>
      </c>
      <c r="J264" s="14" t="s">
        <v>17726</v>
      </c>
      <c r="K264" s="12" t="s">
        <v>7972</v>
      </c>
      <c r="L264" s="12" t="s">
        <v>8161</v>
      </c>
      <c r="M264" s="12" t="s">
        <v>17727</v>
      </c>
    </row>
    <row r="265" spans="1:13" ht="22.5" customHeight="1">
      <c r="A265" s="12" t="s">
        <v>17729</v>
      </c>
      <c r="B265" s="12" t="str" cm="1">
        <f t="array" ref="B265">_xlfn.REGEXEXTRACT(J265, "eid=([^&amp;]+)", 2)</f>
        <v>2-s2.0-85212510685</v>
      </c>
      <c r="C265" s="13" t="s">
        <v>16176</v>
      </c>
      <c r="D265" s="14" t="s">
        <v>17730</v>
      </c>
      <c r="E265" s="12">
        <v>2024</v>
      </c>
      <c r="F265" s="12" t="s">
        <v>15339</v>
      </c>
      <c r="G265" s="12" t="s">
        <v>7969</v>
      </c>
      <c r="H265" s="12" t="s">
        <v>7969</v>
      </c>
      <c r="I265" s="14" t="s">
        <v>17731</v>
      </c>
      <c r="J265" s="14" t="s">
        <v>17732</v>
      </c>
      <c r="K265" s="12" t="s">
        <v>7972</v>
      </c>
      <c r="L265" s="12" t="s">
        <v>8078</v>
      </c>
      <c r="M265" s="12" t="s">
        <v>17733</v>
      </c>
    </row>
    <row r="266" spans="1:13" ht="22.5" customHeight="1">
      <c r="A266" s="12" t="s">
        <v>17735</v>
      </c>
      <c r="B266" s="12" t="str" cm="1">
        <f t="array" ref="B266">_xlfn.REGEXEXTRACT(J266, "eid=([^&amp;]+)", 2)</f>
        <v>2-s2.0-85211971412</v>
      </c>
      <c r="C266" s="13" t="s">
        <v>16176</v>
      </c>
      <c r="D266" s="14" t="s">
        <v>17736</v>
      </c>
      <c r="E266" s="12">
        <v>2024</v>
      </c>
      <c r="F266" s="12" t="s">
        <v>17640</v>
      </c>
      <c r="G266" s="12" t="s">
        <v>7969</v>
      </c>
      <c r="H266" s="12" t="s">
        <v>7969</v>
      </c>
      <c r="I266" s="14" t="s">
        <v>17737</v>
      </c>
      <c r="J266" s="14" t="s">
        <v>17738</v>
      </c>
      <c r="K266" s="12" t="s">
        <v>7972</v>
      </c>
      <c r="L266" s="12" t="s">
        <v>8102</v>
      </c>
      <c r="M266" s="12" t="s">
        <v>17739</v>
      </c>
    </row>
    <row r="267" spans="1:13" ht="22.5" customHeight="1">
      <c r="A267" s="12" t="s">
        <v>17741</v>
      </c>
      <c r="B267" s="12" t="str" cm="1">
        <f t="array" ref="B267">_xlfn.REGEXEXTRACT(J267, "eid=([^&amp;]+)", 2)</f>
        <v>2-s2.0-85215209704</v>
      </c>
      <c r="C267" s="13" t="s">
        <v>16176</v>
      </c>
      <c r="D267" s="14" t="s">
        <v>17742</v>
      </c>
      <c r="E267" s="12">
        <v>2024</v>
      </c>
      <c r="F267" s="12" t="s">
        <v>17442</v>
      </c>
      <c r="G267" s="12" t="s">
        <v>7969</v>
      </c>
      <c r="H267" s="12" t="s">
        <v>7969</v>
      </c>
      <c r="I267" s="14" t="s">
        <v>17743</v>
      </c>
      <c r="J267" s="14" t="s">
        <v>17744</v>
      </c>
      <c r="K267" s="12" t="s">
        <v>7972</v>
      </c>
      <c r="L267" s="12" t="s">
        <v>8427</v>
      </c>
      <c r="M267" s="12" t="s">
        <v>17745</v>
      </c>
    </row>
    <row r="268" spans="1:13" ht="22.5" customHeight="1">
      <c r="A268" s="12" t="s">
        <v>17747</v>
      </c>
      <c r="B268" s="12" t="str" cm="1">
        <f t="array" ref="B268">_xlfn.REGEXEXTRACT(J268, "eid=([^&amp;]+)", 2)</f>
        <v>2-s2.0-85196152089</v>
      </c>
      <c r="C268" s="13" t="s">
        <v>16176</v>
      </c>
      <c r="D268" s="14" t="s">
        <v>17748</v>
      </c>
      <c r="E268" s="12">
        <v>2024</v>
      </c>
      <c r="F268" s="12" t="s">
        <v>17749</v>
      </c>
      <c r="G268" s="12" t="s">
        <v>7969</v>
      </c>
      <c r="H268" s="12" t="s">
        <v>7969</v>
      </c>
      <c r="I268" s="14" t="s">
        <v>17750</v>
      </c>
      <c r="J268" s="14" t="s">
        <v>17751</v>
      </c>
      <c r="K268" s="12" t="s">
        <v>7972</v>
      </c>
      <c r="L268" s="12" t="s">
        <v>8161</v>
      </c>
      <c r="M268" s="12" t="s">
        <v>17752</v>
      </c>
    </row>
    <row r="269" spans="1:13" ht="22.5" customHeight="1">
      <c r="A269" s="12" t="s">
        <v>17754</v>
      </c>
      <c r="B269" s="12" t="str" cm="1">
        <f t="array" ref="B269">_xlfn.REGEXEXTRACT(J269, "eid=([^&amp;]+)", 2)</f>
        <v>2-s2.0-85212255315</v>
      </c>
      <c r="C269" s="13" t="s">
        <v>16176</v>
      </c>
      <c r="D269" s="14" t="s">
        <v>17755</v>
      </c>
      <c r="E269" s="12">
        <v>2024</v>
      </c>
      <c r="F269" s="12" t="s">
        <v>17756</v>
      </c>
      <c r="G269" s="12" t="s">
        <v>7969</v>
      </c>
      <c r="H269" s="12" t="s">
        <v>7969</v>
      </c>
      <c r="I269" s="14" t="s">
        <v>17757</v>
      </c>
      <c r="J269" s="14" t="s">
        <v>17758</v>
      </c>
      <c r="K269" s="12" t="s">
        <v>7972</v>
      </c>
      <c r="L269" s="12" t="s">
        <v>8102</v>
      </c>
      <c r="M269" s="12" t="s">
        <v>17759</v>
      </c>
    </row>
    <row r="270" spans="1:13" ht="22.5" customHeight="1">
      <c r="A270" s="12" t="s">
        <v>17761</v>
      </c>
      <c r="B270" s="12" t="str" cm="1">
        <f t="array" ref="B270">_xlfn.REGEXEXTRACT(J270, "eid=([^&amp;]+)", 2)</f>
        <v>2-s2.0-85218059109</v>
      </c>
      <c r="C270" s="13" t="s">
        <v>16176</v>
      </c>
      <c r="D270" s="14" t="s">
        <v>17762</v>
      </c>
      <c r="E270" s="12">
        <v>2024</v>
      </c>
      <c r="F270" s="12" t="s">
        <v>17763</v>
      </c>
      <c r="G270" s="12" t="s">
        <v>7969</v>
      </c>
      <c r="H270" s="12" t="s">
        <v>7969</v>
      </c>
      <c r="I270" s="14" t="s">
        <v>17764</v>
      </c>
      <c r="J270" s="14" t="s">
        <v>17765</v>
      </c>
      <c r="K270" s="12" t="s">
        <v>7972</v>
      </c>
      <c r="L270" s="12" t="s">
        <v>8102</v>
      </c>
      <c r="M270" s="12" t="s">
        <v>17766</v>
      </c>
    </row>
    <row r="271" spans="1:13" ht="22.5" customHeight="1">
      <c r="A271" s="12" t="s">
        <v>17767</v>
      </c>
      <c r="B271" s="12" t="e" cm="1" vm="1">
        <f t="array" ref="B271">_xlfn.REGEXEXTRACT(J271, "eid=([^&amp;]+)", 2)</f>
        <v>#N/A</v>
      </c>
      <c r="C271" s="13" t="s">
        <v>16176</v>
      </c>
      <c r="D271" s="14" t="s">
        <v>17768</v>
      </c>
      <c r="E271" s="12"/>
      <c r="F271" s="12"/>
      <c r="G271" s="12"/>
      <c r="H271" s="12"/>
      <c r="I271" s="14"/>
      <c r="J271" s="14"/>
      <c r="K271" s="12"/>
      <c r="L271" s="12"/>
      <c r="M271" s="12"/>
    </row>
    <row r="272" spans="1:13" ht="22.5" customHeight="1">
      <c r="A272" s="12" t="s">
        <v>17770</v>
      </c>
      <c r="B272" s="12" t="str" cm="1">
        <f t="array" ref="B272">_xlfn.REGEXEXTRACT(J272, "eid=([^&amp;]+)", 2)</f>
        <v>2-s2.0-85218012369</v>
      </c>
      <c r="C272" s="13" t="s">
        <v>16176</v>
      </c>
      <c r="D272" s="14" t="s">
        <v>17771</v>
      </c>
      <c r="E272" s="12">
        <v>2024</v>
      </c>
      <c r="F272" s="12" t="s">
        <v>17772</v>
      </c>
      <c r="G272" s="12" t="s">
        <v>7969</v>
      </c>
      <c r="H272" s="12" t="s">
        <v>7969</v>
      </c>
      <c r="I272" s="14" t="s">
        <v>17773</v>
      </c>
      <c r="J272" s="14" t="s">
        <v>17774</v>
      </c>
      <c r="K272" s="12" t="s">
        <v>7972</v>
      </c>
      <c r="L272" s="12" t="s">
        <v>8102</v>
      </c>
      <c r="M272" s="12" t="s">
        <v>17775</v>
      </c>
    </row>
    <row r="273" spans="1:13" ht="22.5" customHeight="1">
      <c r="A273" s="12" t="s">
        <v>17777</v>
      </c>
      <c r="B273" s="12" t="str" cm="1">
        <f t="array" ref="B273">_xlfn.REGEXEXTRACT(J273, "eid=([^&amp;]+)", 2)</f>
        <v>2-s2.0-85173453339</v>
      </c>
      <c r="C273" s="13" t="s">
        <v>16176</v>
      </c>
      <c r="D273" s="14" t="s">
        <v>17778</v>
      </c>
      <c r="E273" s="12">
        <v>2024</v>
      </c>
      <c r="F273" s="12" t="s">
        <v>12218</v>
      </c>
      <c r="G273" s="12">
        <v>151</v>
      </c>
      <c r="H273" s="12" t="s">
        <v>7969</v>
      </c>
      <c r="I273" s="14" t="s">
        <v>17779</v>
      </c>
      <c r="J273" s="14" t="s">
        <v>17780</v>
      </c>
      <c r="K273" s="12" t="s">
        <v>7972</v>
      </c>
      <c r="L273" s="12" t="s">
        <v>7993</v>
      </c>
      <c r="M273" s="12"/>
    </row>
    <row r="274" spans="1:13" ht="22.5" customHeight="1">
      <c r="A274" s="12" t="s">
        <v>17782</v>
      </c>
      <c r="B274" s="12" t="str" cm="1">
        <f t="array" ref="B274">_xlfn.REGEXEXTRACT(J274, "eid=([^&amp;]+)", 2)</f>
        <v>2-s2.0-85194193824</v>
      </c>
      <c r="C274" s="13" t="s">
        <v>16176</v>
      </c>
      <c r="D274" s="14" t="s">
        <v>17783</v>
      </c>
      <c r="E274" s="12">
        <v>2024</v>
      </c>
      <c r="F274" s="12" t="s">
        <v>16679</v>
      </c>
      <c r="G274" s="12">
        <v>30</v>
      </c>
      <c r="H274" s="12">
        <v>3</v>
      </c>
      <c r="I274" s="14" t="s">
        <v>17784</v>
      </c>
      <c r="J274" s="14" t="s">
        <v>17785</v>
      </c>
      <c r="K274" s="12" t="s">
        <v>7972</v>
      </c>
      <c r="L274" s="12" t="s">
        <v>7985</v>
      </c>
      <c r="M274" s="12"/>
    </row>
    <row r="275" spans="1:13" ht="22.5" customHeight="1">
      <c r="A275" s="12" t="s">
        <v>17787</v>
      </c>
      <c r="B275" s="12" t="str" cm="1">
        <f t="array" ref="B275">_xlfn.REGEXEXTRACT(J275, "eid=([^&amp;]+)", 2)</f>
        <v>2-s2.0-85201303098</v>
      </c>
      <c r="C275" s="13" t="s">
        <v>16176</v>
      </c>
      <c r="D275" s="14" t="s">
        <v>17788</v>
      </c>
      <c r="E275" s="12">
        <v>2024</v>
      </c>
      <c r="F275" s="12" t="s">
        <v>8328</v>
      </c>
      <c r="G275" s="12" t="s">
        <v>7969</v>
      </c>
      <c r="H275" s="12" t="s">
        <v>7969</v>
      </c>
      <c r="I275" s="14" t="s">
        <v>17789</v>
      </c>
      <c r="J275" s="14" t="s">
        <v>17790</v>
      </c>
      <c r="K275" s="12" t="s">
        <v>7972</v>
      </c>
      <c r="L275" s="12" t="s">
        <v>8324</v>
      </c>
      <c r="M275" s="12" t="s">
        <v>17791</v>
      </c>
    </row>
    <row r="276" spans="1:13" ht="22.5" customHeight="1">
      <c r="A276" s="12" t="s">
        <v>17793</v>
      </c>
      <c r="B276" s="12" t="str" cm="1">
        <f t="array" ref="B276">_xlfn.REGEXEXTRACT(J276, "eid=([^&amp;]+)", 2)</f>
        <v>2-s2.0-85173052197</v>
      </c>
      <c r="C276" s="13" t="s">
        <v>16176</v>
      </c>
      <c r="D276" s="14" t="s">
        <v>17794</v>
      </c>
      <c r="E276" s="12">
        <v>2024</v>
      </c>
      <c r="F276" s="12" t="s">
        <v>8043</v>
      </c>
      <c r="G276" s="12">
        <v>83</v>
      </c>
      <c r="H276" s="12">
        <v>13</v>
      </c>
      <c r="I276" s="14" t="s">
        <v>17795</v>
      </c>
      <c r="J276" s="14" t="s">
        <v>17796</v>
      </c>
      <c r="K276" s="12" t="s">
        <v>7972</v>
      </c>
      <c r="L276" s="12" t="s">
        <v>7978</v>
      </c>
      <c r="M276" s="12" t="s">
        <v>17797</v>
      </c>
    </row>
    <row r="277" spans="1:13" ht="22.5" customHeight="1">
      <c r="A277" s="12" t="s">
        <v>17799</v>
      </c>
      <c r="B277" s="12" t="str" cm="1">
        <f t="array" ref="B277">_xlfn.REGEXEXTRACT(J277, "eid=([^&amp;]+)", 2)</f>
        <v>2-s2.0-85215247312</v>
      </c>
      <c r="C277" s="13" t="s">
        <v>16176</v>
      </c>
      <c r="D277" s="14" t="s">
        <v>17800</v>
      </c>
      <c r="E277" s="12">
        <v>2024</v>
      </c>
      <c r="F277" s="12" t="s">
        <v>17801</v>
      </c>
      <c r="G277" s="12" t="s">
        <v>7969</v>
      </c>
      <c r="H277" s="12" t="s">
        <v>7969</v>
      </c>
      <c r="I277" s="14" t="s">
        <v>17802</v>
      </c>
      <c r="J277" s="14" t="s">
        <v>17803</v>
      </c>
      <c r="K277" s="12" t="s">
        <v>7972</v>
      </c>
      <c r="L277" s="12" t="s">
        <v>8019</v>
      </c>
      <c r="M277" s="12" t="s">
        <v>17804</v>
      </c>
    </row>
    <row r="278" spans="1:13" ht="22.5" customHeight="1">
      <c r="A278" s="12" t="s">
        <v>17806</v>
      </c>
      <c r="B278" s="12" t="str" cm="1">
        <f t="array" ref="B278">_xlfn.REGEXEXTRACT(J278, "eid=([^&amp;]+)", 2)</f>
        <v>2-s2.0-85186345217</v>
      </c>
      <c r="C278" s="13" t="s">
        <v>16176</v>
      </c>
      <c r="D278" s="14" t="s">
        <v>17807</v>
      </c>
      <c r="E278" s="12">
        <v>2024</v>
      </c>
      <c r="F278" s="12" t="s">
        <v>9553</v>
      </c>
      <c r="G278" s="12">
        <v>5</v>
      </c>
      <c r="H278" s="12">
        <v>2</v>
      </c>
      <c r="I278" s="14" t="s">
        <v>17808</v>
      </c>
      <c r="J278" s="14" t="s">
        <v>17809</v>
      </c>
      <c r="K278" s="12" t="s">
        <v>7972</v>
      </c>
      <c r="L278" s="12" t="s">
        <v>9556</v>
      </c>
      <c r="M278" s="12"/>
    </row>
    <row r="279" spans="1:13" ht="22.5" customHeight="1">
      <c r="A279" s="12" t="s">
        <v>17811</v>
      </c>
      <c r="B279" s="12" t="str" cm="1">
        <f t="array" ref="B279">_xlfn.REGEXEXTRACT(J279, "eid=([^&amp;]+)", 2)</f>
        <v>2-s2.0-85197879517</v>
      </c>
      <c r="C279" s="13" t="s">
        <v>16176</v>
      </c>
      <c r="D279" s="14" t="s">
        <v>17812</v>
      </c>
      <c r="E279" s="12">
        <v>2024</v>
      </c>
      <c r="F279" s="12" t="s">
        <v>17813</v>
      </c>
      <c r="G279" s="12">
        <v>11</v>
      </c>
      <c r="H279" s="12">
        <v>6</v>
      </c>
      <c r="I279" s="14" t="s">
        <v>17814</v>
      </c>
      <c r="J279" s="14" t="s">
        <v>17815</v>
      </c>
      <c r="K279" s="12" t="s">
        <v>7972</v>
      </c>
      <c r="L279" s="12" t="s">
        <v>8285</v>
      </c>
      <c r="M279" s="12"/>
    </row>
    <row r="280" spans="1:13" ht="22.5" customHeight="1">
      <c r="A280" s="12" t="s">
        <v>17817</v>
      </c>
      <c r="B280" s="12" t="str" cm="1">
        <f t="array" ref="B280">_xlfn.REGEXEXTRACT(J280, "eid=([^&amp;]+)", 2)</f>
        <v>2-s2.0-85196547570</v>
      </c>
      <c r="C280" s="13" t="s">
        <v>16176</v>
      </c>
      <c r="D280" s="14" t="s">
        <v>17818</v>
      </c>
      <c r="E280" s="12">
        <v>2024</v>
      </c>
      <c r="F280" s="12" t="s">
        <v>17819</v>
      </c>
      <c r="G280" s="12">
        <v>13</v>
      </c>
      <c r="H280" s="12">
        <v>3</v>
      </c>
      <c r="I280" s="14" t="s">
        <v>17820</v>
      </c>
      <c r="J280" s="14" t="s">
        <v>17821</v>
      </c>
      <c r="K280" s="12" t="s">
        <v>7972</v>
      </c>
      <c r="L280" s="12" t="s">
        <v>17822</v>
      </c>
      <c r="M280" s="12"/>
    </row>
    <row r="281" spans="1:13" ht="22.5" customHeight="1">
      <c r="A281" s="12" t="s">
        <v>17824</v>
      </c>
      <c r="B281" s="12" t="str" cm="1">
        <f t="array" ref="B281">_xlfn.REGEXEXTRACT(J281, "eid=([^&amp;]+)", 2)</f>
        <v>2-s2.0-85184135417</v>
      </c>
      <c r="C281" s="13" t="s">
        <v>16176</v>
      </c>
      <c r="D281" s="14" t="s">
        <v>17825</v>
      </c>
      <c r="E281" s="12">
        <v>2024</v>
      </c>
      <c r="F281" s="12" t="s">
        <v>8443</v>
      </c>
      <c r="G281" s="12">
        <v>241</v>
      </c>
      <c r="H281" s="12" t="s">
        <v>7969</v>
      </c>
      <c r="I281" s="14" t="s">
        <v>17826</v>
      </c>
      <c r="J281" s="14" t="s">
        <v>17827</v>
      </c>
      <c r="K281" s="12" t="s">
        <v>7972</v>
      </c>
      <c r="L281" s="12" t="s">
        <v>7993</v>
      </c>
      <c r="M281" s="12" t="s">
        <v>17828</v>
      </c>
    </row>
    <row r="282" spans="1:13" ht="22.5" customHeight="1">
      <c r="A282" s="12" t="s">
        <v>17830</v>
      </c>
      <c r="B282" s="12" t="str" cm="1">
        <f t="array" ref="B282">_xlfn.REGEXEXTRACT(J282, "eid=([^&amp;]+)", 2)</f>
        <v>2-s2.0-85216433172</v>
      </c>
      <c r="C282" s="13" t="s">
        <v>16176</v>
      </c>
      <c r="D282" s="14" t="s">
        <v>17831</v>
      </c>
      <c r="E282" s="12">
        <v>2024</v>
      </c>
      <c r="F282" s="12" t="s">
        <v>17530</v>
      </c>
      <c r="G282" s="12" t="s">
        <v>7969</v>
      </c>
      <c r="H282" s="12" t="s">
        <v>7969</v>
      </c>
      <c r="I282" s="14" t="s">
        <v>17832</v>
      </c>
      <c r="J282" s="14" t="s">
        <v>17833</v>
      </c>
      <c r="K282" s="12" t="s">
        <v>7972</v>
      </c>
      <c r="L282" s="12" t="s">
        <v>8102</v>
      </c>
      <c r="M282" s="12" t="s">
        <v>17834</v>
      </c>
    </row>
    <row r="283" spans="1:13" ht="22.5" customHeight="1">
      <c r="A283" s="12" t="s">
        <v>17835</v>
      </c>
      <c r="B283" s="12" t="e" cm="1" vm="1">
        <f t="array" ref="B283">_xlfn.REGEXEXTRACT(J283, "eid=([^&amp;]+)", 2)</f>
        <v>#N/A</v>
      </c>
      <c r="C283" s="13" t="s">
        <v>16176</v>
      </c>
      <c r="D283" s="14" t="s">
        <v>17836</v>
      </c>
      <c r="E283" s="12"/>
      <c r="F283" s="12"/>
      <c r="G283" s="12"/>
      <c r="H283" s="12"/>
      <c r="I283" s="14"/>
      <c r="J283" s="14"/>
      <c r="K283" s="12"/>
      <c r="L283" s="12"/>
      <c r="M283" s="12"/>
    </row>
    <row r="284" spans="1:13" ht="22.5" customHeight="1">
      <c r="A284" s="12" t="s">
        <v>17838</v>
      </c>
      <c r="B284" s="12" t="str" cm="1">
        <f t="array" ref="B284">_xlfn.REGEXEXTRACT(J284, "eid=([^&amp;]+)", 2)</f>
        <v>2-s2.0-85160932508</v>
      </c>
      <c r="C284" s="13" t="s">
        <v>16176</v>
      </c>
      <c r="D284" s="14" t="s">
        <v>17839</v>
      </c>
      <c r="E284" s="12">
        <v>2024</v>
      </c>
      <c r="F284" s="12" t="s">
        <v>17840</v>
      </c>
      <c r="G284" s="12">
        <v>96</v>
      </c>
      <c r="H284" s="12">
        <v>3</v>
      </c>
      <c r="I284" s="14" t="s">
        <v>17841</v>
      </c>
      <c r="J284" s="14" t="s">
        <v>17842</v>
      </c>
      <c r="K284" s="12" t="s">
        <v>7972</v>
      </c>
      <c r="L284" s="12" t="s">
        <v>7978</v>
      </c>
      <c r="M284" s="12" t="s">
        <v>17843</v>
      </c>
    </row>
    <row r="285" spans="1:13" ht="22.5" customHeight="1">
      <c r="A285" s="12" t="s">
        <v>17845</v>
      </c>
      <c r="B285" s="12" t="str" cm="1">
        <f t="array" ref="B285">_xlfn.REGEXEXTRACT(J285, "eid=([^&amp;]+)", 2)</f>
        <v>2-s2.0-85212867251</v>
      </c>
      <c r="C285" s="13" t="s">
        <v>16176</v>
      </c>
      <c r="D285" s="14" t="s">
        <v>17846</v>
      </c>
      <c r="E285" s="12">
        <v>2024</v>
      </c>
      <c r="F285" s="12" t="s">
        <v>8848</v>
      </c>
      <c r="G285" s="12">
        <v>81</v>
      </c>
      <c r="H285" s="12">
        <v>3</v>
      </c>
      <c r="I285" s="14" t="s">
        <v>17847</v>
      </c>
      <c r="J285" s="14" t="s">
        <v>17848</v>
      </c>
      <c r="K285" s="12" t="s">
        <v>7972</v>
      </c>
      <c r="L285" s="12" t="s">
        <v>8851</v>
      </c>
      <c r="M285" s="12"/>
    </row>
    <row r="286" spans="1:13" ht="22.5" customHeight="1">
      <c r="A286" s="12" t="s">
        <v>17850</v>
      </c>
      <c r="B286" s="12" t="str" cm="1">
        <f t="array" ref="B286">_xlfn.REGEXEXTRACT(J286, "eid=([^&amp;]+)", 2)</f>
        <v>2-s2.0-85188678975</v>
      </c>
      <c r="C286" s="13" t="s">
        <v>16176</v>
      </c>
      <c r="D286" s="14" t="s">
        <v>17851</v>
      </c>
      <c r="E286" s="12">
        <v>2024</v>
      </c>
      <c r="F286" s="12" t="s">
        <v>8293</v>
      </c>
      <c r="G286" s="12">
        <v>82</v>
      </c>
      <c r="H286" s="12" t="s">
        <v>7969</v>
      </c>
      <c r="I286" s="14" t="s">
        <v>17852</v>
      </c>
      <c r="J286" s="14" t="s">
        <v>17853</v>
      </c>
      <c r="K286" s="12" t="s">
        <v>7972</v>
      </c>
      <c r="L286" s="12" t="s">
        <v>8027</v>
      </c>
      <c r="M286" s="12" t="s">
        <v>17854</v>
      </c>
    </row>
    <row r="287" spans="1:13" ht="22.5" customHeight="1">
      <c r="A287" s="12" t="s">
        <v>17856</v>
      </c>
      <c r="B287" s="12" t="str" cm="1">
        <f t="array" ref="B287">_xlfn.REGEXEXTRACT(J287, "eid=([^&amp;]+)", 2)</f>
        <v>2-s2.0-85211850714</v>
      </c>
      <c r="C287" s="13" t="s">
        <v>16176</v>
      </c>
      <c r="D287" s="14" t="s">
        <v>17857</v>
      </c>
      <c r="E287" s="12">
        <v>2024</v>
      </c>
      <c r="F287" s="12" t="s">
        <v>17858</v>
      </c>
      <c r="G287" s="12" t="s">
        <v>7969</v>
      </c>
      <c r="H287" s="12" t="s">
        <v>7969</v>
      </c>
      <c r="I287" s="14" t="s">
        <v>17859</v>
      </c>
      <c r="J287" s="14" t="s">
        <v>17860</v>
      </c>
      <c r="K287" s="12" t="s">
        <v>7972</v>
      </c>
      <c r="L287" s="12" t="s">
        <v>8019</v>
      </c>
      <c r="M287" s="12" t="s">
        <v>17861</v>
      </c>
    </row>
    <row r="288" spans="1:13" ht="22.5" customHeight="1">
      <c r="A288" s="12" t="s">
        <v>17863</v>
      </c>
      <c r="B288" s="12" t="str" cm="1">
        <f t="array" ref="B288">_xlfn.REGEXEXTRACT(J288, "eid=([^&amp;]+)", 2)</f>
        <v>2-s2.0-85192740019</v>
      </c>
      <c r="C288" s="13" t="s">
        <v>16176</v>
      </c>
      <c r="D288" s="14" t="s">
        <v>17864</v>
      </c>
      <c r="E288" s="12">
        <v>2024</v>
      </c>
      <c r="F288" s="12" t="s">
        <v>17865</v>
      </c>
      <c r="G288" s="12">
        <v>11</v>
      </c>
      <c r="H288" s="12">
        <v>2</v>
      </c>
      <c r="I288" s="14" t="s">
        <v>17866</v>
      </c>
      <c r="J288" s="14" t="s">
        <v>17867</v>
      </c>
      <c r="K288" s="12" t="s">
        <v>7972</v>
      </c>
      <c r="L288" s="12" t="s">
        <v>17868</v>
      </c>
      <c r="M288" s="12"/>
    </row>
    <row r="289" spans="1:13" ht="22.5" customHeight="1">
      <c r="A289" s="12" t="s">
        <v>5146</v>
      </c>
      <c r="B289" s="12" t="str" cm="1">
        <f t="array" ref="B289">_xlfn.REGEXEXTRACT(J289, "eid=([^&amp;]+)", 2)</f>
        <v>2-s2.0-85217249712</v>
      </c>
      <c r="C289" s="13" t="s">
        <v>16176</v>
      </c>
      <c r="D289" s="14" t="s">
        <v>17869</v>
      </c>
      <c r="E289" s="12">
        <v>2024</v>
      </c>
      <c r="F289" s="12" t="s">
        <v>17870</v>
      </c>
      <c r="G289" s="12" t="s">
        <v>7969</v>
      </c>
      <c r="H289" s="12" t="s">
        <v>7969</v>
      </c>
      <c r="I289" s="14" t="s">
        <v>17871</v>
      </c>
      <c r="J289" s="14" t="s">
        <v>17872</v>
      </c>
      <c r="K289" s="12" t="s">
        <v>7972</v>
      </c>
      <c r="L289" s="12" t="s">
        <v>8102</v>
      </c>
      <c r="M289" s="12" t="s">
        <v>428</v>
      </c>
    </row>
    <row r="290" spans="1:13" ht="22.5" customHeight="1">
      <c r="A290" s="12" t="s">
        <v>17874</v>
      </c>
      <c r="B290" s="12" t="str" cm="1">
        <f t="array" ref="B290">_xlfn.REGEXEXTRACT(J290, "eid=([^&amp;]+)", 2)</f>
        <v>2-s2.0-85196180718</v>
      </c>
      <c r="C290" s="13" t="s">
        <v>16176</v>
      </c>
      <c r="D290" s="14" t="s">
        <v>17875</v>
      </c>
      <c r="E290" s="12">
        <v>2024</v>
      </c>
      <c r="F290" s="12" t="s">
        <v>17749</v>
      </c>
      <c r="G290" s="12" t="s">
        <v>7969</v>
      </c>
      <c r="H290" s="12" t="s">
        <v>7969</v>
      </c>
      <c r="I290" s="14" t="s">
        <v>17876</v>
      </c>
      <c r="J290" s="14" t="s">
        <v>17877</v>
      </c>
      <c r="K290" s="12" t="s">
        <v>7972</v>
      </c>
      <c r="L290" s="12" t="s">
        <v>8161</v>
      </c>
      <c r="M290" s="12" t="s">
        <v>17878</v>
      </c>
    </row>
    <row r="291" spans="1:13" ht="22.5" customHeight="1">
      <c r="A291" s="12" t="s">
        <v>17880</v>
      </c>
      <c r="B291" s="12" t="str" cm="1">
        <f t="array" ref="B291">_xlfn.REGEXEXTRACT(J291, "eid=([^&amp;]+)", 2)</f>
        <v>2-s2.0-85183319718</v>
      </c>
      <c r="C291" s="13" t="s">
        <v>16176</v>
      </c>
      <c r="D291" s="14" t="s">
        <v>17881</v>
      </c>
      <c r="E291" s="12">
        <v>2024</v>
      </c>
      <c r="F291" s="12" t="s">
        <v>17647</v>
      </c>
      <c r="G291" s="12">
        <v>56</v>
      </c>
      <c r="H291" s="12">
        <v>3</v>
      </c>
      <c r="I291" s="14" t="s">
        <v>17882</v>
      </c>
      <c r="J291" s="14" t="s">
        <v>17883</v>
      </c>
      <c r="K291" s="12" t="s">
        <v>7972</v>
      </c>
      <c r="L291" s="12" t="s">
        <v>7978</v>
      </c>
      <c r="M291" s="12" t="s">
        <v>17884</v>
      </c>
    </row>
    <row r="292" spans="1:13" ht="22.5" customHeight="1">
      <c r="A292" s="12" t="s">
        <v>17885</v>
      </c>
      <c r="B292" s="12" t="e" cm="1" vm="1">
        <f t="array" ref="B292">_xlfn.REGEXEXTRACT(J292, "eid=([^&amp;]+)", 2)</f>
        <v>#N/A</v>
      </c>
      <c r="C292" s="13" t="s">
        <v>16176</v>
      </c>
      <c r="D292" s="14" t="s">
        <v>17886</v>
      </c>
      <c r="E292" s="12"/>
      <c r="F292" s="12"/>
      <c r="G292" s="12"/>
      <c r="H292" s="12"/>
      <c r="I292" s="14"/>
      <c r="J292" s="14"/>
      <c r="K292" s="12"/>
      <c r="L292" s="12"/>
      <c r="M292" s="12"/>
    </row>
    <row r="293" spans="1:13" ht="22.5" customHeight="1">
      <c r="A293" s="12" t="s">
        <v>17888</v>
      </c>
      <c r="B293" s="12" t="str" cm="1">
        <f t="array" ref="B293">_xlfn.REGEXEXTRACT(J293, "eid=([^&amp;]+)", 2)</f>
        <v>2-s2.0-85209206148</v>
      </c>
      <c r="C293" s="13" t="s">
        <v>16176</v>
      </c>
      <c r="D293" s="14" t="s">
        <v>17889</v>
      </c>
      <c r="E293" s="12">
        <v>2024</v>
      </c>
      <c r="F293" s="12" t="s">
        <v>17890</v>
      </c>
      <c r="G293" s="12">
        <v>17</v>
      </c>
      <c r="H293" s="12" t="s">
        <v>7969</v>
      </c>
      <c r="I293" s="14" t="s">
        <v>17891</v>
      </c>
      <c r="J293" s="14" t="s">
        <v>17892</v>
      </c>
      <c r="K293" s="12" t="s">
        <v>7972</v>
      </c>
      <c r="L293" s="12" t="s">
        <v>17893</v>
      </c>
      <c r="M293" s="12"/>
    </row>
    <row r="294" spans="1:13" ht="22.5" customHeight="1">
      <c r="A294" s="12" t="s">
        <v>17895</v>
      </c>
      <c r="B294" s="12" t="str" cm="1">
        <f t="array" ref="B294">_xlfn.REGEXEXTRACT(J294, "eid=([^&amp;]+)", 2)</f>
        <v>2-s2.0-85211629021</v>
      </c>
      <c r="C294" s="13" t="s">
        <v>16176</v>
      </c>
      <c r="D294" s="14" t="s">
        <v>17896</v>
      </c>
      <c r="E294" s="12">
        <v>2024</v>
      </c>
      <c r="F294" s="12" t="s">
        <v>17897</v>
      </c>
      <c r="G294" s="12">
        <v>11</v>
      </c>
      <c r="H294" s="12" t="s">
        <v>7969</v>
      </c>
      <c r="I294" s="14" t="s">
        <v>17898</v>
      </c>
      <c r="J294" s="14" t="s">
        <v>17899</v>
      </c>
      <c r="K294" s="12" t="s">
        <v>7972</v>
      </c>
      <c r="L294" s="12" t="s">
        <v>17900</v>
      </c>
      <c r="M294" s="12"/>
    </row>
    <row r="295" spans="1:13" ht="22.5" customHeight="1">
      <c r="A295" s="12" t="s">
        <v>17902</v>
      </c>
      <c r="B295" s="12" t="str" cm="1">
        <f t="array" ref="B295">_xlfn.REGEXEXTRACT(J295, "eid=([^&amp;]+)", 2)</f>
        <v>2-s2.0-85219494738</v>
      </c>
      <c r="C295" s="13" t="s">
        <v>16176</v>
      </c>
      <c r="D295" s="14" t="s">
        <v>17903</v>
      </c>
      <c r="E295" s="12">
        <v>2024</v>
      </c>
      <c r="F295" s="12" t="s">
        <v>8261</v>
      </c>
      <c r="G295" s="12">
        <v>15</v>
      </c>
      <c r="H295" s="12">
        <v>11</v>
      </c>
      <c r="I295" s="14" t="s">
        <v>17904</v>
      </c>
      <c r="J295" s="14" t="s">
        <v>17905</v>
      </c>
      <c r="K295" s="12" t="s">
        <v>7972</v>
      </c>
      <c r="L295" s="12" t="s">
        <v>8264</v>
      </c>
      <c r="M295" s="12"/>
    </row>
    <row r="296" spans="1:13" ht="22.5" customHeight="1">
      <c r="A296" s="12" t="s">
        <v>17907</v>
      </c>
      <c r="B296" s="12" t="str" cm="1">
        <f t="array" ref="B296">_xlfn.REGEXEXTRACT(J296, "eid=([^&amp;]+)", 2)</f>
        <v>2-s2.0-85192852299</v>
      </c>
      <c r="C296" s="13" t="s">
        <v>16176</v>
      </c>
      <c r="D296" s="14" t="s">
        <v>17908</v>
      </c>
      <c r="E296" s="12">
        <v>2024</v>
      </c>
      <c r="F296" s="12" t="s">
        <v>11940</v>
      </c>
      <c r="G296" s="12">
        <v>16</v>
      </c>
      <c r="H296" s="12">
        <v>5</v>
      </c>
      <c r="I296" s="14" t="s">
        <v>17909</v>
      </c>
      <c r="J296" s="14" t="s">
        <v>17910</v>
      </c>
      <c r="K296" s="12" t="s">
        <v>7972</v>
      </c>
      <c r="L296" s="12" t="s">
        <v>11943</v>
      </c>
      <c r="M296" s="12" t="s">
        <v>17911</v>
      </c>
    </row>
    <row r="297" spans="1:13" ht="22.5" customHeight="1">
      <c r="A297" s="12" t="s">
        <v>17913</v>
      </c>
      <c r="B297" s="12" t="str" cm="1">
        <f t="array" ref="B297">_xlfn.REGEXEXTRACT(J297, "eid=([^&amp;]+)", 2)</f>
        <v>2-s2.0-85214414630</v>
      </c>
      <c r="C297" s="13" t="s">
        <v>16176</v>
      </c>
      <c r="D297" s="14" t="s">
        <v>17914</v>
      </c>
      <c r="E297" s="12">
        <v>2024</v>
      </c>
      <c r="F297" s="12" t="s">
        <v>8177</v>
      </c>
      <c r="G297" s="12">
        <v>797</v>
      </c>
      <c r="H297" s="12" t="s">
        <v>7969</v>
      </c>
      <c r="I297" s="14" t="s">
        <v>17915</v>
      </c>
      <c r="J297" s="14" t="s">
        <v>17916</v>
      </c>
      <c r="K297" s="12" t="s">
        <v>7972</v>
      </c>
      <c r="L297" s="12" t="s">
        <v>7985</v>
      </c>
      <c r="M297" s="12" t="s">
        <v>17917</v>
      </c>
    </row>
    <row r="298" spans="1:13" ht="22.5" customHeight="1">
      <c r="A298" s="12" t="s">
        <v>17919</v>
      </c>
      <c r="B298" s="12" t="str" cm="1">
        <f t="array" ref="B298">_xlfn.REGEXEXTRACT(J298, "eid=([^&amp;]+)", 2)</f>
        <v>2-s2.0-85215323230</v>
      </c>
      <c r="C298" s="13" t="s">
        <v>16176</v>
      </c>
      <c r="D298" s="14" t="s">
        <v>17920</v>
      </c>
      <c r="E298" s="12">
        <v>2024</v>
      </c>
      <c r="F298" s="12" t="s">
        <v>17708</v>
      </c>
      <c r="G298" s="12">
        <v>1262</v>
      </c>
      <c r="H298" s="12" t="s">
        <v>7969</v>
      </c>
      <c r="I298" s="14" t="s">
        <v>17921</v>
      </c>
      <c r="J298" s="14" t="s">
        <v>17922</v>
      </c>
      <c r="K298" s="12" t="s">
        <v>7972</v>
      </c>
      <c r="L298" s="12" t="s">
        <v>7985</v>
      </c>
      <c r="M298" s="12" t="s">
        <v>17923</v>
      </c>
    </row>
    <row r="299" spans="1:13" ht="22.5" customHeight="1">
      <c r="A299" s="12" t="s">
        <v>17925</v>
      </c>
      <c r="B299" s="12" t="str" cm="1">
        <f t="array" ref="B299">_xlfn.REGEXEXTRACT(J299, "eid=([^&amp;]+)", 2)</f>
        <v>2-s2.0-85201009996</v>
      </c>
      <c r="C299" s="13" t="s">
        <v>16176</v>
      </c>
      <c r="D299" s="14" t="s">
        <v>17926</v>
      </c>
      <c r="E299" s="12">
        <v>2024</v>
      </c>
      <c r="F299" s="12" t="s">
        <v>8831</v>
      </c>
      <c r="G299" s="12">
        <v>14831</v>
      </c>
      <c r="H299" s="12" t="s">
        <v>7969</v>
      </c>
      <c r="I299" s="14" t="s">
        <v>17927</v>
      </c>
      <c r="J299" s="14" t="s">
        <v>17928</v>
      </c>
      <c r="K299" s="12" t="s">
        <v>7972</v>
      </c>
      <c r="L299" s="12" t="s">
        <v>7985</v>
      </c>
      <c r="M299" s="12" t="s">
        <v>17929</v>
      </c>
    </row>
    <row r="300" spans="1:13" ht="22.5" customHeight="1">
      <c r="A300" s="12" t="s">
        <v>17931</v>
      </c>
      <c r="B300" s="12" t="str" cm="1">
        <f t="array" ref="B300">_xlfn.REGEXEXTRACT(J300, "eid=([^&amp;]+)", 2)</f>
        <v>2-s2.0-85198464229</v>
      </c>
      <c r="C300" s="13" t="s">
        <v>16176</v>
      </c>
      <c r="D300" s="14" t="s">
        <v>17932</v>
      </c>
      <c r="E300" s="12">
        <v>2024</v>
      </c>
      <c r="F300" s="12" t="s">
        <v>17933</v>
      </c>
      <c r="G300" s="12" t="s">
        <v>7969</v>
      </c>
      <c r="H300" s="12" t="s">
        <v>7969</v>
      </c>
      <c r="I300" s="14" t="s">
        <v>17934</v>
      </c>
      <c r="J300" s="14" t="s">
        <v>17935</v>
      </c>
      <c r="K300" s="12" t="s">
        <v>7972</v>
      </c>
      <c r="L300" s="12" t="s">
        <v>8102</v>
      </c>
      <c r="M300" s="12" t="s">
        <v>17936</v>
      </c>
    </row>
    <row r="301" spans="1:13" ht="22.5" customHeight="1">
      <c r="A301" s="12" t="s">
        <v>17938</v>
      </c>
      <c r="B301" s="12" t="str" cm="1">
        <f t="array" ref="B301">_xlfn.REGEXEXTRACT(J301, "eid=([^&amp;]+)", 2)</f>
        <v>2-s2.0-85207622762</v>
      </c>
      <c r="C301" s="13" t="s">
        <v>16176</v>
      </c>
      <c r="D301" s="14" t="s">
        <v>17939</v>
      </c>
      <c r="E301" s="12">
        <v>2024</v>
      </c>
      <c r="F301" s="12" t="s">
        <v>17940</v>
      </c>
      <c r="G301" s="12" t="s">
        <v>7969</v>
      </c>
      <c r="H301" s="12" t="s">
        <v>7969</v>
      </c>
      <c r="I301" s="14" t="s">
        <v>17941</v>
      </c>
      <c r="J301" s="14" t="s">
        <v>17942</v>
      </c>
      <c r="K301" s="12" t="s">
        <v>7972</v>
      </c>
      <c r="L301" s="12" t="s">
        <v>8102</v>
      </c>
      <c r="M301" s="12" t="s">
        <v>17943</v>
      </c>
    </row>
    <row r="302" spans="1:13" ht="22.5" customHeight="1">
      <c r="A302" s="12" t="s">
        <v>17945</v>
      </c>
      <c r="B302" s="12" t="str" cm="1">
        <f t="array" ref="B302">_xlfn.REGEXEXTRACT(J302, "eid=([^&amp;]+)", 2)</f>
        <v>2-s2.0-85203429617</v>
      </c>
      <c r="C302" s="13" t="s">
        <v>16176</v>
      </c>
      <c r="D302" s="14" t="s">
        <v>17946</v>
      </c>
      <c r="E302" s="12">
        <v>2024</v>
      </c>
      <c r="F302" s="12" t="s">
        <v>8392</v>
      </c>
      <c r="G302" s="12">
        <v>11</v>
      </c>
      <c r="H302" s="12">
        <v>24</v>
      </c>
      <c r="I302" s="14" t="s">
        <v>17947</v>
      </c>
      <c r="J302" s="14" t="s">
        <v>17948</v>
      </c>
      <c r="K302" s="12" t="s">
        <v>7972</v>
      </c>
      <c r="L302" s="12" t="s">
        <v>8102</v>
      </c>
      <c r="M302" s="12" t="s">
        <v>17949</v>
      </c>
    </row>
    <row r="303" spans="1:13" ht="22.5" customHeight="1">
      <c r="A303" s="12" t="s">
        <v>17951</v>
      </c>
      <c r="B303" s="12" t="str" cm="1">
        <f t="array" ref="B303">_xlfn.REGEXEXTRACT(J303, "eid=([^&amp;]+)", 2)</f>
        <v>2-s2.0-85204541555</v>
      </c>
      <c r="C303" s="13" t="s">
        <v>16176</v>
      </c>
      <c r="D303" s="14" t="s">
        <v>17952</v>
      </c>
      <c r="E303" s="12">
        <v>2024</v>
      </c>
      <c r="F303" s="12" t="s">
        <v>8491</v>
      </c>
      <c r="G303" s="12">
        <v>12</v>
      </c>
      <c r="H303" s="12" t="s">
        <v>7969</v>
      </c>
      <c r="I303" s="14" t="s">
        <v>17953</v>
      </c>
      <c r="J303" s="14" t="s">
        <v>17954</v>
      </c>
      <c r="K303" s="12" t="s">
        <v>7972</v>
      </c>
      <c r="L303" s="12" t="s">
        <v>8102</v>
      </c>
      <c r="M303" s="12"/>
    </row>
    <row r="304" spans="1:13" ht="22.5" customHeight="1">
      <c r="A304" s="12" t="s">
        <v>17956</v>
      </c>
      <c r="B304" s="12" t="str" cm="1">
        <f t="array" ref="B304">_xlfn.REGEXEXTRACT(J304, "eid=([^&amp;]+)", 2)</f>
        <v>2-s2.0-85207877368</v>
      </c>
      <c r="C304" s="13" t="s">
        <v>16176</v>
      </c>
      <c r="D304" s="14" t="s">
        <v>17957</v>
      </c>
      <c r="E304" s="12">
        <v>2024</v>
      </c>
      <c r="F304" s="12" t="s">
        <v>8809</v>
      </c>
      <c r="G304" s="12">
        <v>17</v>
      </c>
      <c r="H304" s="12">
        <v>6</v>
      </c>
      <c r="I304" s="14" t="s">
        <v>17958</v>
      </c>
      <c r="J304" s="14" t="s">
        <v>17959</v>
      </c>
      <c r="K304" s="12" t="s">
        <v>7972</v>
      </c>
      <c r="L304" s="12" t="s">
        <v>8812</v>
      </c>
      <c r="M304" s="12" t="s">
        <v>17960</v>
      </c>
    </row>
    <row r="305" spans="1:13" ht="22.5" customHeight="1">
      <c r="A305" s="12" t="s">
        <v>17962</v>
      </c>
      <c r="B305" s="12" t="str" cm="1">
        <f t="array" ref="B305">_xlfn.REGEXEXTRACT(J305, "eid=([^&amp;]+)", 2)</f>
        <v>2-s2.0-85199064640</v>
      </c>
      <c r="C305" s="13" t="s">
        <v>16176</v>
      </c>
      <c r="D305" s="14" t="s">
        <v>17963</v>
      </c>
      <c r="E305" s="12">
        <v>2024</v>
      </c>
      <c r="F305" s="12" t="s">
        <v>17964</v>
      </c>
      <c r="G305" s="12" t="s">
        <v>7969</v>
      </c>
      <c r="H305" s="12" t="s">
        <v>7969</v>
      </c>
      <c r="I305" s="14" t="s">
        <v>17965</v>
      </c>
      <c r="J305" s="14" t="s">
        <v>17966</v>
      </c>
      <c r="K305" s="12" t="s">
        <v>7972</v>
      </c>
      <c r="L305" s="12" t="s">
        <v>8969</v>
      </c>
      <c r="M305" s="12" t="s">
        <v>17967</v>
      </c>
    </row>
    <row r="306" spans="1:13" ht="22.5" customHeight="1">
      <c r="A306" s="12" t="s">
        <v>17969</v>
      </c>
      <c r="B306" s="12" t="str" cm="1">
        <f t="array" ref="B306">_xlfn.REGEXEXTRACT(J306, "eid=([^&amp;]+)", 2)</f>
        <v>2-s2.0-85190115702</v>
      </c>
      <c r="C306" s="13" t="s">
        <v>16176</v>
      </c>
      <c r="D306" s="14" t="s">
        <v>17970</v>
      </c>
      <c r="E306" s="12">
        <v>2024</v>
      </c>
      <c r="F306" s="12" t="s">
        <v>17971</v>
      </c>
      <c r="G306" s="12" t="s">
        <v>7969</v>
      </c>
      <c r="H306" s="12" t="s">
        <v>7969</v>
      </c>
      <c r="I306" s="14" t="s">
        <v>17972</v>
      </c>
      <c r="J306" s="14" t="s">
        <v>17973</v>
      </c>
      <c r="K306" s="12" t="s">
        <v>7972</v>
      </c>
      <c r="L306" s="12" t="s">
        <v>8102</v>
      </c>
      <c r="M306" s="12" t="s">
        <v>17974</v>
      </c>
    </row>
    <row r="307" spans="1:13" ht="22.5" customHeight="1">
      <c r="A307" s="12" t="s">
        <v>17976</v>
      </c>
      <c r="B307" s="12" t="str" cm="1">
        <f t="array" ref="B307">_xlfn.REGEXEXTRACT(J307, "eid=([^&amp;]+)", 2)</f>
        <v>2-s2.0-85196540084</v>
      </c>
      <c r="C307" s="13" t="s">
        <v>16176</v>
      </c>
      <c r="D307" s="14" t="s">
        <v>17977</v>
      </c>
      <c r="E307" s="12">
        <v>2024</v>
      </c>
      <c r="F307" s="12" t="s">
        <v>17978</v>
      </c>
      <c r="G307" s="12">
        <v>25</v>
      </c>
      <c r="H307" s="12">
        <v>6</v>
      </c>
      <c r="I307" s="14" t="s">
        <v>17979</v>
      </c>
      <c r="J307" s="14" t="s">
        <v>17980</v>
      </c>
      <c r="K307" s="12" t="s">
        <v>7972</v>
      </c>
      <c r="L307" s="12" t="s">
        <v>17981</v>
      </c>
      <c r="M307" s="12" t="s">
        <v>7969</v>
      </c>
    </row>
    <row r="308" spans="1:13" ht="22.5" customHeight="1">
      <c r="A308" s="12" t="s">
        <v>17983</v>
      </c>
      <c r="B308" s="12" t="str" cm="1">
        <f t="array" ref="B308">_xlfn.REGEXEXTRACT(J308, "eid=([^&amp;]+)", 2)</f>
        <v>2-s2.0-85196075268</v>
      </c>
      <c r="C308" s="13" t="s">
        <v>16176</v>
      </c>
      <c r="D308" s="14" t="s">
        <v>17984</v>
      </c>
      <c r="E308" s="12">
        <v>2024</v>
      </c>
      <c r="F308" s="12" t="s">
        <v>8392</v>
      </c>
      <c r="G308" s="12">
        <v>11</v>
      </c>
      <c r="H308" s="12">
        <v>16</v>
      </c>
      <c r="I308" s="14" t="s">
        <v>17985</v>
      </c>
      <c r="J308" s="14" t="s">
        <v>17986</v>
      </c>
      <c r="K308" s="12" t="s">
        <v>7972</v>
      </c>
      <c r="L308" s="12" t="s">
        <v>8102</v>
      </c>
      <c r="M308" s="12" t="s">
        <v>17987</v>
      </c>
    </row>
    <row r="309" spans="1:13" ht="22.5" customHeight="1">
      <c r="A309" s="12" t="s">
        <v>17989</v>
      </c>
      <c r="B309" s="12" t="str" cm="1">
        <f t="array" ref="B309">_xlfn.REGEXEXTRACT(J309, "eid=([^&amp;]+)", 2)</f>
        <v>2-s2.0-85189941749</v>
      </c>
      <c r="C309" s="13" t="s">
        <v>16176</v>
      </c>
      <c r="D309" s="14" t="s">
        <v>17990</v>
      </c>
      <c r="E309" s="12">
        <v>2024</v>
      </c>
      <c r="F309" s="12" t="s">
        <v>17991</v>
      </c>
      <c r="G309" s="12" t="s">
        <v>7969</v>
      </c>
      <c r="H309" s="12" t="s">
        <v>7969</v>
      </c>
      <c r="I309" s="14" t="s">
        <v>17992</v>
      </c>
      <c r="J309" s="14" t="s">
        <v>17993</v>
      </c>
      <c r="K309" s="12" t="s">
        <v>7972</v>
      </c>
      <c r="L309" s="12" t="s">
        <v>8102</v>
      </c>
      <c r="M309" s="12" t="s">
        <v>17994</v>
      </c>
    </row>
    <row r="310" spans="1:13" ht="22.5" customHeight="1">
      <c r="A310" s="12" t="s">
        <v>17996</v>
      </c>
      <c r="B310" s="12" t="str" cm="1">
        <f t="array" ref="B310">_xlfn.REGEXEXTRACT(J310, "eid=([^&amp;]+)", 2)</f>
        <v>2-s2.0-85208499594</v>
      </c>
      <c r="C310" s="13" t="s">
        <v>16176</v>
      </c>
      <c r="D310" s="14" t="s">
        <v>17997</v>
      </c>
      <c r="E310" s="12">
        <v>2024</v>
      </c>
      <c r="F310" s="12" t="s">
        <v>17998</v>
      </c>
      <c r="G310" s="12" t="s">
        <v>7969</v>
      </c>
      <c r="H310" s="12">
        <v>2024</v>
      </c>
      <c r="I310" s="14" t="s">
        <v>17999</v>
      </c>
      <c r="J310" s="14" t="s">
        <v>18000</v>
      </c>
      <c r="K310" s="12" t="s">
        <v>7972</v>
      </c>
      <c r="L310" s="12" t="s">
        <v>8102</v>
      </c>
      <c r="M310" s="12" t="s">
        <v>18001</v>
      </c>
    </row>
    <row r="311" spans="1:13" ht="22.5" customHeight="1">
      <c r="A311" s="12" t="s">
        <v>18003</v>
      </c>
      <c r="B311" s="12" t="str" cm="1">
        <f t="array" ref="B311">_xlfn.REGEXEXTRACT(J311, "eid=([^&amp;]+)", 2)</f>
        <v>2-s2.0-85195069166</v>
      </c>
      <c r="C311" s="13" t="s">
        <v>16176</v>
      </c>
      <c r="D311" s="14" t="s">
        <v>18004</v>
      </c>
      <c r="E311" s="12">
        <v>2024</v>
      </c>
      <c r="F311" s="12" t="s">
        <v>8261</v>
      </c>
      <c r="G311" s="12">
        <v>15</v>
      </c>
      <c r="H311" s="12">
        <v>5</v>
      </c>
      <c r="I311" s="14" t="s">
        <v>18005</v>
      </c>
      <c r="J311" s="14" t="s">
        <v>18006</v>
      </c>
      <c r="K311" s="12" t="s">
        <v>7972</v>
      </c>
      <c r="L311" s="12" t="s">
        <v>8264</v>
      </c>
      <c r="M311" s="12"/>
    </row>
    <row r="312" spans="1:13" ht="22.5" customHeight="1">
      <c r="A312" s="12" t="s">
        <v>18008</v>
      </c>
      <c r="B312" s="12" t="str" cm="1">
        <f t="array" ref="B312">_xlfn.REGEXEXTRACT(J312, "eid=([^&amp;]+)", 2)</f>
        <v>2-s2.0-85191226021</v>
      </c>
      <c r="C312" s="13" t="s">
        <v>16176</v>
      </c>
      <c r="D312" s="14" t="s">
        <v>18009</v>
      </c>
      <c r="E312" s="12">
        <v>2024</v>
      </c>
      <c r="F312" s="12" t="s">
        <v>18010</v>
      </c>
      <c r="G312" s="12" t="s">
        <v>7969</v>
      </c>
      <c r="H312" s="12" t="s">
        <v>7969</v>
      </c>
      <c r="I312" s="14" t="s">
        <v>18011</v>
      </c>
      <c r="J312" s="14" t="s">
        <v>18012</v>
      </c>
      <c r="K312" s="12" t="s">
        <v>7972</v>
      </c>
      <c r="L312" s="12" t="s">
        <v>8102</v>
      </c>
      <c r="M312" s="12" t="s">
        <v>18013</v>
      </c>
    </row>
    <row r="313" spans="1:13" ht="22.5" customHeight="1">
      <c r="A313" s="12" t="s">
        <v>18015</v>
      </c>
      <c r="B313" s="12" t="str" cm="1">
        <f t="array" ref="B313">_xlfn.REGEXEXTRACT(J313, "eid=([^&amp;]+)", 2)</f>
        <v>2-s2.0-85190173832</v>
      </c>
      <c r="C313" s="13" t="s">
        <v>16176</v>
      </c>
      <c r="D313" s="14" t="s">
        <v>18016</v>
      </c>
      <c r="E313" s="12">
        <v>2024</v>
      </c>
      <c r="F313" s="12" t="s">
        <v>8491</v>
      </c>
      <c r="G313" s="12">
        <v>12</v>
      </c>
      <c r="H313" s="12" t="s">
        <v>7969</v>
      </c>
      <c r="I313" s="14" t="s">
        <v>18017</v>
      </c>
      <c r="J313" s="14" t="s">
        <v>18018</v>
      </c>
      <c r="K313" s="12" t="s">
        <v>7972</v>
      </c>
      <c r="L313" s="12" t="s">
        <v>8102</v>
      </c>
      <c r="M313" s="12"/>
    </row>
    <row r="314" spans="1:13" ht="22.5" customHeight="1">
      <c r="A314" s="12" t="s">
        <v>18019</v>
      </c>
      <c r="B314" s="12" t="str" cm="1">
        <f t="array" ref="B314">_xlfn.REGEXEXTRACT(J314, "eid=([^&amp;]+)", 2)</f>
        <v>2-s2.0-85186428078</v>
      </c>
      <c r="C314" s="13" t="s">
        <v>16176</v>
      </c>
      <c r="D314" s="14" t="s">
        <v>1945</v>
      </c>
      <c r="E314" s="12">
        <v>2024</v>
      </c>
      <c r="F314" s="12" t="s">
        <v>18020</v>
      </c>
      <c r="G314" s="12">
        <v>7</v>
      </c>
      <c r="H314" s="12">
        <v>3</v>
      </c>
      <c r="I314" s="14" t="s">
        <v>18021</v>
      </c>
      <c r="J314" s="14" t="s">
        <v>18022</v>
      </c>
      <c r="K314" s="12" t="s">
        <v>7972</v>
      </c>
      <c r="L314" s="12" t="s">
        <v>18023</v>
      </c>
      <c r="M314" s="12"/>
    </row>
    <row r="315" spans="1:13" ht="22.5" customHeight="1">
      <c r="A315" s="12" t="s">
        <v>18025</v>
      </c>
      <c r="B315" s="12" t="str" cm="1">
        <f t="array" ref="B315">_xlfn.REGEXEXTRACT(J315, "eid=([^&amp;]+)", 2)</f>
        <v>2-s2.0-85197786872</v>
      </c>
      <c r="C315" s="13" t="s">
        <v>16176</v>
      </c>
      <c r="D315" s="14" t="s">
        <v>18026</v>
      </c>
      <c r="E315" s="12">
        <v>2024</v>
      </c>
      <c r="F315" s="12" t="s">
        <v>18027</v>
      </c>
      <c r="G315" s="12" t="s">
        <v>7969</v>
      </c>
      <c r="H315" s="12" t="s">
        <v>7969</v>
      </c>
      <c r="I315" s="14" t="s">
        <v>18028</v>
      </c>
      <c r="J315" s="14" t="s">
        <v>18029</v>
      </c>
      <c r="K315" s="12" t="s">
        <v>7972</v>
      </c>
      <c r="L315" s="12" t="s">
        <v>8102</v>
      </c>
      <c r="M315" s="12" t="s">
        <v>18030</v>
      </c>
    </row>
    <row r="316" spans="1:13" ht="22.5" customHeight="1">
      <c r="A316" s="12" t="s">
        <v>18032</v>
      </c>
      <c r="B316" s="12" t="str" cm="1">
        <f t="array" ref="B316">_xlfn.REGEXEXTRACT(J316, "eid=([^&amp;]+)", 2)</f>
        <v>2-s2.0-85195096301</v>
      </c>
      <c r="C316" s="13" t="s">
        <v>16176</v>
      </c>
      <c r="D316" s="14" t="s">
        <v>18033</v>
      </c>
      <c r="E316" s="12">
        <v>2024</v>
      </c>
      <c r="F316" s="12" t="s">
        <v>18034</v>
      </c>
      <c r="G316" s="12">
        <v>46</v>
      </c>
      <c r="H316" s="12">
        <v>1</v>
      </c>
      <c r="I316" s="14" t="s">
        <v>18035</v>
      </c>
      <c r="J316" s="14" t="s">
        <v>18036</v>
      </c>
      <c r="K316" s="12" t="s">
        <v>7972</v>
      </c>
      <c r="L316" s="12" t="s">
        <v>9617</v>
      </c>
      <c r="M316" s="12" t="s">
        <v>18037</v>
      </c>
    </row>
    <row r="317" spans="1:13" ht="22.5" customHeight="1">
      <c r="A317" s="12" t="s">
        <v>18039</v>
      </c>
      <c r="B317" s="12" t="str" cm="1">
        <f t="array" ref="B317">_xlfn.REGEXEXTRACT(J317, "eid=([^&amp;]+)", 2)</f>
        <v>2-s2.0-85199253873</v>
      </c>
      <c r="C317" s="13" t="s">
        <v>16176</v>
      </c>
      <c r="D317" s="14" t="s">
        <v>18040</v>
      </c>
      <c r="E317" s="12">
        <v>2024</v>
      </c>
      <c r="F317" s="12" t="s">
        <v>18041</v>
      </c>
      <c r="G317" s="12" t="s">
        <v>7969</v>
      </c>
      <c r="H317" s="12" t="s">
        <v>7969</v>
      </c>
      <c r="I317" s="14" t="s">
        <v>18042</v>
      </c>
      <c r="J317" s="14" t="s">
        <v>18043</v>
      </c>
      <c r="K317" s="12" t="s">
        <v>7972</v>
      </c>
      <c r="L317" s="12" t="s">
        <v>8102</v>
      </c>
      <c r="M317" s="12" t="s">
        <v>18044</v>
      </c>
    </row>
    <row r="318" spans="1:13" ht="22.5" customHeight="1">
      <c r="A318" s="12" t="s">
        <v>18046</v>
      </c>
      <c r="B318" s="12" t="str" cm="1">
        <f t="array" ref="B318">_xlfn.REGEXEXTRACT(J318, "eid=([^&amp;]+)", 2)</f>
        <v>2-s2.0-85195366924</v>
      </c>
      <c r="C318" s="13" t="s">
        <v>16176</v>
      </c>
      <c r="D318" s="14" t="s">
        <v>18047</v>
      </c>
      <c r="E318" s="12">
        <v>2024</v>
      </c>
      <c r="F318" s="12" t="s">
        <v>18041</v>
      </c>
      <c r="G318" s="12" t="s">
        <v>7969</v>
      </c>
      <c r="H318" s="12" t="s">
        <v>7969</v>
      </c>
      <c r="I318" s="14" t="s">
        <v>18048</v>
      </c>
      <c r="J318" s="14" t="s">
        <v>18049</v>
      </c>
      <c r="K318" s="12" t="s">
        <v>7972</v>
      </c>
      <c r="L318" s="12" t="s">
        <v>8102</v>
      </c>
      <c r="M318" s="12" t="s">
        <v>18050</v>
      </c>
    </row>
    <row r="319" spans="1:13" ht="22.5" customHeight="1">
      <c r="A319" s="12" t="s">
        <v>18052</v>
      </c>
      <c r="B319" s="12" t="str" cm="1">
        <f t="array" ref="B319">_xlfn.REGEXEXTRACT(J319, "eid=([^&amp;]+)", 2)</f>
        <v>2-s2.0-85180806344</v>
      </c>
      <c r="C319" s="13" t="s">
        <v>16176</v>
      </c>
      <c r="D319" s="14" t="s">
        <v>18053</v>
      </c>
      <c r="E319" s="12">
        <v>2024</v>
      </c>
      <c r="F319" s="12" t="s">
        <v>8831</v>
      </c>
      <c r="G319" s="12">
        <v>14368</v>
      </c>
      <c r="H319" s="12" t="s">
        <v>7969</v>
      </c>
      <c r="I319" s="14" t="s">
        <v>18054</v>
      </c>
      <c r="J319" s="14" t="s">
        <v>18055</v>
      </c>
      <c r="K319" s="12" t="s">
        <v>7972</v>
      </c>
      <c r="L319" s="12" t="s">
        <v>7985</v>
      </c>
      <c r="M319" s="12" t="s">
        <v>18056</v>
      </c>
    </row>
    <row r="320" spans="1:13" ht="22.5" customHeight="1">
      <c r="A320" s="12" t="s">
        <v>18058</v>
      </c>
      <c r="B320" s="12" t="str" cm="1">
        <f t="array" ref="B320">_xlfn.REGEXEXTRACT(J320, "eid=([^&amp;]+)", 2)</f>
        <v>2-s2.0-85193932628</v>
      </c>
      <c r="C320" s="13" t="s">
        <v>16176</v>
      </c>
      <c r="D320" s="14" t="s">
        <v>18059</v>
      </c>
      <c r="E320" s="12">
        <v>2024</v>
      </c>
      <c r="F320" s="12" t="s">
        <v>18060</v>
      </c>
      <c r="G320" s="12" t="s">
        <v>7969</v>
      </c>
      <c r="H320" s="12" t="s">
        <v>7969</v>
      </c>
      <c r="I320" s="14" t="s">
        <v>18061</v>
      </c>
      <c r="J320" s="14" t="s">
        <v>18062</v>
      </c>
      <c r="K320" s="12" t="s">
        <v>7972</v>
      </c>
      <c r="L320" s="12" t="s">
        <v>8826</v>
      </c>
      <c r="M320" s="12"/>
    </row>
    <row r="321" spans="1:13" ht="22.5" customHeight="1">
      <c r="A321" s="12" t="s">
        <v>18064</v>
      </c>
      <c r="B321" s="12" t="str" cm="1">
        <f t="array" ref="B321">_xlfn.REGEXEXTRACT(J321, "eid=([^&amp;]+)", 2)</f>
        <v>2-s2.0-85192154352</v>
      </c>
      <c r="C321" s="13" t="s">
        <v>16176</v>
      </c>
      <c r="D321" s="14" t="s">
        <v>18065</v>
      </c>
      <c r="E321" s="12">
        <v>2024</v>
      </c>
      <c r="F321" s="12" t="s">
        <v>18066</v>
      </c>
      <c r="G321" s="12">
        <v>23</v>
      </c>
      <c r="H321" s="12">
        <v>12</v>
      </c>
      <c r="I321" s="14" t="s">
        <v>18067</v>
      </c>
      <c r="J321" s="14" t="s">
        <v>18068</v>
      </c>
      <c r="K321" s="12" t="s">
        <v>7972</v>
      </c>
      <c r="L321" s="12" t="s">
        <v>8102</v>
      </c>
      <c r="M321" s="12" t="s">
        <v>18069</v>
      </c>
    </row>
    <row r="322" spans="1:13" ht="22.5" customHeight="1">
      <c r="A322" s="12" t="s">
        <v>18071</v>
      </c>
      <c r="B322" s="12" t="str" cm="1">
        <f t="array" ref="B322">_xlfn.REGEXEXTRACT(J322, "eid=([^&amp;]+)", 2)</f>
        <v>2-s2.0-85199041227</v>
      </c>
      <c r="C322" s="13" t="s">
        <v>16176</v>
      </c>
      <c r="D322" s="14" t="s">
        <v>18072</v>
      </c>
      <c r="E322" s="12">
        <v>2024</v>
      </c>
      <c r="F322" s="12" t="s">
        <v>8491</v>
      </c>
      <c r="G322" s="12">
        <v>12</v>
      </c>
      <c r="H322" s="12" t="s">
        <v>7969</v>
      </c>
      <c r="I322" s="14" t="s">
        <v>18073</v>
      </c>
      <c r="J322" s="14" t="s">
        <v>18074</v>
      </c>
      <c r="K322" s="12" t="s">
        <v>7972</v>
      </c>
      <c r="L322" s="12" t="s">
        <v>8102</v>
      </c>
      <c r="M322" s="12"/>
    </row>
    <row r="323" spans="1:13" ht="22.5" customHeight="1">
      <c r="A323" s="12" t="s">
        <v>18076</v>
      </c>
      <c r="B323" s="12" t="str" cm="1">
        <f t="array" ref="B323">_xlfn.REGEXEXTRACT(J323, "eid=([^&amp;]+)", 2)</f>
        <v>2-s2.0-85187002313</v>
      </c>
      <c r="C323" s="13" t="s">
        <v>16176</v>
      </c>
      <c r="D323" s="14" t="s">
        <v>18077</v>
      </c>
      <c r="E323" s="12">
        <v>2024</v>
      </c>
      <c r="F323" s="12" t="s">
        <v>8491</v>
      </c>
      <c r="G323" s="12">
        <v>12</v>
      </c>
      <c r="H323" s="12" t="s">
        <v>7969</v>
      </c>
      <c r="I323" s="14" t="s">
        <v>18078</v>
      </c>
      <c r="J323" s="14" t="s">
        <v>18079</v>
      </c>
      <c r="K323" s="12" t="s">
        <v>7972</v>
      </c>
      <c r="L323" s="12" t="s">
        <v>8102</v>
      </c>
      <c r="M323" s="12"/>
    </row>
    <row r="324" spans="1:13" ht="22.5" customHeight="1">
      <c r="A324" s="12" t="s">
        <v>18081</v>
      </c>
      <c r="B324" s="12" t="str" cm="1">
        <f t="array" ref="B324">_xlfn.REGEXEXTRACT(J324, "eid=([^&amp;]+)", 2)</f>
        <v>2-s2.0-85207505836</v>
      </c>
      <c r="C324" s="13" t="s">
        <v>16176</v>
      </c>
      <c r="D324" s="14" t="s">
        <v>18082</v>
      </c>
      <c r="E324" s="12">
        <v>2024</v>
      </c>
      <c r="F324" s="12" t="s">
        <v>18083</v>
      </c>
      <c r="G324" s="12" t="s">
        <v>7969</v>
      </c>
      <c r="H324" s="12" t="s">
        <v>7969</v>
      </c>
      <c r="I324" s="14" t="s">
        <v>18084</v>
      </c>
      <c r="J324" s="14" t="s">
        <v>18085</v>
      </c>
      <c r="K324" s="12" t="s">
        <v>7972</v>
      </c>
      <c r="L324" s="12" t="s">
        <v>8102</v>
      </c>
      <c r="M324" s="12" t="s">
        <v>18086</v>
      </c>
    </row>
    <row r="325" spans="1:13" ht="22.5" customHeight="1">
      <c r="A325" s="12" t="s">
        <v>18088</v>
      </c>
      <c r="B325" s="12" t="str" cm="1">
        <f t="array" ref="B325">_xlfn.REGEXEXTRACT(J325, "eid=([^&amp;]+)", 2)</f>
        <v>2-s2.0-85201298538</v>
      </c>
      <c r="C325" s="13" t="s">
        <v>16176</v>
      </c>
      <c r="D325" s="14" t="s">
        <v>18089</v>
      </c>
      <c r="E325" s="12">
        <v>2024</v>
      </c>
      <c r="F325" s="12" t="s">
        <v>8947</v>
      </c>
      <c r="G325" s="12" t="s">
        <v>7969</v>
      </c>
      <c r="H325" s="12" t="s">
        <v>7969</v>
      </c>
      <c r="I325" s="14" t="s">
        <v>18090</v>
      </c>
      <c r="J325" s="14" t="s">
        <v>18091</v>
      </c>
      <c r="K325" s="12" t="s">
        <v>7972</v>
      </c>
      <c r="L325" s="12" t="s">
        <v>8102</v>
      </c>
      <c r="M325" s="12" t="s">
        <v>18092</v>
      </c>
    </row>
    <row r="326" spans="1:13" ht="22.5" customHeight="1">
      <c r="A326" s="12" t="s">
        <v>18094</v>
      </c>
      <c r="B326" s="12" t="str" cm="1">
        <f t="array" ref="B326">_xlfn.REGEXEXTRACT(J326, "eid=([^&amp;]+)", 2)</f>
        <v>2-s2.0-85194341428</v>
      </c>
      <c r="C326" s="13" t="s">
        <v>16176</v>
      </c>
      <c r="D326" s="14" t="s">
        <v>18095</v>
      </c>
      <c r="E326" s="12">
        <v>2024</v>
      </c>
      <c r="F326" s="12" t="s">
        <v>18096</v>
      </c>
      <c r="G326" s="12" t="s">
        <v>7969</v>
      </c>
      <c r="H326" s="12" t="s">
        <v>7969</v>
      </c>
      <c r="I326" s="14" t="s">
        <v>18097</v>
      </c>
      <c r="J326" s="14" t="s">
        <v>18098</v>
      </c>
      <c r="K326" s="12" t="s">
        <v>7972</v>
      </c>
      <c r="L326" s="12" t="s">
        <v>18099</v>
      </c>
      <c r="M326" s="12" t="s">
        <v>18100</v>
      </c>
    </row>
    <row r="327" spans="1:13" ht="22.5" customHeight="1">
      <c r="A327" s="12" t="s">
        <v>18102</v>
      </c>
      <c r="B327" s="12" t="str" cm="1">
        <f t="array" ref="B327">_xlfn.REGEXEXTRACT(J327, "eid=([^&amp;]+)", 2)</f>
        <v>2-s2.0-85208159718</v>
      </c>
      <c r="C327" s="13" t="s">
        <v>16176</v>
      </c>
      <c r="D327" s="14" t="s">
        <v>18103</v>
      </c>
      <c r="E327" s="12">
        <v>2024</v>
      </c>
      <c r="F327" s="12" t="s">
        <v>9542</v>
      </c>
      <c r="G327" s="12">
        <v>25</v>
      </c>
      <c r="H327" s="12">
        <v>11</v>
      </c>
      <c r="I327" s="14" t="s">
        <v>18104</v>
      </c>
      <c r="J327" s="14" t="s">
        <v>18105</v>
      </c>
      <c r="K327" s="12" t="s">
        <v>7972</v>
      </c>
      <c r="L327" s="12" t="s">
        <v>8102</v>
      </c>
      <c r="M327" s="12" t="s">
        <v>18106</v>
      </c>
    </row>
    <row r="328" spans="1:13" ht="22.5" customHeight="1">
      <c r="A328" s="12" t="s">
        <v>18108</v>
      </c>
      <c r="B328" s="12" t="str" cm="1">
        <f t="array" ref="B328">_xlfn.REGEXEXTRACT(J328, "eid=([^&amp;]+)", 2)</f>
        <v>2-s2.0-85197176367</v>
      </c>
      <c r="C328" s="13" t="s">
        <v>16176</v>
      </c>
      <c r="D328" s="14" t="s">
        <v>18109</v>
      </c>
      <c r="E328" s="12">
        <v>2024</v>
      </c>
      <c r="F328" s="12" t="s">
        <v>18110</v>
      </c>
      <c r="G328" s="12" t="s">
        <v>7969</v>
      </c>
      <c r="H328" s="12" t="s">
        <v>7969</v>
      </c>
      <c r="I328" s="14" t="s">
        <v>18111</v>
      </c>
      <c r="J328" s="14" t="s">
        <v>18112</v>
      </c>
      <c r="K328" s="12" t="s">
        <v>7972</v>
      </c>
      <c r="L328" s="12" t="s">
        <v>8102</v>
      </c>
      <c r="M328" s="12" t="s">
        <v>18113</v>
      </c>
    </row>
    <row r="329" spans="1:13" ht="22.5" customHeight="1">
      <c r="A329" s="12" t="s">
        <v>18114</v>
      </c>
      <c r="B329" s="12" t="str" cm="1">
        <f t="array" ref="B329">_xlfn.REGEXEXTRACT(J329, "eid=([^&amp;]+)", 2)</f>
        <v>2-s2.0-85197228190</v>
      </c>
      <c r="C329" s="13" t="s">
        <v>16176</v>
      </c>
      <c r="D329" s="14" t="s">
        <v>167</v>
      </c>
      <c r="E329" s="12">
        <v>2024</v>
      </c>
      <c r="F329" s="12" t="s">
        <v>8043</v>
      </c>
      <c r="G329" s="12" t="s">
        <v>7969</v>
      </c>
      <c r="H329" s="12" t="s">
        <v>7969</v>
      </c>
      <c r="I329" s="14" t="s">
        <v>18115</v>
      </c>
      <c r="J329" s="14" t="s">
        <v>18116</v>
      </c>
      <c r="K329" s="12" t="s">
        <v>7972</v>
      </c>
      <c r="L329" s="12" t="s">
        <v>7978</v>
      </c>
      <c r="M329" s="12" t="s">
        <v>166</v>
      </c>
    </row>
    <row r="330" spans="1:13" ht="22.5" customHeight="1">
      <c r="A330" s="12" t="s">
        <v>18118</v>
      </c>
      <c r="B330" s="12" t="str" cm="1">
        <f t="array" ref="B330">_xlfn.REGEXEXTRACT(J330, "eid=([^&amp;]+)", 2)</f>
        <v>2-s2.0-85208258277</v>
      </c>
      <c r="C330" s="13" t="s">
        <v>16176</v>
      </c>
      <c r="D330" s="14" t="s">
        <v>18119</v>
      </c>
      <c r="E330" s="12">
        <v>2024</v>
      </c>
      <c r="F330" s="12" t="s">
        <v>9006</v>
      </c>
      <c r="G330" s="12" t="s">
        <v>7969</v>
      </c>
      <c r="H330" s="12" t="s">
        <v>7969</v>
      </c>
      <c r="I330" s="14" t="s">
        <v>18120</v>
      </c>
      <c r="J330" s="14" t="s">
        <v>18121</v>
      </c>
      <c r="K330" s="12" t="s">
        <v>7972</v>
      </c>
      <c r="L330" s="12" t="s">
        <v>8102</v>
      </c>
      <c r="M330" s="12" t="s">
        <v>18122</v>
      </c>
    </row>
    <row r="331" spans="1:13" ht="22.5" customHeight="1">
      <c r="A331" s="12" t="s">
        <v>18124</v>
      </c>
      <c r="B331" s="12" t="str" cm="1">
        <f t="array" ref="B331">_xlfn.REGEXEXTRACT(J331, "eid=([^&amp;]+)", 2)</f>
        <v>2-s2.0-85179725315</v>
      </c>
      <c r="C331" s="13" t="s">
        <v>16176</v>
      </c>
      <c r="D331" s="14" t="s">
        <v>18125</v>
      </c>
      <c r="E331" s="12">
        <v>2024</v>
      </c>
      <c r="F331" s="12" t="s">
        <v>17416</v>
      </c>
      <c r="G331" s="12">
        <v>35</v>
      </c>
      <c r="H331" s="12">
        <v>1</v>
      </c>
      <c r="I331" s="14" t="s">
        <v>18126</v>
      </c>
      <c r="J331" s="14" t="s">
        <v>18127</v>
      </c>
      <c r="K331" s="12" t="s">
        <v>7972</v>
      </c>
      <c r="L331" s="12" t="s">
        <v>8134</v>
      </c>
      <c r="M331" s="12" t="s">
        <v>18128</v>
      </c>
    </row>
    <row r="332" spans="1:13" ht="22.5" customHeight="1">
      <c r="A332" s="12" t="s">
        <v>18130</v>
      </c>
      <c r="B332" s="12" t="str" cm="1">
        <f t="array" ref="B332">_xlfn.REGEXEXTRACT(J332, "eid=([^&amp;]+)", 2)</f>
        <v>2-s2.0-85203530706</v>
      </c>
      <c r="C332" s="13" t="s">
        <v>16176</v>
      </c>
      <c r="D332" s="14" t="s">
        <v>18131</v>
      </c>
      <c r="E332" s="12">
        <v>2024</v>
      </c>
      <c r="F332" s="12" t="s">
        <v>10464</v>
      </c>
      <c r="G332" s="12">
        <v>32</v>
      </c>
      <c r="H332" s="12">
        <v>1</v>
      </c>
      <c r="I332" s="14" t="s">
        <v>18132</v>
      </c>
      <c r="J332" s="14" t="s">
        <v>18133</v>
      </c>
      <c r="K332" s="12" t="s">
        <v>7972</v>
      </c>
      <c r="L332" s="12" t="s">
        <v>8161</v>
      </c>
      <c r="M332" s="12"/>
    </row>
    <row r="333" spans="1:13" ht="22.5" customHeight="1">
      <c r="A333" s="12" t="s">
        <v>18135</v>
      </c>
      <c r="B333" s="12" t="str" cm="1">
        <f t="array" ref="B333">_xlfn.REGEXEXTRACT(J333, "eid=([^&amp;]+)", 2)</f>
        <v>2-s2.0-85191294949</v>
      </c>
      <c r="C333" s="13" t="s">
        <v>16176</v>
      </c>
      <c r="D333" s="14" t="s">
        <v>18136</v>
      </c>
      <c r="E333" s="12">
        <v>2024</v>
      </c>
      <c r="F333" s="12" t="s">
        <v>17940</v>
      </c>
      <c r="G333" s="12">
        <v>70</v>
      </c>
      <c r="H333" s="12">
        <v>4</v>
      </c>
      <c r="I333" s="14" t="s">
        <v>18137</v>
      </c>
      <c r="J333" s="14" t="s">
        <v>18138</v>
      </c>
      <c r="K333" s="12" t="s">
        <v>7972</v>
      </c>
      <c r="L333" s="12" t="s">
        <v>8102</v>
      </c>
      <c r="M333" s="12" t="s">
        <v>18139</v>
      </c>
    </row>
    <row r="334" spans="1:13" ht="22.5" customHeight="1">
      <c r="A334" s="12" t="s">
        <v>18141</v>
      </c>
      <c r="B334" s="12" t="str" cm="1">
        <f t="array" ref="B334">_xlfn.REGEXEXTRACT(J334, "eid=([^&amp;]+)", 2)</f>
        <v>2-s2.0-85181470080</v>
      </c>
      <c r="C334" s="13" t="s">
        <v>16176</v>
      </c>
      <c r="D334" s="14" t="s">
        <v>18142</v>
      </c>
      <c r="E334" s="12">
        <v>2024</v>
      </c>
      <c r="F334" s="12" t="s">
        <v>18143</v>
      </c>
      <c r="G334" s="12">
        <v>18</v>
      </c>
      <c r="H334" s="12">
        <v>3</v>
      </c>
      <c r="I334" s="14" t="s">
        <v>18144</v>
      </c>
      <c r="J334" s="14" t="s">
        <v>18145</v>
      </c>
      <c r="K334" s="12" t="s">
        <v>7972</v>
      </c>
      <c r="L334" s="12" t="s">
        <v>8688</v>
      </c>
      <c r="M334" s="12"/>
    </row>
    <row r="335" spans="1:13" ht="22.5" customHeight="1">
      <c r="A335" s="12" t="s">
        <v>18147</v>
      </c>
      <c r="B335" s="12" t="str" cm="1">
        <f t="array" ref="B335">_xlfn.REGEXEXTRACT(J335, "eid=([^&amp;]+)", 2)</f>
        <v>2-s2.0-85189622411</v>
      </c>
      <c r="C335" s="13" t="s">
        <v>16176</v>
      </c>
      <c r="D335" s="14" t="s">
        <v>18148</v>
      </c>
      <c r="E335" s="12">
        <v>2024</v>
      </c>
      <c r="F335" s="12" t="s">
        <v>8491</v>
      </c>
      <c r="G335" s="12">
        <v>12</v>
      </c>
      <c r="H335" s="12" t="s">
        <v>7969</v>
      </c>
      <c r="I335" s="14" t="s">
        <v>18149</v>
      </c>
      <c r="J335" s="14" t="s">
        <v>18150</v>
      </c>
      <c r="K335" s="12" t="s">
        <v>7972</v>
      </c>
      <c r="L335" s="12" t="s">
        <v>8102</v>
      </c>
      <c r="M335" s="12"/>
    </row>
    <row r="336" spans="1:13" ht="22.5" customHeight="1">
      <c r="A336" s="12" t="s">
        <v>18152</v>
      </c>
      <c r="B336" s="12" t="str" cm="1">
        <f t="array" ref="B336">_xlfn.REGEXEXTRACT(J336, "eid=([^&amp;]+)", 2)</f>
        <v>2-s2.0-85202930817</v>
      </c>
      <c r="C336" s="13" t="s">
        <v>16176</v>
      </c>
      <c r="D336" s="14" t="s">
        <v>18153</v>
      </c>
      <c r="E336" s="12">
        <v>2024</v>
      </c>
      <c r="F336" s="12" t="s">
        <v>18154</v>
      </c>
      <c r="G336" s="12" t="s">
        <v>7969</v>
      </c>
      <c r="H336" s="12" t="s">
        <v>7969</v>
      </c>
      <c r="I336" s="14" t="s">
        <v>18155</v>
      </c>
      <c r="J336" s="14" t="s">
        <v>18156</v>
      </c>
      <c r="K336" s="12" t="s">
        <v>7972</v>
      </c>
      <c r="L336" s="12" t="s">
        <v>8102</v>
      </c>
      <c r="M336" s="12" t="s">
        <v>18157</v>
      </c>
    </row>
    <row r="337" spans="1:13" ht="22.5" customHeight="1">
      <c r="A337" s="12" t="s">
        <v>18159</v>
      </c>
      <c r="B337" s="12" t="str" cm="1">
        <f t="array" ref="B337">_xlfn.REGEXEXTRACT(J337, "eid=([^&amp;]+)", 2)</f>
        <v>2-s2.0-85207479166</v>
      </c>
      <c r="C337" s="13" t="s">
        <v>16176</v>
      </c>
      <c r="D337" s="14" t="s">
        <v>18160</v>
      </c>
      <c r="E337" s="12">
        <v>2024</v>
      </c>
      <c r="F337" s="12" t="s">
        <v>18161</v>
      </c>
      <c r="G337" s="12">
        <v>20</v>
      </c>
      <c r="H337" s="12">
        <v>1</v>
      </c>
      <c r="I337" s="14" t="s">
        <v>18162</v>
      </c>
      <c r="J337" s="14" t="s">
        <v>18163</v>
      </c>
      <c r="K337" s="12" t="s">
        <v>7972</v>
      </c>
      <c r="L337" s="12" t="s">
        <v>18164</v>
      </c>
      <c r="M337" s="12" t="s">
        <v>18165</v>
      </c>
    </row>
    <row r="338" spans="1:13" ht="22.5" customHeight="1">
      <c r="A338" s="12" t="s">
        <v>18167</v>
      </c>
      <c r="B338" s="12" t="str" cm="1">
        <f t="array" ref="B338">_xlfn.REGEXEXTRACT(J338, "eid=([^&amp;]+)", 2)</f>
        <v>2-s2.0-85199758010</v>
      </c>
      <c r="C338" s="13" t="s">
        <v>16176</v>
      </c>
      <c r="D338" s="14" t="s">
        <v>18168</v>
      </c>
      <c r="E338" s="12">
        <v>2024</v>
      </c>
      <c r="F338" s="12" t="s">
        <v>18169</v>
      </c>
      <c r="G338" s="12" t="s">
        <v>7969</v>
      </c>
      <c r="H338" s="12" t="s">
        <v>7969</v>
      </c>
      <c r="I338" s="14" t="s">
        <v>18170</v>
      </c>
      <c r="J338" s="14" t="s">
        <v>18171</v>
      </c>
      <c r="K338" s="12" t="s">
        <v>7972</v>
      </c>
      <c r="L338" s="12" t="s">
        <v>8078</v>
      </c>
      <c r="M338" s="12" t="s">
        <v>7969</v>
      </c>
    </row>
    <row r="339" spans="1:13" ht="22.5" customHeight="1">
      <c r="A339" s="12" t="s">
        <v>18173</v>
      </c>
      <c r="B339" s="12" t="str" cm="1">
        <f t="array" ref="B339">_xlfn.REGEXEXTRACT(J339, "eid=([^&amp;]+)", 2)</f>
        <v>2-s2.0-85182228322</v>
      </c>
      <c r="C339" s="13" t="s">
        <v>16176</v>
      </c>
      <c r="D339" s="14" t="s">
        <v>18174</v>
      </c>
      <c r="E339" s="12">
        <v>2024</v>
      </c>
      <c r="F339" s="12" t="s">
        <v>8418</v>
      </c>
      <c r="G339" s="12">
        <v>12</v>
      </c>
      <c r="H339" s="12">
        <v>1</v>
      </c>
      <c r="I339" s="14" t="s">
        <v>18175</v>
      </c>
      <c r="J339" s="14" t="s">
        <v>18176</v>
      </c>
      <c r="K339" s="12" t="s">
        <v>7972</v>
      </c>
      <c r="L339" s="12" t="s">
        <v>8012</v>
      </c>
      <c r="M339" s="12"/>
    </row>
    <row r="340" spans="1:13" ht="22.5" customHeight="1">
      <c r="A340" s="12" t="s">
        <v>18178</v>
      </c>
      <c r="B340" s="12" t="str" cm="1">
        <f t="array" ref="B340">_xlfn.REGEXEXTRACT(J340, "eid=([^&amp;]+)", 2)</f>
        <v>2-s2.0-85201394161</v>
      </c>
      <c r="C340" s="13" t="s">
        <v>16176</v>
      </c>
      <c r="D340" s="14" t="s">
        <v>18179</v>
      </c>
      <c r="E340" s="12">
        <v>2024</v>
      </c>
      <c r="F340" s="12" t="s">
        <v>18180</v>
      </c>
      <c r="G340" s="12" t="s">
        <v>7969</v>
      </c>
      <c r="H340" s="12" t="s">
        <v>7969</v>
      </c>
      <c r="I340" s="14" t="s">
        <v>18181</v>
      </c>
      <c r="J340" s="14" t="s">
        <v>18182</v>
      </c>
      <c r="K340" s="12" t="s">
        <v>7972</v>
      </c>
      <c r="L340" s="12" t="s">
        <v>8064</v>
      </c>
      <c r="M340" s="12" t="s">
        <v>18183</v>
      </c>
    </row>
    <row r="341" spans="1:13" ht="22.5" customHeight="1">
      <c r="A341" s="12" t="s">
        <v>18185</v>
      </c>
      <c r="B341" s="12" t="str" cm="1">
        <f t="array" ref="B341">_xlfn.REGEXEXTRACT(J341, "eid=([^&amp;]+)", 2)</f>
        <v>2-s2.0-85192544039</v>
      </c>
      <c r="C341" s="13" t="s">
        <v>16176</v>
      </c>
      <c r="D341" s="14" t="s">
        <v>18186</v>
      </c>
      <c r="E341" s="12">
        <v>2024</v>
      </c>
      <c r="F341" s="12" t="s">
        <v>11097</v>
      </c>
      <c r="G341" s="12">
        <v>6</v>
      </c>
      <c r="H341" s="12" t="s">
        <v>7969</v>
      </c>
      <c r="I341" s="14" t="s">
        <v>18187</v>
      </c>
      <c r="J341" s="14" t="s">
        <v>18188</v>
      </c>
      <c r="K341" s="12" t="s">
        <v>7972</v>
      </c>
      <c r="L341" s="12" t="s">
        <v>17900</v>
      </c>
      <c r="M341" s="12"/>
    </row>
    <row r="342" spans="1:13" ht="22.5" customHeight="1">
      <c r="A342" s="12" t="s">
        <v>18190</v>
      </c>
      <c r="B342" s="12" t="str" cm="1">
        <f t="array" ref="B342">_xlfn.REGEXEXTRACT(J342, "eid=([^&amp;]+)", 2)</f>
        <v>2-s2.0-85200984103</v>
      </c>
      <c r="C342" s="13" t="s">
        <v>16176</v>
      </c>
      <c r="D342" s="14" t="s">
        <v>18191</v>
      </c>
      <c r="E342" s="12">
        <v>2024</v>
      </c>
      <c r="F342" s="12" t="s">
        <v>8831</v>
      </c>
      <c r="G342" s="12">
        <v>14815</v>
      </c>
      <c r="H342" s="12" t="s">
        <v>7969</v>
      </c>
      <c r="I342" s="14" t="s">
        <v>18192</v>
      </c>
      <c r="J342" s="14" t="s">
        <v>18193</v>
      </c>
      <c r="K342" s="12" t="s">
        <v>7972</v>
      </c>
      <c r="L342" s="12" t="s">
        <v>7985</v>
      </c>
      <c r="M342" s="12" t="s">
        <v>18194</v>
      </c>
    </row>
    <row r="343" spans="1:13" ht="22.5" customHeight="1">
      <c r="A343" s="12" t="s">
        <v>18196</v>
      </c>
      <c r="B343" s="12" t="str" cm="1">
        <f t="array" ref="B343">_xlfn.REGEXEXTRACT(J343, "eid=([^&amp;]+)", 2)</f>
        <v>2-s2.0-85184538577</v>
      </c>
      <c r="C343" s="13" t="s">
        <v>16176</v>
      </c>
      <c r="D343" s="14" t="s">
        <v>18197</v>
      </c>
      <c r="E343" s="12">
        <v>2024</v>
      </c>
      <c r="F343" s="12" t="s">
        <v>18198</v>
      </c>
      <c r="G343" s="12" t="s">
        <v>7969</v>
      </c>
      <c r="H343" s="12" t="s">
        <v>7969</v>
      </c>
      <c r="I343" s="14" t="s">
        <v>18199</v>
      </c>
      <c r="J343" s="14" t="s">
        <v>18200</v>
      </c>
      <c r="K343" s="12" t="s">
        <v>7972</v>
      </c>
      <c r="L343" s="12" t="s">
        <v>8019</v>
      </c>
      <c r="M343" s="12" t="s">
        <v>18201</v>
      </c>
    </row>
    <row r="344" spans="1:13" ht="22.5" customHeight="1">
      <c r="A344" s="12" t="s">
        <v>18203</v>
      </c>
      <c r="B344" s="12" t="str" cm="1">
        <f t="array" ref="B344">_xlfn.REGEXEXTRACT(J344, "eid=([^&amp;]+)", 2)</f>
        <v>2-s2.0-85206453527</v>
      </c>
      <c r="C344" s="13" t="s">
        <v>16176</v>
      </c>
      <c r="D344" s="14" t="s">
        <v>18204</v>
      </c>
      <c r="E344" s="12">
        <v>2024</v>
      </c>
      <c r="F344" s="12" t="s">
        <v>8781</v>
      </c>
      <c r="G344" s="12">
        <v>3774</v>
      </c>
      <c r="H344" s="12" t="s">
        <v>7969</v>
      </c>
      <c r="I344" s="14" t="s">
        <v>18205</v>
      </c>
      <c r="J344" s="14" t="s">
        <v>18206</v>
      </c>
      <c r="K344" s="12" t="s">
        <v>7972</v>
      </c>
      <c r="L344" s="12" t="s">
        <v>8784</v>
      </c>
      <c r="M344" s="12" t="s">
        <v>7969</v>
      </c>
    </row>
    <row r="345" spans="1:13" ht="22.5" customHeight="1">
      <c r="A345" s="12" t="s">
        <v>18208</v>
      </c>
      <c r="B345" s="12" t="str" cm="1">
        <f t="array" ref="B345">_xlfn.REGEXEXTRACT(J345, "eid=([^&amp;]+)", 2)</f>
        <v>2-s2.0-85192269827</v>
      </c>
      <c r="C345" s="13" t="s">
        <v>16176</v>
      </c>
      <c r="D345" s="14" t="s">
        <v>18209</v>
      </c>
      <c r="E345" s="12">
        <v>2024</v>
      </c>
      <c r="F345" s="12" t="s">
        <v>18210</v>
      </c>
      <c r="G345" s="12" t="s">
        <v>7969</v>
      </c>
      <c r="H345" s="12" t="s">
        <v>7969</v>
      </c>
      <c r="I345" s="14" t="s">
        <v>18211</v>
      </c>
      <c r="J345" s="14" t="s">
        <v>18212</v>
      </c>
      <c r="K345" s="12" t="s">
        <v>7972</v>
      </c>
      <c r="L345" s="12" t="s">
        <v>8102</v>
      </c>
      <c r="M345" s="12" t="s">
        <v>18213</v>
      </c>
    </row>
    <row r="346" spans="1:13" ht="22.5" customHeight="1">
      <c r="A346" s="12" t="s">
        <v>18215</v>
      </c>
      <c r="B346" s="12" t="str" cm="1">
        <f t="array" ref="B346">_xlfn.REGEXEXTRACT(J346, "eid=([^&amp;]+)", 2)</f>
        <v>2-s2.0-85203305431</v>
      </c>
      <c r="C346" s="13" t="s">
        <v>16176</v>
      </c>
      <c r="D346" s="14" t="s">
        <v>18216</v>
      </c>
      <c r="E346" s="12">
        <v>2024</v>
      </c>
      <c r="F346" s="12" t="s">
        <v>8043</v>
      </c>
      <c r="G346" s="12" t="s">
        <v>7969</v>
      </c>
      <c r="H346" s="12" t="s">
        <v>7969</v>
      </c>
      <c r="I346" s="14" t="s">
        <v>10255</v>
      </c>
      <c r="J346" s="14" t="s">
        <v>18217</v>
      </c>
      <c r="K346" s="12" t="s">
        <v>7972</v>
      </c>
      <c r="L346" s="12" t="s">
        <v>7978</v>
      </c>
      <c r="M346" s="12" t="s">
        <v>18218</v>
      </c>
    </row>
    <row r="347" spans="1:13" ht="22.5" customHeight="1">
      <c r="A347" s="12" t="s">
        <v>18220</v>
      </c>
      <c r="B347" s="12" t="str" cm="1">
        <f t="array" ref="B347">_xlfn.REGEXEXTRACT(J347, "eid=([^&amp;]+)", 2)</f>
        <v>2-s2.0-85208070093</v>
      </c>
      <c r="C347" s="13" t="s">
        <v>16176</v>
      </c>
      <c r="D347" s="14" t="s">
        <v>18221</v>
      </c>
      <c r="E347" s="12">
        <v>2024</v>
      </c>
      <c r="F347" s="12" t="s">
        <v>8177</v>
      </c>
      <c r="G347" s="12">
        <v>1119</v>
      </c>
      <c r="H347" s="12" t="s">
        <v>7969</v>
      </c>
      <c r="I347" s="14" t="s">
        <v>18222</v>
      </c>
      <c r="J347" s="14" t="s">
        <v>18223</v>
      </c>
      <c r="K347" s="12" t="s">
        <v>7972</v>
      </c>
      <c r="L347" s="12" t="s">
        <v>7985</v>
      </c>
      <c r="M347" s="12" t="s">
        <v>18224</v>
      </c>
    </row>
    <row r="348" spans="1:13" ht="22.5" customHeight="1">
      <c r="A348" s="12" t="s">
        <v>18226</v>
      </c>
      <c r="B348" s="12" t="str" cm="1">
        <f t="array" ref="B348">_xlfn.REGEXEXTRACT(J348, "eid=([^&amp;]+)", 2)</f>
        <v>2-s2.0-85187649192</v>
      </c>
      <c r="C348" s="13" t="s">
        <v>16176</v>
      </c>
      <c r="D348" s="14" t="s">
        <v>18227</v>
      </c>
      <c r="E348" s="12">
        <v>2024</v>
      </c>
      <c r="F348" s="12" t="s">
        <v>9732</v>
      </c>
      <c r="G348" s="12">
        <v>561</v>
      </c>
      <c r="H348" s="12" t="s">
        <v>7969</v>
      </c>
      <c r="I348" s="14" t="s">
        <v>18228</v>
      </c>
      <c r="J348" s="14" t="s">
        <v>18229</v>
      </c>
      <c r="K348" s="12" t="s">
        <v>7972</v>
      </c>
      <c r="L348" s="12" t="s">
        <v>7985</v>
      </c>
      <c r="M348" s="12" t="s">
        <v>18230</v>
      </c>
    </row>
    <row r="349" spans="1:13" ht="22.5" customHeight="1">
      <c r="A349" s="12" t="s">
        <v>18232</v>
      </c>
      <c r="B349" s="12" t="str" cm="1">
        <f t="array" ref="B349">_xlfn.REGEXEXTRACT(J349, "eid=([^&amp;]+)", 2)</f>
        <v>2-s2.0-85177074102</v>
      </c>
      <c r="C349" s="13" t="s">
        <v>16176</v>
      </c>
      <c r="D349" s="14" t="s">
        <v>18233</v>
      </c>
      <c r="E349" s="12">
        <v>2024</v>
      </c>
      <c r="F349" s="12" t="s">
        <v>18234</v>
      </c>
      <c r="G349" s="12">
        <v>71</v>
      </c>
      <c r="H349" s="12" t="s">
        <v>7969</v>
      </c>
      <c r="I349" s="14" t="s">
        <v>18235</v>
      </c>
      <c r="J349" s="14" t="s">
        <v>18236</v>
      </c>
      <c r="K349" s="12" t="s">
        <v>7972</v>
      </c>
      <c r="L349" s="12" t="s">
        <v>8102</v>
      </c>
      <c r="M349" s="12"/>
    </row>
    <row r="350" spans="1:13" ht="22.5" customHeight="1">
      <c r="A350" s="12" t="s">
        <v>18238</v>
      </c>
      <c r="B350" s="12" t="str" cm="1">
        <f t="array" ref="B350">_xlfn.REGEXEXTRACT(J350, "eid=([^&amp;]+)", 2)</f>
        <v>2-s2.0-85201777168</v>
      </c>
      <c r="C350" s="13" t="s">
        <v>16176</v>
      </c>
      <c r="D350" s="14" t="s">
        <v>18239</v>
      </c>
      <c r="E350" s="12">
        <v>2024</v>
      </c>
      <c r="F350" s="12" t="s">
        <v>17271</v>
      </c>
      <c r="G350" s="12">
        <v>31</v>
      </c>
      <c r="H350" s="12" t="s">
        <v>7969</v>
      </c>
      <c r="I350" s="14" t="s">
        <v>18240</v>
      </c>
      <c r="J350" s="14" t="s">
        <v>18241</v>
      </c>
      <c r="K350" s="12" t="s">
        <v>7972</v>
      </c>
      <c r="L350" s="12" t="s">
        <v>8102</v>
      </c>
      <c r="M350" s="12" t="s">
        <v>18242</v>
      </c>
    </row>
    <row r="351" spans="1:13" ht="22.5" customHeight="1">
      <c r="A351" s="12" t="s">
        <v>18244</v>
      </c>
      <c r="B351" s="12" t="str" cm="1">
        <f t="array" ref="B351">_xlfn.REGEXEXTRACT(J351, "eid=([^&amp;]+)", 2)</f>
        <v>2-s2.0-85191257529</v>
      </c>
      <c r="C351" s="13" t="s">
        <v>16176</v>
      </c>
      <c r="D351" s="14" t="s">
        <v>18245</v>
      </c>
      <c r="E351" s="12">
        <v>2024</v>
      </c>
      <c r="F351" s="12" t="s">
        <v>18246</v>
      </c>
      <c r="G351" s="12" t="s">
        <v>7969</v>
      </c>
      <c r="H351" s="12" t="s">
        <v>7969</v>
      </c>
      <c r="I351" s="14" t="s">
        <v>18247</v>
      </c>
      <c r="J351" s="14" t="s">
        <v>18248</v>
      </c>
      <c r="K351" s="12" t="s">
        <v>7972</v>
      </c>
      <c r="L351" s="12" t="s">
        <v>8102</v>
      </c>
      <c r="M351" s="12" t="s">
        <v>18249</v>
      </c>
    </row>
    <row r="352" spans="1:13" ht="22.5" customHeight="1">
      <c r="A352" s="12" t="s">
        <v>18251</v>
      </c>
      <c r="B352" s="12" t="str" cm="1">
        <f t="array" ref="B352">_xlfn.REGEXEXTRACT(J352, "eid=([^&amp;]+)", 2)</f>
        <v>2-s2.0-85189625155</v>
      </c>
      <c r="C352" s="13" t="s">
        <v>16176</v>
      </c>
      <c r="D352" s="14" t="s">
        <v>18252</v>
      </c>
      <c r="E352" s="12">
        <v>2024</v>
      </c>
      <c r="F352" s="12" t="s">
        <v>18253</v>
      </c>
      <c r="G352" s="12">
        <v>11</v>
      </c>
      <c r="H352" s="12">
        <v>1</v>
      </c>
      <c r="I352" s="14" t="s">
        <v>18254</v>
      </c>
      <c r="J352" s="14" t="s">
        <v>18255</v>
      </c>
      <c r="K352" s="12" t="s">
        <v>7972</v>
      </c>
      <c r="L352" s="12" t="s">
        <v>18256</v>
      </c>
      <c r="M352" s="12"/>
    </row>
    <row r="353" spans="1:13" ht="22.5" customHeight="1">
      <c r="A353" s="12" t="s">
        <v>18258</v>
      </c>
      <c r="B353" s="12" t="str" cm="1">
        <f t="array" ref="B353">_xlfn.REGEXEXTRACT(J353, "eid=([^&amp;]+)", 2)</f>
        <v>2-s2.0-85202289723</v>
      </c>
      <c r="C353" s="13" t="s">
        <v>16176</v>
      </c>
      <c r="D353" s="14" t="s">
        <v>18259</v>
      </c>
      <c r="E353" s="12">
        <v>2024</v>
      </c>
      <c r="F353" s="12" t="s">
        <v>8177</v>
      </c>
      <c r="G353" s="12">
        <v>1001</v>
      </c>
      <c r="H353" s="12" t="s">
        <v>7969</v>
      </c>
      <c r="I353" s="14" t="s">
        <v>18260</v>
      </c>
      <c r="J353" s="14" t="s">
        <v>18261</v>
      </c>
      <c r="K353" s="12" t="s">
        <v>7972</v>
      </c>
      <c r="L353" s="12" t="s">
        <v>7985</v>
      </c>
      <c r="M353" s="12" t="s">
        <v>18262</v>
      </c>
    </row>
    <row r="354" spans="1:13" ht="22.5" customHeight="1">
      <c r="A354" s="12" t="s">
        <v>18264</v>
      </c>
      <c r="B354" s="12" t="str" cm="1">
        <f t="array" ref="B354">_xlfn.REGEXEXTRACT(J354, "eid=([^&amp;]+)", 2)</f>
        <v>2-s2.0-85185879840</v>
      </c>
      <c r="C354" s="13" t="s">
        <v>16176</v>
      </c>
      <c r="D354" s="14" t="s">
        <v>18265</v>
      </c>
      <c r="E354" s="12">
        <v>2024</v>
      </c>
      <c r="F354" s="12" t="s">
        <v>18266</v>
      </c>
      <c r="G354" s="12" t="s">
        <v>7969</v>
      </c>
      <c r="H354" s="12" t="s">
        <v>7969</v>
      </c>
      <c r="I354" s="14" t="s">
        <v>18267</v>
      </c>
      <c r="J354" s="14" t="s">
        <v>18268</v>
      </c>
      <c r="K354" s="12" t="s">
        <v>7972</v>
      </c>
      <c r="L354" s="12" t="s">
        <v>7985</v>
      </c>
      <c r="M354" s="12" t="s">
        <v>18269</v>
      </c>
    </row>
    <row r="355" spans="1:13" ht="22.5" customHeight="1">
      <c r="A355" s="12" t="s">
        <v>18271</v>
      </c>
      <c r="B355" s="12" t="str" cm="1">
        <f t="array" ref="B355">_xlfn.REGEXEXTRACT(J355, "eid=([^&amp;]+)", 2)</f>
        <v>2-s2.0-85190457291</v>
      </c>
      <c r="C355" s="13" t="s">
        <v>16176</v>
      </c>
      <c r="D355" s="14" t="s">
        <v>18272</v>
      </c>
      <c r="E355" s="12">
        <v>2024</v>
      </c>
      <c r="F355" s="12" t="s">
        <v>9732</v>
      </c>
      <c r="G355" s="12">
        <v>570</v>
      </c>
      <c r="H355" s="12" t="s">
        <v>7969</v>
      </c>
      <c r="I355" s="14" t="s">
        <v>18273</v>
      </c>
      <c r="J355" s="14" t="s">
        <v>18274</v>
      </c>
      <c r="K355" s="12" t="s">
        <v>7972</v>
      </c>
      <c r="L355" s="12" t="s">
        <v>7985</v>
      </c>
      <c r="M355" s="12" t="s">
        <v>18275</v>
      </c>
    </row>
    <row r="356" spans="1:13" ht="22.5" customHeight="1">
      <c r="A356" s="12" t="s">
        <v>18277</v>
      </c>
      <c r="B356" s="12" t="str" cm="1">
        <f t="array" ref="B356">_xlfn.REGEXEXTRACT(J356, "eid=([^&amp;]+)", 2)</f>
        <v>2-s2.0-85190742774</v>
      </c>
      <c r="C356" s="13" t="s">
        <v>16176</v>
      </c>
      <c r="D356" s="14" t="s">
        <v>18278</v>
      </c>
      <c r="E356" s="12">
        <v>2024</v>
      </c>
      <c r="F356" s="12" t="s">
        <v>9358</v>
      </c>
      <c r="G356" s="12">
        <v>11</v>
      </c>
      <c r="H356" s="12">
        <v>5</v>
      </c>
      <c r="I356" s="14" t="s">
        <v>18279</v>
      </c>
      <c r="J356" s="14" t="s">
        <v>18280</v>
      </c>
      <c r="K356" s="12" t="s">
        <v>7972</v>
      </c>
      <c r="L356" s="12" t="s">
        <v>8102</v>
      </c>
      <c r="M356" s="12" t="s">
        <v>18281</v>
      </c>
    </row>
    <row r="357" spans="1:13" ht="22.5" customHeight="1">
      <c r="A357" s="12" t="s">
        <v>18283</v>
      </c>
      <c r="B357" s="12" t="str" cm="1">
        <f t="array" ref="B357">_xlfn.REGEXEXTRACT(J357, "eid=([^&amp;]+)", 2)</f>
        <v>2-s2.0-85185200540</v>
      </c>
      <c r="C357" s="13" t="s">
        <v>16176</v>
      </c>
      <c r="D357" s="14" t="s">
        <v>18284</v>
      </c>
      <c r="E357" s="12">
        <v>2024</v>
      </c>
      <c r="F357" s="12" t="s">
        <v>18285</v>
      </c>
      <c r="G357" s="12">
        <v>20</v>
      </c>
      <c r="H357" s="12">
        <v>1</v>
      </c>
      <c r="I357" s="14" t="s">
        <v>18286</v>
      </c>
      <c r="J357" s="14" t="s">
        <v>18287</v>
      </c>
      <c r="K357" s="12" t="s">
        <v>7972</v>
      </c>
      <c r="L357" s="12" t="s">
        <v>18288</v>
      </c>
      <c r="M357" s="12"/>
    </row>
    <row r="358" spans="1:13" ht="22.5" customHeight="1">
      <c r="A358" s="12" t="s">
        <v>18290</v>
      </c>
      <c r="B358" s="12" t="str" cm="1">
        <f t="array" ref="B358">_xlfn.REGEXEXTRACT(J358, "eid=([^&amp;]+)", 2)</f>
        <v>2-s2.0-85185334731</v>
      </c>
      <c r="C358" s="13" t="s">
        <v>16176</v>
      </c>
      <c r="D358" s="14" t="s">
        <v>18291</v>
      </c>
      <c r="E358" s="12">
        <v>2024</v>
      </c>
      <c r="F358" s="12" t="s">
        <v>11189</v>
      </c>
      <c r="G358" s="12">
        <v>2024</v>
      </c>
      <c r="H358" s="12" t="s">
        <v>7969</v>
      </c>
      <c r="I358" s="14" t="s">
        <v>18292</v>
      </c>
      <c r="J358" s="14" t="s">
        <v>18293</v>
      </c>
      <c r="K358" s="12" t="s">
        <v>7972</v>
      </c>
      <c r="L358" s="12" t="s">
        <v>18294</v>
      </c>
      <c r="M358" s="12"/>
    </row>
    <row r="359" spans="1:13" ht="22.5" customHeight="1">
      <c r="A359" s="12" t="s">
        <v>18296</v>
      </c>
      <c r="B359" s="12" t="str" cm="1">
        <f t="array" ref="B359">_xlfn.REGEXEXTRACT(J359, "eid=([^&amp;]+)", 2)</f>
        <v>2-s2.0-85201046739</v>
      </c>
      <c r="C359" s="13" t="s">
        <v>16176</v>
      </c>
      <c r="D359" s="14" t="s">
        <v>18297</v>
      </c>
      <c r="E359" s="12">
        <v>2024</v>
      </c>
      <c r="F359" s="12" t="s">
        <v>8261</v>
      </c>
      <c r="G359" s="12">
        <v>15</v>
      </c>
      <c r="H359" s="12">
        <v>7</v>
      </c>
      <c r="I359" s="14" t="s">
        <v>18298</v>
      </c>
      <c r="J359" s="14" t="s">
        <v>18299</v>
      </c>
      <c r="K359" s="12" t="s">
        <v>7972</v>
      </c>
      <c r="L359" s="12" t="s">
        <v>8264</v>
      </c>
      <c r="M359" s="12"/>
    </row>
    <row r="360" spans="1:13" ht="22.5" customHeight="1">
      <c r="A360" s="12" t="s">
        <v>18301</v>
      </c>
      <c r="B360" s="12" t="str" cm="1">
        <f t="array" ref="B360">_xlfn.REGEXEXTRACT(J360, "eid=([^&amp;]+)", 2)</f>
        <v>2-s2.0-85191327567</v>
      </c>
      <c r="C360" s="13" t="s">
        <v>16176</v>
      </c>
      <c r="D360" s="14" t="s">
        <v>18302</v>
      </c>
      <c r="E360" s="12">
        <v>2024</v>
      </c>
      <c r="F360" s="12" t="s">
        <v>18303</v>
      </c>
      <c r="G360" s="12">
        <v>26</v>
      </c>
      <c r="H360" s="12">
        <v>4</v>
      </c>
      <c r="I360" s="14" t="s">
        <v>18304</v>
      </c>
      <c r="J360" s="14" t="s">
        <v>18305</v>
      </c>
      <c r="K360" s="12" t="s">
        <v>7972</v>
      </c>
      <c r="L360" s="12" t="s">
        <v>8102</v>
      </c>
      <c r="M360" s="12"/>
    </row>
    <row r="361" spans="1:13" ht="22.5" customHeight="1">
      <c r="A361" s="12" t="s">
        <v>18307</v>
      </c>
      <c r="B361" s="12" t="str" cm="1">
        <f t="array" ref="B361">_xlfn.REGEXEXTRACT(J361, "eid=([^&amp;]+)", 2)</f>
        <v>2-s2.0-85196083994</v>
      </c>
      <c r="C361" s="13" t="s">
        <v>16176</v>
      </c>
      <c r="D361" s="14" t="s">
        <v>18308</v>
      </c>
      <c r="E361" s="12">
        <v>2024</v>
      </c>
      <c r="F361" s="12" t="s">
        <v>11940</v>
      </c>
      <c r="G361" s="12" t="s">
        <v>7969</v>
      </c>
      <c r="H361" s="12" t="s">
        <v>7969</v>
      </c>
      <c r="I361" s="14" t="s">
        <v>18309</v>
      </c>
      <c r="J361" s="14" t="s">
        <v>18310</v>
      </c>
      <c r="K361" s="12" t="s">
        <v>7972</v>
      </c>
      <c r="L361" s="12" t="s">
        <v>11943</v>
      </c>
      <c r="M361" s="12" t="s">
        <v>18311</v>
      </c>
    </row>
    <row r="362" spans="1:13" ht="22.5" customHeight="1">
      <c r="A362" s="12" t="s">
        <v>18313</v>
      </c>
      <c r="B362" s="12" t="str" cm="1">
        <f t="array" ref="B362">_xlfn.REGEXEXTRACT(J362, "eid=([^&amp;]+)", 2)</f>
        <v>2-s2.0-85184827974</v>
      </c>
      <c r="C362" s="13" t="s">
        <v>16176</v>
      </c>
      <c r="D362" s="14" t="s">
        <v>18314</v>
      </c>
      <c r="E362" s="12">
        <v>2024</v>
      </c>
      <c r="F362" s="12" t="s">
        <v>8491</v>
      </c>
      <c r="G362" s="12">
        <v>12</v>
      </c>
      <c r="H362" s="12" t="s">
        <v>7969</v>
      </c>
      <c r="I362" s="14" t="s">
        <v>18315</v>
      </c>
      <c r="J362" s="14" t="s">
        <v>18316</v>
      </c>
      <c r="K362" s="12" t="s">
        <v>7972</v>
      </c>
      <c r="L362" s="12" t="s">
        <v>8102</v>
      </c>
      <c r="M362" s="12"/>
    </row>
    <row r="363" spans="1:13" ht="22.5" customHeight="1">
      <c r="A363" s="12" t="s">
        <v>18318</v>
      </c>
      <c r="B363" s="12" t="str" cm="1">
        <f t="array" ref="B363">_xlfn.REGEXEXTRACT(J363, "eid=([^&amp;]+)", 2)</f>
        <v>2-s2.0-85193778172</v>
      </c>
      <c r="C363" s="13" t="s">
        <v>16176</v>
      </c>
      <c r="D363" s="14" t="s">
        <v>18319</v>
      </c>
      <c r="E363" s="12">
        <v>2024</v>
      </c>
      <c r="F363" s="12" t="s">
        <v>8805</v>
      </c>
      <c r="G363" s="12" t="s">
        <v>7969</v>
      </c>
      <c r="H363" s="12" t="s">
        <v>7969</v>
      </c>
      <c r="I363" s="14" t="s">
        <v>18320</v>
      </c>
      <c r="J363" s="14" t="s">
        <v>18321</v>
      </c>
      <c r="K363" s="12" t="s">
        <v>7972</v>
      </c>
      <c r="L363" s="12" t="s">
        <v>8102</v>
      </c>
      <c r="M363" s="12" t="s">
        <v>18322</v>
      </c>
    </row>
    <row r="364" spans="1:13" ht="22.5" customHeight="1">
      <c r="A364" s="12" t="s">
        <v>18324</v>
      </c>
      <c r="B364" s="12" t="str" cm="1">
        <f t="array" ref="B364">_xlfn.REGEXEXTRACT(J364, "eid=([^&amp;]+)", 2)</f>
        <v>2-s2.0-85189686734</v>
      </c>
      <c r="C364" s="13" t="s">
        <v>16176</v>
      </c>
      <c r="D364" s="14" t="s">
        <v>18325</v>
      </c>
      <c r="E364" s="12">
        <v>2024</v>
      </c>
      <c r="F364" s="12" t="s">
        <v>18326</v>
      </c>
      <c r="G364" s="12">
        <v>19</v>
      </c>
      <c r="H364" s="12">
        <v>1</v>
      </c>
      <c r="I364" s="14" t="s">
        <v>18327</v>
      </c>
      <c r="J364" s="14" t="s">
        <v>18328</v>
      </c>
      <c r="K364" s="12" t="s">
        <v>7972</v>
      </c>
      <c r="L364" s="12" t="s">
        <v>8161</v>
      </c>
      <c r="M364" s="12"/>
    </row>
    <row r="365" spans="1:13" ht="22.5" customHeight="1">
      <c r="A365" s="12" t="s">
        <v>18330</v>
      </c>
      <c r="B365" s="12" t="str" cm="1">
        <f t="array" ref="B365">_xlfn.REGEXEXTRACT(J365, "eid=([^&amp;]+)", 2)</f>
        <v>2-s2.0-85205951742</v>
      </c>
      <c r="C365" s="13" t="s">
        <v>16176</v>
      </c>
      <c r="D365" s="14" t="s">
        <v>18331</v>
      </c>
      <c r="E365" s="12">
        <v>2024</v>
      </c>
      <c r="F365" s="12" t="s">
        <v>18332</v>
      </c>
      <c r="G365" s="12" t="s">
        <v>7969</v>
      </c>
      <c r="H365" s="12" t="s">
        <v>7969</v>
      </c>
      <c r="I365" s="14" t="s">
        <v>18333</v>
      </c>
      <c r="J365" s="14" t="s">
        <v>18334</v>
      </c>
      <c r="K365" s="12" t="s">
        <v>7972</v>
      </c>
      <c r="L365" s="12" t="s">
        <v>8102</v>
      </c>
      <c r="M365" s="12" t="s">
        <v>18335</v>
      </c>
    </row>
    <row r="366" spans="1:13" ht="22.5" customHeight="1">
      <c r="A366" s="12" t="s">
        <v>18337</v>
      </c>
      <c r="B366" s="12" t="str" cm="1">
        <f t="array" ref="B366">_xlfn.REGEXEXTRACT(J366, "eid=([^&amp;]+)", 2)</f>
        <v>2-s2.0-85193779945</v>
      </c>
      <c r="C366" s="13" t="s">
        <v>16176</v>
      </c>
      <c r="D366" s="14" t="s">
        <v>18338</v>
      </c>
      <c r="E366" s="12">
        <v>2024</v>
      </c>
      <c r="F366" s="12" t="s">
        <v>18339</v>
      </c>
      <c r="G366" s="12">
        <v>16</v>
      </c>
      <c r="H366" s="12">
        <v>2</v>
      </c>
      <c r="I366" s="14" t="s">
        <v>18340</v>
      </c>
      <c r="J366" s="14" t="s">
        <v>18341</v>
      </c>
      <c r="K366" s="12" t="s">
        <v>7972</v>
      </c>
      <c r="L366" s="12" t="s">
        <v>9617</v>
      </c>
      <c r="M366" s="12" t="s">
        <v>18342</v>
      </c>
    </row>
    <row r="367" spans="1:13" ht="22.5" customHeight="1">
      <c r="A367" s="12" t="s">
        <v>18344</v>
      </c>
      <c r="B367" s="12" t="str" cm="1">
        <f t="array" ref="B367">_xlfn.REGEXEXTRACT(J367, "eid=([^&amp;]+)", 2)</f>
        <v>2-s2.0-85208053854</v>
      </c>
      <c r="C367" s="13" t="s">
        <v>16176</v>
      </c>
      <c r="D367" s="14" t="s">
        <v>18345</v>
      </c>
      <c r="E367" s="12">
        <v>2024</v>
      </c>
      <c r="F367" s="12" t="s">
        <v>8177</v>
      </c>
      <c r="G367" s="12">
        <v>1119</v>
      </c>
      <c r="H367" s="12" t="s">
        <v>7969</v>
      </c>
      <c r="I367" s="14" t="s">
        <v>18346</v>
      </c>
      <c r="J367" s="14" t="s">
        <v>18347</v>
      </c>
      <c r="K367" s="12" t="s">
        <v>7972</v>
      </c>
      <c r="L367" s="12" t="s">
        <v>7985</v>
      </c>
      <c r="M367" s="12" t="s">
        <v>18348</v>
      </c>
    </row>
    <row r="368" spans="1:13" ht="22.5" customHeight="1">
      <c r="A368" s="12" t="s">
        <v>18350</v>
      </c>
      <c r="B368" s="12" t="str" cm="1">
        <f t="array" ref="B368">_xlfn.REGEXEXTRACT(J368, "eid=([^&amp;]+)", 2)</f>
        <v>2-s2.0-85186658554</v>
      </c>
      <c r="C368" s="13" t="s">
        <v>16176</v>
      </c>
      <c r="D368" s="14" t="s">
        <v>18351</v>
      </c>
      <c r="E368" s="12">
        <v>2024</v>
      </c>
      <c r="F368" s="12" t="s">
        <v>18352</v>
      </c>
      <c r="G368" s="12">
        <v>1</v>
      </c>
      <c r="H368" s="12" t="s">
        <v>7969</v>
      </c>
      <c r="I368" s="14" t="s">
        <v>18353</v>
      </c>
      <c r="J368" s="14" t="s">
        <v>18354</v>
      </c>
      <c r="K368" s="12" t="s">
        <v>7972</v>
      </c>
      <c r="L368" s="12" t="s">
        <v>18355</v>
      </c>
      <c r="M368" s="12" t="s">
        <v>18356</v>
      </c>
    </row>
    <row r="369" spans="1:13" ht="22.5" customHeight="1">
      <c r="A369" s="12" t="s">
        <v>18358</v>
      </c>
      <c r="B369" s="12" t="str" cm="1">
        <f t="array" ref="B369">_xlfn.REGEXEXTRACT(J369, "eid=([^&amp;]+)", 2)</f>
        <v>2-s2.0-85205860640</v>
      </c>
      <c r="C369" s="13" t="s">
        <v>16176</v>
      </c>
      <c r="D369" s="14" t="s">
        <v>18359</v>
      </c>
      <c r="E369" s="12">
        <v>2024</v>
      </c>
      <c r="F369" s="12" t="s">
        <v>8491</v>
      </c>
      <c r="G369" s="12">
        <v>12</v>
      </c>
      <c r="H369" s="12" t="s">
        <v>7969</v>
      </c>
      <c r="I369" s="14" t="s">
        <v>18360</v>
      </c>
      <c r="J369" s="14" t="s">
        <v>18361</v>
      </c>
      <c r="K369" s="12" t="s">
        <v>7972</v>
      </c>
      <c r="L369" s="12" t="s">
        <v>8102</v>
      </c>
      <c r="M369" s="12"/>
    </row>
    <row r="370" spans="1:13" ht="22.5" customHeight="1">
      <c r="A370" s="12" t="s">
        <v>18363</v>
      </c>
      <c r="B370" s="12" t="str" cm="1">
        <f t="array" ref="B370">_xlfn.REGEXEXTRACT(J370, "eid=([^&amp;]+)", 2)</f>
        <v>2-s2.0-85187025597</v>
      </c>
      <c r="C370" s="13" t="s">
        <v>16176</v>
      </c>
      <c r="D370" s="14" t="s">
        <v>18364</v>
      </c>
      <c r="E370" s="12">
        <v>2024</v>
      </c>
      <c r="F370" s="12" t="s">
        <v>18365</v>
      </c>
      <c r="G370" s="12">
        <v>17</v>
      </c>
      <c r="H370" s="12" t="s">
        <v>7969</v>
      </c>
      <c r="I370" s="14" t="s">
        <v>18366</v>
      </c>
      <c r="J370" s="14" t="s">
        <v>18367</v>
      </c>
      <c r="K370" s="12" t="s">
        <v>7972</v>
      </c>
      <c r="L370" s="12" t="s">
        <v>8102</v>
      </c>
      <c r="M370" s="12"/>
    </row>
    <row r="371" spans="1:13" ht="22.5" customHeight="1">
      <c r="A371" s="12" t="s">
        <v>18369</v>
      </c>
      <c r="B371" s="12" t="str" cm="1">
        <f t="array" ref="B371">_xlfn.REGEXEXTRACT(J371, "eid=([^&amp;]+)", 2)</f>
        <v>2-s2.0-85185957516</v>
      </c>
      <c r="C371" s="13" t="s">
        <v>16176</v>
      </c>
      <c r="D371" s="14" t="s">
        <v>18370</v>
      </c>
      <c r="E371" s="12">
        <v>2024</v>
      </c>
      <c r="F371" s="12" t="s">
        <v>8151</v>
      </c>
      <c r="G371" s="12">
        <v>12</v>
      </c>
      <c r="H371" s="12">
        <v>16</v>
      </c>
      <c r="I371" s="14" t="s">
        <v>18371</v>
      </c>
      <c r="J371" s="14" t="s">
        <v>18372</v>
      </c>
      <c r="K371" s="12" t="s">
        <v>7972</v>
      </c>
      <c r="L371" s="12" t="s">
        <v>8154</v>
      </c>
      <c r="M371" s="12" t="s">
        <v>7969</v>
      </c>
    </row>
    <row r="372" spans="1:13" ht="22.5" customHeight="1">
      <c r="A372" s="12" t="s">
        <v>18373</v>
      </c>
      <c r="B372" s="12" t="str" cm="1">
        <f t="array" ref="B372">_xlfn.REGEXEXTRACT(J372, "eid=([^&amp;]+)", 2)</f>
        <v>2-s2.0-85196072331</v>
      </c>
      <c r="C372" s="13" t="s">
        <v>16176</v>
      </c>
      <c r="D372" s="14" t="s">
        <v>1610</v>
      </c>
      <c r="E372" s="12">
        <v>2024</v>
      </c>
      <c r="F372" s="12" t="s">
        <v>9376</v>
      </c>
      <c r="G372" s="12">
        <v>10</v>
      </c>
      <c r="H372" s="12" t="s">
        <v>7969</v>
      </c>
      <c r="I372" s="14" t="s">
        <v>18374</v>
      </c>
      <c r="J372" s="14" t="s">
        <v>18375</v>
      </c>
      <c r="K372" s="12" t="s">
        <v>7972</v>
      </c>
      <c r="L372" s="12" t="s">
        <v>9379</v>
      </c>
      <c r="M372" s="12"/>
    </row>
    <row r="373" spans="1:13" ht="22.5" customHeight="1">
      <c r="A373" s="12" t="s">
        <v>18376</v>
      </c>
      <c r="B373" s="12" t="e" cm="1" vm="1">
        <f t="array" ref="B373">_xlfn.REGEXEXTRACT(J373, "eid=([^&amp;]+)", 2)</f>
        <v>#N/A</v>
      </c>
      <c r="C373" s="13" t="s">
        <v>16176</v>
      </c>
      <c r="D373" s="14" t="s">
        <v>18377</v>
      </c>
      <c r="E373" s="12"/>
      <c r="F373" s="12"/>
      <c r="G373" s="12"/>
      <c r="H373" s="12"/>
      <c r="I373" s="14"/>
      <c r="J373" s="14"/>
      <c r="K373" s="12"/>
      <c r="L373" s="12"/>
      <c r="M373" s="12"/>
    </row>
    <row r="374" spans="1:13" ht="22.5" customHeight="1">
      <c r="A374" s="12" t="s">
        <v>18379</v>
      </c>
      <c r="B374" s="12" t="str" cm="1">
        <f t="array" ref="B374">_xlfn.REGEXEXTRACT(J374, "eid=([^&amp;]+)", 2)</f>
        <v>2-s2.0-85205361664</v>
      </c>
      <c r="C374" s="13" t="s">
        <v>16176</v>
      </c>
      <c r="D374" s="14" t="s">
        <v>18380</v>
      </c>
      <c r="E374" s="12">
        <v>2024</v>
      </c>
      <c r="F374" s="12" t="s">
        <v>9153</v>
      </c>
      <c r="G374" s="12" t="s">
        <v>7969</v>
      </c>
      <c r="H374" s="12" t="s">
        <v>7969</v>
      </c>
      <c r="I374" s="14" t="s">
        <v>18381</v>
      </c>
      <c r="J374" s="14" t="s">
        <v>18382</v>
      </c>
      <c r="K374" s="12" t="s">
        <v>7972</v>
      </c>
      <c r="L374" s="12" t="s">
        <v>7978</v>
      </c>
      <c r="M374" s="12" t="s">
        <v>18383</v>
      </c>
    </row>
    <row r="375" spans="1:13" ht="22.5" customHeight="1">
      <c r="A375" s="12" t="s">
        <v>18385</v>
      </c>
      <c r="B375" s="12" t="str" cm="1">
        <f t="array" ref="B375">_xlfn.REGEXEXTRACT(J375, "eid=([^&amp;]+)", 2)</f>
        <v>2-s2.0-85184340937</v>
      </c>
      <c r="C375" s="13" t="s">
        <v>16176</v>
      </c>
      <c r="D375" s="14" t="s">
        <v>18386</v>
      </c>
      <c r="E375" s="12">
        <v>2024</v>
      </c>
      <c r="F375" s="12" t="s">
        <v>9542</v>
      </c>
      <c r="G375" s="12">
        <v>25</v>
      </c>
      <c r="H375" s="12">
        <v>7</v>
      </c>
      <c r="I375" s="14" t="s">
        <v>18387</v>
      </c>
      <c r="J375" s="14" t="s">
        <v>18388</v>
      </c>
      <c r="K375" s="12" t="s">
        <v>7972</v>
      </c>
      <c r="L375" s="12" t="s">
        <v>8102</v>
      </c>
      <c r="M375" s="12" t="s">
        <v>18389</v>
      </c>
    </row>
    <row r="376" spans="1:13" ht="22.5" customHeight="1">
      <c r="A376" s="12" t="s">
        <v>18391</v>
      </c>
      <c r="B376" s="12" t="str" cm="1">
        <f t="array" ref="B376">_xlfn.REGEXEXTRACT(J376, "eid=([^&amp;]+)", 2)</f>
        <v>2-s2.0-85202354015</v>
      </c>
      <c r="C376" s="13" t="s">
        <v>16176</v>
      </c>
      <c r="D376" s="14" t="s">
        <v>18392</v>
      </c>
      <c r="E376" s="12">
        <v>2024</v>
      </c>
      <c r="F376" s="12" t="s">
        <v>18393</v>
      </c>
      <c r="G376" s="12" t="s">
        <v>7969</v>
      </c>
      <c r="H376" s="12" t="s">
        <v>7969</v>
      </c>
      <c r="I376" s="14" t="s">
        <v>18394</v>
      </c>
      <c r="J376" s="14" t="s">
        <v>18395</v>
      </c>
      <c r="K376" s="12" t="s">
        <v>7972</v>
      </c>
      <c r="L376" s="12" t="s">
        <v>8102</v>
      </c>
      <c r="M376" s="12" t="s">
        <v>18396</v>
      </c>
    </row>
    <row r="377" spans="1:13" ht="22.5" customHeight="1">
      <c r="A377" s="12" t="s">
        <v>18398</v>
      </c>
      <c r="B377" s="12" t="str" cm="1">
        <f t="array" ref="B377">_xlfn.REGEXEXTRACT(J377, "eid=([^&amp;]+)", 2)</f>
        <v>2-s2.0-85185592617</v>
      </c>
      <c r="C377" s="13" t="s">
        <v>16176</v>
      </c>
      <c r="D377" s="14" t="s">
        <v>18399</v>
      </c>
      <c r="E377" s="12">
        <v>2024</v>
      </c>
      <c r="F377" s="12" t="s">
        <v>18400</v>
      </c>
      <c r="G377" s="12">
        <v>4</v>
      </c>
      <c r="H377" s="12">
        <v>1</v>
      </c>
      <c r="I377" s="14" t="s">
        <v>18401</v>
      </c>
      <c r="J377" s="14" t="s">
        <v>18402</v>
      </c>
      <c r="K377" s="12" t="s">
        <v>7972</v>
      </c>
      <c r="L377" s="12" t="s">
        <v>18403</v>
      </c>
      <c r="M377" s="12"/>
    </row>
    <row r="378" spans="1:13" ht="22.5" customHeight="1">
      <c r="A378" s="12" t="s">
        <v>18405</v>
      </c>
      <c r="B378" s="12" t="str" cm="1">
        <f t="array" ref="B378">_xlfn.REGEXEXTRACT(J378, "eid=([^&amp;]+)", 2)</f>
        <v>2-s2.0-85181558953</v>
      </c>
      <c r="C378" s="13" t="s">
        <v>16176</v>
      </c>
      <c r="D378" s="14" t="s">
        <v>18406</v>
      </c>
      <c r="E378" s="12">
        <v>2024</v>
      </c>
      <c r="F378" s="12" t="s">
        <v>18303</v>
      </c>
      <c r="G378" s="12">
        <v>26</v>
      </c>
      <c r="H378" s="12">
        <v>2</v>
      </c>
      <c r="I378" s="14" t="s">
        <v>18407</v>
      </c>
      <c r="J378" s="14" t="s">
        <v>18408</v>
      </c>
      <c r="K378" s="12" t="s">
        <v>7972</v>
      </c>
      <c r="L378" s="12" t="s">
        <v>8102</v>
      </c>
      <c r="M378" s="12"/>
    </row>
    <row r="379" spans="1:13" ht="22.5" customHeight="1">
      <c r="A379" s="12" t="s">
        <v>18410</v>
      </c>
      <c r="B379" s="12" t="str" cm="1">
        <f t="array" ref="B379">_xlfn.REGEXEXTRACT(J379, "eid=([^&amp;]+)", 2)</f>
        <v>2-s2.0-85203581299</v>
      </c>
      <c r="C379" s="13" t="s">
        <v>16176</v>
      </c>
      <c r="D379" s="14" t="s">
        <v>18411</v>
      </c>
      <c r="E379" s="12">
        <v>2024</v>
      </c>
      <c r="F379" s="12" t="s">
        <v>13826</v>
      </c>
      <c r="G379" s="12">
        <v>527</v>
      </c>
      <c r="H379" s="12" t="s">
        <v>7969</v>
      </c>
      <c r="I379" s="14" t="s">
        <v>18412</v>
      </c>
      <c r="J379" s="14" t="s">
        <v>18413</v>
      </c>
      <c r="K379" s="12" t="s">
        <v>7972</v>
      </c>
      <c r="L379" s="12" t="s">
        <v>7985</v>
      </c>
      <c r="M379" s="12" t="s">
        <v>18414</v>
      </c>
    </row>
    <row r="380" spans="1:13" ht="22.5" customHeight="1">
      <c r="A380" s="12" t="s">
        <v>18416</v>
      </c>
      <c r="B380" s="12" t="str" cm="1">
        <f t="array" ref="B380">_xlfn.REGEXEXTRACT(J380, "eid=([^&amp;]+)", 2)</f>
        <v>2-s2.0-85197478905</v>
      </c>
      <c r="C380" s="13" t="s">
        <v>16176</v>
      </c>
      <c r="D380" s="14" t="s">
        <v>18417</v>
      </c>
      <c r="E380" s="12">
        <v>2024</v>
      </c>
      <c r="F380" s="12" t="s">
        <v>8392</v>
      </c>
      <c r="G380" s="12">
        <v>11</v>
      </c>
      <c r="H380" s="12">
        <v>21</v>
      </c>
      <c r="I380" s="14" t="s">
        <v>18418</v>
      </c>
      <c r="J380" s="14" t="s">
        <v>18419</v>
      </c>
      <c r="K380" s="12" t="s">
        <v>7972</v>
      </c>
      <c r="L380" s="12" t="s">
        <v>8102</v>
      </c>
      <c r="M380" s="12" t="s">
        <v>18420</v>
      </c>
    </row>
    <row r="381" spans="1:13" ht="22.5" customHeight="1">
      <c r="A381" s="12" t="s">
        <v>18422</v>
      </c>
      <c r="B381" s="12" t="str" cm="1">
        <f t="array" ref="B381">_xlfn.REGEXEXTRACT(J381, "eid=([^&amp;]+)", 2)</f>
        <v>2-s2.0-85203003092</v>
      </c>
      <c r="C381" s="13" t="s">
        <v>16176</v>
      </c>
      <c r="D381" s="14" t="s">
        <v>18423</v>
      </c>
      <c r="E381" s="12">
        <v>2024</v>
      </c>
      <c r="F381" s="12" t="s">
        <v>10349</v>
      </c>
      <c r="G381" s="12">
        <v>1169</v>
      </c>
      <c r="H381" s="12" t="s">
        <v>7969</v>
      </c>
      <c r="I381" s="14" t="s">
        <v>18424</v>
      </c>
      <c r="J381" s="14" t="s">
        <v>18425</v>
      </c>
      <c r="K381" s="12" t="s">
        <v>7972</v>
      </c>
      <c r="L381" s="12" t="s">
        <v>7985</v>
      </c>
      <c r="M381" s="12" t="s">
        <v>18426</v>
      </c>
    </row>
    <row r="382" spans="1:13" ht="22.5" customHeight="1">
      <c r="A382" s="12" t="s">
        <v>18428</v>
      </c>
      <c r="B382" s="12" t="str" cm="1">
        <f t="array" ref="B382">_xlfn.REGEXEXTRACT(J382, "eid=([^&amp;]+)", 2)</f>
        <v>2-s2.0-85189498140</v>
      </c>
      <c r="C382" s="13" t="s">
        <v>16176</v>
      </c>
      <c r="D382" s="14" t="s">
        <v>18429</v>
      </c>
      <c r="E382" s="12">
        <v>2024</v>
      </c>
      <c r="F382" s="12" t="s">
        <v>8055</v>
      </c>
      <c r="G382" s="12">
        <v>1884</v>
      </c>
      <c r="H382" s="12" t="s">
        <v>7969</v>
      </c>
      <c r="I382" s="14" t="s">
        <v>18430</v>
      </c>
      <c r="J382" s="14" t="s">
        <v>18431</v>
      </c>
      <c r="K382" s="12" t="s">
        <v>7972</v>
      </c>
      <c r="L382" s="12" t="s">
        <v>7985</v>
      </c>
      <c r="M382" s="12" t="s">
        <v>18432</v>
      </c>
    </row>
    <row r="383" spans="1:13" ht="22.5" customHeight="1">
      <c r="A383" s="12" t="s">
        <v>18433</v>
      </c>
      <c r="B383" s="12" t="str" cm="1">
        <f t="array" ref="B383">_xlfn.REGEXEXTRACT(J383, "eid=([^&amp;]+)", 2)</f>
        <v>2-s2.0-85207145817</v>
      </c>
      <c r="C383" s="13" t="s">
        <v>16176</v>
      </c>
      <c r="D383" s="14" t="s">
        <v>876</v>
      </c>
      <c r="E383" s="12">
        <v>2024</v>
      </c>
      <c r="F383" s="12" t="s">
        <v>18434</v>
      </c>
      <c r="G383" s="12">
        <v>16</v>
      </c>
      <c r="H383" s="12">
        <v>4</v>
      </c>
      <c r="I383" s="14" t="s">
        <v>18435</v>
      </c>
      <c r="J383" s="14" t="s">
        <v>18436</v>
      </c>
      <c r="K383" s="12" t="s">
        <v>7972</v>
      </c>
      <c r="L383" s="12" t="s">
        <v>18437</v>
      </c>
      <c r="M383" s="12" t="s">
        <v>875</v>
      </c>
    </row>
    <row r="384" spans="1:13" ht="22.5" customHeight="1">
      <c r="A384" s="12" t="s">
        <v>18439</v>
      </c>
      <c r="B384" s="12" t="str" cm="1">
        <f t="array" ref="B384">_xlfn.REGEXEXTRACT(J384, "eid=([^&amp;]+)", 2)</f>
        <v>2-s2.0-85201769042</v>
      </c>
      <c r="C384" s="13" t="s">
        <v>16176</v>
      </c>
      <c r="D384" s="14" t="s">
        <v>18440</v>
      </c>
      <c r="E384" s="12">
        <v>2024</v>
      </c>
      <c r="F384" s="12" t="s">
        <v>8491</v>
      </c>
      <c r="G384" s="12">
        <v>12</v>
      </c>
      <c r="H384" s="12" t="s">
        <v>7969</v>
      </c>
      <c r="I384" s="14" t="s">
        <v>18441</v>
      </c>
      <c r="J384" s="14" t="s">
        <v>18442</v>
      </c>
      <c r="K384" s="12" t="s">
        <v>7972</v>
      </c>
      <c r="L384" s="12" t="s">
        <v>8102</v>
      </c>
      <c r="M384" s="12"/>
    </row>
    <row r="385" spans="1:13" ht="22.5" customHeight="1">
      <c r="A385" s="12" t="s">
        <v>18444</v>
      </c>
      <c r="B385" s="12" t="str" cm="1">
        <f t="array" ref="B385">_xlfn.REGEXEXTRACT(J385, "eid=([^&amp;]+)", 2)</f>
        <v>2-s2.0-85205131035</v>
      </c>
      <c r="C385" s="13" t="s">
        <v>16176</v>
      </c>
      <c r="D385" s="14" t="s">
        <v>18445</v>
      </c>
      <c r="E385" s="12">
        <v>2024</v>
      </c>
      <c r="F385" s="12" t="s">
        <v>18446</v>
      </c>
      <c r="G385" s="12">
        <v>8</v>
      </c>
      <c r="H385" s="12">
        <v>5</v>
      </c>
      <c r="I385" s="14" t="s">
        <v>18447</v>
      </c>
      <c r="J385" s="14" t="s">
        <v>18448</v>
      </c>
      <c r="K385" s="12" t="s">
        <v>7972</v>
      </c>
      <c r="L385" s="12" t="s">
        <v>18449</v>
      </c>
      <c r="M385" s="12"/>
    </row>
    <row r="386" spans="1:13" ht="22.5" customHeight="1">
      <c r="A386" s="12" t="s">
        <v>18451</v>
      </c>
      <c r="B386" s="12" t="str" cm="1">
        <f t="array" ref="B386">_xlfn.REGEXEXTRACT(J386, "eid=([^&amp;]+)", 2)</f>
        <v>2-s2.0-85207827141</v>
      </c>
      <c r="C386" s="13" t="s">
        <v>16176</v>
      </c>
      <c r="D386" s="14" t="s">
        <v>18452</v>
      </c>
      <c r="E386" s="12">
        <v>2024</v>
      </c>
      <c r="F386" s="12" t="s">
        <v>18453</v>
      </c>
      <c r="G386" s="12" t="s">
        <v>7969</v>
      </c>
      <c r="H386" s="12" t="s">
        <v>7969</v>
      </c>
      <c r="I386" s="14" t="s">
        <v>18454</v>
      </c>
      <c r="J386" s="14" t="s">
        <v>18455</v>
      </c>
      <c r="K386" s="12" t="s">
        <v>7972</v>
      </c>
      <c r="L386" s="12" t="s">
        <v>8102</v>
      </c>
      <c r="M386" s="12" t="s">
        <v>18456</v>
      </c>
    </row>
    <row r="387" spans="1:13" ht="22.5" customHeight="1">
      <c r="A387" s="12" t="s">
        <v>18458</v>
      </c>
      <c r="B387" s="12" t="str" cm="1">
        <f t="array" ref="B387">_xlfn.REGEXEXTRACT(J387, "eid=([^&amp;]+)", 2)</f>
        <v>2-s2.0-85207312421</v>
      </c>
      <c r="C387" s="13" t="s">
        <v>16176</v>
      </c>
      <c r="D387" s="14" t="s">
        <v>18459</v>
      </c>
      <c r="E387" s="12">
        <v>2024</v>
      </c>
      <c r="F387" s="12" t="s">
        <v>8491</v>
      </c>
      <c r="G387" s="12">
        <v>12</v>
      </c>
      <c r="H387" s="12" t="s">
        <v>7969</v>
      </c>
      <c r="I387" s="14" t="s">
        <v>18460</v>
      </c>
      <c r="J387" s="14" t="s">
        <v>18461</v>
      </c>
      <c r="K387" s="12" t="s">
        <v>7972</v>
      </c>
      <c r="L387" s="12" t="s">
        <v>8102</v>
      </c>
      <c r="M387" s="12"/>
    </row>
    <row r="388" spans="1:13" ht="22.5" customHeight="1">
      <c r="A388" s="12" t="s">
        <v>18463</v>
      </c>
      <c r="B388" s="12" t="str" cm="1">
        <f t="array" ref="B388">_xlfn.REGEXEXTRACT(J388, "eid=([^&amp;]+)", 2)</f>
        <v>2-s2.0-85202736012</v>
      </c>
      <c r="C388" s="13" t="s">
        <v>16176</v>
      </c>
      <c r="D388" s="14" t="s">
        <v>18464</v>
      </c>
      <c r="E388" s="12">
        <v>2024</v>
      </c>
      <c r="F388" s="12" t="s">
        <v>8491</v>
      </c>
      <c r="G388" s="12">
        <v>12</v>
      </c>
      <c r="H388" s="12" t="s">
        <v>7969</v>
      </c>
      <c r="I388" s="14" t="s">
        <v>18465</v>
      </c>
      <c r="J388" s="14" t="s">
        <v>18466</v>
      </c>
      <c r="K388" s="12" t="s">
        <v>7972</v>
      </c>
      <c r="L388" s="12" t="s">
        <v>8102</v>
      </c>
      <c r="M388" s="12"/>
    </row>
    <row r="389" spans="1:13" ht="22.5" customHeight="1">
      <c r="A389" s="12" t="s">
        <v>18468</v>
      </c>
      <c r="B389" s="12" t="str" cm="1">
        <f t="array" ref="B389">_xlfn.REGEXEXTRACT(J389, "eid=([^&amp;]+)", 2)</f>
        <v>2-s2.0-85195586480</v>
      </c>
      <c r="C389" s="13" t="s">
        <v>16176</v>
      </c>
      <c r="D389" s="14" t="s">
        <v>18469</v>
      </c>
      <c r="E389" s="12">
        <v>2024</v>
      </c>
      <c r="F389" s="12" t="s">
        <v>8177</v>
      </c>
      <c r="G389" s="12">
        <v>958</v>
      </c>
      <c r="H389" s="12" t="s">
        <v>7969</v>
      </c>
      <c r="I389" s="14" t="s">
        <v>18470</v>
      </c>
      <c r="J389" s="14" t="s">
        <v>18471</v>
      </c>
      <c r="K389" s="12" t="s">
        <v>7972</v>
      </c>
      <c r="L389" s="12" t="s">
        <v>7985</v>
      </c>
      <c r="M389" s="12" t="s">
        <v>18472</v>
      </c>
    </row>
    <row r="390" spans="1:13" ht="22.5" customHeight="1">
      <c r="A390" s="12" t="s">
        <v>18474</v>
      </c>
      <c r="B390" s="12" t="str" cm="1">
        <f t="array" ref="B390">_xlfn.REGEXEXTRACT(J390, "eid=([^&amp;]+)", 2)</f>
        <v>2-s2.0-85202161143</v>
      </c>
      <c r="C390" s="13" t="s">
        <v>16176</v>
      </c>
      <c r="D390" s="14" t="s">
        <v>18475</v>
      </c>
      <c r="E390" s="12">
        <v>2024</v>
      </c>
      <c r="F390" s="12" t="s">
        <v>9387</v>
      </c>
      <c r="G390" s="12">
        <v>13</v>
      </c>
      <c r="H390" s="12">
        <v>3</v>
      </c>
      <c r="I390" s="14" t="s">
        <v>18476</v>
      </c>
      <c r="J390" s="14" t="s">
        <v>18477</v>
      </c>
      <c r="K390" s="12" t="s">
        <v>7972</v>
      </c>
      <c r="L390" s="12" t="s">
        <v>9390</v>
      </c>
      <c r="M390" s="12"/>
    </row>
    <row r="391" spans="1:13" ht="22.5" customHeight="1">
      <c r="A391" s="12" t="s">
        <v>18479</v>
      </c>
      <c r="B391" s="12" t="str" cm="1">
        <f t="array" ref="B391">_xlfn.REGEXEXTRACT(J391, "eid=([^&amp;]+)", 2)</f>
        <v>2-s2.0-85199801584</v>
      </c>
      <c r="C391" s="13" t="s">
        <v>16176</v>
      </c>
      <c r="D391" s="14" t="s">
        <v>18480</v>
      </c>
      <c r="E391" s="12">
        <v>2024</v>
      </c>
      <c r="F391" s="12" t="s">
        <v>10349</v>
      </c>
      <c r="G391" s="12">
        <v>1138</v>
      </c>
      <c r="H391" s="12" t="s">
        <v>7969</v>
      </c>
      <c r="I391" s="14" t="s">
        <v>18481</v>
      </c>
      <c r="J391" s="14" t="s">
        <v>18482</v>
      </c>
      <c r="K391" s="12" t="s">
        <v>7972</v>
      </c>
      <c r="L391" s="12" t="s">
        <v>7985</v>
      </c>
      <c r="M391" s="12" t="s">
        <v>18483</v>
      </c>
    </row>
    <row r="392" spans="1:13" ht="22.5" customHeight="1">
      <c r="A392" s="12" t="s">
        <v>18485</v>
      </c>
      <c r="B392" s="12" t="str" cm="1">
        <f t="array" ref="B392">_xlfn.REGEXEXTRACT(J392, "eid=([^&amp;]+)", 2)</f>
        <v>2-s2.0-85200850939</v>
      </c>
      <c r="C392" s="13" t="s">
        <v>16176</v>
      </c>
      <c r="D392" s="14" t="s">
        <v>18486</v>
      </c>
      <c r="E392" s="12">
        <v>2024</v>
      </c>
      <c r="F392" s="12" t="s">
        <v>8082</v>
      </c>
      <c r="G392" s="12">
        <v>14</v>
      </c>
      <c r="H392" s="12">
        <v>1</v>
      </c>
      <c r="I392" s="14" t="s">
        <v>18487</v>
      </c>
      <c r="J392" s="14" t="s">
        <v>18488</v>
      </c>
      <c r="K392" s="12" t="s">
        <v>7972</v>
      </c>
      <c r="L392" s="12" t="s">
        <v>8085</v>
      </c>
      <c r="M392" s="12" t="s">
        <v>18489</v>
      </c>
    </row>
    <row r="393" spans="1:13" ht="22.5" customHeight="1">
      <c r="A393" s="12" t="s">
        <v>18491</v>
      </c>
      <c r="B393" s="12" t="str" cm="1">
        <f t="array" ref="B393">_xlfn.REGEXEXTRACT(J393, "eid=([^&amp;]+)", 2)</f>
        <v>2-s2.0-85199040285</v>
      </c>
      <c r="C393" s="13" t="s">
        <v>16176</v>
      </c>
      <c r="D393" s="14" t="s">
        <v>18492</v>
      </c>
      <c r="E393" s="12">
        <v>2024</v>
      </c>
      <c r="F393" s="12" t="s">
        <v>8491</v>
      </c>
      <c r="G393" s="12">
        <v>12</v>
      </c>
      <c r="H393" s="12" t="s">
        <v>7969</v>
      </c>
      <c r="I393" s="14" t="s">
        <v>18493</v>
      </c>
      <c r="J393" s="14" t="s">
        <v>18494</v>
      </c>
      <c r="K393" s="12" t="s">
        <v>7972</v>
      </c>
      <c r="L393" s="12" t="s">
        <v>8102</v>
      </c>
      <c r="M393" s="12"/>
    </row>
    <row r="394" spans="1:13" ht="22.5" customHeight="1">
      <c r="A394" s="12" t="s">
        <v>18496</v>
      </c>
      <c r="B394" s="12" t="str" cm="1">
        <f t="array" ref="B394">_xlfn.REGEXEXTRACT(J394, "eid=([^&amp;]+)", 2)</f>
        <v>2-s2.0-85174161367</v>
      </c>
      <c r="C394" s="13" t="s">
        <v>16176</v>
      </c>
      <c r="D394" s="14" t="s">
        <v>18497</v>
      </c>
      <c r="E394" s="12">
        <v>2023</v>
      </c>
      <c r="F394" s="12" t="s">
        <v>17537</v>
      </c>
      <c r="G394" s="12">
        <v>15</v>
      </c>
      <c r="H394" s="12">
        <v>19</v>
      </c>
      <c r="I394" s="14" t="s">
        <v>18498</v>
      </c>
      <c r="J394" s="14" t="s">
        <v>18499</v>
      </c>
      <c r="K394" s="12" t="s">
        <v>7972</v>
      </c>
      <c r="L394" s="12" t="s">
        <v>8012</v>
      </c>
      <c r="M394" s="12"/>
    </row>
    <row r="395" spans="1:13" ht="22.5" customHeight="1">
      <c r="A395" s="12" t="s">
        <v>18501</v>
      </c>
      <c r="B395" s="12" t="str" cm="1">
        <f t="array" ref="B395">_xlfn.REGEXEXTRACT(J395, "eid=([^&amp;]+)", 2)</f>
        <v>2-s2.0-85161199620</v>
      </c>
      <c r="C395" s="13" t="s">
        <v>16176</v>
      </c>
      <c r="D395" s="14" t="s">
        <v>18502</v>
      </c>
      <c r="E395" s="12">
        <v>2023</v>
      </c>
      <c r="F395" s="12" t="s">
        <v>15217</v>
      </c>
      <c r="G395" s="12" t="s">
        <v>7969</v>
      </c>
      <c r="H395" s="12" t="s">
        <v>7969</v>
      </c>
      <c r="I395" s="14" t="s">
        <v>18503</v>
      </c>
      <c r="J395" s="14" t="s">
        <v>18504</v>
      </c>
      <c r="K395" s="12" t="s">
        <v>7972</v>
      </c>
      <c r="L395" s="12" t="s">
        <v>8324</v>
      </c>
      <c r="M395" s="12" t="s">
        <v>18505</v>
      </c>
    </row>
    <row r="396" spans="1:13" ht="22.5" customHeight="1">
      <c r="A396" s="12" t="s">
        <v>18506</v>
      </c>
      <c r="B396" s="12" t="e" cm="1" vm="1">
        <f t="array" ref="B396">_xlfn.REGEXEXTRACT(J396, "eid=([^&amp;]+)", 2)</f>
        <v>#N/A</v>
      </c>
      <c r="C396" s="13" t="s">
        <v>16176</v>
      </c>
      <c r="D396" s="14" t="s">
        <v>18507</v>
      </c>
      <c r="E396" s="12"/>
      <c r="F396" s="12"/>
      <c r="G396" s="12"/>
      <c r="H396" s="12"/>
      <c r="I396" s="14"/>
      <c r="J396" s="14"/>
      <c r="K396" s="12"/>
      <c r="L396" s="12"/>
      <c r="M396" s="12"/>
    </row>
    <row r="397" spans="1:13" ht="22.5" customHeight="1">
      <c r="A397" s="12" t="s">
        <v>18509</v>
      </c>
      <c r="B397" s="12" t="str" cm="1">
        <f t="array" ref="B397">_xlfn.REGEXEXTRACT(J397, "eid=([^&amp;]+)", 2)</f>
        <v>2-s2.0-85149053074</v>
      </c>
      <c r="C397" s="13" t="s">
        <v>16176</v>
      </c>
      <c r="D397" s="14" t="s">
        <v>18510</v>
      </c>
      <c r="E397" s="12">
        <v>2023</v>
      </c>
      <c r="F397" s="12" t="s">
        <v>17023</v>
      </c>
      <c r="G397" s="12">
        <v>20</v>
      </c>
      <c r="H397" s="12">
        <v>4</v>
      </c>
      <c r="I397" s="14" t="s">
        <v>18511</v>
      </c>
      <c r="J397" s="14" t="s">
        <v>18512</v>
      </c>
      <c r="K397" s="12" t="s">
        <v>7972</v>
      </c>
      <c r="L397" s="12" t="s">
        <v>9292</v>
      </c>
      <c r="M397" s="12"/>
    </row>
    <row r="398" spans="1:13" ht="22.5" customHeight="1">
      <c r="A398" s="12" t="s">
        <v>18514</v>
      </c>
      <c r="B398" s="12" t="str" cm="1">
        <f t="array" ref="B398">_xlfn.REGEXEXTRACT(J398, "eid=([^&amp;]+)", 2)</f>
        <v>2-s2.0-85160209301</v>
      </c>
      <c r="C398" s="13" t="s">
        <v>16176</v>
      </c>
      <c r="D398" s="14" t="s">
        <v>18515</v>
      </c>
      <c r="E398" s="12">
        <v>2023</v>
      </c>
      <c r="F398" s="12" t="s">
        <v>8038</v>
      </c>
      <c r="G398" s="12">
        <v>15</v>
      </c>
      <c r="H398" s="12">
        <v>5</v>
      </c>
      <c r="I398" s="14" t="s">
        <v>18516</v>
      </c>
      <c r="J398" s="14" t="s">
        <v>18517</v>
      </c>
      <c r="K398" s="12" t="s">
        <v>7972</v>
      </c>
      <c r="L398" s="12" t="s">
        <v>9292</v>
      </c>
      <c r="M398" s="12"/>
    </row>
    <row r="399" spans="1:13" ht="22.5" customHeight="1">
      <c r="A399" s="12" t="s">
        <v>18519</v>
      </c>
      <c r="B399" s="12" t="str" cm="1">
        <f t="array" ref="B399">_xlfn.REGEXEXTRACT(J399, "eid=([^&amp;]+)", 2)</f>
        <v>2-s2.0-85156171197</v>
      </c>
      <c r="C399" s="13" t="s">
        <v>16176</v>
      </c>
      <c r="D399" s="14" t="s">
        <v>18520</v>
      </c>
      <c r="E399" s="12">
        <v>2023</v>
      </c>
      <c r="F399" s="12" t="s">
        <v>18521</v>
      </c>
      <c r="G399" s="12">
        <v>11</v>
      </c>
      <c r="H399" s="12" t="s">
        <v>7969</v>
      </c>
      <c r="I399" s="14" t="s">
        <v>18522</v>
      </c>
      <c r="J399" s="14" t="s">
        <v>18523</v>
      </c>
      <c r="K399" s="12" t="s">
        <v>7972</v>
      </c>
      <c r="L399" s="12" t="s">
        <v>18524</v>
      </c>
      <c r="M399" s="12"/>
    </row>
    <row r="400" spans="1:13" ht="22.5" customHeight="1">
      <c r="A400" s="12" t="s">
        <v>18526</v>
      </c>
      <c r="B400" s="12" t="str" cm="1">
        <f t="array" ref="B400">_xlfn.REGEXEXTRACT(J400, "eid=([^&amp;]+)", 2)</f>
        <v>2-s2.0-85187344474</v>
      </c>
      <c r="C400" s="13" t="s">
        <v>16176</v>
      </c>
      <c r="D400" s="14" t="s">
        <v>18527</v>
      </c>
      <c r="E400" s="12">
        <v>2023</v>
      </c>
      <c r="F400" s="12" t="s">
        <v>18528</v>
      </c>
      <c r="G400" s="12" t="s">
        <v>7969</v>
      </c>
      <c r="H400" s="12" t="s">
        <v>7969</v>
      </c>
      <c r="I400" s="14" t="s">
        <v>18529</v>
      </c>
      <c r="J400" s="14" t="s">
        <v>18530</v>
      </c>
      <c r="K400" s="12" t="s">
        <v>7972</v>
      </c>
      <c r="L400" s="12" t="s">
        <v>8102</v>
      </c>
      <c r="M400" s="12" t="s">
        <v>18531</v>
      </c>
    </row>
    <row r="401" spans="1:13" ht="22.5" customHeight="1">
      <c r="A401" s="12" t="s">
        <v>18533</v>
      </c>
      <c r="B401" s="12" t="str" cm="1">
        <f t="array" ref="B401">_xlfn.REGEXEXTRACT(J401, "eid=([^&amp;]+)", 2)</f>
        <v>2-s2.0-85175119635</v>
      </c>
      <c r="C401" s="13" t="s">
        <v>16176</v>
      </c>
      <c r="D401" s="14" t="s">
        <v>18534</v>
      </c>
      <c r="E401" s="12">
        <v>2023</v>
      </c>
      <c r="F401" s="12" t="s">
        <v>18535</v>
      </c>
      <c r="G401" s="12" t="s">
        <v>7969</v>
      </c>
      <c r="H401" s="12" t="s">
        <v>7969</v>
      </c>
      <c r="I401" s="14" t="s">
        <v>18536</v>
      </c>
      <c r="J401" s="14" t="s">
        <v>18537</v>
      </c>
      <c r="K401" s="12" t="s">
        <v>7972</v>
      </c>
      <c r="L401" s="12" t="s">
        <v>8427</v>
      </c>
      <c r="M401" s="12" t="s">
        <v>18538</v>
      </c>
    </row>
    <row r="402" spans="1:13" ht="22.5" customHeight="1">
      <c r="A402" s="12" t="s">
        <v>18540</v>
      </c>
      <c r="B402" s="12" t="str" cm="1">
        <f t="array" ref="B402">_xlfn.REGEXEXTRACT(J402, "eid=([^&amp;]+)", 2)</f>
        <v>2-s2.0-85148029542</v>
      </c>
      <c r="C402" s="13" t="s">
        <v>16176</v>
      </c>
      <c r="D402" s="14" t="s">
        <v>18541</v>
      </c>
      <c r="E402" s="12">
        <v>2023</v>
      </c>
      <c r="F402" s="12" t="s">
        <v>8144</v>
      </c>
      <c r="G402" s="12">
        <v>13</v>
      </c>
      <c r="H402" s="12">
        <v>3</v>
      </c>
      <c r="I402" s="14" t="s">
        <v>18542</v>
      </c>
      <c r="J402" s="14" t="s">
        <v>18543</v>
      </c>
      <c r="K402" s="12" t="s">
        <v>7972</v>
      </c>
      <c r="L402" s="12" t="s">
        <v>9292</v>
      </c>
      <c r="M402" s="12"/>
    </row>
    <row r="403" spans="1:13" ht="22.5" customHeight="1">
      <c r="A403" s="12" t="s">
        <v>18545</v>
      </c>
      <c r="B403" s="12" t="str" cm="1">
        <f t="array" ref="B403">_xlfn.REGEXEXTRACT(J403, "eid=([^&amp;]+)", 2)</f>
        <v>2-s2.0-85149302456</v>
      </c>
      <c r="C403" s="13" t="s">
        <v>16176</v>
      </c>
      <c r="D403" s="14" t="s">
        <v>18546</v>
      </c>
      <c r="E403" s="12">
        <v>2024</v>
      </c>
      <c r="F403" s="12" t="s">
        <v>11985</v>
      </c>
      <c r="G403" s="12">
        <v>64</v>
      </c>
      <c r="H403" s="12">
        <v>1</v>
      </c>
      <c r="I403" s="14" t="s">
        <v>18547</v>
      </c>
      <c r="J403" s="14" t="s">
        <v>18548</v>
      </c>
      <c r="K403" s="12" t="s">
        <v>7972</v>
      </c>
      <c r="L403" s="12" t="s">
        <v>8688</v>
      </c>
      <c r="M403" s="12" t="s">
        <v>18549</v>
      </c>
    </row>
    <row r="404" spans="1:13" ht="22.5" customHeight="1">
      <c r="A404" s="12" t="s">
        <v>18551</v>
      </c>
      <c r="B404" s="12" t="str" cm="1">
        <f t="array" ref="B404">_xlfn.REGEXEXTRACT(J404, "eid=([^&amp;]+)", 2)</f>
        <v>2-s2.0-85148348095</v>
      </c>
      <c r="C404" s="13" t="s">
        <v>16176</v>
      </c>
      <c r="D404" s="14" t="s">
        <v>18552</v>
      </c>
      <c r="E404" s="12">
        <v>2023</v>
      </c>
      <c r="F404" s="12" t="s">
        <v>8043</v>
      </c>
      <c r="G404" s="12">
        <v>82</v>
      </c>
      <c r="H404" s="12">
        <v>18</v>
      </c>
      <c r="I404" s="14" t="s">
        <v>18553</v>
      </c>
      <c r="J404" s="14" t="s">
        <v>18554</v>
      </c>
      <c r="K404" s="12" t="s">
        <v>7972</v>
      </c>
      <c r="L404" s="12" t="s">
        <v>7978</v>
      </c>
      <c r="M404" s="12"/>
    </row>
    <row r="405" spans="1:13" ht="22.5" customHeight="1">
      <c r="A405" s="12" t="s">
        <v>18556</v>
      </c>
      <c r="B405" s="12" t="str" cm="1">
        <f t="array" ref="B405">_xlfn.REGEXEXTRACT(J405, "eid=([^&amp;]+)", 2)</f>
        <v>2-s2.0-85175384587</v>
      </c>
      <c r="C405" s="13" t="s">
        <v>16176</v>
      </c>
      <c r="D405" s="14" t="s">
        <v>18557</v>
      </c>
      <c r="E405" s="12">
        <v>2023</v>
      </c>
      <c r="F405" s="12" t="s">
        <v>18558</v>
      </c>
      <c r="G405" s="12" t="s">
        <v>7969</v>
      </c>
      <c r="H405" s="12" t="s">
        <v>7969</v>
      </c>
      <c r="I405" s="14" t="s">
        <v>18559</v>
      </c>
      <c r="J405" s="14" t="s">
        <v>18560</v>
      </c>
      <c r="K405" s="12" t="s">
        <v>7972</v>
      </c>
      <c r="L405" s="12" t="s">
        <v>8161</v>
      </c>
      <c r="M405" s="12" t="s">
        <v>18561</v>
      </c>
    </row>
    <row r="406" spans="1:13" ht="22.5" customHeight="1">
      <c r="A406" s="12" t="s">
        <v>18563</v>
      </c>
      <c r="B406" s="12" t="str" cm="1">
        <f t="array" ref="B406">_xlfn.REGEXEXTRACT(J406, "eid=([^&amp;]+)", 2)</f>
        <v>2-s2.0-85161488748</v>
      </c>
      <c r="C406" s="13" t="s">
        <v>16176</v>
      </c>
      <c r="D406" s="14" t="s">
        <v>18564</v>
      </c>
      <c r="E406" s="12">
        <v>2023</v>
      </c>
      <c r="F406" s="12" t="s">
        <v>8276</v>
      </c>
      <c r="G406" s="12">
        <v>23</v>
      </c>
      <c r="H406" s="12">
        <v>11</v>
      </c>
      <c r="I406" s="14" t="s">
        <v>18565</v>
      </c>
      <c r="J406" s="14" t="s">
        <v>18566</v>
      </c>
      <c r="K406" s="12" t="s">
        <v>7972</v>
      </c>
      <c r="L406" s="12" t="s">
        <v>9292</v>
      </c>
      <c r="M406" s="12"/>
    </row>
    <row r="407" spans="1:13" ht="22.5" customHeight="1">
      <c r="A407" s="12" t="s">
        <v>18568</v>
      </c>
      <c r="B407" s="12" t="str" cm="1">
        <f t="array" ref="B407">_xlfn.REGEXEXTRACT(J407, "eid=([^&amp;]+)", 2)</f>
        <v>2-s2.0-85160007996</v>
      </c>
      <c r="C407" s="13" t="s">
        <v>16176</v>
      </c>
      <c r="D407" s="14" t="s">
        <v>18569</v>
      </c>
      <c r="E407" s="12">
        <v>2023</v>
      </c>
      <c r="F407" s="12" t="s">
        <v>17510</v>
      </c>
      <c r="G407" s="12">
        <v>171</v>
      </c>
      <c r="H407" s="12" t="s">
        <v>7969</v>
      </c>
      <c r="I407" s="14" t="s">
        <v>18570</v>
      </c>
      <c r="J407" s="14" t="s">
        <v>18571</v>
      </c>
      <c r="K407" s="12" t="s">
        <v>7972</v>
      </c>
      <c r="L407" s="12" t="s">
        <v>7993</v>
      </c>
      <c r="M407" s="12" t="s">
        <v>18572</v>
      </c>
    </row>
    <row r="408" spans="1:13" ht="22.5" customHeight="1">
      <c r="A408" s="12" t="s">
        <v>18574</v>
      </c>
      <c r="B408" s="12" t="str" cm="1">
        <f t="array" ref="B408">_xlfn.REGEXEXTRACT(J408, "eid=([^&amp;]+)", 2)</f>
        <v>2-s2.0-85165934692</v>
      </c>
      <c r="C408" s="13" t="s">
        <v>16176</v>
      </c>
      <c r="D408" s="14" t="s">
        <v>18575</v>
      </c>
      <c r="E408" s="12">
        <v>2024</v>
      </c>
      <c r="F408" s="12" t="s">
        <v>8005</v>
      </c>
      <c r="G408" s="12">
        <v>80</v>
      </c>
      <c r="H408" s="12">
        <v>2</v>
      </c>
      <c r="I408" s="14" t="s">
        <v>18576</v>
      </c>
      <c r="J408" s="14" t="s">
        <v>18577</v>
      </c>
      <c r="K408" s="12" t="s">
        <v>7972</v>
      </c>
      <c r="L408" s="12" t="s">
        <v>7978</v>
      </c>
      <c r="M408" s="12" t="s">
        <v>18578</v>
      </c>
    </row>
    <row r="409" spans="1:13" ht="22.5" customHeight="1">
      <c r="A409" s="12" t="s">
        <v>18580</v>
      </c>
      <c r="B409" s="12" t="str" cm="1">
        <f t="array" ref="B409">_xlfn.REGEXEXTRACT(J409, "eid=([^&amp;]+)", 2)</f>
        <v>2-s2.0-85153502515</v>
      </c>
      <c r="C409" s="13" t="s">
        <v>16176</v>
      </c>
      <c r="D409" s="14" t="s">
        <v>18581</v>
      </c>
      <c r="E409" s="12">
        <v>2023</v>
      </c>
      <c r="F409" s="12" t="s">
        <v>8392</v>
      </c>
      <c r="G409" s="12">
        <v>10</v>
      </c>
      <c r="H409" s="12">
        <v>18</v>
      </c>
      <c r="I409" s="14" t="s">
        <v>18582</v>
      </c>
      <c r="J409" s="14" t="s">
        <v>18583</v>
      </c>
      <c r="K409" s="12" t="s">
        <v>7972</v>
      </c>
      <c r="L409" s="12" t="s">
        <v>8102</v>
      </c>
      <c r="M409" s="12" t="s">
        <v>18584</v>
      </c>
    </row>
    <row r="410" spans="1:13" ht="22.5" customHeight="1">
      <c r="A410" s="12" t="s">
        <v>18586</v>
      </c>
      <c r="B410" s="12" t="str" cm="1">
        <f t="array" ref="B410">_xlfn.REGEXEXTRACT(J410, "eid=([^&amp;]+)", 2)</f>
        <v>2-s2.0-105001320152</v>
      </c>
      <c r="C410" s="13" t="s">
        <v>16176</v>
      </c>
      <c r="D410" s="14" t="s">
        <v>18587</v>
      </c>
      <c r="E410" s="12">
        <v>2024</v>
      </c>
      <c r="F410" s="12" t="s">
        <v>12902</v>
      </c>
      <c r="G410" s="12" t="s">
        <v>7969</v>
      </c>
      <c r="H410" s="12" t="s">
        <v>7969</v>
      </c>
      <c r="I410" s="14" t="s">
        <v>18588</v>
      </c>
      <c r="J410" s="14" t="s">
        <v>18589</v>
      </c>
      <c r="K410" s="12" t="s">
        <v>7972</v>
      </c>
      <c r="L410" s="12" t="s">
        <v>8078</v>
      </c>
      <c r="M410" s="12" t="s">
        <v>18590</v>
      </c>
    </row>
    <row r="411" spans="1:13" ht="22.5" customHeight="1">
      <c r="A411" s="12" t="s">
        <v>18592</v>
      </c>
      <c r="B411" s="12" t="str" cm="1">
        <f t="array" ref="B411">_xlfn.REGEXEXTRACT(J411, "eid=([^&amp;]+)", 2)</f>
        <v>2-s2.0-85139911245</v>
      </c>
      <c r="C411" s="13" t="s">
        <v>16176</v>
      </c>
      <c r="D411" s="14" t="s">
        <v>18593</v>
      </c>
      <c r="E411" s="12">
        <v>2024</v>
      </c>
      <c r="F411" s="12" t="s">
        <v>18594</v>
      </c>
      <c r="G411" s="12">
        <v>33</v>
      </c>
      <c r="H411" s="12">
        <v>1</v>
      </c>
      <c r="I411" s="14" t="s">
        <v>18595</v>
      </c>
      <c r="J411" s="14" t="s">
        <v>18596</v>
      </c>
      <c r="K411" s="12" t="s">
        <v>7972</v>
      </c>
      <c r="L411" s="12" t="s">
        <v>8688</v>
      </c>
      <c r="M411" s="12" t="s">
        <v>18597</v>
      </c>
    </row>
    <row r="412" spans="1:13" ht="22.5" customHeight="1">
      <c r="A412" s="12" t="s">
        <v>18599</v>
      </c>
      <c r="B412" s="12" t="str" cm="1">
        <f t="array" ref="B412">_xlfn.REGEXEXTRACT(J412, "eid=([^&amp;]+)", 2)</f>
        <v>2-s2.0-85150885049</v>
      </c>
      <c r="C412" s="13" t="s">
        <v>16176</v>
      </c>
      <c r="D412" s="14" t="s">
        <v>18600</v>
      </c>
      <c r="E412" s="12">
        <v>2023</v>
      </c>
      <c r="F412" s="12" t="s">
        <v>9340</v>
      </c>
      <c r="G412" s="12">
        <v>129</v>
      </c>
      <c r="H412" s="12">
        <v>4</v>
      </c>
      <c r="I412" s="14" t="s">
        <v>18601</v>
      </c>
      <c r="J412" s="14" t="s">
        <v>18602</v>
      </c>
      <c r="K412" s="12" t="s">
        <v>7972</v>
      </c>
      <c r="L412" s="12" t="s">
        <v>7978</v>
      </c>
      <c r="M412" s="12" t="s">
        <v>18603</v>
      </c>
    </row>
    <row r="413" spans="1:13" ht="22.5" customHeight="1">
      <c r="A413" s="12" t="s">
        <v>18605</v>
      </c>
      <c r="B413" s="12" t="str" cm="1">
        <f t="array" ref="B413">_xlfn.REGEXEXTRACT(J413, "eid=([^&amp;]+)", 2)</f>
        <v>2-s2.0-85135765727</v>
      </c>
      <c r="C413" s="13" t="s">
        <v>16176</v>
      </c>
      <c r="D413" s="14" t="s">
        <v>18606</v>
      </c>
      <c r="E413" s="12">
        <v>2023</v>
      </c>
      <c r="F413" s="12" t="s">
        <v>18607</v>
      </c>
      <c r="G413" s="12">
        <v>72</v>
      </c>
      <c r="H413" s="12">
        <v>2</v>
      </c>
      <c r="I413" s="14" t="s">
        <v>18608</v>
      </c>
      <c r="J413" s="14" t="s">
        <v>18609</v>
      </c>
      <c r="K413" s="12" t="s">
        <v>7972</v>
      </c>
      <c r="L413" s="12" t="s">
        <v>8102</v>
      </c>
      <c r="M413" s="12" t="s">
        <v>18610</v>
      </c>
    </row>
    <row r="414" spans="1:13" ht="22.5" customHeight="1">
      <c r="A414" s="12" t="s">
        <v>18612</v>
      </c>
      <c r="B414" s="12" t="str" cm="1">
        <f t="array" ref="B414">_xlfn.REGEXEXTRACT(J414, "eid=([^&amp;]+)", 2)</f>
        <v>2-s2.0-85135454250</v>
      </c>
      <c r="C414" s="13" t="s">
        <v>16176</v>
      </c>
      <c r="D414" s="14" t="s">
        <v>18613</v>
      </c>
      <c r="E414" s="12">
        <v>2023</v>
      </c>
      <c r="F414" s="12" t="s">
        <v>17416</v>
      </c>
      <c r="G414" s="12">
        <v>34</v>
      </c>
      <c r="H414" s="12">
        <v>11</v>
      </c>
      <c r="I414" s="14" t="s">
        <v>18614</v>
      </c>
      <c r="J414" s="14" t="s">
        <v>18615</v>
      </c>
      <c r="K414" s="12" t="s">
        <v>7972</v>
      </c>
      <c r="L414" s="12" t="s">
        <v>8134</v>
      </c>
      <c r="M414" s="12"/>
    </row>
    <row r="415" spans="1:13" ht="22.5" customHeight="1">
      <c r="A415" s="12" t="s">
        <v>18617</v>
      </c>
      <c r="B415" s="12" t="str" cm="1">
        <f t="array" ref="B415">_xlfn.REGEXEXTRACT(J415, "eid=([^&amp;]+)", 2)</f>
        <v>2-s2.0-85199573309</v>
      </c>
      <c r="C415" s="13" t="s">
        <v>16176</v>
      </c>
      <c r="D415" s="14" t="s">
        <v>18618</v>
      </c>
      <c r="E415" s="12">
        <v>2023</v>
      </c>
      <c r="F415" s="12" t="s">
        <v>18619</v>
      </c>
      <c r="G415" s="12" t="s">
        <v>7969</v>
      </c>
      <c r="H415" s="12" t="s">
        <v>7969</v>
      </c>
      <c r="I415" s="14" t="s">
        <v>18620</v>
      </c>
      <c r="J415" s="14" t="s">
        <v>18621</v>
      </c>
      <c r="K415" s="12" t="s">
        <v>7972</v>
      </c>
      <c r="L415" s="12" t="s">
        <v>8102</v>
      </c>
      <c r="M415" s="12" t="s">
        <v>18622</v>
      </c>
    </row>
    <row r="416" spans="1:13" ht="22.5" customHeight="1">
      <c r="A416" s="12" t="s">
        <v>18624</v>
      </c>
      <c r="B416" s="12" t="str" cm="1">
        <f t="array" ref="B416">_xlfn.REGEXEXTRACT(J416, "eid=([^&amp;]+)", 2)</f>
        <v>2-s2.0-85146689881</v>
      </c>
      <c r="C416" s="13" t="s">
        <v>16176</v>
      </c>
      <c r="D416" s="14" t="s">
        <v>18625</v>
      </c>
      <c r="E416" s="12">
        <v>2023</v>
      </c>
      <c r="F416" s="12" t="s">
        <v>18626</v>
      </c>
      <c r="G416" s="12">
        <v>68</v>
      </c>
      <c r="H416" s="12" t="s">
        <v>7969</v>
      </c>
      <c r="I416" s="14" t="s">
        <v>18627</v>
      </c>
      <c r="J416" s="14" t="s">
        <v>18628</v>
      </c>
      <c r="K416" s="12" t="s">
        <v>7972</v>
      </c>
      <c r="L416" s="12" t="s">
        <v>7993</v>
      </c>
      <c r="M416" s="12"/>
    </row>
    <row r="417" spans="1:13" ht="22.5" customHeight="1">
      <c r="A417" s="12" t="s">
        <v>18630</v>
      </c>
      <c r="B417" s="12" t="str" cm="1">
        <f t="array" ref="B417">_xlfn.REGEXEXTRACT(J417, "eid=([^&amp;]+)", 2)</f>
        <v>2-s2.0-85159966238</v>
      </c>
      <c r="C417" s="13" t="s">
        <v>16176</v>
      </c>
      <c r="D417" s="14" t="s">
        <v>18631</v>
      </c>
      <c r="E417" s="12">
        <v>2023</v>
      </c>
      <c r="F417" s="12" t="s">
        <v>8038</v>
      </c>
      <c r="G417" s="12">
        <v>15</v>
      </c>
      <c r="H417" s="12">
        <v>5</v>
      </c>
      <c r="I417" s="14" t="s">
        <v>18632</v>
      </c>
      <c r="J417" s="14" t="s">
        <v>18633</v>
      </c>
      <c r="K417" s="12" t="s">
        <v>7972</v>
      </c>
      <c r="L417" s="12" t="s">
        <v>9292</v>
      </c>
      <c r="M417" s="12"/>
    </row>
    <row r="418" spans="1:13" ht="22.5" customHeight="1">
      <c r="A418" s="12" t="s">
        <v>18635</v>
      </c>
      <c r="B418" s="12" t="str" cm="1">
        <f t="array" ref="B418">_xlfn.REGEXEXTRACT(J418, "eid=([^&amp;]+)", 2)</f>
        <v>2-s2.0-85149167635</v>
      </c>
      <c r="C418" s="13" t="s">
        <v>16176</v>
      </c>
      <c r="D418" s="14" t="s">
        <v>18636</v>
      </c>
      <c r="E418" s="12">
        <v>2023</v>
      </c>
      <c r="F418" s="12" t="s">
        <v>8276</v>
      </c>
      <c r="G418" s="12">
        <v>23</v>
      </c>
      <c r="H418" s="12">
        <v>4</v>
      </c>
      <c r="I418" s="14" t="s">
        <v>18637</v>
      </c>
      <c r="J418" s="14" t="s">
        <v>18638</v>
      </c>
      <c r="K418" s="12" t="s">
        <v>7972</v>
      </c>
      <c r="L418" s="12" t="s">
        <v>9292</v>
      </c>
      <c r="M418" s="12"/>
    </row>
    <row r="419" spans="1:13" ht="22.5" customHeight="1">
      <c r="A419" s="12" t="s">
        <v>18640</v>
      </c>
      <c r="B419" s="12" t="str" cm="1">
        <f t="array" ref="B419">_xlfn.REGEXEXTRACT(J419, "eid=([^&amp;]+)", 2)</f>
        <v>2-s2.0-85150969826</v>
      </c>
      <c r="C419" s="13" t="s">
        <v>16176</v>
      </c>
      <c r="D419" s="14" t="s">
        <v>18641</v>
      </c>
      <c r="E419" s="12">
        <v>2023</v>
      </c>
      <c r="F419" s="12" t="s">
        <v>18642</v>
      </c>
      <c r="G419" s="12">
        <v>13</v>
      </c>
      <c r="H419" s="12">
        <v>1</v>
      </c>
      <c r="I419" s="14" t="s">
        <v>18643</v>
      </c>
      <c r="J419" s="14" t="s">
        <v>18644</v>
      </c>
      <c r="K419" s="12" t="s">
        <v>7972</v>
      </c>
      <c r="L419" s="12" t="s">
        <v>9292</v>
      </c>
      <c r="M419" s="12"/>
    </row>
    <row r="420" spans="1:13" ht="22.5" customHeight="1">
      <c r="A420" s="12" t="s">
        <v>18646</v>
      </c>
      <c r="B420" s="12" t="str" cm="1">
        <f t="array" ref="B420">_xlfn.REGEXEXTRACT(J420, "eid=([^&amp;]+)", 2)</f>
        <v>2-s2.0-85187320797</v>
      </c>
      <c r="C420" s="13" t="s">
        <v>16176</v>
      </c>
      <c r="D420" s="14" t="s">
        <v>18647</v>
      </c>
      <c r="E420" s="12">
        <v>2023</v>
      </c>
      <c r="F420" s="12" t="s">
        <v>18648</v>
      </c>
      <c r="G420" s="12" t="s">
        <v>7969</v>
      </c>
      <c r="H420" s="12" t="s">
        <v>7969</v>
      </c>
      <c r="I420" s="14" t="s">
        <v>18649</v>
      </c>
      <c r="J420" s="14" t="s">
        <v>18650</v>
      </c>
      <c r="K420" s="12" t="s">
        <v>7972</v>
      </c>
      <c r="L420" s="12" t="s">
        <v>8102</v>
      </c>
      <c r="M420" s="12" t="s">
        <v>18651</v>
      </c>
    </row>
    <row r="421" spans="1:13" ht="22.5" customHeight="1">
      <c r="A421" s="12" t="s">
        <v>18653</v>
      </c>
      <c r="B421" s="12" t="str" cm="1">
        <f t="array" ref="B421">_xlfn.REGEXEXTRACT(J421, "eid=([^&amp;]+)", 2)</f>
        <v>2-s2.0-85147518905</v>
      </c>
      <c r="C421" s="13" t="s">
        <v>16176</v>
      </c>
      <c r="D421" s="14" t="s">
        <v>18654</v>
      </c>
      <c r="E421" s="12">
        <v>2023</v>
      </c>
      <c r="F421" s="12" t="s">
        <v>8335</v>
      </c>
      <c r="G421" s="12">
        <v>17</v>
      </c>
      <c r="H421" s="12">
        <v>1</v>
      </c>
      <c r="I421" s="14" t="s">
        <v>18655</v>
      </c>
      <c r="J421" s="14" t="s">
        <v>18656</v>
      </c>
      <c r="K421" s="12" t="s">
        <v>7972</v>
      </c>
      <c r="L421" s="12" t="s">
        <v>8338</v>
      </c>
      <c r="M421" s="12"/>
    </row>
    <row r="422" spans="1:13" ht="22.5" customHeight="1">
      <c r="A422" s="12" t="s">
        <v>18658</v>
      </c>
      <c r="B422" s="12" t="str" cm="1">
        <f t="array" ref="B422">_xlfn.REGEXEXTRACT(J422, "eid=([^&amp;]+)", 2)</f>
        <v>2-s2.0-85162705331</v>
      </c>
      <c r="C422" s="13" t="s">
        <v>16176</v>
      </c>
      <c r="D422" s="14" t="s">
        <v>18659</v>
      </c>
      <c r="E422" s="12">
        <v>2023</v>
      </c>
      <c r="F422" s="12" t="s">
        <v>16994</v>
      </c>
      <c r="G422" s="12">
        <v>10</v>
      </c>
      <c r="H422" s="12">
        <v>5</v>
      </c>
      <c r="I422" s="14" t="s">
        <v>18660</v>
      </c>
      <c r="J422" s="14" t="s">
        <v>18661</v>
      </c>
      <c r="K422" s="12" t="s">
        <v>7972</v>
      </c>
      <c r="L422" s="12" t="s">
        <v>8078</v>
      </c>
      <c r="M422" s="12" t="s">
        <v>18662</v>
      </c>
    </row>
    <row r="423" spans="1:13" ht="22.5" customHeight="1">
      <c r="A423" s="12" t="s">
        <v>18664</v>
      </c>
      <c r="B423" s="12" t="str" cm="1">
        <f t="array" ref="B423">_xlfn.REGEXEXTRACT(J423, "eid=([^&amp;]+)", 2)</f>
        <v>2-s2.0-85163435425</v>
      </c>
      <c r="C423" s="13" t="s">
        <v>16176</v>
      </c>
      <c r="D423" s="14" t="s">
        <v>18665</v>
      </c>
      <c r="E423" s="12">
        <v>2023</v>
      </c>
      <c r="F423" s="12" t="s">
        <v>18666</v>
      </c>
      <c r="G423" s="12">
        <v>31</v>
      </c>
      <c r="H423" s="12">
        <v>2</v>
      </c>
      <c r="I423" s="14" t="s">
        <v>18667</v>
      </c>
      <c r="J423" s="14" t="s">
        <v>18668</v>
      </c>
      <c r="K423" s="12" t="s">
        <v>7972</v>
      </c>
      <c r="L423" s="12" t="s">
        <v>17822</v>
      </c>
      <c r="M423" s="12"/>
    </row>
    <row r="424" spans="1:13" ht="22.5" customHeight="1">
      <c r="A424" s="12" t="s">
        <v>18670</v>
      </c>
      <c r="B424" s="12" t="str" cm="1">
        <f t="array" ref="B424">_xlfn.REGEXEXTRACT(J424, "eid=([^&amp;]+)", 2)</f>
        <v>2-s2.0-85147803942</v>
      </c>
      <c r="C424" s="13" t="s">
        <v>16176</v>
      </c>
      <c r="D424" s="14" t="s">
        <v>18671</v>
      </c>
      <c r="E424" s="12">
        <v>2023</v>
      </c>
      <c r="F424" s="12" t="s">
        <v>8009</v>
      </c>
      <c r="G424" s="12">
        <v>12</v>
      </c>
      <c r="H424" s="12">
        <v>3</v>
      </c>
      <c r="I424" s="14" t="s">
        <v>18672</v>
      </c>
      <c r="J424" s="14" t="s">
        <v>18673</v>
      </c>
      <c r="K424" s="12" t="s">
        <v>7972</v>
      </c>
      <c r="L424" s="12" t="s">
        <v>9292</v>
      </c>
      <c r="M424" s="12"/>
    </row>
    <row r="425" spans="1:13" ht="22.5" customHeight="1">
      <c r="A425" s="12" t="s">
        <v>18675</v>
      </c>
      <c r="B425" s="12" t="str" cm="1">
        <f t="array" ref="B425">_xlfn.REGEXEXTRACT(J425, "eid=([^&amp;]+)", 2)</f>
        <v>2-s2.0-85191429952</v>
      </c>
      <c r="C425" s="13" t="s">
        <v>16176</v>
      </c>
      <c r="D425" s="14" t="s">
        <v>18676</v>
      </c>
      <c r="E425" s="12">
        <v>2023</v>
      </c>
      <c r="F425" s="12" t="s">
        <v>9853</v>
      </c>
      <c r="G425" s="12" t="s">
        <v>7969</v>
      </c>
      <c r="H425" s="12" t="s">
        <v>7969</v>
      </c>
      <c r="I425" s="14" t="s">
        <v>18677</v>
      </c>
      <c r="J425" s="14" t="s">
        <v>18678</v>
      </c>
      <c r="K425" s="12" t="s">
        <v>7972</v>
      </c>
      <c r="L425" s="12" t="s">
        <v>8102</v>
      </c>
      <c r="M425" s="12" t="s">
        <v>18679</v>
      </c>
    </row>
    <row r="426" spans="1:13" ht="22.5" customHeight="1">
      <c r="A426" s="12" t="s">
        <v>18681</v>
      </c>
      <c r="B426" s="12" t="str" cm="1">
        <f t="array" ref="B426">_xlfn.REGEXEXTRACT(J426, "eid=([^&amp;]+)", 2)</f>
        <v>2-s2.0-105001669558</v>
      </c>
      <c r="C426" s="13" t="s">
        <v>16176</v>
      </c>
      <c r="D426" s="14" t="s">
        <v>18682</v>
      </c>
      <c r="E426" s="12">
        <v>2024</v>
      </c>
      <c r="F426" s="12" t="s">
        <v>18683</v>
      </c>
      <c r="G426" s="12" t="s">
        <v>7969</v>
      </c>
      <c r="H426" s="12" t="s">
        <v>7969</v>
      </c>
      <c r="I426" s="14" t="s">
        <v>18684</v>
      </c>
      <c r="J426" s="14" t="s">
        <v>18685</v>
      </c>
      <c r="K426" s="12" t="s">
        <v>7972</v>
      </c>
      <c r="L426" s="12" t="s">
        <v>8102</v>
      </c>
      <c r="M426" s="12" t="s">
        <v>18686</v>
      </c>
    </row>
    <row r="427" spans="1:13" ht="22.5" customHeight="1">
      <c r="A427" s="12" t="s">
        <v>18688</v>
      </c>
      <c r="B427" s="12" t="str" cm="1">
        <f t="array" ref="B427">_xlfn.REGEXEXTRACT(J427, "eid=([^&amp;]+)", 2)</f>
        <v>2-s2.0-105001057084</v>
      </c>
      <c r="C427" s="13" t="s">
        <v>16176</v>
      </c>
      <c r="D427" s="14" t="s">
        <v>18689</v>
      </c>
      <c r="E427" s="12">
        <v>2024</v>
      </c>
      <c r="F427" s="12" t="s">
        <v>13167</v>
      </c>
      <c r="G427" s="12">
        <v>22</v>
      </c>
      <c r="H427" s="12">
        <v>4</v>
      </c>
      <c r="I427" s="14" t="s">
        <v>18690</v>
      </c>
      <c r="J427" s="14" t="s">
        <v>18691</v>
      </c>
      <c r="K427" s="12" t="s">
        <v>7972</v>
      </c>
      <c r="L427" s="12" t="s">
        <v>13170</v>
      </c>
      <c r="M427" s="12" t="s">
        <v>18692</v>
      </c>
    </row>
    <row r="428" spans="1:13" ht="22.5" customHeight="1">
      <c r="A428" s="12" t="s">
        <v>18694</v>
      </c>
      <c r="B428" s="12" t="str" cm="1">
        <f t="array" ref="B428">_xlfn.REGEXEXTRACT(J428, "eid=([^&amp;]+)", 2)</f>
        <v>2-s2.0-85197311737</v>
      </c>
      <c r="C428" s="13" t="s">
        <v>16176</v>
      </c>
      <c r="D428" s="14" t="s">
        <v>18695</v>
      </c>
      <c r="E428" s="12">
        <v>2023</v>
      </c>
      <c r="F428" s="12" t="s">
        <v>18696</v>
      </c>
      <c r="G428" s="12" t="s">
        <v>7969</v>
      </c>
      <c r="H428" s="12" t="s">
        <v>7969</v>
      </c>
      <c r="I428" s="14" t="s">
        <v>18697</v>
      </c>
      <c r="J428" s="14" t="s">
        <v>18698</v>
      </c>
      <c r="K428" s="12" t="s">
        <v>7972</v>
      </c>
      <c r="L428" s="12" t="s">
        <v>8102</v>
      </c>
      <c r="M428" s="12" t="s">
        <v>18699</v>
      </c>
    </row>
    <row r="429" spans="1:13" ht="22.5" customHeight="1">
      <c r="A429" s="12" t="s">
        <v>18701</v>
      </c>
      <c r="B429" s="12" t="str" cm="1">
        <f t="array" ref="B429">_xlfn.REGEXEXTRACT(J429, "eid=([^&amp;]+)", 2)</f>
        <v>2-s2.0-85151619562</v>
      </c>
      <c r="C429" s="13" t="s">
        <v>16176</v>
      </c>
      <c r="D429" s="14" t="s">
        <v>18702</v>
      </c>
      <c r="E429" s="12">
        <v>2023</v>
      </c>
      <c r="F429" s="12" t="s">
        <v>16035</v>
      </c>
      <c r="G429" s="12">
        <v>215</v>
      </c>
      <c r="H429" s="12" t="s">
        <v>7969</v>
      </c>
      <c r="I429" s="14" t="s">
        <v>18703</v>
      </c>
      <c r="J429" s="14" t="s">
        <v>18704</v>
      </c>
      <c r="K429" s="12" t="s">
        <v>7972</v>
      </c>
      <c r="L429" s="12" t="s">
        <v>16038</v>
      </c>
      <c r="M429" s="12"/>
    </row>
    <row r="430" spans="1:13" ht="22.5" customHeight="1">
      <c r="A430" s="12" t="s">
        <v>18706</v>
      </c>
      <c r="B430" s="12" t="str" cm="1">
        <f t="array" ref="B430">_xlfn.REGEXEXTRACT(J430, "eid=([^&amp;]+)", 2)</f>
        <v>2-s2.0-85186418962</v>
      </c>
      <c r="C430" s="13" t="s">
        <v>16176</v>
      </c>
      <c r="D430" s="14" t="s">
        <v>18707</v>
      </c>
      <c r="E430" s="12">
        <v>2023</v>
      </c>
      <c r="F430" s="12" t="s">
        <v>18708</v>
      </c>
      <c r="G430" s="12">
        <v>59</v>
      </c>
      <c r="H430" s="12">
        <v>1</v>
      </c>
      <c r="I430" s="14" t="s">
        <v>18709</v>
      </c>
      <c r="J430" s="14" t="s">
        <v>18710</v>
      </c>
      <c r="K430" s="12" t="s">
        <v>7972</v>
      </c>
      <c r="L430" s="12" t="s">
        <v>8012</v>
      </c>
      <c r="M430" s="12"/>
    </row>
    <row r="431" spans="1:13" ht="22.5" customHeight="1">
      <c r="A431" s="12" t="s">
        <v>18712</v>
      </c>
      <c r="B431" s="12" t="str" cm="1">
        <f t="array" ref="B431">_xlfn.REGEXEXTRACT(J431, "eid=([^&amp;]+)", 2)</f>
        <v>2-s2.0-85170370704</v>
      </c>
      <c r="C431" s="13" t="s">
        <v>16176</v>
      </c>
      <c r="D431" s="14" t="s">
        <v>18713</v>
      </c>
      <c r="E431" s="12">
        <v>2023</v>
      </c>
      <c r="F431" s="12" t="s">
        <v>10</v>
      </c>
      <c r="G431" s="12">
        <v>7</v>
      </c>
      <c r="H431" s="12">
        <v>3</v>
      </c>
      <c r="I431" s="14" t="s">
        <v>17443</v>
      </c>
      <c r="J431" s="14" t="s">
        <v>18714</v>
      </c>
      <c r="K431" s="12" t="s">
        <v>7972</v>
      </c>
      <c r="L431" s="12" t="s">
        <v>8012</v>
      </c>
      <c r="M431" s="12"/>
    </row>
    <row r="432" spans="1:13" ht="22.5" customHeight="1">
      <c r="A432" s="12" t="s">
        <v>18715</v>
      </c>
      <c r="B432" s="12" t="e" cm="1" vm="1">
        <f t="array" ref="B432">_xlfn.REGEXEXTRACT(J432, "eid=([^&amp;]+)", 2)</f>
        <v>#N/A</v>
      </c>
      <c r="C432" s="13" t="s">
        <v>16176</v>
      </c>
      <c r="D432" s="14" t="s">
        <v>18716</v>
      </c>
      <c r="E432" s="12"/>
      <c r="F432" s="12"/>
      <c r="G432" s="12"/>
      <c r="H432" s="12"/>
      <c r="I432" s="14"/>
      <c r="J432" s="14"/>
      <c r="K432" s="12"/>
      <c r="L432" s="12"/>
      <c r="M432" s="12"/>
    </row>
    <row r="433" spans="1:13" ht="22.5" customHeight="1">
      <c r="A433" s="12" t="s">
        <v>18717</v>
      </c>
      <c r="B433" s="12" t="str" cm="1">
        <f t="array" ref="B433">_xlfn.REGEXEXTRACT(J433, "eid=([^&amp;]+)", 2)</f>
        <v>2-s2.0-85177620863</v>
      </c>
      <c r="C433" s="13" t="s">
        <v>16176</v>
      </c>
      <c r="D433" s="14" t="s">
        <v>2377</v>
      </c>
      <c r="E433" s="12">
        <v>2023</v>
      </c>
      <c r="F433" s="12" t="s">
        <v>8328</v>
      </c>
      <c r="G433" s="12" t="s">
        <v>7969</v>
      </c>
      <c r="H433" s="12" t="s">
        <v>7969</v>
      </c>
      <c r="I433" s="14" t="s">
        <v>18718</v>
      </c>
      <c r="J433" s="14" t="s">
        <v>18719</v>
      </c>
      <c r="K433" s="12" t="s">
        <v>7972</v>
      </c>
      <c r="L433" s="12" t="s">
        <v>8324</v>
      </c>
      <c r="M433" s="12" t="s">
        <v>2376</v>
      </c>
    </row>
    <row r="434" spans="1:13" ht="22.5" customHeight="1">
      <c r="A434" s="12" t="s">
        <v>18721</v>
      </c>
      <c r="B434" s="12" t="str" cm="1">
        <f t="array" ref="B434">_xlfn.REGEXEXTRACT(J434, "eid=([^&amp;]+)", 2)</f>
        <v>2-s2.0-85164574130</v>
      </c>
      <c r="C434" s="13" t="s">
        <v>16176</v>
      </c>
      <c r="D434" s="14" t="s">
        <v>18722</v>
      </c>
      <c r="E434" s="12">
        <v>2023</v>
      </c>
      <c r="F434" s="12" t="s">
        <v>18521</v>
      </c>
      <c r="G434" s="12">
        <v>11</v>
      </c>
      <c r="H434" s="12">
        <v>5</v>
      </c>
      <c r="I434" s="14" t="s">
        <v>18723</v>
      </c>
      <c r="J434" s="14" t="s">
        <v>18724</v>
      </c>
      <c r="K434" s="12" t="s">
        <v>7972</v>
      </c>
      <c r="L434" s="12" t="s">
        <v>18524</v>
      </c>
      <c r="M434" s="12"/>
    </row>
    <row r="435" spans="1:13" ht="22.5" customHeight="1">
      <c r="A435" s="12" t="s">
        <v>18726</v>
      </c>
      <c r="B435" s="12" t="str" cm="1">
        <f t="array" ref="B435">_xlfn.REGEXEXTRACT(J435, "eid=([^&amp;]+)", 2)</f>
        <v>2-s2.0-85161021095</v>
      </c>
      <c r="C435" s="13" t="s">
        <v>16176</v>
      </c>
      <c r="D435" s="14" t="s">
        <v>18727</v>
      </c>
      <c r="E435" s="12">
        <v>2023</v>
      </c>
      <c r="F435" s="12" t="s">
        <v>18728</v>
      </c>
      <c r="G435" s="12">
        <v>17</v>
      </c>
      <c r="H435" s="12">
        <v>4</v>
      </c>
      <c r="I435" s="14" t="s">
        <v>18729</v>
      </c>
      <c r="J435" s="14" t="s">
        <v>18730</v>
      </c>
      <c r="K435" s="12" t="s">
        <v>7972</v>
      </c>
      <c r="L435" s="12" t="s">
        <v>8102</v>
      </c>
      <c r="M435" s="12" t="s">
        <v>18731</v>
      </c>
    </row>
    <row r="436" spans="1:13" ht="22.5" customHeight="1">
      <c r="A436" s="12" t="s">
        <v>18733</v>
      </c>
      <c r="B436" s="12" t="str" cm="1">
        <f t="array" ref="B436">_xlfn.REGEXEXTRACT(J436, "eid=([^&amp;]+)", 2)</f>
        <v>2-s2.0-85128647745</v>
      </c>
      <c r="C436" s="13" t="s">
        <v>16176</v>
      </c>
      <c r="D436" s="14" t="s">
        <v>18734</v>
      </c>
      <c r="E436" s="12">
        <v>2023</v>
      </c>
      <c r="F436" s="12" t="s">
        <v>17416</v>
      </c>
      <c r="G436" s="12">
        <v>34</v>
      </c>
      <c r="H436" s="12">
        <v>11</v>
      </c>
      <c r="I436" s="14" t="s">
        <v>18735</v>
      </c>
      <c r="J436" s="14" t="s">
        <v>18736</v>
      </c>
      <c r="K436" s="12" t="s">
        <v>7972</v>
      </c>
      <c r="L436" s="12" t="s">
        <v>8134</v>
      </c>
      <c r="M436" s="12" t="s">
        <v>18737</v>
      </c>
    </row>
    <row r="437" spans="1:13" ht="22.5" customHeight="1">
      <c r="A437" s="12" t="s">
        <v>18739</v>
      </c>
      <c r="B437" s="12" t="str" cm="1">
        <f t="array" ref="B437">_xlfn.REGEXEXTRACT(J437, "eid=([^&amp;]+)", 2)</f>
        <v>2-s2.0-85198588390</v>
      </c>
      <c r="C437" s="13" t="s">
        <v>16176</v>
      </c>
      <c r="D437" s="14" t="s">
        <v>18740</v>
      </c>
      <c r="E437" s="12">
        <v>2023</v>
      </c>
      <c r="F437" s="12" t="s">
        <v>18741</v>
      </c>
      <c r="G437" s="12" t="s">
        <v>7969</v>
      </c>
      <c r="H437" s="12" t="s">
        <v>7969</v>
      </c>
      <c r="I437" s="14" t="s">
        <v>18742</v>
      </c>
      <c r="J437" s="14" t="s">
        <v>18743</v>
      </c>
      <c r="K437" s="12" t="s">
        <v>7972</v>
      </c>
      <c r="L437" s="12" t="s">
        <v>8969</v>
      </c>
      <c r="M437" s="12" t="s">
        <v>18744</v>
      </c>
    </row>
    <row r="438" spans="1:13" ht="22.5" customHeight="1">
      <c r="A438" s="12" t="s">
        <v>18746</v>
      </c>
      <c r="B438" s="12" t="str" cm="1">
        <f t="array" ref="B438">_xlfn.REGEXEXTRACT(J438, "eid=([^&amp;]+)", 2)</f>
        <v>2-s2.0-85175111089</v>
      </c>
      <c r="C438" s="13" t="s">
        <v>16176</v>
      </c>
      <c r="D438" s="14" t="s">
        <v>18747</v>
      </c>
      <c r="E438" s="12">
        <v>2023</v>
      </c>
      <c r="F438" s="12" t="s">
        <v>16208</v>
      </c>
      <c r="G438" s="12">
        <v>4</v>
      </c>
      <c r="H438" s="12">
        <v>5</v>
      </c>
      <c r="I438" s="14" t="s">
        <v>18748</v>
      </c>
      <c r="J438" s="14" t="s">
        <v>18749</v>
      </c>
      <c r="K438" s="12" t="s">
        <v>7972</v>
      </c>
      <c r="L438" s="12" t="s">
        <v>7978</v>
      </c>
      <c r="M438" s="12" t="s">
        <v>18750</v>
      </c>
    </row>
    <row r="439" spans="1:13" ht="22.5" customHeight="1">
      <c r="A439" s="12" t="s">
        <v>18752</v>
      </c>
      <c r="B439" s="12" t="str" cm="1">
        <f t="array" ref="B439">_xlfn.REGEXEXTRACT(J439, "eid=([^&amp;]+)", 2)</f>
        <v>2-s2.0-105003643867</v>
      </c>
      <c r="C439" s="13" t="s">
        <v>16176</v>
      </c>
      <c r="D439" s="14" t="s">
        <v>18753</v>
      </c>
      <c r="E439" s="12">
        <v>2024</v>
      </c>
      <c r="F439" s="12" t="s">
        <v>18754</v>
      </c>
      <c r="G439" s="12">
        <v>2024</v>
      </c>
      <c r="H439" s="12">
        <v>35</v>
      </c>
      <c r="I439" s="14" t="s">
        <v>18755</v>
      </c>
      <c r="J439" s="14" t="s">
        <v>18756</v>
      </c>
      <c r="K439" s="12" t="s">
        <v>7972</v>
      </c>
      <c r="L439" s="12" t="s">
        <v>10359</v>
      </c>
      <c r="M439" s="12" t="s">
        <v>18757</v>
      </c>
    </row>
    <row r="440" spans="1:13" ht="22.5" customHeight="1">
      <c r="A440" s="12" t="s">
        <v>18759</v>
      </c>
      <c r="B440" s="12" t="str" cm="1">
        <f t="array" ref="B440">_xlfn.REGEXEXTRACT(J440, "eid=([^&amp;]+)", 2)</f>
        <v>2-s2.0-85179556884</v>
      </c>
      <c r="C440" s="13" t="s">
        <v>16176</v>
      </c>
      <c r="D440" s="14" t="s">
        <v>18760</v>
      </c>
      <c r="E440" s="12">
        <v>2023</v>
      </c>
      <c r="F440" s="12" t="s">
        <v>9282</v>
      </c>
      <c r="G440" s="12">
        <v>45</v>
      </c>
      <c r="H440" s="12">
        <v>6</v>
      </c>
      <c r="I440" s="14" t="s">
        <v>18761</v>
      </c>
      <c r="J440" s="14" t="s">
        <v>18762</v>
      </c>
      <c r="K440" s="12" t="s">
        <v>7972</v>
      </c>
      <c r="L440" s="12" t="s">
        <v>8385</v>
      </c>
      <c r="M440" s="12" t="s">
        <v>18763</v>
      </c>
    </row>
    <row r="441" spans="1:13" ht="22.5" customHeight="1">
      <c r="A441" s="12" t="s">
        <v>18765</v>
      </c>
      <c r="B441" s="12" t="str" cm="1">
        <f t="array" ref="B441">_xlfn.REGEXEXTRACT(J441, "eid=([^&amp;]+)", 2)</f>
        <v>2-s2.0-85182433124</v>
      </c>
      <c r="C441" s="13" t="s">
        <v>16176</v>
      </c>
      <c r="D441" s="14" t="s">
        <v>18766</v>
      </c>
      <c r="E441" s="12">
        <v>2023</v>
      </c>
      <c r="F441" s="12" t="s">
        <v>16208</v>
      </c>
      <c r="G441" s="12">
        <v>4</v>
      </c>
      <c r="H441" s="12">
        <v>6</v>
      </c>
      <c r="I441" s="14" t="s">
        <v>18767</v>
      </c>
      <c r="J441" s="14" t="s">
        <v>18768</v>
      </c>
      <c r="K441" s="12" t="s">
        <v>7972</v>
      </c>
      <c r="L441" s="12" t="s">
        <v>7978</v>
      </c>
      <c r="M441" s="12" t="s">
        <v>18769</v>
      </c>
    </row>
    <row r="442" spans="1:13" ht="22.5" customHeight="1">
      <c r="A442" s="12" t="s">
        <v>18771</v>
      </c>
      <c r="B442" s="12" t="str" cm="1">
        <f t="array" ref="B442">_xlfn.REGEXEXTRACT(J442, "eid=([^&amp;]+)", 2)</f>
        <v>2-s2.0-85150337036</v>
      </c>
      <c r="C442" s="13" t="s">
        <v>16176</v>
      </c>
      <c r="D442" s="14" t="s">
        <v>18772</v>
      </c>
      <c r="E442" s="12">
        <v>2023</v>
      </c>
      <c r="F442" s="12" t="s">
        <v>10454</v>
      </c>
      <c r="G442" s="12">
        <v>3</v>
      </c>
      <c r="H442" s="12">
        <v>1</v>
      </c>
      <c r="I442" s="14" t="s">
        <v>18773</v>
      </c>
      <c r="J442" s="14" t="s">
        <v>18774</v>
      </c>
      <c r="K442" s="12" t="s">
        <v>7972</v>
      </c>
      <c r="L442" s="12" t="s">
        <v>10457</v>
      </c>
      <c r="M442" s="12"/>
    </row>
    <row r="443" spans="1:13" ht="22.5" customHeight="1">
      <c r="A443" s="12" t="s">
        <v>18776</v>
      </c>
      <c r="B443" s="12" t="str" cm="1">
        <f t="array" ref="B443">_xlfn.REGEXEXTRACT(J443, "eid=([^&amp;]+)", 2)</f>
        <v>2-s2.0-85171438885</v>
      </c>
      <c r="C443" s="13" t="s">
        <v>16176</v>
      </c>
      <c r="D443" s="14" t="s">
        <v>18777</v>
      </c>
      <c r="E443" s="12">
        <v>2023</v>
      </c>
      <c r="F443" s="12" t="s">
        <v>8024</v>
      </c>
      <c r="G443" s="12">
        <v>135</v>
      </c>
      <c r="H443" s="12" t="s">
        <v>7969</v>
      </c>
      <c r="I443" s="14" t="s">
        <v>18778</v>
      </c>
      <c r="J443" s="14" t="s">
        <v>18779</v>
      </c>
      <c r="K443" s="12" t="s">
        <v>7972</v>
      </c>
      <c r="L443" s="12" t="s">
        <v>8027</v>
      </c>
      <c r="M443" s="12" t="s">
        <v>18780</v>
      </c>
    </row>
    <row r="444" spans="1:13" ht="22.5" customHeight="1">
      <c r="A444" s="12" t="s">
        <v>18782</v>
      </c>
      <c r="B444" s="12" t="str" cm="1">
        <f t="array" ref="B444">_xlfn.REGEXEXTRACT(J444, "eid=([^&amp;]+)", 2)</f>
        <v>2-s2.0-85149958949</v>
      </c>
      <c r="C444" s="13" t="s">
        <v>16176</v>
      </c>
      <c r="D444" s="14" t="s">
        <v>18783</v>
      </c>
      <c r="E444" s="12">
        <v>2023</v>
      </c>
      <c r="F444" s="12" t="s">
        <v>12218</v>
      </c>
      <c r="G444" s="12">
        <v>143</v>
      </c>
      <c r="H444" s="12" t="s">
        <v>7969</v>
      </c>
      <c r="I444" s="14" t="s">
        <v>18784</v>
      </c>
      <c r="J444" s="14" t="s">
        <v>18785</v>
      </c>
      <c r="K444" s="12" t="s">
        <v>7972</v>
      </c>
      <c r="L444" s="12" t="s">
        <v>7993</v>
      </c>
      <c r="M444" s="12"/>
    </row>
    <row r="445" spans="1:13" ht="22.5" customHeight="1">
      <c r="A445" s="12" t="s">
        <v>18787</v>
      </c>
      <c r="B445" s="12" t="str" cm="1">
        <f t="array" ref="B445">_xlfn.REGEXEXTRACT(J445, "eid=([^&amp;]+)", 2)</f>
        <v>2-s2.0-85188354358</v>
      </c>
      <c r="C445" s="13" t="s">
        <v>16176</v>
      </c>
      <c r="D445" s="14" t="s">
        <v>18788</v>
      </c>
      <c r="E445" s="12">
        <v>2023</v>
      </c>
      <c r="F445" s="12" t="s">
        <v>8328</v>
      </c>
      <c r="G445" s="12" t="s">
        <v>7969</v>
      </c>
      <c r="H445" s="12" t="s">
        <v>7969</v>
      </c>
      <c r="I445" s="14" t="s">
        <v>18789</v>
      </c>
      <c r="J445" s="14" t="s">
        <v>18790</v>
      </c>
      <c r="K445" s="12" t="s">
        <v>7972</v>
      </c>
      <c r="L445" s="12" t="s">
        <v>8324</v>
      </c>
      <c r="M445" s="12" t="s">
        <v>18791</v>
      </c>
    </row>
    <row r="446" spans="1:13" ht="22.5" customHeight="1">
      <c r="A446" s="12" t="s">
        <v>18793</v>
      </c>
      <c r="B446" s="12" t="str" cm="1">
        <f t="array" ref="B446">_xlfn.REGEXEXTRACT(J446, "eid=([^&amp;]+)", 2)</f>
        <v>2-s2.0-85140736811</v>
      </c>
      <c r="C446" s="13" t="s">
        <v>16176</v>
      </c>
      <c r="D446" s="14" t="s">
        <v>18794</v>
      </c>
      <c r="E446" s="12">
        <v>2023</v>
      </c>
      <c r="F446" s="12" t="s">
        <v>12388</v>
      </c>
      <c r="G446" s="12">
        <v>20</v>
      </c>
      <c r="H446" s="12">
        <v>5</v>
      </c>
      <c r="I446" s="14" t="s">
        <v>18795</v>
      </c>
      <c r="J446" s="14" t="s">
        <v>18796</v>
      </c>
      <c r="K446" s="12" t="s">
        <v>7972</v>
      </c>
      <c r="L446" s="12" t="s">
        <v>8102</v>
      </c>
      <c r="M446" s="12" t="s">
        <v>18797</v>
      </c>
    </row>
    <row r="447" spans="1:13" ht="22.5" customHeight="1">
      <c r="A447" s="12" t="s">
        <v>18799</v>
      </c>
      <c r="B447" s="12" t="str" cm="1">
        <f t="array" ref="B447">_xlfn.REGEXEXTRACT(J447, "eid=([^&amp;]+)", 2)</f>
        <v>2-s2.0-85148042688</v>
      </c>
      <c r="C447" s="13" t="s">
        <v>16176</v>
      </c>
      <c r="D447" s="14" t="s">
        <v>18800</v>
      </c>
      <c r="E447" s="12">
        <v>2023</v>
      </c>
      <c r="F447" s="12" t="s">
        <v>11928</v>
      </c>
      <c r="G447" s="12">
        <v>19</v>
      </c>
      <c r="H447" s="12">
        <v>1</v>
      </c>
      <c r="I447" s="14" t="s">
        <v>18801</v>
      </c>
      <c r="J447" s="14" t="s">
        <v>18802</v>
      </c>
      <c r="K447" s="12" t="s">
        <v>7972</v>
      </c>
      <c r="L447" s="12" t="s">
        <v>8324</v>
      </c>
      <c r="M447" s="12" t="s">
        <v>18803</v>
      </c>
    </row>
    <row r="448" spans="1:13" ht="22.5" customHeight="1">
      <c r="A448" s="12" t="s">
        <v>18805</v>
      </c>
      <c r="B448" s="12" t="str" cm="1">
        <f t="array" ref="B448">_xlfn.REGEXEXTRACT(J448, "eid=([^&amp;]+)", 2)</f>
        <v>2-s2.0-85176937450</v>
      </c>
      <c r="C448" s="13" t="s">
        <v>16176</v>
      </c>
      <c r="D448" s="14" t="s">
        <v>18806</v>
      </c>
      <c r="E448" s="12">
        <v>2024</v>
      </c>
      <c r="F448" s="12" t="s">
        <v>12942</v>
      </c>
      <c r="G448" s="12">
        <v>684</v>
      </c>
      <c r="H448" s="12" t="s">
        <v>7969</v>
      </c>
      <c r="I448" s="14" t="s">
        <v>18807</v>
      </c>
      <c r="J448" s="14" t="s">
        <v>18808</v>
      </c>
      <c r="K448" s="12" t="s">
        <v>7972</v>
      </c>
      <c r="L448" s="12" t="s">
        <v>7985</v>
      </c>
      <c r="M448" s="12" t="s">
        <v>18809</v>
      </c>
    </row>
    <row r="449" spans="1:13" ht="22.5" customHeight="1">
      <c r="A449" s="12" t="s">
        <v>18811</v>
      </c>
      <c r="B449" s="12" t="str" cm="1">
        <f t="array" ref="B449">_xlfn.REGEXEXTRACT(J449, "eid=([^&amp;]+)", 2)</f>
        <v>2-s2.0-85162216339</v>
      </c>
      <c r="C449" s="13" t="s">
        <v>16176</v>
      </c>
      <c r="D449" s="14" t="s">
        <v>18812</v>
      </c>
      <c r="E449" s="12">
        <v>2023</v>
      </c>
      <c r="F449" s="12" t="s">
        <v>18813</v>
      </c>
      <c r="G449" s="12">
        <v>49</v>
      </c>
      <c r="H449" s="12" t="s">
        <v>7969</v>
      </c>
      <c r="I449" s="14" t="s">
        <v>18814</v>
      </c>
      <c r="J449" s="14" t="s">
        <v>18815</v>
      </c>
      <c r="K449" s="12" t="s">
        <v>7972</v>
      </c>
      <c r="L449" s="12" t="s">
        <v>18816</v>
      </c>
      <c r="M449" s="12" t="s">
        <v>18817</v>
      </c>
    </row>
    <row r="450" spans="1:13" ht="22.5" customHeight="1">
      <c r="A450" s="12" t="s">
        <v>18819</v>
      </c>
      <c r="B450" s="12" t="str" cm="1">
        <f t="array" ref="B450">_xlfn.REGEXEXTRACT(J450, "eid=([^&amp;]+)", 2)</f>
        <v>2-s2.0-85175388471</v>
      </c>
      <c r="C450" s="13" t="s">
        <v>16176</v>
      </c>
      <c r="D450" s="14" t="s">
        <v>18820</v>
      </c>
      <c r="E450" s="12">
        <v>2023</v>
      </c>
      <c r="F450" s="12" t="s">
        <v>18558</v>
      </c>
      <c r="G450" s="12" t="s">
        <v>7969</v>
      </c>
      <c r="H450" s="12" t="s">
        <v>7969</v>
      </c>
      <c r="I450" s="14" t="s">
        <v>18821</v>
      </c>
      <c r="J450" s="14" t="s">
        <v>18822</v>
      </c>
      <c r="K450" s="12" t="s">
        <v>7972</v>
      </c>
      <c r="L450" s="12" t="s">
        <v>8161</v>
      </c>
      <c r="M450" s="12" t="s">
        <v>18823</v>
      </c>
    </row>
    <row r="451" spans="1:13" ht="22.5" customHeight="1">
      <c r="A451" s="12" t="s">
        <v>18825</v>
      </c>
      <c r="B451" s="12" t="str" cm="1">
        <f t="array" ref="B451">_xlfn.REGEXEXTRACT(J451, "eid=([^&amp;]+)", 2)</f>
        <v>2-s2.0-105002864577</v>
      </c>
      <c r="C451" s="13" t="s">
        <v>16176</v>
      </c>
      <c r="D451" s="14" t="s">
        <v>18826</v>
      </c>
      <c r="E451" s="12">
        <v>2024</v>
      </c>
      <c r="F451" s="12" t="s">
        <v>18827</v>
      </c>
      <c r="G451" s="12" t="s">
        <v>7969</v>
      </c>
      <c r="H451" s="12" t="s">
        <v>7969</v>
      </c>
      <c r="I451" s="14" t="s">
        <v>18828</v>
      </c>
      <c r="J451" s="14" t="s">
        <v>18829</v>
      </c>
      <c r="K451" s="12" t="s">
        <v>7972</v>
      </c>
      <c r="L451" s="12" t="s">
        <v>8102</v>
      </c>
      <c r="M451" s="12" t="s">
        <v>18830</v>
      </c>
    </row>
    <row r="452" spans="1:13" ht="22.5" customHeight="1">
      <c r="A452" s="12" t="s">
        <v>18832</v>
      </c>
      <c r="B452" s="12" t="str" cm="1">
        <f t="array" ref="B452">_xlfn.REGEXEXTRACT(J452, "eid=([^&amp;]+)", 2)</f>
        <v>2-s2.0-85175419625</v>
      </c>
      <c r="C452" s="13" t="s">
        <v>16176</v>
      </c>
      <c r="D452" s="14" t="s">
        <v>18833</v>
      </c>
      <c r="E452" s="12">
        <v>2023</v>
      </c>
      <c r="F452" s="12" t="s">
        <v>18834</v>
      </c>
      <c r="G452" s="12">
        <v>33</v>
      </c>
      <c r="H452" s="12">
        <v>1</v>
      </c>
      <c r="I452" s="14" t="s">
        <v>18835</v>
      </c>
      <c r="J452" s="14" t="s">
        <v>18836</v>
      </c>
      <c r="K452" s="12" t="s">
        <v>7972</v>
      </c>
      <c r="L452" s="12" t="s">
        <v>18837</v>
      </c>
      <c r="M452" s="12"/>
    </row>
    <row r="453" spans="1:13" ht="22.5" customHeight="1">
      <c r="A453" s="12" t="s">
        <v>18839</v>
      </c>
      <c r="B453" s="12" t="str" cm="1">
        <f t="array" ref="B453">_xlfn.REGEXEXTRACT(J453, "eid=([^&amp;]+)", 2)</f>
        <v>2-s2.0-85173641382</v>
      </c>
      <c r="C453" s="13" t="s">
        <v>16176</v>
      </c>
      <c r="D453" s="14" t="s">
        <v>18840</v>
      </c>
      <c r="E453" s="12">
        <v>2023</v>
      </c>
      <c r="F453" s="12" t="s">
        <v>17023</v>
      </c>
      <c r="G453" s="12">
        <v>20</v>
      </c>
      <c r="H453" s="12">
        <v>19</v>
      </c>
      <c r="I453" s="14" t="s">
        <v>18841</v>
      </c>
      <c r="J453" s="14" t="s">
        <v>18842</v>
      </c>
      <c r="K453" s="12" t="s">
        <v>7972</v>
      </c>
      <c r="L453" s="12" t="s">
        <v>8012</v>
      </c>
      <c r="M453" s="12"/>
    </row>
    <row r="454" spans="1:13" ht="22.5" customHeight="1">
      <c r="A454" s="12" t="s">
        <v>18844</v>
      </c>
      <c r="B454" s="12" t="str" cm="1">
        <f t="array" ref="B454">_xlfn.REGEXEXTRACT(J454, "eid=([^&amp;]+)", 2)</f>
        <v>2-s2.0-85186270226</v>
      </c>
      <c r="C454" s="13" t="s">
        <v>16176</v>
      </c>
      <c r="D454" s="14" t="s">
        <v>18845</v>
      </c>
      <c r="E454" s="12">
        <v>2023</v>
      </c>
      <c r="F454" s="12" t="s">
        <v>18846</v>
      </c>
      <c r="G454" s="12" t="s">
        <v>7969</v>
      </c>
      <c r="H454" s="12" t="s">
        <v>7969</v>
      </c>
      <c r="I454" s="14" t="s">
        <v>18847</v>
      </c>
      <c r="J454" s="14" t="s">
        <v>18848</v>
      </c>
      <c r="K454" s="12" t="s">
        <v>7972</v>
      </c>
      <c r="L454" s="12" t="s">
        <v>8102</v>
      </c>
      <c r="M454" s="12" t="s">
        <v>18849</v>
      </c>
    </row>
    <row r="455" spans="1:13" ht="22.5" customHeight="1">
      <c r="A455" s="12" t="s">
        <v>18851</v>
      </c>
      <c r="B455" s="12" t="str" cm="1">
        <f t="array" ref="B455">_xlfn.REGEXEXTRACT(J455, "eid=([^&amp;]+)", 2)</f>
        <v>2-s2.0-85174815070</v>
      </c>
      <c r="C455" s="13" t="s">
        <v>16176</v>
      </c>
      <c r="D455" s="14" t="s">
        <v>18852</v>
      </c>
      <c r="E455" s="12">
        <v>2023</v>
      </c>
      <c r="F455" s="12" t="s">
        <v>8151</v>
      </c>
      <c r="G455" s="12">
        <v>11</v>
      </c>
      <c r="H455" s="12">
        <v>3</v>
      </c>
      <c r="I455" s="14" t="s">
        <v>18853</v>
      </c>
      <c r="J455" s="14" t="s">
        <v>18854</v>
      </c>
      <c r="K455" s="12" t="s">
        <v>7972</v>
      </c>
      <c r="L455" s="12" t="s">
        <v>8154</v>
      </c>
      <c r="M455" s="12" t="s">
        <v>7969</v>
      </c>
    </row>
    <row r="456" spans="1:13" ht="22.5" customHeight="1">
      <c r="A456" s="12" t="s">
        <v>18856</v>
      </c>
      <c r="B456" s="12" t="str" cm="1">
        <f t="array" ref="B456">_xlfn.REGEXEXTRACT(J456, "eid=([^&amp;]+)", 2)</f>
        <v>2-s2.0-85151145599</v>
      </c>
      <c r="C456" s="13" t="s">
        <v>16176</v>
      </c>
      <c r="D456" s="14" t="s">
        <v>18857</v>
      </c>
      <c r="E456" s="12">
        <v>2023</v>
      </c>
      <c r="F456" s="12" t="s">
        <v>16855</v>
      </c>
      <c r="G456" s="12">
        <v>11</v>
      </c>
      <c r="H456" s="12">
        <v>6</v>
      </c>
      <c r="I456" s="14" t="s">
        <v>18858</v>
      </c>
      <c r="J456" s="14" t="s">
        <v>18859</v>
      </c>
      <c r="K456" s="12" t="s">
        <v>7972</v>
      </c>
      <c r="L456" s="12" t="s">
        <v>9292</v>
      </c>
      <c r="M456" s="12"/>
    </row>
    <row r="457" spans="1:13" ht="22.5" customHeight="1">
      <c r="A457" s="12" t="s">
        <v>18860</v>
      </c>
      <c r="B457" s="12" t="e" cm="1" vm="1">
        <f t="array" ref="B457">_xlfn.REGEXEXTRACT(J457, "eid=([^&amp;]+)", 2)</f>
        <v>#N/A</v>
      </c>
      <c r="C457" s="13" t="s">
        <v>16176</v>
      </c>
      <c r="D457" s="14" t="s">
        <v>18861</v>
      </c>
      <c r="E457" s="12"/>
      <c r="F457" s="12"/>
      <c r="G457" s="12"/>
      <c r="H457" s="12"/>
      <c r="I457" s="14"/>
      <c r="J457" s="14"/>
      <c r="K457" s="12"/>
      <c r="L457" s="12"/>
      <c r="M457" s="12"/>
    </row>
    <row r="458" spans="1:13" ht="22.5" customHeight="1">
      <c r="A458" s="12" t="s">
        <v>18863</v>
      </c>
      <c r="B458" s="12" t="str" cm="1">
        <f t="array" ref="B458">_xlfn.REGEXEXTRACT(J458, "eid=([^&amp;]+)", 2)</f>
        <v>2-s2.0-85195171050</v>
      </c>
      <c r="C458" s="13" t="s">
        <v>16176</v>
      </c>
      <c r="D458" s="14" t="s">
        <v>18864</v>
      </c>
      <c r="E458" s="12">
        <v>2023</v>
      </c>
      <c r="F458" s="12" t="s">
        <v>18865</v>
      </c>
      <c r="G458" s="12">
        <v>73</v>
      </c>
      <c r="H458" s="12">
        <v>4</v>
      </c>
      <c r="I458" s="14" t="s">
        <v>18866</v>
      </c>
      <c r="J458" s="14" t="s">
        <v>18867</v>
      </c>
      <c r="K458" s="12" t="s">
        <v>7972</v>
      </c>
      <c r="L458" s="12" t="s">
        <v>9617</v>
      </c>
      <c r="M458" s="12" t="s">
        <v>18868</v>
      </c>
    </row>
    <row r="459" spans="1:13" ht="22.5" customHeight="1">
      <c r="A459" s="12" t="s">
        <v>18870</v>
      </c>
      <c r="B459" s="12" t="str" cm="1">
        <f t="array" ref="B459">_xlfn.REGEXEXTRACT(J459, "eid=([^&amp;]+)", 2)</f>
        <v>2-s2.0-85192375033</v>
      </c>
      <c r="C459" s="13" t="s">
        <v>16176</v>
      </c>
      <c r="D459" s="14" t="s">
        <v>18871</v>
      </c>
      <c r="E459" s="12">
        <v>2023</v>
      </c>
      <c r="F459" s="12" t="s">
        <v>8144</v>
      </c>
      <c r="G459" s="12">
        <v>13</v>
      </c>
      <c r="H459" s="12">
        <v>24</v>
      </c>
      <c r="I459" s="14" t="s">
        <v>18872</v>
      </c>
      <c r="J459" s="14" t="s">
        <v>18873</v>
      </c>
      <c r="K459" s="12" t="s">
        <v>7972</v>
      </c>
      <c r="L459" s="12" t="s">
        <v>8012</v>
      </c>
      <c r="M459" s="12"/>
    </row>
    <row r="460" spans="1:13" ht="22.5" customHeight="1">
      <c r="A460" s="12" t="s">
        <v>18875</v>
      </c>
      <c r="B460" s="12" t="str" cm="1">
        <f t="array" ref="B460">_xlfn.REGEXEXTRACT(J460, "eid=([^&amp;]+)", 2)</f>
        <v>2-s2.0-85149237186</v>
      </c>
      <c r="C460" s="13" t="s">
        <v>16176</v>
      </c>
      <c r="D460" s="14" t="s">
        <v>18876</v>
      </c>
      <c r="E460" s="12">
        <v>2023</v>
      </c>
      <c r="F460" s="12" t="s">
        <v>8009</v>
      </c>
      <c r="G460" s="12">
        <v>12</v>
      </c>
      <c r="H460" s="12">
        <v>4</v>
      </c>
      <c r="I460" s="14" t="s">
        <v>18877</v>
      </c>
      <c r="J460" s="14" t="s">
        <v>18878</v>
      </c>
      <c r="K460" s="12" t="s">
        <v>7972</v>
      </c>
      <c r="L460" s="12" t="s">
        <v>9292</v>
      </c>
      <c r="M460" s="12"/>
    </row>
    <row r="461" spans="1:13" ht="22.5" customHeight="1">
      <c r="A461" s="12" t="s">
        <v>18880</v>
      </c>
      <c r="B461" s="12" t="str" cm="1">
        <f t="array" ref="B461">_xlfn.REGEXEXTRACT(J461, "eid=([^&amp;]+)", 2)</f>
        <v>2-s2.0-85164967806</v>
      </c>
      <c r="C461" s="13" t="s">
        <v>16176</v>
      </c>
      <c r="D461" s="14" t="s">
        <v>18881</v>
      </c>
      <c r="E461" s="12">
        <v>2023</v>
      </c>
      <c r="F461" s="12" t="s">
        <v>8144</v>
      </c>
      <c r="G461" s="12">
        <v>13</v>
      </c>
      <c r="H461" s="12">
        <v>13</v>
      </c>
      <c r="I461" s="14" t="s">
        <v>18882</v>
      </c>
      <c r="J461" s="14" t="s">
        <v>18883</v>
      </c>
      <c r="K461" s="12" t="s">
        <v>7972</v>
      </c>
      <c r="L461" s="12" t="s">
        <v>8012</v>
      </c>
      <c r="M461" s="12"/>
    </row>
    <row r="462" spans="1:13" ht="22.5" customHeight="1">
      <c r="A462" s="12" t="s">
        <v>18885</v>
      </c>
      <c r="B462" s="12" t="str" cm="1">
        <f t="array" ref="B462">_xlfn.REGEXEXTRACT(J462, "eid=([^&amp;]+)", 2)</f>
        <v>2-s2.0-85152795192</v>
      </c>
      <c r="C462" s="13" t="s">
        <v>16176</v>
      </c>
      <c r="D462" s="14" t="s">
        <v>18886</v>
      </c>
      <c r="E462" s="12">
        <v>2023</v>
      </c>
      <c r="F462" s="12" t="s">
        <v>18887</v>
      </c>
      <c r="G462" s="12">
        <v>19</v>
      </c>
      <c r="H462" s="12">
        <v>3</v>
      </c>
      <c r="I462" s="14" t="s">
        <v>18888</v>
      </c>
      <c r="J462" s="14" t="s">
        <v>18889</v>
      </c>
      <c r="K462" s="12" t="s">
        <v>7972</v>
      </c>
      <c r="L462" s="12" t="s">
        <v>8324</v>
      </c>
      <c r="M462" s="12" t="s">
        <v>18890</v>
      </c>
    </row>
    <row r="463" spans="1:13" ht="22.5" customHeight="1">
      <c r="A463" s="12" t="s">
        <v>18892</v>
      </c>
      <c r="B463" s="12" t="str" cm="1">
        <f t="array" ref="B463">_xlfn.REGEXEXTRACT(J463, "eid=([^&amp;]+)", 2)</f>
        <v>2-s2.0-85180381387</v>
      </c>
      <c r="C463" s="13" t="s">
        <v>16176</v>
      </c>
      <c r="D463" s="14" t="s">
        <v>18893</v>
      </c>
      <c r="E463" s="12">
        <v>2023</v>
      </c>
      <c r="F463" s="12" t="s">
        <v>18894</v>
      </c>
      <c r="G463" s="12" t="s">
        <v>7969</v>
      </c>
      <c r="H463" s="12" t="s">
        <v>7969</v>
      </c>
      <c r="I463" s="14" t="s">
        <v>18895</v>
      </c>
      <c r="J463" s="14" t="s">
        <v>18896</v>
      </c>
      <c r="K463" s="12" t="s">
        <v>7972</v>
      </c>
      <c r="L463" s="12" t="s">
        <v>8161</v>
      </c>
      <c r="M463" s="12" t="s">
        <v>18897</v>
      </c>
    </row>
    <row r="464" spans="1:13" ht="22.5" customHeight="1">
      <c r="A464" s="12" t="s">
        <v>18899</v>
      </c>
      <c r="B464" s="12" t="str" cm="1">
        <f t="array" ref="B464">_xlfn.REGEXEXTRACT(J464, "eid=([^&amp;]+)", 2)</f>
        <v>2-s2.0-85152644433</v>
      </c>
      <c r="C464" s="13" t="s">
        <v>16176</v>
      </c>
      <c r="D464" s="14" t="s">
        <v>18900</v>
      </c>
      <c r="E464" s="12">
        <v>2023</v>
      </c>
      <c r="F464" s="12" t="s">
        <v>8516</v>
      </c>
      <c r="G464" s="12">
        <v>15</v>
      </c>
      <c r="H464" s="12">
        <v>7</v>
      </c>
      <c r="I464" s="14" t="s">
        <v>18901</v>
      </c>
      <c r="J464" s="14" t="s">
        <v>18902</v>
      </c>
      <c r="K464" s="12" t="s">
        <v>7972</v>
      </c>
      <c r="L464" s="12" t="s">
        <v>9292</v>
      </c>
      <c r="M464" s="12"/>
    </row>
    <row r="465" spans="1:13" ht="22.5" customHeight="1">
      <c r="A465" s="12" t="s">
        <v>18904</v>
      </c>
      <c r="B465" s="12" t="str" cm="1">
        <f t="array" ref="B465">_xlfn.REGEXEXTRACT(J465, "eid=([^&amp;]+)", 2)</f>
        <v>2-s2.0-85169151300</v>
      </c>
      <c r="C465" s="13" t="s">
        <v>16176</v>
      </c>
      <c r="D465" s="14" t="s">
        <v>18905</v>
      </c>
      <c r="E465" s="12">
        <v>2023</v>
      </c>
      <c r="F465" s="12" t="s">
        <v>10032</v>
      </c>
      <c r="G465" s="12">
        <v>12</v>
      </c>
      <c r="H465" s="12">
        <v>4</v>
      </c>
      <c r="I465" s="14" t="s">
        <v>18906</v>
      </c>
      <c r="J465" s="14" t="s">
        <v>18907</v>
      </c>
      <c r="K465" s="12" t="s">
        <v>7972</v>
      </c>
      <c r="L465" s="12" t="s">
        <v>8012</v>
      </c>
      <c r="M465" s="12"/>
    </row>
    <row r="466" spans="1:13" ht="22.5" customHeight="1">
      <c r="A466" s="12" t="s">
        <v>18909</v>
      </c>
      <c r="B466" s="12" t="str" cm="1">
        <f t="array" ref="B466">_xlfn.REGEXEXTRACT(J466, "eid=([^&amp;]+)", 2)</f>
        <v>2-s2.0-85147876227</v>
      </c>
      <c r="C466" s="13" t="s">
        <v>16176</v>
      </c>
      <c r="D466" s="14" t="s">
        <v>18910</v>
      </c>
      <c r="E466" s="12">
        <v>2023</v>
      </c>
      <c r="F466" s="12" t="s">
        <v>8009</v>
      </c>
      <c r="G466" s="12">
        <v>12</v>
      </c>
      <c r="H466" s="12">
        <v>3</v>
      </c>
      <c r="I466" s="14" t="s">
        <v>18911</v>
      </c>
      <c r="J466" s="14" t="s">
        <v>18912</v>
      </c>
      <c r="K466" s="12" t="s">
        <v>7972</v>
      </c>
      <c r="L466" s="12" t="s">
        <v>9292</v>
      </c>
      <c r="M466" s="12"/>
    </row>
    <row r="467" spans="1:13" ht="22.5" customHeight="1">
      <c r="A467" s="12" t="s">
        <v>18914</v>
      </c>
      <c r="B467" s="12" t="str" cm="1">
        <f t="array" ref="B467">_xlfn.REGEXEXTRACT(J467, "eid=([^&amp;]+)", 2)</f>
        <v>2-s2.0-85161071505</v>
      </c>
      <c r="C467" s="13" t="s">
        <v>16176</v>
      </c>
      <c r="D467" s="14" t="s">
        <v>18915</v>
      </c>
      <c r="E467" s="12">
        <v>2023</v>
      </c>
      <c r="F467" s="12" t="s">
        <v>18916</v>
      </c>
      <c r="G467" s="12">
        <v>274</v>
      </c>
      <c r="H467" s="12" t="s">
        <v>7969</v>
      </c>
      <c r="I467" s="14" t="s">
        <v>18917</v>
      </c>
      <c r="J467" s="14" t="s">
        <v>18918</v>
      </c>
      <c r="K467" s="12" t="s">
        <v>7972</v>
      </c>
      <c r="L467" s="12" t="s">
        <v>7993</v>
      </c>
      <c r="M467" s="12"/>
    </row>
    <row r="468" spans="1:13" ht="22.5" customHeight="1">
      <c r="A468" s="12" t="s">
        <v>18919</v>
      </c>
      <c r="B468" s="12" t="str" cm="1">
        <f t="array" ref="B468">_xlfn.REGEXEXTRACT(J468, "eid=([^&amp;]+)", 2)</f>
        <v>2-s2.0-85149224146</v>
      </c>
      <c r="C468" s="13" t="s">
        <v>16176</v>
      </c>
      <c r="D468" s="14" t="s">
        <v>18920</v>
      </c>
      <c r="E468" s="12">
        <v>2023</v>
      </c>
      <c r="F468" s="12" t="s">
        <v>8043</v>
      </c>
      <c r="G468" s="12">
        <v>82</v>
      </c>
      <c r="H468" s="12">
        <v>20</v>
      </c>
      <c r="I468" s="14" t="s">
        <v>18921</v>
      </c>
      <c r="J468" s="14" t="s">
        <v>18922</v>
      </c>
      <c r="K468" s="12" t="s">
        <v>7972</v>
      </c>
      <c r="L468" s="12" t="s">
        <v>7978</v>
      </c>
      <c r="M468" s="12" t="s">
        <v>2866</v>
      </c>
    </row>
    <row r="469" spans="1:13" ht="22.5" customHeight="1">
      <c r="A469" s="12" t="s">
        <v>18924</v>
      </c>
      <c r="B469" s="12" t="str" cm="1">
        <f t="array" ref="B469">_xlfn.REGEXEXTRACT(J469, "eid=([^&amp;]+)", 2)</f>
        <v>2-s2.0-85146584556</v>
      </c>
      <c r="C469" s="13" t="s">
        <v>16176</v>
      </c>
      <c r="D469" s="14" t="s">
        <v>18925</v>
      </c>
      <c r="E469" s="12">
        <v>2023</v>
      </c>
      <c r="F469" s="12" t="s">
        <v>18926</v>
      </c>
      <c r="G469" s="12">
        <v>76</v>
      </c>
      <c r="H469" s="12" t="s">
        <v>7969</v>
      </c>
      <c r="I469" s="14" t="s">
        <v>18927</v>
      </c>
      <c r="J469" s="14" t="s">
        <v>18928</v>
      </c>
      <c r="K469" s="12" t="s">
        <v>7972</v>
      </c>
      <c r="L469" s="12" t="s">
        <v>7993</v>
      </c>
      <c r="M469" s="12"/>
    </row>
    <row r="470" spans="1:13" ht="22.5" customHeight="1">
      <c r="A470" s="12" t="s">
        <v>18930</v>
      </c>
      <c r="B470" s="12" t="str" cm="1">
        <f t="array" ref="B470">_xlfn.REGEXEXTRACT(J470, "eid=([^&amp;]+)", 2)</f>
        <v>2-s2.0-105003425774</v>
      </c>
      <c r="C470" s="13" t="s">
        <v>16176</v>
      </c>
      <c r="D470" s="14" t="s">
        <v>18931</v>
      </c>
      <c r="E470" s="12">
        <v>2024</v>
      </c>
      <c r="F470" s="12" t="s">
        <v>18932</v>
      </c>
      <c r="G470" s="12" t="s">
        <v>7969</v>
      </c>
      <c r="H470" s="12" t="s">
        <v>7969</v>
      </c>
      <c r="I470" s="14" t="s">
        <v>18933</v>
      </c>
      <c r="J470" s="14" t="s">
        <v>18934</v>
      </c>
      <c r="K470" s="12" t="s">
        <v>7972</v>
      </c>
      <c r="L470" s="12" t="s">
        <v>8102</v>
      </c>
      <c r="M470" s="12" t="s">
        <v>18935</v>
      </c>
    </row>
    <row r="471" spans="1:13" ht="22.5" customHeight="1">
      <c r="A471" s="12" t="s">
        <v>18937</v>
      </c>
      <c r="B471" s="12" t="str" cm="1">
        <f t="array" ref="B471">_xlfn.REGEXEXTRACT(J471, "eid=([^&amp;]+)", 2)</f>
        <v>2-s2.0-85180973584</v>
      </c>
      <c r="C471" s="13" t="s">
        <v>16176</v>
      </c>
      <c r="D471" s="14" t="s">
        <v>18938</v>
      </c>
      <c r="E471" s="12">
        <v>2023</v>
      </c>
      <c r="F471" s="12" t="s">
        <v>18939</v>
      </c>
      <c r="G471" s="12">
        <v>9</v>
      </c>
      <c r="H471" s="12" t="s">
        <v>7969</v>
      </c>
      <c r="I471" s="14" t="s">
        <v>18940</v>
      </c>
      <c r="J471" s="14" t="s">
        <v>18941</v>
      </c>
      <c r="K471" s="12" t="s">
        <v>7972</v>
      </c>
      <c r="L471" s="12" t="s">
        <v>8465</v>
      </c>
      <c r="M471" s="12"/>
    </row>
    <row r="472" spans="1:13" ht="22.5" customHeight="1">
      <c r="A472" s="12" t="s">
        <v>18943</v>
      </c>
      <c r="B472" s="12" t="str" cm="1">
        <f t="array" ref="B472">_xlfn.REGEXEXTRACT(J472, "eid=([^&amp;]+)", 2)</f>
        <v>2-s2.0-85176340849</v>
      </c>
      <c r="C472" s="13" t="s">
        <v>16176</v>
      </c>
      <c r="D472" s="14" t="s">
        <v>18944</v>
      </c>
      <c r="E472" s="12">
        <v>2023</v>
      </c>
      <c r="F472" s="12" t="s">
        <v>18945</v>
      </c>
      <c r="G472" s="12">
        <v>11</v>
      </c>
      <c r="H472" s="12">
        <v>4</v>
      </c>
      <c r="I472" s="14" t="s">
        <v>18946</v>
      </c>
      <c r="J472" s="14" t="s">
        <v>18947</v>
      </c>
      <c r="K472" s="12" t="s">
        <v>7972</v>
      </c>
      <c r="L472" s="12" t="s">
        <v>8102</v>
      </c>
      <c r="M472" s="12" t="s">
        <v>18948</v>
      </c>
    </row>
    <row r="473" spans="1:13" ht="22.5" customHeight="1">
      <c r="A473" s="12" t="s">
        <v>18950</v>
      </c>
      <c r="B473" s="12" t="str" cm="1">
        <f t="array" ref="B473">_xlfn.REGEXEXTRACT(J473, "eid=([^&amp;]+)", 2)</f>
        <v>2-s2.0-85147163112</v>
      </c>
      <c r="C473" s="13" t="s">
        <v>16176</v>
      </c>
      <c r="D473" s="14" t="s">
        <v>18951</v>
      </c>
      <c r="E473" s="12">
        <v>2023</v>
      </c>
      <c r="F473" s="12" t="s">
        <v>18666</v>
      </c>
      <c r="G473" s="12">
        <v>30</v>
      </c>
      <c r="H473" s="12">
        <v>1</v>
      </c>
      <c r="I473" s="14" t="s">
        <v>18952</v>
      </c>
      <c r="J473" s="14" t="s">
        <v>18953</v>
      </c>
      <c r="K473" s="12" t="s">
        <v>7972</v>
      </c>
      <c r="L473" s="12" t="s">
        <v>17822</v>
      </c>
      <c r="M473" s="12"/>
    </row>
    <row r="474" spans="1:13" ht="22.5" customHeight="1">
      <c r="A474" s="12" t="s">
        <v>18955</v>
      </c>
      <c r="B474" s="12" t="str" cm="1">
        <f t="array" ref="B474">_xlfn.REGEXEXTRACT(J474, "eid=([^&amp;]+)", 2)</f>
        <v>2-s2.0-85153629947</v>
      </c>
      <c r="C474" s="13" t="s">
        <v>16176</v>
      </c>
      <c r="D474" s="14" t="s">
        <v>18956</v>
      </c>
      <c r="E474" s="12">
        <v>2023</v>
      </c>
      <c r="F474" s="12" t="s">
        <v>10691</v>
      </c>
      <c r="G474" s="12">
        <v>35</v>
      </c>
      <c r="H474" s="12">
        <v>23</v>
      </c>
      <c r="I474" s="14" t="s">
        <v>18957</v>
      </c>
      <c r="J474" s="14" t="s">
        <v>18958</v>
      </c>
      <c r="K474" s="12" t="s">
        <v>7972</v>
      </c>
      <c r="L474" s="12" t="s">
        <v>10694</v>
      </c>
      <c r="M474" s="12" t="s">
        <v>18959</v>
      </c>
    </row>
    <row r="475" spans="1:13" ht="22.5" customHeight="1">
      <c r="A475" s="12" t="s">
        <v>18961</v>
      </c>
      <c r="B475" s="12" t="str" cm="1">
        <f t="array" ref="B475">_xlfn.REGEXEXTRACT(J475, "eid=([^&amp;]+)", 2)</f>
        <v>2-s2.0-85181174990</v>
      </c>
      <c r="C475" s="13" t="s">
        <v>16176</v>
      </c>
      <c r="D475" s="14" t="s">
        <v>18962</v>
      </c>
      <c r="E475" s="12">
        <v>2023</v>
      </c>
      <c r="F475" s="12" t="s">
        <v>18963</v>
      </c>
      <c r="G475" s="12">
        <v>4</v>
      </c>
      <c r="H475" s="12">
        <v>3</v>
      </c>
      <c r="I475" s="14" t="s">
        <v>18964</v>
      </c>
      <c r="J475" s="14" t="s">
        <v>18965</v>
      </c>
      <c r="K475" s="12" t="s">
        <v>7972</v>
      </c>
      <c r="L475" s="12" t="s">
        <v>18966</v>
      </c>
      <c r="M475" s="12"/>
    </row>
    <row r="476" spans="1:13" ht="22.5" customHeight="1">
      <c r="A476" s="12" t="s">
        <v>18968</v>
      </c>
      <c r="B476" s="12" t="str" cm="1">
        <f t="array" ref="B476">_xlfn.REGEXEXTRACT(J476, "eid=([^&amp;]+)", 2)</f>
        <v>2-s2.0-85140139698</v>
      </c>
      <c r="C476" s="13" t="s">
        <v>16176</v>
      </c>
      <c r="D476" s="14" t="s">
        <v>18969</v>
      </c>
      <c r="E476" s="12">
        <v>2023</v>
      </c>
      <c r="F476" s="12" t="s">
        <v>9560</v>
      </c>
      <c r="G476" s="12">
        <v>80</v>
      </c>
      <c r="H476" s="12" t="s">
        <v>7969</v>
      </c>
      <c r="I476" s="14" t="s">
        <v>18970</v>
      </c>
      <c r="J476" s="14" t="s">
        <v>18971</v>
      </c>
      <c r="K476" s="12" t="s">
        <v>7972</v>
      </c>
      <c r="L476" s="12" t="s">
        <v>8027</v>
      </c>
      <c r="M476" s="12" t="s">
        <v>18972</v>
      </c>
    </row>
    <row r="477" spans="1:13" ht="22.5" customHeight="1">
      <c r="A477" s="12" t="s">
        <v>18974</v>
      </c>
      <c r="B477" s="12" t="str" cm="1">
        <f t="array" ref="B477">_xlfn.REGEXEXTRACT(J477, "eid=([^&amp;]+)", 2)</f>
        <v>2-s2.0-85167920010</v>
      </c>
      <c r="C477" s="13" t="s">
        <v>16176</v>
      </c>
      <c r="D477" s="14" t="s">
        <v>18975</v>
      </c>
      <c r="E477" s="12">
        <v>2023</v>
      </c>
      <c r="F477" s="12" t="s">
        <v>8375</v>
      </c>
      <c r="G477" s="12">
        <v>105</v>
      </c>
      <c r="H477" s="12">
        <v>12</v>
      </c>
      <c r="I477" s="14" t="s">
        <v>18976</v>
      </c>
      <c r="J477" s="14" t="s">
        <v>18977</v>
      </c>
      <c r="K477" s="12" t="s">
        <v>7972</v>
      </c>
      <c r="L477" s="12" t="s">
        <v>7978</v>
      </c>
      <c r="M477" s="12" t="s">
        <v>18978</v>
      </c>
    </row>
    <row r="478" spans="1:13" ht="22.5" customHeight="1">
      <c r="A478" s="12" t="s">
        <v>18980</v>
      </c>
      <c r="B478" s="12" t="str" cm="1">
        <f t="array" ref="B478">_xlfn.REGEXEXTRACT(J478, "eid=([^&amp;]+)", 2)</f>
        <v>2-s2.0-85180657273</v>
      </c>
      <c r="C478" s="13" t="s">
        <v>16176</v>
      </c>
      <c r="D478" s="14" t="s">
        <v>18981</v>
      </c>
      <c r="E478" s="12">
        <v>2023</v>
      </c>
      <c r="F478" s="12" t="s">
        <v>18982</v>
      </c>
      <c r="G478" s="12">
        <v>5</v>
      </c>
      <c r="H478" s="12">
        <v>4</v>
      </c>
      <c r="I478" s="14" t="s">
        <v>17443</v>
      </c>
      <c r="J478" s="14" t="s">
        <v>18983</v>
      </c>
      <c r="K478" s="12" t="s">
        <v>7972</v>
      </c>
      <c r="L478" s="12" t="s">
        <v>8012</v>
      </c>
      <c r="M478" s="12"/>
    </row>
    <row r="479" spans="1:13" ht="22.5" customHeight="1">
      <c r="A479" s="12" t="s">
        <v>18985</v>
      </c>
      <c r="B479" s="12" t="str" cm="1">
        <f t="array" ref="B479">_xlfn.REGEXEXTRACT(J479, "eid=([^&amp;]+)", 2)</f>
        <v>2-s2.0-85179586244</v>
      </c>
      <c r="C479" s="13" t="s">
        <v>16176</v>
      </c>
      <c r="D479" s="14" t="s">
        <v>18986</v>
      </c>
      <c r="E479" s="12">
        <v>2023</v>
      </c>
      <c r="F479" s="12" t="s">
        <v>9282</v>
      </c>
      <c r="G479" s="12">
        <v>45</v>
      </c>
      <c r="H479" s="12">
        <v>6</v>
      </c>
      <c r="I479" s="14" t="s">
        <v>18987</v>
      </c>
      <c r="J479" s="14" t="s">
        <v>18988</v>
      </c>
      <c r="K479" s="12" t="s">
        <v>7972</v>
      </c>
      <c r="L479" s="12" t="s">
        <v>8385</v>
      </c>
      <c r="M479" s="12" t="s">
        <v>18989</v>
      </c>
    </row>
    <row r="480" spans="1:13" ht="22.5" customHeight="1">
      <c r="A480" s="12" t="s">
        <v>18991</v>
      </c>
      <c r="B480" s="12" t="str" cm="1">
        <f t="array" ref="B480">_xlfn.REGEXEXTRACT(J480, "eid=([^&amp;]+)", 2)</f>
        <v>2-s2.0-85191989949</v>
      </c>
      <c r="C480" s="13" t="s">
        <v>16176</v>
      </c>
      <c r="D480" s="14" t="s">
        <v>18992</v>
      </c>
      <c r="E480" s="12">
        <v>2023</v>
      </c>
      <c r="F480" s="12" t="s">
        <v>10201</v>
      </c>
      <c r="G480" s="12" t="s">
        <v>7969</v>
      </c>
      <c r="H480" s="12" t="s">
        <v>7969</v>
      </c>
      <c r="I480" s="14" t="s">
        <v>18993</v>
      </c>
      <c r="J480" s="14" t="s">
        <v>18994</v>
      </c>
      <c r="K480" s="12" t="s">
        <v>7972</v>
      </c>
      <c r="L480" s="12" t="s">
        <v>8102</v>
      </c>
      <c r="M480" s="12" t="s">
        <v>18995</v>
      </c>
    </row>
    <row r="481" spans="1:13" ht="22.5" customHeight="1">
      <c r="A481" s="12" t="s">
        <v>18997</v>
      </c>
      <c r="B481" s="12" t="str" cm="1">
        <f t="array" ref="B481">_xlfn.REGEXEXTRACT(J481, "eid=([^&amp;]+)", 2)</f>
        <v>2-s2.0-85160215951</v>
      </c>
      <c r="C481" s="13" t="s">
        <v>16176</v>
      </c>
      <c r="D481" s="14" t="s">
        <v>18998</v>
      </c>
      <c r="E481" s="12">
        <v>2023</v>
      </c>
      <c r="F481" s="12" t="s">
        <v>16491</v>
      </c>
      <c r="G481" s="12">
        <v>2714</v>
      </c>
      <c r="H481" s="12" t="s">
        <v>7969</v>
      </c>
      <c r="I481" s="14" t="s">
        <v>18999</v>
      </c>
      <c r="J481" s="14" t="s">
        <v>19000</v>
      </c>
      <c r="K481" s="12" t="s">
        <v>7972</v>
      </c>
      <c r="L481" s="12" t="s">
        <v>17704</v>
      </c>
      <c r="M481" s="12" t="s">
        <v>19001</v>
      </c>
    </row>
    <row r="482" spans="1:13" ht="22.5" customHeight="1">
      <c r="A482" s="12" t="s">
        <v>19003</v>
      </c>
      <c r="B482" s="12" t="str" cm="1">
        <f t="array" ref="B482">_xlfn.REGEXEXTRACT(J482, "eid=([^&amp;]+)", 2)</f>
        <v>2-s2.0-85158897064</v>
      </c>
      <c r="C482" s="13" t="s">
        <v>16176</v>
      </c>
      <c r="D482" s="14" t="s">
        <v>19004</v>
      </c>
      <c r="E482" s="12">
        <v>2023</v>
      </c>
      <c r="F482" s="12" t="s">
        <v>19005</v>
      </c>
      <c r="G482" s="12">
        <v>142</v>
      </c>
      <c r="H482" s="12" t="s">
        <v>7969</v>
      </c>
      <c r="I482" s="14" t="s">
        <v>19006</v>
      </c>
      <c r="J482" s="14" t="s">
        <v>19007</v>
      </c>
      <c r="K482" s="12" t="s">
        <v>7972</v>
      </c>
      <c r="L482" s="12" t="s">
        <v>8027</v>
      </c>
      <c r="M482" s="12" t="s">
        <v>19008</v>
      </c>
    </row>
    <row r="483" spans="1:13" ht="22.5" customHeight="1">
      <c r="A483" s="12" t="s">
        <v>19010</v>
      </c>
      <c r="B483" s="12" t="str" cm="1">
        <f t="array" ref="B483">_xlfn.REGEXEXTRACT(J483, "eid=([^&amp;]+)", 2)</f>
        <v>2-s2.0-85149551215</v>
      </c>
      <c r="C483" s="13" t="s">
        <v>16176</v>
      </c>
      <c r="D483" s="14" t="s">
        <v>19011</v>
      </c>
      <c r="E483" s="12">
        <v>2023</v>
      </c>
      <c r="F483" s="12" t="s">
        <v>8276</v>
      </c>
      <c r="G483" s="12">
        <v>23</v>
      </c>
      <c r="H483" s="12">
        <v>5</v>
      </c>
      <c r="I483" s="14" t="s">
        <v>19012</v>
      </c>
      <c r="J483" s="14" t="s">
        <v>19013</v>
      </c>
      <c r="K483" s="12" t="s">
        <v>7972</v>
      </c>
      <c r="L483" s="12" t="s">
        <v>9292</v>
      </c>
      <c r="M483" s="12"/>
    </row>
    <row r="484" spans="1:13" ht="22.5" customHeight="1">
      <c r="A484" s="12" t="s">
        <v>19015</v>
      </c>
      <c r="B484" s="12" t="str" cm="1">
        <f t="array" ref="B484">_xlfn.REGEXEXTRACT(J484, "eid=([^&amp;]+)", 2)</f>
        <v>2-s2.0-105001501503</v>
      </c>
      <c r="C484" s="13" t="s">
        <v>16176</v>
      </c>
      <c r="D484" s="14" t="s">
        <v>19016</v>
      </c>
      <c r="E484" s="12">
        <v>2024</v>
      </c>
      <c r="F484" s="12" t="s">
        <v>19017</v>
      </c>
      <c r="G484" s="12" t="s">
        <v>7969</v>
      </c>
      <c r="H484" s="12" t="s">
        <v>7969</v>
      </c>
      <c r="I484" s="14" t="s">
        <v>19018</v>
      </c>
      <c r="J484" s="14" t="s">
        <v>19019</v>
      </c>
      <c r="K484" s="12" t="s">
        <v>7972</v>
      </c>
      <c r="L484" s="12" t="s">
        <v>8102</v>
      </c>
      <c r="M484" s="12" t="s">
        <v>19020</v>
      </c>
    </row>
    <row r="485" spans="1:13" ht="22.5" customHeight="1">
      <c r="A485" s="12" t="s">
        <v>19022</v>
      </c>
      <c r="B485" s="12" t="str" cm="1">
        <f t="array" ref="B485">_xlfn.REGEXEXTRACT(J485, "eid=([^&amp;]+)", 2)</f>
        <v>2-s2.0-85144070039</v>
      </c>
      <c r="C485" s="13" t="s">
        <v>16176</v>
      </c>
      <c r="D485" s="14" t="s">
        <v>19023</v>
      </c>
      <c r="E485" s="12">
        <v>2024</v>
      </c>
      <c r="F485" s="12" t="s">
        <v>19024</v>
      </c>
      <c r="G485" s="12">
        <v>11</v>
      </c>
      <c r="H485" s="12">
        <v>8</v>
      </c>
      <c r="I485" s="14" t="s">
        <v>19025</v>
      </c>
      <c r="J485" s="14" t="s">
        <v>19026</v>
      </c>
      <c r="K485" s="12" t="s">
        <v>7972</v>
      </c>
      <c r="L485" s="12" t="s">
        <v>8102</v>
      </c>
      <c r="M485" s="12" t="s">
        <v>19027</v>
      </c>
    </row>
    <row r="486" spans="1:13" ht="22.5" customHeight="1">
      <c r="A486" s="12" t="s">
        <v>19028</v>
      </c>
      <c r="B486" s="12" t="str" cm="1">
        <f t="array" ref="B486">_xlfn.REGEXEXTRACT(J486, "eid=([^&amp;]+)", 2)</f>
        <v>2-s2.0-85160272089</v>
      </c>
      <c r="C486" s="13" t="s">
        <v>16176</v>
      </c>
      <c r="D486" s="14" t="s">
        <v>19029</v>
      </c>
      <c r="E486" s="12">
        <v>2023</v>
      </c>
      <c r="F486" s="12" t="s">
        <v>16994</v>
      </c>
      <c r="G486" s="12">
        <v>10</v>
      </c>
      <c r="H486" s="12">
        <v>6</v>
      </c>
      <c r="I486" s="14" t="s">
        <v>19030</v>
      </c>
      <c r="J486" s="14" t="s">
        <v>19031</v>
      </c>
      <c r="K486" s="12" t="s">
        <v>7972</v>
      </c>
      <c r="L486" s="12" t="s">
        <v>8078</v>
      </c>
      <c r="M486" s="12" t="s">
        <v>2706</v>
      </c>
    </row>
    <row r="487" spans="1:13" ht="22.5" customHeight="1">
      <c r="A487" s="12" t="s">
        <v>19033</v>
      </c>
      <c r="B487" s="12" t="str" cm="1">
        <f t="array" ref="B487">_xlfn.REGEXEXTRACT(J487, "eid=([^&amp;]+)", 2)</f>
        <v>2-s2.0-85097536184</v>
      </c>
      <c r="C487" s="13" t="s">
        <v>16176</v>
      </c>
      <c r="D487" s="14" t="s">
        <v>19034</v>
      </c>
      <c r="E487" s="12">
        <v>2024</v>
      </c>
      <c r="F487" s="12" t="s">
        <v>8733</v>
      </c>
      <c r="G487" s="12" t="s">
        <v>7969</v>
      </c>
      <c r="H487" s="12" t="s">
        <v>7969</v>
      </c>
      <c r="I487" s="14" t="s">
        <v>19035</v>
      </c>
      <c r="J487" s="14" t="s">
        <v>19036</v>
      </c>
      <c r="K487" s="12" t="s">
        <v>7972</v>
      </c>
      <c r="L487" s="12" t="s">
        <v>8427</v>
      </c>
      <c r="M487" s="12" t="s">
        <v>19037</v>
      </c>
    </row>
    <row r="488" spans="1:13" ht="22.5" customHeight="1">
      <c r="A488" s="12" t="s">
        <v>19039</v>
      </c>
      <c r="B488" s="12" t="str" cm="1">
        <f t="array" ref="B488">_xlfn.REGEXEXTRACT(J488, "eid=([^&amp;]+)", 2)</f>
        <v>2-s2.0-85153679679</v>
      </c>
      <c r="C488" s="13" t="s">
        <v>16176</v>
      </c>
      <c r="D488" s="14" t="s">
        <v>19040</v>
      </c>
      <c r="E488" s="12">
        <v>2023</v>
      </c>
      <c r="F488" s="12" t="s">
        <v>8038</v>
      </c>
      <c r="G488" s="12">
        <v>15</v>
      </c>
      <c r="H488" s="12">
        <v>4</v>
      </c>
      <c r="I488" s="14" t="s">
        <v>19041</v>
      </c>
      <c r="J488" s="14" t="s">
        <v>19042</v>
      </c>
      <c r="K488" s="12" t="s">
        <v>7972</v>
      </c>
      <c r="L488" s="12" t="s">
        <v>9292</v>
      </c>
      <c r="M488" s="12"/>
    </row>
    <row r="489" spans="1:13" ht="22.5" customHeight="1">
      <c r="A489" s="12" t="s">
        <v>19044</v>
      </c>
      <c r="B489" s="12" t="str" cm="1">
        <f t="array" ref="B489">_xlfn.REGEXEXTRACT(J489, "eid=([^&amp;]+)", 2)</f>
        <v>2-s2.0-85149241381</v>
      </c>
      <c r="C489" s="13" t="s">
        <v>16176</v>
      </c>
      <c r="D489" s="14" t="s">
        <v>19045</v>
      </c>
      <c r="E489" s="12">
        <v>2023</v>
      </c>
      <c r="F489" s="12" t="s">
        <v>19046</v>
      </c>
      <c r="G489" s="12">
        <v>13</v>
      </c>
      <c r="H489" s="12">
        <v>2</v>
      </c>
      <c r="I489" s="14" t="s">
        <v>19047</v>
      </c>
      <c r="J489" s="14" t="s">
        <v>19048</v>
      </c>
      <c r="K489" s="12" t="s">
        <v>7972</v>
      </c>
      <c r="L489" s="12" t="s">
        <v>9292</v>
      </c>
      <c r="M489" s="12"/>
    </row>
    <row r="490" spans="1:13" ht="22.5" customHeight="1">
      <c r="A490" s="12" t="s">
        <v>19050</v>
      </c>
      <c r="B490" s="12" t="str" cm="1">
        <f t="array" ref="B490">_xlfn.REGEXEXTRACT(J490, "eid=([^&amp;]+)", 2)</f>
        <v>2-s2.0-85171271840</v>
      </c>
      <c r="C490" s="13" t="s">
        <v>16176</v>
      </c>
      <c r="D490" s="14" t="s">
        <v>19051</v>
      </c>
      <c r="E490" s="12">
        <v>2023</v>
      </c>
      <c r="F490" s="12" t="s">
        <v>10254</v>
      </c>
      <c r="G490" s="12">
        <v>14</v>
      </c>
      <c r="H490" s="12">
        <v>12</v>
      </c>
      <c r="I490" s="14" t="s">
        <v>19052</v>
      </c>
      <c r="J490" s="14" t="s">
        <v>19053</v>
      </c>
      <c r="K490" s="12" t="s">
        <v>7972</v>
      </c>
      <c r="L490" s="12" t="s">
        <v>7985</v>
      </c>
      <c r="M490" s="12" t="s">
        <v>19054</v>
      </c>
    </row>
    <row r="491" spans="1:13" ht="22.5" customHeight="1">
      <c r="A491" s="12" t="s">
        <v>19056</v>
      </c>
      <c r="B491" s="12" t="str" cm="1">
        <f t="array" ref="B491">_xlfn.REGEXEXTRACT(J491, "eid=([^&amp;]+)", 2)</f>
        <v>2-s2.0-85152593921</v>
      </c>
      <c r="C491" s="13" t="s">
        <v>16176</v>
      </c>
      <c r="D491" s="14" t="s">
        <v>19057</v>
      </c>
      <c r="E491" s="12">
        <v>2023</v>
      </c>
      <c r="F491" s="12" t="s">
        <v>19058</v>
      </c>
      <c r="G491" s="12">
        <v>32</v>
      </c>
      <c r="H491" s="12">
        <v>1</v>
      </c>
      <c r="I491" s="14" t="s">
        <v>19059</v>
      </c>
      <c r="J491" s="14" t="s">
        <v>19060</v>
      </c>
      <c r="K491" s="12" t="s">
        <v>7972</v>
      </c>
      <c r="L491" s="12" t="s">
        <v>8324</v>
      </c>
      <c r="M491" s="12"/>
    </row>
    <row r="492" spans="1:13" ht="22.5" customHeight="1">
      <c r="A492" s="12" t="s">
        <v>19062</v>
      </c>
      <c r="B492" s="12" t="str" cm="1">
        <f t="array" ref="B492">_xlfn.REGEXEXTRACT(J492, "eid=([^&amp;]+)", 2)</f>
        <v>2-s2.0-85164674592</v>
      </c>
      <c r="C492" s="13" t="s">
        <v>16176</v>
      </c>
      <c r="D492" s="14" t="s">
        <v>19063</v>
      </c>
      <c r="E492" s="12">
        <v>2023</v>
      </c>
      <c r="F492" s="12" t="s">
        <v>8491</v>
      </c>
      <c r="G492" s="12">
        <v>11</v>
      </c>
      <c r="H492" s="12" t="s">
        <v>7969</v>
      </c>
      <c r="I492" s="14" t="s">
        <v>19064</v>
      </c>
      <c r="J492" s="14" t="s">
        <v>19065</v>
      </c>
      <c r="K492" s="12" t="s">
        <v>7972</v>
      </c>
      <c r="L492" s="12" t="s">
        <v>8102</v>
      </c>
      <c r="M492" s="12"/>
    </row>
    <row r="493" spans="1:13" ht="22.5" customHeight="1">
      <c r="A493" s="12" t="s">
        <v>19067</v>
      </c>
      <c r="B493" s="12" t="str" cm="1">
        <f t="array" ref="B493">_xlfn.REGEXEXTRACT(J493, "eid=([^&amp;]+)", 2)</f>
        <v>2-s2.0-85159364385</v>
      </c>
      <c r="C493" s="13" t="s">
        <v>16176</v>
      </c>
      <c r="D493" s="14" t="s">
        <v>19068</v>
      </c>
      <c r="E493" s="12">
        <v>2023</v>
      </c>
      <c r="F493" s="12" t="s">
        <v>19069</v>
      </c>
      <c r="G493" s="12">
        <v>2023</v>
      </c>
      <c r="H493" s="12" t="s">
        <v>7969</v>
      </c>
      <c r="I493" s="14" t="s">
        <v>19070</v>
      </c>
      <c r="J493" s="14" t="s">
        <v>19071</v>
      </c>
      <c r="K493" s="12" t="s">
        <v>7972</v>
      </c>
      <c r="L493" s="12" t="s">
        <v>11624</v>
      </c>
      <c r="M493" s="12"/>
    </row>
    <row r="494" spans="1:13" ht="22.5" customHeight="1">
      <c r="A494" s="12" t="s">
        <v>19072</v>
      </c>
      <c r="B494" s="12" t="e" cm="1" vm="1">
        <f t="array" ref="B494">_xlfn.REGEXEXTRACT(J494, "eid=([^&amp;]+)", 2)</f>
        <v>#N/A</v>
      </c>
      <c r="C494" s="13" t="s">
        <v>16176</v>
      </c>
      <c r="D494" s="14" t="s">
        <v>19073</v>
      </c>
      <c r="E494" s="12"/>
      <c r="F494" s="12"/>
      <c r="G494" s="12"/>
      <c r="H494" s="12"/>
      <c r="I494" s="14"/>
      <c r="J494" s="14"/>
      <c r="K494" s="12"/>
      <c r="L494" s="12"/>
      <c r="M494" s="12"/>
    </row>
    <row r="495" spans="1:13" ht="22.5" customHeight="1">
      <c r="A495" s="12" t="s">
        <v>19075</v>
      </c>
      <c r="B495" s="12" t="str" cm="1">
        <f t="array" ref="B495">_xlfn.REGEXEXTRACT(J495, "eid=([^&amp;]+)", 2)</f>
        <v>2-s2.0-85177066884</v>
      </c>
      <c r="C495" s="13" t="s">
        <v>16176</v>
      </c>
      <c r="D495" s="14" t="s">
        <v>19076</v>
      </c>
      <c r="E495" s="12">
        <v>2023</v>
      </c>
      <c r="F495" s="12" t="s">
        <v>8491</v>
      </c>
      <c r="G495" s="12">
        <v>11</v>
      </c>
      <c r="H495" s="12" t="s">
        <v>7969</v>
      </c>
      <c r="I495" s="14" t="s">
        <v>19077</v>
      </c>
      <c r="J495" s="14" t="s">
        <v>19078</v>
      </c>
      <c r="K495" s="12" t="s">
        <v>7972</v>
      </c>
      <c r="L495" s="12" t="s">
        <v>8102</v>
      </c>
      <c r="M495" s="12"/>
    </row>
    <row r="496" spans="1:13" ht="22.5" customHeight="1">
      <c r="A496" s="12" t="s">
        <v>19080</v>
      </c>
      <c r="B496" s="12" t="str" cm="1">
        <f t="array" ref="B496">_xlfn.REGEXEXTRACT(J496, "eid=([^&amp;]+)", 2)</f>
        <v>2-s2.0-85163538717</v>
      </c>
      <c r="C496" s="13" t="s">
        <v>16176</v>
      </c>
      <c r="D496" s="14" t="s">
        <v>19081</v>
      </c>
      <c r="E496" s="12">
        <v>2023</v>
      </c>
      <c r="F496" s="12" t="s">
        <v>19082</v>
      </c>
      <c r="G496" s="12" t="s">
        <v>7969</v>
      </c>
      <c r="H496" s="12" t="s">
        <v>7969</v>
      </c>
      <c r="I496" s="14" t="s">
        <v>19083</v>
      </c>
      <c r="J496" s="14" t="s">
        <v>19084</v>
      </c>
      <c r="K496" s="12" t="s">
        <v>7972</v>
      </c>
      <c r="L496" s="12" t="s">
        <v>8102</v>
      </c>
      <c r="M496" s="12" t="s">
        <v>19085</v>
      </c>
    </row>
    <row r="497" spans="1:13" ht="22.5" customHeight="1">
      <c r="A497" s="12" t="s">
        <v>19086</v>
      </c>
      <c r="B497" s="12" t="e" cm="1" vm="1">
        <f t="array" ref="B497">_xlfn.REGEXEXTRACT(J497, "eid=([^&amp;]+)", 2)</f>
        <v>#N/A</v>
      </c>
      <c r="C497" s="13" t="s">
        <v>16176</v>
      </c>
      <c r="D497" s="14" t="s">
        <v>19087</v>
      </c>
      <c r="E497" s="12"/>
      <c r="F497" s="12"/>
      <c r="G497" s="12"/>
      <c r="H497" s="12"/>
      <c r="I497" s="14"/>
      <c r="J497" s="14"/>
      <c r="K497" s="12"/>
      <c r="L497" s="12"/>
      <c r="M497" s="12"/>
    </row>
    <row r="498" spans="1:13" ht="22.5" customHeight="1">
      <c r="A498" s="12" t="s">
        <v>19089</v>
      </c>
      <c r="B498" s="12" t="str" cm="1">
        <f t="array" ref="B498">_xlfn.REGEXEXTRACT(J498, "eid=([^&amp;]+)", 2)</f>
        <v>2-s2.0-85168695499</v>
      </c>
      <c r="C498" s="13" t="s">
        <v>16176</v>
      </c>
      <c r="D498" s="14" t="s">
        <v>19090</v>
      </c>
      <c r="E498" s="12">
        <v>2023</v>
      </c>
      <c r="F498" s="12" t="s">
        <v>19091</v>
      </c>
      <c r="G498" s="12" t="s">
        <v>7969</v>
      </c>
      <c r="H498" s="12" t="s">
        <v>7969</v>
      </c>
      <c r="I498" s="14" t="s">
        <v>19092</v>
      </c>
      <c r="J498" s="14" t="s">
        <v>19093</v>
      </c>
      <c r="K498" s="12" t="s">
        <v>7972</v>
      </c>
      <c r="L498" s="12" t="s">
        <v>8102</v>
      </c>
      <c r="M498" s="12" t="s">
        <v>19094</v>
      </c>
    </row>
    <row r="499" spans="1:13" ht="22.5" customHeight="1">
      <c r="A499" s="12" t="s">
        <v>19096</v>
      </c>
      <c r="B499" s="12" t="str" cm="1">
        <f t="array" ref="B499">_xlfn.REGEXEXTRACT(J499, "eid=([^&amp;]+)", 2)</f>
        <v>2-s2.0-85146719893</v>
      </c>
      <c r="C499" s="13" t="s">
        <v>16176</v>
      </c>
      <c r="D499" s="14" t="s">
        <v>19097</v>
      </c>
      <c r="E499" s="12">
        <v>2023</v>
      </c>
      <c r="F499" s="12" t="s">
        <v>8276</v>
      </c>
      <c r="G499" s="12">
        <v>23</v>
      </c>
      <c r="H499" s="12">
        <v>2</v>
      </c>
      <c r="I499" s="14" t="s">
        <v>19098</v>
      </c>
      <c r="J499" s="14" t="s">
        <v>19099</v>
      </c>
      <c r="K499" s="12" t="s">
        <v>7972</v>
      </c>
      <c r="L499" s="12" t="s">
        <v>9292</v>
      </c>
      <c r="M499" s="12"/>
    </row>
    <row r="500" spans="1:13" ht="22.5" customHeight="1">
      <c r="A500" s="12" t="s">
        <v>19101</v>
      </c>
      <c r="B500" s="12" t="str" cm="1">
        <f t="array" ref="B500">_xlfn.REGEXEXTRACT(J500, "eid=([^&amp;]+)", 2)</f>
        <v>2-s2.0-85182255232</v>
      </c>
      <c r="C500" s="13" t="s">
        <v>16176</v>
      </c>
      <c r="D500" s="14" t="s">
        <v>19102</v>
      </c>
      <c r="E500" s="12">
        <v>2023</v>
      </c>
      <c r="F500" s="12" t="s">
        <v>9978</v>
      </c>
      <c r="G500" s="12" t="s">
        <v>7969</v>
      </c>
      <c r="H500" s="12" t="s">
        <v>7969</v>
      </c>
      <c r="I500" s="14" t="s">
        <v>19103</v>
      </c>
      <c r="J500" s="14" t="s">
        <v>19104</v>
      </c>
      <c r="K500" s="12" t="s">
        <v>7972</v>
      </c>
      <c r="L500" s="12" t="s">
        <v>8102</v>
      </c>
      <c r="M500" s="12" t="s">
        <v>19105</v>
      </c>
    </row>
    <row r="501" spans="1:13" ht="22.5" customHeight="1">
      <c r="A501" s="12" t="s">
        <v>19107</v>
      </c>
      <c r="B501" s="12" t="str" cm="1">
        <f t="array" ref="B501">_xlfn.REGEXEXTRACT(J501, "eid=([^&amp;]+)", 2)</f>
        <v>2-s2.0-85139925817</v>
      </c>
      <c r="C501" s="13" t="s">
        <v>16176</v>
      </c>
      <c r="D501" s="14" t="s">
        <v>19108</v>
      </c>
      <c r="E501" s="12">
        <v>2022</v>
      </c>
      <c r="F501" s="12" t="s">
        <v>19109</v>
      </c>
      <c r="G501" s="12">
        <v>26</v>
      </c>
      <c r="H501" s="12">
        <v>1</v>
      </c>
      <c r="I501" s="14" t="s">
        <v>19110</v>
      </c>
      <c r="J501" s="14" t="s">
        <v>19111</v>
      </c>
      <c r="K501" s="12" t="s">
        <v>7972</v>
      </c>
      <c r="L501" s="12" t="s">
        <v>8324</v>
      </c>
      <c r="M501" s="12" t="s">
        <v>19112</v>
      </c>
    </row>
    <row r="502" spans="1:13" ht="22.5" customHeight="1">
      <c r="A502" s="12" t="s">
        <v>19114</v>
      </c>
      <c r="B502" s="12" t="str" cm="1">
        <f t="array" ref="B502">_xlfn.REGEXEXTRACT(J502, "eid=([^&amp;]+)", 2)</f>
        <v>2-s2.0-85161950052</v>
      </c>
      <c r="C502" s="13" t="s">
        <v>16176</v>
      </c>
      <c r="D502" s="14" t="s">
        <v>19115</v>
      </c>
      <c r="E502" s="12">
        <v>2023</v>
      </c>
      <c r="F502" s="12" t="s">
        <v>10543</v>
      </c>
      <c r="G502" s="12" t="s">
        <v>7969</v>
      </c>
      <c r="H502" s="12" t="s">
        <v>7969</v>
      </c>
      <c r="I502" s="14" t="s">
        <v>19116</v>
      </c>
      <c r="J502" s="14" t="s">
        <v>19117</v>
      </c>
      <c r="K502" s="12" t="s">
        <v>7972</v>
      </c>
      <c r="L502" s="12" t="s">
        <v>8969</v>
      </c>
      <c r="M502" s="12" t="s">
        <v>19118</v>
      </c>
    </row>
    <row r="503" spans="1:13" ht="22.5" customHeight="1">
      <c r="A503" s="12" t="s">
        <v>19120</v>
      </c>
      <c r="B503" s="12" t="str" cm="1">
        <f t="array" ref="B503">_xlfn.REGEXEXTRACT(J503, "eid=([^&amp;]+)", 2)</f>
        <v>2-s2.0-85179619083</v>
      </c>
      <c r="C503" s="13" t="s">
        <v>16176</v>
      </c>
      <c r="D503" s="14" t="s">
        <v>19121</v>
      </c>
      <c r="E503" s="12">
        <v>2023</v>
      </c>
      <c r="F503" s="12" t="s">
        <v>19122</v>
      </c>
      <c r="G503" s="12" t="s">
        <v>7969</v>
      </c>
      <c r="H503" s="12" t="s">
        <v>7969</v>
      </c>
      <c r="I503" s="14" t="s">
        <v>19123</v>
      </c>
      <c r="J503" s="14" t="s">
        <v>19124</v>
      </c>
      <c r="K503" s="12" t="s">
        <v>7972</v>
      </c>
      <c r="L503" s="12" t="s">
        <v>8102</v>
      </c>
      <c r="M503" s="12" t="s">
        <v>19125</v>
      </c>
    </row>
    <row r="504" spans="1:13" ht="22.5" customHeight="1">
      <c r="A504" s="12" t="s">
        <v>19127</v>
      </c>
      <c r="B504" s="12" t="str" cm="1">
        <f t="array" ref="B504">_xlfn.REGEXEXTRACT(J504, "eid=([^&amp;]+)", 2)</f>
        <v>2-s2.0-85178984391</v>
      </c>
      <c r="C504" s="13" t="s">
        <v>16176</v>
      </c>
      <c r="D504" s="14" t="s">
        <v>19128</v>
      </c>
      <c r="E504" s="12">
        <v>2023</v>
      </c>
      <c r="F504" s="12" t="s">
        <v>19129</v>
      </c>
      <c r="G504" s="12" t="s">
        <v>7969</v>
      </c>
      <c r="H504" s="12" t="s">
        <v>7969</v>
      </c>
      <c r="I504" s="14" t="s">
        <v>19130</v>
      </c>
      <c r="J504" s="14" t="s">
        <v>19131</v>
      </c>
      <c r="K504" s="12" t="s">
        <v>7972</v>
      </c>
      <c r="L504" s="12" t="s">
        <v>10359</v>
      </c>
      <c r="M504" s="12" t="s">
        <v>7969</v>
      </c>
    </row>
    <row r="505" spans="1:13" ht="22.5" customHeight="1">
      <c r="A505" s="12" t="s">
        <v>19133</v>
      </c>
      <c r="B505" s="12" t="str" cm="1">
        <f t="array" ref="B505">_xlfn.REGEXEXTRACT(J505, "eid=([^&amp;]+)", 2)</f>
        <v>2-s2.0-85153880826</v>
      </c>
      <c r="C505" s="13" t="s">
        <v>16176</v>
      </c>
      <c r="D505" s="14" t="s">
        <v>19134</v>
      </c>
      <c r="E505" s="12">
        <v>2023</v>
      </c>
      <c r="F505" s="12" t="s">
        <v>19135</v>
      </c>
      <c r="G505" s="12">
        <v>19</v>
      </c>
      <c r="H505" s="12">
        <v>2</v>
      </c>
      <c r="I505" s="14" t="s">
        <v>19136</v>
      </c>
      <c r="J505" s="14" t="s">
        <v>19137</v>
      </c>
      <c r="K505" s="12" t="s">
        <v>7972</v>
      </c>
      <c r="L505" s="12" t="s">
        <v>9617</v>
      </c>
      <c r="M505" s="12" t="s">
        <v>19138</v>
      </c>
    </row>
    <row r="506" spans="1:13" ht="22.5" customHeight="1">
      <c r="A506" s="12" t="s">
        <v>19140</v>
      </c>
      <c r="B506" s="12" t="str" cm="1">
        <f t="array" ref="B506">_xlfn.REGEXEXTRACT(J506, "eid=([^&amp;]+)", 2)</f>
        <v>2-s2.0-85140045297</v>
      </c>
      <c r="C506" s="13" t="s">
        <v>16176</v>
      </c>
      <c r="D506" s="14" t="s">
        <v>19141</v>
      </c>
      <c r="E506" s="12">
        <v>2022</v>
      </c>
      <c r="F506" s="12" t="s">
        <v>10691</v>
      </c>
      <c r="G506" s="12">
        <v>34</v>
      </c>
      <c r="H506" s="12">
        <v>28</v>
      </c>
      <c r="I506" s="14" t="s">
        <v>19142</v>
      </c>
      <c r="J506" s="14" t="s">
        <v>19143</v>
      </c>
      <c r="K506" s="12" t="s">
        <v>7972</v>
      </c>
      <c r="L506" s="12" t="s">
        <v>10694</v>
      </c>
      <c r="M506" s="12"/>
    </row>
    <row r="507" spans="1:13" ht="22.5" customHeight="1">
      <c r="A507" s="12" t="s">
        <v>19145</v>
      </c>
      <c r="B507" s="12" t="str" cm="1">
        <f t="array" ref="B507">_xlfn.REGEXEXTRACT(J507, "eid=([^&amp;]+)", 2)</f>
        <v>2-s2.0-85159343979</v>
      </c>
      <c r="C507" s="13" t="s">
        <v>16176</v>
      </c>
      <c r="D507" s="14" t="s">
        <v>19146</v>
      </c>
      <c r="E507" s="12">
        <v>2023</v>
      </c>
      <c r="F507" s="12" t="s">
        <v>19147</v>
      </c>
      <c r="G507" s="12">
        <v>34</v>
      </c>
      <c r="H507" s="12">
        <v>3</v>
      </c>
      <c r="I507" s="14" t="s">
        <v>19148</v>
      </c>
      <c r="J507" s="14" t="s">
        <v>19149</v>
      </c>
      <c r="K507" s="12" t="s">
        <v>7972</v>
      </c>
      <c r="L507" s="12" t="s">
        <v>8161</v>
      </c>
      <c r="M507" s="12"/>
    </row>
    <row r="508" spans="1:13" ht="22.5" customHeight="1">
      <c r="A508" s="12" t="s">
        <v>19151</v>
      </c>
      <c r="B508" s="12" t="str" cm="1">
        <f t="array" ref="B508">_xlfn.REGEXEXTRACT(J508, "eid=([^&amp;]+)", 2)</f>
        <v>2-s2.0-85161555421</v>
      </c>
      <c r="C508" s="13" t="s">
        <v>16176</v>
      </c>
      <c r="D508" s="14" t="s">
        <v>19152</v>
      </c>
      <c r="E508" s="12">
        <v>2023</v>
      </c>
      <c r="F508" s="12" t="s">
        <v>8491</v>
      </c>
      <c r="G508" s="12">
        <v>11</v>
      </c>
      <c r="H508" s="12" t="s">
        <v>7969</v>
      </c>
      <c r="I508" s="14" t="s">
        <v>19153</v>
      </c>
      <c r="J508" s="14" t="s">
        <v>19154</v>
      </c>
      <c r="K508" s="12" t="s">
        <v>7972</v>
      </c>
      <c r="L508" s="12" t="s">
        <v>8102</v>
      </c>
      <c r="M508" s="12"/>
    </row>
    <row r="509" spans="1:13" ht="22.5" customHeight="1">
      <c r="A509" s="12" t="s">
        <v>19156</v>
      </c>
      <c r="B509" s="12" t="str" cm="1">
        <f t="array" ref="B509">_xlfn.REGEXEXTRACT(J509, "eid=([^&amp;]+)", 2)</f>
        <v>2-s2.0-85162684704</v>
      </c>
      <c r="C509" s="13" t="s">
        <v>16176</v>
      </c>
      <c r="D509" s="14" t="s">
        <v>19157</v>
      </c>
      <c r="E509" s="12">
        <v>2023</v>
      </c>
      <c r="F509" s="12" t="s">
        <v>19158</v>
      </c>
      <c r="G509" s="12" t="s">
        <v>7969</v>
      </c>
      <c r="H509" s="12" t="s">
        <v>7969</v>
      </c>
      <c r="I509" s="14" t="s">
        <v>19159</v>
      </c>
      <c r="J509" s="14" t="s">
        <v>19160</v>
      </c>
      <c r="K509" s="12" t="s">
        <v>7972</v>
      </c>
      <c r="L509" s="12" t="s">
        <v>8019</v>
      </c>
      <c r="M509" s="12" t="s">
        <v>19161</v>
      </c>
    </row>
    <row r="510" spans="1:13" ht="22.5" customHeight="1">
      <c r="A510" s="12" t="s">
        <v>19163</v>
      </c>
      <c r="B510" s="12" t="str" cm="1">
        <f t="array" ref="B510">_xlfn.REGEXEXTRACT(J510, "eid=([^&amp;]+)", 2)</f>
        <v>2-s2.0-85174833035</v>
      </c>
      <c r="C510" s="13" t="s">
        <v>16176</v>
      </c>
      <c r="D510" s="14" t="s">
        <v>19164</v>
      </c>
      <c r="E510" s="12">
        <v>2023</v>
      </c>
      <c r="F510" s="12" t="s">
        <v>19165</v>
      </c>
      <c r="G510" s="12" t="s">
        <v>7969</v>
      </c>
      <c r="H510" s="12" t="s">
        <v>7969</v>
      </c>
      <c r="I510" s="14" t="s">
        <v>19166</v>
      </c>
      <c r="J510" s="14" t="s">
        <v>19167</v>
      </c>
      <c r="K510" s="12" t="s">
        <v>7972</v>
      </c>
      <c r="L510" s="12" t="s">
        <v>8102</v>
      </c>
      <c r="M510" s="12" t="s">
        <v>19168</v>
      </c>
    </row>
    <row r="511" spans="1:13" ht="22.5" customHeight="1">
      <c r="A511" s="12" t="s">
        <v>19170</v>
      </c>
      <c r="B511" s="12" t="str" cm="1">
        <f t="array" ref="B511">_xlfn.REGEXEXTRACT(J511, "eid=([^&amp;]+)", 2)</f>
        <v>2-s2.0-85161503146</v>
      </c>
      <c r="C511" s="13" t="s">
        <v>16176</v>
      </c>
      <c r="D511" s="14" t="s">
        <v>19171</v>
      </c>
      <c r="E511" s="12">
        <v>2023</v>
      </c>
      <c r="F511" s="12" t="s">
        <v>8491</v>
      </c>
      <c r="G511" s="12">
        <v>11</v>
      </c>
      <c r="H511" s="12" t="s">
        <v>7969</v>
      </c>
      <c r="I511" s="14" t="s">
        <v>19172</v>
      </c>
      <c r="J511" s="14" t="s">
        <v>19173</v>
      </c>
      <c r="K511" s="12" t="s">
        <v>7972</v>
      </c>
      <c r="L511" s="12" t="s">
        <v>8102</v>
      </c>
      <c r="M511" s="12"/>
    </row>
    <row r="512" spans="1:13" ht="22.5" customHeight="1">
      <c r="A512" s="12" t="s">
        <v>19175</v>
      </c>
      <c r="B512" s="12" t="str" cm="1">
        <f t="array" ref="B512">_xlfn.REGEXEXTRACT(J512, "eid=([^&amp;]+)", 2)</f>
        <v>2-s2.0-85132819162</v>
      </c>
      <c r="C512" s="13" t="s">
        <v>16176</v>
      </c>
      <c r="D512" s="14" t="s">
        <v>19176</v>
      </c>
      <c r="E512" s="12">
        <v>2022</v>
      </c>
      <c r="F512" s="12" t="s">
        <v>19177</v>
      </c>
      <c r="G512" s="12">
        <v>15</v>
      </c>
      <c r="H512" s="12">
        <v>3</v>
      </c>
      <c r="I512" s="14" t="s">
        <v>19178</v>
      </c>
      <c r="J512" s="14" t="s">
        <v>19179</v>
      </c>
      <c r="K512" s="12" t="s">
        <v>7972</v>
      </c>
      <c r="L512" s="12" t="s">
        <v>7978</v>
      </c>
      <c r="M512" s="12"/>
    </row>
    <row r="513" spans="1:13" ht="22.5" customHeight="1">
      <c r="A513" s="12" t="s">
        <v>19181</v>
      </c>
      <c r="B513" s="12" t="str" cm="1">
        <f t="array" ref="B513">_xlfn.REGEXEXTRACT(J513, "eid=([^&amp;]+)", 2)</f>
        <v>2-s2.0-85168121169</v>
      </c>
      <c r="C513" s="13" t="s">
        <v>16176</v>
      </c>
      <c r="D513" s="14" t="s">
        <v>19182</v>
      </c>
      <c r="E513" s="12">
        <v>2023</v>
      </c>
      <c r="F513" s="12" t="s">
        <v>8781</v>
      </c>
      <c r="G513" s="12">
        <v>3440</v>
      </c>
      <c r="H513" s="12" t="s">
        <v>7969</v>
      </c>
      <c r="I513" s="14" t="s">
        <v>19183</v>
      </c>
      <c r="J513" s="14" t="s">
        <v>19184</v>
      </c>
      <c r="K513" s="12" t="s">
        <v>7972</v>
      </c>
      <c r="L513" s="12" t="s">
        <v>8784</v>
      </c>
      <c r="M513" s="12" t="s">
        <v>7969</v>
      </c>
    </row>
    <row r="514" spans="1:13" ht="22.5" customHeight="1">
      <c r="A514" s="12" t="s">
        <v>19186</v>
      </c>
      <c r="B514" s="12" t="str" cm="1">
        <f t="array" ref="B514">_xlfn.REGEXEXTRACT(J514, "eid=([^&amp;]+)", 2)</f>
        <v>2-s2.0-85153344772</v>
      </c>
      <c r="C514" s="13" t="s">
        <v>16176</v>
      </c>
      <c r="D514" s="14" t="s">
        <v>19187</v>
      </c>
      <c r="E514" s="12">
        <v>2023</v>
      </c>
      <c r="F514" s="12" t="s">
        <v>8491</v>
      </c>
      <c r="G514" s="12">
        <v>11</v>
      </c>
      <c r="H514" s="12" t="s">
        <v>7969</v>
      </c>
      <c r="I514" s="14" t="s">
        <v>19188</v>
      </c>
      <c r="J514" s="14" t="s">
        <v>19189</v>
      </c>
      <c r="K514" s="12" t="s">
        <v>7972</v>
      </c>
      <c r="L514" s="12" t="s">
        <v>8102</v>
      </c>
      <c r="M514" s="12"/>
    </row>
    <row r="515" spans="1:13" ht="22.5" customHeight="1">
      <c r="A515" s="12" t="s">
        <v>19191</v>
      </c>
      <c r="B515" s="12" t="str" cm="1">
        <f t="array" ref="B515">_xlfn.REGEXEXTRACT(J515, "eid=([^&amp;]+)", 2)</f>
        <v>2-s2.0-85153481589</v>
      </c>
      <c r="C515" s="13" t="s">
        <v>16176</v>
      </c>
      <c r="D515" s="14" t="s">
        <v>19192</v>
      </c>
      <c r="E515" s="12">
        <v>2023</v>
      </c>
      <c r="F515" s="12" t="s">
        <v>19193</v>
      </c>
      <c r="G515" s="12" t="s">
        <v>7969</v>
      </c>
      <c r="H515" s="12" t="s">
        <v>7969</v>
      </c>
      <c r="I515" s="14" t="s">
        <v>19194</v>
      </c>
      <c r="J515" s="14" t="s">
        <v>19195</v>
      </c>
      <c r="K515" s="12" t="s">
        <v>7972</v>
      </c>
      <c r="L515" s="12" t="s">
        <v>8102</v>
      </c>
      <c r="M515" s="12" t="s">
        <v>19196</v>
      </c>
    </row>
    <row r="516" spans="1:13" ht="22.5" customHeight="1">
      <c r="A516" s="12" t="s">
        <v>19198</v>
      </c>
      <c r="B516" s="12" t="str" cm="1">
        <f t="array" ref="B516">_xlfn.REGEXEXTRACT(J516, "eid=([^&amp;]+)", 2)</f>
        <v>2-s2.0-85158840022</v>
      </c>
      <c r="C516" s="13" t="s">
        <v>16176</v>
      </c>
      <c r="D516" s="14" t="s">
        <v>19199</v>
      </c>
      <c r="E516" s="12">
        <v>2023</v>
      </c>
      <c r="F516" s="12" t="s">
        <v>9387</v>
      </c>
      <c r="G516" s="12">
        <v>12</v>
      </c>
      <c r="H516" s="12">
        <v>1</v>
      </c>
      <c r="I516" s="14" t="s">
        <v>19200</v>
      </c>
      <c r="J516" s="14" t="s">
        <v>19201</v>
      </c>
      <c r="K516" s="12" t="s">
        <v>7972</v>
      </c>
      <c r="L516" s="12" t="s">
        <v>9390</v>
      </c>
      <c r="M516" s="12"/>
    </row>
    <row r="517" spans="1:13" ht="22.5" customHeight="1">
      <c r="A517" s="12" t="s">
        <v>19203</v>
      </c>
      <c r="B517" s="12" t="str" cm="1">
        <f t="array" ref="B517">_xlfn.REGEXEXTRACT(J517, "eid=([^&amp;]+)", 2)</f>
        <v>2-s2.0-85152922865</v>
      </c>
      <c r="C517" s="13" t="s">
        <v>16176</v>
      </c>
      <c r="D517" s="14" t="s">
        <v>19204</v>
      </c>
      <c r="E517" s="12">
        <v>2023</v>
      </c>
      <c r="F517" s="12" t="s">
        <v>15339</v>
      </c>
      <c r="G517" s="12">
        <v>2023</v>
      </c>
      <c r="H517" s="12" t="s">
        <v>7969</v>
      </c>
      <c r="I517" s="14" t="s">
        <v>19205</v>
      </c>
      <c r="J517" s="14" t="s">
        <v>19206</v>
      </c>
      <c r="K517" s="12" t="s">
        <v>7972</v>
      </c>
      <c r="L517" s="12" t="s">
        <v>8078</v>
      </c>
      <c r="M517" s="12" t="s">
        <v>19207</v>
      </c>
    </row>
    <row r="518" spans="1:13" ht="22.5" customHeight="1">
      <c r="A518" s="12" t="s">
        <v>19209</v>
      </c>
      <c r="B518" s="12" t="str" cm="1">
        <f t="array" ref="B518">_xlfn.REGEXEXTRACT(J518, "eid=([^&amp;]+)", 2)</f>
        <v>2-s2.0-85179503867</v>
      </c>
      <c r="C518" s="13" t="s">
        <v>16176</v>
      </c>
      <c r="D518" s="14" t="s">
        <v>19210</v>
      </c>
      <c r="E518" s="12">
        <v>2023</v>
      </c>
      <c r="F518" s="12" t="s">
        <v>10074</v>
      </c>
      <c r="G518" s="12" t="s">
        <v>7969</v>
      </c>
      <c r="H518" s="12" t="s">
        <v>7969</v>
      </c>
      <c r="I518" s="14" t="s">
        <v>19211</v>
      </c>
      <c r="J518" s="14" t="s">
        <v>19212</v>
      </c>
      <c r="K518" s="12" t="s">
        <v>7972</v>
      </c>
      <c r="L518" s="12" t="s">
        <v>8102</v>
      </c>
      <c r="M518" s="12" t="s">
        <v>19213</v>
      </c>
    </row>
    <row r="519" spans="1:13" ht="22.5" customHeight="1">
      <c r="A519" s="12" t="s">
        <v>19215</v>
      </c>
      <c r="B519" s="12" t="str" cm="1">
        <f t="array" ref="B519">_xlfn.REGEXEXTRACT(J519, "eid=([^&amp;]+)", 2)</f>
        <v>2-s2.0-85146678957</v>
      </c>
      <c r="C519" s="13" t="s">
        <v>16176</v>
      </c>
      <c r="D519" s="14" t="s">
        <v>19216</v>
      </c>
      <c r="E519" s="12">
        <v>2023</v>
      </c>
      <c r="F519" s="12" t="s">
        <v>12033</v>
      </c>
      <c r="G519" s="12">
        <v>14</v>
      </c>
      <c r="H519" s="12">
        <v>1</v>
      </c>
      <c r="I519" s="14" t="s">
        <v>19217</v>
      </c>
      <c r="J519" s="14" t="s">
        <v>19218</v>
      </c>
      <c r="K519" s="12" t="s">
        <v>7972</v>
      </c>
      <c r="L519" s="12" t="s">
        <v>9292</v>
      </c>
      <c r="M519" s="12"/>
    </row>
    <row r="520" spans="1:13" ht="22.5" customHeight="1">
      <c r="A520" s="12" t="s">
        <v>19220</v>
      </c>
      <c r="B520" s="12" t="str" cm="1">
        <f t="array" ref="B520">_xlfn.REGEXEXTRACT(J520, "eid=([^&amp;]+)", 2)</f>
        <v>2-s2.0-85176727893</v>
      </c>
      <c r="C520" s="13" t="s">
        <v>16176</v>
      </c>
      <c r="D520" s="14" t="s">
        <v>19221</v>
      </c>
      <c r="E520" s="12">
        <v>2023</v>
      </c>
      <c r="F520" s="12" t="s">
        <v>8092</v>
      </c>
      <c r="G520" s="12">
        <v>14</v>
      </c>
      <c r="H520" s="12">
        <v>1</v>
      </c>
      <c r="I520" s="14" t="s">
        <v>19222</v>
      </c>
      <c r="J520" s="14" t="s">
        <v>19223</v>
      </c>
      <c r="K520" s="12" t="s">
        <v>7972</v>
      </c>
      <c r="L520" s="12" t="s">
        <v>8095</v>
      </c>
      <c r="M520" s="12"/>
    </row>
    <row r="521" spans="1:13" ht="22.5" customHeight="1">
      <c r="A521" s="12" t="s">
        <v>19225</v>
      </c>
      <c r="B521" s="12" t="str" cm="1">
        <f t="array" ref="B521">_xlfn.REGEXEXTRACT(J521, "eid=([^&amp;]+)", 2)</f>
        <v>2-s2.0-85143755929</v>
      </c>
      <c r="C521" s="13" t="s">
        <v>16176</v>
      </c>
      <c r="D521" s="14" t="s">
        <v>19226</v>
      </c>
      <c r="E521" s="12">
        <v>2023</v>
      </c>
      <c r="F521" s="12" t="s">
        <v>10349</v>
      </c>
      <c r="G521" s="12">
        <v>1065</v>
      </c>
      <c r="H521" s="12" t="s">
        <v>7969</v>
      </c>
      <c r="I521" s="14" t="s">
        <v>19227</v>
      </c>
      <c r="J521" s="14" t="s">
        <v>19228</v>
      </c>
      <c r="K521" s="12" t="s">
        <v>7972</v>
      </c>
      <c r="L521" s="12" t="s">
        <v>7985</v>
      </c>
      <c r="M521" s="12" t="s">
        <v>19229</v>
      </c>
    </row>
    <row r="522" spans="1:13" ht="22.5" customHeight="1">
      <c r="A522" s="12" t="s">
        <v>19230</v>
      </c>
      <c r="B522" s="12" t="str" cm="1">
        <f t="array" ref="B522">_xlfn.REGEXEXTRACT(J522, "eid=([^&amp;]+)", 2)</f>
        <v>2-s2.0-85146627606</v>
      </c>
      <c r="C522" s="13" t="s">
        <v>16176</v>
      </c>
      <c r="D522" s="14" t="s">
        <v>2935</v>
      </c>
      <c r="E522" s="12">
        <v>2023</v>
      </c>
      <c r="F522" s="12" t="s">
        <v>8144</v>
      </c>
      <c r="G522" s="12">
        <v>13</v>
      </c>
      <c r="H522" s="12">
        <v>2</v>
      </c>
      <c r="I522" s="14" t="s">
        <v>19231</v>
      </c>
      <c r="J522" s="14" t="s">
        <v>19232</v>
      </c>
      <c r="K522" s="12" t="s">
        <v>7972</v>
      </c>
      <c r="L522" s="12" t="s">
        <v>9292</v>
      </c>
      <c r="M522" s="12"/>
    </row>
    <row r="523" spans="1:13" ht="22.5" customHeight="1">
      <c r="A523" s="12" t="s">
        <v>19234</v>
      </c>
      <c r="B523" s="12" t="str" cm="1">
        <f t="array" ref="B523">_xlfn.REGEXEXTRACT(J523, "eid=([^&amp;]+)", 2)</f>
        <v>2-s2.0-85146255370</v>
      </c>
      <c r="C523" s="13" t="s">
        <v>16176</v>
      </c>
      <c r="D523" s="14" t="s">
        <v>19235</v>
      </c>
      <c r="E523" s="12">
        <v>2023</v>
      </c>
      <c r="F523" s="12" t="s">
        <v>9315</v>
      </c>
      <c r="G523" s="12" t="s">
        <v>7969</v>
      </c>
      <c r="H523" s="12" t="s">
        <v>7969</v>
      </c>
      <c r="I523" s="14" t="s">
        <v>19236</v>
      </c>
      <c r="J523" s="14" t="s">
        <v>19237</v>
      </c>
      <c r="K523" s="12" t="s">
        <v>7972</v>
      </c>
      <c r="L523" s="12" t="s">
        <v>7978</v>
      </c>
      <c r="M523" s="12" t="s">
        <v>19238</v>
      </c>
    </row>
    <row r="524" spans="1:13" ht="22.5" customHeight="1">
      <c r="A524" s="12" t="s">
        <v>19240</v>
      </c>
      <c r="B524" s="12" t="str" cm="1">
        <f t="array" ref="B524">_xlfn.REGEXEXTRACT(J524, "eid=([^&amp;]+)", 2)</f>
        <v>2-s2.0-85130225600</v>
      </c>
      <c r="C524" s="13" t="s">
        <v>16176</v>
      </c>
      <c r="D524" s="14" t="s">
        <v>19241</v>
      </c>
      <c r="E524" s="12">
        <v>2022</v>
      </c>
      <c r="F524" s="12" t="s">
        <v>10691</v>
      </c>
      <c r="G524" s="12">
        <v>34</v>
      </c>
      <c r="H524" s="12">
        <v>21</v>
      </c>
      <c r="I524" s="14" t="s">
        <v>19242</v>
      </c>
      <c r="J524" s="14" t="s">
        <v>19243</v>
      </c>
      <c r="K524" s="12" t="s">
        <v>7972</v>
      </c>
      <c r="L524" s="12" t="s">
        <v>10694</v>
      </c>
      <c r="M524" s="12" t="s">
        <v>19244</v>
      </c>
    </row>
    <row r="525" spans="1:13" ht="22.5" customHeight="1">
      <c r="A525" s="12" t="s">
        <v>19246</v>
      </c>
      <c r="B525" s="12" t="str" cm="1">
        <f t="array" ref="B525">_xlfn.REGEXEXTRACT(J525, "eid=([^&amp;]+)", 2)</f>
        <v>2-s2.0-85175152966</v>
      </c>
      <c r="C525" s="13" t="s">
        <v>16176</v>
      </c>
      <c r="D525" s="14" t="s">
        <v>19247</v>
      </c>
      <c r="E525" s="12">
        <v>2023</v>
      </c>
      <c r="F525" s="12" t="s">
        <v>9376</v>
      </c>
      <c r="G525" s="12">
        <v>9</v>
      </c>
      <c r="H525" s="12" t="s">
        <v>7969</v>
      </c>
      <c r="I525" s="14" t="s">
        <v>19248</v>
      </c>
      <c r="J525" s="14" t="s">
        <v>19249</v>
      </c>
      <c r="K525" s="12" t="s">
        <v>7972</v>
      </c>
      <c r="L525" s="12" t="s">
        <v>9379</v>
      </c>
      <c r="M525" s="12"/>
    </row>
    <row r="526" spans="1:13" ht="22.5" customHeight="1">
      <c r="A526" s="12" t="s">
        <v>19251</v>
      </c>
      <c r="B526" s="12" t="str" cm="1">
        <f t="array" ref="B526">_xlfn.REGEXEXTRACT(J526, "eid=([^&amp;]+)", 2)</f>
        <v>2-s2.0-85181398523</v>
      </c>
      <c r="C526" s="13" t="s">
        <v>16176</v>
      </c>
      <c r="D526" s="14" t="s">
        <v>19252</v>
      </c>
      <c r="E526" s="12">
        <v>2023</v>
      </c>
      <c r="F526" s="12" t="s">
        <v>10297</v>
      </c>
      <c r="G526" s="12" t="s">
        <v>7969</v>
      </c>
      <c r="H526" s="12" t="s">
        <v>7969</v>
      </c>
      <c r="I526" s="14" t="s">
        <v>19253</v>
      </c>
      <c r="J526" s="14" t="s">
        <v>19254</v>
      </c>
      <c r="K526" s="12" t="s">
        <v>7972</v>
      </c>
      <c r="L526" s="12" t="s">
        <v>8102</v>
      </c>
      <c r="M526" s="12" t="s">
        <v>19255</v>
      </c>
    </row>
    <row r="527" spans="1:13" ht="22.5" customHeight="1">
      <c r="A527" s="12" t="s">
        <v>19257</v>
      </c>
      <c r="B527" s="12" t="str" cm="1">
        <f t="array" ref="B527">_xlfn.REGEXEXTRACT(J527, "eid=([^&amp;]+)", 2)</f>
        <v>2-s2.0-85143828270</v>
      </c>
      <c r="C527" s="13" t="s">
        <v>16176</v>
      </c>
      <c r="D527" s="14" t="s">
        <v>19258</v>
      </c>
      <c r="E527" s="12">
        <v>2022</v>
      </c>
      <c r="F527" s="12" t="s">
        <v>8276</v>
      </c>
      <c r="G527" s="12">
        <v>22</v>
      </c>
      <c r="H527" s="12">
        <v>23</v>
      </c>
      <c r="I527" s="14" t="s">
        <v>19259</v>
      </c>
      <c r="J527" s="14" t="s">
        <v>19260</v>
      </c>
      <c r="K527" s="12" t="s">
        <v>7972</v>
      </c>
      <c r="L527" s="12" t="s">
        <v>9292</v>
      </c>
      <c r="M527" s="12"/>
    </row>
    <row r="528" spans="1:13" ht="22.5" customHeight="1">
      <c r="A528" s="12" t="s">
        <v>19262</v>
      </c>
      <c r="B528" s="12" t="str" cm="1">
        <f t="array" ref="B528">_xlfn.REGEXEXTRACT(J528, "eid=([^&amp;]+)", 2)</f>
        <v>2-s2.0-85178272979</v>
      </c>
      <c r="C528" s="13" t="s">
        <v>16176</v>
      </c>
      <c r="D528" s="14" t="s">
        <v>19263</v>
      </c>
      <c r="E528" s="12">
        <v>2023</v>
      </c>
      <c r="F528" s="12" t="s">
        <v>19264</v>
      </c>
      <c r="G528" s="12" t="s">
        <v>7969</v>
      </c>
      <c r="H528" s="12" t="s">
        <v>7969</v>
      </c>
      <c r="I528" s="14" t="s">
        <v>19265</v>
      </c>
      <c r="J528" s="14" t="s">
        <v>19266</v>
      </c>
      <c r="K528" s="12" t="s">
        <v>7972</v>
      </c>
      <c r="L528" s="12" t="s">
        <v>8102</v>
      </c>
      <c r="M528" s="12" t="s">
        <v>19267</v>
      </c>
    </row>
    <row r="529" spans="1:13" ht="22.5" customHeight="1">
      <c r="A529" s="12" t="s">
        <v>19268</v>
      </c>
      <c r="B529" s="12" t="e" cm="1" vm="1">
        <f t="array" ref="B529">_xlfn.REGEXEXTRACT(J529, "eid=([^&amp;]+)", 2)</f>
        <v>#N/A</v>
      </c>
      <c r="C529" s="13" t="s">
        <v>16176</v>
      </c>
      <c r="D529" s="14" t="s">
        <v>19269</v>
      </c>
      <c r="E529" s="12"/>
      <c r="F529" s="12"/>
      <c r="G529" s="12"/>
      <c r="H529" s="12"/>
      <c r="I529" s="14"/>
      <c r="J529" s="14"/>
      <c r="K529" s="12"/>
      <c r="L529" s="12"/>
      <c r="M529" s="12"/>
    </row>
    <row r="530" spans="1:13" ht="22.5" customHeight="1">
      <c r="A530" s="12" t="s">
        <v>19271</v>
      </c>
      <c r="B530" s="12" t="str" cm="1">
        <f t="array" ref="B530">_xlfn.REGEXEXTRACT(J530, "eid=([^&amp;]+)", 2)</f>
        <v>2-s2.0-85178361808</v>
      </c>
      <c r="C530" s="13" t="s">
        <v>16176</v>
      </c>
      <c r="D530" s="14" t="s">
        <v>19272</v>
      </c>
      <c r="E530" s="12">
        <v>2023</v>
      </c>
      <c r="F530" s="12" t="s">
        <v>19273</v>
      </c>
      <c r="G530" s="12">
        <v>2615</v>
      </c>
      <c r="H530" s="12">
        <v>1</v>
      </c>
      <c r="I530" s="14" t="s">
        <v>19274</v>
      </c>
      <c r="J530" s="14" t="s">
        <v>19275</v>
      </c>
      <c r="K530" s="12" t="s">
        <v>7972</v>
      </c>
      <c r="L530" s="12" t="s">
        <v>17254</v>
      </c>
      <c r="M530" s="12"/>
    </row>
    <row r="531" spans="1:13" ht="22.5" customHeight="1">
      <c r="A531" s="12" t="s">
        <v>19277</v>
      </c>
      <c r="B531" s="12" t="str" cm="1">
        <f t="array" ref="B531">_xlfn.REGEXEXTRACT(J531, "eid=([^&amp;]+)", 2)</f>
        <v>2-s2.0-85182807515</v>
      </c>
      <c r="C531" s="13" t="s">
        <v>16176</v>
      </c>
      <c r="D531" s="14" t="s">
        <v>19278</v>
      </c>
      <c r="E531" s="12">
        <v>2023</v>
      </c>
      <c r="F531" s="12" t="s">
        <v>19279</v>
      </c>
      <c r="G531" s="12">
        <v>11</v>
      </c>
      <c r="H531" s="12" t="s">
        <v>7969</v>
      </c>
      <c r="I531" s="14" t="s">
        <v>19280</v>
      </c>
      <c r="J531" s="14" t="s">
        <v>19281</v>
      </c>
      <c r="K531" s="12" t="s">
        <v>7972</v>
      </c>
      <c r="L531" s="12" t="s">
        <v>17900</v>
      </c>
      <c r="M531" s="12"/>
    </row>
    <row r="532" spans="1:13" ht="22.5" customHeight="1">
      <c r="A532" s="12" t="s">
        <v>19283</v>
      </c>
      <c r="B532" s="12" t="str" cm="1">
        <f t="array" ref="B532">_xlfn.REGEXEXTRACT(J532, "eid=([^&amp;]+)", 2)</f>
        <v>2-s2.0-85145875135</v>
      </c>
      <c r="C532" s="13" t="s">
        <v>16176</v>
      </c>
      <c r="D532" s="14" t="s">
        <v>19284</v>
      </c>
      <c r="E532" s="12">
        <v>2022</v>
      </c>
      <c r="F532" s="12" t="s">
        <v>8328</v>
      </c>
      <c r="G532" s="12" t="s">
        <v>7969</v>
      </c>
      <c r="H532" s="12" t="s">
        <v>7969</v>
      </c>
      <c r="I532" s="14" t="s">
        <v>19285</v>
      </c>
      <c r="J532" s="14" t="s">
        <v>19286</v>
      </c>
      <c r="K532" s="12" t="s">
        <v>7972</v>
      </c>
      <c r="L532" s="12" t="s">
        <v>8324</v>
      </c>
      <c r="M532" s="12" t="s">
        <v>19287</v>
      </c>
    </row>
    <row r="533" spans="1:13" ht="22.5" customHeight="1">
      <c r="A533" s="12" t="s">
        <v>19289</v>
      </c>
      <c r="B533" s="12" t="str" cm="1">
        <f t="array" ref="B533">_xlfn.REGEXEXTRACT(J533, "eid=([^&amp;]+)", 2)</f>
        <v>2-s2.0-85179854471</v>
      </c>
      <c r="C533" s="13" t="s">
        <v>16176</v>
      </c>
      <c r="D533" s="14" t="s">
        <v>19290</v>
      </c>
      <c r="E533" s="12">
        <v>2023</v>
      </c>
      <c r="F533" s="12" t="s">
        <v>9810</v>
      </c>
      <c r="G533" s="12" t="s">
        <v>7969</v>
      </c>
      <c r="H533" s="12" t="s">
        <v>7969</v>
      </c>
      <c r="I533" s="14" t="s">
        <v>19291</v>
      </c>
      <c r="J533" s="14" t="s">
        <v>19292</v>
      </c>
      <c r="K533" s="12" t="s">
        <v>7972</v>
      </c>
      <c r="L533" s="12" t="s">
        <v>8102</v>
      </c>
      <c r="M533" s="12" t="s">
        <v>19293</v>
      </c>
    </row>
    <row r="534" spans="1:13" ht="22.5" customHeight="1">
      <c r="A534" s="12" t="s">
        <v>19295</v>
      </c>
      <c r="B534" s="12" t="str" cm="1">
        <f t="array" ref="B534">_xlfn.REGEXEXTRACT(J534, "eid=([^&amp;]+)", 2)</f>
        <v>2-s2.0-85142523139</v>
      </c>
      <c r="C534" s="13" t="s">
        <v>16176</v>
      </c>
      <c r="D534" s="14" t="s">
        <v>19296</v>
      </c>
      <c r="E534" s="12">
        <v>2022</v>
      </c>
      <c r="F534" s="12" t="s">
        <v>16491</v>
      </c>
      <c r="G534" s="12">
        <v>2394</v>
      </c>
      <c r="H534" s="12" t="s">
        <v>7969</v>
      </c>
      <c r="I534" s="14" t="s">
        <v>19297</v>
      </c>
      <c r="J534" s="14" t="s">
        <v>19298</v>
      </c>
      <c r="K534" s="12" t="s">
        <v>7972</v>
      </c>
      <c r="L534" s="12" t="s">
        <v>17704</v>
      </c>
      <c r="M534" s="12" t="s">
        <v>19299</v>
      </c>
    </row>
    <row r="535" spans="1:13" ht="22.5" customHeight="1">
      <c r="A535" s="12" t="s">
        <v>19300</v>
      </c>
      <c r="B535" s="12" t="e" cm="1" vm="1">
        <f t="array" ref="B535">_xlfn.REGEXEXTRACT(J535, "eid=([^&amp;]+)", 2)</f>
        <v>#N/A</v>
      </c>
      <c r="C535" s="13" t="s">
        <v>16176</v>
      </c>
      <c r="D535" s="14" t="s">
        <v>19301</v>
      </c>
      <c r="E535" s="12"/>
      <c r="F535" s="12"/>
      <c r="G535" s="12"/>
      <c r="H535" s="12"/>
      <c r="I535" s="14"/>
      <c r="J535" s="14"/>
      <c r="K535" s="12"/>
      <c r="L535" s="12"/>
      <c r="M535" s="12"/>
    </row>
    <row r="536" spans="1:13" ht="22.5" customHeight="1">
      <c r="A536" s="12" t="s">
        <v>19302</v>
      </c>
      <c r="B536" s="12" t="str" cm="1">
        <f t="array" ref="B536">_xlfn.REGEXEXTRACT(J536, "eid=([^&amp;]+)", 2)</f>
        <v>2-s2.0-85141876711</v>
      </c>
      <c r="C536" s="13" t="s">
        <v>16176</v>
      </c>
      <c r="D536" s="14" t="s">
        <v>3100</v>
      </c>
      <c r="E536" s="12">
        <v>2022</v>
      </c>
      <c r="F536" s="12" t="s">
        <v>8009</v>
      </c>
      <c r="G536" s="12">
        <v>11</v>
      </c>
      <c r="H536" s="12">
        <v>21</v>
      </c>
      <c r="I536" s="14" t="s">
        <v>19303</v>
      </c>
      <c r="J536" s="14" t="s">
        <v>19304</v>
      </c>
      <c r="K536" s="12" t="s">
        <v>7972</v>
      </c>
      <c r="L536" s="12" t="s">
        <v>9292</v>
      </c>
      <c r="M536" s="12"/>
    </row>
    <row r="537" spans="1:13" ht="22.5" customHeight="1">
      <c r="A537" s="12" t="s">
        <v>19306</v>
      </c>
      <c r="B537" s="12" t="str" cm="1">
        <f t="array" ref="B537">_xlfn.REGEXEXTRACT(J537, "eid=([^&amp;]+)", 2)</f>
        <v>2-s2.0-85184103304</v>
      </c>
      <c r="C537" s="13" t="s">
        <v>16176</v>
      </c>
      <c r="D537" s="14" t="s">
        <v>19307</v>
      </c>
      <c r="E537" s="12">
        <v>2023</v>
      </c>
      <c r="F537" s="12" t="s">
        <v>9013</v>
      </c>
      <c r="G537" s="12">
        <v>230</v>
      </c>
      <c r="H537" s="12" t="s">
        <v>7969</v>
      </c>
      <c r="I537" s="14" t="s">
        <v>19308</v>
      </c>
      <c r="J537" s="14" t="s">
        <v>19309</v>
      </c>
      <c r="K537" s="12" t="s">
        <v>7972</v>
      </c>
      <c r="L537" s="12" t="s">
        <v>7993</v>
      </c>
      <c r="M537" s="12"/>
    </row>
    <row r="538" spans="1:13" ht="22.5" customHeight="1">
      <c r="A538" s="12" t="s">
        <v>19311</v>
      </c>
      <c r="B538" s="12" t="str" cm="1">
        <f t="array" ref="B538">_xlfn.REGEXEXTRACT(J538, "eid=([^&amp;]+)", 2)</f>
        <v>2-s2.0-85175550758</v>
      </c>
      <c r="C538" s="13" t="s">
        <v>16176</v>
      </c>
      <c r="D538" s="14" t="s">
        <v>19312</v>
      </c>
      <c r="E538" s="12">
        <v>2023</v>
      </c>
      <c r="F538" s="12" t="s">
        <v>19313</v>
      </c>
      <c r="G538" s="12">
        <v>2023</v>
      </c>
      <c r="H538" s="12" t="s">
        <v>7969</v>
      </c>
      <c r="I538" s="14" t="s">
        <v>19314</v>
      </c>
      <c r="J538" s="14" t="s">
        <v>19315</v>
      </c>
      <c r="K538" s="12" t="s">
        <v>7972</v>
      </c>
      <c r="L538" s="12" t="s">
        <v>8078</v>
      </c>
      <c r="M538" s="12" t="s">
        <v>19316</v>
      </c>
    </row>
    <row r="539" spans="1:13" ht="22.5" customHeight="1">
      <c r="A539" s="12" t="s">
        <v>19318</v>
      </c>
      <c r="B539" s="12" t="str" cm="1">
        <f t="array" ref="B539">_xlfn.REGEXEXTRACT(J539, "eid=([^&amp;]+)", 2)</f>
        <v>2-s2.0-85171521908</v>
      </c>
      <c r="C539" s="13" t="s">
        <v>16176</v>
      </c>
      <c r="D539" s="14" t="s">
        <v>19319</v>
      </c>
      <c r="E539" s="12">
        <v>2023</v>
      </c>
      <c r="F539" s="12" t="s">
        <v>19320</v>
      </c>
      <c r="G539" s="12" t="s">
        <v>7969</v>
      </c>
      <c r="H539" s="12" t="s">
        <v>7969</v>
      </c>
      <c r="I539" s="14" t="s">
        <v>19321</v>
      </c>
      <c r="J539" s="14" t="s">
        <v>19322</v>
      </c>
      <c r="K539" s="12" t="s">
        <v>7972</v>
      </c>
      <c r="L539" s="12" t="s">
        <v>12126</v>
      </c>
      <c r="M539" s="12" t="s">
        <v>19323</v>
      </c>
    </row>
    <row r="540" spans="1:13" ht="22.5" customHeight="1">
      <c r="A540" s="12" t="s">
        <v>19325</v>
      </c>
      <c r="B540" s="12" t="str" cm="1">
        <f t="array" ref="B540">_xlfn.REGEXEXTRACT(J540, "eid=([^&amp;]+)", 2)</f>
        <v>2-s2.0-85164235929</v>
      </c>
      <c r="C540" s="13" t="s">
        <v>16176</v>
      </c>
      <c r="D540" s="14" t="s">
        <v>19326</v>
      </c>
      <c r="E540" s="12">
        <v>2023</v>
      </c>
      <c r="F540" s="12" t="s">
        <v>17370</v>
      </c>
      <c r="G540" s="12">
        <v>35</v>
      </c>
      <c r="H540" s="12">
        <v>3</v>
      </c>
      <c r="I540" s="14" t="s">
        <v>19327</v>
      </c>
      <c r="J540" s="14" t="s">
        <v>19328</v>
      </c>
      <c r="K540" s="12" t="s">
        <v>7972</v>
      </c>
      <c r="L540" s="12" t="s">
        <v>8161</v>
      </c>
      <c r="M540" s="12"/>
    </row>
    <row r="541" spans="1:13" ht="22.5" customHeight="1">
      <c r="A541" s="12" t="s">
        <v>19330</v>
      </c>
      <c r="B541" s="12" t="str" cm="1">
        <f t="array" ref="B541">_xlfn.REGEXEXTRACT(J541, "eid=([^&amp;]+)", 2)</f>
        <v>2-s2.0-85136080899</v>
      </c>
      <c r="C541" s="13" t="s">
        <v>16176</v>
      </c>
      <c r="D541" s="14" t="s">
        <v>19331</v>
      </c>
      <c r="E541" s="12">
        <v>2022</v>
      </c>
      <c r="F541" s="12" t="s">
        <v>9553</v>
      </c>
      <c r="G541" s="12">
        <v>3</v>
      </c>
      <c r="H541" s="12">
        <v>3</v>
      </c>
      <c r="I541" s="14" t="s">
        <v>19332</v>
      </c>
      <c r="J541" s="14" t="s">
        <v>19333</v>
      </c>
      <c r="K541" s="12" t="s">
        <v>7972</v>
      </c>
      <c r="L541" s="12" t="s">
        <v>8027</v>
      </c>
      <c r="M541" s="12"/>
    </row>
    <row r="542" spans="1:13" ht="22.5" customHeight="1">
      <c r="A542" s="12" t="s">
        <v>19335</v>
      </c>
      <c r="B542" s="12" t="str" cm="1">
        <f t="array" ref="B542">_xlfn.REGEXEXTRACT(J542, "eid=([^&amp;]+)", 2)</f>
        <v>2-s2.0-85148508323</v>
      </c>
      <c r="C542" s="13" t="s">
        <v>16176</v>
      </c>
      <c r="D542" s="14" t="s">
        <v>19336</v>
      </c>
      <c r="E542" s="12">
        <v>2023</v>
      </c>
      <c r="F542" s="12" t="s">
        <v>19337</v>
      </c>
      <c r="G542" s="12">
        <v>4</v>
      </c>
      <c r="H542" s="12">
        <v>1</v>
      </c>
      <c r="I542" s="14" t="s">
        <v>19338</v>
      </c>
      <c r="J542" s="14" t="s">
        <v>19339</v>
      </c>
      <c r="K542" s="12" t="s">
        <v>7972</v>
      </c>
      <c r="L542" s="12" t="s">
        <v>19340</v>
      </c>
      <c r="M542" s="12"/>
    </row>
    <row r="543" spans="1:13" ht="22.5" customHeight="1">
      <c r="A543" s="12" t="s">
        <v>19342</v>
      </c>
      <c r="B543" s="12" t="str" cm="1">
        <f t="array" ref="B543">_xlfn.REGEXEXTRACT(J543, "eid=([^&amp;]+)", 2)</f>
        <v>2-s2.0-85174271378</v>
      </c>
      <c r="C543" s="13" t="s">
        <v>16176</v>
      </c>
      <c r="D543" s="14" t="s">
        <v>19343</v>
      </c>
      <c r="E543" s="12">
        <v>2023</v>
      </c>
      <c r="F543" s="12" t="s">
        <v>19344</v>
      </c>
      <c r="G543" s="12">
        <v>2023</v>
      </c>
      <c r="H543" s="12" t="s">
        <v>7969</v>
      </c>
      <c r="I543" s="14" t="s">
        <v>19345</v>
      </c>
      <c r="J543" s="14" t="s">
        <v>19346</v>
      </c>
      <c r="K543" s="12" t="s">
        <v>7972</v>
      </c>
      <c r="L543" s="12" t="s">
        <v>8865</v>
      </c>
      <c r="M543" s="12" t="s">
        <v>7969</v>
      </c>
    </row>
    <row r="544" spans="1:13" ht="22.5" customHeight="1">
      <c r="A544" s="12" t="s">
        <v>19348</v>
      </c>
      <c r="B544" s="12" t="str" cm="1">
        <f t="array" ref="B544">_xlfn.REGEXEXTRACT(J544, "eid=([^&amp;]+)", 2)</f>
        <v>2-s2.0-85160835030</v>
      </c>
      <c r="C544" s="13" t="s">
        <v>16176</v>
      </c>
      <c r="D544" s="14" t="s">
        <v>19349</v>
      </c>
      <c r="E544" s="12">
        <v>2023</v>
      </c>
      <c r="F544" s="12" t="s">
        <v>9174</v>
      </c>
      <c r="G544" s="12" t="s">
        <v>7969</v>
      </c>
      <c r="H544" s="12" t="s">
        <v>7969</v>
      </c>
      <c r="I544" s="14" t="s">
        <v>19350</v>
      </c>
      <c r="J544" s="14" t="s">
        <v>19351</v>
      </c>
      <c r="K544" s="12" t="s">
        <v>7972</v>
      </c>
      <c r="L544" s="12" t="s">
        <v>7985</v>
      </c>
      <c r="M544" s="12" t="s">
        <v>19352</v>
      </c>
    </row>
    <row r="545" spans="1:13" ht="22.5" customHeight="1">
      <c r="A545" s="12" t="s">
        <v>19354</v>
      </c>
      <c r="B545" s="12" t="str" cm="1">
        <f t="array" ref="B545">_xlfn.REGEXEXTRACT(J545, "eid=([^&amp;]+)", 2)</f>
        <v>2-s2.0-85182029004</v>
      </c>
      <c r="C545" s="13" t="s">
        <v>16176</v>
      </c>
      <c r="D545" s="14" t="s">
        <v>19355</v>
      </c>
      <c r="E545" s="12">
        <v>2023</v>
      </c>
      <c r="F545" s="12" t="s">
        <v>19356</v>
      </c>
      <c r="G545" s="12" t="s">
        <v>7969</v>
      </c>
      <c r="H545" s="12" t="s">
        <v>7969</v>
      </c>
      <c r="I545" s="14" t="s">
        <v>19357</v>
      </c>
      <c r="J545" s="14" t="s">
        <v>19358</v>
      </c>
      <c r="K545" s="12" t="s">
        <v>7972</v>
      </c>
      <c r="L545" s="12" t="s">
        <v>8102</v>
      </c>
      <c r="M545" s="12" t="s">
        <v>19359</v>
      </c>
    </row>
    <row r="546" spans="1:13" ht="22.5" customHeight="1">
      <c r="A546" s="12" t="s">
        <v>19361</v>
      </c>
      <c r="B546" s="12" t="str" cm="1">
        <f t="array" ref="B546">_xlfn.REGEXEXTRACT(J546, "eid=([^&amp;]+)", 2)</f>
        <v>2-s2.0-85152528229</v>
      </c>
      <c r="C546" s="13" t="s">
        <v>16176</v>
      </c>
      <c r="D546" s="14" t="s">
        <v>19362</v>
      </c>
      <c r="E546" s="12">
        <v>2023</v>
      </c>
      <c r="F546" s="12" t="s">
        <v>8831</v>
      </c>
      <c r="G546" s="12">
        <v>13828</v>
      </c>
      <c r="H546" s="12" t="s">
        <v>7969</v>
      </c>
      <c r="I546" s="14" t="s">
        <v>19363</v>
      </c>
      <c r="J546" s="14" t="s">
        <v>19364</v>
      </c>
      <c r="K546" s="12" t="s">
        <v>7972</v>
      </c>
      <c r="L546" s="12" t="s">
        <v>7985</v>
      </c>
      <c r="M546" s="12" t="s">
        <v>19365</v>
      </c>
    </row>
    <row r="547" spans="1:13" ht="22.5" customHeight="1">
      <c r="A547" s="12" t="s">
        <v>19367</v>
      </c>
      <c r="B547" s="12" t="str" cm="1">
        <f t="array" ref="B547">_xlfn.REGEXEXTRACT(J547, "eid=([^&amp;]+)", 2)</f>
        <v>2-s2.0-85171828834</v>
      </c>
      <c r="C547" s="13" t="s">
        <v>16176</v>
      </c>
      <c r="D547" s="14" t="s">
        <v>19368</v>
      </c>
      <c r="E547" s="12">
        <v>2023</v>
      </c>
      <c r="F547" s="12" t="s">
        <v>12448</v>
      </c>
      <c r="G547" s="12">
        <v>10</v>
      </c>
      <c r="H547" s="12">
        <v>5</v>
      </c>
      <c r="I547" s="14" t="s">
        <v>19369</v>
      </c>
      <c r="J547" s="14" t="s">
        <v>19370</v>
      </c>
      <c r="K547" s="12" t="s">
        <v>7972</v>
      </c>
      <c r="L547" s="12" t="s">
        <v>12451</v>
      </c>
      <c r="M547" s="12"/>
    </row>
    <row r="548" spans="1:13" ht="22.5" customHeight="1">
      <c r="A548" s="12" t="s">
        <v>19372</v>
      </c>
      <c r="B548" s="12" t="str" cm="1">
        <f t="array" ref="B548">_xlfn.REGEXEXTRACT(J548, "eid=([^&amp;]+)", 2)</f>
        <v>2-s2.0-85147997287</v>
      </c>
      <c r="C548" s="13" t="s">
        <v>16176</v>
      </c>
      <c r="D548" s="14" t="s">
        <v>19373</v>
      </c>
      <c r="E548" s="12">
        <v>2023</v>
      </c>
      <c r="F548" s="12" t="s">
        <v>8177</v>
      </c>
      <c r="G548" s="12">
        <v>596</v>
      </c>
      <c r="H548" s="12" t="s">
        <v>7969</v>
      </c>
      <c r="I548" s="14" t="s">
        <v>19374</v>
      </c>
      <c r="J548" s="14" t="s">
        <v>19375</v>
      </c>
      <c r="K548" s="12" t="s">
        <v>7972</v>
      </c>
      <c r="L548" s="12" t="s">
        <v>7985</v>
      </c>
      <c r="M548" s="12" t="s">
        <v>19376</v>
      </c>
    </row>
    <row r="549" spans="1:13" ht="22.5" customHeight="1">
      <c r="A549" s="12" t="s">
        <v>19378</v>
      </c>
      <c r="B549" s="12" t="str" cm="1">
        <f t="array" ref="B549">_xlfn.REGEXEXTRACT(J549, "eid=([^&amp;]+)", 2)</f>
        <v>2-s2.0-85179523537</v>
      </c>
      <c r="C549" s="13" t="s">
        <v>16176</v>
      </c>
      <c r="D549" s="14" t="s">
        <v>19379</v>
      </c>
      <c r="E549" s="12">
        <v>2023</v>
      </c>
      <c r="F549" s="12" t="s">
        <v>19380</v>
      </c>
      <c r="G549" s="12" t="s">
        <v>7969</v>
      </c>
      <c r="H549" s="12" t="s">
        <v>7969</v>
      </c>
      <c r="I549" s="14" t="s">
        <v>19381</v>
      </c>
      <c r="J549" s="14" t="s">
        <v>19382</v>
      </c>
      <c r="K549" s="12" t="s">
        <v>7972</v>
      </c>
      <c r="L549" s="12" t="s">
        <v>8102</v>
      </c>
      <c r="M549" s="12" t="s">
        <v>19383</v>
      </c>
    </row>
    <row r="550" spans="1:13" ht="22.5" customHeight="1">
      <c r="A550" s="12" t="s">
        <v>19385</v>
      </c>
      <c r="B550" s="12" t="str" cm="1">
        <f t="array" ref="B550">_xlfn.REGEXEXTRACT(J550, "eid=([^&amp;]+)", 2)</f>
        <v>2-s2.0-85161462560</v>
      </c>
      <c r="C550" s="13" t="s">
        <v>16176</v>
      </c>
      <c r="D550" s="14" t="s">
        <v>19386</v>
      </c>
      <c r="E550" s="12">
        <v>2023</v>
      </c>
      <c r="F550" s="12" t="s">
        <v>19387</v>
      </c>
      <c r="G550" s="12">
        <v>29</v>
      </c>
      <c r="H550" s="12">
        <v>8</v>
      </c>
      <c r="I550" s="14" t="s">
        <v>19388</v>
      </c>
      <c r="J550" s="14" t="s">
        <v>19389</v>
      </c>
      <c r="K550" s="12" t="s">
        <v>7972</v>
      </c>
      <c r="L550" s="12" t="s">
        <v>14712</v>
      </c>
      <c r="M550" s="12" t="s">
        <v>19390</v>
      </c>
    </row>
    <row r="551" spans="1:13" ht="22.5" customHeight="1">
      <c r="A551" s="12" t="s">
        <v>19392</v>
      </c>
      <c r="B551" s="12" t="str" cm="1">
        <f t="array" ref="B551">_xlfn.REGEXEXTRACT(J551, "eid=([^&amp;]+)", 2)</f>
        <v>2-s2.0-85146250175</v>
      </c>
      <c r="C551" s="13" t="s">
        <v>16176</v>
      </c>
      <c r="D551" s="14" t="s">
        <v>19393</v>
      </c>
      <c r="E551" s="12">
        <v>2023</v>
      </c>
      <c r="F551" s="12" t="s">
        <v>9315</v>
      </c>
      <c r="G551" s="12" t="s">
        <v>7969</v>
      </c>
      <c r="H551" s="12" t="s">
        <v>7969</v>
      </c>
      <c r="I551" s="14" t="s">
        <v>19394</v>
      </c>
      <c r="J551" s="14" t="s">
        <v>19395</v>
      </c>
      <c r="K551" s="12" t="s">
        <v>7972</v>
      </c>
      <c r="L551" s="12" t="s">
        <v>7978</v>
      </c>
      <c r="M551" s="12" t="s">
        <v>19396</v>
      </c>
    </row>
    <row r="552" spans="1:13" ht="22.5" customHeight="1">
      <c r="A552" s="12" t="s">
        <v>19397</v>
      </c>
      <c r="B552" s="12" t="e" cm="1" vm="1">
        <f t="array" ref="B552">_xlfn.REGEXEXTRACT(J552, "eid=([^&amp;]+)", 2)</f>
        <v>#N/A</v>
      </c>
      <c r="C552" s="13" t="s">
        <v>16176</v>
      </c>
      <c r="D552" s="14" t="s">
        <v>19398</v>
      </c>
      <c r="E552" s="12"/>
      <c r="F552" s="12"/>
      <c r="G552" s="12"/>
      <c r="H552" s="12"/>
      <c r="I552" s="14"/>
      <c r="J552" s="14"/>
      <c r="K552" s="12"/>
      <c r="L552" s="12"/>
      <c r="M552" s="12"/>
    </row>
    <row r="553" spans="1:13" ht="22.5" customHeight="1">
      <c r="A553" s="12" t="s">
        <v>19400</v>
      </c>
      <c r="B553" s="12" t="str" cm="1">
        <f t="array" ref="B553">_xlfn.REGEXEXTRACT(J553, "eid=([^&amp;]+)", 2)</f>
        <v>2-s2.0-85159262554</v>
      </c>
      <c r="C553" s="13" t="s">
        <v>16176</v>
      </c>
      <c r="D553" s="14" t="s">
        <v>19401</v>
      </c>
      <c r="E553" s="12">
        <v>2023</v>
      </c>
      <c r="F553" s="12" t="s">
        <v>19402</v>
      </c>
      <c r="G553" s="12" t="s">
        <v>7969</v>
      </c>
      <c r="H553" s="12" t="s">
        <v>7969</v>
      </c>
      <c r="I553" s="14" t="s">
        <v>19403</v>
      </c>
      <c r="J553" s="14" t="s">
        <v>19404</v>
      </c>
      <c r="K553" s="12" t="s">
        <v>7972</v>
      </c>
      <c r="L553" s="12" t="s">
        <v>8102</v>
      </c>
      <c r="M553" s="12" t="s">
        <v>19405</v>
      </c>
    </row>
    <row r="554" spans="1:13" ht="22.5" customHeight="1">
      <c r="A554" s="12" t="s">
        <v>19407</v>
      </c>
      <c r="B554" s="12" t="str" cm="1">
        <f t="array" ref="B554">_xlfn.REGEXEXTRACT(J554, "eid=([^&amp;]+)", 2)</f>
        <v>2-s2.0-85145976177</v>
      </c>
      <c r="C554" s="13" t="s">
        <v>16176</v>
      </c>
      <c r="D554" s="14" t="s">
        <v>19408</v>
      </c>
      <c r="E554" s="12">
        <v>2023</v>
      </c>
      <c r="F554" s="12" t="s">
        <v>8276</v>
      </c>
      <c r="G554" s="12">
        <v>23</v>
      </c>
      <c r="H554" s="12">
        <v>1</v>
      </c>
      <c r="I554" s="14" t="s">
        <v>19409</v>
      </c>
      <c r="J554" s="14" t="s">
        <v>19410</v>
      </c>
      <c r="K554" s="12" t="s">
        <v>7972</v>
      </c>
      <c r="L554" s="12" t="s">
        <v>9292</v>
      </c>
      <c r="M554" s="12"/>
    </row>
    <row r="555" spans="1:13" ht="22.5" customHeight="1">
      <c r="A555" s="12" t="s">
        <v>19412</v>
      </c>
      <c r="B555" s="12" t="str" cm="1">
        <f t="array" ref="B555">_xlfn.REGEXEXTRACT(J555, "eid=([^&amp;]+)", 2)</f>
        <v>2-s2.0-85184283477</v>
      </c>
      <c r="C555" s="13" t="s">
        <v>16176</v>
      </c>
      <c r="D555" s="14" t="s">
        <v>19413</v>
      </c>
      <c r="E555" s="12">
        <v>2023</v>
      </c>
      <c r="F555" s="12" t="s">
        <v>19414</v>
      </c>
      <c r="G555" s="12">
        <v>3</v>
      </c>
      <c r="H555" s="12" t="s">
        <v>7969</v>
      </c>
      <c r="I555" s="14" t="s">
        <v>19415</v>
      </c>
      <c r="J555" s="14" t="s">
        <v>19416</v>
      </c>
      <c r="K555" s="12" t="s">
        <v>7972</v>
      </c>
      <c r="L555" s="12" t="s">
        <v>12556</v>
      </c>
      <c r="M555" s="12" t="s">
        <v>7969</v>
      </c>
    </row>
    <row r="556" spans="1:13" ht="22.5" customHeight="1">
      <c r="A556" s="12" t="s">
        <v>19418</v>
      </c>
      <c r="B556" s="12" t="str" cm="1">
        <f t="array" ref="B556">_xlfn.REGEXEXTRACT(J556, "eid=([^&amp;]+)", 2)</f>
        <v>2-s2.0-85147278670</v>
      </c>
      <c r="C556" s="13" t="s">
        <v>16176</v>
      </c>
      <c r="D556" s="14" t="s">
        <v>19419</v>
      </c>
      <c r="E556" s="12">
        <v>2023</v>
      </c>
      <c r="F556" s="12" t="s">
        <v>8491</v>
      </c>
      <c r="G556" s="12">
        <v>11</v>
      </c>
      <c r="H556" s="12" t="s">
        <v>7969</v>
      </c>
      <c r="I556" s="14" t="s">
        <v>19420</v>
      </c>
      <c r="J556" s="14" t="s">
        <v>19421</v>
      </c>
      <c r="K556" s="12" t="s">
        <v>7972</v>
      </c>
      <c r="L556" s="12" t="s">
        <v>8102</v>
      </c>
      <c r="M556" s="12"/>
    </row>
    <row r="557" spans="1:13" ht="22.5" customHeight="1">
      <c r="A557" s="12" t="s">
        <v>19423</v>
      </c>
      <c r="B557" s="12" t="str" cm="1">
        <f t="array" ref="B557">_xlfn.REGEXEXTRACT(J557, "eid=([^&amp;]+)", 2)</f>
        <v>2-s2.0-85137774285</v>
      </c>
      <c r="C557" s="13" t="s">
        <v>16176</v>
      </c>
      <c r="D557" s="14" t="s">
        <v>19424</v>
      </c>
      <c r="E557" s="12">
        <v>2022</v>
      </c>
      <c r="F557" s="12" t="s">
        <v>8009</v>
      </c>
      <c r="G557" s="12">
        <v>11</v>
      </c>
      <c r="H557" s="12">
        <v>17</v>
      </c>
      <c r="I557" s="14" t="s">
        <v>19425</v>
      </c>
      <c r="J557" s="14" t="s">
        <v>19426</v>
      </c>
      <c r="K557" s="12" t="s">
        <v>7972</v>
      </c>
      <c r="L557" s="12" t="s">
        <v>9292</v>
      </c>
      <c r="M557" s="12"/>
    </row>
    <row r="558" spans="1:13" ht="22.5" customHeight="1">
      <c r="A558" s="12" t="s">
        <v>19428</v>
      </c>
      <c r="B558" s="12" t="str" cm="1">
        <f t="array" ref="B558">_xlfn.REGEXEXTRACT(J558, "eid=([^&amp;]+)", 2)</f>
        <v>2-s2.0-85174837553</v>
      </c>
      <c r="C558" s="13" t="s">
        <v>16176</v>
      </c>
      <c r="D558" s="14" t="s">
        <v>19429</v>
      </c>
      <c r="E558" s="12">
        <v>2023</v>
      </c>
      <c r="F558" s="12" t="s">
        <v>8491</v>
      </c>
      <c r="G558" s="12">
        <v>11</v>
      </c>
      <c r="H558" s="12" t="s">
        <v>7969</v>
      </c>
      <c r="I558" s="14" t="s">
        <v>19430</v>
      </c>
      <c r="J558" s="14" t="s">
        <v>19431</v>
      </c>
      <c r="K558" s="12" t="s">
        <v>7972</v>
      </c>
      <c r="L558" s="12" t="s">
        <v>8102</v>
      </c>
      <c r="M558" s="12"/>
    </row>
    <row r="559" spans="1:13" ht="22.5" customHeight="1">
      <c r="A559" s="12" t="s">
        <v>19433</v>
      </c>
      <c r="B559" s="12" t="str" cm="1">
        <f t="array" ref="B559">_xlfn.REGEXEXTRACT(J559, "eid=([^&amp;]+)", 2)</f>
        <v>2-s2.0-85180841549</v>
      </c>
      <c r="C559" s="13" t="s">
        <v>16176</v>
      </c>
      <c r="D559" s="14" t="s">
        <v>19434</v>
      </c>
      <c r="E559" s="12">
        <v>2023</v>
      </c>
      <c r="F559" s="12" t="s">
        <v>19435</v>
      </c>
      <c r="G559" s="12" t="s">
        <v>7969</v>
      </c>
      <c r="H559" s="12" t="s">
        <v>7969</v>
      </c>
      <c r="I559" s="14" t="s">
        <v>19436</v>
      </c>
      <c r="J559" s="14" t="s">
        <v>19437</v>
      </c>
      <c r="K559" s="12" t="s">
        <v>7972</v>
      </c>
      <c r="L559" s="12" t="s">
        <v>8019</v>
      </c>
      <c r="M559" s="12" t="s">
        <v>19438</v>
      </c>
    </row>
    <row r="560" spans="1:13" ht="22.5" customHeight="1">
      <c r="A560" s="12" t="s">
        <v>19440</v>
      </c>
      <c r="B560" s="12" t="str" cm="1">
        <f t="array" ref="B560">_xlfn.REGEXEXTRACT(J560, "eid=([^&amp;]+)", 2)</f>
        <v>2-s2.0-85161614083</v>
      </c>
      <c r="C560" s="13" t="s">
        <v>16176</v>
      </c>
      <c r="D560" s="14" t="s">
        <v>19441</v>
      </c>
      <c r="E560" s="12">
        <v>2023</v>
      </c>
      <c r="F560" s="12" t="s">
        <v>17708</v>
      </c>
      <c r="G560" s="12">
        <v>1007</v>
      </c>
      <c r="H560" s="12" t="s">
        <v>7969</v>
      </c>
      <c r="I560" s="14" t="s">
        <v>19442</v>
      </c>
      <c r="J560" s="14" t="s">
        <v>19443</v>
      </c>
      <c r="K560" s="12" t="s">
        <v>7972</v>
      </c>
      <c r="L560" s="12" t="s">
        <v>7985</v>
      </c>
      <c r="M560" s="12" t="s">
        <v>19444</v>
      </c>
    </row>
    <row r="561" spans="1:13" ht="22.5" customHeight="1">
      <c r="A561" s="12" t="s">
        <v>19446</v>
      </c>
      <c r="B561" s="12" t="str" cm="1">
        <f t="array" ref="B561">_xlfn.REGEXEXTRACT(J561, "eid=([^&amp;]+)", 2)</f>
        <v>2-s2.0-85175723699</v>
      </c>
      <c r="C561" s="13" t="s">
        <v>16176</v>
      </c>
      <c r="D561" s="14" t="s">
        <v>19447</v>
      </c>
      <c r="E561" s="12">
        <v>2023</v>
      </c>
      <c r="F561" s="12" t="s">
        <v>19448</v>
      </c>
      <c r="G561" s="12" t="s">
        <v>7969</v>
      </c>
      <c r="H561" s="12" t="s">
        <v>7969</v>
      </c>
      <c r="I561" s="14" t="s">
        <v>19449</v>
      </c>
      <c r="J561" s="14" t="s">
        <v>19450</v>
      </c>
      <c r="K561" s="12" t="s">
        <v>7972</v>
      </c>
      <c r="L561" s="12" t="s">
        <v>8102</v>
      </c>
      <c r="M561" s="12" t="s">
        <v>19451</v>
      </c>
    </row>
    <row r="562" spans="1:13" ht="22.5" customHeight="1">
      <c r="A562" s="12" t="s">
        <v>19453</v>
      </c>
      <c r="B562" s="12" t="str" cm="1">
        <f t="array" ref="B562">_xlfn.REGEXEXTRACT(J562, "eid=([^&amp;]+)", 2)</f>
        <v>2-s2.0-85172197689</v>
      </c>
      <c r="C562" s="13" t="s">
        <v>16176</v>
      </c>
      <c r="D562" s="14" t="s">
        <v>19454</v>
      </c>
      <c r="E562" s="12">
        <v>2023</v>
      </c>
      <c r="F562" s="12" t="s">
        <v>19455</v>
      </c>
      <c r="G562" s="12" t="s">
        <v>7969</v>
      </c>
      <c r="H562" s="12" t="s">
        <v>7969</v>
      </c>
      <c r="I562" s="14" t="s">
        <v>19456</v>
      </c>
      <c r="J562" s="14" t="s">
        <v>19457</v>
      </c>
      <c r="K562" s="12" t="s">
        <v>7972</v>
      </c>
      <c r="L562" s="12" t="s">
        <v>8102</v>
      </c>
      <c r="M562" s="12" t="s">
        <v>19458</v>
      </c>
    </row>
    <row r="563" spans="1:13" ht="22.5" customHeight="1">
      <c r="A563" s="12" t="s">
        <v>19460</v>
      </c>
      <c r="B563" s="12" t="str" cm="1">
        <f t="array" ref="B563">_xlfn.REGEXEXTRACT(J563, "eid=([^&amp;]+)", 2)</f>
        <v>2-s2.0-85159049037</v>
      </c>
      <c r="C563" s="13" t="s">
        <v>16176</v>
      </c>
      <c r="D563" s="14" t="s">
        <v>19461</v>
      </c>
      <c r="E563" s="12">
        <v>2023</v>
      </c>
      <c r="F563" s="12" t="s">
        <v>19462</v>
      </c>
      <c r="G563" s="12" t="s">
        <v>7969</v>
      </c>
      <c r="H563" s="12" t="s">
        <v>7969</v>
      </c>
      <c r="I563" s="14" t="s">
        <v>19463</v>
      </c>
      <c r="J563" s="14" t="s">
        <v>19464</v>
      </c>
      <c r="K563" s="12" t="s">
        <v>7972</v>
      </c>
      <c r="L563" s="12" t="s">
        <v>8102</v>
      </c>
      <c r="M563" s="12" t="s">
        <v>19465</v>
      </c>
    </row>
    <row r="564" spans="1:13" ht="22.5" customHeight="1">
      <c r="A564" s="12" t="s">
        <v>19467</v>
      </c>
      <c r="B564" s="12" t="str" cm="1">
        <f t="array" ref="B564">_xlfn.REGEXEXTRACT(J564, "eid=([^&amp;]+)", 2)</f>
        <v>2-s2.0-85149647114</v>
      </c>
      <c r="C564" s="13" t="s">
        <v>16176</v>
      </c>
      <c r="D564" s="14" t="s">
        <v>19468</v>
      </c>
      <c r="E564" s="12">
        <v>2023</v>
      </c>
      <c r="F564" s="12" t="s">
        <v>19469</v>
      </c>
      <c r="G564" s="12">
        <v>19</v>
      </c>
      <c r="H564" s="12">
        <v>2</v>
      </c>
      <c r="I564" s="14" t="s">
        <v>19470</v>
      </c>
      <c r="J564" s="14" t="s">
        <v>19471</v>
      </c>
      <c r="K564" s="12" t="s">
        <v>7972</v>
      </c>
      <c r="L564" s="12" t="s">
        <v>19472</v>
      </c>
      <c r="M564" s="12"/>
    </row>
    <row r="565" spans="1:13" ht="22.5" customHeight="1">
      <c r="A565" s="12" t="s">
        <v>19474</v>
      </c>
      <c r="B565" s="12" t="str" cm="1">
        <f t="array" ref="B565">_xlfn.REGEXEXTRACT(J565, "eid=([^&amp;]+)", 2)</f>
        <v>2-s2.0-85174251080</v>
      </c>
      <c r="C565" s="13" t="s">
        <v>16176</v>
      </c>
      <c r="D565" s="14" t="s">
        <v>19475</v>
      </c>
      <c r="E565" s="12">
        <v>2023</v>
      </c>
      <c r="F565" s="12" t="s">
        <v>19344</v>
      </c>
      <c r="G565" s="12">
        <v>2023</v>
      </c>
      <c r="H565" s="12" t="s">
        <v>7969</v>
      </c>
      <c r="I565" s="14" t="s">
        <v>19476</v>
      </c>
      <c r="J565" s="14" t="s">
        <v>19477</v>
      </c>
      <c r="K565" s="12" t="s">
        <v>7972</v>
      </c>
      <c r="L565" s="12" t="s">
        <v>8865</v>
      </c>
      <c r="M565" s="12" t="s">
        <v>7969</v>
      </c>
    </row>
    <row r="566" spans="1:13" ht="22.5" customHeight="1">
      <c r="A566" s="12" t="s">
        <v>19479</v>
      </c>
      <c r="B566" s="12" t="str" cm="1">
        <f t="array" ref="B566">_xlfn.REGEXEXTRACT(J566, "eid=([^&amp;]+)", 2)</f>
        <v>2-s2.0-85140881058</v>
      </c>
      <c r="C566" s="13" t="s">
        <v>16176</v>
      </c>
      <c r="D566" s="14" t="s">
        <v>19480</v>
      </c>
      <c r="E566" s="12">
        <v>2022</v>
      </c>
      <c r="F566" s="12" t="s">
        <v>8009</v>
      </c>
      <c r="G566" s="12">
        <v>11</v>
      </c>
      <c r="H566" s="12">
        <v>20</v>
      </c>
      <c r="I566" s="14" t="s">
        <v>19481</v>
      </c>
      <c r="J566" s="14" t="s">
        <v>19482</v>
      </c>
      <c r="K566" s="12" t="s">
        <v>7972</v>
      </c>
      <c r="L566" s="12" t="s">
        <v>9292</v>
      </c>
      <c r="M566" s="12"/>
    </row>
    <row r="567" spans="1:13" ht="22.5" customHeight="1">
      <c r="A567" s="12" t="s">
        <v>19484</v>
      </c>
      <c r="B567" s="12" t="str" cm="1">
        <f t="array" ref="B567">_xlfn.REGEXEXTRACT(J567, "eid=([^&amp;]+)", 2)</f>
        <v>2-s2.0-85135518239</v>
      </c>
      <c r="C567" s="13" t="s">
        <v>16176</v>
      </c>
      <c r="D567" s="14" t="s">
        <v>19485</v>
      </c>
      <c r="E567" s="12">
        <v>2022</v>
      </c>
      <c r="F567" s="12" t="s">
        <v>8043</v>
      </c>
      <c r="G567" s="12">
        <v>81</v>
      </c>
      <c r="H567" s="12">
        <v>25</v>
      </c>
      <c r="I567" s="14" t="s">
        <v>19486</v>
      </c>
      <c r="J567" s="14" t="s">
        <v>19487</v>
      </c>
      <c r="K567" s="12" t="s">
        <v>7972</v>
      </c>
      <c r="L567" s="12" t="s">
        <v>7978</v>
      </c>
      <c r="M567" s="12" t="s">
        <v>19488</v>
      </c>
    </row>
    <row r="568" spans="1:13" ht="22.5" customHeight="1">
      <c r="A568" s="12" t="s">
        <v>19490</v>
      </c>
      <c r="B568" s="12" t="str" cm="1">
        <f t="array" ref="B568">_xlfn.REGEXEXTRACT(J568, "eid=([^&amp;]+)", 2)</f>
        <v>2-s2.0-85130565847</v>
      </c>
      <c r="C568" s="13" t="s">
        <v>16176</v>
      </c>
      <c r="D568" s="14" t="s">
        <v>19491</v>
      </c>
      <c r="E568" s="12">
        <v>2022</v>
      </c>
      <c r="F568" s="12" t="s">
        <v>8375</v>
      </c>
      <c r="G568" s="12">
        <v>104</v>
      </c>
      <c r="H568" s="12">
        <v>10</v>
      </c>
      <c r="I568" s="14" t="s">
        <v>19492</v>
      </c>
      <c r="J568" s="14" t="s">
        <v>19493</v>
      </c>
      <c r="K568" s="12" t="s">
        <v>7972</v>
      </c>
      <c r="L568" s="12" t="s">
        <v>7978</v>
      </c>
      <c r="M568" s="12" t="s">
        <v>19494</v>
      </c>
    </row>
    <row r="569" spans="1:13" ht="22.5" customHeight="1">
      <c r="A569" s="12" t="s">
        <v>19496</v>
      </c>
      <c r="B569" s="12" t="str" cm="1">
        <f t="array" ref="B569">_xlfn.REGEXEXTRACT(J569, "eid=([^&amp;]+)", 2)</f>
        <v>2-s2.0-85153074124</v>
      </c>
      <c r="C569" s="13" t="s">
        <v>16176</v>
      </c>
      <c r="D569" s="14" t="s">
        <v>19497</v>
      </c>
      <c r="E569" s="12">
        <v>2023</v>
      </c>
      <c r="F569" s="12" t="s">
        <v>8848</v>
      </c>
      <c r="G569" s="12">
        <v>75</v>
      </c>
      <c r="H569" s="12">
        <v>2</v>
      </c>
      <c r="I569" s="14" t="s">
        <v>19498</v>
      </c>
      <c r="J569" s="14" t="s">
        <v>19499</v>
      </c>
      <c r="K569" s="12" t="s">
        <v>7972</v>
      </c>
      <c r="L569" s="12" t="s">
        <v>8851</v>
      </c>
      <c r="M569" s="12"/>
    </row>
    <row r="570" spans="1:13" ht="22.5" customHeight="1">
      <c r="A570" s="12" t="s">
        <v>19501</v>
      </c>
      <c r="B570" s="12" t="str" cm="1">
        <f t="array" ref="B570">_xlfn.REGEXEXTRACT(J570, "eid=([^&amp;]+)", 2)</f>
        <v>2-s2.0-85166237820</v>
      </c>
      <c r="C570" s="13" t="s">
        <v>16176</v>
      </c>
      <c r="D570" s="14" t="s">
        <v>19502</v>
      </c>
      <c r="E570" s="12">
        <v>2023</v>
      </c>
      <c r="F570" s="12" t="s">
        <v>19503</v>
      </c>
      <c r="G570" s="12" t="s">
        <v>7969</v>
      </c>
      <c r="H570" s="12" t="s">
        <v>7969</v>
      </c>
      <c r="I570" s="14" t="s">
        <v>19504</v>
      </c>
      <c r="J570" s="14" t="s">
        <v>19505</v>
      </c>
      <c r="K570" s="12" t="s">
        <v>7972</v>
      </c>
      <c r="L570" s="12" t="s">
        <v>8102</v>
      </c>
      <c r="M570" s="12"/>
    </row>
    <row r="571" spans="1:13" ht="22.5" customHeight="1">
      <c r="A571" s="12" t="s">
        <v>19507</v>
      </c>
      <c r="B571" s="12" t="str" cm="1">
        <f t="array" ref="B571">_xlfn.REGEXEXTRACT(J571, "eid=([^&amp;]+)", 2)</f>
        <v>2-s2.0-85168775510</v>
      </c>
      <c r="C571" s="13" t="s">
        <v>16176</v>
      </c>
      <c r="D571" s="14" t="s">
        <v>19508</v>
      </c>
      <c r="E571" s="12">
        <v>2023</v>
      </c>
      <c r="F571" s="12" t="s">
        <v>19509</v>
      </c>
      <c r="G571" s="12" t="s">
        <v>7969</v>
      </c>
      <c r="H571" s="12" t="s">
        <v>7969</v>
      </c>
      <c r="I571" s="14" t="s">
        <v>19510</v>
      </c>
      <c r="J571" s="14" t="s">
        <v>19511</v>
      </c>
      <c r="K571" s="12" t="s">
        <v>7972</v>
      </c>
      <c r="L571" s="12" t="s">
        <v>8102</v>
      </c>
      <c r="M571" s="12" t="s">
        <v>19512</v>
      </c>
    </row>
    <row r="572" spans="1:13" ht="22.5" customHeight="1">
      <c r="A572" s="12" t="s">
        <v>19514</v>
      </c>
      <c r="B572" s="12" t="str" cm="1">
        <f t="array" ref="B572">_xlfn.REGEXEXTRACT(J572, "eid=([^&amp;]+)", 2)</f>
        <v>2-s2.0-85182608966</v>
      </c>
      <c r="C572" s="13" t="s">
        <v>16176</v>
      </c>
      <c r="D572" s="14" t="s">
        <v>19515</v>
      </c>
      <c r="E572" s="12">
        <v>2023</v>
      </c>
      <c r="F572" s="12" t="s">
        <v>9713</v>
      </c>
      <c r="G572" s="12" t="s">
        <v>7969</v>
      </c>
      <c r="H572" s="12" t="s">
        <v>7969</v>
      </c>
      <c r="I572" s="14" t="s">
        <v>19516</v>
      </c>
      <c r="J572" s="14" t="s">
        <v>19517</v>
      </c>
      <c r="K572" s="12" t="s">
        <v>7972</v>
      </c>
      <c r="L572" s="12" t="s">
        <v>8102</v>
      </c>
      <c r="M572" s="12" t="s">
        <v>19518</v>
      </c>
    </row>
    <row r="573" spans="1:13" ht="22.5" customHeight="1">
      <c r="A573" s="12" t="s">
        <v>19520</v>
      </c>
      <c r="B573" s="12" t="str" cm="1">
        <f t="array" ref="B573">_xlfn.REGEXEXTRACT(J573, "eid=([^&amp;]+)", 2)</f>
        <v>2-s2.0-85147022086</v>
      </c>
      <c r="C573" s="13" t="s">
        <v>16176</v>
      </c>
      <c r="D573" s="14" t="s">
        <v>19521</v>
      </c>
      <c r="E573" s="12">
        <v>2022</v>
      </c>
      <c r="F573" s="12" t="s">
        <v>8328</v>
      </c>
      <c r="G573" s="12" t="s">
        <v>7969</v>
      </c>
      <c r="H573" s="12" t="s">
        <v>7969</v>
      </c>
      <c r="I573" s="14" t="s">
        <v>19522</v>
      </c>
      <c r="J573" s="14" t="s">
        <v>19523</v>
      </c>
      <c r="K573" s="12" t="s">
        <v>7972</v>
      </c>
      <c r="L573" s="12" t="s">
        <v>8324</v>
      </c>
      <c r="M573" s="12" t="s">
        <v>19524</v>
      </c>
    </row>
    <row r="574" spans="1:13" ht="22.5" customHeight="1">
      <c r="A574" s="12" t="s">
        <v>19526</v>
      </c>
      <c r="B574" s="12" t="str" cm="1">
        <f t="array" ref="B574">_xlfn.REGEXEXTRACT(J574, "eid=([^&amp;]+)", 2)</f>
        <v>2-s2.0-85166781381</v>
      </c>
      <c r="C574" s="13" t="s">
        <v>16176</v>
      </c>
      <c r="D574" s="14" t="s">
        <v>19527</v>
      </c>
      <c r="E574" s="12">
        <v>2023</v>
      </c>
      <c r="F574" s="12" t="s">
        <v>8491</v>
      </c>
      <c r="G574" s="12">
        <v>11</v>
      </c>
      <c r="H574" s="12" t="s">
        <v>7969</v>
      </c>
      <c r="I574" s="14" t="s">
        <v>19528</v>
      </c>
      <c r="J574" s="14" t="s">
        <v>19529</v>
      </c>
      <c r="K574" s="12" t="s">
        <v>7972</v>
      </c>
      <c r="L574" s="12" t="s">
        <v>8102</v>
      </c>
      <c r="M574" s="12"/>
    </row>
    <row r="575" spans="1:13" ht="22.5" customHeight="1">
      <c r="A575" s="12" t="s">
        <v>19531</v>
      </c>
      <c r="B575" s="12" t="str" cm="1">
        <f t="array" ref="B575">_xlfn.REGEXEXTRACT(J575, "eid=([^&amp;]+)", 2)</f>
        <v>2-s2.0-85144534394</v>
      </c>
      <c r="C575" s="13" t="s">
        <v>16176</v>
      </c>
      <c r="D575" s="14" t="s">
        <v>19532</v>
      </c>
      <c r="E575" s="12">
        <v>2022</v>
      </c>
      <c r="F575" s="12" t="s">
        <v>19533</v>
      </c>
      <c r="G575" s="12">
        <v>36</v>
      </c>
      <c r="H575" s="12">
        <v>15</v>
      </c>
      <c r="I575" s="14" t="s">
        <v>19534</v>
      </c>
      <c r="J575" s="14" t="s">
        <v>19535</v>
      </c>
      <c r="K575" s="12" t="s">
        <v>7972</v>
      </c>
      <c r="L575" s="12" t="s">
        <v>16299</v>
      </c>
      <c r="M575" s="12" t="s">
        <v>19536</v>
      </c>
    </row>
    <row r="576" spans="1:13" ht="22.5" customHeight="1">
      <c r="A576" s="12" t="s">
        <v>19537</v>
      </c>
      <c r="B576" s="12" t="e" cm="1" vm="1">
        <f t="array" ref="B576">_xlfn.REGEXEXTRACT(J576, "eid=([^&amp;]+)", 2)</f>
        <v>#N/A</v>
      </c>
      <c r="C576" s="13" t="s">
        <v>16176</v>
      </c>
      <c r="D576" s="14" t="s">
        <v>19538</v>
      </c>
      <c r="E576" s="12"/>
      <c r="F576" s="12"/>
      <c r="G576" s="12"/>
      <c r="H576" s="12"/>
      <c r="I576" s="14"/>
      <c r="J576" s="14"/>
      <c r="K576" s="12"/>
      <c r="L576" s="12"/>
      <c r="M576" s="12"/>
    </row>
    <row r="577" spans="1:13" ht="22.5" customHeight="1">
      <c r="A577" s="12" t="s">
        <v>19540</v>
      </c>
      <c r="B577" s="12" t="str" cm="1">
        <f t="array" ref="B577">_xlfn.REGEXEXTRACT(J577, "eid=([^&amp;]+)", 2)</f>
        <v>2-s2.0-85181546183</v>
      </c>
      <c r="C577" s="13" t="s">
        <v>16176</v>
      </c>
      <c r="D577" s="14" t="s">
        <v>19541</v>
      </c>
      <c r="E577" s="12">
        <v>2023</v>
      </c>
      <c r="F577" s="12" t="s">
        <v>8491</v>
      </c>
      <c r="G577" s="12">
        <v>11</v>
      </c>
      <c r="H577" s="12" t="s">
        <v>7969</v>
      </c>
      <c r="I577" s="14" t="s">
        <v>19542</v>
      </c>
      <c r="J577" s="14" t="s">
        <v>19543</v>
      </c>
      <c r="K577" s="12" t="s">
        <v>7972</v>
      </c>
      <c r="L577" s="12" t="s">
        <v>8102</v>
      </c>
      <c r="M577" s="12"/>
    </row>
    <row r="578" spans="1:13" ht="22.5" customHeight="1">
      <c r="A578" s="12" t="s">
        <v>19545</v>
      </c>
      <c r="B578" s="12" t="str" cm="1">
        <f t="array" ref="B578">_xlfn.REGEXEXTRACT(J578, "eid=([^&amp;]+)", 2)</f>
        <v>2-s2.0-85165623305</v>
      </c>
      <c r="C578" s="13" t="s">
        <v>16176</v>
      </c>
      <c r="D578" s="14" t="s">
        <v>19546</v>
      </c>
      <c r="E578" s="12">
        <v>2023</v>
      </c>
      <c r="F578" s="12" t="s">
        <v>19547</v>
      </c>
      <c r="G578" s="12" t="s">
        <v>7969</v>
      </c>
      <c r="H578" s="12" t="s">
        <v>7969</v>
      </c>
      <c r="I578" s="14" t="s">
        <v>17511</v>
      </c>
      <c r="J578" s="14" t="s">
        <v>19548</v>
      </c>
      <c r="K578" s="12" t="s">
        <v>7972</v>
      </c>
      <c r="L578" s="12" t="s">
        <v>8102</v>
      </c>
      <c r="M578" s="12" t="s">
        <v>19549</v>
      </c>
    </row>
    <row r="579" spans="1:13" ht="22.5" customHeight="1">
      <c r="A579" s="12" t="s">
        <v>19551</v>
      </c>
      <c r="B579" s="12" t="str" cm="1">
        <f t="array" ref="B579">_xlfn.REGEXEXTRACT(J579, "eid=([^&amp;]+)", 2)</f>
        <v>2-s2.0-85158822702</v>
      </c>
      <c r="C579" s="13" t="s">
        <v>16176</v>
      </c>
      <c r="D579" s="14" t="s">
        <v>19552</v>
      </c>
      <c r="E579" s="12">
        <v>2023</v>
      </c>
      <c r="F579" s="12" t="s">
        <v>9387</v>
      </c>
      <c r="G579" s="12">
        <v>12</v>
      </c>
      <c r="H579" s="12">
        <v>1</v>
      </c>
      <c r="I579" s="14" t="s">
        <v>9388</v>
      </c>
      <c r="J579" s="14" t="s">
        <v>19553</v>
      </c>
      <c r="K579" s="12" t="s">
        <v>7972</v>
      </c>
      <c r="L579" s="12" t="s">
        <v>9390</v>
      </c>
      <c r="M579" s="12"/>
    </row>
    <row r="580" spans="1:13" ht="22.5" customHeight="1">
      <c r="A580" s="12" t="s">
        <v>19555</v>
      </c>
      <c r="B580" s="12" t="str" cm="1">
        <f t="array" ref="B580">_xlfn.REGEXEXTRACT(J580, "eid=([^&amp;]+)", 2)</f>
        <v>2-s2.0-85148213424</v>
      </c>
      <c r="C580" s="13" t="s">
        <v>16176</v>
      </c>
      <c r="D580" s="14" t="s">
        <v>19556</v>
      </c>
      <c r="E580" s="12">
        <v>2022</v>
      </c>
      <c r="F580" s="12" t="s">
        <v>19557</v>
      </c>
      <c r="G580" s="12">
        <v>31</v>
      </c>
      <c r="H580" s="12">
        <v>3</v>
      </c>
      <c r="I580" s="14" t="s">
        <v>19558</v>
      </c>
      <c r="J580" s="14" t="s">
        <v>19559</v>
      </c>
      <c r="K580" s="12" t="s">
        <v>7972</v>
      </c>
      <c r="L580" s="12" t="s">
        <v>16299</v>
      </c>
      <c r="M580" s="12" t="s">
        <v>19560</v>
      </c>
    </row>
    <row r="581" spans="1:13" ht="22.5" customHeight="1">
      <c r="A581" s="12" t="s">
        <v>19562</v>
      </c>
      <c r="B581" s="12" t="str" cm="1">
        <f t="array" ref="B581">_xlfn.REGEXEXTRACT(J581, "eid=([^&amp;]+)", 2)</f>
        <v>2-s2.0-85174302275</v>
      </c>
      <c r="C581" s="13" t="s">
        <v>16176</v>
      </c>
      <c r="D581" s="14" t="s">
        <v>19563</v>
      </c>
      <c r="E581" s="12">
        <v>2023</v>
      </c>
      <c r="F581" s="12" t="s">
        <v>19344</v>
      </c>
      <c r="G581" s="12">
        <v>2023</v>
      </c>
      <c r="H581" s="12" t="s">
        <v>7969</v>
      </c>
      <c r="I581" s="14" t="s">
        <v>19564</v>
      </c>
      <c r="J581" s="14" t="s">
        <v>19565</v>
      </c>
      <c r="K581" s="12" t="s">
        <v>7972</v>
      </c>
      <c r="L581" s="12" t="s">
        <v>8865</v>
      </c>
      <c r="M581" s="12" t="s">
        <v>7969</v>
      </c>
    </row>
    <row r="582" spans="1:13" ht="22.5" customHeight="1">
      <c r="A582" s="12" t="s">
        <v>19567</v>
      </c>
      <c r="B582" s="12" t="str" cm="1">
        <f t="array" ref="B582">_xlfn.REGEXEXTRACT(J582, "eid=([^&amp;]+)", 2)</f>
        <v>2-s2.0-85134419353</v>
      </c>
      <c r="C582" s="13" t="s">
        <v>16176</v>
      </c>
      <c r="D582" s="14" t="s">
        <v>19568</v>
      </c>
      <c r="E582" s="12">
        <v>2022</v>
      </c>
      <c r="F582" s="12" t="s">
        <v>19569</v>
      </c>
      <c r="G582" s="12">
        <v>31</v>
      </c>
      <c r="H582" s="12">
        <v>16</v>
      </c>
      <c r="I582" s="14" t="s">
        <v>19570</v>
      </c>
      <c r="J582" s="14" t="s">
        <v>19571</v>
      </c>
      <c r="K582" s="12" t="s">
        <v>7972</v>
      </c>
      <c r="L582" s="12" t="s">
        <v>16299</v>
      </c>
      <c r="M582" s="12" t="s">
        <v>19572</v>
      </c>
    </row>
    <row r="583" spans="1:13" ht="22.5" customHeight="1">
      <c r="A583" s="12" t="s">
        <v>19574</v>
      </c>
      <c r="B583" s="12" t="str" cm="1">
        <f t="array" ref="B583">_xlfn.REGEXEXTRACT(J583, "eid=([^&amp;]+)", 2)</f>
        <v>2-s2.0-85181785656</v>
      </c>
      <c r="C583" s="13" t="s">
        <v>16176</v>
      </c>
      <c r="D583" s="14" t="s">
        <v>19575</v>
      </c>
      <c r="E583" s="12">
        <v>2023</v>
      </c>
      <c r="F583" s="12" t="s">
        <v>8491</v>
      </c>
      <c r="G583" s="12">
        <v>11</v>
      </c>
      <c r="H583" s="12" t="s">
        <v>7969</v>
      </c>
      <c r="I583" s="14" t="s">
        <v>19576</v>
      </c>
      <c r="J583" s="14" t="s">
        <v>19577</v>
      </c>
      <c r="K583" s="12" t="s">
        <v>7972</v>
      </c>
      <c r="L583" s="12" t="s">
        <v>8102</v>
      </c>
      <c r="M583" s="12"/>
    </row>
    <row r="584" spans="1:13" ht="22.5" customHeight="1">
      <c r="A584" s="12" t="s">
        <v>19579</v>
      </c>
      <c r="B584" s="12" t="str" cm="1">
        <f t="array" ref="B584">_xlfn.REGEXEXTRACT(J584, "eid=([^&amp;]+)", 2)</f>
        <v>2-s2.0-85150486098</v>
      </c>
      <c r="C584" s="13" t="s">
        <v>16176</v>
      </c>
      <c r="D584" s="14" t="s">
        <v>19580</v>
      </c>
      <c r="E584" s="12">
        <v>2022</v>
      </c>
      <c r="F584" s="12" t="s">
        <v>8328</v>
      </c>
      <c r="G584" s="12" t="s">
        <v>7969</v>
      </c>
      <c r="H584" s="12" t="s">
        <v>7969</v>
      </c>
      <c r="I584" s="14" t="s">
        <v>19581</v>
      </c>
      <c r="J584" s="14" t="s">
        <v>19582</v>
      </c>
      <c r="K584" s="12" t="s">
        <v>7972</v>
      </c>
      <c r="L584" s="12" t="s">
        <v>8324</v>
      </c>
      <c r="M584" s="12" t="s">
        <v>19583</v>
      </c>
    </row>
    <row r="585" spans="1:13" ht="22.5" customHeight="1">
      <c r="A585" s="12" t="s">
        <v>19585</v>
      </c>
      <c r="B585" s="12" t="str" cm="1">
        <f t="array" ref="B585">_xlfn.REGEXEXTRACT(J585, "eid=([^&amp;]+)", 2)</f>
        <v>2-s2.0-85177601260</v>
      </c>
      <c r="C585" s="13" t="s">
        <v>16176</v>
      </c>
      <c r="D585" s="14" t="s">
        <v>19586</v>
      </c>
      <c r="E585" s="12">
        <v>2023</v>
      </c>
      <c r="F585" s="12" t="s">
        <v>19587</v>
      </c>
      <c r="G585" s="12" t="s">
        <v>7969</v>
      </c>
      <c r="H585" s="12" t="s">
        <v>7969</v>
      </c>
      <c r="I585" s="14" t="s">
        <v>19588</v>
      </c>
      <c r="J585" s="14" t="s">
        <v>19589</v>
      </c>
      <c r="K585" s="12" t="s">
        <v>7972</v>
      </c>
      <c r="L585" s="12" t="s">
        <v>8102</v>
      </c>
      <c r="M585" s="12" t="s">
        <v>19590</v>
      </c>
    </row>
    <row r="586" spans="1:13" ht="22.5" customHeight="1">
      <c r="A586" s="12" t="s">
        <v>19592</v>
      </c>
      <c r="B586" s="12" t="str" cm="1">
        <f t="array" ref="B586">_xlfn.REGEXEXTRACT(J586, "eid=([^&amp;]+)", 2)</f>
        <v>2-s2.0-85147281305</v>
      </c>
      <c r="C586" s="13" t="s">
        <v>16176</v>
      </c>
      <c r="D586" s="14" t="s">
        <v>19593</v>
      </c>
      <c r="E586" s="12">
        <v>2023</v>
      </c>
      <c r="F586" s="12" t="s">
        <v>8491</v>
      </c>
      <c r="G586" s="12">
        <v>11</v>
      </c>
      <c r="H586" s="12" t="s">
        <v>7969</v>
      </c>
      <c r="I586" s="14" t="s">
        <v>19594</v>
      </c>
      <c r="J586" s="14" t="s">
        <v>19595</v>
      </c>
      <c r="K586" s="12" t="s">
        <v>7972</v>
      </c>
      <c r="L586" s="12" t="s">
        <v>8102</v>
      </c>
      <c r="M586" s="12"/>
    </row>
    <row r="587" spans="1:13" ht="22.5" customHeight="1">
      <c r="A587" s="12" t="s">
        <v>19597</v>
      </c>
      <c r="B587" s="12" t="str" cm="1">
        <f t="array" ref="B587">_xlfn.REGEXEXTRACT(J587, "eid=([^&amp;]+)", 2)</f>
        <v>2-s2.0-85144394341</v>
      </c>
      <c r="C587" s="13" t="s">
        <v>16176</v>
      </c>
      <c r="D587" s="14" t="s">
        <v>19598</v>
      </c>
      <c r="E587" s="12">
        <v>2022</v>
      </c>
      <c r="F587" s="12" t="s">
        <v>10032</v>
      </c>
      <c r="G587" s="12">
        <v>11</v>
      </c>
      <c r="H587" s="12">
        <v>4</v>
      </c>
      <c r="I587" s="14" t="s">
        <v>19599</v>
      </c>
      <c r="J587" s="14" t="s">
        <v>19600</v>
      </c>
      <c r="K587" s="12" t="s">
        <v>7972</v>
      </c>
      <c r="L587" s="12" t="s">
        <v>9292</v>
      </c>
      <c r="M587" s="12"/>
    </row>
    <row r="588" spans="1:13" ht="22.5" customHeight="1">
      <c r="A588" s="12" t="s">
        <v>19602</v>
      </c>
      <c r="B588" s="12" t="str" cm="1">
        <f t="array" ref="B588">_xlfn.REGEXEXTRACT(J588, "eid=([^&amp;]+)", 2)</f>
        <v>2-s2.0-85176833666</v>
      </c>
      <c r="C588" s="13" t="s">
        <v>16176</v>
      </c>
      <c r="D588" s="14" t="s">
        <v>19603</v>
      </c>
      <c r="E588" s="12">
        <v>2023</v>
      </c>
      <c r="F588" s="12" t="s">
        <v>19604</v>
      </c>
      <c r="G588" s="12" t="s">
        <v>7969</v>
      </c>
      <c r="H588" s="12" t="s">
        <v>7969</v>
      </c>
      <c r="I588" s="14" t="s">
        <v>19605</v>
      </c>
      <c r="J588" s="14" t="s">
        <v>19606</v>
      </c>
      <c r="K588" s="12" t="s">
        <v>7972</v>
      </c>
      <c r="L588" s="12" t="s">
        <v>13185</v>
      </c>
      <c r="M588" s="12" t="s">
        <v>19607</v>
      </c>
    </row>
    <row r="589" spans="1:13" ht="22.5" customHeight="1">
      <c r="A589" s="12" t="s">
        <v>19609</v>
      </c>
      <c r="B589" s="12" t="str" cm="1">
        <f t="array" ref="B589">_xlfn.REGEXEXTRACT(J589, "eid=([^&amp;]+)", 2)</f>
        <v>2-s2.0-85149822242</v>
      </c>
      <c r="C589" s="13" t="s">
        <v>16176</v>
      </c>
      <c r="D589" s="14" t="s">
        <v>19610</v>
      </c>
      <c r="E589" s="12">
        <v>2023</v>
      </c>
      <c r="F589" s="12" t="s">
        <v>19611</v>
      </c>
      <c r="G589" s="12">
        <v>25</v>
      </c>
      <c r="H589" s="12" t="s">
        <v>7969</v>
      </c>
      <c r="I589" s="14" t="s">
        <v>19612</v>
      </c>
      <c r="J589" s="14" t="s">
        <v>19613</v>
      </c>
      <c r="K589" s="12" t="s">
        <v>7972</v>
      </c>
      <c r="L589" s="12" t="s">
        <v>8102</v>
      </c>
      <c r="M589" s="12"/>
    </row>
    <row r="590" spans="1:13" ht="22.5" customHeight="1">
      <c r="A590" s="12" t="s">
        <v>19615</v>
      </c>
      <c r="B590" s="12" t="str" cm="1">
        <f t="array" ref="B590">_xlfn.REGEXEXTRACT(J590, "eid=([^&amp;]+)", 2)</f>
        <v>2-s2.0-85179825211</v>
      </c>
      <c r="C590" s="13" t="s">
        <v>16176</v>
      </c>
      <c r="D590" s="14" t="s">
        <v>19616</v>
      </c>
      <c r="E590" s="12">
        <v>2023</v>
      </c>
      <c r="F590" s="12" t="s">
        <v>8491</v>
      </c>
      <c r="G590" s="12">
        <v>11</v>
      </c>
      <c r="H590" s="12" t="s">
        <v>7969</v>
      </c>
      <c r="I590" s="14" t="s">
        <v>19617</v>
      </c>
      <c r="J590" s="14" t="s">
        <v>19618</v>
      </c>
      <c r="K590" s="12" t="s">
        <v>7972</v>
      </c>
      <c r="L590" s="12" t="s">
        <v>8102</v>
      </c>
      <c r="M590" s="12"/>
    </row>
    <row r="591" spans="1:13" ht="22.5" customHeight="1">
      <c r="A591" s="12" t="s">
        <v>19620</v>
      </c>
      <c r="B591" s="12" t="str" cm="1">
        <f t="array" ref="B591">_xlfn.REGEXEXTRACT(J591, "eid=([^&amp;]+)", 2)</f>
        <v>2-s2.0-85139448507</v>
      </c>
      <c r="C591" s="13" t="s">
        <v>16176</v>
      </c>
      <c r="D591" s="14" t="s">
        <v>19621</v>
      </c>
      <c r="E591" s="12">
        <v>2022</v>
      </c>
      <c r="F591" s="12" t="s">
        <v>8491</v>
      </c>
      <c r="G591" s="12">
        <v>10</v>
      </c>
      <c r="H591" s="12" t="s">
        <v>7969</v>
      </c>
      <c r="I591" s="14" t="s">
        <v>19622</v>
      </c>
      <c r="J591" s="14" t="s">
        <v>19623</v>
      </c>
      <c r="K591" s="12" t="s">
        <v>7972</v>
      </c>
      <c r="L591" s="12" t="s">
        <v>8102</v>
      </c>
      <c r="M591" s="12"/>
    </row>
    <row r="592" spans="1:13" ht="22.5" customHeight="1">
      <c r="A592" s="12" t="s">
        <v>19625</v>
      </c>
      <c r="B592" s="12" t="str" cm="1">
        <f t="array" ref="B592">_xlfn.REGEXEXTRACT(J592, "eid=([^&amp;]+)", 2)</f>
        <v>2-s2.0-85142674604</v>
      </c>
      <c r="C592" s="13" t="s">
        <v>16176</v>
      </c>
      <c r="D592" s="14" t="s">
        <v>19626</v>
      </c>
      <c r="E592" s="12">
        <v>2022</v>
      </c>
      <c r="F592" s="12" t="s">
        <v>11663</v>
      </c>
      <c r="G592" s="12" t="s">
        <v>7969</v>
      </c>
      <c r="H592" s="12" t="s">
        <v>7969</v>
      </c>
      <c r="I592" s="14" t="s">
        <v>19627</v>
      </c>
      <c r="J592" s="14" t="s">
        <v>19628</v>
      </c>
      <c r="K592" s="12" t="s">
        <v>7972</v>
      </c>
      <c r="L592" s="12" t="s">
        <v>8102</v>
      </c>
      <c r="M592" s="12" t="s">
        <v>19629</v>
      </c>
    </row>
    <row r="593" spans="1:13" ht="22.5" customHeight="1">
      <c r="A593" s="12" t="s">
        <v>19631</v>
      </c>
      <c r="B593" s="12" t="str" cm="1">
        <f t="array" ref="B593">_xlfn.REGEXEXTRACT(J593, "eid=([^&amp;]+)", 2)</f>
        <v>2-s2.0-85130967075</v>
      </c>
      <c r="C593" s="13" t="s">
        <v>16176</v>
      </c>
      <c r="D593" s="14" t="s">
        <v>19632</v>
      </c>
      <c r="E593" s="12">
        <v>2022</v>
      </c>
      <c r="F593" s="12" t="s">
        <v>11621</v>
      </c>
      <c r="G593" s="12">
        <v>2022</v>
      </c>
      <c r="H593" s="12" t="s">
        <v>7969</v>
      </c>
      <c r="I593" s="14" t="s">
        <v>19633</v>
      </c>
      <c r="J593" s="14" t="s">
        <v>19634</v>
      </c>
      <c r="K593" s="12" t="s">
        <v>7972</v>
      </c>
      <c r="L593" s="12" t="s">
        <v>11624</v>
      </c>
      <c r="M593" s="12"/>
    </row>
    <row r="594" spans="1:13" ht="22.5" customHeight="1">
      <c r="A594" s="12" t="s">
        <v>19636</v>
      </c>
      <c r="B594" s="12" t="str" cm="1">
        <f t="array" ref="B594">_xlfn.REGEXEXTRACT(J594, "eid=([^&amp;]+)", 2)</f>
        <v>2-s2.0-85136930452</v>
      </c>
      <c r="C594" s="13" t="s">
        <v>16176</v>
      </c>
      <c r="D594" s="14" t="s">
        <v>19637</v>
      </c>
      <c r="E594" s="12">
        <v>2022</v>
      </c>
      <c r="F594" s="12" t="s">
        <v>8144</v>
      </c>
      <c r="G594" s="12">
        <v>12</v>
      </c>
      <c r="H594" s="12">
        <v>15</v>
      </c>
      <c r="I594" s="14" t="s">
        <v>19638</v>
      </c>
      <c r="J594" s="14" t="s">
        <v>19639</v>
      </c>
      <c r="K594" s="12" t="s">
        <v>7972</v>
      </c>
      <c r="L594" s="12" t="s">
        <v>9292</v>
      </c>
      <c r="M594" s="12"/>
    </row>
    <row r="595" spans="1:13" ht="22.5" customHeight="1">
      <c r="A595" s="12" t="s">
        <v>19641</v>
      </c>
      <c r="B595" s="12" t="str" cm="1">
        <f t="array" ref="B595">_xlfn.REGEXEXTRACT(J595, "eid=([^&amp;]+)", 2)</f>
        <v>2-s2.0-85128597549</v>
      </c>
      <c r="C595" s="13" t="s">
        <v>16176</v>
      </c>
      <c r="D595" s="14" t="s">
        <v>19642</v>
      </c>
      <c r="E595" s="12">
        <v>2022</v>
      </c>
      <c r="F595" s="12" t="s">
        <v>17271</v>
      </c>
      <c r="G595" s="12">
        <v>29</v>
      </c>
      <c r="H595" s="12" t="s">
        <v>7969</v>
      </c>
      <c r="I595" s="14" t="s">
        <v>19643</v>
      </c>
      <c r="J595" s="14" t="s">
        <v>19644</v>
      </c>
      <c r="K595" s="12" t="s">
        <v>7972</v>
      </c>
      <c r="L595" s="12" t="s">
        <v>8102</v>
      </c>
      <c r="M595" s="12" t="s">
        <v>19645</v>
      </c>
    </row>
    <row r="596" spans="1:13" ht="22.5" customHeight="1">
      <c r="A596" s="12" t="s">
        <v>19647</v>
      </c>
      <c r="B596" s="12" t="str" cm="1">
        <f t="array" ref="B596">_xlfn.REGEXEXTRACT(J596, "eid=([^&amp;]+)", 2)</f>
        <v>2-s2.0-85111010050</v>
      </c>
      <c r="C596" s="13" t="s">
        <v>16176</v>
      </c>
      <c r="D596" s="14" t="s">
        <v>19648</v>
      </c>
      <c r="E596" s="12">
        <v>2022</v>
      </c>
      <c r="F596" s="12" t="s">
        <v>19649</v>
      </c>
      <c r="G596" s="12">
        <v>164</v>
      </c>
      <c r="H596" s="12" t="s">
        <v>7969</v>
      </c>
      <c r="I596" s="14" t="s">
        <v>19650</v>
      </c>
      <c r="J596" s="14" t="s">
        <v>19651</v>
      </c>
      <c r="K596" s="12" t="s">
        <v>7972</v>
      </c>
      <c r="L596" s="12" t="s">
        <v>16038</v>
      </c>
      <c r="M596" s="12" t="s">
        <v>19652</v>
      </c>
    </row>
    <row r="597" spans="1:13" ht="22.5" customHeight="1">
      <c r="A597" s="12" t="s">
        <v>19654</v>
      </c>
      <c r="B597" s="12" t="str" cm="1">
        <f t="array" ref="B597">_xlfn.REGEXEXTRACT(J597, "eid=([^&amp;]+)", 2)</f>
        <v>2-s2.0-85129179060</v>
      </c>
      <c r="C597" s="13" t="s">
        <v>16176</v>
      </c>
      <c r="D597" s="14" t="s">
        <v>19655</v>
      </c>
      <c r="E597" s="12">
        <v>2022</v>
      </c>
      <c r="F597" s="12" t="s">
        <v>8276</v>
      </c>
      <c r="G597" s="12">
        <v>22</v>
      </c>
      <c r="H597" s="12">
        <v>9</v>
      </c>
      <c r="I597" s="14" t="s">
        <v>19656</v>
      </c>
      <c r="J597" s="14" t="s">
        <v>19657</v>
      </c>
      <c r="K597" s="12" t="s">
        <v>7972</v>
      </c>
      <c r="L597" s="12" t="s">
        <v>9292</v>
      </c>
      <c r="M597" s="12"/>
    </row>
    <row r="598" spans="1:13" ht="22.5" customHeight="1">
      <c r="A598" s="12" t="s">
        <v>19658</v>
      </c>
      <c r="B598" s="12" t="str" cm="1">
        <f t="array" ref="B598">_xlfn.REGEXEXTRACT(J598, "eid=([^&amp;]+)", 2)</f>
        <v>2-s2.0-85120332050</v>
      </c>
      <c r="C598" s="13" t="s">
        <v>16176</v>
      </c>
      <c r="D598" s="14" t="s">
        <v>3475</v>
      </c>
      <c r="E598" s="12">
        <v>2022</v>
      </c>
      <c r="F598" s="12" t="s">
        <v>8024</v>
      </c>
      <c r="G598" s="12">
        <v>113</v>
      </c>
      <c r="H598" s="12" t="s">
        <v>7969</v>
      </c>
      <c r="I598" s="14" t="s">
        <v>19659</v>
      </c>
      <c r="J598" s="14" t="s">
        <v>19660</v>
      </c>
      <c r="K598" s="12" t="s">
        <v>7972</v>
      </c>
      <c r="L598" s="12" t="s">
        <v>8027</v>
      </c>
      <c r="M598" s="12" t="s">
        <v>3474</v>
      </c>
    </row>
    <row r="599" spans="1:13" ht="22.5" customHeight="1">
      <c r="A599" s="12" t="s">
        <v>19662</v>
      </c>
      <c r="B599" s="12" t="str" cm="1">
        <f t="array" ref="B599">_xlfn.REGEXEXTRACT(J599, "eid=([^&amp;]+)", 2)</f>
        <v>2-s2.0-85146436132</v>
      </c>
      <c r="C599" s="13" t="s">
        <v>16176</v>
      </c>
      <c r="D599" s="14" t="s">
        <v>19663</v>
      </c>
      <c r="E599" s="12">
        <v>2022</v>
      </c>
      <c r="F599" s="12" t="s">
        <v>19664</v>
      </c>
      <c r="G599" s="12" t="s">
        <v>7969</v>
      </c>
      <c r="H599" s="12" t="s">
        <v>7969</v>
      </c>
      <c r="I599" s="14" t="s">
        <v>19665</v>
      </c>
      <c r="J599" s="14" t="s">
        <v>19666</v>
      </c>
      <c r="K599" s="12" t="s">
        <v>7972</v>
      </c>
      <c r="L599" s="12" t="s">
        <v>8102</v>
      </c>
      <c r="M599" s="12" t="s">
        <v>19667</v>
      </c>
    </row>
    <row r="600" spans="1:13" ht="22.5" customHeight="1">
      <c r="A600" s="12" t="s">
        <v>19669</v>
      </c>
      <c r="B600" s="12" t="str" cm="1">
        <f t="array" ref="B600">_xlfn.REGEXEXTRACT(J600, "eid=([^&amp;]+)", 2)</f>
        <v>2-s2.0-85127334269</v>
      </c>
      <c r="C600" s="13" t="s">
        <v>16176</v>
      </c>
      <c r="D600" s="14" t="s">
        <v>19670</v>
      </c>
      <c r="E600" s="12">
        <v>2022</v>
      </c>
      <c r="F600" s="12" t="s">
        <v>11656</v>
      </c>
      <c r="G600" s="12" t="s">
        <v>7969</v>
      </c>
      <c r="H600" s="12" t="s">
        <v>7969</v>
      </c>
      <c r="I600" s="14" t="s">
        <v>19671</v>
      </c>
      <c r="J600" s="14" t="s">
        <v>19672</v>
      </c>
      <c r="K600" s="12" t="s">
        <v>7972</v>
      </c>
      <c r="L600" s="12" t="s">
        <v>8102</v>
      </c>
      <c r="M600" s="12" t="s">
        <v>19673</v>
      </c>
    </row>
    <row r="601" spans="1:13" ht="22.5" customHeight="1">
      <c r="A601" s="12" t="s">
        <v>19675</v>
      </c>
      <c r="B601" s="12" t="str" cm="1">
        <f t="array" ref="B601">_xlfn.REGEXEXTRACT(J601, "eid=([^&amp;]+)", 2)</f>
        <v>2-s2.0-85172718465</v>
      </c>
      <c r="C601" s="13" t="s">
        <v>16176</v>
      </c>
      <c r="D601" s="14" t="s">
        <v>19676</v>
      </c>
      <c r="E601" s="12">
        <v>2022</v>
      </c>
      <c r="F601" s="12" t="s">
        <v>19677</v>
      </c>
      <c r="G601" s="12" t="s">
        <v>7969</v>
      </c>
      <c r="H601" s="12" t="s">
        <v>7969</v>
      </c>
      <c r="I601" s="14" t="s">
        <v>19678</v>
      </c>
      <c r="J601" s="14" t="s">
        <v>19679</v>
      </c>
      <c r="K601" s="12" t="s">
        <v>7972</v>
      </c>
      <c r="L601" s="12" t="s">
        <v>8102</v>
      </c>
      <c r="M601" s="12" t="s">
        <v>19680</v>
      </c>
    </row>
    <row r="602" spans="1:13" ht="22.5" customHeight="1">
      <c r="A602" s="12" t="s">
        <v>19682</v>
      </c>
      <c r="B602" s="12" t="str" cm="1">
        <f t="array" ref="B602">_xlfn.REGEXEXTRACT(J602, "eid=([^&amp;]+)", 2)</f>
        <v>2-s2.0-85147142708</v>
      </c>
      <c r="C602" s="13" t="s">
        <v>16176</v>
      </c>
      <c r="D602" s="14" t="s">
        <v>19683</v>
      </c>
      <c r="E602" s="12">
        <v>2022</v>
      </c>
      <c r="F602" s="12" t="s">
        <v>19684</v>
      </c>
      <c r="G602" s="12" t="s">
        <v>7969</v>
      </c>
      <c r="H602" s="12" t="s">
        <v>7969</v>
      </c>
      <c r="I602" s="14" t="s">
        <v>19685</v>
      </c>
      <c r="J602" s="14" t="s">
        <v>19686</v>
      </c>
      <c r="K602" s="12" t="s">
        <v>7972</v>
      </c>
      <c r="L602" s="12" t="s">
        <v>8102</v>
      </c>
      <c r="M602" s="12" t="s">
        <v>19687</v>
      </c>
    </row>
    <row r="603" spans="1:13" ht="22.5" customHeight="1">
      <c r="A603" s="12" t="s">
        <v>19689</v>
      </c>
      <c r="B603" s="12" t="str" cm="1">
        <f t="array" ref="B603">_xlfn.REGEXEXTRACT(J603, "eid=([^&amp;]+)", 2)</f>
        <v>2-s2.0-85131041458</v>
      </c>
      <c r="C603" s="13" t="s">
        <v>16176</v>
      </c>
      <c r="D603" s="14" t="s">
        <v>19690</v>
      </c>
      <c r="E603" s="12">
        <v>2022</v>
      </c>
      <c r="F603" s="12" t="s">
        <v>9567</v>
      </c>
      <c r="G603" s="12">
        <v>15</v>
      </c>
      <c r="H603" s="12">
        <v>4</v>
      </c>
      <c r="I603" s="14" t="s">
        <v>19691</v>
      </c>
      <c r="J603" s="14" t="s">
        <v>19692</v>
      </c>
      <c r="K603" s="12" t="s">
        <v>7972</v>
      </c>
      <c r="L603" s="12" t="s">
        <v>7978</v>
      </c>
      <c r="M603" s="12" t="s">
        <v>19693</v>
      </c>
    </row>
    <row r="604" spans="1:13" ht="22.5" customHeight="1">
      <c r="A604" s="12" t="s">
        <v>19695</v>
      </c>
      <c r="B604" s="12" t="str" cm="1">
        <f t="array" ref="B604">_xlfn.REGEXEXTRACT(J604, "eid=([^&amp;]+)", 2)</f>
        <v>2-s2.0-85137549524</v>
      </c>
      <c r="C604" s="13" t="s">
        <v>16176</v>
      </c>
      <c r="D604" s="14" t="s">
        <v>19696</v>
      </c>
      <c r="E604" s="12">
        <v>2022</v>
      </c>
      <c r="F604" s="12" t="s">
        <v>8491</v>
      </c>
      <c r="G604" s="12">
        <v>10</v>
      </c>
      <c r="H604" s="12" t="s">
        <v>7969</v>
      </c>
      <c r="I604" s="14" t="s">
        <v>19697</v>
      </c>
      <c r="J604" s="14" t="s">
        <v>19698</v>
      </c>
      <c r="K604" s="12" t="s">
        <v>7972</v>
      </c>
      <c r="L604" s="12" t="s">
        <v>8102</v>
      </c>
      <c r="M604" s="12"/>
    </row>
    <row r="605" spans="1:13" ht="22.5" customHeight="1">
      <c r="A605" s="12" t="s">
        <v>19700</v>
      </c>
      <c r="B605" s="12" t="str" cm="1">
        <f t="array" ref="B605">_xlfn.REGEXEXTRACT(J605, "eid=([^&amp;]+)", 2)</f>
        <v>2-s2.0-85127876021</v>
      </c>
      <c r="C605" s="13" t="s">
        <v>16176</v>
      </c>
      <c r="D605" s="14" t="s">
        <v>19701</v>
      </c>
      <c r="E605" s="12">
        <v>2022</v>
      </c>
      <c r="F605" s="12" t="s">
        <v>12388</v>
      </c>
      <c r="G605" s="12">
        <v>19</v>
      </c>
      <c r="H605" s="12">
        <v>2</v>
      </c>
      <c r="I605" s="14" t="s">
        <v>19702</v>
      </c>
      <c r="J605" s="14" t="s">
        <v>19703</v>
      </c>
      <c r="K605" s="12" t="s">
        <v>7972</v>
      </c>
      <c r="L605" s="12" t="s">
        <v>8102</v>
      </c>
      <c r="M605" s="12" t="s">
        <v>19704</v>
      </c>
    </row>
    <row r="606" spans="1:13" ht="22.5" customHeight="1">
      <c r="A606" s="12" t="s">
        <v>19706</v>
      </c>
      <c r="B606" s="12" t="str" cm="1">
        <f t="array" ref="B606">_xlfn.REGEXEXTRACT(J606, "eid=([^&amp;]+)", 2)</f>
        <v>2-s2.0-85137928744</v>
      </c>
      <c r="C606" s="13" t="s">
        <v>16176</v>
      </c>
      <c r="D606" s="14" t="s">
        <v>19707</v>
      </c>
      <c r="E606" s="12">
        <v>2022</v>
      </c>
      <c r="F606" s="12" t="s">
        <v>11641</v>
      </c>
      <c r="G606" s="12">
        <v>2022</v>
      </c>
      <c r="H606" s="12" t="s">
        <v>7969</v>
      </c>
      <c r="I606" s="14" t="s">
        <v>19708</v>
      </c>
      <c r="J606" s="14" t="s">
        <v>19709</v>
      </c>
      <c r="K606" s="12" t="s">
        <v>7972</v>
      </c>
      <c r="L606" s="12" t="s">
        <v>11624</v>
      </c>
      <c r="M606" s="12"/>
    </row>
    <row r="607" spans="1:13" ht="22.5" customHeight="1">
      <c r="A607" s="12" t="s">
        <v>19711</v>
      </c>
      <c r="B607" s="12" t="str" cm="1">
        <f t="array" ref="B607">_xlfn.REGEXEXTRACT(J607, "eid=([^&amp;]+)", 2)</f>
        <v>2-s2.0-85185163766</v>
      </c>
      <c r="C607" s="13" t="s">
        <v>16176</v>
      </c>
      <c r="D607" s="14" t="s">
        <v>19712</v>
      </c>
      <c r="E607" s="12">
        <v>2022</v>
      </c>
      <c r="F607" s="12" t="s">
        <v>19713</v>
      </c>
      <c r="G607" s="12">
        <v>17</v>
      </c>
      <c r="H607" s="12">
        <v>1</v>
      </c>
      <c r="I607" s="14" t="s">
        <v>19714</v>
      </c>
      <c r="J607" s="14" t="s">
        <v>19715</v>
      </c>
      <c r="K607" s="12" t="s">
        <v>7972</v>
      </c>
      <c r="L607" s="12" t="s">
        <v>8161</v>
      </c>
      <c r="M607" s="12"/>
    </row>
    <row r="608" spans="1:13" ht="22.5" customHeight="1">
      <c r="A608" s="12" t="s">
        <v>19717</v>
      </c>
      <c r="B608" s="12" t="str" cm="1">
        <f t="array" ref="B608">_xlfn.REGEXEXTRACT(J608, "eid=([^&amp;]+)", 2)</f>
        <v>2-s2.0-85141169918</v>
      </c>
      <c r="C608" s="13" t="s">
        <v>16176</v>
      </c>
      <c r="D608" s="14" t="s">
        <v>19718</v>
      </c>
      <c r="E608" s="12">
        <v>2022</v>
      </c>
      <c r="F608" s="12" t="s">
        <v>19719</v>
      </c>
      <c r="G608" s="12">
        <v>2022</v>
      </c>
      <c r="H608" s="12" t="s">
        <v>7969</v>
      </c>
      <c r="I608" s="14" t="s">
        <v>19720</v>
      </c>
      <c r="J608" s="14" t="s">
        <v>19721</v>
      </c>
      <c r="K608" s="12" t="s">
        <v>7972</v>
      </c>
      <c r="L608" s="12" t="s">
        <v>8102</v>
      </c>
      <c r="M608" s="12" t="s">
        <v>19722</v>
      </c>
    </row>
    <row r="609" spans="1:13" ht="22.5" customHeight="1">
      <c r="A609" s="12" t="s">
        <v>19724</v>
      </c>
      <c r="B609" s="12" t="str" cm="1">
        <f t="array" ref="B609">_xlfn.REGEXEXTRACT(J609, "eid=([^&amp;]+)", 2)</f>
        <v>2-s2.0-85123358955</v>
      </c>
      <c r="C609" s="13" t="s">
        <v>16176</v>
      </c>
      <c r="D609" s="14" t="s">
        <v>19725</v>
      </c>
      <c r="E609" s="12">
        <v>2022</v>
      </c>
      <c r="F609" s="12" t="s">
        <v>8276</v>
      </c>
      <c r="G609" s="12">
        <v>22</v>
      </c>
      <c r="H609" s="12">
        <v>3</v>
      </c>
      <c r="I609" s="14" t="s">
        <v>19726</v>
      </c>
      <c r="J609" s="14" t="s">
        <v>19727</v>
      </c>
      <c r="K609" s="12" t="s">
        <v>7972</v>
      </c>
      <c r="L609" s="12" t="s">
        <v>9292</v>
      </c>
      <c r="M609" s="12"/>
    </row>
    <row r="610" spans="1:13" ht="22.5" customHeight="1">
      <c r="A610" s="12" t="s">
        <v>19729</v>
      </c>
      <c r="B610" s="12" t="str" cm="1">
        <f t="array" ref="B610">_xlfn.REGEXEXTRACT(J610, "eid=([^&amp;]+)", 2)</f>
        <v>2-s2.0-85129828220</v>
      </c>
      <c r="C610" s="13" t="s">
        <v>16176</v>
      </c>
      <c r="D610" s="14" t="s">
        <v>19730</v>
      </c>
      <c r="E610" s="12">
        <v>2022</v>
      </c>
      <c r="F610" s="12" t="s">
        <v>8276</v>
      </c>
      <c r="G610" s="12">
        <v>22</v>
      </c>
      <c r="H610" s="12">
        <v>10</v>
      </c>
      <c r="I610" s="14" t="s">
        <v>19731</v>
      </c>
      <c r="J610" s="14" t="s">
        <v>19732</v>
      </c>
      <c r="K610" s="12" t="s">
        <v>7972</v>
      </c>
      <c r="L610" s="12" t="s">
        <v>9292</v>
      </c>
      <c r="M610" s="12"/>
    </row>
    <row r="611" spans="1:13" ht="22.5" customHeight="1">
      <c r="A611" s="12" t="s">
        <v>19734</v>
      </c>
      <c r="B611" s="12" t="str" cm="1">
        <f t="array" ref="B611">_xlfn.REGEXEXTRACT(J611, "eid=([^&amp;]+)", 2)</f>
        <v>2-s2.0-85125713671</v>
      </c>
      <c r="C611" s="13" t="s">
        <v>16176</v>
      </c>
      <c r="D611" s="14" t="s">
        <v>19735</v>
      </c>
      <c r="E611" s="12">
        <v>2022</v>
      </c>
      <c r="F611" s="12" t="s">
        <v>8043</v>
      </c>
      <c r="G611" s="12">
        <v>81</v>
      </c>
      <c r="H611" s="12">
        <v>13</v>
      </c>
      <c r="I611" s="14" t="s">
        <v>19736</v>
      </c>
      <c r="J611" s="14" t="s">
        <v>19737</v>
      </c>
      <c r="K611" s="12" t="s">
        <v>7972</v>
      </c>
      <c r="L611" s="12" t="s">
        <v>7978</v>
      </c>
      <c r="M611" s="12" t="s">
        <v>19738</v>
      </c>
    </row>
    <row r="612" spans="1:13" ht="22.5" customHeight="1">
      <c r="A612" s="12" t="s">
        <v>19740</v>
      </c>
      <c r="B612" s="12" t="str" cm="1">
        <f t="array" ref="B612">_xlfn.REGEXEXTRACT(J612, "eid=([^&amp;]+)", 2)</f>
        <v>2-s2.0-85131319381</v>
      </c>
      <c r="C612" s="13" t="s">
        <v>16176</v>
      </c>
      <c r="D612" s="14" t="s">
        <v>19741</v>
      </c>
      <c r="E612" s="12">
        <v>2022</v>
      </c>
      <c r="F612" s="12" t="s">
        <v>11940</v>
      </c>
      <c r="G612" s="12">
        <v>14</v>
      </c>
      <c r="H612" s="12">
        <v>5</v>
      </c>
      <c r="I612" s="14" t="s">
        <v>13813</v>
      </c>
      <c r="J612" s="14" t="s">
        <v>19742</v>
      </c>
      <c r="K612" s="12" t="s">
        <v>7972</v>
      </c>
      <c r="L612" s="12" t="s">
        <v>11943</v>
      </c>
      <c r="M612" s="12" t="s">
        <v>19743</v>
      </c>
    </row>
    <row r="613" spans="1:13" ht="22.5" customHeight="1">
      <c r="A613" s="12" t="s">
        <v>19745</v>
      </c>
      <c r="B613" s="12" t="str" cm="1">
        <f t="array" ref="B613">_xlfn.REGEXEXTRACT(J613, "eid=([^&amp;]+)", 2)</f>
        <v>2-s2.0-85121801848</v>
      </c>
      <c r="C613" s="13" t="s">
        <v>16176</v>
      </c>
      <c r="D613" s="14" t="s">
        <v>19746</v>
      </c>
      <c r="E613" s="12">
        <v>2022</v>
      </c>
      <c r="F613" s="12" t="s">
        <v>8491</v>
      </c>
      <c r="G613" s="12">
        <v>10</v>
      </c>
      <c r="H613" s="12" t="s">
        <v>7969</v>
      </c>
      <c r="I613" s="14" t="s">
        <v>19747</v>
      </c>
      <c r="J613" s="14" t="s">
        <v>19748</v>
      </c>
      <c r="K613" s="12" t="s">
        <v>7972</v>
      </c>
      <c r="L613" s="12" t="s">
        <v>8102</v>
      </c>
      <c r="M613" s="12"/>
    </row>
    <row r="614" spans="1:13" ht="22.5" customHeight="1">
      <c r="A614" s="12" t="s">
        <v>19750</v>
      </c>
      <c r="B614" s="12" t="str" cm="1">
        <f t="array" ref="B614">_xlfn.REGEXEXTRACT(J614, "eid=([^&amp;]+)", 2)</f>
        <v>2-s2.0-85120579767</v>
      </c>
      <c r="C614" s="13" t="s">
        <v>16176</v>
      </c>
      <c r="D614" s="14" t="s">
        <v>19751</v>
      </c>
      <c r="E614" s="12">
        <v>2022</v>
      </c>
      <c r="F614" s="12" t="s">
        <v>11985</v>
      </c>
      <c r="G614" s="12">
        <v>62</v>
      </c>
      <c r="H614" s="12">
        <v>6</v>
      </c>
      <c r="I614" s="14" t="s">
        <v>19752</v>
      </c>
      <c r="J614" s="14" t="s">
        <v>19753</v>
      </c>
      <c r="K614" s="12" t="s">
        <v>7972</v>
      </c>
      <c r="L614" s="12" t="s">
        <v>8688</v>
      </c>
      <c r="M614" s="12" t="s">
        <v>19754</v>
      </c>
    </row>
    <row r="615" spans="1:13" ht="22.5" customHeight="1">
      <c r="A615" s="12" t="s">
        <v>19756</v>
      </c>
      <c r="B615" s="12" t="str" cm="1">
        <f t="array" ref="B615">_xlfn.REGEXEXTRACT(J615, "eid=([^&amp;]+)", 2)</f>
        <v>2-s2.0-85139817013</v>
      </c>
      <c r="C615" s="13" t="s">
        <v>16176</v>
      </c>
      <c r="D615" s="14" t="s">
        <v>19757</v>
      </c>
      <c r="E615" s="12">
        <v>2022</v>
      </c>
      <c r="F615" s="12" t="s">
        <v>8491</v>
      </c>
      <c r="G615" s="12">
        <v>10</v>
      </c>
      <c r="H615" s="12" t="s">
        <v>7969</v>
      </c>
      <c r="I615" s="14" t="s">
        <v>19758</v>
      </c>
      <c r="J615" s="14" t="s">
        <v>19759</v>
      </c>
      <c r="K615" s="12" t="s">
        <v>7972</v>
      </c>
      <c r="L615" s="12" t="s">
        <v>8102</v>
      </c>
      <c r="M615" s="12"/>
    </row>
    <row r="616" spans="1:13" ht="22.5" customHeight="1">
      <c r="A616" s="12" t="s">
        <v>19761</v>
      </c>
      <c r="B616" s="12" t="str" cm="1">
        <f t="array" ref="B616">_xlfn.REGEXEXTRACT(J616, "eid=([^&amp;]+)", 2)</f>
        <v>2-s2.0-85124088174</v>
      </c>
      <c r="C616" s="13" t="s">
        <v>16176</v>
      </c>
      <c r="D616" s="14" t="s">
        <v>19762</v>
      </c>
      <c r="E616" s="12">
        <v>2022</v>
      </c>
      <c r="F616" s="12" t="s">
        <v>12033</v>
      </c>
      <c r="G616" s="12">
        <v>13</v>
      </c>
      <c r="H616" s="12">
        <v>2</v>
      </c>
      <c r="I616" s="14" t="s">
        <v>18795</v>
      </c>
      <c r="J616" s="14" t="s">
        <v>19763</v>
      </c>
      <c r="K616" s="12" t="s">
        <v>7972</v>
      </c>
      <c r="L616" s="12" t="s">
        <v>9292</v>
      </c>
      <c r="M616" s="12"/>
    </row>
    <row r="617" spans="1:13" ht="22.5" customHeight="1">
      <c r="A617" s="12" t="s">
        <v>19765</v>
      </c>
      <c r="B617" s="12" t="str" cm="1">
        <f t="array" ref="B617">_xlfn.REGEXEXTRACT(J617, "eid=([^&amp;]+)", 2)</f>
        <v>2-s2.0-85129267069</v>
      </c>
      <c r="C617" s="13" t="s">
        <v>16176</v>
      </c>
      <c r="D617" s="14" t="s">
        <v>19766</v>
      </c>
      <c r="E617" s="12">
        <v>2022</v>
      </c>
      <c r="F617" s="12" t="s">
        <v>19767</v>
      </c>
      <c r="G617" s="12">
        <v>2022</v>
      </c>
      <c r="H617" s="12" t="s">
        <v>7969</v>
      </c>
      <c r="I617" s="14" t="s">
        <v>19768</v>
      </c>
      <c r="J617" s="14" t="s">
        <v>19769</v>
      </c>
      <c r="K617" s="12" t="s">
        <v>7972</v>
      </c>
      <c r="L617" s="12" t="s">
        <v>19770</v>
      </c>
      <c r="M617" s="12"/>
    </row>
    <row r="618" spans="1:13" ht="22.5" customHeight="1">
      <c r="A618" s="12" t="s">
        <v>19772</v>
      </c>
      <c r="B618" s="12" t="str" cm="1">
        <f t="array" ref="B618">_xlfn.REGEXEXTRACT(J618, "eid=([^&amp;]+)", 2)</f>
        <v>2-s2.0-85129728382</v>
      </c>
      <c r="C618" s="13" t="s">
        <v>16176</v>
      </c>
      <c r="D618" s="14" t="s">
        <v>19773</v>
      </c>
      <c r="E618" s="12">
        <v>2022</v>
      </c>
      <c r="F618" s="12" t="s">
        <v>12522</v>
      </c>
      <c r="G618" s="12">
        <v>10</v>
      </c>
      <c r="H618" s="12">
        <v>2</v>
      </c>
      <c r="I618" s="14" t="s">
        <v>19774</v>
      </c>
      <c r="J618" s="14" t="s">
        <v>19775</v>
      </c>
      <c r="K618" s="12" t="s">
        <v>7972</v>
      </c>
      <c r="L618" s="12" t="s">
        <v>12525</v>
      </c>
      <c r="M618" s="12"/>
    </row>
    <row r="619" spans="1:13" ht="22.5" customHeight="1">
      <c r="A619" s="12" t="s">
        <v>19777</v>
      </c>
      <c r="B619" s="12" t="str" cm="1">
        <f t="array" ref="B619">_xlfn.REGEXEXTRACT(J619, "eid=([^&amp;]+)", 2)</f>
        <v>2-s2.0-85145774069</v>
      </c>
      <c r="C619" s="13" t="s">
        <v>16176</v>
      </c>
      <c r="D619" s="14" t="s">
        <v>19778</v>
      </c>
      <c r="E619" s="12">
        <v>2022</v>
      </c>
      <c r="F619" s="12" t="s">
        <v>19779</v>
      </c>
      <c r="G619" s="12" t="s">
        <v>7969</v>
      </c>
      <c r="H619" s="12" t="s">
        <v>7969</v>
      </c>
      <c r="I619" s="14" t="s">
        <v>19780</v>
      </c>
      <c r="J619" s="14" t="s">
        <v>19781</v>
      </c>
      <c r="K619" s="12" t="s">
        <v>7972</v>
      </c>
      <c r="L619" s="12" t="s">
        <v>8102</v>
      </c>
      <c r="M619" s="12" t="s">
        <v>19782</v>
      </c>
    </row>
    <row r="620" spans="1:13" ht="22.5" customHeight="1">
      <c r="A620" s="12" t="s">
        <v>19784</v>
      </c>
      <c r="B620" s="12" t="str" cm="1">
        <f t="array" ref="B620">_xlfn.REGEXEXTRACT(J620, "eid=([^&amp;]+)", 2)</f>
        <v>2-s2.0-85147907478</v>
      </c>
      <c r="C620" s="13" t="s">
        <v>16176</v>
      </c>
      <c r="D620" s="14" t="s">
        <v>19785</v>
      </c>
      <c r="E620" s="12">
        <v>2022</v>
      </c>
      <c r="F620" s="12" t="s">
        <v>19786</v>
      </c>
      <c r="G620" s="12" t="s">
        <v>7969</v>
      </c>
      <c r="H620" s="12" t="s">
        <v>7969</v>
      </c>
      <c r="I620" s="14" t="s">
        <v>19787</v>
      </c>
      <c r="J620" s="14" t="s">
        <v>19788</v>
      </c>
      <c r="K620" s="12" t="s">
        <v>7972</v>
      </c>
      <c r="L620" s="12" t="s">
        <v>8102</v>
      </c>
      <c r="M620" s="12" t="s">
        <v>19789</v>
      </c>
    </row>
    <row r="621" spans="1:13" ht="22.5" customHeight="1">
      <c r="A621" s="12" t="s">
        <v>19791</v>
      </c>
      <c r="B621" s="12" t="str" cm="1">
        <f t="array" ref="B621">_xlfn.REGEXEXTRACT(J621, "eid=([^&amp;]+)", 2)</f>
        <v>2-s2.0-85132448716</v>
      </c>
      <c r="C621" s="13" t="s">
        <v>16176</v>
      </c>
      <c r="D621" s="14" t="s">
        <v>19792</v>
      </c>
      <c r="E621" s="12">
        <v>2022</v>
      </c>
      <c r="F621" s="12" t="s">
        <v>15217</v>
      </c>
      <c r="G621" s="12" t="s">
        <v>7969</v>
      </c>
      <c r="H621" s="12" t="s">
        <v>7969</v>
      </c>
      <c r="I621" s="14" t="s">
        <v>19793</v>
      </c>
      <c r="J621" s="14" t="s">
        <v>19794</v>
      </c>
      <c r="K621" s="12" t="s">
        <v>7972</v>
      </c>
      <c r="L621" s="12" t="s">
        <v>8324</v>
      </c>
      <c r="M621" s="12" t="s">
        <v>19795</v>
      </c>
    </row>
    <row r="622" spans="1:13" ht="22.5" customHeight="1">
      <c r="A622" s="12" t="s">
        <v>19797</v>
      </c>
      <c r="B622" s="12" t="str" cm="1">
        <f t="array" ref="B622">_xlfn.REGEXEXTRACT(J622, "eid=([^&amp;]+)", 2)</f>
        <v>2-s2.0-85138208675</v>
      </c>
      <c r="C622" s="13" t="s">
        <v>16176</v>
      </c>
      <c r="D622" s="14" t="s">
        <v>19798</v>
      </c>
      <c r="E622" s="12">
        <v>2022</v>
      </c>
      <c r="F622" s="12" t="s">
        <v>5616</v>
      </c>
      <c r="G622" s="12" t="s">
        <v>7969</v>
      </c>
      <c r="H622" s="12" t="s">
        <v>7969</v>
      </c>
      <c r="I622" s="14" t="s">
        <v>19799</v>
      </c>
      <c r="J622" s="14" t="s">
        <v>19800</v>
      </c>
      <c r="K622" s="12" t="s">
        <v>7972</v>
      </c>
      <c r="L622" s="12" t="s">
        <v>7985</v>
      </c>
      <c r="M622" s="12" t="s">
        <v>19801</v>
      </c>
    </row>
    <row r="623" spans="1:13" ht="22.5" customHeight="1">
      <c r="A623" s="12" t="s">
        <v>19803</v>
      </c>
      <c r="B623" s="12" t="str" cm="1">
        <f t="array" ref="B623">_xlfn.REGEXEXTRACT(J623, "eid=([^&amp;]+)", 2)</f>
        <v>2-s2.0-85133966086</v>
      </c>
      <c r="C623" s="13" t="s">
        <v>16176</v>
      </c>
      <c r="D623" s="14" t="s">
        <v>19804</v>
      </c>
      <c r="E623" s="12">
        <v>2022</v>
      </c>
      <c r="F623" s="12" t="s">
        <v>19805</v>
      </c>
      <c r="G623" s="12" t="s">
        <v>7969</v>
      </c>
      <c r="H623" s="12" t="s">
        <v>7969</v>
      </c>
      <c r="I623" s="14" t="s">
        <v>19806</v>
      </c>
      <c r="J623" s="14" t="s">
        <v>19807</v>
      </c>
      <c r="K623" s="12" t="s">
        <v>7972</v>
      </c>
      <c r="L623" s="12" t="s">
        <v>8102</v>
      </c>
      <c r="M623" s="12" t="s">
        <v>19808</v>
      </c>
    </row>
    <row r="624" spans="1:13" ht="22.5" customHeight="1">
      <c r="A624" s="12" t="s">
        <v>19810</v>
      </c>
      <c r="B624" s="12" t="str" cm="1">
        <f t="array" ref="B624">_xlfn.REGEXEXTRACT(J624, "eid=([^&amp;]+)", 2)</f>
        <v>2-s2.0-85130238594</v>
      </c>
      <c r="C624" s="13" t="s">
        <v>16176</v>
      </c>
      <c r="D624" s="14" t="s">
        <v>19811</v>
      </c>
      <c r="E624" s="12">
        <v>2022</v>
      </c>
      <c r="F624" s="12" t="s">
        <v>8177</v>
      </c>
      <c r="G624" s="12">
        <v>454</v>
      </c>
      <c r="H624" s="12" t="s">
        <v>7969</v>
      </c>
      <c r="I624" s="14" t="s">
        <v>19812</v>
      </c>
      <c r="J624" s="14" t="s">
        <v>19813</v>
      </c>
      <c r="K624" s="12" t="s">
        <v>7972</v>
      </c>
      <c r="L624" s="12" t="s">
        <v>7985</v>
      </c>
      <c r="M624" s="12" t="s">
        <v>19814</v>
      </c>
    </row>
    <row r="625" spans="1:13" ht="22.5" customHeight="1">
      <c r="A625" s="12" t="s">
        <v>19816</v>
      </c>
      <c r="B625" s="12" t="str" cm="1">
        <f t="array" ref="B625">_xlfn.REGEXEXTRACT(J625, "eid=([^&amp;]+)", 2)</f>
        <v>2-s2.0-85132531524</v>
      </c>
      <c r="C625" s="13" t="s">
        <v>16176</v>
      </c>
      <c r="D625" s="14" t="s">
        <v>19817</v>
      </c>
      <c r="E625" s="12">
        <v>2022</v>
      </c>
      <c r="F625" s="12" t="s">
        <v>19818</v>
      </c>
      <c r="G625" s="12">
        <v>18</v>
      </c>
      <c r="H625" s="12">
        <v>6</v>
      </c>
      <c r="I625" s="14" t="s">
        <v>19819</v>
      </c>
      <c r="J625" s="14" t="s">
        <v>19820</v>
      </c>
      <c r="K625" s="12" t="s">
        <v>7972</v>
      </c>
      <c r="L625" s="12" t="s">
        <v>19821</v>
      </c>
      <c r="M625" s="12"/>
    </row>
    <row r="626" spans="1:13" ht="22.5" customHeight="1">
      <c r="A626" s="12" t="s">
        <v>19823</v>
      </c>
      <c r="B626" s="12" t="str" cm="1">
        <f t="array" ref="B626">_xlfn.REGEXEXTRACT(J626, "eid=([^&amp;]+)", 2)</f>
        <v>2-s2.0-85145356682</v>
      </c>
      <c r="C626" s="13" t="s">
        <v>16176</v>
      </c>
      <c r="D626" s="14" t="s">
        <v>19824</v>
      </c>
      <c r="E626" s="12">
        <v>2022</v>
      </c>
      <c r="F626" s="12" t="s">
        <v>11176</v>
      </c>
      <c r="G626" s="12" t="s">
        <v>7969</v>
      </c>
      <c r="H626" s="12" t="s">
        <v>7969</v>
      </c>
      <c r="I626" s="14" t="s">
        <v>19825</v>
      </c>
      <c r="J626" s="14" t="s">
        <v>19826</v>
      </c>
      <c r="K626" s="12" t="s">
        <v>7972</v>
      </c>
      <c r="L626" s="12" t="s">
        <v>8102</v>
      </c>
      <c r="M626" s="12" t="s">
        <v>19827</v>
      </c>
    </row>
    <row r="627" spans="1:13" ht="22.5" customHeight="1">
      <c r="A627" s="12" t="s">
        <v>19829</v>
      </c>
      <c r="B627" s="12" t="str" cm="1">
        <f t="array" ref="B627">_xlfn.REGEXEXTRACT(J627, "eid=([^&amp;]+)", 2)</f>
        <v>2-s2.0-85117178149</v>
      </c>
      <c r="C627" s="13" t="s">
        <v>16176</v>
      </c>
      <c r="D627" s="14" t="s">
        <v>19830</v>
      </c>
      <c r="E627" s="12">
        <v>2022</v>
      </c>
      <c r="F627" s="12" t="s">
        <v>19831</v>
      </c>
      <c r="G627" s="12">
        <v>12</v>
      </c>
      <c r="H627" s="12">
        <v>1</v>
      </c>
      <c r="I627" s="14" t="s">
        <v>19832</v>
      </c>
      <c r="J627" s="14" t="s">
        <v>19833</v>
      </c>
      <c r="K627" s="12" t="s">
        <v>7972</v>
      </c>
      <c r="L627" s="12" t="s">
        <v>17822</v>
      </c>
      <c r="M627" s="12"/>
    </row>
    <row r="628" spans="1:13" ht="22.5" customHeight="1">
      <c r="A628" s="12" t="s">
        <v>19835</v>
      </c>
      <c r="B628" s="12" t="str" cm="1">
        <f t="array" ref="B628">_xlfn.REGEXEXTRACT(J628, "eid=([^&amp;]+)", 2)</f>
        <v>2-s2.0-85126873387</v>
      </c>
      <c r="C628" s="13" t="s">
        <v>16176</v>
      </c>
      <c r="D628" s="14" t="s">
        <v>19836</v>
      </c>
      <c r="E628" s="12">
        <v>2022</v>
      </c>
      <c r="F628" s="12" t="s">
        <v>8043</v>
      </c>
      <c r="G628" s="12">
        <v>81</v>
      </c>
      <c r="H628" s="12">
        <v>18</v>
      </c>
      <c r="I628" s="14" t="s">
        <v>19837</v>
      </c>
      <c r="J628" s="14" t="s">
        <v>19838</v>
      </c>
      <c r="K628" s="12" t="s">
        <v>7972</v>
      </c>
      <c r="L628" s="12" t="s">
        <v>7978</v>
      </c>
      <c r="M628" s="12" t="s">
        <v>19839</v>
      </c>
    </row>
    <row r="629" spans="1:13" ht="22.5" customHeight="1">
      <c r="A629" s="12" t="s">
        <v>19841</v>
      </c>
      <c r="B629" s="12" t="str" cm="1">
        <f t="array" ref="B629">_xlfn.REGEXEXTRACT(J629, "eid=([^&amp;]+)", 2)</f>
        <v>2-s2.0-85129382263</v>
      </c>
      <c r="C629" s="13" t="s">
        <v>16176</v>
      </c>
      <c r="D629" s="14" t="s">
        <v>19842</v>
      </c>
      <c r="E629" s="12">
        <v>2022</v>
      </c>
      <c r="F629" s="12" t="s">
        <v>19843</v>
      </c>
      <c r="G629" s="12" t="s">
        <v>7969</v>
      </c>
      <c r="H629" s="12" t="s">
        <v>7969</v>
      </c>
      <c r="I629" s="14" t="s">
        <v>19844</v>
      </c>
      <c r="J629" s="14" t="s">
        <v>19845</v>
      </c>
      <c r="K629" s="12" t="s">
        <v>7972</v>
      </c>
      <c r="L629" s="12" t="s">
        <v>8102</v>
      </c>
      <c r="M629" s="12" t="s">
        <v>19846</v>
      </c>
    </row>
    <row r="630" spans="1:13" ht="22.5" customHeight="1">
      <c r="A630" s="12" t="s">
        <v>19848</v>
      </c>
      <c r="B630" s="12" t="str" cm="1">
        <f t="array" ref="B630">_xlfn.REGEXEXTRACT(J630, "eid=([^&amp;]+)", 2)</f>
        <v>2-s2.0-85135053675</v>
      </c>
      <c r="C630" s="13" t="s">
        <v>16176</v>
      </c>
      <c r="D630" s="14" t="s">
        <v>19849</v>
      </c>
      <c r="E630" s="12">
        <v>2022</v>
      </c>
      <c r="F630" s="12" t="s">
        <v>8055</v>
      </c>
      <c r="G630" s="12">
        <v>1588</v>
      </c>
      <c r="H630" s="12" t="s">
        <v>7969</v>
      </c>
      <c r="I630" s="14" t="s">
        <v>19850</v>
      </c>
      <c r="J630" s="14" t="s">
        <v>19851</v>
      </c>
      <c r="K630" s="12" t="s">
        <v>7972</v>
      </c>
      <c r="L630" s="12" t="s">
        <v>7985</v>
      </c>
      <c r="M630" s="12" t="s">
        <v>19852</v>
      </c>
    </row>
    <row r="631" spans="1:13" ht="22.5" customHeight="1">
      <c r="A631" s="12" t="s">
        <v>19854</v>
      </c>
      <c r="B631" s="12" t="str" cm="1">
        <f t="array" ref="B631">_xlfn.REGEXEXTRACT(J631, "eid=([^&amp;]+)", 2)</f>
        <v>2-s2.0-85145350222</v>
      </c>
      <c r="C631" s="13" t="s">
        <v>16176</v>
      </c>
      <c r="D631" s="14" t="s">
        <v>19855</v>
      </c>
      <c r="E631" s="12">
        <v>2022</v>
      </c>
      <c r="F631" s="12" t="s">
        <v>11466</v>
      </c>
      <c r="G631" s="12" t="s">
        <v>7969</v>
      </c>
      <c r="H631" s="12" t="s">
        <v>7969</v>
      </c>
      <c r="I631" s="14" t="s">
        <v>19856</v>
      </c>
      <c r="J631" s="14" t="s">
        <v>19857</v>
      </c>
      <c r="K631" s="12" t="s">
        <v>7972</v>
      </c>
      <c r="L631" s="12" t="s">
        <v>8102</v>
      </c>
      <c r="M631" s="12" t="s">
        <v>19858</v>
      </c>
    </row>
    <row r="632" spans="1:13" ht="22.5" customHeight="1">
      <c r="A632" s="12" t="s">
        <v>19860</v>
      </c>
      <c r="B632" s="12" t="str" cm="1">
        <f t="array" ref="B632">_xlfn.REGEXEXTRACT(J632, "eid=([^&amp;]+)", 2)</f>
        <v>2-s2.0-85114609186</v>
      </c>
      <c r="C632" s="13" t="s">
        <v>16176</v>
      </c>
      <c r="D632" s="14" t="s">
        <v>19861</v>
      </c>
      <c r="E632" s="12">
        <v>2022</v>
      </c>
      <c r="F632" s="12" t="s">
        <v>8005</v>
      </c>
      <c r="G632" s="12">
        <v>78</v>
      </c>
      <c r="H632" s="12">
        <v>4</v>
      </c>
      <c r="I632" s="14" t="s">
        <v>19862</v>
      </c>
      <c r="J632" s="14" t="s">
        <v>19863</v>
      </c>
      <c r="K632" s="12" t="s">
        <v>7972</v>
      </c>
      <c r="L632" s="12" t="s">
        <v>7978</v>
      </c>
      <c r="M632" s="12" t="s">
        <v>19864</v>
      </c>
    </row>
    <row r="633" spans="1:13" ht="22.5" customHeight="1">
      <c r="A633" s="12" t="s">
        <v>19866</v>
      </c>
      <c r="B633" s="12" t="str" cm="1">
        <f t="array" ref="B633">_xlfn.REGEXEXTRACT(J633, "eid=([^&amp;]+)", 2)</f>
        <v>2-s2.0-85150182883</v>
      </c>
      <c r="C633" s="13" t="s">
        <v>16176</v>
      </c>
      <c r="D633" s="14" t="s">
        <v>19867</v>
      </c>
      <c r="E633" s="12">
        <v>2022</v>
      </c>
      <c r="F633" s="12" t="s">
        <v>19868</v>
      </c>
      <c r="G633" s="12" t="s">
        <v>7969</v>
      </c>
      <c r="H633" s="12" t="s">
        <v>7969</v>
      </c>
      <c r="I633" s="14" t="s">
        <v>19869</v>
      </c>
      <c r="J633" s="14" t="s">
        <v>19870</v>
      </c>
      <c r="K633" s="12" t="s">
        <v>7972</v>
      </c>
      <c r="L633" s="12" t="s">
        <v>8102</v>
      </c>
      <c r="M633" s="12" t="s">
        <v>19871</v>
      </c>
    </row>
    <row r="634" spans="1:13" ht="22.5" customHeight="1">
      <c r="A634" s="12" t="s">
        <v>19873</v>
      </c>
      <c r="B634" s="12" t="str" cm="1">
        <f t="array" ref="B634">_xlfn.REGEXEXTRACT(J634, "eid=([^&amp;]+)", 2)</f>
        <v>2-s2.0-85145876231</v>
      </c>
      <c r="C634" s="13" t="s">
        <v>16176</v>
      </c>
      <c r="D634" s="14" t="s">
        <v>19874</v>
      </c>
      <c r="E634" s="12">
        <v>2022</v>
      </c>
      <c r="F634" s="12" t="s">
        <v>19875</v>
      </c>
      <c r="G634" s="12">
        <v>2022</v>
      </c>
      <c r="H634" s="12" t="s">
        <v>7969</v>
      </c>
      <c r="I634" s="14" t="s">
        <v>19876</v>
      </c>
      <c r="J634" s="14" t="s">
        <v>19877</v>
      </c>
      <c r="K634" s="12" t="s">
        <v>7972</v>
      </c>
      <c r="L634" s="12" t="s">
        <v>8078</v>
      </c>
      <c r="M634" s="12" t="s">
        <v>19878</v>
      </c>
    </row>
    <row r="635" spans="1:13" ht="22.5" customHeight="1">
      <c r="A635" s="12" t="s">
        <v>19880</v>
      </c>
      <c r="B635" s="12" t="str" cm="1">
        <f t="array" ref="B635">_xlfn.REGEXEXTRACT(J635, "eid=([^&amp;]+)", 2)</f>
        <v>2-s2.0-85134248213</v>
      </c>
      <c r="C635" s="13" t="s">
        <v>16176</v>
      </c>
      <c r="D635" s="14" t="s">
        <v>19881</v>
      </c>
      <c r="E635" s="12">
        <v>2022</v>
      </c>
      <c r="F635" s="12" t="s">
        <v>8491</v>
      </c>
      <c r="G635" s="12">
        <v>10</v>
      </c>
      <c r="H635" s="12" t="s">
        <v>7969</v>
      </c>
      <c r="I635" s="14" t="s">
        <v>19882</v>
      </c>
      <c r="J635" s="14" t="s">
        <v>19883</v>
      </c>
      <c r="K635" s="12" t="s">
        <v>7972</v>
      </c>
      <c r="L635" s="12" t="s">
        <v>8102</v>
      </c>
      <c r="M635" s="12"/>
    </row>
    <row r="636" spans="1:13" ht="22.5" customHeight="1">
      <c r="A636" s="12" t="s">
        <v>19885</v>
      </c>
      <c r="B636" s="12" t="str" cm="1">
        <f t="array" ref="B636">_xlfn.REGEXEXTRACT(J636, "eid=([^&amp;]+)", 2)</f>
        <v>2-s2.0-85123198479</v>
      </c>
      <c r="C636" s="13" t="s">
        <v>16176</v>
      </c>
      <c r="D636" s="14" t="s">
        <v>19886</v>
      </c>
      <c r="E636" s="12">
        <v>2022</v>
      </c>
      <c r="F636" s="12" t="s">
        <v>19887</v>
      </c>
      <c r="G636" s="12">
        <v>289</v>
      </c>
      <c r="H636" s="12" t="s">
        <v>7969</v>
      </c>
      <c r="I636" s="14" t="s">
        <v>19888</v>
      </c>
      <c r="J636" s="14" t="s">
        <v>19889</v>
      </c>
      <c r="K636" s="12" t="s">
        <v>7972</v>
      </c>
      <c r="L636" s="12" t="s">
        <v>8385</v>
      </c>
      <c r="M636" s="12"/>
    </row>
    <row r="637" spans="1:13" ht="22.5" customHeight="1">
      <c r="A637" s="12" t="s">
        <v>19891</v>
      </c>
      <c r="B637" s="12" t="str" cm="1">
        <f t="array" ref="B637">_xlfn.REGEXEXTRACT(J637, "eid=([^&amp;]+)", 2)</f>
        <v>2-s2.0-85118507991</v>
      </c>
      <c r="C637" s="13" t="s">
        <v>16176</v>
      </c>
      <c r="D637" s="14" t="s">
        <v>19892</v>
      </c>
      <c r="E637" s="12">
        <v>2022</v>
      </c>
      <c r="F637" s="12" t="s">
        <v>8293</v>
      </c>
      <c r="G637" s="12">
        <v>64</v>
      </c>
      <c r="H637" s="12" t="s">
        <v>7969</v>
      </c>
      <c r="I637" s="14" t="s">
        <v>19893</v>
      </c>
      <c r="J637" s="14" t="s">
        <v>19894</v>
      </c>
      <c r="K637" s="12" t="s">
        <v>7972</v>
      </c>
      <c r="L637" s="12" t="s">
        <v>8027</v>
      </c>
      <c r="M637" s="12"/>
    </row>
    <row r="638" spans="1:13" ht="22.5" customHeight="1">
      <c r="A638" s="12" t="s">
        <v>19896</v>
      </c>
      <c r="B638" s="12" t="str" cm="1">
        <f t="array" ref="B638">_xlfn.REGEXEXTRACT(J638, "eid=([^&amp;]+)", 2)</f>
        <v>2-s2.0-85131158951</v>
      </c>
      <c r="C638" s="13" t="s">
        <v>16176</v>
      </c>
      <c r="D638" s="14" t="s">
        <v>19897</v>
      </c>
      <c r="E638" s="12">
        <v>2022</v>
      </c>
      <c r="F638" s="12" t="s">
        <v>8276</v>
      </c>
      <c r="G638" s="12">
        <v>22</v>
      </c>
      <c r="H638" s="12">
        <v>11</v>
      </c>
      <c r="I638" s="14" t="s">
        <v>19898</v>
      </c>
      <c r="J638" s="14" t="s">
        <v>19899</v>
      </c>
      <c r="K638" s="12" t="s">
        <v>7972</v>
      </c>
      <c r="L638" s="12" t="s">
        <v>9292</v>
      </c>
      <c r="M638" s="12"/>
    </row>
    <row r="639" spans="1:13" ht="22.5" customHeight="1">
      <c r="A639" s="12" t="s">
        <v>19901</v>
      </c>
      <c r="B639" s="12" t="str" cm="1">
        <f t="array" ref="B639">_xlfn.REGEXEXTRACT(J639, "eid=([^&amp;]+)", 2)</f>
        <v>2-s2.0-85138444657</v>
      </c>
      <c r="C639" s="13" t="s">
        <v>16176</v>
      </c>
      <c r="D639" s="14" t="s">
        <v>19902</v>
      </c>
      <c r="E639" s="12">
        <v>2022</v>
      </c>
      <c r="F639" s="12" t="s">
        <v>11621</v>
      </c>
      <c r="G639" s="12">
        <v>2022</v>
      </c>
      <c r="H639" s="12" t="s">
        <v>7969</v>
      </c>
      <c r="I639" s="14" t="s">
        <v>19903</v>
      </c>
      <c r="J639" s="14" t="s">
        <v>19904</v>
      </c>
      <c r="K639" s="12" t="s">
        <v>7972</v>
      </c>
      <c r="L639" s="12" t="s">
        <v>11624</v>
      </c>
      <c r="M639" s="12"/>
    </row>
    <row r="640" spans="1:13" ht="22.5" customHeight="1">
      <c r="A640" s="12" t="s">
        <v>19906</v>
      </c>
      <c r="B640" s="12" t="str" cm="1">
        <f t="array" ref="B640">_xlfn.REGEXEXTRACT(J640, "eid=([^&amp;]+)", 2)</f>
        <v>2-s2.0-85128739883</v>
      </c>
      <c r="C640" s="13" t="s">
        <v>16176</v>
      </c>
      <c r="D640" s="14" t="s">
        <v>19907</v>
      </c>
      <c r="E640" s="12">
        <v>2022</v>
      </c>
      <c r="F640" s="12" t="s">
        <v>8055</v>
      </c>
      <c r="G640" s="12">
        <v>1564</v>
      </c>
      <c r="H640" s="12" t="s">
        <v>7969</v>
      </c>
      <c r="I640" s="14" t="s">
        <v>19908</v>
      </c>
      <c r="J640" s="14" t="s">
        <v>19909</v>
      </c>
      <c r="K640" s="12" t="s">
        <v>7972</v>
      </c>
      <c r="L640" s="12" t="s">
        <v>7985</v>
      </c>
      <c r="M640" s="12" t="s">
        <v>19910</v>
      </c>
    </row>
    <row r="641" spans="1:13" ht="22.5" customHeight="1">
      <c r="A641" s="12" t="s">
        <v>19912</v>
      </c>
      <c r="B641" s="12" t="str" cm="1">
        <f t="array" ref="B641">_xlfn.REGEXEXTRACT(J641, "eid=([^&amp;]+)", 2)</f>
        <v>2-s2.0-85137384208</v>
      </c>
      <c r="C641" s="13" t="s">
        <v>16176</v>
      </c>
      <c r="D641" s="14" t="s">
        <v>19913</v>
      </c>
      <c r="E641" s="12">
        <v>2022</v>
      </c>
      <c r="F641" s="12" t="s">
        <v>8009</v>
      </c>
      <c r="G641" s="12">
        <v>11</v>
      </c>
      <c r="H641" s="12">
        <v>16</v>
      </c>
      <c r="I641" s="14" t="s">
        <v>19914</v>
      </c>
      <c r="J641" s="14" t="s">
        <v>19915</v>
      </c>
      <c r="K641" s="12" t="s">
        <v>7972</v>
      </c>
      <c r="L641" s="12" t="s">
        <v>9292</v>
      </c>
      <c r="M641" s="12"/>
    </row>
    <row r="642" spans="1:13" ht="22.5" customHeight="1">
      <c r="A642" s="12" t="s">
        <v>19917</v>
      </c>
      <c r="B642" s="12" t="str" cm="1">
        <f t="array" ref="B642">_xlfn.REGEXEXTRACT(J642, "eid=([^&amp;]+)", 2)</f>
        <v>2-s2.0-85122595058</v>
      </c>
      <c r="C642" s="13" t="s">
        <v>16176</v>
      </c>
      <c r="D642" s="14" t="s">
        <v>19918</v>
      </c>
      <c r="E642" s="12">
        <v>2022</v>
      </c>
      <c r="F642" s="12" t="s">
        <v>8491</v>
      </c>
      <c r="G642" s="12">
        <v>10</v>
      </c>
      <c r="H642" s="12" t="s">
        <v>7969</v>
      </c>
      <c r="I642" s="14" t="s">
        <v>19919</v>
      </c>
      <c r="J642" s="14" t="s">
        <v>19920</v>
      </c>
      <c r="K642" s="12" t="s">
        <v>7972</v>
      </c>
      <c r="L642" s="12" t="s">
        <v>8102</v>
      </c>
      <c r="M642" s="12"/>
    </row>
    <row r="643" spans="1:13" ht="22.5" customHeight="1">
      <c r="A643" s="12" t="s">
        <v>19922</v>
      </c>
      <c r="B643" s="12" t="str" cm="1">
        <f t="array" ref="B643">_xlfn.REGEXEXTRACT(J643, "eid=([^&amp;]+)", 2)</f>
        <v>2-s2.0-85129328127</v>
      </c>
      <c r="C643" s="13" t="s">
        <v>16176</v>
      </c>
      <c r="D643" s="14" t="s">
        <v>19923</v>
      </c>
      <c r="E643" s="12">
        <v>2022</v>
      </c>
      <c r="F643" s="12" t="s">
        <v>11714</v>
      </c>
      <c r="G643" s="12">
        <v>267</v>
      </c>
      <c r="H643" s="12" t="s">
        <v>7969</v>
      </c>
      <c r="I643" s="14" t="s">
        <v>19924</v>
      </c>
      <c r="J643" s="14" t="s">
        <v>19925</v>
      </c>
      <c r="K643" s="12" t="s">
        <v>7972</v>
      </c>
      <c r="L643" s="12" t="s">
        <v>7985</v>
      </c>
      <c r="M643" s="12" t="s">
        <v>19926</v>
      </c>
    </row>
    <row r="644" spans="1:13" ht="22.5" customHeight="1">
      <c r="A644" s="12" t="s">
        <v>19928</v>
      </c>
      <c r="B644" s="12" t="str" cm="1">
        <f t="array" ref="B644">_xlfn.REGEXEXTRACT(J644, "eid=([^&amp;]+)", 2)</f>
        <v>2-s2.0-85132714991</v>
      </c>
      <c r="C644" s="13" t="s">
        <v>16176</v>
      </c>
      <c r="D644" s="14" t="s">
        <v>19929</v>
      </c>
      <c r="E644" s="12">
        <v>2022</v>
      </c>
      <c r="F644" s="12" t="s">
        <v>19930</v>
      </c>
      <c r="G644" s="12">
        <v>42</v>
      </c>
      <c r="H644" s="12">
        <v>3</v>
      </c>
      <c r="I644" s="14" t="s">
        <v>19931</v>
      </c>
      <c r="J644" s="14" t="s">
        <v>19932</v>
      </c>
      <c r="K644" s="12" t="s">
        <v>7972</v>
      </c>
      <c r="L644" s="12" t="s">
        <v>7993</v>
      </c>
      <c r="M644" s="12" t="s">
        <v>19933</v>
      </c>
    </row>
    <row r="645" spans="1:13" ht="22.5" customHeight="1">
      <c r="A645" s="12" t="s">
        <v>19935</v>
      </c>
      <c r="B645" s="12" t="str" cm="1">
        <f t="array" ref="B645">_xlfn.REGEXEXTRACT(J645, "eid=([^&amp;]+)", 2)</f>
        <v>2-s2.0-85129759730</v>
      </c>
      <c r="C645" s="13" t="s">
        <v>16176</v>
      </c>
      <c r="D645" s="14" t="s">
        <v>19936</v>
      </c>
      <c r="E645" s="12">
        <v>2022</v>
      </c>
      <c r="F645" s="12" t="s">
        <v>8261</v>
      </c>
      <c r="G645" s="12">
        <v>13</v>
      </c>
      <c r="H645" s="12">
        <v>3</v>
      </c>
      <c r="I645" s="14" t="s">
        <v>19937</v>
      </c>
      <c r="J645" s="14" t="s">
        <v>19938</v>
      </c>
      <c r="K645" s="12" t="s">
        <v>7972</v>
      </c>
      <c r="L645" s="12" t="s">
        <v>8264</v>
      </c>
      <c r="M645" s="12"/>
    </row>
    <row r="646" spans="1:13" ht="22.5" customHeight="1">
      <c r="A646" s="12" t="s">
        <v>19940</v>
      </c>
      <c r="B646" s="12" t="str" cm="1">
        <f t="array" ref="B646">_xlfn.REGEXEXTRACT(J646, "eid=([^&amp;]+)", 2)</f>
        <v>2-s2.0-85140028530</v>
      </c>
      <c r="C646" s="13" t="s">
        <v>16176</v>
      </c>
      <c r="D646" s="14" t="s">
        <v>19941</v>
      </c>
      <c r="E646" s="12">
        <v>2022</v>
      </c>
      <c r="F646" s="12" t="s">
        <v>19818</v>
      </c>
      <c r="G646" s="12">
        <v>18</v>
      </c>
      <c r="H646" s="12">
        <v>10</v>
      </c>
      <c r="I646" s="14" t="s">
        <v>19942</v>
      </c>
      <c r="J646" s="14" t="s">
        <v>19943</v>
      </c>
      <c r="K646" s="12" t="s">
        <v>7972</v>
      </c>
      <c r="L646" s="12" t="s">
        <v>19821</v>
      </c>
      <c r="M646" s="12"/>
    </row>
    <row r="647" spans="1:13" ht="22.5" customHeight="1">
      <c r="A647" s="12" t="s">
        <v>19945</v>
      </c>
      <c r="B647" s="12" t="str" cm="1">
        <f t="array" ref="B647">_xlfn.REGEXEXTRACT(J647, "eid=([^&amp;]+)", 2)</f>
        <v>2-s2.0-85147090954</v>
      </c>
      <c r="C647" s="13" t="s">
        <v>16176</v>
      </c>
      <c r="D647" s="14" t="s">
        <v>19946</v>
      </c>
      <c r="E647" s="12">
        <v>2022</v>
      </c>
      <c r="F647" s="12" t="s">
        <v>19947</v>
      </c>
      <c r="G647" s="12" t="s">
        <v>7969</v>
      </c>
      <c r="H647" s="12" t="s">
        <v>7969</v>
      </c>
      <c r="I647" s="14" t="s">
        <v>19948</v>
      </c>
      <c r="J647" s="14" t="s">
        <v>19949</v>
      </c>
      <c r="K647" s="12" t="s">
        <v>7972</v>
      </c>
      <c r="L647" s="12" t="s">
        <v>8102</v>
      </c>
      <c r="M647" s="12" t="s">
        <v>19950</v>
      </c>
    </row>
    <row r="648" spans="1:13" ht="22.5" customHeight="1">
      <c r="A648" s="12" t="s">
        <v>19952</v>
      </c>
      <c r="B648" s="12" t="str" cm="1">
        <f t="array" ref="B648">_xlfn.REGEXEXTRACT(J648, "eid=([^&amp;]+)", 2)</f>
        <v>2-s2.0-85122038502</v>
      </c>
      <c r="C648" s="13" t="s">
        <v>16176</v>
      </c>
      <c r="D648" s="14" t="s">
        <v>19953</v>
      </c>
      <c r="E648" s="12">
        <v>2022</v>
      </c>
      <c r="F648" s="12" t="s">
        <v>17023</v>
      </c>
      <c r="G648" s="12">
        <v>19</v>
      </c>
      <c r="H648" s="12">
        <v>1</v>
      </c>
      <c r="I648" s="14" t="s">
        <v>19954</v>
      </c>
      <c r="J648" s="14" t="s">
        <v>19955</v>
      </c>
      <c r="K648" s="12" t="s">
        <v>7972</v>
      </c>
      <c r="L648" s="12" t="s">
        <v>9292</v>
      </c>
      <c r="M648" s="12"/>
    </row>
    <row r="649" spans="1:13" ht="22.5" customHeight="1">
      <c r="A649" s="12" t="s">
        <v>19957</v>
      </c>
      <c r="B649" s="12" t="str" cm="1">
        <f t="array" ref="B649">_xlfn.REGEXEXTRACT(J649, "eid=([^&amp;]+)", 2)</f>
        <v>2-s2.0-85162721833</v>
      </c>
      <c r="C649" s="13" t="s">
        <v>16176</v>
      </c>
      <c r="D649" s="14" t="s">
        <v>19958</v>
      </c>
      <c r="E649" s="12">
        <v>2022</v>
      </c>
      <c r="F649" s="12" t="s">
        <v>19959</v>
      </c>
      <c r="G649" s="12" t="s">
        <v>7969</v>
      </c>
      <c r="H649" s="12" t="s">
        <v>7969</v>
      </c>
      <c r="I649" s="14" t="s">
        <v>19960</v>
      </c>
      <c r="J649" s="14" t="s">
        <v>19961</v>
      </c>
      <c r="K649" s="12" t="s">
        <v>7972</v>
      </c>
      <c r="L649" s="12" t="s">
        <v>8064</v>
      </c>
      <c r="M649" s="12" t="s">
        <v>19962</v>
      </c>
    </row>
    <row r="650" spans="1:13" ht="22.5" customHeight="1">
      <c r="A650" s="12" t="s">
        <v>19964</v>
      </c>
      <c r="B650" s="12" t="str" cm="1">
        <f t="array" ref="B650">_xlfn.REGEXEXTRACT(J650, "eid=([^&amp;]+)", 2)</f>
        <v>2-s2.0-85146643145</v>
      </c>
      <c r="C650" s="13" t="s">
        <v>16176</v>
      </c>
      <c r="D650" s="14" t="s">
        <v>19965</v>
      </c>
      <c r="E650" s="12">
        <v>2022</v>
      </c>
      <c r="F650" s="12" t="s">
        <v>17658</v>
      </c>
      <c r="G650" s="12" t="s">
        <v>7969</v>
      </c>
      <c r="H650" s="12" t="s">
        <v>7969</v>
      </c>
      <c r="I650" s="14" t="s">
        <v>19966</v>
      </c>
      <c r="J650" s="14" t="s">
        <v>19967</v>
      </c>
      <c r="K650" s="12" t="s">
        <v>7972</v>
      </c>
      <c r="L650" s="12" t="s">
        <v>8078</v>
      </c>
      <c r="M650" s="12" t="s">
        <v>19968</v>
      </c>
    </row>
    <row r="651" spans="1:13" ht="22.5" customHeight="1">
      <c r="A651" s="12" t="s">
        <v>19969</v>
      </c>
      <c r="B651" s="12" t="e" cm="1" vm="1">
        <f t="array" ref="B651">_xlfn.REGEXEXTRACT(J651, "eid=([^&amp;]+)", 2)</f>
        <v>#N/A</v>
      </c>
      <c r="C651" s="13" t="s">
        <v>16176</v>
      </c>
      <c r="D651" s="14" t="s">
        <v>19970</v>
      </c>
      <c r="E651" s="12"/>
      <c r="F651" s="12"/>
      <c r="G651" s="12"/>
      <c r="H651" s="12"/>
      <c r="I651" s="14"/>
      <c r="J651" s="14"/>
      <c r="K651" s="12"/>
      <c r="L651" s="12"/>
      <c r="M651" s="12"/>
    </row>
    <row r="652" spans="1:13" ht="22.5" customHeight="1">
      <c r="A652" s="12" t="s">
        <v>19972</v>
      </c>
      <c r="B652" s="12" t="str" cm="1">
        <f t="array" ref="B652">_xlfn.REGEXEXTRACT(J652, "eid=([^&amp;]+)", 2)</f>
        <v>2-s2.0-85127412159</v>
      </c>
      <c r="C652" s="13" t="s">
        <v>16176</v>
      </c>
      <c r="D652" s="14" t="s">
        <v>19973</v>
      </c>
      <c r="E652" s="12">
        <v>2022</v>
      </c>
      <c r="F652" s="12" t="s">
        <v>19974</v>
      </c>
      <c r="G652" s="12">
        <v>3</v>
      </c>
      <c r="H652" s="12">
        <v>2</v>
      </c>
      <c r="I652" s="14" t="s">
        <v>19975</v>
      </c>
      <c r="J652" s="14" t="s">
        <v>19976</v>
      </c>
      <c r="K652" s="12" t="s">
        <v>7972</v>
      </c>
      <c r="L652" s="12" t="s">
        <v>8324</v>
      </c>
      <c r="M652" s="12"/>
    </row>
    <row r="653" spans="1:13" ht="22.5" customHeight="1">
      <c r="A653" s="12" t="s">
        <v>19978</v>
      </c>
      <c r="B653" s="12" t="str" cm="1">
        <f t="array" ref="B653">_xlfn.REGEXEXTRACT(J653, "eid=([^&amp;]+)", 2)</f>
        <v>2-s2.0-85116929134</v>
      </c>
      <c r="C653" s="13" t="s">
        <v>16176</v>
      </c>
      <c r="D653" s="14" t="s">
        <v>19979</v>
      </c>
      <c r="E653" s="12">
        <v>2022</v>
      </c>
      <c r="F653" s="12" t="s">
        <v>8177</v>
      </c>
      <c r="G653" s="12">
        <v>256</v>
      </c>
      <c r="H653" s="12" t="s">
        <v>7969</v>
      </c>
      <c r="I653" s="14" t="s">
        <v>19980</v>
      </c>
      <c r="J653" s="14" t="s">
        <v>19981</v>
      </c>
      <c r="K653" s="12" t="s">
        <v>7972</v>
      </c>
      <c r="L653" s="12" t="s">
        <v>7985</v>
      </c>
      <c r="M653" s="12" t="s">
        <v>19982</v>
      </c>
    </row>
    <row r="654" spans="1:13" ht="22.5" customHeight="1">
      <c r="A654" s="12" t="s">
        <v>19984</v>
      </c>
      <c r="B654" s="12" t="str" cm="1">
        <f t="array" ref="B654">_xlfn.REGEXEXTRACT(J654, "eid=([^&amp;]+)", 2)</f>
        <v>2-s2.0-85143256672</v>
      </c>
      <c r="C654" s="13" t="s">
        <v>16176</v>
      </c>
      <c r="D654" s="14" t="s">
        <v>19985</v>
      </c>
      <c r="E654" s="12">
        <v>2022</v>
      </c>
      <c r="F654" s="12" t="s">
        <v>19986</v>
      </c>
      <c r="G654" s="12" t="s">
        <v>7969</v>
      </c>
      <c r="H654" s="12" t="s">
        <v>7969</v>
      </c>
      <c r="I654" s="14" t="s">
        <v>19987</v>
      </c>
      <c r="J654" s="14" t="s">
        <v>19988</v>
      </c>
      <c r="K654" s="12" t="s">
        <v>7972</v>
      </c>
      <c r="L654" s="12" t="s">
        <v>8102</v>
      </c>
      <c r="M654" s="12" t="s">
        <v>19989</v>
      </c>
    </row>
    <row r="655" spans="1:13" ht="22.5" customHeight="1">
      <c r="A655" s="12" t="s">
        <v>19991</v>
      </c>
      <c r="B655" s="12" t="str" cm="1">
        <f t="array" ref="B655">_xlfn.REGEXEXTRACT(J655, "eid=([^&amp;]+)", 2)</f>
        <v>2-s2.0-85125376779</v>
      </c>
      <c r="C655" s="13" t="s">
        <v>16176</v>
      </c>
      <c r="D655" s="14" t="s">
        <v>19992</v>
      </c>
      <c r="E655" s="12">
        <v>2022</v>
      </c>
      <c r="F655" s="12" t="s">
        <v>8144</v>
      </c>
      <c r="G655" s="12">
        <v>12</v>
      </c>
      <c r="H655" s="12">
        <v>5</v>
      </c>
      <c r="I655" s="14" t="s">
        <v>19993</v>
      </c>
      <c r="J655" s="14" t="s">
        <v>19994</v>
      </c>
      <c r="K655" s="12" t="s">
        <v>7972</v>
      </c>
      <c r="L655" s="12" t="s">
        <v>9292</v>
      </c>
      <c r="M655" s="12"/>
    </row>
    <row r="656" spans="1:13" ht="22.5" customHeight="1">
      <c r="A656" s="12" t="s">
        <v>19996</v>
      </c>
      <c r="B656" s="12" t="str" cm="1">
        <f t="array" ref="B656">_xlfn.REGEXEXTRACT(J656, "eid=([^&amp;]+)", 2)</f>
        <v>2-s2.0-85150681565</v>
      </c>
      <c r="C656" s="13" t="s">
        <v>16176</v>
      </c>
      <c r="D656" s="14" t="s">
        <v>19997</v>
      </c>
      <c r="E656" s="12">
        <v>2022</v>
      </c>
      <c r="F656" s="12" t="s">
        <v>19998</v>
      </c>
      <c r="G656" s="12" t="s">
        <v>7969</v>
      </c>
      <c r="H656" s="12" t="s">
        <v>7969</v>
      </c>
      <c r="I656" s="14" t="s">
        <v>19999</v>
      </c>
      <c r="J656" s="14" t="s">
        <v>20000</v>
      </c>
      <c r="K656" s="12" t="s">
        <v>7972</v>
      </c>
      <c r="L656" s="12" t="s">
        <v>8102</v>
      </c>
      <c r="M656" s="12" t="s">
        <v>20001</v>
      </c>
    </row>
    <row r="657" spans="1:13" ht="22.5" customHeight="1">
      <c r="A657" s="12" t="s">
        <v>20003</v>
      </c>
      <c r="B657" s="12" t="str" cm="1">
        <f t="array" ref="B657">_xlfn.REGEXEXTRACT(J657, "eid=([^&amp;]+)", 2)</f>
        <v>2-s2.0-85123027833</v>
      </c>
      <c r="C657" s="13" t="s">
        <v>16176</v>
      </c>
      <c r="D657" s="14" t="s">
        <v>20004</v>
      </c>
      <c r="E657" s="12">
        <v>2022</v>
      </c>
      <c r="F657" s="12" t="s">
        <v>8276</v>
      </c>
      <c r="G657" s="12">
        <v>22</v>
      </c>
      <c r="H657" s="12">
        <v>3</v>
      </c>
      <c r="I657" s="14" t="s">
        <v>20005</v>
      </c>
      <c r="J657" s="14" t="s">
        <v>20006</v>
      </c>
      <c r="K657" s="12" t="s">
        <v>7972</v>
      </c>
      <c r="L657" s="12" t="s">
        <v>9292</v>
      </c>
      <c r="M657" s="12"/>
    </row>
    <row r="658" spans="1:13" ht="22.5" customHeight="1">
      <c r="A658" s="12" t="s">
        <v>20008</v>
      </c>
      <c r="B658" s="12" t="str" cm="1">
        <f t="array" ref="B658">_xlfn.REGEXEXTRACT(J658, "eid=([^&amp;]+)", 2)</f>
        <v>2-s2.0-85135760518</v>
      </c>
      <c r="C658" s="13" t="s">
        <v>16176</v>
      </c>
      <c r="D658" s="14" t="s">
        <v>20009</v>
      </c>
      <c r="E658" s="12">
        <v>2022</v>
      </c>
      <c r="F658" s="12" t="s">
        <v>8491</v>
      </c>
      <c r="G658" s="12">
        <v>10</v>
      </c>
      <c r="H658" s="12" t="s">
        <v>7969</v>
      </c>
      <c r="I658" s="14" t="s">
        <v>20010</v>
      </c>
      <c r="J658" s="14" t="s">
        <v>20011</v>
      </c>
      <c r="K658" s="12" t="s">
        <v>7972</v>
      </c>
      <c r="L658" s="12" t="s">
        <v>8102</v>
      </c>
      <c r="M658" s="12"/>
    </row>
    <row r="659" spans="1:13" ht="22.5" customHeight="1">
      <c r="A659" s="12" t="s">
        <v>20012</v>
      </c>
      <c r="B659" s="12" t="e" cm="1" vm="1">
        <f t="array" ref="B659">_xlfn.REGEXEXTRACT(J659, "eid=([^&amp;]+)", 2)</f>
        <v>#N/A</v>
      </c>
      <c r="C659" s="13" t="s">
        <v>16176</v>
      </c>
      <c r="D659" s="14" t="s">
        <v>20013</v>
      </c>
      <c r="E659" s="12"/>
      <c r="F659" s="12"/>
      <c r="G659" s="12"/>
      <c r="H659" s="12"/>
      <c r="I659" s="14"/>
      <c r="J659" s="14"/>
      <c r="K659" s="12"/>
      <c r="L659" s="12"/>
      <c r="M659" s="12"/>
    </row>
    <row r="660" spans="1:13" ht="22.5" customHeight="1">
      <c r="A660" s="12" t="s">
        <v>20015</v>
      </c>
      <c r="B660" s="12" t="str" cm="1">
        <f t="array" ref="B660">_xlfn.REGEXEXTRACT(J660, "eid=([^&amp;]+)", 2)</f>
        <v>2-s2.0-85133638229</v>
      </c>
      <c r="C660" s="13" t="s">
        <v>16176</v>
      </c>
      <c r="D660" s="14" t="s">
        <v>20016</v>
      </c>
      <c r="E660" s="12">
        <v>2022</v>
      </c>
      <c r="F660" s="12" t="s">
        <v>9971</v>
      </c>
      <c r="G660" s="12">
        <v>129</v>
      </c>
      <c r="H660" s="12" t="s">
        <v>7969</v>
      </c>
      <c r="I660" s="14" t="s">
        <v>20017</v>
      </c>
      <c r="J660" s="14" t="s">
        <v>20018</v>
      </c>
      <c r="K660" s="12" t="s">
        <v>7972</v>
      </c>
      <c r="L660" s="12" t="s">
        <v>7993</v>
      </c>
      <c r="M660" s="12"/>
    </row>
    <row r="661" spans="1:13" ht="22.5" customHeight="1">
      <c r="A661" s="12" t="s">
        <v>20020</v>
      </c>
      <c r="B661" s="12" t="str" cm="1">
        <f t="array" ref="B661">_xlfn.REGEXEXTRACT(J661, "eid=([^&amp;]+)", 2)</f>
        <v>2-s2.0-85128392540</v>
      </c>
      <c r="C661" s="13" t="s">
        <v>16176</v>
      </c>
      <c r="D661" s="14" t="s">
        <v>20021</v>
      </c>
      <c r="E661" s="12">
        <v>2022</v>
      </c>
      <c r="F661" s="12" t="s">
        <v>8276</v>
      </c>
      <c r="G661" s="12">
        <v>22</v>
      </c>
      <c r="H661" s="12">
        <v>9</v>
      </c>
      <c r="I661" s="14" t="s">
        <v>20022</v>
      </c>
      <c r="J661" s="14" t="s">
        <v>20023</v>
      </c>
      <c r="K661" s="12" t="s">
        <v>7972</v>
      </c>
      <c r="L661" s="12" t="s">
        <v>9292</v>
      </c>
      <c r="M661" s="12"/>
    </row>
    <row r="662" spans="1:13" ht="22.5" customHeight="1">
      <c r="A662" s="12" t="s">
        <v>20025</v>
      </c>
      <c r="B662" s="12" t="str" cm="1">
        <f t="array" ref="B662">_xlfn.REGEXEXTRACT(J662, "eid=([^&amp;]+)", 2)</f>
        <v>2-s2.0-85128774142</v>
      </c>
      <c r="C662" s="13" t="s">
        <v>16176</v>
      </c>
      <c r="D662" s="14" t="s">
        <v>20026</v>
      </c>
      <c r="E662" s="12">
        <v>2022</v>
      </c>
      <c r="F662" s="12" t="s">
        <v>20027</v>
      </c>
      <c r="G662" s="12">
        <v>26</v>
      </c>
      <c r="H662" s="12">
        <v>1</v>
      </c>
      <c r="I662" s="14" t="s">
        <v>20028</v>
      </c>
      <c r="J662" s="14" t="s">
        <v>20029</v>
      </c>
      <c r="K662" s="12" t="s">
        <v>7972</v>
      </c>
      <c r="L662" s="12" t="s">
        <v>9617</v>
      </c>
      <c r="M662" s="12" t="s">
        <v>20030</v>
      </c>
    </row>
    <row r="663" spans="1:13" ht="22.5" customHeight="1">
      <c r="A663" s="12" t="s">
        <v>20032</v>
      </c>
      <c r="B663" s="12" t="str" cm="1">
        <f t="array" ref="B663">_xlfn.REGEXEXTRACT(J663, "eid=([^&amp;]+)", 2)</f>
        <v>2-s2.0-85136784449</v>
      </c>
      <c r="C663" s="13" t="s">
        <v>16176</v>
      </c>
      <c r="D663" s="14" t="s">
        <v>20033</v>
      </c>
      <c r="E663" s="12">
        <v>2022</v>
      </c>
      <c r="F663" s="12" t="s">
        <v>20034</v>
      </c>
      <c r="G663" s="12" t="s">
        <v>7969</v>
      </c>
      <c r="H663" s="12" t="s">
        <v>7969</v>
      </c>
      <c r="I663" s="14" t="s">
        <v>20035</v>
      </c>
      <c r="J663" s="14" t="s">
        <v>20036</v>
      </c>
      <c r="K663" s="12" t="s">
        <v>7972</v>
      </c>
      <c r="L663" s="12" t="s">
        <v>8102</v>
      </c>
      <c r="M663" s="12" t="s">
        <v>20037</v>
      </c>
    </row>
    <row r="664" spans="1:13" ht="22.5" customHeight="1">
      <c r="A664" s="12" t="s">
        <v>20039</v>
      </c>
      <c r="B664" s="12" t="str" cm="1">
        <f t="array" ref="B664">_xlfn.REGEXEXTRACT(J664, "eid=([^&amp;]+)", 2)</f>
        <v>2-s2.0-85126013080</v>
      </c>
      <c r="C664" s="13" t="s">
        <v>16176</v>
      </c>
      <c r="D664" s="14" t="s">
        <v>20040</v>
      </c>
      <c r="E664" s="12">
        <v>2022</v>
      </c>
      <c r="F664" s="12" t="s">
        <v>8009</v>
      </c>
      <c r="G664" s="12">
        <v>11</v>
      </c>
      <c r="H664" s="12">
        <v>5</v>
      </c>
      <c r="I664" s="14" t="s">
        <v>20041</v>
      </c>
      <c r="J664" s="14" t="s">
        <v>20042</v>
      </c>
      <c r="K664" s="12" t="s">
        <v>7972</v>
      </c>
      <c r="L664" s="12" t="s">
        <v>9292</v>
      </c>
      <c r="M664" s="12"/>
    </row>
    <row r="665" spans="1:13" ht="22.5" customHeight="1">
      <c r="A665" s="12" t="s">
        <v>20043</v>
      </c>
      <c r="B665" s="12" t="e" cm="1" vm="1">
        <f t="array" ref="B665">_xlfn.REGEXEXTRACT(J665, "eid=([^&amp;]+)", 2)</f>
        <v>#N/A</v>
      </c>
      <c r="C665" s="13" t="s">
        <v>16176</v>
      </c>
      <c r="D665" s="14" t="s">
        <v>20044</v>
      </c>
      <c r="E665" s="12"/>
      <c r="F665" s="12"/>
      <c r="G665" s="12"/>
      <c r="H665" s="12"/>
      <c r="I665" s="14"/>
      <c r="J665" s="14"/>
      <c r="K665" s="12"/>
      <c r="L665" s="12"/>
      <c r="M665" s="12"/>
    </row>
    <row r="666" spans="1:13" ht="22.5" customHeight="1">
      <c r="A666" s="12" t="s">
        <v>20046</v>
      </c>
      <c r="B666" s="12" t="str" cm="1">
        <f t="array" ref="B666">_xlfn.REGEXEXTRACT(J666, "eid=([^&amp;]+)", 2)</f>
        <v>2-s2.0-85140925136</v>
      </c>
      <c r="C666" s="13" t="s">
        <v>16176</v>
      </c>
      <c r="D666" s="14" t="s">
        <v>20047</v>
      </c>
      <c r="E666" s="12">
        <v>2022</v>
      </c>
      <c r="F666" s="12" t="s">
        <v>20048</v>
      </c>
      <c r="G666" s="12" t="s">
        <v>7969</v>
      </c>
      <c r="H666" s="12" t="s">
        <v>7969</v>
      </c>
      <c r="I666" s="14" t="s">
        <v>20049</v>
      </c>
      <c r="J666" s="14" t="s">
        <v>20050</v>
      </c>
      <c r="K666" s="12" t="s">
        <v>7972</v>
      </c>
      <c r="L666" s="12" t="s">
        <v>8102</v>
      </c>
      <c r="M666" s="12" t="s">
        <v>20051</v>
      </c>
    </row>
    <row r="667" spans="1:13" ht="22.5" customHeight="1">
      <c r="A667" s="12" t="s">
        <v>20053</v>
      </c>
      <c r="B667" s="12" t="str" cm="1">
        <f t="array" ref="B667">_xlfn.REGEXEXTRACT(J667, "eid=([^&amp;]+)", 2)</f>
        <v>2-s2.0-85126849803</v>
      </c>
      <c r="C667" s="13" t="s">
        <v>16176</v>
      </c>
      <c r="D667" s="14" t="s">
        <v>20054</v>
      </c>
      <c r="E667" s="12">
        <v>2022</v>
      </c>
      <c r="F667" s="12" t="s">
        <v>8276</v>
      </c>
      <c r="G667" s="12">
        <v>22</v>
      </c>
      <c r="H667" s="12">
        <v>6</v>
      </c>
      <c r="I667" s="14" t="s">
        <v>20055</v>
      </c>
      <c r="J667" s="14" t="s">
        <v>20056</v>
      </c>
      <c r="K667" s="12" t="s">
        <v>7972</v>
      </c>
      <c r="L667" s="12" t="s">
        <v>9292</v>
      </c>
      <c r="M667" s="12"/>
    </row>
    <row r="668" spans="1:13" ht="22.5" customHeight="1">
      <c r="A668" s="12" t="s">
        <v>20058</v>
      </c>
      <c r="B668" s="12" t="str" cm="1">
        <f t="array" ref="B668">_xlfn.REGEXEXTRACT(J668, "eid=([^&amp;]+)", 2)</f>
        <v>2-s2.0-85135017230</v>
      </c>
      <c r="C668" s="13" t="s">
        <v>16176</v>
      </c>
      <c r="D668" s="14" t="s">
        <v>20059</v>
      </c>
      <c r="E668" s="12">
        <v>2022</v>
      </c>
      <c r="F668" s="12" t="s">
        <v>8055</v>
      </c>
      <c r="G668" s="12">
        <v>1588</v>
      </c>
      <c r="H668" s="12" t="s">
        <v>7969</v>
      </c>
      <c r="I668" s="14" t="s">
        <v>20060</v>
      </c>
      <c r="J668" s="14" t="s">
        <v>20061</v>
      </c>
      <c r="K668" s="12" t="s">
        <v>7972</v>
      </c>
      <c r="L668" s="12" t="s">
        <v>7985</v>
      </c>
      <c r="M668" s="12" t="s">
        <v>20062</v>
      </c>
    </row>
    <row r="669" spans="1:13" ht="22.5" customHeight="1">
      <c r="A669" s="12" t="s">
        <v>20064</v>
      </c>
      <c r="B669" s="12" t="str" cm="1">
        <f t="array" ref="B669">_xlfn.REGEXEXTRACT(J669, "eid=([^&amp;]+)", 2)</f>
        <v>2-s2.0-85129817246</v>
      </c>
      <c r="C669" s="13" t="s">
        <v>16176</v>
      </c>
      <c r="D669" s="14" t="s">
        <v>20065</v>
      </c>
      <c r="E669" s="12">
        <v>2022</v>
      </c>
      <c r="F669" s="12" t="s">
        <v>8516</v>
      </c>
      <c r="G669" s="12">
        <v>14</v>
      </c>
      <c r="H669" s="12">
        <v>9</v>
      </c>
      <c r="I669" s="14" t="s">
        <v>20066</v>
      </c>
      <c r="J669" s="14" t="s">
        <v>20067</v>
      </c>
      <c r="K669" s="12" t="s">
        <v>7972</v>
      </c>
      <c r="L669" s="12" t="s">
        <v>9292</v>
      </c>
      <c r="M669" s="12"/>
    </row>
    <row r="670" spans="1:13" ht="22.5" customHeight="1">
      <c r="A670" s="12" t="s">
        <v>20069</v>
      </c>
      <c r="B670" s="12" t="str" cm="1">
        <f t="array" ref="B670">_xlfn.REGEXEXTRACT(J670, "eid=([^&amp;]+)", 2)</f>
        <v>2-s2.0-85122893672</v>
      </c>
      <c r="C670" s="13" t="s">
        <v>16176</v>
      </c>
      <c r="D670" s="14" t="s">
        <v>20070</v>
      </c>
      <c r="E670" s="12">
        <v>2022</v>
      </c>
      <c r="F670" s="12" t="s">
        <v>8491</v>
      </c>
      <c r="G670" s="12">
        <v>10</v>
      </c>
      <c r="H670" s="12" t="s">
        <v>7969</v>
      </c>
      <c r="I670" s="14" t="s">
        <v>20071</v>
      </c>
      <c r="J670" s="14" t="s">
        <v>20072</v>
      </c>
      <c r="K670" s="12" t="s">
        <v>7972</v>
      </c>
      <c r="L670" s="12" t="s">
        <v>8102</v>
      </c>
      <c r="M670" s="12"/>
    </row>
    <row r="671" spans="1:13" ht="22.5" customHeight="1">
      <c r="A671" s="12" t="s">
        <v>20074</v>
      </c>
      <c r="B671" s="12" t="str" cm="1">
        <f t="array" ref="B671">_xlfn.REGEXEXTRACT(J671, "eid=([^&amp;]+)", 2)</f>
        <v>2-s2.0-85124761978</v>
      </c>
      <c r="C671" s="13" t="s">
        <v>16176</v>
      </c>
      <c r="D671" s="14" t="s">
        <v>20075</v>
      </c>
      <c r="E671" s="12">
        <v>2022</v>
      </c>
      <c r="F671" s="12" t="s">
        <v>8392</v>
      </c>
      <c r="G671" s="12">
        <v>9</v>
      </c>
      <c r="H671" s="12">
        <v>11</v>
      </c>
      <c r="I671" s="14" t="s">
        <v>20076</v>
      </c>
      <c r="J671" s="14" t="s">
        <v>20077</v>
      </c>
      <c r="K671" s="12" t="s">
        <v>7972</v>
      </c>
      <c r="L671" s="12" t="s">
        <v>8102</v>
      </c>
      <c r="M671" s="12"/>
    </row>
    <row r="672" spans="1:13" ht="22.5" customHeight="1">
      <c r="A672" s="12" t="s">
        <v>20079</v>
      </c>
      <c r="B672" s="12" t="str" cm="1">
        <f t="array" ref="B672">_xlfn.REGEXEXTRACT(J672, "eid=([^&amp;]+)", 2)</f>
        <v>2-s2.0-85138119804</v>
      </c>
      <c r="C672" s="13" t="s">
        <v>16176</v>
      </c>
      <c r="D672" s="14" t="s">
        <v>20080</v>
      </c>
      <c r="E672" s="12">
        <v>2022</v>
      </c>
      <c r="F672" s="12" t="s">
        <v>11906</v>
      </c>
      <c r="G672" s="12">
        <v>2022</v>
      </c>
      <c r="H672" s="12" t="s">
        <v>7969</v>
      </c>
      <c r="I672" s="14" t="s">
        <v>20081</v>
      </c>
      <c r="J672" s="14" t="s">
        <v>20082</v>
      </c>
      <c r="K672" s="12" t="s">
        <v>7972</v>
      </c>
      <c r="L672" s="12" t="s">
        <v>11624</v>
      </c>
      <c r="M672" s="12"/>
    </row>
    <row r="673" spans="1:13" ht="22.5" customHeight="1">
      <c r="A673" s="12" t="s">
        <v>20084</v>
      </c>
      <c r="B673" s="12" t="str" cm="1">
        <f t="array" ref="B673">_xlfn.REGEXEXTRACT(J673, "eid=([^&amp;]+)", 2)</f>
        <v>2-s2.0-85135239822</v>
      </c>
      <c r="C673" s="13" t="s">
        <v>16176</v>
      </c>
      <c r="D673" s="14" t="s">
        <v>20085</v>
      </c>
      <c r="E673" s="12">
        <v>2022</v>
      </c>
      <c r="F673" s="12" t="s">
        <v>11621</v>
      </c>
      <c r="G673" s="12">
        <v>2022</v>
      </c>
      <c r="H673" s="12" t="s">
        <v>7969</v>
      </c>
      <c r="I673" s="14" t="s">
        <v>20086</v>
      </c>
      <c r="J673" s="14" t="s">
        <v>20087</v>
      </c>
      <c r="K673" s="12" t="s">
        <v>7972</v>
      </c>
      <c r="L673" s="12" t="s">
        <v>11624</v>
      </c>
      <c r="M673" s="12"/>
    </row>
    <row r="674" spans="1:13" ht="22.5" customHeight="1">
      <c r="A674" s="12" t="s">
        <v>20089</v>
      </c>
      <c r="B674" s="12" t="str" cm="1">
        <f t="array" ref="B674">_xlfn.REGEXEXTRACT(J674, "eid=([^&amp;]+)", 2)</f>
        <v>2-s2.0-85064256781</v>
      </c>
      <c r="C674" s="13" t="s">
        <v>16176</v>
      </c>
      <c r="D674" s="14" t="s">
        <v>20090</v>
      </c>
      <c r="E674" s="12">
        <v>2022</v>
      </c>
      <c r="F674" s="12" t="s">
        <v>20091</v>
      </c>
      <c r="G674" s="12">
        <v>34</v>
      </c>
      <c r="H674" s="12">
        <v>6</v>
      </c>
      <c r="I674" s="14" t="s">
        <v>20092</v>
      </c>
      <c r="J674" s="14" t="s">
        <v>20093</v>
      </c>
      <c r="K674" s="12" t="s">
        <v>7972</v>
      </c>
      <c r="L674" s="12" t="s">
        <v>20094</v>
      </c>
      <c r="M674" s="12"/>
    </row>
    <row r="675" spans="1:13" ht="22.5" customHeight="1">
      <c r="A675" s="12" t="s">
        <v>20096</v>
      </c>
      <c r="B675" s="12" t="str" cm="1">
        <f t="array" ref="B675">_xlfn.REGEXEXTRACT(J675, "eid=([^&amp;]+)", 2)</f>
        <v>2-s2.0-85132348246</v>
      </c>
      <c r="C675" s="13" t="s">
        <v>16176</v>
      </c>
      <c r="D675" s="14" t="s">
        <v>20097</v>
      </c>
      <c r="E675" s="12">
        <v>2022</v>
      </c>
      <c r="F675" s="12" t="s">
        <v>20098</v>
      </c>
      <c r="G675" s="12">
        <v>33</v>
      </c>
      <c r="H675" s="12">
        <v>6</v>
      </c>
      <c r="I675" s="14" t="s">
        <v>20099</v>
      </c>
      <c r="J675" s="14" t="s">
        <v>20100</v>
      </c>
      <c r="K675" s="12" t="s">
        <v>7972</v>
      </c>
      <c r="L675" s="12" t="s">
        <v>16299</v>
      </c>
      <c r="M675" s="12" t="s">
        <v>20101</v>
      </c>
    </row>
    <row r="676" spans="1:13" ht="22.5" customHeight="1">
      <c r="A676" s="12" t="s">
        <v>20103</v>
      </c>
      <c r="B676" s="12" t="str" cm="1">
        <f t="array" ref="B676">_xlfn.REGEXEXTRACT(J676, "eid=([^&amp;]+)", 2)</f>
        <v>2-s2.0-85140451269</v>
      </c>
      <c r="C676" s="13" t="s">
        <v>16176</v>
      </c>
      <c r="D676" s="14" t="s">
        <v>20104</v>
      </c>
      <c r="E676" s="12">
        <v>2022</v>
      </c>
      <c r="F676" s="12" t="s">
        <v>8055</v>
      </c>
      <c r="G676" s="12">
        <v>1653</v>
      </c>
      <c r="H676" s="12" t="s">
        <v>7969</v>
      </c>
      <c r="I676" s="14" t="s">
        <v>19570</v>
      </c>
      <c r="J676" s="14" t="s">
        <v>20105</v>
      </c>
      <c r="K676" s="12" t="s">
        <v>7972</v>
      </c>
      <c r="L676" s="12" t="s">
        <v>7985</v>
      </c>
      <c r="M676" s="12" t="s">
        <v>20106</v>
      </c>
    </row>
    <row r="677" spans="1:13" ht="22.5" customHeight="1">
      <c r="A677" s="12" t="s">
        <v>20108</v>
      </c>
      <c r="B677" s="12" t="str" cm="1">
        <f t="array" ref="B677">_xlfn.REGEXEXTRACT(J677, "eid=([^&amp;]+)", 2)</f>
        <v>2-s2.0-85123929330</v>
      </c>
      <c r="C677" s="13" t="s">
        <v>16176</v>
      </c>
      <c r="D677" s="14" t="s">
        <v>20109</v>
      </c>
      <c r="E677" s="12">
        <v>2022</v>
      </c>
      <c r="F677" s="12" t="s">
        <v>20110</v>
      </c>
      <c r="G677" s="12">
        <v>16</v>
      </c>
      <c r="H677" s="12">
        <v>2</v>
      </c>
      <c r="I677" s="14" t="s">
        <v>20111</v>
      </c>
      <c r="J677" s="14" t="s">
        <v>20112</v>
      </c>
      <c r="K677" s="12" t="s">
        <v>7972</v>
      </c>
      <c r="L677" s="12" t="s">
        <v>20113</v>
      </c>
      <c r="M677" s="12" t="s">
        <v>20114</v>
      </c>
    </row>
    <row r="678" spans="1:13" ht="22.5" customHeight="1">
      <c r="A678" s="12" t="s">
        <v>20116</v>
      </c>
      <c r="B678" s="12" t="str" cm="1">
        <f t="array" ref="B678">_xlfn.REGEXEXTRACT(J678, "eid=([^&amp;]+)", 2)</f>
        <v>2-s2.0-85135113067</v>
      </c>
      <c r="C678" s="13" t="s">
        <v>16176</v>
      </c>
      <c r="D678" s="14" t="s">
        <v>20117</v>
      </c>
      <c r="E678" s="12">
        <v>2022</v>
      </c>
      <c r="F678" s="12" t="s">
        <v>8276</v>
      </c>
      <c r="G678" s="12">
        <v>22</v>
      </c>
      <c r="H678" s="12">
        <v>14</v>
      </c>
      <c r="I678" s="14" t="s">
        <v>20118</v>
      </c>
      <c r="J678" s="14" t="s">
        <v>20119</v>
      </c>
      <c r="K678" s="12" t="s">
        <v>7972</v>
      </c>
      <c r="L678" s="12" t="s">
        <v>9292</v>
      </c>
      <c r="M678" s="12"/>
    </row>
    <row r="679" spans="1:13" ht="22.5" customHeight="1">
      <c r="A679" s="12" t="s">
        <v>20121</v>
      </c>
      <c r="B679" s="12" t="str" cm="1">
        <f t="array" ref="B679">_xlfn.REGEXEXTRACT(J679, "eid=([^&amp;]+)", 2)</f>
        <v>2-s2.0-85096945604</v>
      </c>
      <c r="C679" s="13" t="s">
        <v>16176</v>
      </c>
      <c r="D679" s="14" t="s">
        <v>20122</v>
      </c>
      <c r="E679" s="12">
        <v>2022</v>
      </c>
      <c r="F679" s="12" t="s">
        <v>17416</v>
      </c>
      <c r="G679" s="12">
        <v>33</v>
      </c>
      <c r="H679" s="12">
        <v>4</v>
      </c>
      <c r="I679" s="14" t="s">
        <v>20123</v>
      </c>
      <c r="J679" s="14" t="s">
        <v>20124</v>
      </c>
      <c r="K679" s="12" t="s">
        <v>7972</v>
      </c>
      <c r="L679" s="12" t="s">
        <v>8134</v>
      </c>
      <c r="M679" s="12" t="s">
        <v>20125</v>
      </c>
    </row>
    <row r="680" spans="1:13" ht="22.5" customHeight="1">
      <c r="A680" s="12" t="s">
        <v>20127</v>
      </c>
      <c r="B680" s="12" t="str" cm="1">
        <f t="array" ref="B680">_xlfn.REGEXEXTRACT(J680, "eid=([^&amp;]+)", 2)</f>
        <v>2-s2.0-85133203287</v>
      </c>
      <c r="C680" s="13" t="s">
        <v>16176</v>
      </c>
      <c r="D680" s="14" t="s">
        <v>20128</v>
      </c>
      <c r="E680" s="12">
        <v>2022</v>
      </c>
      <c r="F680" s="12" t="s">
        <v>20129</v>
      </c>
      <c r="G680" s="12" t="s">
        <v>7969</v>
      </c>
      <c r="H680" s="12" t="s">
        <v>7969</v>
      </c>
      <c r="I680" s="14" t="s">
        <v>20130</v>
      </c>
      <c r="J680" s="14" t="s">
        <v>20131</v>
      </c>
      <c r="K680" s="12" t="s">
        <v>7972</v>
      </c>
      <c r="L680" s="12" t="s">
        <v>8102</v>
      </c>
      <c r="M680" s="12" t="s">
        <v>20132</v>
      </c>
    </row>
    <row r="681" spans="1:13" ht="22.5" customHeight="1">
      <c r="A681" s="12" t="s">
        <v>20134</v>
      </c>
      <c r="B681" s="12" t="str" cm="1">
        <f t="array" ref="B681">_xlfn.REGEXEXTRACT(J681, "eid=([^&amp;]+)", 2)</f>
        <v>2-s2.0-85151543916</v>
      </c>
      <c r="C681" s="13" t="s">
        <v>16176</v>
      </c>
      <c r="D681" s="14" t="s">
        <v>20135</v>
      </c>
      <c r="E681" s="12">
        <v>2022</v>
      </c>
      <c r="F681" s="12" t="s">
        <v>20136</v>
      </c>
      <c r="G681" s="12" t="s">
        <v>7969</v>
      </c>
      <c r="H681" s="12" t="s">
        <v>7969</v>
      </c>
      <c r="I681" s="14" t="s">
        <v>20137</v>
      </c>
      <c r="J681" s="14" t="s">
        <v>20138</v>
      </c>
      <c r="K681" s="12" t="s">
        <v>7972</v>
      </c>
      <c r="L681" s="12" t="s">
        <v>8102</v>
      </c>
      <c r="M681" s="12" t="s">
        <v>20139</v>
      </c>
    </row>
    <row r="682" spans="1:13" ht="22.5" customHeight="1">
      <c r="A682" s="12" t="s">
        <v>20141</v>
      </c>
      <c r="B682" s="12" t="str" cm="1">
        <f t="array" ref="B682">_xlfn.REGEXEXTRACT(J682, "eid=([^&amp;]+)", 2)</f>
        <v>2-s2.0-85144126727</v>
      </c>
      <c r="C682" s="13" t="s">
        <v>16176</v>
      </c>
      <c r="D682" s="14" t="s">
        <v>20142</v>
      </c>
      <c r="E682" s="12">
        <v>2022</v>
      </c>
      <c r="F682" s="12" t="s">
        <v>20143</v>
      </c>
      <c r="G682" s="12">
        <v>2022</v>
      </c>
      <c r="H682" s="12" t="s">
        <v>7969</v>
      </c>
      <c r="I682" s="14" t="s">
        <v>20144</v>
      </c>
      <c r="J682" s="14" t="s">
        <v>20145</v>
      </c>
      <c r="K682" s="12" t="s">
        <v>7972</v>
      </c>
      <c r="L682" s="12" t="s">
        <v>11624</v>
      </c>
      <c r="M682" s="12"/>
    </row>
    <row r="683" spans="1:13" ht="22.5" customHeight="1">
      <c r="A683" s="12" t="s">
        <v>20147</v>
      </c>
      <c r="B683" s="12" t="str" cm="1">
        <f t="array" ref="B683">_xlfn.REGEXEXTRACT(J683, "eid=([^&amp;]+)", 2)</f>
        <v>2-s2.0-85130052086</v>
      </c>
      <c r="C683" s="13" t="s">
        <v>16176</v>
      </c>
      <c r="D683" s="14" t="s">
        <v>20148</v>
      </c>
      <c r="E683" s="12">
        <v>2022</v>
      </c>
      <c r="F683" s="12" t="s">
        <v>20149</v>
      </c>
      <c r="G683" s="12">
        <v>2022</v>
      </c>
      <c r="H683" s="12" t="s">
        <v>7969</v>
      </c>
      <c r="I683" s="14" t="s">
        <v>20150</v>
      </c>
      <c r="J683" s="14" t="s">
        <v>20151</v>
      </c>
      <c r="K683" s="12" t="s">
        <v>7972</v>
      </c>
      <c r="L683" s="12" t="s">
        <v>11624</v>
      </c>
      <c r="M683" s="12"/>
    </row>
    <row r="684" spans="1:13" ht="22.5" customHeight="1">
      <c r="A684" s="12" t="s">
        <v>20153</v>
      </c>
      <c r="B684" s="12" t="str" cm="1">
        <f t="array" ref="B684">_xlfn.REGEXEXTRACT(J684, "eid=([^&amp;]+)", 2)</f>
        <v>2-s2.0-85142534619</v>
      </c>
      <c r="C684" s="13" t="s">
        <v>16176</v>
      </c>
      <c r="D684" s="14" t="s">
        <v>20154</v>
      </c>
      <c r="E684" s="12">
        <v>2022</v>
      </c>
      <c r="F684" s="12" t="s">
        <v>8792</v>
      </c>
      <c r="G684" s="12">
        <v>12453</v>
      </c>
      <c r="H684" s="12" t="s">
        <v>7969</v>
      </c>
      <c r="I684" s="14" t="s">
        <v>20155</v>
      </c>
      <c r="J684" s="14" t="s">
        <v>20156</v>
      </c>
      <c r="K684" s="12" t="s">
        <v>7972</v>
      </c>
      <c r="L684" s="12" t="s">
        <v>8795</v>
      </c>
      <c r="M684" s="12" t="s">
        <v>20157</v>
      </c>
    </row>
    <row r="685" spans="1:13" ht="22.5" customHeight="1">
      <c r="A685" s="12" t="s">
        <v>20159</v>
      </c>
      <c r="B685" s="12" t="str" cm="1">
        <f t="array" ref="B685">_xlfn.REGEXEXTRACT(J685, "eid=([^&amp;]+)", 2)</f>
        <v>2-s2.0-85116451227</v>
      </c>
      <c r="C685" s="13" t="s">
        <v>16176</v>
      </c>
      <c r="D685" s="14" t="s">
        <v>20160</v>
      </c>
      <c r="E685" s="12">
        <v>2022</v>
      </c>
      <c r="F685" s="12" t="s">
        <v>9567</v>
      </c>
      <c r="G685" s="12">
        <v>15</v>
      </c>
      <c r="H685" s="12">
        <v>1</v>
      </c>
      <c r="I685" s="14" t="s">
        <v>20161</v>
      </c>
      <c r="J685" s="14" t="s">
        <v>20162</v>
      </c>
      <c r="K685" s="12" t="s">
        <v>7972</v>
      </c>
      <c r="L685" s="12" t="s">
        <v>7978</v>
      </c>
      <c r="M685" s="12" t="s">
        <v>20163</v>
      </c>
    </row>
    <row r="686" spans="1:13" ht="22.5" customHeight="1">
      <c r="A686" s="12" t="s">
        <v>20165</v>
      </c>
      <c r="B686" s="12" t="str" cm="1">
        <f t="array" ref="B686">_xlfn.REGEXEXTRACT(J686, "eid=([^&amp;]+)", 2)</f>
        <v>2-s2.0-85135082172</v>
      </c>
      <c r="C686" s="13" t="s">
        <v>16176</v>
      </c>
      <c r="D686" s="14" t="s">
        <v>20166</v>
      </c>
      <c r="E686" s="12">
        <v>2022</v>
      </c>
      <c r="F686" s="12" t="s">
        <v>8831</v>
      </c>
      <c r="G686" s="12">
        <v>13340</v>
      </c>
      <c r="H686" s="12" t="s">
        <v>7969</v>
      </c>
      <c r="I686" s="14" t="s">
        <v>20167</v>
      </c>
      <c r="J686" s="14" t="s">
        <v>20168</v>
      </c>
      <c r="K686" s="12" t="s">
        <v>7972</v>
      </c>
      <c r="L686" s="12" t="s">
        <v>7985</v>
      </c>
      <c r="M686" s="12" t="s">
        <v>20169</v>
      </c>
    </row>
    <row r="687" spans="1:13" ht="22.5" customHeight="1">
      <c r="A687" s="12" t="s">
        <v>20171</v>
      </c>
      <c r="B687" s="12" t="str" cm="1">
        <f t="array" ref="B687">_xlfn.REGEXEXTRACT(J687, "eid=([^&amp;]+)", 2)</f>
        <v>2-s2.0-85135741919</v>
      </c>
      <c r="C687" s="13" t="s">
        <v>16176</v>
      </c>
      <c r="D687" s="14" t="s">
        <v>20172</v>
      </c>
      <c r="E687" s="12">
        <v>2022</v>
      </c>
      <c r="F687" s="12" t="s">
        <v>8491</v>
      </c>
      <c r="G687" s="12">
        <v>10</v>
      </c>
      <c r="H687" s="12" t="s">
        <v>7969</v>
      </c>
      <c r="I687" s="14" t="s">
        <v>20173</v>
      </c>
      <c r="J687" s="14" t="s">
        <v>20174</v>
      </c>
      <c r="K687" s="12" t="s">
        <v>7972</v>
      </c>
      <c r="L687" s="12" t="s">
        <v>8102</v>
      </c>
      <c r="M687" s="12"/>
    </row>
    <row r="688" spans="1:13" ht="22.5" customHeight="1">
      <c r="A688" s="12" t="s">
        <v>20176</v>
      </c>
      <c r="B688" s="12" t="str" cm="1">
        <f t="array" ref="B688">_xlfn.REGEXEXTRACT(J688, "eid=([^&amp;]+)", 2)</f>
        <v>2-s2.0-85140439720</v>
      </c>
      <c r="C688" s="13" t="s">
        <v>16176</v>
      </c>
      <c r="D688" s="14" t="s">
        <v>20177</v>
      </c>
      <c r="E688" s="12">
        <v>2022</v>
      </c>
      <c r="F688" s="12" t="s">
        <v>8831</v>
      </c>
      <c r="G688" s="12">
        <v>13285</v>
      </c>
      <c r="H688" s="12" t="s">
        <v>7969</v>
      </c>
      <c r="I688" s="14" t="s">
        <v>20178</v>
      </c>
      <c r="J688" s="14" t="s">
        <v>20179</v>
      </c>
      <c r="K688" s="12" t="s">
        <v>7972</v>
      </c>
      <c r="L688" s="12" t="s">
        <v>7985</v>
      </c>
      <c r="M688" s="12" t="s">
        <v>20180</v>
      </c>
    </row>
    <row r="689" spans="1:13" ht="22.5" customHeight="1">
      <c r="A689" s="12" t="s">
        <v>20181</v>
      </c>
      <c r="B689" s="12" t="e" cm="1" vm="1">
        <f t="array" ref="B689">_xlfn.REGEXEXTRACT(J689, "eid=([^&amp;]+)", 2)</f>
        <v>#N/A</v>
      </c>
      <c r="C689" s="13" t="s">
        <v>16176</v>
      </c>
      <c r="D689" s="14" t="s">
        <v>20182</v>
      </c>
      <c r="E689" s="12"/>
      <c r="F689" s="12"/>
      <c r="G689" s="12"/>
      <c r="H689" s="12"/>
      <c r="I689" s="14"/>
      <c r="J689" s="14"/>
      <c r="K689" s="12"/>
      <c r="L689" s="12"/>
      <c r="M689" s="12"/>
    </row>
    <row r="690" spans="1:13" ht="22.5" customHeight="1">
      <c r="A690" s="12" t="s">
        <v>20184</v>
      </c>
      <c r="B690" s="12" t="str" cm="1">
        <f t="array" ref="B690">_xlfn.REGEXEXTRACT(J690, "eid=([^&amp;]+)", 2)</f>
        <v>2-s2.0-85123515070</v>
      </c>
      <c r="C690" s="13" t="s">
        <v>16176</v>
      </c>
      <c r="D690" s="14" t="s">
        <v>20185</v>
      </c>
      <c r="E690" s="12">
        <v>2022</v>
      </c>
      <c r="F690" s="12" t="s">
        <v>8009</v>
      </c>
      <c r="G690" s="12">
        <v>11</v>
      </c>
      <c r="H690" s="12">
        <v>3</v>
      </c>
      <c r="I690" s="14" t="s">
        <v>20186</v>
      </c>
      <c r="J690" s="14" t="s">
        <v>20187</v>
      </c>
      <c r="K690" s="12" t="s">
        <v>7972</v>
      </c>
      <c r="L690" s="12" t="s">
        <v>9292</v>
      </c>
      <c r="M690" s="12"/>
    </row>
    <row r="691" spans="1:13" ht="22.5" customHeight="1">
      <c r="A691" s="12" t="s">
        <v>20189</v>
      </c>
      <c r="B691" s="12" t="str" cm="1">
        <f t="array" ref="B691">_xlfn.REGEXEXTRACT(J691, "eid=([^&amp;]+)", 2)</f>
        <v>2-s2.0-85124382598</v>
      </c>
      <c r="C691" s="13" t="s">
        <v>16176</v>
      </c>
      <c r="D691" s="14" t="s">
        <v>20190</v>
      </c>
      <c r="E691" s="12">
        <v>2021</v>
      </c>
      <c r="F691" s="12" t="s">
        <v>20191</v>
      </c>
      <c r="G691" s="12" t="s">
        <v>7969</v>
      </c>
      <c r="H691" s="12" t="s">
        <v>7969</v>
      </c>
      <c r="I691" s="14" t="s">
        <v>20192</v>
      </c>
      <c r="J691" s="14" t="s">
        <v>20193</v>
      </c>
      <c r="K691" s="12" t="s">
        <v>7972</v>
      </c>
      <c r="L691" s="12" t="s">
        <v>8190</v>
      </c>
      <c r="M691" s="12"/>
    </row>
    <row r="692" spans="1:13" ht="22.5" customHeight="1">
      <c r="A692" s="12" t="s">
        <v>20195</v>
      </c>
      <c r="B692" s="12" t="str" cm="1">
        <f t="array" ref="B692">_xlfn.REGEXEXTRACT(J692, "eid=([^&amp;]+)", 2)</f>
        <v>2-s2.0-85124431607</v>
      </c>
      <c r="C692" s="13" t="s">
        <v>16176</v>
      </c>
      <c r="D692" s="14" t="s">
        <v>20196</v>
      </c>
      <c r="E692" s="12">
        <v>2021</v>
      </c>
      <c r="F692" s="12" t="s">
        <v>20197</v>
      </c>
      <c r="G692" s="12" t="s">
        <v>7969</v>
      </c>
      <c r="H692" s="12" t="s">
        <v>7969</v>
      </c>
      <c r="I692" s="14" t="s">
        <v>20198</v>
      </c>
      <c r="J692" s="14" t="s">
        <v>20199</v>
      </c>
      <c r="K692" s="12" t="s">
        <v>7972</v>
      </c>
      <c r="L692" s="12" t="s">
        <v>8161</v>
      </c>
      <c r="M692" s="12" t="s">
        <v>20200</v>
      </c>
    </row>
    <row r="693" spans="1:13" ht="22.5" customHeight="1">
      <c r="A693" s="12" t="s">
        <v>20202</v>
      </c>
      <c r="B693" s="12" t="str" cm="1">
        <f t="array" ref="B693">_xlfn.REGEXEXTRACT(J693, "eid=([^&amp;]+)", 2)</f>
        <v>2-s2.0-85089626314</v>
      </c>
      <c r="C693" s="13" t="s">
        <v>16176</v>
      </c>
      <c r="D693" s="14" t="s">
        <v>20203</v>
      </c>
      <c r="E693" s="12">
        <v>2021</v>
      </c>
      <c r="F693" s="12" t="s">
        <v>12276</v>
      </c>
      <c r="G693" s="12">
        <v>1166</v>
      </c>
      <c r="H693" s="12" t="s">
        <v>7969</v>
      </c>
      <c r="I693" s="14" t="s">
        <v>20204</v>
      </c>
      <c r="J693" s="14" t="s">
        <v>20205</v>
      </c>
      <c r="K693" s="12" t="s">
        <v>7972</v>
      </c>
      <c r="L693" s="12" t="s">
        <v>7978</v>
      </c>
      <c r="M693" s="12" t="s">
        <v>20206</v>
      </c>
    </row>
    <row r="694" spans="1:13" ht="22.5" customHeight="1">
      <c r="A694" s="12" t="s">
        <v>20208</v>
      </c>
      <c r="B694" s="12" t="str" cm="1">
        <f t="array" ref="B694">_xlfn.REGEXEXTRACT(J694, "eid=([^&amp;]+)", 2)</f>
        <v>2-s2.0-85120167932</v>
      </c>
      <c r="C694" s="13" t="s">
        <v>16176</v>
      </c>
      <c r="D694" s="14" t="s">
        <v>20209</v>
      </c>
      <c r="E694" s="12">
        <v>2021</v>
      </c>
      <c r="F694" s="12" t="s">
        <v>20210</v>
      </c>
      <c r="G694" s="12">
        <v>20</v>
      </c>
      <c r="H694" s="12">
        <v>3</v>
      </c>
      <c r="I694" s="14" t="s">
        <v>20211</v>
      </c>
      <c r="J694" s="14" t="s">
        <v>20212</v>
      </c>
      <c r="K694" s="12" t="s">
        <v>7972</v>
      </c>
      <c r="L694" s="12" t="s">
        <v>9617</v>
      </c>
      <c r="M694" s="12" t="s">
        <v>20213</v>
      </c>
    </row>
    <row r="695" spans="1:13" ht="22.5" customHeight="1">
      <c r="A695" s="12" t="s">
        <v>20215</v>
      </c>
      <c r="B695" s="12" t="str" cm="1">
        <f t="array" ref="B695">_xlfn.REGEXEXTRACT(J695, "eid=([^&amp;]+)", 2)</f>
        <v>2-s2.0-85108912887</v>
      </c>
      <c r="C695" s="13" t="s">
        <v>16176</v>
      </c>
      <c r="D695" s="14" t="s">
        <v>20216</v>
      </c>
      <c r="E695" s="12">
        <v>2021</v>
      </c>
      <c r="F695" s="12" t="s">
        <v>20217</v>
      </c>
      <c r="G695" s="12">
        <v>15</v>
      </c>
      <c r="H695" s="12">
        <v>2</v>
      </c>
      <c r="I695" s="14" t="s">
        <v>20218</v>
      </c>
      <c r="J695" s="14" t="s">
        <v>20219</v>
      </c>
      <c r="K695" s="12" t="s">
        <v>7972</v>
      </c>
      <c r="L695" s="12" t="s">
        <v>10359</v>
      </c>
      <c r="M695" s="12" t="s">
        <v>20220</v>
      </c>
    </row>
    <row r="696" spans="1:13" ht="22.5" customHeight="1">
      <c r="A696" s="12" t="s">
        <v>20222</v>
      </c>
      <c r="B696" s="12" t="str" cm="1">
        <f t="array" ref="B696">_xlfn.REGEXEXTRACT(J696, "eid=([^&amp;]+)", 2)</f>
        <v>2-s2.0-85115263116</v>
      </c>
      <c r="C696" s="13" t="s">
        <v>16176</v>
      </c>
      <c r="D696" s="14" t="s">
        <v>20223</v>
      </c>
      <c r="E696" s="12">
        <v>2021</v>
      </c>
      <c r="F696" s="12" t="s">
        <v>20224</v>
      </c>
      <c r="G696" s="12" t="s">
        <v>7969</v>
      </c>
      <c r="H696" s="12" t="s">
        <v>7969</v>
      </c>
      <c r="I696" s="14" t="s">
        <v>20225</v>
      </c>
      <c r="J696" s="14" t="s">
        <v>20226</v>
      </c>
      <c r="K696" s="12" t="s">
        <v>7972</v>
      </c>
      <c r="L696" s="12" t="s">
        <v>8019</v>
      </c>
      <c r="M696" s="12" t="s">
        <v>7969</v>
      </c>
    </row>
    <row r="697" spans="1:13" ht="22.5" customHeight="1">
      <c r="A697" s="12" t="s">
        <v>20228</v>
      </c>
      <c r="B697" s="12" t="str" cm="1">
        <f t="array" ref="B697">_xlfn.REGEXEXTRACT(J697, "eid=([^&amp;]+)", 2)</f>
        <v>2-s2.0-85121273234</v>
      </c>
      <c r="C697" s="13" t="s">
        <v>16176</v>
      </c>
      <c r="D697" s="14" t="s">
        <v>20229</v>
      </c>
      <c r="E697" s="12">
        <v>2021</v>
      </c>
      <c r="F697" s="12" t="s">
        <v>20230</v>
      </c>
      <c r="G697" s="12" t="s">
        <v>7969</v>
      </c>
      <c r="H697" s="12" t="s">
        <v>7969</v>
      </c>
      <c r="I697" s="14" t="s">
        <v>20231</v>
      </c>
      <c r="J697" s="14" t="s">
        <v>20232</v>
      </c>
      <c r="K697" s="12" t="s">
        <v>7972</v>
      </c>
      <c r="L697" s="12" t="s">
        <v>20233</v>
      </c>
      <c r="M697" s="12" t="s">
        <v>20234</v>
      </c>
    </row>
    <row r="698" spans="1:13" ht="22.5" customHeight="1">
      <c r="A698" s="12" t="s">
        <v>20236</v>
      </c>
      <c r="B698" s="12" t="str" cm="1">
        <f t="array" ref="B698">_xlfn.REGEXEXTRACT(J698, "eid=([^&amp;]+)", 2)</f>
        <v>2-s2.0-85092178325</v>
      </c>
      <c r="C698" s="13" t="s">
        <v>16176</v>
      </c>
      <c r="D698" s="14" t="s">
        <v>20237</v>
      </c>
      <c r="E698" s="12">
        <v>2021</v>
      </c>
      <c r="F698" s="12" t="s">
        <v>15406</v>
      </c>
      <c r="G698" s="12">
        <v>28</v>
      </c>
      <c r="H698" s="12">
        <v>1</v>
      </c>
      <c r="I698" s="14" t="s">
        <v>20238</v>
      </c>
      <c r="J698" s="14" t="s">
        <v>20239</v>
      </c>
      <c r="K698" s="12" t="s">
        <v>7972</v>
      </c>
      <c r="L698" s="12" t="s">
        <v>7978</v>
      </c>
      <c r="M698" s="12" t="s">
        <v>20240</v>
      </c>
    </row>
    <row r="699" spans="1:13" ht="22.5" customHeight="1">
      <c r="A699" s="12" t="s">
        <v>20242</v>
      </c>
      <c r="B699" s="12" t="str" cm="1">
        <f t="array" ref="B699">_xlfn.REGEXEXTRACT(J699, "eid=([^&amp;]+)", 2)</f>
        <v>2-s2.0-85144784953</v>
      </c>
      <c r="C699" s="13" t="s">
        <v>16176</v>
      </c>
      <c r="D699" s="14" t="s">
        <v>20243</v>
      </c>
      <c r="E699" s="12">
        <v>2021</v>
      </c>
      <c r="F699" s="12" t="s">
        <v>20244</v>
      </c>
      <c r="G699" s="12">
        <v>3</v>
      </c>
      <c r="H699" s="12">
        <v>1</v>
      </c>
      <c r="I699" s="14" t="s">
        <v>20245</v>
      </c>
      <c r="J699" s="14" t="s">
        <v>20246</v>
      </c>
      <c r="K699" s="12" t="s">
        <v>7972</v>
      </c>
      <c r="L699" s="12" t="s">
        <v>20247</v>
      </c>
      <c r="M699" s="12"/>
    </row>
    <row r="700" spans="1:13" ht="22.5" customHeight="1">
      <c r="A700" s="12" t="s">
        <v>20249</v>
      </c>
      <c r="B700" s="12" t="str" cm="1">
        <f t="array" ref="B700">_xlfn.REGEXEXTRACT(J700, "eid=([^&amp;]+)", 2)</f>
        <v>2-s2.0-85097167797</v>
      </c>
      <c r="C700" s="13" t="s">
        <v>16176</v>
      </c>
      <c r="D700" s="14" t="s">
        <v>20250</v>
      </c>
      <c r="E700" s="12">
        <v>2021</v>
      </c>
      <c r="F700" s="12" t="s">
        <v>18728</v>
      </c>
      <c r="G700" s="12">
        <v>15</v>
      </c>
      <c r="H700" s="12">
        <v>3</v>
      </c>
      <c r="I700" s="14" t="s">
        <v>20251</v>
      </c>
      <c r="J700" s="14" t="s">
        <v>20252</v>
      </c>
      <c r="K700" s="12" t="s">
        <v>7972</v>
      </c>
      <c r="L700" s="12" t="s">
        <v>8102</v>
      </c>
      <c r="M700" s="12" t="s">
        <v>20253</v>
      </c>
    </row>
    <row r="701" spans="1:13" ht="22.5" customHeight="1">
      <c r="A701" s="12" t="s">
        <v>20255</v>
      </c>
      <c r="B701" s="12" t="str" cm="1">
        <f t="array" ref="B701">_xlfn.REGEXEXTRACT(J701, "eid=([^&amp;]+)", 2)</f>
        <v>2-s2.0-85108150036</v>
      </c>
      <c r="C701" s="13" t="s">
        <v>16176</v>
      </c>
      <c r="D701" s="14" t="s">
        <v>20256</v>
      </c>
      <c r="E701" s="12">
        <v>2021</v>
      </c>
      <c r="F701" s="12" t="s">
        <v>15217</v>
      </c>
      <c r="G701" s="12" t="s">
        <v>7969</v>
      </c>
      <c r="H701" s="12" t="s">
        <v>7969</v>
      </c>
      <c r="I701" s="14" t="s">
        <v>20257</v>
      </c>
      <c r="J701" s="14" t="s">
        <v>20258</v>
      </c>
      <c r="K701" s="12" t="s">
        <v>7972</v>
      </c>
      <c r="L701" s="12" t="s">
        <v>8324</v>
      </c>
      <c r="M701" s="12"/>
    </row>
    <row r="702" spans="1:13" ht="22.5" customHeight="1">
      <c r="A702" s="12" t="s">
        <v>20259</v>
      </c>
      <c r="B702" s="12" t="str" cm="1">
        <f t="array" ref="B702">_xlfn.REGEXEXTRACT(J702, "eid=([^&amp;]+)", 2)</f>
        <v>2-s2.0-85116452680</v>
      </c>
      <c r="C702" s="13" t="s">
        <v>16176</v>
      </c>
      <c r="D702" s="14" t="s">
        <v>3569</v>
      </c>
      <c r="E702" s="12">
        <v>2021</v>
      </c>
      <c r="F702" s="12" t="s">
        <v>8443</v>
      </c>
      <c r="G702" s="12">
        <v>200</v>
      </c>
      <c r="H702" s="12" t="s">
        <v>7969</v>
      </c>
      <c r="I702" s="14" t="s">
        <v>20260</v>
      </c>
      <c r="J702" s="14" t="s">
        <v>20261</v>
      </c>
      <c r="K702" s="12" t="s">
        <v>7972</v>
      </c>
      <c r="L702" s="12" t="s">
        <v>7993</v>
      </c>
      <c r="M702" s="12" t="s">
        <v>3568</v>
      </c>
    </row>
    <row r="703" spans="1:13" ht="22.5" customHeight="1">
      <c r="A703" s="12" t="s">
        <v>20263</v>
      </c>
      <c r="B703" s="12" t="str" cm="1">
        <f t="array" ref="B703">_xlfn.REGEXEXTRACT(J703, "eid=([^&amp;]+)", 2)</f>
        <v>2-s2.0-85111001184</v>
      </c>
      <c r="C703" s="13" t="s">
        <v>16176</v>
      </c>
      <c r="D703" s="14" t="s">
        <v>20264</v>
      </c>
      <c r="E703" s="12">
        <v>2021</v>
      </c>
      <c r="F703" s="12" t="s">
        <v>17510</v>
      </c>
      <c r="G703" s="12">
        <v>150</v>
      </c>
      <c r="H703" s="12" t="s">
        <v>7969</v>
      </c>
      <c r="I703" s="14" t="s">
        <v>20265</v>
      </c>
      <c r="J703" s="14" t="s">
        <v>20266</v>
      </c>
      <c r="K703" s="12" t="s">
        <v>7972</v>
      </c>
      <c r="L703" s="12" t="s">
        <v>7993</v>
      </c>
      <c r="M703" s="12" t="s">
        <v>20267</v>
      </c>
    </row>
    <row r="704" spans="1:13" ht="22.5" customHeight="1">
      <c r="A704" s="12" t="s">
        <v>20269</v>
      </c>
      <c r="B704" s="12" t="str" cm="1">
        <f t="array" ref="B704">_xlfn.REGEXEXTRACT(J704, "eid=([^&amp;]+)", 2)</f>
        <v>2-s2.0-85117611209</v>
      </c>
      <c r="C704" s="13" t="s">
        <v>16176</v>
      </c>
      <c r="D704" s="14" t="s">
        <v>20270</v>
      </c>
      <c r="E704" s="12">
        <v>2021</v>
      </c>
      <c r="F704" s="12" t="s">
        <v>8491</v>
      </c>
      <c r="G704" s="12">
        <v>9</v>
      </c>
      <c r="H704" s="12" t="s">
        <v>7969</v>
      </c>
      <c r="I704" s="14" t="s">
        <v>20271</v>
      </c>
      <c r="J704" s="14" t="s">
        <v>20272</v>
      </c>
      <c r="K704" s="12" t="s">
        <v>7972</v>
      </c>
      <c r="L704" s="12" t="s">
        <v>8102</v>
      </c>
      <c r="M704" s="12"/>
    </row>
    <row r="705" spans="1:13" ht="22.5" customHeight="1">
      <c r="A705" s="12" t="s">
        <v>20274</v>
      </c>
      <c r="B705" s="12" t="str" cm="1">
        <f t="array" ref="B705">_xlfn.REGEXEXTRACT(J705, "eid=([^&amp;]+)", 2)</f>
        <v>2-s2.0-85125388718</v>
      </c>
      <c r="C705" s="13" t="s">
        <v>16176</v>
      </c>
      <c r="D705" s="14" t="s">
        <v>20275</v>
      </c>
      <c r="E705" s="12">
        <v>2021</v>
      </c>
      <c r="F705" s="12" t="s">
        <v>20276</v>
      </c>
      <c r="G705" s="12" t="s">
        <v>7969</v>
      </c>
      <c r="H705" s="12" t="s">
        <v>7969</v>
      </c>
      <c r="I705" s="14" t="s">
        <v>20277</v>
      </c>
      <c r="J705" s="14" t="s">
        <v>20278</v>
      </c>
      <c r="K705" s="12" t="s">
        <v>7972</v>
      </c>
      <c r="L705" s="12" t="s">
        <v>8102</v>
      </c>
      <c r="M705" s="12" t="s">
        <v>20279</v>
      </c>
    </row>
    <row r="706" spans="1:13" ht="22.5" customHeight="1">
      <c r="A706" s="12" t="s">
        <v>20281</v>
      </c>
      <c r="B706" s="12" t="str" cm="1">
        <f t="array" ref="B706">_xlfn.REGEXEXTRACT(J706, "eid=([^&amp;]+)", 2)</f>
        <v>2-s2.0-85106647283</v>
      </c>
      <c r="C706" s="13" t="s">
        <v>16176</v>
      </c>
      <c r="D706" s="14" t="s">
        <v>20282</v>
      </c>
      <c r="E706" s="12">
        <v>2021</v>
      </c>
      <c r="F706" s="12" t="s">
        <v>20283</v>
      </c>
      <c r="G706" s="12">
        <v>15</v>
      </c>
      <c r="H706" s="12">
        <v>3</v>
      </c>
      <c r="I706" s="14" t="s">
        <v>20284</v>
      </c>
      <c r="J706" s="14" t="s">
        <v>20285</v>
      </c>
      <c r="K706" s="12" t="s">
        <v>7972</v>
      </c>
      <c r="L706" s="12" t="s">
        <v>20286</v>
      </c>
      <c r="M706" s="12" t="s">
        <v>20287</v>
      </c>
    </row>
    <row r="707" spans="1:13" ht="22.5" customHeight="1">
      <c r="A707" s="12" t="s">
        <v>20289</v>
      </c>
      <c r="B707" s="12" t="str" cm="1">
        <f t="array" ref="B707">_xlfn.REGEXEXTRACT(J707, "eid=([^&amp;]+)", 2)</f>
        <v>2-s2.0-85206158788</v>
      </c>
      <c r="C707" s="13" t="s">
        <v>16176</v>
      </c>
      <c r="D707" s="14" t="s">
        <v>20290</v>
      </c>
      <c r="E707" s="12">
        <v>2021</v>
      </c>
      <c r="F707" s="12" t="s">
        <v>20291</v>
      </c>
      <c r="G707" s="12" t="s">
        <v>7969</v>
      </c>
      <c r="H707" s="12" t="s">
        <v>7969</v>
      </c>
      <c r="I707" s="14" t="s">
        <v>20292</v>
      </c>
      <c r="J707" s="14" t="s">
        <v>20293</v>
      </c>
      <c r="K707" s="12" t="s">
        <v>7972</v>
      </c>
      <c r="L707" s="12" t="s">
        <v>8052</v>
      </c>
      <c r="M707" s="12" t="s">
        <v>20294</v>
      </c>
    </row>
    <row r="708" spans="1:13" ht="22.5" customHeight="1">
      <c r="A708" s="12" t="s">
        <v>20296</v>
      </c>
      <c r="B708" s="12" t="str" cm="1">
        <f t="array" ref="B708">_xlfn.REGEXEXTRACT(J708, "eid=([^&amp;]+)", 2)</f>
        <v>2-s2.0-85106267401</v>
      </c>
      <c r="C708" s="13" t="s">
        <v>16176</v>
      </c>
      <c r="D708" s="14" t="s">
        <v>20297</v>
      </c>
      <c r="E708" s="12">
        <v>2021</v>
      </c>
      <c r="F708" s="12" t="s">
        <v>8092</v>
      </c>
      <c r="G708" s="12">
        <v>10</v>
      </c>
      <c r="H708" s="12">
        <v>1</v>
      </c>
      <c r="I708" s="14" t="s">
        <v>13564</v>
      </c>
      <c r="J708" s="14" t="s">
        <v>20298</v>
      </c>
      <c r="K708" s="12" t="s">
        <v>7972</v>
      </c>
      <c r="L708" s="12" t="s">
        <v>8095</v>
      </c>
      <c r="M708" s="12"/>
    </row>
    <row r="709" spans="1:13" ht="22.5" customHeight="1">
      <c r="A709" s="12" t="s">
        <v>20300</v>
      </c>
      <c r="B709" s="12" t="str" cm="1">
        <f t="array" ref="B709">_xlfn.REGEXEXTRACT(J709, "eid=([^&amp;]+)", 2)</f>
        <v>2-s2.0-85112676115</v>
      </c>
      <c r="C709" s="13" t="s">
        <v>16176</v>
      </c>
      <c r="D709" s="14" t="s">
        <v>20301</v>
      </c>
      <c r="E709" s="12">
        <v>2021</v>
      </c>
      <c r="F709" s="12" t="s">
        <v>20302</v>
      </c>
      <c r="G709" s="12">
        <v>21</v>
      </c>
      <c r="H709" s="12">
        <v>3</v>
      </c>
      <c r="I709" s="14" t="s">
        <v>20303</v>
      </c>
      <c r="J709" s="14" t="s">
        <v>20304</v>
      </c>
      <c r="K709" s="12" t="s">
        <v>7972</v>
      </c>
      <c r="L709" s="12" t="s">
        <v>8324</v>
      </c>
      <c r="M709" s="12" t="s">
        <v>20305</v>
      </c>
    </row>
    <row r="710" spans="1:13" ht="22.5" customHeight="1">
      <c r="A710" s="12" t="s">
        <v>20307</v>
      </c>
      <c r="B710" s="12" t="str" cm="1">
        <f t="array" ref="B710">_xlfn.REGEXEXTRACT(J710, "eid=([^&amp;]+)", 2)</f>
        <v>2-s2.0-85114887290</v>
      </c>
      <c r="C710" s="13" t="s">
        <v>16176</v>
      </c>
      <c r="D710" s="14" t="s">
        <v>20308</v>
      </c>
      <c r="E710" s="12">
        <v>2021</v>
      </c>
      <c r="F710" s="12" t="s">
        <v>20309</v>
      </c>
      <c r="G710" s="12" t="s">
        <v>7969</v>
      </c>
      <c r="H710" s="12" t="s">
        <v>7969</v>
      </c>
      <c r="I710" s="14" t="s">
        <v>20310</v>
      </c>
      <c r="J710" s="14" t="s">
        <v>20311</v>
      </c>
      <c r="K710" s="12" t="s">
        <v>7972</v>
      </c>
      <c r="L710" s="12" t="s">
        <v>8102</v>
      </c>
      <c r="M710" s="12" t="s">
        <v>20312</v>
      </c>
    </row>
    <row r="711" spans="1:13" ht="22.5" customHeight="1">
      <c r="A711" s="12" t="s">
        <v>20314</v>
      </c>
      <c r="B711" s="12" t="str" cm="1">
        <f t="array" ref="B711">_xlfn.REGEXEXTRACT(J711, "eid=([^&amp;]+)", 2)</f>
        <v>2-s2.0-85119299110</v>
      </c>
      <c r="C711" s="13" t="s">
        <v>16176</v>
      </c>
      <c r="D711" s="14" t="s">
        <v>20315</v>
      </c>
      <c r="E711" s="12">
        <v>2021</v>
      </c>
      <c r="F711" s="12" t="s">
        <v>8144</v>
      </c>
      <c r="G711" s="12">
        <v>11</v>
      </c>
      <c r="H711" s="12">
        <v>22</v>
      </c>
      <c r="I711" s="14" t="s">
        <v>20316</v>
      </c>
      <c r="J711" s="14" t="s">
        <v>20317</v>
      </c>
      <c r="K711" s="12" t="s">
        <v>7972</v>
      </c>
      <c r="L711" s="12" t="s">
        <v>9292</v>
      </c>
      <c r="M711" s="12"/>
    </row>
    <row r="712" spans="1:13" ht="22.5" customHeight="1">
      <c r="A712" s="12" t="s">
        <v>20319</v>
      </c>
      <c r="B712" s="12" t="str" cm="1">
        <f t="array" ref="B712">_xlfn.REGEXEXTRACT(J712, "eid=([^&amp;]+)", 2)</f>
        <v>2-s2.0-85133135004</v>
      </c>
      <c r="C712" s="13" t="s">
        <v>16176</v>
      </c>
      <c r="D712" s="14" t="s">
        <v>20320</v>
      </c>
      <c r="E712" s="12">
        <v>2021</v>
      </c>
      <c r="F712" s="12" t="s">
        <v>8328</v>
      </c>
      <c r="G712" s="12" t="s">
        <v>7969</v>
      </c>
      <c r="H712" s="12" t="s">
        <v>7969</v>
      </c>
      <c r="I712" s="14" t="s">
        <v>20321</v>
      </c>
      <c r="J712" s="14" t="s">
        <v>20322</v>
      </c>
      <c r="K712" s="12" t="s">
        <v>7972</v>
      </c>
      <c r="L712" s="12" t="s">
        <v>8324</v>
      </c>
      <c r="M712" s="12" t="s">
        <v>20323</v>
      </c>
    </row>
    <row r="713" spans="1:13" ht="22.5" customHeight="1">
      <c r="A713" s="12" t="s">
        <v>20325</v>
      </c>
      <c r="B713" s="12" t="str" cm="1">
        <f t="array" ref="B713">_xlfn.REGEXEXTRACT(J713, "eid=([^&amp;]+)", 2)</f>
        <v>2-s2.0-85119330354</v>
      </c>
      <c r="C713" s="13" t="s">
        <v>16176</v>
      </c>
      <c r="D713" s="14" t="s">
        <v>20326</v>
      </c>
      <c r="E713" s="12">
        <v>2021</v>
      </c>
      <c r="F713" s="12" t="s">
        <v>20327</v>
      </c>
      <c r="G713" s="12">
        <v>7</v>
      </c>
      <c r="H713" s="12">
        <v>5</v>
      </c>
      <c r="I713" s="14" t="s">
        <v>20328</v>
      </c>
      <c r="J713" s="14" t="s">
        <v>20329</v>
      </c>
      <c r="K713" s="12" t="s">
        <v>14279</v>
      </c>
      <c r="L713" s="12" t="s">
        <v>20330</v>
      </c>
      <c r="M713" s="12" t="s">
        <v>20331</v>
      </c>
    </row>
    <row r="714" spans="1:13" ht="22.5" customHeight="1">
      <c r="A714" s="12" t="s">
        <v>20332</v>
      </c>
      <c r="B714" s="12" t="str" cm="1">
        <f t="array" ref="B714">_xlfn.REGEXEXTRACT(J714, "eid=([^&amp;]+)", 2)</f>
        <v>2-s2.0-85099882430</v>
      </c>
      <c r="C714" s="13" t="s">
        <v>16176</v>
      </c>
      <c r="D714" s="14" t="s">
        <v>3872</v>
      </c>
      <c r="E714" s="12">
        <v>2020</v>
      </c>
      <c r="F714" s="12" t="s">
        <v>11867</v>
      </c>
      <c r="G714" s="12">
        <v>2020</v>
      </c>
      <c r="H714" s="12" t="s">
        <v>7969</v>
      </c>
      <c r="I714" s="14" t="s">
        <v>20333</v>
      </c>
      <c r="J714" s="14" t="s">
        <v>20334</v>
      </c>
      <c r="K714" s="12" t="s">
        <v>7972</v>
      </c>
      <c r="L714" s="12" t="s">
        <v>8078</v>
      </c>
      <c r="M714" s="12" t="s">
        <v>3871</v>
      </c>
    </row>
    <row r="715" spans="1:13" ht="22.5" customHeight="1">
      <c r="A715" s="12" t="s">
        <v>20336</v>
      </c>
      <c r="B715" s="12" t="str" cm="1">
        <f t="array" ref="B715">_xlfn.REGEXEXTRACT(J715, "eid=([^&amp;]+)", 2)</f>
        <v>2-s2.0-85073996836</v>
      </c>
      <c r="C715" s="13" t="s">
        <v>16176</v>
      </c>
      <c r="D715" s="14" t="s">
        <v>20337</v>
      </c>
      <c r="E715" s="12">
        <v>2020</v>
      </c>
      <c r="F715" s="12" t="s">
        <v>8005</v>
      </c>
      <c r="G715" s="12">
        <v>76</v>
      </c>
      <c r="H715" s="12">
        <v>8</v>
      </c>
      <c r="I715" s="14" t="s">
        <v>20338</v>
      </c>
      <c r="J715" s="14" t="s">
        <v>20339</v>
      </c>
      <c r="K715" s="12" t="s">
        <v>7972</v>
      </c>
      <c r="L715" s="12" t="s">
        <v>7978</v>
      </c>
      <c r="M715" s="12" t="s">
        <v>20340</v>
      </c>
    </row>
    <row r="716" spans="1:13" ht="22.5" customHeight="1">
      <c r="A716" s="12" t="s">
        <v>20342</v>
      </c>
      <c r="B716" s="12" t="str" cm="1">
        <f t="array" ref="B716">_xlfn.REGEXEXTRACT(J716, "eid=([^&amp;]+)", 2)</f>
        <v>2-s2.0-85118495117</v>
      </c>
      <c r="C716" s="13" t="s">
        <v>16176</v>
      </c>
      <c r="D716" s="14" t="s">
        <v>20343</v>
      </c>
      <c r="E716" s="12">
        <v>2021</v>
      </c>
      <c r="F716" s="12" t="s">
        <v>8009</v>
      </c>
      <c r="G716" s="12">
        <v>10</v>
      </c>
      <c r="H716" s="12">
        <v>21</v>
      </c>
      <c r="I716" s="14" t="s">
        <v>20344</v>
      </c>
      <c r="J716" s="14" t="s">
        <v>20345</v>
      </c>
      <c r="K716" s="12" t="s">
        <v>7972</v>
      </c>
      <c r="L716" s="12" t="s">
        <v>9292</v>
      </c>
      <c r="M716" s="12"/>
    </row>
    <row r="717" spans="1:13" ht="22.5" customHeight="1">
      <c r="A717" s="12" t="s">
        <v>20347</v>
      </c>
      <c r="B717" s="12" t="str" cm="1">
        <f t="array" ref="B717">_xlfn.REGEXEXTRACT(J717, "eid=([^&amp;]+)", 2)</f>
        <v>2-s2.0-85115070260</v>
      </c>
      <c r="C717" s="13" t="s">
        <v>16176</v>
      </c>
      <c r="D717" s="14" t="s">
        <v>20348</v>
      </c>
      <c r="E717" s="12">
        <v>2021</v>
      </c>
      <c r="F717" s="12" t="s">
        <v>20349</v>
      </c>
      <c r="G717" s="12" t="s">
        <v>7969</v>
      </c>
      <c r="H717" s="12" t="s">
        <v>7969</v>
      </c>
      <c r="I717" s="14" t="s">
        <v>20350</v>
      </c>
      <c r="J717" s="14" t="s">
        <v>20351</v>
      </c>
      <c r="K717" s="12" t="s">
        <v>7972</v>
      </c>
      <c r="L717" s="12" t="s">
        <v>8102</v>
      </c>
      <c r="M717" s="12" t="s">
        <v>20352</v>
      </c>
    </row>
    <row r="718" spans="1:13" ht="22.5" customHeight="1">
      <c r="A718" s="12" t="s">
        <v>20354</v>
      </c>
      <c r="B718" s="12" t="str" cm="1">
        <f t="array" ref="B718">_xlfn.REGEXEXTRACT(J718, "eid=([^&amp;]+)", 2)</f>
        <v>2-s2.0-85133133222</v>
      </c>
      <c r="C718" s="13" t="s">
        <v>16176</v>
      </c>
      <c r="D718" s="14" t="s">
        <v>20355</v>
      </c>
      <c r="E718" s="12">
        <v>2021</v>
      </c>
      <c r="F718" s="12" t="s">
        <v>20356</v>
      </c>
      <c r="G718" s="12" t="s">
        <v>7969</v>
      </c>
      <c r="H718" s="12" t="s">
        <v>7969</v>
      </c>
      <c r="I718" s="14" t="s">
        <v>20357</v>
      </c>
      <c r="J718" s="14" t="s">
        <v>20358</v>
      </c>
      <c r="K718" s="12" t="s">
        <v>7972</v>
      </c>
      <c r="L718" s="12" t="s">
        <v>8102</v>
      </c>
      <c r="M718" s="12" t="s">
        <v>20359</v>
      </c>
    </row>
    <row r="719" spans="1:13" ht="22.5" customHeight="1">
      <c r="A719" s="12" t="s">
        <v>20361</v>
      </c>
      <c r="B719" s="12" t="str" cm="1">
        <f t="array" ref="B719">_xlfn.REGEXEXTRACT(J719, "eid=([^&amp;]+)", 2)</f>
        <v>2-s2.0-85098890220</v>
      </c>
      <c r="C719" s="13" t="s">
        <v>16176</v>
      </c>
      <c r="D719" s="14" t="s">
        <v>20362</v>
      </c>
      <c r="E719" s="12">
        <v>2021</v>
      </c>
      <c r="F719" s="12" t="s">
        <v>12953</v>
      </c>
      <c r="G719" s="12">
        <v>21</v>
      </c>
      <c r="H719" s="12">
        <v>1</v>
      </c>
      <c r="I719" s="14" t="s">
        <v>20363</v>
      </c>
      <c r="J719" s="14" t="s">
        <v>20364</v>
      </c>
      <c r="K719" s="12" t="s">
        <v>7972</v>
      </c>
      <c r="L719" s="12" t="s">
        <v>11745</v>
      </c>
      <c r="M719" s="12"/>
    </row>
    <row r="720" spans="1:13" ht="22.5" customHeight="1">
      <c r="A720" s="12" t="s">
        <v>20366</v>
      </c>
      <c r="B720" s="12" t="str" cm="1">
        <f t="array" ref="B720">_xlfn.REGEXEXTRACT(J720, "eid=([^&amp;]+)", 2)</f>
        <v>2-s2.0-85090228262</v>
      </c>
      <c r="C720" s="13" t="s">
        <v>16176</v>
      </c>
      <c r="D720" s="14" t="s">
        <v>20367</v>
      </c>
      <c r="E720" s="12">
        <v>2021</v>
      </c>
      <c r="F720" s="12" t="s">
        <v>8177</v>
      </c>
      <c r="G720" s="12">
        <v>135</v>
      </c>
      <c r="H720" s="12" t="s">
        <v>7969</v>
      </c>
      <c r="I720" s="14" t="s">
        <v>20368</v>
      </c>
      <c r="J720" s="14" t="s">
        <v>20369</v>
      </c>
      <c r="K720" s="12" t="s">
        <v>7972</v>
      </c>
      <c r="L720" s="12" t="s">
        <v>7978</v>
      </c>
      <c r="M720" s="12" t="s">
        <v>20370</v>
      </c>
    </row>
    <row r="721" spans="1:13" ht="22.5" customHeight="1">
      <c r="A721" s="12" t="s">
        <v>20372</v>
      </c>
      <c r="B721" s="12" t="str" cm="1">
        <f t="array" ref="B721">_xlfn.REGEXEXTRACT(J721, "eid=([^&amp;]+)", 2)</f>
        <v>2-s2.0-85122014681</v>
      </c>
      <c r="C721" s="13" t="s">
        <v>16176</v>
      </c>
      <c r="D721" s="14" t="s">
        <v>20373</v>
      </c>
      <c r="E721" s="12">
        <v>2021</v>
      </c>
      <c r="F721" s="12" t="s">
        <v>9282</v>
      </c>
      <c r="G721" s="12">
        <v>41</v>
      </c>
      <c r="H721" s="12">
        <v>6</v>
      </c>
      <c r="I721" s="14" t="s">
        <v>20374</v>
      </c>
      <c r="J721" s="14" t="s">
        <v>20375</v>
      </c>
      <c r="K721" s="12" t="s">
        <v>7972</v>
      </c>
      <c r="L721" s="12" t="s">
        <v>8385</v>
      </c>
      <c r="M721" s="12" t="s">
        <v>20376</v>
      </c>
    </row>
    <row r="722" spans="1:13" ht="22.5" customHeight="1">
      <c r="A722" s="12" t="s">
        <v>20378</v>
      </c>
      <c r="B722" s="12" t="str" cm="1">
        <f t="array" ref="B722">_xlfn.REGEXEXTRACT(J722, "eid=([^&amp;]+)", 2)</f>
        <v>2-s2.0-85099598299</v>
      </c>
      <c r="C722" s="13" t="s">
        <v>16176</v>
      </c>
      <c r="D722" s="14" t="s">
        <v>20379</v>
      </c>
      <c r="E722" s="12">
        <v>2020</v>
      </c>
      <c r="F722" s="12" t="s">
        <v>20380</v>
      </c>
      <c r="G722" s="12" t="s">
        <v>7969</v>
      </c>
      <c r="H722" s="12" t="s">
        <v>7969</v>
      </c>
      <c r="I722" s="14" t="s">
        <v>20381</v>
      </c>
      <c r="J722" s="14" t="s">
        <v>20382</v>
      </c>
      <c r="K722" s="12" t="s">
        <v>7972</v>
      </c>
      <c r="L722" s="12" t="s">
        <v>8102</v>
      </c>
      <c r="M722" s="12" t="s">
        <v>20383</v>
      </c>
    </row>
    <row r="723" spans="1:13" ht="22.5" customHeight="1">
      <c r="A723" s="12" t="s">
        <v>20385</v>
      </c>
      <c r="B723" s="12" t="str" cm="1">
        <f t="array" ref="B723">_xlfn.REGEXEXTRACT(J723, "eid=([^&amp;]+)", 2)</f>
        <v>2-s2.0-85174648281</v>
      </c>
      <c r="C723" s="13" t="s">
        <v>16176</v>
      </c>
      <c r="D723" s="14" t="s">
        <v>20386</v>
      </c>
      <c r="E723" s="12">
        <v>2021</v>
      </c>
      <c r="F723" s="12" t="s">
        <v>18754</v>
      </c>
      <c r="G723" s="12">
        <v>2021</v>
      </c>
      <c r="H723" s="12">
        <v>4</v>
      </c>
      <c r="I723" s="14" t="s">
        <v>20387</v>
      </c>
      <c r="J723" s="14" t="s">
        <v>20388</v>
      </c>
      <c r="K723" s="12" t="s">
        <v>7972</v>
      </c>
      <c r="L723" s="12" t="s">
        <v>10359</v>
      </c>
      <c r="M723" s="12" t="s">
        <v>20389</v>
      </c>
    </row>
    <row r="724" spans="1:13" ht="22.5" customHeight="1">
      <c r="A724" s="12" t="s">
        <v>20391</v>
      </c>
      <c r="B724" s="12" t="str" cm="1">
        <f t="array" ref="B724">_xlfn.REGEXEXTRACT(J724, "eid=([^&amp;]+)", 2)</f>
        <v>2-s2.0-85113781771</v>
      </c>
      <c r="C724" s="13" t="s">
        <v>16176</v>
      </c>
      <c r="D724" s="14" t="s">
        <v>20392</v>
      </c>
      <c r="E724" s="12">
        <v>2021</v>
      </c>
      <c r="F724" s="12" t="s">
        <v>20393</v>
      </c>
      <c r="G724" s="12">
        <v>12</v>
      </c>
      <c r="H724" s="12">
        <v>4</v>
      </c>
      <c r="I724" s="14" t="s">
        <v>20394</v>
      </c>
      <c r="J724" s="14" t="s">
        <v>20395</v>
      </c>
      <c r="K724" s="12" t="s">
        <v>7972</v>
      </c>
      <c r="L724" s="12" t="s">
        <v>20396</v>
      </c>
      <c r="M724" s="12"/>
    </row>
    <row r="725" spans="1:13" ht="22.5" customHeight="1">
      <c r="A725" s="12" t="s">
        <v>20398</v>
      </c>
      <c r="B725" s="12" t="str" cm="1">
        <f t="array" ref="B725">_xlfn.REGEXEXTRACT(J725, "eid=([^&amp;]+)", 2)</f>
        <v>2-s2.0-85108170620</v>
      </c>
      <c r="C725" s="13" t="s">
        <v>16176</v>
      </c>
      <c r="D725" s="14" t="s">
        <v>20399</v>
      </c>
      <c r="E725" s="12">
        <v>2021</v>
      </c>
      <c r="F725" s="12" t="s">
        <v>15217</v>
      </c>
      <c r="G725" s="12" t="s">
        <v>7969</v>
      </c>
      <c r="H725" s="12" t="s">
        <v>7969</v>
      </c>
      <c r="I725" s="14" t="s">
        <v>18503</v>
      </c>
      <c r="J725" s="14" t="s">
        <v>20400</v>
      </c>
      <c r="K725" s="12" t="s">
        <v>7972</v>
      </c>
      <c r="L725" s="12" t="s">
        <v>8324</v>
      </c>
      <c r="M725" s="12"/>
    </row>
    <row r="726" spans="1:13" ht="22.5" customHeight="1">
      <c r="A726" s="12" t="s">
        <v>20402</v>
      </c>
      <c r="B726" s="12" t="str" cm="1">
        <f t="array" ref="B726">_xlfn.REGEXEXTRACT(J726, "eid=([^&amp;]+)", 2)</f>
        <v>2-s2.0-85049731366</v>
      </c>
      <c r="C726" s="13" t="s">
        <v>16176</v>
      </c>
      <c r="D726" s="14" t="s">
        <v>20403</v>
      </c>
      <c r="E726" s="12">
        <v>2021</v>
      </c>
      <c r="F726" s="12" t="s">
        <v>20404</v>
      </c>
      <c r="G726" s="12">
        <v>42</v>
      </c>
      <c r="H726" s="12">
        <v>1</v>
      </c>
      <c r="I726" s="14" t="s">
        <v>20405</v>
      </c>
      <c r="J726" s="14" t="s">
        <v>20406</v>
      </c>
      <c r="K726" s="12" t="s">
        <v>7972</v>
      </c>
      <c r="L726" s="12" t="s">
        <v>20407</v>
      </c>
      <c r="M726" s="12" t="s">
        <v>20408</v>
      </c>
    </row>
    <row r="727" spans="1:13" ht="22.5" customHeight="1">
      <c r="A727" s="12" t="s">
        <v>20410</v>
      </c>
      <c r="B727" s="12" t="str" cm="1">
        <f t="array" ref="B727">_xlfn.REGEXEXTRACT(J727, "eid=([^&amp;]+)", 2)</f>
        <v>2-s2.0-85115697653</v>
      </c>
      <c r="C727" s="13" t="s">
        <v>16176</v>
      </c>
      <c r="D727" s="14" t="s">
        <v>20411</v>
      </c>
      <c r="E727" s="12">
        <v>2021</v>
      </c>
      <c r="F727" s="12" t="s">
        <v>11972</v>
      </c>
      <c r="G727" s="12" t="s">
        <v>7969</v>
      </c>
      <c r="H727" s="12" t="s">
        <v>7969</v>
      </c>
      <c r="I727" s="14" t="s">
        <v>20412</v>
      </c>
      <c r="J727" s="14" t="s">
        <v>20413</v>
      </c>
      <c r="K727" s="12" t="s">
        <v>7972</v>
      </c>
      <c r="L727" s="12" t="s">
        <v>8102</v>
      </c>
      <c r="M727" s="12" t="s">
        <v>20414</v>
      </c>
    </row>
    <row r="728" spans="1:13" ht="22.5" customHeight="1">
      <c r="A728" s="12" t="s">
        <v>20416</v>
      </c>
      <c r="B728" s="12" t="str" cm="1">
        <f t="array" ref="B728">_xlfn.REGEXEXTRACT(J728, "eid=([^&amp;]+)", 2)</f>
        <v>2-s2.0-85102531962</v>
      </c>
      <c r="C728" s="13" t="s">
        <v>16176</v>
      </c>
      <c r="D728" s="14" t="s">
        <v>20417</v>
      </c>
      <c r="E728" s="12">
        <v>2021</v>
      </c>
      <c r="F728" s="12" t="s">
        <v>9340</v>
      </c>
      <c r="G728" s="12">
        <v>119</v>
      </c>
      <c r="H728" s="12">
        <v>1</v>
      </c>
      <c r="I728" s="14" t="s">
        <v>20418</v>
      </c>
      <c r="J728" s="14" t="s">
        <v>20419</v>
      </c>
      <c r="K728" s="12" t="s">
        <v>7972</v>
      </c>
      <c r="L728" s="12" t="s">
        <v>7978</v>
      </c>
      <c r="M728" s="12" t="s">
        <v>20420</v>
      </c>
    </row>
    <row r="729" spans="1:13" ht="22.5" customHeight="1">
      <c r="A729" s="12" t="s">
        <v>20422</v>
      </c>
      <c r="B729" s="12" t="str" cm="1">
        <f t="array" ref="B729">_xlfn.REGEXEXTRACT(J729, "eid=([^&amp;]+)", 2)</f>
        <v>2-s2.0-85126937194</v>
      </c>
      <c r="C729" s="13" t="s">
        <v>16176</v>
      </c>
      <c r="D729" s="14" t="s">
        <v>20423</v>
      </c>
      <c r="E729" s="12">
        <v>2021</v>
      </c>
      <c r="F729" s="12" t="s">
        <v>20424</v>
      </c>
      <c r="G729" s="12" t="s">
        <v>7969</v>
      </c>
      <c r="H729" s="12" t="s">
        <v>7969</v>
      </c>
      <c r="I729" s="14" t="s">
        <v>20425</v>
      </c>
      <c r="J729" s="14" t="s">
        <v>20426</v>
      </c>
      <c r="K729" s="12" t="s">
        <v>7972</v>
      </c>
      <c r="L729" s="12" t="s">
        <v>8102</v>
      </c>
      <c r="M729" s="12" t="s">
        <v>20427</v>
      </c>
    </row>
    <row r="730" spans="1:13" ht="22.5" customHeight="1">
      <c r="A730" s="12" t="s">
        <v>20429</v>
      </c>
      <c r="B730" s="12" t="str" cm="1">
        <f t="array" ref="B730">_xlfn.REGEXEXTRACT(J730, "eid=([^&amp;]+)", 2)</f>
        <v>2-s2.0-85104193019</v>
      </c>
      <c r="C730" s="13" t="s">
        <v>16176</v>
      </c>
      <c r="D730" s="14" t="s">
        <v>20430</v>
      </c>
      <c r="E730" s="12">
        <v>2021</v>
      </c>
      <c r="F730" s="12" t="s">
        <v>8491</v>
      </c>
      <c r="G730" s="12">
        <v>9</v>
      </c>
      <c r="H730" s="12" t="s">
        <v>7969</v>
      </c>
      <c r="I730" s="14" t="s">
        <v>20431</v>
      </c>
      <c r="J730" s="14" t="s">
        <v>20432</v>
      </c>
      <c r="K730" s="12" t="s">
        <v>7972</v>
      </c>
      <c r="L730" s="12" t="s">
        <v>8102</v>
      </c>
      <c r="M730" s="12"/>
    </row>
    <row r="731" spans="1:13" ht="22.5" customHeight="1">
      <c r="A731" s="12" t="s">
        <v>20434</v>
      </c>
      <c r="B731" s="12" t="str" cm="1">
        <f t="array" ref="B731">_xlfn.REGEXEXTRACT(J731, "eid=([^&amp;]+)", 2)</f>
        <v>2-s2.0-85113811161</v>
      </c>
      <c r="C731" s="13" t="s">
        <v>16176</v>
      </c>
      <c r="D731" s="14" t="s">
        <v>20435</v>
      </c>
      <c r="E731" s="12">
        <v>2021</v>
      </c>
      <c r="F731" s="12" t="s">
        <v>20436</v>
      </c>
      <c r="G731" s="12">
        <v>8</v>
      </c>
      <c r="H731" s="12">
        <v>7</v>
      </c>
      <c r="I731" s="14" t="s">
        <v>20437</v>
      </c>
      <c r="J731" s="14" t="s">
        <v>20438</v>
      </c>
      <c r="K731" s="12" t="s">
        <v>7972</v>
      </c>
      <c r="L731" s="12" t="s">
        <v>9292</v>
      </c>
      <c r="M731" s="12"/>
    </row>
    <row r="732" spans="1:13" ht="22.5" customHeight="1">
      <c r="A732" s="12" t="s">
        <v>20440</v>
      </c>
      <c r="B732" s="12" t="str" cm="1">
        <f t="array" ref="B732">_xlfn.REGEXEXTRACT(J732, "eid=([^&amp;]+)", 2)</f>
        <v>2-s2.0-85110581367</v>
      </c>
      <c r="C732" s="13" t="s">
        <v>16176</v>
      </c>
      <c r="D732" s="14" t="s">
        <v>20441</v>
      </c>
      <c r="E732" s="12">
        <v>2021</v>
      </c>
      <c r="F732" s="12" t="s">
        <v>8491</v>
      </c>
      <c r="G732" s="12">
        <v>9</v>
      </c>
      <c r="H732" s="12" t="s">
        <v>7969</v>
      </c>
      <c r="I732" s="14" t="s">
        <v>20442</v>
      </c>
      <c r="J732" s="14" t="s">
        <v>20443</v>
      </c>
      <c r="K732" s="12" t="s">
        <v>7972</v>
      </c>
      <c r="L732" s="12" t="s">
        <v>8102</v>
      </c>
      <c r="M732" s="12"/>
    </row>
    <row r="733" spans="1:13" ht="22.5" customHeight="1">
      <c r="A733" s="12" t="s">
        <v>20445</v>
      </c>
      <c r="B733" s="12" t="str" cm="1">
        <f t="array" ref="B733">_xlfn.REGEXEXTRACT(J733, "eid=([^&amp;]+)", 2)</f>
        <v>2-s2.0-85089597477</v>
      </c>
      <c r="C733" s="13" t="s">
        <v>16176</v>
      </c>
      <c r="D733" s="14" t="s">
        <v>20446</v>
      </c>
      <c r="E733" s="12">
        <v>2020</v>
      </c>
      <c r="F733" s="12" t="s">
        <v>8043</v>
      </c>
      <c r="G733" s="12">
        <v>79</v>
      </c>
      <c r="H733" s="12">
        <v>41</v>
      </c>
      <c r="I733" s="14" t="s">
        <v>20447</v>
      </c>
      <c r="J733" s="14" t="s">
        <v>20448</v>
      </c>
      <c r="K733" s="12" t="s">
        <v>7972</v>
      </c>
      <c r="L733" s="12" t="s">
        <v>7978</v>
      </c>
      <c r="M733" s="12" t="s">
        <v>20449</v>
      </c>
    </row>
    <row r="734" spans="1:13" ht="22.5" customHeight="1">
      <c r="A734" s="12" t="s">
        <v>20451</v>
      </c>
      <c r="B734" s="12" t="str" cm="1">
        <f t="array" ref="B734">_xlfn.REGEXEXTRACT(J734, "eid=([^&amp;]+)", 2)</f>
        <v>2-s2.0-85078823553</v>
      </c>
      <c r="C734" s="13" t="s">
        <v>16176</v>
      </c>
      <c r="D734" s="14" t="s">
        <v>20452</v>
      </c>
      <c r="E734" s="12">
        <v>2020</v>
      </c>
      <c r="F734" s="12" t="s">
        <v>9567</v>
      </c>
      <c r="G734" s="12">
        <v>13</v>
      </c>
      <c r="H734" s="12">
        <v>6</v>
      </c>
      <c r="I734" s="14" t="s">
        <v>20453</v>
      </c>
      <c r="J734" s="14" t="s">
        <v>20454</v>
      </c>
      <c r="K734" s="12" t="s">
        <v>7972</v>
      </c>
      <c r="L734" s="12" t="s">
        <v>7978</v>
      </c>
      <c r="M734" s="12" t="s">
        <v>20455</v>
      </c>
    </row>
    <row r="735" spans="1:13" ht="22.5" customHeight="1">
      <c r="A735" s="12" t="s">
        <v>20457</v>
      </c>
      <c r="B735" s="12" t="str" cm="1">
        <f t="array" ref="B735">_xlfn.REGEXEXTRACT(J735, "eid=([^&amp;]+)", 2)</f>
        <v>2-s2.0-85052989475</v>
      </c>
      <c r="C735" s="13" t="s">
        <v>16176</v>
      </c>
      <c r="D735" s="14" t="s">
        <v>20458</v>
      </c>
      <c r="E735" s="12">
        <v>2021</v>
      </c>
      <c r="F735" s="12" t="s">
        <v>20091</v>
      </c>
      <c r="G735" s="12">
        <v>33</v>
      </c>
      <c r="H735" s="12">
        <v>8</v>
      </c>
      <c r="I735" s="14" t="s">
        <v>20459</v>
      </c>
      <c r="J735" s="14" t="s">
        <v>20460</v>
      </c>
      <c r="K735" s="12" t="s">
        <v>7972</v>
      </c>
      <c r="L735" s="12" t="s">
        <v>20094</v>
      </c>
      <c r="M735" s="12"/>
    </row>
    <row r="736" spans="1:13" ht="22.5" customHeight="1">
      <c r="A736" s="12" t="s">
        <v>20462</v>
      </c>
      <c r="B736" s="12" t="str" cm="1">
        <f t="array" ref="B736">_xlfn.REGEXEXTRACT(J736, "eid=([^&amp;]+)", 2)</f>
        <v>2-s2.0-85100618357</v>
      </c>
      <c r="C736" s="13" t="s">
        <v>16176</v>
      </c>
      <c r="D736" s="14" t="s">
        <v>20463</v>
      </c>
      <c r="E736" s="12">
        <v>2021</v>
      </c>
      <c r="F736" s="12" t="s">
        <v>20464</v>
      </c>
      <c r="G736" s="12">
        <v>16</v>
      </c>
      <c r="H736" s="12">
        <v>1</v>
      </c>
      <c r="I736" s="14" t="s">
        <v>20465</v>
      </c>
      <c r="J736" s="14" t="s">
        <v>20466</v>
      </c>
      <c r="K736" s="12" t="s">
        <v>7972</v>
      </c>
      <c r="L736" s="12" t="s">
        <v>9617</v>
      </c>
      <c r="M736" s="12" t="s">
        <v>20467</v>
      </c>
    </row>
    <row r="737" spans="1:13" ht="22.5" customHeight="1">
      <c r="A737" s="12" t="s">
        <v>20468</v>
      </c>
      <c r="B737" s="12" t="e" cm="1" vm="1">
        <f t="array" ref="B737">_xlfn.REGEXEXTRACT(J737, "eid=([^&amp;]+)", 2)</f>
        <v>#N/A</v>
      </c>
      <c r="C737" s="13" t="s">
        <v>16176</v>
      </c>
      <c r="D737" s="14" t="s">
        <v>20469</v>
      </c>
      <c r="E737" s="12"/>
      <c r="F737" s="12"/>
      <c r="G737" s="12"/>
      <c r="H737" s="12"/>
      <c r="I737" s="14"/>
      <c r="J737" s="14"/>
      <c r="K737" s="12"/>
      <c r="L737" s="12"/>
      <c r="M737" s="12"/>
    </row>
    <row r="738" spans="1:13" ht="22.5" customHeight="1">
      <c r="A738" s="12" t="s">
        <v>20471</v>
      </c>
      <c r="B738" s="12" t="str" cm="1">
        <f t="array" ref="B738">_xlfn.REGEXEXTRACT(J738, "eid=([^&amp;]+)", 2)</f>
        <v>2-s2.0-85089284293</v>
      </c>
      <c r="C738" s="13" t="s">
        <v>16176</v>
      </c>
      <c r="D738" s="14" t="s">
        <v>20472</v>
      </c>
      <c r="E738" s="12">
        <v>2020</v>
      </c>
      <c r="F738" s="12" t="s">
        <v>8038</v>
      </c>
      <c r="G738" s="12">
        <v>12</v>
      </c>
      <c r="H738" s="12">
        <v>12</v>
      </c>
      <c r="I738" s="14" t="s">
        <v>20473</v>
      </c>
      <c r="J738" s="14" t="s">
        <v>20474</v>
      </c>
      <c r="K738" s="12" t="s">
        <v>7972</v>
      </c>
      <c r="L738" s="12" t="s">
        <v>11745</v>
      </c>
      <c r="M738" s="12"/>
    </row>
    <row r="739" spans="1:13" ht="22.5" customHeight="1">
      <c r="A739" s="12" t="s">
        <v>20476</v>
      </c>
      <c r="B739" s="12" t="str" cm="1">
        <f t="array" ref="B739">_xlfn.REGEXEXTRACT(J739, "eid=([^&amp;]+)", 2)</f>
        <v>2-s2.0-85130847974</v>
      </c>
      <c r="C739" s="13" t="s">
        <v>16176</v>
      </c>
      <c r="D739" s="14" t="s">
        <v>20477</v>
      </c>
      <c r="E739" s="12">
        <v>2021</v>
      </c>
      <c r="F739" s="12" t="s">
        <v>16208</v>
      </c>
      <c r="G739" s="12">
        <v>2</v>
      </c>
      <c r="H739" s="12">
        <v>4</v>
      </c>
      <c r="I739" s="14" t="s">
        <v>20478</v>
      </c>
      <c r="J739" s="14" t="s">
        <v>20479</v>
      </c>
      <c r="K739" s="12" t="s">
        <v>7972</v>
      </c>
      <c r="L739" s="12" t="s">
        <v>7978</v>
      </c>
      <c r="M739" s="12"/>
    </row>
    <row r="740" spans="1:13" ht="22.5" customHeight="1">
      <c r="A740" s="12" t="s">
        <v>20481</v>
      </c>
      <c r="B740" s="12" t="str" cm="1">
        <f t="array" ref="B740">_xlfn.REGEXEXTRACT(J740, "eid=([^&amp;]+)", 2)</f>
        <v>2-s2.0-85126478621</v>
      </c>
      <c r="C740" s="13" t="s">
        <v>16176</v>
      </c>
      <c r="D740" s="14" t="s">
        <v>20482</v>
      </c>
      <c r="E740" s="12">
        <v>2021</v>
      </c>
      <c r="F740" s="12" t="s">
        <v>20483</v>
      </c>
      <c r="G740" s="12" t="s">
        <v>7969</v>
      </c>
      <c r="H740" s="12" t="s">
        <v>7969</v>
      </c>
      <c r="I740" s="14" t="s">
        <v>20484</v>
      </c>
      <c r="J740" s="14" t="s">
        <v>20485</v>
      </c>
      <c r="K740" s="12" t="s">
        <v>7972</v>
      </c>
      <c r="L740" s="12" t="s">
        <v>8078</v>
      </c>
      <c r="M740" s="12" t="s">
        <v>20486</v>
      </c>
    </row>
    <row r="741" spans="1:13" ht="22.5" customHeight="1">
      <c r="A741" s="12" t="s">
        <v>20488</v>
      </c>
      <c r="B741" s="12" t="str" cm="1">
        <f t="array" ref="B741">_xlfn.REGEXEXTRACT(J741, "eid=([^&amp;]+)", 2)</f>
        <v>2-s2.0-85122925852</v>
      </c>
      <c r="C741" s="13" t="s">
        <v>16176</v>
      </c>
      <c r="D741" s="14" t="s">
        <v>20489</v>
      </c>
      <c r="E741" s="12">
        <v>2020</v>
      </c>
      <c r="F741" s="12" t="s">
        <v>8328</v>
      </c>
      <c r="G741" s="12" t="s">
        <v>7969</v>
      </c>
      <c r="H741" s="12" t="s">
        <v>7969</v>
      </c>
      <c r="I741" s="14" t="s">
        <v>20490</v>
      </c>
      <c r="J741" s="14" t="s">
        <v>20491</v>
      </c>
      <c r="K741" s="12" t="s">
        <v>7972</v>
      </c>
      <c r="L741" s="12" t="s">
        <v>8324</v>
      </c>
      <c r="M741" s="12" t="s">
        <v>20492</v>
      </c>
    </row>
    <row r="742" spans="1:13" ht="22.5" customHeight="1">
      <c r="A742" s="12" t="s">
        <v>20494</v>
      </c>
      <c r="B742" s="12" t="str" cm="1">
        <f t="array" ref="B742">_xlfn.REGEXEXTRACT(J742, "eid=([^&amp;]+)", 2)</f>
        <v>2-s2.0-85102783648</v>
      </c>
      <c r="C742" s="13" t="s">
        <v>16176</v>
      </c>
      <c r="D742" s="14" t="s">
        <v>20495</v>
      </c>
      <c r="E742" s="12">
        <v>2021</v>
      </c>
      <c r="F742" s="12" t="s">
        <v>8809</v>
      </c>
      <c r="G742" s="12">
        <v>14</v>
      </c>
      <c r="H742" s="12">
        <v>2</v>
      </c>
      <c r="I742" s="14" t="s">
        <v>20496</v>
      </c>
      <c r="J742" s="14" t="s">
        <v>20497</v>
      </c>
      <c r="K742" s="12" t="s">
        <v>7972</v>
      </c>
      <c r="L742" s="12" t="s">
        <v>8812</v>
      </c>
      <c r="M742" s="12"/>
    </row>
    <row r="743" spans="1:13" ht="22.5" customHeight="1">
      <c r="A743" s="12" t="s">
        <v>20499</v>
      </c>
      <c r="B743" s="12" t="str" cm="1">
        <f t="array" ref="B743">_xlfn.REGEXEXTRACT(J743, "eid=([^&amp;]+)", 2)</f>
        <v>2-s2.0-85119616842</v>
      </c>
      <c r="C743" s="13" t="s">
        <v>16176</v>
      </c>
      <c r="D743" s="14" t="s">
        <v>20500</v>
      </c>
      <c r="E743" s="12">
        <v>2021</v>
      </c>
      <c r="F743" s="12" t="s">
        <v>8491</v>
      </c>
      <c r="G743" s="12">
        <v>9</v>
      </c>
      <c r="H743" s="12" t="s">
        <v>7969</v>
      </c>
      <c r="I743" s="14" t="s">
        <v>20501</v>
      </c>
      <c r="J743" s="14" t="s">
        <v>20502</v>
      </c>
      <c r="K743" s="12" t="s">
        <v>7972</v>
      </c>
      <c r="L743" s="12" t="s">
        <v>8102</v>
      </c>
      <c r="M743" s="12"/>
    </row>
    <row r="744" spans="1:13" ht="22.5" customHeight="1">
      <c r="A744" s="12" t="s">
        <v>20504</v>
      </c>
      <c r="B744" s="12" t="str" cm="1">
        <f t="array" ref="B744">_xlfn.REGEXEXTRACT(J744, "eid=([^&amp;]+)", 2)</f>
        <v>2-s2.0-85111461869</v>
      </c>
      <c r="C744" s="13" t="s">
        <v>16176</v>
      </c>
      <c r="D744" s="14" t="s">
        <v>20505</v>
      </c>
      <c r="E744" s="12">
        <v>2021</v>
      </c>
      <c r="F744" s="12" t="s">
        <v>20506</v>
      </c>
      <c r="G744" s="12" t="s">
        <v>7969</v>
      </c>
      <c r="H744" s="12" t="s">
        <v>7969</v>
      </c>
      <c r="I744" s="14" t="s">
        <v>20507</v>
      </c>
      <c r="J744" s="14" t="s">
        <v>20508</v>
      </c>
      <c r="K744" s="12" t="s">
        <v>7972</v>
      </c>
      <c r="L744" s="12" t="s">
        <v>8102</v>
      </c>
      <c r="M744" s="12" t="s">
        <v>20509</v>
      </c>
    </row>
    <row r="745" spans="1:13" ht="22.5" customHeight="1">
      <c r="A745" s="12" t="s">
        <v>20511</v>
      </c>
      <c r="B745" s="12" t="str" cm="1">
        <f t="array" ref="B745">_xlfn.REGEXEXTRACT(J745, "eid=([^&amp;]+)", 2)</f>
        <v>2-s2.0-85105131439</v>
      </c>
      <c r="C745" s="13" t="s">
        <v>16176</v>
      </c>
      <c r="D745" s="14" t="s">
        <v>20512</v>
      </c>
      <c r="E745" s="12">
        <v>2021</v>
      </c>
      <c r="F745" s="12" t="s">
        <v>20513</v>
      </c>
      <c r="G745" s="12">
        <v>2021</v>
      </c>
      <c r="H745" s="12">
        <v>1</v>
      </c>
      <c r="I745" s="14" t="s">
        <v>20514</v>
      </c>
      <c r="J745" s="14" t="s">
        <v>20515</v>
      </c>
      <c r="K745" s="12" t="s">
        <v>7972</v>
      </c>
      <c r="L745" s="12" t="s">
        <v>7985</v>
      </c>
      <c r="M745" s="12"/>
    </row>
    <row r="746" spans="1:13" ht="22.5" customHeight="1">
      <c r="A746" s="12" t="s">
        <v>20517</v>
      </c>
      <c r="B746" s="12" t="str" cm="1">
        <f t="array" ref="B746">_xlfn.REGEXEXTRACT(J746, "eid=([^&amp;]+)", 2)</f>
        <v>2-s2.0-85104014965</v>
      </c>
      <c r="C746" s="13" t="s">
        <v>16176</v>
      </c>
      <c r="D746" s="14" t="s">
        <v>20518</v>
      </c>
      <c r="E746" s="12">
        <v>2021</v>
      </c>
      <c r="F746" s="12" t="s">
        <v>20519</v>
      </c>
      <c r="G746" s="12">
        <v>12</v>
      </c>
      <c r="H746" s="12">
        <v>2</v>
      </c>
      <c r="I746" s="14" t="s">
        <v>20520</v>
      </c>
      <c r="J746" s="14" t="s">
        <v>20521</v>
      </c>
      <c r="K746" s="12" t="s">
        <v>7972</v>
      </c>
      <c r="L746" s="12" t="s">
        <v>8161</v>
      </c>
      <c r="M746" s="12" t="s">
        <v>20522</v>
      </c>
    </row>
    <row r="747" spans="1:13" ht="22.5" customHeight="1">
      <c r="A747" s="12" t="s">
        <v>20524</v>
      </c>
      <c r="B747" s="12" t="str" cm="1">
        <f t="array" ref="B747">_xlfn.REGEXEXTRACT(J747, "eid=([^&amp;]+)", 2)</f>
        <v>2-s2.0-85103179312</v>
      </c>
      <c r="C747" s="13" t="s">
        <v>16176</v>
      </c>
      <c r="D747" s="14" t="s">
        <v>20525</v>
      </c>
      <c r="E747" s="12">
        <v>2020</v>
      </c>
      <c r="F747" s="12" t="s">
        <v>20525</v>
      </c>
      <c r="G747" s="12" t="s">
        <v>7969</v>
      </c>
      <c r="H747" s="12" t="s">
        <v>7969</v>
      </c>
      <c r="I747" s="14" t="s">
        <v>20526</v>
      </c>
      <c r="J747" s="14" t="s">
        <v>20527</v>
      </c>
      <c r="K747" s="12" t="s">
        <v>7972</v>
      </c>
      <c r="L747" s="12" t="s">
        <v>12126</v>
      </c>
      <c r="M747" s="12" t="s">
        <v>20528</v>
      </c>
    </row>
    <row r="748" spans="1:13" ht="22.5" customHeight="1">
      <c r="A748" s="12" t="s">
        <v>20530</v>
      </c>
      <c r="B748" s="12" t="str" cm="1">
        <f t="array" ref="B748">_xlfn.REGEXEXTRACT(J748, "eid=([^&amp;]+)", 2)</f>
        <v>2-s2.0-85105393813</v>
      </c>
      <c r="C748" s="13" t="s">
        <v>16176</v>
      </c>
      <c r="D748" s="14" t="s">
        <v>20531</v>
      </c>
      <c r="E748" s="12">
        <v>2021</v>
      </c>
      <c r="F748" s="12" t="s">
        <v>12171</v>
      </c>
      <c r="G748" s="12">
        <v>2021</v>
      </c>
      <c r="H748" s="12" t="s">
        <v>7969</v>
      </c>
      <c r="I748" s="14" t="s">
        <v>20532</v>
      </c>
      <c r="J748" s="14" t="s">
        <v>20533</v>
      </c>
      <c r="K748" s="12" t="s">
        <v>7972</v>
      </c>
      <c r="L748" s="12" t="s">
        <v>11624</v>
      </c>
      <c r="M748" s="12"/>
    </row>
    <row r="749" spans="1:13" ht="22.5" customHeight="1">
      <c r="A749" s="12" t="s">
        <v>20535</v>
      </c>
      <c r="B749" s="12" t="str" cm="1">
        <f t="array" ref="B749">_xlfn.REGEXEXTRACT(J749, "eid=([^&amp;]+)", 2)</f>
        <v>2-s2.0-85090256432</v>
      </c>
      <c r="C749" s="13" t="s">
        <v>16176</v>
      </c>
      <c r="D749" s="14" t="s">
        <v>20536</v>
      </c>
      <c r="E749" s="12">
        <v>2021</v>
      </c>
      <c r="F749" s="12" t="s">
        <v>18266</v>
      </c>
      <c r="G749" s="12" t="s">
        <v>7969</v>
      </c>
      <c r="H749" s="12" t="s">
        <v>7969</v>
      </c>
      <c r="I749" s="14" t="s">
        <v>20537</v>
      </c>
      <c r="J749" s="14" t="s">
        <v>20538</v>
      </c>
      <c r="K749" s="12" t="s">
        <v>7972</v>
      </c>
      <c r="L749" s="12" t="s">
        <v>7985</v>
      </c>
      <c r="M749" s="12" t="s">
        <v>20539</v>
      </c>
    </row>
    <row r="750" spans="1:13" ht="22.5" customHeight="1">
      <c r="A750" s="12" t="s">
        <v>20541</v>
      </c>
      <c r="B750" s="12" t="str" cm="1">
        <f t="array" ref="B750">_xlfn.REGEXEXTRACT(J750, "eid=([^&amp;]+)", 2)</f>
        <v>2-s2.0-85107448756</v>
      </c>
      <c r="C750" s="13" t="s">
        <v>16176</v>
      </c>
      <c r="D750" s="14" t="s">
        <v>20542</v>
      </c>
      <c r="E750" s="12">
        <v>2021</v>
      </c>
      <c r="F750" s="12" t="s">
        <v>8219</v>
      </c>
      <c r="G750" s="12">
        <v>58</v>
      </c>
      <c r="H750" s="12" t="s">
        <v>7969</v>
      </c>
      <c r="I750" s="14" t="s">
        <v>20543</v>
      </c>
      <c r="J750" s="14" t="s">
        <v>20544</v>
      </c>
      <c r="K750" s="12" t="s">
        <v>7972</v>
      </c>
      <c r="L750" s="12" t="s">
        <v>7985</v>
      </c>
      <c r="M750" s="12" t="s">
        <v>20545</v>
      </c>
    </row>
    <row r="751" spans="1:13" ht="22.5" customHeight="1">
      <c r="A751" s="12" t="s">
        <v>20547</v>
      </c>
      <c r="B751" s="12" t="str" cm="1">
        <f t="array" ref="B751">_xlfn.REGEXEXTRACT(J751, "eid=([^&amp;]+)", 2)</f>
        <v>2-s2.0-85096755498</v>
      </c>
      <c r="C751" s="13" t="s">
        <v>16176</v>
      </c>
      <c r="D751" s="14" t="s">
        <v>20548</v>
      </c>
      <c r="E751" s="12">
        <v>2020</v>
      </c>
      <c r="F751" s="12" t="s">
        <v>18303</v>
      </c>
      <c r="G751" s="12">
        <v>22</v>
      </c>
      <c r="H751" s="12">
        <v>4</v>
      </c>
      <c r="I751" s="14" t="s">
        <v>20549</v>
      </c>
      <c r="J751" s="14" t="s">
        <v>20550</v>
      </c>
      <c r="K751" s="12" t="s">
        <v>7972</v>
      </c>
      <c r="L751" s="12" t="s">
        <v>8102</v>
      </c>
      <c r="M751" s="12" t="s">
        <v>20551</v>
      </c>
    </row>
    <row r="752" spans="1:13" ht="22.5" customHeight="1">
      <c r="A752" s="12" t="s">
        <v>20553</v>
      </c>
      <c r="B752" s="12" t="str" cm="1">
        <f t="array" ref="B752">_xlfn.REGEXEXTRACT(J752, "eid=([^&amp;]+)", 2)</f>
        <v>2-s2.0-85087962799</v>
      </c>
      <c r="C752" s="13" t="s">
        <v>16176</v>
      </c>
      <c r="D752" s="14" t="s">
        <v>20554</v>
      </c>
      <c r="E752" s="12">
        <v>2021</v>
      </c>
      <c r="F752" s="12" t="s">
        <v>9134</v>
      </c>
      <c r="G752" s="12">
        <v>11</v>
      </c>
      <c r="H752" s="12">
        <v>4</v>
      </c>
      <c r="I752" s="14" t="s">
        <v>20555</v>
      </c>
      <c r="J752" s="14" t="s">
        <v>20556</v>
      </c>
      <c r="K752" s="12" t="s">
        <v>7972</v>
      </c>
      <c r="L752" s="12" t="s">
        <v>7985</v>
      </c>
      <c r="M752" s="12"/>
    </row>
    <row r="753" spans="1:13" ht="22.5" customHeight="1">
      <c r="A753" s="12" t="s">
        <v>20557</v>
      </c>
      <c r="B753" s="12" t="e" cm="1" vm="1">
        <f t="array" ref="B753">_xlfn.REGEXEXTRACT(J753, "eid=([^&amp;]+)", 2)</f>
        <v>#N/A</v>
      </c>
      <c r="C753" s="13" t="s">
        <v>16176</v>
      </c>
      <c r="D753" s="14" t="s">
        <v>20558</v>
      </c>
      <c r="E753" s="12"/>
      <c r="F753" s="12"/>
      <c r="G753" s="12"/>
      <c r="H753" s="12"/>
      <c r="I753" s="14"/>
      <c r="J753" s="14"/>
      <c r="K753" s="12"/>
      <c r="L753" s="12"/>
      <c r="M753" s="12"/>
    </row>
    <row r="754" spans="1:13" ht="22.5" customHeight="1">
      <c r="A754" s="12" t="s">
        <v>20560</v>
      </c>
      <c r="B754" s="12" t="str" cm="1">
        <f t="array" ref="B754">_xlfn.REGEXEXTRACT(J754, "eid=([^&amp;]+)", 2)</f>
        <v>2-s2.0-85107424782</v>
      </c>
      <c r="C754" s="13" t="s">
        <v>16176</v>
      </c>
      <c r="D754" s="14" t="s">
        <v>20561</v>
      </c>
      <c r="E754" s="12">
        <v>2021</v>
      </c>
      <c r="F754" s="12" t="s">
        <v>8219</v>
      </c>
      <c r="G754" s="12">
        <v>58</v>
      </c>
      <c r="H754" s="12" t="s">
        <v>7969</v>
      </c>
      <c r="I754" s="14" t="s">
        <v>20562</v>
      </c>
      <c r="J754" s="14" t="s">
        <v>20563</v>
      </c>
      <c r="K754" s="12" t="s">
        <v>7972</v>
      </c>
      <c r="L754" s="12" t="s">
        <v>7985</v>
      </c>
      <c r="M754" s="12" t="s">
        <v>20564</v>
      </c>
    </row>
    <row r="755" spans="1:13" ht="22.5" customHeight="1">
      <c r="A755" s="12" t="s">
        <v>20566</v>
      </c>
      <c r="B755" s="12" t="str" cm="1">
        <f t="array" ref="B755">_xlfn.REGEXEXTRACT(J755, "eid=([^&amp;]+)", 2)</f>
        <v>2-s2.0-85113719340</v>
      </c>
      <c r="C755" s="13" t="s">
        <v>16176</v>
      </c>
      <c r="D755" s="14" t="s">
        <v>20567</v>
      </c>
      <c r="E755" s="12">
        <v>2021</v>
      </c>
      <c r="F755" s="12" t="s">
        <v>20568</v>
      </c>
      <c r="G755" s="12">
        <v>7</v>
      </c>
      <c r="H755" s="12">
        <v>8</v>
      </c>
      <c r="I755" s="14" t="s">
        <v>20569</v>
      </c>
      <c r="J755" s="14" t="s">
        <v>20570</v>
      </c>
      <c r="K755" s="12" t="s">
        <v>7972</v>
      </c>
      <c r="L755" s="12" t="s">
        <v>11745</v>
      </c>
      <c r="M755" s="12"/>
    </row>
    <row r="756" spans="1:13" ht="22.5" customHeight="1">
      <c r="A756" s="12" t="s">
        <v>20572</v>
      </c>
      <c r="B756" s="12" t="str" cm="1">
        <f t="array" ref="B756">_xlfn.REGEXEXTRACT(J756, "eid=([^&amp;]+)", 2)</f>
        <v>2-s2.0-85124467452</v>
      </c>
      <c r="C756" s="13" t="s">
        <v>16176</v>
      </c>
      <c r="D756" s="14" t="s">
        <v>20573</v>
      </c>
      <c r="E756" s="12">
        <v>2021</v>
      </c>
      <c r="F756" s="12" t="s">
        <v>20574</v>
      </c>
      <c r="G756" s="12" t="s">
        <v>7969</v>
      </c>
      <c r="H756" s="12" t="s">
        <v>7969</v>
      </c>
      <c r="I756" s="14" t="s">
        <v>20575</v>
      </c>
      <c r="J756" s="14" t="s">
        <v>20576</v>
      </c>
      <c r="K756" s="12" t="s">
        <v>7972</v>
      </c>
      <c r="L756" s="12" t="s">
        <v>8102</v>
      </c>
      <c r="M756" s="12" t="s">
        <v>20577</v>
      </c>
    </row>
    <row r="757" spans="1:13" ht="22.5" customHeight="1">
      <c r="A757" s="12" t="s">
        <v>20579</v>
      </c>
      <c r="B757" s="12" t="str" cm="1">
        <f t="array" ref="B757">_xlfn.REGEXEXTRACT(J757, "eid=([^&amp;]+)", 2)</f>
        <v>2-s2.0-85108019277</v>
      </c>
      <c r="C757" s="13" t="s">
        <v>16176</v>
      </c>
      <c r="D757" s="14" t="s">
        <v>20580</v>
      </c>
      <c r="E757" s="12">
        <v>2021</v>
      </c>
      <c r="F757" s="12" t="s">
        <v>20581</v>
      </c>
      <c r="G757" s="12" t="s">
        <v>7969</v>
      </c>
      <c r="H757" s="12" t="s">
        <v>7969</v>
      </c>
      <c r="I757" s="14" t="s">
        <v>20582</v>
      </c>
      <c r="J757" s="14" t="s">
        <v>20583</v>
      </c>
      <c r="K757" s="12" t="s">
        <v>7972</v>
      </c>
      <c r="L757" s="12" t="s">
        <v>8102</v>
      </c>
      <c r="M757" s="12" t="s">
        <v>20584</v>
      </c>
    </row>
    <row r="758" spans="1:13" ht="22.5" customHeight="1">
      <c r="A758" s="12" t="s">
        <v>20586</v>
      </c>
      <c r="B758" s="12" t="str" cm="1">
        <f t="array" ref="B758">_xlfn.REGEXEXTRACT(J758, "eid=([^&amp;]+)", 2)</f>
        <v>2-s2.0-85107783256</v>
      </c>
      <c r="C758" s="13" t="s">
        <v>16176</v>
      </c>
      <c r="D758" s="14" t="s">
        <v>20587</v>
      </c>
      <c r="E758" s="12">
        <v>2021</v>
      </c>
      <c r="F758" s="12" t="s">
        <v>20588</v>
      </c>
      <c r="G758" s="12">
        <v>7</v>
      </c>
      <c r="H758" s="12">
        <v>6</v>
      </c>
      <c r="I758" s="14" t="s">
        <v>20589</v>
      </c>
      <c r="J758" s="14" t="s">
        <v>20590</v>
      </c>
      <c r="K758" s="12" t="s">
        <v>7972</v>
      </c>
      <c r="L758" s="12" t="s">
        <v>8027</v>
      </c>
      <c r="M758" s="12"/>
    </row>
    <row r="759" spans="1:13" ht="22.5" customHeight="1">
      <c r="A759" s="12" t="s">
        <v>20592</v>
      </c>
      <c r="B759" s="12" t="str" cm="1">
        <f t="array" ref="B759">_xlfn.REGEXEXTRACT(J759, "eid=([^&amp;]+)", 2)</f>
        <v>2-s2.0-85097939375</v>
      </c>
      <c r="C759" s="13" t="s">
        <v>16176</v>
      </c>
      <c r="D759" s="14" t="s">
        <v>20593</v>
      </c>
      <c r="E759" s="12">
        <v>2020</v>
      </c>
      <c r="F759" s="12" t="s">
        <v>20594</v>
      </c>
      <c r="G759" s="12" t="s">
        <v>7969</v>
      </c>
      <c r="H759" s="12" t="s">
        <v>7969</v>
      </c>
      <c r="I759" s="14" t="s">
        <v>20595</v>
      </c>
      <c r="J759" s="14" t="s">
        <v>20596</v>
      </c>
      <c r="K759" s="12" t="s">
        <v>7972</v>
      </c>
      <c r="L759" s="12" t="s">
        <v>8102</v>
      </c>
      <c r="M759" s="12" t="s">
        <v>20597</v>
      </c>
    </row>
    <row r="760" spans="1:13" ht="22.5" customHeight="1">
      <c r="A760" s="12" t="s">
        <v>20599</v>
      </c>
      <c r="B760" s="12" t="str" cm="1">
        <f t="array" ref="B760">_xlfn.REGEXEXTRACT(J760, "eid=([^&amp;]+)", 2)</f>
        <v>2-s2.0-85090536211</v>
      </c>
      <c r="C760" s="13" t="s">
        <v>16176</v>
      </c>
      <c r="D760" s="14" t="s">
        <v>20600</v>
      </c>
      <c r="E760" s="12">
        <v>2021</v>
      </c>
      <c r="F760" s="12" t="s">
        <v>17708</v>
      </c>
      <c r="G760" s="12">
        <v>668</v>
      </c>
      <c r="H760" s="12" t="s">
        <v>7969</v>
      </c>
      <c r="I760" s="14" t="s">
        <v>20601</v>
      </c>
      <c r="J760" s="14" t="s">
        <v>20602</v>
      </c>
      <c r="K760" s="12" t="s">
        <v>7972</v>
      </c>
      <c r="L760" s="12" t="s">
        <v>7978</v>
      </c>
      <c r="M760" s="12" t="s">
        <v>20603</v>
      </c>
    </row>
    <row r="761" spans="1:13" ht="22.5" customHeight="1">
      <c r="A761" s="12" t="s">
        <v>20605</v>
      </c>
      <c r="B761" s="12" t="str" cm="1">
        <f t="array" ref="B761">_xlfn.REGEXEXTRACT(J761, "eid=([^&amp;]+)", 2)</f>
        <v>2-s2.0-85098890700</v>
      </c>
      <c r="C761" s="13" t="s">
        <v>16176</v>
      </c>
      <c r="D761" s="14" t="s">
        <v>20606</v>
      </c>
      <c r="E761" s="12">
        <v>2020</v>
      </c>
      <c r="F761" s="12" t="s">
        <v>8131</v>
      </c>
      <c r="G761" s="12">
        <v>14</v>
      </c>
      <c r="H761" s="12">
        <v>20</v>
      </c>
      <c r="I761" s="14" t="s">
        <v>12919</v>
      </c>
      <c r="J761" s="14" t="s">
        <v>20607</v>
      </c>
      <c r="K761" s="12" t="s">
        <v>7972</v>
      </c>
      <c r="L761" s="12" t="s">
        <v>10359</v>
      </c>
      <c r="M761" s="12" t="s">
        <v>20608</v>
      </c>
    </row>
    <row r="762" spans="1:13" ht="22.5" customHeight="1">
      <c r="A762" s="12" t="s">
        <v>20610</v>
      </c>
      <c r="B762" s="12" t="str" cm="1">
        <f t="array" ref="B762">_xlfn.REGEXEXTRACT(J762, "eid=([^&amp;]+)", 2)</f>
        <v>2-s2.0-85090372004</v>
      </c>
      <c r="C762" s="13" t="s">
        <v>16176</v>
      </c>
      <c r="D762" s="14" t="s">
        <v>20611</v>
      </c>
      <c r="E762" s="12">
        <v>2021</v>
      </c>
      <c r="F762" s="12" t="s">
        <v>8219</v>
      </c>
      <c r="G762" s="12">
        <v>53</v>
      </c>
      <c r="H762" s="12" t="s">
        <v>7969</v>
      </c>
      <c r="I762" s="14" t="s">
        <v>20612</v>
      </c>
      <c r="J762" s="14" t="s">
        <v>20613</v>
      </c>
      <c r="K762" s="12" t="s">
        <v>7972</v>
      </c>
      <c r="L762" s="12" t="s">
        <v>7985</v>
      </c>
      <c r="M762" s="12" t="s">
        <v>20614</v>
      </c>
    </row>
    <row r="763" spans="1:13" ht="22.5" customHeight="1">
      <c r="A763" s="12" t="s">
        <v>20616</v>
      </c>
      <c r="B763" s="12" t="str" cm="1">
        <f t="array" ref="B763">_xlfn.REGEXEXTRACT(J763, "eid=([^&amp;]+)", 2)</f>
        <v>2-s2.0-85117616528</v>
      </c>
      <c r="C763" s="13" t="s">
        <v>16176</v>
      </c>
      <c r="D763" s="14" t="s">
        <v>20617</v>
      </c>
      <c r="E763" s="12">
        <v>2021</v>
      </c>
      <c r="F763" s="12" t="s">
        <v>20436</v>
      </c>
      <c r="G763" s="12">
        <v>8</v>
      </c>
      <c r="H763" s="12">
        <v>10</v>
      </c>
      <c r="I763" s="14" t="s">
        <v>20437</v>
      </c>
      <c r="J763" s="14" t="s">
        <v>20618</v>
      </c>
      <c r="K763" s="12" t="s">
        <v>7972</v>
      </c>
      <c r="L763" s="12" t="s">
        <v>9292</v>
      </c>
      <c r="M763" s="12"/>
    </row>
    <row r="764" spans="1:13" ht="22.5" customHeight="1">
      <c r="A764" s="12" t="s">
        <v>20620</v>
      </c>
      <c r="B764" s="12" t="str" cm="1">
        <f t="array" ref="B764">_xlfn.REGEXEXTRACT(J764, "eid=([^&amp;]+)", 2)</f>
        <v>2-s2.0-85099588935</v>
      </c>
      <c r="C764" s="13" t="s">
        <v>16176</v>
      </c>
      <c r="D764" s="14" t="s">
        <v>20621</v>
      </c>
      <c r="E764" s="12">
        <v>2021</v>
      </c>
      <c r="F764" s="12" t="s">
        <v>8392</v>
      </c>
      <c r="G764" s="12">
        <v>8</v>
      </c>
      <c r="H764" s="12">
        <v>13</v>
      </c>
      <c r="I764" s="14" t="s">
        <v>20622</v>
      </c>
      <c r="J764" s="14" t="s">
        <v>20623</v>
      </c>
      <c r="K764" s="12" t="s">
        <v>7972</v>
      </c>
      <c r="L764" s="12" t="s">
        <v>8102</v>
      </c>
      <c r="M764" s="12" t="s">
        <v>20624</v>
      </c>
    </row>
    <row r="765" spans="1:13" ht="22.5" customHeight="1">
      <c r="A765" s="12" t="s">
        <v>20626</v>
      </c>
      <c r="B765" s="12" t="str" cm="1">
        <f t="array" ref="B765">_xlfn.REGEXEXTRACT(J765, "eid=([^&amp;]+)", 2)</f>
        <v>2-s2.0-85092633786</v>
      </c>
      <c r="C765" s="13" t="s">
        <v>16176</v>
      </c>
      <c r="D765" s="14" t="s">
        <v>20627</v>
      </c>
      <c r="E765" s="12">
        <v>2020</v>
      </c>
      <c r="F765" s="12" t="s">
        <v>20628</v>
      </c>
      <c r="G765" s="12">
        <v>11</v>
      </c>
      <c r="H765" s="12">
        <v>4</v>
      </c>
      <c r="I765" s="14" t="s">
        <v>20629</v>
      </c>
      <c r="J765" s="14" t="s">
        <v>20630</v>
      </c>
      <c r="K765" s="12" t="s">
        <v>7972</v>
      </c>
      <c r="L765" s="12" t="s">
        <v>20631</v>
      </c>
      <c r="M765" s="12"/>
    </row>
    <row r="766" spans="1:13" ht="22.5" customHeight="1">
      <c r="A766" s="12" t="s">
        <v>20633</v>
      </c>
      <c r="B766" s="12" t="str" cm="1">
        <f t="array" ref="B766">_xlfn.REGEXEXTRACT(J766, "eid=([^&amp;]+)", 2)</f>
        <v>2-s2.0-85121865951</v>
      </c>
      <c r="C766" s="13" t="s">
        <v>16176</v>
      </c>
      <c r="D766" s="14" t="s">
        <v>20634</v>
      </c>
      <c r="E766" s="12">
        <v>2021</v>
      </c>
      <c r="F766" s="12" t="s">
        <v>9732</v>
      </c>
      <c r="G766" s="12">
        <v>401</v>
      </c>
      <c r="H766" s="12" t="s">
        <v>7969</v>
      </c>
      <c r="I766" s="14" t="s">
        <v>20635</v>
      </c>
      <c r="J766" s="14" t="s">
        <v>20636</v>
      </c>
      <c r="K766" s="12" t="s">
        <v>7972</v>
      </c>
      <c r="L766" s="12" t="s">
        <v>7985</v>
      </c>
      <c r="M766" s="12" t="s">
        <v>20637</v>
      </c>
    </row>
    <row r="767" spans="1:13" ht="22.5" customHeight="1">
      <c r="A767" s="12" t="s">
        <v>20639</v>
      </c>
      <c r="B767" s="12" t="str" cm="1">
        <f t="array" ref="B767">_xlfn.REGEXEXTRACT(J767, "eid=([^&amp;]+)", 2)</f>
        <v>2-s2.0-85090281371</v>
      </c>
      <c r="C767" s="13" t="s">
        <v>16176</v>
      </c>
      <c r="D767" s="14" t="s">
        <v>20640</v>
      </c>
      <c r="E767" s="12">
        <v>2020</v>
      </c>
      <c r="F767" s="12" t="s">
        <v>20641</v>
      </c>
      <c r="G767" s="12">
        <v>881</v>
      </c>
      <c r="H767" s="12">
        <v>1</v>
      </c>
      <c r="I767" s="14" t="s">
        <v>20642</v>
      </c>
      <c r="J767" s="14" t="s">
        <v>20643</v>
      </c>
      <c r="K767" s="12" t="s">
        <v>7972</v>
      </c>
      <c r="L767" s="12" t="s">
        <v>16971</v>
      </c>
      <c r="M767" s="12"/>
    </row>
    <row r="768" spans="1:13" ht="22.5" customHeight="1">
      <c r="A768" s="12" t="s">
        <v>20645</v>
      </c>
      <c r="B768" s="12" t="str" cm="1">
        <f t="array" ref="B768">_xlfn.REGEXEXTRACT(J768, "eid=([^&amp;]+)", 2)</f>
        <v>2-s2.0-85087026987</v>
      </c>
      <c r="C768" s="13" t="s">
        <v>16176</v>
      </c>
      <c r="D768" s="14" t="s">
        <v>20646</v>
      </c>
      <c r="E768" s="12">
        <v>2021</v>
      </c>
      <c r="F768" s="12" t="s">
        <v>12276</v>
      </c>
      <c r="G768" s="12">
        <v>1141</v>
      </c>
      <c r="H768" s="12" t="s">
        <v>7969</v>
      </c>
      <c r="I768" s="14" t="s">
        <v>20647</v>
      </c>
      <c r="J768" s="14" t="s">
        <v>20648</v>
      </c>
      <c r="K768" s="12" t="s">
        <v>7972</v>
      </c>
      <c r="L768" s="12" t="s">
        <v>7978</v>
      </c>
      <c r="M768" s="12" t="s">
        <v>20649</v>
      </c>
    </row>
    <row r="769" spans="1:13" ht="22.5" customHeight="1">
      <c r="A769" s="12" t="s">
        <v>20651</v>
      </c>
      <c r="B769" s="12" t="str" cm="1">
        <f t="array" ref="B769">_xlfn.REGEXEXTRACT(J769, "eid=([^&amp;]+)", 2)</f>
        <v>2-s2.0-85130729369</v>
      </c>
      <c r="C769" s="13" t="s">
        <v>16176</v>
      </c>
      <c r="D769" s="14" t="s">
        <v>20652</v>
      </c>
      <c r="E769" s="12">
        <v>2021</v>
      </c>
      <c r="F769" s="12" t="s">
        <v>20653</v>
      </c>
      <c r="G769" s="12">
        <v>4</v>
      </c>
      <c r="H769" s="12" t="s">
        <v>7969</v>
      </c>
      <c r="I769" s="14" t="s">
        <v>20654</v>
      </c>
      <c r="J769" s="14" t="s">
        <v>20655</v>
      </c>
      <c r="K769" s="12" t="s">
        <v>7972</v>
      </c>
      <c r="L769" s="12" t="s">
        <v>17900</v>
      </c>
      <c r="M769" s="12"/>
    </row>
    <row r="770" spans="1:13" ht="22.5" customHeight="1">
      <c r="A770" s="12" t="s">
        <v>20657</v>
      </c>
      <c r="B770" s="12" t="str" cm="1">
        <f t="array" ref="B770">_xlfn.REGEXEXTRACT(J770, "eid=([^&amp;]+)", 2)</f>
        <v>2-s2.0-85124160253</v>
      </c>
      <c r="C770" s="13" t="s">
        <v>16176</v>
      </c>
      <c r="D770" s="14" t="s">
        <v>20658</v>
      </c>
      <c r="E770" s="12">
        <v>2021</v>
      </c>
      <c r="F770" s="12" t="s">
        <v>20659</v>
      </c>
      <c r="G770" s="12" t="s">
        <v>7969</v>
      </c>
      <c r="H770" s="12" t="s">
        <v>7969</v>
      </c>
      <c r="I770" s="14" t="s">
        <v>20660</v>
      </c>
      <c r="J770" s="14" t="s">
        <v>20661</v>
      </c>
      <c r="K770" s="12" t="s">
        <v>7972</v>
      </c>
      <c r="L770" s="12" t="s">
        <v>8102</v>
      </c>
      <c r="M770" s="12" t="s">
        <v>20662</v>
      </c>
    </row>
    <row r="771" spans="1:13" ht="22.5" customHeight="1">
      <c r="A771" s="12" t="s">
        <v>20664</v>
      </c>
      <c r="B771" s="12" t="str" cm="1">
        <f t="array" ref="B771">_xlfn.REGEXEXTRACT(J771, "eid=([^&amp;]+)", 2)</f>
        <v>2-s2.0-85117515867</v>
      </c>
      <c r="C771" s="13" t="s">
        <v>16176</v>
      </c>
      <c r="D771" s="14" t="s">
        <v>20665</v>
      </c>
      <c r="E771" s="12">
        <v>2021</v>
      </c>
      <c r="F771" s="12" t="s">
        <v>8055</v>
      </c>
      <c r="G771" s="12">
        <v>1481</v>
      </c>
      <c r="H771" s="12" t="s">
        <v>7969</v>
      </c>
      <c r="I771" s="14" t="s">
        <v>20666</v>
      </c>
      <c r="J771" s="14" t="s">
        <v>20667</v>
      </c>
      <c r="K771" s="12" t="s">
        <v>7972</v>
      </c>
      <c r="L771" s="12" t="s">
        <v>7985</v>
      </c>
      <c r="M771" s="12" t="s">
        <v>20668</v>
      </c>
    </row>
    <row r="772" spans="1:13" ht="22.5" customHeight="1">
      <c r="A772" s="12" t="s">
        <v>20670</v>
      </c>
      <c r="B772" s="12" t="str" cm="1">
        <f t="array" ref="B772">_xlfn.REGEXEXTRACT(J772, "eid=([^&amp;]+)", 2)</f>
        <v>2-s2.0-85114146226</v>
      </c>
      <c r="C772" s="13" t="s">
        <v>16176</v>
      </c>
      <c r="D772" s="14" t="s">
        <v>20671</v>
      </c>
      <c r="E772" s="12">
        <v>2021</v>
      </c>
      <c r="F772" s="12" t="s">
        <v>20672</v>
      </c>
      <c r="G772" s="12">
        <v>53</v>
      </c>
      <c r="H772" s="12">
        <v>6</v>
      </c>
      <c r="I772" s="14" t="s">
        <v>20673</v>
      </c>
      <c r="J772" s="14" t="s">
        <v>20674</v>
      </c>
      <c r="K772" s="12" t="s">
        <v>7972</v>
      </c>
      <c r="L772" s="12" t="s">
        <v>7978</v>
      </c>
      <c r="M772" s="12" t="s">
        <v>20675</v>
      </c>
    </row>
    <row r="773" spans="1:13" ht="22.5" customHeight="1">
      <c r="A773" s="12" t="s">
        <v>20677</v>
      </c>
      <c r="B773" s="12" t="str" cm="1">
        <f t="array" ref="B773">_xlfn.REGEXEXTRACT(J773, "eid=([^&amp;]+)", 2)</f>
        <v>2-s2.0-85107965504</v>
      </c>
      <c r="C773" s="13" t="s">
        <v>16176</v>
      </c>
      <c r="D773" s="14" t="s">
        <v>20678</v>
      </c>
      <c r="E773" s="12">
        <v>2021</v>
      </c>
      <c r="F773" s="12" t="s">
        <v>20581</v>
      </c>
      <c r="G773" s="12" t="s">
        <v>7969</v>
      </c>
      <c r="H773" s="12" t="s">
        <v>7969</v>
      </c>
      <c r="I773" s="14" t="s">
        <v>20679</v>
      </c>
      <c r="J773" s="14" t="s">
        <v>20680</v>
      </c>
      <c r="K773" s="12" t="s">
        <v>7972</v>
      </c>
      <c r="L773" s="12" t="s">
        <v>8102</v>
      </c>
      <c r="M773" s="12" t="s">
        <v>20681</v>
      </c>
    </row>
    <row r="774" spans="1:13" ht="22.5" customHeight="1">
      <c r="A774" s="12" t="s">
        <v>20683</v>
      </c>
      <c r="B774" s="12" t="str" cm="1">
        <f t="array" ref="B774">_xlfn.REGEXEXTRACT(J774, "eid=([^&amp;]+)", 2)</f>
        <v>2-s2.0-85111879518</v>
      </c>
      <c r="C774" s="13" t="s">
        <v>16176</v>
      </c>
      <c r="D774" s="14" t="s">
        <v>20684</v>
      </c>
      <c r="E774" s="12">
        <v>2021</v>
      </c>
      <c r="F774" s="12" t="s">
        <v>17416</v>
      </c>
      <c r="G774" s="12">
        <v>32</v>
      </c>
      <c r="H774" s="12">
        <v>10</v>
      </c>
      <c r="I774" s="14" t="s">
        <v>20685</v>
      </c>
      <c r="J774" s="14" t="s">
        <v>20686</v>
      </c>
      <c r="K774" s="12" t="s">
        <v>7972</v>
      </c>
      <c r="L774" s="12" t="s">
        <v>8134</v>
      </c>
      <c r="M774" s="12" t="s">
        <v>20687</v>
      </c>
    </row>
    <row r="775" spans="1:13" ht="22.5" customHeight="1">
      <c r="A775" s="12" t="s">
        <v>20689</v>
      </c>
      <c r="B775" s="12" t="str" cm="1">
        <f t="array" ref="B775">_xlfn.REGEXEXTRACT(J775, "eid=([^&amp;]+)", 2)</f>
        <v>2-s2.0-85119015934</v>
      </c>
      <c r="C775" s="13" t="s">
        <v>16176</v>
      </c>
      <c r="D775" s="14" t="s">
        <v>20690</v>
      </c>
      <c r="E775" s="12">
        <v>2021</v>
      </c>
      <c r="F775" s="12" t="s">
        <v>20691</v>
      </c>
      <c r="G775" s="12" t="s">
        <v>7969</v>
      </c>
      <c r="H775" s="12" t="s">
        <v>7969</v>
      </c>
      <c r="I775" s="14" t="s">
        <v>20692</v>
      </c>
      <c r="J775" s="14" t="s">
        <v>20693</v>
      </c>
      <c r="K775" s="12" t="s">
        <v>7972</v>
      </c>
      <c r="L775" s="12" t="s">
        <v>8102</v>
      </c>
      <c r="M775" s="12" t="s">
        <v>20694</v>
      </c>
    </row>
    <row r="776" spans="1:13" ht="22.5" customHeight="1">
      <c r="A776" s="12" t="s">
        <v>20696</v>
      </c>
      <c r="B776" s="12" t="str" cm="1">
        <f t="array" ref="B776">_xlfn.REGEXEXTRACT(J776, "eid=([^&amp;]+)", 2)</f>
        <v>2-s2.0-85089579981</v>
      </c>
      <c r="C776" s="13" t="s">
        <v>16176</v>
      </c>
      <c r="D776" s="14" t="s">
        <v>20697</v>
      </c>
      <c r="E776" s="12">
        <v>2020</v>
      </c>
      <c r="F776" s="12" t="s">
        <v>12953</v>
      </c>
      <c r="G776" s="12">
        <v>20</v>
      </c>
      <c r="H776" s="12">
        <v>16</v>
      </c>
      <c r="I776" s="14" t="s">
        <v>20698</v>
      </c>
      <c r="J776" s="14" t="s">
        <v>20699</v>
      </c>
      <c r="K776" s="12" t="s">
        <v>7972</v>
      </c>
      <c r="L776" s="12" t="s">
        <v>11745</v>
      </c>
      <c r="M776" s="12"/>
    </row>
    <row r="777" spans="1:13" ht="22.5" customHeight="1">
      <c r="A777" s="12" t="s">
        <v>20701</v>
      </c>
      <c r="B777" s="12" t="str" cm="1">
        <f t="array" ref="B777">_xlfn.REGEXEXTRACT(J777, "eid=([^&amp;]+)", 2)</f>
        <v>2-s2.0-85101069255</v>
      </c>
      <c r="C777" s="13" t="s">
        <v>16176</v>
      </c>
      <c r="D777" s="14" t="s">
        <v>20702</v>
      </c>
      <c r="E777" s="12">
        <v>2021</v>
      </c>
      <c r="F777" s="12" t="s">
        <v>20703</v>
      </c>
      <c r="G777" s="12">
        <v>37</v>
      </c>
      <c r="H777" s="12" t="s">
        <v>7969</v>
      </c>
      <c r="I777" s="14" t="s">
        <v>20704</v>
      </c>
      <c r="J777" s="14" t="s">
        <v>20705</v>
      </c>
      <c r="K777" s="12" t="s">
        <v>7972</v>
      </c>
      <c r="L777" s="12" t="s">
        <v>7985</v>
      </c>
      <c r="M777" s="12" t="s">
        <v>20706</v>
      </c>
    </row>
    <row r="778" spans="1:13" ht="22.5" customHeight="1">
      <c r="A778" s="12" t="s">
        <v>20708</v>
      </c>
      <c r="B778" s="12" t="str" cm="1">
        <f t="array" ref="B778">_xlfn.REGEXEXTRACT(J778, "eid=([^&amp;]+)", 2)</f>
        <v>2-s2.0-85090371145</v>
      </c>
      <c r="C778" s="13" t="s">
        <v>16176</v>
      </c>
      <c r="D778" s="14" t="s">
        <v>20709</v>
      </c>
      <c r="E778" s="12">
        <v>2021</v>
      </c>
      <c r="F778" s="12" t="s">
        <v>8219</v>
      </c>
      <c r="G778" s="12">
        <v>53</v>
      </c>
      <c r="H778" s="12" t="s">
        <v>7969</v>
      </c>
      <c r="I778" s="14" t="s">
        <v>20710</v>
      </c>
      <c r="J778" s="14" t="s">
        <v>20711</v>
      </c>
      <c r="K778" s="12" t="s">
        <v>7972</v>
      </c>
      <c r="L778" s="12" t="s">
        <v>7985</v>
      </c>
      <c r="M778" s="12" t="s">
        <v>20712</v>
      </c>
    </row>
    <row r="779" spans="1:13" ht="22.5" customHeight="1">
      <c r="A779" s="12" t="s">
        <v>20714</v>
      </c>
      <c r="B779" s="12" t="str" cm="1">
        <f t="array" ref="B779">_xlfn.REGEXEXTRACT(J779, "eid=([^&amp;]+)", 2)</f>
        <v>2-s2.0-85107393509</v>
      </c>
      <c r="C779" s="13" t="s">
        <v>16176</v>
      </c>
      <c r="D779" s="14" t="s">
        <v>20715</v>
      </c>
      <c r="E779" s="12">
        <v>2021</v>
      </c>
      <c r="F779" s="12" t="s">
        <v>20716</v>
      </c>
      <c r="G779" s="12" t="s">
        <v>7969</v>
      </c>
      <c r="H779" s="12" t="s">
        <v>7969</v>
      </c>
      <c r="I779" s="14" t="s">
        <v>20717</v>
      </c>
      <c r="J779" s="14" t="s">
        <v>20718</v>
      </c>
      <c r="K779" s="12" t="s">
        <v>7972</v>
      </c>
      <c r="L779" s="12" t="s">
        <v>8190</v>
      </c>
      <c r="M779" s="12" t="s">
        <v>20719</v>
      </c>
    </row>
    <row r="780" spans="1:13" ht="22.5" customHeight="1">
      <c r="A780" s="12" t="s">
        <v>20721</v>
      </c>
      <c r="B780" s="12" t="str" cm="1">
        <f t="array" ref="B780">_xlfn.REGEXEXTRACT(J780, "eid=([^&amp;]+)", 2)</f>
        <v>2-s2.0-85113745312</v>
      </c>
      <c r="C780" s="13" t="s">
        <v>16176</v>
      </c>
      <c r="D780" s="14" t="s">
        <v>20722</v>
      </c>
      <c r="E780" s="12">
        <v>2021</v>
      </c>
      <c r="F780" s="12" t="s">
        <v>18041</v>
      </c>
      <c r="G780" s="12">
        <v>2021</v>
      </c>
      <c r="H780" s="12" t="s">
        <v>7969</v>
      </c>
      <c r="I780" s="14" t="s">
        <v>20394</v>
      </c>
      <c r="J780" s="14" t="s">
        <v>20723</v>
      </c>
      <c r="K780" s="12" t="s">
        <v>7972</v>
      </c>
      <c r="L780" s="12" t="s">
        <v>8102</v>
      </c>
      <c r="M780" s="12"/>
    </row>
    <row r="781" spans="1:13" ht="22.5" customHeight="1">
      <c r="A781" s="12" t="s">
        <v>20725</v>
      </c>
      <c r="B781" s="12" t="str" cm="1">
        <f t="array" ref="B781">_xlfn.REGEXEXTRACT(J781, "eid=([^&amp;]+)", 2)</f>
        <v>2-s2.0-85093873415</v>
      </c>
      <c r="C781" s="13" t="s">
        <v>16176</v>
      </c>
      <c r="D781" s="14" t="s">
        <v>20726</v>
      </c>
      <c r="E781" s="12">
        <v>2020</v>
      </c>
      <c r="F781" s="12" t="s">
        <v>20727</v>
      </c>
      <c r="G781" s="12">
        <v>14</v>
      </c>
      <c r="H781" s="12">
        <v>6</v>
      </c>
      <c r="I781" s="14" t="s">
        <v>12919</v>
      </c>
      <c r="J781" s="14" t="s">
        <v>20728</v>
      </c>
      <c r="K781" s="12" t="s">
        <v>7972</v>
      </c>
      <c r="L781" s="12" t="s">
        <v>10359</v>
      </c>
      <c r="M781" s="12" t="s">
        <v>20729</v>
      </c>
    </row>
    <row r="782" spans="1:13" ht="22.5" customHeight="1">
      <c r="A782" s="12" t="s">
        <v>20731</v>
      </c>
      <c r="B782" s="12" t="str" cm="1">
        <f t="array" ref="B782">_xlfn.REGEXEXTRACT(J782, "eid=([^&amp;]+)", 2)</f>
        <v>2-s2.0-85134904050</v>
      </c>
      <c r="C782" s="13" t="s">
        <v>16176</v>
      </c>
      <c r="D782" s="14" t="s">
        <v>20732</v>
      </c>
      <c r="E782" s="12">
        <v>2021</v>
      </c>
      <c r="F782" s="12" t="s">
        <v>20197</v>
      </c>
      <c r="G782" s="12" t="s">
        <v>7969</v>
      </c>
      <c r="H782" s="12" t="s">
        <v>7969</v>
      </c>
      <c r="I782" s="14" t="s">
        <v>20733</v>
      </c>
      <c r="J782" s="14" t="s">
        <v>20734</v>
      </c>
      <c r="K782" s="12" t="s">
        <v>7972</v>
      </c>
      <c r="L782" s="12" t="s">
        <v>8161</v>
      </c>
      <c r="M782" s="12" t="s">
        <v>20735</v>
      </c>
    </row>
    <row r="783" spans="1:13" ht="22.5" customHeight="1">
      <c r="A783" s="12" t="s">
        <v>20737</v>
      </c>
      <c r="B783" s="12" t="str" cm="1">
        <f t="array" ref="B783">_xlfn.REGEXEXTRACT(J783, "eid=([^&amp;]+)", 2)</f>
        <v>2-s2.0-85090373669</v>
      </c>
      <c r="C783" s="13" t="s">
        <v>16176</v>
      </c>
      <c r="D783" s="14" t="s">
        <v>20738</v>
      </c>
      <c r="E783" s="12">
        <v>2021</v>
      </c>
      <c r="F783" s="12" t="s">
        <v>8219</v>
      </c>
      <c r="G783" s="12">
        <v>53</v>
      </c>
      <c r="H783" s="12" t="s">
        <v>7969</v>
      </c>
      <c r="I783" s="14" t="s">
        <v>20739</v>
      </c>
      <c r="J783" s="14" t="s">
        <v>20740</v>
      </c>
      <c r="K783" s="12" t="s">
        <v>7972</v>
      </c>
      <c r="L783" s="12" t="s">
        <v>7985</v>
      </c>
      <c r="M783" s="12" t="s">
        <v>20741</v>
      </c>
    </row>
    <row r="784" spans="1:13" ht="22.5" customHeight="1">
      <c r="A784" s="12" t="s">
        <v>20743</v>
      </c>
      <c r="B784" s="12" t="str" cm="1">
        <f t="array" ref="B784">_xlfn.REGEXEXTRACT(J784, "eid=([^&amp;]+)", 2)</f>
        <v>2-s2.0-85105972608</v>
      </c>
      <c r="C784" s="13" t="s">
        <v>16176</v>
      </c>
      <c r="D784" s="14" t="s">
        <v>20744</v>
      </c>
      <c r="E784" s="12">
        <v>2021</v>
      </c>
      <c r="F784" s="12" t="s">
        <v>8009</v>
      </c>
      <c r="G784" s="12">
        <v>10</v>
      </c>
      <c r="H784" s="12">
        <v>10</v>
      </c>
      <c r="I784" s="14" t="s">
        <v>20745</v>
      </c>
      <c r="J784" s="14" t="s">
        <v>20746</v>
      </c>
      <c r="K784" s="12" t="s">
        <v>7972</v>
      </c>
      <c r="L784" s="12" t="s">
        <v>11745</v>
      </c>
      <c r="M784" s="12"/>
    </row>
    <row r="785" spans="1:13" ht="22.5" customHeight="1">
      <c r="A785" s="12" t="s">
        <v>20748</v>
      </c>
      <c r="B785" s="12" t="str" cm="1">
        <f t="array" ref="B785">_xlfn.REGEXEXTRACT(J785, "eid=([^&amp;]+)", 2)</f>
        <v>2-s2.0-85100629041</v>
      </c>
      <c r="C785" s="13" t="s">
        <v>16176</v>
      </c>
      <c r="D785" s="14" t="s">
        <v>20749</v>
      </c>
      <c r="E785" s="12">
        <v>2021</v>
      </c>
      <c r="F785" s="12" t="s">
        <v>20464</v>
      </c>
      <c r="G785" s="12">
        <v>16</v>
      </c>
      <c r="H785" s="12">
        <v>1</v>
      </c>
      <c r="I785" s="14" t="s">
        <v>20750</v>
      </c>
      <c r="J785" s="14" t="s">
        <v>20751</v>
      </c>
      <c r="K785" s="12" t="s">
        <v>7972</v>
      </c>
      <c r="L785" s="12" t="s">
        <v>9617</v>
      </c>
      <c r="M785" s="12" t="s">
        <v>20752</v>
      </c>
    </row>
    <row r="786" spans="1:13" ht="22.5" customHeight="1">
      <c r="A786" s="12" t="s">
        <v>20754</v>
      </c>
      <c r="B786" s="12" t="str" cm="1">
        <f t="array" ref="B786">_xlfn.REGEXEXTRACT(J786, "eid=([^&amp;]+)", 2)</f>
        <v>2-s2.0-85118833710</v>
      </c>
      <c r="C786" s="13" t="s">
        <v>16176</v>
      </c>
      <c r="D786" s="14" t="s">
        <v>20755</v>
      </c>
      <c r="E786" s="12">
        <v>2021</v>
      </c>
      <c r="F786" s="12" t="s">
        <v>8443</v>
      </c>
      <c r="G786" s="12">
        <v>201</v>
      </c>
      <c r="H786" s="12" t="s">
        <v>7969</v>
      </c>
      <c r="I786" s="14" t="s">
        <v>20756</v>
      </c>
      <c r="J786" s="14" t="s">
        <v>20757</v>
      </c>
      <c r="K786" s="12" t="s">
        <v>7972</v>
      </c>
      <c r="L786" s="12" t="s">
        <v>7993</v>
      </c>
      <c r="M786" s="12" t="s">
        <v>20758</v>
      </c>
    </row>
    <row r="787" spans="1:13" ht="22.5" customHeight="1">
      <c r="A787" s="12" t="s">
        <v>20760</v>
      </c>
      <c r="B787" s="12" t="str" cm="1">
        <f t="array" ref="B787">_xlfn.REGEXEXTRACT(J787, "eid=([^&amp;]+)", 2)</f>
        <v>2-s2.0-85126009522</v>
      </c>
      <c r="C787" s="13" t="s">
        <v>16176</v>
      </c>
      <c r="D787" s="14" t="s">
        <v>20761</v>
      </c>
      <c r="E787" s="12">
        <v>2021</v>
      </c>
      <c r="F787" s="12" t="s">
        <v>20762</v>
      </c>
      <c r="G787" s="12" t="s">
        <v>7969</v>
      </c>
      <c r="H787" s="12" t="s">
        <v>7969</v>
      </c>
      <c r="I787" s="14" t="s">
        <v>20763</v>
      </c>
      <c r="J787" s="14" t="s">
        <v>20764</v>
      </c>
      <c r="K787" s="12" t="s">
        <v>7972</v>
      </c>
      <c r="L787" s="12" t="s">
        <v>8102</v>
      </c>
      <c r="M787" s="12" t="s">
        <v>20765</v>
      </c>
    </row>
    <row r="788" spans="1:13" ht="22.5" customHeight="1">
      <c r="A788" s="12" t="s">
        <v>20767</v>
      </c>
      <c r="B788" s="12" t="str" cm="1">
        <f t="array" ref="B788">_xlfn.REGEXEXTRACT(J788, "eid=([^&amp;]+)", 2)</f>
        <v>2-s2.0-85103244363</v>
      </c>
      <c r="C788" s="13" t="s">
        <v>16176</v>
      </c>
      <c r="D788" s="14" t="s">
        <v>20768</v>
      </c>
      <c r="E788" s="12">
        <v>2021</v>
      </c>
      <c r="F788" s="12" t="s">
        <v>8491</v>
      </c>
      <c r="G788" s="12">
        <v>9</v>
      </c>
      <c r="H788" s="12" t="s">
        <v>7969</v>
      </c>
      <c r="I788" s="14" t="s">
        <v>20769</v>
      </c>
      <c r="J788" s="14" t="s">
        <v>20770</v>
      </c>
      <c r="K788" s="12" t="s">
        <v>7972</v>
      </c>
      <c r="L788" s="12" t="s">
        <v>8102</v>
      </c>
      <c r="M788" s="12"/>
    </row>
    <row r="789" spans="1:13" ht="22.5" customHeight="1">
      <c r="A789" s="12" t="s">
        <v>20772</v>
      </c>
      <c r="B789" s="12" t="str" cm="1">
        <f t="array" ref="B789">_xlfn.REGEXEXTRACT(J789, "eid=([^&amp;]+)", 2)</f>
        <v>2-s2.0-85086029743</v>
      </c>
      <c r="C789" s="13" t="s">
        <v>16176</v>
      </c>
      <c r="D789" s="14" t="s">
        <v>20773</v>
      </c>
      <c r="E789" s="12">
        <v>2020</v>
      </c>
      <c r="F789" s="12" t="s">
        <v>15406</v>
      </c>
      <c r="G789" s="12">
        <v>27</v>
      </c>
      <c r="H789" s="12">
        <v>3</v>
      </c>
      <c r="I789" s="14" t="s">
        <v>20774</v>
      </c>
      <c r="J789" s="14" t="s">
        <v>20775</v>
      </c>
      <c r="K789" s="12" t="s">
        <v>7972</v>
      </c>
      <c r="L789" s="12" t="s">
        <v>7978</v>
      </c>
      <c r="M789" s="12" t="s">
        <v>20776</v>
      </c>
    </row>
    <row r="790" spans="1:13" ht="22.5" customHeight="1">
      <c r="A790" s="12" t="s">
        <v>20778</v>
      </c>
      <c r="B790" s="12" t="str" cm="1">
        <f t="array" ref="B790">_xlfn.REGEXEXTRACT(J790, "eid=([^&amp;]+)", 2)</f>
        <v>2-s2.0-85075321393</v>
      </c>
      <c r="C790" s="13" t="s">
        <v>16176</v>
      </c>
      <c r="D790" s="14" t="s">
        <v>20779</v>
      </c>
      <c r="E790" s="12">
        <v>2019</v>
      </c>
      <c r="F790" s="12" t="s">
        <v>20780</v>
      </c>
      <c r="G790" s="12" t="s">
        <v>7969</v>
      </c>
      <c r="H790" s="12" t="s">
        <v>7969</v>
      </c>
      <c r="I790" s="14" t="s">
        <v>20781</v>
      </c>
      <c r="J790" s="14" t="s">
        <v>20782</v>
      </c>
      <c r="K790" s="12" t="s">
        <v>7972</v>
      </c>
      <c r="L790" s="12" t="s">
        <v>8102</v>
      </c>
      <c r="M790" s="12" t="s">
        <v>20783</v>
      </c>
    </row>
    <row r="791" spans="1:13" ht="22.5" customHeight="1">
      <c r="A791" s="12" t="s">
        <v>20785</v>
      </c>
      <c r="B791" s="12" t="str" cm="1">
        <f t="array" ref="B791">_xlfn.REGEXEXTRACT(J791, "eid=([^&amp;]+)", 2)</f>
        <v>2-s2.0-85056099334</v>
      </c>
      <c r="C791" s="13" t="s">
        <v>16176</v>
      </c>
      <c r="D791" s="14" t="s">
        <v>20786</v>
      </c>
      <c r="E791" s="12">
        <v>2018</v>
      </c>
      <c r="F791" s="12" t="s">
        <v>9665</v>
      </c>
      <c r="G791" s="12">
        <v>2018</v>
      </c>
      <c r="H791" s="12" t="s">
        <v>7969</v>
      </c>
      <c r="I791" s="14" t="s">
        <v>20787</v>
      </c>
      <c r="J791" s="14" t="s">
        <v>20788</v>
      </c>
      <c r="K791" s="12" t="s">
        <v>7972</v>
      </c>
      <c r="L791" s="12" t="s">
        <v>8102</v>
      </c>
      <c r="M791" s="12" t="s">
        <v>20789</v>
      </c>
    </row>
    <row r="792" spans="1:13" ht="22.5" customHeight="1">
      <c r="A792" s="12" t="s">
        <v>20791</v>
      </c>
      <c r="B792" s="12" t="str" cm="1">
        <f t="array" ref="B792">_xlfn.REGEXEXTRACT(J792, "eid=([^&amp;]+)", 2)</f>
        <v>2-s2.0-85043720581</v>
      </c>
      <c r="C792" s="13" t="s">
        <v>16176</v>
      </c>
      <c r="D792" s="14" t="s">
        <v>20792</v>
      </c>
      <c r="E792" s="12">
        <v>2019</v>
      </c>
      <c r="F792" s="12" t="s">
        <v>8043</v>
      </c>
      <c r="G792" s="12">
        <v>78</v>
      </c>
      <c r="H792" s="12">
        <v>10</v>
      </c>
      <c r="I792" s="14" t="s">
        <v>20793</v>
      </c>
      <c r="J792" s="14" t="s">
        <v>20794</v>
      </c>
      <c r="K792" s="12" t="s">
        <v>7972</v>
      </c>
      <c r="L792" s="12" t="s">
        <v>13326</v>
      </c>
      <c r="M792" s="12" t="s">
        <v>20795</v>
      </c>
    </row>
    <row r="793" spans="1:13" ht="22.5" customHeight="1">
      <c r="A793" s="12" t="s">
        <v>20797</v>
      </c>
      <c r="B793" s="12" t="str" cm="1">
        <f t="array" ref="B793">_xlfn.REGEXEXTRACT(J793, "eid=([^&amp;]+)", 2)</f>
        <v>2-s2.0-85084182048</v>
      </c>
      <c r="C793" s="13" t="s">
        <v>16176</v>
      </c>
      <c r="D793" s="14" t="s">
        <v>20798</v>
      </c>
      <c r="E793" s="12">
        <v>2020</v>
      </c>
      <c r="F793" s="12" t="s">
        <v>8831</v>
      </c>
      <c r="G793" s="12">
        <v>12081</v>
      </c>
      <c r="H793" s="12" t="s">
        <v>7969</v>
      </c>
      <c r="I793" s="14" t="s">
        <v>20799</v>
      </c>
      <c r="J793" s="14" t="s">
        <v>20800</v>
      </c>
      <c r="K793" s="12" t="s">
        <v>7972</v>
      </c>
      <c r="L793" s="12" t="s">
        <v>7978</v>
      </c>
      <c r="M793" s="12" t="s">
        <v>20801</v>
      </c>
    </row>
    <row r="794" spans="1:13" ht="22.5" customHeight="1">
      <c r="A794" s="12" t="s">
        <v>20803</v>
      </c>
      <c r="B794" s="12" t="str" cm="1">
        <f t="array" ref="B794">_xlfn.REGEXEXTRACT(J794, "eid=([^&amp;]+)", 2)</f>
        <v>2-s2.0-85060691141</v>
      </c>
      <c r="C794" s="13" t="s">
        <v>16176</v>
      </c>
      <c r="D794" s="14" t="s">
        <v>20804</v>
      </c>
      <c r="E794" s="12">
        <v>2018</v>
      </c>
      <c r="F794" s="12" t="s">
        <v>20805</v>
      </c>
      <c r="G794" s="12" t="s">
        <v>7969</v>
      </c>
      <c r="H794" s="12" t="s">
        <v>7969</v>
      </c>
      <c r="I794" s="14" t="s">
        <v>20806</v>
      </c>
      <c r="J794" s="14" t="s">
        <v>20807</v>
      </c>
      <c r="K794" s="12" t="s">
        <v>7972</v>
      </c>
      <c r="L794" s="12" t="s">
        <v>8102</v>
      </c>
      <c r="M794" s="12" t="s">
        <v>20808</v>
      </c>
    </row>
    <row r="795" spans="1:13" ht="22.5" customHeight="1">
      <c r="A795" s="12" t="s">
        <v>20810</v>
      </c>
      <c r="B795" s="12" t="str" cm="1">
        <f t="array" ref="B795">_xlfn.REGEXEXTRACT(J795, "eid=([^&amp;]+)", 2)</f>
        <v>2-s2.0-85145768327</v>
      </c>
      <c r="C795" s="13" t="s">
        <v>16176</v>
      </c>
      <c r="D795" s="14" t="s">
        <v>20811</v>
      </c>
      <c r="E795" s="12">
        <v>2020</v>
      </c>
      <c r="F795" s="12" t="s">
        <v>20811</v>
      </c>
      <c r="G795" s="12" t="s">
        <v>7969</v>
      </c>
      <c r="H795" s="12" t="s">
        <v>7969</v>
      </c>
      <c r="I795" s="14" t="s">
        <v>20812</v>
      </c>
      <c r="J795" s="14" t="s">
        <v>20813</v>
      </c>
      <c r="K795" s="12" t="s">
        <v>7972</v>
      </c>
      <c r="L795" s="12" t="s">
        <v>12126</v>
      </c>
      <c r="M795" s="12" t="s">
        <v>20814</v>
      </c>
    </row>
    <row r="796" spans="1:13" ht="22.5" customHeight="1">
      <c r="A796" s="12" t="s">
        <v>20816</v>
      </c>
      <c r="B796" s="12" t="str" cm="1">
        <f t="array" ref="B796">_xlfn.REGEXEXTRACT(J796, "eid=([^&amp;]+)", 2)</f>
        <v>2-s2.0-85069855609</v>
      </c>
      <c r="C796" s="13" t="s">
        <v>16176</v>
      </c>
      <c r="D796" s="14" t="s">
        <v>20817</v>
      </c>
      <c r="E796" s="12">
        <v>2019</v>
      </c>
      <c r="F796" s="12" t="s">
        <v>13492</v>
      </c>
      <c r="G796" s="12">
        <v>8</v>
      </c>
      <c r="H796" s="12">
        <v>9</v>
      </c>
      <c r="I796" s="14" t="s">
        <v>20818</v>
      </c>
      <c r="J796" s="14" t="s">
        <v>20819</v>
      </c>
      <c r="K796" s="12" t="s">
        <v>7972</v>
      </c>
      <c r="L796" s="12" t="s">
        <v>13495</v>
      </c>
      <c r="M796" s="12"/>
    </row>
    <row r="797" spans="1:13" ht="22.5" customHeight="1">
      <c r="A797" s="12" t="s">
        <v>20821</v>
      </c>
      <c r="B797" s="12" t="str" cm="1">
        <f t="array" ref="B797">_xlfn.REGEXEXTRACT(J797, "eid=([^&amp;]+)", 2)</f>
        <v>2-s2.0-85095776175</v>
      </c>
      <c r="C797" s="13" t="s">
        <v>16176</v>
      </c>
      <c r="D797" s="14" t="s">
        <v>20822</v>
      </c>
      <c r="E797" s="12">
        <v>2020</v>
      </c>
      <c r="F797" s="12" t="s">
        <v>20823</v>
      </c>
      <c r="G797" s="12" t="s">
        <v>7969</v>
      </c>
      <c r="H797" s="12" t="s">
        <v>7969</v>
      </c>
      <c r="I797" s="14" t="s">
        <v>20824</v>
      </c>
      <c r="J797" s="14" t="s">
        <v>20825</v>
      </c>
      <c r="K797" s="12" t="s">
        <v>7972</v>
      </c>
      <c r="L797" s="12" t="s">
        <v>8102</v>
      </c>
      <c r="M797" s="12" t="s">
        <v>20826</v>
      </c>
    </row>
    <row r="798" spans="1:13" ht="22.5" customHeight="1">
      <c r="A798" s="12" t="s">
        <v>20828</v>
      </c>
      <c r="B798" s="12" t="str" cm="1">
        <f t="array" ref="B798">_xlfn.REGEXEXTRACT(J798, "eid=([^&amp;]+)", 2)</f>
        <v>2-s2.0-85081108889</v>
      </c>
      <c r="C798" s="13" t="s">
        <v>16176</v>
      </c>
      <c r="D798" s="14" t="s">
        <v>20829</v>
      </c>
      <c r="E798" s="12">
        <v>2020</v>
      </c>
      <c r="F798" s="12" t="s">
        <v>8491</v>
      </c>
      <c r="G798" s="12">
        <v>8</v>
      </c>
      <c r="H798" s="12" t="s">
        <v>7969</v>
      </c>
      <c r="I798" s="14" t="s">
        <v>20830</v>
      </c>
      <c r="J798" s="14" t="s">
        <v>20831</v>
      </c>
      <c r="K798" s="12" t="s">
        <v>7972</v>
      </c>
      <c r="L798" s="12" t="s">
        <v>8102</v>
      </c>
      <c r="M798" s="12"/>
    </row>
    <row r="799" spans="1:13" ht="22.5" customHeight="1">
      <c r="A799" s="12" t="s">
        <v>20833</v>
      </c>
      <c r="B799" s="12" t="str" cm="1">
        <f t="array" ref="B799">_xlfn.REGEXEXTRACT(J799, "eid=([^&amp;]+)", 2)</f>
        <v>2-s2.0-85114977516</v>
      </c>
      <c r="C799" s="13" t="s">
        <v>16176</v>
      </c>
      <c r="D799" s="14" t="s">
        <v>20834</v>
      </c>
      <c r="E799" s="12">
        <v>2019</v>
      </c>
      <c r="F799" s="12" t="s">
        <v>20835</v>
      </c>
      <c r="G799" s="12" t="s">
        <v>7969</v>
      </c>
      <c r="H799" s="12" t="s">
        <v>7969</v>
      </c>
      <c r="I799" s="14" t="s">
        <v>20836</v>
      </c>
      <c r="J799" s="14" t="s">
        <v>20837</v>
      </c>
      <c r="K799" s="12" t="s">
        <v>7972</v>
      </c>
      <c r="L799" s="12" t="s">
        <v>10359</v>
      </c>
      <c r="M799" s="12" t="s">
        <v>20838</v>
      </c>
    </row>
    <row r="800" spans="1:13" ht="22.5" customHeight="1">
      <c r="A800" s="12" t="s">
        <v>20840</v>
      </c>
      <c r="B800" s="12" t="str" cm="1">
        <f t="array" ref="B800">_xlfn.REGEXEXTRACT(J800, "eid=([^&amp;]+)", 2)</f>
        <v>2-s2.0-85078937785</v>
      </c>
      <c r="C800" s="13" t="s">
        <v>16176</v>
      </c>
      <c r="D800" s="14" t="s">
        <v>20841</v>
      </c>
      <c r="E800" s="12">
        <v>2019</v>
      </c>
      <c r="F800" s="12" t="s">
        <v>20842</v>
      </c>
      <c r="G800" s="12" t="s">
        <v>7969</v>
      </c>
      <c r="H800" s="12" t="s">
        <v>7969</v>
      </c>
      <c r="I800" s="14" t="s">
        <v>19837</v>
      </c>
      <c r="J800" s="14" t="s">
        <v>20843</v>
      </c>
      <c r="K800" s="12" t="s">
        <v>7972</v>
      </c>
      <c r="L800" s="12" t="s">
        <v>8102</v>
      </c>
      <c r="M800" s="12" t="s">
        <v>20844</v>
      </c>
    </row>
    <row r="801" spans="1:13" ht="22.5" customHeight="1">
      <c r="A801" s="12" t="s">
        <v>20846</v>
      </c>
      <c r="B801" s="12" t="str" cm="1">
        <f t="array" ref="B801">_xlfn.REGEXEXTRACT(J801, "eid=([^&amp;]+)", 2)</f>
        <v>2-s2.0-85123041642</v>
      </c>
      <c r="C801" s="13" t="s">
        <v>16176</v>
      </c>
      <c r="D801" s="14" t="s">
        <v>20847</v>
      </c>
      <c r="E801" s="12">
        <v>2019</v>
      </c>
      <c r="F801" s="12" t="s">
        <v>8328</v>
      </c>
      <c r="G801" s="12" t="s">
        <v>7969</v>
      </c>
      <c r="H801" s="12" t="s">
        <v>7969</v>
      </c>
      <c r="I801" s="14" t="s">
        <v>20848</v>
      </c>
      <c r="J801" s="14" t="s">
        <v>20849</v>
      </c>
      <c r="K801" s="12" t="s">
        <v>7972</v>
      </c>
      <c r="L801" s="12" t="s">
        <v>8324</v>
      </c>
      <c r="M801" s="12" t="s">
        <v>20850</v>
      </c>
    </row>
    <row r="802" spans="1:13" ht="22.5" customHeight="1">
      <c r="A802" s="12" t="s">
        <v>20852</v>
      </c>
      <c r="B802" s="12" t="str" cm="1">
        <f t="array" ref="B802">_xlfn.REGEXEXTRACT(J802, "eid=([^&amp;]+)", 2)</f>
        <v>2-s2.0-85067691230</v>
      </c>
      <c r="C802" s="13" t="s">
        <v>16176</v>
      </c>
      <c r="D802" s="14" t="s">
        <v>20853</v>
      </c>
      <c r="E802" s="12">
        <v>2019</v>
      </c>
      <c r="F802" s="12" t="s">
        <v>19273</v>
      </c>
      <c r="G802" s="12">
        <v>1187</v>
      </c>
      <c r="H802" s="12">
        <v>3</v>
      </c>
      <c r="I802" s="14" t="s">
        <v>20854</v>
      </c>
      <c r="J802" s="14" t="s">
        <v>20855</v>
      </c>
      <c r="K802" s="12" t="s">
        <v>7972</v>
      </c>
      <c r="L802" s="12" t="s">
        <v>16971</v>
      </c>
      <c r="M802" s="12"/>
    </row>
    <row r="803" spans="1:13" ht="22.5" customHeight="1">
      <c r="A803" s="12" t="s">
        <v>20857</v>
      </c>
      <c r="B803" s="12" t="str" cm="1">
        <f t="array" ref="B803">_xlfn.REGEXEXTRACT(J803, "eid=([^&amp;]+)", 2)</f>
        <v>2-s2.0-85073906960</v>
      </c>
      <c r="C803" s="13" t="s">
        <v>16176</v>
      </c>
      <c r="D803" s="14" t="s">
        <v>20858</v>
      </c>
      <c r="E803" s="12">
        <v>2019</v>
      </c>
      <c r="F803" s="12" t="s">
        <v>8831</v>
      </c>
      <c r="G803" s="12">
        <v>11634</v>
      </c>
      <c r="H803" s="12" t="s">
        <v>7969</v>
      </c>
      <c r="I803" s="14" t="s">
        <v>20859</v>
      </c>
      <c r="J803" s="14" t="s">
        <v>20860</v>
      </c>
      <c r="K803" s="12" t="s">
        <v>7972</v>
      </c>
      <c r="L803" s="12" t="s">
        <v>13352</v>
      </c>
      <c r="M803" s="12" t="s">
        <v>20861</v>
      </c>
    </row>
    <row r="804" spans="1:13" ht="22.5" customHeight="1">
      <c r="A804" s="12" t="s">
        <v>20863</v>
      </c>
      <c r="B804" s="12" t="str" cm="1">
        <f t="array" ref="B804">_xlfn.REGEXEXTRACT(J804, "eid=([^&amp;]+)", 2)</f>
        <v>2-s2.0-85071695326</v>
      </c>
      <c r="C804" s="13" t="s">
        <v>16176</v>
      </c>
      <c r="D804" s="14" t="s">
        <v>20864</v>
      </c>
      <c r="E804" s="12">
        <v>2019</v>
      </c>
      <c r="F804" s="12" t="s">
        <v>20865</v>
      </c>
      <c r="G804" s="12" t="s">
        <v>7969</v>
      </c>
      <c r="H804" s="12" t="s">
        <v>7969</v>
      </c>
      <c r="I804" s="14" t="s">
        <v>20866</v>
      </c>
      <c r="J804" s="14" t="s">
        <v>20867</v>
      </c>
      <c r="K804" s="12" t="s">
        <v>7972</v>
      </c>
      <c r="L804" s="12" t="s">
        <v>8102</v>
      </c>
      <c r="M804" s="12" t="s">
        <v>20868</v>
      </c>
    </row>
    <row r="805" spans="1:13" ht="22.5" customHeight="1">
      <c r="A805" s="12" t="s">
        <v>20870</v>
      </c>
      <c r="B805" s="12" t="str" cm="1">
        <f t="array" ref="B805">_xlfn.REGEXEXTRACT(J805, "eid=([^&amp;]+)", 2)</f>
        <v>2-s2.0-85076134773</v>
      </c>
      <c r="C805" s="13" t="s">
        <v>16176</v>
      </c>
      <c r="D805" s="14" t="s">
        <v>20871</v>
      </c>
      <c r="E805" s="12">
        <v>2019</v>
      </c>
      <c r="F805" s="12" t="s">
        <v>9537</v>
      </c>
      <c r="G805" s="12" t="s">
        <v>7969</v>
      </c>
      <c r="H805" s="12" t="s">
        <v>7969</v>
      </c>
      <c r="I805" s="14" t="s">
        <v>20872</v>
      </c>
      <c r="J805" s="14" t="s">
        <v>20873</v>
      </c>
      <c r="K805" s="12" t="s">
        <v>7972</v>
      </c>
      <c r="L805" s="12" t="s">
        <v>8324</v>
      </c>
      <c r="M805" s="12" t="s">
        <v>20874</v>
      </c>
    </row>
    <row r="806" spans="1:13" ht="22.5" customHeight="1">
      <c r="A806" s="12" t="s">
        <v>20876</v>
      </c>
      <c r="B806" s="12" t="str" cm="1">
        <f t="array" ref="B806">_xlfn.REGEXEXTRACT(J806, "eid=([^&amp;]+)", 2)</f>
        <v>2-s2.0-85066027611</v>
      </c>
      <c r="C806" s="13" t="s">
        <v>16176</v>
      </c>
      <c r="D806" s="14" t="s">
        <v>20877</v>
      </c>
      <c r="E806" s="12">
        <v>2019</v>
      </c>
      <c r="F806" s="12" t="s">
        <v>9013</v>
      </c>
      <c r="G806" s="12">
        <v>147</v>
      </c>
      <c r="H806" s="12" t="s">
        <v>7969</v>
      </c>
      <c r="I806" s="14" t="s">
        <v>20878</v>
      </c>
      <c r="J806" s="14" t="s">
        <v>20879</v>
      </c>
      <c r="K806" s="12" t="s">
        <v>7972</v>
      </c>
      <c r="L806" s="12" t="s">
        <v>7993</v>
      </c>
      <c r="M806" s="12"/>
    </row>
    <row r="807" spans="1:13" ht="22.5" customHeight="1">
      <c r="A807" s="12" t="s">
        <v>20880</v>
      </c>
      <c r="B807" s="12" t="e" cm="1" vm="1">
        <f t="array" ref="B807">_xlfn.REGEXEXTRACT(J807, "eid=([^&amp;]+)", 2)</f>
        <v>#N/A</v>
      </c>
      <c r="C807" s="13" t="s">
        <v>16176</v>
      </c>
      <c r="D807" s="14" t="s">
        <v>20881</v>
      </c>
      <c r="E807" s="12"/>
      <c r="F807" s="12"/>
      <c r="G807" s="12"/>
      <c r="H807" s="12"/>
      <c r="I807" s="14"/>
      <c r="J807" s="14"/>
      <c r="K807" s="12"/>
      <c r="L807" s="12"/>
      <c r="M807" s="12"/>
    </row>
    <row r="808" spans="1:13" ht="22.5" customHeight="1">
      <c r="A808" s="12" t="s">
        <v>20883</v>
      </c>
      <c r="B808" s="12" t="str" cm="1">
        <f t="array" ref="B808">_xlfn.REGEXEXTRACT(J808, "eid=([^&amp;]+)", 2)</f>
        <v>2-s2.0-85093884968</v>
      </c>
      <c r="C808" s="13" t="s">
        <v>16176</v>
      </c>
      <c r="D808" s="14" t="s">
        <v>20884</v>
      </c>
      <c r="E808" s="12">
        <v>2020</v>
      </c>
      <c r="F808" s="12" t="s">
        <v>17819</v>
      </c>
      <c r="G808" s="12">
        <v>9</v>
      </c>
      <c r="H808" s="12">
        <v>6</v>
      </c>
      <c r="I808" s="14" t="s">
        <v>20885</v>
      </c>
      <c r="J808" s="14" t="s">
        <v>20886</v>
      </c>
      <c r="K808" s="12" t="s">
        <v>7972</v>
      </c>
      <c r="L808" s="12" t="s">
        <v>17822</v>
      </c>
      <c r="M808" s="12"/>
    </row>
    <row r="809" spans="1:13" ht="22.5" customHeight="1">
      <c r="A809" s="12" t="s">
        <v>20888</v>
      </c>
      <c r="B809" s="12" t="str" cm="1">
        <f t="array" ref="B809">_xlfn.REGEXEXTRACT(J809, "eid=([^&amp;]+)", 2)</f>
        <v>2-s2.0-85063001573</v>
      </c>
      <c r="C809" s="13" t="s">
        <v>16176</v>
      </c>
      <c r="D809" s="14" t="s">
        <v>20889</v>
      </c>
      <c r="E809" s="12">
        <v>2019</v>
      </c>
      <c r="F809" s="12" t="s">
        <v>20890</v>
      </c>
      <c r="G809" s="12">
        <v>27</v>
      </c>
      <c r="H809" s="12">
        <v>1</v>
      </c>
      <c r="I809" s="14" t="s">
        <v>20891</v>
      </c>
      <c r="J809" s="14" t="s">
        <v>20892</v>
      </c>
      <c r="K809" s="12" t="s">
        <v>7972</v>
      </c>
      <c r="L809" s="12" t="s">
        <v>20893</v>
      </c>
      <c r="M809" s="12"/>
    </row>
    <row r="810" spans="1:13" ht="22.5" customHeight="1">
      <c r="A810" s="12" t="s">
        <v>20895</v>
      </c>
      <c r="B810" s="12" t="str" cm="1">
        <f t="array" ref="B810">_xlfn.REGEXEXTRACT(J810, "eid=([^&amp;]+)", 2)</f>
        <v>2-s2.0-85054391452</v>
      </c>
      <c r="C810" s="13" t="s">
        <v>16176</v>
      </c>
      <c r="D810" s="14" t="s">
        <v>20896</v>
      </c>
      <c r="E810" s="12">
        <v>2018</v>
      </c>
      <c r="F810" s="12" t="s">
        <v>20897</v>
      </c>
      <c r="G810" s="12" t="s">
        <v>7969</v>
      </c>
      <c r="H810" s="12" t="s">
        <v>7969</v>
      </c>
      <c r="I810" s="14" t="s">
        <v>20898</v>
      </c>
      <c r="J810" s="14" t="s">
        <v>20899</v>
      </c>
      <c r="K810" s="12" t="s">
        <v>7972</v>
      </c>
      <c r="L810" s="12" t="s">
        <v>8102</v>
      </c>
      <c r="M810" s="12" t="s">
        <v>20900</v>
      </c>
    </row>
    <row r="811" spans="1:13" ht="22.5" customHeight="1">
      <c r="A811" s="12" t="s">
        <v>20902</v>
      </c>
      <c r="B811" s="12" t="str" cm="1">
        <f t="array" ref="B811">_xlfn.REGEXEXTRACT(J811, "eid=([^&amp;]+)", 2)</f>
        <v>2-s2.0-85083584154</v>
      </c>
      <c r="C811" s="13" t="s">
        <v>16176</v>
      </c>
      <c r="D811" s="14" t="s">
        <v>20903</v>
      </c>
      <c r="E811" s="12">
        <v>2020</v>
      </c>
      <c r="F811" s="12" t="s">
        <v>20904</v>
      </c>
      <c r="G811" s="12" t="s">
        <v>7969</v>
      </c>
      <c r="H811" s="12" t="s">
        <v>7969</v>
      </c>
      <c r="I811" s="14" t="s">
        <v>20905</v>
      </c>
      <c r="J811" s="14" t="s">
        <v>20906</v>
      </c>
      <c r="K811" s="12" t="s">
        <v>7972</v>
      </c>
      <c r="L811" s="12" t="s">
        <v>8102</v>
      </c>
      <c r="M811" s="12" t="s">
        <v>20907</v>
      </c>
    </row>
    <row r="812" spans="1:13" ht="22.5" customHeight="1">
      <c r="A812" s="12" t="s">
        <v>20909</v>
      </c>
      <c r="B812" s="12" t="str" cm="1">
        <f t="array" ref="B812">_xlfn.REGEXEXTRACT(J812, "eid=([^&amp;]+)", 2)</f>
        <v>2-s2.0-85076716932</v>
      </c>
      <c r="C812" s="13" t="s">
        <v>16176</v>
      </c>
      <c r="D812" s="14" t="s">
        <v>20910</v>
      </c>
      <c r="E812" s="12">
        <v>2019</v>
      </c>
      <c r="F812" s="12" t="s">
        <v>8831</v>
      </c>
      <c r="G812" s="12">
        <v>11879</v>
      </c>
      <c r="H812" s="12" t="s">
        <v>7969</v>
      </c>
      <c r="I812" s="14" t="s">
        <v>20911</v>
      </c>
      <c r="J812" s="14" t="s">
        <v>20912</v>
      </c>
      <c r="K812" s="12" t="s">
        <v>7972</v>
      </c>
      <c r="L812" s="12" t="s">
        <v>7978</v>
      </c>
      <c r="M812" s="12" t="s">
        <v>20913</v>
      </c>
    </row>
    <row r="813" spans="1:13" ht="22.5" customHeight="1">
      <c r="A813" s="12" t="s">
        <v>20915</v>
      </c>
      <c r="B813" s="12" t="str" cm="1">
        <f t="array" ref="B813">_xlfn.REGEXEXTRACT(J813, "eid=([^&amp;]+)", 2)</f>
        <v>2-s2.0-85077212690</v>
      </c>
      <c r="C813" s="13" t="s">
        <v>16176</v>
      </c>
      <c r="D813" s="14" t="s">
        <v>20916</v>
      </c>
      <c r="E813" s="12">
        <v>2019</v>
      </c>
      <c r="F813" s="12" t="s">
        <v>20917</v>
      </c>
      <c r="G813" s="12">
        <v>11</v>
      </c>
      <c r="H813" s="12">
        <v>6</v>
      </c>
      <c r="I813" s="14" t="s">
        <v>20918</v>
      </c>
      <c r="J813" s="14" t="s">
        <v>20919</v>
      </c>
      <c r="K813" s="12" t="s">
        <v>7972</v>
      </c>
      <c r="L813" s="12" t="s">
        <v>8102</v>
      </c>
      <c r="M813" s="12"/>
    </row>
    <row r="814" spans="1:13" ht="22.5" customHeight="1">
      <c r="A814" s="12" t="s">
        <v>20921</v>
      </c>
      <c r="B814" s="12" t="str" cm="1">
        <f t="array" ref="B814">_xlfn.REGEXEXTRACT(J814, "eid=([^&amp;]+)", 2)</f>
        <v>2-s2.0-85075608517</v>
      </c>
      <c r="C814" s="13" t="s">
        <v>16176</v>
      </c>
      <c r="D814" s="14" t="s">
        <v>20922</v>
      </c>
      <c r="E814" s="12">
        <v>2019</v>
      </c>
      <c r="F814" s="12" t="s">
        <v>8009</v>
      </c>
      <c r="G814" s="12">
        <v>8</v>
      </c>
      <c r="H814" s="12">
        <v>12</v>
      </c>
      <c r="I814" s="14" t="s">
        <v>20923</v>
      </c>
      <c r="J814" s="14" t="s">
        <v>20924</v>
      </c>
      <c r="K814" s="12" t="s">
        <v>7972</v>
      </c>
      <c r="L814" s="12" t="s">
        <v>11745</v>
      </c>
      <c r="M814" s="12"/>
    </row>
    <row r="815" spans="1:13" ht="22.5" customHeight="1">
      <c r="A815" s="12" t="s">
        <v>20926</v>
      </c>
      <c r="B815" s="12" t="str" cm="1">
        <f t="array" ref="B815">_xlfn.REGEXEXTRACT(J815, "eid=([^&amp;]+)", 2)</f>
        <v>2-s2.0-85084282557</v>
      </c>
      <c r="C815" s="13" t="s">
        <v>16176</v>
      </c>
      <c r="D815" s="14" t="s">
        <v>20927</v>
      </c>
      <c r="E815" s="12">
        <v>2020</v>
      </c>
      <c r="F815" s="12" t="s">
        <v>20464</v>
      </c>
      <c r="G815" s="12">
        <v>15</v>
      </c>
      <c r="H815" s="12">
        <v>2</v>
      </c>
      <c r="I815" s="14" t="s">
        <v>20928</v>
      </c>
      <c r="J815" s="14" t="s">
        <v>20929</v>
      </c>
      <c r="K815" s="12" t="s">
        <v>7972</v>
      </c>
      <c r="L815" s="12" t="s">
        <v>9617</v>
      </c>
      <c r="M815" s="12" t="s">
        <v>20930</v>
      </c>
    </row>
    <row r="816" spans="1:13" ht="22.5" customHeight="1">
      <c r="A816" s="12" t="s">
        <v>20932</v>
      </c>
      <c r="B816" s="12" t="str" cm="1">
        <f t="array" ref="B816">_xlfn.REGEXEXTRACT(J816, "eid=([^&amp;]+)", 2)</f>
        <v>2-s2.0-85073502167</v>
      </c>
      <c r="C816" s="13" t="s">
        <v>16176</v>
      </c>
      <c r="D816" s="14" t="s">
        <v>20933</v>
      </c>
      <c r="E816" s="12">
        <v>2019</v>
      </c>
      <c r="F816" s="12" t="s">
        <v>20934</v>
      </c>
      <c r="G816" s="12" t="s">
        <v>7969</v>
      </c>
      <c r="H816" s="12" t="s">
        <v>7969</v>
      </c>
      <c r="I816" s="14" t="s">
        <v>20935</v>
      </c>
      <c r="J816" s="14" t="s">
        <v>20936</v>
      </c>
      <c r="K816" s="12" t="s">
        <v>7972</v>
      </c>
      <c r="L816" s="12" t="s">
        <v>8102</v>
      </c>
      <c r="M816" s="12" t="s">
        <v>20937</v>
      </c>
    </row>
    <row r="817" spans="1:13" ht="22.5" customHeight="1">
      <c r="A817" s="12" t="s">
        <v>20939</v>
      </c>
      <c r="B817" s="12" t="str" cm="1">
        <f t="array" ref="B817">_xlfn.REGEXEXTRACT(J817, "eid=([^&amp;]+)", 2)</f>
        <v>2-s2.0-85053386589</v>
      </c>
      <c r="C817" s="13" t="s">
        <v>16176</v>
      </c>
      <c r="D817" s="14" t="s">
        <v>20940</v>
      </c>
      <c r="E817" s="12">
        <v>2018</v>
      </c>
      <c r="F817" s="12" t="s">
        <v>11083</v>
      </c>
      <c r="G817" s="12">
        <v>96</v>
      </c>
      <c r="H817" s="12">
        <v>17</v>
      </c>
      <c r="I817" s="14" t="s">
        <v>20941</v>
      </c>
      <c r="J817" s="14" t="s">
        <v>20942</v>
      </c>
      <c r="K817" s="12" t="s">
        <v>7972</v>
      </c>
      <c r="L817" s="12" t="s">
        <v>11086</v>
      </c>
      <c r="M817" s="12" t="s">
        <v>7969</v>
      </c>
    </row>
    <row r="818" spans="1:13" ht="22.5" customHeight="1">
      <c r="A818" s="12" t="s">
        <v>20944</v>
      </c>
      <c r="B818" s="12" t="str" cm="1">
        <f t="array" ref="B818">_xlfn.REGEXEXTRACT(J818, "eid=([^&amp;]+)", 2)</f>
        <v>2-s2.0-85086105164</v>
      </c>
      <c r="C818" s="13" t="s">
        <v>16176</v>
      </c>
      <c r="D818" s="14" t="s">
        <v>20945</v>
      </c>
      <c r="E818" s="12">
        <v>2020</v>
      </c>
      <c r="F818" s="12" t="s">
        <v>20946</v>
      </c>
      <c r="G818" s="12">
        <v>11</v>
      </c>
      <c r="H818" s="12">
        <v>1</v>
      </c>
      <c r="I818" s="14" t="s">
        <v>20947</v>
      </c>
      <c r="J818" s="14" t="s">
        <v>20948</v>
      </c>
      <c r="K818" s="12" t="s">
        <v>7972</v>
      </c>
      <c r="L818" s="12" t="s">
        <v>20949</v>
      </c>
      <c r="M818" s="12" t="s">
        <v>7969</v>
      </c>
    </row>
    <row r="819" spans="1:13" ht="22.5" customHeight="1">
      <c r="A819" s="12" t="s">
        <v>20951</v>
      </c>
      <c r="B819" s="12" t="str" cm="1">
        <f t="array" ref="B819">_xlfn.REGEXEXTRACT(J819, "eid=([^&amp;]+)", 2)</f>
        <v>2-s2.0-85064957310</v>
      </c>
      <c r="C819" s="13" t="s">
        <v>16176</v>
      </c>
      <c r="D819" s="14" t="s">
        <v>20952</v>
      </c>
      <c r="E819" s="12">
        <v>2019</v>
      </c>
      <c r="F819" s="12" t="s">
        <v>20953</v>
      </c>
      <c r="G819" s="12">
        <v>16</v>
      </c>
      <c r="H819" s="12">
        <v>4</v>
      </c>
      <c r="I819" s="14" t="s">
        <v>20954</v>
      </c>
      <c r="J819" s="14" t="s">
        <v>20955</v>
      </c>
      <c r="K819" s="12" t="s">
        <v>7972</v>
      </c>
      <c r="L819" s="12" t="s">
        <v>20956</v>
      </c>
      <c r="M819" s="12"/>
    </row>
    <row r="820" spans="1:13" ht="22.5" customHeight="1">
      <c r="A820" s="12" t="s">
        <v>20958</v>
      </c>
      <c r="B820" s="12" t="str" cm="1">
        <f t="array" ref="B820">_xlfn.REGEXEXTRACT(J820, "eid=([^&amp;]+)", 2)</f>
        <v>2-s2.0-85077356540</v>
      </c>
      <c r="C820" s="13" t="s">
        <v>16176</v>
      </c>
      <c r="D820" s="14" t="s">
        <v>20959</v>
      </c>
      <c r="E820" s="12">
        <v>2019</v>
      </c>
      <c r="F820" s="12" t="s">
        <v>20960</v>
      </c>
      <c r="G820" s="12">
        <v>8</v>
      </c>
      <c r="H820" s="12">
        <v>6</v>
      </c>
      <c r="I820" s="14" t="s">
        <v>20961</v>
      </c>
      <c r="J820" s="14" t="s">
        <v>20962</v>
      </c>
      <c r="K820" s="12" t="s">
        <v>7972</v>
      </c>
      <c r="L820" s="12" t="s">
        <v>20963</v>
      </c>
      <c r="M820" s="12"/>
    </row>
    <row r="821" spans="1:13" ht="22.5" customHeight="1">
      <c r="A821" s="12" t="s">
        <v>20965</v>
      </c>
      <c r="B821" s="12" t="str" cm="1">
        <f t="array" ref="B821">_xlfn.REGEXEXTRACT(J821, "eid=([^&amp;]+)", 2)</f>
        <v>2-s2.0-85101473629</v>
      </c>
      <c r="C821" s="13" t="s">
        <v>16176</v>
      </c>
      <c r="D821" s="14" t="s">
        <v>20966</v>
      </c>
      <c r="E821" s="12">
        <v>2019</v>
      </c>
      <c r="F821" s="12" t="s">
        <v>20967</v>
      </c>
      <c r="G821" s="12" t="s">
        <v>7969</v>
      </c>
      <c r="H821" s="12" t="s">
        <v>7969</v>
      </c>
      <c r="I821" s="14" t="s">
        <v>20968</v>
      </c>
      <c r="J821" s="14" t="s">
        <v>20969</v>
      </c>
      <c r="K821" s="12" t="s">
        <v>7972</v>
      </c>
      <c r="L821" s="12" t="s">
        <v>8427</v>
      </c>
      <c r="M821" s="12" t="s">
        <v>20970</v>
      </c>
    </row>
    <row r="822" spans="1:13" ht="22.5" customHeight="1">
      <c r="A822" s="12" t="s">
        <v>20972</v>
      </c>
      <c r="B822" s="12" t="str" cm="1">
        <f t="array" ref="B822">_xlfn.REGEXEXTRACT(J822, "eid=([^&amp;]+)", 2)</f>
        <v>2-s2.0-85080091649</v>
      </c>
      <c r="C822" s="13" t="s">
        <v>16176</v>
      </c>
      <c r="D822" s="14" t="s">
        <v>20973</v>
      </c>
      <c r="E822" s="12">
        <v>2020</v>
      </c>
      <c r="F822" s="12" t="s">
        <v>16827</v>
      </c>
      <c r="G822" s="12">
        <v>6</v>
      </c>
      <c r="H822" s="12">
        <v>3</v>
      </c>
      <c r="I822" s="14" t="s">
        <v>20974</v>
      </c>
      <c r="J822" s="14" t="s">
        <v>20975</v>
      </c>
      <c r="K822" s="12" t="s">
        <v>7972</v>
      </c>
      <c r="L822" s="12" t="s">
        <v>8027</v>
      </c>
      <c r="M822" s="12"/>
    </row>
    <row r="823" spans="1:13" ht="22.5" customHeight="1">
      <c r="A823" s="12" t="s">
        <v>20977</v>
      </c>
      <c r="B823" s="12" t="str" cm="1">
        <f t="array" ref="B823">_xlfn.REGEXEXTRACT(J823, "eid=([^&amp;]+)", 2)</f>
        <v>2-s2.0-85018305474</v>
      </c>
      <c r="C823" s="13" t="s">
        <v>16176</v>
      </c>
      <c r="D823" s="14" t="s">
        <v>20978</v>
      </c>
      <c r="E823" s="12">
        <v>2018</v>
      </c>
      <c r="F823" s="12" t="s">
        <v>8005</v>
      </c>
      <c r="G823" s="12">
        <v>74</v>
      </c>
      <c r="H823" s="12">
        <v>11</v>
      </c>
      <c r="I823" s="14" t="s">
        <v>20979</v>
      </c>
      <c r="J823" s="14" t="s">
        <v>20980</v>
      </c>
      <c r="K823" s="12" t="s">
        <v>7972</v>
      </c>
      <c r="L823" s="12" t="s">
        <v>13326</v>
      </c>
      <c r="M823" s="12" t="s">
        <v>20981</v>
      </c>
    </row>
    <row r="824" spans="1:13" ht="22.5" customHeight="1">
      <c r="A824" s="12" t="s">
        <v>20983</v>
      </c>
      <c r="B824" s="12" t="str" cm="1">
        <f t="array" ref="B824">_xlfn.REGEXEXTRACT(J824, "eid=([^&amp;]+)", 2)</f>
        <v>2-s2.0-85067919950</v>
      </c>
      <c r="C824" s="13" t="s">
        <v>16176</v>
      </c>
      <c r="D824" s="14" t="s">
        <v>20984</v>
      </c>
      <c r="E824" s="12">
        <v>2019</v>
      </c>
      <c r="F824" s="12" t="s">
        <v>20985</v>
      </c>
      <c r="G824" s="12" t="s">
        <v>7969</v>
      </c>
      <c r="H824" s="12" t="s">
        <v>7969</v>
      </c>
      <c r="I824" s="14" t="s">
        <v>20986</v>
      </c>
      <c r="J824" s="14" t="s">
        <v>20987</v>
      </c>
      <c r="K824" s="12" t="s">
        <v>7972</v>
      </c>
      <c r="L824" s="12" t="s">
        <v>8102</v>
      </c>
      <c r="M824" s="12" t="s">
        <v>20988</v>
      </c>
    </row>
    <row r="825" spans="1:13" ht="22.5" customHeight="1">
      <c r="A825" s="12" t="s">
        <v>20990</v>
      </c>
      <c r="B825" s="12" t="str" cm="1">
        <f t="array" ref="B825">_xlfn.REGEXEXTRACT(J825, "eid=([^&amp;]+)", 2)</f>
        <v>2-s2.0-85065724158</v>
      </c>
      <c r="C825" s="13" t="s">
        <v>16176</v>
      </c>
      <c r="D825" s="14" t="s">
        <v>20991</v>
      </c>
      <c r="E825" s="12">
        <v>2020</v>
      </c>
      <c r="F825" s="12" t="s">
        <v>16779</v>
      </c>
      <c r="G825" s="12">
        <v>52</v>
      </c>
      <c r="H825" s="12">
        <v>2</v>
      </c>
      <c r="I825" s="14" t="s">
        <v>20992</v>
      </c>
      <c r="J825" s="14" t="s">
        <v>20993</v>
      </c>
      <c r="K825" s="12" t="s">
        <v>7972</v>
      </c>
      <c r="L825" s="12" t="s">
        <v>8324</v>
      </c>
      <c r="M825" s="12"/>
    </row>
    <row r="826" spans="1:13" ht="22.5" customHeight="1">
      <c r="A826" s="12" t="s">
        <v>20995</v>
      </c>
      <c r="B826" s="12" t="str" cm="1">
        <f t="array" ref="B826">_xlfn.REGEXEXTRACT(J826, "eid=([^&amp;]+)", 2)</f>
        <v>2-s2.0-85077891373</v>
      </c>
      <c r="C826" s="13" t="s">
        <v>16176</v>
      </c>
      <c r="D826" s="14" t="s">
        <v>20996</v>
      </c>
      <c r="E826" s="12">
        <v>2020</v>
      </c>
      <c r="F826" s="12" t="s">
        <v>10691</v>
      </c>
      <c r="G826" s="12">
        <v>32</v>
      </c>
      <c r="H826" s="12">
        <v>9</v>
      </c>
      <c r="I826" s="14" t="s">
        <v>20997</v>
      </c>
      <c r="J826" s="14" t="s">
        <v>20998</v>
      </c>
      <c r="K826" s="12" t="s">
        <v>7972</v>
      </c>
      <c r="L826" s="12" t="s">
        <v>10694</v>
      </c>
      <c r="M826" s="12" t="s">
        <v>20999</v>
      </c>
    </row>
    <row r="827" spans="1:13" ht="22.5" customHeight="1">
      <c r="A827" s="12" t="s">
        <v>21001</v>
      </c>
      <c r="B827" s="12" t="str" cm="1">
        <f t="array" ref="B827">_xlfn.REGEXEXTRACT(J827, "eid=([^&amp;]+)", 2)</f>
        <v>2-s2.0-85077330582</v>
      </c>
      <c r="C827" s="13" t="s">
        <v>16176</v>
      </c>
      <c r="D827" s="14" t="s">
        <v>21002</v>
      </c>
      <c r="E827" s="12">
        <v>2019</v>
      </c>
      <c r="F827" s="12" t="s">
        <v>19273</v>
      </c>
      <c r="G827" s="12">
        <v>1345</v>
      </c>
      <c r="H827" s="12">
        <v>2</v>
      </c>
      <c r="I827" s="14" t="s">
        <v>21003</v>
      </c>
      <c r="J827" s="14" t="s">
        <v>21004</v>
      </c>
      <c r="K827" s="12" t="s">
        <v>7972</v>
      </c>
      <c r="L827" s="12" t="s">
        <v>16971</v>
      </c>
      <c r="M827" s="12"/>
    </row>
    <row r="828" spans="1:13" ht="22.5" customHeight="1">
      <c r="A828" s="12" t="s">
        <v>21006</v>
      </c>
      <c r="B828" s="12" t="str" cm="1">
        <f t="array" ref="B828">_xlfn.REGEXEXTRACT(J828, "eid=([^&amp;]+)", 2)</f>
        <v>2-s2.0-85081136899</v>
      </c>
      <c r="C828" s="13" t="s">
        <v>16176</v>
      </c>
      <c r="D828" s="14" t="s">
        <v>21007</v>
      </c>
      <c r="E828" s="12">
        <v>2018</v>
      </c>
      <c r="F828" s="12" t="s">
        <v>21008</v>
      </c>
      <c r="G828" s="12" t="s">
        <v>7969</v>
      </c>
      <c r="H828" s="12" t="s">
        <v>7969</v>
      </c>
      <c r="I828" s="14" t="s">
        <v>21009</v>
      </c>
      <c r="J828" s="14" t="s">
        <v>21010</v>
      </c>
      <c r="K828" s="12" t="s">
        <v>7972</v>
      </c>
      <c r="L828" s="12" t="s">
        <v>8102</v>
      </c>
      <c r="M828" s="12" t="s">
        <v>21011</v>
      </c>
    </row>
    <row r="829" spans="1:13" ht="22.5" customHeight="1">
      <c r="A829" s="12" t="s">
        <v>21013</v>
      </c>
      <c r="B829" s="12" t="str" cm="1">
        <f t="array" ref="B829">_xlfn.REGEXEXTRACT(J829, "eid=([^&amp;]+)", 2)</f>
        <v>2-s2.0-85097577845</v>
      </c>
      <c r="C829" s="13" t="s">
        <v>16176</v>
      </c>
      <c r="D829" s="14" t="s">
        <v>21014</v>
      </c>
      <c r="E829" s="12">
        <v>2020</v>
      </c>
      <c r="F829" s="12" t="s">
        <v>13826</v>
      </c>
      <c r="G829" s="12">
        <v>402</v>
      </c>
      <c r="H829" s="12" t="s">
        <v>7969</v>
      </c>
      <c r="I829" s="14" t="s">
        <v>21015</v>
      </c>
      <c r="J829" s="14" t="s">
        <v>21016</v>
      </c>
      <c r="K829" s="12" t="s">
        <v>7972</v>
      </c>
      <c r="L829" s="12" t="s">
        <v>7985</v>
      </c>
      <c r="M829" s="12" t="s">
        <v>21017</v>
      </c>
    </row>
    <row r="830" spans="1:13" ht="22.5" customHeight="1">
      <c r="A830" s="12" t="s">
        <v>21019</v>
      </c>
      <c r="B830" s="12" t="str" cm="1">
        <f t="array" ref="B830">_xlfn.REGEXEXTRACT(J830, "eid=([^&amp;]+)", 2)</f>
        <v>2-s2.0-85028370778</v>
      </c>
      <c r="C830" s="13" t="s">
        <v>16176</v>
      </c>
      <c r="D830" s="14" t="s">
        <v>21020</v>
      </c>
      <c r="E830" s="12">
        <v>2020</v>
      </c>
      <c r="F830" s="12" t="s">
        <v>12218</v>
      </c>
      <c r="G830" s="12">
        <v>107</v>
      </c>
      <c r="H830" s="12" t="s">
        <v>7969</v>
      </c>
      <c r="I830" s="14" t="s">
        <v>21021</v>
      </c>
      <c r="J830" s="14" t="s">
        <v>21022</v>
      </c>
      <c r="K830" s="12" t="s">
        <v>7972</v>
      </c>
      <c r="L830" s="12" t="s">
        <v>7993</v>
      </c>
      <c r="M830" s="12" t="s">
        <v>21023</v>
      </c>
    </row>
    <row r="831" spans="1:13" ht="22.5" customHeight="1">
      <c r="A831" s="12" t="s">
        <v>21025</v>
      </c>
      <c r="B831" s="12" t="str" cm="1">
        <f t="array" ref="B831">_xlfn.REGEXEXTRACT(J831, "eid=([^&amp;]+)", 2)</f>
        <v>2-s2.0-85055951634</v>
      </c>
      <c r="C831" s="13" t="s">
        <v>16176</v>
      </c>
      <c r="D831" s="14" t="s">
        <v>21026</v>
      </c>
      <c r="E831" s="12">
        <v>2019</v>
      </c>
      <c r="F831" s="12" t="s">
        <v>8005</v>
      </c>
      <c r="G831" s="12">
        <v>75</v>
      </c>
      <c r="H831" s="12">
        <v>7</v>
      </c>
      <c r="I831" s="14" t="s">
        <v>21027</v>
      </c>
      <c r="J831" s="14" t="s">
        <v>21028</v>
      </c>
      <c r="K831" s="12" t="s">
        <v>7972</v>
      </c>
      <c r="L831" s="12" t="s">
        <v>13326</v>
      </c>
      <c r="M831" s="12"/>
    </row>
    <row r="832" spans="1:13" ht="22.5" customHeight="1">
      <c r="A832" s="12" t="s">
        <v>21030</v>
      </c>
      <c r="B832" s="12" t="str" cm="1">
        <f t="array" ref="B832">_xlfn.REGEXEXTRACT(J832, "eid=([^&amp;]+)", 2)</f>
        <v>2-s2.0-85076160620</v>
      </c>
      <c r="C832" s="13" t="s">
        <v>16176</v>
      </c>
      <c r="D832" s="14" t="s">
        <v>21031</v>
      </c>
      <c r="E832" s="12">
        <v>2019</v>
      </c>
      <c r="F832" s="12" t="s">
        <v>8491</v>
      </c>
      <c r="G832" s="12">
        <v>7</v>
      </c>
      <c r="H832" s="12" t="s">
        <v>7969</v>
      </c>
      <c r="I832" s="14" t="s">
        <v>21032</v>
      </c>
      <c r="J832" s="14" t="s">
        <v>21033</v>
      </c>
      <c r="K832" s="12" t="s">
        <v>7972</v>
      </c>
      <c r="L832" s="12" t="s">
        <v>8102</v>
      </c>
      <c r="M832" s="12"/>
    </row>
    <row r="833" spans="1:13" ht="22.5" customHeight="1">
      <c r="A833" s="12" t="s">
        <v>21035</v>
      </c>
      <c r="B833" s="12" t="str" cm="1">
        <f t="array" ref="B833">_xlfn.REGEXEXTRACT(J833, "eid=([^&amp;]+)", 2)</f>
        <v>2-s2.0-85087444055</v>
      </c>
      <c r="C833" s="13" t="s">
        <v>16176</v>
      </c>
      <c r="D833" s="14" t="s">
        <v>21036</v>
      </c>
      <c r="E833" s="12">
        <v>2019</v>
      </c>
      <c r="F833" s="12" t="s">
        <v>13516</v>
      </c>
      <c r="G833" s="12" t="s">
        <v>7969</v>
      </c>
      <c r="H833" s="12" t="s">
        <v>7969</v>
      </c>
      <c r="I833" s="14" t="s">
        <v>21037</v>
      </c>
      <c r="J833" s="14" t="s">
        <v>21038</v>
      </c>
      <c r="K833" s="12" t="s">
        <v>7972</v>
      </c>
      <c r="L833" s="12" t="s">
        <v>8427</v>
      </c>
      <c r="M833" s="12" t="s">
        <v>21039</v>
      </c>
    </row>
    <row r="834" spans="1:13" ht="22.5" customHeight="1">
      <c r="A834" s="12" t="s">
        <v>21041</v>
      </c>
      <c r="B834" s="12" t="str" cm="1">
        <f t="array" ref="B834">_xlfn.REGEXEXTRACT(J834, "eid=([^&amp;]+)", 2)</f>
        <v>2-s2.0-85058433326</v>
      </c>
      <c r="C834" s="13" t="s">
        <v>16176</v>
      </c>
      <c r="D834" s="14" t="s">
        <v>21042</v>
      </c>
      <c r="E834" s="12">
        <v>2018</v>
      </c>
      <c r="F834" s="12" t="s">
        <v>21043</v>
      </c>
      <c r="G834" s="12" t="s">
        <v>7969</v>
      </c>
      <c r="H834" s="12" t="s">
        <v>7969</v>
      </c>
      <c r="I834" s="14" t="s">
        <v>21044</v>
      </c>
      <c r="J834" s="14" t="s">
        <v>21045</v>
      </c>
      <c r="K834" s="12" t="s">
        <v>7972</v>
      </c>
      <c r="L834" s="12" t="s">
        <v>8102</v>
      </c>
      <c r="M834" s="12" t="s">
        <v>21046</v>
      </c>
    </row>
    <row r="835" spans="1:13" ht="22.5" customHeight="1">
      <c r="A835" s="12" t="s">
        <v>21048</v>
      </c>
      <c r="B835" s="12" t="str" cm="1">
        <f t="array" ref="B835">_xlfn.REGEXEXTRACT(J835, "eid=([^&amp;]+)", 2)</f>
        <v>2-s2.0-85059703768</v>
      </c>
      <c r="C835" s="13" t="s">
        <v>16176</v>
      </c>
      <c r="D835" s="14" t="s">
        <v>21049</v>
      </c>
      <c r="E835" s="12">
        <v>2019</v>
      </c>
      <c r="F835" s="12" t="s">
        <v>16035</v>
      </c>
      <c r="G835" s="12">
        <v>128</v>
      </c>
      <c r="H835" s="12" t="s">
        <v>7969</v>
      </c>
      <c r="I835" s="14" t="s">
        <v>21050</v>
      </c>
      <c r="J835" s="14" t="s">
        <v>21051</v>
      </c>
      <c r="K835" s="12" t="s">
        <v>7972</v>
      </c>
      <c r="L835" s="12" t="s">
        <v>16038</v>
      </c>
      <c r="M835" s="12" t="s">
        <v>21052</v>
      </c>
    </row>
    <row r="836" spans="1:13" ht="22.5" customHeight="1">
      <c r="A836" s="12" t="s">
        <v>21054</v>
      </c>
      <c r="B836" s="12" t="str" cm="1">
        <f t="array" ref="B836">_xlfn.REGEXEXTRACT(J836, "eid=([^&amp;]+)", 2)</f>
        <v>2-s2.0-85056707375</v>
      </c>
      <c r="C836" s="13" t="s">
        <v>16176</v>
      </c>
      <c r="D836" s="14" t="s">
        <v>21055</v>
      </c>
      <c r="E836" s="12">
        <v>2018</v>
      </c>
      <c r="F836" s="12" t="s">
        <v>8328</v>
      </c>
      <c r="G836" s="12" t="s">
        <v>7969</v>
      </c>
      <c r="H836" s="12" t="s">
        <v>7969</v>
      </c>
      <c r="I836" s="14" t="s">
        <v>21056</v>
      </c>
      <c r="J836" s="14" t="s">
        <v>21057</v>
      </c>
      <c r="K836" s="12" t="s">
        <v>7972</v>
      </c>
      <c r="L836" s="12" t="s">
        <v>8324</v>
      </c>
      <c r="M836" s="12" t="s">
        <v>21058</v>
      </c>
    </row>
    <row r="837" spans="1:13" ht="22.5" customHeight="1">
      <c r="A837" s="12" t="s">
        <v>21059</v>
      </c>
      <c r="B837" s="12" t="e" cm="1" vm="1">
        <f t="array" ref="B837">_xlfn.REGEXEXTRACT(J837, "eid=([^&amp;]+)", 2)</f>
        <v>#N/A</v>
      </c>
      <c r="C837" s="13" t="s">
        <v>16176</v>
      </c>
      <c r="D837" s="14" t="s">
        <v>21060</v>
      </c>
      <c r="E837" s="12"/>
      <c r="F837" s="12"/>
      <c r="G837" s="12"/>
      <c r="H837" s="12"/>
      <c r="I837" s="14"/>
      <c r="J837" s="14"/>
      <c r="K837" s="12"/>
      <c r="L837" s="12"/>
      <c r="M837" s="12"/>
    </row>
    <row r="838" spans="1:13" ht="22.5" customHeight="1">
      <c r="A838" s="12" t="s">
        <v>21062</v>
      </c>
      <c r="B838" s="12" t="str" cm="1">
        <f t="array" ref="B838">_xlfn.REGEXEXTRACT(J838, "eid=([^&amp;]+)", 2)</f>
        <v>2-s2.0-85084084093</v>
      </c>
      <c r="C838" s="13" t="s">
        <v>16176</v>
      </c>
      <c r="D838" s="14" t="s">
        <v>21063</v>
      </c>
      <c r="E838" s="12">
        <v>2019</v>
      </c>
      <c r="F838" s="12" t="s">
        <v>21064</v>
      </c>
      <c r="G838" s="12" t="s">
        <v>7969</v>
      </c>
      <c r="H838" s="12" t="s">
        <v>7969</v>
      </c>
      <c r="I838" s="14" t="s">
        <v>21065</v>
      </c>
      <c r="J838" s="14" t="s">
        <v>21066</v>
      </c>
      <c r="K838" s="12" t="s">
        <v>7972</v>
      </c>
      <c r="L838" s="12" t="s">
        <v>8102</v>
      </c>
      <c r="M838" s="12" t="s">
        <v>21067</v>
      </c>
    </row>
    <row r="839" spans="1:13" ht="22.5" customHeight="1">
      <c r="A839" s="12" t="s">
        <v>21069</v>
      </c>
      <c r="B839" s="12" t="str" cm="1">
        <f t="array" ref="B839">_xlfn.REGEXEXTRACT(J839, "eid=([^&amp;]+)", 2)</f>
        <v>2-s2.0-85045064482</v>
      </c>
      <c r="C839" s="13" t="s">
        <v>16176</v>
      </c>
      <c r="D839" s="14" t="s">
        <v>21070</v>
      </c>
      <c r="E839" s="12">
        <v>2019</v>
      </c>
      <c r="F839" s="12" t="s">
        <v>7975</v>
      </c>
      <c r="G839" s="12">
        <v>22</v>
      </c>
      <c r="H839" s="12" t="s">
        <v>7969</v>
      </c>
      <c r="I839" s="14" t="s">
        <v>21071</v>
      </c>
      <c r="J839" s="14" t="s">
        <v>21072</v>
      </c>
      <c r="K839" s="12" t="s">
        <v>7972</v>
      </c>
      <c r="L839" s="12" t="s">
        <v>13326</v>
      </c>
      <c r="M839" s="12" t="s">
        <v>21073</v>
      </c>
    </row>
    <row r="840" spans="1:13" ht="22.5" customHeight="1">
      <c r="A840" s="12" t="s">
        <v>21075</v>
      </c>
      <c r="B840" s="12" t="str" cm="1">
        <f t="array" ref="B840">_xlfn.REGEXEXTRACT(J840, "eid=([^&amp;]+)", 2)</f>
        <v>2-s2.0-85084075541</v>
      </c>
      <c r="C840" s="13" t="s">
        <v>16176</v>
      </c>
      <c r="D840" s="14" t="s">
        <v>21076</v>
      </c>
      <c r="E840" s="12">
        <v>2019</v>
      </c>
      <c r="F840" s="12" t="s">
        <v>21064</v>
      </c>
      <c r="G840" s="12" t="s">
        <v>7969</v>
      </c>
      <c r="H840" s="12" t="s">
        <v>7969</v>
      </c>
      <c r="I840" s="14" t="s">
        <v>21077</v>
      </c>
      <c r="J840" s="14" t="s">
        <v>21078</v>
      </c>
      <c r="K840" s="12" t="s">
        <v>7972</v>
      </c>
      <c r="L840" s="12" t="s">
        <v>8102</v>
      </c>
      <c r="M840" s="12" t="s">
        <v>21079</v>
      </c>
    </row>
    <row r="841" spans="1:13" ht="22.5" customHeight="1">
      <c r="A841" s="12" t="s">
        <v>21081</v>
      </c>
      <c r="B841" s="12" t="str" cm="1">
        <f t="array" ref="B841">_xlfn.REGEXEXTRACT(J841, "eid=([^&amp;]+)", 2)</f>
        <v>2-s2.0-85075193776</v>
      </c>
      <c r="C841" s="13" t="s">
        <v>16176</v>
      </c>
      <c r="D841" s="14" t="s">
        <v>21082</v>
      </c>
      <c r="E841" s="12">
        <v>2019</v>
      </c>
      <c r="F841" s="12" t="s">
        <v>8491</v>
      </c>
      <c r="G841" s="12">
        <v>7</v>
      </c>
      <c r="H841" s="12" t="s">
        <v>7969</v>
      </c>
      <c r="I841" s="14" t="s">
        <v>21083</v>
      </c>
      <c r="J841" s="14" t="s">
        <v>21084</v>
      </c>
      <c r="K841" s="12" t="s">
        <v>7972</v>
      </c>
      <c r="L841" s="12" t="s">
        <v>8102</v>
      </c>
      <c r="M841" s="12"/>
    </row>
    <row r="842" spans="1:13" ht="22.5" customHeight="1">
      <c r="A842" s="12" t="s">
        <v>21085</v>
      </c>
      <c r="B842" s="12" t="e" cm="1" vm="1">
        <f t="array" ref="B842">_xlfn.REGEXEXTRACT(J842, "eid=([^&amp;]+)", 2)</f>
        <v>#N/A</v>
      </c>
      <c r="C842" s="13" t="s">
        <v>16176</v>
      </c>
      <c r="D842" s="14" t="s">
        <v>21086</v>
      </c>
      <c r="E842" s="12"/>
      <c r="F842" s="12"/>
      <c r="G842" s="12"/>
      <c r="H842" s="12"/>
      <c r="I842" s="14"/>
      <c r="J842" s="14"/>
      <c r="K842" s="12"/>
      <c r="L842" s="12"/>
      <c r="M842" s="12"/>
    </row>
    <row r="843" spans="1:13" ht="22.5" customHeight="1">
      <c r="A843" s="12" t="s">
        <v>21088</v>
      </c>
      <c r="B843" s="12" t="str" cm="1">
        <f t="array" ref="B843">_xlfn.REGEXEXTRACT(J843, "eid=([^&amp;]+)", 2)</f>
        <v>2-s2.0-85072079289</v>
      </c>
      <c r="C843" s="13" t="s">
        <v>16176</v>
      </c>
      <c r="D843" s="14" t="s">
        <v>21089</v>
      </c>
      <c r="E843" s="12">
        <v>2019</v>
      </c>
      <c r="F843" s="12" t="s">
        <v>21090</v>
      </c>
      <c r="G843" s="12">
        <v>8</v>
      </c>
      <c r="H843" s="12">
        <v>6</v>
      </c>
      <c r="I843" s="14" t="s">
        <v>21091</v>
      </c>
      <c r="J843" s="14" t="s">
        <v>21092</v>
      </c>
      <c r="K843" s="12" t="s">
        <v>7972</v>
      </c>
      <c r="L843" s="12" t="s">
        <v>13495</v>
      </c>
      <c r="M843" s="12" t="s">
        <v>21093</v>
      </c>
    </row>
    <row r="844" spans="1:13" ht="22.5" customHeight="1">
      <c r="A844" s="12" t="s">
        <v>21095</v>
      </c>
      <c r="B844" s="12" t="str" cm="1">
        <f t="array" ref="B844">_xlfn.REGEXEXTRACT(J844, "eid=([^&amp;]+)", 2)</f>
        <v>2-s2.0-85101377528</v>
      </c>
      <c r="C844" s="13" t="s">
        <v>16176</v>
      </c>
      <c r="D844" s="14" t="s">
        <v>21096</v>
      </c>
      <c r="E844" s="12">
        <v>2020</v>
      </c>
      <c r="F844" s="12" t="s">
        <v>9732</v>
      </c>
      <c r="G844" s="12">
        <v>337</v>
      </c>
      <c r="H844" s="12" t="s">
        <v>7969</v>
      </c>
      <c r="I844" s="14" t="s">
        <v>21097</v>
      </c>
      <c r="J844" s="14" t="s">
        <v>21098</v>
      </c>
      <c r="K844" s="12" t="s">
        <v>7972</v>
      </c>
      <c r="L844" s="12" t="s">
        <v>7985</v>
      </c>
      <c r="M844" s="12" t="s">
        <v>21099</v>
      </c>
    </row>
    <row r="845" spans="1:13" ht="22.5" customHeight="1">
      <c r="A845" s="12" t="s">
        <v>21101</v>
      </c>
      <c r="B845" s="12" t="str" cm="1">
        <f t="array" ref="B845">_xlfn.REGEXEXTRACT(J845, "eid=([^&amp;]+)", 2)</f>
        <v>2-s2.0-85068592837</v>
      </c>
      <c r="C845" s="13" t="s">
        <v>16176</v>
      </c>
      <c r="D845" s="14" t="s">
        <v>21102</v>
      </c>
      <c r="E845" s="12">
        <v>2020</v>
      </c>
      <c r="F845" s="12" t="s">
        <v>12276</v>
      </c>
      <c r="G845" s="12">
        <v>1010</v>
      </c>
      <c r="H845" s="12" t="s">
        <v>7969</v>
      </c>
      <c r="I845" s="14" t="s">
        <v>21103</v>
      </c>
      <c r="J845" s="14" t="s">
        <v>21104</v>
      </c>
      <c r="K845" s="12" t="s">
        <v>7972</v>
      </c>
      <c r="L845" s="12" t="s">
        <v>13352</v>
      </c>
      <c r="M845" s="12" t="s">
        <v>21105</v>
      </c>
    </row>
    <row r="846" spans="1:13" ht="22.5" customHeight="1">
      <c r="A846" s="12" t="s">
        <v>21107</v>
      </c>
      <c r="B846" s="12" t="str" cm="1">
        <f t="array" ref="B846">_xlfn.REGEXEXTRACT(J846, "eid=([^&amp;]+)", 2)</f>
        <v>2-s2.0-85082520842</v>
      </c>
      <c r="C846" s="13" t="s">
        <v>16176</v>
      </c>
      <c r="D846" s="14" t="s">
        <v>21108</v>
      </c>
      <c r="E846" s="12">
        <v>2020</v>
      </c>
      <c r="F846" s="12" t="s">
        <v>21109</v>
      </c>
      <c r="G846" s="12">
        <v>28</v>
      </c>
      <c r="H846" s="12">
        <v>4</v>
      </c>
      <c r="I846" s="14" t="s">
        <v>21110</v>
      </c>
      <c r="J846" s="14" t="s">
        <v>21111</v>
      </c>
      <c r="K846" s="12" t="s">
        <v>7972</v>
      </c>
      <c r="L846" s="12" t="s">
        <v>8102</v>
      </c>
      <c r="M846" s="12"/>
    </row>
    <row r="847" spans="1:13" ht="22.5" customHeight="1">
      <c r="A847" s="12" t="s">
        <v>21113</v>
      </c>
      <c r="B847" s="12" t="str" cm="1">
        <f t="array" ref="B847">_xlfn.REGEXEXTRACT(J847, "eid=([^&amp;]+)", 2)</f>
        <v>2-s2.0-85095701257</v>
      </c>
      <c r="C847" s="13" t="s">
        <v>16176</v>
      </c>
      <c r="D847" s="14" t="s">
        <v>21114</v>
      </c>
      <c r="E847" s="12">
        <v>2020</v>
      </c>
      <c r="F847" s="12" t="s">
        <v>8328</v>
      </c>
      <c r="G847" s="12" t="s">
        <v>7969</v>
      </c>
      <c r="H847" s="12" t="s">
        <v>7969</v>
      </c>
      <c r="I847" s="14" t="s">
        <v>21115</v>
      </c>
      <c r="J847" s="14" t="s">
        <v>21116</v>
      </c>
      <c r="K847" s="12" t="s">
        <v>7972</v>
      </c>
      <c r="L847" s="12" t="s">
        <v>8324</v>
      </c>
      <c r="M847" s="12" t="s">
        <v>21117</v>
      </c>
    </row>
    <row r="848" spans="1:13" ht="22.5" customHeight="1">
      <c r="A848" s="12" t="s">
        <v>21119</v>
      </c>
      <c r="B848" s="12" t="str" cm="1">
        <f t="array" ref="B848">_xlfn.REGEXEXTRACT(J848, "eid=([^&amp;]+)", 2)</f>
        <v>2-s2.0-85085561816</v>
      </c>
      <c r="C848" s="13" t="s">
        <v>16176</v>
      </c>
      <c r="D848" s="14" t="s">
        <v>21120</v>
      </c>
      <c r="E848" s="12">
        <v>2020</v>
      </c>
      <c r="F848" s="12" t="s">
        <v>12160</v>
      </c>
      <c r="G848" s="12">
        <v>2020</v>
      </c>
      <c r="H848" s="12" t="s">
        <v>7969</v>
      </c>
      <c r="I848" s="14" t="s">
        <v>21121</v>
      </c>
      <c r="J848" s="14" t="s">
        <v>21122</v>
      </c>
      <c r="K848" s="12" t="s">
        <v>7972</v>
      </c>
      <c r="L848" s="12" t="s">
        <v>11624</v>
      </c>
      <c r="M848" s="12"/>
    </row>
    <row r="849" spans="1:13" ht="22.5" customHeight="1">
      <c r="A849" s="12" t="s">
        <v>21124</v>
      </c>
      <c r="B849" s="12" t="str" cm="1">
        <f t="array" ref="B849">_xlfn.REGEXEXTRACT(J849, "eid=([^&amp;]+)", 2)</f>
        <v>2-s2.0-85066825287</v>
      </c>
      <c r="C849" s="13" t="s">
        <v>16176</v>
      </c>
      <c r="D849" s="14" t="s">
        <v>21125</v>
      </c>
      <c r="E849" s="12">
        <v>2019</v>
      </c>
      <c r="F849" s="12" t="s">
        <v>8491</v>
      </c>
      <c r="G849" s="12">
        <v>7</v>
      </c>
      <c r="H849" s="12" t="s">
        <v>7969</v>
      </c>
      <c r="I849" s="14" t="s">
        <v>21126</v>
      </c>
      <c r="J849" s="14" t="s">
        <v>21127</v>
      </c>
      <c r="K849" s="12" t="s">
        <v>7972</v>
      </c>
      <c r="L849" s="12" t="s">
        <v>8102</v>
      </c>
      <c r="M849" s="12"/>
    </row>
    <row r="850" spans="1:13" ht="22.5" customHeight="1">
      <c r="A850" s="12" t="s">
        <v>21129</v>
      </c>
      <c r="B850" s="12" t="str" cm="1">
        <f t="array" ref="B850">_xlfn.REGEXEXTRACT(J850, "eid=([^&amp;]+)", 2)</f>
        <v>2-s2.0-85090033301</v>
      </c>
      <c r="C850" s="13" t="s">
        <v>16176</v>
      </c>
      <c r="D850" s="14" t="s">
        <v>21130</v>
      </c>
      <c r="E850" s="12">
        <v>2020</v>
      </c>
      <c r="F850" s="12" t="s">
        <v>8055</v>
      </c>
      <c r="G850" s="12">
        <v>1210</v>
      </c>
      <c r="H850" s="12" t="s">
        <v>7969</v>
      </c>
      <c r="I850" s="14" t="s">
        <v>21131</v>
      </c>
      <c r="J850" s="14" t="s">
        <v>21132</v>
      </c>
      <c r="K850" s="12" t="s">
        <v>7972</v>
      </c>
      <c r="L850" s="12" t="s">
        <v>7978</v>
      </c>
      <c r="M850" s="12" t="s">
        <v>21133</v>
      </c>
    </row>
    <row r="851" spans="1:13" ht="22.5" customHeight="1">
      <c r="A851" s="12" t="s">
        <v>21135</v>
      </c>
      <c r="B851" s="12" t="str" cm="1">
        <f t="array" ref="B851">_xlfn.REGEXEXTRACT(J851, "eid=([^&amp;]+)", 2)</f>
        <v>2-s2.0-85073700263</v>
      </c>
      <c r="C851" s="13" t="s">
        <v>16176</v>
      </c>
      <c r="D851" s="14" t="s">
        <v>21136</v>
      </c>
      <c r="E851" s="12">
        <v>2019</v>
      </c>
      <c r="F851" s="12" t="s">
        <v>16035</v>
      </c>
      <c r="G851" s="12">
        <v>145</v>
      </c>
      <c r="H851" s="12" t="s">
        <v>7969</v>
      </c>
      <c r="I851" s="14" t="s">
        <v>21137</v>
      </c>
      <c r="J851" s="14" t="s">
        <v>21138</v>
      </c>
      <c r="K851" s="12" t="s">
        <v>7972</v>
      </c>
      <c r="L851" s="12" t="s">
        <v>16038</v>
      </c>
      <c r="M851" s="12" t="s">
        <v>21139</v>
      </c>
    </row>
    <row r="852" spans="1:13" ht="22.5" customHeight="1">
      <c r="A852" s="12" t="s">
        <v>21141</v>
      </c>
      <c r="B852" s="12" t="str" cm="1">
        <f t="array" ref="B852">_xlfn.REGEXEXTRACT(J852, "eid=([^&amp;]+)", 2)</f>
        <v>2-s2.0-85087877527</v>
      </c>
      <c r="C852" s="13" t="s">
        <v>16176</v>
      </c>
      <c r="D852" s="14" t="s">
        <v>21142</v>
      </c>
      <c r="E852" s="12">
        <v>2020</v>
      </c>
      <c r="F852" s="12" t="s">
        <v>21143</v>
      </c>
      <c r="G852" s="12" t="s">
        <v>7969</v>
      </c>
      <c r="H852" s="12" t="s">
        <v>7969</v>
      </c>
      <c r="I852" s="14" t="s">
        <v>21144</v>
      </c>
      <c r="J852" s="14" t="s">
        <v>21145</v>
      </c>
      <c r="K852" s="12" t="s">
        <v>7972</v>
      </c>
      <c r="L852" s="12" t="s">
        <v>8190</v>
      </c>
      <c r="M852" s="12" t="s">
        <v>21146</v>
      </c>
    </row>
    <row r="853" spans="1:13" ht="22.5" customHeight="1">
      <c r="A853" s="12" t="s">
        <v>21148</v>
      </c>
      <c r="B853" s="12" t="str" cm="1">
        <f t="array" ref="B853">_xlfn.REGEXEXTRACT(J853, "eid=([^&amp;]+)", 2)</f>
        <v>2-s2.0-85079653204</v>
      </c>
      <c r="C853" s="13" t="s">
        <v>16176</v>
      </c>
      <c r="D853" s="14" t="s">
        <v>21149</v>
      </c>
      <c r="E853" s="12">
        <v>2020</v>
      </c>
      <c r="F853" s="12" t="s">
        <v>11083</v>
      </c>
      <c r="G853" s="12">
        <v>98</v>
      </c>
      <c r="H853" s="12">
        <v>1</v>
      </c>
      <c r="I853" s="14" t="s">
        <v>21150</v>
      </c>
      <c r="J853" s="14" t="s">
        <v>21151</v>
      </c>
      <c r="K853" s="12" t="s">
        <v>7972</v>
      </c>
      <c r="L853" s="12" t="s">
        <v>11086</v>
      </c>
      <c r="M853" s="12" t="s">
        <v>7969</v>
      </c>
    </row>
    <row r="854" spans="1:13" ht="22.5" customHeight="1">
      <c r="A854" s="12" t="s">
        <v>21153</v>
      </c>
      <c r="B854" s="12" t="str" cm="1">
        <f t="array" ref="B854">_xlfn.REGEXEXTRACT(J854, "eid=([^&amp;]+)", 2)</f>
        <v>2-s2.0-85077626292</v>
      </c>
      <c r="C854" s="13" t="s">
        <v>16176</v>
      </c>
      <c r="D854" s="14" t="s">
        <v>21154</v>
      </c>
      <c r="E854" s="12">
        <v>2019</v>
      </c>
      <c r="F854" s="12" t="s">
        <v>21155</v>
      </c>
      <c r="G854" s="12">
        <v>16</v>
      </c>
      <c r="H854" s="12">
        <v>11</v>
      </c>
      <c r="I854" s="14" t="s">
        <v>21156</v>
      </c>
      <c r="J854" s="14" t="s">
        <v>21157</v>
      </c>
      <c r="K854" s="12" t="s">
        <v>7972</v>
      </c>
      <c r="L854" s="12" t="s">
        <v>21158</v>
      </c>
      <c r="M854" s="12" t="s">
        <v>21159</v>
      </c>
    </row>
    <row r="855" spans="1:13" ht="22.5" customHeight="1">
      <c r="A855" s="12" t="s">
        <v>21161</v>
      </c>
      <c r="B855" s="12" t="str" cm="1">
        <f t="array" ref="B855">_xlfn.REGEXEXTRACT(J855, "eid=([^&amp;]+)", 2)</f>
        <v>2-s2.0-85073218152</v>
      </c>
      <c r="C855" s="13" t="s">
        <v>16176</v>
      </c>
      <c r="D855" s="14" t="s">
        <v>21162</v>
      </c>
      <c r="E855" s="12">
        <v>2019</v>
      </c>
      <c r="F855" s="12" t="s">
        <v>21163</v>
      </c>
      <c r="G855" s="12" t="s">
        <v>7969</v>
      </c>
      <c r="H855" s="12" t="s">
        <v>7969</v>
      </c>
      <c r="I855" s="14" t="s">
        <v>12919</v>
      </c>
      <c r="J855" s="14" t="s">
        <v>21164</v>
      </c>
      <c r="K855" s="12" t="s">
        <v>7972</v>
      </c>
      <c r="L855" s="12" t="s">
        <v>8102</v>
      </c>
      <c r="M855" s="12" t="s">
        <v>21165</v>
      </c>
    </row>
    <row r="856" spans="1:13" ht="22.5" customHeight="1">
      <c r="A856" s="12" t="s">
        <v>21167</v>
      </c>
      <c r="B856" s="12" t="str" cm="1">
        <f t="array" ref="B856">_xlfn.REGEXEXTRACT(J856, "eid=([^&amp;]+)", 2)</f>
        <v>2-s2.0-85116219520</v>
      </c>
      <c r="C856" s="13" t="s">
        <v>16176</v>
      </c>
      <c r="D856" s="14" t="s">
        <v>21168</v>
      </c>
      <c r="E856" s="12">
        <v>2019</v>
      </c>
      <c r="F856" s="12" t="s">
        <v>8226</v>
      </c>
      <c r="G856" s="12">
        <v>5</v>
      </c>
      <c r="H856" s="12" t="s">
        <v>7969</v>
      </c>
      <c r="I856" s="14" t="s">
        <v>21169</v>
      </c>
      <c r="J856" s="14" t="s">
        <v>21170</v>
      </c>
      <c r="K856" s="12" t="s">
        <v>7972</v>
      </c>
      <c r="L856" s="12" t="s">
        <v>7993</v>
      </c>
      <c r="M856" s="12" t="s">
        <v>21171</v>
      </c>
    </row>
    <row r="857" spans="1:13" ht="22.5" customHeight="1">
      <c r="A857" s="12" t="s">
        <v>21173</v>
      </c>
      <c r="B857" s="12" t="str" cm="1">
        <f t="array" ref="B857">_xlfn.REGEXEXTRACT(J857, "eid=([^&amp;]+)", 2)</f>
        <v>2-s2.0-85078825072</v>
      </c>
      <c r="C857" s="13" t="s">
        <v>16176</v>
      </c>
      <c r="D857" s="14" t="s">
        <v>21174</v>
      </c>
      <c r="E857" s="12">
        <v>2019</v>
      </c>
      <c r="F857" s="12" t="s">
        <v>21175</v>
      </c>
      <c r="G857" s="12" t="s">
        <v>7969</v>
      </c>
      <c r="H857" s="12" t="s">
        <v>7969</v>
      </c>
      <c r="I857" s="14" t="s">
        <v>21176</v>
      </c>
      <c r="J857" s="14" t="s">
        <v>21177</v>
      </c>
      <c r="K857" s="12" t="s">
        <v>7972</v>
      </c>
      <c r="L857" s="12" t="s">
        <v>8102</v>
      </c>
      <c r="M857" s="12" t="s">
        <v>21178</v>
      </c>
    </row>
    <row r="858" spans="1:13" ht="22.5" customHeight="1">
      <c r="A858" s="12" t="s">
        <v>21180</v>
      </c>
      <c r="B858" s="12" t="str" cm="1">
        <f t="array" ref="B858">_xlfn.REGEXEXTRACT(J858, "eid=([^&amp;]+)", 2)</f>
        <v>2-s2.0-85084331973</v>
      </c>
      <c r="C858" s="13" t="s">
        <v>16176</v>
      </c>
      <c r="D858" s="14" t="s">
        <v>21181</v>
      </c>
      <c r="E858" s="12">
        <v>2020</v>
      </c>
      <c r="F858" s="12" t="s">
        <v>8392</v>
      </c>
      <c r="G858" s="12">
        <v>7</v>
      </c>
      <c r="H858" s="12">
        <v>6</v>
      </c>
      <c r="I858" s="14" t="s">
        <v>21182</v>
      </c>
      <c r="J858" s="14" t="s">
        <v>21183</v>
      </c>
      <c r="K858" s="12" t="s">
        <v>7972</v>
      </c>
      <c r="L858" s="12" t="s">
        <v>8102</v>
      </c>
      <c r="M858" s="12" t="s">
        <v>21184</v>
      </c>
    </row>
    <row r="859" spans="1:13" ht="22.5" customHeight="1">
      <c r="A859" s="12" t="s">
        <v>21186</v>
      </c>
      <c r="B859" s="12" t="str" cm="1">
        <f t="array" ref="B859">_xlfn.REGEXEXTRACT(J859, "eid=([^&amp;]+)", 2)</f>
        <v>2-s2.0-85062554066</v>
      </c>
      <c r="C859" s="13" t="s">
        <v>16176</v>
      </c>
      <c r="D859" s="14" t="s">
        <v>21187</v>
      </c>
      <c r="E859" s="12">
        <v>2019</v>
      </c>
      <c r="F859" s="12" t="s">
        <v>12218</v>
      </c>
      <c r="G859" s="12">
        <v>97</v>
      </c>
      <c r="H859" s="12" t="s">
        <v>7969</v>
      </c>
      <c r="I859" s="14" t="s">
        <v>21188</v>
      </c>
      <c r="J859" s="14" t="s">
        <v>21189</v>
      </c>
      <c r="K859" s="12" t="s">
        <v>7972</v>
      </c>
      <c r="L859" s="12" t="s">
        <v>7993</v>
      </c>
      <c r="M859" s="12" t="s">
        <v>21190</v>
      </c>
    </row>
    <row r="860" spans="1:13" ht="22.5" customHeight="1">
      <c r="A860" s="12" t="s">
        <v>21192</v>
      </c>
      <c r="B860" s="12" t="str" cm="1">
        <f t="array" ref="B860">_xlfn.REGEXEXTRACT(J860, "eid=([^&amp;]+)", 2)</f>
        <v>2-s2.0-85058791136</v>
      </c>
      <c r="C860" s="13" t="s">
        <v>16176</v>
      </c>
      <c r="D860" s="14" t="s">
        <v>21193</v>
      </c>
      <c r="E860" s="12">
        <v>2019</v>
      </c>
      <c r="F860" s="12" t="s">
        <v>21194</v>
      </c>
      <c r="G860" s="12">
        <v>299</v>
      </c>
      <c r="H860" s="12" t="s">
        <v>7969</v>
      </c>
      <c r="I860" s="14" t="s">
        <v>21195</v>
      </c>
      <c r="J860" s="14" t="s">
        <v>21196</v>
      </c>
      <c r="K860" s="12" t="s">
        <v>7972</v>
      </c>
      <c r="L860" s="12" t="s">
        <v>10117</v>
      </c>
      <c r="M860" s="12" t="s">
        <v>21197</v>
      </c>
    </row>
    <row r="861" spans="1:13" ht="22.5" customHeight="1">
      <c r="A861" s="12" t="s">
        <v>21199</v>
      </c>
      <c r="B861" s="12" t="str" cm="1">
        <f t="array" ref="B861">_xlfn.REGEXEXTRACT(J861, "eid=([^&amp;]+)", 2)</f>
        <v>2-s2.0-85076090175</v>
      </c>
      <c r="C861" s="13" t="s">
        <v>16176</v>
      </c>
      <c r="D861" s="14" t="s">
        <v>21200</v>
      </c>
      <c r="E861" s="12">
        <v>2019</v>
      </c>
      <c r="F861" s="12" t="s">
        <v>9537</v>
      </c>
      <c r="G861" s="12" t="s">
        <v>7969</v>
      </c>
      <c r="H861" s="12" t="s">
        <v>7969</v>
      </c>
      <c r="I861" s="14" t="s">
        <v>21201</v>
      </c>
      <c r="J861" s="14" t="s">
        <v>21202</v>
      </c>
      <c r="K861" s="12" t="s">
        <v>7972</v>
      </c>
      <c r="L861" s="12" t="s">
        <v>8324</v>
      </c>
      <c r="M861" s="12" t="s">
        <v>21203</v>
      </c>
    </row>
    <row r="862" spans="1:13" ht="22.5" customHeight="1">
      <c r="A862" s="12" t="s">
        <v>21205</v>
      </c>
      <c r="B862" s="12" t="str" cm="1">
        <f t="array" ref="B862">_xlfn.REGEXEXTRACT(J862, "eid=([^&amp;]+)", 2)</f>
        <v>2-s2.0-85057721945</v>
      </c>
      <c r="C862" s="13" t="s">
        <v>16176</v>
      </c>
      <c r="D862" s="14" t="s">
        <v>21206</v>
      </c>
      <c r="E862" s="12">
        <v>2018</v>
      </c>
      <c r="F862" s="12" t="s">
        <v>21207</v>
      </c>
      <c r="G862" s="12" t="s">
        <v>7969</v>
      </c>
      <c r="H862" s="12" t="s">
        <v>7969</v>
      </c>
      <c r="I862" s="14" t="s">
        <v>21208</v>
      </c>
      <c r="J862" s="14" t="s">
        <v>21209</v>
      </c>
      <c r="K862" s="12" t="s">
        <v>7972</v>
      </c>
      <c r="L862" s="12" t="s">
        <v>8102</v>
      </c>
      <c r="M862" s="12" t="s">
        <v>21210</v>
      </c>
    </row>
    <row r="863" spans="1:13" ht="22.5" customHeight="1">
      <c r="A863" s="12" t="s">
        <v>21212</v>
      </c>
      <c r="B863" s="12" t="str" cm="1">
        <f t="array" ref="B863">_xlfn.REGEXEXTRACT(J863, "eid=([^&amp;]+)", 2)</f>
        <v>2-s2.0-85063859697</v>
      </c>
      <c r="C863" s="13" t="s">
        <v>16176</v>
      </c>
      <c r="D863" s="14" t="s">
        <v>21213</v>
      </c>
      <c r="E863" s="12">
        <v>2018</v>
      </c>
      <c r="F863" s="12" t="s">
        <v>21214</v>
      </c>
      <c r="G863" s="12">
        <v>10</v>
      </c>
      <c r="H863" s="12">
        <v>4</v>
      </c>
      <c r="I863" s="14" t="s">
        <v>21215</v>
      </c>
      <c r="J863" s="14" t="s">
        <v>21216</v>
      </c>
      <c r="K863" s="12" t="s">
        <v>7972</v>
      </c>
      <c r="L863" s="12" t="s">
        <v>8161</v>
      </c>
      <c r="M863" s="12" t="s">
        <v>21217</v>
      </c>
    </row>
    <row r="864" spans="1:13" ht="22.5" customHeight="1">
      <c r="A864" s="12" t="s">
        <v>21219</v>
      </c>
      <c r="B864" s="12" t="str" cm="1">
        <f t="array" ref="B864">_xlfn.REGEXEXTRACT(J864, "eid=([^&amp;]+)", 2)</f>
        <v>2-s2.0-85071863153</v>
      </c>
      <c r="C864" s="13" t="s">
        <v>16176</v>
      </c>
      <c r="D864" s="14" t="s">
        <v>21220</v>
      </c>
      <c r="E864" s="12">
        <v>2019</v>
      </c>
      <c r="F864" s="12" t="s">
        <v>11083</v>
      </c>
      <c r="G864" s="12">
        <v>97</v>
      </c>
      <c r="H864" s="12">
        <v>15</v>
      </c>
      <c r="I864" s="14" t="s">
        <v>21150</v>
      </c>
      <c r="J864" s="14" t="s">
        <v>21221</v>
      </c>
      <c r="K864" s="12" t="s">
        <v>7972</v>
      </c>
      <c r="L864" s="12" t="s">
        <v>11086</v>
      </c>
      <c r="M864" s="12" t="s">
        <v>7969</v>
      </c>
    </row>
    <row r="865" spans="1:13" ht="22.5" customHeight="1">
      <c r="A865" s="12" t="s">
        <v>21223</v>
      </c>
      <c r="B865" s="12" t="str" cm="1">
        <f t="array" ref="B865">_xlfn.REGEXEXTRACT(J865, "eid=([^&amp;]+)", 2)</f>
        <v>2-s2.0-85063449921</v>
      </c>
      <c r="C865" s="13" t="s">
        <v>16176</v>
      </c>
      <c r="D865" s="14" t="s">
        <v>21224</v>
      </c>
      <c r="E865" s="12">
        <v>2019</v>
      </c>
      <c r="F865" s="12" t="s">
        <v>8177</v>
      </c>
      <c r="G865" s="12">
        <v>46</v>
      </c>
      <c r="H865" s="12" t="s">
        <v>7969</v>
      </c>
      <c r="I865" s="14" t="s">
        <v>21225</v>
      </c>
      <c r="J865" s="14" t="s">
        <v>21226</v>
      </c>
      <c r="K865" s="12" t="s">
        <v>7972</v>
      </c>
      <c r="L865" s="12" t="s">
        <v>7978</v>
      </c>
      <c r="M865" s="12" t="s">
        <v>21227</v>
      </c>
    </row>
    <row r="866" spans="1:13" ht="22.5" customHeight="1">
      <c r="A866" s="12" t="s">
        <v>21229</v>
      </c>
      <c r="B866" s="12" t="str" cm="1">
        <f t="array" ref="B866">_xlfn.REGEXEXTRACT(J866, "eid=([^&amp;]+)", 2)</f>
        <v>2-s2.0-85086564085</v>
      </c>
      <c r="C866" s="13" t="s">
        <v>16176</v>
      </c>
      <c r="D866" s="14" t="s">
        <v>21230</v>
      </c>
      <c r="E866" s="12">
        <v>2020</v>
      </c>
      <c r="F866" s="12" t="s">
        <v>17756</v>
      </c>
      <c r="G866" s="12">
        <v>17</v>
      </c>
      <c r="H866" s="12">
        <v>2</v>
      </c>
      <c r="I866" s="14" t="s">
        <v>21201</v>
      </c>
      <c r="J866" s="14" t="s">
        <v>21231</v>
      </c>
      <c r="K866" s="12" t="s">
        <v>7972</v>
      </c>
      <c r="L866" s="12" t="s">
        <v>8102</v>
      </c>
      <c r="M866" s="12" t="s">
        <v>21232</v>
      </c>
    </row>
    <row r="867" spans="1:13" ht="22.5" customHeight="1">
      <c r="A867" s="12" t="s">
        <v>21234</v>
      </c>
      <c r="B867" s="12" t="str" cm="1">
        <f t="array" ref="B867">_xlfn.REGEXEXTRACT(J867, "eid=([^&amp;]+)", 2)</f>
        <v>2-s2.0-85079038238</v>
      </c>
      <c r="C867" s="13" t="s">
        <v>16176</v>
      </c>
      <c r="D867" s="14" t="s">
        <v>21235</v>
      </c>
      <c r="E867" s="12">
        <v>2020</v>
      </c>
      <c r="F867" s="12" t="s">
        <v>21236</v>
      </c>
      <c r="G867" s="12">
        <v>8</v>
      </c>
      <c r="H867" s="12">
        <v>1</v>
      </c>
      <c r="I867" s="14" t="s">
        <v>21237</v>
      </c>
      <c r="J867" s="14" t="s">
        <v>21238</v>
      </c>
      <c r="K867" s="12" t="s">
        <v>7972</v>
      </c>
      <c r="L867" s="12" t="s">
        <v>20963</v>
      </c>
      <c r="M867" s="12"/>
    </row>
    <row r="868" spans="1:13" ht="22.5" customHeight="1">
      <c r="A868" s="12" t="s">
        <v>21240</v>
      </c>
      <c r="B868" s="12" t="str" cm="1">
        <f t="array" ref="B868">_xlfn.REGEXEXTRACT(J868, "eid=([^&amp;]+)", 2)</f>
        <v>2-s2.0-85053119059</v>
      </c>
      <c r="C868" s="13" t="s">
        <v>16176</v>
      </c>
      <c r="D868" s="14" t="s">
        <v>21241</v>
      </c>
      <c r="E868" s="12">
        <v>2019</v>
      </c>
      <c r="F868" s="12" t="s">
        <v>8392</v>
      </c>
      <c r="G868" s="12">
        <v>6</v>
      </c>
      <c r="H868" s="12">
        <v>2</v>
      </c>
      <c r="I868" s="14" t="s">
        <v>21242</v>
      </c>
      <c r="J868" s="14" t="s">
        <v>21243</v>
      </c>
      <c r="K868" s="12" t="s">
        <v>7972</v>
      </c>
      <c r="L868" s="12" t="s">
        <v>8102</v>
      </c>
      <c r="M868" s="12" t="s">
        <v>21244</v>
      </c>
    </row>
    <row r="869" spans="1:13" ht="22.5" customHeight="1">
      <c r="A869" s="12" t="s">
        <v>21246</v>
      </c>
      <c r="B869" s="12" t="str" cm="1">
        <f t="array" ref="B869">_xlfn.REGEXEXTRACT(J869, "eid=([^&amp;]+)", 2)</f>
        <v>2-s2.0-85050665394</v>
      </c>
      <c r="C869" s="13" t="s">
        <v>16176</v>
      </c>
      <c r="D869" s="14" t="s">
        <v>21247</v>
      </c>
      <c r="E869" s="12">
        <v>2019</v>
      </c>
      <c r="F869" s="12" t="s">
        <v>12218</v>
      </c>
      <c r="G869" s="12">
        <v>90</v>
      </c>
      <c r="H869" s="12" t="s">
        <v>7969</v>
      </c>
      <c r="I869" s="14" t="s">
        <v>21248</v>
      </c>
      <c r="J869" s="14" t="s">
        <v>21249</v>
      </c>
      <c r="K869" s="12" t="s">
        <v>7972</v>
      </c>
      <c r="L869" s="12" t="s">
        <v>7993</v>
      </c>
      <c r="M869" s="12"/>
    </row>
    <row r="870" spans="1:13" ht="22.5" customHeight="1">
      <c r="A870" s="12" t="s">
        <v>21251</v>
      </c>
      <c r="B870" s="12" t="str" cm="1">
        <f t="array" ref="B870">_xlfn.REGEXEXTRACT(J870, "eid=([^&amp;]+)", 2)</f>
        <v>2-s2.0-85053313561</v>
      </c>
      <c r="C870" s="13" t="s">
        <v>16176</v>
      </c>
      <c r="D870" s="14" t="s">
        <v>21252</v>
      </c>
      <c r="E870" s="12">
        <v>2018</v>
      </c>
      <c r="F870" s="12" t="s">
        <v>21253</v>
      </c>
      <c r="G870" s="12">
        <v>9</v>
      </c>
      <c r="H870" s="12">
        <v>1</v>
      </c>
      <c r="I870" s="14" t="s">
        <v>21254</v>
      </c>
      <c r="J870" s="14" t="s">
        <v>21255</v>
      </c>
      <c r="K870" s="12" t="s">
        <v>7972</v>
      </c>
      <c r="L870" s="12" t="s">
        <v>13791</v>
      </c>
      <c r="M870" s="12"/>
    </row>
    <row r="871" spans="1:13" ht="22.5" customHeight="1">
      <c r="A871" s="12" t="s">
        <v>21257</v>
      </c>
      <c r="B871" s="12" t="str" cm="1">
        <f t="array" ref="B871">_xlfn.REGEXEXTRACT(J871, "eid=([^&amp;]+)", 2)</f>
        <v>2-s2.0-85169108452</v>
      </c>
      <c r="C871" s="13" t="s">
        <v>16176</v>
      </c>
      <c r="D871" s="14" t="s">
        <v>21258</v>
      </c>
      <c r="E871" s="12">
        <v>2020</v>
      </c>
      <c r="F871" s="12" t="s">
        <v>21259</v>
      </c>
      <c r="G871" s="12">
        <v>51</v>
      </c>
      <c r="H871" s="12">
        <v>4</v>
      </c>
      <c r="I871" s="14" t="s">
        <v>21260</v>
      </c>
      <c r="J871" s="14" t="s">
        <v>21261</v>
      </c>
      <c r="K871" s="12" t="s">
        <v>14279</v>
      </c>
      <c r="L871" s="12" t="s">
        <v>21262</v>
      </c>
      <c r="M871" s="12" t="s">
        <v>21263</v>
      </c>
    </row>
    <row r="872" spans="1:13" ht="22.5" customHeight="1">
      <c r="A872" s="12" t="s">
        <v>21265</v>
      </c>
      <c r="B872" s="12" t="str" cm="1">
        <f t="array" ref="B872">_xlfn.REGEXEXTRACT(J872, "eid=([^&amp;]+)", 2)</f>
        <v>2-s2.0-85059736861</v>
      </c>
      <c r="C872" s="13" t="s">
        <v>16176</v>
      </c>
      <c r="D872" s="14" t="s">
        <v>21266</v>
      </c>
      <c r="E872" s="12">
        <v>2018</v>
      </c>
      <c r="F872" s="12" t="s">
        <v>21267</v>
      </c>
      <c r="G872" s="12" t="s">
        <v>7969</v>
      </c>
      <c r="H872" s="12" t="s">
        <v>7969</v>
      </c>
      <c r="I872" s="14" t="s">
        <v>21268</v>
      </c>
      <c r="J872" s="14" t="s">
        <v>21269</v>
      </c>
      <c r="K872" s="12" t="s">
        <v>7972</v>
      </c>
      <c r="L872" s="12" t="s">
        <v>8102</v>
      </c>
      <c r="M872" s="12" t="s">
        <v>21270</v>
      </c>
    </row>
    <row r="873" spans="1:13" ht="22.5" customHeight="1">
      <c r="A873" s="12" t="s">
        <v>21272</v>
      </c>
      <c r="B873" s="12" t="str" cm="1">
        <f t="array" ref="B873">_xlfn.REGEXEXTRACT(J873, "eid=([^&amp;]+)", 2)</f>
        <v>2-s2.0-85056851231</v>
      </c>
      <c r="C873" s="13" t="s">
        <v>16176</v>
      </c>
      <c r="D873" s="14" t="s">
        <v>21273</v>
      </c>
      <c r="E873" s="12">
        <v>2018</v>
      </c>
      <c r="F873" s="12" t="s">
        <v>9537</v>
      </c>
      <c r="G873" s="12" t="s">
        <v>7969</v>
      </c>
      <c r="H873" s="12" t="s">
        <v>7969</v>
      </c>
      <c r="I873" s="14" t="s">
        <v>21274</v>
      </c>
      <c r="J873" s="14" t="s">
        <v>21275</v>
      </c>
      <c r="K873" s="12" t="s">
        <v>7972</v>
      </c>
      <c r="L873" s="12" t="s">
        <v>8324</v>
      </c>
      <c r="M873" s="12" t="s">
        <v>21276</v>
      </c>
    </row>
    <row r="874" spans="1:13" ht="22.5" customHeight="1">
      <c r="A874" s="12" t="s">
        <v>21278</v>
      </c>
      <c r="B874" s="12" t="str" cm="1">
        <f t="array" ref="B874">_xlfn.REGEXEXTRACT(J874, "eid=([^&amp;]+)", 2)</f>
        <v>2-s2.0-85056902070</v>
      </c>
      <c r="C874" s="13" t="s">
        <v>16176</v>
      </c>
      <c r="D874" s="14" t="s">
        <v>21279</v>
      </c>
      <c r="E874" s="12">
        <v>2018</v>
      </c>
      <c r="F874" s="12" t="s">
        <v>21280</v>
      </c>
      <c r="G874" s="12" t="s">
        <v>7969</v>
      </c>
      <c r="H874" s="12" t="s">
        <v>7969</v>
      </c>
      <c r="I874" s="14" t="s">
        <v>21281</v>
      </c>
      <c r="J874" s="14" t="s">
        <v>21282</v>
      </c>
      <c r="K874" s="12" t="s">
        <v>7972</v>
      </c>
      <c r="L874" s="12" t="s">
        <v>8102</v>
      </c>
      <c r="M874" s="12" t="s">
        <v>21283</v>
      </c>
    </row>
    <row r="875" spans="1:13" ht="22.5" customHeight="1">
      <c r="A875" s="12" t="s">
        <v>21285</v>
      </c>
      <c r="B875" s="12" t="str" cm="1">
        <f t="array" ref="B875">_xlfn.REGEXEXTRACT(J875, "eid=([^&amp;]+)", 2)</f>
        <v>2-s2.0-85071684879</v>
      </c>
      <c r="C875" s="13" t="s">
        <v>16176</v>
      </c>
      <c r="D875" s="14" t="s">
        <v>21286</v>
      </c>
      <c r="E875" s="12">
        <v>2019</v>
      </c>
      <c r="F875" s="12" t="s">
        <v>20865</v>
      </c>
      <c r="G875" s="12" t="s">
        <v>7969</v>
      </c>
      <c r="H875" s="12" t="s">
        <v>7969</v>
      </c>
      <c r="I875" s="14" t="s">
        <v>21287</v>
      </c>
      <c r="J875" s="14" t="s">
        <v>21288</v>
      </c>
      <c r="K875" s="12" t="s">
        <v>7972</v>
      </c>
      <c r="L875" s="12" t="s">
        <v>8102</v>
      </c>
      <c r="M875" s="12" t="s">
        <v>21289</v>
      </c>
    </row>
    <row r="876" spans="1:13" ht="22.5" customHeight="1">
      <c r="A876" s="12" t="s">
        <v>21291</v>
      </c>
      <c r="B876" s="12" t="str" cm="1">
        <f t="array" ref="B876">_xlfn.REGEXEXTRACT(J876, "eid=([^&amp;]+)", 2)</f>
        <v>2-s2.0-85071733464</v>
      </c>
      <c r="C876" s="13" t="s">
        <v>16176</v>
      </c>
      <c r="D876" s="14" t="s">
        <v>21292</v>
      </c>
      <c r="E876" s="12">
        <v>2019</v>
      </c>
      <c r="F876" s="12" t="s">
        <v>8328</v>
      </c>
      <c r="G876" s="12" t="s">
        <v>7969</v>
      </c>
      <c r="H876" s="12" t="s">
        <v>7969</v>
      </c>
      <c r="I876" s="14" t="s">
        <v>21293</v>
      </c>
      <c r="J876" s="14" t="s">
        <v>21294</v>
      </c>
      <c r="K876" s="12" t="s">
        <v>7972</v>
      </c>
      <c r="L876" s="12" t="s">
        <v>8324</v>
      </c>
      <c r="M876" s="12" t="s">
        <v>21295</v>
      </c>
    </row>
    <row r="877" spans="1:13" ht="22.5" customHeight="1">
      <c r="A877" s="12" t="s">
        <v>21297</v>
      </c>
      <c r="B877" s="12" t="str" cm="1">
        <f t="array" ref="B877">_xlfn.REGEXEXTRACT(J877, "eid=([^&amp;]+)", 2)</f>
        <v>2-s2.0-85073517501</v>
      </c>
      <c r="C877" s="13" t="s">
        <v>16176</v>
      </c>
      <c r="D877" s="14" t="s">
        <v>21298</v>
      </c>
      <c r="E877" s="12">
        <v>2019</v>
      </c>
      <c r="F877" s="12" t="s">
        <v>21299</v>
      </c>
      <c r="G877" s="12" t="s">
        <v>7969</v>
      </c>
      <c r="H877" s="12" t="s">
        <v>7969</v>
      </c>
      <c r="I877" s="14" t="s">
        <v>21300</v>
      </c>
      <c r="J877" s="14" t="s">
        <v>21301</v>
      </c>
      <c r="K877" s="12" t="s">
        <v>7972</v>
      </c>
      <c r="L877" s="12" t="s">
        <v>8102</v>
      </c>
      <c r="M877" s="12" t="s">
        <v>21302</v>
      </c>
    </row>
    <row r="878" spans="1:13" ht="22.5" customHeight="1">
      <c r="A878" s="12" t="s">
        <v>21304</v>
      </c>
      <c r="B878" s="12" t="str" cm="1">
        <f t="array" ref="B878">_xlfn.REGEXEXTRACT(J878, "eid=([^&amp;]+)", 2)</f>
        <v>2-s2.0-85049439302</v>
      </c>
      <c r="C878" s="13" t="s">
        <v>16176</v>
      </c>
      <c r="D878" s="14" t="s">
        <v>21305</v>
      </c>
      <c r="E878" s="12">
        <v>2018</v>
      </c>
      <c r="F878" s="12" t="s">
        <v>12218</v>
      </c>
      <c r="G878" s="12">
        <v>89</v>
      </c>
      <c r="H878" s="12" t="s">
        <v>7969</v>
      </c>
      <c r="I878" s="14" t="s">
        <v>21306</v>
      </c>
      <c r="J878" s="14" t="s">
        <v>21307</v>
      </c>
      <c r="K878" s="12" t="s">
        <v>7972</v>
      </c>
      <c r="L878" s="12" t="s">
        <v>7993</v>
      </c>
      <c r="M878" s="12" t="s">
        <v>21308</v>
      </c>
    </row>
    <row r="879" spans="1:13" ht="22.5" customHeight="1">
      <c r="A879" s="12" t="s">
        <v>21310</v>
      </c>
      <c r="B879" s="12" t="str" cm="1">
        <f t="array" ref="B879">_xlfn.REGEXEXTRACT(J879, "eid=([^&amp;]+)", 2)</f>
        <v>2-s2.0-85070500314</v>
      </c>
      <c r="C879" s="13" t="s">
        <v>16176</v>
      </c>
      <c r="D879" s="14" t="s">
        <v>21311</v>
      </c>
      <c r="E879" s="12">
        <v>2018</v>
      </c>
      <c r="F879" s="12" t="s">
        <v>21312</v>
      </c>
      <c r="G879" s="12" t="s">
        <v>7969</v>
      </c>
      <c r="H879" s="12" t="s">
        <v>7969</v>
      </c>
      <c r="I879" s="14" t="s">
        <v>21313</v>
      </c>
      <c r="J879" s="14" t="s">
        <v>21314</v>
      </c>
      <c r="K879" s="12" t="s">
        <v>7972</v>
      </c>
      <c r="L879" s="12" t="s">
        <v>8102</v>
      </c>
      <c r="M879" s="12" t="s">
        <v>21315</v>
      </c>
    </row>
    <row r="880" spans="1:13" ht="22.5" customHeight="1">
      <c r="A880" s="12" t="s">
        <v>21317</v>
      </c>
      <c r="B880" s="12" t="str" cm="1">
        <f t="array" ref="B880">_xlfn.REGEXEXTRACT(J880, "eid=([^&amp;]+)", 2)</f>
        <v>2-s2.0-85080894535</v>
      </c>
      <c r="C880" s="13" t="s">
        <v>16176</v>
      </c>
      <c r="D880" s="14" t="s">
        <v>21318</v>
      </c>
      <c r="E880" s="12">
        <v>2019</v>
      </c>
      <c r="F880" s="12" t="s">
        <v>21319</v>
      </c>
      <c r="G880" s="12" t="s">
        <v>7969</v>
      </c>
      <c r="H880" s="12" t="s">
        <v>7969</v>
      </c>
      <c r="I880" s="14" t="s">
        <v>21320</v>
      </c>
      <c r="J880" s="14" t="s">
        <v>21321</v>
      </c>
      <c r="K880" s="12" t="s">
        <v>7972</v>
      </c>
      <c r="L880" s="12" t="s">
        <v>8102</v>
      </c>
      <c r="M880" s="12" t="s">
        <v>21322</v>
      </c>
    </row>
    <row r="881" spans="1:13" ht="22.5" customHeight="1">
      <c r="A881" s="12" t="s">
        <v>21324</v>
      </c>
      <c r="B881" s="12" t="str" cm="1">
        <f t="array" ref="B881">_xlfn.REGEXEXTRACT(J881, "eid=([^&amp;]+)", 2)</f>
        <v>2-s2.0-85097832893</v>
      </c>
      <c r="C881" s="13" t="s">
        <v>16176</v>
      </c>
      <c r="D881" s="14" t="s">
        <v>21325</v>
      </c>
      <c r="E881" s="12">
        <v>2020</v>
      </c>
      <c r="F881" s="12" t="s">
        <v>9665</v>
      </c>
      <c r="G881" s="12">
        <v>2020</v>
      </c>
      <c r="H881" s="12" t="s">
        <v>7969</v>
      </c>
      <c r="I881" s="14" t="s">
        <v>21326</v>
      </c>
      <c r="J881" s="14" t="s">
        <v>21327</v>
      </c>
      <c r="K881" s="12" t="s">
        <v>7972</v>
      </c>
      <c r="L881" s="12" t="s">
        <v>8102</v>
      </c>
      <c r="M881" s="12" t="s">
        <v>21328</v>
      </c>
    </row>
    <row r="882" spans="1:13" ht="22.5" customHeight="1">
      <c r="A882" s="12" t="s">
        <v>21330</v>
      </c>
      <c r="B882" s="12" t="str" cm="1">
        <f t="array" ref="B882">_xlfn.REGEXEXTRACT(J882, "eid=([^&amp;]+)", 2)</f>
        <v>2-s2.0-85089377791</v>
      </c>
      <c r="C882" s="13" t="s">
        <v>16176</v>
      </c>
      <c r="D882" s="14" t="s">
        <v>21331</v>
      </c>
      <c r="E882" s="12">
        <v>2019</v>
      </c>
      <c r="F882" s="12" t="s">
        <v>21332</v>
      </c>
      <c r="G882" s="12">
        <v>11</v>
      </c>
      <c r="H882" s="12">
        <v>1</v>
      </c>
      <c r="I882" s="14" t="s">
        <v>21333</v>
      </c>
      <c r="J882" s="14" t="s">
        <v>21334</v>
      </c>
      <c r="K882" s="12" t="s">
        <v>7972</v>
      </c>
      <c r="L882" s="12" t="s">
        <v>9617</v>
      </c>
      <c r="M882" s="12" t="s">
        <v>21335</v>
      </c>
    </row>
    <row r="883" spans="1:13" ht="22.5" customHeight="1">
      <c r="A883" s="12" t="s">
        <v>21337</v>
      </c>
      <c r="B883" s="12" t="str" cm="1">
        <f t="array" ref="B883">_xlfn.REGEXEXTRACT(J883, "eid=([^&amp;]+)", 2)</f>
        <v>2-s2.0-85030670097</v>
      </c>
      <c r="C883" s="13" t="s">
        <v>16176</v>
      </c>
      <c r="D883" s="14" t="s">
        <v>21338</v>
      </c>
      <c r="E883" s="12">
        <v>2018</v>
      </c>
      <c r="F883" s="12" t="s">
        <v>16779</v>
      </c>
      <c r="G883" s="12">
        <v>50</v>
      </c>
      <c r="H883" s="12">
        <v>5</v>
      </c>
      <c r="I883" s="14" t="s">
        <v>21339</v>
      </c>
      <c r="J883" s="14" t="s">
        <v>21340</v>
      </c>
      <c r="K883" s="12" t="s">
        <v>7972</v>
      </c>
      <c r="L883" s="12" t="s">
        <v>8324</v>
      </c>
      <c r="M883" s="12" t="s">
        <v>21341</v>
      </c>
    </row>
    <row r="884" spans="1:13" ht="22.5" customHeight="1">
      <c r="A884" s="12" t="s">
        <v>21343</v>
      </c>
      <c r="B884" s="12" t="str" cm="1">
        <f t="array" ref="B884">_xlfn.REGEXEXTRACT(J884, "eid=([^&amp;]+)", 2)</f>
        <v>2-s2.0-85066024802</v>
      </c>
      <c r="C884" s="13" t="s">
        <v>16176</v>
      </c>
      <c r="D884" s="14" t="s">
        <v>21344</v>
      </c>
      <c r="E884" s="12">
        <v>2019</v>
      </c>
      <c r="F884" s="12" t="s">
        <v>21345</v>
      </c>
      <c r="G884" s="12">
        <v>32</v>
      </c>
      <c r="H884" s="12">
        <v>3</v>
      </c>
      <c r="I884" s="14" t="s">
        <v>21346</v>
      </c>
      <c r="J884" s="14" t="s">
        <v>21347</v>
      </c>
      <c r="K884" s="12" t="s">
        <v>7972</v>
      </c>
      <c r="L884" s="12" t="s">
        <v>12644</v>
      </c>
      <c r="M884" s="12" t="s">
        <v>21348</v>
      </c>
    </row>
    <row r="885" spans="1:13" ht="22.5" customHeight="1">
      <c r="A885" s="12" t="s">
        <v>21349</v>
      </c>
      <c r="B885" s="12" t="e" cm="1" vm="1">
        <f t="array" ref="B885">_xlfn.REGEXEXTRACT(J885, "eid=([^&amp;]+)", 2)</f>
        <v>#N/A</v>
      </c>
      <c r="C885" s="13" t="s">
        <v>16176</v>
      </c>
      <c r="D885" s="14" t="s">
        <v>21350</v>
      </c>
      <c r="E885" s="12"/>
      <c r="F885" s="12"/>
      <c r="G885" s="12"/>
      <c r="H885" s="12"/>
      <c r="I885" s="14"/>
      <c r="J885" s="14"/>
      <c r="K885" s="12"/>
      <c r="L885" s="12"/>
      <c r="M885" s="12"/>
    </row>
    <row r="886" spans="1:13" ht="22.5" customHeight="1">
      <c r="A886" s="12" t="s">
        <v>21352</v>
      </c>
      <c r="B886" s="12" t="str" cm="1">
        <f t="array" ref="B886">_xlfn.REGEXEXTRACT(J886, "eid=([^&amp;]+)", 2)</f>
        <v>2-s2.0-85079032649</v>
      </c>
      <c r="C886" s="13" t="s">
        <v>16176</v>
      </c>
      <c r="D886" s="14" t="s">
        <v>21353</v>
      </c>
      <c r="E886" s="12">
        <v>2020</v>
      </c>
      <c r="F886" s="12" t="s">
        <v>21236</v>
      </c>
      <c r="G886" s="12">
        <v>8</v>
      </c>
      <c r="H886" s="12">
        <v>1</v>
      </c>
      <c r="I886" s="14" t="s">
        <v>21354</v>
      </c>
      <c r="J886" s="14" t="s">
        <v>21355</v>
      </c>
      <c r="K886" s="12" t="s">
        <v>7972</v>
      </c>
      <c r="L886" s="12" t="s">
        <v>20963</v>
      </c>
      <c r="M886" s="12"/>
    </row>
    <row r="887" spans="1:13" ht="22.5" customHeight="1">
      <c r="A887" s="12" t="s">
        <v>21357</v>
      </c>
      <c r="B887" s="12" t="str" cm="1">
        <f t="array" ref="B887">_xlfn.REGEXEXTRACT(J887, "eid=([^&amp;]+)", 2)</f>
        <v>2-s2.0-85079090045</v>
      </c>
      <c r="C887" s="13" t="s">
        <v>16176</v>
      </c>
      <c r="D887" s="14" t="s">
        <v>21358</v>
      </c>
      <c r="E887" s="12">
        <v>2019</v>
      </c>
      <c r="F887" s="12" t="s">
        <v>9013</v>
      </c>
      <c r="G887" s="12">
        <v>160</v>
      </c>
      <c r="H887" s="12" t="s">
        <v>7969</v>
      </c>
      <c r="I887" s="14" t="s">
        <v>21359</v>
      </c>
      <c r="J887" s="14" t="s">
        <v>21360</v>
      </c>
      <c r="K887" s="12" t="s">
        <v>7972</v>
      </c>
      <c r="L887" s="12" t="s">
        <v>7993</v>
      </c>
      <c r="M887" s="12"/>
    </row>
    <row r="888" spans="1:13" ht="22.5" customHeight="1">
      <c r="A888" s="12" t="s">
        <v>21362</v>
      </c>
      <c r="B888" s="12" t="str" cm="1">
        <f t="array" ref="B888">_xlfn.REGEXEXTRACT(J888, "eid=([^&amp;]+)", 2)</f>
        <v>2-s2.0-85056210543</v>
      </c>
      <c r="C888" s="13" t="s">
        <v>16176</v>
      </c>
      <c r="D888" s="14" t="s">
        <v>21363</v>
      </c>
      <c r="E888" s="12">
        <v>2018</v>
      </c>
      <c r="F888" s="12" t="s">
        <v>21364</v>
      </c>
      <c r="G888" s="12">
        <v>9</v>
      </c>
      <c r="H888" s="12">
        <v>4</v>
      </c>
      <c r="I888" s="14" t="s">
        <v>21365</v>
      </c>
      <c r="J888" s="14" t="s">
        <v>21366</v>
      </c>
      <c r="K888" s="12" t="s">
        <v>7972</v>
      </c>
      <c r="L888" s="12" t="s">
        <v>21367</v>
      </c>
      <c r="M888" s="12"/>
    </row>
    <row r="889" spans="1:13" ht="22.5" customHeight="1">
      <c r="A889" s="12" t="s">
        <v>21369</v>
      </c>
      <c r="B889" s="12" t="str" cm="1">
        <f t="array" ref="B889">_xlfn.REGEXEXTRACT(J889, "eid=([^&amp;]+)", 2)</f>
        <v>2-s2.0-85015282816</v>
      </c>
      <c r="C889" s="13" t="s">
        <v>16176</v>
      </c>
      <c r="D889" s="14" t="s">
        <v>21370</v>
      </c>
      <c r="E889" s="12">
        <v>2017</v>
      </c>
      <c r="F889" s="12" t="s">
        <v>21371</v>
      </c>
      <c r="G889" s="12">
        <v>9</v>
      </c>
      <c r="H889" s="12">
        <v>1</v>
      </c>
      <c r="I889" s="14" t="s">
        <v>21372</v>
      </c>
      <c r="J889" s="14" t="s">
        <v>21373</v>
      </c>
      <c r="K889" s="12" t="s">
        <v>7972</v>
      </c>
      <c r="L889" s="12" t="s">
        <v>9617</v>
      </c>
      <c r="M889" s="12" t="s">
        <v>21374</v>
      </c>
    </row>
    <row r="890" spans="1:13" ht="22.5" customHeight="1">
      <c r="A890" s="12" t="s">
        <v>21376</v>
      </c>
      <c r="B890" s="12" t="str" cm="1">
        <f t="array" ref="B890">_xlfn.REGEXEXTRACT(J890, "eid=([^&amp;]+)", 2)</f>
        <v>2-s2.0-105000108726</v>
      </c>
      <c r="C890" s="13" t="s">
        <v>16176</v>
      </c>
      <c r="D890" s="14" t="s">
        <v>21377</v>
      </c>
      <c r="E890" s="12">
        <v>2017</v>
      </c>
      <c r="F890" s="12" t="s">
        <v>21377</v>
      </c>
      <c r="G890" s="12" t="s">
        <v>7969</v>
      </c>
      <c r="H890" s="12" t="s">
        <v>7969</v>
      </c>
      <c r="I890" s="14" t="s">
        <v>21378</v>
      </c>
      <c r="J890" s="14" t="s">
        <v>21379</v>
      </c>
      <c r="K890" s="12" t="s">
        <v>7972</v>
      </c>
      <c r="L890" s="12" t="s">
        <v>8427</v>
      </c>
      <c r="M890" s="12" t="s">
        <v>21380</v>
      </c>
    </row>
    <row r="891" spans="1:13" ht="22.5" customHeight="1">
      <c r="A891" s="12" t="s">
        <v>21382</v>
      </c>
      <c r="B891" s="12" t="str" cm="1">
        <f t="array" ref="B891">_xlfn.REGEXEXTRACT(J891, "eid=([^&amp;]+)", 2)</f>
        <v>2-s2.0-85062851200</v>
      </c>
      <c r="C891" s="13" t="s">
        <v>16176</v>
      </c>
      <c r="D891" s="14" t="s">
        <v>21383</v>
      </c>
      <c r="E891" s="12">
        <v>2018</v>
      </c>
      <c r="F891" s="12" t="s">
        <v>14164</v>
      </c>
      <c r="G891" s="12" t="s">
        <v>7969</v>
      </c>
      <c r="H891" s="12" t="s">
        <v>7969</v>
      </c>
      <c r="I891" s="14" t="s">
        <v>21384</v>
      </c>
      <c r="J891" s="14" t="s">
        <v>21385</v>
      </c>
      <c r="K891" s="12" t="s">
        <v>7972</v>
      </c>
      <c r="L891" s="12" t="s">
        <v>8102</v>
      </c>
      <c r="M891" s="12" t="s">
        <v>21386</v>
      </c>
    </row>
    <row r="892" spans="1:13" ht="22.5" customHeight="1">
      <c r="A892" s="12" t="s">
        <v>21388</v>
      </c>
      <c r="B892" s="12" t="str" cm="1">
        <f t="array" ref="B892">_xlfn.REGEXEXTRACT(J892, "eid=([^&amp;]+)", 2)</f>
        <v>2-s2.0-85050399927</v>
      </c>
      <c r="C892" s="13" t="s">
        <v>16176</v>
      </c>
      <c r="D892" s="14" t="s">
        <v>21389</v>
      </c>
      <c r="E892" s="12">
        <v>2018</v>
      </c>
      <c r="F892" s="12" t="s">
        <v>8144</v>
      </c>
      <c r="G892" s="12">
        <v>8</v>
      </c>
      <c r="H892" s="12">
        <v>7</v>
      </c>
      <c r="I892" s="14" t="s">
        <v>21390</v>
      </c>
      <c r="J892" s="14" t="s">
        <v>21391</v>
      </c>
      <c r="K892" s="12" t="s">
        <v>7972</v>
      </c>
      <c r="L892" s="12" t="s">
        <v>11745</v>
      </c>
      <c r="M892" s="12"/>
    </row>
    <row r="893" spans="1:13" ht="22.5" customHeight="1">
      <c r="A893" s="12" t="s">
        <v>21393</v>
      </c>
      <c r="B893" s="12" t="str" cm="1">
        <f t="array" ref="B893">_xlfn.REGEXEXTRACT(J893, "eid=([^&amp;]+)", 2)</f>
        <v>2-s2.0-85082370843</v>
      </c>
      <c r="C893" s="13" t="s">
        <v>16176</v>
      </c>
      <c r="D893" s="14" t="s">
        <v>21394</v>
      </c>
      <c r="E893" s="12">
        <v>2018</v>
      </c>
      <c r="F893" s="12" t="s">
        <v>21395</v>
      </c>
      <c r="G893" s="12">
        <v>7</v>
      </c>
      <c r="H893" s="12" t="s">
        <v>7969</v>
      </c>
      <c r="I893" s="14" t="s">
        <v>21396</v>
      </c>
      <c r="J893" s="14" t="s">
        <v>21397</v>
      </c>
      <c r="K893" s="12" t="s">
        <v>7972</v>
      </c>
      <c r="L893" s="12" t="s">
        <v>21398</v>
      </c>
      <c r="M893" s="12" t="s">
        <v>7969</v>
      </c>
    </row>
    <row r="894" spans="1:13" ht="22.5" customHeight="1">
      <c r="A894" s="12" t="s">
        <v>21400</v>
      </c>
      <c r="B894" s="12" t="str" cm="1">
        <f t="array" ref="B894">_xlfn.REGEXEXTRACT(J894, "eid=([^&amp;]+)", 2)</f>
        <v>2-s2.0-85013912214</v>
      </c>
      <c r="C894" s="13" t="s">
        <v>16176</v>
      </c>
      <c r="D894" s="14" t="s">
        <v>21401</v>
      </c>
      <c r="E894" s="12">
        <v>2017</v>
      </c>
      <c r="F894" s="12" t="s">
        <v>21402</v>
      </c>
      <c r="G894" s="12">
        <v>43</v>
      </c>
      <c r="H894" s="12" t="s">
        <v>7969</v>
      </c>
      <c r="I894" s="14" t="s">
        <v>21403</v>
      </c>
      <c r="J894" s="14" t="s">
        <v>21404</v>
      </c>
      <c r="K894" s="12" t="s">
        <v>7972</v>
      </c>
      <c r="L894" s="12" t="s">
        <v>7993</v>
      </c>
      <c r="M894" s="12" t="s">
        <v>21405</v>
      </c>
    </row>
    <row r="895" spans="1:13" ht="22.5" customHeight="1">
      <c r="A895" s="12" t="s">
        <v>21407</v>
      </c>
      <c r="B895" s="12" t="str" cm="1">
        <f t="array" ref="B895">_xlfn.REGEXEXTRACT(J895, "eid=([^&amp;]+)", 2)</f>
        <v>2-s2.0-85013656492</v>
      </c>
      <c r="C895" s="13" t="s">
        <v>16176</v>
      </c>
      <c r="D895" s="14" t="s">
        <v>21408</v>
      </c>
      <c r="E895" s="12">
        <v>2017</v>
      </c>
      <c r="F895" s="12" t="s">
        <v>21409</v>
      </c>
      <c r="G895" s="12" t="s">
        <v>7969</v>
      </c>
      <c r="H895" s="12" t="s">
        <v>7969</v>
      </c>
      <c r="I895" s="14" t="s">
        <v>21410</v>
      </c>
      <c r="J895" s="14" t="s">
        <v>21411</v>
      </c>
      <c r="K895" s="12" t="s">
        <v>7972</v>
      </c>
      <c r="L895" s="12" t="s">
        <v>8102</v>
      </c>
      <c r="M895" s="12" t="s">
        <v>21412</v>
      </c>
    </row>
    <row r="896" spans="1:13" ht="22.5" customHeight="1">
      <c r="A896" s="12" t="s">
        <v>21414</v>
      </c>
      <c r="B896" s="12" t="str" cm="1">
        <f t="array" ref="B896">_xlfn.REGEXEXTRACT(J896, "eid=([^&amp;]+)", 2)</f>
        <v>2-s2.0-85043758438</v>
      </c>
      <c r="C896" s="13" t="s">
        <v>16176</v>
      </c>
      <c r="D896" s="14" t="s">
        <v>21415</v>
      </c>
      <c r="E896" s="12">
        <v>2018</v>
      </c>
      <c r="F896" s="12" t="s">
        <v>11083</v>
      </c>
      <c r="G896" s="12">
        <v>96</v>
      </c>
      <c r="H896" s="12">
        <v>4</v>
      </c>
      <c r="I896" s="14" t="s">
        <v>21416</v>
      </c>
      <c r="J896" s="14" t="s">
        <v>21417</v>
      </c>
      <c r="K896" s="12" t="s">
        <v>7972</v>
      </c>
      <c r="L896" s="12" t="s">
        <v>11086</v>
      </c>
      <c r="M896" s="12" t="s">
        <v>7969</v>
      </c>
    </row>
    <row r="897" spans="1:13" ht="22.5" customHeight="1">
      <c r="A897" s="12" t="s">
        <v>21419</v>
      </c>
      <c r="B897" s="12" t="str" cm="1">
        <f t="array" ref="B897">_xlfn.REGEXEXTRACT(J897, "eid=([^&amp;]+)", 2)</f>
        <v>2-s2.0-85021143871</v>
      </c>
      <c r="C897" s="13" t="s">
        <v>16176</v>
      </c>
      <c r="D897" s="14" t="s">
        <v>21420</v>
      </c>
      <c r="E897" s="12">
        <v>2017</v>
      </c>
      <c r="F897" s="12" t="s">
        <v>21421</v>
      </c>
      <c r="G897" s="12">
        <v>12</v>
      </c>
      <c r="H897" s="12">
        <v>12</v>
      </c>
      <c r="I897" s="14" t="s">
        <v>21422</v>
      </c>
      <c r="J897" s="14" t="s">
        <v>21423</v>
      </c>
      <c r="K897" s="12" t="s">
        <v>7972</v>
      </c>
      <c r="L897" s="12" t="s">
        <v>14122</v>
      </c>
      <c r="M897" s="12" t="s">
        <v>7969</v>
      </c>
    </row>
    <row r="898" spans="1:13" ht="22.5" customHeight="1">
      <c r="A898" s="12" t="s">
        <v>21425</v>
      </c>
      <c r="B898" s="12" t="str" cm="1">
        <f t="array" ref="B898">_xlfn.REGEXEXTRACT(J898, "eid=([^&amp;]+)", 2)</f>
        <v>2-s2.0-85051925060</v>
      </c>
      <c r="C898" s="13" t="s">
        <v>16176</v>
      </c>
      <c r="D898" s="14" t="s">
        <v>21426</v>
      </c>
      <c r="E898" s="12">
        <v>2018</v>
      </c>
      <c r="F898" s="12" t="s">
        <v>21427</v>
      </c>
      <c r="G898" s="12">
        <v>49</v>
      </c>
      <c r="H898" s="12">
        <v>3</v>
      </c>
      <c r="I898" s="14" t="s">
        <v>21428</v>
      </c>
      <c r="J898" s="14" t="s">
        <v>21429</v>
      </c>
      <c r="K898" s="12" t="s">
        <v>7972</v>
      </c>
      <c r="L898" s="12" t="s">
        <v>8324</v>
      </c>
      <c r="M898" s="12" t="s">
        <v>21430</v>
      </c>
    </row>
    <row r="899" spans="1:13" ht="22.5" customHeight="1">
      <c r="A899" s="12" t="s">
        <v>21432</v>
      </c>
      <c r="B899" s="12" t="str" cm="1">
        <f t="array" ref="B899">_xlfn.REGEXEXTRACT(J899, "eid=([^&amp;]+)", 2)</f>
        <v>2-s2.0-85035196492</v>
      </c>
      <c r="C899" s="13" t="s">
        <v>16176</v>
      </c>
      <c r="D899" s="14" t="s">
        <v>21433</v>
      </c>
      <c r="E899" s="12">
        <v>2017</v>
      </c>
      <c r="F899" s="12" t="s">
        <v>21434</v>
      </c>
      <c r="G899" s="12">
        <v>2</v>
      </c>
      <c r="H899" s="12">
        <v>3</v>
      </c>
      <c r="I899" s="14" t="s">
        <v>21435</v>
      </c>
      <c r="J899" s="14" t="s">
        <v>21436</v>
      </c>
      <c r="K899" s="12" t="s">
        <v>7972</v>
      </c>
      <c r="L899" s="12" t="s">
        <v>21437</v>
      </c>
      <c r="M899" s="12"/>
    </row>
    <row r="900" spans="1:13" ht="22.5" customHeight="1">
      <c r="A900" s="12" t="s">
        <v>21439</v>
      </c>
      <c r="B900" s="12" t="str" cm="1">
        <f t="array" ref="B900">_xlfn.REGEXEXTRACT(J900, "eid=([^&amp;]+)", 2)</f>
        <v>2-s2.0-85057608149</v>
      </c>
      <c r="C900" s="13" t="s">
        <v>16176</v>
      </c>
      <c r="D900" s="14" t="s">
        <v>21440</v>
      </c>
      <c r="E900" s="12">
        <v>2018</v>
      </c>
      <c r="F900" s="12" t="s">
        <v>21395</v>
      </c>
      <c r="G900" s="12">
        <v>7</v>
      </c>
      <c r="H900" s="12">
        <v>4</v>
      </c>
      <c r="I900" s="14" t="s">
        <v>21441</v>
      </c>
      <c r="J900" s="14" t="s">
        <v>21442</v>
      </c>
      <c r="K900" s="12" t="s">
        <v>7972</v>
      </c>
      <c r="L900" s="12" t="s">
        <v>21398</v>
      </c>
      <c r="M900" s="12" t="s">
        <v>21443</v>
      </c>
    </row>
    <row r="901" spans="1:13" ht="22.5" customHeight="1">
      <c r="A901" s="12" t="s">
        <v>21445</v>
      </c>
      <c r="B901" s="12" t="str" cm="1">
        <f t="array" ref="B901">_xlfn.REGEXEXTRACT(J901, "eid=([^&amp;]+)", 2)</f>
        <v>2-s2.0-85047557895</v>
      </c>
      <c r="C901" s="13" t="s">
        <v>16176</v>
      </c>
      <c r="D901" s="14" t="s">
        <v>21446</v>
      </c>
      <c r="E901" s="12">
        <v>2018</v>
      </c>
      <c r="F901" s="12" t="s">
        <v>11641</v>
      </c>
      <c r="G901" s="12">
        <v>2018</v>
      </c>
      <c r="H901" s="12" t="s">
        <v>7969</v>
      </c>
      <c r="I901" s="14" t="s">
        <v>21447</v>
      </c>
      <c r="J901" s="14" t="s">
        <v>21448</v>
      </c>
      <c r="K901" s="12" t="s">
        <v>7972</v>
      </c>
      <c r="L901" s="12" t="s">
        <v>11624</v>
      </c>
      <c r="M901" s="12"/>
    </row>
    <row r="902" spans="1:13" ht="22.5" customHeight="1">
      <c r="A902" s="12" t="s">
        <v>21450</v>
      </c>
      <c r="B902" s="12" t="str" cm="1">
        <f t="array" ref="B902">_xlfn.REGEXEXTRACT(J902, "eid=([^&amp;]+)", 2)</f>
        <v>2-s2.0-85057259015</v>
      </c>
      <c r="C902" s="13" t="s">
        <v>16176</v>
      </c>
      <c r="D902" s="14" t="s">
        <v>21451</v>
      </c>
      <c r="E902" s="12">
        <v>2018</v>
      </c>
      <c r="F902" s="12" t="s">
        <v>8261</v>
      </c>
      <c r="G902" s="12">
        <v>9</v>
      </c>
      <c r="H902" s="12">
        <v>10</v>
      </c>
      <c r="I902" s="14" t="s">
        <v>21452</v>
      </c>
      <c r="J902" s="14" t="s">
        <v>21453</v>
      </c>
      <c r="K902" s="12" t="s">
        <v>7972</v>
      </c>
      <c r="L902" s="12" t="s">
        <v>8264</v>
      </c>
      <c r="M902" s="12"/>
    </row>
    <row r="903" spans="1:13" ht="22.5" customHeight="1">
      <c r="A903" s="12" t="s">
        <v>21455</v>
      </c>
      <c r="B903" s="12" t="str" cm="1">
        <f t="array" ref="B903">_xlfn.REGEXEXTRACT(J903, "eid=([^&amp;]+)", 2)</f>
        <v>2-s2.0-85027710475</v>
      </c>
      <c r="C903" s="13" t="s">
        <v>16176</v>
      </c>
      <c r="D903" s="14" t="s">
        <v>21456</v>
      </c>
      <c r="E903" s="12">
        <v>2017</v>
      </c>
      <c r="F903" s="12" t="s">
        <v>10450</v>
      </c>
      <c r="G903" s="12">
        <v>6</v>
      </c>
      <c r="H903" s="12">
        <v>1</v>
      </c>
      <c r="I903" s="14" t="s">
        <v>21457</v>
      </c>
      <c r="J903" s="14" t="s">
        <v>21458</v>
      </c>
      <c r="K903" s="12" t="s">
        <v>7972</v>
      </c>
      <c r="L903" s="12" t="s">
        <v>13352</v>
      </c>
      <c r="M903" s="12"/>
    </row>
    <row r="904" spans="1:13" ht="22.5" customHeight="1">
      <c r="A904" s="12" t="s">
        <v>21460</v>
      </c>
      <c r="B904" s="12" t="str" cm="1">
        <f t="array" ref="B904">_xlfn.REGEXEXTRACT(J904, "eid=([^&amp;]+)", 2)</f>
        <v>2-s2.0-85010408671</v>
      </c>
      <c r="C904" s="13" t="s">
        <v>16176</v>
      </c>
      <c r="D904" s="14" t="s">
        <v>21461</v>
      </c>
      <c r="E904" s="12">
        <v>2016</v>
      </c>
      <c r="F904" s="12" t="s">
        <v>21462</v>
      </c>
      <c r="G904" s="12" t="s">
        <v>7969</v>
      </c>
      <c r="H904" s="12" t="s">
        <v>7969</v>
      </c>
      <c r="I904" s="14" t="s">
        <v>21463</v>
      </c>
      <c r="J904" s="14" t="s">
        <v>21464</v>
      </c>
      <c r="K904" s="12" t="s">
        <v>7972</v>
      </c>
      <c r="L904" s="12" t="s">
        <v>8102</v>
      </c>
      <c r="M904" s="12" t="s">
        <v>21465</v>
      </c>
    </row>
    <row r="905" spans="1:13" ht="22.5" customHeight="1">
      <c r="A905" s="12" t="s">
        <v>21467</v>
      </c>
      <c r="B905" s="12" t="str" cm="1">
        <f t="array" ref="B905">_xlfn.REGEXEXTRACT(J905, "eid=([^&amp;]+)", 2)</f>
        <v>2-s2.0-85042801332</v>
      </c>
      <c r="C905" s="13" t="s">
        <v>16176</v>
      </c>
      <c r="D905" s="14" t="s">
        <v>21468</v>
      </c>
      <c r="E905" s="12">
        <v>2017</v>
      </c>
      <c r="F905" s="12" t="s">
        <v>21469</v>
      </c>
      <c r="G905" s="12">
        <v>2017</v>
      </c>
      <c r="H905" s="12" t="s">
        <v>7969</v>
      </c>
      <c r="I905" s="14" t="s">
        <v>21470</v>
      </c>
      <c r="J905" s="14" t="s">
        <v>21471</v>
      </c>
      <c r="K905" s="12" t="s">
        <v>7972</v>
      </c>
      <c r="L905" s="12" t="s">
        <v>8102</v>
      </c>
      <c r="M905" s="12" t="s">
        <v>21472</v>
      </c>
    </row>
    <row r="906" spans="1:13" ht="22.5" customHeight="1">
      <c r="A906" s="12" t="s">
        <v>21474</v>
      </c>
      <c r="B906" s="12" t="str" cm="1">
        <f t="array" ref="B906">_xlfn.REGEXEXTRACT(J906, "eid=([^&amp;]+)", 2)</f>
        <v>2-s2.0-85019401641</v>
      </c>
      <c r="C906" s="13" t="s">
        <v>16176</v>
      </c>
      <c r="D906" s="14" t="s">
        <v>21475</v>
      </c>
      <c r="E906" s="12">
        <v>2017</v>
      </c>
      <c r="F906" s="12" t="s">
        <v>21476</v>
      </c>
      <c r="G906" s="12">
        <v>28</v>
      </c>
      <c r="H906" s="12">
        <v>8</v>
      </c>
      <c r="I906" s="14" t="s">
        <v>21477</v>
      </c>
      <c r="J906" s="14" t="s">
        <v>21478</v>
      </c>
      <c r="K906" s="12" t="s">
        <v>7972</v>
      </c>
      <c r="L906" s="12" t="s">
        <v>21479</v>
      </c>
      <c r="M906" s="12" t="s">
        <v>7969</v>
      </c>
    </row>
    <row r="907" spans="1:13" ht="22.5" customHeight="1">
      <c r="A907" s="12" t="s">
        <v>21481</v>
      </c>
      <c r="B907" s="12" t="str" cm="1">
        <f t="array" ref="B907">_xlfn.REGEXEXTRACT(J907, "eid=([^&amp;]+)", 2)</f>
        <v>2-s2.0-85075373826</v>
      </c>
      <c r="C907" s="13" t="s">
        <v>16176</v>
      </c>
      <c r="D907" s="14" t="s">
        <v>21482</v>
      </c>
      <c r="E907" s="12">
        <v>2017</v>
      </c>
      <c r="F907" s="12" t="s">
        <v>21483</v>
      </c>
      <c r="G907" s="12">
        <v>1</v>
      </c>
      <c r="H907" s="12">
        <v>4</v>
      </c>
      <c r="I907" s="14" t="s">
        <v>21484</v>
      </c>
      <c r="J907" s="14" t="s">
        <v>21485</v>
      </c>
      <c r="K907" s="12" t="s">
        <v>7972</v>
      </c>
      <c r="L907" s="12" t="s">
        <v>18966</v>
      </c>
      <c r="M907" s="12"/>
    </row>
    <row r="908" spans="1:13" ht="22.5" customHeight="1">
      <c r="A908" s="12" t="s">
        <v>21487</v>
      </c>
      <c r="B908" s="12" t="str" cm="1">
        <f t="array" ref="B908">_xlfn.REGEXEXTRACT(J908, "eid=([^&amp;]+)", 2)</f>
        <v>2-s2.0-84973551945</v>
      </c>
      <c r="C908" s="13" t="s">
        <v>16176</v>
      </c>
      <c r="D908" s="14" t="s">
        <v>21488</v>
      </c>
      <c r="E908" s="12">
        <v>2016</v>
      </c>
      <c r="F908" s="12" t="s">
        <v>21489</v>
      </c>
      <c r="G908" s="12">
        <v>23</v>
      </c>
      <c r="H908" s="12">
        <v>2</v>
      </c>
      <c r="I908" s="14" t="s">
        <v>21490</v>
      </c>
      <c r="J908" s="14" t="s">
        <v>21491</v>
      </c>
      <c r="K908" s="12" t="s">
        <v>7972</v>
      </c>
      <c r="L908" s="12" t="s">
        <v>21492</v>
      </c>
      <c r="M908" s="12" t="s">
        <v>21493</v>
      </c>
    </row>
    <row r="909" spans="1:13" ht="22.5" customHeight="1">
      <c r="A909" s="12" t="s">
        <v>21495</v>
      </c>
      <c r="B909" s="12" t="str" cm="1">
        <f t="array" ref="B909">_xlfn.REGEXEXTRACT(J909, "eid=([^&amp;]+)", 2)</f>
        <v>2-s2.0-85061385038</v>
      </c>
      <c r="C909" s="13" t="s">
        <v>16176</v>
      </c>
      <c r="D909" s="14" t="s">
        <v>21496</v>
      </c>
      <c r="E909" s="12">
        <v>2018</v>
      </c>
      <c r="F909" s="12" t="s">
        <v>21497</v>
      </c>
      <c r="G909" s="12" t="s">
        <v>7969</v>
      </c>
      <c r="H909" s="12" t="s">
        <v>7969</v>
      </c>
      <c r="I909" s="14" t="s">
        <v>21498</v>
      </c>
      <c r="J909" s="14" t="s">
        <v>21499</v>
      </c>
      <c r="K909" s="12" t="s">
        <v>7972</v>
      </c>
      <c r="L909" s="12" t="s">
        <v>8190</v>
      </c>
      <c r="M909" s="12" t="s">
        <v>21500</v>
      </c>
    </row>
    <row r="910" spans="1:13" ht="22.5" customHeight="1">
      <c r="A910" s="12" t="s">
        <v>21502</v>
      </c>
      <c r="B910" s="12" t="str" cm="1">
        <f t="array" ref="B910">_xlfn.REGEXEXTRACT(J910, "eid=([^&amp;]+)", 2)</f>
        <v>2-s2.0-84998813174</v>
      </c>
      <c r="C910" s="13" t="s">
        <v>16176</v>
      </c>
      <c r="D910" s="14" t="s">
        <v>21503</v>
      </c>
      <c r="E910" s="12">
        <v>2017</v>
      </c>
      <c r="F910" s="12" t="s">
        <v>8443</v>
      </c>
      <c r="G910" s="12">
        <v>112</v>
      </c>
      <c r="H910" s="12" t="s">
        <v>7969</v>
      </c>
      <c r="I910" s="14" t="s">
        <v>21504</v>
      </c>
      <c r="J910" s="14" t="s">
        <v>21505</v>
      </c>
      <c r="K910" s="12" t="s">
        <v>7972</v>
      </c>
      <c r="L910" s="12" t="s">
        <v>7993</v>
      </c>
      <c r="M910" s="12" t="s">
        <v>21506</v>
      </c>
    </row>
    <row r="911" spans="1:13" ht="22.5" customHeight="1">
      <c r="A911" s="12" t="s">
        <v>21508</v>
      </c>
      <c r="B911" s="12" t="str" cm="1">
        <f t="array" ref="B911">_xlfn.REGEXEXTRACT(J911, "eid=([^&amp;]+)", 2)</f>
        <v>2-s2.0-85025479400</v>
      </c>
      <c r="C911" s="13" t="s">
        <v>16176</v>
      </c>
      <c r="D911" s="14" t="s">
        <v>21509</v>
      </c>
      <c r="E911" s="12">
        <v>2017</v>
      </c>
      <c r="F911" s="12" t="s">
        <v>15217</v>
      </c>
      <c r="G911" s="12" t="s">
        <v>7969</v>
      </c>
      <c r="H911" s="12" t="s">
        <v>7969</v>
      </c>
      <c r="I911" s="14" t="s">
        <v>21510</v>
      </c>
      <c r="J911" s="14" t="s">
        <v>21511</v>
      </c>
      <c r="K911" s="12" t="s">
        <v>7972</v>
      </c>
      <c r="L911" s="12" t="s">
        <v>8324</v>
      </c>
      <c r="M911" s="12"/>
    </row>
    <row r="912" spans="1:13" ht="22.5" customHeight="1">
      <c r="A912" s="12" t="s">
        <v>21513</v>
      </c>
      <c r="B912" s="12" t="str" cm="1">
        <f t="array" ref="B912">_xlfn.REGEXEXTRACT(J912, "eid=([^&amp;]+)", 2)</f>
        <v>2-s2.0-84996969489</v>
      </c>
      <c r="C912" s="13" t="s">
        <v>16176</v>
      </c>
      <c r="D912" s="14" t="s">
        <v>21514</v>
      </c>
      <c r="E912" s="12">
        <v>2016</v>
      </c>
      <c r="F912" s="12" t="s">
        <v>21515</v>
      </c>
      <c r="G912" s="12">
        <v>44</v>
      </c>
      <c r="H912" s="12">
        <v>11</v>
      </c>
      <c r="I912" s="14" t="s">
        <v>21516</v>
      </c>
      <c r="J912" s="14" t="s">
        <v>21517</v>
      </c>
      <c r="K912" s="12" t="s">
        <v>14279</v>
      </c>
      <c r="L912" s="12" t="s">
        <v>21518</v>
      </c>
      <c r="M912" s="12" t="s">
        <v>21519</v>
      </c>
    </row>
    <row r="913" spans="1:13" ht="22.5" customHeight="1">
      <c r="A913" s="12" t="s">
        <v>21521</v>
      </c>
      <c r="B913" s="12" t="str" cm="1">
        <f t="array" ref="B913">_xlfn.REGEXEXTRACT(J913, "eid=([^&amp;]+)", 2)</f>
        <v>2-s2.0-85047856614</v>
      </c>
      <c r="C913" s="13" t="s">
        <v>16176</v>
      </c>
      <c r="D913" s="14" t="s">
        <v>21522</v>
      </c>
      <c r="E913" s="12">
        <v>2018</v>
      </c>
      <c r="F913" s="12" t="s">
        <v>21395</v>
      </c>
      <c r="G913" s="12">
        <v>7</v>
      </c>
      <c r="H913" s="12">
        <v>2</v>
      </c>
      <c r="I913" s="14" t="s">
        <v>21523</v>
      </c>
      <c r="J913" s="14" t="s">
        <v>21524</v>
      </c>
      <c r="K913" s="12" t="s">
        <v>7972</v>
      </c>
      <c r="L913" s="12" t="s">
        <v>21398</v>
      </c>
      <c r="M913" s="12"/>
    </row>
    <row r="914" spans="1:13" ht="22.5" customHeight="1">
      <c r="A914" s="12" t="s">
        <v>21526</v>
      </c>
      <c r="B914" s="12" t="str" cm="1">
        <f t="array" ref="B914">_xlfn.REGEXEXTRACT(J914, "eid=([^&amp;]+)", 2)</f>
        <v>2-s2.0-85009787138</v>
      </c>
      <c r="C914" s="13" t="s">
        <v>16176</v>
      </c>
      <c r="D914" s="14" t="s">
        <v>21527</v>
      </c>
      <c r="E914" s="12">
        <v>2017</v>
      </c>
      <c r="F914" s="12" t="s">
        <v>8455</v>
      </c>
      <c r="G914" s="12">
        <v>33</v>
      </c>
      <c r="H914" s="12" t="s">
        <v>7969</v>
      </c>
      <c r="I914" s="14" t="s">
        <v>21528</v>
      </c>
      <c r="J914" s="14" t="s">
        <v>21529</v>
      </c>
      <c r="K914" s="12" t="s">
        <v>7972</v>
      </c>
      <c r="L914" s="12" t="s">
        <v>8027</v>
      </c>
      <c r="M914" s="12"/>
    </row>
    <row r="915" spans="1:13" ht="22.5" customHeight="1">
      <c r="A915" s="12" t="s">
        <v>21531</v>
      </c>
      <c r="B915" s="12" t="str" cm="1">
        <f t="array" ref="B915">_xlfn.REGEXEXTRACT(J915, "eid=([^&amp;]+)", 2)</f>
        <v>2-s2.0-85048854265</v>
      </c>
      <c r="C915" s="13" t="s">
        <v>16176</v>
      </c>
      <c r="D915" s="14" t="s">
        <v>21532</v>
      </c>
      <c r="E915" s="12">
        <v>2018</v>
      </c>
      <c r="F915" s="12" t="s">
        <v>11641</v>
      </c>
      <c r="G915" s="12">
        <v>2018</v>
      </c>
      <c r="H915" s="12" t="s">
        <v>7969</v>
      </c>
      <c r="I915" s="14" t="s">
        <v>21533</v>
      </c>
      <c r="J915" s="14" t="s">
        <v>21534</v>
      </c>
      <c r="K915" s="12" t="s">
        <v>7972</v>
      </c>
      <c r="L915" s="12" t="s">
        <v>11624</v>
      </c>
      <c r="M915" s="12"/>
    </row>
    <row r="916" spans="1:13" ht="22.5" customHeight="1">
      <c r="A916" s="12" t="s">
        <v>21536</v>
      </c>
      <c r="B916" s="12" t="str" cm="1">
        <f t="array" ref="B916">_xlfn.REGEXEXTRACT(J916, "eid=([^&amp;]+)", 2)</f>
        <v>2-s2.0-85030159473</v>
      </c>
      <c r="C916" s="13" t="s">
        <v>16176</v>
      </c>
      <c r="D916" s="14" t="s">
        <v>21537</v>
      </c>
      <c r="E916" s="12">
        <v>2017</v>
      </c>
      <c r="F916" s="12" t="s">
        <v>8831</v>
      </c>
      <c r="G916" s="12">
        <v>10436</v>
      </c>
      <c r="H916" s="12" t="s">
        <v>7969</v>
      </c>
      <c r="I916" s="14" t="s">
        <v>21538</v>
      </c>
      <c r="J916" s="14" t="s">
        <v>21539</v>
      </c>
      <c r="K916" s="12" t="s">
        <v>7972</v>
      </c>
      <c r="L916" s="12" t="s">
        <v>13352</v>
      </c>
      <c r="M916" s="12" t="s">
        <v>21540</v>
      </c>
    </row>
    <row r="917" spans="1:13" ht="22.5" customHeight="1">
      <c r="A917" s="12" t="s">
        <v>21542</v>
      </c>
      <c r="B917" s="12" t="str" cm="1">
        <f t="array" ref="B917">_xlfn.REGEXEXTRACT(J917, "eid=([^&amp;]+)", 2)</f>
        <v>2-s2.0-85065835499</v>
      </c>
      <c r="C917" s="13" t="s">
        <v>16176</v>
      </c>
      <c r="D917" s="14" t="s">
        <v>21543</v>
      </c>
      <c r="E917" s="12">
        <v>2018</v>
      </c>
      <c r="F917" s="12" t="s">
        <v>8219</v>
      </c>
      <c r="G917" s="12">
        <v>14</v>
      </c>
      <c r="H917" s="12" t="s">
        <v>7969</v>
      </c>
      <c r="I917" s="14" t="s">
        <v>21544</v>
      </c>
      <c r="J917" s="14" t="s">
        <v>21545</v>
      </c>
      <c r="K917" s="12" t="s">
        <v>7972</v>
      </c>
      <c r="L917" s="12" t="s">
        <v>7985</v>
      </c>
      <c r="M917" s="12" t="s">
        <v>21546</v>
      </c>
    </row>
    <row r="918" spans="1:13" ht="22.5" customHeight="1">
      <c r="A918" s="12" t="s">
        <v>21548</v>
      </c>
      <c r="B918" s="12" t="str" cm="1">
        <f t="array" ref="B918">_xlfn.REGEXEXTRACT(J918, "eid=([^&amp;]+)", 2)</f>
        <v>2-s2.0-85044641386</v>
      </c>
      <c r="C918" s="13" t="s">
        <v>16176</v>
      </c>
      <c r="D918" s="14" t="s">
        <v>21549</v>
      </c>
      <c r="E918" s="12">
        <v>2017</v>
      </c>
      <c r="F918" s="12" t="s">
        <v>8328</v>
      </c>
      <c r="G918" s="12" t="s">
        <v>7969</v>
      </c>
      <c r="H918" s="12" t="s">
        <v>7969</v>
      </c>
      <c r="I918" s="14" t="s">
        <v>21550</v>
      </c>
      <c r="J918" s="14" t="s">
        <v>21551</v>
      </c>
      <c r="K918" s="12" t="s">
        <v>7972</v>
      </c>
      <c r="L918" s="12" t="s">
        <v>8324</v>
      </c>
      <c r="M918" s="12"/>
    </row>
    <row r="919" spans="1:13" ht="22.5" customHeight="1">
      <c r="A919" s="12" t="s">
        <v>21553</v>
      </c>
      <c r="B919" s="12" t="str" cm="1">
        <f t="array" ref="B919">_xlfn.REGEXEXTRACT(J919, "eid=([^&amp;]+)", 2)</f>
        <v>2-s2.0-84992045265</v>
      </c>
      <c r="C919" s="13" t="s">
        <v>16176</v>
      </c>
      <c r="D919" s="14" t="s">
        <v>21554</v>
      </c>
      <c r="E919" s="12">
        <v>2016</v>
      </c>
      <c r="F919" s="12" t="s">
        <v>14472</v>
      </c>
      <c r="G919" s="12" t="s">
        <v>7969</v>
      </c>
      <c r="H919" s="12" t="s">
        <v>7969</v>
      </c>
      <c r="I919" s="14" t="s">
        <v>21555</v>
      </c>
      <c r="J919" s="14" t="s">
        <v>21556</v>
      </c>
      <c r="K919" s="12" t="s">
        <v>7972</v>
      </c>
      <c r="L919" s="12" t="s">
        <v>8102</v>
      </c>
      <c r="M919" s="12" t="s">
        <v>21557</v>
      </c>
    </row>
    <row r="920" spans="1:13" ht="22.5" customHeight="1">
      <c r="A920" s="12" t="s">
        <v>21559</v>
      </c>
      <c r="B920" s="12" t="str" cm="1">
        <f t="array" ref="B920">_xlfn.REGEXEXTRACT(J920, "eid=([^&amp;]+)", 2)</f>
        <v>2-s2.0-85032691745</v>
      </c>
      <c r="C920" s="13" t="s">
        <v>16176</v>
      </c>
      <c r="D920" s="14" t="s">
        <v>21560</v>
      </c>
      <c r="E920" s="12">
        <v>2018</v>
      </c>
      <c r="F920" s="12" t="s">
        <v>12276</v>
      </c>
      <c r="G920" s="12">
        <v>580</v>
      </c>
      <c r="H920" s="12" t="s">
        <v>7969</v>
      </c>
      <c r="I920" s="14" t="s">
        <v>21561</v>
      </c>
      <c r="J920" s="14" t="s">
        <v>21562</v>
      </c>
      <c r="K920" s="12" t="s">
        <v>7972</v>
      </c>
      <c r="L920" s="12" t="s">
        <v>13352</v>
      </c>
      <c r="M920" s="12" t="s">
        <v>21563</v>
      </c>
    </row>
    <row r="921" spans="1:13" ht="22.5" customHeight="1">
      <c r="A921" s="12" t="s">
        <v>21565</v>
      </c>
      <c r="B921" s="12" t="str" cm="1">
        <f t="array" ref="B921">_xlfn.REGEXEXTRACT(J921, "eid=([^&amp;]+)", 2)</f>
        <v>2-s2.0-85032228564</v>
      </c>
      <c r="C921" s="13" t="s">
        <v>16176</v>
      </c>
      <c r="D921" s="14" t="s">
        <v>21566</v>
      </c>
      <c r="E921" s="12">
        <v>2018</v>
      </c>
      <c r="F921" s="12" t="s">
        <v>9266</v>
      </c>
      <c r="G921" s="12">
        <v>94</v>
      </c>
      <c r="H921" s="12" t="s">
        <v>7969</v>
      </c>
      <c r="I921" s="14" t="s">
        <v>21567</v>
      </c>
      <c r="J921" s="14" t="s">
        <v>21568</v>
      </c>
      <c r="K921" s="12" t="s">
        <v>7972</v>
      </c>
      <c r="L921" s="12" t="s">
        <v>7993</v>
      </c>
      <c r="M921" s="12"/>
    </row>
    <row r="922" spans="1:13" ht="22.5" customHeight="1">
      <c r="A922" s="12" t="s">
        <v>21570</v>
      </c>
      <c r="B922" s="12" t="str" cm="1">
        <f t="array" ref="B922">_xlfn.REGEXEXTRACT(J922, "eid=([^&amp;]+)", 2)</f>
        <v>2-s2.0-85050148667</v>
      </c>
      <c r="C922" s="13" t="s">
        <v>16176</v>
      </c>
      <c r="D922" s="14" t="s">
        <v>21571</v>
      </c>
      <c r="E922" s="12">
        <v>2018</v>
      </c>
      <c r="F922" s="12" t="s">
        <v>14015</v>
      </c>
      <c r="G922" s="12" t="s">
        <v>7969</v>
      </c>
      <c r="H922" s="12" t="s">
        <v>7969</v>
      </c>
      <c r="I922" s="14" t="s">
        <v>21572</v>
      </c>
      <c r="J922" s="14" t="s">
        <v>21573</v>
      </c>
      <c r="K922" s="12" t="s">
        <v>7972</v>
      </c>
      <c r="L922" s="12" t="s">
        <v>8102</v>
      </c>
      <c r="M922" s="12" t="s">
        <v>21574</v>
      </c>
    </row>
    <row r="923" spans="1:13" ht="22.5" customHeight="1">
      <c r="A923" s="12" t="s">
        <v>21576</v>
      </c>
      <c r="B923" s="12" t="str" cm="1">
        <f t="array" ref="B923">_xlfn.REGEXEXTRACT(J923, "eid=([^&amp;]+)", 2)</f>
        <v>2-s2.0-84979035702</v>
      </c>
      <c r="C923" s="13" t="s">
        <v>16176</v>
      </c>
      <c r="D923" s="14" t="s">
        <v>21577</v>
      </c>
      <c r="E923" s="12">
        <v>2016</v>
      </c>
      <c r="F923" s="12" t="s">
        <v>11621</v>
      </c>
      <c r="G923" s="12">
        <v>9</v>
      </c>
      <c r="H923" s="12">
        <v>16</v>
      </c>
      <c r="I923" s="14" t="s">
        <v>21578</v>
      </c>
      <c r="J923" s="14" t="s">
        <v>21579</v>
      </c>
      <c r="K923" s="12" t="s">
        <v>7972</v>
      </c>
      <c r="L923" s="12" t="s">
        <v>13178</v>
      </c>
      <c r="M923" s="12" t="s">
        <v>21580</v>
      </c>
    </row>
    <row r="924" spans="1:13" ht="22.5" customHeight="1">
      <c r="A924" s="12" t="s">
        <v>21582</v>
      </c>
      <c r="B924" s="12" t="str" cm="1">
        <f t="array" ref="B924">_xlfn.REGEXEXTRACT(J924, "eid=([^&amp;]+)", 2)</f>
        <v>2-s2.0-85031820038</v>
      </c>
      <c r="C924" s="13" t="s">
        <v>16176</v>
      </c>
      <c r="D924" s="14" t="s">
        <v>21583</v>
      </c>
      <c r="E924" s="12">
        <v>2017</v>
      </c>
      <c r="F924" s="12" t="s">
        <v>14276</v>
      </c>
      <c r="G924" s="12">
        <v>40</v>
      </c>
      <c r="H924" s="12">
        <v>7</v>
      </c>
      <c r="I924" s="14" t="s">
        <v>21584</v>
      </c>
      <c r="J924" s="14" t="s">
        <v>21585</v>
      </c>
      <c r="K924" s="12" t="s">
        <v>14279</v>
      </c>
      <c r="L924" s="12" t="s">
        <v>14280</v>
      </c>
      <c r="M924" s="12" t="s">
        <v>21586</v>
      </c>
    </row>
    <row r="925" spans="1:13" ht="22.5" customHeight="1">
      <c r="A925" s="12" t="s">
        <v>21588</v>
      </c>
      <c r="B925" s="12" t="str" cm="1">
        <f t="array" ref="B925">_xlfn.REGEXEXTRACT(J925, "eid=([^&amp;]+)", 2)</f>
        <v>2-s2.0-85018481031</v>
      </c>
      <c r="C925" s="13" t="s">
        <v>16176</v>
      </c>
      <c r="D925" s="14" t="s">
        <v>21589</v>
      </c>
      <c r="E925" s="12">
        <v>2017</v>
      </c>
      <c r="F925" s="12" t="s">
        <v>16876</v>
      </c>
      <c r="G925" s="12" t="s">
        <v>7969</v>
      </c>
      <c r="H925" s="12" t="s">
        <v>7969</v>
      </c>
      <c r="I925" s="14" t="s">
        <v>21590</v>
      </c>
      <c r="J925" s="14" t="s">
        <v>21591</v>
      </c>
      <c r="K925" s="12" t="s">
        <v>7972</v>
      </c>
      <c r="L925" s="12" t="s">
        <v>8102</v>
      </c>
      <c r="M925" s="12" t="s">
        <v>21592</v>
      </c>
    </row>
    <row r="926" spans="1:13" ht="22.5" customHeight="1">
      <c r="A926" s="12" t="s">
        <v>21594</v>
      </c>
      <c r="B926" s="12" t="str" cm="1">
        <f t="array" ref="B926">_xlfn.REGEXEXTRACT(J926, "eid=([^&amp;]+)", 2)</f>
        <v>2-s2.0-84988826664</v>
      </c>
      <c r="C926" s="13" t="s">
        <v>16176</v>
      </c>
      <c r="D926" s="14" t="s">
        <v>21595</v>
      </c>
      <c r="E926" s="12">
        <v>2016</v>
      </c>
      <c r="F926" s="12" t="s">
        <v>12486</v>
      </c>
      <c r="G926" s="12">
        <v>2016</v>
      </c>
      <c r="H926" s="12" t="s">
        <v>7969</v>
      </c>
      <c r="I926" s="14" t="s">
        <v>21596</v>
      </c>
      <c r="J926" s="14" t="s">
        <v>21597</v>
      </c>
      <c r="K926" s="12" t="s">
        <v>7972</v>
      </c>
      <c r="L926" s="12" t="s">
        <v>8102</v>
      </c>
      <c r="M926" s="12" t="s">
        <v>21598</v>
      </c>
    </row>
    <row r="927" spans="1:13" ht="22.5" customHeight="1">
      <c r="A927" s="12" t="s">
        <v>21600</v>
      </c>
      <c r="B927" s="12" t="str" cm="1">
        <f t="array" ref="B927">_xlfn.REGEXEXTRACT(J927, "eid=([^&amp;]+)", 2)</f>
        <v>2-s2.0-85050248598</v>
      </c>
      <c r="C927" s="13" t="s">
        <v>16176</v>
      </c>
      <c r="D927" s="14" t="s">
        <v>21601</v>
      </c>
      <c r="E927" s="12">
        <v>2018</v>
      </c>
      <c r="F927" s="12" t="s">
        <v>8491</v>
      </c>
      <c r="G927" s="12">
        <v>6</v>
      </c>
      <c r="H927" s="12" t="s">
        <v>7969</v>
      </c>
      <c r="I927" s="14" t="s">
        <v>21602</v>
      </c>
      <c r="J927" s="14" t="s">
        <v>21603</v>
      </c>
      <c r="K927" s="12" t="s">
        <v>7972</v>
      </c>
      <c r="L927" s="12" t="s">
        <v>8102</v>
      </c>
      <c r="M927" s="12"/>
    </row>
    <row r="928" spans="1:13" ht="22.5" customHeight="1">
      <c r="A928" s="12" t="s">
        <v>21605</v>
      </c>
      <c r="B928" s="12" t="str" cm="1">
        <f t="array" ref="B928">_xlfn.REGEXEXTRACT(J928, "eid=([^&amp;]+)", 2)</f>
        <v>2-s2.0-85022212344</v>
      </c>
      <c r="C928" s="13" t="s">
        <v>16176</v>
      </c>
      <c r="D928" s="14" t="s">
        <v>21606</v>
      </c>
      <c r="E928" s="12">
        <v>2017</v>
      </c>
      <c r="F928" s="12" t="s">
        <v>21607</v>
      </c>
      <c r="G928" s="12">
        <v>14</v>
      </c>
      <c r="H928" s="12">
        <v>6</v>
      </c>
      <c r="I928" s="14" t="s">
        <v>21608</v>
      </c>
      <c r="J928" s="14" t="s">
        <v>21609</v>
      </c>
      <c r="K928" s="12" t="s">
        <v>7972</v>
      </c>
      <c r="L928" s="12" t="s">
        <v>21610</v>
      </c>
      <c r="M928" s="12" t="s">
        <v>21611</v>
      </c>
    </row>
    <row r="929" spans="1:13" ht="22.5" customHeight="1">
      <c r="A929" s="12" t="s">
        <v>21613</v>
      </c>
      <c r="B929" s="12" t="str" cm="1">
        <f t="array" ref="B929">_xlfn.REGEXEXTRACT(J929, "eid=([^&amp;]+)", 2)</f>
        <v>2-s2.0-85021322781</v>
      </c>
      <c r="C929" s="13" t="s">
        <v>16176</v>
      </c>
      <c r="D929" s="14" t="s">
        <v>21614</v>
      </c>
      <c r="E929" s="12">
        <v>2017</v>
      </c>
      <c r="F929" s="12" t="s">
        <v>21615</v>
      </c>
      <c r="G929" s="12">
        <v>3</v>
      </c>
      <c r="H929" s="12" t="s">
        <v>7969</v>
      </c>
      <c r="I929" s="14" t="s">
        <v>21616</v>
      </c>
      <c r="J929" s="14" t="s">
        <v>21617</v>
      </c>
      <c r="K929" s="12" t="s">
        <v>7972</v>
      </c>
      <c r="L929" s="12" t="s">
        <v>8161</v>
      </c>
      <c r="M929" s="12" t="s">
        <v>21618</v>
      </c>
    </row>
    <row r="930" spans="1:13" ht="22.5" customHeight="1">
      <c r="A930" s="12" t="s">
        <v>21620</v>
      </c>
      <c r="B930" s="12" t="str" cm="1">
        <f t="array" ref="B930">_xlfn.REGEXEXTRACT(J930, "eid=([^&amp;]+)", 2)</f>
        <v>2-s2.0-85081790783</v>
      </c>
      <c r="C930" s="13" t="s">
        <v>16176</v>
      </c>
      <c r="D930" s="14" t="s">
        <v>21621</v>
      </c>
      <c r="E930" s="12">
        <v>2018</v>
      </c>
      <c r="F930" s="12" t="s">
        <v>21622</v>
      </c>
      <c r="G930" s="12" t="s">
        <v>7969</v>
      </c>
      <c r="H930" s="12" t="s">
        <v>7969</v>
      </c>
      <c r="I930" s="14" t="s">
        <v>21623</v>
      </c>
      <c r="J930" s="14" t="s">
        <v>21624</v>
      </c>
      <c r="K930" s="12" t="s">
        <v>7972</v>
      </c>
      <c r="L930" s="12" t="s">
        <v>8102</v>
      </c>
      <c r="M930" s="12" t="s">
        <v>21625</v>
      </c>
    </row>
    <row r="931" spans="1:13" ht="22.5" customHeight="1">
      <c r="A931" s="12" t="s">
        <v>21627</v>
      </c>
      <c r="B931" s="12" t="str" cm="1">
        <f t="array" ref="B931">_xlfn.REGEXEXTRACT(J931, "eid=([^&amp;]+)", 2)</f>
        <v>2-s2.0-85039939374</v>
      </c>
      <c r="C931" s="13" t="s">
        <v>16176</v>
      </c>
      <c r="D931" s="14" t="s">
        <v>21628</v>
      </c>
      <c r="E931" s="12">
        <v>2017</v>
      </c>
      <c r="F931" s="12" t="s">
        <v>13383</v>
      </c>
      <c r="G931" s="12">
        <v>9</v>
      </c>
      <c r="H931" s="12">
        <v>4</v>
      </c>
      <c r="I931" s="14" t="s">
        <v>21629</v>
      </c>
      <c r="J931" s="14" t="s">
        <v>21630</v>
      </c>
      <c r="K931" s="12" t="s">
        <v>7972</v>
      </c>
      <c r="L931" s="12" t="s">
        <v>13386</v>
      </c>
      <c r="M931" s="12" t="s">
        <v>7969</v>
      </c>
    </row>
    <row r="932" spans="1:13" ht="22.5" customHeight="1">
      <c r="A932" s="12" t="s">
        <v>21632</v>
      </c>
      <c r="B932" s="12" t="str" cm="1">
        <f t="array" ref="B932">_xlfn.REGEXEXTRACT(J932, "eid=([^&amp;]+)", 2)</f>
        <v>2-s2.0-85038219169</v>
      </c>
      <c r="C932" s="13" t="s">
        <v>16176</v>
      </c>
      <c r="D932" s="14" t="s">
        <v>21633</v>
      </c>
      <c r="E932" s="12">
        <v>2018</v>
      </c>
      <c r="F932" s="12" t="s">
        <v>8192</v>
      </c>
      <c r="G932" s="12">
        <v>42</v>
      </c>
      <c r="H932" s="12">
        <v>1</v>
      </c>
      <c r="I932" s="14" t="s">
        <v>21634</v>
      </c>
      <c r="J932" s="14" t="s">
        <v>21635</v>
      </c>
      <c r="K932" s="12" t="s">
        <v>7972</v>
      </c>
      <c r="L932" s="12" t="s">
        <v>13326</v>
      </c>
      <c r="M932" s="12" t="s">
        <v>21636</v>
      </c>
    </row>
    <row r="933" spans="1:13" ht="22.5" customHeight="1">
      <c r="A933" s="12" t="s">
        <v>21638</v>
      </c>
      <c r="B933" s="12" t="str" cm="1">
        <f t="array" ref="B933">_xlfn.REGEXEXTRACT(J933, "eid=([^&amp;]+)", 2)</f>
        <v>2-s2.0-85034020692</v>
      </c>
      <c r="C933" s="13" t="s">
        <v>16176</v>
      </c>
      <c r="D933" s="14" t="s">
        <v>21639</v>
      </c>
      <c r="E933" s="12">
        <v>2018</v>
      </c>
      <c r="F933" s="12" t="s">
        <v>12276</v>
      </c>
      <c r="G933" s="12">
        <v>562</v>
      </c>
      <c r="H933" s="12" t="s">
        <v>7969</v>
      </c>
      <c r="I933" s="14" t="s">
        <v>21470</v>
      </c>
      <c r="J933" s="14" t="s">
        <v>21640</v>
      </c>
      <c r="K933" s="12" t="s">
        <v>7972</v>
      </c>
      <c r="L933" s="12" t="s">
        <v>13352</v>
      </c>
      <c r="M933" s="12" t="s">
        <v>21641</v>
      </c>
    </row>
    <row r="934" spans="1:13" ht="22.5" customHeight="1">
      <c r="A934" s="12" t="s">
        <v>21643</v>
      </c>
      <c r="B934" s="12" t="str" cm="1">
        <f t="array" ref="B934">_xlfn.REGEXEXTRACT(J934, "eid=([^&amp;]+)", 2)</f>
        <v>2-s2.0-85013436140</v>
      </c>
      <c r="C934" s="13" t="s">
        <v>16176</v>
      </c>
      <c r="D934" s="14" t="s">
        <v>21644</v>
      </c>
      <c r="E934" s="12">
        <v>2016</v>
      </c>
      <c r="F934" s="12" t="s">
        <v>11621</v>
      </c>
      <c r="G934" s="12">
        <v>9</v>
      </c>
      <c r="H934" s="12">
        <v>18</v>
      </c>
      <c r="I934" s="14" t="s">
        <v>21645</v>
      </c>
      <c r="J934" s="14" t="s">
        <v>21646</v>
      </c>
      <c r="K934" s="12" t="s">
        <v>7972</v>
      </c>
      <c r="L934" s="12" t="s">
        <v>13178</v>
      </c>
      <c r="M934" s="12" t="s">
        <v>21647</v>
      </c>
    </row>
    <row r="935" spans="1:13" ht="22.5" customHeight="1">
      <c r="A935" s="12" t="s">
        <v>21649</v>
      </c>
      <c r="B935" s="12" t="str" cm="1">
        <f t="array" ref="B935">_xlfn.REGEXEXTRACT(J935, "eid=([^&amp;]+)", 2)</f>
        <v>2-s2.0-85114970536</v>
      </c>
      <c r="C935" s="13" t="s">
        <v>16176</v>
      </c>
      <c r="D935" s="14" t="s">
        <v>21650</v>
      </c>
      <c r="E935" s="12">
        <v>2017</v>
      </c>
      <c r="F935" s="12" t="s">
        <v>21651</v>
      </c>
      <c r="G935" s="12" t="s">
        <v>7969</v>
      </c>
      <c r="H935" s="12" t="s">
        <v>7969</v>
      </c>
      <c r="I935" s="14" t="s">
        <v>21652</v>
      </c>
      <c r="J935" s="14" t="s">
        <v>21653</v>
      </c>
      <c r="K935" s="12" t="s">
        <v>7972</v>
      </c>
      <c r="L935" s="12" t="s">
        <v>10359</v>
      </c>
      <c r="M935" s="12" t="s">
        <v>21654</v>
      </c>
    </row>
    <row r="936" spans="1:13" ht="22.5" customHeight="1">
      <c r="A936" s="12" t="s">
        <v>21656</v>
      </c>
      <c r="B936" s="12" t="str" cm="1">
        <f t="array" ref="B936">_xlfn.REGEXEXTRACT(J936, "eid=([^&amp;]+)", 2)</f>
        <v>2-s2.0-85031691150</v>
      </c>
      <c r="C936" s="13" t="s">
        <v>16176</v>
      </c>
      <c r="D936" s="14" t="s">
        <v>21657</v>
      </c>
      <c r="E936" s="12">
        <v>2017</v>
      </c>
      <c r="F936" s="12" t="s">
        <v>21658</v>
      </c>
      <c r="G936" s="12" t="s">
        <v>7969</v>
      </c>
      <c r="H936" s="12" t="s">
        <v>7969</v>
      </c>
      <c r="I936" s="14" t="s">
        <v>21659</v>
      </c>
      <c r="J936" s="14" t="s">
        <v>21660</v>
      </c>
      <c r="K936" s="12" t="s">
        <v>7972</v>
      </c>
      <c r="L936" s="12" t="s">
        <v>8102</v>
      </c>
      <c r="M936" s="12" t="s">
        <v>21661</v>
      </c>
    </row>
    <row r="937" spans="1:13" ht="22.5" customHeight="1">
      <c r="A937" s="12" t="s">
        <v>21663</v>
      </c>
      <c r="B937" s="12" t="str" cm="1">
        <f t="array" ref="B937">_xlfn.REGEXEXTRACT(J937, "eid=([^&amp;]+)", 2)</f>
        <v>2-s2.0-84979205088</v>
      </c>
      <c r="C937" s="13" t="s">
        <v>16176</v>
      </c>
      <c r="D937" s="14" t="s">
        <v>21664</v>
      </c>
      <c r="E937" s="12">
        <v>2016</v>
      </c>
      <c r="F937" s="12" t="s">
        <v>21665</v>
      </c>
      <c r="G937" s="12" t="s">
        <v>7969</v>
      </c>
      <c r="H937" s="12" t="s">
        <v>7969</v>
      </c>
      <c r="I937" s="14" t="s">
        <v>21666</v>
      </c>
      <c r="J937" s="14" t="s">
        <v>21667</v>
      </c>
      <c r="K937" s="12" t="s">
        <v>7972</v>
      </c>
      <c r="L937" s="12" t="s">
        <v>8102</v>
      </c>
      <c r="M937" s="12" t="s">
        <v>21668</v>
      </c>
    </row>
    <row r="938" spans="1:13" ht="22.5" customHeight="1">
      <c r="A938" s="12" t="s">
        <v>21670</v>
      </c>
      <c r="B938" s="12" t="str" cm="1">
        <f t="array" ref="B938">_xlfn.REGEXEXTRACT(J938, "eid=([^&amp;]+)", 2)</f>
        <v>2-s2.0-84992108942</v>
      </c>
      <c r="C938" s="13" t="s">
        <v>16176</v>
      </c>
      <c r="D938" s="14" t="s">
        <v>21671</v>
      </c>
      <c r="E938" s="12">
        <v>2016</v>
      </c>
      <c r="F938" s="12" t="s">
        <v>21672</v>
      </c>
      <c r="G938" s="12" t="s">
        <v>7969</v>
      </c>
      <c r="H938" s="12" t="s">
        <v>7969</v>
      </c>
      <c r="I938" s="14" t="s">
        <v>21673</v>
      </c>
      <c r="J938" s="14" t="s">
        <v>21674</v>
      </c>
      <c r="K938" s="12" t="s">
        <v>7972</v>
      </c>
      <c r="L938" s="12" t="s">
        <v>8102</v>
      </c>
      <c r="M938" s="12" t="s">
        <v>21675</v>
      </c>
    </row>
    <row r="939" spans="1:13" ht="22.5" customHeight="1">
      <c r="A939" s="12" t="s">
        <v>21677</v>
      </c>
      <c r="B939" s="12" t="str" cm="1">
        <f t="array" ref="B939">_xlfn.REGEXEXTRACT(J939, "eid=([^&amp;]+)", 2)</f>
        <v>2-s2.0-85072089008</v>
      </c>
      <c r="C939" s="13" t="s">
        <v>16176</v>
      </c>
      <c r="D939" s="14" t="s">
        <v>21678</v>
      </c>
      <c r="E939" s="12">
        <v>2018</v>
      </c>
      <c r="F939" s="12" t="s">
        <v>10477</v>
      </c>
      <c r="G939" s="12">
        <v>39</v>
      </c>
      <c r="H939" s="12" t="s">
        <v>7969</v>
      </c>
      <c r="I939" s="14" t="s">
        <v>21679</v>
      </c>
      <c r="J939" s="14" t="s">
        <v>21680</v>
      </c>
      <c r="K939" s="12" t="s">
        <v>7972</v>
      </c>
      <c r="L939" s="12" t="s">
        <v>7985</v>
      </c>
      <c r="M939" s="12" t="s">
        <v>21681</v>
      </c>
    </row>
    <row r="940" spans="1:13" ht="22.5" customHeight="1">
      <c r="A940" s="12" t="s">
        <v>21683</v>
      </c>
      <c r="B940" s="12" t="str" cm="1">
        <f t="array" ref="B940">_xlfn.REGEXEXTRACT(J940, "eid=([^&amp;]+)", 2)</f>
        <v>2-s2.0-84979282685</v>
      </c>
      <c r="C940" s="13" t="s">
        <v>16176</v>
      </c>
      <c r="D940" s="14" t="s">
        <v>21684</v>
      </c>
      <c r="E940" s="12">
        <v>2016</v>
      </c>
      <c r="F940" s="12" t="s">
        <v>21665</v>
      </c>
      <c r="G940" s="12" t="s">
        <v>7969</v>
      </c>
      <c r="H940" s="12" t="s">
        <v>7969</v>
      </c>
      <c r="I940" s="14" t="s">
        <v>21685</v>
      </c>
      <c r="J940" s="14" t="s">
        <v>21686</v>
      </c>
      <c r="K940" s="12" t="s">
        <v>7972</v>
      </c>
      <c r="L940" s="12" t="s">
        <v>8102</v>
      </c>
      <c r="M940" s="12" t="s">
        <v>21687</v>
      </c>
    </row>
    <row r="941" spans="1:13" ht="22.5" customHeight="1">
      <c r="A941" s="12" t="s">
        <v>21689</v>
      </c>
      <c r="B941" s="12" t="str" cm="1">
        <f t="array" ref="B941">_xlfn.REGEXEXTRACT(J941, "eid=([^&amp;]+)", 2)</f>
        <v>2-s2.0-85058998447</v>
      </c>
      <c r="C941" s="13" t="s">
        <v>16176</v>
      </c>
      <c r="D941" s="14" t="s">
        <v>21690</v>
      </c>
      <c r="E941" s="12">
        <v>2018</v>
      </c>
      <c r="F941" s="12" t="s">
        <v>21691</v>
      </c>
      <c r="G941" s="12" t="s">
        <v>7969</v>
      </c>
      <c r="H941" s="12" t="s">
        <v>7969</v>
      </c>
      <c r="I941" s="14" t="s">
        <v>21692</v>
      </c>
      <c r="J941" s="14" t="s">
        <v>21693</v>
      </c>
      <c r="K941" s="12" t="s">
        <v>7972</v>
      </c>
      <c r="L941" s="12" t="s">
        <v>13641</v>
      </c>
      <c r="M941" s="12"/>
    </row>
    <row r="942" spans="1:13" ht="22.5" customHeight="1">
      <c r="A942" s="12" t="s">
        <v>21695</v>
      </c>
      <c r="B942" s="12" t="str" cm="1">
        <f t="array" ref="B942">_xlfn.REGEXEXTRACT(J942, "eid=([^&amp;]+)", 2)</f>
        <v>2-s2.0-84971658593</v>
      </c>
      <c r="C942" s="13" t="s">
        <v>16176</v>
      </c>
      <c r="D942" s="14" t="s">
        <v>21696</v>
      </c>
      <c r="E942" s="12">
        <v>2016</v>
      </c>
      <c r="F942" s="12" t="s">
        <v>21697</v>
      </c>
      <c r="G942" s="12">
        <v>35</v>
      </c>
      <c r="H942" s="12">
        <v>3</v>
      </c>
      <c r="I942" s="14" t="s">
        <v>21698</v>
      </c>
      <c r="J942" s="14" t="s">
        <v>21699</v>
      </c>
      <c r="K942" s="12" t="s">
        <v>7972</v>
      </c>
      <c r="L942" s="12" t="s">
        <v>8102</v>
      </c>
      <c r="M942" s="12" t="s">
        <v>21700</v>
      </c>
    </row>
    <row r="943" spans="1:13" ht="22.5" customHeight="1">
      <c r="A943" s="12" t="s">
        <v>21702</v>
      </c>
      <c r="B943" s="12" t="str" cm="1">
        <f t="array" ref="B943">_xlfn.REGEXEXTRACT(J943, "eid=([^&amp;]+)", 2)</f>
        <v>2-s2.0-85030773477</v>
      </c>
      <c r="C943" s="13" t="s">
        <v>16176</v>
      </c>
      <c r="D943" s="14" t="s">
        <v>21703</v>
      </c>
      <c r="E943" s="12">
        <v>2017</v>
      </c>
      <c r="F943" s="12" t="s">
        <v>8491</v>
      </c>
      <c r="G943" s="12">
        <v>5</v>
      </c>
      <c r="H943" s="12" t="s">
        <v>7969</v>
      </c>
      <c r="I943" s="14" t="s">
        <v>21704</v>
      </c>
      <c r="J943" s="14" t="s">
        <v>21705</v>
      </c>
      <c r="K943" s="12" t="s">
        <v>7972</v>
      </c>
      <c r="L943" s="12" t="s">
        <v>8102</v>
      </c>
      <c r="M943" s="12"/>
    </row>
    <row r="944" spans="1:13" ht="22.5" customHeight="1">
      <c r="A944" s="12" t="s">
        <v>21707</v>
      </c>
      <c r="B944" s="12" t="str" cm="1">
        <f t="array" ref="B944">_xlfn.REGEXEXTRACT(J944, "eid=([^&amp;]+)", 2)</f>
        <v>2-s2.0-85033786307</v>
      </c>
      <c r="C944" s="13" t="s">
        <v>16176</v>
      </c>
      <c r="D944" s="14" t="s">
        <v>21708</v>
      </c>
      <c r="E944" s="12">
        <v>2018</v>
      </c>
      <c r="F944" s="12" t="s">
        <v>16035</v>
      </c>
      <c r="G944" s="12">
        <v>101</v>
      </c>
      <c r="H944" s="12" t="s">
        <v>7969</v>
      </c>
      <c r="I944" s="14" t="s">
        <v>21709</v>
      </c>
      <c r="J944" s="14" t="s">
        <v>21710</v>
      </c>
      <c r="K944" s="12" t="s">
        <v>7972</v>
      </c>
      <c r="L944" s="12" t="s">
        <v>16038</v>
      </c>
      <c r="M944" s="12"/>
    </row>
    <row r="945" spans="1:13" ht="22.5" customHeight="1">
      <c r="A945" s="12" t="s">
        <v>21712</v>
      </c>
      <c r="B945" s="12" t="str" cm="1">
        <f t="array" ref="B945">_xlfn.REGEXEXTRACT(J945, "eid=([^&amp;]+)", 2)</f>
        <v>2-s2.0-85040001418</v>
      </c>
      <c r="C945" s="13" t="s">
        <v>16176</v>
      </c>
      <c r="D945" s="14" t="s">
        <v>21713</v>
      </c>
      <c r="E945" s="12">
        <v>2017</v>
      </c>
      <c r="F945" s="12" t="s">
        <v>21714</v>
      </c>
      <c r="G945" s="12" t="s">
        <v>7969</v>
      </c>
      <c r="H945" s="12" t="s">
        <v>7969</v>
      </c>
      <c r="I945" s="14" t="s">
        <v>21715</v>
      </c>
      <c r="J945" s="14" t="s">
        <v>21716</v>
      </c>
      <c r="K945" s="12" t="s">
        <v>7972</v>
      </c>
      <c r="L945" s="12" t="s">
        <v>8102</v>
      </c>
      <c r="M945" s="12" t="s">
        <v>21717</v>
      </c>
    </row>
    <row r="946" spans="1:13" ht="22.5" customHeight="1">
      <c r="A946" s="12" t="s">
        <v>21719</v>
      </c>
      <c r="B946" s="12" t="str" cm="1">
        <f t="array" ref="B946">_xlfn.REGEXEXTRACT(J946, "eid=([^&amp;]+)", 2)</f>
        <v>2-s2.0-85029170433</v>
      </c>
      <c r="C946" s="13" t="s">
        <v>16176</v>
      </c>
      <c r="D946" s="14" t="s">
        <v>21720</v>
      </c>
      <c r="E946" s="12">
        <v>2017</v>
      </c>
      <c r="F946" s="12" t="s">
        <v>8491</v>
      </c>
      <c r="G946" s="12">
        <v>5</v>
      </c>
      <c r="H946" s="12" t="s">
        <v>7969</v>
      </c>
      <c r="I946" s="14" t="s">
        <v>21721</v>
      </c>
      <c r="J946" s="14" t="s">
        <v>21722</v>
      </c>
      <c r="K946" s="12" t="s">
        <v>7972</v>
      </c>
      <c r="L946" s="12" t="s">
        <v>8102</v>
      </c>
      <c r="M946" s="12"/>
    </row>
    <row r="947" spans="1:13" ht="22.5" customHeight="1">
      <c r="A947" s="12" t="s">
        <v>21724</v>
      </c>
      <c r="B947" s="12" t="str" cm="1">
        <f t="array" ref="B947">_xlfn.REGEXEXTRACT(J947, "eid=([^&amp;]+)", 2)</f>
        <v>2-s2.0-85044678965</v>
      </c>
      <c r="C947" s="13" t="s">
        <v>16176</v>
      </c>
      <c r="D947" s="14" t="s">
        <v>21725</v>
      </c>
      <c r="E947" s="12">
        <v>2017</v>
      </c>
      <c r="F947" s="12" t="s">
        <v>8328</v>
      </c>
      <c r="G947" s="12" t="s">
        <v>7969</v>
      </c>
      <c r="H947" s="12" t="s">
        <v>7969</v>
      </c>
      <c r="I947" s="14" t="s">
        <v>21726</v>
      </c>
      <c r="J947" s="14" t="s">
        <v>21727</v>
      </c>
      <c r="K947" s="12" t="s">
        <v>7972</v>
      </c>
      <c r="L947" s="12" t="s">
        <v>8324</v>
      </c>
      <c r="M947" s="12" t="s">
        <v>21728</v>
      </c>
    </row>
    <row r="948" spans="1:13" ht="22.5" customHeight="1">
      <c r="A948" s="12" t="s">
        <v>21730</v>
      </c>
      <c r="B948" s="12" t="str" cm="1">
        <f t="array" ref="B948">_xlfn.REGEXEXTRACT(J948, "eid=([^&amp;]+)", 2)</f>
        <v>2-s2.0-85055419603</v>
      </c>
      <c r="C948" s="13" t="s">
        <v>16176</v>
      </c>
      <c r="D948" s="14" t="s">
        <v>21731</v>
      </c>
      <c r="E948" s="12">
        <v>2018</v>
      </c>
      <c r="F948" s="12" t="s">
        <v>21732</v>
      </c>
      <c r="G948" s="12">
        <v>1</v>
      </c>
      <c r="H948" s="12" t="s">
        <v>7969</v>
      </c>
      <c r="I948" s="14" t="s">
        <v>21733</v>
      </c>
      <c r="J948" s="14" t="s">
        <v>21734</v>
      </c>
      <c r="K948" s="12" t="s">
        <v>7972</v>
      </c>
      <c r="L948" s="12" t="s">
        <v>8078</v>
      </c>
      <c r="M948" s="12" t="s">
        <v>21735</v>
      </c>
    </row>
    <row r="949" spans="1:13" ht="22.5" customHeight="1">
      <c r="A949" s="12" t="s">
        <v>21737</v>
      </c>
      <c r="B949" s="12" t="str" cm="1">
        <f t="array" ref="B949">_xlfn.REGEXEXTRACT(J949, "eid=([^&amp;]+)", 2)</f>
        <v>2-s2.0-85048283946</v>
      </c>
      <c r="C949" s="13" t="s">
        <v>16176</v>
      </c>
      <c r="D949" s="14" t="s">
        <v>21738</v>
      </c>
      <c r="E949" s="12">
        <v>2017</v>
      </c>
      <c r="F949" s="12" t="s">
        <v>21739</v>
      </c>
      <c r="G949" s="12">
        <v>2017</v>
      </c>
      <c r="H949" s="12" t="s">
        <v>7969</v>
      </c>
      <c r="I949" s="14" t="s">
        <v>21740</v>
      </c>
      <c r="J949" s="14" t="s">
        <v>21741</v>
      </c>
      <c r="K949" s="12" t="s">
        <v>7972</v>
      </c>
      <c r="L949" s="12" t="s">
        <v>8102</v>
      </c>
      <c r="M949" s="12" t="s">
        <v>21742</v>
      </c>
    </row>
    <row r="950" spans="1:13" ht="22.5" customHeight="1">
      <c r="A950" s="12" t="s">
        <v>21744</v>
      </c>
      <c r="B950" s="12" t="str" cm="1">
        <f t="array" ref="B950">_xlfn.REGEXEXTRACT(J950, "eid=([^&amp;]+)", 2)</f>
        <v>2-s2.0-85015209506</v>
      </c>
      <c r="C950" s="13" t="s">
        <v>16176</v>
      </c>
      <c r="D950" s="14" t="s">
        <v>21745</v>
      </c>
      <c r="E950" s="12">
        <v>2017</v>
      </c>
      <c r="F950" s="12" t="s">
        <v>14073</v>
      </c>
      <c r="G950" s="12" t="s">
        <v>7969</v>
      </c>
      <c r="H950" s="12" t="s">
        <v>7969</v>
      </c>
      <c r="I950" s="14" t="s">
        <v>21746</v>
      </c>
      <c r="J950" s="14" t="s">
        <v>21747</v>
      </c>
      <c r="K950" s="12" t="s">
        <v>7972</v>
      </c>
      <c r="L950" s="12" t="s">
        <v>8102</v>
      </c>
      <c r="M950" s="12" t="s">
        <v>21748</v>
      </c>
    </row>
    <row r="951" spans="1:13" ht="22.5" customHeight="1">
      <c r="A951" s="12" t="s">
        <v>21750</v>
      </c>
      <c r="B951" s="12" t="str" cm="1">
        <f t="array" ref="B951">_xlfn.REGEXEXTRACT(J951, "eid=([^&amp;]+)", 2)</f>
        <v>2-s2.0-85002179311</v>
      </c>
      <c r="C951" s="13" t="s">
        <v>16176</v>
      </c>
      <c r="D951" s="14" t="s">
        <v>21751</v>
      </c>
      <c r="E951" s="12">
        <v>2016</v>
      </c>
      <c r="F951" s="12" t="s">
        <v>21752</v>
      </c>
      <c r="G951" s="12" t="s">
        <v>7969</v>
      </c>
      <c r="H951" s="12" t="s">
        <v>7969</v>
      </c>
      <c r="I951" s="14" t="s">
        <v>21753</v>
      </c>
      <c r="J951" s="14" t="s">
        <v>21754</v>
      </c>
      <c r="K951" s="12" t="s">
        <v>7972</v>
      </c>
      <c r="L951" s="12" t="s">
        <v>8190</v>
      </c>
      <c r="M951" s="12"/>
    </row>
    <row r="952" spans="1:13" ht="22.5" customHeight="1">
      <c r="A952" s="12" t="s">
        <v>21756</v>
      </c>
      <c r="B952" s="12" t="str" cm="1">
        <f t="array" ref="B952">_xlfn.REGEXEXTRACT(J952, "eid=([^&amp;]+)", 2)</f>
        <v>2-s2.0-84979256201</v>
      </c>
      <c r="C952" s="13" t="s">
        <v>16176</v>
      </c>
      <c r="D952" s="14" t="s">
        <v>21757</v>
      </c>
      <c r="E952" s="12">
        <v>2016</v>
      </c>
      <c r="F952" s="12" t="s">
        <v>21758</v>
      </c>
      <c r="G952" s="12" t="s">
        <v>7969</v>
      </c>
      <c r="H952" s="12" t="s">
        <v>7969</v>
      </c>
      <c r="I952" s="14" t="s">
        <v>21759</v>
      </c>
      <c r="J952" s="14" t="s">
        <v>21760</v>
      </c>
      <c r="K952" s="12" t="s">
        <v>7972</v>
      </c>
      <c r="L952" s="12" t="s">
        <v>8102</v>
      </c>
      <c r="M952" s="12" t="s">
        <v>21761</v>
      </c>
    </row>
    <row r="953" spans="1:13" ht="22.5" customHeight="1">
      <c r="A953" s="12" t="s">
        <v>21763</v>
      </c>
      <c r="B953" s="12" t="str" cm="1">
        <f t="array" ref="B953">_xlfn.REGEXEXTRACT(J953, "eid=([^&amp;]+)", 2)</f>
        <v>2-s2.0-85050698663</v>
      </c>
      <c r="C953" s="13" t="s">
        <v>16176</v>
      </c>
      <c r="D953" s="14" t="s">
        <v>21764</v>
      </c>
      <c r="E953" s="12">
        <v>2018</v>
      </c>
      <c r="F953" s="12" t="s">
        <v>21765</v>
      </c>
      <c r="G953" s="12" t="s">
        <v>7969</v>
      </c>
      <c r="H953" s="12" t="s">
        <v>7969</v>
      </c>
      <c r="I953" s="14" t="s">
        <v>21384</v>
      </c>
      <c r="J953" s="14" t="s">
        <v>21766</v>
      </c>
      <c r="K953" s="12" t="s">
        <v>7972</v>
      </c>
      <c r="L953" s="12" t="s">
        <v>8102</v>
      </c>
      <c r="M953" s="12" t="s">
        <v>21767</v>
      </c>
    </row>
    <row r="954" spans="1:13" ht="22.5" customHeight="1">
      <c r="A954" s="12" t="s">
        <v>21769</v>
      </c>
      <c r="B954" s="12" t="str" cm="1">
        <f t="array" ref="B954">_xlfn.REGEXEXTRACT(J954, "eid=([^&amp;]+)", 2)</f>
        <v>2-s2.0-85047904825</v>
      </c>
      <c r="C954" s="13" t="s">
        <v>16176</v>
      </c>
      <c r="D954" s="14" t="s">
        <v>21770</v>
      </c>
      <c r="E954" s="12">
        <v>2018</v>
      </c>
      <c r="F954" s="12" t="s">
        <v>21771</v>
      </c>
      <c r="G954" s="12">
        <v>10</v>
      </c>
      <c r="H954" s="12">
        <v>3</v>
      </c>
      <c r="I954" s="14" t="s">
        <v>21772</v>
      </c>
      <c r="J954" s="14" t="s">
        <v>21773</v>
      </c>
      <c r="K954" s="12" t="s">
        <v>7972</v>
      </c>
      <c r="L954" s="12" t="s">
        <v>8161</v>
      </c>
      <c r="M954" s="12" t="s">
        <v>21774</v>
      </c>
    </row>
    <row r="955" spans="1:13" ht="22.5" customHeight="1">
      <c r="A955" s="12" t="s">
        <v>21776</v>
      </c>
      <c r="B955" s="12" t="str" cm="1">
        <f t="array" ref="B955">_xlfn.REGEXEXTRACT(J955, "eid=([^&amp;]+)", 2)</f>
        <v>2-s2.0-85033670467</v>
      </c>
      <c r="C955" s="13" t="s">
        <v>16176</v>
      </c>
      <c r="D955" s="14" t="s">
        <v>21777</v>
      </c>
      <c r="E955" s="12">
        <v>2018</v>
      </c>
      <c r="F955" s="12" t="s">
        <v>18303</v>
      </c>
      <c r="G955" s="12">
        <v>20</v>
      </c>
      <c r="H955" s="12">
        <v>1</v>
      </c>
      <c r="I955" s="14" t="s">
        <v>21778</v>
      </c>
      <c r="J955" s="14" t="s">
        <v>21779</v>
      </c>
      <c r="K955" s="12" t="s">
        <v>7972</v>
      </c>
      <c r="L955" s="12" t="s">
        <v>8102</v>
      </c>
      <c r="M955" s="12"/>
    </row>
    <row r="956" spans="1:13" ht="22.5" customHeight="1">
      <c r="A956" s="12" t="s">
        <v>21781</v>
      </c>
      <c r="B956" s="12" t="str" cm="1">
        <f t="array" ref="B956">_xlfn.REGEXEXTRACT(J956, "eid=([^&amp;]+)", 2)</f>
        <v>2-s2.0-85018949824</v>
      </c>
      <c r="C956" s="13" t="s">
        <v>16176</v>
      </c>
      <c r="D956" s="14" t="s">
        <v>21782</v>
      </c>
      <c r="E956" s="12">
        <v>2017</v>
      </c>
      <c r="F956" s="12" t="s">
        <v>21783</v>
      </c>
      <c r="G956" s="12" t="s">
        <v>7969</v>
      </c>
      <c r="H956" s="12" t="s">
        <v>7969</v>
      </c>
      <c r="I956" s="14" t="s">
        <v>21784</v>
      </c>
      <c r="J956" s="14" t="s">
        <v>21785</v>
      </c>
      <c r="K956" s="12" t="s">
        <v>7972</v>
      </c>
      <c r="L956" s="12" t="s">
        <v>21786</v>
      </c>
      <c r="M956" s="12" t="s">
        <v>7969</v>
      </c>
    </row>
    <row r="957" spans="1:13" ht="22.5" customHeight="1">
      <c r="A957" s="12" t="s">
        <v>21788</v>
      </c>
      <c r="B957" s="12" t="str" cm="1">
        <f t="array" ref="B957">_xlfn.REGEXEXTRACT(J957, "eid=([^&amp;]+)", 2)</f>
        <v>2-s2.0-85033357354</v>
      </c>
      <c r="C957" s="13" t="s">
        <v>16176</v>
      </c>
      <c r="D957" s="14" t="s">
        <v>21789</v>
      </c>
      <c r="E957" s="12">
        <v>2017</v>
      </c>
      <c r="F957" s="12" t="s">
        <v>21790</v>
      </c>
      <c r="G957" s="12" t="s">
        <v>7969</v>
      </c>
      <c r="H957" s="12" t="s">
        <v>7969</v>
      </c>
      <c r="I957" s="14" t="s">
        <v>21791</v>
      </c>
      <c r="J957" s="14" t="s">
        <v>21792</v>
      </c>
      <c r="K957" s="12" t="s">
        <v>7972</v>
      </c>
      <c r="L957" s="12" t="s">
        <v>12126</v>
      </c>
      <c r="M957" s="12" t="s">
        <v>21793</v>
      </c>
    </row>
    <row r="958" spans="1:13" ht="22.5" customHeight="1">
      <c r="A958" s="12" t="s">
        <v>21795</v>
      </c>
      <c r="B958" s="12" t="str" cm="1">
        <f t="array" ref="B958">_xlfn.REGEXEXTRACT(J958, "eid=([^&amp;]+)", 2)</f>
        <v>2-s2.0-85037082878</v>
      </c>
      <c r="C958" s="13" t="s">
        <v>16176</v>
      </c>
      <c r="D958" s="14" t="s">
        <v>21796</v>
      </c>
      <c r="E958" s="12">
        <v>2017</v>
      </c>
      <c r="F958" s="12" t="s">
        <v>8392</v>
      </c>
      <c r="G958" s="12">
        <v>4</v>
      </c>
      <c r="H958" s="12">
        <v>5</v>
      </c>
      <c r="I958" s="14" t="s">
        <v>21797</v>
      </c>
      <c r="J958" s="14" t="s">
        <v>21798</v>
      </c>
      <c r="K958" s="12" t="s">
        <v>7972</v>
      </c>
      <c r="L958" s="12" t="s">
        <v>8102</v>
      </c>
      <c r="M958" s="12"/>
    </row>
    <row r="959" spans="1:13" ht="22.5" customHeight="1">
      <c r="A959" s="12" t="s">
        <v>21800</v>
      </c>
      <c r="B959" s="12" t="str" cm="1">
        <f t="array" ref="B959">_xlfn.REGEXEXTRACT(J959, "eid=([^&amp;]+)", 2)</f>
        <v>2-s2.0-85027244079</v>
      </c>
      <c r="C959" s="13" t="s">
        <v>16176</v>
      </c>
      <c r="D959" s="14" t="s">
        <v>21801</v>
      </c>
      <c r="E959" s="12">
        <v>2017</v>
      </c>
      <c r="F959" s="12" t="s">
        <v>21802</v>
      </c>
      <c r="G959" s="12" t="s">
        <v>7969</v>
      </c>
      <c r="H959" s="12" t="s">
        <v>7969</v>
      </c>
      <c r="I959" s="14" t="s">
        <v>21803</v>
      </c>
      <c r="J959" s="14" t="s">
        <v>21804</v>
      </c>
      <c r="K959" s="12" t="s">
        <v>7972</v>
      </c>
      <c r="L959" s="12" t="s">
        <v>8102</v>
      </c>
      <c r="M959" s="12" t="s">
        <v>21805</v>
      </c>
    </row>
    <row r="960" spans="1:13" ht="22.5" customHeight="1">
      <c r="A960" s="12" t="s">
        <v>21807</v>
      </c>
      <c r="B960" s="12" t="str" cm="1">
        <f t="array" ref="B960">_xlfn.REGEXEXTRACT(J960, "eid=([^&amp;]+)", 2)</f>
        <v>2-s2.0-85027022438</v>
      </c>
      <c r="C960" s="13" t="s">
        <v>16176</v>
      </c>
      <c r="D960" s="14" t="s">
        <v>21808</v>
      </c>
      <c r="E960" s="12">
        <v>2018</v>
      </c>
      <c r="F960" s="12" t="s">
        <v>16779</v>
      </c>
      <c r="G960" s="12">
        <v>50</v>
      </c>
      <c r="H960" s="12">
        <v>3</v>
      </c>
      <c r="I960" s="14" t="s">
        <v>21809</v>
      </c>
      <c r="J960" s="14" t="s">
        <v>21810</v>
      </c>
      <c r="K960" s="12" t="s">
        <v>7972</v>
      </c>
      <c r="L960" s="12" t="s">
        <v>8324</v>
      </c>
      <c r="M960" s="12"/>
    </row>
    <row r="961" spans="1:13" ht="22.5" customHeight="1">
      <c r="A961" s="12" t="s">
        <v>21811</v>
      </c>
      <c r="B961" s="12" t="e" cm="1" vm="1">
        <f t="array" ref="B961">_xlfn.REGEXEXTRACT(J961, "eid=([^&amp;]+)", 2)</f>
        <v>#N/A</v>
      </c>
      <c r="C961" s="13" t="s">
        <v>16176</v>
      </c>
      <c r="D961" s="14" t="s">
        <v>21812</v>
      </c>
      <c r="E961" s="12"/>
      <c r="F961" s="12"/>
      <c r="G961" s="12"/>
      <c r="H961" s="12"/>
      <c r="I961" s="14"/>
      <c r="J961" s="14"/>
      <c r="K961" s="12"/>
      <c r="L961" s="12"/>
      <c r="M961" s="12"/>
    </row>
    <row r="962" spans="1:13" ht="22.5" customHeight="1">
      <c r="A962" s="12" t="s">
        <v>21814</v>
      </c>
      <c r="B962" s="12" t="str" cm="1">
        <f t="array" ref="B962">_xlfn.REGEXEXTRACT(J962, "eid=([^&amp;]+)", 2)</f>
        <v>2-s2.0-84982279617</v>
      </c>
      <c r="C962" s="13" t="s">
        <v>16176</v>
      </c>
      <c r="D962" s="14" t="s">
        <v>21815</v>
      </c>
      <c r="E962" s="12">
        <v>2016</v>
      </c>
      <c r="F962" s="12" t="s">
        <v>13235</v>
      </c>
      <c r="G962" s="12">
        <v>59</v>
      </c>
      <c r="H962" s="12">
        <v>7</v>
      </c>
      <c r="I962" s="14" t="s">
        <v>21816</v>
      </c>
      <c r="J962" s="14" t="s">
        <v>21817</v>
      </c>
      <c r="K962" s="12" t="s">
        <v>7972</v>
      </c>
      <c r="L962" s="12" t="s">
        <v>10731</v>
      </c>
      <c r="M962" s="12" t="s">
        <v>21818</v>
      </c>
    </row>
    <row r="963" spans="1:13" ht="22.5" customHeight="1">
      <c r="A963" s="12" t="s">
        <v>21820</v>
      </c>
      <c r="B963" s="12" t="str" cm="1">
        <f t="array" ref="B963">_xlfn.REGEXEXTRACT(J963, "eid=([^&amp;]+)", 2)</f>
        <v>2-s2.0-85028358232</v>
      </c>
      <c r="C963" s="13" t="s">
        <v>16176</v>
      </c>
      <c r="D963" s="14" t="s">
        <v>21821</v>
      </c>
      <c r="E963" s="12">
        <v>2017</v>
      </c>
      <c r="F963" s="12" t="s">
        <v>8491</v>
      </c>
      <c r="G963" s="12">
        <v>5</v>
      </c>
      <c r="H963" s="12" t="s">
        <v>7969</v>
      </c>
      <c r="I963" s="14" t="s">
        <v>21822</v>
      </c>
      <c r="J963" s="14" t="s">
        <v>21823</v>
      </c>
      <c r="K963" s="12" t="s">
        <v>7972</v>
      </c>
      <c r="L963" s="12" t="s">
        <v>8102</v>
      </c>
      <c r="M963" s="12"/>
    </row>
    <row r="964" spans="1:13" ht="22.5" customHeight="1">
      <c r="A964" s="12" t="s">
        <v>21825</v>
      </c>
      <c r="B964" s="12" t="str" cm="1">
        <f t="array" ref="B964">_xlfn.REGEXEXTRACT(J964, "eid=([^&amp;]+)", 2)</f>
        <v>2-s2.0-85082357538</v>
      </c>
      <c r="C964" s="13" t="s">
        <v>16176</v>
      </c>
      <c r="D964" s="14" t="s">
        <v>21826</v>
      </c>
      <c r="E964" s="12">
        <v>2018</v>
      </c>
      <c r="F964" s="12" t="s">
        <v>21395</v>
      </c>
      <c r="G964" s="12">
        <v>7</v>
      </c>
      <c r="H964" s="12">
        <v>2</v>
      </c>
      <c r="I964" s="14" t="s">
        <v>21827</v>
      </c>
      <c r="J964" s="14" t="s">
        <v>21828</v>
      </c>
      <c r="K964" s="12" t="s">
        <v>7972</v>
      </c>
      <c r="L964" s="12" t="s">
        <v>21398</v>
      </c>
      <c r="M964" s="12"/>
    </row>
    <row r="965" spans="1:13" ht="22.5" customHeight="1">
      <c r="A965" s="12" t="s">
        <v>21830</v>
      </c>
      <c r="B965" s="12" t="str" cm="1">
        <f t="array" ref="B965">_xlfn.REGEXEXTRACT(J965, "eid=([^&amp;]+)", 2)</f>
        <v>2-s2.0-85047055652</v>
      </c>
      <c r="C965" s="13" t="s">
        <v>16176</v>
      </c>
      <c r="D965" s="14" t="s">
        <v>21831</v>
      </c>
      <c r="E965" s="12">
        <v>2018</v>
      </c>
      <c r="F965" s="12" t="s">
        <v>21832</v>
      </c>
      <c r="G965" s="12">
        <v>54</v>
      </c>
      <c r="H965" s="12">
        <v>1</v>
      </c>
      <c r="I965" s="14" t="s">
        <v>21833</v>
      </c>
      <c r="J965" s="14" t="s">
        <v>21834</v>
      </c>
      <c r="K965" s="12" t="s">
        <v>14279</v>
      </c>
      <c r="L965" s="12" t="s">
        <v>21835</v>
      </c>
      <c r="M965" s="12" t="s">
        <v>21836</v>
      </c>
    </row>
    <row r="966" spans="1:13" ht="22.5" customHeight="1">
      <c r="A966" s="12" t="s">
        <v>21838</v>
      </c>
      <c r="B966" s="12" t="str" cm="1">
        <f t="array" ref="B966">_xlfn.REGEXEXTRACT(J966, "eid=([^&amp;]+)", 2)</f>
        <v>2-s2.0-85047649342</v>
      </c>
      <c r="C966" s="13" t="s">
        <v>16176</v>
      </c>
      <c r="D966" s="14" t="s">
        <v>21839</v>
      </c>
      <c r="E966" s="12">
        <v>2018</v>
      </c>
      <c r="F966" s="12" t="s">
        <v>11641</v>
      </c>
      <c r="G966" s="12">
        <v>2018</v>
      </c>
      <c r="H966" s="12" t="s">
        <v>7969</v>
      </c>
      <c r="I966" s="14" t="s">
        <v>21840</v>
      </c>
      <c r="J966" s="14" t="s">
        <v>21841</v>
      </c>
      <c r="K966" s="12" t="s">
        <v>7972</v>
      </c>
      <c r="L966" s="12" t="s">
        <v>11624</v>
      </c>
      <c r="M966" s="12"/>
    </row>
    <row r="967" spans="1:13" ht="22.5" customHeight="1">
      <c r="A967" s="12" t="s">
        <v>21843</v>
      </c>
      <c r="B967" s="12" t="str" cm="1">
        <f t="array" ref="B967">_xlfn.REGEXEXTRACT(J967, "eid=([^&amp;]+)", 2)</f>
        <v>2-s2.0-85044440804</v>
      </c>
      <c r="C967" s="13" t="s">
        <v>16176</v>
      </c>
      <c r="D967" s="14" t="s">
        <v>21844</v>
      </c>
      <c r="E967" s="12">
        <v>2017</v>
      </c>
      <c r="F967" s="12" t="s">
        <v>21845</v>
      </c>
      <c r="G967" s="12">
        <v>2017</v>
      </c>
      <c r="H967" s="12" t="s">
        <v>7969</v>
      </c>
      <c r="I967" s="14" t="s">
        <v>21846</v>
      </c>
      <c r="J967" s="14" t="s">
        <v>21847</v>
      </c>
      <c r="K967" s="12" t="s">
        <v>7972</v>
      </c>
      <c r="L967" s="12" t="s">
        <v>13641</v>
      </c>
      <c r="M967" s="12"/>
    </row>
    <row r="968" spans="1:13" ht="22.5" customHeight="1">
      <c r="A968" s="12" t="s">
        <v>21849</v>
      </c>
      <c r="B968" s="12" t="str" cm="1">
        <f t="array" ref="B968">_xlfn.REGEXEXTRACT(J968, "eid=([^&amp;]+)", 2)</f>
        <v>2-s2.0-85056638913</v>
      </c>
      <c r="C968" s="13" t="s">
        <v>16176</v>
      </c>
      <c r="D968" s="14" t="s">
        <v>21850</v>
      </c>
      <c r="E968" s="12">
        <v>2018</v>
      </c>
      <c r="F968" s="12" t="s">
        <v>21497</v>
      </c>
      <c r="G968" s="12" t="s">
        <v>7969</v>
      </c>
      <c r="H968" s="12" t="s">
        <v>7969</v>
      </c>
      <c r="I968" s="14" t="s">
        <v>21851</v>
      </c>
      <c r="J968" s="14" t="s">
        <v>21852</v>
      </c>
      <c r="K968" s="12" t="s">
        <v>7972</v>
      </c>
      <c r="L968" s="12" t="s">
        <v>8190</v>
      </c>
      <c r="M968" s="12" t="s">
        <v>21853</v>
      </c>
    </row>
    <row r="969" spans="1:13" ht="22.5" customHeight="1">
      <c r="A969" s="12" t="s">
        <v>21855</v>
      </c>
      <c r="B969" s="12" t="str" cm="1">
        <f t="array" ref="B969">_xlfn.REGEXEXTRACT(J969, "eid=([^&amp;]+)", 2)</f>
        <v>2-s2.0-85021148199</v>
      </c>
      <c r="C969" s="13" t="s">
        <v>16176</v>
      </c>
      <c r="D969" s="14" t="s">
        <v>21856</v>
      </c>
      <c r="E969" s="12">
        <v>2018</v>
      </c>
      <c r="F969" s="12" t="s">
        <v>10691</v>
      </c>
      <c r="G969" s="12">
        <v>30</v>
      </c>
      <c r="H969" s="12">
        <v>5</v>
      </c>
      <c r="I969" s="14" t="s">
        <v>21857</v>
      </c>
      <c r="J969" s="14" t="s">
        <v>21858</v>
      </c>
      <c r="K969" s="12" t="s">
        <v>7972</v>
      </c>
      <c r="L969" s="12" t="s">
        <v>10694</v>
      </c>
      <c r="M969" s="12" t="s">
        <v>21859</v>
      </c>
    </row>
    <row r="970" spans="1:13" ht="22.5" customHeight="1">
      <c r="A970" s="12" t="s">
        <v>21861</v>
      </c>
      <c r="B970" s="12" t="str" cm="1">
        <f t="array" ref="B970">_xlfn.REGEXEXTRACT(J970, "eid=([^&amp;]+)", 2)</f>
        <v>2-s2.0-85025090800</v>
      </c>
      <c r="C970" s="13" t="s">
        <v>16176</v>
      </c>
      <c r="D970" s="14" t="s">
        <v>21862</v>
      </c>
      <c r="E970" s="12">
        <v>2017</v>
      </c>
      <c r="F970" s="12" t="s">
        <v>21863</v>
      </c>
      <c r="G970" s="12">
        <v>57</v>
      </c>
      <c r="H970" s="12">
        <v>4</v>
      </c>
      <c r="I970" s="14" t="s">
        <v>21864</v>
      </c>
      <c r="J970" s="14" t="s">
        <v>21865</v>
      </c>
      <c r="K970" s="12" t="s">
        <v>14279</v>
      </c>
      <c r="L970" s="12" t="s">
        <v>21866</v>
      </c>
      <c r="M970" s="12" t="s">
        <v>21867</v>
      </c>
    </row>
    <row r="971" spans="1:13" ht="22.5" customHeight="1">
      <c r="A971" s="12" t="s">
        <v>21869</v>
      </c>
      <c r="B971" s="12" t="str" cm="1">
        <f t="array" ref="B971">_xlfn.REGEXEXTRACT(J971, "eid=([^&amp;]+)", 2)</f>
        <v>2-s2.0-85040201301</v>
      </c>
      <c r="C971" s="13" t="s">
        <v>16176</v>
      </c>
      <c r="D971" s="14" t="s">
        <v>21870</v>
      </c>
      <c r="E971" s="12">
        <v>2017</v>
      </c>
      <c r="F971" s="12" t="s">
        <v>21607</v>
      </c>
      <c r="G971" s="12">
        <v>14</v>
      </c>
      <c r="H971" s="12">
        <v>11</v>
      </c>
      <c r="I971" s="14" t="s">
        <v>21871</v>
      </c>
      <c r="J971" s="14" t="s">
        <v>21872</v>
      </c>
      <c r="K971" s="12" t="s">
        <v>7972</v>
      </c>
      <c r="L971" s="12" t="s">
        <v>21610</v>
      </c>
      <c r="M971" s="12" t="s">
        <v>21873</v>
      </c>
    </row>
    <row r="972" spans="1:13" ht="22.5" customHeight="1">
      <c r="A972" s="12" t="s">
        <v>21875</v>
      </c>
      <c r="B972" s="12" t="str" cm="1">
        <f t="array" ref="B972">_xlfn.REGEXEXTRACT(J972, "eid=([^&amp;]+)", 2)</f>
        <v>2-s2.0-85038261538</v>
      </c>
      <c r="C972" s="13" t="s">
        <v>16176</v>
      </c>
      <c r="D972" s="14" t="s">
        <v>21876</v>
      </c>
      <c r="E972" s="12">
        <v>2017</v>
      </c>
      <c r="F972" s="12" t="s">
        <v>21877</v>
      </c>
      <c r="G972" s="12">
        <v>2018</v>
      </c>
      <c r="H972" s="12" t="s">
        <v>7969</v>
      </c>
      <c r="I972" s="14" t="s">
        <v>21878</v>
      </c>
      <c r="J972" s="14" t="s">
        <v>21879</v>
      </c>
      <c r="K972" s="12" t="s">
        <v>7972</v>
      </c>
      <c r="L972" s="12" t="s">
        <v>8102</v>
      </c>
      <c r="M972" s="12" t="s">
        <v>21880</v>
      </c>
    </row>
    <row r="973" spans="1:13" ht="22.5" customHeight="1">
      <c r="A973" s="12" t="s">
        <v>21882</v>
      </c>
      <c r="B973" s="12" t="str" cm="1">
        <f t="array" ref="B973">_xlfn.REGEXEXTRACT(J973, "eid=([^&amp;]+)", 2)</f>
        <v>2-s2.0-85028562604</v>
      </c>
      <c r="C973" s="13" t="s">
        <v>16176</v>
      </c>
      <c r="D973" s="14" t="s">
        <v>21883</v>
      </c>
      <c r="E973" s="12">
        <v>2018</v>
      </c>
      <c r="F973" s="12" t="s">
        <v>21884</v>
      </c>
      <c r="G973" s="12">
        <v>22</v>
      </c>
      <c r="H973" s="12">
        <v>2</v>
      </c>
      <c r="I973" s="14" t="s">
        <v>21885</v>
      </c>
      <c r="J973" s="14" t="s">
        <v>21886</v>
      </c>
      <c r="K973" s="12" t="s">
        <v>7972</v>
      </c>
      <c r="L973" s="12" t="s">
        <v>13791</v>
      </c>
      <c r="M973" s="12"/>
    </row>
    <row r="974" spans="1:13" ht="22.5" customHeight="1">
      <c r="A974" s="12" t="s">
        <v>21888</v>
      </c>
      <c r="B974" s="12" t="str" cm="1">
        <f t="array" ref="B974">_xlfn.REGEXEXTRACT(J974, "eid=([^&amp;]+)", 2)</f>
        <v>2-s2.0-84996483732</v>
      </c>
      <c r="C974" s="13" t="s">
        <v>16176</v>
      </c>
      <c r="D974" s="14" t="s">
        <v>21889</v>
      </c>
      <c r="E974" s="12">
        <v>2017</v>
      </c>
      <c r="F974" s="12" t="s">
        <v>21890</v>
      </c>
      <c r="G974" s="12">
        <v>72</v>
      </c>
      <c r="H974" s="12">
        <v>5</v>
      </c>
      <c r="I974" s="14" t="s">
        <v>21891</v>
      </c>
      <c r="J974" s="14" t="s">
        <v>21892</v>
      </c>
      <c r="K974" s="12" t="s">
        <v>7972</v>
      </c>
      <c r="L974" s="12" t="s">
        <v>21893</v>
      </c>
      <c r="M974" s="12" t="s">
        <v>21894</v>
      </c>
    </row>
    <row r="975" spans="1:13" ht="22.5" customHeight="1">
      <c r="A975" s="12" t="s">
        <v>21896</v>
      </c>
      <c r="B975" s="12" t="str" cm="1">
        <f t="array" ref="B975">_xlfn.REGEXEXTRACT(J975, "eid=([^&amp;]+)", 2)</f>
        <v>2-s2.0-84955563270</v>
      </c>
      <c r="C975" s="13" t="s">
        <v>16176</v>
      </c>
      <c r="D975" s="14" t="s">
        <v>21897</v>
      </c>
      <c r="E975" s="12">
        <v>2016</v>
      </c>
      <c r="F975" s="12" t="s">
        <v>8005</v>
      </c>
      <c r="G975" s="12">
        <v>72</v>
      </c>
      <c r="H975" s="12">
        <v>10</v>
      </c>
      <c r="I975" s="14" t="s">
        <v>21898</v>
      </c>
      <c r="J975" s="14" t="s">
        <v>21899</v>
      </c>
      <c r="K975" s="12" t="s">
        <v>7972</v>
      </c>
      <c r="L975" s="12" t="s">
        <v>13326</v>
      </c>
      <c r="M975" s="12" t="s">
        <v>21900</v>
      </c>
    </row>
    <row r="976" spans="1:13" ht="22.5" customHeight="1">
      <c r="A976" s="12" t="s">
        <v>21902</v>
      </c>
      <c r="B976" s="12" t="str" cm="1">
        <f t="array" ref="B976">_xlfn.REGEXEXTRACT(J976, "eid=([^&amp;]+)", 2)</f>
        <v>2-s2.0-85048049424</v>
      </c>
      <c r="C976" s="13" t="s">
        <v>16176</v>
      </c>
      <c r="D976" s="14" t="s">
        <v>21903</v>
      </c>
      <c r="E976" s="12">
        <v>2018</v>
      </c>
      <c r="F976" s="12" t="s">
        <v>21904</v>
      </c>
      <c r="G976" s="12" t="s">
        <v>7969</v>
      </c>
      <c r="H976" s="12" t="s">
        <v>7969</v>
      </c>
      <c r="I976" s="14" t="s">
        <v>21905</v>
      </c>
      <c r="J976" s="14" t="s">
        <v>21906</v>
      </c>
      <c r="K976" s="12" t="s">
        <v>7972</v>
      </c>
      <c r="L976" s="12" t="s">
        <v>8102</v>
      </c>
      <c r="M976" s="12" t="s">
        <v>21907</v>
      </c>
    </row>
    <row r="977" spans="1:13" ht="22.5" customHeight="1">
      <c r="A977" s="12" t="s">
        <v>21909</v>
      </c>
      <c r="B977" s="12" t="str" cm="1">
        <f t="array" ref="B977">_xlfn.REGEXEXTRACT(J977, "eid=([^&amp;]+)", 2)</f>
        <v>2-s2.0-85026636505</v>
      </c>
      <c r="C977" s="13" t="s">
        <v>16176</v>
      </c>
      <c r="D977" s="14" t="s">
        <v>21910</v>
      </c>
      <c r="E977" s="12">
        <v>2017</v>
      </c>
      <c r="F977" s="12" t="s">
        <v>8491</v>
      </c>
      <c r="G977" s="12">
        <v>5</v>
      </c>
      <c r="H977" s="12" t="s">
        <v>7969</v>
      </c>
      <c r="I977" s="14" t="s">
        <v>21911</v>
      </c>
      <c r="J977" s="14" t="s">
        <v>21912</v>
      </c>
      <c r="K977" s="12" t="s">
        <v>7972</v>
      </c>
      <c r="L977" s="12" t="s">
        <v>8102</v>
      </c>
      <c r="M977" s="12"/>
    </row>
    <row r="978" spans="1:13" ht="22.5" customHeight="1">
      <c r="A978" s="12" t="s">
        <v>21914</v>
      </c>
      <c r="B978" s="12" t="str" cm="1">
        <f t="array" ref="B978">_xlfn.REGEXEXTRACT(J978, "eid=([^&amp;]+)", 2)</f>
        <v>2-s2.0-85047825798</v>
      </c>
      <c r="C978" s="13" t="s">
        <v>16176</v>
      </c>
      <c r="D978" s="14" t="s">
        <v>21915</v>
      </c>
      <c r="E978" s="12">
        <v>2017</v>
      </c>
      <c r="F978" s="12" t="s">
        <v>13979</v>
      </c>
      <c r="G978" s="12">
        <v>2018</v>
      </c>
      <c r="H978" s="12" t="s">
        <v>7969</v>
      </c>
      <c r="I978" s="14" t="s">
        <v>21916</v>
      </c>
      <c r="J978" s="14" t="s">
        <v>21917</v>
      </c>
      <c r="K978" s="12" t="s">
        <v>7972</v>
      </c>
      <c r="L978" s="12" t="s">
        <v>8102</v>
      </c>
      <c r="M978" s="12"/>
    </row>
    <row r="979" spans="1:13" ht="22.5" customHeight="1">
      <c r="A979" s="12" t="s">
        <v>21919</v>
      </c>
      <c r="B979" s="12" t="str" cm="1">
        <f t="array" ref="B979">_xlfn.REGEXEXTRACT(J979, "eid=([^&amp;]+)", 2)</f>
        <v>2-s2.0-85052713804</v>
      </c>
      <c r="C979" s="13" t="s">
        <v>16176</v>
      </c>
      <c r="D979" s="14" t="s">
        <v>21920</v>
      </c>
      <c r="E979" s="12">
        <v>2017</v>
      </c>
      <c r="F979" s="12" t="s">
        <v>21921</v>
      </c>
      <c r="G979" s="12" t="s">
        <v>7969</v>
      </c>
      <c r="H979" s="12" t="s">
        <v>7969</v>
      </c>
      <c r="I979" s="14" t="s">
        <v>20733</v>
      </c>
      <c r="J979" s="14" t="s">
        <v>21922</v>
      </c>
      <c r="K979" s="12" t="s">
        <v>7972</v>
      </c>
      <c r="L979" s="12" t="s">
        <v>8019</v>
      </c>
      <c r="M979" s="12" t="s">
        <v>21923</v>
      </c>
    </row>
    <row r="980" spans="1:13" ht="22.5" customHeight="1">
      <c r="A980" s="12" t="s">
        <v>21925</v>
      </c>
      <c r="B980" s="12" t="str" cm="1">
        <f t="array" ref="B980">_xlfn.REGEXEXTRACT(J980, "eid=([^&amp;]+)", 2)</f>
        <v>2-s2.0-85015292414</v>
      </c>
      <c r="C980" s="13" t="s">
        <v>16176</v>
      </c>
      <c r="D980" s="14" t="s">
        <v>21926</v>
      </c>
      <c r="E980" s="12">
        <v>2016</v>
      </c>
      <c r="F980" s="12" t="s">
        <v>21927</v>
      </c>
      <c r="G980" s="12" t="s">
        <v>7969</v>
      </c>
      <c r="H980" s="12" t="s">
        <v>7969</v>
      </c>
      <c r="I980" s="14" t="s">
        <v>21928</v>
      </c>
      <c r="J980" s="14" t="s">
        <v>21929</v>
      </c>
      <c r="K980" s="12" t="s">
        <v>7972</v>
      </c>
      <c r="L980" s="12" t="s">
        <v>8102</v>
      </c>
      <c r="M980" s="12" t="s">
        <v>21930</v>
      </c>
    </row>
    <row r="981" spans="1:13" ht="22.5" customHeight="1">
      <c r="A981" s="12" t="s">
        <v>21932</v>
      </c>
      <c r="B981" s="12" t="str" cm="1">
        <f t="array" ref="B981">_xlfn.REGEXEXTRACT(J981, "eid=([^&amp;]+)", 2)</f>
        <v>2-s2.0-85057630058</v>
      </c>
      <c r="C981" s="13" t="s">
        <v>16176</v>
      </c>
      <c r="D981" s="14" t="s">
        <v>21933</v>
      </c>
      <c r="E981" s="12">
        <v>2018</v>
      </c>
      <c r="F981" s="12" t="s">
        <v>21395</v>
      </c>
      <c r="G981" s="12">
        <v>7</v>
      </c>
      <c r="H981" s="12">
        <v>4</v>
      </c>
      <c r="I981" s="14" t="s">
        <v>21934</v>
      </c>
      <c r="J981" s="14" t="s">
        <v>21935</v>
      </c>
      <c r="K981" s="12" t="s">
        <v>7972</v>
      </c>
      <c r="L981" s="12" t="s">
        <v>21398</v>
      </c>
      <c r="M981" s="12" t="s">
        <v>21936</v>
      </c>
    </row>
    <row r="982" spans="1:13" ht="22.5" customHeight="1">
      <c r="A982" s="12" t="s">
        <v>21938</v>
      </c>
      <c r="B982" s="12" t="str" cm="1">
        <f t="array" ref="B982">_xlfn.REGEXEXTRACT(J982, "eid=([^&amp;]+)", 2)</f>
        <v>2-s2.0-84961886899</v>
      </c>
      <c r="C982" s="13" t="s">
        <v>16176</v>
      </c>
      <c r="D982" s="14" t="s">
        <v>21939</v>
      </c>
      <c r="E982" s="12">
        <v>2016</v>
      </c>
      <c r="F982" s="12" t="s">
        <v>20513</v>
      </c>
      <c r="G982" s="12">
        <v>2016</v>
      </c>
      <c r="H982" s="12">
        <v>1</v>
      </c>
      <c r="I982" s="14" t="s">
        <v>21940</v>
      </c>
      <c r="J982" s="14" t="s">
        <v>21941</v>
      </c>
      <c r="K982" s="12" t="s">
        <v>7972</v>
      </c>
      <c r="L982" s="12" t="s">
        <v>12126</v>
      </c>
      <c r="M982" s="12"/>
    </row>
    <row r="983" spans="1:13" ht="22.5" customHeight="1">
      <c r="A983" s="12" t="s">
        <v>21943</v>
      </c>
      <c r="B983" s="12" t="str" cm="1">
        <f t="array" ref="B983">_xlfn.REGEXEXTRACT(J983, "eid=([^&amp;]+)", 2)</f>
        <v>2-s2.0-85036660454</v>
      </c>
      <c r="C983" s="13" t="s">
        <v>16176</v>
      </c>
      <c r="D983" s="14" t="s">
        <v>21944</v>
      </c>
      <c r="E983" s="12">
        <v>2018</v>
      </c>
      <c r="F983" s="12" t="s">
        <v>18945</v>
      </c>
      <c r="G983" s="12">
        <v>6</v>
      </c>
      <c r="H983" s="12">
        <v>1</v>
      </c>
      <c r="I983" s="14" t="s">
        <v>21945</v>
      </c>
      <c r="J983" s="14" t="s">
        <v>21946</v>
      </c>
      <c r="K983" s="12" t="s">
        <v>7972</v>
      </c>
      <c r="L983" s="12" t="s">
        <v>8102</v>
      </c>
      <c r="M983" s="12" t="s">
        <v>21947</v>
      </c>
    </row>
    <row r="984" spans="1:13" ht="22.5" customHeight="1">
      <c r="A984" s="12" t="s">
        <v>21949</v>
      </c>
      <c r="B984" s="12" t="str" cm="1">
        <f t="array" ref="B984">_xlfn.REGEXEXTRACT(J984, "eid=([^&amp;]+)", 2)</f>
        <v>2-s2.0-85082344255</v>
      </c>
      <c r="C984" s="13" t="s">
        <v>16176</v>
      </c>
      <c r="D984" s="14" t="s">
        <v>21950</v>
      </c>
      <c r="E984" s="12">
        <v>2018</v>
      </c>
      <c r="F984" s="12" t="s">
        <v>21395</v>
      </c>
      <c r="G984" s="12">
        <v>7</v>
      </c>
      <c r="H984" s="12">
        <v>2</v>
      </c>
      <c r="I984" s="14" t="s">
        <v>21951</v>
      </c>
      <c r="J984" s="14" t="s">
        <v>21952</v>
      </c>
      <c r="K984" s="12" t="s">
        <v>7972</v>
      </c>
      <c r="L984" s="12" t="s">
        <v>21398</v>
      </c>
      <c r="M984" s="12" t="s">
        <v>7969</v>
      </c>
    </row>
    <row r="985" spans="1:13" ht="22.5" customHeight="1">
      <c r="A985" s="12" t="s">
        <v>21954</v>
      </c>
      <c r="B985" s="12" t="str" cm="1">
        <f t="array" ref="B985">_xlfn.REGEXEXTRACT(J985, "eid=([^&amp;]+)", 2)</f>
        <v>2-s2.0-84973154506</v>
      </c>
      <c r="C985" s="13" t="s">
        <v>16176</v>
      </c>
      <c r="D985" s="14" t="s">
        <v>21955</v>
      </c>
      <c r="E985" s="12">
        <v>2016</v>
      </c>
      <c r="F985" s="12" t="s">
        <v>21421</v>
      </c>
      <c r="G985" s="12">
        <v>11</v>
      </c>
      <c r="H985" s="12">
        <v>7</v>
      </c>
      <c r="I985" s="14" t="s">
        <v>21956</v>
      </c>
      <c r="J985" s="14" t="s">
        <v>21957</v>
      </c>
      <c r="K985" s="12" t="s">
        <v>7972</v>
      </c>
      <c r="L985" s="12" t="s">
        <v>14122</v>
      </c>
      <c r="M985" s="12" t="s">
        <v>7969</v>
      </c>
    </row>
    <row r="986" spans="1:13" ht="22.5" customHeight="1">
      <c r="A986" s="12" t="s">
        <v>21959</v>
      </c>
      <c r="B986" s="12" t="str" cm="1">
        <f t="array" ref="B986">_xlfn.REGEXEXTRACT(J986, "eid=([^&amp;]+)", 2)</f>
        <v>2-s2.0-85015266553</v>
      </c>
      <c r="C986" s="13" t="s">
        <v>16176</v>
      </c>
      <c r="D986" s="14" t="s">
        <v>21960</v>
      </c>
      <c r="E986" s="12">
        <v>2017</v>
      </c>
      <c r="F986" s="12" t="s">
        <v>21961</v>
      </c>
      <c r="G986" s="12" t="s">
        <v>7969</v>
      </c>
      <c r="H986" s="12" t="s">
        <v>7969</v>
      </c>
      <c r="I986" s="14" t="s">
        <v>21962</v>
      </c>
      <c r="J986" s="14" t="s">
        <v>21963</v>
      </c>
      <c r="K986" s="12" t="s">
        <v>7972</v>
      </c>
      <c r="L986" s="12" t="s">
        <v>8102</v>
      </c>
      <c r="M986" s="12" t="s">
        <v>21964</v>
      </c>
    </row>
    <row r="987" spans="1:13" ht="22.5" customHeight="1">
      <c r="A987" s="12" t="s">
        <v>21966</v>
      </c>
      <c r="B987" s="12" t="str" cm="1">
        <f t="array" ref="B987">_xlfn.REGEXEXTRACT(J987, "eid=([^&amp;]+)", 2)</f>
        <v>2-s2.0-84973111531</v>
      </c>
      <c r="C987" s="13" t="s">
        <v>16176</v>
      </c>
      <c r="D987" s="14" t="s">
        <v>21967</v>
      </c>
      <c r="E987" s="12">
        <v>2016</v>
      </c>
      <c r="F987" s="12" t="s">
        <v>16035</v>
      </c>
      <c r="G987" s="12">
        <v>71</v>
      </c>
      <c r="H987" s="12" t="s">
        <v>7969</v>
      </c>
      <c r="I987" s="14" t="s">
        <v>21968</v>
      </c>
      <c r="J987" s="14" t="s">
        <v>21969</v>
      </c>
      <c r="K987" s="12" t="s">
        <v>7972</v>
      </c>
      <c r="L987" s="12" t="s">
        <v>16038</v>
      </c>
      <c r="M987" s="12" t="s">
        <v>21970</v>
      </c>
    </row>
    <row r="988" spans="1:13" ht="22.5" customHeight="1">
      <c r="A988" s="12" t="s">
        <v>21972</v>
      </c>
      <c r="B988" s="12" t="str" cm="1">
        <f t="array" ref="B988">_xlfn.REGEXEXTRACT(J988, "eid=([^&amp;]+)", 2)</f>
        <v>2-s2.0-84900810686</v>
      </c>
      <c r="C988" s="13" t="s">
        <v>16176</v>
      </c>
      <c r="D988" s="14" t="s">
        <v>21973</v>
      </c>
      <c r="E988" s="12">
        <v>2014</v>
      </c>
      <c r="F988" s="12" t="s">
        <v>10088</v>
      </c>
      <c r="G988" s="12">
        <v>10</v>
      </c>
      <c r="H988" s="12">
        <v>2</v>
      </c>
      <c r="I988" s="14" t="s">
        <v>21974</v>
      </c>
      <c r="J988" s="14" t="s">
        <v>21975</v>
      </c>
      <c r="K988" s="12" t="s">
        <v>7972</v>
      </c>
      <c r="L988" s="12" t="s">
        <v>8078</v>
      </c>
      <c r="M988" s="12" t="s">
        <v>21976</v>
      </c>
    </row>
    <row r="989" spans="1:13" ht="22.5" customHeight="1">
      <c r="A989" s="12" t="s">
        <v>21978</v>
      </c>
      <c r="B989" s="12" t="str" cm="1">
        <f t="array" ref="B989">_xlfn.REGEXEXTRACT(J989, "eid=([^&amp;]+)", 2)</f>
        <v>2-s2.0-84933073882</v>
      </c>
      <c r="C989" s="13" t="s">
        <v>16176</v>
      </c>
      <c r="D989" s="14" t="s">
        <v>21979</v>
      </c>
      <c r="E989" s="12">
        <v>2015</v>
      </c>
      <c r="F989" s="12" t="s">
        <v>11621</v>
      </c>
      <c r="G989" s="12">
        <v>8</v>
      </c>
      <c r="H989" s="12">
        <v>18</v>
      </c>
      <c r="I989" s="14" t="s">
        <v>21980</v>
      </c>
      <c r="J989" s="14" t="s">
        <v>21981</v>
      </c>
      <c r="K989" s="12" t="s">
        <v>7972</v>
      </c>
      <c r="L989" s="12" t="s">
        <v>13178</v>
      </c>
      <c r="M989" s="12" t="s">
        <v>21982</v>
      </c>
    </row>
    <row r="990" spans="1:13" ht="22.5" customHeight="1">
      <c r="A990" s="12" t="s">
        <v>21984</v>
      </c>
      <c r="B990" s="12" t="str" cm="1">
        <f t="array" ref="B990">_xlfn.REGEXEXTRACT(J990, "eid=([^&amp;]+)", 2)</f>
        <v>2-s2.0-84906853041</v>
      </c>
      <c r="C990" s="13" t="s">
        <v>16176</v>
      </c>
      <c r="D990" s="14" t="s">
        <v>21985</v>
      </c>
      <c r="E990" s="12">
        <v>2014</v>
      </c>
      <c r="F990" s="12" t="s">
        <v>21986</v>
      </c>
      <c r="G990" s="12" t="s">
        <v>7969</v>
      </c>
      <c r="H990" s="12" t="s">
        <v>7969</v>
      </c>
      <c r="I990" s="14" t="s">
        <v>21987</v>
      </c>
      <c r="J990" s="14" t="s">
        <v>21988</v>
      </c>
      <c r="K990" s="12" t="s">
        <v>7972</v>
      </c>
      <c r="L990" s="12" t="s">
        <v>8078</v>
      </c>
      <c r="M990" s="12" t="s">
        <v>21989</v>
      </c>
    </row>
    <row r="991" spans="1:13" ht="22.5" customHeight="1">
      <c r="A991" s="12" t="s">
        <v>21991</v>
      </c>
      <c r="B991" s="12" t="str" cm="1">
        <f t="array" ref="B991">_xlfn.REGEXEXTRACT(J991, "eid=([^&amp;]+)", 2)</f>
        <v>2-s2.0-84951803962</v>
      </c>
      <c r="C991" s="13" t="s">
        <v>16176</v>
      </c>
      <c r="D991" s="14" t="s">
        <v>21992</v>
      </c>
      <c r="E991" s="12">
        <v>2015</v>
      </c>
      <c r="F991" s="12" t="s">
        <v>8293</v>
      </c>
      <c r="G991" s="12">
        <v>24</v>
      </c>
      <c r="H991" s="12" t="s">
        <v>7969</v>
      </c>
      <c r="I991" s="14" t="s">
        <v>21470</v>
      </c>
      <c r="J991" s="14" t="s">
        <v>21993</v>
      </c>
      <c r="K991" s="12" t="s">
        <v>7972</v>
      </c>
      <c r="L991" s="12" t="s">
        <v>8027</v>
      </c>
      <c r="M991" s="12" t="s">
        <v>21994</v>
      </c>
    </row>
    <row r="992" spans="1:13" ht="22.5" customHeight="1">
      <c r="A992" s="12" t="s">
        <v>21996</v>
      </c>
      <c r="B992" s="12" t="str" cm="1">
        <f t="array" ref="B992">_xlfn.REGEXEXTRACT(J992, "eid=([^&amp;]+)", 2)</f>
        <v>2-s2.0-84989941461</v>
      </c>
      <c r="C992" s="13" t="s">
        <v>16176</v>
      </c>
      <c r="D992" s="14" t="s">
        <v>21997</v>
      </c>
      <c r="E992" s="12">
        <v>2016</v>
      </c>
      <c r="F992" s="12" t="s">
        <v>8055</v>
      </c>
      <c r="G992" s="12">
        <v>625</v>
      </c>
      <c r="H992" s="12" t="s">
        <v>7969</v>
      </c>
      <c r="I992" s="14" t="s">
        <v>21998</v>
      </c>
      <c r="J992" s="14" t="s">
        <v>21999</v>
      </c>
      <c r="K992" s="12" t="s">
        <v>7972</v>
      </c>
      <c r="L992" s="12" t="s">
        <v>13352</v>
      </c>
      <c r="M992" s="12" t="s">
        <v>22000</v>
      </c>
    </row>
    <row r="993" spans="1:13" ht="22.5" customHeight="1">
      <c r="A993" s="12" t="s">
        <v>22002</v>
      </c>
      <c r="B993" s="12" t="str" cm="1">
        <f t="array" ref="B993">_xlfn.REGEXEXTRACT(J993, "eid=([^&amp;]+)", 2)</f>
        <v>2-s2.0-84964857869</v>
      </c>
      <c r="C993" s="13" t="s">
        <v>16176</v>
      </c>
      <c r="D993" s="14" t="s">
        <v>22003</v>
      </c>
      <c r="E993" s="12">
        <v>2016</v>
      </c>
      <c r="F993" s="12" t="s">
        <v>22004</v>
      </c>
      <c r="G993" s="12" t="s">
        <v>7969</v>
      </c>
      <c r="H993" s="12" t="s">
        <v>7969</v>
      </c>
      <c r="I993" s="14" t="s">
        <v>22005</v>
      </c>
      <c r="J993" s="14" t="s">
        <v>22006</v>
      </c>
      <c r="K993" s="12" t="s">
        <v>7972</v>
      </c>
      <c r="L993" s="12" t="s">
        <v>8102</v>
      </c>
      <c r="M993" s="12" t="s">
        <v>22007</v>
      </c>
    </row>
    <row r="994" spans="1:13" ht="22.5" customHeight="1">
      <c r="A994" s="12" t="s">
        <v>22009</v>
      </c>
      <c r="B994" s="12" t="str" cm="1">
        <f t="array" ref="B994">_xlfn.REGEXEXTRACT(J994, "eid=([^&amp;]+)", 2)</f>
        <v>2-s2.0-84946069779</v>
      </c>
      <c r="C994" s="13" t="s">
        <v>16176</v>
      </c>
      <c r="D994" s="14" t="s">
        <v>22010</v>
      </c>
      <c r="E994" s="12">
        <v>2015</v>
      </c>
      <c r="F994" s="12" t="s">
        <v>22011</v>
      </c>
      <c r="G994" s="12" t="s">
        <v>7969</v>
      </c>
      <c r="H994" s="12" t="s">
        <v>7969</v>
      </c>
      <c r="I994" s="14" t="s">
        <v>21698</v>
      </c>
      <c r="J994" s="14" t="s">
        <v>22012</v>
      </c>
      <c r="K994" s="12" t="s">
        <v>7972</v>
      </c>
      <c r="L994" s="12" t="s">
        <v>8102</v>
      </c>
      <c r="M994" s="12" t="s">
        <v>22013</v>
      </c>
    </row>
    <row r="995" spans="1:13" ht="22.5" customHeight="1">
      <c r="A995" s="12" t="s">
        <v>22015</v>
      </c>
      <c r="B995" s="12" t="str" cm="1">
        <f t="array" ref="B995">_xlfn.REGEXEXTRACT(J995, "eid=([^&amp;]+)", 2)</f>
        <v>2-s2.0-85007026965</v>
      </c>
      <c r="C995" s="13" t="s">
        <v>16176</v>
      </c>
      <c r="D995" s="14" t="s">
        <v>22016</v>
      </c>
      <c r="E995" s="12">
        <v>2016</v>
      </c>
      <c r="F995" s="12" t="s">
        <v>22017</v>
      </c>
      <c r="G995" s="12">
        <v>9</v>
      </c>
      <c r="H995" s="12">
        <v>10</v>
      </c>
      <c r="I995" s="14" t="s">
        <v>22018</v>
      </c>
      <c r="J995" s="14" t="s">
        <v>22019</v>
      </c>
      <c r="K995" s="12" t="s">
        <v>7972</v>
      </c>
      <c r="L995" s="12" t="s">
        <v>13613</v>
      </c>
      <c r="M995" s="12"/>
    </row>
    <row r="996" spans="1:13" ht="22.5" customHeight="1">
      <c r="A996" s="12" t="s">
        <v>22021</v>
      </c>
      <c r="B996" s="12" t="str" cm="1">
        <f t="array" ref="B996">_xlfn.REGEXEXTRACT(J996, "eid=([^&amp;]+)", 2)</f>
        <v>2-s2.0-84986212538</v>
      </c>
      <c r="C996" s="13" t="s">
        <v>16176</v>
      </c>
      <c r="D996" s="14" t="s">
        <v>22022</v>
      </c>
      <c r="E996" s="12">
        <v>2016</v>
      </c>
      <c r="F996" s="12" t="s">
        <v>22023</v>
      </c>
      <c r="G996" s="12" t="s">
        <v>7969</v>
      </c>
      <c r="H996" s="12" t="s">
        <v>7969</v>
      </c>
      <c r="I996" s="14" t="s">
        <v>22024</v>
      </c>
      <c r="J996" s="14" t="s">
        <v>22025</v>
      </c>
      <c r="K996" s="12" t="s">
        <v>7972</v>
      </c>
      <c r="L996" s="12" t="s">
        <v>8102</v>
      </c>
      <c r="M996" s="12" t="s">
        <v>22026</v>
      </c>
    </row>
    <row r="997" spans="1:13" ht="22.5" customHeight="1">
      <c r="A997" s="12" t="s">
        <v>22027</v>
      </c>
      <c r="B997" s="12" t="e" cm="1" vm="1">
        <f t="array" ref="B997">_xlfn.REGEXEXTRACT(J997, "eid=([^&amp;]+)", 2)</f>
        <v>#N/A</v>
      </c>
      <c r="C997" s="13" t="s">
        <v>16176</v>
      </c>
      <c r="D997" s="14" t="s">
        <v>22028</v>
      </c>
      <c r="E997" s="12"/>
      <c r="F997" s="12"/>
      <c r="G997" s="12"/>
      <c r="H997" s="12"/>
      <c r="I997" s="14"/>
      <c r="J997" s="14"/>
      <c r="K997" s="12"/>
      <c r="L997" s="12"/>
      <c r="M997" s="12"/>
    </row>
    <row r="998" spans="1:13" ht="22.5" customHeight="1">
      <c r="A998" s="12" t="s">
        <v>22030</v>
      </c>
      <c r="B998" s="12" t="str" cm="1">
        <f t="array" ref="B998">_xlfn.REGEXEXTRACT(J998, "eid=([^&amp;]+)", 2)</f>
        <v>2-s2.0-84966586588</v>
      </c>
      <c r="C998" s="13" t="s">
        <v>16176</v>
      </c>
      <c r="D998" s="14" t="s">
        <v>22031</v>
      </c>
      <c r="E998" s="12">
        <v>2016</v>
      </c>
      <c r="F998" s="12" t="s">
        <v>22032</v>
      </c>
      <c r="G998" s="12" t="s">
        <v>7969</v>
      </c>
      <c r="H998" s="12" t="s">
        <v>7969</v>
      </c>
      <c r="I998" s="14" t="s">
        <v>21666</v>
      </c>
      <c r="J998" s="14" t="s">
        <v>22033</v>
      </c>
      <c r="K998" s="12" t="s">
        <v>7972</v>
      </c>
      <c r="L998" s="12" t="s">
        <v>8102</v>
      </c>
      <c r="M998" s="12" t="s">
        <v>22034</v>
      </c>
    </row>
    <row r="999" spans="1:13" ht="22.5" customHeight="1">
      <c r="A999" s="12" t="s">
        <v>22036</v>
      </c>
      <c r="B999" s="12" t="str" cm="1">
        <f t="array" ref="B999">_xlfn.REGEXEXTRACT(J999, "eid=([^&amp;]+)", 2)</f>
        <v>2-s2.0-84947475375</v>
      </c>
      <c r="C999" s="13" t="s">
        <v>16176</v>
      </c>
      <c r="D999" s="14" t="s">
        <v>22037</v>
      </c>
      <c r="E999" s="12">
        <v>2015</v>
      </c>
      <c r="F999" s="12" t="s">
        <v>19831</v>
      </c>
      <c r="G999" s="12">
        <v>5</v>
      </c>
      <c r="H999" s="12">
        <v>6</v>
      </c>
      <c r="I999" s="14" t="s">
        <v>22038</v>
      </c>
      <c r="J999" s="14" t="s">
        <v>22039</v>
      </c>
      <c r="K999" s="12" t="s">
        <v>7972</v>
      </c>
      <c r="L999" s="12" t="s">
        <v>17822</v>
      </c>
      <c r="M999" s="12"/>
    </row>
    <row r="1000" spans="1:13" ht="22.5" customHeight="1">
      <c r="A1000" s="12" t="s">
        <v>22041</v>
      </c>
      <c r="B1000" s="12" t="str" cm="1">
        <f t="array" ref="B1000">_xlfn.REGEXEXTRACT(J1000, "eid=([^&amp;]+)", 2)</f>
        <v>2-s2.0-84983567677</v>
      </c>
      <c r="C1000" s="13" t="s">
        <v>16176</v>
      </c>
      <c r="D1000" s="14" t="s">
        <v>22042</v>
      </c>
      <c r="E1000" s="12">
        <v>2015</v>
      </c>
      <c r="F1000" s="12" t="s">
        <v>8055</v>
      </c>
      <c r="G1000" s="12">
        <v>536</v>
      </c>
      <c r="H1000" s="12" t="s">
        <v>7969</v>
      </c>
      <c r="I1000" s="14" t="s">
        <v>22043</v>
      </c>
      <c r="J1000" s="14" t="s">
        <v>22044</v>
      </c>
      <c r="K1000" s="12" t="s">
        <v>7972</v>
      </c>
      <c r="L1000" s="12" t="s">
        <v>13352</v>
      </c>
      <c r="M1000" s="12" t="s">
        <v>22045</v>
      </c>
    </row>
    <row r="1001" spans="1:13" ht="22.5" customHeight="1">
      <c r="A1001" s="12" t="s">
        <v>22047</v>
      </c>
      <c r="B1001" s="12" t="str" cm="1">
        <f t="array" ref="B1001">_xlfn.REGEXEXTRACT(J1001, "eid=([^&amp;]+)", 2)</f>
        <v>2-s2.0-84923241703</v>
      </c>
      <c r="C1001" s="13" t="s">
        <v>16176</v>
      </c>
      <c r="D1001" s="14" t="s">
        <v>22048</v>
      </c>
      <c r="E1001" s="12">
        <v>2015</v>
      </c>
      <c r="F1001" s="12" t="s">
        <v>22049</v>
      </c>
      <c r="G1001" s="12" t="s">
        <v>7969</v>
      </c>
      <c r="H1001" s="12" t="s">
        <v>7969</v>
      </c>
      <c r="I1001" s="14" t="s">
        <v>22050</v>
      </c>
      <c r="J1001" s="14" t="s">
        <v>22051</v>
      </c>
      <c r="K1001" s="12" t="s">
        <v>7972</v>
      </c>
      <c r="L1001" s="12" t="s">
        <v>8102</v>
      </c>
      <c r="M1001" s="12" t="s">
        <v>22052</v>
      </c>
    </row>
    <row r="1002" spans="1:13" ht="22.5" customHeight="1">
      <c r="A1002" s="12" t="s">
        <v>22054</v>
      </c>
      <c r="B1002" s="12" t="str" cm="1">
        <f t="array" ref="B1002">_xlfn.REGEXEXTRACT(J1002, "eid=([^&amp;]+)", 2)</f>
        <v>2-s2.0-84897729875</v>
      </c>
      <c r="C1002" s="13" t="s">
        <v>16176</v>
      </c>
      <c r="D1002" s="14" t="s">
        <v>22055</v>
      </c>
      <c r="E1002" s="12">
        <v>2014</v>
      </c>
      <c r="F1002" s="12" t="s">
        <v>22056</v>
      </c>
      <c r="G1002" s="12">
        <v>513</v>
      </c>
      <c r="H1002" s="12" t="s">
        <v>7969</v>
      </c>
      <c r="I1002" s="14" t="s">
        <v>22057</v>
      </c>
      <c r="J1002" s="14" t="s">
        <v>22058</v>
      </c>
      <c r="K1002" s="12" t="s">
        <v>7972</v>
      </c>
      <c r="L1002" s="12" t="s">
        <v>7969</v>
      </c>
      <c r="M1002" s="12" t="s">
        <v>22059</v>
      </c>
    </row>
    <row r="1003" spans="1:13" ht="22.5" customHeight="1">
      <c r="A1003" s="12" t="s">
        <v>22061</v>
      </c>
      <c r="B1003" s="12" t="str" cm="1">
        <f t="array" ref="B1003">_xlfn.REGEXEXTRACT(J1003, "eid=([^&amp;]+)", 2)</f>
        <v>2-s2.0-84930064892</v>
      </c>
      <c r="C1003" s="13" t="s">
        <v>16176</v>
      </c>
      <c r="D1003" s="14" t="s">
        <v>22062</v>
      </c>
      <c r="E1003" s="12">
        <v>2015</v>
      </c>
      <c r="F1003" s="12" t="s">
        <v>22063</v>
      </c>
      <c r="G1003" s="12">
        <v>26</v>
      </c>
      <c r="H1003" s="12">
        <v>5</v>
      </c>
      <c r="I1003" s="14" t="s">
        <v>22064</v>
      </c>
      <c r="J1003" s="14" t="s">
        <v>22065</v>
      </c>
      <c r="K1003" s="12" t="s">
        <v>14279</v>
      </c>
      <c r="L1003" s="12" t="s">
        <v>22066</v>
      </c>
      <c r="M1003" s="12" t="s">
        <v>22067</v>
      </c>
    </row>
    <row r="1004" spans="1:13" ht="22.5" customHeight="1">
      <c r="A1004" s="12" t="s">
        <v>22069</v>
      </c>
      <c r="B1004" s="12" t="str" cm="1">
        <f t="array" ref="B1004">_xlfn.REGEXEXTRACT(J1004, "eid=([^&amp;]+)", 2)</f>
        <v>2-s2.0-84945497783</v>
      </c>
      <c r="C1004" s="13" t="s">
        <v>16176</v>
      </c>
      <c r="D1004" s="14" t="s">
        <v>22070</v>
      </c>
      <c r="E1004" s="12">
        <v>2015</v>
      </c>
      <c r="F1004" s="12" t="s">
        <v>20091</v>
      </c>
      <c r="G1004" s="12">
        <v>27</v>
      </c>
      <c r="H1004" s="12">
        <v>3</v>
      </c>
      <c r="I1004" s="14" t="s">
        <v>22071</v>
      </c>
      <c r="J1004" s="14" t="s">
        <v>22072</v>
      </c>
      <c r="K1004" s="12" t="s">
        <v>7972</v>
      </c>
      <c r="L1004" s="12" t="s">
        <v>20094</v>
      </c>
      <c r="M1004" s="12"/>
    </row>
    <row r="1005" spans="1:13" ht="22.5" customHeight="1">
      <c r="A1005" s="12" t="s">
        <v>22074</v>
      </c>
      <c r="B1005" s="12" t="str" cm="1">
        <f t="array" ref="B1005">_xlfn.REGEXEXTRACT(J1005, "eid=([^&amp;]+)", 2)</f>
        <v>2-s2.0-84926427249</v>
      </c>
      <c r="C1005" s="13" t="s">
        <v>16176</v>
      </c>
      <c r="D1005" s="14" t="s">
        <v>22075</v>
      </c>
      <c r="E1005" s="12">
        <v>2014</v>
      </c>
      <c r="F1005" s="12" t="s">
        <v>10450</v>
      </c>
      <c r="G1005" s="12">
        <v>3</v>
      </c>
      <c r="H1005" s="12">
        <v>1</v>
      </c>
      <c r="I1005" s="14" t="s">
        <v>22076</v>
      </c>
      <c r="J1005" s="14" t="s">
        <v>22077</v>
      </c>
      <c r="K1005" s="12" t="s">
        <v>7972</v>
      </c>
      <c r="L1005" s="12" t="s">
        <v>13352</v>
      </c>
      <c r="M1005" s="12"/>
    </row>
    <row r="1006" spans="1:13" ht="22.5" customHeight="1">
      <c r="A1006" s="12" t="s">
        <v>22079</v>
      </c>
      <c r="B1006" s="12" t="str" cm="1">
        <f t="array" ref="B1006">_xlfn.REGEXEXTRACT(J1006, "eid=([^&amp;]+)", 2)</f>
        <v>2-s2.0-84922574328</v>
      </c>
      <c r="C1006" s="13" t="s">
        <v>16176</v>
      </c>
      <c r="D1006" s="14" t="s">
        <v>22080</v>
      </c>
      <c r="E1006" s="12">
        <v>2014</v>
      </c>
      <c r="F1006" s="12" t="s">
        <v>11677</v>
      </c>
      <c r="G1006" s="12" t="s">
        <v>7969</v>
      </c>
      <c r="H1006" s="12" t="s">
        <v>7969</v>
      </c>
      <c r="I1006" s="14" t="s">
        <v>22081</v>
      </c>
      <c r="J1006" s="14" t="s">
        <v>22082</v>
      </c>
      <c r="K1006" s="12" t="s">
        <v>7972</v>
      </c>
      <c r="L1006" s="12" t="s">
        <v>11680</v>
      </c>
      <c r="M1006" s="12" t="s">
        <v>7969</v>
      </c>
    </row>
    <row r="1007" spans="1:13" ht="22.5" customHeight="1">
      <c r="A1007" s="12" t="s">
        <v>22084</v>
      </c>
      <c r="B1007" s="12" t="str" cm="1">
        <f t="array" ref="B1007">_xlfn.REGEXEXTRACT(J1007, "eid=([^&amp;]+)", 2)</f>
        <v>2-s2.0-84946201873</v>
      </c>
      <c r="C1007" s="13" t="s">
        <v>16176</v>
      </c>
      <c r="D1007" s="14" t="s">
        <v>22085</v>
      </c>
      <c r="E1007" s="12">
        <v>2015</v>
      </c>
      <c r="F1007" s="12" t="s">
        <v>22086</v>
      </c>
      <c r="G1007" s="12">
        <v>2015</v>
      </c>
      <c r="H1007" s="12" t="s">
        <v>7969</v>
      </c>
      <c r="I1007" s="14" t="s">
        <v>21698</v>
      </c>
      <c r="J1007" s="14" t="s">
        <v>22087</v>
      </c>
      <c r="K1007" s="12" t="s">
        <v>7972</v>
      </c>
      <c r="L1007" s="12" t="s">
        <v>8102</v>
      </c>
      <c r="M1007" s="12" t="s">
        <v>22088</v>
      </c>
    </row>
    <row r="1008" spans="1:13" ht="22.5" customHeight="1">
      <c r="A1008" s="12" t="s">
        <v>22090</v>
      </c>
      <c r="B1008" s="12" t="str" cm="1">
        <f t="array" ref="B1008">_xlfn.REGEXEXTRACT(J1008, "eid=([^&amp;]+)", 2)</f>
        <v>2-s2.0-84931032483</v>
      </c>
      <c r="C1008" s="13" t="s">
        <v>16176</v>
      </c>
      <c r="D1008" s="14" t="s">
        <v>22091</v>
      </c>
      <c r="E1008" s="12">
        <v>2015</v>
      </c>
      <c r="F1008" s="12" t="s">
        <v>22092</v>
      </c>
      <c r="G1008" s="12">
        <v>22</v>
      </c>
      <c r="H1008" s="12">
        <v>3</v>
      </c>
      <c r="I1008" s="14" t="s">
        <v>22093</v>
      </c>
      <c r="J1008" s="14" t="s">
        <v>22094</v>
      </c>
      <c r="K1008" s="12" t="s">
        <v>7972</v>
      </c>
      <c r="L1008" s="12" t="s">
        <v>8385</v>
      </c>
      <c r="M1008" s="12"/>
    </row>
    <row r="1009" spans="1:13" ht="22.5" customHeight="1">
      <c r="A1009" s="12" t="s">
        <v>22096</v>
      </c>
      <c r="B1009" s="12" t="str" cm="1">
        <f t="array" ref="B1009">_xlfn.REGEXEXTRACT(J1009, "eid=([^&amp;]+)", 2)</f>
        <v>2-s2.0-84958537514</v>
      </c>
      <c r="C1009" s="13" t="s">
        <v>16176</v>
      </c>
      <c r="D1009" s="14" t="s">
        <v>22097</v>
      </c>
      <c r="E1009" s="12">
        <v>2014</v>
      </c>
      <c r="F1009" s="12" t="s">
        <v>8831</v>
      </c>
      <c r="G1009" s="12">
        <v>8407</v>
      </c>
      <c r="H1009" s="12" t="s">
        <v>7969</v>
      </c>
      <c r="I1009" s="14" t="s">
        <v>22098</v>
      </c>
      <c r="J1009" s="14" t="s">
        <v>22099</v>
      </c>
      <c r="K1009" s="12" t="s">
        <v>7972</v>
      </c>
      <c r="L1009" s="12" t="s">
        <v>13352</v>
      </c>
      <c r="M1009" s="12"/>
    </row>
    <row r="1010" spans="1:13" ht="22.5" customHeight="1">
      <c r="A1010" s="12" t="s">
        <v>22101</v>
      </c>
      <c r="B1010" s="12" t="str" cm="1">
        <f t="array" ref="B1010">_xlfn.REGEXEXTRACT(J1010, "eid=([^&amp;]+)", 2)</f>
        <v>2-s2.0-84981351562</v>
      </c>
      <c r="C1010" s="13" t="s">
        <v>16176</v>
      </c>
      <c r="D1010" s="14" t="s">
        <v>22102</v>
      </c>
      <c r="E1010" s="12">
        <v>2015</v>
      </c>
      <c r="F1010" s="12" t="s">
        <v>22103</v>
      </c>
      <c r="G1010" s="12" t="s">
        <v>7969</v>
      </c>
      <c r="H1010" s="12" t="s">
        <v>7969</v>
      </c>
      <c r="I1010" s="14" t="s">
        <v>22104</v>
      </c>
      <c r="J1010" s="14" t="s">
        <v>22105</v>
      </c>
      <c r="K1010" s="12" t="s">
        <v>7972</v>
      </c>
      <c r="L1010" s="12" t="s">
        <v>8190</v>
      </c>
      <c r="M1010" s="12" t="s">
        <v>22106</v>
      </c>
    </row>
    <row r="1011" spans="1:13" ht="22.5" customHeight="1">
      <c r="A1011" s="12" t="s">
        <v>22108</v>
      </c>
      <c r="B1011" s="12" t="str" cm="1">
        <f t="array" ref="B1011">_xlfn.REGEXEXTRACT(J1011, "eid=([^&amp;]+)", 2)</f>
        <v>2-s2.0-84941898566</v>
      </c>
      <c r="C1011" s="13" t="s">
        <v>16176</v>
      </c>
      <c r="D1011" s="14" t="s">
        <v>22109</v>
      </c>
      <c r="E1011" s="12">
        <v>2015</v>
      </c>
      <c r="F1011" s="12" t="s">
        <v>14304</v>
      </c>
      <c r="G1011" s="12">
        <v>18</v>
      </c>
      <c r="H1011" s="12">
        <v>6</v>
      </c>
      <c r="I1011" s="14" t="s">
        <v>22110</v>
      </c>
      <c r="J1011" s="14" t="s">
        <v>22111</v>
      </c>
      <c r="K1011" s="12" t="s">
        <v>7972</v>
      </c>
      <c r="L1011" s="12" t="s">
        <v>14307</v>
      </c>
      <c r="M1011" s="12" t="s">
        <v>7969</v>
      </c>
    </row>
    <row r="1012" spans="1:13" ht="22.5" customHeight="1">
      <c r="A1012" s="12" t="s">
        <v>22112</v>
      </c>
      <c r="B1012" s="12" t="str" cm="1">
        <f t="array" ref="B1012">_xlfn.REGEXEXTRACT(J1012, "eid=([^&amp;]+)", 2)</f>
        <v>2-s2.0-85015367281</v>
      </c>
      <c r="C1012" s="13" t="s">
        <v>16176</v>
      </c>
      <c r="D1012" s="14" t="s">
        <v>22113</v>
      </c>
      <c r="E1012" s="12">
        <v>2016</v>
      </c>
      <c r="F1012" s="12" t="s">
        <v>13592</v>
      </c>
      <c r="G1012" s="12" t="s">
        <v>7969</v>
      </c>
      <c r="H1012" s="12" t="s">
        <v>7969</v>
      </c>
      <c r="I1012" s="14" t="s">
        <v>22114</v>
      </c>
      <c r="J1012" s="14" t="s">
        <v>22115</v>
      </c>
      <c r="K1012" s="12" t="s">
        <v>7972</v>
      </c>
      <c r="L1012" s="12" t="s">
        <v>7969</v>
      </c>
      <c r="M1012" s="12" t="s">
        <v>4680</v>
      </c>
    </row>
    <row r="1013" spans="1:13" ht="22.5" customHeight="1">
      <c r="A1013" s="12" t="s">
        <v>22117</v>
      </c>
      <c r="B1013" s="12" t="str" cm="1">
        <f t="array" ref="B1013">_xlfn.REGEXEXTRACT(J1013, "eid=([^&amp;]+)", 2)</f>
        <v>2-s2.0-85001638651</v>
      </c>
      <c r="C1013" s="13" t="s">
        <v>16176</v>
      </c>
      <c r="D1013" s="14" t="s">
        <v>22118</v>
      </c>
      <c r="E1013" s="12">
        <v>2016</v>
      </c>
      <c r="F1013" s="12" t="s">
        <v>22119</v>
      </c>
      <c r="G1013" s="12">
        <v>9</v>
      </c>
      <c r="H1013" s="12">
        <v>13</v>
      </c>
      <c r="I1013" s="14" t="s">
        <v>22120</v>
      </c>
      <c r="J1013" s="14" t="s">
        <v>22121</v>
      </c>
      <c r="K1013" s="12" t="s">
        <v>7972</v>
      </c>
      <c r="L1013" s="12" t="s">
        <v>22122</v>
      </c>
      <c r="M1013" s="12" t="s">
        <v>7969</v>
      </c>
    </row>
    <row r="1014" spans="1:13" ht="22.5" customHeight="1">
      <c r="A1014" s="12" t="s">
        <v>22124</v>
      </c>
      <c r="B1014" s="12" t="str" cm="1">
        <f t="array" ref="B1014">_xlfn.REGEXEXTRACT(J1014, "eid=([^&amp;]+)", 2)</f>
        <v>2-s2.0-84900296675</v>
      </c>
      <c r="C1014" s="13" t="s">
        <v>16176</v>
      </c>
      <c r="D1014" s="14" t="s">
        <v>22125</v>
      </c>
      <c r="E1014" s="12">
        <v>2014</v>
      </c>
      <c r="F1014" s="12" t="s">
        <v>22126</v>
      </c>
      <c r="G1014" s="12" t="s">
        <v>7969</v>
      </c>
      <c r="H1014" s="12" t="s">
        <v>7969</v>
      </c>
      <c r="I1014" s="14" t="s">
        <v>22127</v>
      </c>
      <c r="J1014" s="14" t="s">
        <v>22128</v>
      </c>
      <c r="K1014" s="12" t="s">
        <v>7972</v>
      </c>
      <c r="L1014" s="12" t="s">
        <v>15580</v>
      </c>
      <c r="M1014" s="12" t="s">
        <v>22129</v>
      </c>
    </row>
    <row r="1015" spans="1:13" ht="22.5" customHeight="1">
      <c r="A1015" s="12" t="s">
        <v>22131</v>
      </c>
      <c r="B1015" s="12" t="str" cm="1">
        <f t="array" ref="B1015">_xlfn.REGEXEXTRACT(J1015, "eid=([^&amp;]+)", 2)</f>
        <v>2-s2.0-85044843029</v>
      </c>
      <c r="C1015" s="13" t="s">
        <v>16176</v>
      </c>
      <c r="D1015" s="14" t="s">
        <v>22132</v>
      </c>
      <c r="E1015" s="12">
        <v>2016</v>
      </c>
      <c r="F1015" s="12" t="s">
        <v>22133</v>
      </c>
      <c r="G1015" s="12" t="s">
        <v>7969</v>
      </c>
      <c r="H1015" s="12">
        <v>9783319414102</v>
      </c>
      <c r="I1015" s="14" t="s">
        <v>22134</v>
      </c>
      <c r="J1015" s="14" t="s">
        <v>22135</v>
      </c>
      <c r="K1015" s="12" t="s">
        <v>7972</v>
      </c>
      <c r="L1015" s="12" t="s">
        <v>7978</v>
      </c>
      <c r="M1015" s="12" t="s">
        <v>22136</v>
      </c>
    </row>
    <row r="1016" spans="1:13" ht="22.5" customHeight="1">
      <c r="A1016" s="12" t="s">
        <v>22138</v>
      </c>
      <c r="B1016" s="12" t="str" cm="1">
        <f t="array" ref="B1016">_xlfn.REGEXEXTRACT(J1016, "eid=([^&amp;]+)", 2)</f>
        <v>2-s2.0-84907733019</v>
      </c>
      <c r="C1016" s="13" t="s">
        <v>16176</v>
      </c>
      <c r="D1016" s="14" t="s">
        <v>22139</v>
      </c>
      <c r="E1016" s="12">
        <v>2014</v>
      </c>
      <c r="F1016" s="12" t="s">
        <v>14638</v>
      </c>
      <c r="G1016" s="12">
        <v>51</v>
      </c>
      <c r="H1016" s="12">
        <v>7</v>
      </c>
      <c r="I1016" s="14" t="s">
        <v>22140</v>
      </c>
      <c r="J1016" s="14" t="s">
        <v>22141</v>
      </c>
      <c r="K1016" s="12" t="s">
        <v>14279</v>
      </c>
      <c r="L1016" s="12" t="s">
        <v>14280</v>
      </c>
      <c r="M1016" s="12" t="s">
        <v>22142</v>
      </c>
    </row>
    <row r="1017" spans="1:13" ht="22.5" customHeight="1">
      <c r="A1017" s="12" t="s">
        <v>22144</v>
      </c>
      <c r="B1017" s="12" t="str" cm="1">
        <f t="array" ref="B1017">_xlfn.REGEXEXTRACT(J1017, "eid=([^&amp;]+)", 2)</f>
        <v>2-s2.0-84919329949</v>
      </c>
      <c r="C1017" s="13" t="s">
        <v>16176</v>
      </c>
      <c r="D1017" s="14" t="s">
        <v>22145</v>
      </c>
      <c r="E1017" s="12">
        <v>2015</v>
      </c>
      <c r="F1017" s="12" t="s">
        <v>12276</v>
      </c>
      <c r="G1017" s="12">
        <v>328</v>
      </c>
      <c r="H1017" s="12" t="s">
        <v>7969</v>
      </c>
      <c r="I1017" s="14" t="s">
        <v>22146</v>
      </c>
      <c r="J1017" s="14" t="s">
        <v>22147</v>
      </c>
      <c r="K1017" s="12" t="s">
        <v>7972</v>
      </c>
      <c r="L1017" s="12" t="s">
        <v>13352</v>
      </c>
      <c r="M1017" s="12" t="s">
        <v>22148</v>
      </c>
    </row>
    <row r="1018" spans="1:13" ht="22.5" customHeight="1">
      <c r="A1018" s="12" t="s">
        <v>22150</v>
      </c>
      <c r="B1018" s="12" t="str" cm="1">
        <f t="array" ref="B1018">_xlfn.REGEXEXTRACT(J1018, "eid=([^&amp;]+)", 2)</f>
        <v>2-s2.0-84924058160</v>
      </c>
      <c r="C1018" s="13" t="s">
        <v>16176</v>
      </c>
      <c r="D1018" s="14" t="s">
        <v>22151</v>
      </c>
      <c r="E1018" s="12">
        <v>2014</v>
      </c>
      <c r="F1018" s="12" t="s">
        <v>19818</v>
      </c>
      <c r="G1018" s="12">
        <v>10</v>
      </c>
      <c r="H1018" s="12">
        <v>12</v>
      </c>
      <c r="I1018" s="14" t="s">
        <v>22152</v>
      </c>
      <c r="J1018" s="14" t="s">
        <v>22153</v>
      </c>
      <c r="K1018" s="12" t="s">
        <v>7972</v>
      </c>
      <c r="L1018" s="12" t="s">
        <v>19821</v>
      </c>
      <c r="M1018" s="12"/>
    </row>
    <row r="1019" spans="1:13" ht="22.5" customHeight="1">
      <c r="A1019" s="12" t="s">
        <v>22155</v>
      </c>
      <c r="B1019" s="12" t="str" cm="1">
        <f t="array" ref="B1019">_xlfn.REGEXEXTRACT(J1019, "eid=([^&amp;]+)", 2)</f>
        <v>2-s2.0-84945444208</v>
      </c>
      <c r="C1019" s="13" t="s">
        <v>16176</v>
      </c>
      <c r="D1019" s="14" t="s">
        <v>22156</v>
      </c>
      <c r="E1019" s="12">
        <v>2015</v>
      </c>
      <c r="F1019" s="12" t="s">
        <v>22157</v>
      </c>
      <c r="G1019" s="12">
        <v>99</v>
      </c>
      <c r="H1019" s="12" t="s">
        <v>7969</v>
      </c>
      <c r="I1019" s="14" t="s">
        <v>22158</v>
      </c>
      <c r="J1019" s="14" t="s">
        <v>22159</v>
      </c>
      <c r="K1019" s="12" t="s">
        <v>7972</v>
      </c>
      <c r="L1019" s="12" t="s">
        <v>10117</v>
      </c>
      <c r="M1019" s="12" t="s">
        <v>22160</v>
      </c>
    </row>
    <row r="1020" spans="1:13" ht="22.5" customHeight="1">
      <c r="A1020" s="12" t="s">
        <v>22162</v>
      </c>
      <c r="B1020" s="12" t="str" cm="1">
        <f t="array" ref="B1020">_xlfn.REGEXEXTRACT(J1020, "eid=([^&amp;]+)", 2)</f>
        <v>2-s2.0-84959308786</v>
      </c>
      <c r="C1020" s="13" t="s">
        <v>16176</v>
      </c>
      <c r="D1020" s="14" t="s">
        <v>22163</v>
      </c>
      <c r="E1020" s="12">
        <v>2015</v>
      </c>
      <c r="F1020" s="12" t="s">
        <v>8328</v>
      </c>
      <c r="G1020" s="12">
        <v>30</v>
      </c>
      <c r="H1020" s="12" t="s">
        <v>7969</v>
      </c>
      <c r="I1020" s="14" t="s">
        <v>22164</v>
      </c>
      <c r="J1020" s="14" t="s">
        <v>22165</v>
      </c>
      <c r="K1020" s="12" t="s">
        <v>7972</v>
      </c>
      <c r="L1020" s="12" t="s">
        <v>8324</v>
      </c>
      <c r="M1020" s="12" t="s">
        <v>22166</v>
      </c>
    </row>
    <row r="1021" spans="1:13" ht="22.5" customHeight="1">
      <c r="A1021" s="12" t="s">
        <v>22168</v>
      </c>
      <c r="B1021" s="12" t="str" cm="1">
        <f t="array" ref="B1021">_xlfn.REGEXEXTRACT(J1021, "eid=([^&amp;]+)", 2)</f>
        <v>2-s2.0-84936802475</v>
      </c>
      <c r="C1021" s="13" t="s">
        <v>16176</v>
      </c>
      <c r="D1021" s="14" t="s">
        <v>22169</v>
      </c>
      <c r="E1021" s="12">
        <v>2014</v>
      </c>
      <c r="F1021" s="12" t="s">
        <v>22170</v>
      </c>
      <c r="G1021" s="12" t="s">
        <v>7969</v>
      </c>
      <c r="H1021" s="12" t="s">
        <v>7969</v>
      </c>
      <c r="I1021" s="14" t="s">
        <v>22171</v>
      </c>
      <c r="J1021" s="14" t="s">
        <v>22172</v>
      </c>
      <c r="K1021" s="12" t="s">
        <v>7972</v>
      </c>
      <c r="L1021" s="12" t="s">
        <v>8102</v>
      </c>
      <c r="M1021" s="12" t="s">
        <v>22173</v>
      </c>
    </row>
    <row r="1022" spans="1:13" ht="22.5" customHeight="1">
      <c r="A1022" s="12" t="s">
        <v>22175</v>
      </c>
      <c r="B1022" s="12" t="str" cm="1">
        <f t="array" ref="B1022">_xlfn.REGEXEXTRACT(J1022, "eid=([^&amp;]+)", 2)</f>
        <v>2-s2.0-84888645397</v>
      </c>
      <c r="C1022" s="13" t="s">
        <v>16176</v>
      </c>
      <c r="D1022" s="14" t="s">
        <v>22176</v>
      </c>
      <c r="E1022" s="12">
        <v>2014</v>
      </c>
      <c r="F1022" s="12" t="s">
        <v>22177</v>
      </c>
      <c r="G1022" s="12">
        <v>26</v>
      </c>
      <c r="H1022" s="12">
        <v>1</v>
      </c>
      <c r="I1022" s="14" t="s">
        <v>22178</v>
      </c>
      <c r="J1022" s="14" t="s">
        <v>22179</v>
      </c>
      <c r="K1022" s="12" t="s">
        <v>7972</v>
      </c>
      <c r="L1022" s="12" t="s">
        <v>7969</v>
      </c>
      <c r="M1022" s="12" t="s">
        <v>22180</v>
      </c>
    </row>
    <row r="1023" spans="1:13" ht="22.5" customHeight="1">
      <c r="A1023" s="12" t="s">
        <v>22182</v>
      </c>
      <c r="B1023" s="12" t="str" cm="1">
        <f t="array" ref="B1023">_xlfn.REGEXEXTRACT(J1023, "eid=([^&amp;]+)", 2)</f>
        <v>2-s2.0-85053802149</v>
      </c>
      <c r="C1023" s="13" t="s">
        <v>16176</v>
      </c>
      <c r="D1023" s="14" t="s">
        <v>22183</v>
      </c>
      <c r="E1023" s="12">
        <v>2015</v>
      </c>
      <c r="F1023" s="12" t="s">
        <v>22184</v>
      </c>
      <c r="G1023" s="12">
        <v>9</v>
      </c>
      <c r="H1023" s="12">
        <v>1</v>
      </c>
      <c r="I1023" s="14" t="s">
        <v>22185</v>
      </c>
      <c r="J1023" s="14" t="s">
        <v>22186</v>
      </c>
      <c r="K1023" s="12" t="s">
        <v>7972</v>
      </c>
      <c r="L1023" s="12" t="s">
        <v>22187</v>
      </c>
      <c r="M1023" s="12"/>
    </row>
    <row r="1024" spans="1:13" ht="22.5" customHeight="1">
      <c r="A1024" s="12" t="s">
        <v>22189</v>
      </c>
      <c r="B1024" s="12" t="str" cm="1">
        <f t="array" ref="B1024">_xlfn.REGEXEXTRACT(J1024, "eid=([^&amp;]+)", 2)</f>
        <v>2-s2.0-84988660372</v>
      </c>
      <c r="C1024" s="13" t="s">
        <v>16176</v>
      </c>
      <c r="D1024" s="14" t="s">
        <v>22190</v>
      </c>
      <c r="E1024" s="12">
        <v>2016</v>
      </c>
      <c r="F1024" s="12" t="s">
        <v>8831</v>
      </c>
      <c r="G1024" s="12">
        <v>9857</v>
      </c>
      <c r="H1024" s="12" t="s">
        <v>7969</v>
      </c>
      <c r="I1024" s="14" t="s">
        <v>22191</v>
      </c>
      <c r="J1024" s="14" t="s">
        <v>22192</v>
      </c>
      <c r="K1024" s="12" t="s">
        <v>7972</v>
      </c>
      <c r="L1024" s="12" t="s">
        <v>13352</v>
      </c>
      <c r="M1024" s="12" t="s">
        <v>22193</v>
      </c>
    </row>
    <row r="1025" spans="1:13" ht="22.5" customHeight="1">
      <c r="A1025" s="12" t="s">
        <v>22195</v>
      </c>
      <c r="B1025" s="12" t="str" cm="1">
        <f t="array" ref="B1025">_xlfn.REGEXEXTRACT(J1025, "eid=([^&amp;]+)", 2)</f>
        <v>2-s2.0-84957088206</v>
      </c>
      <c r="C1025" s="13" t="s">
        <v>16176</v>
      </c>
      <c r="D1025" s="14" t="s">
        <v>22196</v>
      </c>
      <c r="E1025" s="12">
        <v>2015</v>
      </c>
      <c r="F1025" s="12" t="s">
        <v>22197</v>
      </c>
      <c r="G1025" s="12" t="s">
        <v>7969</v>
      </c>
      <c r="H1025" s="12" t="s">
        <v>7969</v>
      </c>
      <c r="I1025" s="14" t="s">
        <v>22198</v>
      </c>
      <c r="J1025" s="14" t="s">
        <v>22199</v>
      </c>
      <c r="K1025" s="12" t="s">
        <v>7972</v>
      </c>
      <c r="L1025" s="12" t="s">
        <v>8161</v>
      </c>
      <c r="M1025" s="12" t="s">
        <v>22200</v>
      </c>
    </row>
    <row r="1026" spans="1:13" ht="22.5" customHeight="1">
      <c r="A1026" s="12" t="s">
        <v>22202</v>
      </c>
      <c r="B1026" s="12" t="str" cm="1">
        <f t="array" ref="B1026">_xlfn.REGEXEXTRACT(J1026, "eid=([^&amp;]+)", 2)</f>
        <v>2-s2.0-84963491000</v>
      </c>
      <c r="C1026" s="13" t="s">
        <v>16176</v>
      </c>
      <c r="D1026" s="14" t="s">
        <v>22203</v>
      </c>
      <c r="E1026" s="12">
        <v>2016</v>
      </c>
      <c r="F1026" s="12" t="s">
        <v>21515</v>
      </c>
      <c r="G1026" s="12">
        <v>44</v>
      </c>
      <c r="H1026" s="12">
        <v>3</v>
      </c>
      <c r="I1026" s="14" t="s">
        <v>22204</v>
      </c>
      <c r="J1026" s="14" t="s">
        <v>22205</v>
      </c>
      <c r="K1026" s="12" t="s">
        <v>14279</v>
      </c>
      <c r="L1026" s="12" t="s">
        <v>21518</v>
      </c>
      <c r="M1026" s="12" t="s">
        <v>22206</v>
      </c>
    </row>
    <row r="1027" spans="1:13" ht="22.5" customHeight="1">
      <c r="A1027" s="12" t="s">
        <v>22208</v>
      </c>
      <c r="B1027" s="12" t="str" cm="1">
        <f t="array" ref="B1027">_xlfn.REGEXEXTRACT(J1027, "eid=([^&amp;]+)", 2)</f>
        <v>2-s2.0-85012906660</v>
      </c>
      <c r="C1027" s="13" t="s">
        <v>16176</v>
      </c>
      <c r="D1027" s="14" t="s">
        <v>22209</v>
      </c>
      <c r="E1027" s="12">
        <v>2016</v>
      </c>
      <c r="F1027" s="12" t="s">
        <v>22017</v>
      </c>
      <c r="G1027" s="12">
        <v>9</v>
      </c>
      <c r="H1027" s="12">
        <v>7</v>
      </c>
      <c r="I1027" s="14" t="s">
        <v>22210</v>
      </c>
      <c r="J1027" s="14" t="s">
        <v>22211</v>
      </c>
      <c r="K1027" s="12" t="s">
        <v>7972</v>
      </c>
      <c r="L1027" s="12" t="s">
        <v>13613</v>
      </c>
      <c r="M1027" s="12"/>
    </row>
    <row r="1028" spans="1:13" ht="22.5" customHeight="1">
      <c r="A1028" s="12" t="s">
        <v>22213</v>
      </c>
      <c r="B1028" s="12" t="str" cm="1">
        <f t="array" ref="B1028">_xlfn.REGEXEXTRACT(J1028, "eid=([^&amp;]+)", 2)</f>
        <v>2-s2.0-84904469079</v>
      </c>
      <c r="C1028" s="13" t="s">
        <v>16176</v>
      </c>
      <c r="D1028" s="14" t="s">
        <v>22214</v>
      </c>
      <c r="E1028" s="12">
        <v>2014</v>
      </c>
      <c r="F1028" s="12" t="s">
        <v>15217</v>
      </c>
      <c r="G1028" s="12" t="s">
        <v>7969</v>
      </c>
      <c r="H1028" s="12" t="s">
        <v>7969</v>
      </c>
      <c r="I1028" s="14" t="s">
        <v>22215</v>
      </c>
      <c r="J1028" s="14" t="s">
        <v>22216</v>
      </c>
      <c r="K1028" s="12" t="s">
        <v>7972</v>
      </c>
      <c r="L1028" s="12" t="s">
        <v>8324</v>
      </c>
      <c r="M1028" s="12" t="s">
        <v>22217</v>
      </c>
    </row>
    <row r="1029" spans="1:13" ht="22.5" customHeight="1">
      <c r="A1029" s="12" t="s">
        <v>22219</v>
      </c>
      <c r="B1029" s="12" t="str" cm="1">
        <f t="array" ref="B1029">_xlfn.REGEXEXTRACT(J1029, "eid=([^&amp;]+)", 2)</f>
        <v>2-s2.0-84945281160</v>
      </c>
      <c r="C1029" s="13" t="s">
        <v>16176</v>
      </c>
      <c r="D1029" s="14" t="s">
        <v>22220</v>
      </c>
      <c r="E1029" s="12">
        <v>2015</v>
      </c>
      <c r="F1029" s="12" t="s">
        <v>22221</v>
      </c>
      <c r="G1029" s="12">
        <v>37</v>
      </c>
      <c r="H1029" s="12">
        <v>10</v>
      </c>
      <c r="I1029" s="14" t="s">
        <v>22222</v>
      </c>
      <c r="J1029" s="14" t="s">
        <v>22223</v>
      </c>
      <c r="K1029" s="12" t="s">
        <v>14279</v>
      </c>
      <c r="L1029" s="12" t="s">
        <v>14280</v>
      </c>
      <c r="M1029" s="12" t="s">
        <v>22224</v>
      </c>
    </row>
    <row r="1030" spans="1:13" ht="22.5" customHeight="1">
      <c r="A1030" s="12" t="s">
        <v>22226</v>
      </c>
      <c r="B1030" s="12" t="str" cm="1">
        <f t="array" ref="B1030">_xlfn.REGEXEXTRACT(J1030, "eid=([^&amp;]+)", 2)</f>
        <v>2-s2.0-84921682879</v>
      </c>
      <c r="C1030" s="13" t="s">
        <v>16176</v>
      </c>
      <c r="D1030" s="14" t="s">
        <v>22227</v>
      </c>
      <c r="E1030" s="12">
        <v>2014</v>
      </c>
      <c r="F1030" s="12" t="s">
        <v>22228</v>
      </c>
      <c r="G1030" s="12" t="s">
        <v>7969</v>
      </c>
      <c r="H1030" s="12" t="s">
        <v>7969</v>
      </c>
      <c r="I1030" s="14" t="s">
        <v>22229</v>
      </c>
      <c r="J1030" s="14" t="s">
        <v>22230</v>
      </c>
      <c r="K1030" s="12" t="s">
        <v>7972</v>
      </c>
      <c r="L1030" s="12" t="s">
        <v>8102</v>
      </c>
      <c r="M1030" s="12" t="s">
        <v>22231</v>
      </c>
    </row>
    <row r="1031" spans="1:13" ht="22.5" customHeight="1">
      <c r="A1031" s="12" t="s">
        <v>22233</v>
      </c>
      <c r="B1031" s="12" t="str" cm="1">
        <f t="array" ref="B1031">_xlfn.REGEXEXTRACT(J1031, "eid=([^&amp;]+)", 2)</f>
        <v>2-s2.0-84988472425</v>
      </c>
      <c r="C1031" s="13" t="s">
        <v>16176</v>
      </c>
      <c r="D1031" s="14" t="s">
        <v>22234</v>
      </c>
      <c r="E1031" s="12">
        <v>2016</v>
      </c>
      <c r="F1031" s="12" t="s">
        <v>12942</v>
      </c>
      <c r="G1031" s="12">
        <v>475</v>
      </c>
      <c r="H1031" s="12" t="s">
        <v>7969</v>
      </c>
      <c r="I1031" s="14" t="s">
        <v>22235</v>
      </c>
      <c r="J1031" s="14" t="s">
        <v>22236</v>
      </c>
      <c r="K1031" s="12" t="s">
        <v>7972</v>
      </c>
      <c r="L1031" s="12" t="s">
        <v>13326</v>
      </c>
      <c r="M1031" s="12" t="s">
        <v>22237</v>
      </c>
    </row>
    <row r="1032" spans="1:13" ht="22.5" customHeight="1">
      <c r="A1032" s="12" t="s">
        <v>22239</v>
      </c>
      <c r="B1032" s="12" t="str" cm="1">
        <f t="array" ref="B1032">_xlfn.REGEXEXTRACT(J1032, "eid=([^&amp;]+)", 2)</f>
        <v>2-s2.0-84954536691</v>
      </c>
      <c r="C1032" s="13" t="s">
        <v>16176</v>
      </c>
      <c r="D1032" s="14" t="s">
        <v>22240</v>
      </c>
      <c r="E1032" s="12">
        <v>2014</v>
      </c>
      <c r="F1032" s="12" t="s">
        <v>15107</v>
      </c>
      <c r="G1032" s="12">
        <v>8</v>
      </c>
      <c r="H1032" s="12">
        <v>4</v>
      </c>
      <c r="I1032" s="14" t="s">
        <v>22241</v>
      </c>
      <c r="J1032" s="14" t="s">
        <v>22242</v>
      </c>
      <c r="K1032" s="12" t="s">
        <v>7972</v>
      </c>
      <c r="L1032" s="12" t="s">
        <v>8161</v>
      </c>
      <c r="M1032" s="12" t="s">
        <v>22243</v>
      </c>
    </row>
    <row r="1033" spans="1:13" ht="22.5" customHeight="1">
      <c r="A1033" s="12" t="s">
        <v>22245</v>
      </c>
      <c r="B1033" s="12" t="str" cm="1">
        <f t="array" ref="B1033">_xlfn.REGEXEXTRACT(J1033, "eid=([^&amp;]+)", 2)</f>
        <v>2-s2.0-84904766374</v>
      </c>
      <c r="C1033" s="13" t="s">
        <v>16176</v>
      </c>
      <c r="D1033" s="14" t="s">
        <v>22246</v>
      </c>
      <c r="E1033" s="12">
        <v>2014</v>
      </c>
      <c r="F1033" s="12" t="s">
        <v>8055</v>
      </c>
      <c r="G1033" s="12">
        <v>426</v>
      </c>
      <c r="H1033" s="12" t="s">
        <v>7969</v>
      </c>
      <c r="I1033" s="14" t="s">
        <v>22247</v>
      </c>
      <c r="J1033" s="14" t="s">
        <v>22248</v>
      </c>
      <c r="K1033" s="12" t="s">
        <v>7972</v>
      </c>
      <c r="L1033" s="12" t="s">
        <v>13352</v>
      </c>
      <c r="M1033" s="12" t="s">
        <v>22249</v>
      </c>
    </row>
    <row r="1034" spans="1:13" ht="22.5" customHeight="1">
      <c r="A1034" s="12" t="s">
        <v>22251</v>
      </c>
      <c r="B1034" s="12" t="str" cm="1">
        <f t="array" ref="B1034">_xlfn.REGEXEXTRACT(J1034, "eid=([^&amp;]+)", 2)</f>
        <v>2-s2.0-84924370729</v>
      </c>
      <c r="C1034" s="13" t="s">
        <v>16176</v>
      </c>
      <c r="D1034" s="14" t="s">
        <v>22252</v>
      </c>
      <c r="E1034" s="12">
        <v>2014</v>
      </c>
      <c r="F1034" s="12" t="s">
        <v>22253</v>
      </c>
      <c r="G1034" s="12" t="s">
        <v>7969</v>
      </c>
      <c r="H1034" s="12" t="s">
        <v>7969</v>
      </c>
      <c r="I1034" s="14" t="s">
        <v>22254</v>
      </c>
      <c r="J1034" s="14" t="s">
        <v>22255</v>
      </c>
      <c r="K1034" s="12" t="s">
        <v>7972</v>
      </c>
      <c r="L1034" s="12" t="s">
        <v>8102</v>
      </c>
      <c r="M1034" s="12" t="s">
        <v>22256</v>
      </c>
    </row>
    <row r="1035" spans="1:13" ht="22.5" customHeight="1">
      <c r="A1035" s="12" t="s">
        <v>22258</v>
      </c>
      <c r="B1035" s="12" t="str" cm="1">
        <f t="array" ref="B1035">_xlfn.REGEXEXTRACT(J1035, "eid=([^&amp;]+)", 2)</f>
        <v>2-s2.0-84925390828</v>
      </c>
      <c r="C1035" s="13" t="s">
        <v>16176</v>
      </c>
      <c r="D1035" s="14" t="s">
        <v>22259</v>
      </c>
      <c r="E1035" s="12">
        <v>2015</v>
      </c>
      <c r="F1035" s="12" t="s">
        <v>14304</v>
      </c>
      <c r="G1035" s="12">
        <v>18</v>
      </c>
      <c r="H1035" s="12">
        <v>2</v>
      </c>
      <c r="I1035" s="14" t="s">
        <v>22110</v>
      </c>
      <c r="J1035" s="14" t="s">
        <v>22260</v>
      </c>
      <c r="K1035" s="12" t="s">
        <v>7972</v>
      </c>
      <c r="L1035" s="12" t="s">
        <v>14307</v>
      </c>
      <c r="M1035" s="12" t="s">
        <v>7969</v>
      </c>
    </row>
    <row r="1036" spans="1:13" ht="22.5" customHeight="1">
      <c r="A1036" s="12" t="s">
        <v>22262</v>
      </c>
      <c r="B1036" s="12" t="str" cm="1">
        <f t="array" ref="B1036">_xlfn.REGEXEXTRACT(J1036, "eid=([^&amp;]+)", 2)</f>
        <v>2-s2.0-84964819087</v>
      </c>
      <c r="C1036" s="13" t="s">
        <v>16176</v>
      </c>
      <c r="D1036" s="14" t="s">
        <v>22263</v>
      </c>
      <c r="E1036" s="12">
        <v>2015</v>
      </c>
      <c r="F1036" s="12" t="s">
        <v>22264</v>
      </c>
      <c r="G1036" s="12" t="s">
        <v>7969</v>
      </c>
      <c r="H1036" s="12" t="s">
        <v>7969</v>
      </c>
      <c r="I1036" s="14" t="s">
        <v>22265</v>
      </c>
      <c r="J1036" s="14" t="s">
        <v>22266</v>
      </c>
      <c r="K1036" s="12" t="s">
        <v>7972</v>
      </c>
      <c r="L1036" s="12" t="s">
        <v>8102</v>
      </c>
      <c r="M1036" s="12" t="s">
        <v>22267</v>
      </c>
    </row>
    <row r="1037" spans="1:13" ht="22.5" customHeight="1">
      <c r="A1037" s="12" t="s">
        <v>22269</v>
      </c>
      <c r="B1037" s="12" t="str" cm="1">
        <f t="array" ref="B1037">_xlfn.REGEXEXTRACT(J1037, "eid=([^&amp;]+)", 2)</f>
        <v>2-s2.0-84908611165</v>
      </c>
      <c r="C1037" s="13" t="s">
        <v>16176</v>
      </c>
      <c r="D1037" s="14" t="s">
        <v>22270</v>
      </c>
      <c r="E1037" s="12">
        <v>2014</v>
      </c>
      <c r="F1037" s="12" t="s">
        <v>22271</v>
      </c>
      <c r="G1037" s="12" t="s">
        <v>7969</v>
      </c>
      <c r="H1037" s="12" t="s">
        <v>7969</v>
      </c>
      <c r="I1037" s="14" t="s">
        <v>22272</v>
      </c>
      <c r="J1037" s="14" t="s">
        <v>22273</v>
      </c>
      <c r="K1037" s="12" t="s">
        <v>7972</v>
      </c>
      <c r="L1037" s="12" t="s">
        <v>8102</v>
      </c>
      <c r="M1037" s="12" t="s">
        <v>22274</v>
      </c>
    </row>
    <row r="1038" spans="1:13" ht="22.5" customHeight="1">
      <c r="A1038" s="12" t="s">
        <v>22276</v>
      </c>
      <c r="B1038" s="12" t="str" cm="1">
        <f t="array" ref="B1038">_xlfn.REGEXEXTRACT(J1038, "eid=([^&amp;]+)", 2)</f>
        <v>2-s2.0-85015452703</v>
      </c>
      <c r="C1038" s="13" t="s">
        <v>16176</v>
      </c>
      <c r="D1038" s="14" t="s">
        <v>22277</v>
      </c>
      <c r="E1038" s="12">
        <v>2016</v>
      </c>
      <c r="F1038" s="12" t="s">
        <v>13592</v>
      </c>
      <c r="G1038" s="12" t="s">
        <v>7969</v>
      </c>
      <c r="H1038" s="12" t="s">
        <v>7969</v>
      </c>
      <c r="I1038" s="14" t="s">
        <v>22278</v>
      </c>
      <c r="J1038" s="14" t="s">
        <v>22279</v>
      </c>
      <c r="K1038" s="12" t="s">
        <v>7972</v>
      </c>
      <c r="L1038" s="12" t="s">
        <v>7969</v>
      </c>
      <c r="M1038" s="12"/>
    </row>
    <row r="1039" spans="1:13" ht="22.5" customHeight="1">
      <c r="A1039" s="12" t="s">
        <v>22281</v>
      </c>
      <c r="B1039" s="12" t="str" cm="1">
        <f t="array" ref="B1039">_xlfn.REGEXEXTRACT(J1039, "eid=([^&amp;]+)", 2)</f>
        <v>2-s2.0-84966661814</v>
      </c>
      <c r="C1039" s="13" t="s">
        <v>16176</v>
      </c>
      <c r="D1039" s="14" t="s">
        <v>22282</v>
      </c>
      <c r="E1039" s="12">
        <v>2016</v>
      </c>
      <c r="F1039" s="12" t="s">
        <v>22283</v>
      </c>
      <c r="G1039" s="12" t="s">
        <v>7969</v>
      </c>
      <c r="H1039" s="12" t="s">
        <v>7969</v>
      </c>
      <c r="I1039" s="14" t="s">
        <v>22284</v>
      </c>
      <c r="J1039" s="14" t="s">
        <v>22285</v>
      </c>
      <c r="K1039" s="12" t="s">
        <v>7972</v>
      </c>
      <c r="L1039" s="12" t="s">
        <v>8102</v>
      </c>
      <c r="M1039" s="12" t="s">
        <v>22286</v>
      </c>
    </row>
    <row r="1040" spans="1:13" ht="22.5" customHeight="1">
      <c r="A1040" s="12" t="s">
        <v>22288</v>
      </c>
      <c r="B1040" s="12" t="str" cm="1">
        <f t="array" ref="B1040">_xlfn.REGEXEXTRACT(J1040, "eid=([^&amp;]+)", 2)</f>
        <v>2-s2.0-84941273430</v>
      </c>
      <c r="C1040" s="13" t="s">
        <v>16176</v>
      </c>
      <c r="D1040" s="14" t="s">
        <v>22289</v>
      </c>
      <c r="E1040" s="12">
        <v>2015</v>
      </c>
      <c r="F1040" s="12" t="s">
        <v>8192</v>
      </c>
      <c r="G1040" s="12">
        <v>39</v>
      </c>
      <c r="H1040" s="12">
        <v>11</v>
      </c>
      <c r="I1040" s="14" t="s">
        <v>22290</v>
      </c>
      <c r="J1040" s="14" t="s">
        <v>22291</v>
      </c>
      <c r="K1040" s="12" t="s">
        <v>7972</v>
      </c>
      <c r="L1040" s="12" t="s">
        <v>13326</v>
      </c>
      <c r="M1040" s="12" t="s">
        <v>22292</v>
      </c>
    </row>
    <row r="1041" spans="1:13" ht="22.5" customHeight="1">
      <c r="A1041" s="12" t="s">
        <v>22294</v>
      </c>
      <c r="B1041" s="12" t="str" cm="1">
        <f t="array" ref="B1041">_xlfn.REGEXEXTRACT(J1041, "eid=([^&amp;]+)", 2)</f>
        <v>2-s2.0-84996761540</v>
      </c>
      <c r="C1041" s="13" t="s">
        <v>16176</v>
      </c>
      <c r="D1041" s="14" t="s">
        <v>22295</v>
      </c>
      <c r="E1041" s="12">
        <v>2016</v>
      </c>
      <c r="F1041" s="12" t="s">
        <v>8831</v>
      </c>
      <c r="G1041" s="12">
        <v>10039</v>
      </c>
      <c r="H1041" s="12" t="s">
        <v>7969</v>
      </c>
      <c r="I1041" s="14" t="s">
        <v>22296</v>
      </c>
      <c r="J1041" s="14" t="s">
        <v>22297</v>
      </c>
      <c r="K1041" s="12" t="s">
        <v>7972</v>
      </c>
      <c r="L1041" s="12" t="s">
        <v>13352</v>
      </c>
      <c r="M1041" s="12" t="s">
        <v>22298</v>
      </c>
    </row>
    <row r="1042" spans="1:13" ht="22.5" customHeight="1">
      <c r="A1042" s="12" t="s">
        <v>22300</v>
      </c>
      <c r="B1042" s="12" t="str" cm="1">
        <f t="array" ref="B1042">_xlfn.REGEXEXTRACT(J1042, "eid=([^&amp;]+)", 2)</f>
        <v>2-s2.0-84938346780</v>
      </c>
      <c r="C1042" s="13" t="s">
        <v>16176</v>
      </c>
      <c r="D1042" s="14" t="s">
        <v>22301</v>
      </c>
      <c r="E1042" s="12">
        <v>2015</v>
      </c>
      <c r="F1042" s="12" t="s">
        <v>16779</v>
      </c>
      <c r="G1042" s="12">
        <v>48</v>
      </c>
      <c r="H1042" s="12">
        <v>1</v>
      </c>
      <c r="I1042" s="14" t="s">
        <v>22302</v>
      </c>
      <c r="J1042" s="14" t="s">
        <v>22303</v>
      </c>
      <c r="K1042" s="12" t="s">
        <v>7972</v>
      </c>
      <c r="L1042" s="12" t="s">
        <v>8324</v>
      </c>
      <c r="M1042" s="12"/>
    </row>
    <row r="1043" spans="1:13" ht="22.5" customHeight="1">
      <c r="A1043" s="12" t="s">
        <v>22305</v>
      </c>
      <c r="B1043" s="12" t="str" cm="1">
        <f t="array" ref="B1043">_xlfn.REGEXEXTRACT(J1043, "eid=([^&amp;]+)", 2)</f>
        <v>2-s2.0-84910050043</v>
      </c>
      <c r="C1043" s="13" t="s">
        <v>16176</v>
      </c>
      <c r="D1043" s="14" t="s">
        <v>22306</v>
      </c>
      <c r="E1043" s="12">
        <v>2014</v>
      </c>
      <c r="F1043" s="12" t="s">
        <v>22307</v>
      </c>
      <c r="G1043" s="12" t="s">
        <v>7969</v>
      </c>
      <c r="H1043" s="12" t="s">
        <v>7969</v>
      </c>
      <c r="I1043" s="14" t="s">
        <v>22308</v>
      </c>
      <c r="J1043" s="14" t="s">
        <v>22309</v>
      </c>
      <c r="K1043" s="12" t="s">
        <v>7972</v>
      </c>
      <c r="L1043" s="12" t="s">
        <v>8102</v>
      </c>
      <c r="M1043" s="12" t="s">
        <v>22310</v>
      </c>
    </row>
    <row r="1044" spans="1:13" ht="22.5" customHeight="1">
      <c r="A1044" s="12" t="s">
        <v>22312</v>
      </c>
      <c r="B1044" s="12" t="str" cm="1">
        <f t="array" ref="B1044">_xlfn.REGEXEXTRACT(J1044, "eid=([^&amp;]+)", 2)</f>
        <v>2-s2.0-84923247840</v>
      </c>
      <c r="C1044" s="13" t="s">
        <v>16176</v>
      </c>
      <c r="D1044" s="14" t="s">
        <v>22313</v>
      </c>
      <c r="E1044" s="12">
        <v>2015</v>
      </c>
      <c r="F1044" s="12" t="s">
        <v>22049</v>
      </c>
      <c r="G1044" s="12" t="s">
        <v>7969</v>
      </c>
      <c r="H1044" s="12" t="s">
        <v>7969</v>
      </c>
      <c r="I1044" s="14" t="s">
        <v>22314</v>
      </c>
      <c r="J1044" s="14" t="s">
        <v>22315</v>
      </c>
      <c r="K1044" s="12" t="s">
        <v>7972</v>
      </c>
      <c r="L1044" s="12" t="s">
        <v>8102</v>
      </c>
      <c r="M1044" s="12" t="s">
        <v>22316</v>
      </c>
    </row>
    <row r="1045" spans="1:13" ht="22.5" customHeight="1">
      <c r="A1045" s="12" t="s">
        <v>22318</v>
      </c>
      <c r="B1045" s="12" t="str" cm="1">
        <f t="array" ref="B1045">_xlfn.REGEXEXTRACT(J1045, "eid=([^&amp;]+)", 2)</f>
        <v>2-s2.0-84920062399</v>
      </c>
      <c r="C1045" s="13" t="s">
        <v>16176</v>
      </c>
      <c r="D1045" s="14" t="s">
        <v>22319</v>
      </c>
      <c r="E1045" s="12">
        <v>2015</v>
      </c>
      <c r="F1045" s="12" t="s">
        <v>22320</v>
      </c>
      <c r="G1045" s="12">
        <v>16</v>
      </c>
      <c r="H1045" s="12">
        <v>1</v>
      </c>
      <c r="I1045" s="14" t="s">
        <v>22321</v>
      </c>
      <c r="J1045" s="14" t="s">
        <v>22322</v>
      </c>
      <c r="K1045" s="12" t="s">
        <v>7972</v>
      </c>
      <c r="L1045" s="12" t="s">
        <v>9556</v>
      </c>
      <c r="M1045" s="12" t="s">
        <v>22323</v>
      </c>
    </row>
    <row r="1046" spans="1:13" ht="22.5" customHeight="1">
      <c r="A1046" s="12" t="s">
        <v>22325</v>
      </c>
      <c r="B1046" s="12" t="str" cm="1">
        <f t="array" ref="B1046">_xlfn.REGEXEXTRACT(J1046, "eid=([^&amp;]+)", 2)</f>
        <v>2-s2.0-84942929969</v>
      </c>
      <c r="C1046" s="13" t="s">
        <v>16176</v>
      </c>
      <c r="D1046" s="14" t="s">
        <v>22326</v>
      </c>
      <c r="E1046" s="12">
        <v>2015</v>
      </c>
      <c r="F1046" s="12" t="s">
        <v>22327</v>
      </c>
      <c r="G1046" s="12">
        <v>10</v>
      </c>
      <c r="H1046" s="12">
        <v>20</v>
      </c>
      <c r="I1046" s="14" t="s">
        <v>22328</v>
      </c>
      <c r="J1046" s="14" t="s">
        <v>22329</v>
      </c>
      <c r="K1046" s="12" t="s">
        <v>7972</v>
      </c>
      <c r="L1046" s="12" t="s">
        <v>22330</v>
      </c>
      <c r="M1046" s="12" t="s">
        <v>7969</v>
      </c>
    </row>
    <row r="1047" spans="1:13" ht="22.5" customHeight="1">
      <c r="A1047" s="12" t="s">
        <v>22332</v>
      </c>
      <c r="B1047" s="12" t="str" cm="1">
        <f t="array" ref="B1047">_xlfn.REGEXEXTRACT(J1047, "eid=([^&amp;]+)", 2)</f>
        <v>2-s2.0-84961589936</v>
      </c>
      <c r="C1047" s="13" t="s">
        <v>16176</v>
      </c>
      <c r="D1047" s="14" t="s">
        <v>22333</v>
      </c>
      <c r="E1047" s="12">
        <v>2016</v>
      </c>
      <c r="F1047" s="12" t="s">
        <v>22334</v>
      </c>
      <c r="G1047" s="12">
        <v>5</v>
      </c>
      <c r="H1047" s="12">
        <v>2</v>
      </c>
      <c r="I1047" s="14" t="s">
        <v>22335</v>
      </c>
      <c r="J1047" s="14" t="s">
        <v>22336</v>
      </c>
      <c r="K1047" s="12" t="s">
        <v>7972</v>
      </c>
      <c r="L1047" s="12" t="s">
        <v>10359</v>
      </c>
      <c r="M1047" s="12" t="s">
        <v>22337</v>
      </c>
    </row>
    <row r="1048" spans="1:13" ht="22.5" customHeight="1">
      <c r="A1048" s="12" t="s">
        <v>22339</v>
      </c>
      <c r="B1048" s="12" t="str" cm="1">
        <f t="array" ref="B1048">_xlfn.REGEXEXTRACT(J1048, "eid=([^&amp;]+)", 2)</f>
        <v>2-s2.0-84939540718</v>
      </c>
      <c r="C1048" s="13" t="s">
        <v>16176</v>
      </c>
      <c r="D1048" s="14" t="s">
        <v>22340</v>
      </c>
      <c r="E1048" s="12">
        <v>2014</v>
      </c>
      <c r="F1048" s="12" t="s">
        <v>22341</v>
      </c>
      <c r="G1048" s="12">
        <v>2014</v>
      </c>
      <c r="H1048" s="12" t="s">
        <v>7969</v>
      </c>
      <c r="I1048" s="14" t="s">
        <v>22342</v>
      </c>
      <c r="J1048" s="14" t="s">
        <v>22343</v>
      </c>
      <c r="K1048" s="12" t="s">
        <v>7972</v>
      </c>
      <c r="L1048" s="12" t="s">
        <v>8102</v>
      </c>
      <c r="M1048" s="12"/>
    </row>
    <row r="1049" spans="1:13" ht="22.5" customHeight="1">
      <c r="A1049" s="12" t="s">
        <v>22345</v>
      </c>
      <c r="B1049" s="12" t="str" cm="1">
        <f t="array" ref="B1049">_xlfn.REGEXEXTRACT(J1049, "eid=([^&amp;]+)", 2)</f>
        <v>2-s2.0-84950128020</v>
      </c>
      <c r="C1049" s="13" t="s">
        <v>16176</v>
      </c>
      <c r="D1049" s="14" t="s">
        <v>22346</v>
      </c>
      <c r="E1049" s="12">
        <v>2015</v>
      </c>
      <c r="F1049" s="12" t="s">
        <v>14965</v>
      </c>
      <c r="G1049" s="12">
        <v>9</v>
      </c>
      <c r="H1049" s="12">
        <v>7</v>
      </c>
      <c r="I1049" s="14" t="s">
        <v>22347</v>
      </c>
      <c r="J1049" s="14" t="s">
        <v>22348</v>
      </c>
      <c r="K1049" s="12" t="s">
        <v>7972</v>
      </c>
      <c r="L1049" s="12" t="s">
        <v>13613</v>
      </c>
      <c r="M1049" s="12"/>
    </row>
    <row r="1050" spans="1:13" ht="22.5" customHeight="1">
      <c r="A1050" s="12" t="s">
        <v>22350</v>
      </c>
      <c r="B1050" s="12" t="str" cm="1">
        <f t="array" ref="B1050">_xlfn.REGEXEXTRACT(J1050, "eid=([^&amp;]+)", 2)</f>
        <v>2-s2.0-84932183838</v>
      </c>
      <c r="C1050" s="13" t="s">
        <v>16176</v>
      </c>
      <c r="D1050" s="14" t="s">
        <v>22351</v>
      </c>
      <c r="E1050" s="12">
        <v>2015</v>
      </c>
      <c r="F1050" s="12" t="s">
        <v>22352</v>
      </c>
      <c r="G1050" s="12">
        <v>9</v>
      </c>
      <c r="H1050" s="12">
        <v>7</v>
      </c>
      <c r="I1050" s="14" t="s">
        <v>22353</v>
      </c>
      <c r="J1050" s="14" t="s">
        <v>22354</v>
      </c>
      <c r="K1050" s="12" t="s">
        <v>7972</v>
      </c>
      <c r="L1050" s="12" t="s">
        <v>22355</v>
      </c>
      <c r="M1050" s="12" t="s">
        <v>7969</v>
      </c>
    </row>
    <row r="1051" spans="1:13" ht="22.5" customHeight="1">
      <c r="A1051" s="12" t="s">
        <v>22357</v>
      </c>
      <c r="B1051" s="12" t="str" cm="1">
        <f t="array" ref="B1051">_xlfn.REGEXEXTRACT(J1051, "eid=([^&amp;]+)", 2)</f>
        <v>2-s2.0-84893716305</v>
      </c>
      <c r="C1051" s="13" t="s">
        <v>16176</v>
      </c>
      <c r="D1051" s="14" t="s">
        <v>22358</v>
      </c>
      <c r="E1051" s="12">
        <v>2014</v>
      </c>
      <c r="F1051" s="12" t="s">
        <v>17708</v>
      </c>
      <c r="G1051" s="12">
        <v>260</v>
      </c>
      <c r="H1051" s="12" t="s">
        <v>7969</v>
      </c>
      <c r="I1051" s="14" t="s">
        <v>22359</v>
      </c>
      <c r="J1051" s="14" t="s">
        <v>22360</v>
      </c>
      <c r="K1051" s="12" t="s">
        <v>7972</v>
      </c>
      <c r="L1051" s="12" t="s">
        <v>7969</v>
      </c>
      <c r="M1051" s="12" t="s">
        <v>22361</v>
      </c>
    </row>
    <row r="1052" spans="1:13" ht="22.5" customHeight="1">
      <c r="A1052" s="12" t="s">
        <v>22363</v>
      </c>
      <c r="B1052" s="12" t="str" cm="1">
        <f t="array" ref="B1052">_xlfn.REGEXEXTRACT(J1052, "eid=([^&amp;]+)", 2)</f>
        <v>2-s2.0-84960157896</v>
      </c>
      <c r="C1052" s="13" t="s">
        <v>16176</v>
      </c>
      <c r="D1052" s="14" t="s">
        <v>22364</v>
      </c>
      <c r="E1052" s="12">
        <v>2016</v>
      </c>
      <c r="F1052" s="12" t="s">
        <v>16035</v>
      </c>
      <c r="G1052" s="12">
        <v>62</v>
      </c>
      <c r="H1052" s="12" t="s">
        <v>7969</v>
      </c>
      <c r="I1052" s="14" t="s">
        <v>15032</v>
      </c>
      <c r="J1052" s="14" t="s">
        <v>22365</v>
      </c>
      <c r="K1052" s="12" t="s">
        <v>7972</v>
      </c>
      <c r="L1052" s="12" t="s">
        <v>16038</v>
      </c>
      <c r="M1052" s="12" t="s">
        <v>22366</v>
      </c>
    </row>
    <row r="1053" spans="1:13" ht="22.5" customHeight="1">
      <c r="A1053" s="12" t="s">
        <v>22368</v>
      </c>
      <c r="B1053" s="12" t="str" cm="1">
        <f t="array" ref="B1053">_xlfn.REGEXEXTRACT(J1053, "eid=([^&amp;]+)", 2)</f>
        <v>2-s2.0-85084160291</v>
      </c>
      <c r="C1053" s="13" t="s">
        <v>16176</v>
      </c>
      <c r="D1053" s="14" t="s">
        <v>22369</v>
      </c>
      <c r="E1053" s="12">
        <v>2016</v>
      </c>
      <c r="F1053" s="12" t="s">
        <v>22370</v>
      </c>
      <c r="G1053" s="12" t="s">
        <v>7969</v>
      </c>
      <c r="H1053" s="12" t="s">
        <v>7969</v>
      </c>
      <c r="I1053" s="14" t="s">
        <v>22371</v>
      </c>
      <c r="J1053" s="14" t="s">
        <v>22372</v>
      </c>
      <c r="K1053" s="12" t="s">
        <v>7972</v>
      </c>
      <c r="L1053" s="12" t="s">
        <v>10473</v>
      </c>
      <c r="M1053" s="12" t="s">
        <v>7969</v>
      </c>
    </row>
    <row r="1054" spans="1:13" ht="22.5" customHeight="1">
      <c r="A1054" s="12" t="s">
        <v>22374</v>
      </c>
      <c r="B1054" s="12" t="str" cm="1">
        <f t="array" ref="B1054">_xlfn.REGEXEXTRACT(J1054, "eid=([^&amp;]+)", 2)</f>
        <v>2-s2.0-84951177173</v>
      </c>
      <c r="C1054" s="13" t="s">
        <v>16176</v>
      </c>
      <c r="D1054" s="14" t="s">
        <v>22375</v>
      </c>
      <c r="E1054" s="12">
        <v>2015</v>
      </c>
      <c r="F1054" s="12" t="s">
        <v>14764</v>
      </c>
      <c r="G1054" s="12">
        <v>36</v>
      </c>
      <c r="H1054" s="12">
        <v>11</v>
      </c>
      <c r="I1054" s="14" t="s">
        <v>22376</v>
      </c>
      <c r="J1054" s="14" t="s">
        <v>22377</v>
      </c>
      <c r="K1054" s="12" t="s">
        <v>14279</v>
      </c>
      <c r="L1054" s="12" t="s">
        <v>14767</v>
      </c>
      <c r="M1054" s="12" t="s">
        <v>22378</v>
      </c>
    </row>
    <row r="1055" spans="1:13" ht="22.5" customHeight="1">
      <c r="A1055" s="12" t="s">
        <v>22380</v>
      </c>
      <c r="B1055" s="12" t="str" cm="1">
        <f t="array" ref="B1055">_xlfn.REGEXEXTRACT(J1055, "eid=([^&amp;]+)", 2)</f>
        <v>2-s2.0-84911905537</v>
      </c>
      <c r="C1055" s="13" t="s">
        <v>16176</v>
      </c>
      <c r="D1055" s="14" t="s">
        <v>22381</v>
      </c>
      <c r="E1055" s="12">
        <v>2014</v>
      </c>
      <c r="F1055" s="12" t="s">
        <v>11621</v>
      </c>
      <c r="G1055" s="12">
        <v>7</v>
      </c>
      <c r="H1055" s="12">
        <v>12</v>
      </c>
      <c r="I1055" s="14" t="s">
        <v>22382</v>
      </c>
      <c r="J1055" s="14" t="s">
        <v>22383</v>
      </c>
      <c r="K1055" s="12" t="s">
        <v>7972</v>
      </c>
      <c r="L1055" s="12" t="s">
        <v>8134</v>
      </c>
      <c r="M1055" s="12" t="s">
        <v>22384</v>
      </c>
    </row>
    <row r="1056" spans="1:13" ht="22.5" customHeight="1">
      <c r="A1056" s="12" t="s">
        <v>22386</v>
      </c>
      <c r="B1056" s="12" t="str" cm="1">
        <f t="array" ref="B1056">_xlfn.REGEXEXTRACT(J1056, "eid=([^&amp;]+)", 2)</f>
        <v>2-s2.0-84962319615</v>
      </c>
      <c r="C1056" s="13" t="s">
        <v>16176</v>
      </c>
      <c r="D1056" s="14" t="s">
        <v>22387</v>
      </c>
      <c r="E1056" s="12">
        <v>2015</v>
      </c>
      <c r="F1056" s="12" t="s">
        <v>22388</v>
      </c>
      <c r="G1056" s="12">
        <v>8</v>
      </c>
      <c r="H1056" s="12">
        <v>35</v>
      </c>
      <c r="I1056" s="14" t="s">
        <v>22389</v>
      </c>
      <c r="J1056" s="14" t="s">
        <v>22390</v>
      </c>
      <c r="K1056" s="12" t="s">
        <v>7972</v>
      </c>
      <c r="L1056" s="12" t="s">
        <v>22391</v>
      </c>
      <c r="M1056" s="12"/>
    </row>
    <row r="1057" spans="1:13" ht="22.5" customHeight="1">
      <c r="A1057" s="12" t="s">
        <v>22393</v>
      </c>
      <c r="B1057" s="12" t="str" cm="1">
        <f t="array" ref="B1057">_xlfn.REGEXEXTRACT(J1057, "eid=([^&amp;]+)", 2)</f>
        <v>2-s2.0-84961140006</v>
      </c>
      <c r="C1057" s="13" t="s">
        <v>16176</v>
      </c>
      <c r="D1057" s="14" t="s">
        <v>22394</v>
      </c>
      <c r="E1057" s="12">
        <v>2016</v>
      </c>
      <c r="F1057" s="12" t="s">
        <v>8308</v>
      </c>
      <c r="G1057" s="12">
        <v>15</v>
      </c>
      <c r="H1057" s="12">
        <v>2</v>
      </c>
      <c r="I1057" s="14" t="s">
        <v>22395</v>
      </c>
      <c r="J1057" s="14" t="s">
        <v>22396</v>
      </c>
      <c r="K1057" s="12" t="s">
        <v>7972</v>
      </c>
      <c r="L1057" s="12" t="s">
        <v>13352</v>
      </c>
      <c r="M1057" s="12" t="s">
        <v>22397</v>
      </c>
    </row>
    <row r="1058" spans="1:13" ht="22.5" customHeight="1">
      <c r="A1058" s="12" t="s">
        <v>22399</v>
      </c>
      <c r="B1058" s="12" t="str" cm="1">
        <f t="array" ref="B1058">_xlfn.REGEXEXTRACT(J1058, "eid=([^&amp;]+)", 2)</f>
        <v>2-s2.0-84922895215</v>
      </c>
      <c r="C1058" s="13" t="s">
        <v>16176</v>
      </c>
      <c r="D1058" s="14" t="s">
        <v>22400</v>
      </c>
      <c r="E1058" s="12">
        <v>2015</v>
      </c>
      <c r="F1058" s="12" t="s">
        <v>22401</v>
      </c>
      <c r="G1058" s="12" t="s">
        <v>7969</v>
      </c>
      <c r="H1058" s="12" t="s">
        <v>7969</v>
      </c>
      <c r="I1058" s="14" t="s">
        <v>22402</v>
      </c>
      <c r="J1058" s="14" t="s">
        <v>22403</v>
      </c>
      <c r="K1058" s="12" t="s">
        <v>7972</v>
      </c>
      <c r="L1058" s="12" t="s">
        <v>8102</v>
      </c>
      <c r="M1058" s="12" t="s">
        <v>22404</v>
      </c>
    </row>
    <row r="1059" spans="1:13" ht="22.5" customHeight="1">
      <c r="A1059" s="12" t="s">
        <v>22406</v>
      </c>
      <c r="B1059" s="12" t="str" cm="1">
        <f t="array" ref="B1059">_xlfn.REGEXEXTRACT(J1059, "eid=([^&amp;]+)", 2)</f>
        <v>2-s2.0-84955264427</v>
      </c>
      <c r="C1059" s="13" t="s">
        <v>16176</v>
      </c>
      <c r="D1059" s="14" t="s">
        <v>22407</v>
      </c>
      <c r="E1059" s="12">
        <v>2015</v>
      </c>
      <c r="F1059" s="12" t="s">
        <v>8831</v>
      </c>
      <c r="G1059" s="12">
        <v>9092</v>
      </c>
      <c r="H1059" s="12" t="s">
        <v>7969</v>
      </c>
      <c r="I1059" s="14" t="s">
        <v>22408</v>
      </c>
      <c r="J1059" s="14" t="s">
        <v>22409</v>
      </c>
      <c r="K1059" s="12" t="s">
        <v>7972</v>
      </c>
      <c r="L1059" s="12" t="s">
        <v>13352</v>
      </c>
      <c r="M1059" s="12" t="s">
        <v>22410</v>
      </c>
    </row>
    <row r="1060" spans="1:13" ht="22.5" customHeight="1">
      <c r="A1060" s="12" t="s">
        <v>22412</v>
      </c>
      <c r="B1060" s="12" t="str" cm="1">
        <f t="array" ref="B1060">_xlfn.REGEXEXTRACT(J1060, "eid=([^&amp;]+)", 2)</f>
        <v>2-s2.0-84925673006</v>
      </c>
      <c r="C1060" s="13" t="s">
        <v>16176</v>
      </c>
      <c r="D1060" s="14" t="s">
        <v>22413</v>
      </c>
      <c r="E1060" s="12">
        <v>2015</v>
      </c>
      <c r="F1060" s="12" t="s">
        <v>22414</v>
      </c>
      <c r="G1060" s="12" t="s">
        <v>7969</v>
      </c>
      <c r="H1060" s="12" t="s">
        <v>7969</v>
      </c>
      <c r="I1060" s="14" t="s">
        <v>21470</v>
      </c>
      <c r="J1060" s="14" t="s">
        <v>22415</v>
      </c>
      <c r="K1060" s="12" t="s">
        <v>7972</v>
      </c>
      <c r="L1060" s="12" t="s">
        <v>8102</v>
      </c>
      <c r="M1060" s="12" t="s">
        <v>22416</v>
      </c>
    </row>
    <row r="1061" spans="1:13" ht="22.5" customHeight="1">
      <c r="A1061" s="12" t="s">
        <v>22418</v>
      </c>
      <c r="B1061" s="12" t="str" cm="1">
        <f t="array" ref="B1061">_xlfn.REGEXEXTRACT(J1061, "eid=([^&amp;]+)", 2)</f>
        <v>2-s2.0-84922866378</v>
      </c>
      <c r="C1061" s="13" t="s">
        <v>16176</v>
      </c>
      <c r="D1061" s="14" t="s">
        <v>22419</v>
      </c>
      <c r="E1061" s="12">
        <v>2014</v>
      </c>
      <c r="F1061" s="12" t="s">
        <v>22420</v>
      </c>
      <c r="G1061" s="12">
        <v>2014</v>
      </c>
      <c r="H1061" s="12" t="s">
        <v>7969</v>
      </c>
      <c r="I1061" s="14" t="s">
        <v>22421</v>
      </c>
      <c r="J1061" s="14" t="s">
        <v>22422</v>
      </c>
      <c r="K1061" s="12" t="s">
        <v>7972</v>
      </c>
      <c r="L1061" s="12" t="s">
        <v>22423</v>
      </c>
      <c r="M1061" s="12"/>
    </row>
    <row r="1062" spans="1:13" ht="22.5" customHeight="1">
      <c r="A1062" s="12" t="s">
        <v>22425</v>
      </c>
      <c r="B1062" s="12" t="str" cm="1">
        <f t="array" ref="B1062">_xlfn.REGEXEXTRACT(J1062, "eid=([^&amp;]+)", 2)</f>
        <v>2-s2.0-84939446067</v>
      </c>
      <c r="C1062" s="13" t="s">
        <v>16176</v>
      </c>
      <c r="D1062" s="14" t="s">
        <v>22426</v>
      </c>
      <c r="E1062" s="12">
        <v>2015</v>
      </c>
      <c r="F1062" s="12" t="s">
        <v>22427</v>
      </c>
      <c r="G1062" s="12">
        <v>38</v>
      </c>
      <c r="H1062" s="12" t="s">
        <v>7969</v>
      </c>
      <c r="I1062" s="14" t="s">
        <v>22428</v>
      </c>
      <c r="J1062" s="14" t="s">
        <v>22429</v>
      </c>
      <c r="K1062" s="12" t="s">
        <v>14279</v>
      </c>
      <c r="L1062" s="12" t="s">
        <v>21492</v>
      </c>
      <c r="M1062" s="12" t="s">
        <v>7969</v>
      </c>
    </row>
    <row r="1063" spans="1:13" ht="22.5" customHeight="1">
      <c r="A1063" s="12" t="s">
        <v>22431</v>
      </c>
      <c r="B1063" s="12" t="str" cm="1">
        <f t="array" ref="B1063">_xlfn.REGEXEXTRACT(J1063, "eid=([^&amp;]+)", 2)</f>
        <v>2-s2.0-84914703378</v>
      </c>
      <c r="C1063" s="13" t="s">
        <v>16176</v>
      </c>
      <c r="D1063" s="14" t="s">
        <v>22432</v>
      </c>
      <c r="E1063" s="12">
        <v>2015</v>
      </c>
      <c r="F1063" s="12" t="s">
        <v>12276</v>
      </c>
      <c r="G1063" s="12">
        <v>324</v>
      </c>
      <c r="H1063" s="12" t="s">
        <v>7969</v>
      </c>
      <c r="I1063" s="14" t="s">
        <v>22433</v>
      </c>
      <c r="J1063" s="14" t="s">
        <v>22434</v>
      </c>
      <c r="K1063" s="12" t="s">
        <v>7972</v>
      </c>
      <c r="L1063" s="12" t="s">
        <v>13352</v>
      </c>
      <c r="M1063" s="12" t="s">
        <v>22435</v>
      </c>
    </row>
    <row r="1064" spans="1:13" ht="22.5" customHeight="1">
      <c r="A1064" s="12" t="s">
        <v>22437</v>
      </c>
      <c r="B1064" s="12" t="str" cm="1">
        <f t="array" ref="B1064">_xlfn.REGEXEXTRACT(J1064, "eid=([^&amp;]+)", 2)</f>
        <v>2-s2.0-84904497679</v>
      </c>
      <c r="C1064" s="13" t="s">
        <v>16176</v>
      </c>
      <c r="D1064" s="14" t="s">
        <v>22438</v>
      </c>
      <c r="E1064" s="12">
        <v>2014</v>
      </c>
      <c r="F1064" s="12" t="s">
        <v>15217</v>
      </c>
      <c r="G1064" s="12" t="s">
        <v>7969</v>
      </c>
      <c r="H1064" s="12" t="s">
        <v>7969</v>
      </c>
      <c r="I1064" s="14" t="s">
        <v>22439</v>
      </c>
      <c r="J1064" s="14" t="s">
        <v>22440</v>
      </c>
      <c r="K1064" s="12" t="s">
        <v>7972</v>
      </c>
      <c r="L1064" s="12" t="s">
        <v>8324</v>
      </c>
      <c r="M1064" s="12" t="s">
        <v>22441</v>
      </c>
    </row>
    <row r="1065" spans="1:13" ht="22.5" customHeight="1">
      <c r="A1065" s="12" t="s">
        <v>22443</v>
      </c>
      <c r="B1065" s="12" t="str" cm="1">
        <f t="array" ref="B1065">_xlfn.REGEXEXTRACT(J1065, "eid=([^&amp;]+)", 2)</f>
        <v>2-s2.0-84971389527</v>
      </c>
      <c r="C1065" s="13" t="s">
        <v>16176</v>
      </c>
      <c r="D1065" s="14" t="s">
        <v>22444</v>
      </c>
      <c r="E1065" s="12">
        <v>2016</v>
      </c>
      <c r="F1065" s="12" t="s">
        <v>22445</v>
      </c>
      <c r="G1065" s="12" t="s">
        <v>7969</v>
      </c>
      <c r="H1065" s="12" t="s">
        <v>7969</v>
      </c>
      <c r="I1065" s="14" t="s">
        <v>22446</v>
      </c>
      <c r="J1065" s="14" t="s">
        <v>22447</v>
      </c>
      <c r="K1065" s="12" t="s">
        <v>7972</v>
      </c>
      <c r="L1065" s="12" t="s">
        <v>8102</v>
      </c>
      <c r="M1065" s="12" t="s">
        <v>22448</v>
      </c>
    </row>
    <row r="1066" spans="1:13" ht="22.5" customHeight="1">
      <c r="A1066" s="12" t="s">
        <v>22450</v>
      </c>
      <c r="B1066" s="12" t="str" cm="1">
        <f t="array" ref="B1066">_xlfn.REGEXEXTRACT(J1066, "eid=([^&amp;]+)", 2)</f>
        <v>2-s2.0-84922507139</v>
      </c>
      <c r="C1066" s="13" t="s">
        <v>16176</v>
      </c>
      <c r="D1066" s="14" t="s">
        <v>22451</v>
      </c>
      <c r="E1066" s="12">
        <v>2014</v>
      </c>
      <c r="F1066" s="12" t="s">
        <v>21607</v>
      </c>
      <c r="G1066" s="12">
        <v>11</v>
      </c>
      <c r="H1066" s="12">
        <v>13</v>
      </c>
      <c r="I1066" s="14" t="s">
        <v>22452</v>
      </c>
      <c r="J1066" s="14" t="s">
        <v>22453</v>
      </c>
      <c r="K1066" s="12" t="s">
        <v>7972</v>
      </c>
      <c r="L1066" s="12" t="s">
        <v>21610</v>
      </c>
      <c r="M1066" s="12" t="s">
        <v>22454</v>
      </c>
    </row>
    <row r="1067" spans="1:13" ht="22.5" customHeight="1">
      <c r="A1067" s="12" t="s">
        <v>22456</v>
      </c>
      <c r="B1067" s="12" t="str" cm="1">
        <f t="array" ref="B1067">_xlfn.REGEXEXTRACT(J1067, "eid=([^&amp;]+)", 2)</f>
        <v>2-s2.0-85057801816</v>
      </c>
      <c r="C1067" s="13" t="s">
        <v>16176</v>
      </c>
      <c r="D1067" s="14" t="s">
        <v>22457</v>
      </c>
      <c r="E1067" s="12">
        <v>2016</v>
      </c>
      <c r="F1067" s="12" t="s">
        <v>8831</v>
      </c>
      <c r="G1067" s="12">
        <v>10481</v>
      </c>
      <c r="H1067" s="12" t="s">
        <v>7969</v>
      </c>
      <c r="I1067" s="14" t="s">
        <v>21470</v>
      </c>
      <c r="J1067" s="14" t="s">
        <v>22458</v>
      </c>
      <c r="K1067" s="12" t="s">
        <v>7972</v>
      </c>
      <c r="L1067" s="12" t="s">
        <v>13352</v>
      </c>
      <c r="M1067" s="12" t="s">
        <v>22459</v>
      </c>
    </row>
    <row r="1068" spans="1:13" ht="22.5" customHeight="1">
      <c r="A1068" s="12" t="s">
        <v>22461</v>
      </c>
      <c r="B1068" s="12" t="str" cm="1">
        <f t="array" ref="B1068">_xlfn.REGEXEXTRACT(J1068, "eid=([^&amp;]+)", 2)</f>
        <v>2-s2.0-84936758980</v>
      </c>
      <c r="C1068" s="13" t="s">
        <v>16176</v>
      </c>
      <c r="D1068" s="14" t="s">
        <v>22462</v>
      </c>
      <c r="E1068" s="12">
        <v>2015</v>
      </c>
      <c r="F1068" s="12" t="s">
        <v>22463</v>
      </c>
      <c r="G1068" s="12" t="s">
        <v>7969</v>
      </c>
      <c r="H1068" s="12" t="s">
        <v>7969</v>
      </c>
      <c r="I1068" s="14" t="s">
        <v>22464</v>
      </c>
      <c r="J1068" s="14" t="s">
        <v>22465</v>
      </c>
      <c r="K1068" s="12" t="s">
        <v>7972</v>
      </c>
      <c r="L1068" s="12" t="s">
        <v>8102</v>
      </c>
      <c r="M1068" s="12" t="s">
        <v>22466</v>
      </c>
    </row>
    <row r="1069" spans="1:13" ht="22.5" customHeight="1">
      <c r="A1069" s="12" t="s">
        <v>22468</v>
      </c>
      <c r="B1069" s="12" t="str" cm="1">
        <f t="array" ref="B1069">_xlfn.REGEXEXTRACT(J1069, "eid=([^&amp;]+)", 2)</f>
        <v>2-s2.0-84899726062</v>
      </c>
      <c r="C1069" s="13" t="s">
        <v>16176</v>
      </c>
      <c r="D1069" s="14" t="s">
        <v>22469</v>
      </c>
      <c r="E1069" s="12">
        <v>2014</v>
      </c>
      <c r="F1069" s="12" t="s">
        <v>22470</v>
      </c>
      <c r="G1069" s="12" t="s">
        <v>7969</v>
      </c>
      <c r="H1069" s="12" t="s">
        <v>7969</v>
      </c>
      <c r="I1069" s="14" t="s">
        <v>22471</v>
      </c>
      <c r="J1069" s="14" t="s">
        <v>22472</v>
      </c>
      <c r="K1069" s="12" t="s">
        <v>7972</v>
      </c>
      <c r="L1069" s="12" t="s">
        <v>8324</v>
      </c>
      <c r="M1069" s="12" t="s">
        <v>22473</v>
      </c>
    </row>
    <row r="1070" spans="1:13" ht="22.5" customHeight="1">
      <c r="A1070" s="12" t="s">
        <v>22475</v>
      </c>
      <c r="B1070" s="12" t="str" cm="1">
        <f t="array" ref="B1070">_xlfn.REGEXEXTRACT(J1070, "eid=([^&amp;]+)", 2)</f>
        <v>2-s2.0-84912553555</v>
      </c>
      <c r="C1070" s="13" t="s">
        <v>16176</v>
      </c>
      <c r="D1070" s="14" t="s">
        <v>22476</v>
      </c>
      <c r="E1070" s="12">
        <v>2015</v>
      </c>
      <c r="F1070" s="12" t="s">
        <v>12276</v>
      </c>
      <c r="G1070" s="12">
        <v>325</v>
      </c>
      <c r="H1070" s="12" t="s">
        <v>7969</v>
      </c>
      <c r="I1070" s="14" t="s">
        <v>22477</v>
      </c>
      <c r="J1070" s="14" t="s">
        <v>22478</v>
      </c>
      <c r="K1070" s="12" t="s">
        <v>7972</v>
      </c>
      <c r="L1070" s="12" t="s">
        <v>13352</v>
      </c>
      <c r="M1070" s="12" t="s">
        <v>22479</v>
      </c>
    </row>
    <row r="1071" spans="1:13" ht="22.5" customHeight="1">
      <c r="A1071" s="12" t="s">
        <v>22481</v>
      </c>
      <c r="B1071" s="12" t="str" cm="1">
        <f t="array" ref="B1071">_xlfn.REGEXEXTRACT(J1071, "eid=([^&amp;]+)", 2)</f>
        <v>2-s2.0-84943616583</v>
      </c>
      <c r="C1071" s="13" t="s">
        <v>16176</v>
      </c>
      <c r="D1071" s="14" t="s">
        <v>22482</v>
      </c>
      <c r="E1071" s="12">
        <v>2015</v>
      </c>
      <c r="F1071" s="12" t="s">
        <v>8831</v>
      </c>
      <c r="G1071" s="12">
        <v>9264</v>
      </c>
      <c r="H1071" s="12" t="s">
        <v>7969</v>
      </c>
      <c r="I1071" s="14" t="s">
        <v>22483</v>
      </c>
      <c r="J1071" s="14" t="s">
        <v>22484</v>
      </c>
      <c r="K1071" s="12" t="s">
        <v>7972</v>
      </c>
      <c r="L1071" s="12" t="s">
        <v>13352</v>
      </c>
      <c r="M1071" s="12" t="s">
        <v>22485</v>
      </c>
    </row>
    <row r="1072" spans="1:13" ht="22.5" customHeight="1">
      <c r="A1072" s="12" t="s">
        <v>22487</v>
      </c>
      <c r="B1072" s="12" t="str" cm="1">
        <f t="array" ref="B1072">_xlfn.REGEXEXTRACT(J1072, "eid=([^&amp;]+)", 2)</f>
        <v>2-s2.0-84962076525</v>
      </c>
      <c r="C1072" s="13" t="s">
        <v>16176</v>
      </c>
      <c r="D1072" s="14" t="s">
        <v>22488</v>
      </c>
      <c r="E1072" s="12">
        <v>2015</v>
      </c>
      <c r="F1072" s="12" t="s">
        <v>21732</v>
      </c>
      <c r="G1072" s="12">
        <v>3</v>
      </c>
      <c r="H1072" s="12" t="s">
        <v>7969</v>
      </c>
      <c r="I1072" s="14" t="s">
        <v>22489</v>
      </c>
      <c r="J1072" s="14" t="s">
        <v>22490</v>
      </c>
      <c r="K1072" s="12" t="s">
        <v>7972</v>
      </c>
      <c r="L1072" s="12" t="s">
        <v>8078</v>
      </c>
      <c r="M1072" s="12" t="s">
        <v>22491</v>
      </c>
    </row>
    <row r="1073" spans="1:13" ht="22.5" customHeight="1">
      <c r="A1073" s="12" t="s">
        <v>22493</v>
      </c>
      <c r="B1073" s="12" t="str" cm="1">
        <f t="array" ref="B1073">_xlfn.REGEXEXTRACT(J1073, "eid=([^&amp;]+)", 2)</f>
        <v>2-s2.0-84912079462</v>
      </c>
      <c r="C1073" s="13" t="s">
        <v>16176</v>
      </c>
      <c r="D1073" s="14" t="s">
        <v>22494</v>
      </c>
      <c r="E1073" s="12">
        <v>2014</v>
      </c>
      <c r="F1073" s="12" t="s">
        <v>22420</v>
      </c>
      <c r="G1073" s="12">
        <v>2014</v>
      </c>
      <c r="H1073" s="12" t="s">
        <v>7969</v>
      </c>
      <c r="I1073" s="14" t="s">
        <v>22495</v>
      </c>
      <c r="J1073" s="14" t="s">
        <v>22496</v>
      </c>
      <c r="K1073" s="12" t="s">
        <v>7972</v>
      </c>
      <c r="L1073" s="12" t="s">
        <v>22423</v>
      </c>
      <c r="M1073" s="12"/>
    </row>
    <row r="1074" spans="1:13" ht="22.5" customHeight="1">
      <c r="A1074" s="12" t="s">
        <v>22498</v>
      </c>
      <c r="B1074" s="12" t="str" cm="1">
        <f t="array" ref="B1074">_xlfn.REGEXEXTRACT(J1074, "eid=([^&amp;]+)", 2)</f>
        <v>2-s2.0-84903302076</v>
      </c>
      <c r="C1074" s="13" t="s">
        <v>16176</v>
      </c>
      <c r="D1074" s="14" t="s">
        <v>22499</v>
      </c>
      <c r="E1074" s="12">
        <v>2014</v>
      </c>
      <c r="F1074" s="12" t="s">
        <v>14276</v>
      </c>
      <c r="G1074" s="12">
        <v>37</v>
      </c>
      <c r="H1074" s="12">
        <v>6</v>
      </c>
      <c r="I1074" s="14" t="s">
        <v>22500</v>
      </c>
      <c r="J1074" s="14" t="s">
        <v>22501</v>
      </c>
      <c r="K1074" s="12" t="s">
        <v>14279</v>
      </c>
      <c r="L1074" s="12" t="s">
        <v>14280</v>
      </c>
      <c r="M1074" s="12" t="s">
        <v>22502</v>
      </c>
    </row>
    <row r="1075" spans="1:13" ht="22.5" customHeight="1">
      <c r="A1075" s="12" t="s">
        <v>22504</v>
      </c>
      <c r="B1075" s="12" t="str" cm="1">
        <f t="array" ref="B1075">_xlfn.REGEXEXTRACT(J1075, "eid=([^&amp;]+)", 2)</f>
        <v>2-s2.0-84991702025</v>
      </c>
      <c r="C1075" s="13" t="s">
        <v>16176</v>
      </c>
      <c r="D1075" s="14" t="s">
        <v>22505</v>
      </c>
      <c r="E1075" s="12">
        <v>2016</v>
      </c>
      <c r="F1075" s="12" t="s">
        <v>22506</v>
      </c>
      <c r="G1075" s="12">
        <v>2</v>
      </c>
      <c r="H1075" s="12" t="s">
        <v>7969</v>
      </c>
      <c r="I1075" s="14" t="s">
        <v>22507</v>
      </c>
      <c r="J1075" s="14" t="s">
        <v>22508</v>
      </c>
      <c r="K1075" s="12" t="s">
        <v>7972</v>
      </c>
      <c r="L1075" s="12" t="s">
        <v>22509</v>
      </c>
      <c r="M1075" s="12" t="s">
        <v>22510</v>
      </c>
    </row>
    <row r="1076" spans="1:13" ht="22.5" customHeight="1">
      <c r="A1076" s="12" t="s">
        <v>22512</v>
      </c>
      <c r="B1076" s="12" t="str" cm="1">
        <f t="array" ref="B1076">_xlfn.REGEXEXTRACT(J1076, "eid=([^&amp;]+)", 2)</f>
        <v>2-s2.0-84967185875</v>
      </c>
      <c r="C1076" s="13" t="s">
        <v>16176</v>
      </c>
      <c r="D1076" s="14" t="s">
        <v>22513</v>
      </c>
      <c r="E1076" s="12">
        <v>2015</v>
      </c>
      <c r="F1076" s="12" t="s">
        <v>22514</v>
      </c>
      <c r="G1076" s="12">
        <v>1</v>
      </c>
      <c r="H1076" s="12" t="s">
        <v>7969</v>
      </c>
      <c r="I1076" s="14" t="s">
        <v>22515</v>
      </c>
      <c r="J1076" s="14" t="s">
        <v>22516</v>
      </c>
      <c r="K1076" s="12" t="s">
        <v>7972</v>
      </c>
      <c r="L1076" s="12" t="s">
        <v>8102</v>
      </c>
      <c r="M1076" s="12" t="s">
        <v>22517</v>
      </c>
    </row>
    <row r="1077" spans="1:13" ht="22.5" customHeight="1">
      <c r="A1077" s="12" t="s">
        <v>22519</v>
      </c>
      <c r="B1077" s="12" t="str" cm="1">
        <f t="array" ref="B1077">_xlfn.REGEXEXTRACT(J1077, "eid=([^&amp;]+)", 2)</f>
        <v>2-s2.0-84957687029</v>
      </c>
      <c r="C1077" s="13" t="s">
        <v>16176</v>
      </c>
      <c r="D1077" s="14" t="s">
        <v>22520</v>
      </c>
      <c r="E1077" s="12">
        <v>2016</v>
      </c>
      <c r="F1077" s="12" t="s">
        <v>22521</v>
      </c>
      <c r="G1077" s="12" t="s">
        <v>7969</v>
      </c>
      <c r="H1077" s="12">
        <v>2</v>
      </c>
      <c r="I1077" s="14" t="s">
        <v>22522</v>
      </c>
      <c r="J1077" s="14" t="s">
        <v>22523</v>
      </c>
      <c r="K1077" s="12" t="s">
        <v>7972</v>
      </c>
      <c r="L1077" s="12" t="s">
        <v>22524</v>
      </c>
      <c r="M1077" s="12" t="s">
        <v>22525</v>
      </c>
    </row>
    <row r="1078" spans="1:13" ht="22.5" customHeight="1">
      <c r="A1078" s="12" t="s">
        <v>22527</v>
      </c>
      <c r="B1078" s="12" t="str" cm="1">
        <f t="array" ref="B1078">_xlfn.REGEXEXTRACT(J1078, "eid=([^&amp;]+)", 2)</f>
        <v>2-s2.0-84963811847</v>
      </c>
      <c r="C1078" s="13" t="s">
        <v>16176</v>
      </c>
      <c r="D1078" s="14" t="s">
        <v>22528</v>
      </c>
      <c r="E1078" s="12">
        <v>2016</v>
      </c>
      <c r="F1078" s="12" t="s">
        <v>22529</v>
      </c>
      <c r="G1078" s="12" t="s">
        <v>7969</v>
      </c>
      <c r="H1078" s="12" t="s">
        <v>7969</v>
      </c>
      <c r="I1078" s="14" t="s">
        <v>22530</v>
      </c>
      <c r="J1078" s="14" t="s">
        <v>22531</v>
      </c>
      <c r="K1078" s="12" t="s">
        <v>7972</v>
      </c>
      <c r="L1078" s="12" t="s">
        <v>8102</v>
      </c>
      <c r="M1078" s="12" t="s">
        <v>22532</v>
      </c>
    </row>
    <row r="1079" spans="1:13" ht="22.5" customHeight="1">
      <c r="A1079" s="12" t="s">
        <v>22534</v>
      </c>
      <c r="B1079" s="12" t="str" cm="1">
        <f t="array" ref="B1079">_xlfn.REGEXEXTRACT(J1079, "eid=([^&amp;]+)", 2)</f>
        <v>2-s2.0-84959554480</v>
      </c>
      <c r="C1079" s="13" t="s">
        <v>16176</v>
      </c>
      <c r="D1079" s="14" t="s">
        <v>22535</v>
      </c>
      <c r="E1079" s="12">
        <v>2015</v>
      </c>
      <c r="F1079" s="12" t="s">
        <v>22536</v>
      </c>
      <c r="G1079" s="12" t="s">
        <v>7969</v>
      </c>
      <c r="H1079" s="12" t="s">
        <v>7969</v>
      </c>
      <c r="I1079" s="14" t="s">
        <v>22537</v>
      </c>
      <c r="J1079" s="14" t="s">
        <v>22538</v>
      </c>
      <c r="K1079" s="12" t="s">
        <v>7972</v>
      </c>
      <c r="L1079" s="12" t="s">
        <v>8102</v>
      </c>
      <c r="M1079" s="12" t="s">
        <v>22539</v>
      </c>
    </row>
    <row r="1080" spans="1:13" ht="22.5" customHeight="1">
      <c r="A1080" s="12" t="s">
        <v>22541</v>
      </c>
      <c r="B1080" s="12" t="str" cm="1">
        <f t="array" ref="B1080">_xlfn.REGEXEXTRACT(J1080, "eid=([^&amp;]+)", 2)</f>
        <v>2-s2.0-84934296159</v>
      </c>
      <c r="C1080" s="13" t="s">
        <v>16176</v>
      </c>
      <c r="D1080" s="14" t="s">
        <v>22542</v>
      </c>
      <c r="E1080" s="12">
        <v>2015</v>
      </c>
      <c r="F1080" s="12" t="s">
        <v>22543</v>
      </c>
      <c r="G1080" s="12" t="s">
        <v>7969</v>
      </c>
      <c r="H1080" s="12" t="s">
        <v>7969</v>
      </c>
      <c r="I1080" s="14" t="s">
        <v>22544</v>
      </c>
      <c r="J1080" s="14" t="s">
        <v>22545</v>
      </c>
      <c r="K1080" s="12" t="s">
        <v>7972</v>
      </c>
      <c r="L1080" s="12" t="s">
        <v>8102</v>
      </c>
      <c r="M1080" s="12" t="s">
        <v>22546</v>
      </c>
    </row>
    <row r="1081" spans="1:13" ht="22.5" customHeight="1">
      <c r="A1081" s="12" t="s">
        <v>22548</v>
      </c>
      <c r="B1081" s="12" t="str" cm="1">
        <f t="array" ref="B1081">_xlfn.REGEXEXTRACT(J1081, "eid=([^&amp;]+)", 2)</f>
        <v>2-s2.0-84992116114</v>
      </c>
      <c r="C1081" s="13" t="s">
        <v>16176</v>
      </c>
      <c r="D1081" s="14" t="s">
        <v>22549</v>
      </c>
      <c r="E1081" s="12">
        <v>2016</v>
      </c>
      <c r="F1081" s="12" t="s">
        <v>14965</v>
      </c>
      <c r="G1081" s="12">
        <v>10</v>
      </c>
      <c r="H1081" s="12">
        <v>9</v>
      </c>
      <c r="I1081" s="14" t="s">
        <v>22550</v>
      </c>
      <c r="J1081" s="14" t="s">
        <v>22551</v>
      </c>
      <c r="K1081" s="12" t="s">
        <v>7972</v>
      </c>
      <c r="L1081" s="12" t="s">
        <v>13613</v>
      </c>
      <c r="M1081" s="12"/>
    </row>
    <row r="1082" spans="1:13" ht="22.5" customHeight="1">
      <c r="A1082" s="12" t="s">
        <v>22553</v>
      </c>
      <c r="B1082" s="12" t="str" cm="1">
        <f t="array" ref="B1082">_xlfn.REGEXEXTRACT(J1082, "eid=([^&amp;]+)", 2)</f>
        <v>2-s2.0-84939551333</v>
      </c>
      <c r="C1082" s="13" t="s">
        <v>16176</v>
      </c>
      <c r="D1082" s="14" t="s">
        <v>22554</v>
      </c>
      <c r="E1082" s="12">
        <v>2014</v>
      </c>
      <c r="F1082" s="12" t="s">
        <v>22341</v>
      </c>
      <c r="G1082" s="12">
        <v>2014</v>
      </c>
      <c r="H1082" s="12" t="s">
        <v>7969</v>
      </c>
      <c r="I1082" s="14" t="s">
        <v>22555</v>
      </c>
      <c r="J1082" s="14" t="s">
        <v>22556</v>
      </c>
      <c r="K1082" s="12" t="s">
        <v>7972</v>
      </c>
      <c r="L1082" s="12" t="s">
        <v>8102</v>
      </c>
      <c r="M1082" s="12"/>
    </row>
    <row r="1083" spans="1:13" ht="22.5" customHeight="1">
      <c r="A1083" s="12" t="s">
        <v>22558</v>
      </c>
      <c r="B1083" s="12" t="str" cm="1">
        <f t="array" ref="B1083">_xlfn.REGEXEXTRACT(J1083, "eid=([^&amp;]+)", 2)</f>
        <v>2-s2.0-84936984408</v>
      </c>
      <c r="C1083" s="13" t="s">
        <v>16176</v>
      </c>
      <c r="D1083" s="14" t="s">
        <v>22559</v>
      </c>
      <c r="E1083" s="12">
        <v>2015</v>
      </c>
      <c r="F1083" s="12" t="s">
        <v>22560</v>
      </c>
      <c r="G1083" s="12">
        <v>137</v>
      </c>
      <c r="H1083" s="12">
        <v>4</v>
      </c>
      <c r="I1083" s="14" t="s">
        <v>22561</v>
      </c>
      <c r="J1083" s="14" t="s">
        <v>22562</v>
      </c>
      <c r="K1083" s="12" t="s">
        <v>7972</v>
      </c>
      <c r="L1083" s="12" t="s">
        <v>22563</v>
      </c>
      <c r="M1083" s="12" t="s">
        <v>22564</v>
      </c>
    </row>
    <row r="1084" spans="1:13" ht="22.5" customHeight="1">
      <c r="A1084" s="12" t="s">
        <v>22566</v>
      </c>
      <c r="B1084" s="12" t="str" cm="1">
        <f t="array" ref="B1084">_xlfn.REGEXEXTRACT(J1084, "eid=([^&amp;]+)", 2)</f>
        <v>2-s2.0-84942500658</v>
      </c>
      <c r="C1084" s="13" t="s">
        <v>16176</v>
      </c>
      <c r="D1084" s="14" t="s">
        <v>22567</v>
      </c>
      <c r="E1084" s="12">
        <v>2015</v>
      </c>
      <c r="F1084" s="12" t="s">
        <v>8043</v>
      </c>
      <c r="G1084" s="12">
        <v>74</v>
      </c>
      <c r="H1084" s="12">
        <v>21</v>
      </c>
      <c r="I1084" s="14" t="s">
        <v>22568</v>
      </c>
      <c r="J1084" s="14" t="s">
        <v>22569</v>
      </c>
      <c r="K1084" s="12" t="s">
        <v>7972</v>
      </c>
      <c r="L1084" s="12" t="s">
        <v>22570</v>
      </c>
      <c r="M1084" s="12" t="s">
        <v>22571</v>
      </c>
    </row>
    <row r="1085" spans="1:13" ht="22.5" customHeight="1">
      <c r="A1085" s="12" t="s">
        <v>22573</v>
      </c>
      <c r="B1085" s="12" t="str" cm="1">
        <f t="array" ref="B1085">_xlfn.REGEXEXTRACT(J1085, "eid=([^&amp;]+)", 2)</f>
        <v>2-s2.0-84862653687</v>
      </c>
      <c r="C1085" s="13" t="s">
        <v>16176</v>
      </c>
      <c r="D1085" s="14" t="s">
        <v>22574</v>
      </c>
      <c r="E1085" s="12">
        <v>2012</v>
      </c>
      <c r="F1085" s="12" t="s">
        <v>22575</v>
      </c>
      <c r="G1085" s="12">
        <v>40</v>
      </c>
      <c r="H1085" s="12">
        <v>4</v>
      </c>
      <c r="I1085" s="14" t="s">
        <v>22576</v>
      </c>
      <c r="J1085" s="14" t="s">
        <v>22577</v>
      </c>
      <c r="K1085" s="12" t="s">
        <v>14279</v>
      </c>
      <c r="L1085" s="12" t="s">
        <v>7969</v>
      </c>
      <c r="M1085" s="12" t="s">
        <v>22578</v>
      </c>
    </row>
    <row r="1086" spans="1:13" ht="22.5" customHeight="1">
      <c r="A1086" s="12" t="s">
        <v>22580</v>
      </c>
      <c r="B1086" s="12" t="str" cm="1">
        <f t="array" ref="B1086">_xlfn.REGEXEXTRACT(J1086, "eid=([^&amp;]+)", 2)</f>
        <v>2-s2.0-84867636169</v>
      </c>
      <c r="C1086" s="13" t="s">
        <v>16176</v>
      </c>
      <c r="D1086" s="14" t="s">
        <v>22581</v>
      </c>
      <c r="E1086" s="12">
        <v>2012</v>
      </c>
      <c r="F1086" s="12" t="s">
        <v>22582</v>
      </c>
      <c r="G1086" s="12" t="s">
        <v>7969</v>
      </c>
      <c r="H1086" s="12" t="s">
        <v>7969</v>
      </c>
      <c r="I1086" s="14" t="s">
        <v>15073</v>
      </c>
      <c r="J1086" s="14" t="s">
        <v>22583</v>
      </c>
      <c r="K1086" s="12" t="s">
        <v>7972</v>
      </c>
      <c r="L1086" s="12" t="s">
        <v>7969</v>
      </c>
      <c r="M1086" s="12" t="s">
        <v>7969</v>
      </c>
    </row>
    <row r="1087" spans="1:13" ht="22.5" customHeight="1">
      <c r="A1087" s="12" t="s">
        <v>22585</v>
      </c>
      <c r="B1087" s="12" t="str" cm="1">
        <f t="array" ref="B1087">_xlfn.REGEXEXTRACT(J1087, "eid=([^&amp;]+)", 2)</f>
        <v>2-s2.0-77954367028</v>
      </c>
      <c r="C1087" s="13" t="s">
        <v>16176</v>
      </c>
      <c r="D1087" s="14" t="s">
        <v>22586</v>
      </c>
      <c r="E1087" s="12">
        <v>2010</v>
      </c>
      <c r="F1087" s="12" t="s">
        <v>22587</v>
      </c>
      <c r="G1087" s="12" t="s">
        <v>7969</v>
      </c>
      <c r="H1087" s="12" t="s">
        <v>7969</v>
      </c>
      <c r="I1087" s="14" t="s">
        <v>22588</v>
      </c>
      <c r="J1087" s="14" t="s">
        <v>22589</v>
      </c>
      <c r="K1087" s="12" t="s">
        <v>7972</v>
      </c>
      <c r="L1087" s="12" t="s">
        <v>7969</v>
      </c>
      <c r="M1087" s="12" t="s">
        <v>22590</v>
      </c>
    </row>
    <row r="1088" spans="1:13" ht="22.5" customHeight="1">
      <c r="A1088" s="12" t="s">
        <v>22592</v>
      </c>
      <c r="B1088" s="12" t="str" cm="1">
        <f t="array" ref="B1088">_xlfn.REGEXEXTRACT(J1088, "eid=([^&amp;]+)", 2)</f>
        <v>2-s2.0-84856963074</v>
      </c>
      <c r="C1088" s="13" t="s">
        <v>16176</v>
      </c>
      <c r="D1088" s="14" t="s">
        <v>22593</v>
      </c>
      <c r="E1088" s="12">
        <v>2012</v>
      </c>
      <c r="F1088" s="12" t="s">
        <v>22594</v>
      </c>
      <c r="G1088" s="12">
        <v>8</v>
      </c>
      <c r="H1088" s="12">
        <v>2</v>
      </c>
      <c r="I1088" s="14" t="s">
        <v>22595</v>
      </c>
      <c r="J1088" s="14" t="s">
        <v>22596</v>
      </c>
      <c r="K1088" s="12" t="s">
        <v>7972</v>
      </c>
      <c r="L1088" s="12" t="s">
        <v>7969</v>
      </c>
      <c r="M1088" s="12" t="s">
        <v>7969</v>
      </c>
    </row>
    <row r="1089" spans="1:13" ht="22.5" customHeight="1">
      <c r="A1089" s="12" t="s">
        <v>22598</v>
      </c>
      <c r="B1089" s="12" t="str" cm="1">
        <f t="array" ref="B1089">_xlfn.REGEXEXTRACT(J1089, "eid=([^&amp;]+)", 2)</f>
        <v>2-s2.0-84864033898</v>
      </c>
      <c r="C1089" s="13" t="s">
        <v>16176</v>
      </c>
      <c r="D1089" s="14" t="s">
        <v>22599</v>
      </c>
      <c r="E1089" s="12">
        <v>2012</v>
      </c>
      <c r="F1089" s="12" t="s">
        <v>15217</v>
      </c>
      <c r="G1089" s="12" t="s">
        <v>7969</v>
      </c>
      <c r="H1089" s="12" t="s">
        <v>7969</v>
      </c>
      <c r="I1089" s="14" t="s">
        <v>22600</v>
      </c>
      <c r="J1089" s="14" t="s">
        <v>22601</v>
      </c>
      <c r="K1089" s="12" t="s">
        <v>7972</v>
      </c>
      <c r="L1089" s="12" t="s">
        <v>7969</v>
      </c>
      <c r="M1089" s="12" t="s">
        <v>22602</v>
      </c>
    </row>
    <row r="1090" spans="1:13" ht="22.5" customHeight="1">
      <c r="A1090" s="12" t="s">
        <v>22604</v>
      </c>
      <c r="B1090" s="12" t="str" cm="1">
        <f t="array" ref="B1090">_xlfn.REGEXEXTRACT(J1090, "eid=([^&amp;]+)", 2)</f>
        <v>2-s2.0-85040062055</v>
      </c>
      <c r="C1090" s="13" t="s">
        <v>16176</v>
      </c>
      <c r="D1090" s="14" t="s">
        <v>22605</v>
      </c>
      <c r="E1090" s="12">
        <v>2013</v>
      </c>
      <c r="F1090" s="12" t="s">
        <v>22606</v>
      </c>
      <c r="G1090" s="12" t="s">
        <v>7969</v>
      </c>
      <c r="H1090" s="12" t="s">
        <v>7969</v>
      </c>
      <c r="I1090" s="14" t="s">
        <v>22607</v>
      </c>
      <c r="J1090" s="14" t="s">
        <v>22608</v>
      </c>
      <c r="K1090" s="12" t="s">
        <v>7972</v>
      </c>
      <c r="L1090" s="12" t="s">
        <v>22609</v>
      </c>
      <c r="M1090" s="12" t="s">
        <v>7969</v>
      </c>
    </row>
    <row r="1091" spans="1:13" ht="22.5" customHeight="1">
      <c r="A1091" s="12" t="s">
        <v>22611</v>
      </c>
      <c r="B1091" s="12" t="str" cm="1">
        <f t="array" ref="B1091">_xlfn.REGEXEXTRACT(J1091, "eid=([^&amp;]+)", 2)</f>
        <v>2-s2.0-84874872678</v>
      </c>
      <c r="C1091" s="13" t="s">
        <v>16176</v>
      </c>
      <c r="D1091" s="14" t="s">
        <v>22612</v>
      </c>
      <c r="E1091" s="12">
        <v>2013</v>
      </c>
      <c r="F1091" s="12" t="s">
        <v>22613</v>
      </c>
      <c r="G1091" s="12" t="s">
        <v>7969</v>
      </c>
      <c r="H1091" s="12" t="s">
        <v>7969</v>
      </c>
      <c r="I1091" s="14" t="s">
        <v>22614</v>
      </c>
      <c r="J1091" s="14" t="s">
        <v>22615</v>
      </c>
      <c r="K1091" s="12" t="s">
        <v>7972</v>
      </c>
      <c r="L1091" s="12" t="s">
        <v>7969</v>
      </c>
      <c r="M1091" s="12" t="s">
        <v>22616</v>
      </c>
    </row>
    <row r="1092" spans="1:13" ht="22.5" customHeight="1">
      <c r="A1092" s="12" t="s">
        <v>22618</v>
      </c>
      <c r="B1092" s="12" t="str" cm="1">
        <f t="array" ref="B1092">_xlfn.REGEXEXTRACT(J1092, "eid=([^&amp;]+)", 2)</f>
        <v>2-s2.0-79952558170</v>
      </c>
      <c r="C1092" s="13" t="s">
        <v>16176</v>
      </c>
      <c r="D1092" s="14" t="s">
        <v>22619</v>
      </c>
      <c r="E1092" s="12">
        <v>2010</v>
      </c>
      <c r="F1092" s="12" t="s">
        <v>22620</v>
      </c>
      <c r="G1092" s="12" t="s">
        <v>7969</v>
      </c>
      <c r="H1092" s="12" t="s">
        <v>7969</v>
      </c>
      <c r="I1092" s="14" t="s">
        <v>22621</v>
      </c>
      <c r="J1092" s="14" t="s">
        <v>22622</v>
      </c>
      <c r="K1092" s="12" t="s">
        <v>7972</v>
      </c>
      <c r="L1092" s="12" t="s">
        <v>7969</v>
      </c>
      <c r="M1092" s="12" t="s">
        <v>22623</v>
      </c>
    </row>
    <row r="1093" spans="1:13" ht="22.5" customHeight="1">
      <c r="A1093" s="12" t="s">
        <v>22625</v>
      </c>
      <c r="B1093" s="12" t="str" cm="1">
        <f t="array" ref="B1093">_xlfn.REGEXEXTRACT(J1093, "eid=([^&amp;]+)", 2)</f>
        <v>2-s2.0-80054089358</v>
      </c>
      <c r="C1093" s="13" t="s">
        <v>16176</v>
      </c>
      <c r="D1093" s="14" t="s">
        <v>22626</v>
      </c>
      <c r="E1093" s="12">
        <v>2011</v>
      </c>
      <c r="F1093" s="12" t="s">
        <v>8831</v>
      </c>
      <c r="G1093" s="12">
        <v>6710</v>
      </c>
      <c r="H1093" s="12" t="s">
        <v>7969</v>
      </c>
      <c r="I1093" s="14" t="s">
        <v>22627</v>
      </c>
      <c r="J1093" s="14" t="s">
        <v>22628</v>
      </c>
      <c r="K1093" s="12" t="s">
        <v>7972</v>
      </c>
      <c r="L1093" s="12" t="s">
        <v>7969</v>
      </c>
      <c r="M1093" s="12" t="s">
        <v>22629</v>
      </c>
    </row>
    <row r="1094" spans="1:13" ht="22.5" customHeight="1">
      <c r="A1094" s="12" t="s">
        <v>22631</v>
      </c>
      <c r="B1094" s="12" t="str" cm="1">
        <f t="array" ref="B1094">_xlfn.REGEXEXTRACT(J1094, "eid=([^&amp;]+)", 2)</f>
        <v>2-s2.0-79960425846</v>
      </c>
      <c r="C1094" s="13" t="s">
        <v>16176</v>
      </c>
      <c r="D1094" s="14" t="s">
        <v>22632</v>
      </c>
      <c r="E1094" s="12">
        <v>2011</v>
      </c>
      <c r="F1094" s="12" t="s">
        <v>8055</v>
      </c>
      <c r="G1094" s="12">
        <v>158</v>
      </c>
      <c r="H1094" s="12" t="s">
        <v>7969</v>
      </c>
      <c r="I1094" s="14" t="s">
        <v>22633</v>
      </c>
      <c r="J1094" s="14" t="s">
        <v>22634</v>
      </c>
      <c r="K1094" s="12" t="s">
        <v>7972</v>
      </c>
      <c r="L1094" s="12" t="s">
        <v>7969</v>
      </c>
      <c r="M1094" s="12" t="s">
        <v>22635</v>
      </c>
    </row>
    <row r="1095" spans="1:13" ht="22.5" customHeight="1">
      <c r="A1095" s="12" t="s">
        <v>22637</v>
      </c>
      <c r="B1095" s="12" t="str" cm="1">
        <f t="array" ref="B1095">_xlfn.REGEXEXTRACT(J1095, "eid=([^&amp;]+)", 2)</f>
        <v>2-s2.0-77957996330</v>
      </c>
      <c r="C1095" s="13" t="s">
        <v>16176</v>
      </c>
      <c r="D1095" s="14" t="s">
        <v>22638</v>
      </c>
      <c r="E1095" s="12">
        <v>2010</v>
      </c>
      <c r="F1095" s="12" t="s">
        <v>22639</v>
      </c>
      <c r="G1095" s="12">
        <v>5</v>
      </c>
      <c r="H1095" s="12">
        <v>2</v>
      </c>
      <c r="I1095" s="14" t="s">
        <v>22640</v>
      </c>
      <c r="J1095" s="14" t="s">
        <v>22641</v>
      </c>
      <c r="K1095" s="12" t="s">
        <v>7972</v>
      </c>
      <c r="L1095" s="12" t="s">
        <v>7969</v>
      </c>
      <c r="M1095" s="12"/>
    </row>
    <row r="1096" spans="1:13" ht="22.5" customHeight="1">
      <c r="A1096" s="12" t="s">
        <v>22643</v>
      </c>
      <c r="B1096" s="12" t="str" cm="1">
        <f t="array" ref="B1096">_xlfn.REGEXEXTRACT(J1096, "eid=([^&amp;]+)", 2)</f>
        <v>2-s2.0-77954875230</v>
      </c>
      <c r="C1096" s="13" t="s">
        <v>16176</v>
      </c>
      <c r="D1096" s="14" t="s">
        <v>22644</v>
      </c>
      <c r="E1096" s="12">
        <v>2010</v>
      </c>
      <c r="F1096" s="12" t="s">
        <v>22645</v>
      </c>
      <c r="G1096" s="12">
        <v>5</v>
      </c>
      <c r="H1096" s="12">
        <v>6</v>
      </c>
      <c r="I1096" s="14" t="s">
        <v>22646</v>
      </c>
      <c r="J1096" s="14" t="s">
        <v>22647</v>
      </c>
      <c r="K1096" s="12" t="s">
        <v>7972</v>
      </c>
      <c r="L1096" s="12" t="s">
        <v>7969</v>
      </c>
      <c r="M1096" s="12" t="s">
        <v>7969</v>
      </c>
    </row>
    <row r="1097" spans="1:13" ht="22.5" customHeight="1">
      <c r="A1097" s="12" t="s">
        <v>22649</v>
      </c>
      <c r="B1097" s="12" t="str" cm="1">
        <f t="array" ref="B1097">_xlfn.REGEXEXTRACT(J1097, "eid=([^&amp;]+)", 2)</f>
        <v>2-s2.0-77958144610</v>
      </c>
      <c r="C1097" s="13" t="s">
        <v>16176</v>
      </c>
      <c r="D1097" s="14" t="s">
        <v>22650</v>
      </c>
      <c r="E1097" s="12">
        <v>2010</v>
      </c>
      <c r="F1097" s="12" t="s">
        <v>22651</v>
      </c>
      <c r="G1097" s="12" t="s">
        <v>7969</v>
      </c>
      <c r="H1097" s="12" t="s">
        <v>7969</v>
      </c>
      <c r="I1097" s="14" t="s">
        <v>22652</v>
      </c>
      <c r="J1097" s="14" t="s">
        <v>22653</v>
      </c>
      <c r="K1097" s="12" t="s">
        <v>14279</v>
      </c>
      <c r="L1097" s="12" t="s">
        <v>7969</v>
      </c>
      <c r="M1097" s="12" t="s">
        <v>22654</v>
      </c>
    </row>
    <row r="1098" spans="1:13" ht="22.5" customHeight="1">
      <c r="A1098" s="12" t="s">
        <v>22656</v>
      </c>
      <c r="B1098" s="12" t="str" cm="1">
        <f t="array" ref="B1098">_xlfn.REGEXEXTRACT(J1098, "eid=([^&amp;]+)", 2)</f>
        <v>2-s2.0-84886723209</v>
      </c>
      <c r="C1098" s="13" t="s">
        <v>16176</v>
      </c>
      <c r="D1098" s="14" t="s">
        <v>22657</v>
      </c>
      <c r="E1098" s="12">
        <v>2013</v>
      </c>
      <c r="F1098" s="12" t="s">
        <v>8005</v>
      </c>
      <c r="G1098" s="12">
        <v>63</v>
      </c>
      <c r="H1098" s="12">
        <v>2</v>
      </c>
      <c r="I1098" s="14" t="s">
        <v>22658</v>
      </c>
      <c r="J1098" s="14" t="s">
        <v>22659</v>
      </c>
      <c r="K1098" s="12" t="s">
        <v>7972</v>
      </c>
      <c r="L1098" s="12" t="s">
        <v>7969</v>
      </c>
      <c r="M1098" s="12" t="s">
        <v>22660</v>
      </c>
    </row>
    <row r="1099" spans="1:13" ht="22.5" customHeight="1">
      <c r="A1099" s="12" t="s">
        <v>22662</v>
      </c>
      <c r="B1099" s="12" t="str" cm="1">
        <f t="array" ref="B1099">_xlfn.REGEXEXTRACT(J1099, "eid=([^&amp;]+)", 2)</f>
        <v>2-s2.0-84881298868</v>
      </c>
      <c r="C1099" s="13" t="s">
        <v>16176</v>
      </c>
      <c r="D1099" s="14" t="s">
        <v>22663</v>
      </c>
      <c r="E1099" s="12">
        <v>2013</v>
      </c>
      <c r="F1099" s="12" t="s">
        <v>22664</v>
      </c>
      <c r="G1099" s="12" t="s">
        <v>7969</v>
      </c>
      <c r="H1099" s="12" t="s">
        <v>7969</v>
      </c>
      <c r="I1099" s="14" t="s">
        <v>22408</v>
      </c>
      <c r="J1099" s="14" t="s">
        <v>22665</v>
      </c>
      <c r="K1099" s="12" t="s">
        <v>7972</v>
      </c>
      <c r="L1099" s="12" t="s">
        <v>7969</v>
      </c>
      <c r="M1099" s="12" t="s">
        <v>22666</v>
      </c>
    </row>
    <row r="1100" spans="1:13" ht="22.5" customHeight="1">
      <c r="A1100" s="12" t="s">
        <v>22668</v>
      </c>
      <c r="B1100" s="12" t="str" cm="1">
        <f t="array" ref="B1100">_xlfn.REGEXEXTRACT(J1100, "eid=([^&amp;]+)", 2)</f>
        <v>2-s2.0-84866384304</v>
      </c>
      <c r="C1100" s="13" t="s">
        <v>16176</v>
      </c>
      <c r="D1100" s="14" t="s">
        <v>22669</v>
      </c>
      <c r="E1100" s="12">
        <v>2012</v>
      </c>
      <c r="F1100" s="12" t="s">
        <v>22670</v>
      </c>
      <c r="G1100" s="12">
        <v>6</v>
      </c>
      <c r="H1100" s="12">
        <v>15</v>
      </c>
      <c r="I1100" s="14" t="s">
        <v>22671</v>
      </c>
      <c r="J1100" s="14" t="s">
        <v>22672</v>
      </c>
      <c r="K1100" s="12" t="s">
        <v>7972</v>
      </c>
      <c r="L1100" s="12" t="s">
        <v>7969</v>
      </c>
      <c r="M1100" s="12" t="s">
        <v>22673</v>
      </c>
    </row>
    <row r="1101" spans="1:13" ht="22.5" customHeight="1">
      <c r="A1101" s="12" t="s">
        <v>22675</v>
      </c>
      <c r="B1101" s="12" t="str" cm="1">
        <f t="array" ref="B1101">_xlfn.REGEXEXTRACT(J1101, "eid=([^&amp;]+)", 2)</f>
        <v>2-s2.0-85092057840</v>
      </c>
      <c r="C1101" s="13" t="s">
        <v>16176</v>
      </c>
      <c r="D1101" s="14" t="s">
        <v>22676</v>
      </c>
      <c r="E1101" s="12">
        <v>2012</v>
      </c>
      <c r="F1101" s="12" t="s">
        <v>22677</v>
      </c>
      <c r="G1101" s="12" t="s">
        <v>7969</v>
      </c>
      <c r="H1101" s="12" t="s">
        <v>7969</v>
      </c>
      <c r="I1101" s="14" t="s">
        <v>22678</v>
      </c>
      <c r="J1101" s="14" t="s">
        <v>22679</v>
      </c>
      <c r="K1101" s="12" t="s">
        <v>7972</v>
      </c>
      <c r="L1101" s="12" t="s">
        <v>8324</v>
      </c>
      <c r="M1101" s="12" t="s">
        <v>22680</v>
      </c>
    </row>
    <row r="1102" spans="1:13" ht="22.5" customHeight="1">
      <c r="A1102" s="12" t="s">
        <v>22682</v>
      </c>
      <c r="B1102" s="12" t="str" cm="1">
        <f t="array" ref="B1102">_xlfn.REGEXEXTRACT(J1102, "eid=([^&amp;]+)", 2)</f>
        <v>2-s2.0-84871948733</v>
      </c>
      <c r="C1102" s="13" t="s">
        <v>16176</v>
      </c>
      <c r="D1102" s="14" t="s">
        <v>22683</v>
      </c>
      <c r="E1102" s="12">
        <v>2012</v>
      </c>
      <c r="F1102" s="12" t="s">
        <v>22684</v>
      </c>
      <c r="G1102" s="12" t="s">
        <v>7969</v>
      </c>
      <c r="H1102" s="12" t="s">
        <v>7969</v>
      </c>
      <c r="I1102" s="14" t="s">
        <v>22685</v>
      </c>
      <c r="J1102" s="14" t="s">
        <v>22686</v>
      </c>
      <c r="K1102" s="12" t="s">
        <v>7972</v>
      </c>
      <c r="L1102" s="12" t="s">
        <v>7969</v>
      </c>
      <c r="M1102" s="12" t="s">
        <v>22687</v>
      </c>
    </row>
    <row r="1103" spans="1:13" ht="22.5" customHeight="1">
      <c r="A1103" s="12" t="s">
        <v>22689</v>
      </c>
      <c r="B1103" s="12" t="str" cm="1">
        <f t="array" ref="B1103">_xlfn.REGEXEXTRACT(J1103, "eid=([^&amp;]+)", 2)</f>
        <v>2-s2.0-78650190921</v>
      </c>
      <c r="C1103" s="13" t="s">
        <v>16176</v>
      </c>
      <c r="D1103" s="14" t="s">
        <v>22690</v>
      </c>
      <c r="E1103" s="12">
        <v>2010</v>
      </c>
      <c r="F1103" s="12" t="s">
        <v>22691</v>
      </c>
      <c r="G1103" s="12">
        <v>32</v>
      </c>
      <c r="H1103" s="12">
        <v>20</v>
      </c>
      <c r="I1103" s="14" t="s">
        <v>22692</v>
      </c>
      <c r="J1103" s="14" t="s">
        <v>22693</v>
      </c>
      <c r="K1103" s="12" t="s">
        <v>14279</v>
      </c>
      <c r="L1103" s="12" t="s">
        <v>7969</v>
      </c>
      <c r="M1103" s="12" t="s">
        <v>22694</v>
      </c>
    </row>
    <row r="1104" spans="1:13" ht="22.5" customHeight="1">
      <c r="A1104" s="12" t="s">
        <v>22696</v>
      </c>
      <c r="B1104" s="12" t="str" cm="1">
        <f t="array" ref="B1104">_xlfn.REGEXEXTRACT(J1104, "eid=([^&amp;]+)", 2)</f>
        <v>2-s2.0-80455156249</v>
      </c>
      <c r="C1104" s="13" t="s">
        <v>16176</v>
      </c>
      <c r="D1104" s="14" t="s">
        <v>22697</v>
      </c>
      <c r="E1104" s="12">
        <v>2011</v>
      </c>
      <c r="F1104" s="12" t="s">
        <v>22698</v>
      </c>
      <c r="G1104" s="12" t="s">
        <v>7969</v>
      </c>
      <c r="H1104" s="12" t="s">
        <v>7969</v>
      </c>
      <c r="I1104" s="14" t="s">
        <v>22699</v>
      </c>
      <c r="J1104" s="14" t="s">
        <v>22700</v>
      </c>
      <c r="K1104" s="12" t="s">
        <v>7972</v>
      </c>
      <c r="L1104" s="12" t="s">
        <v>7969</v>
      </c>
      <c r="M1104" s="12" t="s">
        <v>22701</v>
      </c>
    </row>
    <row r="1105" spans="1:13" ht="22.5" customHeight="1">
      <c r="A1105" s="12" t="s">
        <v>22703</v>
      </c>
      <c r="B1105" s="12" t="str" cm="1">
        <f t="array" ref="B1105">_xlfn.REGEXEXTRACT(J1105, "eid=([^&amp;]+)", 2)</f>
        <v>2-s2.0-84893061815</v>
      </c>
      <c r="C1105" s="13" t="s">
        <v>16176</v>
      </c>
      <c r="D1105" s="14" t="s">
        <v>22704</v>
      </c>
      <c r="E1105" s="12">
        <v>2013</v>
      </c>
      <c r="F1105" s="12" t="s">
        <v>8831</v>
      </c>
      <c r="G1105" s="12">
        <v>7823</v>
      </c>
      <c r="H1105" s="12" t="s">
        <v>7969</v>
      </c>
      <c r="I1105" s="14" t="s">
        <v>22705</v>
      </c>
      <c r="J1105" s="14" t="s">
        <v>22706</v>
      </c>
      <c r="K1105" s="12" t="s">
        <v>7972</v>
      </c>
      <c r="L1105" s="12" t="s">
        <v>7969</v>
      </c>
      <c r="M1105" s="12" t="s">
        <v>22707</v>
      </c>
    </row>
    <row r="1106" spans="1:13" ht="22.5" customHeight="1">
      <c r="A1106" s="12" t="s">
        <v>22709</v>
      </c>
      <c r="B1106" s="12" t="str" cm="1">
        <f t="array" ref="B1106">_xlfn.REGEXEXTRACT(J1106, "eid=([^&amp;]+)", 2)</f>
        <v>2-s2.0-80053507368</v>
      </c>
      <c r="C1106" s="13" t="s">
        <v>16176</v>
      </c>
      <c r="D1106" s="14" t="s">
        <v>22710</v>
      </c>
      <c r="E1106" s="12">
        <v>2011</v>
      </c>
      <c r="F1106" s="12" t="s">
        <v>10691</v>
      </c>
      <c r="G1106" s="12">
        <v>23</v>
      </c>
      <c r="H1106" s="12">
        <v>16</v>
      </c>
      <c r="I1106" s="14" t="s">
        <v>22699</v>
      </c>
      <c r="J1106" s="14" t="s">
        <v>22711</v>
      </c>
      <c r="K1106" s="12" t="s">
        <v>7972</v>
      </c>
      <c r="L1106" s="12" t="s">
        <v>10694</v>
      </c>
      <c r="M1106" s="12" t="s">
        <v>22712</v>
      </c>
    </row>
    <row r="1107" spans="1:13" ht="22.5" customHeight="1">
      <c r="A1107" s="12" t="s">
        <v>22714</v>
      </c>
      <c r="B1107" s="12" t="str" cm="1">
        <f t="array" ref="B1107">_xlfn.REGEXEXTRACT(J1107, "eid=([^&amp;]+)", 2)</f>
        <v>2-s2.0-84879696380</v>
      </c>
      <c r="C1107" s="13" t="s">
        <v>16176</v>
      </c>
      <c r="D1107" s="14" t="s">
        <v>22715</v>
      </c>
      <c r="E1107" s="12">
        <v>2013</v>
      </c>
      <c r="F1107" s="12" t="s">
        <v>8043</v>
      </c>
      <c r="G1107" s="12">
        <v>66</v>
      </c>
      <c r="H1107" s="12">
        <v>2</v>
      </c>
      <c r="I1107" s="14" t="s">
        <v>22716</v>
      </c>
      <c r="J1107" s="14" t="s">
        <v>22717</v>
      </c>
      <c r="K1107" s="12" t="s">
        <v>7972</v>
      </c>
      <c r="L1107" s="12" t="s">
        <v>7969</v>
      </c>
      <c r="M1107" s="12" t="s">
        <v>22718</v>
      </c>
    </row>
    <row r="1108" spans="1:13" ht="22.5" customHeight="1">
      <c r="A1108" s="12" t="s">
        <v>22720</v>
      </c>
      <c r="B1108" s="12" t="str" cm="1">
        <f t="array" ref="B1108">_xlfn.REGEXEXTRACT(J1108, "eid=([^&amp;]+)", 2)</f>
        <v>2-s2.0-78651569879</v>
      </c>
      <c r="C1108" s="13" t="s">
        <v>16176</v>
      </c>
      <c r="D1108" s="14" t="s">
        <v>22721</v>
      </c>
      <c r="E1108" s="12">
        <v>2010</v>
      </c>
      <c r="F1108" s="12" t="s">
        <v>15079</v>
      </c>
      <c r="G1108" s="12">
        <v>5</v>
      </c>
      <c r="H1108" s="12">
        <v>6</v>
      </c>
      <c r="I1108" s="14" t="s">
        <v>22722</v>
      </c>
      <c r="J1108" s="14" t="s">
        <v>22723</v>
      </c>
      <c r="K1108" s="12" t="s">
        <v>7972</v>
      </c>
      <c r="L1108" s="12" t="s">
        <v>7969</v>
      </c>
      <c r="M1108" s="12" t="s">
        <v>22724</v>
      </c>
    </row>
    <row r="1109" spans="1:13" ht="22.5" customHeight="1">
      <c r="A1109" s="12" t="s">
        <v>22726</v>
      </c>
      <c r="B1109" s="12" t="str" cm="1">
        <f t="array" ref="B1109">_xlfn.REGEXEXTRACT(J1109, "eid=([^&amp;]+)", 2)</f>
        <v>2-s2.0-84862580780</v>
      </c>
      <c r="C1109" s="13" t="s">
        <v>16176</v>
      </c>
      <c r="D1109" s="14" t="s">
        <v>22727</v>
      </c>
      <c r="E1109" s="12">
        <v>2012</v>
      </c>
      <c r="F1109" s="12" t="s">
        <v>10691</v>
      </c>
      <c r="G1109" s="12">
        <v>24</v>
      </c>
      <c r="H1109" s="12">
        <v>10</v>
      </c>
      <c r="I1109" s="14" t="s">
        <v>22699</v>
      </c>
      <c r="J1109" s="14" t="s">
        <v>22728</v>
      </c>
      <c r="K1109" s="12" t="s">
        <v>7972</v>
      </c>
      <c r="L1109" s="12" t="s">
        <v>10694</v>
      </c>
      <c r="M1109" s="12" t="s">
        <v>22729</v>
      </c>
    </row>
    <row r="1110" spans="1:13" ht="22.5" customHeight="1">
      <c r="A1110" s="12" t="s">
        <v>22731</v>
      </c>
      <c r="B1110" s="12" t="str" cm="1">
        <f t="array" ref="B1110">_xlfn.REGEXEXTRACT(J1110, "eid=([^&amp;]+)", 2)</f>
        <v>2-s2.0-84870552425</v>
      </c>
      <c r="C1110" s="13" t="s">
        <v>16176</v>
      </c>
      <c r="D1110" s="14" t="s">
        <v>22732</v>
      </c>
      <c r="E1110" s="12">
        <v>2012</v>
      </c>
      <c r="F1110" s="12" t="s">
        <v>22733</v>
      </c>
      <c r="G1110" s="12">
        <v>7</v>
      </c>
      <c r="H1110" s="12">
        <v>11</v>
      </c>
      <c r="I1110" s="14" t="s">
        <v>22734</v>
      </c>
      <c r="J1110" s="14" t="s">
        <v>22735</v>
      </c>
      <c r="K1110" s="12" t="s">
        <v>7972</v>
      </c>
      <c r="L1110" s="12" t="s">
        <v>7969</v>
      </c>
      <c r="M1110" s="12" t="s">
        <v>22736</v>
      </c>
    </row>
    <row r="1111" spans="1:13" ht="22.5" customHeight="1">
      <c r="A1111" s="12" t="s">
        <v>22738</v>
      </c>
      <c r="B1111" s="12" t="str" cm="1">
        <f t="array" ref="B1111">_xlfn.REGEXEXTRACT(J1111, "eid=([^&amp;]+)", 2)</f>
        <v>2-s2.0-84879443170</v>
      </c>
      <c r="C1111" s="13" t="s">
        <v>16176</v>
      </c>
      <c r="D1111" s="14" t="s">
        <v>22739</v>
      </c>
      <c r="E1111" s="12">
        <v>2012</v>
      </c>
      <c r="F1111" s="12" t="s">
        <v>8831</v>
      </c>
      <c r="G1111" s="12">
        <v>7564</v>
      </c>
      <c r="H1111" s="12" t="s">
        <v>7969</v>
      </c>
      <c r="I1111" s="14" t="s">
        <v>22740</v>
      </c>
      <c r="J1111" s="14" t="s">
        <v>22741</v>
      </c>
      <c r="K1111" s="12" t="s">
        <v>7972</v>
      </c>
      <c r="L1111" s="12" t="s">
        <v>13352</v>
      </c>
      <c r="M1111" s="12" t="s">
        <v>22742</v>
      </c>
    </row>
    <row r="1112" spans="1:13" ht="22.5" customHeight="1">
      <c r="A1112" s="12" t="s">
        <v>22744</v>
      </c>
      <c r="B1112" s="12" t="str" cm="1">
        <f t="array" ref="B1112">_xlfn.REGEXEXTRACT(J1112, "eid=([^&amp;]+)", 2)</f>
        <v>2-s2.0-84893103944</v>
      </c>
      <c r="C1112" s="13" t="s">
        <v>16176</v>
      </c>
      <c r="D1112" s="14" t="s">
        <v>22745</v>
      </c>
      <c r="E1112" s="12">
        <v>2011</v>
      </c>
      <c r="F1112" s="12" t="s">
        <v>15317</v>
      </c>
      <c r="G1112" s="12" t="s">
        <v>7969</v>
      </c>
      <c r="H1112" s="12" t="s">
        <v>7969</v>
      </c>
      <c r="I1112" s="14" t="s">
        <v>22746</v>
      </c>
      <c r="J1112" s="14" t="s">
        <v>22747</v>
      </c>
      <c r="K1112" s="12" t="s">
        <v>7972</v>
      </c>
      <c r="L1112" s="12" t="s">
        <v>15130</v>
      </c>
      <c r="M1112" s="12" t="s">
        <v>7969</v>
      </c>
    </row>
    <row r="1113" spans="1:13" ht="22.5" customHeight="1">
      <c r="A1113" s="12" t="s">
        <v>22749</v>
      </c>
      <c r="B1113" s="12" t="str" cm="1">
        <f t="array" ref="B1113">_xlfn.REGEXEXTRACT(J1113, "eid=([^&amp;]+)", 2)</f>
        <v>2-s2.0-84883299447</v>
      </c>
      <c r="C1113" s="13" t="s">
        <v>16176</v>
      </c>
      <c r="D1113" s="14" t="s">
        <v>22750</v>
      </c>
      <c r="E1113" s="12">
        <v>2013</v>
      </c>
      <c r="F1113" s="12" t="s">
        <v>14965</v>
      </c>
      <c r="G1113" s="12">
        <v>7</v>
      </c>
      <c r="H1113" s="12">
        <v>4</v>
      </c>
      <c r="I1113" s="14" t="s">
        <v>22751</v>
      </c>
      <c r="J1113" s="14" t="s">
        <v>22752</v>
      </c>
      <c r="K1113" s="12" t="s">
        <v>7972</v>
      </c>
      <c r="L1113" s="12" t="s">
        <v>7969</v>
      </c>
      <c r="M1113" s="12" t="s">
        <v>7969</v>
      </c>
    </row>
    <row r="1114" spans="1:13" ht="22.5" customHeight="1">
      <c r="A1114" s="12" t="s">
        <v>22754</v>
      </c>
      <c r="B1114" s="12" t="str" cm="1">
        <f t="array" ref="B1114">_xlfn.REGEXEXTRACT(J1114, "eid=([^&amp;]+)", 2)</f>
        <v>2-s2.0-84860506171</v>
      </c>
      <c r="C1114" s="13" t="s">
        <v>16176</v>
      </c>
      <c r="D1114" s="14" t="s">
        <v>22755</v>
      </c>
      <c r="E1114" s="12">
        <v>2012</v>
      </c>
      <c r="F1114" s="12" t="s">
        <v>22756</v>
      </c>
      <c r="G1114" s="12">
        <v>8</v>
      </c>
      <c r="H1114" s="12">
        <v>1</v>
      </c>
      <c r="I1114" s="14" t="s">
        <v>22757</v>
      </c>
      <c r="J1114" s="14" t="s">
        <v>22758</v>
      </c>
      <c r="K1114" s="12" t="s">
        <v>7972</v>
      </c>
      <c r="L1114" s="12" t="s">
        <v>7969</v>
      </c>
      <c r="M1114" s="12" t="s">
        <v>22759</v>
      </c>
    </row>
    <row r="1115" spans="1:13" ht="22.5" customHeight="1">
      <c r="A1115" s="12" t="s">
        <v>22761</v>
      </c>
      <c r="B1115" s="12" t="str" cm="1">
        <f t="array" ref="B1115">_xlfn.REGEXEXTRACT(J1115, "eid=([^&amp;]+)", 2)</f>
        <v>2-s2.0-84871343786</v>
      </c>
      <c r="C1115" s="13" t="s">
        <v>16176</v>
      </c>
      <c r="D1115" s="14" t="s">
        <v>22762</v>
      </c>
      <c r="E1115" s="12">
        <v>2010</v>
      </c>
      <c r="F1115" s="12" t="s">
        <v>22763</v>
      </c>
      <c r="G1115" s="12">
        <v>105</v>
      </c>
      <c r="H1115" s="12" t="s">
        <v>7969</v>
      </c>
      <c r="I1115" s="14" t="s">
        <v>22764</v>
      </c>
      <c r="J1115" s="14" t="s">
        <v>22765</v>
      </c>
      <c r="K1115" s="12" t="s">
        <v>7972</v>
      </c>
      <c r="L1115" s="12" t="s">
        <v>7969</v>
      </c>
      <c r="M1115" s="12" t="s">
        <v>7969</v>
      </c>
    </row>
    <row r="1116" spans="1:13" ht="22.5" customHeight="1">
      <c r="A1116" s="12" t="s">
        <v>22767</v>
      </c>
      <c r="B1116" s="12" t="str" cm="1">
        <f t="array" ref="B1116">_xlfn.REGEXEXTRACT(J1116, "eid=([^&amp;]+)", 2)</f>
        <v>2-s2.0-84861176850</v>
      </c>
      <c r="C1116" s="13" t="s">
        <v>16176</v>
      </c>
      <c r="D1116" s="14" t="s">
        <v>22768</v>
      </c>
      <c r="E1116" s="12">
        <v>2012</v>
      </c>
      <c r="F1116" s="12" t="s">
        <v>12388</v>
      </c>
      <c r="G1116" s="12">
        <v>9</v>
      </c>
      <c r="H1116" s="12">
        <v>4</v>
      </c>
      <c r="I1116" s="14" t="s">
        <v>22769</v>
      </c>
      <c r="J1116" s="14" t="s">
        <v>22770</v>
      </c>
      <c r="K1116" s="12" t="s">
        <v>7972</v>
      </c>
      <c r="L1116" s="12" t="s">
        <v>8102</v>
      </c>
      <c r="M1116" s="12" t="s">
        <v>22771</v>
      </c>
    </row>
    <row r="1117" spans="1:13" ht="22.5" customHeight="1">
      <c r="A1117" s="12" t="s">
        <v>22773</v>
      </c>
      <c r="B1117" s="12" t="str" cm="1">
        <f t="array" ref="B1117">_xlfn.REGEXEXTRACT(J1117, "eid=([^&amp;]+)", 2)</f>
        <v>2-s2.0-84884480971</v>
      </c>
      <c r="C1117" s="13" t="s">
        <v>16176</v>
      </c>
      <c r="D1117" s="14" t="s">
        <v>22774</v>
      </c>
      <c r="E1117" s="12">
        <v>2013</v>
      </c>
      <c r="F1117" s="12" t="s">
        <v>8831</v>
      </c>
      <c r="G1117" s="12">
        <v>8058</v>
      </c>
      <c r="H1117" s="12" t="s">
        <v>7969</v>
      </c>
      <c r="I1117" s="14" t="s">
        <v>22775</v>
      </c>
      <c r="J1117" s="14" t="s">
        <v>22776</v>
      </c>
      <c r="K1117" s="12" t="s">
        <v>7972</v>
      </c>
      <c r="L1117" s="12" t="s">
        <v>7969</v>
      </c>
      <c r="M1117" s="12" t="s">
        <v>22777</v>
      </c>
    </row>
    <row r="1118" spans="1:13" ht="22.5" customHeight="1">
      <c r="A1118" s="12" t="s">
        <v>22779</v>
      </c>
      <c r="B1118" s="12" t="str" cm="1">
        <f t="array" ref="B1118">_xlfn.REGEXEXTRACT(J1118, "eid=([^&amp;]+)", 2)</f>
        <v>2-s2.0-84904159736</v>
      </c>
      <c r="C1118" s="13" t="s">
        <v>16176</v>
      </c>
      <c r="D1118" s="14" t="s">
        <v>22780</v>
      </c>
      <c r="E1118" s="12">
        <v>2013</v>
      </c>
      <c r="F1118" s="12" t="s">
        <v>22781</v>
      </c>
      <c r="G1118" s="12" t="s">
        <v>7969</v>
      </c>
      <c r="H1118" s="12" t="s">
        <v>7969</v>
      </c>
      <c r="I1118" s="14" t="s">
        <v>22782</v>
      </c>
      <c r="J1118" s="14" t="s">
        <v>22783</v>
      </c>
      <c r="K1118" s="12" t="s">
        <v>7972</v>
      </c>
      <c r="L1118" s="12" t="s">
        <v>8078</v>
      </c>
      <c r="M1118" s="12" t="s">
        <v>22784</v>
      </c>
    </row>
    <row r="1119" spans="1:13" ht="22.5" customHeight="1">
      <c r="A1119" s="12" t="s">
        <v>22786</v>
      </c>
      <c r="B1119" s="12" t="str" cm="1">
        <f t="array" ref="B1119">_xlfn.REGEXEXTRACT(J1119, "eid=([^&amp;]+)", 2)</f>
        <v>2-s2.0-84857222797</v>
      </c>
      <c r="C1119" s="13" t="s">
        <v>16176</v>
      </c>
      <c r="D1119" s="14" t="s">
        <v>22787</v>
      </c>
      <c r="E1119" s="12">
        <v>2011</v>
      </c>
      <c r="F1119" s="12" t="s">
        <v>22788</v>
      </c>
      <c r="G1119" s="12" t="s">
        <v>7969</v>
      </c>
      <c r="H1119" s="12" t="s">
        <v>7969</v>
      </c>
      <c r="I1119" s="14" t="s">
        <v>22789</v>
      </c>
      <c r="J1119" s="14" t="s">
        <v>22790</v>
      </c>
      <c r="K1119" s="12" t="s">
        <v>7972</v>
      </c>
      <c r="L1119" s="12" t="s">
        <v>7969</v>
      </c>
      <c r="M1119" s="12" t="s">
        <v>22791</v>
      </c>
    </row>
    <row r="1120" spans="1:13" ht="22.5" customHeight="1">
      <c r="A1120" s="12" t="s">
        <v>22793</v>
      </c>
      <c r="B1120" s="12" t="str" cm="1">
        <f t="array" ref="B1120">_xlfn.REGEXEXTRACT(J1120, "eid=([^&amp;]+)", 2)</f>
        <v>2-s2.0-84892622093</v>
      </c>
      <c r="C1120" s="13" t="s">
        <v>16176</v>
      </c>
      <c r="D1120" s="14" t="s">
        <v>22794</v>
      </c>
      <c r="E1120" s="12">
        <v>2013</v>
      </c>
      <c r="F1120" s="12" t="s">
        <v>16518</v>
      </c>
      <c r="G1120" s="12">
        <v>8</v>
      </c>
      <c r="H1120" s="12">
        <v>12</v>
      </c>
      <c r="I1120" s="14" t="s">
        <v>22795</v>
      </c>
      <c r="J1120" s="14" t="s">
        <v>22796</v>
      </c>
      <c r="K1120" s="12" t="s">
        <v>7972</v>
      </c>
      <c r="L1120" s="12" t="s">
        <v>7969</v>
      </c>
      <c r="M1120" s="12"/>
    </row>
    <row r="1121" spans="1:13" ht="22.5" customHeight="1">
      <c r="A1121" s="12" t="s">
        <v>22798</v>
      </c>
      <c r="B1121" s="12" t="str" cm="1">
        <f t="array" ref="B1121">_xlfn.REGEXEXTRACT(J1121, "eid=([^&amp;]+)", 2)</f>
        <v>2-s2.0-79960793893</v>
      </c>
      <c r="C1121" s="13" t="s">
        <v>16176</v>
      </c>
      <c r="D1121" s="14" t="s">
        <v>22799</v>
      </c>
      <c r="E1121" s="12">
        <v>2011</v>
      </c>
      <c r="F1121" s="12" t="s">
        <v>22800</v>
      </c>
      <c r="G1121" s="12" t="s">
        <v>7969</v>
      </c>
      <c r="H1121" s="12" t="s">
        <v>7969</v>
      </c>
      <c r="I1121" s="14" t="s">
        <v>22801</v>
      </c>
      <c r="J1121" s="14" t="s">
        <v>22802</v>
      </c>
      <c r="K1121" s="12" t="s">
        <v>7972</v>
      </c>
      <c r="L1121" s="12" t="s">
        <v>7969</v>
      </c>
      <c r="M1121" s="12" t="s">
        <v>22803</v>
      </c>
    </row>
    <row r="1122" spans="1:13" ht="22.5" customHeight="1">
      <c r="A1122" s="12" t="s">
        <v>22805</v>
      </c>
      <c r="B1122" s="12" t="str" cm="1">
        <f t="array" ref="B1122">_xlfn.REGEXEXTRACT(J1122, "eid=([^&amp;]+)", 2)</f>
        <v>2-s2.0-84860860269</v>
      </c>
      <c r="C1122" s="13" t="s">
        <v>16176</v>
      </c>
      <c r="D1122" s="14" t="s">
        <v>22806</v>
      </c>
      <c r="E1122" s="12">
        <v>2011</v>
      </c>
      <c r="F1122" s="12" t="s">
        <v>18594</v>
      </c>
      <c r="G1122" s="12">
        <v>20</v>
      </c>
      <c r="H1122" s="12">
        <v>6</v>
      </c>
      <c r="I1122" s="14" t="s">
        <v>22807</v>
      </c>
      <c r="J1122" s="14" t="s">
        <v>22808</v>
      </c>
      <c r="K1122" s="12" t="s">
        <v>7972</v>
      </c>
      <c r="L1122" s="12" t="s">
        <v>7969</v>
      </c>
      <c r="M1122" s="12" t="s">
        <v>22809</v>
      </c>
    </row>
    <row r="1123" spans="1:13" ht="22.5" customHeight="1">
      <c r="A1123" s="12" t="s">
        <v>22811</v>
      </c>
      <c r="B1123" s="12" t="str" cm="1">
        <f t="array" ref="B1123">_xlfn.REGEXEXTRACT(J1123, "eid=([^&amp;]+)", 2)</f>
        <v>2-s2.0-78650069752</v>
      </c>
      <c r="C1123" s="13" t="s">
        <v>16176</v>
      </c>
      <c r="D1123" s="14" t="s">
        <v>22812</v>
      </c>
      <c r="E1123" s="12">
        <v>2010</v>
      </c>
      <c r="F1123" s="12" t="s">
        <v>22813</v>
      </c>
      <c r="G1123" s="12">
        <v>21</v>
      </c>
      <c r="H1123" s="12">
        <v>5</v>
      </c>
      <c r="I1123" s="14" t="s">
        <v>22814</v>
      </c>
      <c r="J1123" s="14" t="s">
        <v>22815</v>
      </c>
      <c r="K1123" s="12" t="s">
        <v>7972</v>
      </c>
      <c r="L1123" s="12" t="s">
        <v>7969</v>
      </c>
      <c r="M1123" s="12" t="s">
        <v>22816</v>
      </c>
    </row>
    <row r="1124" spans="1:13" ht="22.5" customHeight="1">
      <c r="A1124" s="12" t="s">
        <v>22818</v>
      </c>
      <c r="B1124" s="12" t="str" cm="1">
        <f t="array" ref="B1124">_xlfn.REGEXEXTRACT(J1124, "eid=([^&amp;]+)", 2)</f>
        <v>2-s2.0-77958454276</v>
      </c>
      <c r="C1124" s="13" t="s">
        <v>16176</v>
      </c>
      <c r="D1124" s="14" t="s">
        <v>22819</v>
      </c>
      <c r="E1124" s="12">
        <v>2010</v>
      </c>
      <c r="F1124" s="12" t="s">
        <v>8831</v>
      </c>
      <c r="G1124" s="12">
        <v>6166</v>
      </c>
      <c r="H1124" s="12" t="s">
        <v>7969</v>
      </c>
      <c r="I1124" s="14" t="s">
        <v>22820</v>
      </c>
      <c r="J1124" s="14" t="s">
        <v>22821</v>
      </c>
      <c r="K1124" s="12" t="s">
        <v>7972</v>
      </c>
      <c r="L1124" s="12" t="s">
        <v>7969</v>
      </c>
      <c r="M1124" s="12"/>
    </row>
    <row r="1125" spans="1:13" ht="22.5" customHeight="1">
      <c r="A1125" s="12" t="s">
        <v>22823</v>
      </c>
      <c r="B1125" s="12" t="str" cm="1">
        <f t="array" ref="B1125">_xlfn.REGEXEXTRACT(J1125, "eid=([^&amp;]+)", 2)</f>
        <v>2-s2.0-84877990320</v>
      </c>
      <c r="C1125" s="13" t="s">
        <v>16176</v>
      </c>
      <c r="D1125" s="14" t="s">
        <v>22824</v>
      </c>
      <c r="E1125" s="12">
        <v>2013</v>
      </c>
      <c r="F1125" s="12" t="s">
        <v>22825</v>
      </c>
      <c r="G1125" s="12" t="s">
        <v>7969</v>
      </c>
      <c r="H1125" s="12" t="s">
        <v>7969</v>
      </c>
      <c r="I1125" s="14" t="s">
        <v>22471</v>
      </c>
      <c r="J1125" s="14" t="s">
        <v>22826</v>
      </c>
      <c r="K1125" s="12" t="s">
        <v>7972</v>
      </c>
      <c r="L1125" s="12" t="s">
        <v>7969</v>
      </c>
      <c r="M1125" s="12" t="s">
        <v>7969</v>
      </c>
    </row>
    <row r="1126" spans="1:13" ht="22.5" customHeight="1">
      <c r="A1126" s="12" t="s">
        <v>22828</v>
      </c>
      <c r="B1126" s="12" t="str" cm="1">
        <f t="array" ref="B1126">_xlfn.REGEXEXTRACT(J1126, "eid=([^&amp;]+)", 2)</f>
        <v>2-s2.0-77954496404</v>
      </c>
      <c r="C1126" s="13" t="s">
        <v>16176</v>
      </c>
      <c r="D1126" s="14" t="s">
        <v>22829</v>
      </c>
      <c r="E1126" s="12">
        <v>2010</v>
      </c>
      <c r="F1126" s="12" t="s">
        <v>22830</v>
      </c>
      <c r="G1126" s="12" t="s">
        <v>7969</v>
      </c>
      <c r="H1126" s="12" t="s">
        <v>7969</v>
      </c>
      <c r="I1126" s="14" t="s">
        <v>22831</v>
      </c>
      <c r="J1126" s="14" t="s">
        <v>22832</v>
      </c>
      <c r="K1126" s="12" t="s">
        <v>7972</v>
      </c>
      <c r="L1126" s="12" t="s">
        <v>7969</v>
      </c>
      <c r="M1126" s="12" t="s">
        <v>22833</v>
      </c>
    </row>
    <row r="1127" spans="1:13" ht="22.5" customHeight="1">
      <c r="A1127" s="12" t="s">
        <v>22835</v>
      </c>
      <c r="B1127" s="12" t="str" cm="1">
        <f t="array" ref="B1127">_xlfn.REGEXEXTRACT(J1127, "eid=([^&amp;]+)", 2)</f>
        <v>2-s2.0-84855455392</v>
      </c>
      <c r="C1127" s="13" t="s">
        <v>16176</v>
      </c>
      <c r="D1127" s="14" t="s">
        <v>22836</v>
      </c>
      <c r="E1127" s="12">
        <v>2011</v>
      </c>
      <c r="F1127" s="12" t="s">
        <v>14638</v>
      </c>
      <c r="G1127" s="12">
        <v>48</v>
      </c>
      <c r="H1127" s="12">
        <v>12</v>
      </c>
      <c r="I1127" s="14" t="s">
        <v>22837</v>
      </c>
      <c r="J1127" s="14" t="s">
        <v>22838</v>
      </c>
      <c r="K1127" s="12" t="s">
        <v>14279</v>
      </c>
      <c r="L1127" s="12" t="s">
        <v>7969</v>
      </c>
      <c r="M1127" s="12" t="s">
        <v>7969</v>
      </c>
    </row>
    <row r="1128" spans="1:13" ht="22.5" customHeight="1">
      <c r="A1128" s="12" t="s">
        <v>22840</v>
      </c>
      <c r="B1128" s="12" t="str" cm="1">
        <f t="array" ref="B1128">_xlfn.REGEXEXTRACT(J1128, "eid=([^&amp;]+)", 2)</f>
        <v>2-s2.0-84862643623</v>
      </c>
      <c r="C1128" s="13" t="s">
        <v>16176</v>
      </c>
      <c r="D1128" s="14" t="s">
        <v>22841</v>
      </c>
      <c r="E1128" s="12">
        <v>2012</v>
      </c>
      <c r="F1128" s="12" t="s">
        <v>22842</v>
      </c>
      <c r="G1128" s="12" t="s">
        <v>7969</v>
      </c>
      <c r="H1128" s="12" t="s">
        <v>7969</v>
      </c>
      <c r="I1128" s="14" t="s">
        <v>22843</v>
      </c>
      <c r="J1128" s="14" t="s">
        <v>22844</v>
      </c>
      <c r="K1128" s="12" t="s">
        <v>7972</v>
      </c>
      <c r="L1128" s="12" t="s">
        <v>7969</v>
      </c>
      <c r="M1128" s="12" t="s">
        <v>22845</v>
      </c>
    </row>
    <row r="1129" spans="1:13" ht="22.5" customHeight="1">
      <c r="A1129" s="12" t="s">
        <v>22847</v>
      </c>
      <c r="B1129" s="12" t="str" cm="1">
        <f t="array" ref="B1129">_xlfn.REGEXEXTRACT(J1129, "eid=([^&amp;]+)", 2)</f>
        <v>2-s2.0-84866701109</v>
      </c>
      <c r="C1129" s="13" t="s">
        <v>16176</v>
      </c>
      <c r="D1129" s="14" t="s">
        <v>22848</v>
      </c>
      <c r="E1129" s="12">
        <v>2012</v>
      </c>
      <c r="F1129" s="12" t="s">
        <v>22849</v>
      </c>
      <c r="G1129" s="12" t="s">
        <v>7969</v>
      </c>
      <c r="H1129" s="12" t="s">
        <v>7969</v>
      </c>
      <c r="I1129" s="14" t="s">
        <v>22850</v>
      </c>
      <c r="J1129" s="14" t="s">
        <v>22851</v>
      </c>
      <c r="K1129" s="12" t="s">
        <v>7972</v>
      </c>
      <c r="L1129" s="12" t="s">
        <v>7969</v>
      </c>
      <c r="M1129" s="12" t="s">
        <v>22852</v>
      </c>
    </row>
    <row r="1130" spans="1:13" ht="22.5" customHeight="1">
      <c r="A1130" s="12" t="s">
        <v>22854</v>
      </c>
      <c r="B1130" s="12" t="str" cm="1">
        <f t="array" ref="B1130">_xlfn.REGEXEXTRACT(J1130, "eid=([^&amp;]+)", 2)</f>
        <v>2-s2.0-80052111791</v>
      </c>
      <c r="C1130" s="13" t="s">
        <v>16176</v>
      </c>
      <c r="D1130" s="14" t="s">
        <v>22855</v>
      </c>
      <c r="E1130" s="12">
        <v>2011</v>
      </c>
      <c r="F1130" s="12" t="s">
        <v>22856</v>
      </c>
      <c r="G1130" s="12" t="s">
        <v>7969</v>
      </c>
      <c r="H1130" s="12" t="s">
        <v>7969</v>
      </c>
      <c r="I1130" s="14" t="s">
        <v>22857</v>
      </c>
      <c r="J1130" s="14" t="s">
        <v>22858</v>
      </c>
      <c r="K1130" s="12" t="s">
        <v>7972</v>
      </c>
      <c r="L1130" s="12" t="s">
        <v>7969</v>
      </c>
      <c r="M1130" s="12" t="s">
        <v>22859</v>
      </c>
    </row>
    <row r="1131" spans="1:13" ht="22.5" customHeight="1">
      <c r="A1131" s="12" t="s">
        <v>22861</v>
      </c>
      <c r="B1131" s="12" t="str" cm="1">
        <f t="array" ref="B1131">_xlfn.REGEXEXTRACT(J1131, "eid=([^&amp;]+)", 2)</f>
        <v>2-s2.0-84860470932</v>
      </c>
      <c r="C1131" s="13" t="s">
        <v>16176</v>
      </c>
      <c r="D1131" s="14" t="s">
        <v>22862</v>
      </c>
      <c r="E1131" s="12">
        <v>2012</v>
      </c>
      <c r="F1131" s="12" t="s">
        <v>22863</v>
      </c>
      <c r="G1131" s="12" t="s">
        <v>7969</v>
      </c>
      <c r="H1131" s="12" t="s">
        <v>7969</v>
      </c>
      <c r="I1131" s="14" t="s">
        <v>22864</v>
      </c>
      <c r="J1131" s="14" t="s">
        <v>22865</v>
      </c>
      <c r="K1131" s="12" t="s">
        <v>7972</v>
      </c>
      <c r="L1131" s="12" t="s">
        <v>7969</v>
      </c>
      <c r="M1131" s="12" t="s">
        <v>22866</v>
      </c>
    </row>
    <row r="1132" spans="1:13" ht="22.5" customHeight="1">
      <c r="A1132" s="12" t="s">
        <v>22868</v>
      </c>
      <c r="B1132" s="12" t="str" cm="1">
        <f t="array" ref="B1132">_xlfn.REGEXEXTRACT(J1132, "eid=([^&amp;]+)", 2)</f>
        <v>2-s2.0-82955184583</v>
      </c>
      <c r="C1132" s="13" t="s">
        <v>16176</v>
      </c>
      <c r="D1132" s="14" t="s">
        <v>22869</v>
      </c>
      <c r="E1132" s="12">
        <v>2011</v>
      </c>
      <c r="F1132" s="12" t="s">
        <v>8055</v>
      </c>
      <c r="G1132" s="12">
        <v>251</v>
      </c>
      <c r="H1132" s="12" t="s">
        <v>7969</v>
      </c>
      <c r="I1132" s="14" t="s">
        <v>15073</v>
      </c>
      <c r="J1132" s="14" t="s">
        <v>22870</v>
      </c>
      <c r="K1132" s="12" t="s">
        <v>7972</v>
      </c>
      <c r="L1132" s="12" t="s">
        <v>7969</v>
      </c>
      <c r="M1132" s="12" t="s">
        <v>22871</v>
      </c>
    </row>
    <row r="1133" spans="1:13" ht="22.5" customHeight="1">
      <c r="A1133" s="12" t="s">
        <v>22873</v>
      </c>
      <c r="B1133" s="12" t="str" cm="1">
        <f t="array" ref="B1133">_xlfn.REGEXEXTRACT(J1133, "eid=([^&amp;]+)", 2)</f>
        <v>2-s2.0-84867379876</v>
      </c>
      <c r="C1133" s="13" t="s">
        <v>16176</v>
      </c>
      <c r="D1133" s="14" t="s">
        <v>22874</v>
      </c>
      <c r="E1133" s="12">
        <v>2012</v>
      </c>
      <c r="F1133" s="12" t="s">
        <v>8328</v>
      </c>
      <c r="G1133" s="12" t="s">
        <v>7969</v>
      </c>
      <c r="H1133" s="12" t="s">
        <v>7969</v>
      </c>
      <c r="I1133" s="14" t="s">
        <v>22875</v>
      </c>
      <c r="J1133" s="14" t="s">
        <v>22876</v>
      </c>
      <c r="K1133" s="12" t="s">
        <v>7972</v>
      </c>
      <c r="L1133" s="12" t="s">
        <v>7969</v>
      </c>
      <c r="M1133" s="12" t="s">
        <v>22877</v>
      </c>
    </row>
    <row r="1134" spans="1:13" ht="22.5" customHeight="1">
      <c r="A1134" s="12" t="s">
        <v>22879</v>
      </c>
      <c r="B1134" s="12" t="str" cm="1">
        <f t="array" ref="B1134">_xlfn.REGEXEXTRACT(J1134, "eid=([^&amp;]+)", 2)</f>
        <v>2-s2.0-85198037499</v>
      </c>
      <c r="C1134" s="13" t="s">
        <v>16176</v>
      </c>
      <c r="D1134" s="14" t="s">
        <v>22880</v>
      </c>
      <c r="E1134" s="12">
        <v>2012</v>
      </c>
      <c r="F1134" s="12" t="s">
        <v>8335</v>
      </c>
      <c r="G1134" s="12">
        <v>6</v>
      </c>
      <c r="H1134" s="12">
        <v>9</v>
      </c>
      <c r="I1134" s="14" t="s">
        <v>22881</v>
      </c>
      <c r="J1134" s="14" t="s">
        <v>22882</v>
      </c>
      <c r="K1134" s="12" t="s">
        <v>7972</v>
      </c>
      <c r="L1134" s="12" t="s">
        <v>8338</v>
      </c>
      <c r="M1134" s="12"/>
    </row>
    <row r="1135" spans="1:13" ht="22.5" customHeight="1">
      <c r="A1135" s="12" t="s">
        <v>22884</v>
      </c>
      <c r="B1135" s="12" t="str" cm="1">
        <f t="array" ref="B1135">_xlfn.REGEXEXTRACT(J1135, "eid=([^&amp;]+)", 2)</f>
        <v>2-s2.0-84883216882</v>
      </c>
      <c r="C1135" s="13" t="s">
        <v>16176</v>
      </c>
      <c r="D1135" s="14" t="s">
        <v>22885</v>
      </c>
      <c r="E1135" s="12">
        <v>2013</v>
      </c>
      <c r="F1135" s="12" t="s">
        <v>22886</v>
      </c>
      <c r="G1135" s="12" t="s">
        <v>7969</v>
      </c>
      <c r="H1135" s="12" t="s">
        <v>7969</v>
      </c>
      <c r="I1135" s="14" t="s">
        <v>22887</v>
      </c>
      <c r="J1135" s="14" t="s">
        <v>22888</v>
      </c>
      <c r="K1135" s="12" t="s">
        <v>7972</v>
      </c>
      <c r="L1135" s="12" t="s">
        <v>7969</v>
      </c>
      <c r="M1135" s="12" t="s">
        <v>22889</v>
      </c>
    </row>
    <row r="1136" spans="1:13" ht="22.5" customHeight="1">
      <c r="A1136" s="12" t="s">
        <v>22891</v>
      </c>
      <c r="B1136" s="12" t="str" cm="1">
        <f t="array" ref="B1136">_xlfn.REGEXEXTRACT(J1136, "eid=([^&amp;]+)", 2)</f>
        <v>2-s2.0-78650413552</v>
      </c>
      <c r="C1136" s="13" t="s">
        <v>16176</v>
      </c>
      <c r="D1136" s="14" t="s">
        <v>22892</v>
      </c>
      <c r="E1136" s="12">
        <v>2010</v>
      </c>
      <c r="F1136" s="12" t="s">
        <v>22893</v>
      </c>
      <c r="G1136" s="12" t="s">
        <v>7969</v>
      </c>
      <c r="H1136" s="12" t="s">
        <v>7969</v>
      </c>
      <c r="I1136" s="14" t="s">
        <v>22894</v>
      </c>
      <c r="J1136" s="14" t="s">
        <v>22895</v>
      </c>
      <c r="K1136" s="12" t="s">
        <v>7972</v>
      </c>
      <c r="L1136" s="12" t="s">
        <v>7969</v>
      </c>
      <c r="M1136" s="12" t="s">
        <v>22896</v>
      </c>
    </row>
    <row r="1137" spans="1:13" ht="22.5" customHeight="1">
      <c r="A1137" s="12" t="s">
        <v>22898</v>
      </c>
      <c r="B1137" s="12" t="str" cm="1">
        <f t="array" ref="B1137">_xlfn.REGEXEXTRACT(J1137, "eid=([^&amp;]+)", 2)</f>
        <v>2-s2.0-84875988521</v>
      </c>
      <c r="C1137" s="13" t="s">
        <v>16176</v>
      </c>
      <c r="D1137" s="14" t="s">
        <v>22899</v>
      </c>
      <c r="E1137" s="12">
        <v>2013</v>
      </c>
      <c r="F1137" s="12" t="s">
        <v>22900</v>
      </c>
      <c r="G1137" s="12" t="s">
        <v>7969</v>
      </c>
      <c r="H1137" s="12" t="s">
        <v>7969</v>
      </c>
      <c r="I1137" s="14" t="s">
        <v>22901</v>
      </c>
      <c r="J1137" s="14" t="s">
        <v>22902</v>
      </c>
      <c r="K1137" s="12" t="s">
        <v>7972</v>
      </c>
      <c r="L1137" s="12" t="s">
        <v>7969</v>
      </c>
      <c r="M1137" s="12" t="s">
        <v>22903</v>
      </c>
    </row>
    <row r="1138" spans="1:13" ht="22.5" customHeight="1">
      <c r="A1138" s="12" t="s">
        <v>22905</v>
      </c>
      <c r="B1138" s="12" t="str" cm="1">
        <f t="array" ref="B1138">_xlfn.REGEXEXTRACT(J1138, "eid=([^&amp;]+)", 2)</f>
        <v>2-s2.0-84860138828</v>
      </c>
      <c r="C1138" s="13" t="s">
        <v>16176</v>
      </c>
      <c r="D1138" s="14" t="s">
        <v>22906</v>
      </c>
      <c r="E1138" s="12">
        <v>2011</v>
      </c>
      <c r="F1138" s="12" t="s">
        <v>22907</v>
      </c>
      <c r="G1138" s="12">
        <v>14</v>
      </c>
      <c r="H1138" s="12">
        <v>4</v>
      </c>
      <c r="I1138" s="14" t="s">
        <v>22908</v>
      </c>
      <c r="J1138" s="14" t="s">
        <v>22909</v>
      </c>
      <c r="K1138" s="12" t="s">
        <v>7972</v>
      </c>
      <c r="L1138" s="12" t="s">
        <v>7969</v>
      </c>
      <c r="M1138" s="12" t="s">
        <v>7969</v>
      </c>
    </row>
    <row r="1139" spans="1:13" ht="22.5" customHeight="1">
      <c r="A1139" s="12" t="s">
        <v>22911</v>
      </c>
      <c r="B1139" s="12" t="str" cm="1">
        <f t="array" ref="B1139">_xlfn.REGEXEXTRACT(J1139, "eid=([^&amp;]+)", 2)</f>
        <v>2-s2.0-84870816725</v>
      </c>
      <c r="C1139" s="13" t="s">
        <v>16176</v>
      </c>
      <c r="D1139" s="14" t="s">
        <v>22912</v>
      </c>
      <c r="E1139" s="12">
        <v>2012</v>
      </c>
      <c r="F1139" s="12" t="s">
        <v>8055</v>
      </c>
      <c r="G1139" s="12">
        <v>353</v>
      </c>
      <c r="H1139" s="12" t="s">
        <v>7969</v>
      </c>
      <c r="I1139" s="14" t="s">
        <v>22913</v>
      </c>
      <c r="J1139" s="14" t="s">
        <v>22914</v>
      </c>
      <c r="K1139" s="12" t="s">
        <v>7972</v>
      </c>
      <c r="L1139" s="12" t="s">
        <v>7969</v>
      </c>
      <c r="M1139" s="12" t="s">
        <v>22915</v>
      </c>
    </row>
    <row r="1140" spans="1:13" ht="22.5" customHeight="1">
      <c r="A1140" s="12" t="s">
        <v>22917</v>
      </c>
      <c r="B1140" s="12" t="str" cm="1">
        <f t="array" ref="B1140">_xlfn.REGEXEXTRACT(J1140, "eid=([^&amp;]+)", 2)</f>
        <v>2-s2.0-84872065941</v>
      </c>
      <c r="C1140" s="13" t="s">
        <v>16176</v>
      </c>
      <c r="D1140" s="14" t="s">
        <v>22918</v>
      </c>
      <c r="E1140" s="12">
        <v>2012</v>
      </c>
      <c r="F1140" s="12" t="s">
        <v>22919</v>
      </c>
      <c r="G1140" s="12" t="s">
        <v>7969</v>
      </c>
      <c r="H1140" s="12" t="s">
        <v>7969</v>
      </c>
      <c r="I1140" s="14" t="s">
        <v>22920</v>
      </c>
      <c r="J1140" s="14" t="s">
        <v>22921</v>
      </c>
      <c r="K1140" s="12" t="s">
        <v>7972</v>
      </c>
      <c r="L1140" s="12" t="s">
        <v>7969</v>
      </c>
      <c r="M1140" s="12" t="s">
        <v>22922</v>
      </c>
    </row>
    <row r="1141" spans="1:13" ht="22.5" customHeight="1">
      <c r="A1141" s="12" t="s">
        <v>22924</v>
      </c>
      <c r="B1141" s="12" t="str" cm="1">
        <f t="array" ref="B1141">_xlfn.REGEXEXTRACT(J1141, "eid=([^&amp;]+)", 2)</f>
        <v>2-s2.0-84862913765</v>
      </c>
      <c r="C1141" s="13" t="s">
        <v>16176</v>
      </c>
      <c r="D1141" s="14" t="s">
        <v>22925</v>
      </c>
      <c r="E1141" s="12">
        <v>2011</v>
      </c>
      <c r="F1141" s="12" t="s">
        <v>22926</v>
      </c>
      <c r="G1141" s="12" t="s">
        <v>7969</v>
      </c>
      <c r="H1141" s="12" t="s">
        <v>7969</v>
      </c>
      <c r="I1141" s="14" t="s">
        <v>22927</v>
      </c>
      <c r="J1141" s="14" t="s">
        <v>22928</v>
      </c>
      <c r="K1141" s="12" t="s">
        <v>7972</v>
      </c>
      <c r="L1141" s="12" t="s">
        <v>7969</v>
      </c>
      <c r="M1141" s="12" t="s">
        <v>22929</v>
      </c>
    </row>
    <row r="1142" spans="1:13" ht="22.5" customHeight="1">
      <c r="A1142" s="12" t="s">
        <v>22931</v>
      </c>
      <c r="B1142" s="12" t="str" cm="1">
        <f t="array" ref="B1142">_xlfn.REGEXEXTRACT(J1142, "eid=([^&amp;]+)", 2)</f>
        <v>2-s2.0-78650728434</v>
      </c>
      <c r="C1142" s="13" t="s">
        <v>16176</v>
      </c>
      <c r="D1142" s="14" t="s">
        <v>22932</v>
      </c>
      <c r="E1142" s="12">
        <v>2011</v>
      </c>
      <c r="F1142" s="12" t="s">
        <v>22933</v>
      </c>
      <c r="G1142" s="12">
        <v>143</v>
      </c>
      <c r="H1142" s="12" t="s">
        <v>7969</v>
      </c>
      <c r="I1142" s="14" t="s">
        <v>22934</v>
      </c>
      <c r="J1142" s="14" t="s">
        <v>22935</v>
      </c>
      <c r="K1142" s="12" t="s">
        <v>7972</v>
      </c>
      <c r="L1142" s="12" t="s">
        <v>7969</v>
      </c>
      <c r="M1142" s="12" t="s">
        <v>22936</v>
      </c>
    </row>
    <row r="1143" spans="1:13" ht="22.5" customHeight="1">
      <c r="A1143" s="12" t="s">
        <v>22938</v>
      </c>
      <c r="B1143" s="12" t="str" cm="1">
        <f t="array" ref="B1143">_xlfn.REGEXEXTRACT(J1143, "eid=([^&amp;]+)", 2)</f>
        <v>2-s2.0-84867921168</v>
      </c>
      <c r="C1143" s="13" t="s">
        <v>16176</v>
      </c>
      <c r="D1143" s="14" t="s">
        <v>22939</v>
      </c>
      <c r="E1143" s="12">
        <v>2012</v>
      </c>
      <c r="F1143" s="12" t="s">
        <v>14276</v>
      </c>
      <c r="G1143" s="12">
        <v>35</v>
      </c>
      <c r="H1143" s="12">
        <v>9</v>
      </c>
      <c r="I1143" s="14" t="s">
        <v>22940</v>
      </c>
      <c r="J1143" s="14" t="s">
        <v>22941</v>
      </c>
      <c r="K1143" s="12" t="s">
        <v>14279</v>
      </c>
      <c r="L1143" s="12" t="s">
        <v>7969</v>
      </c>
      <c r="M1143" s="12"/>
    </row>
    <row r="1144" spans="1:13" ht="22.5" customHeight="1">
      <c r="A1144" s="12" t="s">
        <v>22943</v>
      </c>
      <c r="B1144" s="12" t="str" cm="1">
        <f t="array" ref="B1144">_xlfn.REGEXEXTRACT(J1144, "eid=([^&amp;]+)", 2)</f>
        <v>2-s2.0-77954392940</v>
      </c>
      <c r="C1144" s="13" t="s">
        <v>16176</v>
      </c>
      <c r="D1144" s="14" t="s">
        <v>22944</v>
      </c>
      <c r="E1144" s="12">
        <v>2010</v>
      </c>
      <c r="F1144" s="12" t="s">
        <v>22945</v>
      </c>
      <c r="G1144" s="12" t="s">
        <v>7969</v>
      </c>
      <c r="H1144" s="12" t="s">
        <v>7969</v>
      </c>
      <c r="I1144" s="14" t="s">
        <v>22946</v>
      </c>
      <c r="J1144" s="14" t="s">
        <v>22947</v>
      </c>
      <c r="K1144" s="12" t="s">
        <v>7972</v>
      </c>
      <c r="L1144" s="12" t="s">
        <v>7969</v>
      </c>
      <c r="M1144" s="12" t="s">
        <v>22948</v>
      </c>
    </row>
    <row r="1145" spans="1:13" ht="22.5" customHeight="1">
      <c r="A1145" s="12" t="s">
        <v>22950</v>
      </c>
      <c r="B1145" s="12" t="str" cm="1">
        <f t="array" ref="B1145">_xlfn.REGEXEXTRACT(J1145, "eid=([^&amp;]+)", 2)</f>
        <v>2-s2.0-84885032350</v>
      </c>
      <c r="C1145" s="13" t="s">
        <v>16176</v>
      </c>
      <c r="D1145" s="14" t="s">
        <v>22951</v>
      </c>
      <c r="E1145" s="12">
        <v>2013</v>
      </c>
      <c r="F1145" s="12" t="s">
        <v>22933</v>
      </c>
      <c r="G1145" s="12">
        <v>765</v>
      </c>
      <c r="H1145" s="12" t="s">
        <v>7969</v>
      </c>
      <c r="I1145" s="14" t="s">
        <v>22952</v>
      </c>
      <c r="J1145" s="14" t="s">
        <v>22953</v>
      </c>
      <c r="K1145" s="12" t="s">
        <v>7972</v>
      </c>
      <c r="L1145" s="12" t="s">
        <v>7969</v>
      </c>
      <c r="M1145" s="12" t="s">
        <v>22954</v>
      </c>
    </row>
    <row r="1146" spans="1:13" ht="22.5" customHeight="1">
      <c r="A1146" s="12" t="s">
        <v>22956</v>
      </c>
      <c r="B1146" s="12" t="str" cm="1">
        <f t="array" ref="B1146">_xlfn.REGEXEXTRACT(J1146, "eid=([^&amp;]+)", 2)</f>
        <v>2-s2.0-84881162887</v>
      </c>
      <c r="C1146" s="13" t="s">
        <v>16176</v>
      </c>
      <c r="D1146" s="14" t="s">
        <v>22957</v>
      </c>
      <c r="E1146" s="12">
        <v>2013</v>
      </c>
      <c r="F1146" s="12" t="s">
        <v>8792</v>
      </c>
      <c r="G1146" s="12">
        <v>8757</v>
      </c>
      <c r="H1146" s="12" t="s">
        <v>7969</v>
      </c>
      <c r="I1146" s="14" t="s">
        <v>22958</v>
      </c>
      <c r="J1146" s="14" t="s">
        <v>22959</v>
      </c>
      <c r="K1146" s="12" t="s">
        <v>7972</v>
      </c>
      <c r="L1146" s="12" t="s">
        <v>7969</v>
      </c>
      <c r="M1146" s="12" t="s">
        <v>22960</v>
      </c>
    </row>
    <row r="1147" spans="1:13" ht="22.5" customHeight="1">
      <c r="A1147" s="12" t="s">
        <v>22962</v>
      </c>
      <c r="B1147" s="12" t="str" cm="1">
        <f t="array" ref="B1147">_xlfn.REGEXEXTRACT(J1147, "eid=([^&amp;]+)", 2)</f>
        <v>2-s2.0-84860682195</v>
      </c>
      <c r="C1147" s="13" t="s">
        <v>16176</v>
      </c>
      <c r="D1147" s="14" t="s">
        <v>22963</v>
      </c>
      <c r="E1147" s="12">
        <v>2012</v>
      </c>
      <c r="F1147" s="12" t="s">
        <v>22964</v>
      </c>
      <c r="G1147" s="12">
        <v>42</v>
      </c>
      <c r="H1147" s="12">
        <v>2</v>
      </c>
      <c r="I1147" s="14" t="s">
        <v>22965</v>
      </c>
      <c r="J1147" s="14" t="s">
        <v>22966</v>
      </c>
      <c r="K1147" s="12" t="s">
        <v>14279</v>
      </c>
      <c r="L1147" s="12" t="s">
        <v>7969</v>
      </c>
      <c r="M1147" s="12" t="s">
        <v>7969</v>
      </c>
    </row>
    <row r="1148" spans="1:13" ht="22.5" customHeight="1">
      <c r="A1148" s="12" t="s">
        <v>22968</v>
      </c>
      <c r="B1148" s="12" t="str" cm="1">
        <f t="array" ref="B1148">_xlfn.REGEXEXTRACT(J1148, "eid=([^&amp;]+)", 2)</f>
        <v>2-s2.0-84894388066</v>
      </c>
      <c r="C1148" s="13" t="s">
        <v>16176</v>
      </c>
      <c r="D1148" s="14" t="s">
        <v>22969</v>
      </c>
      <c r="E1148" s="12">
        <v>2013</v>
      </c>
      <c r="F1148" s="12" t="s">
        <v>19887</v>
      </c>
      <c r="G1148" s="12">
        <v>192</v>
      </c>
      <c r="H1148" s="12">
        <v>1</v>
      </c>
      <c r="I1148" s="14" t="s">
        <v>22970</v>
      </c>
      <c r="J1148" s="14" t="s">
        <v>22971</v>
      </c>
      <c r="K1148" s="12" t="s">
        <v>7972</v>
      </c>
      <c r="L1148" s="12" t="s">
        <v>22972</v>
      </c>
      <c r="M1148" s="12"/>
    </row>
    <row r="1149" spans="1:13" ht="22.5" customHeight="1">
      <c r="A1149" s="12" t="s">
        <v>22974</v>
      </c>
      <c r="B1149" s="12" t="str" cm="1">
        <f t="array" ref="B1149">_xlfn.REGEXEXTRACT(J1149, "eid=([^&amp;]+)", 2)</f>
        <v>2-s2.0-77954999761</v>
      </c>
      <c r="C1149" s="13" t="s">
        <v>16176</v>
      </c>
      <c r="D1149" s="14" t="s">
        <v>22975</v>
      </c>
      <c r="E1149" s="12">
        <v>2010</v>
      </c>
      <c r="F1149" s="12" t="s">
        <v>8831</v>
      </c>
      <c r="G1149" s="12">
        <v>6163</v>
      </c>
      <c r="H1149" s="12" t="s">
        <v>7969</v>
      </c>
      <c r="I1149" s="14" t="s">
        <v>22976</v>
      </c>
      <c r="J1149" s="14" t="s">
        <v>22977</v>
      </c>
      <c r="K1149" s="12" t="s">
        <v>7972</v>
      </c>
      <c r="L1149" s="12" t="s">
        <v>7969</v>
      </c>
      <c r="M1149" s="12" t="s">
        <v>22978</v>
      </c>
    </row>
    <row r="1150" spans="1:13" ht="22.5" customHeight="1">
      <c r="A1150" s="12" t="s">
        <v>22980</v>
      </c>
      <c r="B1150" s="12" t="str" cm="1">
        <f t="array" ref="B1150">_xlfn.REGEXEXTRACT(J1150, "eid=([^&amp;]+)", 2)</f>
        <v>2-s2.0-84892939932</v>
      </c>
      <c r="C1150" s="13" t="s">
        <v>16176</v>
      </c>
      <c r="D1150" s="14" t="s">
        <v>22981</v>
      </c>
      <c r="E1150" s="12">
        <v>2014</v>
      </c>
      <c r="F1150" s="12" t="s">
        <v>22982</v>
      </c>
      <c r="G1150" s="12">
        <v>44</v>
      </c>
      <c r="H1150" s="12">
        <v>1</v>
      </c>
      <c r="I1150" s="14" t="s">
        <v>22983</v>
      </c>
      <c r="J1150" s="14" t="s">
        <v>22984</v>
      </c>
      <c r="K1150" s="12" t="s">
        <v>14279</v>
      </c>
      <c r="L1150" s="12" t="s">
        <v>7969</v>
      </c>
      <c r="M1150" s="12" t="s">
        <v>22985</v>
      </c>
    </row>
    <row r="1151" spans="1:13" ht="22.5" customHeight="1">
      <c r="A1151" s="12" t="s">
        <v>22987</v>
      </c>
      <c r="B1151" s="12" t="str" cm="1">
        <f t="array" ref="B1151">_xlfn.REGEXEXTRACT(J1151, "eid=([^&amp;]+)", 2)</f>
        <v>2-s2.0-77956503709</v>
      </c>
      <c r="C1151" s="13" t="s">
        <v>16176</v>
      </c>
      <c r="D1151" s="14" t="s">
        <v>22988</v>
      </c>
      <c r="E1151" s="12">
        <v>2010</v>
      </c>
      <c r="F1151" s="12" t="s">
        <v>19719</v>
      </c>
      <c r="G1151" s="12" t="s">
        <v>7969</v>
      </c>
      <c r="H1151" s="12" t="s">
        <v>7969</v>
      </c>
      <c r="I1151" s="14" t="s">
        <v>22989</v>
      </c>
      <c r="J1151" s="14" t="s">
        <v>22990</v>
      </c>
      <c r="K1151" s="12" t="s">
        <v>7972</v>
      </c>
      <c r="L1151" s="12" t="s">
        <v>7969</v>
      </c>
      <c r="M1151" s="12"/>
    </row>
    <row r="1152" spans="1:13" ht="22.5" customHeight="1">
      <c r="A1152" s="12" t="s">
        <v>22992</v>
      </c>
      <c r="B1152" s="12" t="str" cm="1">
        <f t="array" ref="B1152">_xlfn.REGEXEXTRACT(J1152, "eid=([^&amp;]+)", 2)</f>
        <v>2-s2.0-84866047474</v>
      </c>
      <c r="C1152" s="13" t="s">
        <v>16176</v>
      </c>
      <c r="D1152" s="14" t="s">
        <v>22993</v>
      </c>
      <c r="E1152" s="12">
        <v>2012</v>
      </c>
      <c r="F1152" s="12" t="s">
        <v>8831</v>
      </c>
      <c r="G1152" s="12">
        <v>7449</v>
      </c>
      <c r="H1152" s="12" t="s">
        <v>7969</v>
      </c>
      <c r="I1152" s="14" t="s">
        <v>15073</v>
      </c>
      <c r="J1152" s="14" t="s">
        <v>22994</v>
      </c>
      <c r="K1152" s="12" t="s">
        <v>7972</v>
      </c>
      <c r="L1152" s="12" t="s">
        <v>7969</v>
      </c>
      <c r="M1152" s="12" t="s">
        <v>22995</v>
      </c>
    </row>
    <row r="1153" spans="1:13" ht="22.5" customHeight="1">
      <c r="A1153" s="12" t="s">
        <v>22997</v>
      </c>
      <c r="B1153" s="12" t="str" cm="1">
        <f t="array" ref="B1153">_xlfn.REGEXEXTRACT(J1153, "eid=([^&amp;]+)", 2)</f>
        <v>2-s2.0-84866044763</v>
      </c>
      <c r="C1153" s="13" t="s">
        <v>16176</v>
      </c>
      <c r="D1153" s="14" t="s">
        <v>22998</v>
      </c>
      <c r="E1153" s="12">
        <v>2012</v>
      </c>
      <c r="F1153" s="12" t="s">
        <v>8831</v>
      </c>
      <c r="G1153" s="12">
        <v>7449</v>
      </c>
      <c r="H1153" s="12" t="s">
        <v>7969</v>
      </c>
      <c r="I1153" s="14" t="s">
        <v>22999</v>
      </c>
      <c r="J1153" s="14" t="s">
        <v>23000</v>
      </c>
      <c r="K1153" s="12" t="s">
        <v>7972</v>
      </c>
      <c r="L1153" s="12" t="s">
        <v>7969</v>
      </c>
      <c r="M1153" s="12" t="s">
        <v>23001</v>
      </c>
    </row>
    <row r="1154" spans="1:13" ht="22.5" customHeight="1">
      <c r="A1154" s="12" t="s">
        <v>23003</v>
      </c>
      <c r="B1154" s="12" t="str" cm="1">
        <f t="array" ref="B1154">_xlfn.REGEXEXTRACT(J1154, "eid=([^&amp;]+)", 2)</f>
        <v>2-s2.0-80455162510</v>
      </c>
      <c r="C1154" s="13" t="s">
        <v>16176</v>
      </c>
      <c r="D1154" s="14" t="s">
        <v>23004</v>
      </c>
      <c r="E1154" s="12">
        <v>2011</v>
      </c>
      <c r="F1154" s="12" t="s">
        <v>23005</v>
      </c>
      <c r="G1154" s="12" t="s">
        <v>7969</v>
      </c>
      <c r="H1154" s="12" t="s">
        <v>7969</v>
      </c>
      <c r="I1154" s="14" t="s">
        <v>23006</v>
      </c>
      <c r="J1154" s="14" t="s">
        <v>23007</v>
      </c>
      <c r="K1154" s="12" t="s">
        <v>7972</v>
      </c>
      <c r="L1154" s="12" t="s">
        <v>7969</v>
      </c>
      <c r="M1154" s="12" t="s">
        <v>23008</v>
      </c>
    </row>
    <row r="1155" spans="1:13" ht="22.5" customHeight="1">
      <c r="A1155" s="12" t="s">
        <v>23010</v>
      </c>
      <c r="B1155" s="12" t="str" cm="1">
        <f t="array" ref="B1155">_xlfn.REGEXEXTRACT(J1155, "eid=([^&amp;]+)", 2)</f>
        <v>2-s2.0-79951482403</v>
      </c>
      <c r="C1155" s="13" t="s">
        <v>16176</v>
      </c>
      <c r="D1155" s="14" t="s">
        <v>23011</v>
      </c>
      <c r="E1155" s="12">
        <v>2010</v>
      </c>
      <c r="F1155" s="12" t="s">
        <v>23012</v>
      </c>
      <c r="G1155" s="12">
        <v>1</v>
      </c>
      <c r="H1155" s="12" t="s">
        <v>7969</v>
      </c>
      <c r="I1155" s="14" t="s">
        <v>23013</v>
      </c>
      <c r="J1155" s="14" t="s">
        <v>23014</v>
      </c>
      <c r="K1155" s="12" t="s">
        <v>7972</v>
      </c>
      <c r="L1155" s="12" t="s">
        <v>7969</v>
      </c>
      <c r="M1155" s="12" t="s">
        <v>23015</v>
      </c>
    </row>
    <row r="1156" spans="1:13" ht="22.5" customHeight="1">
      <c r="A1156" s="12" t="s">
        <v>23017</v>
      </c>
      <c r="B1156" s="12" t="str" cm="1">
        <f t="array" ref="B1156">_xlfn.REGEXEXTRACT(J1156, "eid=([^&amp;]+)", 2)</f>
        <v>2-s2.0-84857745115</v>
      </c>
      <c r="C1156" s="13" t="s">
        <v>16176</v>
      </c>
      <c r="D1156" s="14" t="s">
        <v>23018</v>
      </c>
      <c r="E1156" s="12">
        <v>2012</v>
      </c>
      <c r="F1156" s="12" t="s">
        <v>23019</v>
      </c>
      <c r="G1156" s="12" t="s">
        <v>7969</v>
      </c>
      <c r="H1156" s="12" t="s">
        <v>7969</v>
      </c>
      <c r="I1156" s="14" t="s">
        <v>23020</v>
      </c>
      <c r="J1156" s="14" t="s">
        <v>23021</v>
      </c>
      <c r="K1156" s="12" t="s">
        <v>7972</v>
      </c>
      <c r="L1156" s="12" t="s">
        <v>7969</v>
      </c>
      <c r="M1156" s="12" t="s">
        <v>23022</v>
      </c>
    </row>
    <row r="1157" spans="1:13" ht="22.5" customHeight="1">
      <c r="A1157" s="12" t="s">
        <v>23024</v>
      </c>
      <c r="B1157" s="12" t="str" cm="1">
        <f t="array" ref="B1157">_xlfn.REGEXEXTRACT(J1157, "eid=([^&amp;]+)", 2)</f>
        <v>2-s2.0-81855218018</v>
      </c>
      <c r="C1157" s="13" t="s">
        <v>16176</v>
      </c>
      <c r="D1157" s="14" t="s">
        <v>23025</v>
      </c>
      <c r="E1157" s="12">
        <v>2011</v>
      </c>
      <c r="F1157" s="12" t="s">
        <v>8831</v>
      </c>
      <c r="G1157" s="12">
        <v>7093</v>
      </c>
      <c r="H1157" s="12" t="s">
        <v>7969</v>
      </c>
      <c r="I1157" s="14" t="s">
        <v>23026</v>
      </c>
      <c r="J1157" s="14" t="s">
        <v>23027</v>
      </c>
      <c r="K1157" s="12" t="s">
        <v>7972</v>
      </c>
      <c r="L1157" s="12" t="s">
        <v>7969</v>
      </c>
      <c r="M1157" s="12" t="s">
        <v>23028</v>
      </c>
    </row>
    <row r="1158" spans="1:13" ht="22.5" customHeight="1">
      <c r="A1158" s="12" t="s">
        <v>23030</v>
      </c>
      <c r="B1158" s="12" t="str" cm="1">
        <f t="array" ref="B1158">_xlfn.REGEXEXTRACT(J1158, "eid=([^&amp;]+)", 2)</f>
        <v>2-s2.0-77954701468</v>
      </c>
      <c r="C1158" s="13" t="s">
        <v>16176</v>
      </c>
      <c r="D1158" s="14" t="s">
        <v>23031</v>
      </c>
      <c r="E1158" s="12">
        <v>2010</v>
      </c>
      <c r="F1158" s="12" t="s">
        <v>23032</v>
      </c>
      <c r="G1158" s="12" t="s">
        <v>7969</v>
      </c>
      <c r="H1158" s="12" t="s">
        <v>7969</v>
      </c>
      <c r="I1158" s="14" t="s">
        <v>23033</v>
      </c>
      <c r="J1158" s="14" t="s">
        <v>23034</v>
      </c>
      <c r="K1158" s="12" t="s">
        <v>7972</v>
      </c>
      <c r="L1158" s="12" t="s">
        <v>7969</v>
      </c>
      <c r="M1158" s="12" t="s">
        <v>23035</v>
      </c>
    </row>
    <row r="1159" spans="1:13" ht="22.5" customHeight="1">
      <c r="A1159" s="12" t="s">
        <v>23037</v>
      </c>
      <c r="B1159" s="12" t="str" cm="1">
        <f t="array" ref="B1159">_xlfn.REGEXEXTRACT(J1159, "eid=([^&amp;]+)", 2)</f>
        <v>2-s2.0-84882776353</v>
      </c>
      <c r="C1159" s="13" t="s">
        <v>16176</v>
      </c>
      <c r="D1159" s="14" t="s">
        <v>23038</v>
      </c>
      <c r="E1159" s="12">
        <v>2013</v>
      </c>
      <c r="F1159" s="12" t="s">
        <v>23039</v>
      </c>
      <c r="G1159" s="12" t="s">
        <v>7969</v>
      </c>
      <c r="H1159" s="12" t="s">
        <v>7969</v>
      </c>
      <c r="I1159" s="14" t="s">
        <v>23040</v>
      </c>
      <c r="J1159" s="14" t="s">
        <v>23041</v>
      </c>
      <c r="K1159" s="12" t="s">
        <v>7972</v>
      </c>
      <c r="L1159" s="12" t="s">
        <v>7969</v>
      </c>
      <c r="M1159" s="12"/>
    </row>
    <row r="1160" spans="1:13" ht="22.5" customHeight="1">
      <c r="A1160" s="12" t="s">
        <v>23043</v>
      </c>
      <c r="B1160" s="12" t="str" cm="1">
        <f t="array" ref="B1160">_xlfn.REGEXEXTRACT(J1160, "eid=([^&amp;]+)", 2)</f>
        <v>2-s2.0-84874132758</v>
      </c>
      <c r="C1160" s="13" t="s">
        <v>16176</v>
      </c>
      <c r="D1160" s="14" t="s">
        <v>23044</v>
      </c>
      <c r="E1160" s="12">
        <v>2012</v>
      </c>
      <c r="F1160" s="12" t="s">
        <v>23045</v>
      </c>
      <c r="G1160" s="12" t="s">
        <v>7969</v>
      </c>
      <c r="H1160" s="12" t="s">
        <v>7969</v>
      </c>
      <c r="I1160" s="14" t="s">
        <v>23046</v>
      </c>
      <c r="J1160" s="14" t="s">
        <v>23047</v>
      </c>
      <c r="K1160" s="12" t="s">
        <v>7972</v>
      </c>
      <c r="L1160" s="12" t="s">
        <v>7969</v>
      </c>
      <c r="M1160" s="12" t="s">
        <v>23048</v>
      </c>
    </row>
    <row r="1161" spans="1:13" ht="22.5" customHeight="1">
      <c r="A1161" s="12" t="s">
        <v>23050</v>
      </c>
      <c r="B1161" s="12" t="str" cm="1">
        <f t="array" ref="B1161">_xlfn.REGEXEXTRACT(J1161, "eid=([^&amp;]+)", 2)</f>
        <v>2-s2.0-84867433063</v>
      </c>
      <c r="C1161" s="13" t="s">
        <v>16176</v>
      </c>
      <c r="D1161" s="14" t="s">
        <v>23051</v>
      </c>
      <c r="E1161" s="12">
        <v>2012</v>
      </c>
      <c r="F1161" s="12" t="s">
        <v>23052</v>
      </c>
      <c r="G1161" s="12" t="s">
        <v>7969</v>
      </c>
      <c r="H1161" s="12" t="s">
        <v>7969</v>
      </c>
      <c r="I1161" s="14" t="s">
        <v>23053</v>
      </c>
      <c r="J1161" s="14" t="s">
        <v>23054</v>
      </c>
      <c r="K1161" s="12" t="s">
        <v>7972</v>
      </c>
      <c r="L1161" s="12" t="s">
        <v>7969</v>
      </c>
      <c r="M1161" s="12" t="s">
        <v>23055</v>
      </c>
    </row>
    <row r="1162" spans="1:13" ht="22.5" customHeight="1">
      <c r="A1162" s="12" t="s">
        <v>23057</v>
      </c>
      <c r="B1162" s="12" t="str" cm="1">
        <f t="array" ref="B1162">_xlfn.REGEXEXTRACT(J1162, "eid=([^&amp;]+)", 2)</f>
        <v>2-s2.0-84893127114</v>
      </c>
      <c r="C1162" s="13" t="s">
        <v>16176</v>
      </c>
      <c r="D1162" s="14" t="s">
        <v>23058</v>
      </c>
      <c r="E1162" s="12">
        <v>2013</v>
      </c>
      <c r="F1162" s="12" t="s">
        <v>8831</v>
      </c>
      <c r="G1162" s="12">
        <v>8303</v>
      </c>
      <c r="H1162" s="12" t="s">
        <v>7969</v>
      </c>
      <c r="I1162" s="14" t="s">
        <v>23059</v>
      </c>
      <c r="J1162" s="14" t="s">
        <v>23060</v>
      </c>
      <c r="K1162" s="12" t="s">
        <v>7972</v>
      </c>
      <c r="L1162" s="12" t="s">
        <v>7969</v>
      </c>
      <c r="M1162" s="12" t="s">
        <v>23061</v>
      </c>
    </row>
    <row r="1163" spans="1:13" ht="22.5" customHeight="1">
      <c r="A1163" s="12" t="s">
        <v>23063</v>
      </c>
      <c r="B1163" s="12" t="str" cm="1">
        <f t="array" ref="B1163">_xlfn.REGEXEXTRACT(J1163, "eid=([^&amp;]+)", 2)</f>
        <v>2-s2.0-84869594047</v>
      </c>
      <c r="C1163" s="13" t="s">
        <v>16176</v>
      </c>
      <c r="D1163" s="14" t="s">
        <v>23064</v>
      </c>
      <c r="E1163" s="12">
        <v>2012</v>
      </c>
      <c r="F1163" s="12" t="s">
        <v>15269</v>
      </c>
      <c r="G1163" s="12">
        <v>94</v>
      </c>
      <c r="H1163" s="12" t="s">
        <v>7969</v>
      </c>
      <c r="I1163" s="14" t="s">
        <v>23065</v>
      </c>
      <c r="J1163" s="14" t="s">
        <v>23066</v>
      </c>
      <c r="K1163" s="12" t="s">
        <v>7972</v>
      </c>
      <c r="L1163" s="12" t="s">
        <v>7969</v>
      </c>
      <c r="M1163" s="12" t="s">
        <v>23067</v>
      </c>
    </row>
    <row r="1164" spans="1:13" ht="22.5" customHeight="1">
      <c r="A1164" s="12" t="s">
        <v>23069</v>
      </c>
      <c r="B1164" s="12" t="str" cm="1">
        <f t="array" ref="B1164">_xlfn.REGEXEXTRACT(J1164, "eid=([^&amp;]+)", 2)</f>
        <v>2-s2.0-80755168369</v>
      </c>
      <c r="C1164" s="13" t="s">
        <v>16176</v>
      </c>
      <c r="D1164" s="14" t="s">
        <v>23070</v>
      </c>
      <c r="E1164" s="12">
        <v>2011</v>
      </c>
      <c r="F1164" s="12" t="s">
        <v>9537</v>
      </c>
      <c r="G1164" s="12" t="s">
        <v>7969</v>
      </c>
      <c r="H1164" s="12" t="s">
        <v>7969</v>
      </c>
      <c r="I1164" s="14" t="s">
        <v>23071</v>
      </c>
      <c r="J1164" s="14" t="s">
        <v>23072</v>
      </c>
      <c r="K1164" s="12" t="s">
        <v>7972</v>
      </c>
      <c r="L1164" s="12" t="s">
        <v>7969</v>
      </c>
      <c r="M1164" s="12" t="s">
        <v>23073</v>
      </c>
    </row>
    <row r="1165" spans="1:13" ht="22.5" customHeight="1">
      <c r="A1165" s="12" t="s">
        <v>23075</v>
      </c>
      <c r="B1165" s="12" t="str" cm="1">
        <f t="array" ref="B1165">_xlfn.REGEXEXTRACT(J1165, "eid=([^&amp;]+)", 2)</f>
        <v>2-s2.0-78650135542</v>
      </c>
      <c r="C1165" s="13" t="s">
        <v>16176</v>
      </c>
      <c r="D1165" s="14" t="s">
        <v>23076</v>
      </c>
      <c r="E1165" s="12">
        <v>2010</v>
      </c>
      <c r="F1165" s="12" t="s">
        <v>9537</v>
      </c>
      <c r="G1165" s="12" t="s">
        <v>7969</v>
      </c>
      <c r="H1165" s="12" t="s">
        <v>7969</v>
      </c>
      <c r="I1165" s="14" t="s">
        <v>23077</v>
      </c>
      <c r="J1165" s="14" t="s">
        <v>23078</v>
      </c>
      <c r="K1165" s="12" t="s">
        <v>7972</v>
      </c>
      <c r="L1165" s="12" t="s">
        <v>7969</v>
      </c>
      <c r="M1165" s="12"/>
    </row>
    <row r="1166" spans="1:13" ht="22.5" customHeight="1">
      <c r="A1166" s="12" t="s">
        <v>23080</v>
      </c>
      <c r="B1166" s="12" t="str" cm="1">
        <f t="array" ref="B1166">_xlfn.REGEXEXTRACT(J1166, "eid=([^&amp;]+)", 2)</f>
        <v>2-s2.0-84864259049</v>
      </c>
      <c r="C1166" s="13" t="s">
        <v>16176</v>
      </c>
      <c r="D1166" s="14" t="s">
        <v>23081</v>
      </c>
      <c r="E1166" s="12">
        <v>2012</v>
      </c>
      <c r="F1166" s="12" t="s">
        <v>23082</v>
      </c>
      <c r="G1166" s="12" t="s">
        <v>7969</v>
      </c>
      <c r="H1166" s="12" t="s">
        <v>7969</v>
      </c>
      <c r="I1166" s="14" t="s">
        <v>23083</v>
      </c>
      <c r="J1166" s="14" t="s">
        <v>23084</v>
      </c>
      <c r="K1166" s="12" t="s">
        <v>7972</v>
      </c>
      <c r="L1166" s="12" t="s">
        <v>7969</v>
      </c>
      <c r="M1166" s="12" t="s">
        <v>23085</v>
      </c>
    </row>
    <row r="1167" spans="1:13" ht="22.5" customHeight="1">
      <c r="A1167" s="12" t="s">
        <v>23087</v>
      </c>
      <c r="B1167" s="12" t="str" cm="1">
        <f t="array" ref="B1167">_xlfn.REGEXEXTRACT(J1167, "eid=([^&amp;]+)", 2)</f>
        <v>2-s2.0-84885884531</v>
      </c>
      <c r="C1167" s="13" t="s">
        <v>16176</v>
      </c>
      <c r="D1167" s="14" t="s">
        <v>23088</v>
      </c>
      <c r="E1167" s="12">
        <v>2010</v>
      </c>
      <c r="F1167" s="12" t="s">
        <v>15269</v>
      </c>
      <c r="G1167" s="12">
        <v>50</v>
      </c>
      <c r="H1167" s="12" t="s">
        <v>7969</v>
      </c>
      <c r="I1167" s="14" t="s">
        <v>23089</v>
      </c>
      <c r="J1167" s="14" t="s">
        <v>23090</v>
      </c>
      <c r="K1167" s="12" t="s">
        <v>7972</v>
      </c>
      <c r="L1167" s="12" t="s">
        <v>7969</v>
      </c>
      <c r="M1167" s="12" t="s">
        <v>23091</v>
      </c>
    </row>
    <row r="1168" spans="1:13" ht="22.5" customHeight="1">
      <c r="A1168" s="12" t="s">
        <v>23093</v>
      </c>
      <c r="B1168" s="12" t="str" cm="1">
        <f t="array" ref="B1168">_xlfn.REGEXEXTRACT(J1168, "eid=([^&amp;]+)", 2)</f>
        <v>2-s2.0-79951654977</v>
      </c>
      <c r="C1168" s="13" t="s">
        <v>16176</v>
      </c>
      <c r="D1168" s="14" t="s">
        <v>23094</v>
      </c>
      <c r="E1168" s="12">
        <v>2010</v>
      </c>
      <c r="F1168" s="12" t="s">
        <v>23095</v>
      </c>
      <c r="G1168" s="12" t="s">
        <v>7969</v>
      </c>
      <c r="H1168" s="12" t="s">
        <v>7969</v>
      </c>
      <c r="I1168" s="14" t="s">
        <v>23096</v>
      </c>
      <c r="J1168" s="14" t="s">
        <v>23097</v>
      </c>
      <c r="K1168" s="12" t="s">
        <v>7972</v>
      </c>
      <c r="L1168" s="12" t="s">
        <v>7969</v>
      </c>
      <c r="M1168" s="12" t="s">
        <v>23098</v>
      </c>
    </row>
    <row r="1169" spans="1:13" ht="22.5" customHeight="1">
      <c r="A1169" s="12" t="s">
        <v>23100</v>
      </c>
      <c r="B1169" s="12" t="str" cm="1">
        <f t="array" ref="B1169">_xlfn.REGEXEXTRACT(J1169, "eid=([^&amp;]+)", 2)</f>
        <v>2-s2.0-79955514715</v>
      </c>
      <c r="C1169" s="13" t="s">
        <v>16176</v>
      </c>
      <c r="D1169" s="14" t="s">
        <v>23101</v>
      </c>
      <c r="E1169" s="12">
        <v>2011</v>
      </c>
      <c r="F1169" s="12" t="s">
        <v>22733</v>
      </c>
      <c r="G1169" s="12">
        <v>6</v>
      </c>
      <c r="H1169" s="12">
        <v>4</v>
      </c>
      <c r="I1169" s="14" t="s">
        <v>23102</v>
      </c>
      <c r="J1169" s="14" t="s">
        <v>23103</v>
      </c>
      <c r="K1169" s="12" t="s">
        <v>7972</v>
      </c>
      <c r="L1169" s="12" t="s">
        <v>7969</v>
      </c>
      <c r="M1169" s="12" t="s">
        <v>23104</v>
      </c>
    </row>
    <row r="1170" spans="1:13" ht="22.5" customHeight="1">
      <c r="A1170" s="12" t="s">
        <v>23106</v>
      </c>
      <c r="B1170" s="12" t="str" cm="1">
        <f t="array" ref="B1170">_xlfn.REGEXEXTRACT(J1170, "eid=([^&amp;]+)", 2)</f>
        <v>2-s2.0-84860735258</v>
      </c>
      <c r="C1170" s="13" t="s">
        <v>16176</v>
      </c>
      <c r="D1170" s="14" t="s">
        <v>23107</v>
      </c>
      <c r="E1170" s="12">
        <v>2012</v>
      </c>
      <c r="F1170" s="12" t="s">
        <v>23108</v>
      </c>
      <c r="G1170" s="12" t="s">
        <v>7969</v>
      </c>
      <c r="H1170" s="12" t="s">
        <v>7969</v>
      </c>
      <c r="I1170" s="14" t="s">
        <v>22789</v>
      </c>
      <c r="J1170" s="14" t="s">
        <v>23109</v>
      </c>
      <c r="K1170" s="12" t="s">
        <v>7972</v>
      </c>
      <c r="L1170" s="12" t="s">
        <v>7969</v>
      </c>
      <c r="M1170" s="12" t="s">
        <v>23110</v>
      </c>
    </row>
    <row r="1171" spans="1:13" ht="22.5" customHeight="1">
      <c r="A1171" s="12" t="s">
        <v>23112</v>
      </c>
      <c r="B1171" s="12" t="str" cm="1">
        <f t="array" ref="B1171">_xlfn.REGEXEXTRACT(J1171, "eid=([^&amp;]+)", 2)</f>
        <v>2-s2.0-79955738792</v>
      </c>
      <c r="C1171" s="13" t="s">
        <v>16176</v>
      </c>
      <c r="D1171" s="14" t="s">
        <v>23113</v>
      </c>
      <c r="E1171" s="12">
        <v>2011</v>
      </c>
      <c r="F1171" s="12" t="s">
        <v>23114</v>
      </c>
      <c r="G1171" s="12">
        <v>29</v>
      </c>
      <c r="H1171" s="12">
        <v>2</v>
      </c>
      <c r="I1171" s="14" t="s">
        <v>23115</v>
      </c>
      <c r="J1171" s="14" t="s">
        <v>23116</v>
      </c>
      <c r="K1171" s="12" t="s">
        <v>14279</v>
      </c>
      <c r="L1171" s="12" t="s">
        <v>7969</v>
      </c>
      <c r="M1171" s="12" t="s">
        <v>23117</v>
      </c>
    </row>
    <row r="1172" spans="1:13" ht="22.5" customHeight="1">
      <c r="A1172" s="12" t="s">
        <v>23119</v>
      </c>
      <c r="B1172" s="12" t="str" cm="1">
        <f t="array" ref="B1172">_xlfn.REGEXEXTRACT(J1172, "eid=([^&amp;]+)", 2)</f>
        <v>2-s2.0-84882949831</v>
      </c>
      <c r="C1172" s="13" t="s">
        <v>16176</v>
      </c>
      <c r="D1172" s="14" t="s">
        <v>23120</v>
      </c>
      <c r="E1172" s="12">
        <v>2013</v>
      </c>
      <c r="F1172" s="12" t="s">
        <v>20464</v>
      </c>
      <c r="G1172" s="12">
        <v>8</v>
      </c>
      <c r="H1172" s="12">
        <v>2</v>
      </c>
      <c r="I1172" s="14" t="s">
        <v>22471</v>
      </c>
      <c r="J1172" s="14" t="s">
        <v>23121</v>
      </c>
      <c r="K1172" s="12" t="s">
        <v>7972</v>
      </c>
      <c r="L1172" s="12" t="s">
        <v>9617</v>
      </c>
      <c r="M1172" s="12" t="s">
        <v>23122</v>
      </c>
    </row>
    <row r="1173" spans="1:13" ht="22.5" customHeight="1">
      <c r="A1173" s="12" t="s">
        <v>23124</v>
      </c>
      <c r="B1173" s="12" t="str" cm="1">
        <f t="array" ref="B1173">_xlfn.REGEXEXTRACT(J1173, "eid=([^&amp;]+)", 2)</f>
        <v>2-s2.0-78651327272</v>
      </c>
      <c r="C1173" s="13" t="s">
        <v>16176</v>
      </c>
      <c r="D1173" s="14" t="s">
        <v>23125</v>
      </c>
      <c r="E1173" s="12">
        <v>2010</v>
      </c>
      <c r="F1173" s="12" t="s">
        <v>23126</v>
      </c>
      <c r="G1173" s="12" t="s">
        <v>7969</v>
      </c>
      <c r="H1173" s="12" t="s">
        <v>7969</v>
      </c>
      <c r="I1173" s="14" t="s">
        <v>22934</v>
      </c>
      <c r="J1173" s="14" t="s">
        <v>23127</v>
      </c>
      <c r="K1173" s="12" t="s">
        <v>7972</v>
      </c>
      <c r="L1173" s="12" t="s">
        <v>7969</v>
      </c>
      <c r="M1173" s="12" t="s">
        <v>23128</v>
      </c>
    </row>
    <row r="1174" spans="1:13" ht="22.5" customHeight="1">
      <c r="A1174" s="12" t="s">
        <v>23130</v>
      </c>
      <c r="B1174" s="12" t="str" cm="1">
        <f t="array" ref="B1174">_xlfn.REGEXEXTRACT(J1174, "eid=([^&amp;]+)", 2)</f>
        <v>2-s2.0-78649868566</v>
      </c>
      <c r="C1174" s="13" t="s">
        <v>16176</v>
      </c>
      <c r="D1174" s="14" t="s">
        <v>23131</v>
      </c>
      <c r="E1174" s="12">
        <v>2010</v>
      </c>
      <c r="F1174" s="12" t="s">
        <v>23132</v>
      </c>
      <c r="G1174" s="12" t="s">
        <v>7969</v>
      </c>
      <c r="H1174" s="12" t="s">
        <v>7969</v>
      </c>
      <c r="I1174" s="14" t="s">
        <v>23133</v>
      </c>
      <c r="J1174" s="14" t="s">
        <v>23134</v>
      </c>
      <c r="K1174" s="12" t="s">
        <v>7972</v>
      </c>
      <c r="L1174" s="12" t="s">
        <v>7969</v>
      </c>
      <c r="M1174" s="12" t="s">
        <v>23135</v>
      </c>
    </row>
    <row r="1175" spans="1:13" ht="22.5" customHeight="1">
      <c r="A1175" s="12" t="s">
        <v>23137</v>
      </c>
      <c r="B1175" s="12" t="str" cm="1">
        <f t="array" ref="B1175">_xlfn.REGEXEXTRACT(J1175, "eid=([^&amp;]+)", 2)</f>
        <v>2-s2.0-84863350338</v>
      </c>
      <c r="C1175" s="13" t="s">
        <v>16176</v>
      </c>
      <c r="D1175" s="14" t="s">
        <v>23138</v>
      </c>
      <c r="E1175" s="12">
        <v>2012</v>
      </c>
      <c r="F1175" s="12" t="s">
        <v>23139</v>
      </c>
      <c r="G1175" s="12">
        <v>29</v>
      </c>
      <c r="H1175" s="12" t="s">
        <v>7969</v>
      </c>
      <c r="I1175" s="14" t="s">
        <v>23140</v>
      </c>
      <c r="J1175" s="14" t="s">
        <v>23141</v>
      </c>
      <c r="K1175" s="12" t="s">
        <v>7972</v>
      </c>
      <c r="L1175" s="12" t="s">
        <v>7969</v>
      </c>
      <c r="M1175" s="12"/>
    </row>
    <row r="1176" spans="1:13" ht="22.5" customHeight="1">
      <c r="A1176" s="12" t="s">
        <v>23143</v>
      </c>
      <c r="B1176" s="12" t="str" cm="1">
        <f t="array" ref="B1176">_xlfn.REGEXEXTRACT(J1176, "eid=([^&amp;]+)", 2)</f>
        <v>2-s2.0-84863292248</v>
      </c>
      <c r="C1176" s="13" t="s">
        <v>16176</v>
      </c>
      <c r="D1176" s="14" t="s">
        <v>23144</v>
      </c>
      <c r="E1176" s="12">
        <v>2012</v>
      </c>
      <c r="F1176" s="12" t="s">
        <v>22594</v>
      </c>
      <c r="G1176" s="12">
        <v>8</v>
      </c>
      <c r="H1176" s="12">
        <v>3</v>
      </c>
      <c r="I1176" s="14" t="s">
        <v>23145</v>
      </c>
      <c r="J1176" s="14" t="s">
        <v>23146</v>
      </c>
      <c r="K1176" s="12" t="s">
        <v>7972</v>
      </c>
      <c r="L1176" s="12" t="s">
        <v>7969</v>
      </c>
      <c r="M1176" s="12" t="s">
        <v>7969</v>
      </c>
    </row>
    <row r="1177" spans="1:13" ht="22.5" customHeight="1">
      <c r="A1177" s="12" t="s">
        <v>23148</v>
      </c>
      <c r="B1177" s="12" t="str" cm="1">
        <f t="array" ref="B1177">_xlfn.REGEXEXTRACT(J1177, "eid=([^&amp;]+)", 2)</f>
        <v>2-s2.0-84873365559</v>
      </c>
      <c r="C1177" s="13" t="s">
        <v>16176</v>
      </c>
      <c r="D1177" s="14" t="s">
        <v>23149</v>
      </c>
      <c r="E1177" s="12">
        <v>2012</v>
      </c>
      <c r="F1177" s="12" t="s">
        <v>8328</v>
      </c>
      <c r="G1177" s="12" t="s">
        <v>7969</v>
      </c>
      <c r="H1177" s="12" t="s">
        <v>7969</v>
      </c>
      <c r="I1177" s="14" t="s">
        <v>23150</v>
      </c>
      <c r="J1177" s="14" t="s">
        <v>23151</v>
      </c>
      <c r="K1177" s="12" t="s">
        <v>7972</v>
      </c>
      <c r="L1177" s="12" t="s">
        <v>7969</v>
      </c>
      <c r="M1177" s="12" t="s">
        <v>23152</v>
      </c>
    </row>
    <row r="1178" spans="1:13" ht="22.5" customHeight="1">
      <c r="A1178" s="12" t="s">
        <v>23154</v>
      </c>
      <c r="B1178" s="12" t="str" cm="1">
        <f t="array" ref="B1178">_xlfn.REGEXEXTRACT(J1178, "eid=([^&amp;]+)", 2)</f>
        <v>2-s2.0-84862783450</v>
      </c>
      <c r="C1178" s="13" t="s">
        <v>16176</v>
      </c>
      <c r="D1178" s="14" t="s">
        <v>23155</v>
      </c>
      <c r="E1178" s="12">
        <v>2011</v>
      </c>
      <c r="F1178" s="12" t="s">
        <v>14638</v>
      </c>
      <c r="G1178" s="12">
        <v>48</v>
      </c>
      <c r="H1178" s="12">
        <v>12</v>
      </c>
      <c r="I1178" s="14" t="s">
        <v>23156</v>
      </c>
      <c r="J1178" s="14" t="s">
        <v>23157</v>
      </c>
      <c r="K1178" s="12" t="s">
        <v>14279</v>
      </c>
      <c r="L1178" s="12" t="s">
        <v>7969</v>
      </c>
      <c r="M1178" s="12" t="s">
        <v>7969</v>
      </c>
    </row>
    <row r="1179" spans="1:13" ht="22.5" customHeight="1">
      <c r="A1179" s="12" t="s">
        <v>23159</v>
      </c>
      <c r="B1179" s="12" t="str" cm="1">
        <f t="array" ref="B1179">_xlfn.REGEXEXTRACT(J1179, "eid=([^&amp;]+)", 2)</f>
        <v>2-s2.0-77954360468</v>
      </c>
      <c r="C1179" s="13" t="s">
        <v>16176</v>
      </c>
      <c r="D1179" s="14" t="s">
        <v>23160</v>
      </c>
      <c r="E1179" s="12">
        <v>2010</v>
      </c>
      <c r="F1179" s="12" t="s">
        <v>22587</v>
      </c>
      <c r="G1179" s="12" t="s">
        <v>7969</v>
      </c>
      <c r="H1179" s="12" t="s">
        <v>7969</v>
      </c>
      <c r="I1179" s="14" t="s">
        <v>23161</v>
      </c>
      <c r="J1179" s="14" t="s">
        <v>23162</v>
      </c>
      <c r="K1179" s="12" t="s">
        <v>7972</v>
      </c>
      <c r="L1179" s="12" t="s">
        <v>7969</v>
      </c>
      <c r="M1179" s="12" t="s">
        <v>23163</v>
      </c>
    </row>
    <row r="1180" spans="1:13" ht="22.5" customHeight="1">
      <c r="A1180" s="12" t="s">
        <v>23165</v>
      </c>
      <c r="B1180" s="12" t="str" cm="1">
        <f t="array" ref="B1180">_xlfn.REGEXEXTRACT(J1180, "eid=([^&amp;]+)", 2)</f>
        <v>2-s2.0-84871554886</v>
      </c>
      <c r="C1180" s="13" t="s">
        <v>16176</v>
      </c>
      <c r="D1180" s="14" t="s">
        <v>23166</v>
      </c>
      <c r="E1180" s="12">
        <v>2012</v>
      </c>
      <c r="F1180" s="12" t="s">
        <v>8831</v>
      </c>
      <c r="G1180" s="12">
        <v>7645</v>
      </c>
      <c r="H1180" s="12" t="s">
        <v>7969</v>
      </c>
      <c r="I1180" s="14" t="s">
        <v>23167</v>
      </c>
      <c r="J1180" s="14" t="s">
        <v>23168</v>
      </c>
      <c r="K1180" s="12" t="s">
        <v>7972</v>
      </c>
      <c r="L1180" s="12" t="s">
        <v>7969</v>
      </c>
      <c r="M1180" s="12" t="s">
        <v>23169</v>
      </c>
    </row>
    <row r="1181" spans="1:13" ht="22.5" customHeight="1">
      <c r="A1181" s="12" t="s">
        <v>23171</v>
      </c>
      <c r="B1181" s="12" t="str" cm="1">
        <f t="array" ref="B1181">_xlfn.REGEXEXTRACT(J1181, "eid=([^&amp;]+)", 2)</f>
        <v>2-s2.0-84859033160</v>
      </c>
      <c r="C1181" s="13" t="s">
        <v>16176</v>
      </c>
      <c r="D1181" s="14" t="s">
        <v>23172</v>
      </c>
      <c r="E1181" s="12">
        <v>2011</v>
      </c>
      <c r="F1181" s="12" t="s">
        <v>23173</v>
      </c>
      <c r="G1181" s="12" t="s">
        <v>7969</v>
      </c>
      <c r="H1181" s="12" t="s">
        <v>7969</v>
      </c>
      <c r="I1181" s="14" t="s">
        <v>23174</v>
      </c>
      <c r="J1181" s="14" t="s">
        <v>23175</v>
      </c>
      <c r="K1181" s="12" t="s">
        <v>7972</v>
      </c>
      <c r="L1181" s="12" t="s">
        <v>8078</v>
      </c>
      <c r="M1181" s="12" t="s">
        <v>23176</v>
      </c>
    </row>
    <row r="1182" spans="1:13" ht="22.5" customHeight="1">
      <c r="A1182" s="12" t="s">
        <v>23178</v>
      </c>
      <c r="B1182" s="12" t="str" cm="1">
        <f t="array" ref="B1182">_xlfn.REGEXEXTRACT(J1182, "eid=([^&amp;]+)", 2)</f>
        <v>2-s2.0-84878702356</v>
      </c>
      <c r="C1182" s="13" t="s">
        <v>16176</v>
      </c>
      <c r="D1182" s="14" t="s">
        <v>23179</v>
      </c>
      <c r="E1182" s="12">
        <v>2012</v>
      </c>
      <c r="F1182" s="12" t="s">
        <v>23180</v>
      </c>
      <c r="G1182" s="12" t="s">
        <v>7969</v>
      </c>
      <c r="H1182" s="12" t="s">
        <v>7969</v>
      </c>
      <c r="I1182" s="14" t="s">
        <v>23181</v>
      </c>
      <c r="J1182" s="14" t="s">
        <v>23182</v>
      </c>
      <c r="K1182" s="12" t="s">
        <v>7972</v>
      </c>
      <c r="L1182" s="12" t="s">
        <v>8078</v>
      </c>
      <c r="M1182" s="12" t="s">
        <v>23183</v>
      </c>
    </row>
    <row r="1183" spans="1:13" ht="22.5" customHeight="1">
      <c r="A1183" s="12" t="s">
        <v>23185</v>
      </c>
      <c r="B1183" s="12" t="str" cm="1">
        <f t="array" ref="B1183">_xlfn.REGEXEXTRACT(J1183, "eid=([^&amp;]+)", 2)</f>
        <v>2-s2.0-84874825597</v>
      </c>
      <c r="C1183" s="13" t="s">
        <v>16176</v>
      </c>
      <c r="D1183" s="14" t="s">
        <v>23186</v>
      </c>
      <c r="E1183" s="12">
        <v>2013</v>
      </c>
      <c r="F1183" s="12" t="s">
        <v>22613</v>
      </c>
      <c r="G1183" s="12" t="s">
        <v>7969</v>
      </c>
      <c r="H1183" s="12" t="s">
        <v>7969</v>
      </c>
      <c r="I1183" s="14" t="s">
        <v>23187</v>
      </c>
      <c r="J1183" s="14" t="s">
        <v>23188</v>
      </c>
      <c r="K1183" s="12" t="s">
        <v>7972</v>
      </c>
      <c r="L1183" s="12" t="s">
        <v>7969</v>
      </c>
      <c r="M1183" s="12" t="s">
        <v>23189</v>
      </c>
    </row>
    <row r="1184" spans="1:13" ht="22.5" customHeight="1">
      <c r="A1184" s="12" t="s">
        <v>23191</v>
      </c>
      <c r="B1184" s="12" t="str" cm="1">
        <f t="array" ref="B1184">_xlfn.REGEXEXTRACT(J1184, "eid=([^&amp;]+)", 2)</f>
        <v>2-s2.0-84874919578</v>
      </c>
      <c r="C1184" s="13" t="s">
        <v>16176</v>
      </c>
      <c r="D1184" s="14" t="s">
        <v>23192</v>
      </c>
      <c r="E1184" s="12">
        <v>2013</v>
      </c>
      <c r="F1184" s="12" t="s">
        <v>22613</v>
      </c>
      <c r="G1184" s="12" t="s">
        <v>7969</v>
      </c>
      <c r="H1184" s="12" t="s">
        <v>7969</v>
      </c>
      <c r="I1184" s="14" t="s">
        <v>22408</v>
      </c>
      <c r="J1184" s="14" t="s">
        <v>23193</v>
      </c>
      <c r="K1184" s="12" t="s">
        <v>7972</v>
      </c>
      <c r="L1184" s="12" t="s">
        <v>7969</v>
      </c>
      <c r="M1184" s="12" t="s">
        <v>23194</v>
      </c>
    </row>
    <row r="1185" spans="1:13" ht="22.5" customHeight="1">
      <c r="A1185" s="12" t="s">
        <v>23196</v>
      </c>
      <c r="B1185" s="12" t="str" cm="1">
        <f t="array" ref="B1185">_xlfn.REGEXEXTRACT(J1185, "eid=([^&amp;]+)", 2)</f>
        <v>2-s2.0-50249119601</v>
      </c>
      <c r="C1185" s="13" t="s">
        <v>16176</v>
      </c>
      <c r="D1185" s="14" t="s">
        <v>23197</v>
      </c>
      <c r="E1185" s="12">
        <v>2008</v>
      </c>
      <c r="F1185" s="12" t="s">
        <v>8831</v>
      </c>
      <c r="G1185" s="12">
        <v>5094</v>
      </c>
      <c r="H1185" s="12" t="s">
        <v>7969</v>
      </c>
      <c r="I1185" s="14" t="s">
        <v>23198</v>
      </c>
      <c r="J1185" s="14" t="s">
        <v>23199</v>
      </c>
      <c r="K1185" s="12" t="s">
        <v>7972</v>
      </c>
      <c r="L1185" s="12" t="s">
        <v>7969</v>
      </c>
      <c r="M1185" s="12"/>
    </row>
    <row r="1186" spans="1:13" ht="22.5" customHeight="1">
      <c r="A1186" s="12" t="s">
        <v>23201</v>
      </c>
      <c r="B1186" s="12" t="str" cm="1">
        <f t="array" ref="B1186">_xlfn.REGEXEXTRACT(J1186, "eid=([^&amp;]+)", 2)</f>
        <v>2-s2.0-70450190822</v>
      </c>
      <c r="C1186" s="13" t="s">
        <v>16176</v>
      </c>
      <c r="D1186" s="14" t="s">
        <v>23202</v>
      </c>
      <c r="E1186" s="12">
        <v>2009</v>
      </c>
      <c r="F1186" s="12" t="s">
        <v>23203</v>
      </c>
      <c r="G1186" s="12" t="s">
        <v>7969</v>
      </c>
      <c r="H1186" s="12" t="s">
        <v>7969</v>
      </c>
      <c r="I1186" s="14" t="s">
        <v>23204</v>
      </c>
      <c r="J1186" s="14" t="s">
        <v>23205</v>
      </c>
      <c r="K1186" s="12" t="s">
        <v>7972</v>
      </c>
      <c r="L1186" s="12" t="s">
        <v>7969</v>
      </c>
      <c r="M1186" s="12" t="s">
        <v>23206</v>
      </c>
    </row>
    <row r="1187" spans="1:13" ht="22.5" customHeight="1">
      <c r="A1187" s="12" t="s">
        <v>23208</v>
      </c>
      <c r="B1187" s="12" t="str" cm="1">
        <f t="array" ref="B1187">_xlfn.REGEXEXTRACT(J1187, "eid=([^&amp;]+)", 2)</f>
        <v>2-s2.0-76149109124</v>
      </c>
      <c r="C1187" s="13" t="s">
        <v>16176</v>
      </c>
      <c r="D1187" s="14" t="s">
        <v>23209</v>
      </c>
      <c r="E1187" s="12">
        <v>2010</v>
      </c>
      <c r="F1187" s="12" t="s">
        <v>23210</v>
      </c>
      <c r="G1187" s="12">
        <v>53</v>
      </c>
      <c r="H1187" s="12">
        <v>1</v>
      </c>
      <c r="I1187" s="14" t="s">
        <v>23211</v>
      </c>
      <c r="J1187" s="14" t="s">
        <v>23212</v>
      </c>
      <c r="K1187" s="12" t="s">
        <v>7972</v>
      </c>
      <c r="L1187" s="12" t="s">
        <v>7969</v>
      </c>
      <c r="M1187" s="12" t="s">
        <v>23213</v>
      </c>
    </row>
    <row r="1188" spans="1:13" ht="22.5" customHeight="1">
      <c r="A1188" s="12" t="s">
        <v>23215</v>
      </c>
      <c r="B1188" s="12" t="str" cm="1">
        <f t="array" ref="B1188">_xlfn.REGEXEXTRACT(J1188, "eid=([^&amp;]+)", 2)</f>
        <v>2-s2.0-85001720435</v>
      </c>
      <c r="C1188" s="13" t="s">
        <v>16176</v>
      </c>
      <c r="D1188" s="14" t="s">
        <v>23216</v>
      </c>
      <c r="E1188" s="12">
        <v>2009</v>
      </c>
      <c r="F1188" s="12" t="s">
        <v>23217</v>
      </c>
      <c r="G1188" s="12">
        <v>1</v>
      </c>
      <c r="H1188" s="12">
        <v>3</v>
      </c>
      <c r="I1188" s="14" t="s">
        <v>23218</v>
      </c>
      <c r="J1188" s="14" t="s">
        <v>23219</v>
      </c>
      <c r="K1188" s="12" t="s">
        <v>7972</v>
      </c>
      <c r="L1188" s="12" t="s">
        <v>7969</v>
      </c>
      <c r="M1188" s="12"/>
    </row>
    <row r="1189" spans="1:13" ht="22.5" customHeight="1">
      <c r="A1189" s="12" t="s">
        <v>23221</v>
      </c>
      <c r="B1189" s="12" t="str" cm="1">
        <f t="array" ref="B1189">_xlfn.REGEXEXTRACT(J1189, "eid=([^&amp;]+)", 2)</f>
        <v>2-s2.0-47649128729</v>
      </c>
      <c r="C1189" s="13" t="s">
        <v>16176</v>
      </c>
      <c r="D1189" s="14" t="s">
        <v>23222</v>
      </c>
      <c r="E1189" s="12">
        <v>2007</v>
      </c>
      <c r="F1189" s="12" t="s">
        <v>23223</v>
      </c>
      <c r="G1189" s="12" t="s">
        <v>7969</v>
      </c>
      <c r="H1189" s="12" t="s">
        <v>7969</v>
      </c>
      <c r="I1189" s="14" t="s">
        <v>23224</v>
      </c>
      <c r="J1189" s="14" t="s">
        <v>23225</v>
      </c>
      <c r="K1189" s="12" t="s">
        <v>7972</v>
      </c>
      <c r="L1189" s="12" t="s">
        <v>7969</v>
      </c>
      <c r="M1189" s="12" t="s">
        <v>23226</v>
      </c>
    </row>
    <row r="1190" spans="1:13" ht="22.5" customHeight="1">
      <c r="A1190" s="12" t="s">
        <v>23228</v>
      </c>
      <c r="B1190" s="12" t="str" cm="1">
        <f t="array" ref="B1190">_xlfn.REGEXEXTRACT(J1190, "eid=([^&amp;]+)", 2)</f>
        <v>2-s2.0-78650450656</v>
      </c>
      <c r="C1190" s="13" t="s">
        <v>16176</v>
      </c>
      <c r="D1190" s="14" t="s">
        <v>23229</v>
      </c>
      <c r="E1190" s="12">
        <v>2009</v>
      </c>
      <c r="F1190" s="12" t="s">
        <v>8831</v>
      </c>
      <c r="G1190" s="12">
        <v>5823</v>
      </c>
      <c r="H1190" s="12" t="s">
        <v>7969</v>
      </c>
      <c r="I1190" s="14" t="s">
        <v>23230</v>
      </c>
      <c r="J1190" s="14" t="s">
        <v>23231</v>
      </c>
      <c r="K1190" s="12" t="s">
        <v>7972</v>
      </c>
      <c r="L1190" s="12" t="s">
        <v>13352</v>
      </c>
      <c r="M1190" s="12"/>
    </row>
    <row r="1191" spans="1:13" ht="22.5" customHeight="1">
      <c r="A1191" s="12" t="s">
        <v>23233</v>
      </c>
      <c r="B1191" s="12" t="str" cm="1">
        <f t="array" ref="B1191">_xlfn.REGEXEXTRACT(J1191, "eid=([^&amp;]+)", 2)</f>
        <v>2-s2.0-48349118304</v>
      </c>
      <c r="C1191" s="13" t="s">
        <v>16176</v>
      </c>
      <c r="D1191" s="14" t="s">
        <v>23234</v>
      </c>
      <c r="E1191" s="12">
        <v>2007</v>
      </c>
      <c r="F1191" s="12" t="s">
        <v>23235</v>
      </c>
      <c r="G1191" s="12" t="s">
        <v>7969</v>
      </c>
      <c r="H1191" s="12" t="s">
        <v>7969</v>
      </c>
      <c r="I1191" s="14" t="s">
        <v>23236</v>
      </c>
      <c r="J1191" s="14" t="s">
        <v>23237</v>
      </c>
      <c r="K1191" s="12" t="s">
        <v>7972</v>
      </c>
      <c r="L1191" s="12" t="s">
        <v>7969</v>
      </c>
      <c r="M1191" s="12" t="s">
        <v>23238</v>
      </c>
    </row>
    <row r="1192" spans="1:13" ht="22.5" customHeight="1">
      <c r="A1192" s="12" t="s">
        <v>23240</v>
      </c>
      <c r="B1192" s="12" t="str" cm="1">
        <f t="array" ref="B1192">_xlfn.REGEXEXTRACT(J1192, "eid=([^&amp;]+)", 2)</f>
        <v>2-s2.0-84900052022</v>
      </c>
      <c r="C1192" s="13" t="s">
        <v>16176</v>
      </c>
      <c r="D1192" s="14" t="s">
        <v>23241</v>
      </c>
      <c r="E1192" s="12">
        <v>2009</v>
      </c>
      <c r="F1192" s="12" t="s">
        <v>23242</v>
      </c>
      <c r="G1192" s="12" t="s">
        <v>7969</v>
      </c>
      <c r="H1192" s="12" t="s">
        <v>7969</v>
      </c>
      <c r="I1192" s="14" t="s">
        <v>23243</v>
      </c>
      <c r="J1192" s="14" t="s">
        <v>23244</v>
      </c>
      <c r="K1192" s="12" t="s">
        <v>7972</v>
      </c>
      <c r="L1192" s="12" t="s">
        <v>8161</v>
      </c>
      <c r="M1192" s="12" t="s">
        <v>23245</v>
      </c>
    </row>
    <row r="1193" spans="1:13" ht="22.5" customHeight="1">
      <c r="A1193" s="12" t="s">
        <v>23247</v>
      </c>
      <c r="B1193" s="12" t="str" cm="1">
        <f t="array" ref="B1193">_xlfn.REGEXEXTRACT(J1193, "eid=([^&amp;]+)", 2)</f>
        <v>2-s2.0-77954679146</v>
      </c>
      <c r="C1193" s="13" t="s">
        <v>16176</v>
      </c>
      <c r="D1193" s="14" t="s">
        <v>23248</v>
      </c>
      <c r="E1193" s="12">
        <v>2009</v>
      </c>
      <c r="F1193" s="12" t="s">
        <v>14764</v>
      </c>
      <c r="G1193" s="12">
        <v>30</v>
      </c>
      <c r="H1193" s="12">
        <v>10</v>
      </c>
      <c r="I1193" s="14" t="s">
        <v>23249</v>
      </c>
      <c r="J1193" s="14" t="s">
        <v>23250</v>
      </c>
      <c r="K1193" s="12" t="s">
        <v>14279</v>
      </c>
      <c r="L1193" s="12" t="s">
        <v>7969</v>
      </c>
      <c r="M1193" s="12" t="s">
        <v>7969</v>
      </c>
    </row>
    <row r="1194" spans="1:13" ht="22.5" customHeight="1">
      <c r="A1194" s="12" t="s">
        <v>23252</v>
      </c>
      <c r="B1194" s="12" t="str" cm="1">
        <f t="array" ref="B1194">_xlfn.REGEXEXTRACT(J1194, "eid=([^&amp;]+)", 2)</f>
        <v>2-s2.0-47849106850</v>
      </c>
      <c r="C1194" s="13" t="s">
        <v>16176</v>
      </c>
      <c r="D1194" s="14" t="s">
        <v>23253</v>
      </c>
      <c r="E1194" s="12">
        <v>2007</v>
      </c>
      <c r="F1194" s="12" t="s">
        <v>23254</v>
      </c>
      <c r="G1194" s="12" t="s">
        <v>7969</v>
      </c>
      <c r="H1194" s="12" t="s">
        <v>7969</v>
      </c>
      <c r="I1194" s="14" t="s">
        <v>23255</v>
      </c>
      <c r="J1194" s="14" t="s">
        <v>23256</v>
      </c>
      <c r="K1194" s="12" t="s">
        <v>7972</v>
      </c>
      <c r="L1194" s="12" t="s">
        <v>7969</v>
      </c>
      <c r="M1194" s="12" t="s">
        <v>23257</v>
      </c>
    </row>
    <row r="1195" spans="1:13" ht="22.5" customHeight="1">
      <c r="A1195" s="12" t="s">
        <v>23259</v>
      </c>
      <c r="B1195" s="12" t="str" cm="1">
        <f t="array" ref="B1195">_xlfn.REGEXEXTRACT(J1195, "eid=([^&amp;]+)", 2)</f>
        <v>2-s2.0-62749114374</v>
      </c>
      <c r="C1195" s="13" t="s">
        <v>16176</v>
      </c>
      <c r="D1195" s="14" t="s">
        <v>23260</v>
      </c>
      <c r="E1195" s="12">
        <v>2008</v>
      </c>
      <c r="F1195" s="12" t="s">
        <v>23261</v>
      </c>
      <c r="G1195" s="12" t="s">
        <v>7969</v>
      </c>
      <c r="H1195" s="12" t="s">
        <v>7969</v>
      </c>
      <c r="I1195" s="14" t="s">
        <v>23262</v>
      </c>
      <c r="J1195" s="14" t="s">
        <v>23263</v>
      </c>
      <c r="K1195" s="12" t="s">
        <v>7972</v>
      </c>
      <c r="L1195" s="12" t="s">
        <v>7969</v>
      </c>
      <c r="M1195" s="12" t="s">
        <v>7969</v>
      </c>
    </row>
    <row r="1196" spans="1:13" ht="22.5" customHeight="1">
      <c r="A1196" s="12" t="s">
        <v>23265</v>
      </c>
      <c r="B1196" s="12" t="str" cm="1">
        <f t="array" ref="B1196">_xlfn.REGEXEXTRACT(J1196, "eid=([^&amp;]+)", 2)</f>
        <v>2-s2.0-33845309426</v>
      </c>
      <c r="C1196" s="13" t="s">
        <v>16176</v>
      </c>
      <c r="D1196" s="14" t="s">
        <v>23266</v>
      </c>
      <c r="E1196" s="12">
        <v>2005</v>
      </c>
      <c r="F1196" s="12" t="s">
        <v>23267</v>
      </c>
      <c r="G1196" s="12">
        <v>2005</v>
      </c>
      <c r="H1196" s="12" t="s">
        <v>7969</v>
      </c>
      <c r="I1196" s="14" t="s">
        <v>23268</v>
      </c>
      <c r="J1196" s="14" t="s">
        <v>23269</v>
      </c>
      <c r="K1196" s="12" t="s">
        <v>7972</v>
      </c>
      <c r="L1196" s="12" t="s">
        <v>7969</v>
      </c>
      <c r="M1196" s="12" t="s">
        <v>23270</v>
      </c>
    </row>
    <row r="1197" spans="1:13" ht="22.5" customHeight="1">
      <c r="A1197" s="12" t="s">
        <v>23272</v>
      </c>
      <c r="B1197" s="12" t="str" cm="1">
        <f t="array" ref="B1197">_xlfn.REGEXEXTRACT(J1197, "eid=([^&amp;]+)", 2)</f>
        <v>2-s2.0-33845433424</v>
      </c>
      <c r="C1197" s="13" t="s">
        <v>16176</v>
      </c>
      <c r="D1197" s="14" t="s">
        <v>23273</v>
      </c>
      <c r="E1197" s="12">
        <v>2006</v>
      </c>
      <c r="F1197" s="12" t="s">
        <v>23274</v>
      </c>
      <c r="G1197" s="12">
        <v>2006</v>
      </c>
      <c r="H1197" s="12" t="s">
        <v>7969</v>
      </c>
      <c r="I1197" s="14" t="s">
        <v>23275</v>
      </c>
      <c r="J1197" s="14" t="s">
        <v>23276</v>
      </c>
      <c r="K1197" s="12" t="s">
        <v>7972</v>
      </c>
      <c r="L1197" s="12" t="s">
        <v>8078</v>
      </c>
      <c r="M1197" s="12" t="s">
        <v>23277</v>
      </c>
    </row>
    <row r="1198" spans="1:13" ht="22.5" customHeight="1">
      <c r="A1198" s="12" t="s">
        <v>23279</v>
      </c>
      <c r="B1198" s="12" t="str" cm="1">
        <f t="array" ref="B1198">_xlfn.REGEXEXTRACT(J1198, "eid=([^&amp;]+)", 2)</f>
        <v>2-s2.0-33845453713</v>
      </c>
      <c r="C1198" s="13" t="s">
        <v>16176</v>
      </c>
      <c r="D1198" s="14" t="s">
        <v>23280</v>
      </c>
      <c r="E1198" s="12">
        <v>2006</v>
      </c>
      <c r="F1198" s="12" t="s">
        <v>8831</v>
      </c>
      <c r="G1198" s="12">
        <v>4277</v>
      </c>
      <c r="H1198" s="12" t="s">
        <v>7969</v>
      </c>
      <c r="I1198" s="14" t="s">
        <v>23281</v>
      </c>
      <c r="J1198" s="14" t="s">
        <v>23282</v>
      </c>
      <c r="K1198" s="12" t="s">
        <v>7972</v>
      </c>
      <c r="L1198" s="12" t="s">
        <v>13352</v>
      </c>
      <c r="M1198" s="12" t="s">
        <v>23283</v>
      </c>
    </row>
    <row r="1199" spans="1:13" ht="22.5" customHeight="1">
      <c r="A1199" s="12" t="s">
        <v>23285</v>
      </c>
      <c r="B1199" s="12" t="str" cm="1">
        <f t="array" ref="B1199">_xlfn.REGEXEXTRACT(J1199, "eid=([^&amp;]+)", 2)</f>
        <v>2-s2.0-84903618665</v>
      </c>
      <c r="C1199" s="13" t="s">
        <v>16176</v>
      </c>
      <c r="D1199" s="14" t="s">
        <v>23286</v>
      </c>
      <c r="E1199" s="12">
        <v>2005</v>
      </c>
      <c r="F1199" s="12" t="s">
        <v>23287</v>
      </c>
      <c r="G1199" s="12" t="s">
        <v>7969</v>
      </c>
      <c r="H1199" s="12" t="s">
        <v>7969</v>
      </c>
      <c r="I1199" s="14" t="s">
        <v>23288</v>
      </c>
      <c r="J1199" s="14" t="s">
        <v>23289</v>
      </c>
      <c r="K1199" s="12" t="s">
        <v>7972</v>
      </c>
      <c r="L1199" s="12" t="s">
        <v>22187</v>
      </c>
      <c r="M1199" s="12" t="s">
        <v>23290</v>
      </c>
    </row>
    <row r="1200" spans="1:13" ht="22.5" customHeight="1">
      <c r="A1200" s="12" t="s">
        <v>23292</v>
      </c>
      <c r="B1200" s="12" t="str" cm="1">
        <f t="array" ref="B1200">_xlfn.REGEXEXTRACT(J1200, "eid=([^&amp;]+)", 2)</f>
        <v>2-s2.0-77949483004</v>
      </c>
      <c r="C1200" s="13" t="s">
        <v>16176</v>
      </c>
      <c r="D1200" s="14" t="s">
        <v>23293</v>
      </c>
      <c r="E1200" s="12">
        <v>2009</v>
      </c>
      <c r="F1200" s="12" t="s">
        <v>23294</v>
      </c>
      <c r="G1200" s="12" t="s">
        <v>7969</v>
      </c>
      <c r="H1200" s="12" t="s">
        <v>7969</v>
      </c>
      <c r="I1200" s="14" t="s">
        <v>23295</v>
      </c>
      <c r="J1200" s="14" t="s">
        <v>23296</v>
      </c>
      <c r="K1200" s="12" t="s">
        <v>7972</v>
      </c>
      <c r="L1200" s="12" t="s">
        <v>7969</v>
      </c>
      <c r="M1200" s="12" t="s">
        <v>23297</v>
      </c>
    </row>
    <row r="1201" spans="1:13" ht="22.5" customHeight="1">
      <c r="A1201" s="12" t="s">
        <v>23299</v>
      </c>
      <c r="B1201" s="12" t="str" cm="1">
        <f t="array" ref="B1201">_xlfn.REGEXEXTRACT(J1201, "eid=([^&amp;]+)", 2)</f>
        <v>2-s2.0-33645533244</v>
      </c>
      <c r="C1201" s="13" t="s">
        <v>16176</v>
      </c>
      <c r="D1201" s="14" t="s">
        <v>23300</v>
      </c>
      <c r="E1201" s="12">
        <v>2006</v>
      </c>
      <c r="F1201" s="12" t="s">
        <v>23301</v>
      </c>
      <c r="G1201" s="12">
        <v>3</v>
      </c>
      <c r="H1201" s="12">
        <v>1</v>
      </c>
      <c r="I1201" s="14" t="s">
        <v>23302</v>
      </c>
      <c r="J1201" s="14" t="s">
        <v>23303</v>
      </c>
      <c r="K1201" s="12" t="s">
        <v>7972</v>
      </c>
      <c r="L1201" s="12" t="s">
        <v>23304</v>
      </c>
      <c r="M1201" s="12" t="s">
        <v>23305</v>
      </c>
    </row>
    <row r="1202" spans="1:13" ht="22.5" customHeight="1">
      <c r="A1202" s="12" t="s">
        <v>23307</v>
      </c>
      <c r="B1202" s="12" t="str" cm="1">
        <f t="array" ref="B1202">_xlfn.REGEXEXTRACT(J1202, "eid=([^&amp;]+)", 2)</f>
        <v>2-s2.0-11244334377</v>
      </c>
      <c r="C1202" s="13" t="s">
        <v>16176</v>
      </c>
      <c r="D1202" s="14" t="s">
        <v>23308</v>
      </c>
      <c r="E1202" s="12">
        <v>2004</v>
      </c>
      <c r="F1202" s="12" t="s">
        <v>23309</v>
      </c>
      <c r="G1202" s="12" t="s">
        <v>7969</v>
      </c>
      <c r="H1202" s="12" t="s">
        <v>7969</v>
      </c>
      <c r="I1202" s="14" t="s">
        <v>23310</v>
      </c>
      <c r="J1202" s="14" t="s">
        <v>23311</v>
      </c>
      <c r="K1202" s="12" t="s">
        <v>7972</v>
      </c>
      <c r="L1202" s="12" t="s">
        <v>7969</v>
      </c>
      <c r="M1202" s="12"/>
    </row>
    <row r="1203" spans="1:13" ht="22.5" customHeight="1">
      <c r="A1203" s="12" t="s">
        <v>23313</v>
      </c>
      <c r="B1203" s="12" t="str" cm="1">
        <f t="array" ref="B1203">_xlfn.REGEXEXTRACT(J1203, "eid=([^&amp;]+)", 2)</f>
        <v>2-s2.0-84871394174</v>
      </c>
      <c r="C1203" s="13" t="s">
        <v>16176</v>
      </c>
      <c r="D1203" s="14" t="s">
        <v>23314</v>
      </c>
      <c r="E1203" s="12">
        <v>2008</v>
      </c>
      <c r="F1203" s="12" t="s">
        <v>23315</v>
      </c>
      <c r="G1203" s="12" t="s">
        <v>7969</v>
      </c>
      <c r="H1203" s="12" t="s">
        <v>7969</v>
      </c>
      <c r="I1203" s="14" t="s">
        <v>23316</v>
      </c>
      <c r="J1203" s="14" t="s">
        <v>23317</v>
      </c>
      <c r="K1203" s="12" t="s">
        <v>7972</v>
      </c>
      <c r="L1203" s="12" t="s">
        <v>7969</v>
      </c>
      <c r="M1203" s="12" t="s">
        <v>7969</v>
      </c>
    </row>
    <row r="1204" spans="1:13" ht="22.5" customHeight="1">
      <c r="A1204" s="12" t="s">
        <v>23319</v>
      </c>
      <c r="B1204" s="12" t="str" cm="1">
        <f t="array" ref="B1204">_xlfn.REGEXEXTRACT(J1204, "eid=([^&amp;]+)", 2)</f>
        <v>2-s2.0-54249141910</v>
      </c>
      <c r="C1204" s="13" t="s">
        <v>16176</v>
      </c>
      <c r="D1204" s="14" t="s">
        <v>23320</v>
      </c>
      <c r="E1204" s="12">
        <v>2008</v>
      </c>
      <c r="F1204" s="12" t="s">
        <v>23321</v>
      </c>
      <c r="G1204" s="12" t="s">
        <v>7969</v>
      </c>
      <c r="H1204" s="12" t="s">
        <v>7969</v>
      </c>
      <c r="I1204" s="14" t="s">
        <v>23322</v>
      </c>
      <c r="J1204" s="14" t="s">
        <v>23323</v>
      </c>
      <c r="K1204" s="12" t="s">
        <v>7972</v>
      </c>
      <c r="L1204" s="12" t="s">
        <v>7969</v>
      </c>
      <c r="M1204" s="12" t="s">
        <v>23324</v>
      </c>
    </row>
    <row r="1205" spans="1:13" ht="22.5" customHeight="1">
      <c r="A1205" s="12" t="s">
        <v>23326</v>
      </c>
      <c r="B1205" s="12" t="str" cm="1">
        <f t="array" ref="B1205">_xlfn.REGEXEXTRACT(J1205, "eid=([^&amp;]+)", 2)</f>
        <v>2-s2.0-67649764018</v>
      </c>
      <c r="C1205" s="13" t="s">
        <v>16176</v>
      </c>
      <c r="D1205" s="14" t="s">
        <v>23327</v>
      </c>
      <c r="E1205" s="12">
        <v>2009</v>
      </c>
      <c r="F1205" s="12" t="s">
        <v>8024</v>
      </c>
      <c r="G1205" s="12">
        <v>28</v>
      </c>
      <c r="H1205" s="12">
        <v>6</v>
      </c>
      <c r="I1205" s="14" t="s">
        <v>23328</v>
      </c>
      <c r="J1205" s="14" t="s">
        <v>23329</v>
      </c>
      <c r="K1205" s="12" t="s">
        <v>7972</v>
      </c>
      <c r="L1205" s="12" t="s">
        <v>7969</v>
      </c>
      <c r="M1205" s="12" t="s">
        <v>23330</v>
      </c>
    </row>
    <row r="1206" spans="1:13" ht="22.5" customHeight="1">
      <c r="A1206" s="12" t="s">
        <v>23332</v>
      </c>
      <c r="B1206" s="12" t="str" cm="1">
        <f t="array" ref="B1206">_xlfn.REGEXEXTRACT(J1206, "eid=([^&amp;]+)", 2)</f>
        <v>2-s2.0-41549164866</v>
      </c>
      <c r="C1206" s="13" t="s">
        <v>16176</v>
      </c>
      <c r="D1206" s="14" t="s">
        <v>23333</v>
      </c>
      <c r="E1206" s="12">
        <v>2008</v>
      </c>
      <c r="F1206" s="12" t="s">
        <v>8831</v>
      </c>
      <c r="G1206" s="12">
        <v>4823</v>
      </c>
      <c r="H1206" s="12" t="s">
        <v>7969</v>
      </c>
      <c r="I1206" s="14" t="s">
        <v>23334</v>
      </c>
      <c r="J1206" s="14" t="s">
        <v>23335</v>
      </c>
      <c r="K1206" s="12" t="s">
        <v>7972</v>
      </c>
      <c r="L1206" s="12" t="s">
        <v>7969</v>
      </c>
      <c r="M1206" s="12" t="s">
        <v>23336</v>
      </c>
    </row>
    <row r="1207" spans="1:13" ht="22.5" customHeight="1">
      <c r="A1207" s="12" t="s">
        <v>23338</v>
      </c>
      <c r="B1207" s="12" t="str" cm="1">
        <f t="array" ref="B1207">_xlfn.REGEXEXTRACT(J1207, "eid=([^&amp;]+)", 2)</f>
        <v>2-s2.0-52249115434</v>
      </c>
      <c r="C1207" s="13" t="s">
        <v>16176</v>
      </c>
      <c r="D1207" s="14" t="s">
        <v>23339</v>
      </c>
      <c r="E1207" s="12">
        <v>2008</v>
      </c>
      <c r="F1207" s="12" t="s">
        <v>21515</v>
      </c>
      <c r="G1207" s="12">
        <v>36</v>
      </c>
      <c r="H1207" s="12">
        <v>8</v>
      </c>
      <c r="I1207" s="14" t="s">
        <v>23340</v>
      </c>
      <c r="J1207" s="14" t="s">
        <v>23341</v>
      </c>
      <c r="K1207" s="12" t="s">
        <v>14279</v>
      </c>
      <c r="L1207" s="12" t="s">
        <v>7969</v>
      </c>
      <c r="M1207" s="12" t="s">
        <v>7969</v>
      </c>
    </row>
    <row r="1208" spans="1:13" ht="22.5" customHeight="1">
      <c r="A1208" s="12" t="s">
        <v>23343</v>
      </c>
      <c r="B1208" s="12" t="str" cm="1">
        <f t="array" ref="B1208">_xlfn.REGEXEXTRACT(J1208, "eid=([^&amp;]+)", 2)</f>
        <v>2-s2.0-62349107660</v>
      </c>
      <c r="C1208" s="13" t="s">
        <v>16176</v>
      </c>
      <c r="D1208" s="14" t="s">
        <v>23344</v>
      </c>
      <c r="E1208" s="12">
        <v>2008</v>
      </c>
      <c r="F1208" s="12" t="s">
        <v>23345</v>
      </c>
      <c r="G1208" s="12">
        <v>2</v>
      </c>
      <c r="H1208" s="12" t="s">
        <v>7969</v>
      </c>
      <c r="I1208" s="14" t="s">
        <v>23346</v>
      </c>
      <c r="J1208" s="14" t="s">
        <v>23347</v>
      </c>
      <c r="K1208" s="12" t="s">
        <v>7972</v>
      </c>
      <c r="L1208" s="12" t="s">
        <v>7969</v>
      </c>
      <c r="M1208" s="12" t="s">
        <v>23348</v>
      </c>
    </row>
    <row r="1209" spans="1:13" ht="22.5" customHeight="1">
      <c r="A1209" s="12" t="s">
        <v>23350</v>
      </c>
      <c r="B1209" s="12" t="str" cm="1">
        <f t="array" ref="B1209">_xlfn.REGEXEXTRACT(J1209, "eid=([^&amp;]+)", 2)</f>
        <v>2-s2.0-54249118281</v>
      </c>
      <c r="C1209" s="13" t="s">
        <v>16176</v>
      </c>
      <c r="D1209" s="14" t="s">
        <v>23351</v>
      </c>
      <c r="E1209" s="12">
        <v>2008</v>
      </c>
      <c r="F1209" s="12" t="s">
        <v>8831</v>
      </c>
      <c r="G1209" s="12">
        <v>5145</v>
      </c>
      <c r="H1209" s="12" t="s">
        <v>7969</v>
      </c>
      <c r="I1209" s="14" t="s">
        <v>23352</v>
      </c>
      <c r="J1209" s="14" t="s">
        <v>23353</v>
      </c>
      <c r="K1209" s="12" t="s">
        <v>7972</v>
      </c>
      <c r="L1209" s="12" t="s">
        <v>7969</v>
      </c>
      <c r="M1209" s="12" t="s">
        <v>23354</v>
      </c>
    </row>
    <row r="1210" spans="1:13" ht="22.5" customHeight="1">
      <c r="A1210" s="12" t="s">
        <v>23356</v>
      </c>
      <c r="B1210" s="12" t="str" cm="1">
        <f t="array" ref="B1210">_xlfn.REGEXEXTRACT(J1210, "eid=([^&amp;]+)", 2)</f>
        <v>2-s2.0-33845245625</v>
      </c>
      <c r="C1210" s="13" t="s">
        <v>16176</v>
      </c>
      <c r="D1210" s="14" t="s">
        <v>23357</v>
      </c>
      <c r="E1210" s="12">
        <v>2006</v>
      </c>
      <c r="F1210" s="12" t="s">
        <v>8831</v>
      </c>
      <c r="G1210" s="12">
        <v>4254</v>
      </c>
      <c r="H1210" s="12" t="s">
        <v>7969</v>
      </c>
      <c r="I1210" s="14" t="s">
        <v>23358</v>
      </c>
      <c r="J1210" s="14" t="s">
        <v>23359</v>
      </c>
      <c r="K1210" s="12" t="s">
        <v>7972</v>
      </c>
      <c r="L1210" s="12" t="s">
        <v>13352</v>
      </c>
      <c r="M1210" s="12" t="s">
        <v>23360</v>
      </c>
    </row>
    <row r="1211" spans="1:13" ht="22.5" customHeight="1">
      <c r="A1211" s="12" t="s">
        <v>23362</v>
      </c>
      <c r="B1211" s="12" t="str" cm="1">
        <f t="array" ref="B1211">_xlfn.REGEXEXTRACT(J1211, "eid=([^&amp;]+)", 2)</f>
        <v>2-s2.0-34548026791</v>
      </c>
      <c r="C1211" s="13" t="s">
        <v>16176</v>
      </c>
      <c r="D1211" s="14" t="s">
        <v>23363</v>
      </c>
      <c r="E1211" s="12">
        <v>2007</v>
      </c>
      <c r="F1211" s="12" t="s">
        <v>15217</v>
      </c>
      <c r="G1211" s="12" t="s">
        <v>7969</v>
      </c>
      <c r="H1211" s="12" t="s">
        <v>7969</v>
      </c>
      <c r="I1211" s="14" t="s">
        <v>23364</v>
      </c>
      <c r="J1211" s="14" t="s">
        <v>23365</v>
      </c>
      <c r="K1211" s="12" t="s">
        <v>7972</v>
      </c>
      <c r="L1211" s="12" t="s">
        <v>7969</v>
      </c>
      <c r="M1211" s="12"/>
    </row>
    <row r="1212" spans="1:13" ht="22.5" customHeight="1">
      <c r="A1212" s="12" t="s">
        <v>23367</v>
      </c>
      <c r="B1212" s="12" t="str" cm="1">
        <f t="array" ref="B1212">_xlfn.REGEXEXTRACT(J1212, "eid=([^&amp;]+)", 2)</f>
        <v>2-s2.0-52249124086</v>
      </c>
      <c r="C1212" s="13" t="s">
        <v>16176</v>
      </c>
      <c r="D1212" s="14" t="s">
        <v>23368</v>
      </c>
      <c r="E1212" s="12">
        <v>2007</v>
      </c>
      <c r="F1212" s="12" t="s">
        <v>23369</v>
      </c>
      <c r="G1212" s="12" t="s">
        <v>7969</v>
      </c>
      <c r="H1212" s="12" t="s">
        <v>7969</v>
      </c>
      <c r="I1212" s="14" t="s">
        <v>23370</v>
      </c>
      <c r="J1212" s="14" t="s">
        <v>23371</v>
      </c>
      <c r="K1212" s="12" t="s">
        <v>7972</v>
      </c>
      <c r="L1212" s="12" t="s">
        <v>8102</v>
      </c>
      <c r="M1212" s="12" t="s">
        <v>23372</v>
      </c>
    </row>
    <row r="1213" spans="1:13" ht="22.5" customHeight="1">
      <c r="A1213" s="12" t="s">
        <v>23374</v>
      </c>
      <c r="B1213" s="12" t="str" cm="1">
        <f t="array" ref="B1213">_xlfn.REGEXEXTRACT(J1213, "eid=([^&amp;]+)", 2)</f>
        <v>2-s2.0-63849310283</v>
      </c>
      <c r="C1213" s="13" t="s">
        <v>16176</v>
      </c>
      <c r="D1213" s="14" t="s">
        <v>23375</v>
      </c>
      <c r="E1213" s="12">
        <v>2009</v>
      </c>
      <c r="F1213" s="12" t="s">
        <v>22594</v>
      </c>
      <c r="G1213" s="12">
        <v>5</v>
      </c>
      <c r="H1213" s="12">
        <v>5</v>
      </c>
      <c r="I1213" s="14" t="s">
        <v>23376</v>
      </c>
      <c r="J1213" s="14" t="s">
        <v>23377</v>
      </c>
      <c r="K1213" s="12" t="s">
        <v>7972</v>
      </c>
      <c r="L1213" s="12" t="s">
        <v>7969</v>
      </c>
      <c r="M1213" s="12" t="s">
        <v>7969</v>
      </c>
    </row>
    <row r="1214" spans="1:13" ht="22.5" customHeight="1">
      <c r="A1214" s="12" t="s">
        <v>23379</v>
      </c>
      <c r="B1214" s="12" t="str" cm="1">
        <f t="array" ref="B1214">_xlfn.REGEXEXTRACT(J1214, "eid=([^&amp;]+)", 2)</f>
        <v>2-s2.0-72849116409</v>
      </c>
      <c r="C1214" s="13" t="s">
        <v>16176</v>
      </c>
      <c r="D1214" s="14" t="s">
        <v>23380</v>
      </c>
      <c r="E1214" s="12">
        <v>2009</v>
      </c>
      <c r="F1214" s="12" t="s">
        <v>23381</v>
      </c>
      <c r="G1214" s="12" t="s">
        <v>7969</v>
      </c>
      <c r="H1214" s="12" t="s">
        <v>7969</v>
      </c>
      <c r="I1214" s="14" t="s">
        <v>23382</v>
      </c>
      <c r="J1214" s="14" t="s">
        <v>23383</v>
      </c>
      <c r="K1214" s="12" t="s">
        <v>7972</v>
      </c>
      <c r="L1214" s="12" t="s">
        <v>7969</v>
      </c>
      <c r="M1214" s="12" t="s">
        <v>23384</v>
      </c>
    </row>
    <row r="1215" spans="1:13" ht="22.5" customHeight="1">
      <c r="A1215" s="12" t="s">
        <v>23386</v>
      </c>
      <c r="B1215" s="12" t="str" cm="1">
        <f t="array" ref="B1215">_xlfn.REGEXEXTRACT(J1215, "eid=([^&amp;]+)", 2)</f>
        <v>2-s2.0-33644890451</v>
      </c>
      <c r="C1215" s="13" t="s">
        <v>16176</v>
      </c>
      <c r="D1215" s="14" t="s">
        <v>23387</v>
      </c>
      <c r="E1215" s="12">
        <v>2006</v>
      </c>
      <c r="F1215" s="12" t="s">
        <v>23388</v>
      </c>
      <c r="G1215" s="12">
        <v>35</v>
      </c>
      <c r="H1215" s="12">
        <v>1</v>
      </c>
      <c r="I1215" s="14" t="s">
        <v>23288</v>
      </c>
      <c r="J1215" s="14" t="s">
        <v>23389</v>
      </c>
      <c r="K1215" s="12" t="s">
        <v>7972</v>
      </c>
      <c r="L1215" s="12" t="s">
        <v>16086</v>
      </c>
      <c r="M1215" s="12" t="s">
        <v>23390</v>
      </c>
    </row>
    <row r="1216" spans="1:13" ht="22.5" customHeight="1">
      <c r="A1216" s="12" t="s">
        <v>23392</v>
      </c>
      <c r="B1216" s="12" t="str" cm="1">
        <f t="array" ref="B1216">_xlfn.REGEXEXTRACT(J1216, "eid=([^&amp;]+)", 2)</f>
        <v>2-s2.0-33751045331</v>
      </c>
      <c r="C1216" s="13" t="s">
        <v>16176</v>
      </c>
      <c r="D1216" s="14" t="s">
        <v>23393</v>
      </c>
      <c r="E1216" s="12">
        <v>2006</v>
      </c>
      <c r="F1216" s="12" t="s">
        <v>23394</v>
      </c>
      <c r="G1216" s="12">
        <v>2006</v>
      </c>
      <c r="H1216" s="12" t="s">
        <v>7969</v>
      </c>
      <c r="I1216" s="14" t="s">
        <v>23395</v>
      </c>
      <c r="J1216" s="14" t="s">
        <v>23396</v>
      </c>
      <c r="K1216" s="12" t="s">
        <v>7972</v>
      </c>
      <c r="L1216" s="12" t="s">
        <v>8102</v>
      </c>
      <c r="M1216" s="12" t="s">
        <v>23397</v>
      </c>
    </row>
    <row r="1217" spans="1:13" ht="22.5" customHeight="1">
      <c r="A1217" s="12" t="s">
        <v>23399</v>
      </c>
      <c r="B1217" s="12" t="str" cm="1">
        <f t="array" ref="B1217">_xlfn.REGEXEXTRACT(J1217, "eid=([^&amp;]+)", 2)</f>
        <v>2-s2.0-34547288876</v>
      </c>
      <c r="C1217" s="13" t="s">
        <v>16176</v>
      </c>
      <c r="D1217" s="14" t="s">
        <v>23400</v>
      </c>
      <c r="E1217" s="12">
        <v>2006</v>
      </c>
      <c r="F1217" s="12" t="s">
        <v>8328</v>
      </c>
      <c r="G1217" s="12">
        <v>152</v>
      </c>
      <c r="H1217" s="12" t="s">
        <v>7969</v>
      </c>
      <c r="I1217" s="14" t="s">
        <v>23401</v>
      </c>
      <c r="J1217" s="14" t="s">
        <v>23402</v>
      </c>
      <c r="K1217" s="12" t="s">
        <v>7972</v>
      </c>
      <c r="L1217" s="12" t="s">
        <v>7969</v>
      </c>
      <c r="M1217" s="12" t="s">
        <v>23403</v>
      </c>
    </row>
    <row r="1218" spans="1:13" ht="22.5" customHeight="1">
      <c r="A1218" s="12" t="s">
        <v>23405</v>
      </c>
      <c r="B1218" s="12" t="str" cm="1">
        <f t="array" ref="B1218">_xlfn.REGEXEXTRACT(J1218, "eid=([^&amp;]+)", 2)</f>
        <v>2-s2.0-77950633679</v>
      </c>
      <c r="C1218" s="13" t="s">
        <v>16176</v>
      </c>
      <c r="D1218" s="14" t="s">
        <v>23406</v>
      </c>
      <c r="E1218" s="12">
        <v>2009</v>
      </c>
      <c r="F1218" s="12" t="s">
        <v>23407</v>
      </c>
      <c r="G1218" s="12" t="s">
        <v>7969</v>
      </c>
      <c r="H1218" s="12" t="s">
        <v>7969</v>
      </c>
      <c r="I1218" s="14" t="s">
        <v>23408</v>
      </c>
      <c r="J1218" s="14" t="s">
        <v>23409</v>
      </c>
      <c r="K1218" s="12" t="s">
        <v>7972</v>
      </c>
      <c r="L1218" s="12" t="s">
        <v>7969</v>
      </c>
      <c r="M1218" s="12" t="s">
        <v>23410</v>
      </c>
    </row>
    <row r="1219" spans="1:13" ht="22.5" customHeight="1">
      <c r="A1219" s="12" t="s">
        <v>23412</v>
      </c>
      <c r="B1219" s="12" t="str" cm="1">
        <f t="array" ref="B1219">_xlfn.REGEXEXTRACT(J1219, "eid=([^&amp;]+)", 2)</f>
        <v>2-s2.0-58149123523</v>
      </c>
      <c r="C1219" s="13" t="s">
        <v>16176</v>
      </c>
      <c r="D1219" s="14" t="s">
        <v>23413</v>
      </c>
      <c r="E1219" s="12">
        <v>2008</v>
      </c>
      <c r="F1219" s="12" t="s">
        <v>23414</v>
      </c>
      <c r="G1219" s="12">
        <v>3</v>
      </c>
      <c r="H1219" s="12" t="s">
        <v>7969</v>
      </c>
      <c r="I1219" s="14" t="s">
        <v>23415</v>
      </c>
      <c r="J1219" s="14" t="s">
        <v>23416</v>
      </c>
      <c r="K1219" s="12" t="s">
        <v>7972</v>
      </c>
      <c r="L1219" s="12" t="s">
        <v>7969</v>
      </c>
      <c r="M1219" s="12" t="s">
        <v>23417</v>
      </c>
    </row>
    <row r="1220" spans="1:13" ht="22.5" customHeight="1">
      <c r="A1220" s="12" t="s">
        <v>23419</v>
      </c>
      <c r="B1220" s="12" t="str" cm="1">
        <f t="array" ref="B1220">_xlfn.REGEXEXTRACT(J1220, "eid=([^&amp;]+)", 2)</f>
        <v>2-s2.0-20844442173</v>
      </c>
      <c r="C1220" s="13" t="s">
        <v>16176</v>
      </c>
      <c r="D1220" s="14" t="s">
        <v>23420</v>
      </c>
      <c r="E1220" s="12">
        <v>2005</v>
      </c>
      <c r="F1220" s="12" t="s">
        <v>10161</v>
      </c>
      <c r="G1220" s="12">
        <v>17</v>
      </c>
      <c r="H1220" s="12">
        <v>6</v>
      </c>
      <c r="I1220" s="14" t="s">
        <v>23421</v>
      </c>
      <c r="J1220" s="14" t="s">
        <v>23422</v>
      </c>
      <c r="K1220" s="12" t="s">
        <v>7972</v>
      </c>
      <c r="L1220" s="12" t="s">
        <v>7969</v>
      </c>
      <c r="M1220" s="12" t="s">
        <v>23423</v>
      </c>
    </row>
    <row r="1221" spans="1:13" ht="22.5" customHeight="1">
      <c r="A1221" s="12" t="s">
        <v>23425</v>
      </c>
      <c r="B1221" s="12" t="str" cm="1">
        <f t="array" ref="B1221">_xlfn.REGEXEXTRACT(J1221, "eid=([^&amp;]+)", 2)</f>
        <v>2-s2.0-77952604450</v>
      </c>
      <c r="C1221" s="13" t="s">
        <v>16176</v>
      </c>
      <c r="D1221" s="14" t="s">
        <v>23426</v>
      </c>
      <c r="E1221" s="12">
        <v>2010</v>
      </c>
      <c r="F1221" s="12" t="s">
        <v>23427</v>
      </c>
      <c r="G1221" s="12" t="s">
        <v>7969</v>
      </c>
      <c r="H1221" s="12" t="s">
        <v>7969</v>
      </c>
      <c r="I1221" s="14" t="s">
        <v>22627</v>
      </c>
      <c r="J1221" s="14" t="s">
        <v>23428</v>
      </c>
      <c r="K1221" s="12" t="s">
        <v>7972</v>
      </c>
      <c r="L1221" s="12" t="s">
        <v>7969</v>
      </c>
      <c r="M1221" s="12" t="s">
        <v>23429</v>
      </c>
    </row>
    <row r="1222" spans="1:13" ht="22.5" customHeight="1">
      <c r="A1222" s="12" t="s">
        <v>23431</v>
      </c>
      <c r="B1222" s="12" t="str" cm="1">
        <f t="array" ref="B1222">_xlfn.REGEXEXTRACT(J1222, "eid=([^&amp;]+)", 2)</f>
        <v>2-s2.0-70349885378</v>
      </c>
      <c r="C1222" s="13" t="s">
        <v>16176</v>
      </c>
      <c r="D1222" s="14" t="s">
        <v>23432</v>
      </c>
      <c r="E1222" s="12">
        <v>2009</v>
      </c>
      <c r="F1222" s="12" t="s">
        <v>8831</v>
      </c>
      <c r="G1222" s="12">
        <v>5776</v>
      </c>
      <c r="H1222" s="12" t="s">
        <v>7969</v>
      </c>
      <c r="I1222" s="14" t="s">
        <v>23433</v>
      </c>
      <c r="J1222" s="14" t="s">
        <v>23434</v>
      </c>
      <c r="K1222" s="12" t="s">
        <v>7972</v>
      </c>
      <c r="L1222" s="12" t="s">
        <v>7969</v>
      </c>
      <c r="M1222" s="12" t="s">
        <v>23435</v>
      </c>
    </row>
    <row r="1223" spans="1:13" ht="22.5" customHeight="1">
      <c r="A1223" s="12" t="s">
        <v>23437</v>
      </c>
      <c r="B1223" s="12" t="str" cm="1">
        <f t="array" ref="B1223">_xlfn.REGEXEXTRACT(J1223, "eid=([^&amp;]+)", 2)</f>
        <v>2-s2.0-77749280016</v>
      </c>
      <c r="C1223" s="13" t="s">
        <v>16176</v>
      </c>
      <c r="D1223" s="14" t="s">
        <v>23438</v>
      </c>
      <c r="E1223" s="12">
        <v>2009</v>
      </c>
      <c r="F1223" s="12" t="s">
        <v>23439</v>
      </c>
      <c r="G1223" s="12">
        <v>1</v>
      </c>
      <c r="H1223" s="12" t="s">
        <v>7969</v>
      </c>
      <c r="I1223" s="14" t="s">
        <v>23440</v>
      </c>
      <c r="J1223" s="14" t="s">
        <v>23441</v>
      </c>
      <c r="K1223" s="12" t="s">
        <v>7972</v>
      </c>
      <c r="L1223" s="12" t="s">
        <v>7969</v>
      </c>
      <c r="M1223" s="12" t="s">
        <v>23442</v>
      </c>
    </row>
    <row r="1224" spans="1:13" ht="22.5" customHeight="1">
      <c r="A1224" s="12" t="s">
        <v>23444</v>
      </c>
      <c r="B1224" s="12" t="str" cm="1">
        <f t="array" ref="B1224">_xlfn.REGEXEXTRACT(J1224, "eid=([^&amp;]+)", 2)</f>
        <v>2-s2.0-34547241688</v>
      </c>
      <c r="C1224" s="13" t="s">
        <v>16176</v>
      </c>
      <c r="D1224" s="14" t="s">
        <v>23445</v>
      </c>
      <c r="E1224" s="12">
        <v>2007</v>
      </c>
      <c r="F1224" s="12" t="s">
        <v>23446</v>
      </c>
      <c r="G1224" s="12">
        <v>35</v>
      </c>
      <c r="H1224" s="12">
        <v>6</v>
      </c>
      <c r="I1224" s="14" t="s">
        <v>23447</v>
      </c>
      <c r="J1224" s="14" t="s">
        <v>23448</v>
      </c>
      <c r="K1224" s="12" t="s">
        <v>14279</v>
      </c>
      <c r="L1224" s="12" t="s">
        <v>7969</v>
      </c>
      <c r="M1224" s="12" t="s">
        <v>7969</v>
      </c>
    </row>
    <row r="1225" spans="1:13" ht="22.5" customHeight="1">
      <c r="A1225" s="12" t="s">
        <v>23450</v>
      </c>
      <c r="B1225" s="12" t="str" cm="1">
        <f t="array" ref="B1225">_xlfn.REGEXEXTRACT(J1225, "eid=([^&amp;]+)", 2)</f>
        <v>2-s2.0-59049085418</v>
      </c>
      <c r="C1225" s="13" t="s">
        <v>16176</v>
      </c>
      <c r="D1225" s="14" t="s">
        <v>23451</v>
      </c>
      <c r="E1225" s="12">
        <v>2008</v>
      </c>
      <c r="F1225" s="12" t="s">
        <v>8831</v>
      </c>
      <c r="G1225" s="12">
        <v>4891</v>
      </c>
      <c r="H1225" s="12" t="s">
        <v>7969</v>
      </c>
      <c r="I1225" s="14" t="s">
        <v>23452</v>
      </c>
      <c r="J1225" s="14" t="s">
        <v>23453</v>
      </c>
      <c r="K1225" s="12" t="s">
        <v>7972</v>
      </c>
      <c r="L1225" s="12" t="s">
        <v>7969</v>
      </c>
      <c r="M1225" s="12"/>
    </row>
    <row r="1226" spans="1:13" ht="22.5" customHeight="1">
      <c r="A1226" s="12" t="s">
        <v>23455</v>
      </c>
      <c r="B1226" s="12" t="str" cm="1">
        <f t="array" ref="B1226">_xlfn.REGEXEXTRACT(J1226, "eid=([^&amp;]+)", 2)</f>
        <v>2-s2.0-84949092437</v>
      </c>
      <c r="C1226" s="13" t="s">
        <v>16176</v>
      </c>
      <c r="D1226" s="14" t="s">
        <v>23456</v>
      </c>
      <c r="E1226" s="12">
        <v>2006</v>
      </c>
      <c r="F1226" s="12" t="s">
        <v>15601</v>
      </c>
      <c r="G1226" s="12" t="s">
        <v>7969</v>
      </c>
      <c r="H1226" s="12" t="s">
        <v>7969</v>
      </c>
      <c r="I1226" s="14" t="s">
        <v>23457</v>
      </c>
      <c r="J1226" s="14" t="s">
        <v>23458</v>
      </c>
      <c r="K1226" s="12" t="s">
        <v>7972</v>
      </c>
      <c r="L1226" s="12" t="s">
        <v>8019</v>
      </c>
      <c r="M1226" s="12" t="s">
        <v>15604</v>
      </c>
    </row>
    <row r="1227" spans="1:13" ht="22.5" customHeight="1">
      <c r="A1227" s="12" t="s">
        <v>23460</v>
      </c>
      <c r="B1227" s="12" t="str" cm="1">
        <f t="array" ref="B1227">_xlfn.REGEXEXTRACT(J1227, "eid=([^&amp;]+)", 2)</f>
        <v>2-s2.0-70749107257</v>
      </c>
      <c r="C1227" s="13" t="s">
        <v>16176</v>
      </c>
      <c r="D1227" s="14" t="s">
        <v>23461</v>
      </c>
      <c r="E1227" s="12">
        <v>2009</v>
      </c>
      <c r="F1227" s="12" t="s">
        <v>23462</v>
      </c>
      <c r="G1227" s="12">
        <v>2</v>
      </c>
      <c r="H1227" s="12" t="s">
        <v>7969</v>
      </c>
      <c r="I1227" s="14" t="s">
        <v>23463</v>
      </c>
      <c r="J1227" s="14" t="s">
        <v>23464</v>
      </c>
      <c r="K1227" s="12" t="s">
        <v>7972</v>
      </c>
      <c r="L1227" s="12" t="s">
        <v>7969</v>
      </c>
      <c r="M1227" s="12" t="s">
        <v>23465</v>
      </c>
    </row>
    <row r="1228" spans="1:13" ht="22.5" customHeight="1">
      <c r="A1228" s="12" t="s">
        <v>23467</v>
      </c>
      <c r="B1228" s="12" t="str" cm="1">
        <f t="array" ref="B1228">_xlfn.REGEXEXTRACT(J1228, "eid=([^&amp;]+)", 2)</f>
        <v>2-s2.0-84861588416</v>
      </c>
      <c r="C1228" s="13" t="s">
        <v>16176</v>
      </c>
      <c r="D1228" s="14" t="s">
        <v>23468</v>
      </c>
      <c r="E1228" s="12">
        <v>2009</v>
      </c>
      <c r="F1228" s="12" t="s">
        <v>23469</v>
      </c>
      <c r="G1228" s="12">
        <v>7</v>
      </c>
      <c r="H1228" s="12" t="s">
        <v>7969</v>
      </c>
      <c r="I1228" s="14" t="s">
        <v>23470</v>
      </c>
      <c r="J1228" s="14" t="s">
        <v>23471</v>
      </c>
      <c r="K1228" s="12" t="s">
        <v>7972</v>
      </c>
      <c r="L1228" s="12" t="s">
        <v>23472</v>
      </c>
      <c r="M1228" s="12"/>
    </row>
    <row r="1229" spans="1:13" ht="22.5" customHeight="1">
      <c r="A1229" s="12" t="s">
        <v>23474</v>
      </c>
      <c r="B1229" s="12" t="str" cm="1">
        <f t="array" ref="B1229">_xlfn.REGEXEXTRACT(J1229, "eid=([^&amp;]+)", 2)</f>
        <v>2-s2.0-57849133494</v>
      </c>
      <c r="C1229" s="13" t="s">
        <v>16176</v>
      </c>
      <c r="D1229" s="14" t="s">
        <v>23475</v>
      </c>
      <c r="E1229" s="12">
        <v>2008</v>
      </c>
      <c r="F1229" s="12" t="s">
        <v>23476</v>
      </c>
      <c r="G1229" s="12">
        <v>2</v>
      </c>
      <c r="H1229" s="12" t="s">
        <v>7969</v>
      </c>
      <c r="I1229" s="14" t="s">
        <v>23477</v>
      </c>
      <c r="J1229" s="14" t="s">
        <v>23478</v>
      </c>
      <c r="K1229" s="12" t="s">
        <v>7972</v>
      </c>
      <c r="L1229" s="12" t="s">
        <v>7969</v>
      </c>
      <c r="M1229" s="12" t="s">
        <v>23479</v>
      </c>
    </row>
    <row r="1230" spans="1:13" ht="22.5" customHeight="1">
      <c r="A1230" s="12" t="s">
        <v>23481</v>
      </c>
      <c r="B1230" s="12" t="str" cm="1">
        <f t="array" ref="B1230">_xlfn.REGEXEXTRACT(J1230, "eid=([^&amp;]+)", 2)</f>
        <v>2-s2.0-77949856244</v>
      </c>
      <c r="C1230" s="13" t="s">
        <v>16176</v>
      </c>
      <c r="D1230" s="14" t="s">
        <v>23482</v>
      </c>
      <c r="E1230" s="12">
        <v>2009</v>
      </c>
      <c r="F1230" s="12" t="s">
        <v>23483</v>
      </c>
      <c r="G1230" s="12">
        <v>3</v>
      </c>
      <c r="H1230" s="12" t="s">
        <v>7969</v>
      </c>
      <c r="I1230" s="14" t="s">
        <v>23484</v>
      </c>
      <c r="J1230" s="14" t="s">
        <v>23485</v>
      </c>
      <c r="K1230" s="12" t="s">
        <v>7972</v>
      </c>
      <c r="L1230" s="12" t="s">
        <v>7969</v>
      </c>
      <c r="M1230" s="12" t="s">
        <v>23486</v>
      </c>
    </row>
    <row r="1231" spans="1:13" ht="22.5" customHeight="1">
      <c r="A1231" s="12" t="s">
        <v>23488</v>
      </c>
      <c r="B1231" s="12" t="str" cm="1">
        <f t="array" ref="B1231">_xlfn.REGEXEXTRACT(J1231, "eid=([^&amp;]+)", 2)</f>
        <v>2-s2.0-38949086865</v>
      </c>
      <c r="C1231" s="13" t="s">
        <v>16176</v>
      </c>
      <c r="D1231" s="14" t="s">
        <v>23489</v>
      </c>
      <c r="E1231" s="12">
        <v>2006</v>
      </c>
      <c r="F1231" s="12" t="s">
        <v>15239</v>
      </c>
      <c r="G1231" s="12" t="s">
        <v>7969</v>
      </c>
      <c r="H1231" s="12" t="s">
        <v>7969</v>
      </c>
      <c r="I1231" s="14" t="s">
        <v>23490</v>
      </c>
      <c r="J1231" s="14" t="s">
        <v>23491</v>
      </c>
      <c r="K1231" s="12" t="s">
        <v>7972</v>
      </c>
      <c r="L1231" s="12" t="s">
        <v>7969</v>
      </c>
      <c r="M1231" s="12" t="s">
        <v>23492</v>
      </c>
    </row>
    <row r="1232" spans="1:13" ht="22.5" customHeight="1">
      <c r="A1232" s="12" t="s">
        <v>23494</v>
      </c>
      <c r="B1232" s="12" t="str" cm="1">
        <f t="array" ref="B1232">_xlfn.REGEXEXTRACT(J1232, "eid=([^&amp;]+)", 2)</f>
        <v>2-s2.0-33749462934</v>
      </c>
      <c r="C1232" s="13" t="s">
        <v>16176</v>
      </c>
      <c r="D1232" s="14" t="s">
        <v>23495</v>
      </c>
      <c r="E1232" s="12">
        <v>2006</v>
      </c>
      <c r="F1232" s="12" t="s">
        <v>14276</v>
      </c>
      <c r="G1232" s="12">
        <v>29</v>
      </c>
      <c r="H1232" s="12">
        <v>8</v>
      </c>
      <c r="I1232" s="14" t="s">
        <v>23496</v>
      </c>
      <c r="J1232" s="14" t="s">
        <v>23497</v>
      </c>
      <c r="K1232" s="12" t="s">
        <v>14279</v>
      </c>
      <c r="L1232" s="12" t="s">
        <v>7969</v>
      </c>
      <c r="M1232" s="12" t="s">
        <v>7969</v>
      </c>
    </row>
    <row r="1233" spans="1:13" ht="22.5" customHeight="1">
      <c r="A1233" s="12" t="s">
        <v>23499</v>
      </c>
      <c r="B1233" s="12" t="str" cm="1">
        <f t="array" ref="B1233">_xlfn.REGEXEXTRACT(J1233, "eid=([^&amp;]+)", 2)</f>
        <v>2-s2.0-34249292685</v>
      </c>
      <c r="C1233" s="13" t="s">
        <v>16176</v>
      </c>
      <c r="D1233" s="14" t="s">
        <v>23500</v>
      </c>
      <c r="E1233" s="12">
        <v>2007</v>
      </c>
      <c r="F1233" s="12" t="s">
        <v>22063</v>
      </c>
      <c r="G1233" s="12">
        <v>18</v>
      </c>
      <c r="H1233" s="12">
        <v>4</v>
      </c>
      <c r="I1233" s="14" t="s">
        <v>23501</v>
      </c>
      <c r="J1233" s="14" t="s">
        <v>23502</v>
      </c>
      <c r="K1233" s="12" t="s">
        <v>14279</v>
      </c>
      <c r="L1233" s="12" t="s">
        <v>7969</v>
      </c>
      <c r="M1233" s="12" t="s">
        <v>23503</v>
      </c>
    </row>
    <row r="1234" spans="1:13" ht="22.5" customHeight="1">
      <c r="A1234" s="12" t="s">
        <v>23505</v>
      </c>
      <c r="B1234" s="12" t="str" cm="1">
        <f t="array" ref="B1234">_xlfn.REGEXEXTRACT(J1234, "eid=([^&amp;]+)", 2)</f>
        <v>2-s2.0-46849089265</v>
      </c>
      <c r="C1234" s="13" t="s">
        <v>16176</v>
      </c>
      <c r="D1234" s="14" t="s">
        <v>23506</v>
      </c>
      <c r="E1234" s="12">
        <v>2008</v>
      </c>
      <c r="F1234" s="12" t="s">
        <v>12218</v>
      </c>
      <c r="G1234" s="12">
        <v>24</v>
      </c>
      <c r="H1234" s="12">
        <v>8</v>
      </c>
      <c r="I1234" s="14" t="s">
        <v>23401</v>
      </c>
      <c r="J1234" s="14" t="s">
        <v>23507</v>
      </c>
      <c r="K1234" s="12" t="s">
        <v>7972</v>
      </c>
      <c r="L1234" s="12" t="s">
        <v>7969</v>
      </c>
      <c r="M1234" s="12" t="s">
        <v>23508</v>
      </c>
    </row>
    <row r="1235" spans="1:13" ht="22.5" customHeight="1">
      <c r="A1235" s="12" t="s">
        <v>23510</v>
      </c>
      <c r="B1235" s="12" t="str" cm="1">
        <f t="array" ref="B1235">_xlfn.REGEXEXTRACT(J1235, "eid=([^&amp;]+)", 2)</f>
        <v>2-s2.0-27344449862</v>
      </c>
      <c r="C1235" s="13" t="s">
        <v>16176</v>
      </c>
      <c r="D1235" s="14" t="s">
        <v>23511</v>
      </c>
      <c r="E1235" s="12">
        <v>2005</v>
      </c>
      <c r="F1235" s="12" t="s">
        <v>23512</v>
      </c>
      <c r="G1235" s="12">
        <v>27</v>
      </c>
      <c r="H1235" s="12">
        <v>5</v>
      </c>
      <c r="I1235" s="14" t="s">
        <v>23513</v>
      </c>
      <c r="J1235" s="14" t="s">
        <v>23514</v>
      </c>
      <c r="K1235" s="12" t="s">
        <v>7972</v>
      </c>
      <c r="L1235" s="12" t="s">
        <v>23515</v>
      </c>
      <c r="M1235" s="12"/>
    </row>
    <row r="1236" spans="1:13" ht="22.5" customHeight="1">
      <c r="A1236" s="12" t="s">
        <v>23517</v>
      </c>
      <c r="B1236" s="12" t="str" cm="1">
        <f t="array" ref="B1236">_xlfn.REGEXEXTRACT(J1236, "eid=([^&amp;]+)", 2)</f>
        <v>2-s2.0-44949104171</v>
      </c>
      <c r="C1236" s="13" t="s">
        <v>16176</v>
      </c>
      <c r="D1236" s="14" t="s">
        <v>23518</v>
      </c>
      <c r="E1236" s="12">
        <v>2008</v>
      </c>
      <c r="F1236" s="12" t="s">
        <v>8432</v>
      </c>
      <c r="G1236" s="12">
        <v>35</v>
      </c>
      <c r="H1236" s="12">
        <v>3</v>
      </c>
      <c r="I1236" s="14" t="s">
        <v>23519</v>
      </c>
      <c r="J1236" s="14" t="s">
        <v>23520</v>
      </c>
      <c r="K1236" s="12" t="s">
        <v>7972</v>
      </c>
      <c r="L1236" s="12" t="s">
        <v>7969</v>
      </c>
      <c r="M1236" s="12" t="s">
        <v>23521</v>
      </c>
    </row>
    <row r="1237" spans="1:13" ht="22.5" customHeight="1">
      <c r="A1237" s="12" t="s">
        <v>23523</v>
      </c>
      <c r="B1237" s="12" t="str" cm="1">
        <f t="array" ref="B1237">_xlfn.REGEXEXTRACT(J1237, "eid=([^&amp;]+)", 2)</f>
        <v>2-s2.0-38549141554</v>
      </c>
      <c r="C1237" s="13" t="s">
        <v>16176</v>
      </c>
      <c r="D1237" s="14" t="s">
        <v>23524</v>
      </c>
      <c r="E1237" s="12">
        <v>2007</v>
      </c>
      <c r="F1237" s="12" t="s">
        <v>8831</v>
      </c>
      <c r="G1237" s="12">
        <v>4819</v>
      </c>
      <c r="H1237" s="12" t="s">
        <v>7969</v>
      </c>
      <c r="I1237" s="14" t="s">
        <v>23525</v>
      </c>
      <c r="J1237" s="14" t="s">
        <v>23526</v>
      </c>
      <c r="K1237" s="12" t="s">
        <v>7972</v>
      </c>
      <c r="L1237" s="12" t="s">
        <v>13352</v>
      </c>
      <c r="M1237" s="12" t="s">
        <v>23527</v>
      </c>
    </row>
    <row r="1238" spans="1:13" ht="22.5" customHeight="1">
      <c r="A1238" s="12" t="s">
        <v>23529</v>
      </c>
      <c r="B1238" s="12" t="str" cm="1">
        <f t="array" ref="B1238">_xlfn.REGEXEXTRACT(J1238, "eid=([^&amp;]+)", 2)</f>
        <v>2-s2.0-70350630603</v>
      </c>
      <c r="C1238" s="13" t="s">
        <v>16176</v>
      </c>
      <c r="D1238" s="14" t="s">
        <v>23530</v>
      </c>
      <c r="E1238" s="12">
        <v>2009</v>
      </c>
      <c r="F1238" s="12" t="s">
        <v>8831</v>
      </c>
      <c r="G1238" s="12">
        <v>5471</v>
      </c>
      <c r="H1238" s="12" t="s">
        <v>7969</v>
      </c>
      <c r="I1238" s="14" t="s">
        <v>23531</v>
      </c>
      <c r="J1238" s="14" t="s">
        <v>23532</v>
      </c>
      <c r="K1238" s="12" t="s">
        <v>7972</v>
      </c>
      <c r="L1238" s="12" t="s">
        <v>7969</v>
      </c>
      <c r="M1238" s="12" t="s">
        <v>23533</v>
      </c>
    </row>
    <row r="1239" spans="1:13" ht="22.5" customHeight="1">
      <c r="A1239" s="12" t="s">
        <v>23535</v>
      </c>
      <c r="B1239" s="12" t="str" cm="1">
        <f t="array" ref="B1239">_xlfn.REGEXEXTRACT(J1239, "eid=([^&amp;]+)", 2)</f>
        <v>2-s2.0-40549129015</v>
      </c>
      <c r="C1239" s="13" t="s">
        <v>16176</v>
      </c>
      <c r="D1239" s="14" t="s">
        <v>23536</v>
      </c>
      <c r="E1239" s="12">
        <v>2008</v>
      </c>
      <c r="F1239" s="12" t="s">
        <v>8831</v>
      </c>
      <c r="G1239" s="12">
        <v>4928</v>
      </c>
      <c r="H1239" s="12" t="s">
        <v>7969</v>
      </c>
      <c r="I1239" s="14" t="s">
        <v>23537</v>
      </c>
      <c r="J1239" s="14" t="s">
        <v>23538</v>
      </c>
      <c r="K1239" s="12" t="s">
        <v>7972</v>
      </c>
      <c r="L1239" s="12" t="s">
        <v>7969</v>
      </c>
      <c r="M1239" s="12" t="s">
        <v>23539</v>
      </c>
    </row>
    <row r="1240" spans="1:13" ht="22.5" customHeight="1">
      <c r="A1240" s="12" t="s">
        <v>23541</v>
      </c>
      <c r="B1240" s="12" t="str" cm="1">
        <f t="array" ref="B1240">_xlfn.REGEXEXTRACT(J1240, "eid=([^&amp;]+)", 2)</f>
        <v>2-s2.0-85023994197</v>
      </c>
      <c r="C1240" s="13" t="s">
        <v>16176</v>
      </c>
      <c r="D1240" s="14" t="s">
        <v>23542</v>
      </c>
      <c r="E1240" s="12">
        <v>2004</v>
      </c>
      <c r="F1240" s="12" t="s">
        <v>23543</v>
      </c>
      <c r="G1240" s="12">
        <v>3</v>
      </c>
      <c r="H1240" s="12">
        <v>4</v>
      </c>
      <c r="I1240" s="14" t="s">
        <v>23544</v>
      </c>
      <c r="J1240" s="14" t="s">
        <v>23545</v>
      </c>
      <c r="K1240" s="12" t="s">
        <v>7972</v>
      </c>
      <c r="L1240" s="12" t="s">
        <v>7969</v>
      </c>
      <c r="M1240" s="12" t="s">
        <v>23546</v>
      </c>
    </row>
    <row r="1241" spans="1:13" ht="22.5" customHeight="1">
      <c r="A1241" s="12" t="s">
        <v>23547</v>
      </c>
      <c r="B1241" s="12" t="e" cm="1" vm="1">
        <f t="array" ref="B1241">_xlfn.REGEXEXTRACT(J1241, "eid=([^&amp;]+)", 2)</f>
        <v>#N/A</v>
      </c>
      <c r="C1241" s="13" t="s">
        <v>16176</v>
      </c>
      <c r="D1241" s="14" t="s">
        <v>23548</v>
      </c>
      <c r="E1241" s="12">
        <v>2009</v>
      </c>
      <c r="F1241" s="12" t="s">
        <v>23549</v>
      </c>
      <c r="G1241" s="12"/>
      <c r="H1241" s="12"/>
      <c r="I1241" s="14"/>
      <c r="J1241" s="14"/>
      <c r="K1241" s="12"/>
      <c r="L1241" s="12"/>
      <c r="M1241" s="12"/>
    </row>
    <row r="1242" spans="1:13" ht="22.5" customHeight="1">
      <c r="A1242" s="12" t="s">
        <v>23551</v>
      </c>
      <c r="B1242" s="12" t="str" cm="1">
        <f t="array" ref="B1242">_xlfn.REGEXEXTRACT(J1242, "eid=([^&amp;]+)", 2)</f>
        <v>2-s2.0-77949436730</v>
      </c>
      <c r="C1242" s="13" t="s">
        <v>16176</v>
      </c>
      <c r="D1242" s="14" t="s">
        <v>23552</v>
      </c>
      <c r="E1242" s="12">
        <v>2009</v>
      </c>
      <c r="F1242" s="12" t="s">
        <v>23294</v>
      </c>
      <c r="G1242" s="12" t="s">
        <v>7969</v>
      </c>
      <c r="H1242" s="12" t="s">
        <v>7969</v>
      </c>
      <c r="I1242" s="14" t="s">
        <v>23140</v>
      </c>
      <c r="J1242" s="14" t="s">
        <v>23553</v>
      </c>
      <c r="K1242" s="12" t="s">
        <v>7972</v>
      </c>
      <c r="L1242" s="12" t="s">
        <v>7969</v>
      </c>
      <c r="M1242" s="12" t="s">
        <v>23554</v>
      </c>
    </row>
    <row r="1243" spans="1:13" ht="22.5" customHeight="1">
      <c r="A1243" s="12" t="s">
        <v>23556</v>
      </c>
      <c r="B1243" s="12" t="str" cm="1">
        <f t="array" ref="B1243">_xlfn.REGEXEXTRACT(J1243, "eid=([^&amp;]+)", 2)</f>
        <v>2-s2.0-57349136722</v>
      </c>
      <c r="C1243" s="13" t="s">
        <v>16176</v>
      </c>
      <c r="D1243" s="14" t="s">
        <v>23557</v>
      </c>
      <c r="E1243" s="12">
        <v>2008</v>
      </c>
      <c r="F1243" s="12" t="s">
        <v>15217</v>
      </c>
      <c r="G1243" s="12" t="s">
        <v>7969</v>
      </c>
      <c r="H1243" s="12" t="s">
        <v>7969</v>
      </c>
      <c r="I1243" s="14" t="s">
        <v>23558</v>
      </c>
      <c r="J1243" s="14" t="s">
        <v>23559</v>
      </c>
      <c r="K1243" s="12" t="s">
        <v>7972</v>
      </c>
      <c r="L1243" s="12" t="s">
        <v>7969</v>
      </c>
      <c r="M1243" s="12" t="s">
        <v>23560</v>
      </c>
    </row>
    <row r="1244" spans="1:13" ht="22.5" customHeight="1">
      <c r="A1244" s="12" t="s">
        <v>23562</v>
      </c>
      <c r="B1244" s="12" t="str" cm="1">
        <f t="array" ref="B1244">_xlfn.REGEXEXTRACT(J1244, "eid=([^&amp;]+)", 2)</f>
        <v>2-s2.0-24144495527</v>
      </c>
      <c r="C1244" s="13" t="s">
        <v>16176</v>
      </c>
      <c r="D1244" s="14" t="s">
        <v>23563</v>
      </c>
      <c r="E1244" s="12">
        <v>2005</v>
      </c>
      <c r="F1244" s="12" t="s">
        <v>15537</v>
      </c>
      <c r="G1244" s="12">
        <v>3399</v>
      </c>
      <c r="H1244" s="12" t="s">
        <v>7969</v>
      </c>
      <c r="I1244" s="14" t="s">
        <v>23564</v>
      </c>
      <c r="J1244" s="14" t="s">
        <v>23565</v>
      </c>
      <c r="K1244" s="12" t="s">
        <v>7972</v>
      </c>
      <c r="L1244" s="12" t="s">
        <v>13352</v>
      </c>
      <c r="M1244" s="12" t="s">
        <v>23566</v>
      </c>
    </row>
    <row r="1245" spans="1:13" ht="22.5" customHeight="1">
      <c r="A1245" s="12" t="s">
        <v>23568</v>
      </c>
      <c r="B1245" s="12" t="str" cm="1">
        <f t="array" ref="B1245">_xlfn.REGEXEXTRACT(J1245, "eid=([^&amp;]+)", 2)</f>
        <v>2-s2.0-2942556938</v>
      </c>
      <c r="C1245" s="13" t="s">
        <v>16176</v>
      </c>
      <c r="D1245" s="14" t="s">
        <v>23569</v>
      </c>
      <c r="E1245" s="12">
        <v>2004</v>
      </c>
      <c r="F1245" s="12" t="s">
        <v>23570</v>
      </c>
      <c r="G1245" s="12" t="s">
        <v>7969</v>
      </c>
      <c r="H1245" s="12" t="s">
        <v>7969</v>
      </c>
      <c r="I1245" s="14" t="s">
        <v>23571</v>
      </c>
      <c r="J1245" s="14" t="s">
        <v>23572</v>
      </c>
      <c r="K1245" s="12" t="s">
        <v>7972</v>
      </c>
      <c r="L1245" s="12" t="s">
        <v>7969</v>
      </c>
      <c r="M1245" s="12" t="s">
        <v>23573</v>
      </c>
    </row>
    <row r="1246" spans="1:13" ht="22.5" customHeight="1">
      <c r="A1246" s="12" t="s">
        <v>23575</v>
      </c>
      <c r="B1246" s="12" t="str" cm="1">
        <f t="array" ref="B1246">_xlfn.REGEXEXTRACT(J1246, "eid=([^&amp;]+)", 2)</f>
        <v>2-s2.0-57349140946</v>
      </c>
      <c r="C1246" s="13" t="s">
        <v>16176</v>
      </c>
      <c r="D1246" s="14" t="s">
        <v>23576</v>
      </c>
      <c r="E1246" s="12">
        <v>2008</v>
      </c>
      <c r="F1246" s="12" t="s">
        <v>23577</v>
      </c>
      <c r="G1246" s="12" t="s">
        <v>7969</v>
      </c>
      <c r="H1246" s="12" t="s">
        <v>7969</v>
      </c>
      <c r="I1246" s="14" t="s">
        <v>23578</v>
      </c>
      <c r="J1246" s="14" t="s">
        <v>23579</v>
      </c>
      <c r="K1246" s="12" t="s">
        <v>7972</v>
      </c>
      <c r="L1246" s="12" t="s">
        <v>7969</v>
      </c>
      <c r="M1246" s="12" t="s">
        <v>23580</v>
      </c>
    </row>
    <row r="1247" spans="1:13" ht="22.5" customHeight="1">
      <c r="A1247" s="12" t="s">
        <v>23582</v>
      </c>
      <c r="B1247" s="12" t="str" cm="1">
        <f t="array" ref="B1247">_xlfn.REGEXEXTRACT(J1247, "eid=([^&amp;]+)", 2)</f>
        <v>2-s2.0-62349101809</v>
      </c>
      <c r="C1247" s="13" t="s">
        <v>16176</v>
      </c>
      <c r="D1247" s="14" t="s">
        <v>23583</v>
      </c>
      <c r="E1247" s="12">
        <v>2008</v>
      </c>
      <c r="F1247" s="12" t="s">
        <v>23345</v>
      </c>
      <c r="G1247" s="12">
        <v>1</v>
      </c>
      <c r="H1247" s="12" t="s">
        <v>7969</v>
      </c>
      <c r="I1247" s="14" t="s">
        <v>23584</v>
      </c>
      <c r="J1247" s="14" t="s">
        <v>23585</v>
      </c>
      <c r="K1247" s="12" t="s">
        <v>7972</v>
      </c>
      <c r="L1247" s="12" t="s">
        <v>7969</v>
      </c>
      <c r="M1247" s="12" t="s">
        <v>23586</v>
      </c>
    </row>
    <row r="1248" spans="1:13" ht="22.5" customHeight="1">
      <c r="A1248" s="12" t="s">
        <v>23588</v>
      </c>
      <c r="B1248" s="12" t="str" cm="1">
        <f t="array" ref="B1248">_xlfn.REGEXEXTRACT(J1248, "eid=([^&amp;]+)", 2)</f>
        <v>2-s2.0-24344463958</v>
      </c>
      <c r="C1248" s="13" t="s">
        <v>16176</v>
      </c>
      <c r="D1248" s="14" t="s">
        <v>23589</v>
      </c>
      <c r="E1248" s="12">
        <v>2005</v>
      </c>
      <c r="F1248" s="12" t="s">
        <v>15537</v>
      </c>
      <c r="G1248" s="12">
        <v>3424</v>
      </c>
      <c r="H1248" s="12" t="s">
        <v>7969</v>
      </c>
      <c r="I1248" s="14" t="s">
        <v>23590</v>
      </c>
      <c r="J1248" s="14" t="s">
        <v>23591</v>
      </c>
      <c r="K1248" s="12" t="s">
        <v>7972</v>
      </c>
      <c r="L1248" s="12" t="s">
        <v>13352</v>
      </c>
      <c r="M1248" s="12" t="s">
        <v>23592</v>
      </c>
    </row>
    <row r="1249" spans="1:13" ht="22.5" customHeight="1">
      <c r="A1249" s="12" t="s">
        <v>23594</v>
      </c>
      <c r="B1249" s="12" t="str" cm="1">
        <f t="array" ref="B1249">_xlfn.REGEXEXTRACT(J1249, "eid=([^&amp;]+)", 2)</f>
        <v>2-s2.0-34247346997</v>
      </c>
      <c r="C1249" s="13" t="s">
        <v>16176</v>
      </c>
      <c r="D1249" s="14" t="s">
        <v>23595</v>
      </c>
      <c r="E1249" s="12">
        <v>2006</v>
      </c>
      <c r="F1249" s="12" t="s">
        <v>15646</v>
      </c>
      <c r="G1249" s="12">
        <v>2006</v>
      </c>
      <c r="H1249" s="12" t="s">
        <v>7969</v>
      </c>
      <c r="I1249" s="14" t="s">
        <v>23596</v>
      </c>
      <c r="J1249" s="14" t="s">
        <v>23597</v>
      </c>
      <c r="K1249" s="12" t="s">
        <v>7972</v>
      </c>
      <c r="L1249" s="12" t="s">
        <v>7969</v>
      </c>
      <c r="M1249" s="12"/>
    </row>
    <row r="1250" spans="1:13" ht="22.5" customHeight="1">
      <c r="A1250" s="12" t="s">
        <v>23598</v>
      </c>
      <c r="B1250" s="12" t="str" cm="1">
        <f t="array" ref="B1250">_xlfn.REGEXEXTRACT(J1250, "eid=([^&amp;]+)", 2)</f>
        <v>2-s2.0-65449181169</v>
      </c>
      <c r="C1250" s="13" t="s">
        <v>16176</v>
      </c>
      <c r="D1250" s="14" t="s">
        <v>23599</v>
      </c>
      <c r="E1250" s="12">
        <v>2008</v>
      </c>
      <c r="F1250" s="12" t="s">
        <v>8328</v>
      </c>
      <c r="G1250" s="12" t="s">
        <v>7969</v>
      </c>
      <c r="H1250" s="12" t="s">
        <v>7969</v>
      </c>
      <c r="I1250" s="14" t="s">
        <v>23198</v>
      </c>
      <c r="J1250" s="14" t="s">
        <v>23600</v>
      </c>
      <c r="K1250" s="12" t="s">
        <v>7972</v>
      </c>
      <c r="L1250" s="12" t="s">
        <v>7969</v>
      </c>
      <c r="M1250" s="12" t="s">
        <v>4896</v>
      </c>
    </row>
    <row r="1251" spans="1:13" ht="22.5" customHeight="1">
      <c r="A1251" s="12" t="s">
        <v>23602</v>
      </c>
      <c r="B1251" s="12" t="str" cm="1">
        <f t="array" ref="B1251">_xlfn.REGEXEXTRACT(J1251, "eid=([^&amp;]+)", 2)</f>
        <v>2-s2.0-74849097744</v>
      </c>
      <c r="C1251" s="13" t="s">
        <v>16176</v>
      </c>
      <c r="D1251" s="14" t="s">
        <v>23603</v>
      </c>
      <c r="E1251" s="12">
        <v>2009</v>
      </c>
      <c r="F1251" s="12" t="s">
        <v>23604</v>
      </c>
      <c r="G1251" s="12" t="s">
        <v>7969</v>
      </c>
      <c r="H1251" s="12" t="s">
        <v>7969</v>
      </c>
      <c r="I1251" s="14" t="s">
        <v>23605</v>
      </c>
      <c r="J1251" s="14" t="s">
        <v>23606</v>
      </c>
      <c r="K1251" s="12" t="s">
        <v>7972</v>
      </c>
      <c r="L1251" s="12" t="s">
        <v>7969</v>
      </c>
      <c r="M1251" s="12" t="s">
        <v>23607</v>
      </c>
    </row>
    <row r="1252" spans="1:13" ht="22.5" customHeight="1">
      <c r="A1252" s="12" t="s">
        <v>23609</v>
      </c>
      <c r="B1252" s="12" t="str" cm="1">
        <f t="array" ref="B1252">_xlfn.REGEXEXTRACT(J1252, "eid=([^&amp;]+)", 2)</f>
        <v>2-s2.0-33947670402</v>
      </c>
      <c r="C1252" s="13" t="s">
        <v>16176</v>
      </c>
      <c r="D1252" s="14" t="s">
        <v>23610</v>
      </c>
      <c r="E1252" s="12">
        <v>2007</v>
      </c>
      <c r="F1252" s="12" t="s">
        <v>8308</v>
      </c>
      <c r="G1252" s="12">
        <v>6</v>
      </c>
      <c r="H1252" s="12">
        <v>2</v>
      </c>
      <c r="I1252" s="14" t="s">
        <v>23611</v>
      </c>
      <c r="J1252" s="14" t="s">
        <v>23612</v>
      </c>
      <c r="K1252" s="12" t="s">
        <v>7972</v>
      </c>
      <c r="L1252" s="12" t="s">
        <v>7969</v>
      </c>
      <c r="M1252" s="12" t="s">
        <v>23613</v>
      </c>
    </row>
    <row r="1253" spans="1:13" ht="22.5" customHeight="1">
      <c r="A1253" s="12" t="s">
        <v>23615</v>
      </c>
      <c r="B1253" s="12" t="str" cm="1">
        <f t="array" ref="B1253">_xlfn.REGEXEXTRACT(J1253, "eid=([^&amp;]+)", 2)</f>
        <v>2-s2.0-33751021690</v>
      </c>
      <c r="C1253" s="13" t="s">
        <v>16176</v>
      </c>
      <c r="D1253" s="14" t="s">
        <v>23616</v>
      </c>
      <c r="E1253" s="12">
        <v>2005</v>
      </c>
      <c r="F1253" s="12" t="s">
        <v>23617</v>
      </c>
      <c r="G1253" s="12">
        <v>2005</v>
      </c>
      <c r="H1253" s="12" t="s">
        <v>7969</v>
      </c>
      <c r="I1253" s="14" t="s">
        <v>23618</v>
      </c>
      <c r="J1253" s="14" t="s">
        <v>23619</v>
      </c>
      <c r="K1253" s="12" t="s">
        <v>7972</v>
      </c>
      <c r="L1253" s="12" t="s">
        <v>7969</v>
      </c>
      <c r="M1253" s="12" t="s">
        <v>23620</v>
      </c>
    </row>
    <row r="1254" spans="1:13" ht="22.5" customHeight="1">
      <c r="A1254" s="12" t="s">
        <v>23622</v>
      </c>
      <c r="B1254" s="12" t="str" cm="1">
        <f t="array" ref="B1254">_xlfn.REGEXEXTRACT(J1254, "eid=([^&amp;]+)", 2)</f>
        <v>2-s2.0-46749156318</v>
      </c>
      <c r="C1254" s="13" t="s">
        <v>16176</v>
      </c>
      <c r="D1254" s="14" t="s">
        <v>23623</v>
      </c>
      <c r="E1254" s="12">
        <v>2008</v>
      </c>
      <c r="F1254" s="12" t="s">
        <v>23624</v>
      </c>
      <c r="G1254" s="12">
        <v>35</v>
      </c>
      <c r="H1254" s="12">
        <v>3</v>
      </c>
      <c r="I1254" s="14" t="s">
        <v>23625</v>
      </c>
      <c r="J1254" s="14" t="s">
        <v>23626</v>
      </c>
      <c r="K1254" s="12" t="s">
        <v>14279</v>
      </c>
      <c r="L1254" s="12" t="s">
        <v>7969</v>
      </c>
      <c r="M1254" s="12" t="s">
        <v>7969</v>
      </c>
    </row>
    <row r="1255" spans="1:13" ht="22.5" customHeight="1">
      <c r="A1255" s="12" t="s">
        <v>23628</v>
      </c>
      <c r="B1255" s="12" t="str" cm="1">
        <f t="array" ref="B1255">_xlfn.REGEXEXTRACT(J1255, "eid=([^&amp;]+)", 2)</f>
        <v>2-s2.0-33646880705</v>
      </c>
      <c r="C1255" s="13" t="s">
        <v>16176</v>
      </c>
      <c r="D1255" s="14" t="s">
        <v>23629</v>
      </c>
      <c r="E1255" s="12">
        <v>2006</v>
      </c>
      <c r="F1255" s="12" t="s">
        <v>14638</v>
      </c>
      <c r="G1255" s="12">
        <v>43</v>
      </c>
      <c r="H1255" s="12">
        <v>4</v>
      </c>
      <c r="I1255" s="14" t="s">
        <v>23630</v>
      </c>
      <c r="J1255" s="14" t="s">
        <v>23631</v>
      </c>
      <c r="K1255" s="12" t="s">
        <v>14279</v>
      </c>
      <c r="L1255" s="12" t="s">
        <v>7969</v>
      </c>
      <c r="M1255" s="12" t="s">
        <v>23632</v>
      </c>
    </row>
    <row r="1256" spans="1:13" ht="22.5" customHeight="1">
      <c r="A1256" s="12" t="s">
        <v>23634</v>
      </c>
      <c r="B1256" s="12" t="str" cm="1">
        <f t="array" ref="B1256">_xlfn.REGEXEXTRACT(J1256, "eid=([^&amp;]+)", 2)</f>
        <v>2-s2.0-73149098938</v>
      </c>
      <c r="C1256" s="13" t="s">
        <v>16176</v>
      </c>
      <c r="D1256" s="14" t="s">
        <v>23635</v>
      </c>
      <c r="E1256" s="12">
        <v>2009</v>
      </c>
      <c r="F1256" s="12" t="s">
        <v>23636</v>
      </c>
      <c r="G1256" s="12" t="s">
        <v>7969</v>
      </c>
      <c r="H1256" s="12" t="s">
        <v>7969</v>
      </c>
      <c r="I1256" s="14" t="s">
        <v>23637</v>
      </c>
      <c r="J1256" s="14" t="s">
        <v>23638</v>
      </c>
      <c r="K1256" s="12" t="s">
        <v>7972</v>
      </c>
      <c r="L1256" s="12" t="s">
        <v>7969</v>
      </c>
      <c r="M1256" s="12" t="s">
        <v>23639</v>
      </c>
    </row>
    <row r="1257" spans="1:13" ht="22.5" customHeight="1">
      <c r="A1257" s="12" t="s">
        <v>23641</v>
      </c>
      <c r="B1257" s="12" t="str" cm="1">
        <f t="array" ref="B1257">_xlfn.REGEXEXTRACT(J1257, "eid=([^&amp;]+)", 2)</f>
        <v>2-s2.0-85001848999</v>
      </c>
      <c r="C1257" s="13" t="s">
        <v>16176</v>
      </c>
      <c r="D1257" s="14" t="s">
        <v>23642</v>
      </c>
      <c r="E1257" s="12">
        <v>2007</v>
      </c>
      <c r="F1257" s="12" t="s">
        <v>23643</v>
      </c>
      <c r="G1257" s="12">
        <v>3</v>
      </c>
      <c r="H1257" s="12">
        <v>4</v>
      </c>
      <c r="I1257" s="14" t="s">
        <v>23644</v>
      </c>
      <c r="J1257" s="14" t="s">
        <v>23645</v>
      </c>
      <c r="K1257" s="12" t="s">
        <v>7972</v>
      </c>
      <c r="L1257" s="12" t="s">
        <v>7969</v>
      </c>
      <c r="M1257" s="12" t="s">
        <v>23646</v>
      </c>
    </row>
    <row r="1258" spans="1:13" ht="22.5" customHeight="1">
      <c r="A1258" s="12" t="s">
        <v>23648</v>
      </c>
      <c r="B1258" s="12" t="str" cm="1">
        <f t="array" ref="B1258">_xlfn.REGEXEXTRACT(J1258, "eid=([^&amp;]+)", 2)</f>
        <v>2-s2.0-24144503764</v>
      </c>
      <c r="C1258" s="13" t="s">
        <v>16176</v>
      </c>
      <c r="D1258" s="14" t="s">
        <v>23649</v>
      </c>
      <c r="E1258" s="12">
        <v>2005</v>
      </c>
      <c r="F1258" s="12" t="s">
        <v>22521</v>
      </c>
      <c r="G1258" s="12" t="s">
        <v>7969</v>
      </c>
      <c r="H1258" s="12">
        <v>3</v>
      </c>
      <c r="I1258" s="14" t="s">
        <v>23650</v>
      </c>
      <c r="J1258" s="14" t="s">
        <v>23651</v>
      </c>
      <c r="K1258" s="12" t="s">
        <v>7972</v>
      </c>
      <c r="L1258" s="12" t="s">
        <v>23652</v>
      </c>
      <c r="M1258" s="12" t="s">
        <v>23653</v>
      </c>
    </row>
    <row r="1259" spans="1:13" ht="22.5" customHeight="1">
      <c r="A1259" s="12" t="s">
        <v>23655</v>
      </c>
      <c r="B1259" s="12" t="str" cm="1">
        <f t="array" ref="B1259">_xlfn.REGEXEXTRACT(J1259, "eid=([^&amp;]+)", 2)</f>
        <v>2-s2.0-33746034147</v>
      </c>
      <c r="C1259" s="13" t="s">
        <v>16176</v>
      </c>
      <c r="D1259" s="14" t="s">
        <v>23656</v>
      </c>
      <c r="E1259" s="12">
        <v>2006</v>
      </c>
      <c r="F1259" s="12" t="s">
        <v>8831</v>
      </c>
      <c r="G1259" s="12">
        <v>4016</v>
      </c>
      <c r="H1259" s="12" t="s">
        <v>7969</v>
      </c>
      <c r="I1259" s="14" t="s">
        <v>23657</v>
      </c>
      <c r="J1259" s="14" t="s">
        <v>23658</v>
      </c>
      <c r="K1259" s="12" t="s">
        <v>7972</v>
      </c>
      <c r="L1259" s="12" t="s">
        <v>13352</v>
      </c>
      <c r="M1259" s="12" t="s">
        <v>23659</v>
      </c>
    </row>
    <row r="1260" spans="1:13" ht="22.5" customHeight="1">
      <c r="A1260" s="12" t="s">
        <v>23661</v>
      </c>
      <c r="B1260" s="12" t="str" cm="1">
        <f t="array" ref="B1260">_xlfn.REGEXEXTRACT(J1260, "eid=([^&amp;]+)", 2)</f>
        <v>2-s2.0-24944574536</v>
      </c>
      <c r="C1260" s="13" t="s">
        <v>16176</v>
      </c>
      <c r="D1260" s="14" t="s">
        <v>23662</v>
      </c>
      <c r="E1260" s="12">
        <v>2005</v>
      </c>
      <c r="F1260" s="12" t="s">
        <v>15537</v>
      </c>
      <c r="G1260" s="12">
        <v>3477</v>
      </c>
      <c r="H1260" s="12" t="s">
        <v>7969</v>
      </c>
      <c r="I1260" s="14" t="s">
        <v>23663</v>
      </c>
      <c r="J1260" s="14" t="s">
        <v>23664</v>
      </c>
      <c r="K1260" s="12" t="s">
        <v>7972</v>
      </c>
      <c r="L1260" s="12" t="s">
        <v>13352</v>
      </c>
      <c r="M1260" s="12" t="s">
        <v>23665</v>
      </c>
    </row>
    <row r="1261" spans="1:13" ht="22.5" customHeight="1">
      <c r="A1261" s="12" t="s">
        <v>23667</v>
      </c>
      <c r="B1261" s="12" t="str" cm="1">
        <f t="array" ref="B1261">_xlfn.REGEXEXTRACT(J1261, "eid=([^&amp;]+)", 2)</f>
        <v>2-s2.0-67649668773</v>
      </c>
      <c r="C1261" s="13" t="s">
        <v>16176</v>
      </c>
      <c r="D1261" s="14" t="s">
        <v>23668</v>
      </c>
      <c r="E1261" s="12">
        <v>2008</v>
      </c>
      <c r="F1261" s="12" t="s">
        <v>23669</v>
      </c>
      <c r="G1261" s="12" t="s">
        <v>7969</v>
      </c>
      <c r="H1261" s="12" t="s">
        <v>7969</v>
      </c>
      <c r="I1261" s="14" t="s">
        <v>23670</v>
      </c>
      <c r="J1261" s="14" t="s">
        <v>23671</v>
      </c>
      <c r="K1261" s="12" t="s">
        <v>7972</v>
      </c>
      <c r="L1261" s="12" t="s">
        <v>7969</v>
      </c>
      <c r="M1261" s="12" t="s">
        <v>23672</v>
      </c>
    </row>
    <row r="1262" spans="1:13" ht="22.5" customHeight="1">
      <c r="A1262" s="12" t="s">
        <v>23674</v>
      </c>
      <c r="B1262" s="12" t="str" cm="1">
        <f t="array" ref="B1262">_xlfn.REGEXEXTRACT(J1262, "eid=([^&amp;]+)", 2)</f>
        <v>2-s2.0-15044357193</v>
      </c>
      <c r="C1262" s="13" t="s">
        <v>16176</v>
      </c>
      <c r="D1262" s="14" t="s">
        <v>23675</v>
      </c>
      <c r="E1262" s="12">
        <v>2004</v>
      </c>
      <c r="F1262" s="12" t="s">
        <v>23676</v>
      </c>
      <c r="G1262" s="12">
        <v>10</v>
      </c>
      <c r="H1262" s="12" t="s">
        <v>7969</v>
      </c>
      <c r="I1262" s="14" t="s">
        <v>23677</v>
      </c>
      <c r="J1262" s="14" t="s">
        <v>23678</v>
      </c>
      <c r="K1262" s="12" t="s">
        <v>14279</v>
      </c>
      <c r="L1262" s="12" t="s">
        <v>7969</v>
      </c>
      <c r="M1262" s="12" t="s">
        <v>7969</v>
      </c>
    </row>
    <row r="1263" spans="1:13" ht="22.5" customHeight="1">
      <c r="A1263" s="12" t="s">
        <v>23680</v>
      </c>
      <c r="B1263" s="12" t="str" cm="1">
        <f t="array" ref="B1263">_xlfn.REGEXEXTRACT(J1263, "eid=([^&amp;]+)", 2)</f>
        <v>2-s2.0-4444247533</v>
      </c>
      <c r="C1263" s="13" t="s">
        <v>16176</v>
      </c>
      <c r="D1263" s="14" t="s">
        <v>23681</v>
      </c>
      <c r="E1263" s="12">
        <v>2004</v>
      </c>
      <c r="F1263" s="12" t="s">
        <v>8462</v>
      </c>
      <c r="G1263" s="12">
        <v>73</v>
      </c>
      <c r="H1263" s="12">
        <v>3</v>
      </c>
      <c r="I1263" s="14" t="s">
        <v>23682</v>
      </c>
      <c r="J1263" s="14" t="s">
        <v>23683</v>
      </c>
      <c r="K1263" s="12" t="s">
        <v>7972</v>
      </c>
      <c r="L1263" s="12" t="s">
        <v>7969</v>
      </c>
      <c r="M1263" s="12" t="s">
        <v>23684</v>
      </c>
    </row>
    <row r="1264" spans="1:13" ht="22.5" customHeight="1">
      <c r="A1264" s="12" t="s">
        <v>23686</v>
      </c>
      <c r="B1264" s="12" t="str" cm="1">
        <f t="array" ref="B1264">_xlfn.REGEXEXTRACT(J1264, "eid=([^&amp;]+)", 2)</f>
        <v>2-s2.0-47849103480</v>
      </c>
      <c r="C1264" s="13" t="s">
        <v>16176</v>
      </c>
      <c r="D1264" s="14" t="s">
        <v>23687</v>
      </c>
      <c r="E1264" s="12">
        <v>2007</v>
      </c>
      <c r="F1264" s="12" t="s">
        <v>23688</v>
      </c>
      <c r="G1264" s="12" t="s">
        <v>7969</v>
      </c>
      <c r="H1264" s="12" t="s">
        <v>7969</v>
      </c>
      <c r="I1264" s="14" t="s">
        <v>23689</v>
      </c>
      <c r="J1264" s="14" t="s">
        <v>23690</v>
      </c>
      <c r="K1264" s="12" t="s">
        <v>7972</v>
      </c>
      <c r="L1264" s="12" t="s">
        <v>7969</v>
      </c>
      <c r="M1264" s="12" t="s">
        <v>23691</v>
      </c>
    </row>
    <row r="1265" spans="1:13" ht="22.5" customHeight="1">
      <c r="A1265" s="12" t="s">
        <v>23693</v>
      </c>
      <c r="B1265" s="12" t="str" cm="1">
        <f t="array" ref="B1265">_xlfn.REGEXEXTRACT(J1265, "eid=([^&amp;]+)", 2)</f>
        <v>2-s2.0-24144459128</v>
      </c>
      <c r="C1265" s="13" t="s">
        <v>16176</v>
      </c>
      <c r="D1265" s="14" t="s">
        <v>23694</v>
      </c>
      <c r="E1265" s="12">
        <v>2005</v>
      </c>
      <c r="F1265" s="12" t="s">
        <v>22521</v>
      </c>
      <c r="G1265" s="12" t="s">
        <v>7969</v>
      </c>
      <c r="H1265" s="12">
        <v>5</v>
      </c>
      <c r="I1265" s="14" t="s">
        <v>23695</v>
      </c>
      <c r="J1265" s="14" t="s">
        <v>23696</v>
      </c>
      <c r="K1265" s="12" t="s">
        <v>7972</v>
      </c>
      <c r="L1265" s="12" t="s">
        <v>23652</v>
      </c>
      <c r="M1265" s="12" t="s">
        <v>23697</v>
      </c>
    </row>
    <row r="1266" spans="1:13" ht="22.5" customHeight="1">
      <c r="A1266" s="12" t="s">
        <v>23699</v>
      </c>
      <c r="B1266" s="12" t="str" cm="1">
        <f t="array" ref="B1266">_xlfn.REGEXEXTRACT(J1266, "eid=([^&amp;]+)", 2)</f>
        <v>2-s2.0-84899221241</v>
      </c>
      <c r="C1266" s="13" t="s">
        <v>16176</v>
      </c>
      <c r="D1266" s="14" t="s">
        <v>23700</v>
      </c>
      <c r="E1266" s="12">
        <v>2008</v>
      </c>
      <c r="F1266" s="12" t="s">
        <v>23701</v>
      </c>
      <c r="G1266" s="12" t="s">
        <v>7969</v>
      </c>
      <c r="H1266" s="12" t="s">
        <v>7969</v>
      </c>
      <c r="I1266" s="14" t="s">
        <v>23302</v>
      </c>
      <c r="J1266" s="14" t="s">
        <v>23702</v>
      </c>
      <c r="K1266" s="12" t="s">
        <v>7972</v>
      </c>
      <c r="L1266" s="12" t="s">
        <v>8161</v>
      </c>
      <c r="M1266" s="12" t="s">
        <v>23703</v>
      </c>
    </row>
    <row r="1267" spans="1:13" ht="22.5" customHeight="1">
      <c r="A1267" s="12" t="s">
        <v>23705</v>
      </c>
      <c r="B1267" s="12" t="str" cm="1">
        <f t="array" ref="B1267">_xlfn.REGEXEXTRACT(J1267, "eid=([^&amp;]+)", 2)</f>
        <v>2-s2.0-74549182764</v>
      </c>
      <c r="C1267" s="13" t="s">
        <v>16176</v>
      </c>
      <c r="D1267" s="14" t="s">
        <v>23706</v>
      </c>
      <c r="E1267" s="12">
        <v>2009</v>
      </c>
      <c r="F1267" s="12" t="s">
        <v>23707</v>
      </c>
      <c r="G1267" s="12" t="s">
        <v>7969</v>
      </c>
      <c r="H1267" s="12" t="s">
        <v>7969</v>
      </c>
      <c r="I1267" s="14" t="s">
        <v>23708</v>
      </c>
      <c r="J1267" s="14" t="s">
        <v>23709</v>
      </c>
      <c r="K1267" s="12" t="s">
        <v>7972</v>
      </c>
      <c r="L1267" s="12" t="s">
        <v>7969</v>
      </c>
      <c r="M1267" s="12" t="s">
        <v>23710</v>
      </c>
    </row>
    <row r="1268" spans="1:13" ht="22.5" customHeight="1">
      <c r="A1268" s="12" t="s">
        <v>23712</v>
      </c>
      <c r="B1268" s="12" t="str" cm="1">
        <f t="array" ref="B1268">_xlfn.REGEXEXTRACT(J1268, "eid=([^&amp;]+)", 2)</f>
        <v>2-s2.0-76449108282</v>
      </c>
      <c r="C1268" s="13" t="s">
        <v>16176</v>
      </c>
      <c r="D1268" s="14" t="s">
        <v>23713</v>
      </c>
      <c r="E1268" s="12">
        <v>2010</v>
      </c>
      <c r="F1268" s="12" t="s">
        <v>22056</v>
      </c>
      <c r="G1268" s="12">
        <v>20</v>
      </c>
      <c r="H1268" s="12" t="s">
        <v>7969</v>
      </c>
      <c r="I1268" s="14" t="s">
        <v>23714</v>
      </c>
      <c r="J1268" s="14" t="s">
        <v>23715</v>
      </c>
      <c r="K1268" s="12" t="s">
        <v>7972</v>
      </c>
      <c r="L1268" s="12" t="s">
        <v>23716</v>
      </c>
      <c r="M1268" s="12" t="s">
        <v>23717</v>
      </c>
    </row>
    <row r="1269" spans="1:13" ht="22.5" customHeight="1">
      <c r="A1269" s="12" t="s">
        <v>23719</v>
      </c>
      <c r="B1269" s="12" t="str" cm="1">
        <f t="array" ref="B1269">_xlfn.REGEXEXTRACT(J1269, "eid=([^&amp;]+)", 2)</f>
        <v>2-s2.0-23944466360</v>
      </c>
      <c r="C1269" s="13" t="s">
        <v>16176</v>
      </c>
      <c r="D1269" s="14" t="s">
        <v>23720</v>
      </c>
      <c r="E1269" s="12">
        <v>2005</v>
      </c>
      <c r="F1269" s="12" t="s">
        <v>15537</v>
      </c>
      <c r="G1269" s="12">
        <v>3325</v>
      </c>
      <c r="H1269" s="12" t="s">
        <v>7969</v>
      </c>
      <c r="I1269" s="14" t="s">
        <v>23721</v>
      </c>
      <c r="J1269" s="14" t="s">
        <v>23722</v>
      </c>
      <c r="K1269" s="12" t="s">
        <v>7972</v>
      </c>
      <c r="L1269" s="12" t="s">
        <v>13352</v>
      </c>
      <c r="M1269" s="12" t="s">
        <v>23723</v>
      </c>
    </row>
    <row r="1270" spans="1:13" ht="22.5" customHeight="1">
      <c r="A1270" s="12" t="s">
        <v>23725</v>
      </c>
      <c r="B1270" s="12" t="str" cm="1">
        <f t="array" ref="B1270">_xlfn.REGEXEXTRACT(J1270, "eid=([^&amp;]+)", 2)</f>
        <v>2-s2.0-84871408108</v>
      </c>
      <c r="C1270" s="13" t="s">
        <v>16176</v>
      </c>
      <c r="D1270" s="14" t="s">
        <v>23726</v>
      </c>
      <c r="E1270" s="12">
        <v>2005</v>
      </c>
      <c r="F1270" s="12" t="s">
        <v>23727</v>
      </c>
      <c r="G1270" s="12" t="s">
        <v>7969</v>
      </c>
      <c r="H1270" s="12" t="s">
        <v>7969</v>
      </c>
      <c r="I1270" s="14" t="s">
        <v>23316</v>
      </c>
      <c r="J1270" s="14" t="s">
        <v>23728</v>
      </c>
      <c r="K1270" s="12" t="s">
        <v>7972</v>
      </c>
      <c r="L1270" s="12" t="s">
        <v>7969</v>
      </c>
      <c r="M1270" s="12" t="s">
        <v>7969</v>
      </c>
    </row>
    <row r="1271" spans="1:13" ht="22.5" customHeight="1">
      <c r="A1271" s="12" t="s">
        <v>23730</v>
      </c>
      <c r="B1271" s="12" t="str" cm="1">
        <f t="array" ref="B1271">_xlfn.REGEXEXTRACT(J1271, "eid=([^&amp;]+)", 2)</f>
        <v>2-s2.0-72249086781</v>
      </c>
      <c r="C1271" s="13" t="s">
        <v>16176</v>
      </c>
      <c r="D1271" s="14" t="s">
        <v>23731</v>
      </c>
      <c r="E1271" s="12">
        <v>2009</v>
      </c>
      <c r="F1271" s="12" t="s">
        <v>23732</v>
      </c>
      <c r="G1271" s="12" t="s">
        <v>7969</v>
      </c>
      <c r="H1271" s="12" t="s">
        <v>7969</v>
      </c>
      <c r="I1271" s="14" t="s">
        <v>23733</v>
      </c>
      <c r="J1271" s="14" t="s">
        <v>23734</v>
      </c>
      <c r="K1271" s="12" t="s">
        <v>7972</v>
      </c>
      <c r="L1271" s="12" t="s">
        <v>7969</v>
      </c>
      <c r="M1271" s="12" t="s">
        <v>23735</v>
      </c>
    </row>
    <row r="1272" spans="1:13" ht="22.5" customHeight="1">
      <c r="A1272" s="12" t="s">
        <v>23737</v>
      </c>
      <c r="B1272" s="12" t="str" cm="1">
        <f t="array" ref="B1272">_xlfn.REGEXEXTRACT(J1272, "eid=([^&amp;]+)", 2)</f>
        <v>2-s2.0-70349233094</v>
      </c>
      <c r="C1272" s="13" t="s">
        <v>16176</v>
      </c>
      <c r="D1272" s="14" t="s">
        <v>23738</v>
      </c>
      <c r="E1272" s="12">
        <v>2008</v>
      </c>
      <c r="F1272" s="12" t="s">
        <v>9537</v>
      </c>
      <c r="G1272" s="12" t="s">
        <v>7969</v>
      </c>
      <c r="H1272" s="12" t="s">
        <v>7969</v>
      </c>
      <c r="I1272" s="14" t="s">
        <v>23739</v>
      </c>
      <c r="J1272" s="14" t="s">
        <v>23740</v>
      </c>
      <c r="K1272" s="12" t="s">
        <v>7972</v>
      </c>
      <c r="L1272" s="12" t="s">
        <v>7969</v>
      </c>
      <c r="M1272" s="12" t="s">
        <v>23741</v>
      </c>
    </row>
    <row r="1273" spans="1:13" ht="22.5" customHeight="1">
      <c r="A1273" s="12" t="s">
        <v>23743</v>
      </c>
      <c r="B1273" s="12" t="str" cm="1">
        <f t="array" ref="B1273">_xlfn.REGEXEXTRACT(J1273, "eid=([^&amp;]+)", 2)</f>
        <v>2-s2.0-70849090418</v>
      </c>
      <c r="C1273" s="13" t="s">
        <v>16176</v>
      </c>
      <c r="D1273" s="14" t="s">
        <v>23744</v>
      </c>
      <c r="E1273" s="12">
        <v>2009</v>
      </c>
      <c r="F1273" s="12" t="s">
        <v>23462</v>
      </c>
      <c r="G1273" s="12">
        <v>3</v>
      </c>
      <c r="H1273" s="12" t="s">
        <v>7969</v>
      </c>
      <c r="I1273" s="14" t="s">
        <v>23745</v>
      </c>
      <c r="J1273" s="14" t="s">
        <v>23746</v>
      </c>
      <c r="K1273" s="12" t="s">
        <v>7972</v>
      </c>
      <c r="L1273" s="12" t="s">
        <v>7969</v>
      </c>
      <c r="M1273" s="12"/>
    </row>
    <row r="1274" spans="1:13" ht="22.5" customHeight="1">
      <c r="A1274" s="12" t="s">
        <v>23748</v>
      </c>
      <c r="B1274" s="12" t="str" cm="1">
        <f t="array" ref="B1274">_xlfn.REGEXEXTRACT(J1274, "eid=([^&amp;]+)", 2)</f>
        <v>2-s2.0-57649110559</v>
      </c>
      <c r="C1274" s="13" t="s">
        <v>16176</v>
      </c>
      <c r="D1274" s="14" t="s">
        <v>23749</v>
      </c>
      <c r="E1274" s="12">
        <v>2008</v>
      </c>
      <c r="F1274" s="12" t="s">
        <v>23750</v>
      </c>
      <c r="G1274" s="12">
        <v>40</v>
      </c>
      <c r="H1274" s="12">
        <v>6</v>
      </c>
      <c r="I1274" s="14" t="s">
        <v>23751</v>
      </c>
      <c r="J1274" s="14" t="s">
        <v>23752</v>
      </c>
      <c r="K1274" s="12" t="s">
        <v>14279</v>
      </c>
      <c r="L1274" s="12" t="s">
        <v>7969</v>
      </c>
      <c r="M1274" s="12" t="s">
        <v>7969</v>
      </c>
    </row>
    <row r="1275" spans="1:13" ht="22.5" customHeight="1">
      <c r="A1275" s="12" t="s">
        <v>23754</v>
      </c>
      <c r="B1275" s="12" t="str" cm="1">
        <f t="array" ref="B1275">_xlfn.REGEXEXTRACT(J1275, "eid=([^&amp;]+)", 2)</f>
        <v>2-s2.0-70350370034</v>
      </c>
      <c r="C1275" s="13" t="s">
        <v>16176</v>
      </c>
      <c r="D1275" s="14" t="s">
        <v>23755</v>
      </c>
      <c r="E1275" s="12">
        <v>2009</v>
      </c>
      <c r="F1275" s="12" t="s">
        <v>8831</v>
      </c>
      <c r="G1275" s="12">
        <v>5645</v>
      </c>
      <c r="H1275" s="12" t="s">
        <v>7969</v>
      </c>
      <c r="I1275" s="14" t="s">
        <v>22820</v>
      </c>
      <c r="J1275" s="14" t="s">
        <v>23756</v>
      </c>
      <c r="K1275" s="12" t="s">
        <v>7972</v>
      </c>
      <c r="L1275" s="12" t="s">
        <v>7969</v>
      </c>
      <c r="M1275" s="12" t="s">
        <v>23757</v>
      </c>
    </row>
    <row r="1276" spans="1:13" ht="22.5" customHeight="1">
      <c r="A1276" s="12" t="s">
        <v>23759</v>
      </c>
      <c r="B1276" s="12" t="str" cm="1">
        <f t="array" ref="B1276">_xlfn.REGEXEXTRACT(J1276, "eid=([^&amp;]+)", 2)</f>
        <v>2-s2.0-56349149690</v>
      </c>
      <c r="C1276" s="13" t="s">
        <v>16176</v>
      </c>
      <c r="D1276" s="14" t="s">
        <v>23760</v>
      </c>
      <c r="E1276" s="12">
        <v>2008</v>
      </c>
      <c r="F1276" s="12" t="s">
        <v>23761</v>
      </c>
      <c r="G1276" s="12" t="s">
        <v>7969</v>
      </c>
      <c r="H1276" s="12" t="s">
        <v>7969</v>
      </c>
      <c r="I1276" s="14" t="s">
        <v>23762</v>
      </c>
      <c r="J1276" s="14" t="s">
        <v>23763</v>
      </c>
      <c r="K1276" s="12" t="s">
        <v>7972</v>
      </c>
      <c r="L1276" s="12" t="s">
        <v>7969</v>
      </c>
      <c r="M1276" s="12" t="s">
        <v>23764</v>
      </c>
    </row>
    <row r="1277" spans="1:13" ht="22.5" customHeight="1">
      <c r="A1277" s="12" t="s">
        <v>23766</v>
      </c>
      <c r="B1277" s="12" t="str" cm="1">
        <f t="array" ref="B1277">_xlfn.REGEXEXTRACT(J1277, "eid=([^&amp;]+)", 2)</f>
        <v>2-s2.0-33745005053</v>
      </c>
      <c r="C1277" s="13" t="s">
        <v>16176</v>
      </c>
      <c r="D1277" s="14" t="s">
        <v>23767</v>
      </c>
      <c r="E1277" s="12">
        <v>2005</v>
      </c>
      <c r="F1277" s="12" t="s">
        <v>23768</v>
      </c>
      <c r="G1277" s="12">
        <v>2005</v>
      </c>
      <c r="H1277" s="12" t="s">
        <v>7969</v>
      </c>
      <c r="I1277" s="14" t="s">
        <v>23769</v>
      </c>
      <c r="J1277" s="14" t="s">
        <v>23770</v>
      </c>
      <c r="K1277" s="12" t="s">
        <v>7972</v>
      </c>
      <c r="L1277" s="12" t="s">
        <v>7969</v>
      </c>
      <c r="M1277" s="12"/>
    </row>
    <row r="1278" spans="1:13" ht="22.5" customHeight="1">
      <c r="A1278" s="12" t="s">
        <v>23772</v>
      </c>
      <c r="B1278" s="12" t="str" cm="1">
        <f t="array" ref="B1278">_xlfn.REGEXEXTRACT(J1278, "eid=([^&amp;]+)", 2)</f>
        <v>2-s2.0-49149111899</v>
      </c>
      <c r="C1278" s="13" t="s">
        <v>16176</v>
      </c>
      <c r="D1278" s="14" t="s">
        <v>23773</v>
      </c>
      <c r="E1278" s="12">
        <v>2008</v>
      </c>
      <c r="F1278" s="12" t="s">
        <v>23774</v>
      </c>
      <c r="G1278" s="12" t="s">
        <v>7969</v>
      </c>
      <c r="H1278" s="12" t="s">
        <v>7969</v>
      </c>
      <c r="I1278" s="14" t="s">
        <v>23775</v>
      </c>
      <c r="J1278" s="14" t="s">
        <v>23776</v>
      </c>
      <c r="K1278" s="12" t="s">
        <v>7972</v>
      </c>
      <c r="L1278" s="12" t="s">
        <v>7969</v>
      </c>
      <c r="M1278" s="12"/>
    </row>
    <row r="1279" spans="1:13" ht="22.5" customHeight="1">
      <c r="A1279" s="12" t="s">
        <v>23778</v>
      </c>
      <c r="B1279" s="12" t="str" cm="1">
        <f t="array" ref="B1279">_xlfn.REGEXEXTRACT(J1279, "eid=([^&amp;]+)", 2)</f>
        <v>2-s2.0-77950864309</v>
      </c>
      <c r="C1279" s="13" t="s">
        <v>16176</v>
      </c>
      <c r="D1279" s="14" t="s">
        <v>23779</v>
      </c>
      <c r="E1279" s="12">
        <v>2010</v>
      </c>
      <c r="F1279" s="12" t="s">
        <v>18813</v>
      </c>
      <c r="G1279" s="12">
        <v>4</v>
      </c>
      <c r="H1279" s="12">
        <v>2</v>
      </c>
      <c r="I1279" s="14" t="s">
        <v>22999</v>
      </c>
      <c r="J1279" s="14" t="s">
        <v>23780</v>
      </c>
      <c r="K1279" s="12" t="s">
        <v>7972</v>
      </c>
      <c r="L1279" s="12" t="s">
        <v>7969</v>
      </c>
      <c r="M1279" s="12" t="s">
        <v>23781</v>
      </c>
    </row>
    <row r="1280" spans="1:13" ht="22.5" customHeight="1">
      <c r="A1280" s="12" t="s">
        <v>23783</v>
      </c>
      <c r="B1280" s="12" t="str" cm="1">
        <f t="array" ref="B1280">_xlfn.REGEXEXTRACT(J1280, "eid=([^&amp;]+)", 2)</f>
        <v>2-s2.0-33745839874</v>
      </c>
      <c r="C1280" s="13" t="s">
        <v>16176</v>
      </c>
      <c r="D1280" s="14" t="s">
        <v>23784</v>
      </c>
      <c r="E1280" s="12">
        <v>2005</v>
      </c>
      <c r="F1280" s="12" t="s">
        <v>23785</v>
      </c>
      <c r="G1280" s="12" t="s">
        <v>7969</v>
      </c>
      <c r="H1280" s="12" t="s">
        <v>7969</v>
      </c>
      <c r="I1280" s="14" t="s">
        <v>23316</v>
      </c>
      <c r="J1280" s="14" t="s">
        <v>23786</v>
      </c>
      <c r="K1280" s="12" t="s">
        <v>7972</v>
      </c>
      <c r="L1280" s="12" t="s">
        <v>7969</v>
      </c>
      <c r="M1280" s="12" t="s">
        <v>23787</v>
      </c>
    </row>
    <row r="1281" spans="1:13" ht="22.5" customHeight="1">
      <c r="A1281" s="12" t="s">
        <v>23789</v>
      </c>
      <c r="B1281" s="12" t="str" cm="1">
        <f t="array" ref="B1281">_xlfn.REGEXEXTRACT(J1281, "eid=([^&amp;]+)", 2)</f>
        <v>2-s2.0-33750941003</v>
      </c>
      <c r="C1281" s="13" t="s">
        <v>16176</v>
      </c>
      <c r="D1281" s="14" t="s">
        <v>23790</v>
      </c>
      <c r="E1281" s="12">
        <v>2006</v>
      </c>
      <c r="F1281" s="12" t="s">
        <v>23791</v>
      </c>
      <c r="G1281" s="12">
        <v>2006</v>
      </c>
      <c r="H1281" s="12" t="s">
        <v>7969</v>
      </c>
      <c r="I1281" s="14" t="s">
        <v>23657</v>
      </c>
      <c r="J1281" s="14" t="s">
        <v>23792</v>
      </c>
      <c r="K1281" s="12" t="s">
        <v>7972</v>
      </c>
      <c r="L1281" s="12" t="s">
        <v>7969</v>
      </c>
      <c r="M1281" s="12" t="s">
        <v>23793</v>
      </c>
    </row>
    <row r="1282" spans="1:13" ht="22.5" customHeight="1">
      <c r="A1282" s="12" t="s">
        <v>23795</v>
      </c>
      <c r="B1282" s="12" t="str" cm="1">
        <f t="array" ref="B1282">_xlfn.REGEXEXTRACT(J1282, "eid=([^&amp;]+)", 2)</f>
        <v>2-s2.0-57349085064</v>
      </c>
      <c r="C1282" s="13" t="s">
        <v>16176</v>
      </c>
      <c r="D1282" s="14" t="s">
        <v>23796</v>
      </c>
      <c r="E1282" s="12">
        <v>2008</v>
      </c>
      <c r="F1282" s="12" t="s">
        <v>15217</v>
      </c>
      <c r="G1282" s="12" t="s">
        <v>7969</v>
      </c>
      <c r="H1282" s="12" t="s">
        <v>7969</v>
      </c>
      <c r="I1282" s="14" t="s">
        <v>23797</v>
      </c>
      <c r="J1282" s="14" t="s">
        <v>23798</v>
      </c>
      <c r="K1282" s="12" t="s">
        <v>7972</v>
      </c>
      <c r="L1282" s="12" t="s">
        <v>7969</v>
      </c>
      <c r="M1282" s="12"/>
    </row>
    <row r="1283" spans="1:13" ht="22.5" customHeight="1">
      <c r="A1283" s="12" t="s">
        <v>23800</v>
      </c>
      <c r="B1283" s="12" t="str" cm="1">
        <f t="array" ref="B1283">_xlfn.REGEXEXTRACT(J1283, "eid=([^&amp;]+)", 2)</f>
        <v>2-s2.0-34748861662</v>
      </c>
      <c r="C1283" s="13" t="s">
        <v>16176</v>
      </c>
      <c r="D1283" s="14" t="s">
        <v>23801</v>
      </c>
      <c r="E1283" s="12">
        <v>2004</v>
      </c>
      <c r="F1283" s="12" t="s">
        <v>8831</v>
      </c>
      <c r="G1283" s="12">
        <v>3045</v>
      </c>
      <c r="H1283" s="12" t="s">
        <v>7969</v>
      </c>
      <c r="I1283" s="14" t="s">
        <v>23802</v>
      </c>
      <c r="J1283" s="14" t="s">
        <v>23803</v>
      </c>
      <c r="K1283" s="12" t="s">
        <v>7972</v>
      </c>
      <c r="L1283" s="12" t="s">
        <v>13352</v>
      </c>
      <c r="M1283" s="12" t="s">
        <v>23804</v>
      </c>
    </row>
    <row r="1284" spans="1:13" ht="22.5" customHeight="1">
      <c r="A1284" s="12" t="s">
        <v>23806</v>
      </c>
      <c r="B1284" s="12" t="str" cm="1">
        <f t="array" ref="B1284">_xlfn.REGEXEXTRACT(J1284, "eid=([^&amp;]+)", 2)</f>
        <v>2-s2.0-34147111508</v>
      </c>
      <c r="C1284" s="13" t="s">
        <v>16176</v>
      </c>
      <c r="D1284" s="14" t="s">
        <v>23807</v>
      </c>
      <c r="E1284" s="12">
        <v>2004</v>
      </c>
      <c r="F1284" s="12" t="s">
        <v>12942</v>
      </c>
      <c r="G1284" s="12">
        <v>144</v>
      </c>
      <c r="H1284" s="12" t="s">
        <v>7969</v>
      </c>
      <c r="I1284" s="14" t="s">
        <v>23808</v>
      </c>
      <c r="J1284" s="14" t="s">
        <v>23809</v>
      </c>
      <c r="K1284" s="12" t="s">
        <v>7972</v>
      </c>
      <c r="L1284" s="12" t="s">
        <v>13326</v>
      </c>
      <c r="M1284" s="12"/>
    </row>
    <row r="1285" spans="1:13" ht="22.5" customHeight="1">
      <c r="A1285" s="12" t="s">
        <v>23811</v>
      </c>
      <c r="B1285" s="12" t="str" cm="1">
        <f t="array" ref="B1285">_xlfn.REGEXEXTRACT(J1285, "eid=([^&amp;]+)", 2)</f>
        <v>2-s2.0-4243136065</v>
      </c>
      <c r="C1285" s="13" t="s">
        <v>16176</v>
      </c>
      <c r="D1285" s="14" t="s">
        <v>23812</v>
      </c>
      <c r="E1285" s="12">
        <v>2003</v>
      </c>
      <c r="F1285" s="12" t="s">
        <v>16043</v>
      </c>
      <c r="G1285" s="12">
        <v>46</v>
      </c>
      <c r="H1285" s="12">
        <v>4</v>
      </c>
      <c r="I1285" s="14" t="s">
        <v>23813</v>
      </c>
      <c r="J1285" s="14" t="s">
        <v>23814</v>
      </c>
      <c r="K1285" s="12" t="s">
        <v>7972</v>
      </c>
      <c r="L1285" s="12" t="s">
        <v>7969</v>
      </c>
      <c r="M1285" s="12" t="s">
        <v>23815</v>
      </c>
    </row>
    <row r="1286" spans="1:13" ht="22.5" customHeight="1">
      <c r="A1286" s="12" t="s">
        <v>23817</v>
      </c>
      <c r="B1286" s="12" t="str" cm="1">
        <f t="array" ref="B1286">_xlfn.REGEXEXTRACT(J1286, "eid=([^&amp;]+)", 2)</f>
        <v>2-s2.0-84893070616</v>
      </c>
      <c r="C1286" s="13" t="s">
        <v>16176</v>
      </c>
      <c r="D1286" s="14" t="s">
        <v>23818</v>
      </c>
      <c r="E1286" s="12">
        <v>2002</v>
      </c>
      <c r="F1286" s="12" t="s">
        <v>23819</v>
      </c>
      <c r="G1286" s="12" t="s">
        <v>7969</v>
      </c>
      <c r="H1286" s="12" t="s">
        <v>7969</v>
      </c>
      <c r="I1286" s="14" t="s">
        <v>23820</v>
      </c>
      <c r="J1286" s="14" t="s">
        <v>23821</v>
      </c>
      <c r="K1286" s="12" t="s">
        <v>7972</v>
      </c>
      <c r="L1286" s="12" t="s">
        <v>7969</v>
      </c>
      <c r="M1286" s="12"/>
    </row>
    <row r="1287" spans="1:13" ht="22.5" customHeight="1">
      <c r="A1287" s="12" t="s">
        <v>23823</v>
      </c>
      <c r="B1287" s="12" t="str" cm="1">
        <f t="array" ref="B1287">_xlfn.REGEXEXTRACT(J1287, "eid=([^&amp;]+)", 2)</f>
        <v>2-s2.0-24944497930</v>
      </c>
      <c r="C1287" s="13" t="s">
        <v>16176</v>
      </c>
      <c r="D1287" s="14" t="s">
        <v>23824</v>
      </c>
      <c r="E1287" s="12">
        <v>2004</v>
      </c>
      <c r="F1287" s="12" t="s">
        <v>8831</v>
      </c>
      <c r="G1287" s="12">
        <v>3184</v>
      </c>
      <c r="H1287" s="12" t="s">
        <v>7969</v>
      </c>
      <c r="I1287" s="14" t="s">
        <v>23825</v>
      </c>
      <c r="J1287" s="14" t="s">
        <v>23826</v>
      </c>
      <c r="K1287" s="12" t="s">
        <v>7972</v>
      </c>
      <c r="L1287" s="12" t="s">
        <v>13352</v>
      </c>
      <c r="M1287" s="12" t="s">
        <v>23827</v>
      </c>
    </row>
    <row r="1288" spans="1:13" ht="22.5" customHeight="1">
      <c r="A1288" s="12" t="s">
        <v>23829</v>
      </c>
      <c r="B1288" s="12" t="str" cm="1">
        <f t="array" ref="B1288">_xlfn.REGEXEXTRACT(J1288, "eid=([^&amp;]+)", 2)</f>
        <v>2-s2.0-18844450721</v>
      </c>
      <c r="C1288" s="13" t="s">
        <v>16176</v>
      </c>
      <c r="D1288" s="14" t="s">
        <v>23830</v>
      </c>
      <c r="E1288" s="12">
        <v>2003</v>
      </c>
      <c r="F1288" s="12" t="s">
        <v>23831</v>
      </c>
      <c r="G1288" s="12" t="s">
        <v>7969</v>
      </c>
      <c r="H1288" s="12" t="s">
        <v>7969</v>
      </c>
      <c r="I1288" s="14" t="s">
        <v>23832</v>
      </c>
      <c r="J1288" s="14" t="s">
        <v>23833</v>
      </c>
      <c r="K1288" s="12" t="s">
        <v>7972</v>
      </c>
      <c r="L1288" s="12" t="s">
        <v>16086</v>
      </c>
      <c r="M1288" s="12"/>
    </row>
    <row r="1289" spans="1:13" ht="22.5" customHeight="1">
      <c r="A1289" s="12" t="s">
        <v>23835</v>
      </c>
      <c r="B1289" s="12" t="str" cm="1">
        <f t="array" ref="B1289">_xlfn.REGEXEXTRACT(J1289, "eid=([^&amp;]+)", 2)</f>
        <v>2-s2.0-3142523603</v>
      </c>
      <c r="C1289" s="13" t="s">
        <v>16176</v>
      </c>
      <c r="D1289" s="14" t="s">
        <v>23836</v>
      </c>
      <c r="E1289" s="12">
        <v>2004</v>
      </c>
      <c r="F1289" s="12" t="s">
        <v>23837</v>
      </c>
      <c r="G1289" s="12">
        <v>7</v>
      </c>
      <c r="H1289" s="12">
        <v>1</v>
      </c>
      <c r="I1289" s="14" t="s">
        <v>16084</v>
      </c>
      <c r="J1289" s="14" t="s">
        <v>23838</v>
      </c>
      <c r="K1289" s="12" t="s">
        <v>7972</v>
      </c>
      <c r="L1289" s="12" t="s">
        <v>7969</v>
      </c>
      <c r="M1289" s="12" t="s">
        <v>23839</v>
      </c>
    </row>
    <row r="1290" spans="1:13" ht="22.5" customHeight="1">
      <c r="A1290" s="12" t="s">
        <v>23841</v>
      </c>
      <c r="B1290" s="12" t="str" cm="1">
        <f t="array" ref="B1290">_xlfn.REGEXEXTRACT(J1290, "eid=([^&amp;]+)", 2)</f>
        <v>2-s2.0-2642588149</v>
      </c>
      <c r="C1290" s="13" t="s">
        <v>16176</v>
      </c>
      <c r="D1290" s="14" t="s">
        <v>23842</v>
      </c>
      <c r="E1290" s="12">
        <v>2003</v>
      </c>
      <c r="F1290" s="12" t="s">
        <v>23843</v>
      </c>
      <c r="G1290" s="12" t="s">
        <v>7969</v>
      </c>
      <c r="H1290" s="12" t="s">
        <v>7969</v>
      </c>
      <c r="I1290" s="14" t="s">
        <v>23844</v>
      </c>
      <c r="J1290" s="14" t="s">
        <v>23845</v>
      </c>
      <c r="K1290" s="12" t="s">
        <v>7972</v>
      </c>
      <c r="L1290" s="12" t="s">
        <v>7969</v>
      </c>
      <c r="M1290" s="12" t="s">
        <v>7969</v>
      </c>
    </row>
    <row r="1291" spans="1:13" ht="22.5" customHeight="1">
      <c r="A1291" s="12" t="s">
        <v>23847</v>
      </c>
      <c r="B1291" s="12" t="str" cm="1">
        <f t="array" ref="B1291">_xlfn.REGEXEXTRACT(J1291, "eid=([^&amp;]+)", 2)</f>
        <v>2-s2.0-35248873795</v>
      </c>
      <c r="C1291" s="13" t="s">
        <v>16176</v>
      </c>
      <c r="D1291" s="14" t="s">
        <v>23848</v>
      </c>
      <c r="E1291" s="12">
        <v>2003</v>
      </c>
      <c r="F1291" s="12" t="s">
        <v>8831</v>
      </c>
      <c r="G1291" s="12">
        <v>2776</v>
      </c>
      <c r="H1291" s="12" t="s">
        <v>7969</v>
      </c>
      <c r="I1291" s="14" t="s">
        <v>23849</v>
      </c>
      <c r="J1291" s="14" t="s">
        <v>23850</v>
      </c>
      <c r="K1291" s="12" t="s">
        <v>7972</v>
      </c>
      <c r="L1291" s="12" t="s">
        <v>13352</v>
      </c>
      <c r="M1291" s="12" t="s">
        <v>23851</v>
      </c>
    </row>
    <row r="1292" spans="1:13" ht="22.5" customHeight="1">
      <c r="A1292" s="12" t="s">
        <v>23853</v>
      </c>
      <c r="B1292" s="12" t="str" cm="1">
        <f t="array" ref="B1292">_xlfn.REGEXEXTRACT(J1292, "eid=([^&amp;]+)", 2)</f>
        <v>2-s2.0-21244467115</v>
      </c>
      <c r="C1292" s="13" t="s">
        <v>16176</v>
      </c>
      <c r="D1292" s="14" t="s">
        <v>23854</v>
      </c>
      <c r="E1292" s="12">
        <v>2004</v>
      </c>
      <c r="F1292" s="12" t="s">
        <v>23855</v>
      </c>
      <c r="G1292" s="12">
        <v>92</v>
      </c>
      <c r="H1292" s="12">
        <v>6</v>
      </c>
      <c r="I1292" s="14" t="s">
        <v>23856</v>
      </c>
      <c r="J1292" s="14" t="s">
        <v>23857</v>
      </c>
      <c r="K1292" s="12" t="s">
        <v>7972</v>
      </c>
      <c r="L1292" s="12" t="s">
        <v>8102</v>
      </c>
      <c r="M1292" s="12" t="s">
        <v>23858</v>
      </c>
    </row>
    <row r="1293" spans="1:13" ht="22.5" customHeight="1">
      <c r="A1293" s="12" t="s">
        <v>23860</v>
      </c>
      <c r="B1293" s="12" t="str" cm="1">
        <f t="array" ref="B1293">_xlfn.REGEXEXTRACT(J1293, "eid=([^&amp;]+)", 2)</f>
        <v>2-s2.0-0142156709</v>
      </c>
      <c r="C1293" s="13" t="s">
        <v>16176</v>
      </c>
      <c r="D1293" s="14" t="s">
        <v>23861</v>
      </c>
      <c r="E1293" s="12">
        <v>2003</v>
      </c>
      <c r="F1293" s="12" t="s">
        <v>8831</v>
      </c>
      <c r="G1293" s="12">
        <v>2836</v>
      </c>
      <c r="H1293" s="12" t="s">
        <v>7969</v>
      </c>
      <c r="I1293" s="14" t="s">
        <v>23862</v>
      </c>
      <c r="J1293" s="14" t="s">
        <v>23863</v>
      </c>
      <c r="K1293" s="12" t="s">
        <v>7972</v>
      </c>
      <c r="L1293" s="12" t="s">
        <v>13352</v>
      </c>
      <c r="M1293" s="12" t="s">
        <v>23864</v>
      </c>
    </row>
    <row r="1294" spans="1:13" ht="22.5" customHeight="1">
      <c r="A1294" s="12" t="s">
        <v>23866</v>
      </c>
      <c r="B1294" s="12" t="str" cm="1">
        <f t="array" ref="B1294">_xlfn.REGEXEXTRACT(J1294, "eid=([^&amp;]+)", 2)</f>
        <v>2-s2.0-0242413810</v>
      </c>
      <c r="C1294" s="13" t="s">
        <v>16176</v>
      </c>
      <c r="D1294" s="14" t="s">
        <v>23867</v>
      </c>
      <c r="E1294" s="12">
        <v>2003</v>
      </c>
      <c r="F1294" s="12" t="s">
        <v>16083</v>
      </c>
      <c r="G1294" s="12" t="s">
        <v>7969</v>
      </c>
      <c r="H1294" s="12" t="s">
        <v>7969</v>
      </c>
      <c r="I1294" s="14" t="s">
        <v>23868</v>
      </c>
      <c r="J1294" s="14" t="s">
        <v>23869</v>
      </c>
      <c r="K1294" s="12" t="s">
        <v>7972</v>
      </c>
      <c r="L1294" s="12" t="s">
        <v>7969</v>
      </c>
      <c r="M1294" s="12" t="s">
        <v>7969</v>
      </c>
    </row>
    <row r="1295" spans="1:13" ht="22.5" customHeight="1">
      <c r="A1295" s="12" t="s">
        <v>23871</v>
      </c>
      <c r="B1295" s="12" t="str" cm="1">
        <f t="array" ref="B1295">_xlfn.REGEXEXTRACT(J1295, "eid=([^&amp;]+)", 2)</f>
        <v>2-s2.0-3543075807</v>
      </c>
      <c r="C1295" s="13" t="s">
        <v>16176</v>
      </c>
      <c r="D1295" s="14" t="s">
        <v>23872</v>
      </c>
      <c r="E1295" s="12">
        <v>2003</v>
      </c>
      <c r="F1295" s="12" t="s">
        <v>23873</v>
      </c>
      <c r="G1295" s="12" t="s">
        <v>7969</v>
      </c>
      <c r="H1295" s="12" t="s">
        <v>7969</v>
      </c>
      <c r="I1295" s="14" t="s">
        <v>23663</v>
      </c>
      <c r="J1295" s="14" t="s">
        <v>23874</v>
      </c>
      <c r="K1295" s="12" t="s">
        <v>7972</v>
      </c>
      <c r="L1295" s="12" t="s">
        <v>16086</v>
      </c>
      <c r="M1295" s="12"/>
    </row>
    <row r="1296" spans="1:13" ht="22.5" customHeight="1">
      <c r="A1296" s="12" t="s">
        <v>23876</v>
      </c>
      <c r="B1296" s="12" t="str" cm="1">
        <f t="array" ref="B1296">_xlfn.REGEXEXTRACT(J1296, "eid=([^&amp;]+)", 2)</f>
        <v>2-s2.0-2342661249</v>
      </c>
      <c r="C1296" s="13" t="s">
        <v>16176</v>
      </c>
      <c r="D1296" s="14" t="s">
        <v>23877</v>
      </c>
      <c r="E1296" s="12">
        <v>2004</v>
      </c>
      <c r="F1296" s="12" t="s">
        <v>23878</v>
      </c>
      <c r="G1296" s="12">
        <v>49</v>
      </c>
      <c r="H1296" s="12">
        <v>3</v>
      </c>
      <c r="I1296" s="14" t="s">
        <v>23421</v>
      </c>
      <c r="J1296" s="14" t="s">
        <v>23879</v>
      </c>
      <c r="K1296" s="12" t="s">
        <v>7972</v>
      </c>
      <c r="L1296" s="12" t="s">
        <v>7969</v>
      </c>
      <c r="M1296" s="12" t="s">
        <v>23880</v>
      </c>
    </row>
    <row r="1297" spans="1:13" ht="22.5" customHeight="1">
      <c r="A1297" s="12" t="s">
        <v>23882</v>
      </c>
      <c r="B1297" s="12" t="str" cm="1">
        <f t="array" ref="B1297">_xlfn.REGEXEXTRACT(J1297, "eid=([^&amp;]+)", 2)</f>
        <v>2-s2.0-2442557513</v>
      </c>
      <c r="C1297" s="13" t="s">
        <v>16176</v>
      </c>
      <c r="D1297" s="14" t="s">
        <v>23883</v>
      </c>
      <c r="E1297" s="12">
        <v>2002</v>
      </c>
      <c r="F1297" s="12" t="s">
        <v>23884</v>
      </c>
      <c r="G1297" s="12">
        <v>1</v>
      </c>
      <c r="H1297" s="12">
        <v>3</v>
      </c>
      <c r="I1297" s="14" t="s">
        <v>23885</v>
      </c>
      <c r="J1297" s="14" t="s">
        <v>23886</v>
      </c>
      <c r="K1297" s="12" t="s">
        <v>7972</v>
      </c>
      <c r="L1297" s="12" t="s">
        <v>7969</v>
      </c>
      <c r="M1297" s="12" t="s">
        <v>23887</v>
      </c>
    </row>
    <row r="1298" spans="1:13" ht="22.5" customHeight="1">
      <c r="A1298" s="12" t="s">
        <v>23889</v>
      </c>
      <c r="B1298" s="12" t="str" cm="1">
        <f t="array" ref="B1298">_xlfn.REGEXEXTRACT(J1298, "eid=([^&amp;]+)", 2)</f>
        <v>2-s2.0-84902461453</v>
      </c>
      <c r="C1298" s="13" t="s">
        <v>16176</v>
      </c>
      <c r="D1298" s="14" t="s">
        <v>23890</v>
      </c>
      <c r="E1298" s="12">
        <v>2004</v>
      </c>
      <c r="F1298" s="12" t="s">
        <v>12942</v>
      </c>
      <c r="G1298" s="12">
        <v>144</v>
      </c>
      <c r="H1298" s="12" t="s">
        <v>7969</v>
      </c>
      <c r="I1298" s="14" t="s">
        <v>23891</v>
      </c>
      <c r="J1298" s="14" t="s">
        <v>23892</v>
      </c>
      <c r="K1298" s="12" t="s">
        <v>7972</v>
      </c>
      <c r="L1298" s="12" t="s">
        <v>13326</v>
      </c>
      <c r="M1298" s="12"/>
    </row>
    <row r="1299" spans="1:13" ht="22.5" customHeight="1">
      <c r="A1299" s="12" t="s">
        <v>23894</v>
      </c>
      <c r="B1299" s="12" t="str" cm="1">
        <f t="array" ref="B1299">_xlfn.REGEXEXTRACT(J1299, "eid=([^&amp;]+)", 2)</f>
        <v>2-s2.0-84947795490</v>
      </c>
      <c r="C1299" s="13" t="s">
        <v>16176</v>
      </c>
      <c r="D1299" s="14" t="s">
        <v>23895</v>
      </c>
      <c r="E1299" s="12">
        <v>2000</v>
      </c>
      <c r="F1299" s="12" t="s">
        <v>8831</v>
      </c>
      <c r="G1299" s="12">
        <v>1977</v>
      </c>
      <c r="H1299" s="12" t="s">
        <v>7969</v>
      </c>
      <c r="I1299" s="14" t="s">
        <v>16137</v>
      </c>
      <c r="J1299" s="14" t="s">
        <v>23896</v>
      </c>
      <c r="K1299" s="12" t="s">
        <v>7972</v>
      </c>
      <c r="L1299" s="12" t="s">
        <v>13352</v>
      </c>
      <c r="M1299" s="12" t="s">
        <v>23897</v>
      </c>
    </row>
  </sheetData>
  <pageMargins left="0.511811024" right="0.511811024" top="0.78740157499999996" bottom="0.78740157499999996" header="0.31496062000000002" footer="0.31496062000000002"/>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M2282"/>
  <sheetViews>
    <sheetView workbookViewId="0">
      <pane ySplit="1" topLeftCell="A2" activePane="bottomLeft" state="frozen"/>
      <selection pane="bottomLeft" activeCell="B3" sqref="B3"/>
    </sheetView>
  </sheetViews>
  <sheetFormatPr defaultColWidth="12.54296875" defaultRowHeight="15.75" customHeight="1"/>
  <cols>
    <col min="1" max="1" width="19.81640625" customWidth="1"/>
    <col min="2" max="2" width="21.453125" customWidth="1"/>
    <col min="3" max="3" width="28.7265625" customWidth="1"/>
    <col min="4" max="4" width="37.54296875" customWidth="1"/>
    <col min="6" max="6" width="20.1796875" customWidth="1"/>
    <col min="9" max="10" width="37.54296875" customWidth="1"/>
    <col min="11" max="11" width="15.7265625" customWidth="1"/>
    <col min="12" max="12" width="32.26953125" customWidth="1"/>
    <col min="13" max="13" width="28" customWidth="1"/>
  </cols>
  <sheetData>
    <row r="1" spans="1:13" ht="22.5" customHeight="1">
      <c r="A1" s="8" t="s">
        <v>4996</v>
      </c>
      <c r="B1" s="8" t="s">
        <v>36010</v>
      </c>
      <c r="C1" s="8" t="s">
        <v>7955</v>
      </c>
      <c r="D1" s="11" t="s">
        <v>7956</v>
      </c>
      <c r="E1" s="8" t="s">
        <v>0</v>
      </c>
      <c r="F1" s="8" t="s">
        <v>7957</v>
      </c>
      <c r="G1" s="8" t="s">
        <v>7958</v>
      </c>
      <c r="H1" s="8" t="s">
        <v>7959</v>
      </c>
      <c r="I1" s="11" t="s">
        <v>7960</v>
      </c>
      <c r="J1" s="11" t="s">
        <v>7961</v>
      </c>
      <c r="K1" s="8" t="s">
        <v>7962</v>
      </c>
      <c r="L1" s="8" t="s">
        <v>7963</v>
      </c>
      <c r="M1" s="9" t="s">
        <v>7964</v>
      </c>
    </row>
    <row r="2" spans="1:13" ht="22.5" customHeight="1">
      <c r="A2" s="12" t="s">
        <v>23899</v>
      </c>
      <c r="B2" s="12" t="str" cm="1">
        <f t="array" ref="B2">_xlfn.REGEXEXTRACT(J2, "eid=([^&amp;]+)", 2)</f>
        <v>2-s2.0-85177615257</v>
      </c>
      <c r="C2" s="13" t="s">
        <v>23900</v>
      </c>
      <c r="D2" s="12" t="s">
        <v>23901</v>
      </c>
      <c r="E2" s="12">
        <v>2024</v>
      </c>
      <c r="F2" s="12" t="s">
        <v>16786</v>
      </c>
      <c r="G2" s="12">
        <v>3787206</v>
      </c>
      <c r="H2" s="12">
        <v>61</v>
      </c>
      <c r="I2" s="12" t="s">
        <v>23902</v>
      </c>
      <c r="J2" s="12" t="s">
        <v>23903</v>
      </c>
      <c r="K2" s="12" t="s">
        <v>7972</v>
      </c>
      <c r="L2" s="12" t="s">
        <v>7993</v>
      </c>
      <c r="M2" s="12"/>
    </row>
    <row r="3" spans="1:13" ht="22.5" customHeight="1">
      <c r="A3" s="12" t="s">
        <v>23905</v>
      </c>
      <c r="B3" s="12" t="str" cm="1">
        <f t="array" ref="B3">_xlfn.REGEXEXTRACT(J3, "eid=([^&amp;]+)", 2)</f>
        <v>2-s2.0-85181575444</v>
      </c>
      <c r="C3" s="13" t="s">
        <v>23900</v>
      </c>
      <c r="D3" s="12" t="s">
        <v>23906</v>
      </c>
      <c r="E3" s="12">
        <v>2024</v>
      </c>
      <c r="F3" s="12" t="s">
        <v>8491</v>
      </c>
      <c r="G3" s="12">
        <v>21693536</v>
      </c>
      <c r="H3" s="12">
        <v>12</v>
      </c>
      <c r="I3" s="12" t="s">
        <v>23907</v>
      </c>
      <c r="J3" s="12" t="s">
        <v>23908</v>
      </c>
      <c r="K3" s="12" t="s">
        <v>7972</v>
      </c>
      <c r="L3" s="12" t="s">
        <v>8102</v>
      </c>
      <c r="M3" s="12"/>
    </row>
    <row r="4" spans="1:13" ht="22.5" customHeight="1">
      <c r="A4" s="12" t="s">
        <v>23910</v>
      </c>
      <c r="B4" s="12" t="str" cm="1">
        <f t="array" ref="B4">_xlfn.REGEXEXTRACT(J4, "eid=([^&amp;]+)", 2)</f>
        <v>2-s2.0-85166240975</v>
      </c>
      <c r="C4" s="13" t="s">
        <v>23900</v>
      </c>
      <c r="D4" s="12" t="s">
        <v>23911</v>
      </c>
      <c r="E4" s="12">
        <v>2023</v>
      </c>
      <c r="F4" s="12" t="s">
        <v>9174</v>
      </c>
      <c r="G4" s="12">
        <v>14327643</v>
      </c>
      <c r="H4" s="12">
        <v>27</v>
      </c>
      <c r="I4" s="12" t="s">
        <v>23912</v>
      </c>
      <c r="J4" s="12" t="s">
        <v>23913</v>
      </c>
      <c r="K4" s="12" t="s">
        <v>7972</v>
      </c>
      <c r="L4" s="12" t="s">
        <v>7985</v>
      </c>
      <c r="M4" s="12" t="s">
        <v>36011</v>
      </c>
    </row>
    <row r="5" spans="1:13" ht="22.5" customHeight="1">
      <c r="A5" s="12" t="s">
        <v>23915</v>
      </c>
      <c r="B5" s="12" t="str" cm="1">
        <f t="array" ref="B5">_xlfn.REGEXEXTRACT(J5, "eid=([^&amp;]+)", 2)</f>
        <v>2-s2.0-85189620196</v>
      </c>
      <c r="C5" s="13" t="s">
        <v>23900</v>
      </c>
      <c r="D5" s="12" t="s">
        <v>23916</v>
      </c>
      <c r="E5" s="12">
        <v>2024</v>
      </c>
      <c r="F5" s="12" t="s">
        <v>23917</v>
      </c>
      <c r="G5" s="12">
        <v>21595399</v>
      </c>
      <c r="H5" s="12">
        <v>38</v>
      </c>
      <c r="I5" s="12" t="s">
        <v>23918</v>
      </c>
      <c r="J5" s="12" t="s">
        <v>23919</v>
      </c>
      <c r="K5" s="12" t="s">
        <v>7972</v>
      </c>
      <c r="L5" s="12" t="s">
        <v>11358</v>
      </c>
      <c r="M5" s="12"/>
    </row>
    <row r="6" spans="1:13" ht="22.5" customHeight="1">
      <c r="A6" s="12" t="s">
        <v>23921</v>
      </c>
      <c r="B6" s="12" t="str" cm="1">
        <f t="array" ref="B6">_xlfn.REGEXEXTRACT(J6, "eid=([^&amp;]+)", 2)</f>
        <v>2-s2.0-85164533087</v>
      </c>
      <c r="C6" s="13" t="s">
        <v>23900</v>
      </c>
      <c r="D6" s="12" t="s">
        <v>23922</v>
      </c>
      <c r="E6" s="12">
        <v>2023</v>
      </c>
      <c r="F6" s="12" t="s">
        <v>17516</v>
      </c>
      <c r="G6" s="12">
        <v>14637154</v>
      </c>
      <c r="H6" s="12">
        <v>29</v>
      </c>
      <c r="I6" s="12" t="s">
        <v>23923</v>
      </c>
      <c r="J6" s="12" t="s">
        <v>23924</v>
      </c>
      <c r="K6" s="12" t="s">
        <v>7972</v>
      </c>
      <c r="L6" s="12" t="s">
        <v>8108</v>
      </c>
      <c r="M6" s="12" t="s">
        <v>36012</v>
      </c>
    </row>
    <row r="7" spans="1:13" ht="22.5" customHeight="1">
      <c r="A7" s="12" t="s">
        <v>23926</v>
      </c>
      <c r="B7" s="12" t="str" cm="1">
        <f t="array" ref="B7">_xlfn.REGEXEXTRACT(J7, "eid=([^&amp;]+)", 2)</f>
        <v>2-s2.0-85181555271</v>
      </c>
      <c r="C7" s="13" t="s">
        <v>23900</v>
      </c>
      <c r="D7" s="12" t="s">
        <v>23927</v>
      </c>
      <c r="E7" s="12">
        <v>2024</v>
      </c>
      <c r="F7" s="12" t="s">
        <v>8392</v>
      </c>
      <c r="G7" s="12">
        <v>23274662</v>
      </c>
      <c r="H7" s="12">
        <v>11</v>
      </c>
      <c r="I7" s="12" t="s">
        <v>23928</v>
      </c>
      <c r="J7" s="12" t="s">
        <v>23929</v>
      </c>
      <c r="K7" s="12" t="s">
        <v>7972</v>
      </c>
      <c r="L7" s="12" t="s">
        <v>8102</v>
      </c>
      <c r="M7" s="12" t="s">
        <v>36013</v>
      </c>
    </row>
    <row r="8" spans="1:13" ht="22.5" customHeight="1">
      <c r="A8" s="12" t="s">
        <v>23931</v>
      </c>
      <c r="B8" s="12" t="str" cm="1">
        <f t="array" ref="B8">_xlfn.REGEXEXTRACT(J8, "eid=([^&amp;]+)", 2)</f>
        <v>2-s2.0-85191708621</v>
      </c>
      <c r="C8" s="13" t="s">
        <v>23900</v>
      </c>
      <c r="D8" s="12" t="s">
        <v>23932</v>
      </c>
      <c r="E8" s="12">
        <v>2024</v>
      </c>
      <c r="F8" s="12" t="s">
        <v>23933</v>
      </c>
      <c r="G8" s="12">
        <v>22812881</v>
      </c>
      <c r="H8" s="12">
        <v>12</v>
      </c>
      <c r="I8" s="12" t="s">
        <v>23934</v>
      </c>
      <c r="J8" s="12" t="s">
        <v>23935</v>
      </c>
      <c r="K8" s="12" t="s">
        <v>7972</v>
      </c>
      <c r="L8" s="12" t="s">
        <v>23936</v>
      </c>
      <c r="M8" s="12" t="s">
        <v>36014</v>
      </c>
    </row>
    <row r="9" spans="1:13" ht="22.5" customHeight="1">
      <c r="A9" s="12" t="s">
        <v>23938</v>
      </c>
      <c r="B9" s="12" t="str" cm="1">
        <f t="array" ref="B9">_xlfn.REGEXEXTRACT(J9, "eid=([^&amp;]+)", 2)</f>
        <v>2-s2.0-85185299399</v>
      </c>
      <c r="C9" s="13" t="s">
        <v>23900</v>
      </c>
      <c r="D9" s="12" t="s">
        <v>23939</v>
      </c>
      <c r="E9" s="12">
        <v>2024</v>
      </c>
      <c r="F9" s="12" t="s">
        <v>8151</v>
      </c>
      <c r="G9" s="12">
        <v>21476799</v>
      </c>
      <c r="H9" s="12">
        <v>12</v>
      </c>
      <c r="I9" s="12" t="s">
        <v>23940</v>
      </c>
      <c r="J9" s="12" t="s">
        <v>23941</v>
      </c>
      <c r="K9" s="12" t="s">
        <v>7972</v>
      </c>
      <c r="L9" s="12" t="s">
        <v>8154</v>
      </c>
      <c r="M9" s="12" t="s">
        <v>7969</v>
      </c>
    </row>
    <row r="10" spans="1:13" ht="22.5" customHeight="1">
      <c r="A10" s="12" t="s">
        <v>23943</v>
      </c>
      <c r="B10" s="12" t="str" cm="1">
        <f t="array" ref="B10">_xlfn.REGEXEXTRACT(J10, "eid=([^&amp;]+)", 2)</f>
        <v>2-s2.0-85176381168</v>
      </c>
      <c r="C10" s="13" t="s">
        <v>23900</v>
      </c>
      <c r="D10" s="12" t="s">
        <v>23944</v>
      </c>
      <c r="E10" s="12">
        <v>2023</v>
      </c>
      <c r="F10" s="12" t="s">
        <v>18626</v>
      </c>
      <c r="G10" s="12">
        <v>11100168</v>
      </c>
      <c r="H10" s="12">
        <v>84</v>
      </c>
      <c r="I10" s="12" t="s">
        <v>23945</v>
      </c>
      <c r="J10" s="12" t="s">
        <v>23946</v>
      </c>
      <c r="K10" s="12" t="s">
        <v>7972</v>
      </c>
      <c r="L10" s="12" t="s">
        <v>7993</v>
      </c>
      <c r="M10" s="12"/>
    </row>
    <row r="11" spans="1:13" ht="22.5" customHeight="1">
      <c r="A11" s="12" t="s">
        <v>23948</v>
      </c>
      <c r="B11" s="12" t="str" cm="1">
        <f t="array" ref="B11">_xlfn.REGEXEXTRACT(J11, "eid=([^&amp;]+)", 2)</f>
        <v>2-s2.0-85178053136</v>
      </c>
      <c r="C11" s="13" t="s">
        <v>23900</v>
      </c>
      <c r="D11" s="12" t="s">
        <v>23949</v>
      </c>
      <c r="E11" s="12">
        <v>2024</v>
      </c>
      <c r="F11" s="12" t="s">
        <v>16569</v>
      </c>
      <c r="G11" s="12">
        <v>9518320</v>
      </c>
      <c r="H11" s="12">
        <v>243</v>
      </c>
      <c r="I11" s="12" t="s">
        <v>23950</v>
      </c>
      <c r="J11" s="12" t="s">
        <v>23951</v>
      </c>
      <c r="K11" s="12" t="s">
        <v>7972</v>
      </c>
      <c r="L11" s="12" t="s">
        <v>8027</v>
      </c>
      <c r="M11" s="12" t="s">
        <v>36015</v>
      </c>
    </row>
    <row r="12" spans="1:13" ht="22.5" customHeight="1">
      <c r="A12" s="12" t="s">
        <v>23953</v>
      </c>
      <c r="B12" s="12" t="str" cm="1">
        <f t="array" ref="B12">_xlfn.REGEXEXTRACT(J12, "eid=([^&amp;]+)", 2)</f>
        <v>2-s2.0-85159646578</v>
      </c>
      <c r="C12" s="13" t="s">
        <v>23900</v>
      </c>
      <c r="D12" s="12" t="s">
        <v>23954</v>
      </c>
      <c r="E12" s="12">
        <v>2024</v>
      </c>
      <c r="F12" s="12" t="s">
        <v>18234</v>
      </c>
      <c r="G12" s="12">
        <v>189391</v>
      </c>
      <c r="H12" s="12">
        <v>71</v>
      </c>
      <c r="I12" s="12" t="s">
        <v>23955</v>
      </c>
      <c r="J12" s="12" t="s">
        <v>23956</v>
      </c>
      <c r="K12" s="12" t="s">
        <v>7972</v>
      </c>
      <c r="L12" s="12" t="s">
        <v>8102</v>
      </c>
      <c r="M12" s="12" t="s">
        <v>36016</v>
      </c>
    </row>
    <row r="13" spans="1:13" ht="22.5" customHeight="1">
      <c r="A13" s="12" t="s">
        <v>23958</v>
      </c>
      <c r="B13" s="12" t="str" cm="1">
        <f t="array" ref="B13">_xlfn.REGEXEXTRACT(J13, "eid=([^&amp;]+)", 2)</f>
        <v>2-s2.0-85162675816</v>
      </c>
      <c r="C13" s="13" t="s">
        <v>23900</v>
      </c>
      <c r="D13" s="12" t="s">
        <v>23959</v>
      </c>
      <c r="E13" s="12">
        <v>2023</v>
      </c>
      <c r="F13" s="12" t="s">
        <v>7975</v>
      </c>
      <c r="G13" s="12">
        <v>13867857</v>
      </c>
      <c r="H13" s="12">
        <v>26</v>
      </c>
      <c r="I13" s="12" t="s">
        <v>23960</v>
      </c>
      <c r="J13" s="12" t="s">
        <v>23961</v>
      </c>
      <c r="K13" s="12" t="s">
        <v>7972</v>
      </c>
      <c r="L13" s="12" t="s">
        <v>7978</v>
      </c>
      <c r="M13" s="12" t="s">
        <v>36017</v>
      </c>
    </row>
    <row r="14" spans="1:13" ht="22.5" customHeight="1">
      <c r="A14" s="12" t="s">
        <v>23963</v>
      </c>
      <c r="B14" s="12" t="str" cm="1">
        <f t="array" ref="B14">_xlfn.REGEXEXTRACT(J14, "eid=([^&amp;]+)", 2)</f>
        <v>2-s2.0-85151777123</v>
      </c>
      <c r="C14" s="13" t="s">
        <v>23900</v>
      </c>
      <c r="D14" s="12" t="s">
        <v>23964</v>
      </c>
      <c r="E14" s="12">
        <v>2023</v>
      </c>
      <c r="F14" s="12" t="s">
        <v>8432</v>
      </c>
      <c r="G14" s="12">
        <v>9574174</v>
      </c>
      <c r="H14" s="12">
        <v>224</v>
      </c>
      <c r="I14" s="12" t="s">
        <v>23965</v>
      </c>
      <c r="J14" s="12" t="s">
        <v>23966</v>
      </c>
      <c r="K14" s="12" t="s">
        <v>7972</v>
      </c>
      <c r="L14" s="12" t="s">
        <v>8027</v>
      </c>
      <c r="M14" s="12" t="s">
        <v>36018</v>
      </c>
    </row>
    <row r="15" spans="1:13" ht="22.5" customHeight="1">
      <c r="A15" s="12" t="s">
        <v>23968</v>
      </c>
      <c r="B15" s="12" t="str" cm="1">
        <f t="array" ref="B15">_xlfn.REGEXEXTRACT(J15, "eid=([^&amp;]+)", 2)</f>
        <v>2-s2.0-85168378059</v>
      </c>
      <c r="C15" s="13" t="s">
        <v>23900</v>
      </c>
      <c r="D15" s="12" t="s">
        <v>23969</v>
      </c>
      <c r="E15" s="12">
        <v>2023</v>
      </c>
      <c r="F15" s="12" t="s">
        <v>19177</v>
      </c>
      <c r="G15" s="12">
        <v>19369735</v>
      </c>
      <c r="H15" s="12">
        <v>16</v>
      </c>
      <c r="I15" s="12" t="s">
        <v>23970</v>
      </c>
      <c r="J15" s="12" t="s">
        <v>23971</v>
      </c>
      <c r="K15" s="12" t="s">
        <v>7972</v>
      </c>
      <c r="L15" s="12" t="s">
        <v>7978</v>
      </c>
      <c r="M15" s="12" t="s">
        <v>36019</v>
      </c>
    </row>
    <row r="16" spans="1:13" ht="22.5" customHeight="1">
      <c r="A16" s="12" t="s">
        <v>23973</v>
      </c>
      <c r="B16" s="12" t="str" cm="1">
        <f t="array" ref="B16">_xlfn.REGEXEXTRACT(J16, "eid=([^&amp;]+)", 2)</f>
        <v>2-s2.0-85151235893</v>
      </c>
      <c r="C16" s="13" t="s">
        <v>23900</v>
      </c>
      <c r="D16" s="12" t="s">
        <v>23974</v>
      </c>
      <c r="E16" s="12">
        <v>2024</v>
      </c>
      <c r="F16" s="12" t="s">
        <v>23975</v>
      </c>
      <c r="G16" s="12">
        <v>13873741</v>
      </c>
      <c r="H16" s="12">
        <v>24</v>
      </c>
      <c r="I16" s="12" t="s">
        <v>23976</v>
      </c>
      <c r="J16" s="12" t="s">
        <v>23977</v>
      </c>
      <c r="K16" s="12" t="s">
        <v>7972</v>
      </c>
      <c r="L16" s="12" t="s">
        <v>7978</v>
      </c>
      <c r="M16" s="12" t="s">
        <v>36020</v>
      </c>
    </row>
    <row r="17" spans="1:13" ht="22.5" customHeight="1">
      <c r="A17" s="12" t="s">
        <v>23979</v>
      </c>
      <c r="B17" s="12" t="str" cm="1">
        <f t="array" ref="B17">_xlfn.REGEXEXTRACT(J17, "eid=([^&amp;]+)", 2)</f>
        <v>2-s2.0-85189757096</v>
      </c>
      <c r="C17" s="13" t="s">
        <v>23900</v>
      </c>
      <c r="D17" s="12" t="s">
        <v>23980</v>
      </c>
      <c r="E17" s="12">
        <v>2023</v>
      </c>
      <c r="F17" s="12" t="s">
        <v>8144</v>
      </c>
      <c r="G17" s="12">
        <v>20763417</v>
      </c>
      <c r="H17" s="12">
        <v>13</v>
      </c>
      <c r="I17" s="12" t="s">
        <v>23981</v>
      </c>
      <c r="J17" s="12" t="s">
        <v>23982</v>
      </c>
      <c r="K17" s="12" t="s">
        <v>7972</v>
      </c>
      <c r="L17" s="12" t="s">
        <v>8012</v>
      </c>
      <c r="M17" s="12"/>
    </row>
    <row r="18" spans="1:13" ht="22.5" customHeight="1">
      <c r="A18" s="12" t="s">
        <v>23984</v>
      </c>
      <c r="B18" s="12" t="str" cm="1">
        <f t="array" ref="B18">_xlfn.REGEXEXTRACT(J18, "eid=([^&amp;]+)", 2)</f>
        <v>2-s2.0-85145396721</v>
      </c>
      <c r="C18" s="13" t="s">
        <v>23900</v>
      </c>
      <c r="D18" s="12" t="s">
        <v>23985</v>
      </c>
      <c r="E18" s="12">
        <v>2023</v>
      </c>
      <c r="F18" s="12" t="s">
        <v>17416</v>
      </c>
      <c r="G18" s="12">
        <v>21613915</v>
      </c>
      <c r="H18" s="12">
        <v>34</v>
      </c>
      <c r="I18" s="12" t="s">
        <v>23986</v>
      </c>
      <c r="J18" s="12" t="s">
        <v>23987</v>
      </c>
      <c r="K18" s="12" t="s">
        <v>7972</v>
      </c>
      <c r="L18" s="12" t="s">
        <v>8134</v>
      </c>
      <c r="M18" s="12" t="s">
        <v>36021</v>
      </c>
    </row>
    <row r="19" spans="1:13" ht="22.5" customHeight="1">
      <c r="A19" s="12" t="s">
        <v>23989</v>
      </c>
      <c r="B19" s="12" t="str" cm="1">
        <f t="array" ref="B19">_xlfn.REGEXEXTRACT(J19, "eid=([^&amp;]+)", 2)</f>
        <v>2-s2.0-85146246566</v>
      </c>
      <c r="C19" s="13" t="s">
        <v>23900</v>
      </c>
      <c r="D19" s="12" t="s">
        <v>23990</v>
      </c>
      <c r="E19" s="12">
        <v>2023</v>
      </c>
      <c r="F19" s="12" t="s">
        <v>12388</v>
      </c>
      <c r="G19" s="12">
        <v>15455971</v>
      </c>
      <c r="H19" s="12">
        <v>20</v>
      </c>
      <c r="I19" s="12" t="s">
        <v>23991</v>
      </c>
      <c r="J19" s="12" t="s">
        <v>23992</v>
      </c>
      <c r="K19" s="12" t="s">
        <v>7972</v>
      </c>
      <c r="L19" s="12" t="s">
        <v>8102</v>
      </c>
      <c r="M19" s="12"/>
    </row>
    <row r="20" spans="1:13" ht="22.5" customHeight="1">
      <c r="A20" s="12" t="s">
        <v>23994</v>
      </c>
      <c r="B20" s="12" t="str" cm="1">
        <f t="array" ref="B20">_xlfn.REGEXEXTRACT(J20, "eid=([^&amp;]+)", 2)</f>
        <v>2-s2.0-85172678543</v>
      </c>
      <c r="C20" s="13" t="s">
        <v>23900</v>
      </c>
      <c r="D20" s="12" t="s">
        <v>23995</v>
      </c>
      <c r="E20" s="12">
        <v>2023</v>
      </c>
      <c r="F20" s="12" t="s">
        <v>8293</v>
      </c>
      <c r="G20" s="12">
        <v>22142134</v>
      </c>
      <c r="H20" s="12">
        <v>78</v>
      </c>
      <c r="I20" s="12" t="s">
        <v>23996</v>
      </c>
      <c r="J20" s="12" t="s">
        <v>23997</v>
      </c>
      <c r="K20" s="12" t="s">
        <v>7972</v>
      </c>
      <c r="L20" s="12" t="s">
        <v>8027</v>
      </c>
      <c r="M20" s="12" t="s">
        <v>36022</v>
      </c>
    </row>
    <row r="21" spans="1:13" ht="22.5" customHeight="1">
      <c r="A21" s="12" t="s">
        <v>23999</v>
      </c>
      <c r="B21" s="12" t="str" cm="1">
        <f t="array" ref="B21">_xlfn.REGEXEXTRACT(J21, "eid=([^&amp;]+)", 2)</f>
        <v>2-s2.0-85146247013</v>
      </c>
      <c r="C21" s="13" t="s">
        <v>23900</v>
      </c>
      <c r="D21" s="12" t="s">
        <v>24000</v>
      </c>
      <c r="E21" s="12">
        <v>2023</v>
      </c>
      <c r="F21" s="12" t="s">
        <v>12388</v>
      </c>
      <c r="G21" s="12">
        <v>15455971</v>
      </c>
      <c r="H21" s="12">
        <v>20</v>
      </c>
      <c r="I21" s="12" t="s">
        <v>24001</v>
      </c>
      <c r="J21" s="12" t="s">
        <v>24002</v>
      </c>
      <c r="K21" s="12" t="s">
        <v>7972</v>
      </c>
      <c r="L21" s="12" t="s">
        <v>8102</v>
      </c>
      <c r="M21" s="12" t="s">
        <v>36023</v>
      </c>
    </row>
    <row r="22" spans="1:13" ht="22.5" customHeight="1">
      <c r="A22" s="12" t="s">
        <v>24004</v>
      </c>
      <c r="B22" s="12" t="str" cm="1">
        <f t="array" ref="B22">_xlfn.REGEXEXTRACT(J22, "eid=([^&amp;]+)", 2)</f>
        <v>2-s2.0-85179134847</v>
      </c>
      <c r="C22" s="13" t="s">
        <v>23900</v>
      </c>
      <c r="D22" s="12" t="s">
        <v>24005</v>
      </c>
      <c r="E22" s="12">
        <v>2024</v>
      </c>
      <c r="F22" s="12" t="s">
        <v>16779</v>
      </c>
      <c r="G22" s="12">
        <v>3600300</v>
      </c>
      <c r="H22" s="12">
        <v>56</v>
      </c>
      <c r="I22" s="12" t="s">
        <v>24006</v>
      </c>
      <c r="J22" s="12" t="s">
        <v>24007</v>
      </c>
      <c r="K22" s="12" t="s">
        <v>7972</v>
      </c>
      <c r="L22" s="12" t="s">
        <v>8324</v>
      </c>
      <c r="M22" s="12"/>
    </row>
    <row r="23" spans="1:13" ht="22.5" customHeight="1">
      <c r="A23" s="12" t="s">
        <v>24009</v>
      </c>
      <c r="B23" s="12" t="str" cm="1">
        <f t="array" ref="B23">_xlfn.REGEXEXTRACT(J23, "eid=([^&amp;]+)", 2)</f>
        <v>2-s2.0-85192072632</v>
      </c>
      <c r="C23" s="13" t="s">
        <v>23900</v>
      </c>
      <c r="D23" s="12" t="s">
        <v>24010</v>
      </c>
      <c r="E23" s="12">
        <v>2024</v>
      </c>
      <c r="F23" s="12" t="s">
        <v>16035</v>
      </c>
      <c r="G23" s="12">
        <v>10848045</v>
      </c>
      <c r="H23" s="12">
        <v>226</v>
      </c>
      <c r="I23" s="12" t="s">
        <v>24011</v>
      </c>
      <c r="J23" s="12" t="s">
        <v>24012</v>
      </c>
      <c r="K23" s="12" t="s">
        <v>7972</v>
      </c>
      <c r="L23" s="12" t="s">
        <v>16038</v>
      </c>
      <c r="M23" s="12" t="s">
        <v>36024</v>
      </c>
    </row>
    <row r="24" spans="1:13" ht="22.5" customHeight="1">
      <c r="A24" s="12" t="s">
        <v>24014</v>
      </c>
      <c r="B24" s="12" t="str" cm="1">
        <f t="array" ref="B24">_xlfn.REGEXEXTRACT(J24, "eid=([^&amp;]+)", 2)</f>
        <v>2-s2.0-85164669548</v>
      </c>
      <c r="C24" s="13" t="s">
        <v>23900</v>
      </c>
      <c r="D24" s="12" t="s">
        <v>24015</v>
      </c>
      <c r="E24" s="12">
        <v>2024</v>
      </c>
      <c r="F24" s="12" t="s">
        <v>24016</v>
      </c>
      <c r="G24" s="12" t="s">
        <v>24017</v>
      </c>
      <c r="H24" s="12">
        <v>35</v>
      </c>
      <c r="I24" s="12" t="s">
        <v>24018</v>
      </c>
      <c r="J24" s="12" t="s">
        <v>24019</v>
      </c>
      <c r="K24" s="12" t="s">
        <v>7972</v>
      </c>
      <c r="L24" s="12" t="s">
        <v>8102</v>
      </c>
      <c r="M24" s="12"/>
    </row>
    <row r="25" spans="1:13" ht="22.5" customHeight="1">
      <c r="A25" s="12" t="s">
        <v>24021</v>
      </c>
      <c r="B25" s="12" t="str" cm="1">
        <f t="array" ref="B25">_xlfn.REGEXEXTRACT(J25, "eid=([^&amp;]+)", 2)</f>
        <v>2-s2.0-85191711369</v>
      </c>
      <c r="C25" s="13" t="s">
        <v>23900</v>
      </c>
      <c r="D25" s="12" t="s">
        <v>24022</v>
      </c>
      <c r="E25" s="12">
        <v>2024</v>
      </c>
      <c r="F25" s="12" t="s">
        <v>24023</v>
      </c>
      <c r="G25" s="12" t="s">
        <v>7969</v>
      </c>
      <c r="H25" s="12" t="s">
        <v>7969</v>
      </c>
      <c r="I25" s="12" t="s">
        <v>24024</v>
      </c>
      <c r="J25" s="12" t="s">
        <v>24025</v>
      </c>
      <c r="K25" s="12" t="s">
        <v>7972</v>
      </c>
      <c r="L25" s="12" t="s">
        <v>8102</v>
      </c>
      <c r="M25" s="12" t="s">
        <v>36025</v>
      </c>
    </row>
    <row r="26" spans="1:13" ht="22.5" customHeight="1">
      <c r="A26" s="12" t="s">
        <v>24027</v>
      </c>
      <c r="B26" s="12" t="str" cm="1">
        <f t="array" ref="B26">_xlfn.REGEXEXTRACT(J26, "eid=([^&amp;]+)", 2)</f>
        <v>2-s2.0-85184875578</v>
      </c>
      <c r="C26" s="13" t="s">
        <v>23900</v>
      </c>
      <c r="D26" s="12" t="s">
        <v>24028</v>
      </c>
      <c r="E26" s="12">
        <v>2024</v>
      </c>
      <c r="F26" s="12" t="s">
        <v>8848</v>
      </c>
      <c r="G26" s="12">
        <v>15462218</v>
      </c>
      <c r="H26" s="12">
        <v>78</v>
      </c>
      <c r="I26" s="12" t="s">
        <v>24029</v>
      </c>
      <c r="J26" s="12" t="s">
        <v>24030</v>
      </c>
      <c r="K26" s="12" t="s">
        <v>7972</v>
      </c>
      <c r="L26" s="12" t="s">
        <v>8851</v>
      </c>
      <c r="M26" s="12"/>
    </row>
    <row r="27" spans="1:13" ht="22.5" customHeight="1">
      <c r="A27" s="12" t="s">
        <v>24032</v>
      </c>
      <c r="B27" s="12" t="str" cm="1">
        <f t="array" ref="B27">_xlfn.REGEXEXTRACT(J27, "eid=([^&amp;]+)", 2)</f>
        <v>2-s2.0-85179126268</v>
      </c>
      <c r="C27" s="13" t="s">
        <v>23900</v>
      </c>
      <c r="D27" s="12" t="s">
        <v>24033</v>
      </c>
      <c r="E27" s="12">
        <v>2024</v>
      </c>
      <c r="F27" s="12" t="s">
        <v>12218</v>
      </c>
      <c r="G27" s="12" t="s">
        <v>24034</v>
      </c>
      <c r="H27" s="12">
        <v>153</v>
      </c>
      <c r="I27" s="12" t="s">
        <v>24035</v>
      </c>
      <c r="J27" s="12" t="s">
        <v>24036</v>
      </c>
      <c r="K27" s="12" t="s">
        <v>7972</v>
      </c>
      <c r="L27" s="12" t="s">
        <v>7993</v>
      </c>
      <c r="M27" s="12" t="s">
        <v>36026</v>
      </c>
    </row>
    <row r="28" spans="1:13" ht="22.5" customHeight="1">
      <c r="A28" s="12" t="s">
        <v>24038</v>
      </c>
      <c r="B28" s="12" t="str" cm="1">
        <f t="array" ref="B28">_xlfn.REGEXEXTRACT(J28, "eid=([^&amp;]+)", 2)</f>
        <v>2-s2.0-85181439972</v>
      </c>
      <c r="C28" s="13" t="s">
        <v>23900</v>
      </c>
      <c r="D28" s="12" t="s">
        <v>24039</v>
      </c>
      <c r="E28" s="12">
        <v>2024</v>
      </c>
      <c r="F28" s="12" t="s">
        <v>10450</v>
      </c>
      <c r="G28" s="12" t="s">
        <v>24040</v>
      </c>
      <c r="H28" s="12">
        <v>13</v>
      </c>
      <c r="I28" s="12" t="s">
        <v>24041</v>
      </c>
      <c r="J28" s="12" t="s">
        <v>24042</v>
      </c>
      <c r="K28" s="12" t="s">
        <v>7972</v>
      </c>
      <c r="L28" s="12" t="s">
        <v>7985</v>
      </c>
      <c r="M28" s="12"/>
    </row>
    <row r="29" spans="1:13" ht="22.5" customHeight="1">
      <c r="A29" s="12" t="s">
        <v>24044</v>
      </c>
      <c r="B29" s="12" t="str" cm="1">
        <f t="array" ref="B29">_xlfn.REGEXEXTRACT(J29, "eid=([^&amp;]+)", 2)</f>
        <v>2-s2.0-85140918454</v>
      </c>
      <c r="C29" s="13" t="s">
        <v>23900</v>
      </c>
      <c r="D29" s="12" t="s">
        <v>24045</v>
      </c>
      <c r="E29" s="12">
        <v>2023</v>
      </c>
      <c r="F29" s="12" t="s">
        <v>16994</v>
      </c>
      <c r="G29" s="12">
        <v>23274697</v>
      </c>
      <c r="H29" s="12">
        <v>10</v>
      </c>
      <c r="I29" s="12" t="s">
        <v>24046</v>
      </c>
      <c r="J29" s="12" t="s">
        <v>24047</v>
      </c>
      <c r="K29" s="12" t="s">
        <v>7972</v>
      </c>
      <c r="L29" s="12" t="s">
        <v>8078</v>
      </c>
      <c r="M29" s="12" t="s">
        <v>36027</v>
      </c>
    </row>
    <row r="30" spans="1:13" ht="22.5" customHeight="1">
      <c r="A30" s="12" t="s">
        <v>24049</v>
      </c>
      <c r="B30" s="12" t="str" cm="1">
        <f t="array" ref="B30">_xlfn.REGEXEXTRACT(J30, "eid=([^&amp;]+)", 2)</f>
        <v>2-s2.0-85165295453</v>
      </c>
      <c r="C30" s="13" t="s">
        <v>23900</v>
      </c>
      <c r="D30" s="12" t="s">
        <v>24050</v>
      </c>
      <c r="E30" s="12">
        <v>2024</v>
      </c>
      <c r="F30" s="12" t="s">
        <v>8392</v>
      </c>
      <c r="G30" s="12">
        <v>23274662</v>
      </c>
      <c r="H30" s="12">
        <v>11</v>
      </c>
      <c r="I30" s="12" t="s">
        <v>24051</v>
      </c>
      <c r="J30" s="12" t="s">
        <v>24052</v>
      </c>
      <c r="K30" s="12" t="s">
        <v>7972</v>
      </c>
      <c r="L30" s="12" t="s">
        <v>8102</v>
      </c>
      <c r="M30" s="12" t="s">
        <v>36028</v>
      </c>
    </row>
    <row r="31" spans="1:13" ht="22.5" customHeight="1">
      <c r="A31" s="12" t="s">
        <v>24053</v>
      </c>
      <c r="B31" s="12" t="str" cm="1">
        <f t="array" ref="B31">_xlfn.REGEXEXTRACT(J31, "eid=([^&amp;]+)", 2)</f>
        <v>2-s2.0-85176318593</v>
      </c>
      <c r="C31" s="13" t="s">
        <v>23900</v>
      </c>
      <c r="D31" s="12" t="s">
        <v>2043</v>
      </c>
      <c r="E31" s="12">
        <v>2024</v>
      </c>
      <c r="F31" s="12" t="s">
        <v>8392</v>
      </c>
      <c r="G31" s="12">
        <v>23274662</v>
      </c>
      <c r="H31" s="12">
        <v>11</v>
      </c>
      <c r="I31" s="12" t="s">
        <v>24054</v>
      </c>
      <c r="J31" s="12" t="s">
        <v>24055</v>
      </c>
      <c r="K31" s="12" t="s">
        <v>7972</v>
      </c>
      <c r="L31" s="12" t="s">
        <v>8102</v>
      </c>
      <c r="M31" s="12" t="s">
        <v>2042</v>
      </c>
    </row>
    <row r="32" spans="1:13" ht="22.5" customHeight="1">
      <c r="A32" s="12" t="s">
        <v>24056</v>
      </c>
      <c r="B32" s="12" t="str" cm="1">
        <f t="array" ref="B32">_xlfn.REGEXEXTRACT(J32, "eid=([^&amp;]+)", 2)</f>
        <v>2-s2.0-85160791393</v>
      </c>
      <c r="C32" s="13" t="s">
        <v>23900</v>
      </c>
      <c r="D32" s="12" t="s">
        <v>2647</v>
      </c>
      <c r="E32" s="12">
        <v>2023</v>
      </c>
      <c r="F32" s="12" t="s">
        <v>24057</v>
      </c>
      <c r="G32" s="12">
        <v>10070214</v>
      </c>
      <c r="H32" s="12">
        <v>28</v>
      </c>
      <c r="I32" s="12" t="s">
        <v>24058</v>
      </c>
      <c r="J32" s="12" t="s">
        <v>24059</v>
      </c>
      <c r="K32" s="12" t="s">
        <v>7972</v>
      </c>
      <c r="L32" s="12" t="s">
        <v>24060</v>
      </c>
      <c r="M32" s="12"/>
    </row>
    <row r="33" spans="1:13" ht="22.5" customHeight="1">
      <c r="A33" s="12" t="s">
        <v>24062</v>
      </c>
      <c r="B33" s="12" t="str" cm="1">
        <f t="array" ref="B33">_xlfn.REGEXEXTRACT(J33, "eid=([^&amp;]+)", 2)</f>
        <v>2-s2.0-85171748972</v>
      </c>
      <c r="C33" s="13" t="s">
        <v>23900</v>
      </c>
      <c r="D33" s="12" t="s">
        <v>24063</v>
      </c>
      <c r="E33" s="12">
        <v>2024</v>
      </c>
      <c r="F33" s="12" t="s">
        <v>18066</v>
      </c>
      <c r="G33" s="12">
        <v>15361233</v>
      </c>
      <c r="H33" s="12">
        <v>23</v>
      </c>
      <c r="I33" s="12" t="s">
        <v>24064</v>
      </c>
      <c r="J33" s="12" t="s">
        <v>24065</v>
      </c>
      <c r="K33" s="12" t="s">
        <v>7972</v>
      </c>
      <c r="L33" s="12" t="s">
        <v>8102</v>
      </c>
      <c r="M33" s="12" t="s">
        <v>36029</v>
      </c>
    </row>
    <row r="34" spans="1:13" ht="22.5" customHeight="1">
      <c r="A34" s="12" t="s">
        <v>24067</v>
      </c>
      <c r="B34" s="12" t="str" cm="1">
        <f t="array" ref="B34">_xlfn.REGEXEXTRACT(J34, "eid=([^&amp;]+)", 2)</f>
        <v>2-s2.0-85146229159</v>
      </c>
      <c r="C34" s="13" t="s">
        <v>23900</v>
      </c>
      <c r="D34" s="12" t="s">
        <v>24068</v>
      </c>
      <c r="E34" s="12">
        <v>2024</v>
      </c>
      <c r="F34" s="12" t="s">
        <v>7975</v>
      </c>
      <c r="G34" s="12">
        <v>13867857</v>
      </c>
      <c r="H34" s="12">
        <v>27</v>
      </c>
      <c r="I34" s="12" t="s">
        <v>24069</v>
      </c>
      <c r="J34" s="12" t="s">
        <v>24070</v>
      </c>
      <c r="K34" s="12" t="s">
        <v>7972</v>
      </c>
      <c r="L34" s="12" t="s">
        <v>7978</v>
      </c>
      <c r="M34" s="12"/>
    </row>
    <row r="35" spans="1:13" ht="22.5" customHeight="1">
      <c r="A35" s="12" t="s">
        <v>24072</v>
      </c>
      <c r="B35" s="12" t="str" cm="1">
        <f t="array" ref="B35">_xlfn.REGEXEXTRACT(J35, "eid=([^&amp;]+)", 2)</f>
        <v>2-s2.0-85184169476</v>
      </c>
      <c r="C35" s="13" t="s">
        <v>23900</v>
      </c>
      <c r="D35" s="12" t="s">
        <v>24073</v>
      </c>
      <c r="E35" s="12">
        <v>2024</v>
      </c>
      <c r="F35" s="12" t="s">
        <v>9369</v>
      </c>
      <c r="G35" s="12">
        <v>27729184</v>
      </c>
      <c r="H35" s="12">
        <v>2</v>
      </c>
      <c r="I35" s="12" t="s">
        <v>24074</v>
      </c>
      <c r="J35" s="12" t="s">
        <v>24075</v>
      </c>
      <c r="K35" s="12" t="s">
        <v>7972</v>
      </c>
      <c r="L35" s="12" t="s">
        <v>9372</v>
      </c>
      <c r="M35" s="12"/>
    </row>
    <row r="36" spans="1:13" ht="22.5" customHeight="1">
      <c r="A36" s="12" t="s">
        <v>24077</v>
      </c>
      <c r="B36" s="12" t="str" cm="1">
        <f t="array" ref="B36">_xlfn.REGEXEXTRACT(J36, "eid=([^&amp;]+)", 2)</f>
        <v>2-s2.0-85172988386</v>
      </c>
      <c r="C36" s="13" t="s">
        <v>23900</v>
      </c>
      <c r="D36" s="12" t="s">
        <v>24078</v>
      </c>
      <c r="E36" s="12">
        <v>2024</v>
      </c>
      <c r="F36" s="12" t="s">
        <v>18066</v>
      </c>
      <c r="G36" s="12">
        <v>15361233</v>
      </c>
      <c r="H36" s="12">
        <v>23</v>
      </c>
      <c r="I36" s="12" t="s">
        <v>24079</v>
      </c>
      <c r="J36" s="12" t="s">
        <v>24080</v>
      </c>
      <c r="K36" s="12" t="s">
        <v>7972</v>
      </c>
      <c r="L36" s="12" t="s">
        <v>8102</v>
      </c>
      <c r="M36" s="12" t="s">
        <v>36030</v>
      </c>
    </row>
    <row r="37" spans="1:13" ht="22.5" customHeight="1">
      <c r="A37" s="12" t="s">
        <v>24082</v>
      </c>
      <c r="B37" s="12" t="str" cm="1">
        <f t="array" ref="B37">_xlfn.REGEXEXTRACT(J37, "eid=([^&amp;]+)", 2)</f>
        <v>2-s2.0-85163203184</v>
      </c>
      <c r="C37" s="13" t="s">
        <v>23900</v>
      </c>
      <c r="D37" s="12" t="s">
        <v>24083</v>
      </c>
      <c r="E37" s="12">
        <v>2023</v>
      </c>
      <c r="F37" s="12" t="s">
        <v>8413</v>
      </c>
      <c r="G37" s="12">
        <v>9521976</v>
      </c>
      <c r="H37" s="12">
        <v>124</v>
      </c>
      <c r="I37" s="12" t="s">
        <v>24084</v>
      </c>
      <c r="J37" s="12" t="s">
        <v>24085</v>
      </c>
      <c r="K37" s="12" t="s">
        <v>7972</v>
      </c>
      <c r="L37" s="12" t="s">
        <v>8027</v>
      </c>
      <c r="M37" s="12"/>
    </row>
    <row r="38" spans="1:13" ht="22.5" customHeight="1">
      <c r="A38" s="12" t="s">
        <v>24087</v>
      </c>
      <c r="B38" s="12" t="str" cm="1">
        <f t="array" ref="B38">_xlfn.REGEXEXTRACT(J38, "eid=([^&amp;]+)", 2)</f>
        <v>2-s2.0-85174282680</v>
      </c>
      <c r="C38" s="13" t="s">
        <v>23900</v>
      </c>
      <c r="D38" s="12" t="s">
        <v>24088</v>
      </c>
      <c r="E38" s="12">
        <v>2024</v>
      </c>
      <c r="F38" s="12" t="s">
        <v>17376</v>
      </c>
      <c r="G38" s="12" t="s">
        <v>24089</v>
      </c>
      <c r="H38" s="12">
        <v>49</v>
      </c>
      <c r="I38" s="12" t="s">
        <v>24090</v>
      </c>
      <c r="J38" s="12" t="s">
        <v>24091</v>
      </c>
      <c r="K38" s="12" t="s">
        <v>7972</v>
      </c>
      <c r="L38" s="12" t="s">
        <v>8064</v>
      </c>
      <c r="M38" s="12" t="s">
        <v>36031</v>
      </c>
    </row>
    <row r="39" spans="1:13" ht="22.5" customHeight="1">
      <c r="A39" s="12" t="s">
        <v>24093</v>
      </c>
      <c r="B39" s="12" t="str" cm="1">
        <f t="array" ref="B39">_xlfn.REGEXEXTRACT(J39, "eid=([^&amp;]+)", 2)</f>
        <v>2-s2.0-85172938709</v>
      </c>
      <c r="C39" s="13" t="s">
        <v>23900</v>
      </c>
      <c r="D39" s="12" t="s">
        <v>24094</v>
      </c>
      <c r="E39" s="12">
        <v>2023</v>
      </c>
      <c r="F39" s="12" t="s">
        <v>8009</v>
      </c>
      <c r="G39" s="12">
        <v>20799292</v>
      </c>
      <c r="H39" s="12">
        <v>12</v>
      </c>
      <c r="I39" s="12" t="s">
        <v>24095</v>
      </c>
      <c r="J39" s="12" t="s">
        <v>24096</v>
      </c>
      <c r="K39" s="12" t="s">
        <v>7972</v>
      </c>
      <c r="L39" s="12" t="s">
        <v>8012</v>
      </c>
      <c r="M39" s="12"/>
    </row>
    <row r="40" spans="1:13" ht="22.5" customHeight="1">
      <c r="A40" s="12" t="s">
        <v>24098</v>
      </c>
      <c r="B40" s="12" t="str" cm="1">
        <f t="array" ref="B40">_xlfn.REGEXEXTRACT(J40, "eid=([^&amp;]+)", 2)</f>
        <v>2-s2.0-85145779515</v>
      </c>
      <c r="C40" s="13" t="s">
        <v>23900</v>
      </c>
      <c r="D40" s="12" t="s">
        <v>24099</v>
      </c>
      <c r="E40" s="12">
        <v>2023</v>
      </c>
      <c r="F40" s="12" t="s">
        <v>12766</v>
      </c>
      <c r="G40" s="12">
        <v>20952228</v>
      </c>
      <c r="H40" s="12">
        <v>17</v>
      </c>
      <c r="I40" s="12" t="s">
        <v>24100</v>
      </c>
      <c r="J40" s="12" t="s">
        <v>24101</v>
      </c>
      <c r="K40" s="12" t="s">
        <v>7972</v>
      </c>
      <c r="L40" s="12" t="s">
        <v>24102</v>
      </c>
      <c r="M40" s="12" t="s">
        <v>36032</v>
      </c>
    </row>
    <row r="41" spans="1:13" ht="22.5" customHeight="1">
      <c r="A41" s="12" t="s">
        <v>24104</v>
      </c>
      <c r="B41" s="12" t="str" cm="1">
        <f t="array" ref="B41">_xlfn.REGEXEXTRACT(J41, "eid=([^&amp;]+)", 2)</f>
        <v>2-s2.0-85177445068</v>
      </c>
      <c r="C41" s="13" t="s">
        <v>23900</v>
      </c>
      <c r="D41" s="12" t="s">
        <v>24105</v>
      </c>
      <c r="E41" s="12">
        <v>2024</v>
      </c>
      <c r="F41" s="12" t="s">
        <v>8005</v>
      </c>
      <c r="G41" s="12">
        <v>9208542</v>
      </c>
      <c r="H41" s="12">
        <v>80</v>
      </c>
      <c r="I41" s="12" t="s">
        <v>24106</v>
      </c>
      <c r="J41" s="12" t="s">
        <v>24107</v>
      </c>
      <c r="K41" s="12" t="s">
        <v>7972</v>
      </c>
      <c r="L41" s="12" t="s">
        <v>7978</v>
      </c>
      <c r="M41" s="12" t="s">
        <v>36033</v>
      </c>
    </row>
    <row r="42" spans="1:13" ht="22.5" customHeight="1">
      <c r="A42" s="12" t="s">
        <v>24109</v>
      </c>
      <c r="B42" s="12" t="str" cm="1">
        <f t="array" ref="B42">_xlfn.REGEXEXTRACT(J42, "eid=([^&amp;]+)", 2)</f>
        <v>2-s2.0-85168282986</v>
      </c>
      <c r="C42" s="13" t="s">
        <v>23900</v>
      </c>
      <c r="D42" s="12" t="s">
        <v>24110</v>
      </c>
      <c r="E42" s="12">
        <v>2024</v>
      </c>
      <c r="F42" s="12" t="s">
        <v>8392</v>
      </c>
      <c r="G42" s="12">
        <v>23274662</v>
      </c>
      <c r="H42" s="12">
        <v>11</v>
      </c>
      <c r="I42" s="12" t="s">
        <v>24111</v>
      </c>
      <c r="J42" s="12" t="s">
        <v>24112</v>
      </c>
      <c r="K42" s="12" t="s">
        <v>7972</v>
      </c>
      <c r="L42" s="12" t="s">
        <v>8102</v>
      </c>
      <c r="M42" s="12" t="s">
        <v>36034</v>
      </c>
    </row>
    <row r="43" spans="1:13" ht="22.5" customHeight="1">
      <c r="A43" s="12" t="s">
        <v>24114</v>
      </c>
      <c r="B43" s="12" t="str" cm="1">
        <f t="array" ref="B43">_xlfn.REGEXEXTRACT(J43, "eid=([^&amp;]+)", 2)</f>
        <v>2-s2.0-85185941499</v>
      </c>
      <c r="C43" s="13" t="s">
        <v>23900</v>
      </c>
      <c r="D43" s="12" t="s">
        <v>24115</v>
      </c>
      <c r="E43" s="12">
        <v>2024</v>
      </c>
      <c r="F43" s="12" t="s">
        <v>8043</v>
      </c>
      <c r="G43" s="12">
        <v>13807501</v>
      </c>
      <c r="H43" s="12">
        <v>83</v>
      </c>
      <c r="I43" s="12" t="s">
        <v>24116</v>
      </c>
      <c r="J43" s="12" t="s">
        <v>24117</v>
      </c>
      <c r="K43" s="12" t="s">
        <v>7972</v>
      </c>
      <c r="L43" s="12" t="s">
        <v>7978</v>
      </c>
      <c r="M43" s="12" t="s">
        <v>36035</v>
      </c>
    </row>
    <row r="44" spans="1:13" ht="22.5" customHeight="1">
      <c r="A44" s="12" t="s">
        <v>24119</v>
      </c>
      <c r="B44" s="12" t="str" cm="1">
        <f t="array" ref="B44">_xlfn.REGEXEXTRACT(J44, "eid=([^&amp;]+)", 2)</f>
        <v>2-s2.0-85174702042</v>
      </c>
      <c r="C44" s="13" t="s">
        <v>23900</v>
      </c>
      <c r="D44" s="12" t="s">
        <v>24120</v>
      </c>
      <c r="E44" s="12">
        <v>2024</v>
      </c>
      <c r="F44" s="12" t="s">
        <v>16699</v>
      </c>
      <c r="G44" s="12">
        <v>1651684</v>
      </c>
      <c r="H44" s="12">
        <v>216</v>
      </c>
      <c r="I44" s="12" t="s">
        <v>24121</v>
      </c>
      <c r="J44" s="12" t="s">
        <v>24122</v>
      </c>
      <c r="K44" s="12" t="s">
        <v>7972</v>
      </c>
      <c r="L44" s="12" t="s">
        <v>7993</v>
      </c>
      <c r="M44" s="12" t="s">
        <v>36036</v>
      </c>
    </row>
    <row r="45" spans="1:13" ht="22.5" customHeight="1">
      <c r="A45" s="12" t="s">
        <v>24124</v>
      </c>
      <c r="B45" s="12" t="str" cm="1">
        <f t="array" ref="B45">_xlfn.REGEXEXTRACT(J45, "eid=([^&amp;]+)", 2)</f>
        <v>2-s2.0-85141074106</v>
      </c>
      <c r="C45" s="13" t="s">
        <v>23900</v>
      </c>
      <c r="D45" s="12" t="s">
        <v>24125</v>
      </c>
      <c r="E45" s="12">
        <v>2024</v>
      </c>
      <c r="F45" s="12" t="s">
        <v>24126</v>
      </c>
      <c r="G45" s="12">
        <v>15391523</v>
      </c>
      <c r="H45" s="12">
        <v>56</v>
      </c>
      <c r="I45" s="12" t="s">
        <v>24127</v>
      </c>
      <c r="J45" s="12" t="s">
        <v>24128</v>
      </c>
      <c r="K45" s="12" t="s">
        <v>7972</v>
      </c>
      <c r="L45" s="12" t="s">
        <v>14712</v>
      </c>
      <c r="M45" s="12" t="s">
        <v>36037</v>
      </c>
    </row>
    <row r="46" spans="1:13" ht="22.5" customHeight="1">
      <c r="A46" s="12" t="s">
        <v>24130</v>
      </c>
      <c r="B46" s="12" t="str" cm="1">
        <f t="array" ref="B46">_xlfn.REGEXEXTRACT(J46, "eid=([^&amp;]+)", 2)</f>
        <v>2-s2.0-85179111311</v>
      </c>
      <c r="C46" s="13" t="s">
        <v>23900</v>
      </c>
      <c r="D46" s="12" t="s">
        <v>24131</v>
      </c>
      <c r="E46" s="12">
        <v>2024</v>
      </c>
      <c r="F46" s="12" t="s">
        <v>8226</v>
      </c>
      <c r="G46" s="12">
        <v>25426605</v>
      </c>
      <c r="H46" s="12">
        <v>25</v>
      </c>
      <c r="I46" s="12" t="s">
        <v>24132</v>
      </c>
      <c r="J46" s="12" t="s">
        <v>24133</v>
      </c>
      <c r="K46" s="12" t="s">
        <v>7972</v>
      </c>
      <c r="L46" s="12" t="s">
        <v>7993</v>
      </c>
      <c r="M46" s="12" t="s">
        <v>36038</v>
      </c>
    </row>
    <row r="47" spans="1:13" ht="22.5" customHeight="1">
      <c r="A47" s="12" t="s">
        <v>24135</v>
      </c>
      <c r="B47" s="12" t="str" cm="1">
        <f t="array" ref="B47">_xlfn.REGEXEXTRACT(J47, "eid=([^&amp;]+)", 2)</f>
        <v>2-s2.0-85159802624</v>
      </c>
      <c r="C47" s="13" t="s">
        <v>23900</v>
      </c>
      <c r="D47" s="12" t="s">
        <v>24136</v>
      </c>
      <c r="E47" s="12">
        <v>2023</v>
      </c>
      <c r="F47" s="12" t="s">
        <v>8392</v>
      </c>
      <c r="G47" s="12">
        <v>23274662</v>
      </c>
      <c r="H47" s="12">
        <v>10</v>
      </c>
      <c r="I47" s="12" t="s">
        <v>24137</v>
      </c>
      <c r="J47" s="12" t="s">
        <v>24138</v>
      </c>
      <c r="K47" s="12" t="s">
        <v>7972</v>
      </c>
      <c r="L47" s="12" t="s">
        <v>8102</v>
      </c>
      <c r="M47" s="12" t="s">
        <v>36039</v>
      </c>
    </row>
    <row r="48" spans="1:13" ht="22.5" customHeight="1">
      <c r="A48" s="12" t="s">
        <v>24140</v>
      </c>
      <c r="B48" s="12" t="str" cm="1">
        <f t="array" ref="B48">_xlfn.REGEXEXTRACT(J48, "eid=([^&amp;]+)", 2)</f>
        <v>2-s2.0-85163803065</v>
      </c>
      <c r="C48" s="13" t="s">
        <v>23900</v>
      </c>
      <c r="D48" s="12" t="s">
        <v>24141</v>
      </c>
      <c r="E48" s="12">
        <v>2023</v>
      </c>
      <c r="F48" s="12" t="s">
        <v>12218</v>
      </c>
      <c r="G48" s="12" t="s">
        <v>24034</v>
      </c>
      <c r="H48" s="12">
        <v>148</v>
      </c>
      <c r="I48" s="12" t="s">
        <v>24142</v>
      </c>
      <c r="J48" s="12" t="s">
        <v>24143</v>
      </c>
      <c r="K48" s="12" t="s">
        <v>7972</v>
      </c>
      <c r="L48" s="12" t="s">
        <v>7993</v>
      </c>
      <c r="M48" s="12"/>
    </row>
    <row r="49" spans="1:13" ht="22.5" customHeight="1">
      <c r="A49" s="12" t="s">
        <v>24145</v>
      </c>
      <c r="B49" s="12" t="str" cm="1">
        <f t="array" ref="B49">_xlfn.REGEXEXTRACT(J49, "eid=([^&amp;]+)", 2)</f>
        <v>2-s2.0-85188291369</v>
      </c>
      <c r="C49" s="13" t="s">
        <v>23900</v>
      </c>
      <c r="D49" s="12" t="s">
        <v>24146</v>
      </c>
      <c r="E49" s="12">
        <v>2023</v>
      </c>
      <c r="F49" s="12" t="s">
        <v>8328</v>
      </c>
      <c r="G49" s="12" t="s">
        <v>7969</v>
      </c>
      <c r="H49" s="12" t="s">
        <v>7969</v>
      </c>
      <c r="I49" s="12" t="s">
        <v>24147</v>
      </c>
      <c r="J49" s="12" t="s">
        <v>24148</v>
      </c>
      <c r="K49" s="12" t="s">
        <v>7972</v>
      </c>
      <c r="L49" s="12" t="s">
        <v>8324</v>
      </c>
      <c r="M49" s="12" t="s">
        <v>36040</v>
      </c>
    </row>
    <row r="50" spans="1:13" ht="22.5" customHeight="1">
      <c r="A50" s="12" t="s">
        <v>24150</v>
      </c>
      <c r="B50" s="12" t="str" cm="1">
        <f t="array" ref="B50">_xlfn.REGEXEXTRACT(J50, "eid=([^&amp;]+)", 2)</f>
        <v>2-s2.0-85187251955</v>
      </c>
      <c r="C50" s="13" t="s">
        <v>23900</v>
      </c>
      <c r="D50" s="12" t="s">
        <v>24151</v>
      </c>
      <c r="E50" s="12">
        <v>2024</v>
      </c>
      <c r="F50" s="12" t="s">
        <v>8009</v>
      </c>
      <c r="G50" s="12">
        <v>20799292</v>
      </c>
      <c r="H50" s="12">
        <v>13</v>
      </c>
      <c r="I50" s="12" t="s">
        <v>24152</v>
      </c>
      <c r="J50" s="12" t="s">
        <v>24153</v>
      </c>
      <c r="K50" s="12" t="s">
        <v>7972</v>
      </c>
      <c r="L50" s="12" t="s">
        <v>8012</v>
      </c>
      <c r="M50" s="12"/>
    </row>
    <row r="51" spans="1:13" ht="22.5" customHeight="1">
      <c r="A51" s="12" t="s">
        <v>24155</v>
      </c>
      <c r="B51" s="12" t="str" cm="1">
        <f t="array" ref="B51">_xlfn.REGEXEXTRACT(J51, "eid=([^&amp;]+)", 2)</f>
        <v>2-s2.0-85179096160</v>
      </c>
      <c r="C51" s="13" t="s">
        <v>23900</v>
      </c>
      <c r="D51" s="12" t="s">
        <v>24156</v>
      </c>
      <c r="E51" s="12">
        <v>2023</v>
      </c>
      <c r="F51" s="12" t="s">
        <v>16827</v>
      </c>
      <c r="G51" s="12">
        <v>24058440</v>
      </c>
      <c r="H51" s="12">
        <v>9</v>
      </c>
      <c r="I51" s="12" t="s">
        <v>24157</v>
      </c>
      <c r="J51" s="12" t="s">
        <v>24158</v>
      </c>
      <c r="K51" s="12" t="s">
        <v>7972</v>
      </c>
      <c r="L51" s="12" t="s">
        <v>8027</v>
      </c>
      <c r="M51" s="12"/>
    </row>
    <row r="52" spans="1:13" ht="22.5" customHeight="1">
      <c r="A52" s="12" t="s">
        <v>24159</v>
      </c>
      <c r="B52" s="12" t="str" cm="1">
        <f t="array" ref="B52">_xlfn.REGEXEXTRACT(J52, "eid=([^&amp;]+)", 2)</f>
        <v>2-s2.0-85190951681</v>
      </c>
      <c r="C52" s="13" t="s">
        <v>23900</v>
      </c>
      <c r="D52" s="12" t="s">
        <v>1745</v>
      </c>
      <c r="E52" s="12">
        <v>2024</v>
      </c>
      <c r="F52" s="12" t="s">
        <v>8443</v>
      </c>
      <c r="G52" s="12">
        <v>13891286</v>
      </c>
      <c r="H52" s="12">
        <v>246</v>
      </c>
      <c r="I52" s="12" t="s">
        <v>24160</v>
      </c>
      <c r="J52" s="12" t="s">
        <v>24161</v>
      </c>
      <c r="K52" s="12" t="s">
        <v>7972</v>
      </c>
      <c r="L52" s="12" t="s">
        <v>7993</v>
      </c>
      <c r="M52" s="12" t="s">
        <v>1744</v>
      </c>
    </row>
    <row r="53" spans="1:13" ht="22.5" customHeight="1">
      <c r="A53" s="12" t="s">
        <v>24163</v>
      </c>
      <c r="B53" s="12" t="str" cm="1">
        <f t="array" ref="B53">_xlfn.REGEXEXTRACT(J53, "eid=([^&amp;]+)", 2)</f>
        <v>2-s2.0-85183076860</v>
      </c>
      <c r="C53" s="13" t="s">
        <v>23900</v>
      </c>
      <c r="D53" s="12" t="s">
        <v>24164</v>
      </c>
      <c r="E53" s="12">
        <v>2023</v>
      </c>
      <c r="F53" s="12" t="s">
        <v>24165</v>
      </c>
      <c r="G53" s="12">
        <v>27086240</v>
      </c>
      <c r="H53" s="12">
        <v>4</v>
      </c>
      <c r="I53" s="12" t="s">
        <v>24166</v>
      </c>
      <c r="J53" s="12" t="s">
        <v>24167</v>
      </c>
      <c r="K53" s="12" t="s">
        <v>7972</v>
      </c>
      <c r="L53" s="12" t="s">
        <v>24168</v>
      </c>
      <c r="M53" s="12"/>
    </row>
    <row r="54" spans="1:13" ht="22.5" customHeight="1">
      <c r="A54" s="12" t="s">
        <v>24170</v>
      </c>
      <c r="B54" s="12" t="str" cm="1">
        <f t="array" ref="B54">_xlfn.REGEXEXTRACT(J54, "eid=([^&amp;]+)", 2)</f>
        <v>2-s2.0-85193300090</v>
      </c>
      <c r="C54" s="13" t="s">
        <v>23900</v>
      </c>
      <c r="D54" s="12" t="s">
        <v>24171</v>
      </c>
      <c r="E54" s="12">
        <v>2024</v>
      </c>
      <c r="F54" s="12" t="s">
        <v>18143</v>
      </c>
      <c r="G54" s="12">
        <v>17517575</v>
      </c>
      <c r="H54" s="12">
        <v>18</v>
      </c>
      <c r="I54" s="12" t="s">
        <v>24172</v>
      </c>
      <c r="J54" s="12" t="s">
        <v>24173</v>
      </c>
      <c r="K54" s="12" t="s">
        <v>7972</v>
      </c>
      <c r="L54" s="12" t="s">
        <v>8688</v>
      </c>
      <c r="M54" s="12" t="s">
        <v>36041</v>
      </c>
    </row>
    <row r="55" spans="1:13" ht="22.5" customHeight="1">
      <c r="A55" s="12" t="s">
        <v>24175</v>
      </c>
      <c r="B55" s="12" t="str" cm="1">
        <f t="array" ref="B55">_xlfn.REGEXEXTRACT(J55, "eid=([^&amp;]+)", 2)</f>
        <v>2-s2.0-85169031249</v>
      </c>
      <c r="C55" s="13" t="s">
        <v>23900</v>
      </c>
      <c r="D55" s="12" t="s">
        <v>24176</v>
      </c>
      <c r="E55" s="12">
        <v>2023</v>
      </c>
      <c r="F55" s="12" t="s">
        <v>10454</v>
      </c>
      <c r="G55" s="12">
        <v>26672952</v>
      </c>
      <c r="H55" s="12">
        <v>3</v>
      </c>
      <c r="I55" s="12" t="s">
        <v>24177</v>
      </c>
      <c r="J55" s="12" t="s">
        <v>24178</v>
      </c>
      <c r="K55" s="12" t="s">
        <v>7972</v>
      </c>
      <c r="L55" s="12" t="s">
        <v>10457</v>
      </c>
      <c r="M55" s="12"/>
    </row>
    <row r="56" spans="1:13" ht="22.5" customHeight="1">
      <c r="A56" s="12" t="s">
        <v>24180</v>
      </c>
      <c r="B56" s="12" t="str" cm="1">
        <f t="array" ref="B56">_xlfn.REGEXEXTRACT(J56, "eid=([^&amp;]+)", 2)</f>
        <v>2-s2.0-85164421844</v>
      </c>
      <c r="C56" s="13" t="s">
        <v>23900</v>
      </c>
      <c r="D56" s="12" t="s">
        <v>24181</v>
      </c>
      <c r="E56" s="12">
        <v>2023</v>
      </c>
      <c r="F56" s="12" t="s">
        <v>24182</v>
      </c>
      <c r="G56" s="12">
        <v>23327790</v>
      </c>
      <c r="H56" s="12">
        <v>9</v>
      </c>
      <c r="I56" s="12" t="s">
        <v>24183</v>
      </c>
      <c r="J56" s="12" t="s">
        <v>24184</v>
      </c>
      <c r="K56" s="12" t="s">
        <v>7972</v>
      </c>
      <c r="L56" s="12" t="s">
        <v>8102</v>
      </c>
      <c r="M56" s="12" t="s">
        <v>36042</v>
      </c>
    </row>
    <row r="57" spans="1:13" ht="22.5" customHeight="1">
      <c r="A57" s="12" t="s">
        <v>24186</v>
      </c>
      <c r="B57" s="12" t="str" cm="1">
        <f t="array" ref="B57">_xlfn.REGEXEXTRACT(J57, "eid=([^&amp;]+)", 2)</f>
        <v>2-s2.0-85192149380</v>
      </c>
      <c r="C57" s="13" t="s">
        <v>23900</v>
      </c>
      <c r="D57" s="12" t="s">
        <v>24187</v>
      </c>
      <c r="E57" s="12">
        <v>2024</v>
      </c>
      <c r="F57" s="12" t="s">
        <v>13826</v>
      </c>
      <c r="G57" s="12">
        <v>18651348</v>
      </c>
      <c r="H57" s="12">
        <v>505</v>
      </c>
      <c r="I57" s="12" t="s">
        <v>24188</v>
      </c>
      <c r="J57" s="12" t="s">
        <v>24189</v>
      </c>
      <c r="K57" s="12" t="s">
        <v>7972</v>
      </c>
      <c r="L57" s="12" t="s">
        <v>7985</v>
      </c>
      <c r="M57" s="12" t="s">
        <v>36043</v>
      </c>
    </row>
    <row r="58" spans="1:13" ht="22.5" customHeight="1">
      <c r="A58" s="12" t="s">
        <v>24191</v>
      </c>
      <c r="B58" s="12" t="str" cm="1">
        <f t="array" ref="B58">_xlfn.REGEXEXTRACT(J58, "eid=([^&amp;]+)", 2)</f>
        <v>2-s2.0-85131508082</v>
      </c>
      <c r="C58" s="13" t="s">
        <v>23900</v>
      </c>
      <c r="D58" s="12" t="s">
        <v>24192</v>
      </c>
      <c r="E58" s="12">
        <v>2024</v>
      </c>
      <c r="F58" s="12" t="s">
        <v>24193</v>
      </c>
      <c r="G58" s="12">
        <v>2545330</v>
      </c>
      <c r="H58" s="12">
        <v>335</v>
      </c>
      <c r="I58" s="12" t="s">
        <v>24194</v>
      </c>
      <c r="J58" s="12" t="s">
        <v>24195</v>
      </c>
      <c r="K58" s="12" t="s">
        <v>7972</v>
      </c>
      <c r="L58" s="12" t="s">
        <v>7978</v>
      </c>
      <c r="M58" s="12"/>
    </row>
    <row r="59" spans="1:13" ht="22.5" customHeight="1">
      <c r="A59" s="12" t="s">
        <v>24197</v>
      </c>
      <c r="B59" s="12" t="str" cm="1">
        <f t="array" ref="B59">_xlfn.REGEXEXTRACT(J59, "eid=([^&amp;]+)", 2)</f>
        <v>2-s2.0-85162615828</v>
      </c>
      <c r="C59" s="13" t="s">
        <v>23900</v>
      </c>
      <c r="D59" s="12" t="s">
        <v>24198</v>
      </c>
      <c r="E59" s="12">
        <v>2023</v>
      </c>
      <c r="F59" s="12" t="s">
        <v>8392</v>
      </c>
      <c r="G59" s="12">
        <v>23274662</v>
      </c>
      <c r="H59" s="12">
        <v>10</v>
      </c>
      <c r="I59" s="12" t="s">
        <v>24199</v>
      </c>
      <c r="J59" s="12" t="s">
        <v>24200</v>
      </c>
      <c r="K59" s="12" t="s">
        <v>7972</v>
      </c>
      <c r="L59" s="12" t="s">
        <v>8102</v>
      </c>
      <c r="M59" s="12" t="s">
        <v>36044</v>
      </c>
    </row>
    <row r="60" spans="1:13" ht="22.5" customHeight="1">
      <c r="A60" s="12" t="s">
        <v>24202</v>
      </c>
      <c r="B60" s="12" t="str" cm="1">
        <f t="array" ref="B60">_xlfn.REGEXEXTRACT(J60, "eid=([^&amp;]+)", 2)</f>
        <v>2-s2.0-85195427377</v>
      </c>
      <c r="C60" s="13" t="s">
        <v>23900</v>
      </c>
      <c r="D60" s="12" t="s">
        <v>24203</v>
      </c>
      <c r="E60" s="12">
        <v>2024</v>
      </c>
      <c r="F60" s="12" t="s">
        <v>8491</v>
      </c>
      <c r="G60" s="12">
        <v>21693536</v>
      </c>
      <c r="H60" s="12">
        <v>12</v>
      </c>
      <c r="I60" s="12" t="s">
        <v>24204</v>
      </c>
      <c r="J60" s="12" t="s">
        <v>24205</v>
      </c>
      <c r="K60" s="12" t="s">
        <v>7972</v>
      </c>
      <c r="L60" s="12" t="s">
        <v>8102</v>
      </c>
      <c r="M60" s="12"/>
    </row>
    <row r="61" spans="1:13" ht="22.5" customHeight="1">
      <c r="A61" s="12" t="s">
        <v>24207</v>
      </c>
      <c r="B61" s="12" t="str" cm="1">
        <f t="array" ref="B61">_xlfn.REGEXEXTRACT(J61, "eid=([^&amp;]+)", 2)</f>
        <v>2-s2.0-85182895996</v>
      </c>
      <c r="C61" s="13" t="s">
        <v>23900</v>
      </c>
      <c r="D61" s="12" t="s">
        <v>24208</v>
      </c>
      <c r="E61" s="12">
        <v>2024</v>
      </c>
      <c r="F61" s="12" t="s">
        <v>20091</v>
      </c>
      <c r="G61" s="12">
        <v>13191578</v>
      </c>
      <c r="H61" s="12">
        <v>36</v>
      </c>
      <c r="I61" s="12" t="s">
        <v>24209</v>
      </c>
      <c r="J61" s="12" t="s">
        <v>24210</v>
      </c>
      <c r="K61" s="12" t="s">
        <v>7972</v>
      </c>
      <c r="L61" s="12" t="s">
        <v>20094</v>
      </c>
      <c r="M61" s="12"/>
    </row>
    <row r="62" spans="1:13" ht="22.5" customHeight="1">
      <c r="A62" s="12" t="s">
        <v>24212</v>
      </c>
      <c r="B62" s="12" t="str" cm="1">
        <f t="array" ref="B62">_xlfn.REGEXEXTRACT(J62, "eid=([^&amp;]+)", 2)</f>
        <v>2-s2.0-85193711469</v>
      </c>
      <c r="C62" s="13" t="s">
        <v>23900</v>
      </c>
      <c r="D62" s="12" t="s">
        <v>24213</v>
      </c>
      <c r="E62" s="12">
        <v>2024</v>
      </c>
      <c r="F62" s="12" t="s">
        <v>16779</v>
      </c>
      <c r="G62" s="12">
        <v>3600300</v>
      </c>
      <c r="H62" s="12">
        <v>56</v>
      </c>
      <c r="I62" s="12" t="s">
        <v>24214</v>
      </c>
      <c r="J62" s="12" t="s">
        <v>24215</v>
      </c>
      <c r="K62" s="12" t="s">
        <v>7972</v>
      </c>
      <c r="L62" s="12" t="s">
        <v>8324</v>
      </c>
      <c r="M62" s="12"/>
    </row>
    <row r="63" spans="1:13" ht="22.5" customHeight="1">
      <c r="A63" s="12" t="s">
        <v>24217</v>
      </c>
      <c r="B63" s="12" t="str" cm="1">
        <f t="array" ref="B63">_xlfn.REGEXEXTRACT(J63, "eid=([^&amp;]+)", 2)</f>
        <v>2-s2.0-85178965676</v>
      </c>
      <c r="C63" s="13" t="s">
        <v>23900</v>
      </c>
      <c r="D63" s="12" t="s">
        <v>24218</v>
      </c>
      <c r="E63" s="12">
        <v>2024</v>
      </c>
      <c r="F63" s="12" t="s">
        <v>24219</v>
      </c>
      <c r="G63" s="12">
        <v>9332790</v>
      </c>
      <c r="H63" s="12">
        <v>37</v>
      </c>
      <c r="I63" s="12" t="s">
        <v>24220</v>
      </c>
      <c r="J63" s="12" t="s">
        <v>24221</v>
      </c>
      <c r="K63" s="12" t="s">
        <v>7972</v>
      </c>
      <c r="L63" s="12" t="s">
        <v>7978</v>
      </c>
      <c r="M63" s="12"/>
    </row>
    <row r="64" spans="1:13" ht="22.5" customHeight="1">
      <c r="A64" s="12" t="s">
        <v>24223</v>
      </c>
      <c r="B64" s="12" t="str" cm="1">
        <f t="array" ref="B64">_xlfn.REGEXEXTRACT(J64, "eid=([^&amp;]+)", 2)</f>
        <v>2-s2.0-85186764891</v>
      </c>
      <c r="C64" s="13" t="s">
        <v>23900</v>
      </c>
      <c r="D64" s="12" t="s">
        <v>24224</v>
      </c>
      <c r="E64" s="12">
        <v>2024</v>
      </c>
      <c r="F64" s="12" t="s">
        <v>8328</v>
      </c>
      <c r="G64" s="12" t="s">
        <v>7969</v>
      </c>
      <c r="H64" s="12" t="s">
        <v>7969</v>
      </c>
      <c r="I64" s="12" t="s">
        <v>24225</v>
      </c>
      <c r="J64" s="12" t="s">
        <v>24226</v>
      </c>
      <c r="K64" s="12" t="s">
        <v>7972</v>
      </c>
      <c r="L64" s="12" t="s">
        <v>8324</v>
      </c>
      <c r="M64" s="12" t="s">
        <v>36045</v>
      </c>
    </row>
    <row r="65" spans="1:13" ht="22.5" customHeight="1">
      <c r="A65" s="12" t="s">
        <v>24227</v>
      </c>
      <c r="B65" s="12" t="e" cm="1" vm="1">
        <f t="array" ref="B65">_xlfn.REGEXEXTRACT(J65, "eid=([^&amp;]+)", 2)</f>
        <v>#N/A</v>
      </c>
      <c r="C65" s="13" t="s">
        <v>23900</v>
      </c>
      <c r="D65" s="12" t="s">
        <v>24228</v>
      </c>
      <c r="E65" s="12"/>
      <c r="F65" s="12"/>
      <c r="G65" s="12"/>
      <c r="H65" s="12"/>
      <c r="I65" s="12"/>
      <c r="J65" s="12"/>
      <c r="K65" s="12"/>
      <c r="L65" s="12"/>
      <c r="M65" s="12"/>
    </row>
    <row r="66" spans="1:13" ht="22.5" customHeight="1">
      <c r="A66" s="12" t="s">
        <v>24230</v>
      </c>
      <c r="B66" s="12" t="str" cm="1">
        <f t="array" ref="B66">_xlfn.REGEXEXTRACT(J66, "eid=([^&amp;]+)", 2)</f>
        <v>2-s2.0-85148421928</v>
      </c>
      <c r="C66" s="13" t="s">
        <v>23900</v>
      </c>
      <c r="D66" s="12" t="s">
        <v>24231</v>
      </c>
      <c r="E66" s="12">
        <v>2023</v>
      </c>
      <c r="F66" s="12" t="s">
        <v>10088</v>
      </c>
      <c r="G66" s="12">
        <v>15513203</v>
      </c>
      <c r="H66" s="12">
        <v>19</v>
      </c>
      <c r="I66" s="12" t="s">
        <v>24232</v>
      </c>
      <c r="J66" s="12" t="s">
        <v>24233</v>
      </c>
      <c r="K66" s="12" t="s">
        <v>7972</v>
      </c>
      <c r="L66" s="12" t="s">
        <v>8078</v>
      </c>
      <c r="M66" s="12" t="s">
        <v>36046</v>
      </c>
    </row>
    <row r="67" spans="1:13" ht="22.5" customHeight="1">
      <c r="A67" s="12" t="s">
        <v>24235</v>
      </c>
      <c r="B67" s="12" t="str" cm="1">
        <f t="array" ref="B67">_xlfn.REGEXEXTRACT(J67, "eid=([^&amp;]+)", 2)</f>
        <v>2-s2.0-85203654856</v>
      </c>
      <c r="C67" s="13" t="s">
        <v>23900</v>
      </c>
      <c r="D67" s="12" t="s">
        <v>24236</v>
      </c>
      <c r="E67" s="12">
        <v>2024</v>
      </c>
      <c r="F67" s="12" t="s">
        <v>24237</v>
      </c>
      <c r="G67" s="12">
        <v>11101903</v>
      </c>
      <c r="H67" s="12">
        <v>71</v>
      </c>
      <c r="I67" s="12" t="s">
        <v>24238</v>
      </c>
      <c r="J67" s="12" t="s">
        <v>24239</v>
      </c>
      <c r="K67" s="12" t="s">
        <v>7972</v>
      </c>
      <c r="L67" s="12" t="s">
        <v>8064</v>
      </c>
      <c r="M67" s="12"/>
    </row>
    <row r="68" spans="1:13" ht="22.5" customHeight="1">
      <c r="A68" s="12" t="s">
        <v>24241</v>
      </c>
      <c r="B68" s="12" t="str" cm="1">
        <f t="array" ref="B68">_xlfn.REGEXEXTRACT(J68, "eid=([^&amp;]+)", 2)</f>
        <v>2-s2.0-85163728902</v>
      </c>
      <c r="C68" s="13" t="s">
        <v>23900</v>
      </c>
      <c r="D68" s="12" t="s">
        <v>24242</v>
      </c>
      <c r="E68" s="12">
        <v>2023</v>
      </c>
      <c r="F68" s="12" t="s">
        <v>9542</v>
      </c>
      <c r="G68" s="12">
        <v>15249050</v>
      </c>
      <c r="H68" s="12">
        <v>24</v>
      </c>
      <c r="I68" s="12" t="s">
        <v>24243</v>
      </c>
      <c r="J68" s="12" t="s">
        <v>24244</v>
      </c>
      <c r="K68" s="12" t="s">
        <v>7972</v>
      </c>
      <c r="L68" s="12" t="s">
        <v>8102</v>
      </c>
      <c r="M68" s="12" t="s">
        <v>36047</v>
      </c>
    </row>
    <row r="69" spans="1:13" ht="22.5" customHeight="1">
      <c r="A69" s="12" t="s">
        <v>24246</v>
      </c>
      <c r="B69" s="12" t="str" cm="1">
        <f t="array" ref="B69">_xlfn.REGEXEXTRACT(J69, "eid=([^&amp;]+)", 2)</f>
        <v>2-s2.0-85128610110</v>
      </c>
      <c r="C69" s="13" t="s">
        <v>23900</v>
      </c>
      <c r="D69" s="12" t="s">
        <v>24247</v>
      </c>
      <c r="E69" s="12">
        <v>2024</v>
      </c>
      <c r="F69" s="12" t="s">
        <v>18234</v>
      </c>
      <c r="G69" s="12">
        <v>189391</v>
      </c>
      <c r="H69" s="12">
        <v>71</v>
      </c>
      <c r="I69" s="12" t="s">
        <v>24248</v>
      </c>
      <c r="J69" s="12" t="s">
        <v>24249</v>
      </c>
      <c r="K69" s="12" t="s">
        <v>7972</v>
      </c>
      <c r="L69" s="12" t="s">
        <v>8102</v>
      </c>
      <c r="M69" s="12"/>
    </row>
    <row r="70" spans="1:13" ht="22.5" customHeight="1">
      <c r="A70" s="12" t="s">
        <v>24251</v>
      </c>
      <c r="B70" s="12" t="str" cm="1">
        <f t="array" ref="B70">_xlfn.REGEXEXTRACT(J70, "eid=([^&amp;]+)", 2)</f>
        <v>2-s2.0-85135209094</v>
      </c>
      <c r="C70" s="13" t="s">
        <v>23900</v>
      </c>
      <c r="D70" s="12" t="s">
        <v>24252</v>
      </c>
      <c r="E70" s="12">
        <v>2023</v>
      </c>
      <c r="F70" s="12" t="s">
        <v>16994</v>
      </c>
      <c r="G70" s="12">
        <v>23274697</v>
      </c>
      <c r="H70" s="12">
        <v>10</v>
      </c>
      <c r="I70" s="12" t="s">
        <v>24253</v>
      </c>
      <c r="J70" s="12" t="s">
        <v>24254</v>
      </c>
      <c r="K70" s="12" t="s">
        <v>7972</v>
      </c>
      <c r="L70" s="12" t="s">
        <v>8078</v>
      </c>
      <c r="M70" s="12"/>
    </row>
    <row r="71" spans="1:13" ht="22.5" customHeight="1">
      <c r="A71" s="12" t="s">
        <v>24256</v>
      </c>
      <c r="B71" s="12" t="str" cm="1">
        <f t="array" ref="B71">_xlfn.REGEXEXTRACT(J71, "eid=([^&amp;]+)", 2)</f>
        <v>2-s2.0-85160435821</v>
      </c>
      <c r="C71" s="13" t="s">
        <v>23900</v>
      </c>
      <c r="D71" s="12" t="s">
        <v>24257</v>
      </c>
      <c r="E71" s="12">
        <v>2024</v>
      </c>
      <c r="F71" s="12" t="s">
        <v>24258</v>
      </c>
      <c r="G71" s="12">
        <v>9728821</v>
      </c>
      <c r="H71" s="12">
        <v>53</v>
      </c>
      <c r="I71" s="12" t="s">
        <v>24259</v>
      </c>
      <c r="J71" s="12" t="s">
        <v>24260</v>
      </c>
      <c r="K71" s="12" t="s">
        <v>7972</v>
      </c>
      <c r="L71" s="12" t="s">
        <v>7978</v>
      </c>
      <c r="M71" s="12" t="s">
        <v>36048</v>
      </c>
    </row>
    <row r="72" spans="1:13" ht="22.5" customHeight="1">
      <c r="A72" s="12" t="s">
        <v>24262</v>
      </c>
      <c r="B72" s="12" t="str" cm="1">
        <f t="array" ref="B72">_xlfn.REGEXEXTRACT(J72, "eid=([^&amp;]+)", 2)</f>
        <v>2-s2.0-85204121149</v>
      </c>
      <c r="C72" s="13" t="s">
        <v>23900</v>
      </c>
      <c r="D72" s="12" t="s">
        <v>24263</v>
      </c>
      <c r="E72" s="12">
        <v>2024</v>
      </c>
      <c r="F72" s="12" t="s">
        <v>8831</v>
      </c>
      <c r="G72" s="12">
        <v>3029743</v>
      </c>
      <c r="H72" s="12">
        <v>15008</v>
      </c>
      <c r="I72" s="12" t="s">
        <v>24264</v>
      </c>
      <c r="J72" s="12" t="s">
        <v>24265</v>
      </c>
      <c r="K72" s="12" t="s">
        <v>7972</v>
      </c>
      <c r="L72" s="12" t="s">
        <v>7985</v>
      </c>
      <c r="M72" s="12" t="s">
        <v>36049</v>
      </c>
    </row>
    <row r="73" spans="1:13" ht="22.5" customHeight="1">
      <c r="A73" s="12" t="s">
        <v>24267</v>
      </c>
      <c r="B73" s="12" t="str" cm="1">
        <f t="array" ref="B73">_xlfn.REGEXEXTRACT(J73, "eid=([^&amp;]+)", 2)</f>
        <v>2-s2.0-85184753126</v>
      </c>
      <c r="C73" s="13" t="s">
        <v>23900</v>
      </c>
      <c r="D73" s="12" t="s">
        <v>24268</v>
      </c>
      <c r="E73" s="12">
        <v>2024</v>
      </c>
      <c r="F73" s="12" t="s">
        <v>24269</v>
      </c>
      <c r="G73" s="12">
        <v>23304022</v>
      </c>
      <c r="H73" s="12">
        <v>11</v>
      </c>
      <c r="I73" s="12" t="s">
        <v>24270</v>
      </c>
      <c r="J73" s="12" t="s">
        <v>24271</v>
      </c>
      <c r="K73" s="12" t="s">
        <v>7972</v>
      </c>
      <c r="L73" s="12" t="s">
        <v>20113</v>
      </c>
      <c r="M73" s="12" t="s">
        <v>36050</v>
      </c>
    </row>
    <row r="74" spans="1:13" ht="22.5" customHeight="1">
      <c r="A74" s="12" t="s">
        <v>24273</v>
      </c>
      <c r="B74" s="12" t="str" cm="1">
        <f t="array" ref="B74">_xlfn.REGEXEXTRACT(J74, "eid=([^&amp;]+)", 2)</f>
        <v>2-s2.0-85158928340</v>
      </c>
      <c r="C74" s="13" t="s">
        <v>23900</v>
      </c>
      <c r="D74" s="12" t="s">
        <v>24274</v>
      </c>
      <c r="E74" s="12">
        <v>2023</v>
      </c>
      <c r="F74" s="12" t="s">
        <v>10450</v>
      </c>
      <c r="G74" s="12" t="s">
        <v>24040</v>
      </c>
      <c r="H74" s="12">
        <v>12</v>
      </c>
      <c r="I74" s="12" t="s">
        <v>24275</v>
      </c>
      <c r="J74" s="12" t="s">
        <v>24276</v>
      </c>
      <c r="K74" s="12" t="s">
        <v>7972</v>
      </c>
      <c r="L74" s="12" t="s">
        <v>7985</v>
      </c>
      <c r="M74" s="12"/>
    </row>
    <row r="75" spans="1:13" ht="22.5" customHeight="1">
      <c r="A75" s="12" t="s">
        <v>24278</v>
      </c>
      <c r="B75" s="12" t="str" cm="1">
        <f t="array" ref="B75">_xlfn.REGEXEXTRACT(J75, "eid=([^&amp;]+)", 2)</f>
        <v>2-s2.0-85149218383</v>
      </c>
      <c r="C75" s="13" t="s">
        <v>23900</v>
      </c>
      <c r="D75" s="12" t="s">
        <v>24279</v>
      </c>
      <c r="E75" s="12">
        <v>2024</v>
      </c>
      <c r="F75" s="12" t="s">
        <v>9153</v>
      </c>
      <c r="G75" s="12" t="s">
        <v>24280</v>
      </c>
      <c r="H75" s="12">
        <v>29</v>
      </c>
      <c r="I75" s="12" t="s">
        <v>24281</v>
      </c>
      <c r="J75" s="12" t="s">
        <v>24282</v>
      </c>
      <c r="K75" s="12" t="s">
        <v>7972</v>
      </c>
      <c r="L75" s="12" t="s">
        <v>7978</v>
      </c>
      <c r="M75" s="12" t="s">
        <v>36051</v>
      </c>
    </row>
    <row r="76" spans="1:13" ht="22.5" customHeight="1">
      <c r="A76" s="12" t="s">
        <v>24284</v>
      </c>
      <c r="B76" s="12" t="str" cm="1">
        <f t="array" ref="B76">_xlfn.REGEXEXTRACT(J76, "eid=([^&amp;]+)", 2)</f>
        <v>2-s2.0-85151406791</v>
      </c>
      <c r="C76" s="13" t="s">
        <v>23900</v>
      </c>
      <c r="D76" s="12" t="s">
        <v>24285</v>
      </c>
      <c r="E76" s="12">
        <v>2023</v>
      </c>
      <c r="F76" s="12" t="s">
        <v>8432</v>
      </c>
      <c r="G76" s="12">
        <v>9574174</v>
      </c>
      <c r="H76" s="12">
        <v>224</v>
      </c>
      <c r="I76" s="12" t="s">
        <v>24286</v>
      </c>
      <c r="J76" s="12" t="s">
        <v>24287</v>
      </c>
      <c r="K76" s="12" t="s">
        <v>7972</v>
      </c>
      <c r="L76" s="12" t="s">
        <v>8027</v>
      </c>
      <c r="M76" s="12" t="s">
        <v>36052</v>
      </c>
    </row>
    <row r="77" spans="1:13" ht="22.5" customHeight="1">
      <c r="A77" s="12" t="s">
        <v>24289</v>
      </c>
      <c r="B77" s="12" t="str" cm="1">
        <f t="array" ref="B77">_xlfn.REGEXEXTRACT(J77, "eid=([^&amp;]+)", 2)</f>
        <v>2-s2.0-85172029226</v>
      </c>
      <c r="C77" s="13" t="s">
        <v>23900</v>
      </c>
      <c r="D77" s="12" t="s">
        <v>24290</v>
      </c>
      <c r="E77" s="12">
        <v>2023</v>
      </c>
      <c r="F77" s="12" t="s">
        <v>20091</v>
      </c>
      <c r="G77" s="12">
        <v>13191578</v>
      </c>
      <c r="H77" s="12">
        <v>35</v>
      </c>
      <c r="I77" s="12" t="s">
        <v>24291</v>
      </c>
      <c r="J77" s="12" t="s">
        <v>24292</v>
      </c>
      <c r="K77" s="12" t="s">
        <v>7972</v>
      </c>
      <c r="L77" s="12" t="s">
        <v>20094</v>
      </c>
      <c r="M77" s="12"/>
    </row>
    <row r="78" spans="1:13" ht="22.5" customHeight="1">
      <c r="A78" s="12" t="s">
        <v>24294</v>
      </c>
      <c r="B78" s="12" t="str" cm="1">
        <f t="array" ref="B78">_xlfn.REGEXEXTRACT(J78, "eid=([^&amp;]+)", 2)</f>
        <v>2-s2.0-85186993219</v>
      </c>
      <c r="C78" s="13" t="s">
        <v>23900</v>
      </c>
      <c r="D78" s="12" t="s">
        <v>24295</v>
      </c>
      <c r="E78" s="12">
        <v>2024</v>
      </c>
      <c r="F78" s="12" t="s">
        <v>17940</v>
      </c>
      <c r="G78" s="12">
        <v>983063</v>
      </c>
      <c r="H78" s="12">
        <v>70</v>
      </c>
      <c r="I78" s="12" t="s">
        <v>24296</v>
      </c>
      <c r="J78" s="12" t="s">
        <v>24297</v>
      </c>
      <c r="K78" s="12" t="s">
        <v>7972</v>
      </c>
      <c r="L78" s="12" t="s">
        <v>8102</v>
      </c>
      <c r="M78" s="12" t="s">
        <v>36053</v>
      </c>
    </row>
    <row r="79" spans="1:13" ht="22.5" customHeight="1">
      <c r="A79" s="12" t="s">
        <v>24299</v>
      </c>
      <c r="B79" s="12" t="str" cm="1">
        <f t="array" ref="B79">_xlfn.REGEXEXTRACT(J79, "eid=([^&amp;]+)", 2)</f>
        <v>2-s2.0-85172693541</v>
      </c>
      <c r="C79" s="13" t="s">
        <v>23900</v>
      </c>
      <c r="D79" s="12" t="s">
        <v>24300</v>
      </c>
      <c r="E79" s="12">
        <v>2023</v>
      </c>
      <c r="F79" s="12" t="s">
        <v>8293</v>
      </c>
      <c r="G79" s="12">
        <v>22142134</v>
      </c>
      <c r="H79" s="12">
        <v>78</v>
      </c>
      <c r="I79" s="12" t="s">
        <v>24301</v>
      </c>
      <c r="J79" s="12" t="s">
        <v>24302</v>
      </c>
      <c r="K79" s="12" t="s">
        <v>7972</v>
      </c>
      <c r="L79" s="12" t="s">
        <v>8027</v>
      </c>
      <c r="M79" s="12" t="s">
        <v>36054</v>
      </c>
    </row>
    <row r="80" spans="1:13" ht="22.5" customHeight="1">
      <c r="A80" s="12" t="s">
        <v>24304</v>
      </c>
      <c r="B80" s="12" t="str" cm="1">
        <f t="array" ref="B80">_xlfn.REGEXEXTRACT(J80, "eid=([^&amp;]+)", 2)</f>
        <v>2-s2.0-85186460652</v>
      </c>
      <c r="C80" s="13" t="s">
        <v>23900</v>
      </c>
      <c r="D80" s="12" t="s">
        <v>24305</v>
      </c>
      <c r="E80" s="12">
        <v>2024</v>
      </c>
      <c r="F80" s="12" t="s">
        <v>8289</v>
      </c>
      <c r="G80" s="12">
        <v>104825</v>
      </c>
      <c r="H80" s="12">
        <v>171</v>
      </c>
      <c r="I80" s="12" t="s">
        <v>24306</v>
      </c>
      <c r="J80" s="12" t="s">
        <v>24307</v>
      </c>
      <c r="K80" s="12" t="s">
        <v>7972</v>
      </c>
      <c r="L80" s="12" t="s">
        <v>8027</v>
      </c>
      <c r="M80" s="12"/>
    </row>
    <row r="81" spans="1:13" ht="22.5" customHeight="1">
      <c r="A81" s="12" t="s">
        <v>24309</v>
      </c>
      <c r="B81" s="12" t="str" cm="1">
        <f t="array" ref="B81">_xlfn.REGEXEXTRACT(J81, "eid=([^&amp;]+)", 2)</f>
        <v>2-s2.0-85175584417</v>
      </c>
      <c r="C81" s="13" t="s">
        <v>23900</v>
      </c>
      <c r="D81" s="12" t="s">
        <v>24310</v>
      </c>
      <c r="E81" s="12">
        <v>2023</v>
      </c>
      <c r="F81" s="12" t="s">
        <v>24311</v>
      </c>
      <c r="G81" s="12">
        <v>23137673</v>
      </c>
      <c r="H81" s="12">
        <v>8</v>
      </c>
      <c r="I81" s="12" t="s">
        <v>24312</v>
      </c>
      <c r="J81" s="12" t="s">
        <v>24313</v>
      </c>
      <c r="K81" s="12" t="s">
        <v>7972</v>
      </c>
      <c r="L81" s="12" t="s">
        <v>8012</v>
      </c>
      <c r="M81" s="12"/>
    </row>
    <row r="82" spans="1:13" ht="22.5" customHeight="1">
      <c r="A82" s="12" t="s">
        <v>24315</v>
      </c>
      <c r="B82" s="12" t="str" cm="1">
        <f t="array" ref="B82">_xlfn.REGEXEXTRACT(J82, "eid=([^&amp;]+)", 2)</f>
        <v>2-s2.0-105001068054</v>
      </c>
      <c r="C82" s="13" t="s">
        <v>23900</v>
      </c>
      <c r="D82" s="12" t="s">
        <v>24316</v>
      </c>
      <c r="E82" s="12">
        <v>2025</v>
      </c>
      <c r="F82" s="12" t="s">
        <v>24182</v>
      </c>
      <c r="G82" s="12">
        <v>23327790</v>
      </c>
      <c r="H82" s="12">
        <v>11</v>
      </c>
      <c r="I82" s="12" t="s">
        <v>24317</v>
      </c>
      <c r="J82" s="12" t="s">
        <v>24318</v>
      </c>
      <c r="K82" s="12" t="s">
        <v>7972</v>
      </c>
      <c r="L82" s="12" t="s">
        <v>8102</v>
      </c>
      <c r="M82" s="12"/>
    </row>
    <row r="83" spans="1:13" ht="22.5" customHeight="1">
      <c r="A83" s="12" t="s">
        <v>24320</v>
      </c>
      <c r="B83" s="12" t="str" cm="1">
        <f t="array" ref="B83">_xlfn.REGEXEXTRACT(J83, "eid=([^&amp;]+)", 2)</f>
        <v>2-s2.0-85171421865</v>
      </c>
      <c r="C83" s="13" t="s">
        <v>23900</v>
      </c>
      <c r="D83" s="12" t="s">
        <v>24321</v>
      </c>
      <c r="E83" s="12">
        <v>2023</v>
      </c>
      <c r="F83" s="12" t="s">
        <v>24322</v>
      </c>
      <c r="G83" s="12">
        <v>22105379</v>
      </c>
      <c r="H83" s="12">
        <v>40</v>
      </c>
      <c r="I83" s="12" t="s">
        <v>24323</v>
      </c>
      <c r="J83" s="12" t="s">
        <v>24324</v>
      </c>
      <c r="K83" s="12" t="s">
        <v>7972</v>
      </c>
      <c r="L83" s="12" t="s">
        <v>8465</v>
      </c>
      <c r="M83" s="12" t="s">
        <v>36055</v>
      </c>
    </row>
    <row r="84" spans="1:13" ht="22.5" customHeight="1">
      <c r="A84" s="12" t="s">
        <v>24326</v>
      </c>
      <c r="B84" s="12" t="str" cm="1">
        <f t="array" ref="B84">_xlfn.REGEXEXTRACT(J84, "eid=([^&amp;]+)", 2)</f>
        <v>2-s2.0-85136124210</v>
      </c>
      <c r="C84" s="13" t="s">
        <v>23900</v>
      </c>
      <c r="D84" s="12" t="s">
        <v>24327</v>
      </c>
      <c r="E84" s="12">
        <v>2024</v>
      </c>
      <c r="F84" s="12" t="s">
        <v>24328</v>
      </c>
      <c r="G84" s="12">
        <v>9537287</v>
      </c>
      <c r="H84" s="12">
        <v>35</v>
      </c>
      <c r="I84" s="12" t="s">
        <v>24329</v>
      </c>
      <c r="J84" s="12" t="s">
        <v>24330</v>
      </c>
      <c r="K84" s="12" t="s">
        <v>7972</v>
      </c>
      <c r="L84" s="12" t="s">
        <v>8688</v>
      </c>
      <c r="M84" s="12" t="s">
        <v>36056</v>
      </c>
    </row>
    <row r="85" spans="1:13" ht="22.5" customHeight="1">
      <c r="A85" s="12" t="s">
        <v>24332</v>
      </c>
      <c r="B85" s="12" t="str" cm="1">
        <f t="array" ref="B85">_xlfn.REGEXEXTRACT(J85, "eid=([^&amp;]+)", 2)</f>
        <v>2-s2.0-85172345096</v>
      </c>
      <c r="C85" s="13" t="s">
        <v>23900</v>
      </c>
      <c r="D85" s="12" t="s">
        <v>24333</v>
      </c>
      <c r="E85" s="12">
        <v>2023</v>
      </c>
      <c r="F85" s="12" t="s">
        <v>8443</v>
      </c>
      <c r="G85" s="12">
        <v>13891286</v>
      </c>
      <c r="H85" s="12">
        <v>236</v>
      </c>
      <c r="I85" s="12" t="s">
        <v>24334</v>
      </c>
      <c r="J85" s="12" t="s">
        <v>24335</v>
      </c>
      <c r="K85" s="12" t="s">
        <v>7972</v>
      </c>
      <c r="L85" s="12" t="s">
        <v>7993</v>
      </c>
      <c r="M85" s="12" t="s">
        <v>36057</v>
      </c>
    </row>
    <row r="86" spans="1:13" ht="22.5" customHeight="1">
      <c r="A86" s="12" t="s">
        <v>24337</v>
      </c>
      <c r="B86" s="12" t="str" cm="1">
        <f t="array" ref="B86">_xlfn.REGEXEXTRACT(J86, "eid=([^&amp;]+)", 2)</f>
        <v>2-s2.0-85174044831</v>
      </c>
      <c r="C86" s="13" t="s">
        <v>23900</v>
      </c>
      <c r="D86" s="12" t="s">
        <v>24338</v>
      </c>
      <c r="E86" s="12">
        <v>2023</v>
      </c>
      <c r="F86" s="12" t="s">
        <v>8293</v>
      </c>
      <c r="G86" s="12">
        <v>22142134</v>
      </c>
      <c r="H86" s="12">
        <v>78</v>
      </c>
      <c r="I86" s="12" t="s">
        <v>24339</v>
      </c>
      <c r="J86" s="12" t="s">
        <v>24340</v>
      </c>
      <c r="K86" s="12" t="s">
        <v>7972</v>
      </c>
      <c r="L86" s="12" t="s">
        <v>8027</v>
      </c>
      <c r="M86" s="12" t="s">
        <v>36058</v>
      </c>
    </row>
    <row r="87" spans="1:13" ht="22.5" customHeight="1">
      <c r="A87" s="12" t="s">
        <v>24342</v>
      </c>
      <c r="B87" s="12" t="str" cm="1">
        <f t="array" ref="B87">_xlfn.REGEXEXTRACT(J87, "eid=([^&amp;]+)", 2)</f>
        <v>2-s2.0-85164334329</v>
      </c>
      <c r="C87" s="13" t="s">
        <v>23900</v>
      </c>
      <c r="D87" s="12" t="s">
        <v>24343</v>
      </c>
      <c r="E87" s="12">
        <v>2023</v>
      </c>
      <c r="F87" s="12" t="s">
        <v>24344</v>
      </c>
      <c r="G87" s="12">
        <v>27723909</v>
      </c>
      <c r="H87" s="12">
        <v>8</v>
      </c>
      <c r="I87" s="12" t="s">
        <v>24345</v>
      </c>
      <c r="J87" s="12" t="s">
        <v>24346</v>
      </c>
      <c r="K87" s="12" t="s">
        <v>7972</v>
      </c>
      <c r="L87" s="12" t="s">
        <v>8027</v>
      </c>
      <c r="M87" s="12"/>
    </row>
    <row r="88" spans="1:13" ht="22.5" customHeight="1">
      <c r="A88" s="12" t="s">
        <v>24348</v>
      </c>
      <c r="B88" s="12" t="str" cm="1">
        <f t="array" ref="B88">_xlfn.REGEXEXTRACT(J88, "eid=([^&amp;]+)", 2)</f>
        <v>2-s2.0-85162718147</v>
      </c>
      <c r="C88" s="13" t="s">
        <v>23900</v>
      </c>
      <c r="D88" s="12" t="s">
        <v>24349</v>
      </c>
      <c r="E88" s="12">
        <v>2024</v>
      </c>
      <c r="F88" s="12" t="s">
        <v>8392</v>
      </c>
      <c r="G88" s="12">
        <v>23274662</v>
      </c>
      <c r="H88" s="12">
        <v>11</v>
      </c>
      <c r="I88" s="12" t="s">
        <v>24350</v>
      </c>
      <c r="J88" s="12" t="s">
        <v>24351</v>
      </c>
      <c r="K88" s="12" t="s">
        <v>7972</v>
      </c>
      <c r="L88" s="12" t="s">
        <v>8102</v>
      </c>
      <c r="M88" s="12" t="s">
        <v>36059</v>
      </c>
    </row>
    <row r="89" spans="1:13" ht="22.5" customHeight="1">
      <c r="A89" s="12" t="s">
        <v>24353</v>
      </c>
      <c r="B89" s="12" t="str" cm="1">
        <f t="array" ref="B89">_xlfn.REGEXEXTRACT(J89, "eid=([^&amp;]+)", 2)</f>
        <v>2-s2.0-85193294678</v>
      </c>
      <c r="C89" s="13" t="s">
        <v>23900</v>
      </c>
      <c r="D89" s="12" t="s">
        <v>24354</v>
      </c>
      <c r="E89" s="12">
        <v>2024</v>
      </c>
      <c r="F89" s="12" t="s">
        <v>24355</v>
      </c>
      <c r="G89" s="12">
        <v>20294913</v>
      </c>
      <c r="H89" s="12">
        <v>30</v>
      </c>
      <c r="I89" s="12" t="s">
        <v>24356</v>
      </c>
      <c r="J89" s="12" t="s">
        <v>24357</v>
      </c>
      <c r="K89" s="12" t="s">
        <v>7972</v>
      </c>
      <c r="L89" s="12" t="s">
        <v>24358</v>
      </c>
      <c r="M89" s="12"/>
    </row>
    <row r="90" spans="1:13" ht="22.5" customHeight="1">
      <c r="A90" s="12" t="s">
        <v>24360</v>
      </c>
      <c r="B90" s="12" t="str" cm="1">
        <f t="array" ref="B90">_xlfn.REGEXEXTRACT(J90, "eid=([^&amp;]+)", 2)</f>
        <v>2-s2.0-85188921146</v>
      </c>
      <c r="C90" s="13" t="s">
        <v>23900</v>
      </c>
      <c r="D90" s="12" t="s">
        <v>24361</v>
      </c>
      <c r="E90" s="12">
        <v>2024</v>
      </c>
      <c r="F90" s="12" t="s">
        <v>8432</v>
      </c>
      <c r="G90" s="12">
        <v>9574174</v>
      </c>
      <c r="H90" s="12">
        <v>249</v>
      </c>
      <c r="I90" s="12" t="s">
        <v>24362</v>
      </c>
      <c r="J90" s="12" t="s">
        <v>24363</v>
      </c>
      <c r="K90" s="12" t="s">
        <v>7972</v>
      </c>
      <c r="L90" s="12" t="s">
        <v>8027</v>
      </c>
      <c r="M90" s="12" t="s">
        <v>36060</v>
      </c>
    </row>
    <row r="91" spans="1:13" ht="22.5" customHeight="1">
      <c r="A91" s="12" t="s">
        <v>24365</v>
      </c>
      <c r="B91" s="12" t="str" cm="1">
        <f t="array" ref="B91">_xlfn.REGEXEXTRACT(J91, "eid=([^&amp;]+)", 2)</f>
        <v>2-s2.0-85172289993</v>
      </c>
      <c r="C91" s="13" t="s">
        <v>23900</v>
      </c>
      <c r="D91" s="12" t="s">
        <v>24366</v>
      </c>
      <c r="E91" s="12">
        <v>2024</v>
      </c>
      <c r="F91" s="12" t="s">
        <v>8432</v>
      </c>
      <c r="G91" s="12">
        <v>9574174</v>
      </c>
      <c r="H91" s="12">
        <v>237</v>
      </c>
      <c r="I91" s="12" t="s">
        <v>24367</v>
      </c>
      <c r="J91" s="12" t="s">
        <v>24368</v>
      </c>
      <c r="K91" s="12" t="s">
        <v>7972</v>
      </c>
      <c r="L91" s="12" t="s">
        <v>8027</v>
      </c>
      <c r="M91" s="12" t="s">
        <v>36061</v>
      </c>
    </row>
    <row r="92" spans="1:13" ht="22.5" customHeight="1">
      <c r="A92" s="12" t="s">
        <v>24370</v>
      </c>
      <c r="B92" s="12" t="str" cm="1">
        <f t="array" ref="B92">_xlfn.REGEXEXTRACT(J92, "eid=([^&amp;]+)", 2)</f>
        <v>2-s2.0-85177163501</v>
      </c>
      <c r="C92" s="13" t="s">
        <v>23900</v>
      </c>
      <c r="D92" s="12" t="s">
        <v>24371</v>
      </c>
      <c r="E92" s="12">
        <v>2024</v>
      </c>
      <c r="F92" s="12" t="s">
        <v>17708</v>
      </c>
      <c r="G92" s="12">
        <v>18761100</v>
      </c>
      <c r="H92" s="12">
        <v>1075</v>
      </c>
      <c r="I92" s="12" t="s">
        <v>24372</v>
      </c>
      <c r="J92" s="12" t="s">
        <v>24373</v>
      </c>
      <c r="K92" s="12" t="s">
        <v>7972</v>
      </c>
      <c r="L92" s="12" t="s">
        <v>7985</v>
      </c>
      <c r="M92" s="12" t="s">
        <v>36062</v>
      </c>
    </row>
    <row r="93" spans="1:13" ht="22.5" customHeight="1">
      <c r="A93" s="12" t="s">
        <v>24375</v>
      </c>
      <c r="B93" s="12" t="str" cm="1">
        <f t="array" ref="B93">_xlfn.REGEXEXTRACT(J93, "eid=([^&amp;]+)", 2)</f>
        <v>2-s2.0-85150122635</v>
      </c>
      <c r="C93" s="13" t="s">
        <v>23900</v>
      </c>
      <c r="D93" s="12" t="s">
        <v>24376</v>
      </c>
      <c r="E93" s="12">
        <v>2023</v>
      </c>
      <c r="F93" s="12" t="s">
        <v>24377</v>
      </c>
      <c r="G93" s="12">
        <v>20452322</v>
      </c>
      <c r="H93" s="12">
        <v>13</v>
      </c>
      <c r="I93" s="12" t="s">
        <v>24046</v>
      </c>
      <c r="J93" s="12" t="s">
        <v>24378</v>
      </c>
      <c r="K93" s="12" t="s">
        <v>7972</v>
      </c>
      <c r="L93" s="12" t="s">
        <v>16382</v>
      </c>
      <c r="M93" s="12"/>
    </row>
    <row r="94" spans="1:13" ht="22.5" customHeight="1">
      <c r="A94" s="12" t="s">
        <v>24380</v>
      </c>
      <c r="B94" s="12" t="str" cm="1">
        <f t="array" ref="B94">_xlfn.REGEXEXTRACT(J94, "eid=([^&amp;]+)", 2)</f>
        <v>2-s2.0-85169039120</v>
      </c>
      <c r="C94" s="13" t="s">
        <v>23900</v>
      </c>
      <c r="D94" s="12" t="s">
        <v>24381</v>
      </c>
      <c r="E94" s="12">
        <v>2023</v>
      </c>
      <c r="F94" s="12" t="s">
        <v>24382</v>
      </c>
      <c r="G94" s="12">
        <v>9596526</v>
      </c>
      <c r="H94" s="12">
        <v>421</v>
      </c>
      <c r="I94" s="12" t="s">
        <v>24383</v>
      </c>
      <c r="J94" s="12" t="s">
        <v>24384</v>
      </c>
      <c r="K94" s="12" t="s">
        <v>7972</v>
      </c>
      <c r="L94" s="12" t="s">
        <v>8027</v>
      </c>
      <c r="M94" s="12"/>
    </row>
    <row r="95" spans="1:13" ht="22.5" customHeight="1">
      <c r="A95" s="12" t="s">
        <v>24386</v>
      </c>
      <c r="B95" s="12" t="str" cm="1">
        <f t="array" ref="B95">_xlfn.REGEXEXTRACT(J95, "eid=([^&amp;]+)", 2)</f>
        <v>2-s2.0-85174394327</v>
      </c>
      <c r="C95" s="13" t="s">
        <v>23900</v>
      </c>
      <c r="D95" s="12" t="s">
        <v>24387</v>
      </c>
      <c r="E95" s="12">
        <v>2024</v>
      </c>
      <c r="F95" s="12" t="s">
        <v>24193</v>
      </c>
      <c r="G95" s="12">
        <v>2545330</v>
      </c>
      <c r="H95" s="12">
        <v>342</v>
      </c>
      <c r="I95" s="12" t="s">
        <v>24388</v>
      </c>
      <c r="J95" s="12" t="s">
        <v>24389</v>
      </c>
      <c r="K95" s="12" t="s">
        <v>7972</v>
      </c>
      <c r="L95" s="12" t="s">
        <v>7978</v>
      </c>
      <c r="M95" s="12" t="s">
        <v>36063</v>
      </c>
    </row>
    <row r="96" spans="1:13" ht="22.5" customHeight="1">
      <c r="A96" s="12" t="s">
        <v>24391</v>
      </c>
      <c r="B96" s="12" t="str" cm="1">
        <f t="array" ref="B96">_xlfn.REGEXEXTRACT(J96, "eid=([^&amp;]+)", 2)</f>
        <v>2-s2.0-85152295308</v>
      </c>
      <c r="C96" s="13" t="s">
        <v>23900</v>
      </c>
      <c r="D96" s="12" t="s">
        <v>24392</v>
      </c>
      <c r="E96" s="12">
        <v>2024</v>
      </c>
      <c r="F96" s="12" t="s">
        <v>24393</v>
      </c>
      <c r="G96" s="12">
        <v>380644</v>
      </c>
      <c r="H96" s="12">
        <v>54</v>
      </c>
      <c r="I96" s="12" t="s">
        <v>24394</v>
      </c>
      <c r="J96" s="12" t="s">
        <v>24395</v>
      </c>
      <c r="K96" s="12" t="s">
        <v>7972</v>
      </c>
      <c r="L96" s="12" t="s">
        <v>10694</v>
      </c>
      <c r="M96" s="12" t="s">
        <v>36064</v>
      </c>
    </row>
    <row r="97" spans="1:13" ht="22.5" customHeight="1">
      <c r="A97" s="12" t="s">
        <v>24397</v>
      </c>
      <c r="B97" s="12" t="str" cm="1">
        <f t="array" ref="B97">_xlfn.REGEXEXTRACT(J97, "eid=([^&amp;]+)", 2)</f>
        <v>2-s2.0-85187311596</v>
      </c>
      <c r="C97" s="13" t="s">
        <v>23900</v>
      </c>
      <c r="D97" s="12" t="s">
        <v>24398</v>
      </c>
      <c r="E97" s="12">
        <v>2024</v>
      </c>
      <c r="F97" s="12" t="s">
        <v>8009</v>
      </c>
      <c r="G97" s="12">
        <v>20799292</v>
      </c>
      <c r="H97" s="12">
        <v>13</v>
      </c>
      <c r="I97" s="12" t="s">
        <v>24399</v>
      </c>
      <c r="J97" s="12" t="s">
        <v>24400</v>
      </c>
      <c r="K97" s="12" t="s">
        <v>7972</v>
      </c>
      <c r="L97" s="12" t="s">
        <v>8012</v>
      </c>
      <c r="M97" s="12"/>
    </row>
    <row r="98" spans="1:13" ht="22.5" customHeight="1">
      <c r="A98" s="12" t="s">
        <v>24402</v>
      </c>
      <c r="B98" s="12" t="str" cm="1">
        <f t="array" ref="B98">_xlfn.REGEXEXTRACT(J98, "eid=([^&amp;]+)", 2)</f>
        <v>2-s2.0-85149990517</v>
      </c>
      <c r="C98" s="13" t="s">
        <v>23900</v>
      </c>
      <c r="D98" s="12" t="s">
        <v>24403</v>
      </c>
      <c r="E98" s="12">
        <v>2023</v>
      </c>
      <c r="F98" s="12" t="s">
        <v>8043</v>
      </c>
      <c r="G98" s="12">
        <v>13807501</v>
      </c>
      <c r="H98" s="12">
        <v>82</v>
      </c>
      <c r="I98" s="12" t="s">
        <v>24404</v>
      </c>
      <c r="J98" s="12" t="s">
        <v>24405</v>
      </c>
      <c r="K98" s="12" t="s">
        <v>7972</v>
      </c>
      <c r="L98" s="12" t="s">
        <v>7978</v>
      </c>
      <c r="M98" s="12" t="s">
        <v>36065</v>
      </c>
    </row>
    <row r="99" spans="1:13" ht="22.5" customHeight="1">
      <c r="A99" s="12" t="s">
        <v>24407</v>
      </c>
      <c r="B99" s="12" t="str" cm="1">
        <f t="array" ref="B99">_xlfn.REGEXEXTRACT(J99, "eid=([^&amp;]+)", 2)</f>
        <v>2-s2.0-85153772246</v>
      </c>
      <c r="C99" s="13" t="s">
        <v>23900</v>
      </c>
      <c r="D99" s="12" t="s">
        <v>24408</v>
      </c>
      <c r="E99" s="12">
        <v>2023</v>
      </c>
      <c r="F99" s="12" t="s">
        <v>24409</v>
      </c>
      <c r="G99" s="12">
        <v>10003428</v>
      </c>
      <c r="H99" s="12">
        <v>49</v>
      </c>
      <c r="I99" s="12" t="s">
        <v>24410</v>
      </c>
      <c r="J99" s="12" t="s">
        <v>24411</v>
      </c>
      <c r="K99" s="12" t="s">
        <v>14279</v>
      </c>
      <c r="L99" s="12" t="s">
        <v>24412</v>
      </c>
      <c r="M99" s="12" t="s">
        <v>36066</v>
      </c>
    </row>
    <row r="100" spans="1:13" ht="22.5" customHeight="1">
      <c r="A100" s="12" t="s">
        <v>24414</v>
      </c>
      <c r="B100" s="12" t="str" cm="1">
        <f t="array" ref="B100">_xlfn.REGEXEXTRACT(J100, "eid=([^&amp;]+)", 2)</f>
        <v>2-s2.0-85151487381</v>
      </c>
      <c r="C100" s="13" t="s">
        <v>23900</v>
      </c>
      <c r="D100" s="12" t="s">
        <v>24415</v>
      </c>
      <c r="E100" s="12">
        <v>2023</v>
      </c>
      <c r="F100" s="12" t="s">
        <v>24416</v>
      </c>
      <c r="G100" s="12">
        <v>24685925</v>
      </c>
      <c r="H100" s="12">
        <v>9</v>
      </c>
      <c r="I100" s="12" t="s">
        <v>24417</v>
      </c>
      <c r="J100" s="12" t="s">
        <v>24418</v>
      </c>
      <c r="K100" s="12" t="s">
        <v>7972</v>
      </c>
      <c r="L100" s="12" t="s">
        <v>9372</v>
      </c>
      <c r="M100" s="12"/>
    </row>
    <row r="101" spans="1:13" ht="22.5" customHeight="1">
      <c r="A101" s="12" t="s">
        <v>24420</v>
      </c>
      <c r="B101" s="12" t="str" cm="1">
        <f t="array" ref="B101">_xlfn.REGEXEXTRACT(J101, "eid=([^&amp;]+)", 2)</f>
        <v>2-s2.0-85149440347</v>
      </c>
      <c r="C101" s="13" t="s">
        <v>23900</v>
      </c>
      <c r="D101" s="12" t="s">
        <v>24421</v>
      </c>
      <c r="E101" s="12">
        <v>2023</v>
      </c>
      <c r="F101" s="12" t="s">
        <v>24422</v>
      </c>
      <c r="G101" s="12">
        <v>200255</v>
      </c>
      <c r="H101" s="12">
        <v>629</v>
      </c>
      <c r="I101" s="12" t="s">
        <v>24423</v>
      </c>
      <c r="J101" s="12" t="s">
        <v>24424</v>
      </c>
      <c r="K101" s="12" t="s">
        <v>7972</v>
      </c>
      <c r="L101" s="12" t="s">
        <v>8465</v>
      </c>
      <c r="M101" s="12" t="s">
        <v>36067</v>
      </c>
    </row>
    <row r="102" spans="1:13" ht="22.5" customHeight="1">
      <c r="A102" s="12" t="s">
        <v>24426</v>
      </c>
      <c r="B102" s="12" t="str" cm="1">
        <f t="array" ref="B102">_xlfn.REGEXEXTRACT(J102, "eid=([^&amp;]+)", 2)</f>
        <v>2-s2.0-85187569029</v>
      </c>
      <c r="C102" s="13" t="s">
        <v>23900</v>
      </c>
      <c r="D102" s="12" t="s">
        <v>24427</v>
      </c>
      <c r="E102" s="12">
        <v>2023</v>
      </c>
      <c r="F102" s="12" t="s">
        <v>24428</v>
      </c>
      <c r="G102" s="12" t="s">
        <v>7969</v>
      </c>
      <c r="H102" s="12" t="s">
        <v>7969</v>
      </c>
      <c r="I102" s="12" t="s">
        <v>24429</v>
      </c>
      <c r="J102" s="12" t="s">
        <v>24430</v>
      </c>
      <c r="K102" s="12" t="s">
        <v>7972</v>
      </c>
      <c r="L102" s="12" t="s">
        <v>8102</v>
      </c>
      <c r="M102" s="12" t="s">
        <v>36068</v>
      </c>
    </row>
    <row r="103" spans="1:13" ht="22.5" customHeight="1">
      <c r="A103" s="12" t="s">
        <v>24432</v>
      </c>
      <c r="B103" s="12" t="str" cm="1">
        <f t="array" ref="B103">_xlfn.REGEXEXTRACT(J103, "eid=([^&amp;]+)", 2)</f>
        <v>2-s2.0-85123242877</v>
      </c>
      <c r="C103" s="13" t="s">
        <v>23900</v>
      </c>
      <c r="D103" s="12" t="s">
        <v>24433</v>
      </c>
      <c r="E103" s="12">
        <v>2023</v>
      </c>
      <c r="F103" s="12" t="s">
        <v>7975</v>
      </c>
      <c r="G103" s="12">
        <v>13867857</v>
      </c>
      <c r="H103" s="12">
        <v>26</v>
      </c>
      <c r="I103" s="12" t="s">
        <v>24434</v>
      </c>
      <c r="J103" s="12" t="s">
        <v>24435</v>
      </c>
      <c r="K103" s="12" t="s">
        <v>7972</v>
      </c>
      <c r="L103" s="12" t="s">
        <v>7978</v>
      </c>
      <c r="M103" s="12" t="s">
        <v>36069</v>
      </c>
    </row>
    <row r="104" spans="1:13" ht="22.5" customHeight="1">
      <c r="A104" s="12" t="s">
        <v>24437</v>
      </c>
      <c r="B104" s="12" t="str" cm="1">
        <f t="array" ref="B104">_xlfn.REGEXEXTRACT(J104, "eid=([^&amp;]+)", 2)</f>
        <v>2-s2.0-85151096878</v>
      </c>
      <c r="C104" s="13" t="s">
        <v>23900</v>
      </c>
      <c r="D104" s="12" t="s">
        <v>24438</v>
      </c>
      <c r="E104" s="12">
        <v>2023</v>
      </c>
      <c r="F104" s="12" t="s">
        <v>10051</v>
      </c>
      <c r="G104" s="12">
        <v>25042289</v>
      </c>
      <c r="H104" s="12">
        <v>7</v>
      </c>
      <c r="I104" s="12" t="s">
        <v>24439</v>
      </c>
      <c r="J104" s="12" t="s">
        <v>24440</v>
      </c>
      <c r="K104" s="12" t="s">
        <v>7972</v>
      </c>
      <c r="L104" s="12" t="s">
        <v>9292</v>
      </c>
      <c r="M104" s="12"/>
    </row>
    <row r="105" spans="1:13" ht="22.5" customHeight="1">
      <c r="A105" s="12" t="s">
        <v>24442</v>
      </c>
      <c r="B105" s="12" t="str" cm="1">
        <f t="array" ref="B105">_xlfn.REGEXEXTRACT(J105, "eid=([^&amp;]+)", 2)</f>
        <v>2-s2.0-85160965680</v>
      </c>
      <c r="C105" s="13" t="s">
        <v>23900</v>
      </c>
      <c r="D105" s="12" t="s">
        <v>24443</v>
      </c>
      <c r="E105" s="12">
        <v>2023</v>
      </c>
      <c r="F105" s="12" t="s">
        <v>24444</v>
      </c>
      <c r="G105" s="12">
        <v>314005</v>
      </c>
      <c r="H105" s="12">
        <v>151</v>
      </c>
      <c r="I105" s="12" t="s">
        <v>24445</v>
      </c>
      <c r="J105" s="12" t="s">
        <v>24446</v>
      </c>
      <c r="K105" s="12" t="s">
        <v>7972</v>
      </c>
      <c r="L105" s="12" t="s">
        <v>24447</v>
      </c>
      <c r="M105" s="12" t="s">
        <v>36070</v>
      </c>
    </row>
    <row r="106" spans="1:13" ht="22.5" customHeight="1">
      <c r="A106" s="12" t="s">
        <v>24449</v>
      </c>
      <c r="B106" s="12" t="str" cm="1">
        <f t="array" ref="B106">_xlfn.REGEXEXTRACT(J106, "eid=([^&amp;]+)", 2)</f>
        <v>2-s2.0-85123504373</v>
      </c>
      <c r="C106" s="13" t="s">
        <v>23900</v>
      </c>
      <c r="D106" s="12" t="s">
        <v>24450</v>
      </c>
      <c r="E106" s="12">
        <v>2023</v>
      </c>
      <c r="F106" s="12" t="s">
        <v>24451</v>
      </c>
      <c r="G106" s="12">
        <v>9521895</v>
      </c>
      <c r="H106" s="12">
        <v>36</v>
      </c>
      <c r="I106" s="12" t="s">
        <v>24452</v>
      </c>
      <c r="J106" s="12" t="s">
        <v>24453</v>
      </c>
      <c r="K106" s="12" t="s">
        <v>7972</v>
      </c>
      <c r="L106" s="12" t="s">
        <v>8134</v>
      </c>
      <c r="M106" s="12" t="s">
        <v>36071</v>
      </c>
    </row>
    <row r="107" spans="1:13" ht="22.5" customHeight="1">
      <c r="A107" s="12" t="s">
        <v>24455</v>
      </c>
      <c r="B107" s="12" t="str" cm="1">
        <f t="array" ref="B107">_xlfn.REGEXEXTRACT(J107, "eid=([^&amp;]+)", 2)</f>
        <v>2-s2.0-85148418178</v>
      </c>
      <c r="C107" s="13" t="s">
        <v>23900</v>
      </c>
      <c r="D107" s="12" t="s">
        <v>24456</v>
      </c>
      <c r="E107" s="12">
        <v>2023</v>
      </c>
      <c r="F107" s="12" t="s">
        <v>17563</v>
      </c>
      <c r="G107" s="12" t="s">
        <v>24457</v>
      </c>
      <c r="H107" s="12">
        <v>23</v>
      </c>
      <c r="I107" s="12" t="s">
        <v>24458</v>
      </c>
      <c r="J107" s="12" t="s">
        <v>24459</v>
      </c>
      <c r="K107" s="12" t="s">
        <v>7972</v>
      </c>
      <c r="L107" s="12" t="s">
        <v>8102</v>
      </c>
      <c r="M107" s="12" t="s">
        <v>36072</v>
      </c>
    </row>
    <row r="108" spans="1:13" ht="22.5" customHeight="1">
      <c r="A108" s="12" t="s">
        <v>24461</v>
      </c>
      <c r="B108" s="12" t="str" cm="1">
        <f t="array" ref="B108">_xlfn.REGEXEXTRACT(J108, "eid=([^&amp;]+)", 2)</f>
        <v>2-s2.0-85148451393</v>
      </c>
      <c r="C108" s="13" t="s">
        <v>23900</v>
      </c>
      <c r="D108" s="12" t="s">
        <v>24462</v>
      </c>
      <c r="E108" s="12">
        <v>2023</v>
      </c>
      <c r="F108" s="12" t="s">
        <v>24463</v>
      </c>
      <c r="G108" s="12">
        <v>10897798</v>
      </c>
      <c r="H108" s="12">
        <v>27</v>
      </c>
      <c r="I108" s="12" t="s">
        <v>24464</v>
      </c>
      <c r="J108" s="12" t="s">
        <v>24465</v>
      </c>
      <c r="K108" s="12" t="s">
        <v>7972</v>
      </c>
      <c r="L108" s="12" t="s">
        <v>8102</v>
      </c>
      <c r="M108" s="12"/>
    </row>
    <row r="109" spans="1:13" ht="22.5" customHeight="1">
      <c r="A109" s="12" t="s">
        <v>24467</v>
      </c>
      <c r="B109" s="12" t="str" cm="1">
        <f t="array" ref="B109">_xlfn.REGEXEXTRACT(J109, "eid=([^&amp;]+)", 2)</f>
        <v>2-s2.0-85159799146</v>
      </c>
      <c r="C109" s="13" t="s">
        <v>23900</v>
      </c>
      <c r="D109" s="12" t="s">
        <v>24468</v>
      </c>
      <c r="E109" s="12">
        <v>2023</v>
      </c>
      <c r="F109" s="12" t="s">
        <v>16827</v>
      </c>
      <c r="G109" s="12">
        <v>24058440</v>
      </c>
      <c r="H109" s="12">
        <v>9</v>
      </c>
      <c r="I109" s="12" t="s">
        <v>24469</v>
      </c>
      <c r="J109" s="12" t="s">
        <v>24470</v>
      </c>
      <c r="K109" s="12" t="s">
        <v>7972</v>
      </c>
      <c r="L109" s="12" t="s">
        <v>8027</v>
      </c>
      <c r="M109" s="12"/>
    </row>
    <row r="110" spans="1:13" ht="22.5" customHeight="1">
      <c r="A110" s="12" t="s">
        <v>24472</v>
      </c>
      <c r="B110" s="12" t="str" cm="1">
        <f t="array" ref="B110">_xlfn.REGEXEXTRACT(J110, "eid=([^&amp;]+)", 2)</f>
        <v>2-s2.0-85105376339</v>
      </c>
      <c r="C110" s="13" t="s">
        <v>23900</v>
      </c>
      <c r="D110" s="12" t="s">
        <v>24473</v>
      </c>
      <c r="E110" s="12">
        <v>2023</v>
      </c>
      <c r="F110" s="12" t="s">
        <v>24474</v>
      </c>
      <c r="G110" s="12">
        <v>9268782</v>
      </c>
      <c r="H110" s="12">
        <v>41</v>
      </c>
      <c r="I110" s="12" t="s">
        <v>24475</v>
      </c>
      <c r="J110" s="12" t="s">
        <v>24476</v>
      </c>
      <c r="K110" s="12" t="s">
        <v>7972</v>
      </c>
      <c r="L110" s="12" t="s">
        <v>7978</v>
      </c>
      <c r="M110" s="12" t="s">
        <v>36073</v>
      </c>
    </row>
    <row r="111" spans="1:13" ht="22.5" customHeight="1">
      <c r="A111" s="12" t="s">
        <v>24478</v>
      </c>
      <c r="B111" s="12" t="str" cm="1">
        <f t="array" ref="B111">_xlfn.REGEXEXTRACT(J111, "eid=([^&amp;]+)", 2)</f>
        <v>2-s2.0-85131740851</v>
      </c>
      <c r="C111" s="13" t="s">
        <v>23900</v>
      </c>
      <c r="D111" s="12" t="s">
        <v>24479</v>
      </c>
      <c r="E111" s="12">
        <v>2023</v>
      </c>
      <c r="F111" s="12" t="s">
        <v>24480</v>
      </c>
      <c r="G111" s="12">
        <v>19391374</v>
      </c>
      <c r="H111" s="12">
        <v>16</v>
      </c>
      <c r="I111" s="12" t="s">
        <v>24481</v>
      </c>
      <c r="J111" s="12" t="s">
        <v>24482</v>
      </c>
      <c r="K111" s="12" t="s">
        <v>7972</v>
      </c>
      <c r="L111" s="12" t="s">
        <v>8102</v>
      </c>
      <c r="M111" s="12" t="s">
        <v>36074</v>
      </c>
    </row>
    <row r="112" spans="1:13" ht="22.5" customHeight="1">
      <c r="A112" s="12" t="s">
        <v>24484</v>
      </c>
      <c r="B112" s="12" t="str" cm="1">
        <f t="array" ref="B112">_xlfn.REGEXEXTRACT(J112, "eid=([^&amp;]+)", 2)</f>
        <v>2-s2.0-85178078940</v>
      </c>
      <c r="C112" s="13" t="s">
        <v>23900</v>
      </c>
      <c r="D112" s="12" t="s">
        <v>24485</v>
      </c>
      <c r="E112" s="12">
        <v>2023</v>
      </c>
      <c r="F112" s="12" t="s">
        <v>8328</v>
      </c>
      <c r="G112" s="12" t="s">
        <v>7969</v>
      </c>
      <c r="H112" s="12" t="s">
        <v>7969</v>
      </c>
      <c r="I112" s="12" t="s">
        <v>24486</v>
      </c>
      <c r="J112" s="12" t="s">
        <v>24487</v>
      </c>
      <c r="K112" s="12" t="s">
        <v>7972</v>
      </c>
      <c r="L112" s="12" t="s">
        <v>8324</v>
      </c>
      <c r="M112" s="12" t="s">
        <v>36075</v>
      </c>
    </row>
    <row r="113" spans="1:13" ht="22.5" customHeight="1">
      <c r="A113" s="12" t="s">
        <v>24489</v>
      </c>
      <c r="B113" s="12" t="str" cm="1">
        <f t="array" ref="B113">_xlfn.REGEXEXTRACT(J113, "eid=([^&amp;]+)", 2)</f>
        <v>2-s2.0-85153507376</v>
      </c>
      <c r="C113" s="13" t="s">
        <v>23900</v>
      </c>
      <c r="D113" s="12" t="s">
        <v>24490</v>
      </c>
      <c r="E113" s="12">
        <v>2023</v>
      </c>
      <c r="F113" s="12" t="s">
        <v>10633</v>
      </c>
      <c r="G113" s="12">
        <v>1403664</v>
      </c>
      <c r="H113" s="12">
        <v>205</v>
      </c>
      <c r="I113" s="12" t="s">
        <v>24491</v>
      </c>
      <c r="J113" s="12" t="s">
        <v>24492</v>
      </c>
      <c r="K113" s="12" t="s">
        <v>7972</v>
      </c>
      <c r="L113" s="12" t="s">
        <v>7993</v>
      </c>
      <c r="M113" s="12" t="s">
        <v>36076</v>
      </c>
    </row>
    <row r="114" spans="1:13" ht="22.5" customHeight="1">
      <c r="A114" s="12" t="s">
        <v>24494</v>
      </c>
      <c r="B114" s="12" t="str" cm="1">
        <f t="array" ref="B114">_xlfn.REGEXEXTRACT(J114, "eid=([^&amp;]+)", 2)</f>
        <v>2-s2.0-85149177039</v>
      </c>
      <c r="C114" s="13" t="s">
        <v>23900</v>
      </c>
      <c r="D114" s="12" t="s">
        <v>24495</v>
      </c>
      <c r="E114" s="12">
        <v>2023</v>
      </c>
      <c r="F114" s="12" t="s">
        <v>12556</v>
      </c>
      <c r="G114" s="12">
        <v>3608352</v>
      </c>
      <c r="H114" s="12">
        <v>178</v>
      </c>
      <c r="I114" s="12" t="s">
        <v>24496</v>
      </c>
      <c r="J114" s="12" t="s">
        <v>24497</v>
      </c>
      <c r="K114" s="12" t="s">
        <v>7972</v>
      </c>
      <c r="L114" s="12" t="s">
        <v>8027</v>
      </c>
      <c r="M114" s="12"/>
    </row>
    <row r="115" spans="1:13" ht="22.5" customHeight="1">
      <c r="A115" s="12" t="s">
        <v>24499</v>
      </c>
      <c r="B115" s="12" t="str" cm="1">
        <f t="array" ref="B115">_xlfn.REGEXEXTRACT(J115, "eid=([^&amp;]+)", 2)</f>
        <v>2-s2.0-85161462648</v>
      </c>
      <c r="C115" s="13" t="s">
        <v>23900</v>
      </c>
      <c r="D115" s="12" t="s">
        <v>24500</v>
      </c>
      <c r="E115" s="12">
        <v>2023</v>
      </c>
      <c r="F115" s="12" t="s">
        <v>9340</v>
      </c>
      <c r="G115" s="12">
        <v>9296212</v>
      </c>
      <c r="H115" s="12">
        <v>131</v>
      </c>
      <c r="I115" s="12" t="s">
        <v>24501</v>
      </c>
      <c r="J115" s="12" t="s">
        <v>24502</v>
      </c>
      <c r="K115" s="12" t="s">
        <v>7972</v>
      </c>
      <c r="L115" s="12" t="s">
        <v>7978</v>
      </c>
      <c r="M115" s="12"/>
    </row>
    <row r="116" spans="1:13" ht="22.5" customHeight="1">
      <c r="A116" s="12" t="s">
        <v>24504</v>
      </c>
      <c r="B116" s="12" t="str" cm="1">
        <f t="array" ref="B116">_xlfn.REGEXEXTRACT(J116, "eid=([^&amp;]+)", 2)</f>
        <v>2-s2.0-85140786133</v>
      </c>
      <c r="C116" s="13" t="s">
        <v>23900</v>
      </c>
      <c r="D116" s="12" t="s">
        <v>24505</v>
      </c>
      <c r="E116" s="12">
        <v>2023</v>
      </c>
      <c r="F116" s="12" t="s">
        <v>10088</v>
      </c>
      <c r="G116" s="12">
        <v>15513203</v>
      </c>
      <c r="H116" s="12">
        <v>19</v>
      </c>
      <c r="I116" s="12" t="s">
        <v>24506</v>
      </c>
      <c r="J116" s="12" t="s">
        <v>24507</v>
      </c>
      <c r="K116" s="12" t="s">
        <v>7972</v>
      </c>
      <c r="L116" s="12" t="s">
        <v>8078</v>
      </c>
      <c r="M116" s="12" t="s">
        <v>36077</v>
      </c>
    </row>
    <row r="117" spans="1:13" ht="22.5" customHeight="1">
      <c r="A117" s="12" t="s">
        <v>24509</v>
      </c>
      <c r="B117" s="12" t="str" cm="1">
        <f t="array" ref="B117">_xlfn.REGEXEXTRACT(J117, "eid=([^&amp;]+)", 2)</f>
        <v>2-s2.0-85168350294</v>
      </c>
      <c r="C117" s="13" t="s">
        <v>23900</v>
      </c>
      <c r="D117" s="12" t="s">
        <v>24510</v>
      </c>
      <c r="E117" s="12">
        <v>2023</v>
      </c>
      <c r="F117" s="12" t="s">
        <v>9153</v>
      </c>
      <c r="G117" s="12" t="s">
        <v>24280</v>
      </c>
      <c r="H117" s="12">
        <v>28</v>
      </c>
      <c r="I117" s="12" t="s">
        <v>24511</v>
      </c>
      <c r="J117" s="12" t="s">
        <v>24512</v>
      </c>
      <c r="K117" s="12" t="s">
        <v>7972</v>
      </c>
      <c r="L117" s="12" t="s">
        <v>7978</v>
      </c>
      <c r="M117" s="12" t="s">
        <v>36078</v>
      </c>
    </row>
    <row r="118" spans="1:13" ht="22.5" customHeight="1">
      <c r="A118" s="12" t="s">
        <v>24514</v>
      </c>
      <c r="B118" s="12" t="str" cm="1">
        <f t="array" ref="B118">_xlfn.REGEXEXTRACT(J118, "eid=([^&amp;]+)", 2)</f>
        <v>2-s2.0-85146234275</v>
      </c>
      <c r="C118" s="13" t="s">
        <v>23900</v>
      </c>
      <c r="D118" s="12" t="s">
        <v>24515</v>
      </c>
      <c r="E118" s="12">
        <v>2023</v>
      </c>
      <c r="F118" s="12" t="s">
        <v>8043</v>
      </c>
      <c r="G118" s="12">
        <v>13807501</v>
      </c>
      <c r="H118" s="12">
        <v>82</v>
      </c>
      <c r="I118" s="12" t="s">
        <v>24516</v>
      </c>
      <c r="J118" s="12" t="s">
        <v>24517</v>
      </c>
      <c r="K118" s="12" t="s">
        <v>7972</v>
      </c>
      <c r="L118" s="12" t="s">
        <v>7978</v>
      </c>
      <c r="M118" s="12" t="s">
        <v>36079</v>
      </c>
    </row>
    <row r="119" spans="1:13" ht="22.5" customHeight="1">
      <c r="A119" s="12" t="s">
        <v>24519</v>
      </c>
      <c r="B119" s="12" t="str" cm="1">
        <f t="array" ref="B119">_xlfn.REGEXEXTRACT(J119, "eid=([^&amp;]+)", 2)</f>
        <v>2-s2.0-85104659357</v>
      </c>
      <c r="C119" s="13" t="s">
        <v>23900</v>
      </c>
      <c r="D119" s="12" t="s">
        <v>24520</v>
      </c>
      <c r="E119" s="12">
        <v>2023</v>
      </c>
      <c r="F119" s="12" t="s">
        <v>18234</v>
      </c>
      <c r="G119" s="12">
        <v>189391</v>
      </c>
      <c r="H119" s="12">
        <v>70</v>
      </c>
      <c r="I119" s="12" t="s">
        <v>24521</v>
      </c>
      <c r="J119" s="12" t="s">
        <v>24522</v>
      </c>
      <c r="K119" s="12" t="s">
        <v>7972</v>
      </c>
      <c r="L119" s="12" t="s">
        <v>8102</v>
      </c>
      <c r="M119" s="12" t="s">
        <v>36080</v>
      </c>
    </row>
    <row r="120" spans="1:13" ht="22.5" customHeight="1">
      <c r="A120" s="12" t="s">
        <v>24524</v>
      </c>
      <c r="B120" s="12" t="str" cm="1">
        <f t="array" ref="B120">_xlfn.REGEXEXTRACT(J120, "eid=([^&amp;]+)", 2)</f>
        <v>2-s2.0-85106303371</v>
      </c>
      <c r="C120" s="13" t="s">
        <v>23900</v>
      </c>
      <c r="D120" s="12" t="s">
        <v>24525</v>
      </c>
      <c r="E120" s="12">
        <v>2023</v>
      </c>
      <c r="F120" s="12" t="s">
        <v>10691</v>
      </c>
      <c r="G120" s="12">
        <v>15320626</v>
      </c>
      <c r="H120" s="12">
        <v>35</v>
      </c>
      <c r="I120" s="12" t="s">
        <v>24526</v>
      </c>
      <c r="J120" s="12" t="s">
        <v>24527</v>
      </c>
      <c r="K120" s="12" t="s">
        <v>7972</v>
      </c>
      <c r="L120" s="12" t="s">
        <v>10694</v>
      </c>
      <c r="M120" s="12" t="s">
        <v>36081</v>
      </c>
    </row>
    <row r="121" spans="1:13" ht="22.5" customHeight="1">
      <c r="A121" s="12" t="s">
        <v>24529</v>
      </c>
      <c r="B121" s="12" t="str" cm="1">
        <f t="array" ref="B121">_xlfn.REGEXEXTRACT(J121, "eid=([^&amp;]+)", 2)</f>
        <v>2-s2.0-85149741476</v>
      </c>
      <c r="C121" s="13" t="s">
        <v>23900</v>
      </c>
      <c r="D121" s="12" t="s">
        <v>24530</v>
      </c>
      <c r="E121" s="12">
        <v>2023</v>
      </c>
      <c r="F121" s="12" t="s">
        <v>24531</v>
      </c>
      <c r="G121" s="12">
        <v>25307614</v>
      </c>
      <c r="H121" s="12">
        <v>8</v>
      </c>
      <c r="I121" s="12" t="s">
        <v>24532</v>
      </c>
      <c r="J121" s="12" t="s">
        <v>24533</v>
      </c>
      <c r="K121" s="12" t="s">
        <v>7972</v>
      </c>
      <c r="L121" s="12" t="s">
        <v>7993</v>
      </c>
      <c r="M121" s="12"/>
    </row>
    <row r="122" spans="1:13" ht="22.5" customHeight="1">
      <c r="A122" s="12" t="s">
        <v>24535</v>
      </c>
      <c r="B122" s="12" t="str" cm="1">
        <f t="array" ref="B122">_xlfn.REGEXEXTRACT(J122, "eid=([^&amp;]+)", 2)</f>
        <v>2-s2.0-85151422167</v>
      </c>
      <c r="C122" s="13" t="s">
        <v>23900</v>
      </c>
      <c r="D122" s="12" t="s">
        <v>24536</v>
      </c>
      <c r="E122" s="12">
        <v>2023</v>
      </c>
      <c r="F122" s="12" t="s">
        <v>17454</v>
      </c>
      <c r="G122" s="12">
        <v>9756809</v>
      </c>
      <c r="H122" s="12">
        <v>14</v>
      </c>
      <c r="I122" s="12" t="s">
        <v>24537</v>
      </c>
      <c r="J122" s="12" t="s">
        <v>24538</v>
      </c>
      <c r="K122" s="12" t="s">
        <v>7972</v>
      </c>
      <c r="L122" s="12" t="s">
        <v>7978</v>
      </c>
      <c r="M122" s="12" t="s">
        <v>36082</v>
      </c>
    </row>
    <row r="123" spans="1:13" ht="22.5" customHeight="1">
      <c r="A123" s="12" t="s">
        <v>24539</v>
      </c>
      <c r="B123" s="12" t="str" cm="1">
        <f t="array" ref="B123">_xlfn.REGEXEXTRACT(J123, "eid=([^&amp;]+)", 2)</f>
        <v>2-s2.0-85160555324</v>
      </c>
      <c r="C123" s="13" t="s">
        <v>23900</v>
      </c>
      <c r="D123" s="12" t="s">
        <v>2677</v>
      </c>
      <c r="E123" s="12">
        <v>2023</v>
      </c>
      <c r="F123" s="12" t="s">
        <v>8418</v>
      </c>
      <c r="G123" s="12">
        <v>22277390</v>
      </c>
      <c r="H123" s="12">
        <v>11</v>
      </c>
      <c r="I123" s="12" t="s">
        <v>24540</v>
      </c>
      <c r="J123" s="12" t="s">
        <v>24541</v>
      </c>
      <c r="K123" s="12" t="s">
        <v>7972</v>
      </c>
      <c r="L123" s="12" t="s">
        <v>9292</v>
      </c>
      <c r="M123" s="12"/>
    </row>
    <row r="124" spans="1:13" ht="22.5" customHeight="1">
      <c r="A124" s="12" t="s">
        <v>24543</v>
      </c>
      <c r="B124" s="12" t="str" cm="1">
        <f t="array" ref="B124">_xlfn.REGEXEXTRACT(J124, "eid=([^&amp;]+)", 2)</f>
        <v>2-s2.0-85161035773</v>
      </c>
      <c r="C124" s="13" t="s">
        <v>23900</v>
      </c>
      <c r="D124" s="12" t="s">
        <v>24544</v>
      </c>
      <c r="E124" s="12">
        <v>2023</v>
      </c>
      <c r="F124" s="12" t="s">
        <v>24545</v>
      </c>
      <c r="G124" s="12">
        <v>189162</v>
      </c>
      <c r="H124" s="12">
        <v>56</v>
      </c>
      <c r="I124" s="12" t="s">
        <v>24546</v>
      </c>
      <c r="J124" s="12" t="s">
        <v>24547</v>
      </c>
      <c r="K124" s="12" t="s">
        <v>7972</v>
      </c>
      <c r="L124" s="12" t="s">
        <v>8078</v>
      </c>
      <c r="M124" s="12" t="s">
        <v>36083</v>
      </c>
    </row>
    <row r="125" spans="1:13" ht="22.5" customHeight="1">
      <c r="A125" s="12" t="s">
        <v>24549</v>
      </c>
      <c r="B125" s="12" t="str" cm="1">
        <f t="array" ref="B125">_xlfn.REGEXEXTRACT(J125, "eid=([^&amp;]+)", 2)</f>
        <v>2-s2.0-85149657978</v>
      </c>
      <c r="C125" s="13" t="s">
        <v>23900</v>
      </c>
      <c r="D125" s="12" t="s">
        <v>24550</v>
      </c>
      <c r="E125" s="12">
        <v>2023</v>
      </c>
      <c r="F125" s="12" t="s">
        <v>8009</v>
      </c>
      <c r="G125" s="12">
        <v>20799292</v>
      </c>
      <c r="H125" s="12">
        <v>12</v>
      </c>
      <c r="I125" s="12" t="s">
        <v>24551</v>
      </c>
      <c r="J125" s="12" t="s">
        <v>24552</v>
      </c>
      <c r="K125" s="12" t="s">
        <v>7972</v>
      </c>
      <c r="L125" s="12" t="s">
        <v>9292</v>
      </c>
      <c r="M125" s="12"/>
    </row>
    <row r="126" spans="1:13" ht="22.5" customHeight="1">
      <c r="A126" s="12" t="s">
        <v>24554</v>
      </c>
      <c r="B126" s="12" t="str" cm="1">
        <f t="array" ref="B126">_xlfn.REGEXEXTRACT(J126, "eid=([^&amp;]+)", 2)</f>
        <v>2-s2.0-85137049440</v>
      </c>
      <c r="C126" s="13" t="s">
        <v>23900</v>
      </c>
      <c r="D126" s="12" t="s">
        <v>24555</v>
      </c>
      <c r="E126" s="12">
        <v>2023</v>
      </c>
      <c r="F126" s="12" t="s">
        <v>24556</v>
      </c>
      <c r="G126" s="12">
        <v>1678116</v>
      </c>
      <c r="H126" s="12">
        <v>40</v>
      </c>
      <c r="I126" s="12" t="s">
        <v>24557</v>
      </c>
      <c r="J126" s="12" t="s">
        <v>24558</v>
      </c>
      <c r="K126" s="12" t="s">
        <v>7972</v>
      </c>
      <c r="L126" s="12" t="s">
        <v>7993</v>
      </c>
      <c r="M126" s="12" t="s">
        <v>36084</v>
      </c>
    </row>
    <row r="127" spans="1:13" ht="22.5" customHeight="1">
      <c r="A127" s="12" t="s">
        <v>24560</v>
      </c>
      <c r="B127" s="12" t="str" cm="1">
        <f t="array" ref="B127">_xlfn.REGEXEXTRACT(J127, "eid=([^&amp;]+)", 2)</f>
        <v>2-s2.0-85192805745</v>
      </c>
      <c r="C127" s="13" t="s">
        <v>23900</v>
      </c>
      <c r="D127" s="12" t="s">
        <v>24561</v>
      </c>
      <c r="E127" s="12">
        <v>2023</v>
      </c>
      <c r="F127" s="12" t="s">
        <v>24562</v>
      </c>
      <c r="G127" s="12" t="s">
        <v>7969</v>
      </c>
      <c r="H127" s="12" t="s">
        <v>7969</v>
      </c>
      <c r="I127" s="12" t="s">
        <v>24563</v>
      </c>
      <c r="J127" s="12" t="s">
        <v>24564</v>
      </c>
      <c r="K127" s="12" t="s">
        <v>7972</v>
      </c>
      <c r="L127" s="12" t="s">
        <v>8102</v>
      </c>
      <c r="M127" s="12" t="s">
        <v>36085</v>
      </c>
    </row>
    <row r="128" spans="1:13" ht="22.5" customHeight="1">
      <c r="A128" s="12" t="s">
        <v>24566</v>
      </c>
      <c r="B128" s="12" t="str" cm="1">
        <f t="array" ref="B128">_xlfn.REGEXEXTRACT(J128, "eid=([^&amp;]+)", 2)</f>
        <v>2-s2.0-85152341208</v>
      </c>
      <c r="C128" s="13" t="s">
        <v>23900</v>
      </c>
      <c r="D128" s="12" t="s">
        <v>24567</v>
      </c>
      <c r="E128" s="12">
        <v>2023</v>
      </c>
      <c r="F128" s="12" t="s">
        <v>8276</v>
      </c>
      <c r="G128" s="12">
        <v>14248220</v>
      </c>
      <c r="H128" s="12">
        <v>23</v>
      </c>
      <c r="I128" s="12" t="s">
        <v>24568</v>
      </c>
      <c r="J128" s="12" t="s">
        <v>24569</v>
      </c>
      <c r="K128" s="12" t="s">
        <v>7972</v>
      </c>
      <c r="L128" s="12" t="s">
        <v>9292</v>
      </c>
      <c r="M128" s="12"/>
    </row>
    <row r="129" spans="1:13" ht="22.5" customHeight="1">
      <c r="A129" s="12" t="s">
        <v>24571</v>
      </c>
      <c r="B129" s="12" t="str" cm="1">
        <f t="array" ref="B129">_xlfn.REGEXEXTRACT(J129, "eid=([^&amp;]+)", 2)</f>
        <v>2-s2.0-85150444345</v>
      </c>
      <c r="C129" s="13" t="s">
        <v>23900</v>
      </c>
      <c r="D129" s="12" t="s">
        <v>24572</v>
      </c>
      <c r="E129" s="12">
        <v>2023</v>
      </c>
      <c r="F129" s="12" t="s">
        <v>24573</v>
      </c>
      <c r="G129" s="12">
        <v>3057410</v>
      </c>
      <c r="H129" s="12">
        <v>253</v>
      </c>
      <c r="I129" s="12" t="s">
        <v>24574</v>
      </c>
      <c r="J129" s="12" t="s">
        <v>24575</v>
      </c>
      <c r="K129" s="12" t="s">
        <v>7972</v>
      </c>
      <c r="L129" s="12" t="s">
        <v>20247</v>
      </c>
      <c r="M129" s="12"/>
    </row>
    <row r="130" spans="1:13" ht="22.5" customHeight="1">
      <c r="A130" s="12" t="s">
        <v>24577</v>
      </c>
      <c r="B130" s="12" t="str" cm="1">
        <f t="array" ref="B130">_xlfn.REGEXEXTRACT(J130, "eid=([^&amp;]+)", 2)</f>
        <v>2-s2.0-85148702659</v>
      </c>
      <c r="C130" s="13" t="s">
        <v>23900</v>
      </c>
      <c r="D130" s="12" t="s">
        <v>24578</v>
      </c>
      <c r="E130" s="12">
        <v>2023</v>
      </c>
      <c r="F130" s="12" t="s">
        <v>24579</v>
      </c>
      <c r="G130" s="12">
        <v>24115134</v>
      </c>
      <c r="H130" s="12">
        <v>8</v>
      </c>
      <c r="I130" s="12" t="s">
        <v>24580</v>
      </c>
      <c r="J130" s="12" t="s">
        <v>24581</v>
      </c>
      <c r="K130" s="12" t="s">
        <v>7972</v>
      </c>
      <c r="L130" s="12" t="s">
        <v>9292</v>
      </c>
      <c r="M130" s="12"/>
    </row>
    <row r="131" spans="1:13" ht="22.5" customHeight="1">
      <c r="A131" s="12" t="s">
        <v>24583</v>
      </c>
      <c r="B131" s="12" t="str" cm="1">
        <f t="array" ref="B131">_xlfn.REGEXEXTRACT(J131, "eid=([^&amp;]+)", 2)</f>
        <v>2-s2.0-85148359998</v>
      </c>
      <c r="C131" s="13" t="s">
        <v>23900</v>
      </c>
      <c r="D131" s="12" t="s">
        <v>24584</v>
      </c>
      <c r="E131" s="12">
        <v>2023</v>
      </c>
      <c r="F131" s="12" t="s">
        <v>9174</v>
      </c>
      <c r="G131" s="12">
        <v>14327643</v>
      </c>
      <c r="H131" s="12">
        <v>27</v>
      </c>
      <c r="I131" s="12" t="s">
        <v>24585</v>
      </c>
      <c r="J131" s="12" t="s">
        <v>24586</v>
      </c>
      <c r="K131" s="12" t="s">
        <v>7972</v>
      </c>
      <c r="L131" s="12" t="s">
        <v>7985</v>
      </c>
      <c r="M131" s="12" t="s">
        <v>36086</v>
      </c>
    </row>
    <row r="132" spans="1:13" ht="22.5" customHeight="1">
      <c r="A132" s="12" t="s">
        <v>24588</v>
      </c>
      <c r="B132" s="12" t="str" cm="1">
        <f t="array" ref="B132">_xlfn.REGEXEXTRACT(J132, "eid=([^&amp;]+)", 2)</f>
        <v>2-s2.0-85143543763</v>
      </c>
      <c r="C132" s="13" t="s">
        <v>23900</v>
      </c>
      <c r="D132" s="12" t="s">
        <v>24589</v>
      </c>
      <c r="E132" s="12">
        <v>2023</v>
      </c>
      <c r="F132" s="12" t="s">
        <v>12218</v>
      </c>
      <c r="G132" s="12" t="s">
        <v>24034</v>
      </c>
      <c r="H132" s="12">
        <v>141</v>
      </c>
      <c r="I132" s="12" t="s">
        <v>24590</v>
      </c>
      <c r="J132" s="12" t="s">
        <v>24591</v>
      </c>
      <c r="K132" s="12" t="s">
        <v>7972</v>
      </c>
      <c r="L132" s="12" t="s">
        <v>7993</v>
      </c>
      <c r="M132" s="12"/>
    </row>
    <row r="133" spans="1:13" ht="22.5" customHeight="1">
      <c r="A133" s="12" t="s">
        <v>24593</v>
      </c>
      <c r="B133" s="12" t="str" cm="1">
        <f t="array" ref="B133">_xlfn.REGEXEXTRACT(J133, "eid=([^&amp;]+)", 2)</f>
        <v>2-s2.0-85147496906</v>
      </c>
      <c r="C133" s="13" t="s">
        <v>23900</v>
      </c>
      <c r="D133" s="12" t="s">
        <v>24594</v>
      </c>
      <c r="E133" s="12">
        <v>2023</v>
      </c>
      <c r="F133" s="12" t="s">
        <v>24595</v>
      </c>
      <c r="G133" s="12">
        <v>221198</v>
      </c>
      <c r="H133" s="12">
        <v>68</v>
      </c>
      <c r="I133" s="12" t="s">
        <v>24596</v>
      </c>
      <c r="J133" s="12" t="s">
        <v>24597</v>
      </c>
      <c r="K133" s="12" t="s">
        <v>7972</v>
      </c>
      <c r="L133" s="12" t="s">
        <v>8134</v>
      </c>
      <c r="M133" s="12"/>
    </row>
    <row r="134" spans="1:13" ht="22.5" customHeight="1">
      <c r="A134" s="12" t="s">
        <v>24599</v>
      </c>
      <c r="B134" s="12" t="str" cm="1">
        <f t="array" ref="B134">_xlfn.REGEXEXTRACT(J134, "eid=([^&amp;]+)", 2)</f>
        <v>2-s2.0-85150847769</v>
      </c>
      <c r="C134" s="13" t="s">
        <v>23900</v>
      </c>
      <c r="D134" s="12" t="s">
        <v>24600</v>
      </c>
      <c r="E134" s="12">
        <v>2023</v>
      </c>
      <c r="F134" s="12" t="s">
        <v>24601</v>
      </c>
      <c r="G134" s="12">
        <v>1482963</v>
      </c>
      <c r="H134" s="12">
        <v>162</v>
      </c>
      <c r="I134" s="12" t="s">
        <v>24602</v>
      </c>
      <c r="J134" s="12" t="s">
        <v>24603</v>
      </c>
      <c r="K134" s="12" t="s">
        <v>7972</v>
      </c>
      <c r="L134" s="12" t="s">
        <v>8465</v>
      </c>
      <c r="M134" s="12" t="s">
        <v>36087</v>
      </c>
    </row>
    <row r="135" spans="1:13" ht="22.5" customHeight="1">
      <c r="A135" s="12" t="s">
        <v>24605</v>
      </c>
      <c r="B135" s="12" t="str" cm="1">
        <f t="array" ref="B135">_xlfn.REGEXEXTRACT(J135, "eid=([^&amp;]+)", 2)</f>
        <v>2-s2.0-85150828522</v>
      </c>
      <c r="C135" s="13" t="s">
        <v>23900</v>
      </c>
      <c r="D135" s="12" t="s">
        <v>24606</v>
      </c>
      <c r="E135" s="12">
        <v>2023</v>
      </c>
      <c r="F135" s="12" t="s">
        <v>17516</v>
      </c>
      <c r="G135" s="12">
        <v>14637154</v>
      </c>
      <c r="H135" s="12">
        <v>29</v>
      </c>
      <c r="I135" s="12" t="s">
        <v>24607</v>
      </c>
      <c r="J135" s="12" t="s">
        <v>24608</v>
      </c>
      <c r="K135" s="12" t="s">
        <v>7972</v>
      </c>
      <c r="L135" s="12" t="s">
        <v>8108</v>
      </c>
      <c r="M135" s="12" t="s">
        <v>36088</v>
      </c>
    </row>
    <row r="136" spans="1:13" ht="22.5" customHeight="1">
      <c r="A136" s="12" t="s">
        <v>24610</v>
      </c>
      <c r="B136" s="12" t="str" cm="1">
        <f t="array" ref="B136">_xlfn.REGEXEXTRACT(J136, "eid=([^&amp;]+)", 2)</f>
        <v>2-s2.0-85163931689</v>
      </c>
      <c r="C136" s="13" t="s">
        <v>23900</v>
      </c>
      <c r="D136" s="12" t="s">
        <v>24611</v>
      </c>
      <c r="E136" s="12">
        <v>2023</v>
      </c>
      <c r="F136" s="12" t="s">
        <v>12556</v>
      </c>
      <c r="G136" s="12">
        <v>3608352</v>
      </c>
      <c r="H136" s="12">
        <v>182</v>
      </c>
      <c r="I136" s="12" t="s">
        <v>24612</v>
      </c>
      <c r="J136" s="12" t="s">
        <v>24613</v>
      </c>
      <c r="K136" s="12" t="s">
        <v>7972</v>
      </c>
      <c r="L136" s="12" t="s">
        <v>8027</v>
      </c>
      <c r="M136" s="12" t="s">
        <v>36089</v>
      </c>
    </row>
    <row r="137" spans="1:13" ht="22.5" customHeight="1">
      <c r="A137" s="12" t="s">
        <v>24615</v>
      </c>
      <c r="B137" s="12" t="str" cm="1">
        <f t="array" ref="B137">_xlfn.REGEXEXTRACT(J137, "eid=([^&amp;]+)", 2)</f>
        <v>2-s2.0-85148999619</v>
      </c>
      <c r="C137" s="13" t="s">
        <v>23900</v>
      </c>
      <c r="D137" s="12" t="s">
        <v>24616</v>
      </c>
      <c r="E137" s="12">
        <v>2023</v>
      </c>
      <c r="F137" s="12" t="s">
        <v>8293</v>
      </c>
      <c r="G137" s="12">
        <v>22142134</v>
      </c>
      <c r="H137" s="12">
        <v>74</v>
      </c>
      <c r="I137" s="12" t="s">
        <v>24617</v>
      </c>
      <c r="J137" s="12" t="s">
        <v>24618</v>
      </c>
      <c r="K137" s="12" t="s">
        <v>7972</v>
      </c>
      <c r="L137" s="12" t="s">
        <v>8027</v>
      </c>
      <c r="M137" s="12" t="s">
        <v>36090</v>
      </c>
    </row>
    <row r="138" spans="1:13" ht="22.5" customHeight="1">
      <c r="A138" s="12" t="s">
        <v>24620</v>
      </c>
      <c r="B138" s="12" t="str" cm="1">
        <f t="array" ref="B138">_xlfn.REGEXEXTRACT(J138, "eid=([^&amp;]+)", 2)</f>
        <v>2-s2.0-85159094070</v>
      </c>
      <c r="C138" s="13" t="s">
        <v>23900</v>
      </c>
      <c r="D138" s="12" t="s">
        <v>24621</v>
      </c>
      <c r="E138" s="12">
        <v>2023</v>
      </c>
      <c r="F138" s="12" t="s">
        <v>8118</v>
      </c>
      <c r="G138" s="12">
        <v>26662825</v>
      </c>
      <c r="H138" s="12">
        <v>44</v>
      </c>
      <c r="I138" s="12" t="s">
        <v>24622</v>
      </c>
      <c r="J138" s="12" t="s">
        <v>24623</v>
      </c>
      <c r="K138" s="12" t="s">
        <v>7972</v>
      </c>
      <c r="L138" s="12" t="s">
        <v>8027</v>
      </c>
      <c r="M138" s="12"/>
    </row>
    <row r="139" spans="1:13" ht="22.5" customHeight="1">
      <c r="A139" s="12" t="s">
        <v>24625</v>
      </c>
      <c r="B139" s="12" t="str" cm="1">
        <f t="array" ref="B139">_xlfn.REGEXEXTRACT(J139, "eid=([^&amp;]+)", 2)</f>
        <v>2-s2.0-85163440586</v>
      </c>
      <c r="C139" s="13" t="s">
        <v>23900</v>
      </c>
      <c r="D139" s="12" t="s">
        <v>24626</v>
      </c>
      <c r="E139" s="12">
        <v>2023</v>
      </c>
      <c r="F139" s="12" t="s">
        <v>8335</v>
      </c>
      <c r="G139" s="12">
        <v>19767277</v>
      </c>
      <c r="H139" s="12">
        <v>17</v>
      </c>
      <c r="I139" s="12" t="s">
        <v>24627</v>
      </c>
      <c r="J139" s="12" t="s">
        <v>24628</v>
      </c>
      <c r="K139" s="12" t="s">
        <v>7972</v>
      </c>
      <c r="L139" s="12" t="s">
        <v>8338</v>
      </c>
      <c r="M139" s="12"/>
    </row>
    <row r="140" spans="1:13" ht="22.5" customHeight="1">
      <c r="A140" s="12" t="s">
        <v>24630</v>
      </c>
      <c r="B140" s="12" t="str" cm="1">
        <f t="array" ref="B140">_xlfn.REGEXEXTRACT(J140, "eid=([^&amp;]+)", 2)</f>
        <v>2-s2.0-85153726957</v>
      </c>
      <c r="C140" s="13" t="s">
        <v>23900</v>
      </c>
      <c r="D140" s="12" t="s">
        <v>24631</v>
      </c>
      <c r="E140" s="12">
        <v>2023</v>
      </c>
      <c r="F140" s="12" t="s">
        <v>16576</v>
      </c>
      <c r="G140" s="12">
        <v>21998531</v>
      </c>
      <c r="H140" s="12">
        <v>9</v>
      </c>
      <c r="I140" s="12" t="s">
        <v>24632</v>
      </c>
      <c r="J140" s="12" t="s">
        <v>24633</v>
      </c>
      <c r="K140" s="12" t="s">
        <v>7972</v>
      </c>
      <c r="L140" s="12" t="s">
        <v>7993</v>
      </c>
      <c r="M140" s="12"/>
    </row>
    <row r="141" spans="1:13" ht="22.5" customHeight="1">
      <c r="A141" s="12" t="s">
        <v>24635</v>
      </c>
      <c r="B141" s="12" t="str" cm="1">
        <f t="array" ref="B141">_xlfn.REGEXEXTRACT(J141, "eid=([^&amp;]+)", 2)</f>
        <v>2-s2.0-85128683127</v>
      </c>
      <c r="C141" s="13" t="s">
        <v>23900</v>
      </c>
      <c r="D141" s="12" t="s">
        <v>24636</v>
      </c>
      <c r="E141" s="12">
        <v>2023</v>
      </c>
      <c r="F141" s="12" t="s">
        <v>24637</v>
      </c>
      <c r="G141" s="12">
        <v>189340</v>
      </c>
      <c r="H141" s="12">
        <v>72</v>
      </c>
      <c r="I141" s="12" t="s">
        <v>24638</v>
      </c>
      <c r="J141" s="12" t="s">
        <v>24639</v>
      </c>
      <c r="K141" s="12" t="s">
        <v>7972</v>
      </c>
      <c r="L141" s="12" t="s">
        <v>8078</v>
      </c>
      <c r="M141" s="12" t="s">
        <v>36091</v>
      </c>
    </row>
    <row r="142" spans="1:13" ht="22.5" customHeight="1">
      <c r="A142" s="12" t="s">
        <v>24641</v>
      </c>
      <c r="B142" s="12" t="str" cm="1">
        <f t="array" ref="B142">_xlfn.REGEXEXTRACT(J142, "eid=([^&amp;]+)", 2)</f>
        <v>2-s2.0-85151273190</v>
      </c>
      <c r="C142" s="13" t="s">
        <v>23900</v>
      </c>
      <c r="D142" s="12" t="s">
        <v>24642</v>
      </c>
      <c r="E142" s="12">
        <v>2023</v>
      </c>
      <c r="F142" s="12" t="s">
        <v>17347</v>
      </c>
      <c r="G142" s="12">
        <v>18744907</v>
      </c>
      <c r="H142" s="12">
        <v>58</v>
      </c>
      <c r="I142" s="12" t="s">
        <v>24643</v>
      </c>
      <c r="J142" s="12" t="s">
        <v>24644</v>
      </c>
      <c r="K142" s="12" t="s">
        <v>7972</v>
      </c>
      <c r="L142" s="12" t="s">
        <v>7993</v>
      </c>
      <c r="M142" s="12" t="s">
        <v>36092</v>
      </c>
    </row>
    <row r="143" spans="1:13" ht="22.5" customHeight="1">
      <c r="A143" s="12" t="s">
        <v>24646</v>
      </c>
      <c r="B143" s="12" t="str" cm="1">
        <f t="array" ref="B143">_xlfn.REGEXEXTRACT(J143, "eid=([^&amp;]+)", 2)</f>
        <v>2-s2.0-85132741514</v>
      </c>
      <c r="C143" s="13" t="s">
        <v>23900</v>
      </c>
      <c r="D143" s="12" t="s">
        <v>24647</v>
      </c>
      <c r="E143" s="12">
        <v>2023</v>
      </c>
      <c r="F143" s="12" t="s">
        <v>24648</v>
      </c>
      <c r="G143" s="12">
        <v>21682194</v>
      </c>
      <c r="H143" s="12">
        <v>27</v>
      </c>
      <c r="I143" s="12" t="s">
        <v>24649</v>
      </c>
      <c r="J143" s="12" t="s">
        <v>24650</v>
      </c>
      <c r="K143" s="12" t="s">
        <v>7972</v>
      </c>
      <c r="L143" s="12" t="s">
        <v>8102</v>
      </c>
      <c r="M143" s="12"/>
    </row>
    <row r="144" spans="1:13" ht="22.5" customHeight="1">
      <c r="A144" s="12" t="s">
        <v>24652</v>
      </c>
      <c r="B144" s="12" t="str" cm="1">
        <f t="array" ref="B144">_xlfn.REGEXEXTRACT(J144, "eid=([^&amp;]+)", 2)</f>
        <v>2-s2.0-85160775907</v>
      </c>
      <c r="C144" s="13" t="s">
        <v>23900</v>
      </c>
      <c r="D144" s="12" t="s">
        <v>24653</v>
      </c>
      <c r="E144" s="12">
        <v>2023</v>
      </c>
      <c r="F144" s="12" t="s">
        <v>8516</v>
      </c>
      <c r="G144" s="12">
        <v>20711050</v>
      </c>
      <c r="H144" s="12">
        <v>15</v>
      </c>
      <c r="I144" s="12" t="s">
        <v>24654</v>
      </c>
      <c r="J144" s="12" t="s">
        <v>24655</v>
      </c>
      <c r="K144" s="12" t="s">
        <v>7972</v>
      </c>
      <c r="L144" s="12" t="s">
        <v>9292</v>
      </c>
      <c r="M144" s="12"/>
    </row>
    <row r="145" spans="1:13" ht="22.5" customHeight="1">
      <c r="A145" s="12" t="s">
        <v>24657</v>
      </c>
      <c r="B145" s="12" t="str" cm="1">
        <f t="array" ref="B145">_xlfn.REGEXEXTRACT(J145, "eid=([^&amp;]+)", 2)</f>
        <v>2-s2.0-85153380219</v>
      </c>
      <c r="C145" s="13" t="s">
        <v>23900</v>
      </c>
      <c r="D145" s="12" t="s">
        <v>24658</v>
      </c>
      <c r="E145" s="12">
        <v>2023</v>
      </c>
      <c r="F145" s="12" t="s">
        <v>18945</v>
      </c>
      <c r="G145" s="12">
        <v>21687161</v>
      </c>
      <c r="H145" s="12">
        <v>11</v>
      </c>
      <c r="I145" s="12" t="s">
        <v>24659</v>
      </c>
      <c r="J145" s="12" t="s">
        <v>24660</v>
      </c>
      <c r="K145" s="12" t="s">
        <v>7972</v>
      </c>
      <c r="L145" s="12" t="s">
        <v>8102</v>
      </c>
      <c r="M145" s="12" t="s">
        <v>36093</v>
      </c>
    </row>
    <row r="146" spans="1:13" ht="22.5" customHeight="1">
      <c r="A146" s="12" t="s">
        <v>24662</v>
      </c>
      <c r="B146" s="12" t="str" cm="1">
        <f t="array" ref="B146">_xlfn.REGEXEXTRACT(J146, "eid=([^&amp;]+)", 2)</f>
        <v>2-s2.0-85147895186</v>
      </c>
      <c r="C146" s="13" t="s">
        <v>23900</v>
      </c>
      <c r="D146" s="12" t="s">
        <v>24663</v>
      </c>
      <c r="E146" s="12">
        <v>2023</v>
      </c>
      <c r="F146" s="12" t="s">
        <v>8276</v>
      </c>
      <c r="G146" s="12">
        <v>14248220</v>
      </c>
      <c r="H146" s="12">
        <v>23</v>
      </c>
      <c r="I146" s="12" t="s">
        <v>24664</v>
      </c>
      <c r="J146" s="12" t="s">
        <v>24665</v>
      </c>
      <c r="K146" s="12" t="s">
        <v>7972</v>
      </c>
      <c r="L146" s="12" t="s">
        <v>9292</v>
      </c>
      <c r="M146" s="12"/>
    </row>
    <row r="147" spans="1:13" ht="22.5" customHeight="1">
      <c r="A147" s="12" t="s">
        <v>24667</v>
      </c>
      <c r="B147" s="12" t="str" cm="1">
        <f t="array" ref="B147">_xlfn.REGEXEXTRACT(J147, "eid=([^&amp;]+)", 2)</f>
        <v>2-s2.0-85150437363</v>
      </c>
      <c r="C147" s="13" t="s">
        <v>23900</v>
      </c>
      <c r="D147" s="12" t="s">
        <v>24668</v>
      </c>
      <c r="E147" s="12">
        <v>2023</v>
      </c>
      <c r="F147" s="12" t="s">
        <v>21402</v>
      </c>
      <c r="G147" s="12">
        <v>2786125</v>
      </c>
      <c r="H147" s="12">
        <v>68</v>
      </c>
      <c r="I147" s="12" t="s">
        <v>24669</v>
      </c>
      <c r="J147" s="12" t="s">
        <v>24670</v>
      </c>
      <c r="K147" s="12" t="s">
        <v>7972</v>
      </c>
      <c r="L147" s="12" t="s">
        <v>7993</v>
      </c>
      <c r="M147" s="12"/>
    </row>
    <row r="148" spans="1:13" ht="22.5" customHeight="1">
      <c r="A148" s="12" t="s">
        <v>24672</v>
      </c>
      <c r="B148" s="12" t="str" cm="1">
        <f t="array" ref="B148">_xlfn.REGEXEXTRACT(J148, "eid=([^&amp;]+)", 2)</f>
        <v>2-s2.0-85187980514</v>
      </c>
      <c r="C148" s="13" t="s">
        <v>23900</v>
      </c>
      <c r="D148" s="12" t="s">
        <v>24673</v>
      </c>
      <c r="E148" s="12">
        <v>2023</v>
      </c>
      <c r="F148" s="12" t="s">
        <v>24674</v>
      </c>
      <c r="G148" s="12">
        <v>1628828</v>
      </c>
      <c r="H148" s="12" t="s">
        <v>7969</v>
      </c>
      <c r="I148" s="12" t="s">
        <v>24675</v>
      </c>
      <c r="J148" s="12" t="s">
        <v>24676</v>
      </c>
      <c r="K148" s="12" t="s">
        <v>7972</v>
      </c>
      <c r="L148" s="12" t="s">
        <v>8078</v>
      </c>
      <c r="M148" s="12"/>
    </row>
    <row r="149" spans="1:13" ht="22.5" customHeight="1">
      <c r="A149" s="12" t="s">
        <v>24678</v>
      </c>
      <c r="B149" s="12" t="str" cm="1">
        <f t="array" ref="B149">_xlfn.REGEXEXTRACT(J149, "eid=([^&amp;]+)", 2)</f>
        <v>2-s2.0-85149777536</v>
      </c>
      <c r="C149" s="13" t="s">
        <v>23900</v>
      </c>
      <c r="D149" s="12" t="s">
        <v>24679</v>
      </c>
      <c r="E149" s="12">
        <v>2023</v>
      </c>
      <c r="F149" s="12" t="s">
        <v>8276</v>
      </c>
      <c r="G149" s="12">
        <v>14248220</v>
      </c>
      <c r="H149" s="12">
        <v>23</v>
      </c>
      <c r="I149" s="12" t="s">
        <v>24680</v>
      </c>
      <c r="J149" s="12" t="s">
        <v>24681</v>
      </c>
      <c r="K149" s="12" t="s">
        <v>7972</v>
      </c>
      <c r="L149" s="12" t="s">
        <v>9292</v>
      </c>
      <c r="M149" s="12"/>
    </row>
    <row r="150" spans="1:13" ht="22.5" customHeight="1">
      <c r="A150" s="12" t="s">
        <v>24683</v>
      </c>
      <c r="B150" s="12" t="str" cm="1">
        <f t="array" ref="B150">_xlfn.REGEXEXTRACT(J150, "eid=([^&amp;]+)", 2)</f>
        <v>2-s2.0-85148001865</v>
      </c>
      <c r="C150" s="13" t="s">
        <v>23900</v>
      </c>
      <c r="D150" s="12" t="s">
        <v>24684</v>
      </c>
      <c r="E150" s="12">
        <v>2023</v>
      </c>
      <c r="F150" s="12" t="s">
        <v>8144</v>
      </c>
      <c r="G150" s="12">
        <v>20763417</v>
      </c>
      <c r="H150" s="12">
        <v>13</v>
      </c>
      <c r="I150" s="12" t="s">
        <v>24685</v>
      </c>
      <c r="J150" s="12" t="s">
        <v>24686</v>
      </c>
      <c r="K150" s="12" t="s">
        <v>7972</v>
      </c>
      <c r="L150" s="12" t="s">
        <v>9292</v>
      </c>
      <c r="M150" s="12"/>
    </row>
    <row r="151" spans="1:13" ht="22.5" customHeight="1">
      <c r="A151" s="12" t="s">
        <v>24688</v>
      </c>
      <c r="B151" s="12" t="str" cm="1">
        <f t="array" ref="B151">_xlfn.REGEXEXTRACT(J151, "eid=([^&amp;]+)", 2)</f>
        <v>2-s2.0-85160548001</v>
      </c>
      <c r="C151" s="13" t="s">
        <v>23900</v>
      </c>
      <c r="D151" s="12" t="s">
        <v>24689</v>
      </c>
      <c r="E151" s="12">
        <v>2023</v>
      </c>
      <c r="F151" s="12" t="s">
        <v>24690</v>
      </c>
      <c r="G151" s="12">
        <v>9252312</v>
      </c>
      <c r="H151" s="12">
        <v>545</v>
      </c>
      <c r="I151" s="12" t="s">
        <v>24691</v>
      </c>
      <c r="J151" s="12" t="s">
        <v>24692</v>
      </c>
      <c r="K151" s="12" t="s">
        <v>7972</v>
      </c>
      <c r="L151" s="12" t="s">
        <v>7993</v>
      </c>
      <c r="M151" s="12"/>
    </row>
    <row r="152" spans="1:13" ht="22.5" customHeight="1">
      <c r="A152" s="12" t="s">
        <v>24694</v>
      </c>
      <c r="B152" s="12" t="str" cm="1">
        <f t="array" ref="B152">_xlfn.REGEXEXTRACT(J152, "eid=([^&amp;]+)", 2)</f>
        <v>2-s2.0-85151003717</v>
      </c>
      <c r="C152" s="13" t="s">
        <v>23900</v>
      </c>
      <c r="D152" s="12" t="s">
        <v>24695</v>
      </c>
      <c r="E152" s="12">
        <v>2023</v>
      </c>
      <c r="F152" s="12" t="s">
        <v>24696</v>
      </c>
      <c r="G152" s="12">
        <v>26659174</v>
      </c>
      <c r="H152" s="12">
        <v>27</v>
      </c>
      <c r="I152" s="12" t="s">
        <v>24697</v>
      </c>
      <c r="J152" s="12" t="s">
        <v>24698</v>
      </c>
      <c r="K152" s="12" t="s">
        <v>7972</v>
      </c>
      <c r="L152" s="12" t="s">
        <v>8027</v>
      </c>
      <c r="M152" s="12"/>
    </row>
    <row r="153" spans="1:13" ht="22.5" customHeight="1">
      <c r="A153" s="12" t="s">
        <v>24700</v>
      </c>
      <c r="B153" s="12" t="str" cm="1">
        <f t="array" ref="B153">_xlfn.REGEXEXTRACT(J153, "eid=([^&amp;]+)", 2)</f>
        <v>2-s2.0-85149172635</v>
      </c>
      <c r="C153" s="13" t="s">
        <v>23900</v>
      </c>
      <c r="D153" s="12" t="s">
        <v>24701</v>
      </c>
      <c r="E153" s="12">
        <v>2023</v>
      </c>
      <c r="F153" s="12" t="s">
        <v>24702</v>
      </c>
      <c r="G153" s="12">
        <v>19961073</v>
      </c>
      <c r="H153" s="12">
        <v>16</v>
      </c>
      <c r="I153" s="12" t="s">
        <v>24703</v>
      </c>
      <c r="J153" s="12" t="s">
        <v>24704</v>
      </c>
      <c r="K153" s="12" t="s">
        <v>7972</v>
      </c>
      <c r="L153" s="12" t="s">
        <v>9292</v>
      </c>
      <c r="M153" s="12"/>
    </row>
    <row r="154" spans="1:13" ht="22.5" customHeight="1">
      <c r="A154" s="12" t="s">
        <v>24706</v>
      </c>
      <c r="B154" s="12" t="str" cm="1">
        <f t="array" ref="B154">_xlfn.REGEXEXTRACT(J154, "eid=([^&amp;]+)", 2)</f>
        <v>2-s2.0-85148587026</v>
      </c>
      <c r="C154" s="13" t="s">
        <v>23900</v>
      </c>
      <c r="D154" s="12" t="s">
        <v>24707</v>
      </c>
      <c r="E154" s="12">
        <v>2023</v>
      </c>
      <c r="F154" s="12" t="s">
        <v>8009</v>
      </c>
      <c r="G154" s="12">
        <v>20799292</v>
      </c>
      <c r="H154" s="12">
        <v>12</v>
      </c>
      <c r="I154" s="12" t="s">
        <v>24708</v>
      </c>
      <c r="J154" s="12" t="s">
        <v>24709</v>
      </c>
      <c r="K154" s="12" t="s">
        <v>7972</v>
      </c>
      <c r="L154" s="12" t="s">
        <v>9292</v>
      </c>
      <c r="M154" s="12"/>
    </row>
    <row r="155" spans="1:13" ht="22.5" customHeight="1">
      <c r="A155" s="12" t="s">
        <v>24711</v>
      </c>
      <c r="B155" s="12" t="str" cm="1">
        <f t="array" ref="B155">_xlfn.REGEXEXTRACT(J155, "eid=([^&amp;]+)", 2)</f>
        <v>2-s2.0-85148686864</v>
      </c>
      <c r="C155" s="13" t="s">
        <v>23900</v>
      </c>
      <c r="D155" s="12" t="s">
        <v>24712</v>
      </c>
      <c r="E155" s="12">
        <v>2023</v>
      </c>
      <c r="F155" s="12" t="s">
        <v>12033</v>
      </c>
      <c r="G155" s="12">
        <v>20782489</v>
      </c>
      <c r="H155" s="12">
        <v>14</v>
      </c>
      <c r="I155" s="12" t="s">
        <v>24713</v>
      </c>
      <c r="J155" s="12" t="s">
        <v>24714</v>
      </c>
      <c r="K155" s="12" t="s">
        <v>7972</v>
      </c>
      <c r="L155" s="12" t="s">
        <v>9292</v>
      </c>
      <c r="M155" s="12"/>
    </row>
    <row r="156" spans="1:13" ht="22.5" customHeight="1">
      <c r="A156" s="12" t="s">
        <v>24716</v>
      </c>
      <c r="B156" s="12" t="str" cm="1">
        <f t="array" ref="B156">_xlfn.REGEXEXTRACT(J156, "eid=([^&amp;]+)", 2)</f>
        <v>2-s2.0-85137576311</v>
      </c>
      <c r="C156" s="13" t="s">
        <v>23900</v>
      </c>
      <c r="D156" s="12" t="s">
        <v>24717</v>
      </c>
      <c r="E156" s="12">
        <v>2023</v>
      </c>
      <c r="F156" s="12" t="s">
        <v>24480</v>
      </c>
      <c r="G156" s="12">
        <v>19391374</v>
      </c>
      <c r="H156" s="12">
        <v>16</v>
      </c>
      <c r="I156" s="12" t="s">
        <v>24718</v>
      </c>
      <c r="J156" s="12" t="s">
        <v>24719</v>
      </c>
      <c r="K156" s="12" t="s">
        <v>7972</v>
      </c>
      <c r="L156" s="12" t="s">
        <v>8102</v>
      </c>
      <c r="M156" s="12" t="s">
        <v>36094</v>
      </c>
    </row>
    <row r="157" spans="1:13" ht="22.5" customHeight="1">
      <c r="A157" s="12" t="s">
        <v>24721</v>
      </c>
      <c r="B157" s="12" t="str" cm="1">
        <f t="array" ref="B157">_xlfn.REGEXEXTRACT(J157, "eid=([^&amp;]+)", 2)</f>
        <v>2-s2.0-85160695976</v>
      </c>
      <c r="C157" s="13" t="s">
        <v>23900</v>
      </c>
      <c r="D157" s="12" t="s">
        <v>24722</v>
      </c>
      <c r="E157" s="12">
        <v>2023</v>
      </c>
      <c r="F157" s="12" t="s">
        <v>18887</v>
      </c>
      <c r="G157" s="12">
        <v>15504859</v>
      </c>
      <c r="H157" s="12">
        <v>19</v>
      </c>
      <c r="I157" s="12" t="s">
        <v>24723</v>
      </c>
      <c r="J157" s="12" t="s">
        <v>24724</v>
      </c>
      <c r="K157" s="12" t="s">
        <v>7972</v>
      </c>
      <c r="L157" s="12" t="s">
        <v>8324</v>
      </c>
      <c r="M157" s="12"/>
    </row>
    <row r="158" spans="1:13" ht="22.5" customHeight="1">
      <c r="A158" s="12" t="s">
        <v>24726</v>
      </c>
      <c r="B158" s="12" t="str" cm="1">
        <f t="array" ref="B158">_xlfn.REGEXEXTRACT(J158, "eid=([^&amp;]+)", 2)</f>
        <v>2-s2.0-85164357528</v>
      </c>
      <c r="C158" s="13" t="s">
        <v>23900</v>
      </c>
      <c r="D158" s="12" t="s">
        <v>24727</v>
      </c>
      <c r="E158" s="12">
        <v>2023</v>
      </c>
      <c r="F158" s="12" t="s">
        <v>24728</v>
      </c>
      <c r="G158" s="12">
        <v>117315</v>
      </c>
      <c r="H158" s="12">
        <v>54</v>
      </c>
      <c r="I158" s="12" t="s">
        <v>24729</v>
      </c>
      <c r="J158" s="12" t="s">
        <v>24730</v>
      </c>
      <c r="K158" s="12" t="s">
        <v>7972</v>
      </c>
      <c r="L158" s="12" t="s">
        <v>8134</v>
      </c>
      <c r="M158" s="12"/>
    </row>
    <row r="159" spans="1:13" ht="22.5" customHeight="1">
      <c r="A159" s="12" t="s">
        <v>24732</v>
      </c>
      <c r="B159" s="12" t="str" cm="1">
        <f t="array" ref="B159">_xlfn.REGEXEXTRACT(J159, "eid=([^&amp;]+)", 2)</f>
        <v>2-s2.0-85147220627</v>
      </c>
      <c r="C159" s="13" t="s">
        <v>23900</v>
      </c>
      <c r="D159" s="12" t="s">
        <v>24733</v>
      </c>
      <c r="E159" s="12">
        <v>2023</v>
      </c>
      <c r="F159" s="12" t="s">
        <v>24734</v>
      </c>
      <c r="G159" s="12">
        <v>10518215</v>
      </c>
      <c r="H159" s="12">
        <v>33</v>
      </c>
      <c r="I159" s="12" t="s">
        <v>24735</v>
      </c>
      <c r="J159" s="12" t="s">
        <v>24736</v>
      </c>
      <c r="K159" s="12" t="s">
        <v>7972</v>
      </c>
      <c r="L159" s="12" t="s">
        <v>8102</v>
      </c>
      <c r="M159" s="12" t="s">
        <v>36095</v>
      </c>
    </row>
    <row r="160" spans="1:13" ht="22.5" customHeight="1">
      <c r="A160" s="12" t="s">
        <v>24738</v>
      </c>
      <c r="B160" s="12" t="str" cm="1">
        <f t="array" ref="B160">_xlfn.REGEXEXTRACT(J160, "eid=([^&amp;]+)", 2)</f>
        <v>2-s2.0-85163487077</v>
      </c>
      <c r="C160" s="13" t="s">
        <v>23900</v>
      </c>
      <c r="D160" s="12" t="s">
        <v>24739</v>
      </c>
      <c r="E160" s="12">
        <v>2023</v>
      </c>
      <c r="F160" s="12" t="s">
        <v>24740</v>
      </c>
      <c r="G160" s="12" t="s">
        <v>7969</v>
      </c>
      <c r="H160" s="12" t="s">
        <v>7969</v>
      </c>
      <c r="I160" s="12" t="s">
        <v>24741</v>
      </c>
      <c r="J160" s="12" t="s">
        <v>24742</v>
      </c>
      <c r="K160" s="12" t="s">
        <v>7972</v>
      </c>
      <c r="L160" s="12" t="s">
        <v>8161</v>
      </c>
      <c r="M160" s="12" t="s">
        <v>36096</v>
      </c>
    </row>
    <row r="161" spans="1:13" ht="22.5" customHeight="1">
      <c r="A161" s="12" t="s">
        <v>24744</v>
      </c>
      <c r="B161" s="12" t="str" cm="1">
        <f t="array" ref="B161">_xlfn.REGEXEXTRACT(J161, "eid=([^&amp;]+)", 2)</f>
        <v>2-s2.0-85149252247</v>
      </c>
      <c r="C161" s="13" t="s">
        <v>23900</v>
      </c>
      <c r="D161" s="12" t="s">
        <v>24745</v>
      </c>
      <c r="E161" s="12">
        <v>2023</v>
      </c>
      <c r="F161" s="12" t="s">
        <v>8516</v>
      </c>
      <c r="G161" s="12">
        <v>20711050</v>
      </c>
      <c r="H161" s="12">
        <v>15</v>
      </c>
      <c r="I161" s="12" t="s">
        <v>24746</v>
      </c>
      <c r="J161" s="12" t="s">
        <v>24747</v>
      </c>
      <c r="K161" s="12" t="s">
        <v>7972</v>
      </c>
      <c r="L161" s="12" t="s">
        <v>9292</v>
      </c>
      <c r="M161" s="12"/>
    </row>
    <row r="162" spans="1:13" ht="22.5" customHeight="1">
      <c r="A162" s="12" t="s">
        <v>24749</v>
      </c>
      <c r="B162" s="12" t="str" cm="1">
        <f t="array" ref="B162">_xlfn.REGEXEXTRACT(J162, "eid=([^&amp;]+)", 2)</f>
        <v>2-s2.0-85168738686</v>
      </c>
      <c r="C162" s="13" t="s">
        <v>23900</v>
      </c>
      <c r="D162" s="12" t="s">
        <v>24750</v>
      </c>
      <c r="E162" s="12">
        <v>2023</v>
      </c>
      <c r="F162" s="12" t="s">
        <v>8276</v>
      </c>
      <c r="G162" s="12">
        <v>14248220</v>
      </c>
      <c r="H162" s="12">
        <v>23</v>
      </c>
      <c r="I162" s="12" t="s">
        <v>24751</v>
      </c>
      <c r="J162" s="12" t="s">
        <v>24752</v>
      </c>
      <c r="K162" s="12" t="s">
        <v>7972</v>
      </c>
      <c r="L162" s="12" t="s">
        <v>8012</v>
      </c>
      <c r="M162" s="12"/>
    </row>
    <row r="163" spans="1:13" ht="22.5" customHeight="1">
      <c r="A163" s="12" t="s">
        <v>24754</v>
      </c>
      <c r="B163" s="12" t="str" cm="1">
        <f t="array" ref="B163">_xlfn.REGEXEXTRACT(J163, "eid=([^&amp;]+)", 2)</f>
        <v>2-s2.0-85148719501</v>
      </c>
      <c r="C163" s="13" t="s">
        <v>23900</v>
      </c>
      <c r="D163" s="12" t="s">
        <v>24755</v>
      </c>
      <c r="E163" s="12">
        <v>2023</v>
      </c>
      <c r="F163" s="12" t="s">
        <v>24756</v>
      </c>
      <c r="G163" s="12">
        <v>24059595</v>
      </c>
      <c r="H163" s="12">
        <v>9</v>
      </c>
      <c r="I163" s="12" t="s">
        <v>24757</v>
      </c>
      <c r="J163" s="12" t="s">
        <v>24758</v>
      </c>
      <c r="K163" s="12" t="s">
        <v>7972</v>
      </c>
      <c r="L163" s="12" t="s">
        <v>24759</v>
      </c>
      <c r="M163" s="12"/>
    </row>
    <row r="164" spans="1:13" ht="22.5" customHeight="1">
      <c r="A164" s="12" t="s">
        <v>24761</v>
      </c>
      <c r="B164" s="12" t="str" cm="1">
        <f t="array" ref="B164">_xlfn.REGEXEXTRACT(J164, "eid=([^&amp;]+)", 2)</f>
        <v>2-s2.0-85160776262</v>
      </c>
      <c r="C164" s="13" t="s">
        <v>23900</v>
      </c>
      <c r="D164" s="12" t="s">
        <v>24762</v>
      </c>
      <c r="E164" s="12">
        <v>2023</v>
      </c>
      <c r="F164" s="12" t="s">
        <v>8226</v>
      </c>
      <c r="G164" s="12">
        <v>25426605</v>
      </c>
      <c r="H164" s="12">
        <v>22</v>
      </c>
      <c r="I164" s="12" t="s">
        <v>24763</v>
      </c>
      <c r="J164" s="12" t="s">
        <v>24764</v>
      </c>
      <c r="K164" s="12" t="s">
        <v>7972</v>
      </c>
      <c r="L164" s="12" t="s">
        <v>7993</v>
      </c>
      <c r="M164" s="12" t="s">
        <v>36097</v>
      </c>
    </row>
    <row r="165" spans="1:13" ht="22.5" customHeight="1">
      <c r="A165" s="12" t="s">
        <v>24766</v>
      </c>
      <c r="B165" s="12" t="str" cm="1">
        <f t="array" ref="B165">_xlfn.REGEXEXTRACT(J165, "eid=([^&amp;]+)", 2)</f>
        <v>2-s2.0-85147122757</v>
      </c>
      <c r="C165" s="13" t="s">
        <v>23900</v>
      </c>
      <c r="D165" s="12" t="s">
        <v>24767</v>
      </c>
      <c r="E165" s="12">
        <v>2023</v>
      </c>
      <c r="F165" s="12" t="s">
        <v>9567</v>
      </c>
      <c r="G165" s="12">
        <v>19366442</v>
      </c>
      <c r="H165" s="12">
        <v>16</v>
      </c>
      <c r="I165" s="12" t="s">
        <v>24768</v>
      </c>
      <c r="J165" s="12" t="s">
        <v>24769</v>
      </c>
      <c r="K165" s="12" t="s">
        <v>7972</v>
      </c>
      <c r="L165" s="12" t="s">
        <v>7978</v>
      </c>
      <c r="M165" s="12" t="s">
        <v>36098</v>
      </c>
    </row>
    <row r="166" spans="1:13" ht="22.5" customHeight="1">
      <c r="A166" s="12" t="s">
        <v>24771</v>
      </c>
      <c r="B166" s="12" t="str" cm="1">
        <f t="array" ref="B166">_xlfn.REGEXEXTRACT(J166, "eid=([^&amp;]+)", 2)</f>
        <v>2-s2.0-85153484778</v>
      </c>
      <c r="C166" s="13" t="s">
        <v>23900</v>
      </c>
      <c r="D166" s="12" t="s">
        <v>24772</v>
      </c>
      <c r="E166" s="12">
        <v>2023</v>
      </c>
      <c r="F166" s="12" t="s">
        <v>24773</v>
      </c>
      <c r="G166" s="12">
        <v>23641185</v>
      </c>
      <c r="H166" s="12">
        <v>8</v>
      </c>
      <c r="I166" s="12" t="s">
        <v>24774</v>
      </c>
      <c r="J166" s="12" t="s">
        <v>24775</v>
      </c>
      <c r="K166" s="12" t="s">
        <v>7972</v>
      </c>
      <c r="L166" s="12" t="s">
        <v>7978</v>
      </c>
      <c r="M166" s="12"/>
    </row>
    <row r="167" spans="1:13" ht="22.5" customHeight="1">
      <c r="A167" s="12" t="s">
        <v>24777</v>
      </c>
      <c r="B167" s="12" t="str" cm="1">
        <f t="array" ref="B167">_xlfn.REGEXEXTRACT(J167, "eid=([^&amp;]+)", 2)</f>
        <v>2-s2.0-85162165108</v>
      </c>
      <c r="C167" s="13" t="s">
        <v>23900</v>
      </c>
      <c r="D167" s="12" t="s">
        <v>24778</v>
      </c>
      <c r="E167" s="12">
        <v>2023</v>
      </c>
      <c r="F167" s="12" t="s">
        <v>8293</v>
      </c>
      <c r="G167" s="12">
        <v>22142134</v>
      </c>
      <c r="H167" s="12">
        <v>76</v>
      </c>
      <c r="I167" s="12" t="s">
        <v>24779</v>
      </c>
      <c r="J167" s="12" t="s">
        <v>24780</v>
      </c>
      <c r="K167" s="12" t="s">
        <v>7972</v>
      </c>
      <c r="L167" s="12" t="s">
        <v>8027</v>
      </c>
      <c r="M167" s="12" t="s">
        <v>36099</v>
      </c>
    </row>
    <row r="168" spans="1:13" ht="22.5" customHeight="1">
      <c r="A168" s="12" t="s">
        <v>24782</v>
      </c>
      <c r="B168" s="12" t="str" cm="1">
        <f t="array" ref="B168">_xlfn.REGEXEXTRACT(J168, "eid=([^&amp;]+)", 2)</f>
        <v>2-s2.0-85166260936</v>
      </c>
      <c r="C168" s="13" t="s">
        <v>23900</v>
      </c>
      <c r="D168" s="12" t="s">
        <v>24783</v>
      </c>
      <c r="E168" s="12">
        <v>2023</v>
      </c>
      <c r="F168" s="12" t="s">
        <v>8144</v>
      </c>
      <c r="G168" s="12">
        <v>20763417</v>
      </c>
      <c r="H168" s="12">
        <v>13</v>
      </c>
      <c r="I168" s="12" t="s">
        <v>24784</v>
      </c>
      <c r="J168" s="12" t="s">
        <v>24785</v>
      </c>
      <c r="K168" s="12" t="s">
        <v>7972</v>
      </c>
      <c r="L168" s="12" t="s">
        <v>8012</v>
      </c>
      <c r="M168" s="12"/>
    </row>
    <row r="169" spans="1:13" ht="22.5" customHeight="1">
      <c r="A169" s="12" t="s">
        <v>24787</v>
      </c>
      <c r="B169" s="12" t="str" cm="1">
        <f t="array" ref="B169">_xlfn.REGEXEXTRACT(J169, "eid=([^&amp;]+)", 2)</f>
        <v>2-s2.0-85150231256</v>
      </c>
      <c r="C169" s="13" t="s">
        <v>23900</v>
      </c>
      <c r="D169" s="12" t="s">
        <v>24788</v>
      </c>
      <c r="E169" s="12">
        <v>2023</v>
      </c>
      <c r="F169" s="12" t="s">
        <v>11020</v>
      </c>
      <c r="G169" s="12">
        <v>457906</v>
      </c>
      <c r="H169" s="12">
        <v>108</v>
      </c>
      <c r="I169" s="12" t="s">
        <v>24789</v>
      </c>
      <c r="J169" s="12" t="s">
        <v>24790</v>
      </c>
      <c r="K169" s="12" t="s">
        <v>7972</v>
      </c>
      <c r="L169" s="12" t="s">
        <v>8027</v>
      </c>
      <c r="M169" s="12" t="s">
        <v>36100</v>
      </c>
    </row>
    <row r="170" spans="1:13" ht="22.5" customHeight="1">
      <c r="A170" s="12" t="s">
        <v>24792</v>
      </c>
      <c r="B170" s="12" t="str" cm="1">
        <f t="array" ref="B170">_xlfn.REGEXEXTRACT(J170, "eid=([^&amp;]+)", 2)</f>
        <v>2-s2.0-85161492597</v>
      </c>
      <c r="C170" s="13" t="s">
        <v>23900</v>
      </c>
      <c r="D170" s="12" t="s">
        <v>24793</v>
      </c>
      <c r="E170" s="12">
        <v>2023</v>
      </c>
      <c r="F170" s="12" t="s">
        <v>8009</v>
      </c>
      <c r="G170" s="12">
        <v>20799292</v>
      </c>
      <c r="H170" s="12">
        <v>12</v>
      </c>
      <c r="I170" s="12" t="s">
        <v>24794</v>
      </c>
      <c r="J170" s="12" t="s">
        <v>24795</v>
      </c>
      <c r="K170" s="12" t="s">
        <v>7972</v>
      </c>
      <c r="L170" s="12" t="s">
        <v>9292</v>
      </c>
      <c r="M170" s="12"/>
    </row>
    <row r="171" spans="1:13" ht="22.5" customHeight="1">
      <c r="A171" s="12" t="s">
        <v>24796</v>
      </c>
      <c r="B171" s="12" t="str" cm="1">
        <f t="array" ref="B171">_xlfn.REGEXEXTRACT(J171, "eid=([^&amp;]+)", 2)</f>
        <v>2-s2.0-85149382446</v>
      </c>
      <c r="C171" s="13" t="s">
        <v>23900</v>
      </c>
      <c r="D171" s="12" t="s">
        <v>2836</v>
      </c>
      <c r="E171" s="12">
        <v>2023</v>
      </c>
      <c r="F171" s="12" t="s">
        <v>8392</v>
      </c>
      <c r="G171" s="12">
        <v>23274662</v>
      </c>
      <c r="H171" s="12">
        <v>10</v>
      </c>
      <c r="I171" s="12" t="s">
        <v>24797</v>
      </c>
      <c r="J171" s="12" t="s">
        <v>24798</v>
      </c>
      <c r="K171" s="12" t="s">
        <v>7972</v>
      </c>
      <c r="L171" s="12" t="s">
        <v>8102</v>
      </c>
      <c r="M171" s="12" t="s">
        <v>2835</v>
      </c>
    </row>
    <row r="172" spans="1:13" ht="22.5" customHeight="1">
      <c r="A172" s="12" t="s">
        <v>24800</v>
      </c>
      <c r="B172" s="12" t="str" cm="1">
        <f t="array" ref="B172">_xlfn.REGEXEXTRACT(J172, "eid=([^&amp;]+)", 2)</f>
        <v>2-s2.0-85158879421</v>
      </c>
      <c r="C172" s="13" t="s">
        <v>23900</v>
      </c>
      <c r="D172" s="12" t="s">
        <v>24801</v>
      </c>
      <c r="E172" s="12">
        <v>2023</v>
      </c>
      <c r="F172" s="12" t="s">
        <v>8226</v>
      </c>
      <c r="G172" s="12">
        <v>25426605</v>
      </c>
      <c r="H172" s="12">
        <v>22</v>
      </c>
      <c r="I172" s="12" t="s">
        <v>24802</v>
      </c>
      <c r="J172" s="12" t="s">
        <v>24803</v>
      </c>
      <c r="K172" s="12" t="s">
        <v>7972</v>
      </c>
      <c r="L172" s="12" t="s">
        <v>7993</v>
      </c>
      <c r="M172" s="12" t="s">
        <v>36101</v>
      </c>
    </row>
    <row r="173" spans="1:13" ht="22.5" customHeight="1">
      <c r="A173" s="12" t="s">
        <v>24805</v>
      </c>
      <c r="B173" s="12" t="str" cm="1">
        <f t="array" ref="B173">_xlfn.REGEXEXTRACT(J173, "eid=([^&amp;]+)", 2)</f>
        <v>2-s2.0-85156154153</v>
      </c>
      <c r="C173" s="13" t="s">
        <v>23900</v>
      </c>
      <c r="D173" s="12" t="s">
        <v>24806</v>
      </c>
      <c r="E173" s="12">
        <v>2023</v>
      </c>
      <c r="F173" s="12" t="s">
        <v>8516</v>
      </c>
      <c r="G173" s="12">
        <v>20711050</v>
      </c>
      <c r="H173" s="12">
        <v>15</v>
      </c>
      <c r="I173" s="12" t="s">
        <v>24807</v>
      </c>
      <c r="J173" s="12" t="s">
        <v>24808</v>
      </c>
      <c r="K173" s="12" t="s">
        <v>7972</v>
      </c>
      <c r="L173" s="12" t="s">
        <v>9292</v>
      </c>
      <c r="M173" s="12"/>
    </row>
    <row r="174" spans="1:13" ht="22.5" customHeight="1">
      <c r="A174" s="12" t="s">
        <v>24810</v>
      </c>
      <c r="B174" s="12" t="str" cm="1">
        <f t="array" ref="B174">_xlfn.REGEXEXTRACT(J174, "eid=([^&amp;]+)", 2)</f>
        <v>2-s2.0-85144048120</v>
      </c>
      <c r="C174" s="13" t="s">
        <v>23900</v>
      </c>
      <c r="D174" s="12" t="s">
        <v>24811</v>
      </c>
      <c r="E174" s="12">
        <v>2023</v>
      </c>
      <c r="F174" s="12" t="s">
        <v>9358</v>
      </c>
      <c r="G174" s="12" t="s">
        <v>24812</v>
      </c>
      <c r="H174" s="12">
        <v>10</v>
      </c>
      <c r="I174" s="12" t="s">
        <v>24813</v>
      </c>
      <c r="J174" s="12" t="s">
        <v>24814</v>
      </c>
      <c r="K174" s="12" t="s">
        <v>7972</v>
      </c>
      <c r="L174" s="12" t="s">
        <v>8102</v>
      </c>
      <c r="M174" s="12" t="s">
        <v>36102</v>
      </c>
    </row>
    <row r="175" spans="1:13" ht="22.5" customHeight="1">
      <c r="A175" s="12" t="s">
        <v>24816</v>
      </c>
      <c r="B175" s="12" t="str" cm="1">
        <f t="array" ref="B175">_xlfn.REGEXEXTRACT(J175, "eid=([^&amp;]+)", 2)</f>
        <v>2-s2.0-85141316631</v>
      </c>
      <c r="C175" s="13" t="s">
        <v>23900</v>
      </c>
      <c r="D175" s="12" t="s">
        <v>24817</v>
      </c>
      <c r="E175" s="12">
        <v>2023</v>
      </c>
      <c r="F175" s="12" t="s">
        <v>18626</v>
      </c>
      <c r="G175" s="12">
        <v>11100168</v>
      </c>
      <c r="H175" s="12">
        <v>64</v>
      </c>
      <c r="I175" s="12" t="s">
        <v>24818</v>
      </c>
      <c r="J175" s="12" t="s">
        <v>24819</v>
      </c>
      <c r="K175" s="12" t="s">
        <v>7972</v>
      </c>
      <c r="L175" s="12" t="s">
        <v>7993</v>
      </c>
      <c r="M175" s="12"/>
    </row>
    <row r="176" spans="1:13" ht="22.5" customHeight="1">
      <c r="A176" s="12" t="s">
        <v>24821</v>
      </c>
      <c r="B176" s="12" t="str" cm="1">
        <f t="array" ref="B176">_xlfn.REGEXEXTRACT(J176, "eid=([^&amp;]+)", 2)</f>
        <v>2-s2.0-85142738746</v>
      </c>
      <c r="C176" s="13" t="s">
        <v>23900</v>
      </c>
      <c r="D176" s="12" t="s">
        <v>24822</v>
      </c>
      <c r="E176" s="12">
        <v>2023</v>
      </c>
      <c r="F176" s="12" t="s">
        <v>12218</v>
      </c>
      <c r="G176" s="12" t="s">
        <v>24034</v>
      </c>
      <c r="H176" s="12">
        <v>141</v>
      </c>
      <c r="I176" s="12" t="s">
        <v>24823</v>
      </c>
      <c r="J176" s="12" t="s">
        <v>24824</v>
      </c>
      <c r="K176" s="12" t="s">
        <v>7972</v>
      </c>
      <c r="L176" s="12" t="s">
        <v>7993</v>
      </c>
      <c r="M176" s="12" t="s">
        <v>36103</v>
      </c>
    </row>
    <row r="177" spans="1:13" ht="22.5" customHeight="1">
      <c r="A177" s="12" t="s">
        <v>24826</v>
      </c>
      <c r="B177" s="12" t="str" cm="1">
        <f t="array" ref="B177">_xlfn.REGEXEXTRACT(J177, "eid=([^&amp;]+)", 2)</f>
        <v>2-s2.0-85147542370</v>
      </c>
      <c r="C177" s="13" t="s">
        <v>23900</v>
      </c>
      <c r="D177" s="12" t="s">
        <v>24827</v>
      </c>
      <c r="E177" s="12">
        <v>2023</v>
      </c>
      <c r="F177" s="12" t="s">
        <v>12556</v>
      </c>
      <c r="G177" s="12">
        <v>3608352</v>
      </c>
      <c r="H177" s="12">
        <v>177</v>
      </c>
      <c r="I177" s="12" t="s">
        <v>24828</v>
      </c>
      <c r="J177" s="12" t="s">
        <v>24829</v>
      </c>
      <c r="K177" s="12" t="s">
        <v>7972</v>
      </c>
      <c r="L177" s="12" t="s">
        <v>8027</v>
      </c>
      <c r="M177" s="12"/>
    </row>
    <row r="178" spans="1:13" ht="22.5" customHeight="1">
      <c r="A178" s="12" t="s">
        <v>24830</v>
      </c>
      <c r="B178" s="12" t="str" cm="1">
        <f t="array" ref="B178">_xlfn.REGEXEXTRACT(J178, "eid=([^&amp;]+)", 2)</f>
        <v>2-s2.0-85124602238</v>
      </c>
      <c r="C178" s="13" t="s">
        <v>23900</v>
      </c>
      <c r="D178" s="12" t="s">
        <v>24831</v>
      </c>
      <c r="E178" s="12">
        <v>2023</v>
      </c>
      <c r="F178" s="12" t="s">
        <v>24832</v>
      </c>
      <c r="G178" s="12">
        <v>1664972</v>
      </c>
      <c r="H178" s="12">
        <v>120</v>
      </c>
      <c r="I178" s="12" t="s">
        <v>24833</v>
      </c>
      <c r="J178" s="12" t="s">
        <v>24834</v>
      </c>
      <c r="K178" s="12" t="s">
        <v>7972</v>
      </c>
      <c r="L178" s="12" t="s">
        <v>8027</v>
      </c>
      <c r="M178" s="12"/>
    </row>
    <row r="179" spans="1:13" ht="22.5" customHeight="1">
      <c r="A179" s="12" t="s">
        <v>24836</v>
      </c>
      <c r="B179" s="12" t="str" cm="1">
        <f t="array" ref="B179">_xlfn.REGEXEXTRACT(J179, "eid=([^&amp;]+)", 2)</f>
        <v>2-s2.0-85156136370</v>
      </c>
      <c r="C179" s="13" t="s">
        <v>23900</v>
      </c>
      <c r="D179" s="12" t="s">
        <v>24837</v>
      </c>
      <c r="E179" s="12">
        <v>2023</v>
      </c>
      <c r="F179" s="12" t="s">
        <v>18521</v>
      </c>
      <c r="G179" s="12">
        <v>23218169</v>
      </c>
      <c r="H179" s="12">
        <v>11</v>
      </c>
      <c r="I179" s="12" t="s">
        <v>24838</v>
      </c>
      <c r="J179" s="12" t="s">
        <v>24839</v>
      </c>
      <c r="K179" s="12" t="s">
        <v>7972</v>
      </c>
      <c r="L179" s="12" t="s">
        <v>18524</v>
      </c>
      <c r="M179" s="12"/>
    </row>
    <row r="180" spans="1:13" ht="22.5" customHeight="1">
      <c r="A180" s="12" t="s">
        <v>24841</v>
      </c>
      <c r="B180" s="12" t="str" cm="1">
        <f t="array" ref="B180">_xlfn.REGEXEXTRACT(J180, "eid=([^&amp;]+)", 2)</f>
        <v>2-s2.0-85149238669</v>
      </c>
      <c r="C180" s="13" t="s">
        <v>23900</v>
      </c>
      <c r="D180" s="12" t="s">
        <v>24842</v>
      </c>
      <c r="E180" s="12">
        <v>2023</v>
      </c>
      <c r="F180" s="12" t="s">
        <v>8516</v>
      </c>
      <c r="G180" s="12">
        <v>20711050</v>
      </c>
      <c r="H180" s="12">
        <v>15</v>
      </c>
      <c r="I180" s="12" t="s">
        <v>24843</v>
      </c>
      <c r="J180" s="12" t="s">
        <v>24844</v>
      </c>
      <c r="K180" s="12" t="s">
        <v>7972</v>
      </c>
      <c r="L180" s="12" t="s">
        <v>9292</v>
      </c>
      <c r="M180" s="12"/>
    </row>
    <row r="181" spans="1:13" ht="22.5" customHeight="1">
      <c r="A181" s="12" t="s">
        <v>24846</v>
      </c>
      <c r="B181" s="12" t="str" cm="1">
        <f t="array" ref="B181">_xlfn.REGEXEXTRACT(J181, "eid=([^&amp;]+)", 2)</f>
        <v>2-s2.0-85151688617</v>
      </c>
      <c r="C181" s="13" t="s">
        <v>23900</v>
      </c>
      <c r="D181" s="12" t="s">
        <v>24847</v>
      </c>
      <c r="E181" s="12">
        <v>2023</v>
      </c>
      <c r="F181" s="12" t="s">
        <v>8432</v>
      </c>
      <c r="G181" s="12">
        <v>9574174</v>
      </c>
      <c r="H181" s="12">
        <v>223</v>
      </c>
      <c r="I181" s="12" t="s">
        <v>24848</v>
      </c>
      <c r="J181" s="12" t="s">
        <v>24849</v>
      </c>
      <c r="K181" s="12" t="s">
        <v>7972</v>
      </c>
      <c r="L181" s="12" t="s">
        <v>8027</v>
      </c>
      <c r="M181" s="12" t="s">
        <v>36104</v>
      </c>
    </row>
    <row r="182" spans="1:13" ht="22.5" customHeight="1">
      <c r="A182" s="12" t="s">
        <v>24851</v>
      </c>
      <c r="B182" s="12" t="str" cm="1">
        <f t="array" ref="B182">_xlfn.REGEXEXTRACT(J182, "eid=([^&amp;]+)", 2)</f>
        <v>2-s2.0-85146054747</v>
      </c>
      <c r="C182" s="13" t="s">
        <v>23900</v>
      </c>
      <c r="D182" s="12" t="s">
        <v>24852</v>
      </c>
      <c r="E182" s="12">
        <v>2023</v>
      </c>
      <c r="F182" s="12" t="s">
        <v>12218</v>
      </c>
      <c r="G182" s="12" t="s">
        <v>24034</v>
      </c>
      <c r="H182" s="12">
        <v>142</v>
      </c>
      <c r="I182" s="12" t="s">
        <v>24853</v>
      </c>
      <c r="J182" s="12" t="s">
        <v>24854</v>
      </c>
      <c r="K182" s="12" t="s">
        <v>7972</v>
      </c>
      <c r="L182" s="12" t="s">
        <v>7993</v>
      </c>
      <c r="M182" s="12" t="s">
        <v>36105</v>
      </c>
    </row>
    <row r="183" spans="1:13" ht="22.5" customHeight="1">
      <c r="A183" s="12" t="s">
        <v>24856</v>
      </c>
      <c r="B183" s="12" t="str" cm="1">
        <f t="array" ref="B183">_xlfn.REGEXEXTRACT(J183, "eid=([^&amp;]+)", 2)</f>
        <v>2-s2.0-85187560229</v>
      </c>
      <c r="C183" s="13" t="s">
        <v>23900</v>
      </c>
      <c r="D183" s="12" t="s">
        <v>24857</v>
      </c>
      <c r="E183" s="12">
        <v>2023</v>
      </c>
      <c r="F183" s="12" t="s">
        <v>24428</v>
      </c>
      <c r="G183" s="12" t="s">
        <v>7969</v>
      </c>
      <c r="H183" s="12" t="s">
        <v>7969</v>
      </c>
      <c r="I183" s="12" t="s">
        <v>24858</v>
      </c>
      <c r="J183" s="12" t="s">
        <v>24859</v>
      </c>
      <c r="K183" s="12" t="s">
        <v>7972</v>
      </c>
      <c r="L183" s="12" t="s">
        <v>8102</v>
      </c>
      <c r="M183" s="12" t="s">
        <v>36106</v>
      </c>
    </row>
    <row r="184" spans="1:13" ht="22.5" customHeight="1">
      <c r="A184" s="12" t="s">
        <v>24861</v>
      </c>
      <c r="B184" s="12" t="str" cm="1">
        <f t="array" ref="B184">_xlfn.REGEXEXTRACT(J184, "eid=([^&amp;]+)", 2)</f>
        <v>2-s2.0-85152478566</v>
      </c>
      <c r="C184" s="13" t="s">
        <v>23900</v>
      </c>
      <c r="D184" s="12" t="s">
        <v>24862</v>
      </c>
      <c r="E184" s="12">
        <v>2023</v>
      </c>
      <c r="F184" s="12" t="s">
        <v>24863</v>
      </c>
      <c r="G184" s="12">
        <v>13865056</v>
      </c>
      <c r="H184" s="12">
        <v>175</v>
      </c>
      <c r="I184" s="12" t="s">
        <v>24864</v>
      </c>
      <c r="J184" s="12" t="s">
        <v>24865</v>
      </c>
      <c r="K184" s="12" t="s">
        <v>7972</v>
      </c>
      <c r="L184" s="12" t="s">
        <v>18816</v>
      </c>
      <c r="M184" s="12" t="s">
        <v>36107</v>
      </c>
    </row>
    <row r="185" spans="1:13" ht="22.5" customHeight="1">
      <c r="A185" s="12" t="s">
        <v>24867</v>
      </c>
      <c r="B185" s="12" t="str" cm="1">
        <f t="array" ref="B185">_xlfn.REGEXEXTRACT(J185, "eid=([^&amp;]+)", 2)</f>
        <v>2-s2.0-85142757987</v>
      </c>
      <c r="C185" s="13" t="s">
        <v>23900</v>
      </c>
      <c r="D185" s="12" t="s">
        <v>24868</v>
      </c>
      <c r="E185" s="12">
        <v>2023</v>
      </c>
      <c r="F185" s="12" t="s">
        <v>8005</v>
      </c>
      <c r="G185" s="12">
        <v>9208542</v>
      </c>
      <c r="H185" s="12">
        <v>79</v>
      </c>
      <c r="I185" s="12" t="s">
        <v>24869</v>
      </c>
      <c r="J185" s="12" t="s">
        <v>24870</v>
      </c>
      <c r="K185" s="12" t="s">
        <v>7972</v>
      </c>
      <c r="L185" s="12" t="s">
        <v>7978</v>
      </c>
      <c r="M185" s="12" t="s">
        <v>36108</v>
      </c>
    </row>
    <row r="186" spans="1:13" ht="22.5" customHeight="1">
      <c r="A186" s="12" t="s">
        <v>24872</v>
      </c>
      <c r="B186" s="12" t="str" cm="1">
        <f t="array" ref="B186">_xlfn.REGEXEXTRACT(J186, "eid=([^&amp;]+)", 2)</f>
        <v>2-s2.0-85167973393</v>
      </c>
      <c r="C186" s="13" t="s">
        <v>23900</v>
      </c>
      <c r="D186" s="12" t="s">
        <v>24873</v>
      </c>
      <c r="E186" s="12">
        <v>2023</v>
      </c>
      <c r="F186" s="12" t="s">
        <v>24874</v>
      </c>
      <c r="G186" s="12" t="s">
        <v>7969</v>
      </c>
      <c r="H186" s="12">
        <v>37</v>
      </c>
      <c r="I186" s="12" t="s">
        <v>24875</v>
      </c>
      <c r="J186" s="12" t="s">
        <v>24876</v>
      </c>
      <c r="K186" s="12" t="s">
        <v>7972</v>
      </c>
      <c r="L186" s="12" t="s">
        <v>24877</v>
      </c>
      <c r="M186" s="12"/>
    </row>
    <row r="187" spans="1:13" ht="22.5" customHeight="1">
      <c r="A187" s="12" t="s">
        <v>24879</v>
      </c>
      <c r="B187" s="12" t="str" cm="1">
        <f t="array" ref="B187">_xlfn.REGEXEXTRACT(J187, "eid=([^&amp;]+)", 2)</f>
        <v>2-s2.0-85150034483</v>
      </c>
      <c r="C187" s="13" t="s">
        <v>23900</v>
      </c>
      <c r="D187" s="12" t="s">
        <v>24880</v>
      </c>
      <c r="E187" s="12">
        <v>2023</v>
      </c>
      <c r="F187" s="12" t="s">
        <v>9174</v>
      </c>
      <c r="G187" s="12">
        <v>14327643</v>
      </c>
      <c r="H187" s="12">
        <v>27</v>
      </c>
      <c r="I187" s="12" t="s">
        <v>24881</v>
      </c>
      <c r="J187" s="12" t="s">
        <v>24882</v>
      </c>
      <c r="K187" s="12" t="s">
        <v>7972</v>
      </c>
      <c r="L187" s="12" t="s">
        <v>7985</v>
      </c>
      <c r="M187" s="12" t="s">
        <v>36109</v>
      </c>
    </row>
    <row r="188" spans="1:13" ht="22.5" customHeight="1">
      <c r="A188" s="12" t="s">
        <v>24884</v>
      </c>
      <c r="B188" s="12" t="str" cm="1">
        <f t="array" ref="B188">_xlfn.REGEXEXTRACT(J188, "eid=([^&amp;]+)", 2)</f>
        <v>2-s2.0-85131734124</v>
      </c>
      <c r="C188" s="13" t="s">
        <v>23900</v>
      </c>
      <c r="D188" s="12" t="s">
        <v>24885</v>
      </c>
      <c r="E188" s="12">
        <v>2023</v>
      </c>
      <c r="F188" s="12" t="s">
        <v>18728</v>
      </c>
      <c r="G188" s="12">
        <v>19328184</v>
      </c>
      <c r="H188" s="12">
        <v>17</v>
      </c>
      <c r="I188" s="12" t="s">
        <v>24886</v>
      </c>
      <c r="J188" s="12" t="s">
        <v>24887</v>
      </c>
      <c r="K188" s="12" t="s">
        <v>7972</v>
      </c>
      <c r="L188" s="12" t="s">
        <v>8102</v>
      </c>
      <c r="M188" s="12" t="s">
        <v>36110</v>
      </c>
    </row>
    <row r="189" spans="1:13" ht="22.5" customHeight="1">
      <c r="A189" s="12" t="s">
        <v>24888</v>
      </c>
      <c r="B189" s="12" t="e" cm="1" vm="1">
        <f t="array" ref="B189">_xlfn.REGEXEXTRACT(J189, "eid=([^&amp;]+)", 2)</f>
        <v>#N/A</v>
      </c>
      <c r="C189" s="13" t="s">
        <v>23900</v>
      </c>
      <c r="D189" s="12" t="s">
        <v>24889</v>
      </c>
      <c r="E189" s="12"/>
      <c r="F189" s="12"/>
      <c r="G189" s="12"/>
      <c r="H189" s="12"/>
      <c r="I189" s="12"/>
      <c r="J189" s="12"/>
      <c r="K189" s="12"/>
      <c r="L189" s="12"/>
      <c r="M189" s="12"/>
    </row>
    <row r="190" spans="1:13" ht="22.5" customHeight="1">
      <c r="A190" s="12" t="s">
        <v>24891</v>
      </c>
      <c r="B190" s="12" t="str" cm="1">
        <f t="array" ref="B190">_xlfn.REGEXEXTRACT(J190, "eid=([^&amp;]+)", 2)</f>
        <v>2-s2.0-85136162147</v>
      </c>
      <c r="C190" s="13" t="s">
        <v>23900</v>
      </c>
      <c r="D190" s="12" t="s">
        <v>24892</v>
      </c>
      <c r="E190" s="12">
        <v>2023</v>
      </c>
      <c r="F190" s="12" t="s">
        <v>7975</v>
      </c>
      <c r="G190" s="12">
        <v>13867857</v>
      </c>
      <c r="H190" s="12">
        <v>26</v>
      </c>
      <c r="I190" s="12" t="s">
        <v>24893</v>
      </c>
      <c r="J190" s="12" t="s">
        <v>24894</v>
      </c>
      <c r="K190" s="12" t="s">
        <v>7972</v>
      </c>
      <c r="L190" s="12" t="s">
        <v>7978</v>
      </c>
      <c r="M190" s="12" t="s">
        <v>36111</v>
      </c>
    </row>
    <row r="191" spans="1:13" ht="22.5" customHeight="1">
      <c r="A191" s="12" t="s">
        <v>24896</v>
      </c>
      <c r="B191" s="12" t="str" cm="1">
        <f t="array" ref="B191">_xlfn.REGEXEXTRACT(J191, "eid=([^&amp;]+)", 2)</f>
        <v>2-s2.0-85168870293</v>
      </c>
      <c r="C191" s="13" t="s">
        <v>23900</v>
      </c>
      <c r="D191" s="12" t="s">
        <v>24897</v>
      </c>
      <c r="E191" s="12">
        <v>2023</v>
      </c>
      <c r="F191" s="12" t="s">
        <v>8009</v>
      </c>
      <c r="G191" s="12">
        <v>20799292</v>
      </c>
      <c r="H191" s="12">
        <v>12</v>
      </c>
      <c r="I191" s="12" t="s">
        <v>24898</v>
      </c>
      <c r="J191" s="12" t="s">
        <v>24899</v>
      </c>
      <c r="K191" s="12" t="s">
        <v>7972</v>
      </c>
      <c r="L191" s="12" t="s">
        <v>8012</v>
      </c>
      <c r="M191" s="12"/>
    </row>
    <row r="192" spans="1:13" ht="22.5" customHeight="1">
      <c r="A192" s="12" t="s">
        <v>24901</v>
      </c>
      <c r="B192" s="12" t="str" cm="1">
        <f t="array" ref="B192">_xlfn.REGEXEXTRACT(J192, "eid=([^&amp;]+)", 2)</f>
        <v>2-s2.0-85149399010</v>
      </c>
      <c r="C192" s="13" t="s">
        <v>23900</v>
      </c>
      <c r="D192" s="12" t="s">
        <v>24902</v>
      </c>
      <c r="E192" s="12">
        <v>2023</v>
      </c>
      <c r="F192" s="12" t="s">
        <v>24480</v>
      </c>
      <c r="G192" s="12">
        <v>19391374</v>
      </c>
      <c r="H192" s="12">
        <v>16</v>
      </c>
      <c r="I192" s="12" t="s">
        <v>24903</v>
      </c>
      <c r="J192" s="12" t="s">
        <v>24904</v>
      </c>
      <c r="K192" s="12" t="s">
        <v>7972</v>
      </c>
      <c r="L192" s="12" t="s">
        <v>8102</v>
      </c>
      <c r="M192" s="12" t="s">
        <v>36112</v>
      </c>
    </row>
    <row r="193" spans="1:13" ht="22.5" customHeight="1">
      <c r="A193" s="12" t="s">
        <v>24906</v>
      </c>
      <c r="B193" s="12" t="str" cm="1">
        <f t="array" ref="B193">_xlfn.REGEXEXTRACT(J193, "eid=([^&amp;]+)", 2)</f>
        <v>2-s2.0-85153582716</v>
      </c>
      <c r="C193" s="13" t="s">
        <v>23900</v>
      </c>
      <c r="D193" s="12" t="s">
        <v>24907</v>
      </c>
      <c r="E193" s="12">
        <v>2023</v>
      </c>
      <c r="F193" s="12" t="s">
        <v>24908</v>
      </c>
      <c r="G193" s="12" t="s">
        <v>7969</v>
      </c>
      <c r="H193" s="12" t="s">
        <v>7969</v>
      </c>
      <c r="I193" s="12" t="s">
        <v>24909</v>
      </c>
      <c r="J193" s="12" t="s">
        <v>24910</v>
      </c>
      <c r="K193" s="12" t="s">
        <v>7972</v>
      </c>
      <c r="L193" s="12" t="s">
        <v>8102</v>
      </c>
      <c r="M193" s="12" t="s">
        <v>36113</v>
      </c>
    </row>
    <row r="194" spans="1:13" ht="22.5" customHeight="1">
      <c r="A194" s="12" t="s">
        <v>24912</v>
      </c>
      <c r="B194" s="12" t="str" cm="1">
        <f t="array" ref="B194">_xlfn.REGEXEXTRACT(J194, "eid=([^&amp;]+)", 2)</f>
        <v>2-s2.0-85178365826</v>
      </c>
      <c r="C194" s="13" t="s">
        <v>23900</v>
      </c>
      <c r="D194" s="12" t="s">
        <v>24913</v>
      </c>
      <c r="E194" s="12">
        <v>2023</v>
      </c>
      <c r="F194" s="12" t="s">
        <v>24914</v>
      </c>
      <c r="G194" s="12">
        <v>26666030</v>
      </c>
      <c r="H194" s="12">
        <v>4</v>
      </c>
      <c r="I194" s="12" t="s">
        <v>24915</v>
      </c>
      <c r="J194" s="12" t="s">
        <v>24916</v>
      </c>
      <c r="K194" s="12" t="s">
        <v>7972</v>
      </c>
      <c r="L194" s="12" t="s">
        <v>9372</v>
      </c>
      <c r="M194" s="12"/>
    </row>
    <row r="195" spans="1:13" ht="22.5" customHeight="1">
      <c r="A195" s="12" t="s">
        <v>24918</v>
      </c>
      <c r="B195" s="12" t="str" cm="1">
        <f t="array" ref="B195">_xlfn.REGEXEXTRACT(J195, "eid=([^&amp;]+)", 2)</f>
        <v>2-s2.0-85124195532</v>
      </c>
      <c r="C195" s="13" t="s">
        <v>23900</v>
      </c>
      <c r="D195" s="12" t="s">
        <v>24919</v>
      </c>
      <c r="E195" s="12">
        <v>2022</v>
      </c>
      <c r="F195" s="12" t="s">
        <v>24637</v>
      </c>
      <c r="G195" s="12">
        <v>189340</v>
      </c>
      <c r="H195" s="12">
        <v>71</v>
      </c>
      <c r="I195" s="12" t="s">
        <v>24920</v>
      </c>
      <c r="J195" s="12" t="s">
        <v>24921</v>
      </c>
      <c r="K195" s="12" t="s">
        <v>7972</v>
      </c>
      <c r="L195" s="12" t="s">
        <v>8078</v>
      </c>
      <c r="M195" s="12"/>
    </row>
    <row r="196" spans="1:13" ht="22.5" customHeight="1">
      <c r="A196" s="12" t="s">
        <v>24923</v>
      </c>
      <c r="B196" s="12" t="str" cm="1">
        <f t="array" ref="B196">_xlfn.REGEXEXTRACT(J196, "eid=([^&amp;]+)", 2)</f>
        <v>2-s2.0-85150694799</v>
      </c>
      <c r="C196" s="13" t="s">
        <v>23900</v>
      </c>
      <c r="D196" s="12" t="s">
        <v>24924</v>
      </c>
      <c r="E196" s="12">
        <v>2023</v>
      </c>
      <c r="F196" s="12" t="s">
        <v>8685</v>
      </c>
      <c r="G196" s="12">
        <v>9540091</v>
      </c>
      <c r="H196" s="12">
        <v>35</v>
      </c>
      <c r="I196" s="12" t="s">
        <v>24925</v>
      </c>
      <c r="J196" s="12" t="s">
        <v>24926</v>
      </c>
      <c r="K196" s="12" t="s">
        <v>7972</v>
      </c>
      <c r="L196" s="12" t="s">
        <v>8688</v>
      </c>
      <c r="M196" s="12"/>
    </row>
    <row r="197" spans="1:13" ht="22.5" customHeight="1">
      <c r="A197" s="12" t="s">
        <v>24928</v>
      </c>
      <c r="B197" s="12" t="str" cm="1">
        <f t="array" ref="B197">_xlfn.REGEXEXTRACT(J197, "eid=([^&amp;]+)", 2)</f>
        <v>2-s2.0-85137260278</v>
      </c>
      <c r="C197" s="13" t="s">
        <v>23900</v>
      </c>
      <c r="D197" s="12" t="s">
        <v>24929</v>
      </c>
      <c r="E197" s="12">
        <v>2022</v>
      </c>
      <c r="F197" s="12" t="s">
        <v>24930</v>
      </c>
      <c r="G197" s="12">
        <v>401625</v>
      </c>
      <c r="H197" s="12">
        <v>184</v>
      </c>
      <c r="I197" s="12" t="s">
        <v>24931</v>
      </c>
      <c r="J197" s="12" t="s">
        <v>24932</v>
      </c>
      <c r="K197" s="12" t="s">
        <v>7972</v>
      </c>
      <c r="L197" s="12" t="s">
        <v>8465</v>
      </c>
      <c r="M197" s="12"/>
    </row>
    <row r="198" spans="1:13" ht="22.5" customHeight="1">
      <c r="A198" s="12" t="s">
        <v>24934</v>
      </c>
      <c r="B198" s="12" t="str" cm="1">
        <f t="array" ref="B198">_xlfn.REGEXEXTRACT(J198, "eid=([^&amp;]+)", 2)</f>
        <v>2-s2.0-85167447075</v>
      </c>
      <c r="C198" s="13" t="s">
        <v>23900</v>
      </c>
      <c r="D198" s="12" t="s">
        <v>24935</v>
      </c>
      <c r="E198" s="12">
        <v>2023</v>
      </c>
      <c r="F198" s="12" t="s">
        <v>24936</v>
      </c>
      <c r="G198" s="12" t="s">
        <v>24937</v>
      </c>
      <c r="H198" s="12">
        <v>4</v>
      </c>
      <c r="I198" s="12" t="s">
        <v>24938</v>
      </c>
      <c r="J198" s="12" t="s">
        <v>24939</v>
      </c>
      <c r="K198" s="12" t="s">
        <v>7972</v>
      </c>
      <c r="L198" s="12" t="s">
        <v>17900</v>
      </c>
      <c r="M198" s="12"/>
    </row>
    <row r="199" spans="1:13" ht="22.5" customHeight="1">
      <c r="A199" s="12" t="s">
        <v>24941</v>
      </c>
      <c r="B199" s="12" t="str" cm="1">
        <f t="array" ref="B199">_xlfn.REGEXEXTRACT(J199, "eid=([^&amp;]+)", 2)</f>
        <v>2-s2.0-85148623129</v>
      </c>
      <c r="C199" s="13" t="s">
        <v>23900</v>
      </c>
      <c r="D199" s="12" t="s">
        <v>24942</v>
      </c>
      <c r="E199" s="12">
        <v>2023</v>
      </c>
      <c r="F199" s="12" t="s">
        <v>9174</v>
      </c>
      <c r="G199" s="12">
        <v>14327643</v>
      </c>
      <c r="H199" s="12" t="s">
        <v>7969</v>
      </c>
      <c r="I199" s="12" t="s">
        <v>24943</v>
      </c>
      <c r="J199" s="12" t="s">
        <v>24944</v>
      </c>
      <c r="K199" s="12" t="s">
        <v>7972</v>
      </c>
      <c r="L199" s="12" t="s">
        <v>7985</v>
      </c>
      <c r="M199" s="12" t="s">
        <v>36114</v>
      </c>
    </row>
    <row r="200" spans="1:13" ht="22.5" customHeight="1">
      <c r="A200" s="12" t="s">
        <v>24946</v>
      </c>
      <c r="B200" s="12" t="str" cm="1">
        <f t="array" ref="B200">_xlfn.REGEXEXTRACT(J200, "eid=([^&amp;]+)", 2)</f>
        <v>2-s2.0-85179421387</v>
      </c>
      <c r="C200" s="13" t="s">
        <v>23900</v>
      </c>
      <c r="D200" s="12" t="s">
        <v>24947</v>
      </c>
      <c r="E200" s="12">
        <v>2023</v>
      </c>
      <c r="F200" s="12" t="s">
        <v>9376</v>
      </c>
      <c r="G200" s="12">
        <v>23765992</v>
      </c>
      <c r="H200" s="12">
        <v>9</v>
      </c>
      <c r="I200" s="12" t="s">
        <v>24948</v>
      </c>
      <c r="J200" s="12" t="s">
        <v>24949</v>
      </c>
      <c r="K200" s="12" t="s">
        <v>7972</v>
      </c>
      <c r="L200" s="12" t="s">
        <v>9379</v>
      </c>
      <c r="M200" s="12"/>
    </row>
    <row r="201" spans="1:13" ht="22.5" customHeight="1">
      <c r="A201" s="12" t="s">
        <v>24951</v>
      </c>
      <c r="B201" s="12" t="str" cm="1">
        <f t="array" ref="B201">_xlfn.REGEXEXTRACT(J201, "eid=([^&amp;]+)", 2)</f>
        <v>2-s2.0-85179839942</v>
      </c>
      <c r="C201" s="13" t="s">
        <v>23900</v>
      </c>
      <c r="D201" s="12" t="s">
        <v>24952</v>
      </c>
      <c r="E201" s="12">
        <v>2023</v>
      </c>
      <c r="F201" s="12" t="s">
        <v>9810</v>
      </c>
      <c r="G201" s="12" t="s">
        <v>7969</v>
      </c>
      <c r="H201" s="12" t="s">
        <v>7969</v>
      </c>
      <c r="I201" s="12" t="s">
        <v>24953</v>
      </c>
      <c r="J201" s="12" t="s">
        <v>24954</v>
      </c>
      <c r="K201" s="12" t="s">
        <v>7972</v>
      </c>
      <c r="L201" s="12" t="s">
        <v>8102</v>
      </c>
      <c r="M201" s="12" t="s">
        <v>36115</v>
      </c>
    </row>
    <row r="202" spans="1:13" ht="22.5" customHeight="1">
      <c r="A202" s="12" t="s">
        <v>24956</v>
      </c>
      <c r="B202" s="12" t="str" cm="1">
        <f t="array" ref="B202">_xlfn.REGEXEXTRACT(J202, "eid=([^&amp;]+)", 2)</f>
        <v>2-s2.0-85141529669</v>
      </c>
      <c r="C202" s="13" t="s">
        <v>23900</v>
      </c>
      <c r="D202" s="12" t="s">
        <v>24957</v>
      </c>
      <c r="E202" s="12">
        <v>2023</v>
      </c>
      <c r="F202" s="12" t="s">
        <v>12738</v>
      </c>
      <c r="G202" s="12">
        <v>10459219</v>
      </c>
      <c r="H202" s="12">
        <v>34</v>
      </c>
      <c r="I202" s="12" t="s">
        <v>24958</v>
      </c>
      <c r="J202" s="12" t="s">
        <v>24959</v>
      </c>
      <c r="K202" s="12" t="s">
        <v>7972</v>
      </c>
      <c r="L202" s="12" t="s">
        <v>8078</v>
      </c>
      <c r="M202" s="12" t="s">
        <v>36116</v>
      </c>
    </row>
    <row r="203" spans="1:13" ht="22.5" customHeight="1">
      <c r="A203" s="12" t="s">
        <v>24961</v>
      </c>
      <c r="B203" s="12" t="str" cm="1">
        <f t="array" ref="B203">_xlfn.REGEXEXTRACT(J203, "eid=([^&amp;]+)", 2)</f>
        <v>2-s2.0-85133463749</v>
      </c>
      <c r="C203" s="13" t="s">
        <v>23900</v>
      </c>
      <c r="D203" s="12" t="s">
        <v>24962</v>
      </c>
      <c r="E203" s="12">
        <v>2022</v>
      </c>
      <c r="F203" s="12" t="s">
        <v>10114</v>
      </c>
      <c r="G203" s="12">
        <v>7437315</v>
      </c>
      <c r="H203" s="12">
        <v>169</v>
      </c>
      <c r="I203" s="12" t="s">
        <v>24963</v>
      </c>
      <c r="J203" s="12" t="s">
        <v>24964</v>
      </c>
      <c r="K203" s="12" t="s">
        <v>7972</v>
      </c>
      <c r="L203" s="12" t="s">
        <v>10117</v>
      </c>
      <c r="M203" s="12" t="s">
        <v>36117</v>
      </c>
    </row>
    <row r="204" spans="1:13" ht="22.5" customHeight="1">
      <c r="A204" s="12" t="s">
        <v>24966</v>
      </c>
      <c r="B204" s="12" t="str" cm="1">
        <f t="array" ref="B204">_xlfn.REGEXEXTRACT(J204, "eid=([^&amp;]+)", 2)</f>
        <v>2-s2.0-85153578188</v>
      </c>
      <c r="C204" s="13" t="s">
        <v>23900</v>
      </c>
      <c r="D204" s="12" t="s">
        <v>24967</v>
      </c>
      <c r="E204" s="12">
        <v>2023</v>
      </c>
      <c r="F204" s="12" t="s">
        <v>8685</v>
      </c>
      <c r="G204" s="12">
        <v>9540091</v>
      </c>
      <c r="H204" s="12">
        <v>35</v>
      </c>
      <c r="I204" s="12" t="s">
        <v>24968</v>
      </c>
      <c r="J204" s="12" t="s">
        <v>24969</v>
      </c>
      <c r="K204" s="12" t="s">
        <v>7972</v>
      </c>
      <c r="L204" s="12" t="s">
        <v>8688</v>
      </c>
      <c r="M204" s="12"/>
    </row>
    <row r="205" spans="1:13" ht="22.5" customHeight="1">
      <c r="A205" s="12" t="s">
        <v>24971</v>
      </c>
      <c r="B205" s="12" t="str" cm="1">
        <f t="array" ref="B205">_xlfn.REGEXEXTRACT(J205, "eid=([^&amp;]+)", 2)</f>
        <v>2-s2.0-85153380092</v>
      </c>
      <c r="C205" s="13" t="s">
        <v>23900</v>
      </c>
      <c r="D205" s="12" t="s">
        <v>24972</v>
      </c>
      <c r="E205" s="12">
        <v>2023</v>
      </c>
      <c r="F205" s="12" t="s">
        <v>10830</v>
      </c>
      <c r="G205" s="12">
        <v>15566013</v>
      </c>
      <c r="H205" s="12">
        <v>18</v>
      </c>
      <c r="I205" s="12" t="s">
        <v>24973</v>
      </c>
      <c r="J205" s="12" t="s">
        <v>24974</v>
      </c>
      <c r="K205" s="12" t="s">
        <v>7972</v>
      </c>
      <c r="L205" s="12" t="s">
        <v>8102</v>
      </c>
      <c r="M205" s="12" t="s">
        <v>36118</v>
      </c>
    </row>
    <row r="206" spans="1:13" ht="22.5" customHeight="1">
      <c r="A206" s="12" t="s">
        <v>24976</v>
      </c>
      <c r="B206" s="12" t="str" cm="1">
        <f t="array" ref="B206">_xlfn.REGEXEXTRACT(J206, "eid=([^&amp;]+)", 2)</f>
        <v>2-s2.0-85160755505</v>
      </c>
      <c r="C206" s="13" t="s">
        <v>23900</v>
      </c>
      <c r="D206" s="12" t="s">
        <v>24977</v>
      </c>
      <c r="E206" s="12">
        <v>2023</v>
      </c>
      <c r="F206" s="12" t="s">
        <v>8219</v>
      </c>
      <c r="G206" s="12">
        <v>23674512</v>
      </c>
      <c r="H206" s="12">
        <v>166</v>
      </c>
      <c r="I206" s="12" t="s">
        <v>24978</v>
      </c>
      <c r="J206" s="12" t="s">
        <v>24979</v>
      </c>
      <c r="K206" s="12" t="s">
        <v>7972</v>
      </c>
      <c r="L206" s="12" t="s">
        <v>7985</v>
      </c>
      <c r="M206" s="12" t="s">
        <v>36119</v>
      </c>
    </row>
    <row r="207" spans="1:13" ht="22.5" customHeight="1">
      <c r="A207" s="12" t="s">
        <v>24981</v>
      </c>
      <c r="B207" s="12" t="str" cm="1">
        <f t="array" ref="B207">_xlfn.REGEXEXTRACT(J207, "eid=([^&amp;]+)", 2)</f>
        <v>2-s2.0-85159292321</v>
      </c>
      <c r="C207" s="13" t="s">
        <v>23900</v>
      </c>
      <c r="D207" s="12" t="s">
        <v>24982</v>
      </c>
      <c r="E207" s="12">
        <v>2023</v>
      </c>
      <c r="F207" s="12" t="s">
        <v>19402</v>
      </c>
      <c r="G207" s="12" t="s">
        <v>7969</v>
      </c>
      <c r="H207" s="12" t="s">
        <v>7969</v>
      </c>
      <c r="I207" s="12" t="s">
        <v>24983</v>
      </c>
      <c r="J207" s="12" t="s">
        <v>24984</v>
      </c>
      <c r="K207" s="12" t="s">
        <v>7972</v>
      </c>
      <c r="L207" s="12" t="s">
        <v>8102</v>
      </c>
      <c r="M207" s="12" t="s">
        <v>36120</v>
      </c>
    </row>
    <row r="208" spans="1:13" ht="22.5" customHeight="1">
      <c r="A208" s="12" t="s">
        <v>24986</v>
      </c>
      <c r="B208" s="12" t="str" cm="1">
        <f t="array" ref="B208">_xlfn.REGEXEXTRACT(J208, "eid=([^&amp;]+)", 2)</f>
        <v>2-s2.0-85124235585</v>
      </c>
      <c r="C208" s="13" t="s">
        <v>23900</v>
      </c>
      <c r="D208" s="12" t="s">
        <v>24987</v>
      </c>
      <c r="E208" s="12">
        <v>2022</v>
      </c>
      <c r="F208" s="12" t="s">
        <v>24637</v>
      </c>
      <c r="G208" s="12">
        <v>189340</v>
      </c>
      <c r="H208" s="12">
        <v>71</v>
      </c>
      <c r="I208" s="12" t="s">
        <v>24988</v>
      </c>
      <c r="J208" s="12" t="s">
        <v>24989</v>
      </c>
      <c r="K208" s="12" t="s">
        <v>7972</v>
      </c>
      <c r="L208" s="12" t="s">
        <v>8078</v>
      </c>
      <c r="M208" s="12"/>
    </row>
    <row r="209" spans="1:13" ht="22.5" customHeight="1">
      <c r="A209" s="12" t="s">
        <v>24991</v>
      </c>
      <c r="B209" s="12" t="str" cm="1">
        <f t="array" ref="B209">_xlfn.REGEXEXTRACT(J209, "eid=([^&amp;]+)", 2)</f>
        <v>2-s2.0-85185373347</v>
      </c>
      <c r="C209" s="13" t="s">
        <v>23900</v>
      </c>
      <c r="D209" s="12" t="s">
        <v>24992</v>
      </c>
      <c r="E209" s="12">
        <v>2023</v>
      </c>
      <c r="F209" s="12" t="s">
        <v>24993</v>
      </c>
      <c r="G209" s="12">
        <v>8917736</v>
      </c>
      <c r="H209" s="12" t="s">
        <v>7969</v>
      </c>
      <c r="I209" s="12" t="s">
        <v>24994</v>
      </c>
      <c r="J209" s="12" t="s">
        <v>24995</v>
      </c>
      <c r="K209" s="12" t="s">
        <v>7972</v>
      </c>
      <c r="L209" s="12" t="s">
        <v>8102</v>
      </c>
      <c r="M209" s="12" t="s">
        <v>36121</v>
      </c>
    </row>
    <row r="210" spans="1:13" ht="22.5" customHeight="1">
      <c r="A210" s="12" t="s">
        <v>24997</v>
      </c>
      <c r="B210" s="12" t="str" cm="1">
        <f t="array" ref="B210">_xlfn.REGEXEXTRACT(J210, "eid=([^&amp;]+)", 2)</f>
        <v>2-s2.0-85184989344</v>
      </c>
      <c r="C210" s="13" t="s">
        <v>23900</v>
      </c>
      <c r="D210" s="12" t="s">
        <v>24998</v>
      </c>
      <c r="E210" s="12">
        <v>2023</v>
      </c>
      <c r="F210" s="12" t="s">
        <v>24999</v>
      </c>
      <c r="G210" s="12" t="s">
        <v>7969</v>
      </c>
      <c r="H210" s="12" t="s">
        <v>7969</v>
      </c>
      <c r="I210" s="12" t="s">
        <v>25000</v>
      </c>
      <c r="J210" s="12" t="s">
        <v>25001</v>
      </c>
      <c r="K210" s="12" t="s">
        <v>7972</v>
      </c>
      <c r="L210" s="12" t="s">
        <v>8102</v>
      </c>
      <c r="M210" s="12" t="s">
        <v>36122</v>
      </c>
    </row>
    <row r="211" spans="1:13" ht="22.5" customHeight="1">
      <c r="A211" s="12" t="s">
        <v>25003</v>
      </c>
      <c r="B211" s="12" t="str" cm="1">
        <f t="array" ref="B211">_xlfn.REGEXEXTRACT(J211, "eid=([^&amp;]+)", 2)</f>
        <v>2-s2.0-85177811980</v>
      </c>
      <c r="C211" s="13" t="s">
        <v>23900</v>
      </c>
      <c r="D211" s="12" t="s">
        <v>25004</v>
      </c>
      <c r="E211" s="12">
        <v>2023</v>
      </c>
      <c r="F211" s="12" t="s">
        <v>11339</v>
      </c>
      <c r="G211" s="12">
        <v>8848173</v>
      </c>
      <c r="H211" s="12">
        <v>2023</v>
      </c>
      <c r="I211" s="12" t="s">
        <v>25005</v>
      </c>
      <c r="J211" s="12" t="s">
        <v>25006</v>
      </c>
      <c r="K211" s="12" t="s">
        <v>7972</v>
      </c>
      <c r="L211" s="12" t="s">
        <v>25007</v>
      </c>
      <c r="M211" s="12"/>
    </row>
    <row r="212" spans="1:13" ht="22.5" customHeight="1">
      <c r="A212" s="12" t="s">
        <v>25009</v>
      </c>
      <c r="B212" s="12" t="str" cm="1">
        <f t="array" ref="B212">_xlfn.REGEXEXTRACT(J212, "eid=([^&amp;]+)", 2)</f>
        <v>2-s2.0-85163425350</v>
      </c>
      <c r="C212" s="13" t="s">
        <v>23900</v>
      </c>
      <c r="D212" s="12" t="s">
        <v>25010</v>
      </c>
      <c r="E212" s="12">
        <v>2023</v>
      </c>
      <c r="F212" s="12" t="s">
        <v>8491</v>
      </c>
      <c r="G212" s="12">
        <v>21693536</v>
      </c>
      <c r="H212" s="12">
        <v>11</v>
      </c>
      <c r="I212" s="12" t="s">
        <v>25011</v>
      </c>
      <c r="J212" s="12" t="s">
        <v>25012</v>
      </c>
      <c r="K212" s="12" t="s">
        <v>7972</v>
      </c>
      <c r="L212" s="12" t="s">
        <v>8102</v>
      </c>
      <c r="M212" s="12"/>
    </row>
    <row r="213" spans="1:13" ht="22.5" customHeight="1">
      <c r="A213" s="12" t="s">
        <v>25014</v>
      </c>
      <c r="B213" s="12" t="str" cm="1">
        <f t="array" ref="B213">_xlfn.REGEXEXTRACT(J213, "eid=([^&amp;]+)", 2)</f>
        <v>2-s2.0-85152141270</v>
      </c>
      <c r="C213" s="13" t="s">
        <v>23900</v>
      </c>
      <c r="D213" s="12" t="s">
        <v>25015</v>
      </c>
      <c r="E213" s="12">
        <v>2023</v>
      </c>
      <c r="F213" s="12" t="s">
        <v>18169</v>
      </c>
      <c r="G213" s="12">
        <v>15301605</v>
      </c>
      <c r="H213" s="12">
        <v>2023</v>
      </c>
      <c r="I213" s="12" t="s">
        <v>25016</v>
      </c>
      <c r="J213" s="12" t="s">
        <v>25017</v>
      </c>
      <c r="K213" s="12" t="s">
        <v>7972</v>
      </c>
      <c r="L213" s="12" t="s">
        <v>8078</v>
      </c>
      <c r="M213" s="12" t="s">
        <v>7969</v>
      </c>
    </row>
    <row r="214" spans="1:13" ht="22.5" customHeight="1">
      <c r="A214" s="12" t="s">
        <v>25019</v>
      </c>
      <c r="B214" s="12" t="str" cm="1">
        <f t="array" ref="B214">_xlfn.REGEXEXTRACT(J214, "eid=([^&amp;]+)", 2)</f>
        <v>2-s2.0-85159361732</v>
      </c>
      <c r="C214" s="13" t="s">
        <v>23900</v>
      </c>
      <c r="D214" s="12" t="s">
        <v>25020</v>
      </c>
      <c r="E214" s="12">
        <v>2023</v>
      </c>
      <c r="F214" s="12" t="s">
        <v>19402</v>
      </c>
      <c r="G214" s="12" t="s">
        <v>7969</v>
      </c>
      <c r="H214" s="12" t="s">
        <v>7969</v>
      </c>
      <c r="I214" s="12" t="s">
        <v>25021</v>
      </c>
      <c r="J214" s="12" t="s">
        <v>25022</v>
      </c>
      <c r="K214" s="12" t="s">
        <v>7972</v>
      </c>
      <c r="L214" s="12" t="s">
        <v>8102</v>
      </c>
      <c r="M214" s="12" t="s">
        <v>36123</v>
      </c>
    </row>
    <row r="215" spans="1:13" ht="22.5" customHeight="1">
      <c r="A215" s="12" t="s">
        <v>25024</v>
      </c>
      <c r="B215" s="12" t="str" cm="1">
        <f t="array" ref="B215">_xlfn.REGEXEXTRACT(J215, "eid=([^&amp;]+)", 2)</f>
        <v>2-s2.0-85131724241</v>
      </c>
      <c r="C215" s="13" t="s">
        <v>23900</v>
      </c>
      <c r="D215" s="12" t="s">
        <v>25025</v>
      </c>
      <c r="E215" s="12">
        <v>2023</v>
      </c>
      <c r="F215" s="12" t="s">
        <v>25026</v>
      </c>
      <c r="G215" s="12">
        <v>16258312</v>
      </c>
      <c r="H215" s="12">
        <v>24</v>
      </c>
      <c r="I215" s="12" t="s">
        <v>25027</v>
      </c>
      <c r="J215" s="12" t="s">
        <v>25028</v>
      </c>
      <c r="K215" s="12" t="s">
        <v>7972</v>
      </c>
      <c r="L215" s="12" t="s">
        <v>8688</v>
      </c>
      <c r="M215" s="12" t="s">
        <v>36124</v>
      </c>
    </row>
    <row r="216" spans="1:13" ht="22.5" customHeight="1">
      <c r="A216" s="12" t="s">
        <v>25030</v>
      </c>
      <c r="B216" s="12" t="str" cm="1">
        <f t="array" ref="B216">_xlfn.REGEXEXTRACT(J216, "eid=([^&amp;]+)", 2)</f>
        <v>2-s2.0-85147732976</v>
      </c>
      <c r="C216" s="13" t="s">
        <v>23900</v>
      </c>
      <c r="D216" s="12" t="s">
        <v>25031</v>
      </c>
      <c r="E216" s="12">
        <v>2023</v>
      </c>
      <c r="F216" s="12" t="s">
        <v>25032</v>
      </c>
      <c r="G216" s="12" t="s">
        <v>25033</v>
      </c>
      <c r="H216" s="12">
        <v>15</v>
      </c>
      <c r="I216" s="12" t="s">
        <v>25034</v>
      </c>
      <c r="J216" s="12" t="s">
        <v>25035</v>
      </c>
      <c r="K216" s="12" t="s">
        <v>7972</v>
      </c>
      <c r="L216" s="12" t="s">
        <v>9617</v>
      </c>
      <c r="M216" s="12" t="s">
        <v>36125</v>
      </c>
    </row>
    <row r="217" spans="1:13" ht="22.5" customHeight="1">
      <c r="A217" s="12" t="s">
        <v>25037</v>
      </c>
      <c r="B217" s="12" t="str" cm="1">
        <f t="array" ref="B217">_xlfn.REGEXEXTRACT(J217, "eid=([^&amp;]+)", 2)</f>
        <v>2-s2.0-85161045333</v>
      </c>
      <c r="C217" s="13" t="s">
        <v>23900</v>
      </c>
      <c r="D217" s="12" t="s">
        <v>25038</v>
      </c>
      <c r="E217" s="12">
        <v>2023</v>
      </c>
      <c r="F217" s="12" t="s">
        <v>17271</v>
      </c>
      <c r="G217" s="12">
        <v>10709908</v>
      </c>
      <c r="H217" s="12">
        <v>30</v>
      </c>
      <c r="I217" s="12" t="s">
        <v>25039</v>
      </c>
      <c r="J217" s="12" t="s">
        <v>25040</v>
      </c>
      <c r="K217" s="12" t="s">
        <v>7972</v>
      </c>
      <c r="L217" s="12" t="s">
        <v>8102</v>
      </c>
      <c r="M217" s="12"/>
    </row>
    <row r="218" spans="1:13" ht="22.5" customHeight="1">
      <c r="A218" s="12" t="s">
        <v>25042</v>
      </c>
      <c r="B218" s="12" t="str" cm="1">
        <f t="array" ref="B218">_xlfn.REGEXEXTRACT(J218, "eid=([^&amp;]+)", 2)</f>
        <v>2-s2.0-85142178915</v>
      </c>
      <c r="C218" s="13" t="s">
        <v>23900</v>
      </c>
      <c r="D218" s="12" t="s">
        <v>25043</v>
      </c>
      <c r="E218" s="12">
        <v>2023</v>
      </c>
      <c r="F218" s="12" t="s">
        <v>25044</v>
      </c>
      <c r="G218" s="12">
        <v>9255273</v>
      </c>
      <c r="H218" s="12">
        <v>255</v>
      </c>
      <c r="I218" s="12" t="s">
        <v>25045</v>
      </c>
      <c r="J218" s="12" t="s">
        <v>25046</v>
      </c>
      <c r="K218" s="12" t="s">
        <v>7972</v>
      </c>
      <c r="L218" s="12" t="s">
        <v>7993</v>
      </c>
      <c r="M218" s="12" t="s">
        <v>36126</v>
      </c>
    </row>
    <row r="219" spans="1:13" ht="22.5" customHeight="1">
      <c r="A219" s="12" t="s">
        <v>25048</v>
      </c>
      <c r="B219" s="12" t="str" cm="1">
        <f t="array" ref="B219">_xlfn.REGEXEXTRACT(J219, "eid=([^&amp;]+)", 2)</f>
        <v>2-s2.0-85178067764</v>
      </c>
      <c r="C219" s="13" t="s">
        <v>23900</v>
      </c>
      <c r="D219" s="12" t="s">
        <v>25049</v>
      </c>
      <c r="E219" s="12">
        <v>2023</v>
      </c>
      <c r="F219" s="12" t="s">
        <v>8491</v>
      </c>
      <c r="G219" s="12">
        <v>21693536</v>
      </c>
      <c r="H219" s="12">
        <v>11</v>
      </c>
      <c r="I219" s="12" t="s">
        <v>25050</v>
      </c>
      <c r="J219" s="12" t="s">
        <v>25051</v>
      </c>
      <c r="K219" s="12" t="s">
        <v>7972</v>
      </c>
      <c r="L219" s="12" t="s">
        <v>8102</v>
      </c>
      <c r="M219" s="12"/>
    </row>
    <row r="220" spans="1:13" ht="22.5" customHeight="1">
      <c r="A220" s="12" t="s">
        <v>25053</v>
      </c>
      <c r="B220" s="12" t="str" cm="1">
        <f t="array" ref="B220">_xlfn.REGEXEXTRACT(J220, "eid=([^&amp;]+)", 2)</f>
        <v>2-s2.0-85171969683</v>
      </c>
      <c r="C220" s="13" t="s">
        <v>23900</v>
      </c>
      <c r="D220" s="12" t="s">
        <v>25054</v>
      </c>
      <c r="E220" s="12">
        <v>2023</v>
      </c>
      <c r="F220" s="12" t="s">
        <v>25055</v>
      </c>
      <c r="G220" s="12" t="s">
        <v>7969</v>
      </c>
      <c r="H220" s="12" t="s">
        <v>7969</v>
      </c>
      <c r="I220" s="12" t="s">
        <v>25056</v>
      </c>
      <c r="J220" s="12" t="s">
        <v>25057</v>
      </c>
      <c r="K220" s="12" t="s">
        <v>7972</v>
      </c>
      <c r="L220" s="12" t="s">
        <v>8102</v>
      </c>
      <c r="M220" s="12" t="s">
        <v>36127</v>
      </c>
    </row>
    <row r="221" spans="1:13" ht="22.5" customHeight="1">
      <c r="A221" s="12" t="s">
        <v>25059</v>
      </c>
      <c r="B221" s="12" t="str" cm="1">
        <f t="array" ref="B221">_xlfn.REGEXEXTRACT(J221, "eid=([^&amp;]+)", 2)</f>
        <v>2-s2.0-85139787306</v>
      </c>
      <c r="C221" s="13" t="s">
        <v>23900</v>
      </c>
      <c r="D221" s="12" t="s">
        <v>25060</v>
      </c>
      <c r="E221" s="12">
        <v>2022</v>
      </c>
      <c r="F221" s="12" t="s">
        <v>10450</v>
      </c>
      <c r="G221" s="12" t="s">
        <v>24040</v>
      </c>
      <c r="H221" s="12">
        <v>11</v>
      </c>
      <c r="I221" s="12" t="s">
        <v>25061</v>
      </c>
      <c r="J221" s="12" t="s">
        <v>25062</v>
      </c>
      <c r="K221" s="12" t="s">
        <v>7972</v>
      </c>
      <c r="L221" s="12" t="s">
        <v>7985</v>
      </c>
      <c r="M221" s="12"/>
    </row>
    <row r="222" spans="1:13" ht="22.5" customHeight="1">
      <c r="A222" s="12" t="s">
        <v>25064</v>
      </c>
      <c r="B222" s="12" t="str" cm="1">
        <f t="array" ref="B222">_xlfn.REGEXEXTRACT(J222, "eid=([^&amp;]+)", 2)</f>
        <v>2-s2.0-85153262147</v>
      </c>
      <c r="C222" s="13" t="s">
        <v>23900</v>
      </c>
      <c r="D222" s="12" t="s">
        <v>25065</v>
      </c>
      <c r="E222" s="12">
        <v>2023</v>
      </c>
      <c r="F222" s="12" t="s">
        <v>25066</v>
      </c>
      <c r="G222" s="12">
        <v>22147853</v>
      </c>
      <c r="H222" s="12" t="s">
        <v>7969</v>
      </c>
      <c r="I222" s="12" t="s">
        <v>25067</v>
      </c>
      <c r="J222" s="12" t="s">
        <v>25068</v>
      </c>
      <c r="K222" s="12" t="s">
        <v>7972</v>
      </c>
      <c r="L222" s="12" t="s">
        <v>8027</v>
      </c>
      <c r="M222" s="12" t="s">
        <v>36128</v>
      </c>
    </row>
    <row r="223" spans="1:13" ht="22.5" customHeight="1">
      <c r="A223" s="12" t="s">
        <v>25070</v>
      </c>
      <c r="B223" s="12" t="str" cm="1">
        <f t="array" ref="B223">_xlfn.REGEXEXTRACT(J223, "eid=([^&amp;]+)", 2)</f>
        <v>2-s2.0-85143538741</v>
      </c>
      <c r="C223" s="13" t="s">
        <v>23900</v>
      </c>
      <c r="D223" s="12" t="s">
        <v>25071</v>
      </c>
      <c r="E223" s="12">
        <v>2022</v>
      </c>
      <c r="F223" s="12" t="s">
        <v>8335</v>
      </c>
      <c r="G223" s="12">
        <v>19767277</v>
      </c>
      <c r="H223" s="12">
        <v>16</v>
      </c>
      <c r="I223" s="12" t="s">
        <v>25072</v>
      </c>
      <c r="J223" s="12" t="s">
        <v>25073</v>
      </c>
      <c r="K223" s="12" t="s">
        <v>7972</v>
      </c>
      <c r="L223" s="12" t="s">
        <v>8338</v>
      </c>
      <c r="M223" s="12"/>
    </row>
    <row r="224" spans="1:13" ht="22.5" customHeight="1">
      <c r="A224" s="12" t="s">
        <v>25075</v>
      </c>
      <c r="B224" s="12" t="str" cm="1">
        <f t="array" ref="B224">_xlfn.REGEXEXTRACT(J224, "eid=([^&amp;]+)", 2)</f>
        <v>2-s2.0-85160738641</v>
      </c>
      <c r="C224" s="13" t="s">
        <v>23900</v>
      </c>
      <c r="D224" s="12" t="s">
        <v>25076</v>
      </c>
      <c r="E224" s="12">
        <v>2023</v>
      </c>
      <c r="F224" s="12" t="s">
        <v>25077</v>
      </c>
      <c r="G224" s="12" t="s">
        <v>7969</v>
      </c>
      <c r="H224" s="12" t="s">
        <v>7969</v>
      </c>
      <c r="I224" s="12" t="s">
        <v>25078</v>
      </c>
      <c r="J224" s="12" t="s">
        <v>25079</v>
      </c>
      <c r="K224" s="12" t="s">
        <v>7972</v>
      </c>
      <c r="L224" s="12" t="s">
        <v>25080</v>
      </c>
      <c r="M224" s="12"/>
    </row>
    <row r="225" spans="1:13" ht="22.5" customHeight="1">
      <c r="A225" s="12" t="s">
        <v>25082</v>
      </c>
      <c r="B225" s="12" t="str" cm="1">
        <f t="array" ref="B225">_xlfn.REGEXEXTRACT(J225, "eid=([^&amp;]+)", 2)</f>
        <v>2-s2.0-85145354388</v>
      </c>
      <c r="C225" s="13" t="s">
        <v>23900</v>
      </c>
      <c r="D225" s="12" t="s">
        <v>25083</v>
      </c>
      <c r="E225" s="12">
        <v>2023</v>
      </c>
      <c r="F225" s="12" t="s">
        <v>8848</v>
      </c>
      <c r="G225" s="12">
        <v>15462218</v>
      </c>
      <c r="H225" s="12">
        <v>74</v>
      </c>
      <c r="I225" s="12" t="s">
        <v>25084</v>
      </c>
      <c r="J225" s="12" t="s">
        <v>25085</v>
      </c>
      <c r="K225" s="12" t="s">
        <v>7972</v>
      </c>
      <c r="L225" s="12" t="s">
        <v>8851</v>
      </c>
      <c r="M225" s="12"/>
    </row>
    <row r="226" spans="1:13" ht="22.5" customHeight="1">
      <c r="A226" s="12" t="s">
        <v>25087</v>
      </c>
      <c r="B226" s="12" t="str" cm="1">
        <f t="array" ref="B226">_xlfn.REGEXEXTRACT(J226, "eid=([^&amp;]+)", 2)</f>
        <v>2-s2.0-85134314434</v>
      </c>
      <c r="C226" s="13" t="s">
        <v>23900</v>
      </c>
      <c r="D226" s="12" t="s">
        <v>25088</v>
      </c>
      <c r="E226" s="12">
        <v>2022</v>
      </c>
      <c r="F226" s="12" t="s">
        <v>24832</v>
      </c>
      <c r="G226" s="12">
        <v>1664972</v>
      </c>
      <c r="H226" s="12">
        <v>118</v>
      </c>
      <c r="I226" s="12" t="s">
        <v>25089</v>
      </c>
      <c r="J226" s="12" t="s">
        <v>25090</v>
      </c>
      <c r="K226" s="12" t="s">
        <v>7972</v>
      </c>
      <c r="L226" s="12" t="s">
        <v>8027</v>
      </c>
      <c r="M226" s="12" t="s">
        <v>36129</v>
      </c>
    </row>
    <row r="227" spans="1:13" ht="22.5" customHeight="1">
      <c r="A227" s="12" t="s">
        <v>25092</v>
      </c>
      <c r="B227" s="12" t="str" cm="1">
        <f t="array" ref="B227">_xlfn.REGEXEXTRACT(J227, "eid=([^&amp;]+)", 2)</f>
        <v>2-s2.0-85139488352</v>
      </c>
      <c r="C227" s="13" t="s">
        <v>23900</v>
      </c>
      <c r="D227" s="12" t="s">
        <v>25093</v>
      </c>
      <c r="E227" s="12">
        <v>2022</v>
      </c>
      <c r="F227" s="12" t="s">
        <v>25094</v>
      </c>
      <c r="G227" s="12">
        <v>10897801</v>
      </c>
      <c r="H227" s="12">
        <v>26</v>
      </c>
      <c r="I227" s="12" t="s">
        <v>25095</v>
      </c>
      <c r="J227" s="12" t="s">
        <v>25096</v>
      </c>
      <c r="K227" s="12" t="s">
        <v>7972</v>
      </c>
      <c r="L227" s="12" t="s">
        <v>8102</v>
      </c>
      <c r="M227" s="12" t="s">
        <v>36130</v>
      </c>
    </row>
    <row r="228" spans="1:13" ht="22.5" customHeight="1">
      <c r="A228" s="12" t="s">
        <v>25098</v>
      </c>
      <c r="B228" s="12" t="str" cm="1">
        <f t="array" ref="B228">_xlfn.REGEXEXTRACT(J228, "eid=([^&amp;]+)", 2)</f>
        <v>2-s2.0-85146733301</v>
      </c>
      <c r="C228" s="13" t="s">
        <v>23900</v>
      </c>
      <c r="D228" s="12" t="s">
        <v>25099</v>
      </c>
      <c r="E228" s="12">
        <v>2023</v>
      </c>
      <c r="F228" s="12" t="s">
        <v>8516</v>
      </c>
      <c r="G228" s="12">
        <v>20711050</v>
      </c>
      <c r="H228" s="12">
        <v>15</v>
      </c>
      <c r="I228" s="12" t="s">
        <v>25100</v>
      </c>
      <c r="J228" s="12" t="s">
        <v>25101</v>
      </c>
      <c r="K228" s="12" t="s">
        <v>7972</v>
      </c>
      <c r="L228" s="12" t="s">
        <v>9292</v>
      </c>
      <c r="M228" s="12"/>
    </row>
    <row r="229" spans="1:13" ht="22.5" customHeight="1">
      <c r="A229" s="12" t="s">
        <v>25103</v>
      </c>
      <c r="B229" s="12" t="str" cm="1">
        <f t="array" ref="B229">_xlfn.REGEXEXTRACT(J229, "eid=([^&amp;]+)", 2)</f>
        <v>2-s2.0-85173066246</v>
      </c>
      <c r="C229" s="13" t="s">
        <v>23900</v>
      </c>
      <c r="D229" s="12" t="s">
        <v>25104</v>
      </c>
      <c r="E229" s="12">
        <v>2023</v>
      </c>
      <c r="F229" s="12" t="s">
        <v>18303</v>
      </c>
      <c r="G229" s="12" t="s">
        <v>25105</v>
      </c>
      <c r="H229" s="12">
        <v>25</v>
      </c>
      <c r="I229" s="12" t="s">
        <v>25106</v>
      </c>
      <c r="J229" s="12" t="s">
        <v>25107</v>
      </c>
      <c r="K229" s="12" t="s">
        <v>7972</v>
      </c>
      <c r="L229" s="12" t="s">
        <v>8102</v>
      </c>
      <c r="M229" s="12" t="s">
        <v>36131</v>
      </c>
    </row>
    <row r="230" spans="1:13" ht="22.5" customHeight="1">
      <c r="A230" s="12" t="s">
        <v>25109</v>
      </c>
      <c r="B230" s="12" t="str" cm="1">
        <f t="array" ref="B230">_xlfn.REGEXEXTRACT(J230, "eid=([^&amp;]+)", 2)</f>
        <v>2-s2.0-85123737996</v>
      </c>
      <c r="C230" s="13" t="s">
        <v>23900</v>
      </c>
      <c r="D230" s="12" t="s">
        <v>25110</v>
      </c>
      <c r="E230" s="12">
        <v>2023</v>
      </c>
      <c r="F230" s="12" t="s">
        <v>24480</v>
      </c>
      <c r="G230" s="12">
        <v>19391374</v>
      </c>
      <c r="H230" s="12">
        <v>16</v>
      </c>
      <c r="I230" s="12" t="s">
        <v>25111</v>
      </c>
      <c r="J230" s="12" t="s">
        <v>25112</v>
      </c>
      <c r="K230" s="12" t="s">
        <v>7972</v>
      </c>
      <c r="L230" s="12" t="s">
        <v>8102</v>
      </c>
      <c r="M230" s="12"/>
    </row>
    <row r="231" spans="1:13" ht="22.5" customHeight="1">
      <c r="A231" s="12" t="s">
        <v>25114</v>
      </c>
      <c r="B231" s="12" t="str" cm="1">
        <f t="array" ref="B231">_xlfn.REGEXEXTRACT(J231, "eid=([^&amp;]+)", 2)</f>
        <v>2-s2.0-85135961450</v>
      </c>
      <c r="C231" s="13" t="s">
        <v>23900</v>
      </c>
      <c r="D231" s="12" t="s">
        <v>25115</v>
      </c>
      <c r="E231" s="12">
        <v>2022</v>
      </c>
      <c r="F231" s="12" t="s">
        <v>10088</v>
      </c>
      <c r="G231" s="12">
        <v>15513203</v>
      </c>
      <c r="H231" s="12">
        <v>18</v>
      </c>
      <c r="I231" s="12" t="s">
        <v>25116</v>
      </c>
      <c r="J231" s="12" t="s">
        <v>25117</v>
      </c>
      <c r="K231" s="12" t="s">
        <v>7972</v>
      </c>
      <c r="L231" s="12" t="s">
        <v>8078</v>
      </c>
      <c r="M231" s="12" t="s">
        <v>36132</v>
      </c>
    </row>
    <row r="232" spans="1:13" ht="22.5" customHeight="1">
      <c r="A232" s="12" t="s">
        <v>25119</v>
      </c>
      <c r="B232" s="12" t="str" cm="1">
        <f t="array" ref="B232">_xlfn.REGEXEXTRACT(J232, "eid=([^&amp;]+)", 2)</f>
        <v>2-s2.0-85144685284</v>
      </c>
      <c r="C232" s="13" t="s">
        <v>23900</v>
      </c>
      <c r="D232" s="12" t="s">
        <v>25120</v>
      </c>
      <c r="E232" s="12">
        <v>2022</v>
      </c>
      <c r="F232" s="12" t="s">
        <v>24579</v>
      </c>
      <c r="G232" s="12">
        <v>24115134</v>
      </c>
      <c r="H232" s="12">
        <v>7</v>
      </c>
      <c r="I232" s="12" t="s">
        <v>25121</v>
      </c>
      <c r="J232" s="12" t="s">
        <v>25122</v>
      </c>
      <c r="K232" s="12" t="s">
        <v>7972</v>
      </c>
      <c r="L232" s="12" t="s">
        <v>9292</v>
      </c>
      <c r="M232" s="12"/>
    </row>
    <row r="233" spans="1:13" ht="22.5" customHeight="1">
      <c r="A233" s="12" t="s">
        <v>25124</v>
      </c>
      <c r="B233" s="12" t="str" cm="1">
        <f t="array" ref="B233">_xlfn.REGEXEXTRACT(J233, "eid=([^&amp;]+)", 2)</f>
        <v>2-s2.0-85140716823</v>
      </c>
      <c r="C233" s="13" t="s">
        <v>23900</v>
      </c>
      <c r="D233" s="12" t="s">
        <v>25125</v>
      </c>
      <c r="E233" s="12">
        <v>2023</v>
      </c>
      <c r="F233" s="12" t="s">
        <v>12738</v>
      </c>
      <c r="G233" s="12">
        <v>10459219</v>
      </c>
      <c r="H233" s="12">
        <v>34</v>
      </c>
      <c r="I233" s="12" t="s">
        <v>25126</v>
      </c>
      <c r="J233" s="12" t="s">
        <v>25127</v>
      </c>
      <c r="K233" s="12" t="s">
        <v>7972</v>
      </c>
      <c r="L233" s="12" t="s">
        <v>8078</v>
      </c>
      <c r="M233" s="12" t="s">
        <v>36133</v>
      </c>
    </row>
    <row r="234" spans="1:13" ht="22.5" customHeight="1">
      <c r="A234" s="12" t="s">
        <v>25129</v>
      </c>
      <c r="B234" s="12" t="str" cm="1">
        <f t="array" ref="B234">_xlfn.REGEXEXTRACT(J234, "eid=([^&amp;]+)", 2)</f>
        <v>2-s2.0-85113281735</v>
      </c>
      <c r="C234" s="13" t="s">
        <v>23900</v>
      </c>
      <c r="D234" s="12" t="s">
        <v>25130</v>
      </c>
      <c r="E234" s="12">
        <v>2022</v>
      </c>
      <c r="F234" s="12" t="s">
        <v>25131</v>
      </c>
      <c r="G234" s="12">
        <v>21994668</v>
      </c>
      <c r="H234" s="12">
        <v>8</v>
      </c>
      <c r="I234" s="12" t="s">
        <v>25132</v>
      </c>
      <c r="J234" s="12" t="s">
        <v>25133</v>
      </c>
      <c r="K234" s="12" t="s">
        <v>7972</v>
      </c>
      <c r="L234" s="12" t="s">
        <v>7985</v>
      </c>
      <c r="M234" s="12" t="s">
        <v>36134</v>
      </c>
    </row>
    <row r="235" spans="1:13" ht="22.5" customHeight="1">
      <c r="A235" s="12" t="s">
        <v>25135</v>
      </c>
      <c r="B235" s="12" t="str" cm="1">
        <f t="array" ref="B235">_xlfn.REGEXEXTRACT(J235, "eid=([^&amp;]+)", 2)</f>
        <v>2-s2.0-85136466788</v>
      </c>
      <c r="C235" s="13" t="s">
        <v>23900</v>
      </c>
      <c r="D235" s="12" t="s">
        <v>25136</v>
      </c>
      <c r="E235" s="12">
        <v>2023</v>
      </c>
      <c r="F235" s="12" t="s">
        <v>12218</v>
      </c>
      <c r="G235" s="12" t="s">
        <v>24034</v>
      </c>
      <c r="H235" s="12">
        <v>138</v>
      </c>
      <c r="I235" s="12" t="s">
        <v>25137</v>
      </c>
      <c r="J235" s="12" t="s">
        <v>25138</v>
      </c>
      <c r="K235" s="12" t="s">
        <v>7972</v>
      </c>
      <c r="L235" s="12" t="s">
        <v>7993</v>
      </c>
      <c r="M235" s="12"/>
    </row>
    <row r="236" spans="1:13" ht="22.5" customHeight="1">
      <c r="A236" s="12" t="s">
        <v>25140</v>
      </c>
      <c r="B236" s="12" t="str" cm="1">
        <f t="array" ref="B236">_xlfn.REGEXEXTRACT(J236, "eid=([^&amp;]+)", 2)</f>
        <v>2-s2.0-85164800611</v>
      </c>
      <c r="C236" s="13" t="s">
        <v>23900</v>
      </c>
      <c r="D236" s="12" t="s">
        <v>25141</v>
      </c>
      <c r="E236" s="12">
        <v>2023</v>
      </c>
      <c r="F236" s="12" t="s">
        <v>8491</v>
      </c>
      <c r="G236" s="12">
        <v>21693536</v>
      </c>
      <c r="H236" s="12">
        <v>11</v>
      </c>
      <c r="I236" s="12" t="s">
        <v>25142</v>
      </c>
      <c r="J236" s="12" t="s">
        <v>25143</v>
      </c>
      <c r="K236" s="12" t="s">
        <v>7972</v>
      </c>
      <c r="L236" s="12" t="s">
        <v>8102</v>
      </c>
      <c r="M236" s="12"/>
    </row>
    <row r="237" spans="1:13" ht="22.5" customHeight="1">
      <c r="A237" s="12" t="s">
        <v>25145</v>
      </c>
      <c r="B237" s="12" t="str" cm="1">
        <f t="array" ref="B237">_xlfn.REGEXEXTRACT(J237, "eid=([^&amp;]+)", 2)</f>
        <v>2-s2.0-85134348946</v>
      </c>
      <c r="C237" s="13" t="s">
        <v>23900</v>
      </c>
      <c r="D237" s="12" t="s">
        <v>25146</v>
      </c>
      <c r="E237" s="12">
        <v>2022</v>
      </c>
      <c r="F237" s="12" t="s">
        <v>7975</v>
      </c>
      <c r="G237" s="12">
        <v>13867857</v>
      </c>
      <c r="H237" s="12">
        <v>25</v>
      </c>
      <c r="I237" s="12" t="s">
        <v>25147</v>
      </c>
      <c r="J237" s="12" t="s">
        <v>25148</v>
      </c>
      <c r="K237" s="12" t="s">
        <v>7972</v>
      </c>
      <c r="L237" s="12" t="s">
        <v>7978</v>
      </c>
      <c r="M237" s="12"/>
    </row>
    <row r="238" spans="1:13" ht="22.5" customHeight="1">
      <c r="A238" s="12" t="s">
        <v>25150</v>
      </c>
      <c r="B238" s="12" t="str" cm="1">
        <f t="array" ref="B238">_xlfn.REGEXEXTRACT(J238, "eid=([^&amp;]+)", 2)</f>
        <v>2-s2.0-85178284546</v>
      </c>
      <c r="C238" s="13" t="s">
        <v>23900</v>
      </c>
      <c r="D238" s="12" t="s">
        <v>25151</v>
      </c>
      <c r="E238" s="12">
        <v>2023</v>
      </c>
      <c r="F238" s="12" t="s">
        <v>25152</v>
      </c>
      <c r="G238" s="12">
        <v>15503607</v>
      </c>
      <c r="H238" s="12">
        <v>2023</v>
      </c>
      <c r="I238" s="12" t="s">
        <v>25153</v>
      </c>
      <c r="J238" s="12" t="s">
        <v>25154</v>
      </c>
      <c r="K238" s="12" t="s">
        <v>7972</v>
      </c>
      <c r="L238" s="12" t="s">
        <v>8102</v>
      </c>
      <c r="M238" s="12"/>
    </row>
    <row r="239" spans="1:13" ht="22.5" customHeight="1">
      <c r="A239" s="12" t="s">
        <v>25156</v>
      </c>
      <c r="B239" s="12" t="str" cm="1">
        <f t="array" ref="B239">_xlfn.REGEXEXTRACT(J239, "eid=([^&amp;]+)", 2)</f>
        <v>2-s2.0-85185005704</v>
      </c>
      <c r="C239" s="13" t="s">
        <v>23900</v>
      </c>
      <c r="D239" s="12" t="s">
        <v>25157</v>
      </c>
      <c r="E239" s="12">
        <v>2023</v>
      </c>
      <c r="F239" s="12" t="s">
        <v>24999</v>
      </c>
      <c r="G239" s="12" t="s">
        <v>7969</v>
      </c>
      <c r="H239" s="12" t="s">
        <v>7969</v>
      </c>
      <c r="I239" s="12" t="s">
        <v>25158</v>
      </c>
      <c r="J239" s="12" t="s">
        <v>25159</v>
      </c>
      <c r="K239" s="12" t="s">
        <v>7972</v>
      </c>
      <c r="L239" s="12" t="s">
        <v>8102</v>
      </c>
      <c r="M239" s="12" t="s">
        <v>36135</v>
      </c>
    </row>
    <row r="240" spans="1:13" ht="22.5" customHeight="1">
      <c r="A240" s="12" t="s">
        <v>25161</v>
      </c>
      <c r="B240" s="12" t="str" cm="1">
        <f t="array" ref="B240">_xlfn.REGEXEXTRACT(J240, "eid=([^&amp;]+)", 2)</f>
        <v>2-s2.0-85163194713</v>
      </c>
      <c r="C240" s="13" t="s">
        <v>23900</v>
      </c>
      <c r="D240" s="12" t="s">
        <v>25162</v>
      </c>
      <c r="E240" s="12">
        <v>2023</v>
      </c>
      <c r="F240" s="12" t="s">
        <v>10342</v>
      </c>
      <c r="G240" s="12" t="s">
        <v>7969</v>
      </c>
      <c r="H240" s="12" t="s">
        <v>7969</v>
      </c>
      <c r="I240" s="12" t="s">
        <v>25163</v>
      </c>
      <c r="J240" s="12" t="s">
        <v>25164</v>
      </c>
      <c r="K240" s="12" t="s">
        <v>7972</v>
      </c>
      <c r="L240" s="12" t="s">
        <v>8102</v>
      </c>
      <c r="M240" s="12" t="s">
        <v>36136</v>
      </c>
    </row>
    <row r="241" spans="1:13" ht="22.5" customHeight="1">
      <c r="A241" s="12" t="s">
        <v>25166</v>
      </c>
      <c r="B241" s="12" t="str" cm="1">
        <f t="array" ref="B241">_xlfn.REGEXEXTRACT(J241, "eid=([^&amp;]+)", 2)</f>
        <v>2-s2.0-85149390877</v>
      </c>
      <c r="C241" s="13" t="s">
        <v>23900</v>
      </c>
      <c r="D241" s="12" t="s">
        <v>25167</v>
      </c>
      <c r="E241" s="12">
        <v>2023</v>
      </c>
      <c r="F241" s="12" t="s">
        <v>25168</v>
      </c>
      <c r="G241" s="12">
        <v>25730436</v>
      </c>
      <c r="H241" s="12">
        <v>9</v>
      </c>
      <c r="I241" s="12" t="s">
        <v>25169</v>
      </c>
      <c r="J241" s="12" t="s">
        <v>25170</v>
      </c>
      <c r="K241" s="12" t="s">
        <v>7972</v>
      </c>
      <c r="L241" s="12" t="s">
        <v>8102</v>
      </c>
      <c r="M241" s="12" t="s">
        <v>36137</v>
      </c>
    </row>
    <row r="242" spans="1:13" ht="22.5" customHeight="1">
      <c r="A242" s="12" t="s">
        <v>25172</v>
      </c>
      <c r="B242" s="12" t="str" cm="1">
        <f t="array" ref="B242">_xlfn.REGEXEXTRACT(J242, "eid=([^&amp;]+)", 2)</f>
        <v>2-s2.0-85166423093</v>
      </c>
      <c r="C242" s="13" t="s">
        <v>23900</v>
      </c>
      <c r="D242" s="12" t="s">
        <v>25173</v>
      </c>
      <c r="E242" s="12">
        <v>2023</v>
      </c>
      <c r="F242" s="12" t="s">
        <v>25174</v>
      </c>
      <c r="G242" s="12" t="s">
        <v>25175</v>
      </c>
      <c r="H242" s="12">
        <v>7</v>
      </c>
      <c r="I242" s="12" t="s">
        <v>25176</v>
      </c>
      <c r="J242" s="12" t="s">
        <v>25177</v>
      </c>
      <c r="K242" s="12" t="s">
        <v>7972</v>
      </c>
      <c r="L242" s="12" t="s">
        <v>17900</v>
      </c>
      <c r="M242" s="12"/>
    </row>
    <row r="243" spans="1:13" ht="22.5" customHeight="1">
      <c r="A243" s="12" t="s">
        <v>25179</v>
      </c>
      <c r="B243" s="12" t="str" cm="1">
        <f t="array" ref="B243">_xlfn.REGEXEXTRACT(J243, "eid=([^&amp;]+)", 2)</f>
        <v>2-s2.0-85145709034</v>
      </c>
      <c r="C243" s="13" t="s">
        <v>23900</v>
      </c>
      <c r="D243" s="12" t="s">
        <v>25180</v>
      </c>
      <c r="E243" s="12">
        <v>2023</v>
      </c>
      <c r="F243" s="12" t="s">
        <v>8144</v>
      </c>
      <c r="G243" s="12">
        <v>20763417</v>
      </c>
      <c r="H243" s="12">
        <v>13</v>
      </c>
      <c r="I243" s="12" t="s">
        <v>25181</v>
      </c>
      <c r="J243" s="12" t="s">
        <v>25182</v>
      </c>
      <c r="K243" s="12" t="s">
        <v>7972</v>
      </c>
      <c r="L243" s="12" t="s">
        <v>9292</v>
      </c>
      <c r="M243" s="12"/>
    </row>
    <row r="244" spans="1:13" ht="22.5" customHeight="1">
      <c r="A244" s="12" t="s">
        <v>25184</v>
      </c>
      <c r="B244" s="12" t="str" cm="1">
        <f t="array" ref="B244">_xlfn.REGEXEXTRACT(J244, "eid=([^&amp;]+)", 2)</f>
        <v>2-s2.0-85145354218</v>
      </c>
      <c r="C244" s="13" t="s">
        <v>23900</v>
      </c>
      <c r="D244" s="12" t="s">
        <v>25185</v>
      </c>
      <c r="E244" s="12">
        <v>2022</v>
      </c>
      <c r="F244" s="12" t="s">
        <v>25186</v>
      </c>
      <c r="G244" s="12">
        <v>23798920</v>
      </c>
      <c r="H244" s="12">
        <v>14</v>
      </c>
      <c r="I244" s="12" t="s">
        <v>25187</v>
      </c>
      <c r="J244" s="12" t="s">
        <v>25188</v>
      </c>
      <c r="K244" s="12" t="s">
        <v>7972</v>
      </c>
      <c r="L244" s="12" t="s">
        <v>8102</v>
      </c>
      <c r="M244" s="12"/>
    </row>
    <row r="245" spans="1:13" ht="22.5" customHeight="1">
      <c r="A245" s="12" t="s">
        <v>25190</v>
      </c>
      <c r="B245" s="12" t="str" cm="1">
        <f t="array" ref="B245">_xlfn.REGEXEXTRACT(J245, "eid=([^&amp;]+)", 2)</f>
        <v>2-s2.0-85137308612</v>
      </c>
      <c r="C245" s="13" t="s">
        <v>23900</v>
      </c>
      <c r="D245" s="12" t="s">
        <v>25191</v>
      </c>
      <c r="E245" s="12">
        <v>2023</v>
      </c>
      <c r="F245" s="12" t="s">
        <v>25192</v>
      </c>
      <c r="G245" s="12">
        <v>190578</v>
      </c>
      <c r="H245" s="12">
        <v>132</v>
      </c>
      <c r="I245" s="12" t="s">
        <v>25193</v>
      </c>
      <c r="J245" s="12" t="s">
        <v>25194</v>
      </c>
      <c r="K245" s="12" t="s">
        <v>7972</v>
      </c>
      <c r="L245" s="12" t="s">
        <v>25195</v>
      </c>
      <c r="M245" s="12"/>
    </row>
    <row r="246" spans="1:13" ht="22.5" customHeight="1">
      <c r="A246" s="12" t="s">
        <v>25197</v>
      </c>
      <c r="B246" s="12" t="str" cm="1">
        <f t="array" ref="B246">_xlfn.REGEXEXTRACT(J246, "eid=([^&amp;]+)", 2)</f>
        <v>2-s2.0-85183093213</v>
      </c>
      <c r="C246" s="13" t="s">
        <v>23900</v>
      </c>
      <c r="D246" s="12" t="s">
        <v>25198</v>
      </c>
      <c r="E246" s="12">
        <v>2023</v>
      </c>
      <c r="F246" s="12" t="s">
        <v>25199</v>
      </c>
      <c r="G246" s="12" t="s">
        <v>25200</v>
      </c>
      <c r="H246" s="12">
        <v>18</v>
      </c>
      <c r="I246" s="12" t="s">
        <v>25201</v>
      </c>
      <c r="J246" s="12" t="s">
        <v>25202</v>
      </c>
      <c r="K246" s="12" t="s">
        <v>7972</v>
      </c>
      <c r="L246" s="12" t="s">
        <v>25203</v>
      </c>
      <c r="M246" s="12"/>
    </row>
    <row r="247" spans="1:13" ht="22.5" customHeight="1">
      <c r="A247" s="12" t="s">
        <v>25205</v>
      </c>
      <c r="B247" s="12" t="str" cm="1">
        <f t="array" ref="B247">_xlfn.REGEXEXTRACT(J247, "eid=([^&amp;]+)", 2)</f>
        <v>2-s2.0-85149815523</v>
      </c>
      <c r="C247" s="13" t="s">
        <v>23900</v>
      </c>
      <c r="D247" s="12" t="s">
        <v>25206</v>
      </c>
      <c r="E247" s="12">
        <v>2023</v>
      </c>
      <c r="F247" s="12" t="s">
        <v>8491</v>
      </c>
      <c r="G247" s="12">
        <v>21693536</v>
      </c>
      <c r="H247" s="12">
        <v>11</v>
      </c>
      <c r="I247" s="12" t="s">
        <v>25207</v>
      </c>
      <c r="J247" s="12" t="s">
        <v>25208</v>
      </c>
      <c r="K247" s="12" t="s">
        <v>7972</v>
      </c>
      <c r="L247" s="12" t="s">
        <v>8102</v>
      </c>
      <c r="M247" s="12"/>
    </row>
    <row r="248" spans="1:13" ht="22.5" customHeight="1">
      <c r="A248" s="12" t="s">
        <v>25210</v>
      </c>
      <c r="B248" s="12" t="str" cm="1">
        <f t="array" ref="B248">_xlfn.REGEXEXTRACT(J248, "eid=([^&amp;]+)", 2)</f>
        <v>2-s2.0-85186969055</v>
      </c>
      <c r="C248" s="13" t="s">
        <v>23900</v>
      </c>
      <c r="D248" s="12" t="s">
        <v>25211</v>
      </c>
      <c r="E248" s="12">
        <v>2023</v>
      </c>
      <c r="F248" s="12" t="s">
        <v>25212</v>
      </c>
      <c r="G248" s="12" t="s">
        <v>7969</v>
      </c>
      <c r="H248" s="12" t="s">
        <v>7969</v>
      </c>
      <c r="I248" s="12" t="s">
        <v>25213</v>
      </c>
      <c r="J248" s="12" t="s">
        <v>25214</v>
      </c>
      <c r="K248" s="12" t="s">
        <v>7972</v>
      </c>
      <c r="L248" s="12" t="s">
        <v>8102</v>
      </c>
      <c r="M248" s="12" t="s">
        <v>36138</v>
      </c>
    </row>
    <row r="249" spans="1:13" ht="22.5" customHeight="1">
      <c r="A249" s="12" t="s">
        <v>25216</v>
      </c>
      <c r="B249" s="12" t="str" cm="1">
        <f t="array" ref="B249">_xlfn.REGEXEXTRACT(J249, "eid=([^&amp;]+)", 2)</f>
        <v>2-s2.0-85134536791</v>
      </c>
      <c r="C249" s="13" t="s">
        <v>23900</v>
      </c>
      <c r="D249" s="12" t="s">
        <v>25217</v>
      </c>
      <c r="E249" s="12">
        <v>2023</v>
      </c>
      <c r="F249" s="12" t="s">
        <v>25026</v>
      </c>
      <c r="G249" s="12">
        <v>16258312</v>
      </c>
      <c r="H249" s="12">
        <v>24</v>
      </c>
      <c r="I249" s="12" t="s">
        <v>25218</v>
      </c>
      <c r="J249" s="12" t="s">
        <v>25219</v>
      </c>
      <c r="K249" s="12" t="s">
        <v>7972</v>
      </c>
      <c r="L249" s="12" t="s">
        <v>8688</v>
      </c>
      <c r="M249" s="12" t="s">
        <v>36139</v>
      </c>
    </row>
    <row r="250" spans="1:13" ht="22.5" customHeight="1">
      <c r="A250" s="12" t="s">
        <v>25221</v>
      </c>
      <c r="B250" s="12" t="str" cm="1">
        <f t="array" ref="B250">_xlfn.REGEXEXTRACT(J250, "eid=([^&amp;]+)", 2)</f>
        <v>2-s2.0-85186756126</v>
      </c>
      <c r="C250" s="13" t="s">
        <v>23900</v>
      </c>
      <c r="D250" s="12" t="s">
        <v>25222</v>
      </c>
      <c r="E250" s="12">
        <v>2023</v>
      </c>
      <c r="F250" s="12" t="s">
        <v>25223</v>
      </c>
      <c r="G250" s="12" t="s">
        <v>7969</v>
      </c>
      <c r="H250" s="12" t="s">
        <v>7969</v>
      </c>
      <c r="I250" s="12" t="s">
        <v>25224</v>
      </c>
      <c r="J250" s="12" t="s">
        <v>25225</v>
      </c>
      <c r="K250" s="12" t="s">
        <v>7972</v>
      </c>
      <c r="L250" s="12" t="s">
        <v>8102</v>
      </c>
      <c r="M250" s="12" t="s">
        <v>36140</v>
      </c>
    </row>
    <row r="251" spans="1:13" ht="22.5" customHeight="1">
      <c r="A251" s="12" t="s">
        <v>25227</v>
      </c>
      <c r="B251" s="12" t="str" cm="1">
        <f t="array" ref="B251">_xlfn.REGEXEXTRACT(J251, "eid=([^&amp;]+)", 2)</f>
        <v>2-s2.0-85134506104</v>
      </c>
      <c r="C251" s="13" t="s">
        <v>23900</v>
      </c>
      <c r="D251" s="12" t="s">
        <v>25228</v>
      </c>
      <c r="E251" s="12">
        <v>2023</v>
      </c>
      <c r="F251" s="12" t="s">
        <v>8005</v>
      </c>
      <c r="G251" s="12">
        <v>9208542</v>
      </c>
      <c r="H251" s="12">
        <v>79</v>
      </c>
      <c r="I251" s="12" t="s">
        <v>25229</v>
      </c>
      <c r="J251" s="12" t="s">
        <v>25230</v>
      </c>
      <c r="K251" s="12" t="s">
        <v>7972</v>
      </c>
      <c r="L251" s="12" t="s">
        <v>7978</v>
      </c>
      <c r="M251" s="12" t="s">
        <v>36141</v>
      </c>
    </row>
    <row r="252" spans="1:13" ht="22.5" customHeight="1">
      <c r="A252" s="12" t="s">
        <v>25232</v>
      </c>
      <c r="B252" s="12" t="str" cm="1">
        <f t="array" ref="B252">_xlfn.REGEXEXTRACT(J252, "eid=([^&amp;]+)", 2)</f>
        <v>2-s2.0-85138730538</v>
      </c>
      <c r="C252" s="13" t="s">
        <v>23900</v>
      </c>
      <c r="D252" s="12" t="s">
        <v>25233</v>
      </c>
      <c r="E252" s="12">
        <v>2022</v>
      </c>
      <c r="F252" s="12" t="s">
        <v>25234</v>
      </c>
      <c r="G252" s="12">
        <v>10591478</v>
      </c>
      <c r="H252" s="12">
        <v>31</v>
      </c>
      <c r="I252" s="12" t="s">
        <v>25235</v>
      </c>
      <c r="J252" s="12" t="s">
        <v>25236</v>
      </c>
      <c r="K252" s="12" t="s">
        <v>7972</v>
      </c>
      <c r="L252" s="12" t="s">
        <v>8134</v>
      </c>
      <c r="M252" s="12" t="s">
        <v>36142</v>
      </c>
    </row>
    <row r="253" spans="1:13" ht="22.5" customHeight="1">
      <c r="A253" s="12" t="s">
        <v>25238</v>
      </c>
      <c r="B253" s="12" t="str" cm="1">
        <f t="array" ref="B253">_xlfn.REGEXEXTRACT(J253, "eid=([^&amp;]+)", 2)</f>
        <v>2-s2.0-85133666547</v>
      </c>
      <c r="C253" s="13" t="s">
        <v>23900</v>
      </c>
      <c r="D253" s="12" t="s">
        <v>25239</v>
      </c>
      <c r="E253" s="12">
        <v>2022</v>
      </c>
      <c r="F253" s="12" t="s">
        <v>8432</v>
      </c>
      <c r="G253" s="12">
        <v>9574174</v>
      </c>
      <c r="H253" s="12">
        <v>207</v>
      </c>
      <c r="I253" s="12" t="s">
        <v>25240</v>
      </c>
      <c r="J253" s="12" t="s">
        <v>25241</v>
      </c>
      <c r="K253" s="12" t="s">
        <v>7972</v>
      </c>
      <c r="L253" s="12" t="s">
        <v>8027</v>
      </c>
      <c r="M253" s="12" t="s">
        <v>36143</v>
      </c>
    </row>
    <row r="254" spans="1:13" ht="22.5" customHeight="1">
      <c r="A254" s="12" t="s">
        <v>25243</v>
      </c>
      <c r="B254" s="12" t="str" cm="1">
        <f t="array" ref="B254">_xlfn.REGEXEXTRACT(J254, "eid=([^&amp;]+)", 2)</f>
        <v>2-s2.0-85185563695</v>
      </c>
      <c r="C254" s="13" t="s">
        <v>23900</v>
      </c>
      <c r="D254" s="12" t="s">
        <v>25244</v>
      </c>
      <c r="E254" s="12">
        <v>2023</v>
      </c>
      <c r="F254" s="12" t="s">
        <v>25245</v>
      </c>
      <c r="G254" s="12">
        <v>10636919</v>
      </c>
      <c r="H254" s="12">
        <v>2023</v>
      </c>
      <c r="I254" s="12" t="s">
        <v>25246</v>
      </c>
      <c r="J254" s="12" t="s">
        <v>25247</v>
      </c>
      <c r="K254" s="12" t="s">
        <v>7972</v>
      </c>
      <c r="L254" s="12" t="s">
        <v>8078</v>
      </c>
      <c r="M254" s="12"/>
    </row>
    <row r="255" spans="1:13" ht="22.5" customHeight="1">
      <c r="A255" s="12" t="s">
        <v>25249</v>
      </c>
      <c r="B255" s="12" t="str" cm="1">
        <f t="array" ref="B255">_xlfn.REGEXEXTRACT(J255, "eid=([^&amp;]+)", 2)</f>
        <v>2-s2.0-85139388603</v>
      </c>
      <c r="C255" s="13" t="s">
        <v>23900</v>
      </c>
      <c r="D255" s="12" t="s">
        <v>25250</v>
      </c>
      <c r="E255" s="12">
        <v>2023</v>
      </c>
      <c r="F255" s="12" t="s">
        <v>12629</v>
      </c>
      <c r="G255" s="12">
        <v>23773782</v>
      </c>
      <c r="H255" s="12">
        <v>8</v>
      </c>
      <c r="I255" s="12" t="s">
        <v>25251</v>
      </c>
      <c r="J255" s="12" t="s">
        <v>25252</v>
      </c>
      <c r="K255" s="12" t="s">
        <v>7972</v>
      </c>
      <c r="L255" s="12" t="s">
        <v>8102</v>
      </c>
      <c r="M255" s="12"/>
    </row>
    <row r="256" spans="1:13" ht="22.5" customHeight="1">
      <c r="A256" s="12" t="s">
        <v>25254</v>
      </c>
      <c r="B256" s="12" t="str" cm="1">
        <f t="array" ref="B256">_xlfn.REGEXEXTRACT(J256, "eid=([^&amp;]+)", 2)</f>
        <v>2-s2.0-85135759660</v>
      </c>
      <c r="C256" s="13" t="s">
        <v>23900</v>
      </c>
      <c r="D256" s="12" t="s">
        <v>25255</v>
      </c>
      <c r="E256" s="12">
        <v>2022</v>
      </c>
      <c r="F256" s="12" t="s">
        <v>17756</v>
      </c>
      <c r="G256" s="12">
        <v>19324537</v>
      </c>
      <c r="H256" s="12">
        <v>19</v>
      </c>
      <c r="I256" s="12" t="s">
        <v>25256</v>
      </c>
      <c r="J256" s="12" t="s">
        <v>25257</v>
      </c>
      <c r="K256" s="12" t="s">
        <v>7972</v>
      </c>
      <c r="L256" s="12" t="s">
        <v>8102</v>
      </c>
      <c r="M256" s="12" t="s">
        <v>36144</v>
      </c>
    </row>
    <row r="257" spans="1:13" ht="22.5" customHeight="1">
      <c r="A257" s="12" t="s">
        <v>25259</v>
      </c>
      <c r="B257" s="12" t="str" cm="1">
        <f t="array" ref="B257">_xlfn.REGEXEXTRACT(J257, "eid=([^&amp;]+)", 2)</f>
        <v>2-s2.0-85144591312</v>
      </c>
      <c r="C257" s="13" t="s">
        <v>23900</v>
      </c>
      <c r="D257" s="12" t="s">
        <v>25260</v>
      </c>
      <c r="E257" s="12">
        <v>2022</v>
      </c>
      <c r="F257" s="12" t="s">
        <v>9860</v>
      </c>
      <c r="G257" s="12">
        <v>19994893</v>
      </c>
      <c r="H257" s="12">
        <v>15</v>
      </c>
      <c r="I257" s="12" t="s">
        <v>25261</v>
      </c>
      <c r="J257" s="12" t="s">
        <v>25262</v>
      </c>
      <c r="K257" s="12" t="s">
        <v>7972</v>
      </c>
      <c r="L257" s="12" t="s">
        <v>9292</v>
      </c>
      <c r="M257" s="12"/>
    </row>
    <row r="258" spans="1:13" ht="22.5" customHeight="1">
      <c r="A258" s="12" t="s">
        <v>25264</v>
      </c>
      <c r="B258" s="12" t="str" cm="1">
        <f t="array" ref="B258">_xlfn.REGEXEXTRACT(J258, "eid=([^&amp;]+)", 2)</f>
        <v>2-s2.0-85149751067</v>
      </c>
      <c r="C258" s="13" t="s">
        <v>23900</v>
      </c>
      <c r="D258" s="12" t="s">
        <v>25265</v>
      </c>
      <c r="E258" s="12">
        <v>2023</v>
      </c>
      <c r="F258" s="12" t="s">
        <v>25266</v>
      </c>
      <c r="G258" s="12" t="s">
        <v>7969</v>
      </c>
      <c r="H258" s="12" t="s">
        <v>7969</v>
      </c>
      <c r="I258" s="12" t="s">
        <v>25267</v>
      </c>
      <c r="J258" s="12" t="s">
        <v>25268</v>
      </c>
      <c r="K258" s="12" t="s">
        <v>7972</v>
      </c>
      <c r="L258" s="12" t="s">
        <v>8102</v>
      </c>
      <c r="M258" s="12" t="s">
        <v>36145</v>
      </c>
    </row>
    <row r="259" spans="1:13" ht="22.5" customHeight="1">
      <c r="A259" s="12" t="s">
        <v>25270</v>
      </c>
      <c r="B259" s="12" t="str" cm="1">
        <f t="array" ref="B259">_xlfn.REGEXEXTRACT(J259, "eid=([^&amp;]+)", 2)</f>
        <v>2-s2.0-85146712770</v>
      </c>
      <c r="C259" s="13" t="s">
        <v>23900</v>
      </c>
      <c r="D259" s="12" t="s">
        <v>25271</v>
      </c>
      <c r="E259" s="12">
        <v>2023</v>
      </c>
      <c r="F259" s="12" t="s">
        <v>8144</v>
      </c>
      <c r="G259" s="12">
        <v>20763417</v>
      </c>
      <c r="H259" s="12">
        <v>13</v>
      </c>
      <c r="I259" s="12" t="s">
        <v>25272</v>
      </c>
      <c r="J259" s="12" t="s">
        <v>25273</v>
      </c>
      <c r="K259" s="12" t="s">
        <v>7972</v>
      </c>
      <c r="L259" s="12" t="s">
        <v>9292</v>
      </c>
      <c r="M259" s="12"/>
    </row>
    <row r="260" spans="1:13" ht="22.5" customHeight="1">
      <c r="A260" s="12" t="s">
        <v>25275</v>
      </c>
      <c r="B260" s="12" t="str" cm="1">
        <f t="array" ref="B260">_xlfn.REGEXEXTRACT(J260, "eid=([^&amp;]+)", 2)</f>
        <v>2-s2.0-85141300087</v>
      </c>
      <c r="C260" s="13" t="s">
        <v>23900</v>
      </c>
      <c r="D260" s="12" t="s">
        <v>25276</v>
      </c>
      <c r="E260" s="12">
        <v>2023</v>
      </c>
      <c r="F260" s="12" t="s">
        <v>8024</v>
      </c>
      <c r="G260" s="12">
        <v>1674048</v>
      </c>
      <c r="H260" s="12">
        <v>124</v>
      </c>
      <c r="I260" s="12" t="s">
        <v>25277</v>
      </c>
      <c r="J260" s="12" t="s">
        <v>25278</v>
      </c>
      <c r="K260" s="12" t="s">
        <v>7972</v>
      </c>
      <c r="L260" s="12" t="s">
        <v>8027</v>
      </c>
      <c r="M260" s="12" t="s">
        <v>36146</v>
      </c>
    </row>
    <row r="261" spans="1:13" ht="22.5" customHeight="1">
      <c r="A261" s="12" t="s">
        <v>25280</v>
      </c>
      <c r="B261" s="12" t="str" cm="1">
        <f t="array" ref="B261">_xlfn.REGEXEXTRACT(J261, "eid=([^&amp;]+)", 2)</f>
        <v>2-s2.0-85153523401</v>
      </c>
      <c r="C261" s="13" t="s">
        <v>23900</v>
      </c>
      <c r="D261" s="12" t="s">
        <v>25281</v>
      </c>
      <c r="E261" s="12">
        <v>2023</v>
      </c>
      <c r="F261" s="12" t="s">
        <v>19193</v>
      </c>
      <c r="G261" s="12" t="s">
        <v>7969</v>
      </c>
      <c r="H261" s="12" t="s">
        <v>7969</v>
      </c>
      <c r="I261" s="12" t="s">
        <v>25282</v>
      </c>
      <c r="J261" s="12" t="s">
        <v>25283</v>
      </c>
      <c r="K261" s="12" t="s">
        <v>7972</v>
      </c>
      <c r="L261" s="12" t="s">
        <v>8102</v>
      </c>
      <c r="M261" s="12" t="s">
        <v>36147</v>
      </c>
    </row>
    <row r="262" spans="1:13" ht="22.5" customHeight="1">
      <c r="A262" s="12" t="s">
        <v>25285</v>
      </c>
      <c r="B262" s="12" t="str" cm="1">
        <f t="array" ref="B262">_xlfn.REGEXEXTRACT(J262, "eid=([^&amp;]+)", 2)</f>
        <v>2-s2.0-85162875611</v>
      </c>
      <c r="C262" s="13" t="s">
        <v>23900</v>
      </c>
      <c r="D262" s="12" t="s">
        <v>25286</v>
      </c>
      <c r="E262" s="12">
        <v>2023</v>
      </c>
      <c r="F262" s="12" t="s">
        <v>8491</v>
      </c>
      <c r="G262" s="12">
        <v>21693536</v>
      </c>
      <c r="H262" s="12">
        <v>11</v>
      </c>
      <c r="I262" s="12" t="s">
        <v>25287</v>
      </c>
      <c r="J262" s="12" t="s">
        <v>25288</v>
      </c>
      <c r="K262" s="12" t="s">
        <v>7972</v>
      </c>
      <c r="L262" s="12" t="s">
        <v>8102</v>
      </c>
      <c r="M262" s="12"/>
    </row>
    <row r="263" spans="1:13" ht="22.5" customHeight="1">
      <c r="A263" s="12" t="s">
        <v>25290</v>
      </c>
      <c r="B263" s="12" t="str" cm="1">
        <f t="array" ref="B263">_xlfn.REGEXEXTRACT(J263, "eid=([^&amp;]+)", 2)</f>
        <v>2-s2.0-85100329214</v>
      </c>
      <c r="C263" s="13" t="s">
        <v>23900</v>
      </c>
      <c r="D263" s="12" t="s">
        <v>25291</v>
      </c>
      <c r="E263" s="12">
        <v>2023</v>
      </c>
      <c r="F263" s="12" t="s">
        <v>25292</v>
      </c>
      <c r="G263" s="12">
        <v>2664720</v>
      </c>
      <c r="H263" s="12">
        <v>40</v>
      </c>
      <c r="I263" s="12" t="s">
        <v>25293</v>
      </c>
      <c r="J263" s="12" t="s">
        <v>25294</v>
      </c>
      <c r="K263" s="12" t="s">
        <v>7972</v>
      </c>
      <c r="L263" s="12" t="s">
        <v>8134</v>
      </c>
      <c r="M263" s="12"/>
    </row>
    <row r="264" spans="1:13" ht="22.5" customHeight="1">
      <c r="A264" s="12" t="s">
        <v>25296</v>
      </c>
      <c r="B264" s="12" t="str" cm="1">
        <f t="array" ref="B264">_xlfn.REGEXEXTRACT(J264, "eid=([^&amp;]+)", 2)</f>
        <v>2-s2.0-85117786630</v>
      </c>
      <c r="C264" s="13" t="s">
        <v>23900</v>
      </c>
      <c r="D264" s="12" t="s">
        <v>25297</v>
      </c>
      <c r="E264" s="12">
        <v>2023</v>
      </c>
      <c r="F264" s="12" t="s">
        <v>18945</v>
      </c>
      <c r="G264" s="12">
        <v>21687161</v>
      </c>
      <c r="H264" s="12">
        <v>11</v>
      </c>
      <c r="I264" s="12" t="s">
        <v>25298</v>
      </c>
      <c r="J264" s="12" t="s">
        <v>25299</v>
      </c>
      <c r="K264" s="12" t="s">
        <v>7972</v>
      </c>
      <c r="L264" s="12" t="s">
        <v>8102</v>
      </c>
      <c r="M264" s="12" t="s">
        <v>36148</v>
      </c>
    </row>
    <row r="265" spans="1:13" ht="22.5" customHeight="1">
      <c r="A265" s="12" t="s">
        <v>25301</v>
      </c>
      <c r="B265" s="12" t="str" cm="1">
        <f t="array" ref="B265">_xlfn.REGEXEXTRACT(J265, "eid=([^&amp;]+)", 2)</f>
        <v>2-s2.0-85163214793</v>
      </c>
      <c r="C265" s="13" t="s">
        <v>23900</v>
      </c>
      <c r="D265" s="12" t="s">
        <v>25302</v>
      </c>
      <c r="E265" s="12">
        <v>2023</v>
      </c>
      <c r="F265" s="12" t="s">
        <v>10342</v>
      </c>
      <c r="G265" s="12" t="s">
        <v>7969</v>
      </c>
      <c r="H265" s="12" t="s">
        <v>7969</v>
      </c>
      <c r="I265" s="12" t="s">
        <v>25303</v>
      </c>
      <c r="J265" s="12" t="s">
        <v>25304</v>
      </c>
      <c r="K265" s="12" t="s">
        <v>7972</v>
      </c>
      <c r="L265" s="12" t="s">
        <v>8102</v>
      </c>
      <c r="M265" s="12" t="s">
        <v>36149</v>
      </c>
    </row>
    <row r="266" spans="1:13" ht="22.5" customHeight="1">
      <c r="A266" s="12" t="s">
        <v>25306</v>
      </c>
      <c r="B266" s="12" t="str" cm="1">
        <f t="array" ref="B266">_xlfn.REGEXEXTRACT(J266, "eid=([^&amp;]+)", 2)</f>
        <v>2-s2.0-85144593569</v>
      </c>
      <c r="C266" s="13" t="s">
        <v>23900</v>
      </c>
      <c r="D266" s="12" t="s">
        <v>25307</v>
      </c>
      <c r="E266" s="12">
        <v>2022</v>
      </c>
      <c r="F266" s="12" t="s">
        <v>10051</v>
      </c>
      <c r="G266" s="12">
        <v>25042289</v>
      </c>
      <c r="H266" s="12">
        <v>6</v>
      </c>
      <c r="I266" s="12" t="s">
        <v>25308</v>
      </c>
      <c r="J266" s="12" t="s">
        <v>25309</v>
      </c>
      <c r="K266" s="12" t="s">
        <v>7972</v>
      </c>
      <c r="L266" s="12" t="s">
        <v>9292</v>
      </c>
      <c r="M266" s="12"/>
    </row>
    <row r="267" spans="1:13" ht="22.5" customHeight="1">
      <c r="A267" s="12" t="s">
        <v>25311</v>
      </c>
      <c r="B267" s="12" t="str" cm="1">
        <f t="array" ref="B267">_xlfn.REGEXEXTRACT(J267, "eid=([^&amp;]+)", 2)</f>
        <v>2-s2.0-85141448428</v>
      </c>
      <c r="C267" s="13" t="s">
        <v>23900</v>
      </c>
      <c r="D267" s="12" t="s">
        <v>25312</v>
      </c>
      <c r="E267" s="12">
        <v>2023</v>
      </c>
      <c r="F267" s="12" t="s">
        <v>10830</v>
      </c>
      <c r="G267" s="12">
        <v>15566013</v>
      </c>
      <c r="H267" s="12">
        <v>18</v>
      </c>
      <c r="I267" s="12" t="s">
        <v>25313</v>
      </c>
      <c r="J267" s="12" t="s">
        <v>25314</v>
      </c>
      <c r="K267" s="12" t="s">
        <v>7972</v>
      </c>
      <c r="L267" s="12" t="s">
        <v>8102</v>
      </c>
      <c r="M267" s="12" t="s">
        <v>36150</v>
      </c>
    </row>
    <row r="268" spans="1:13" ht="22.5" customHeight="1">
      <c r="A268" s="12" t="s">
        <v>25316</v>
      </c>
      <c r="B268" s="12" t="str" cm="1">
        <f t="array" ref="B268">_xlfn.REGEXEXTRACT(J268, "eid=([^&amp;]+)", 2)</f>
        <v>2-s2.0-85165638255</v>
      </c>
      <c r="C268" s="13" t="s">
        <v>23900</v>
      </c>
      <c r="D268" s="12" t="s">
        <v>25317</v>
      </c>
      <c r="E268" s="12">
        <v>2023</v>
      </c>
      <c r="F268" s="12" t="s">
        <v>25318</v>
      </c>
      <c r="G268" s="12">
        <v>17408989</v>
      </c>
      <c r="H268" s="12" t="s">
        <v>7969</v>
      </c>
      <c r="I268" s="12" t="s">
        <v>25319</v>
      </c>
      <c r="J268" s="12" t="s">
        <v>25320</v>
      </c>
      <c r="K268" s="12" t="s">
        <v>7972</v>
      </c>
      <c r="L268" s="12" t="s">
        <v>14712</v>
      </c>
      <c r="M268" s="12" t="s">
        <v>36151</v>
      </c>
    </row>
    <row r="269" spans="1:13" ht="22.5" customHeight="1">
      <c r="A269" s="12" t="s">
        <v>25322</v>
      </c>
      <c r="B269" s="12" t="str" cm="1">
        <f t="array" ref="B269">_xlfn.REGEXEXTRACT(J269, "eid=([^&amp;]+)", 2)</f>
        <v>2-s2.0-85152243616</v>
      </c>
      <c r="C269" s="13" t="s">
        <v>23900</v>
      </c>
      <c r="D269" s="12" t="s">
        <v>25323</v>
      </c>
      <c r="E269" s="12">
        <v>2023</v>
      </c>
      <c r="F269" s="12" t="s">
        <v>25324</v>
      </c>
      <c r="G269" s="12" t="s">
        <v>7969</v>
      </c>
      <c r="H269" s="12" t="s">
        <v>7969</v>
      </c>
      <c r="I269" s="12" t="s">
        <v>25325</v>
      </c>
      <c r="J269" s="12" t="s">
        <v>25326</v>
      </c>
      <c r="K269" s="12" t="s">
        <v>7972</v>
      </c>
      <c r="L269" s="12" t="s">
        <v>8102</v>
      </c>
      <c r="M269" s="12" t="s">
        <v>36152</v>
      </c>
    </row>
    <row r="270" spans="1:13" ht="22.5" customHeight="1">
      <c r="A270" s="12" t="s">
        <v>25328</v>
      </c>
      <c r="B270" s="12" t="str" cm="1">
        <f t="array" ref="B270">_xlfn.REGEXEXTRACT(J270, "eid=([^&amp;]+)", 2)</f>
        <v>2-s2.0-85168353254</v>
      </c>
      <c r="C270" s="13" t="s">
        <v>23900</v>
      </c>
      <c r="D270" s="12" t="s">
        <v>25329</v>
      </c>
      <c r="E270" s="12">
        <v>2023</v>
      </c>
      <c r="F270" s="12" t="s">
        <v>24193</v>
      </c>
      <c r="G270" s="12">
        <v>2545330</v>
      </c>
      <c r="H270" s="12" t="s">
        <v>7969</v>
      </c>
      <c r="I270" s="12" t="s">
        <v>25330</v>
      </c>
      <c r="J270" s="12" t="s">
        <v>25331</v>
      </c>
      <c r="K270" s="12" t="s">
        <v>7972</v>
      </c>
      <c r="L270" s="12" t="s">
        <v>7978</v>
      </c>
      <c r="M270" s="12" t="s">
        <v>36153</v>
      </c>
    </row>
    <row r="271" spans="1:13" ht="22.5" customHeight="1">
      <c r="A271" s="12" t="s">
        <v>25333</v>
      </c>
      <c r="B271" s="12" t="str" cm="1">
        <f t="array" ref="B271">_xlfn.REGEXEXTRACT(J271, "eid=([^&amp;]+)", 2)</f>
        <v>2-s2.0-85161080050</v>
      </c>
      <c r="C271" s="13" t="s">
        <v>23900</v>
      </c>
      <c r="D271" s="12" t="s">
        <v>25334</v>
      </c>
      <c r="E271" s="12">
        <v>2023</v>
      </c>
      <c r="F271" s="12" t="s">
        <v>10830</v>
      </c>
      <c r="G271" s="12">
        <v>15566013</v>
      </c>
      <c r="H271" s="12">
        <v>18</v>
      </c>
      <c r="I271" s="12" t="s">
        <v>25335</v>
      </c>
      <c r="J271" s="12" t="s">
        <v>25336</v>
      </c>
      <c r="K271" s="12" t="s">
        <v>7972</v>
      </c>
      <c r="L271" s="12" t="s">
        <v>8102</v>
      </c>
      <c r="M271" s="12" t="s">
        <v>36154</v>
      </c>
    </row>
    <row r="272" spans="1:13" ht="22.5" customHeight="1">
      <c r="A272" s="12" t="s">
        <v>25338</v>
      </c>
      <c r="B272" s="12" t="str" cm="1">
        <f t="array" ref="B272">_xlfn.REGEXEXTRACT(J272, "eid=([^&amp;]+)", 2)</f>
        <v>2-s2.0-85147854124</v>
      </c>
      <c r="C272" s="13" t="s">
        <v>23900</v>
      </c>
      <c r="D272" s="12" t="s">
        <v>25339</v>
      </c>
      <c r="E272" s="12">
        <v>2023</v>
      </c>
      <c r="F272" s="12" t="s">
        <v>10464</v>
      </c>
      <c r="G272" s="12">
        <v>10627375</v>
      </c>
      <c r="H272" s="12">
        <v>31</v>
      </c>
      <c r="I272" s="12" t="s">
        <v>25340</v>
      </c>
      <c r="J272" s="12" t="s">
        <v>25341</v>
      </c>
      <c r="K272" s="12" t="s">
        <v>7972</v>
      </c>
      <c r="L272" s="12" t="s">
        <v>8161</v>
      </c>
      <c r="M272" s="12"/>
    </row>
    <row r="273" spans="1:13" ht="22.5" customHeight="1">
      <c r="A273" s="12" t="s">
        <v>25343</v>
      </c>
      <c r="B273" s="12" t="str" cm="1">
        <f t="array" ref="B273">_xlfn.REGEXEXTRACT(J273, "eid=([^&amp;]+)", 2)</f>
        <v>2-s2.0-85134244441</v>
      </c>
      <c r="C273" s="13" t="s">
        <v>23900</v>
      </c>
      <c r="D273" s="12" t="s">
        <v>25344</v>
      </c>
      <c r="E273" s="12">
        <v>2022</v>
      </c>
      <c r="F273" s="12" t="s">
        <v>24377</v>
      </c>
      <c r="G273" s="12">
        <v>20452322</v>
      </c>
      <c r="H273" s="12">
        <v>12</v>
      </c>
      <c r="I273" s="12" t="s">
        <v>25345</v>
      </c>
      <c r="J273" s="12" t="s">
        <v>25346</v>
      </c>
      <c r="K273" s="12" t="s">
        <v>7972</v>
      </c>
      <c r="L273" s="12" t="s">
        <v>16382</v>
      </c>
      <c r="M273" s="12"/>
    </row>
    <row r="274" spans="1:13" ht="22.5" customHeight="1">
      <c r="A274" s="12" t="s">
        <v>25347</v>
      </c>
      <c r="B274" s="12" t="e" cm="1" vm="1">
        <f t="array" ref="B274">_xlfn.REGEXEXTRACT(J274, "eid=([^&amp;]+)", 2)</f>
        <v>#N/A</v>
      </c>
      <c r="C274" s="13" t="s">
        <v>23900</v>
      </c>
      <c r="D274" s="12" t="s">
        <v>25348</v>
      </c>
      <c r="E274" s="12">
        <v>2023</v>
      </c>
      <c r="F274" s="12" t="s">
        <v>25349</v>
      </c>
      <c r="G274" s="12"/>
      <c r="H274" s="12"/>
      <c r="I274" s="12"/>
      <c r="J274" s="12"/>
      <c r="K274" s="12"/>
      <c r="L274" s="12"/>
      <c r="M274" s="12"/>
    </row>
    <row r="275" spans="1:13" ht="22.5" customHeight="1">
      <c r="A275" s="12" t="s">
        <v>25351</v>
      </c>
      <c r="B275" s="12" t="str" cm="1">
        <f t="array" ref="B275">_xlfn.REGEXEXTRACT(J275, "eid=([^&amp;]+)", 2)</f>
        <v>2-s2.0-85148048673</v>
      </c>
      <c r="C275" s="13" t="s">
        <v>23900</v>
      </c>
      <c r="D275" s="12" t="s">
        <v>25352</v>
      </c>
      <c r="E275" s="12">
        <v>2023</v>
      </c>
      <c r="F275" s="12" t="s">
        <v>8144</v>
      </c>
      <c r="G275" s="12">
        <v>20763417</v>
      </c>
      <c r="H275" s="12">
        <v>13</v>
      </c>
      <c r="I275" s="12" t="s">
        <v>25353</v>
      </c>
      <c r="J275" s="12" t="s">
        <v>25354</v>
      </c>
      <c r="K275" s="12" t="s">
        <v>7972</v>
      </c>
      <c r="L275" s="12" t="s">
        <v>9292</v>
      </c>
      <c r="M275" s="12"/>
    </row>
    <row r="276" spans="1:13" ht="22.5" customHeight="1">
      <c r="A276" s="12" t="s">
        <v>25356</v>
      </c>
      <c r="B276" s="12" t="str" cm="1">
        <f t="array" ref="B276">_xlfn.REGEXEXTRACT(J276, "eid=([^&amp;]+)", 2)</f>
        <v>2-s2.0-85150637629</v>
      </c>
      <c r="C276" s="13" t="s">
        <v>23900</v>
      </c>
      <c r="D276" s="12" t="s">
        <v>25357</v>
      </c>
      <c r="E276" s="12">
        <v>2023</v>
      </c>
      <c r="F276" s="12" t="s">
        <v>8685</v>
      </c>
      <c r="G276" s="12">
        <v>9540091</v>
      </c>
      <c r="H276" s="12">
        <v>35</v>
      </c>
      <c r="I276" s="12" t="s">
        <v>25358</v>
      </c>
      <c r="J276" s="12" t="s">
        <v>25359</v>
      </c>
      <c r="K276" s="12" t="s">
        <v>7972</v>
      </c>
      <c r="L276" s="12" t="s">
        <v>8688</v>
      </c>
      <c r="M276" s="12"/>
    </row>
    <row r="277" spans="1:13" ht="22.5" customHeight="1">
      <c r="A277" s="12" t="s">
        <v>25361</v>
      </c>
      <c r="B277" s="12" t="str" cm="1">
        <f t="array" ref="B277">_xlfn.REGEXEXTRACT(J277, "eid=([^&amp;]+)", 2)</f>
        <v>2-s2.0-85153572825</v>
      </c>
      <c r="C277" s="13" t="s">
        <v>23900</v>
      </c>
      <c r="D277" s="12" t="s">
        <v>25362</v>
      </c>
      <c r="E277" s="12">
        <v>2023</v>
      </c>
      <c r="F277" s="12" t="s">
        <v>24908</v>
      </c>
      <c r="G277" s="12" t="s">
        <v>7969</v>
      </c>
      <c r="H277" s="12" t="s">
        <v>7969</v>
      </c>
      <c r="I277" s="12" t="s">
        <v>25363</v>
      </c>
      <c r="J277" s="12" t="s">
        <v>25364</v>
      </c>
      <c r="K277" s="12" t="s">
        <v>7972</v>
      </c>
      <c r="L277" s="12" t="s">
        <v>8102</v>
      </c>
      <c r="M277" s="12" t="s">
        <v>36155</v>
      </c>
    </row>
    <row r="278" spans="1:13" ht="22.5" customHeight="1">
      <c r="A278" s="12" t="s">
        <v>25366</v>
      </c>
      <c r="B278" s="12" t="str" cm="1">
        <f t="array" ref="B278">_xlfn.REGEXEXTRACT(J278, "eid=([^&amp;]+)", 2)</f>
        <v>2-s2.0-85133407818</v>
      </c>
      <c r="C278" s="13" t="s">
        <v>23900</v>
      </c>
      <c r="D278" s="12" t="s">
        <v>25367</v>
      </c>
      <c r="E278" s="12">
        <v>2022</v>
      </c>
      <c r="F278" s="12" t="s">
        <v>25368</v>
      </c>
      <c r="G278" s="12">
        <v>14726963</v>
      </c>
      <c r="H278" s="12">
        <v>22</v>
      </c>
      <c r="I278" s="12" t="s">
        <v>25369</v>
      </c>
      <c r="J278" s="12" t="s">
        <v>25370</v>
      </c>
      <c r="K278" s="12" t="s">
        <v>7972</v>
      </c>
      <c r="L278" s="12" t="s">
        <v>25371</v>
      </c>
      <c r="M278" s="12"/>
    </row>
    <row r="279" spans="1:13" ht="22.5" customHeight="1">
      <c r="A279" s="12" t="s">
        <v>25373</v>
      </c>
      <c r="B279" s="12" t="str" cm="1">
        <f t="array" ref="B279">_xlfn.REGEXEXTRACT(J279, "eid=([^&amp;]+)", 2)</f>
        <v>2-s2.0-85144621745</v>
      </c>
      <c r="C279" s="13" t="s">
        <v>23900</v>
      </c>
      <c r="D279" s="12" t="s">
        <v>25374</v>
      </c>
      <c r="E279" s="12">
        <v>2022</v>
      </c>
      <c r="F279" s="12" t="s">
        <v>22639</v>
      </c>
      <c r="G279" s="12">
        <v>7181876</v>
      </c>
      <c r="H279" s="12">
        <v>17</v>
      </c>
      <c r="I279" s="12" t="s">
        <v>25375</v>
      </c>
      <c r="J279" s="12" t="s">
        <v>25376</v>
      </c>
      <c r="K279" s="12" t="s">
        <v>7972</v>
      </c>
      <c r="L279" s="12" t="s">
        <v>9292</v>
      </c>
      <c r="M279" s="12"/>
    </row>
    <row r="280" spans="1:13" ht="22.5" customHeight="1">
      <c r="A280" s="12" t="s">
        <v>25378</v>
      </c>
      <c r="B280" s="12" t="str" cm="1">
        <f t="array" ref="B280">_xlfn.REGEXEXTRACT(J280, "eid=([^&amp;]+)", 2)</f>
        <v>2-s2.0-85123112021</v>
      </c>
      <c r="C280" s="13" t="s">
        <v>23900</v>
      </c>
      <c r="D280" s="12" t="s">
        <v>25379</v>
      </c>
      <c r="E280" s="12">
        <v>2023</v>
      </c>
      <c r="F280" s="12" t="s">
        <v>25380</v>
      </c>
      <c r="G280" s="12">
        <v>15618625</v>
      </c>
      <c r="H280" s="12">
        <v>25</v>
      </c>
      <c r="I280" s="12" t="s">
        <v>25381</v>
      </c>
      <c r="J280" s="12" t="s">
        <v>25382</v>
      </c>
      <c r="K280" s="12" t="s">
        <v>7972</v>
      </c>
      <c r="L280" s="12" t="s">
        <v>8134</v>
      </c>
      <c r="M280" s="12" t="s">
        <v>36156</v>
      </c>
    </row>
    <row r="281" spans="1:13" ht="22.5" customHeight="1">
      <c r="A281" s="12" t="s">
        <v>25384</v>
      </c>
      <c r="B281" s="12" t="str" cm="1">
        <f t="array" ref="B281">_xlfn.REGEXEXTRACT(J281, "eid=([^&amp;]+)", 2)</f>
        <v>2-s2.0-85163336760</v>
      </c>
      <c r="C281" s="13" t="s">
        <v>23900</v>
      </c>
      <c r="D281" s="12" t="s">
        <v>25385</v>
      </c>
      <c r="E281" s="12">
        <v>2023</v>
      </c>
      <c r="F281" s="12" t="s">
        <v>25386</v>
      </c>
      <c r="G281" s="12">
        <v>15614042</v>
      </c>
      <c r="H281" s="12">
        <v>31</v>
      </c>
      <c r="I281" s="12" t="s">
        <v>25387</v>
      </c>
      <c r="J281" s="12" t="s">
        <v>25388</v>
      </c>
      <c r="K281" s="12" t="s">
        <v>7972</v>
      </c>
      <c r="L281" s="12" t="s">
        <v>25389</v>
      </c>
      <c r="M281" s="12"/>
    </row>
    <row r="282" spans="1:13" ht="22.5" customHeight="1">
      <c r="A282" s="12" t="s">
        <v>25391</v>
      </c>
      <c r="B282" s="12" t="str" cm="1">
        <f t="array" ref="B282">_xlfn.REGEXEXTRACT(J282, "eid=([^&amp;]+)", 2)</f>
        <v>2-s2.0-85163184576</v>
      </c>
      <c r="C282" s="13" t="s">
        <v>23900</v>
      </c>
      <c r="D282" s="12" t="s">
        <v>25392</v>
      </c>
      <c r="E282" s="12">
        <v>2023</v>
      </c>
      <c r="F282" s="12" t="s">
        <v>10342</v>
      </c>
      <c r="G282" s="12" t="s">
        <v>7969</v>
      </c>
      <c r="H282" s="12" t="s">
        <v>7969</v>
      </c>
      <c r="I282" s="12" t="s">
        <v>25393</v>
      </c>
      <c r="J282" s="12" t="s">
        <v>25394</v>
      </c>
      <c r="K282" s="12" t="s">
        <v>7972</v>
      </c>
      <c r="L282" s="12" t="s">
        <v>8102</v>
      </c>
      <c r="M282" s="12" t="s">
        <v>36157</v>
      </c>
    </row>
    <row r="283" spans="1:13" ht="22.5" customHeight="1">
      <c r="A283" s="12" t="s">
        <v>25396</v>
      </c>
      <c r="B283" s="12" t="str" cm="1">
        <f t="array" ref="B283">_xlfn.REGEXEXTRACT(J283, "eid=([^&amp;]+)", 2)</f>
        <v>2-s2.0-85132727707</v>
      </c>
      <c r="C283" s="13" t="s">
        <v>23900</v>
      </c>
      <c r="D283" s="12" t="s">
        <v>25397</v>
      </c>
      <c r="E283" s="12">
        <v>2022</v>
      </c>
      <c r="F283" s="12" t="s">
        <v>25398</v>
      </c>
      <c r="G283" s="12">
        <v>10834435</v>
      </c>
      <c r="H283" s="12">
        <v>27</v>
      </c>
      <c r="I283" s="12" t="s">
        <v>25399</v>
      </c>
      <c r="J283" s="12" t="s">
        <v>25400</v>
      </c>
      <c r="K283" s="12" t="s">
        <v>7972</v>
      </c>
      <c r="L283" s="12" t="s">
        <v>8102</v>
      </c>
      <c r="M283" s="12"/>
    </row>
    <row r="284" spans="1:13" ht="22.5" customHeight="1">
      <c r="A284" s="12" t="s">
        <v>25401</v>
      </c>
      <c r="B284" s="12" t="e" cm="1" vm="1">
        <f t="array" ref="B284">_xlfn.REGEXEXTRACT(J284, "eid=([^&amp;]+)", 2)</f>
        <v>#N/A</v>
      </c>
      <c r="C284" s="13" t="s">
        <v>23900</v>
      </c>
      <c r="D284" s="12" t="s">
        <v>25402</v>
      </c>
      <c r="E284" s="12"/>
      <c r="F284" s="12"/>
      <c r="G284" s="12"/>
      <c r="H284" s="12"/>
      <c r="I284" s="12"/>
      <c r="J284" s="12"/>
      <c r="K284" s="12"/>
      <c r="L284" s="12"/>
      <c r="M284" s="12"/>
    </row>
    <row r="285" spans="1:13" ht="22.5" customHeight="1">
      <c r="A285" s="12" t="s">
        <v>25404</v>
      </c>
      <c r="B285" s="12" t="str" cm="1">
        <f t="array" ref="B285">_xlfn.REGEXEXTRACT(J285, "eid=([^&amp;]+)", 2)</f>
        <v>2-s2.0-85159138341</v>
      </c>
      <c r="C285" s="13" t="s">
        <v>23900</v>
      </c>
      <c r="D285" s="12" t="s">
        <v>25405</v>
      </c>
      <c r="E285" s="12">
        <v>2023</v>
      </c>
      <c r="F285" s="12" t="s">
        <v>25406</v>
      </c>
      <c r="G285" s="12" t="s">
        <v>7969</v>
      </c>
      <c r="H285" s="12" t="s">
        <v>7969</v>
      </c>
      <c r="I285" s="12" t="s">
        <v>25407</v>
      </c>
      <c r="J285" s="12" t="s">
        <v>25408</v>
      </c>
      <c r="K285" s="12" t="s">
        <v>7972</v>
      </c>
      <c r="L285" s="12" t="s">
        <v>8102</v>
      </c>
      <c r="M285" s="12" t="s">
        <v>36158</v>
      </c>
    </row>
    <row r="286" spans="1:13" ht="22.5" customHeight="1">
      <c r="A286" s="12" t="s">
        <v>25410</v>
      </c>
      <c r="B286" s="12" t="str" cm="1">
        <f t="array" ref="B286">_xlfn.REGEXEXTRACT(J286, "eid=([^&amp;]+)", 2)</f>
        <v>2-s2.0-85138151238</v>
      </c>
      <c r="C286" s="13" t="s">
        <v>23900</v>
      </c>
      <c r="D286" s="12" t="s">
        <v>25411</v>
      </c>
      <c r="E286" s="12">
        <v>2023</v>
      </c>
      <c r="F286" s="12" t="s">
        <v>8219</v>
      </c>
      <c r="G286" s="12">
        <v>23674512</v>
      </c>
      <c r="H286" s="12">
        <v>139</v>
      </c>
      <c r="I286" s="12" t="s">
        <v>25412</v>
      </c>
      <c r="J286" s="12" t="s">
        <v>25413</v>
      </c>
      <c r="K286" s="12" t="s">
        <v>7972</v>
      </c>
      <c r="L286" s="12" t="s">
        <v>7985</v>
      </c>
      <c r="M286" s="12" t="s">
        <v>36159</v>
      </c>
    </row>
    <row r="287" spans="1:13" ht="22.5" customHeight="1">
      <c r="A287" s="12" t="s">
        <v>25415</v>
      </c>
      <c r="B287" s="12" t="str" cm="1">
        <f t="array" ref="B287">_xlfn.REGEXEXTRACT(J287, "eid=([^&amp;]+)", 2)</f>
        <v>2-s2.0-85143169394</v>
      </c>
      <c r="C287" s="13" t="s">
        <v>23900</v>
      </c>
      <c r="D287" s="12" t="s">
        <v>25416</v>
      </c>
      <c r="E287" s="12">
        <v>2023</v>
      </c>
      <c r="F287" s="12" t="s">
        <v>25417</v>
      </c>
      <c r="G287" s="12">
        <v>15504646</v>
      </c>
      <c r="H287" s="12">
        <v>19</v>
      </c>
      <c r="I287" s="12" t="s">
        <v>25418</v>
      </c>
      <c r="J287" s="12" t="s">
        <v>25419</v>
      </c>
      <c r="K287" s="12" t="s">
        <v>7972</v>
      </c>
      <c r="L287" s="12" t="s">
        <v>12066</v>
      </c>
      <c r="M287" s="12"/>
    </row>
    <row r="288" spans="1:13" ht="22.5" customHeight="1">
      <c r="A288" s="12" t="s">
        <v>25421</v>
      </c>
      <c r="B288" s="12" t="str" cm="1">
        <f t="array" ref="B288">_xlfn.REGEXEXTRACT(J288, "eid=([^&amp;]+)", 2)</f>
        <v>2-s2.0-85144651013</v>
      </c>
      <c r="C288" s="13" t="s">
        <v>23900</v>
      </c>
      <c r="D288" s="12" t="s">
        <v>25422</v>
      </c>
      <c r="E288" s="12">
        <v>2022</v>
      </c>
      <c r="F288" s="12" t="s">
        <v>8407</v>
      </c>
      <c r="G288" s="12">
        <v>20798954</v>
      </c>
      <c r="H288" s="12">
        <v>10</v>
      </c>
      <c r="I288" s="12" t="s">
        <v>25423</v>
      </c>
      <c r="J288" s="12" t="s">
        <v>25424</v>
      </c>
      <c r="K288" s="12" t="s">
        <v>7972</v>
      </c>
      <c r="L288" s="12" t="s">
        <v>9292</v>
      </c>
      <c r="M288" s="12"/>
    </row>
    <row r="289" spans="1:13" ht="22.5" customHeight="1">
      <c r="A289" s="12" t="s">
        <v>25426</v>
      </c>
      <c r="B289" s="12" t="str" cm="1">
        <f t="array" ref="B289">_xlfn.REGEXEXTRACT(J289, "eid=([^&amp;]+)", 2)</f>
        <v>2-s2.0-85130566878</v>
      </c>
      <c r="C289" s="13" t="s">
        <v>23900</v>
      </c>
      <c r="D289" s="12" t="s">
        <v>25427</v>
      </c>
      <c r="E289" s="12">
        <v>2022</v>
      </c>
      <c r="F289" s="12" t="s">
        <v>12033</v>
      </c>
      <c r="G289" s="12">
        <v>20782489</v>
      </c>
      <c r="H289" s="12">
        <v>13</v>
      </c>
      <c r="I289" s="12" t="s">
        <v>25428</v>
      </c>
      <c r="J289" s="12" t="s">
        <v>25429</v>
      </c>
      <c r="K289" s="12" t="s">
        <v>7972</v>
      </c>
      <c r="L289" s="12" t="s">
        <v>9292</v>
      </c>
      <c r="M289" s="12"/>
    </row>
    <row r="290" spans="1:13" ht="22.5" customHeight="1">
      <c r="A290" s="12" t="s">
        <v>25431</v>
      </c>
      <c r="B290" s="12" t="str" cm="1">
        <f t="array" ref="B290">_xlfn.REGEXEXTRACT(J290, "eid=([^&amp;]+)", 2)</f>
        <v>2-s2.0-85129854253</v>
      </c>
      <c r="C290" s="13" t="s">
        <v>23900</v>
      </c>
      <c r="D290" s="12" t="s">
        <v>25432</v>
      </c>
      <c r="E290" s="12">
        <v>2022</v>
      </c>
      <c r="F290" s="12" t="s">
        <v>25433</v>
      </c>
      <c r="G290" s="12">
        <v>2196492</v>
      </c>
      <c r="H290" s="12">
        <v>21</v>
      </c>
      <c r="I290" s="12" t="s">
        <v>25434</v>
      </c>
      <c r="J290" s="12" t="s">
        <v>25435</v>
      </c>
      <c r="K290" s="12" t="s">
        <v>7972</v>
      </c>
      <c r="L290" s="12" t="s">
        <v>16299</v>
      </c>
      <c r="M290" s="12" t="s">
        <v>36160</v>
      </c>
    </row>
    <row r="291" spans="1:13" ht="22.5" customHeight="1">
      <c r="A291" s="12" t="s">
        <v>25437</v>
      </c>
      <c r="B291" s="12" t="str" cm="1">
        <f t="array" ref="B291">_xlfn.REGEXEXTRACT(J291, "eid=([^&amp;]+)", 2)</f>
        <v>2-s2.0-85126836552</v>
      </c>
      <c r="C291" s="13" t="s">
        <v>23900</v>
      </c>
      <c r="D291" s="12" t="s">
        <v>25438</v>
      </c>
      <c r="E291" s="12">
        <v>2022</v>
      </c>
      <c r="F291" s="12" t="s">
        <v>8432</v>
      </c>
      <c r="G291" s="12">
        <v>9574174</v>
      </c>
      <c r="H291" s="12">
        <v>198</v>
      </c>
      <c r="I291" s="12" t="s">
        <v>25439</v>
      </c>
      <c r="J291" s="12" t="s">
        <v>25440</v>
      </c>
      <c r="K291" s="12" t="s">
        <v>7972</v>
      </c>
      <c r="L291" s="12" t="s">
        <v>8027</v>
      </c>
      <c r="M291" s="12" t="s">
        <v>36161</v>
      </c>
    </row>
    <row r="292" spans="1:13" ht="22.5" customHeight="1">
      <c r="A292" s="12" t="s">
        <v>25442</v>
      </c>
      <c r="B292" s="12" t="str" cm="1">
        <f t="array" ref="B292">_xlfn.REGEXEXTRACT(J292, "eid=([^&amp;]+)", 2)</f>
        <v>2-s2.0-85138628419</v>
      </c>
      <c r="C292" s="13" t="s">
        <v>23900</v>
      </c>
      <c r="D292" s="12" t="s">
        <v>25443</v>
      </c>
      <c r="E292" s="12">
        <v>2022</v>
      </c>
      <c r="F292" s="12" t="s">
        <v>10</v>
      </c>
      <c r="G292" s="12" t="s">
        <v>25444</v>
      </c>
      <c r="H292" s="12">
        <v>6</v>
      </c>
      <c r="I292" s="12" t="s">
        <v>9663</v>
      </c>
      <c r="J292" s="12" t="s">
        <v>25445</v>
      </c>
      <c r="K292" s="12" t="s">
        <v>7972</v>
      </c>
      <c r="L292" s="12" t="s">
        <v>9292</v>
      </c>
      <c r="M292" s="12"/>
    </row>
    <row r="293" spans="1:13" ht="22.5" customHeight="1">
      <c r="A293" s="12" t="s">
        <v>25447</v>
      </c>
      <c r="B293" s="12" t="str" cm="1">
        <f t="array" ref="B293">_xlfn.REGEXEXTRACT(J293, "eid=([^&amp;]+)", 2)</f>
        <v>2-s2.0-85116495855</v>
      </c>
      <c r="C293" s="13" t="s">
        <v>23900</v>
      </c>
      <c r="D293" s="12" t="s">
        <v>25448</v>
      </c>
      <c r="E293" s="12">
        <v>2022</v>
      </c>
      <c r="F293" s="12" t="s">
        <v>21345</v>
      </c>
      <c r="G293" s="12">
        <v>17410398</v>
      </c>
      <c r="H293" s="12">
        <v>35</v>
      </c>
      <c r="I293" s="12" t="s">
        <v>25449</v>
      </c>
      <c r="J293" s="12" t="s">
        <v>25450</v>
      </c>
      <c r="K293" s="12" t="s">
        <v>7972</v>
      </c>
      <c r="L293" s="12" t="s">
        <v>12644</v>
      </c>
      <c r="M293" s="12" t="s">
        <v>36162</v>
      </c>
    </row>
    <row r="294" spans="1:13" ht="22.5" customHeight="1">
      <c r="A294" s="12" t="s">
        <v>25452</v>
      </c>
      <c r="B294" s="12" t="str" cm="1">
        <f t="array" ref="B294">_xlfn.REGEXEXTRACT(J294, "eid=([^&amp;]+)", 2)</f>
        <v>2-s2.0-85125546526</v>
      </c>
      <c r="C294" s="13" t="s">
        <v>23900</v>
      </c>
      <c r="D294" s="12" t="s">
        <v>25453</v>
      </c>
      <c r="E294" s="12">
        <v>2022</v>
      </c>
      <c r="F294" s="12" t="s">
        <v>8043</v>
      </c>
      <c r="G294" s="12">
        <v>13807501</v>
      </c>
      <c r="H294" s="12">
        <v>81</v>
      </c>
      <c r="I294" s="12" t="s">
        <v>25454</v>
      </c>
      <c r="J294" s="12" t="s">
        <v>25455</v>
      </c>
      <c r="K294" s="12" t="s">
        <v>7972</v>
      </c>
      <c r="L294" s="12" t="s">
        <v>7978</v>
      </c>
      <c r="M294" s="12" t="s">
        <v>36163</v>
      </c>
    </row>
    <row r="295" spans="1:13" ht="22.5" customHeight="1">
      <c r="A295" s="12" t="s">
        <v>25457</v>
      </c>
      <c r="B295" s="12" t="str" cm="1">
        <f t="array" ref="B295">_xlfn.REGEXEXTRACT(J295, "eid=([^&amp;]+)", 2)</f>
        <v>2-s2.0-85127712788</v>
      </c>
      <c r="C295" s="13" t="s">
        <v>23900</v>
      </c>
      <c r="D295" s="12" t="s">
        <v>25458</v>
      </c>
      <c r="E295" s="12">
        <v>2022</v>
      </c>
      <c r="F295" s="12" t="s">
        <v>8043</v>
      </c>
      <c r="G295" s="12">
        <v>13807501</v>
      </c>
      <c r="H295" s="12">
        <v>81</v>
      </c>
      <c r="I295" s="12" t="s">
        <v>25459</v>
      </c>
      <c r="J295" s="12" t="s">
        <v>25460</v>
      </c>
      <c r="K295" s="12" t="s">
        <v>7972</v>
      </c>
      <c r="L295" s="12" t="s">
        <v>7978</v>
      </c>
      <c r="M295" s="12" t="s">
        <v>36164</v>
      </c>
    </row>
    <row r="296" spans="1:13" ht="22.5" customHeight="1">
      <c r="A296" s="12" t="s">
        <v>25462</v>
      </c>
      <c r="B296" s="12" t="str" cm="1">
        <f t="array" ref="B296">_xlfn.REGEXEXTRACT(J296, "eid=([^&amp;]+)", 2)</f>
        <v>2-s2.0-85129708589</v>
      </c>
      <c r="C296" s="13" t="s">
        <v>23900</v>
      </c>
      <c r="D296" s="12" t="s">
        <v>25463</v>
      </c>
      <c r="E296" s="12">
        <v>2022</v>
      </c>
      <c r="F296" s="12" t="s">
        <v>8443</v>
      </c>
      <c r="G296" s="12">
        <v>13891286</v>
      </c>
      <c r="H296" s="12">
        <v>211</v>
      </c>
      <c r="I296" s="12" t="s">
        <v>25464</v>
      </c>
      <c r="J296" s="12" t="s">
        <v>25465</v>
      </c>
      <c r="K296" s="12" t="s">
        <v>7972</v>
      </c>
      <c r="L296" s="12" t="s">
        <v>7993</v>
      </c>
      <c r="M296" s="12"/>
    </row>
    <row r="297" spans="1:13" ht="22.5" customHeight="1">
      <c r="A297" s="12" t="s">
        <v>25466</v>
      </c>
      <c r="B297" s="12" t="str" cm="1">
        <f t="array" ref="B297">_xlfn.REGEXEXTRACT(J297, "eid=([^&amp;]+)", 2)</f>
        <v>2-s2.0-85130706226</v>
      </c>
      <c r="C297" s="13" t="s">
        <v>23900</v>
      </c>
      <c r="D297" s="12" t="s">
        <v>25467</v>
      </c>
      <c r="E297" s="12">
        <v>2022</v>
      </c>
      <c r="F297" s="12" t="s">
        <v>8328</v>
      </c>
      <c r="G297" s="12" t="s">
        <v>7969</v>
      </c>
      <c r="H297" s="12" t="s">
        <v>7969</v>
      </c>
      <c r="I297" s="12" t="s">
        <v>25468</v>
      </c>
      <c r="J297" s="12" t="s">
        <v>25469</v>
      </c>
      <c r="K297" s="12" t="s">
        <v>7972</v>
      </c>
      <c r="L297" s="12" t="s">
        <v>8324</v>
      </c>
      <c r="M297" s="12" t="s">
        <v>3218</v>
      </c>
    </row>
    <row r="298" spans="1:13" ht="22.5" customHeight="1">
      <c r="A298" s="12" t="s">
        <v>25471</v>
      </c>
      <c r="B298" s="12" t="str" cm="1">
        <f t="array" ref="B298">_xlfn.REGEXEXTRACT(J298, "eid=([^&amp;]+)", 2)</f>
        <v>2-s2.0-85135897853</v>
      </c>
      <c r="C298" s="13" t="s">
        <v>23900</v>
      </c>
      <c r="D298" s="12" t="s">
        <v>25472</v>
      </c>
      <c r="E298" s="12">
        <v>2022</v>
      </c>
      <c r="F298" s="12" t="s">
        <v>12556</v>
      </c>
      <c r="G298" s="12">
        <v>3608352</v>
      </c>
      <c r="H298" s="12">
        <v>172</v>
      </c>
      <c r="I298" s="12" t="s">
        <v>25473</v>
      </c>
      <c r="J298" s="12" t="s">
        <v>25474</v>
      </c>
      <c r="K298" s="12" t="s">
        <v>7972</v>
      </c>
      <c r="L298" s="12" t="s">
        <v>8027</v>
      </c>
      <c r="M298" s="12" t="s">
        <v>36165</v>
      </c>
    </row>
    <row r="299" spans="1:13" ht="22.5" customHeight="1">
      <c r="A299" s="12" t="s">
        <v>25476</v>
      </c>
      <c r="B299" s="12" t="str" cm="1">
        <f t="array" ref="B299">_xlfn.REGEXEXTRACT(J299, "eid=([^&amp;]+)", 2)</f>
        <v>2-s2.0-85128850633</v>
      </c>
      <c r="C299" s="13" t="s">
        <v>23900</v>
      </c>
      <c r="D299" s="12" t="s">
        <v>25477</v>
      </c>
      <c r="E299" s="12">
        <v>2022</v>
      </c>
      <c r="F299" s="12" t="s">
        <v>8009</v>
      </c>
      <c r="G299" s="12">
        <v>20799292</v>
      </c>
      <c r="H299" s="12">
        <v>11</v>
      </c>
      <c r="I299" s="12" t="s">
        <v>25478</v>
      </c>
      <c r="J299" s="12" t="s">
        <v>25479</v>
      </c>
      <c r="K299" s="12" t="s">
        <v>7972</v>
      </c>
      <c r="L299" s="12" t="s">
        <v>9292</v>
      </c>
      <c r="M299" s="12"/>
    </row>
    <row r="300" spans="1:13" ht="22.5" customHeight="1">
      <c r="A300" s="12" t="s">
        <v>25481</v>
      </c>
      <c r="B300" s="12" t="str" cm="1">
        <f t="array" ref="B300">_xlfn.REGEXEXTRACT(J300, "eid=([^&amp;]+)", 2)</f>
        <v>2-s2.0-85119483861</v>
      </c>
      <c r="C300" s="13" t="s">
        <v>23900</v>
      </c>
      <c r="D300" s="12" t="s">
        <v>25482</v>
      </c>
      <c r="E300" s="12">
        <v>2022</v>
      </c>
      <c r="F300" s="12" t="s">
        <v>18626</v>
      </c>
      <c r="G300" s="12">
        <v>11100168</v>
      </c>
      <c r="H300" s="12">
        <v>61</v>
      </c>
      <c r="I300" s="12" t="s">
        <v>25483</v>
      </c>
      <c r="J300" s="12" t="s">
        <v>25484</v>
      </c>
      <c r="K300" s="12" t="s">
        <v>7972</v>
      </c>
      <c r="L300" s="12" t="s">
        <v>7993</v>
      </c>
      <c r="M300" s="12"/>
    </row>
    <row r="301" spans="1:13" ht="22.5" customHeight="1">
      <c r="A301" s="12" t="s">
        <v>25486</v>
      </c>
      <c r="B301" s="12" t="str" cm="1">
        <f t="array" ref="B301">_xlfn.REGEXEXTRACT(J301, "eid=([^&amp;]+)", 2)</f>
        <v>2-s2.0-85131882942</v>
      </c>
      <c r="C301" s="13" t="s">
        <v>23900</v>
      </c>
      <c r="D301" s="12" t="s">
        <v>25487</v>
      </c>
      <c r="E301" s="12">
        <v>2022</v>
      </c>
      <c r="F301" s="12" t="s">
        <v>25488</v>
      </c>
      <c r="G301" s="12">
        <v>20749090</v>
      </c>
      <c r="H301" s="12">
        <v>14</v>
      </c>
      <c r="I301" s="12" t="s">
        <v>25489</v>
      </c>
      <c r="J301" s="12" t="s">
        <v>25490</v>
      </c>
      <c r="K301" s="12" t="s">
        <v>7972</v>
      </c>
      <c r="L301" s="12" t="s">
        <v>25491</v>
      </c>
      <c r="M301" s="12"/>
    </row>
    <row r="302" spans="1:13" ht="22.5" customHeight="1">
      <c r="A302" s="12" t="s">
        <v>25493</v>
      </c>
      <c r="B302" s="12" t="str" cm="1">
        <f t="array" ref="B302">_xlfn.REGEXEXTRACT(J302, "eid=([^&amp;]+)", 2)</f>
        <v>2-s2.0-85137907890</v>
      </c>
      <c r="C302" s="13" t="s">
        <v>23900</v>
      </c>
      <c r="D302" s="12" t="s">
        <v>25494</v>
      </c>
      <c r="E302" s="12">
        <v>2022</v>
      </c>
      <c r="F302" s="12" t="s">
        <v>8144</v>
      </c>
      <c r="G302" s="12">
        <v>20763417</v>
      </c>
      <c r="H302" s="12">
        <v>12</v>
      </c>
      <c r="I302" s="12" t="s">
        <v>25495</v>
      </c>
      <c r="J302" s="12" t="s">
        <v>25496</v>
      </c>
      <c r="K302" s="12" t="s">
        <v>7972</v>
      </c>
      <c r="L302" s="12" t="s">
        <v>9292</v>
      </c>
      <c r="M302" s="12"/>
    </row>
    <row r="303" spans="1:13" ht="22.5" customHeight="1">
      <c r="A303" s="12" t="s">
        <v>25498</v>
      </c>
      <c r="B303" s="12" t="str" cm="1">
        <f t="array" ref="B303">_xlfn.REGEXEXTRACT(J303, "eid=([^&amp;]+)", 2)</f>
        <v>2-s2.0-85137127175</v>
      </c>
      <c r="C303" s="13" t="s">
        <v>23900</v>
      </c>
      <c r="D303" s="12" t="s">
        <v>25499</v>
      </c>
      <c r="E303" s="12">
        <v>2022</v>
      </c>
      <c r="F303" s="12" t="s">
        <v>8276</v>
      </c>
      <c r="G303" s="12">
        <v>14248220</v>
      </c>
      <c r="H303" s="12">
        <v>22</v>
      </c>
      <c r="I303" s="12" t="s">
        <v>25500</v>
      </c>
      <c r="J303" s="12" t="s">
        <v>25501</v>
      </c>
      <c r="K303" s="12" t="s">
        <v>7972</v>
      </c>
      <c r="L303" s="12" t="s">
        <v>9292</v>
      </c>
      <c r="M303" s="12"/>
    </row>
    <row r="304" spans="1:13" ht="22.5" customHeight="1">
      <c r="A304" s="12" t="s">
        <v>25503</v>
      </c>
      <c r="B304" s="12" t="str" cm="1">
        <f t="array" ref="B304">_xlfn.REGEXEXTRACT(J304, "eid=([^&amp;]+)", 2)</f>
        <v>2-s2.0-85127267878</v>
      </c>
      <c r="C304" s="13" t="s">
        <v>23900</v>
      </c>
      <c r="D304" s="12" t="s">
        <v>25504</v>
      </c>
      <c r="E304" s="12">
        <v>2022</v>
      </c>
      <c r="F304" s="12" t="s">
        <v>8043</v>
      </c>
      <c r="G304" s="12">
        <v>13807501</v>
      </c>
      <c r="H304" s="12">
        <v>81</v>
      </c>
      <c r="I304" s="12" t="s">
        <v>25505</v>
      </c>
      <c r="J304" s="12" t="s">
        <v>25506</v>
      </c>
      <c r="K304" s="12" t="s">
        <v>7972</v>
      </c>
      <c r="L304" s="12" t="s">
        <v>7978</v>
      </c>
      <c r="M304" s="12" t="s">
        <v>36166</v>
      </c>
    </row>
    <row r="305" spans="1:13" ht="22.5" customHeight="1">
      <c r="A305" s="12" t="s">
        <v>25508</v>
      </c>
      <c r="B305" s="12" t="str" cm="1">
        <f t="array" ref="B305">_xlfn.REGEXEXTRACT(J305, "eid=([^&amp;]+)", 2)</f>
        <v>2-s2.0-85119580471</v>
      </c>
      <c r="C305" s="13" t="s">
        <v>23900</v>
      </c>
      <c r="D305" s="12" t="s">
        <v>25509</v>
      </c>
      <c r="E305" s="12">
        <v>2022</v>
      </c>
      <c r="F305" s="12" t="s">
        <v>8392</v>
      </c>
      <c r="G305" s="12">
        <v>23274662</v>
      </c>
      <c r="H305" s="12">
        <v>9</v>
      </c>
      <c r="I305" s="12" t="s">
        <v>25510</v>
      </c>
      <c r="J305" s="12" t="s">
        <v>25511</v>
      </c>
      <c r="K305" s="12" t="s">
        <v>7972</v>
      </c>
      <c r="L305" s="12" t="s">
        <v>8102</v>
      </c>
      <c r="M305" s="12" t="s">
        <v>36167</v>
      </c>
    </row>
    <row r="306" spans="1:13" ht="22.5" customHeight="1">
      <c r="A306" s="12" t="s">
        <v>25513</v>
      </c>
      <c r="B306" s="12" t="str" cm="1">
        <f t="array" ref="B306">_xlfn.REGEXEXTRACT(J306, "eid=([^&amp;]+)", 2)</f>
        <v>2-s2.0-85114692845</v>
      </c>
      <c r="C306" s="13" t="s">
        <v>23900</v>
      </c>
      <c r="D306" s="12" t="s">
        <v>25514</v>
      </c>
      <c r="E306" s="12">
        <v>2022</v>
      </c>
      <c r="F306" s="12" t="s">
        <v>20091</v>
      </c>
      <c r="G306" s="12">
        <v>13191578</v>
      </c>
      <c r="H306" s="12">
        <v>34</v>
      </c>
      <c r="I306" s="12" t="s">
        <v>25515</v>
      </c>
      <c r="J306" s="12" t="s">
        <v>25516</v>
      </c>
      <c r="K306" s="12" t="s">
        <v>7972</v>
      </c>
      <c r="L306" s="12" t="s">
        <v>20094</v>
      </c>
      <c r="M306" s="12" t="s">
        <v>36168</v>
      </c>
    </row>
    <row r="307" spans="1:13" ht="22.5" customHeight="1">
      <c r="A307" s="12" t="s">
        <v>25518</v>
      </c>
      <c r="B307" s="12" t="str" cm="1">
        <f t="array" ref="B307">_xlfn.REGEXEXTRACT(J307, "eid=([^&amp;]+)", 2)</f>
        <v>2-s2.0-85130485893</v>
      </c>
      <c r="C307" s="13" t="s">
        <v>23900</v>
      </c>
      <c r="D307" s="12" t="s">
        <v>25519</v>
      </c>
      <c r="E307" s="12">
        <v>2022</v>
      </c>
      <c r="F307" s="12" t="s">
        <v>25520</v>
      </c>
      <c r="G307" s="12">
        <v>19118074</v>
      </c>
      <c r="H307" s="12">
        <v>15</v>
      </c>
      <c r="I307" s="12" t="s">
        <v>25521</v>
      </c>
      <c r="J307" s="12" t="s">
        <v>25522</v>
      </c>
      <c r="K307" s="12" t="s">
        <v>7972</v>
      </c>
      <c r="L307" s="12" t="s">
        <v>9292</v>
      </c>
      <c r="M307" s="12"/>
    </row>
    <row r="308" spans="1:13" ht="22.5" customHeight="1">
      <c r="A308" s="12" t="s">
        <v>25524</v>
      </c>
      <c r="B308" s="12" t="str" cm="1">
        <f t="array" ref="B308">_xlfn.REGEXEXTRACT(J308, "eid=([^&amp;]+)", 2)</f>
        <v>2-s2.0-85119614634</v>
      </c>
      <c r="C308" s="13" t="s">
        <v>23900</v>
      </c>
      <c r="D308" s="12" t="s">
        <v>25525</v>
      </c>
      <c r="E308" s="12">
        <v>2022</v>
      </c>
      <c r="F308" s="12" t="s">
        <v>9542</v>
      </c>
      <c r="G308" s="12">
        <v>15249050</v>
      </c>
      <c r="H308" s="12">
        <v>23</v>
      </c>
      <c r="I308" s="12" t="s">
        <v>25526</v>
      </c>
      <c r="J308" s="12" t="s">
        <v>25527</v>
      </c>
      <c r="K308" s="12" t="s">
        <v>7972</v>
      </c>
      <c r="L308" s="12" t="s">
        <v>8102</v>
      </c>
      <c r="M308" s="12" t="s">
        <v>36169</v>
      </c>
    </row>
    <row r="309" spans="1:13" ht="22.5" customHeight="1">
      <c r="A309" s="12" t="s">
        <v>25529</v>
      </c>
      <c r="B309" s="12" t="str" cm="1">
        <f t="array" ref="B309">_xlfn.REGEXEXTRACT(J309, "eid=([^&amp;]+)", 2)</f>
        <v>2-s2.0-85131371350</v>
      </c>
      <c r="C309" s="13" t="s">
        <v>23900</v>
      </c>
      <c r="D309" s="12" t="s">
        <v>25530</v>
      </c>
      <c r="E309" s="12">
        <v>2022</v>
      </c>
      <c r="F309" s="12" t="s">
        <v>8038</v>
      </c>
      <c r="G309" s="12">
        <v>19995903</v>
      </c>
      <c r="H309" s="12">
        <v>14</v>
      </c>
      <c r="I309" s="12" t="s">
        <v>25531</v>
      </c>
      <c r="J309" s="12" t="s">
        <v>25532</v>
      </c>
      <c r="K309" s="12" t="s">
        <v>7972</v>
      </c>
      <c r="L309" s="12" t="s">
        <v>9292</v>
      </c>
      <c r="M309" s="12"/>
    </row>
    <row r="310" spans="1:13" ht="22.5" customHeight="1">
      <c r="A310" s="12" t="s">
        <v>25534</v>
      </c>
      <c r="B310" s="12" t="str" cm="1">
        <f t="array" ref="B310">_xlfn.REGEXEXTRACT(J310, "eid=([^&amp;]+)", 2)</f>
        <v>2-s2.0-85132268887</v>
      </c>
      <c r="C310" s="13" t="s">
        <v>23900</v>
      </c>
      <c r="D310" s="12" t="s">
        <v>25535</v>
      </c>
      <c r="E310" s="12">
        <v>2022</v>
      </c>
      <c r="F310" s="12" t="s">
        <v>9553</v>
      </c>
      <c r="G310" s="12">
        <v>20967209</v>
      </c>
      <c r="H310" s="12">
        <v>3</v>
      </c>
      <c r="I310" s="12" t="s">
        <v>25536</v>
      </c>
      <c r="J310" s="12" t="s">
        <v>25537</v>
      </c>
      <c r="K310" s="12" t="s">
        <v>7972</v>
      </c>
      <c r="L310" s="12" t="s">
        <v>8027</v>
      </c>
      <c r="M310" s="12"/>
    </row>
    <row r="311" spans="1:13" ht="22.5" customHeight="1">
      <c r="A311" s="12" t="s">
        <v>25539</v>
      </c>
      <c r="B311" s="12" t="str" cm="1">
        <f t="array" ref="B311">_xlfn.REGEXEXTRACT(J311, "eid=([^&amp;]+)", 2)</f>
        <v>2-s2.0-85136612575</v>
      </c>
      <c r="C311" s="13" t="s">
        <v>23900</v>
      </c>
      <c r="D311" s="12" t="s">
        <v>25540</v>
      </c>
      <c r="E311" s="12">
        <v>2022</v>
      </c>
      <c r="F311" s="12" t="s">
        <v>12556</v>
      </c>
      <c r="G311" s="12">
        <v>3608352</v>
      </c>
      <c r="H311" s="12">
        <v>172</v>
      </c>
      <c r="I311" s="12" t="s">
        <v>25541</v>
      </c>
      <c r="J311" s="12" t="s">
        <v>25542</v>
      </c>
      <c r="K311" s="12" t="s">
        <v>7972</v>
      </c>
      <c r="L311" s="12" t="s">
        <v>8027</v>
      </c>
      <c r="M311" s="12" t="s">
        <v>36170</v>
      </c>
    </row>
    <row r="312" spans="1:13" ht="22.5" customHeight="1">
      <c r="A312" s="12" t="s">
        <v>25544</v>
      </c>
      <c r="B312" s="12" t="str" cm="1">
        <f t="array" ref="B312">_xlfn.REGEXEXTRACT(J312, "eid=([^&amp;]+)", 2)</f>
        <v>2-s2.0-85129953557</v>
      </c>
      <c r="C312" s="13" t="s">
        <v>23900</v>
      </c>
      <c r="D312" s="12" t="s">
        <v>25545</v>
      </c>
      <c r="E312" s="12">
        <v>2022</v>
      </c>
      <c r="F312" s="12" t="s">
        <v>24422</v>
      </c>
      <c r="G312" s="12">
        <v>200255</v>
      </c>
      <c r="H312" s="12">
        <v>604</v>
      </c>
      <c r="I312" s="12" t="s">
        <v>25546</v>
      </c>
      <c r="J312" s="12" t="s">
        <v>25547</v>
      </c>
      <c r="K312" s="12" t="s">
        <v>7972</v>
      </c>
      <c r="L312" s="12" t="s">
        <v>8465</v>
      </c>
      <c r="M312" s="12" t="s">
        <v>36171</v>
      </c>
    </row>
    <row r="313" spans="1:13" ht="22.5" customHeight="1">
      <c r="A313" s="12" t="s">
        <v>25549</v>
      </c>
      <c r="B313" s="12" t="str" cm="1">
        <f t="array" ref="B313">_xlfn.REGEXEXTRACT(J313, "eid=([^&amp;]+)", 2)</f>
        <v>2-s2.0-85100935010</v>
      </c>
      <c r="C313" s="13" t="s">
        <v>23900</v>
      </c>
      <c r="D313" s="12" t="s">
        <v>25550</v>
      </c>
      <c r="E313" s="12">
        <v>2022</v>
      </c>
      <c r="F313" s="12" t="s">
        <v>18945</v>
      </c>
      <c r="G313" s="12">
        <v>21687161</v>
      </c>
      <c r="H313" s="12">
        <v>10</v>
      </c>
      <c r="I313" s="12" t="s">
        <v>25551</v>
      </c>
      <c r="J313" s="12" t="s">
        <v>25552</v>
      </c>
      <c r="K313" s="12" t="s">
        <v>7972</v>
      </c>
      <c r="L313" s="12" t="s">
        <v>8102</v>
      </c>
      <c r="M313" s="12" t="s">
        <v>36172</v>
      </c>
    </row>
    <row r="314" spans="1:13" ht="22.5" customHeight="1">
      <c r="A314" s="12" t="s">
        <v>25554</v>
      </c>
      <c r="B314" s="12" t="str" cm="1">
        <f t="array" ref="B314">_xlfn.REGEXEXTRACT(J314, "eid=([^&amp;]+)", 2)</f>
        <v>2-s2.0-85136073876</v>
      </c>
      <c r="C314" s="13" t="s">
        <v>23900</v>
      </c>
      <c r="D314" s="12" t="s">
        <v>25555</v>
      </c>
      <c r="E314" s="12">
        <v>2022</v>
      </c>
      <c r="F314" s="12" t="s">
        <v>9553</v>
      </c>
      <c r="G314" s="12">
        <v>20967209</v>
      </c>
      <c r="H314" s="12">
        <v>3</v>
      </c>
      <c r="I314" s="12" t="s">
        <v>25556</v>
      </c>
      <c r="J314" s="12" t="s">
        <v>25557</v>
      </c>
      <c r="K314" s="12" t="s">
        <v>7972</v>
      </c>
      <c r="L314" s="12" t="s">
        <v>8027</v>
      </c>
      <c r="M314" s="12"/>
    </row>
    <row r="315" spans="1:13" ht="22.5" customHeight="1">
      <c r="A315" s="12" t="s">
        <v>25559</v>
      </c>
      <c r="B315" s="12" t="str" cm="1">
        <f t="array" ref="B315">_xlfn.REGEXEXTRACT(J315, "eid=([^&amp;]+)", 2)</f>
        <v>2-s2.0-85123928892</v>
      </c>
      <c r="C315" s="13" t="s">
        <v>23900</v>
      </c>
      <c r="D315" s="12" t="s">
        <v>25560</v>
      </c>
      <c r="E315" s="12">
        <v>2022</v>
      </c>
      <c r="F315" s="12" t="s">
        <v>25561</v>
      </c>
      <c r="G315" s="12">
        <v>24686557</v>
      </c>
      <c r="H315" s="12">
        <v>7</v>
      </c>
      <c r="I315" s="12" t="s">
        <v>25562</v>
      </c>
      <c r="J315" s="12" t="s">
        <v>25563</v>
      </c>
      <c r="K315" s="12" t="s">
        <v>7972</v>
      </c>
      <c r="L315" s="12" t="s">
        <v>8134</v>
      </c>
      <c r="M315" s="12"/>
    </row>
    <row r="316" spans="1:13" ht="22.5" customHeight="1">
      <c r="A316" s="12" t="s">
        <v>25565</v>
      </c>
      <c r="B316" s="12" t="str" cm="1">
        <f t="array" ref="B316">_xlfn.REGEXEXTRACT(J316, "eid=([^&amp;]+)", 2)</f>
        <v>2-s2.0-85134597882</v>
      </c>
      <c r="C316" s="13" t="s">
        <v>23900</v>
      </c>
      <c r="D316" s="12" t="s">
        <v>25566</v>
      </c>
      <c r="E316" s="12">
        <v>2022</v>
      </c>
      <c r="F316" s="12" t="s">
        <v>12556</v>
      </c>
      <c r="G316" s="12">
        <v>3608352</v>
      </c>
      <c r="H316" s="12">
        <v>171</v>
      </c>
      <c r="I316" s="12" t="s">
        <v>25567</v>
      </c>
      <c r="J316" s="12" t="s">
        <v>25568</v>
      </c>
      <c r="K316" s="12" t="s">
        <v>7972</v>
      </c>
      <c r="L316" s="12" t="s">
        <v>8027</v>
      </c>
      <c r="M316" s="12" t="s">
        <v>36173</v>
      </c>
    </row>
    <row r="317" spans="1:13" ht="22.5" customHeight="1">
      <c r="A317" s="12" t="s">
        <v>25570</v>
      </c>
      <c r="B317" s="12" t="str" cm="1">
        <f t="array" ref="B317">_xlfn.REGEXEXTRACT(J317, "eid=([^&amp;]+)", 2)</f>
        <v>2-s2.0-85110818554</v>
      </c>
      <c r="C317" s="13" t="s">
        <v>23900</v>
      </c>
      <c r="D317" s="12" t="s">
        <v>25571</v>
      </c>
      <c r="E317" s="12">
        <v>2022</v>
      </c>
      <c r="F317" s="12" t="s">
        <v>24648</v>
      </c>
      <c r="G317" s="12">
        <v>21682194</v>
      </c>
      <c r="H317" s="12">
        <v>26</v>
      </c>
      <c r="I317" s="12" t="s">
        <v>25572</v>
      </c>
      <c r="J317" s="12" t="s">
        <v>25573</v>
      </c>
      <c r="K317" s="12" t="s">
        <v>7972</v>
      </c>
      <c r="L317" s="12" t="s">
        <v>8102</v>
      </c>
      <c r="M317" s="12" t="s">
        <v>36174</v>
      </c>
    </row>
    <row r="318" spans="1:13" ht="22.5" customHeight="1">
      <c r="A318" s="12" t="s">
        <v>25575</v>
      </c>
      <c r="B318" s="12" t="str" cm="1">
        <f t="array" ref="B318">_xlfn.REGEXEXTRACT(J318, "eid=([^&amp;]+)", 2)</f>
        <v>2-s2.0-85139823010</v>
      </c>
      <c r="C318" s="13" t="s">
        <v>23900</v>
      </c>
      <c r="D318" s="12" t="s">
        <v>25576</v>
      </c>
      <c r="E318" s="12">
        <v>2022</v>
      </c>
      <c r="F318" s="12" t="s">
        <v>8009</v>
      </c>
      <c r="G318" s="12">
        <v>20799292</v>
      </c>
      <c r="H318" s="12">
        <v>11</v>
      </c>
      <c r="I318" s="12" t="s">
        <v>25577</v>
      </c>
      <c r="J318" s="12" t="s">
        <v>25578</v>
      </c>
      <c r="K318" s="12" t="s">
        <v>7972</v>
      </c>
      <c r="L318" s="12" t="s">
        <v>9292</v>
      </c>
      <c r="M318" s="12"/>
    </row>
    <row r="319" spans="1:13" ht="22.5" customHeight="1">
      <c r="A319" s="12" t="s">
        <v>25580</v>
      </c>
      <c r="B319" s="12" t="str" cm="1">
        <f t="array" ref="B319">_xlfn.REGEXEXTRACT(J319, "eid=([^&amp;]+)", 2)</f>
        <v>2-s2.0-85137879153</v>
      </c>
      <c r="C319" s="13" t="s">
        <v>23900</v>
      </c>
      <c r="D319" s="12" t="s">
        <v>25581</v>
      </c>
      <c r="E319" s="12">
        <v>2022</v>
      </c>
      <c r="F319" s="12" t="s">
        <v>8516</v>
      </c>
      <c r="G319" s="12">
        <v>20711050</v>
      </c>
      <c r="H319" s="12">
        <v>14</v>
      </c>
      <c r="I319" s="12" t="s">
        <v>25582</v>
      </c>
      <c r="J319" s="12" t="s">
        <v>25583</v>
      </c>
      <c r="K319" s="12" t="s">
        <v>7972</v>
      </c>
      <c r="L319" s="12" t="s">
        <v>9292</v>
      </c>
      <c r="M319" s="12"/>
    </row>
    <row r="320" spans="1:13" ht="22.5" customHeight="1">
      <c r="A320" s="12" t="s">
        <v>25585</v>
      </c>
      <c r="B320" s="12" t="str" cm="1">
        <f t="array" ref="B320">_xlfn.REGEXEXTRACT(J320, "eid=([^&amp;]+)", 2)</f>
        <v>2-s2.0-85129359499</v>
      </c>
      <c r="C320" s="13" t="s">
        <v>23900</v>
      </c>
      <c r="D320" s="12" t="s">
        <v>25586</v>
      </c>
      <c r="E320" s="12">
        <v>2022</v>
      </c>
      <c r="F320" s="12" t="s">
        <v>9542</v>
      </c>
      <c r="G320" s="12">
        <v>15249050</v>
      </c>
      <c r="H320" s="12">
        <v>23</v>
      </c>
      <c r="I320" s="12" t="s">
        <v>25587</v>
      </c>
      <c r="J320" s="12" t="s">
        <v>25588</v>
      </c>
      <c r="K320" s="12" t="s">
        <v>7972</v>
      </c>
      <c r="L320" s="12" t="s">
        <v>8102</v>
      </c>
      <c r="M320" s="12" t="s">
        <v>36175</v>
      </c>
    </row>
    <row r="321" spans="1:13" ht="22.5" customHeight="1">
      <c r="A321" s="12" t="s">
        <v>25590</v>
      </c>
      <c r="B321" s="12" t="str" cm="1">
        <f t="array" ref="B321">_xlfn.REGEXEXTRACT(J321, "eid=([^&amp;]+)", 2)</f>
        <v>2-s2.0-85130729207</v>
      </c>
      <c r="C321" s="13" t="s">
        <v>23900</v>
      </c>
      <c r="D321" s="12" t="s">
        <v>25591</v>
      </c>
      <c r="E321" s="12">
        <v>2022</v>
      </c>
      <c r="F321" s="12" t="s">
        <v>25592</v>
      </c>
      <c r="G321" s="12">
        <v>9205691</v>
      </c>
      <c r="H321" s="12">
        <v>130</v>
      </c>
      <c r="I321" s="12" t="s">
        <v>25593</v>
      </c>
      <c r="J321" s="12" t="s">
        <v>25594</v>
      </c>
      <c r="K321" s="12" t="s">
        <v>7972</v>
      </c>
      <c r="L321" s="12" t="s">
        <v>7978</v>
      </c>
      <c r="M321" s="12" t="s">
        <v>36176</v>
      </c>
    </row>
    <row r="322" spans="1:13" ht="22.5" customHeight="1">
      <c r="A322" s="12" t="s">
        <v>25596</v>
      </c>
      <c r="B322" s="12" t="str" cm="1">
        <f t="array" ref="B322">_xlfn.REGEXEXTRACT(J322, "eid=([^&amp;]+)", 2)</f>
        <v>2-s2.0-85124236224</v>
      </c>
      <c r="C322" s="13" t="s">
        <v>23900</v>
      </c>
      <c r="D322" s="12" t="s">
        <v>25597</v>
      </c>
      <c r="E322" s="12">
        <v>2022</v>
      </c>
      <c r="F322" s="12" t="s">
        <v>9542</v>
      </c>
      <c r="G322" s="12">
        <v>15249050</v>
      </c>
      <c r="H322" s="12">
        <v>23</v>
      </c>
      <c r="I322" s="12" t="s">
        <v>25598</v>
      </c>
      <c r="J322" s="12" t="s">
        <v>25599</v>
      </c>
      <c r="K322" s="12" t="s">
        <v>7972</v>
      </c>
      <c r="L322" s="12" t="s">
        <v>8102</v>
      </c>
      <c r="M322" s="12" t="s">
        <v>36177</v>
      </c>
    </row>
    <row r="323" spans="1:13" ht="22.5" customHeight="1">
      <c r="A323" s="12" t="s">
        <v>25601</v>
      </c>
      <c r="B323" s="12" t="str" cm="1">
        <f t="array" ref="B323">_xlfn.REGEXEXTRACT(J323, "eid=([^&amp;]+)", 2)</f>
        <v>2-s2.0-85119967555</v>
      </c>
      <c r="C323" s="13" t="s">
        <v>23900</v>
      </c>
      <c r="D323" s="12" t="s">
        <v>25602</v>
      </c>
      <c r="E323" s="12">
        <v>2022</v>
      </c>
      <c r="F323" s="12" t="s">
        <v>25603</v>
      </c>
      <c r="G323" s="12">
        <v>9288910</v>
      </c>
      <c r="H323" s="12">
        <v>29</v>
      </c>
      <c r="I323" s="12" t="s">
        <v>25604</v>
      </c>
      <c r="J323" s="12" t="s">
        <v>25605</v>
      </c>
      <c r="K323" s="12" t="s">
        <v>7972</v>
      </c>
      <c r="L323" s="12" t="s">
        <v>7978</v>
      </c>
      <c r="M323" s="12" t="s">
        <v>36178</v>
      </c>
    </row>
    <row r="324" spans="1:13" ht="22.5" customHeight="1">
      <c r="A324" s="12" t="s">
        <v>25607</v>
      </c>
      <c r="B324" s="12" t="str" cm="1">
        <f t="array" ref="B324">_xlfn.REGEXEXTRACT(J324, "eid=([^&amp;]+)", 2)</f>
        <v>2-s2.0-85107381152</v>
      </c>
      <c r="C324" s="13" t="s">
        <v>23900</v>
      </c>
      <c r="D324" s="12" t="s">
        <v>25608</v>
      </c>
      <c r="E324" s="12">
        <v>2022</v>
      </c>
      <c r="F324" s="12" t="s">
        <v>24674</v>
      </c>
      <c r="G324" s="12">
        <v>1628828</v>
      </c>
      <c r="H324" s="12">
        <v>44</v>
      </c>
      <c r="I324" s="12" t="s">
        <v>25609</v>
      </c>
      <c r="J324" s="12" t="s">
        <v>25610</v>
      </c>
      <c r="K324" s="12" t="s">
        <v>7972</v>
      </c>
      <c r="L324" s="12" t="s">
        <v>8078</v>
      </c>
      <c r="M324" s="12"/>
    </row>
    <row r="325" spans="1:13" ht="22.5" customHeight="1">
      <c r="A325" s="12" t="s">
        <v>25612</v>
      </c>
      <c r="B325" s="12" t="str" cm="1">
        <f t="array" ref="B325">_xlfn.REGEXEXTRACT(J325, "eid=([^&amp;]+)", 2)</f>
        <v>2-s2.0-85132305473</v>
      </c>
      <c r="C325" s="13" t="s">
        <v>23900</v>
      </c>
      <c r="D325" s="12" t="s">
        <v>25613</v>
      </c>
      <c r="E325" s="12">
        <v>2022</v>
      </c>
      <c r="F325" s="12" t="s">
        <v>25614</v>
      </c>
      <c r="G325" s="12">
        <v>20754426</v>
      </c>
      <c r="H325" s="12">
        <v>12</v>
      </c>
      <c r="I325" s="12" t="s">
        <v>25615</v>
      </c>
      <c r="J325" s="12" t="s">
        <v>25616</v>
      </c>
      <c r="K325" s="12" t="s">
        <v>7972</v>
      </c>
      <c r="L325" s="12" t="s">
        <v>9292</v>
      </c>
      <c r="M325" s="12"/>
    </row>
    <row r="326" spans="1:13" ht="22.5" customHeight="1">
      <c r="A326" s="12" t="s">
        <v>25618</v>
      </c>
      <c r="B326" s="12" t="str" cm="1">
        <f t="array" ref="B326">_xlfn.REGEXEXTRACT(J326, "eid=([^&amp;]+)", 2)</f>
        <v>2-s2.0-85132206623</v>
      </c>
      <c r="C326" s="13" t="s">
        <v>23900</v>
      </c>
      <c r="D326" s="12" t="s">
        <v>25619</v>
      </c>
      <c r="E326" s="12">
        <v>2022</v>
      </c>
      <c r="F326" s="12" t="s">
        <v>25620</v>
      </c>
      <c r="G326" s="12">
        <v>22277099</v>
      </c>
      <c r="H326" s="12">
        <v>10</v>
      </c>
      <c r="I326" s="12" t="s">
        <v>25621</v>
      </c>
      <c r="J326" s="12" t="s">
        <v>25622</v>
      </c>
      <c r="K326" s="12" t="s">
        <v>7972</v>
      </c>
      <c r="L326" s="12" t="s">
        <v>9292</v>
      </c>
      <c r="M326" s="12"/>
    </row>
    <row r="327" spans="1:13" ht="22.5" customHeight="1">
      <c r="A327" s="12" t="s">
        <v>25623</v>
      </c>
      <c r="B327" s="12" t="str" cm="1">
        <f t="array" ref="B327">_xlfn.REGEXEXTRACT(J327, "eid=([^&amp;]+)", 2)</f>
        <v>2-s2.0-85129688917</v>
      </c>
      <c r="C327" s="13" t="s">
        <v>23900</v>
      </c>
      <c r="D327" s="12" t="s">
        <v>3249</v>
      </c>
      <c r="E327" s="12">
        <v>2022</v>
      </c>
      <c r="F327" s="12" t="s">
        <v>8293</v>
      </c>
      <c r="G327" s="12">
        <v>22142134</v>
      </c>
      <c r="H327" s="12">
        <v>67</v>
      </c>
      <c r="I327" s="12" t="s">
        <v>25624</v>
      </c>
      <c r="J327" s="12" t="s">
        <v>25625</v>
      </c>
      <c r="K327" s="12" t="s">
        <v>7972</v>
      </c>
      <c r="L327" s="12" t="s">
        <v>8027</v>
      </c>
      <c r="M327" s="12" t="s">
        <v>3248</v>
      </c>
    </row>
    <row r="328" spans="1:13" ht="22.5" customHeight="1">
      <c r="A328" s="12" t="s">
        <v>25627</v>
      </c>
      <c r="B328" s="12" t="str" cm="1">
        <f t="array" ref="B328">_xlfn.REGEXEXTRACT(J328, "eid=([^&amp;]+)", 2)</f>
        <v>2-s2.0-85109433986</v>
      </c>
      <c r="C328" s="13" t="s">
        <v>23900</v>
      </c>
      <c r="D328" s="12" t="s">
        <v>25628</v>
      </c>
      <c r="E328" s="12">
        <v>2022</v>
      </c>
      <c r="F328" s="12" t="s">
        <v>20091</v>
      </c>
      <c r="G328" s="12">
        <v>13191578</v>
      </c>
      <c r="H328" s="12">
        <v>34</v>
      </c>
      <c r="I328" s="12" t="s">
        <v>25629</v>
      </c>
      <c r="J328" s="12" t="s">
        <v>25630</v>
      </c>
      <c r="K328" s="12" t="s">
        <v>7972</v>
      </c>
      <c r="L328" s="12" t="s">
        <v>20094</v>
      </c>
      <c r="M328" s="12"/>
    </row>
    <row r="329" spans="1:13" ht="22.5" customHeight="1">
      <c r="A329" s="12" t="s">
        <v>25632</v>
      </c>
      <c r="B329" s="12" t="str" cm="1">
        <f t="array" ref="B329">_xlfn.REGEXEXTRACT(J329, "eid=([^&amp;]+)", 2)</f>
        <v>2-s2.0-85126923855</v>
      </c>
      <c r="C329" s="13" t="s">
        <v>23900</v>
      </c>
      <c r="D329" s="12" t="s">
        <v>25633</v>
      </c>
      <c r="E329" s="12">
        <v>2022</v>
      </c>
      <c r="F329" s="12" t="s">
        <v>10114</v>
      </c>
      <c r="G329" s="12">
        <v>7437315</v>
      </c>
      <c r="H329" s="12">
        <v>164</v>
      </c>
      <c r="I329" s="12" t="s">
        <v>25634</v>
      </c>
      <c r="J329" s="12" t="s">
        <v>25635</v>
      </c>
      <c r="K329" s="12" t="s">
        <v>7972</v>
      </c>
      <c r="L329" s="12" t="s">
        <v>10117</v>
      </c>
      <c r="M329" s="12" t="s">
        <v>36179</v>
      </c>
    </row>
    <row r="330" spans="1:13" ht="22.5" customHeight="1">
      <c r="A330" s="12" t="s">
        <v>25637</v>
      </c>
      <c r="B330" s="12" t="str" cm="1">
        <f t="array" ref="B330">_xlfn.REGEXEXTRACT(J330, "eid=([^&amp;]+)", 2)</f>
        <v>2-s2.0-85113884725</v>
      </c>
      <c r="C330" s="13" t="s">
        <v>23900</v>
      </c>
      <c r="D330" s="12" t="s">
        <v>25638</v>
      </c>
      <c r="E330" s="12">
        <v>2022</v>
      </c>
      <c r="F330" s="12" t="s">
        <v>16511</v>
      </c>
      <c r="G330" s="12">
        <v>7378831</v>
      </c>
      <c r="H330" s="12">
        <v>40</v>
      </c>
      <c r="I330" s="12" t="s">
        <v>8686</v>
      </c>
      <c r="J330" s="12" t="s">
        <v>25639</v>
      </c>
      <c r="K330" s="12" t="s">
        <v>7972</v>
      </c>
      <c r="L330" s="12" t="s">
        <v>12644</v>
      </c>
      <c r="M330" s="12" t="s">
        <v>36180</v>
      </c>
    </row>
    <row r="331" spans="1:13" ht="22.5" customHeight="1">
      <c r="A331" s="12" t="s">
        <v>25641</v>
      </c>
      <c r="B331" s="12" t="str" cm="1">
        <f t="array" ref="B331">_xlfn.REGEXEXTRACT(J331, "eid=([^&amp;]+)", 2)</f>
        <v>2-s2.0-85124596782</v>
      </c>
      <c r="C331" s="13" t="s">
        <v>23900</v>
      </c>
      <c r="D331" s="12" t="s">
        <v>25642</v>
      </c>
      <c r="E331" s="12">
        <v>2022</v>
      </c>
      <c r="F331" s="12" t="s">
        <v>10088</v>
      </c>
      <c r="G331" s="12">
        <v>15513203</v>
      </c>
      <c r="H331" s="12">
        <v>18</v>
      </c>
      <c r="I331" s="12" t="s">
        <v>25643</v>
      </c>
      <c r="J331" s="12" t="s">
        <v>25644</v>
      </c>
      <c r="K331" s="12" t="s">
        <v>7972</v>
      </c>
      <c r="L331" s="12" t="s">
        <v>8078</v>
      </c>
      <c r="M331" s="12" t="s">
        <v>36181</v>
      </c>
    </row>
    <row r="332" spans="1:13" ht="22.5" customHeight="1">
      <c r="A332" s="12" t="s">
        <v>25646</v>
      </c>
      <c r="B332" s="12" t="str" cm="1">
        <f t="array" ref="B332">_xlfn.REGEXEXTRACT(J332, "eid=([^&amp;]+)", 2)</f>
        <v>2-s2.0-85124530230</v>
      </c>
      <c r="C332" s="13" t="s">
        <v>23900</v>
      </c>
      <c r="D332" s="12" t="s">
        <v>25647</v>
      </c>
      <c r="E332" s="12">
        <v>2022</v>
      </c>
      <c r="F332" s="12" t="s">
        <v>12218</v>
      </c>
      <c r="G332" s="12" t="s">
        <v>24034</v>
      </c>
      <c r="H332" s="12">
        <v>131</v>
      </c>
      <c r="I332" s="12" t="s">
        <v>25648</v>
      </c>
      <c r="J332" s="12" t="s">
        <v>25649</v>
      </c>
      <c r="K332" s="12" t="s">
        <v>7972</v>
      </c>
      <c r="L332" s="12" t="s">
        <v>7993</v>
      </c>
      <c r="M332" s="12"/>
    </row>
    <row r="333" spans="1:13" ht="22.5" customHeight="1">
      <c r="A333" s="12" t="s">
        <v>25651</v>
      </c>
      <c r="B333" s="12" t="str" cm="1">
        <f t="array" ref="B333">_xlfn.REGEXEXTRACT(J333, "eid=([^&amp;]+)", 2)</f>
        <v>2-s2.0-85131099443</v>
      </c>
      <c r="C333" s="13" t="s">
        <v>23900</v>
      </c>
      <c r="D333" s="12" t="s">
        <v>25652</v>
      </c>
      <c r="E333" s="12">
        <v>2022</v>
      </c>
      <c r="F333" s="12" t="s">
        <v>10795</v>
      </c>
      <c r="G333" s="12">
        <v>26670968</v>
      </c>
      <c r="H333" s="12">
        <v>2</v>
      </c>
      <c r="I333" s="12" t="s">
        <v>25653</v>
      </c>
      <c r="J333" s="12" t="s">
        <v>25654</v>
      </c>
      <c r="K333" s="12" t="s">
        <v>7972</v>
      </c>
      <c r="L333" s="12" t="s">
        <v>7993</v>
      </c>
      <c r="M333" s="12"/>
    </row>
    <row r="334" spans="1:13" ht="22.5" customHeight="1">
      <c r="A334" s="12" t="s">
        <v>25656</v>
      </c>
      <c r="B334" s="12" t="str" cm="1">
        <f t="array" ref="B334">_xlfn.REGEXEXTRACT(J334, "eid=([^&amp;]+)", 2)</f>
        <v>2-s2.0-85106266419</v>
      </c>
      <c r="C334" s="13" t="s">
        <v>23900</v>
      </c>
      <c r="D334" s="12" t="s">
        <v>25657</v>
      </c>
      <c r="E334" s="12">
        <v>2022</v>
      </c>
      <c r="F334" s="12" t="s">
        <v>20091</v>
      </c>
      <c r="G334" s="12">
        <v>13191578</v>
      </c>
      <c r="H334" s="12">
        <v>34</v>
      </c>
      <c r="I334" s="12" t="s">
        <v>25658</v>
      </c>
      <c r="J334" s="12" t="s">
        <v>25659</v>
      </c>
      <c r="K334" s="12" t="s">
        <v>7972</v>
      </c>
      <c r="L334" s="12" t="s">
        <v>20094</v>
      </c>
      <c r="M334" s="12"/>
    </row>
    <row r="335" spans="1:13" ht="22.5" customHeight="1">
      <c r="A335" s="12" t="s">
        <v>25661</v>
      </c>
      <c r="B335" s="12" t="str" cm="1">
        <f t="array" ref="B335">_xlfn.REGEXEXTRACT(J335, "eid=([^&amp;]+)", 2)</f>
        <v>2-s2.0-85091185643</v>
      </c>
      <c r="C335" s="13" t="s">
        <v>23900</v>
      </c>
      <c r="D335" s="12" t="s">
        <v>25662</v>
      </c>
      <c r="E335" s="12">
        <v>2022</v>
      </c>
      <c r="F335" s="12" t="s">
        <v>19177</v>
      </c>
      <c r="G335" s="12">
        <v>19369735</v>
      </c>
      <c r="H335" s="12">
        <v>15</v>
      </c>
      <c r="I335" s="12" t="s">
        <v>25663</v>
      </c>
      <c r="J335" s="12" t="s">
        <v>25664</v>
      </c>
      <c r="K335" s="12" t="s">
        <v>7972</v>
      </c>
      <c r="L335" s="12" t="s">
        <v>7978</v>
      </c>
      <c r="M335" s="12"/>
    </row>
    <row r="336" spans="1:13" ht="22.5" customHeight="1">
      <c r="A336" s="12" t="s">
        <v>25666</v>
      </c>
      <c r="B336" s="12" t="str" cm="1">
        <f t="array" ref="B336">_xlfn.REGEXEXTRACT(J336, "eid=([^&amp;]+)", 2)</f>
        <v>2-s2.0-85115180247</v>
      </c>
      <c r="C336" s="13" t="s">
        <v>23900</v>
      </c>
      <c r="D336" s="12" t="s">
        <v>25667</v>
      </c>
      <c r="E336" s="12">
        <v>2022</v>
      </c>
      <c r="F336" s="12" t="s">
        <v>11231</v>
      </c>
      <c r="G336" s="12">
        <v>22638733</v>
      </c>
      <c r="H336" s="12">
        <v>18</v>
      </c>
      <c r="I336" s="12" t="s">
        <v>24537</v>
      </c>
      <c r="J336" s="12" t="s">
        <v>25668</v>
      </c>
      <c r="K336" s="12" t="s">
        <v>7972</v>
      </c>
      <c r="L336" s="12" t="s">
        <v>11234</v>
      </c>
      <c r="M336" s="12" t="s">
        <v>36182</v>
      </c>
    </row>
    <row r="337" spans="1:13" ht="22.5" customHeight="1">
      <c r="A337" s="12" t="s">
        <v>25670</v>
      </c>
      <c r="B337" s="12" t="str" cm="1">
        <f t="array" ref="B337">_xlfn.REGEXEXTRACT(J337, "eid=([^&amp;]+)", 2)</f>
        <v>2-s2.0-85131520263</v>
      </c>
      <c r="C337" s="13" t="s">
        <v>23900</v>
      </c>
      <c r="D337" s="12" t="s">
        <v>25671</v>
      </c>
      <c r="E337" s="12">
        <v>2022</v>
      </c>
      <c r="F337" s="12" t="s">
        <v>8005</v>
      </c>
      <c r="G337" s="12">
        <v>9208542</v>
      </c>
      <c r="H337" s="12">
        <v>78</v>
      </c>
      <c r="I337" s="12" t="s">
        <v>25672</v>
      </c>
      <c r="J337" s="12" t="s">
        <v>25673</v>
      </c>
      <c r="K337" s="12" t="s">
        <v>7972</v>
      </c>
      <c r="L337" s="12" t="s">
        <v>7978</v>
      </c>
      <c r="M337" s="12" t="s">
        <v>36183</v>
      </c>
    </row>
    <row r="338" spans="1:13" ht="22.5" customHeight="1">
      <c r="A338" s="12" t="s">
        <v>25675</v>
      </c>
      <c r="B338" s="12" t="str" cm="1">
        <f t="array" ref="B338">_xlfn.REGEXEXTRACT(J338, "eid=([^&amp;]+)", 2)</f>
        <v>2-s2.0-85124359376</v>
      </c>
      <c r="C338" s="13" t="s">
        <v>23900</v>
      </c>
      <c r="D338" s="12" t="s">
        <v>25676</v>
      </c>
      <c r="E338" s="12">
        <v>2022</v>
      </c>
      <c r="F338" s="12" t="s">
        <v>9579</v>
      </c>
      <c r="G338" s="12">
        <v>20564961</v>
      </c>
      <c r="H338" s="12">
        <v>30</v>
      </c>
      <c r="I338" s="12" t="s">
        <v>25677</v>
      </c>
      <c r="J338" s="12" t="s">
        <v>25678</v>
      </c>
      <c r="K338" s="12" t="s">
        <v>7972</v>
      </c>
      <c r="L338" s="12" t="s">
        <v>12644</v>
      </c>
      <c r="M338" s="12" t="s">
        <v>36184</v>
      </c>
    </row>
    <row r="339" spans="1:13" ht="22.5" customHeight="1">
      <c r="A339" s="12" t="s">
        <v>25680</v>
      </c>
      <c r="B339" s="12" t="str" cm="1">
        <f t="array" ref="B339">_xlfn.REGEXEXTRACT(J339, "eid=([^&amp;]+)", 2)</f>
        <v>2-s2.0-85127457915</v>
      </c>
      <c r="C339" s="13" t="s">
        <v>23900</v>
      </c>
      <c r="D339" s="12" t="s">
        <v>25681</v>
      </c>
      <c r="E339" s="12">
        <v>2022</v>
      </c>
      <c r="F339" s="12" t="s">
        <v>25682</v>
      </c>
      <c r="G339" s="12">
        <v>9242244</v>
      </c>
      <c r="H339" s="12">
        <v>124</v>
      </c>
      <c r="I339" s="12" t="s">
        <v>25683</v>
      </c>
      <c r="J339" s="12" t="s">
        <v>25684</v>
      </c>
      <c r="K339" s="12" t="s">
        <v>7972</v>
      </c>
      <c r="L339" s="12" t="s">
        <v>8027</v>
      </c>
      <c r="M339" s="12" t="s">
        <v>36185</v>
      </c>
    </row>
    <row r="340" spans="1:13" ht="22.5" customHeight="1">
      <c r="A340" s="12" t="s">
        <v>25686</v>
      </c>
      <c r="B340" s="12" t="str" cm="1">
        <f t="array" ref="B340">_xlfn.REGEXEXTRACT(J340, "eid=([^&amp;]+)", 2)</f>
        <v>2-s2.0-85140608442</v>
      </c>
      <c r="C340" s="13" t="s">
        <v>23900</v>
      </c>
      <c r="D340" s="12" t="s">
        <v>25687</v>
      </c>
      <c r="E340" s="12">
        <v>2022</v>
      </c>
      <c r="F340" s="12" t="s">
        <v>12033</v>
      </c>
      <c r="G340" s="12">
        <v>20782489</v>
      </c>
      <c r="H340" s="12">
        <v>13</v>
      </c>
      <c r="I340" s="12" t="s">
        <v>25688</v>
      </c>
      <c r="J340" s="12" t="s">
        <v>25689</v>
      </c>
      <c r="K340" s="12" t="s">
        <v>7972</v>
      </c>
      <c r="L340" s="12" t="s">
        <v>9292</v>
      </c>
      <c r="M340" s="12"/>
    </row>
    <row r="341" spans="1:13" ht="22.5" customHeight="1">
      <c r="A341" s="12" t="s">
        <v>25691</v>
      </c>
      <c r="B341" s="12" t="str" cm="1">
        <f t="array" ref="B341">_xlfn.REGEXEXTRACT(J341, "eid=([^&amp;]+)", 2)</f>
        <v>2-s2.0-85075497721</v>
      </c>
      <c r="C341" s="13" t="s">
        <v>23900</v>
      </c>
      <c r="D341" s="12" t="s">
        <v>25692</v>
      </c>
      <c r="E341" s="12">
        <v>2022</v>
      </c>
      <c r="F341" s="12" t="s">
        <v>20091</v>
      </c>
      <c r="G341" s="12">
        <v>13191578</v>
      </c>
      <c r="H341" s="12">
        <v>34</v>
      </c>
      <c r="I341" s="12" t="s">
        <v>25693</v>
      </c>
      <c r="J341" s="12" t="s">
        <v>25694</v>
      </c>
      <c r="K341" s="12" t="s">
        <v>7972</v>
      </c>
      <c r="L341" s="12" t="s">
        <v>20094</v>
      </c>
      <c r="M341" s="12"/>
    </row>
    <row r="342" spans="1:13" ht="22.5" customHeight="1">
      <c r="A342" s="12" t="s">
        <v>25696</v>
      </c>
      <c r="B342" s="12" t="str" cm="1">
        <f t="array" ref="B342">_xlfn.REGEXEXTRACT(J342, "eid=([^&amp;]+)", 2)</f>
        <v>2-s2.0-85140471218</v>
      </c>
      <c r="C342" s="13" t="s">
        <v>23900</v>
      </c>
      <c r="D342" s="12" t="s">
        <v>25697</v>
      </c>
      <c r="E342" s="12">
        <v>2022</v>
      </c>
      <c r="F342" s="12" t="s">
        <v>9193</v>
      </c>
      <c r="G342" s="12">
        <v>8908044</v>
      </c>
      <c r="H342" s="12">
        <v>36</v>
      </c>
      <c r="I342" s="12" t="s">
        <v>25698</v>
      </c>
      <c r="J342" s="12" t="s">
        <v>25699</v>
      </c>
      <c r="K342" s="12" t="s">
        <v>7972</v>
      </c>
      <c r="L342" s="12" t="s">
        <v>8102</v>
      </c>
      <c r="M342" s="12"/>
    </row>
    <row r="343" spans="1:13" ht="22.5" customHeight="1">
      <c r="A343" s="12" t="s">
        <v>25701</v>
      </c>
      <c r="B343" s="12" t="str" cm="1">
        <f t="array" ref="B343">_xlfn.REGEXEXTRACT(J343, "eid=([^&amp;]+)", 2)</f>
        <v>2-s2.0-85133162713</v>
      </c>
      <c r="C343" s="13" t="s">
        <v>23900</v>
      </c>
      <c r="D343" s="12" t="s">
        <v>25702</v>
      </c>
      <c r="E343" s="12">
        <v>2022</v>
      </c>
      <c r="F343" s="12" t="s">
        <v>11260</v>
      </c>
      <c r="G343" s="12" t="s">
        <v>7969</v>
      </c>
      <c r="H343" s="12" t="s">
        <v>7969</v>
      </c>
      <c r="I343" s="12" t="s">
        <v>25703</v>
      </c>
      <c r="J343" s="12" t="s">
        <v>25704</v>
      </c>
      <c r="K343" s="12" t="s">
        <v>7972</v>
      </c>
      <c r="L343" s="12" t="s">
        <v>8190</v>
      </c>
      <c r="M343" s="12" t="s">
        <v>36186</v>
      </c>
    </row>
    <row r="344" spans="1:13" ht="22.5" customHeight="1">
      <c r="A344" s="12" t="s">
        <v>25706</v>
      </c>
      <c r="B344" s="12" t="str" cm="1">
        <f t="array" ref="B344">_xlfn.REGEXEXTRACT(J344, "eid=([^&amp;]+)", 2)</f>
        <v>2-s2.0-85108575832</v>
      </c>
      <c r="C344" s="13" t="s">
        <v>23900</v>
      </c>
      <c r="D344" s="12" t="s">
        <v>25707</v>
      </c>
      <c r="E344" s="12">
        <v>2022</v>
      </c>
      <c r="F344" s="12" t="s">
        <v>20091</v>
      </c>
      <c r="G344" s="12">
        <v>13191578</v>
      </c>
      <c r="H344" s="12">
        <v>34</v>
      </c>
      <c r="I344" s="12" t="s">
        <v>25412</v>
      </c>
      <c r="J344" s="12" t="s">
        <v>25708</v>
      </c>
      <c r="K344" s="12" t="s">
        <v>7972</v>
      </c>
      <c r="L344" s="12" t="s">
        <v>20094</v>
      </c>
      <c r="M344" s="12" t="s">
        <v>36187</v>
      </c>
    </row>
    <row r="345" spans="1:13" ht="22.5" customHeight="1">
      <c r="A345" s="12" t="s">
        <v>25710</v>
      </c>
      <c r="B345" s="12" t="str" cm="1">
        <f t="array" ref="B345">_xlfn.REGEXEXTRACT(J345, "eid=([^&amp;]+)", 2)</f>
        <v>2-s2.0-85133441757</v>
      </c>
      <c r="C345" s="13" t="s">
        <v>23900</v>
      </c>
      <c r="D345" s="12" t="s">
        <v>25711</v>
      </c>
      <c r="E345" s="12">
        <v>2022</v>
      </c>
      <c r="F345" s="12" t="s">
        <v>8144</v>
      </c>
      <c r="G345" s="12">
        <v>20763417</v>
      </c>
      <c r="H345" s="12">
        <v>12</v>
      </c>
      <c r="I345" s="12" t="s">
        <v>25712</v>
      </c>
      <c r="J345" s="12" t="s">
        <v>25713</v>
      </c>
      <c r="K345" s="12" t="s">
        <v>7972</v>
      </c>
      <c r="L345" s="12" t="s">
        <v>9292</v>
      </c>
      <c r="M345" s="12"/>
    </row>
    <row r="346" spans="1:13" ht="22.5" customHeight="1">
      <c r="A346" s="12" t="s">
        <v>25715</v>
      </c>
      <c r="B346" s="12" t="str" cm="1">
        <f t="array" ref="B346">_xlfn.REGEXEXTRACT(J346, "eid=([^&amp;]+)", 2)</f>
        <v>2-s2.0-85131781818</v>
      </c>
      <c r="C346" s="13" t="s">
        <v>23900</v>
      </c>
      <c r="D346" s="12" t="s">
        <v>25716</v>
      </c>
      <c r="E346" s="12">
        <v>2022</v>
      </c>
      <c r="F346" s="12" t="s">
        <v>20091</v>
      </c>
      <c r="G346" s="12">
        <v>13191578</v>
      </c>
      <c r="H346" s="12">
        <v>34</v>
      </c>
      <c r="I346" s="12" t="s">
        <v>25717</v>
      </c>
      <c r="J346" s="12" t="s">
        <v>25718</v>
      </c>
      <c r="K346" s="12" t="s">
        <v>7972</v>
      </c>
      <c r="L346" s="12" t="s">
        <v>20094</v>
      </c>
      <c r="M346" s="12"/>
    </row>
    <row r="347" spans="1:13" ht="22.5" customHeight="1">
      <c r="A347" s="12" t="s">
        <v>25720</v>
      </c>
      <c r="B347" s="12" t="str" cm="1">
        <f t="array" ref="B347">_xlfn.REGEXEXTRACT(J347, "eid=([^&amp;]+)", 2)</f>
        <v>2-s2.0-85133501982</v>
      </c>
      <c r="C347" s="13" t="s">
        <v>23900</v>
      </c>
      <c r="D347" s="12" t="s">
        <v>25721</v>
      </c>
      <c r="E347" s="12">
        <v>2022</v>
      </c>
      <c r="F347" s="12" t="s">
        <v>8276</v>
      </c>
      <c r="G347" s="12">
        <v>14248220</v>
      </c>
      <c r="H347" s="12">
        <v>22</v>
      </c>
      <c r="I347" s="12" t="s">
        <v>25722</v>
      </c>
      <c r="J347" s="12" t="s">
        <v>25723</v>
      </c>
      <c r="K347" s="12" t="s">
        <v>7972</v>
      </c>
      <c r="L347" s="12" t="s">
        <v>9292</v>
      </c>
      <c r="M347" s="12"/>
    </row>
    <row r="348" spans="1:13" ht="22.5" customHeight="1">
      <c r="A348" s="12" t="s">
        <v>25725</v>
      </c>
      <c r="B348" s="12" t="str" cm="1">
        <f t="array" ref="B348">_xlfn.REGEXEXTRACT(J348, "eid=([^&amp;]+)", 2)</f>
        <v>2-s2.0-85125470385</v>
      </c>
      <c r="C348" s="13" t="s">
        <v>23900</v>
      </c>
      <c r="D348" s="12" t="s">
        <v>25726</v>
      </c>
      <c r="E348" s="12">
        <v>2022</v>
      </c>
      <c r="F348" s="12" t="s">
        <v>8112</v>
      </c>
      <c r="G348" s="12">
        <v>11108665</v>
      </c>
      <c r="H348" s="12">
        <v>23</v>
      </c>
      <c r="I348" s="12" t="s">
        <v>9359</v>
      </c>
      <c r="J348" s="12" t="s">
        <v>25727</v>
      </c>
      <c r="K348" s="12" t="s">
        <v>7972</v>
      </c>
      <c r="L348" s="12" t="s">
        <v>7993</v>
      </c>
      <c r="M348" s="12"/>
    </row>
    <row r="349" spans="1:13" ht="22.5" customHeight="1">
      <c r="A349" s="12" t="s">
        <v>25729</v>
      </c>
      <c r="B349" s="12" t="str" cm="1">
        <f t="array" ref="B349">_xlfn.REGEXEXTRACT(J349, "eid=([^&amp;]+)", 2)</f>
        <v>2-s2.0-85125489852</v>
      </c>
      <c r="C349" s="13" t="s">
        <v>23900</v>
      </c>
      <c r="D349" s="12" t="s">
        <v>25730</v>
      </c>
      <c r="E349" s="12">
        <v>2022</v>
      </c>
      <c r="F349" s="12" t="s">
        <v>10088</v>
      </c>
      <c r="G349" s="12">
        <v>15513203</v>
      </c>
      <c r="H349" s="12">
        <v>18</v>
      </c>
      <c r="I349" s="12" t="s">
        <v>25731</v>
      </c>
      <c r="J349" s="12" t="s">
        <v>25732</v>
      </c>
      <c r="K349" s="12" t="s">
        <v>7972</v>
      </c>
      <c r="L349" s="12" t="s">
        <v>8078</v>
      </c>
      <c r="M349" s="12" t="s">
        <v>36188</v>
      </c>
    </row>
    <row r="350" spans="1:13" ht="22.5" customHeight="1">
      <c r="A350" s="12" t="s">
        <v>25734</v>
      </c>
      <c r="B350" s="12" t="str" cm="1">
        <f t="array" ref="B350">_xlfn.REGEXEXTRACT(J350, "eid=([^&amp;]+)", 2)</f>
        <v>2-s2.0-85114743245</v>
      </c>
      <c r="C350" s="13" t="s">
        <v>23900</v>
      </c>
      <c r="D350" s="12" t="s">
        <v>25735</v>
      </c>
      <c r="E350" s="12">
        <v>2022</v>
      </c>
      <c r="F350" s="12" t="s">
        <v>8392</v>
      </c>
      <c r="G350" s="12">
        <v>23274662</v>
      </c>
      <c r="H350" s="12">
        <v>9</v>
      </c>
      <c r="I350" s="12" t="s">
        <v>25736</v>
      </c>
      <c r="J350" s="12" t="s">
        <v>25737</v>
      </c>
      <c r="K350" s="12" t="s">
        <v>7972</v>
      </c>
      <c r="L350" s="12" t="s">
        <v>8102</v>
      </c>
      <c r="M350" s="12" t="s">
        <v>36189</v>
      </c>
    </row>
    <row r="351" spans="1:13" ht="22.5" customHeight="1">
      <c r="A351" s="12" t="s">
        <v>25739</v>
      </c>
      <c r="B351" s="12" t="str" cm="1">
        <f t="array" ref="B351">_xlfn.REGEXEXTRACT(J351, "eid=([^&amp;]+)", 2)</f>
        <v>2-s2.0-85127652524</v>
      </c>
      <c r="C351" s="13" t="s">
        <v>23900</v>
      </c>
      <c r="D351" s="12" t="s">
        <v>25740</v>
      </c>
      <c r="E351" s="12">
        <v>2022</v>
      </c>
      <c r="F351" s="12" t="s">
        <v>25741</v>
      </c>
      <c r="G351" s="12" t="s">
        <v>25742</v>
      </c>
      <c r="H351" s="12">
        <v>46</v>
      </c>
      <c r="I351" s="12" t="s">
        <v>25743</v>
      </c>
      <c r="J351" s="12" t="s">
        <v>25744</v>
      </c>
      <c r="K351" s="12" t="s">
        <v>7972</v>
      </c>
      <c r="L351" s="12" t="s">
        <v>10694</v>
      </c>
      <c r="M351" s="12" t="s">
        <v>36190</v>
      </c>
    </row>
    <row r="352" spans="1:13" ht="22.5" customHeight="1">
      <c r="A352" s="12" t="s">
        <v>25746</v>
      </c>
      <c r="B352" s="12" t="str" cm="1">
        <f t="array" ref="B352">_xlfn.REGEXEXTRACT(J352, "eid=([^&amp;]+)", 2)</f>
        <v>2-s2.0-85135372275</v>
      </c>
      <c r="C352" s="13" t="s">
        <v>23900</v>
      </c>
      <c r="D352" s="12" t="s">
        <v>25747</v>
      </c>
      <c r="E352" s="12">
        <v>2022</v>
      </c>
      <c r="F352" s="12" t="s">
        <v>8024</v>
      </c>
      <c r="G352" s="12">
        <v>1674048</v>
      </c>
      <c r="H352" s="12">
        <v>121</v>
      </c>
      <c r="I352" s="12" t="s">
        <v>25748</v>
      </c>
      <c r="J352" s="12" t="s">
        <v>25749</v>
      </c>
      <c r="K352" s="12" t="s">
        <v>7972</v>
      </c>
      <c r="L352" s="12" t="s">
        <v>8027</v>
      </c>
      <c r="M352" s="12"/>
    </row>
    <row r="353" spans="1:13" ht="22.5" customHeight="1">
      <c r="A353" s="12" t="s">
        <v>25751</v>
      </c>
      <c r="B353" s="12" t="str" cm="1">
        <f t="array" ref="B353">_xlfn.REGEXEXTRACT(J353, "eid=([^&amp;]+)", 2)</f>
        <v>2-s2.0-85118783109</v>
      </c>
      <c r="C353" s="13" t="s">
        <v>23900</v>
      </c>
      <c r="D353" s="12" t="s">
        <v>25752</v>
      </c>
      <c r="E353" s="12">
        <v>2022</v>
      </c>
      <c r="F353" s="12" t="s">
        <v>25753</v>
      </c>
      <c r="G353" s="12">
        <v>7398859</v>
      </c>
      <c r="H353" s="12">
        <v>93</v>
      </c>
      <c r="I353" s="12" t="s">
        <v>25754</v>
      </c>
      <c r="J353" s="12" t="s">
        <v>25755</v>
      </c>
      <c r="K353" s="12" t="s">
        <v>7972</v>
      </c>
      <c r="L353" s="12" t="s">
        <v>12644</v>
      </c>
      <c r="M353" s="12" t="s">
        <v>36191</v>
      </c>
    </row>
    <row r="354" spans="1:13" ht="22.5" customHeight="1">
      <c r="A354" s="12" t="s">
        <v>25757</v>
      </c>
      <c r="B354" s="12" t="str" cm="1">
        <f t="array" ref="B354">_xlfn.REGEXEXTRACT(J354, "eid=([^&amp;]+)", 2)</f>
        <v>2-s2.0-85125481452</v>
      </c>
      <c r="C354" s="13" t="s">
        <v>23900</v>
      </c>
      <c r="D354" s="12" t="s">
        <v>25758</v>
      </c>
      <c r="E354" s="12">
        <v>2022</v>
      </c>
      <c r="F354" s="12" t="s">
        <v>8392</v>
      </c>
      <c r="G354" s="12">
        <v>23274662</v>
      </c>
      <c r="H354" s="12">
        <v>9</v>
      </c>
      <c r="I354" s="12" t="s">
        <v>25759</v>
      </c>
      <c r="J354" s="12" t="s">
        <v>25760</v>
      </c>
      <c r="K354" s="12" t="s">
        <v>7972</v>
      </c>
      <c r="L354" s="12" t="s">
        <v>8102</v>
      </c>
      <c r="M354" s="12" t="s">
        <v>36192</v>
      </c>
    </row>
    <row r="355" spans="1:13" ht="22.5" customHeight="1">
      <c r="A355" s="12" t="s">
        <v>25762</v>
      </c>
      <c r="B355" s="12" t="str" cm="1">
        <f t="array" ref="B355">_xlfn.REGEXEXTRACT(J355, "eid=([^&amp;]+)", 2)</f>
        <v>2-s2.0-85138019933</v>
      </c>
      <c r="C355" s="13" t="s">
        <v>23900</v>
      </c>
      <c r="D355" s="12" t="s">
        <v>25763</v>
      </c>
      <c r="E355" s="12">
        <v>2022</v>
      </c>
      <c r="F355" s="12" t="s">
        <v>25764</v>
      </c>
      <c r="G355" s="12" t="s">
        <v>7969</v>
      </c>
      <c r="H355" s="12" t="s">
        <v>7969</v>
      </c>
      <c r="I355" s="12" t="s">
        <v>25765</v>
      </c>
      <c r="J355" s="12" t="s">
        <v>25766</v>
      </c>
      <c r="K355" s="12" t="s">
        <v>7972</v>
      </c>
      <c r="L355" s="12" t="s">
        <v>8190</v>
      </c>
      <c r="M355" s="12"/>
    </row>
    <row r="356" spans="1:13" ht="22.5" customHeight="1">
      <c r="A356" s="12" t="s">
        <v>25768</v>
      </c>
      <c r="B356" s="12" t="str" cm="1">
        <f t="array" ref="B356">_xlfn.REGEXEXTRACT(J356, "eid=([^&amp;]+)", 2)</f>
        <v>2-s2.0-85136820973</v>
      </c>
      <c r="C356" s="13" t="s">
        <v>23900</v>
      </c>
      <c r="D356" s="12" t="s">
        <v>25769</v>
      </c>
      <c r="E356" s="12">
        <v>2022</v>
      </c>
      <c r="F356" s="12" t="s">
        <v>8144</v>
      </c>
      <c r="G356" s="12">
        <v>20763417</v>
      </c>
      <c r="H356" s="12">
        <v>12</v>
      </c>
      <c r="I356" s="12" t="s">
        <v>25770</v>
      </c>
      <c r="J356" s="12" t="s">
        <v>25771</v>
      </c>
      <c r="K356" s="12" t="s">
        <v>7972</v>
      </c>
      <c r="L356" s="12" t="s">
        <v>9292</v>
      </c>
      <c r="M356" s="12"/>
    </row>
    <row r="357" spans="1:13" ht="22.5" customHeight="1">
      <c r="A357" s="12" t="s">
        <v>25773</v>
      </c>
      <c r="B357" s="12" t="str" cm="1">
        <f t="array" ref="B357">_xlfn.REGEXEXTRACT(J357, "eid=([^&amp;]+)", 2)</f>
        <v>2-s2.0-85127021241</v>
      </c>
      <c r="C357" s="13" t="s">
        <v>23900</v>
      </c>
      <c r="D357" s="12" t="s">
        <v>25774</v>
      </c>
      <c r="E357" s="12">
        <v>2022</v>
      </c>
      <c r="F357" s="12" t="s">
        <v>24734</v>
      </c>
      <c r="G357" s="12">
        <v>10518215</v>
      </c>
      <c r="H357" s="12">
        <v>32</v>
      </c>
      <c r="I357" s="12" t="s">
        <v>25775</v>
      </c>
      <c r="J357" s="12" t="s">
        <v>25776</v>
      </c>
      <c r="K357" s="12" t="s">
        <v>7972</v>
      </c>
      <c r="L357" s="12" t="s">
        <v>8102</v>
      </c>
      <c r="M357" s="12" t="s">
        <v>36193</v>
      </c>
    </row>
    <row r="358" spans="1:13" ht="22.5" customHeight="1">
      <c r="A358" s="12" t="s">
        <v>25778</v>
      </c>
      <c r="B358" s="12" t="str" cm="1">
        <f t="array" ref="B358">_xlfn.REGEXEXTRACT(J358, "eid=([^&amp;]+)", 2)</f>
        <v>2-s2.0-85132764316</v>
      </c>
      <c r="C358" s="13" t="s">
        <v>23900</v>
      </c>
      <c r="D358" s="12" t="s">
        <v>25779</v>
      </c>
      <c r="E358" s="12">
        <v>2022</v>
      </c>
      <c r="F358" s="12" t="s">
        <v>12556</v>
      </c>
      <c r="G358" s="12">
        <v>3608352</v>
      </c>
      <c r="H358" s="12">
        <v>170</v>
      </c>
      <c r="I358" s="12" t="s">
        <v>25780</v>
      </c>
      <c r="J358" s="12" t="s">
        <v>25781</v>
      </c>
      <c r="K358" s="12" t="s">
        <v>7972</v>
      </c>
      <c r="L358" s="12" t="s">
        <v>8027</v>
      </c>
      <c r="M358" s="12" t="s">
        <v>36194</v>
      </c>
    </row>
    <row r="359" spans="1:13" ht="22.5" customHeight="1">
      <c r="A359" s="12" t="s">
        <v>25783</v>
      </c>
      <c r="B359" s="12" t="str" cm="1">
        <f t="array" ref="B359">_xlfn.REGEXEXTRACT(J359, "eid=([^&amp;]+)", 2)</f>
        <v>2-s2.0-85099196137</v>
      </c>
      <c r="C359" s="13" t="s">
        <v>23900</v>
      </c>
      <c r="D359" s="12" t="s">
        <v>25784</v>
      </c>
      <c r="E359" s="12">
        <v>2022</v>
      </c>
      <c r="F359" s="12" t="s">
        <v>25785</v>
      </c>
      <c r="G359" s="12">
        <v>9410643</v>
      </c>
      <c r="H359" s="12">
        <v>34</v>
      </c>
      <c r="I359" s="12" t="s">
        <v>25786</v>
      </c>
      <c r="J359" s="12" t="s">
        <v>25787</v>
      </c>
      <c r="K359" s="12" t="s">
        <v>7972</v>
      </c>
      <c r="L359" s="12" t="s">
        <v>7985</v>
      </c>
      <c r="M359" s="12" t="s">
        <v>36195</v>
      </c>
    </row>
    <row r="360" spans="1:13" ht="22.5" customHeight="1">
      <c r="A360" s="12" t="s">
        <v>25789</v>
      </c>
      <c r="B360" s="12" t="str" cm="1">
        <f t="array" ref="B360">_xlfn.REGEXEXTRACT(J360, "eid=([^&amp;]+)", 2)</f>
        <v>2-s2.0-85131955092</v>
      </c>
      <c r="C360" s="13" t="s">
        <v>23900</v>
      </c>
      <c r="D360" s="12" t="s">
        <v>25790</v>
      </c>
      <c r="E360" s="12">
        <v>2022</v>
      </c>
      <c r="F360" s="12" t="s">
        <v>12556</v>
      </c>
      <c r="G360" s="12">
        <v>3608352</v>
      </c>
      <c r="H360" s="12">
        <v>169</v>
      </c>
      <c r="I360" s="12" t="s">
        <v>25791</v>
      </c>
      <c r="J360" s="12" t="s">
        <v>25792</v>
      </c>
      <c r="K360" s="12" t="s">
        <v>7972</v>
      </c>
      <c r="L360" s="12" t="s">
        <v>8027</v>
      </c>
      <c r="M360" s="12" t="s">
        <v>36196</v>
      </c>
    </row>
    <row r="361" spans="1:13" ht="22.5" customHeight="1">
      <c r="A361" s="12" t="s">
        <v>25794</v>
      </c>
      <c r="B361" s="12" t="str" cm="1">
        <f t="array" ref="B361">_xlfn.REGEXEXTRACT(J361, "eid=([^&amp;]+)", 2)</f>
        <v>2-s2.0-85131795885</v>
      </c>
      <c r="C361" s="13" t="s">
        <v>23900</v>
      </c>
      <c r="D361" s="12" t="s">
        <v>25795</v>
      </c>
      <c r="E361" s="12">
        <v>2022</v>
      </c>
      <c r="F361" s="12" t="s">
        <v>25796</v>
      </c>
      <c r="G361" s="12">
        <v>10043756</v>
      </c>
      <c r="H361" s="12">
        <v>31</v>
      </c>
      <c r="I361" s="12" t="s">
        <v>25797</v>
      </c>
      <c r="J361" s="12" t="s">
        <v>25798</v>
      </c>
      <c r="K361" s="12" t="s">
        <v>7972</v>
      </c>
      <c r="L361" s="12" t="s">
        <v>25799</v>
      </c>
      <c r="M361" s="12"/>
    </row>
    <row r="362" spans="1:13" ht="22.5" customHeight="1">
      <c r="A362" s="12" t="s">
        <v>25801</v>
      </c>
      <c r="B362" s="12" t="str" cm="1">
        <f t="array" ref="B362">_xlfn.REGEXEXTRACT(J362, "eid=([^&amp;]+)", 2)</f>
        <v>2-s2.0-85124206453</v>
      </c>
      <c r="C362" s="13" t="s">
        <v>23900</v>
      </c>
      <c r="D362" s="12" t="s">
        <v>25802</v>
      </c>
      <c r="E362" s="12">
        <v>2022</v>
      </c>
      <c r="F362" s="12" t="s">
        <v>8392</v>
      </c>
      <c r="G362" s="12">
        <v>23274662</v>
      </c>
      <c r="H362" s="12">
        <v>9</v>
      </c>
      <c r="I362" s="12" t="s">
        <v>25803</v>
      </c>
      <c r="J362" s="12" t="s">
        <v>25804</v>
      </c>
      <c r="K362" s="12" t="s">
        <v>7972</v>
      </c>
      <c r="L362" s="12" t="s">
        <v>8102</v>
      </c>
      <c r="M362" s="12" t="s">
        <v>36197</v>
      </c>
    </row>
    <row r="363" spans="1:13" ht="22.5" customHeight="1">
      <c r="A363" s="12" t="s">
        <v>25806</v>
      </c>
      <c r="B363" s="12" t="str" cm="1">
        <f t="array" ref="B363">_xlfn.REGEXEXTRACT(J363, "eid=([^&amp;]+)", 2)</f>
        <v>2-s2.0-85132571255</v>
      </c>
      <c r="C363" s="13" t="s">
        <v>23900</v>
      </c>
      <c r="D363" s="12" t="s">
        <v>25807</v>
      </c>
      <c r="E363" s="12">
        <v>2022</v>
      </c>
      <c r="F363" s="12" t="s">
        <v>25808</v>
      </c>
      <c r="G363" s="12">
        <v>23048158</v>
      </c>
      <c r="H363" s="12">
        <v>11</v>
      </c>
      <c r="I363" s="12" t="s">
        <v>25809</v>
      </c>
      <c r="J363" s="12" t="s">
        <v>25810</v>
      </c>
      <c r="K363" s="12" t="s">
        <v>7972</v>
      </c>
      <c r="L363" s="12" t="s">
        <v>9292</v>
      </c>
      <c r="M363" s="12"/>
    </row>
    <row r="364" spans="1:13" ht="22.5" customHeight="1">
      <c r="A364" s="12" t="s">
        <v>25812</v>
      </c>
      <c r="B364" s="12" t="str" cm="1">
        <f t="array" ref="B364">_xlfn.REGEXEXTRACT(J364, "eid=([^&amp;]+)", 2)</f>
        <v>2-s2.0-85138768400</v>
      </c>
      <c r="C364" s="13" t="s">
        <v>23900</v>
      </c>
      <c r="D364" s="12" t="s">
        <v>25813</v>
      </c>
      <c r="E364" s="12">
        <v>2022</v>
      </c>
      <c r="F364" s="12" t="s">
        <v>8335</v>
      </c>
      <c r="G364" s="12">
        <v>19767277</v>
      </c>
      <c r="H364" s="12">
        <v>16</v>
      </c>
      <c r="I364" s="12" t="s">
        <v>25814</v>
      </c>
      <c r="J364" s="12" t="s">
        <v>25815</v>
      </c>
      <c r="K364" s="12" t="s">
        <v>7972</v>
      </c>
      <c r="L364" s="12" t="s">
        <v>8338</v>
      </c>
      <c r="M364" s="12"/>
    </row>
    <row r="365" spans="1:13" ht="22.5" customHeight="1">
      <c r="A365" s="12" t="s">
        <v>25817</v>
      </c>
      <c r="B365" s="12" t="str" cm="1">
        <f t="array" ref="B365">_xlfn.REGEXEXTRACT(J365, "eid=([^&amp;]+)", 2)</f>
        <v>2-s2.0-85126567972</v>
      </c>
      <c r="C365" s="13" t="s">
        <v>23900</v>
      </c>
      <c r="D365" s="12" t="s">
        <v>25818</v>
      </c>
      <c r="E365" s="12">
        <v>2022</v>
      </c>
      <c r="F365" s="12" t="s">
        <v>16786</v>
      </c>
      <c r="G365" s="12">
        <v>3787206</v>
      </c>
      <c r="H365" s="12">
        <v>59</v>
      </c>
      <c r="I365" s="12" t="s">
        <v>25819</v>
      </c>
      <c r="J365" s="12" t="s">
        <v>25820</v>
      </c>
      <c r="K365" s="12" t="s">
        <v>7972</v>
      </c>
      <c r="L365" s="12" t="s">
        <v>7993</v>
      </c>
      <c r="M365" s="12" t="s">
        <v>36198</v>
      </c>
    </row>
    <row r="366" spans="1:13" ht="22.5" customHeight="1">
      <c r="A366" s="12" t="s">
        <v>25822</v>
      </c>
      <c r="B366" s="12" t="str" cm="1">
        <f t="array" ref="B366">_xlfn.REGEXEXTRACT(J366, "eid=([^&amp;]+)", 2)</f>
        <v>2-s2.0-85137401611</v>
      </c>
      <c r="C366" s="13" t="s">
        <v>23900</v>
      </c>
      <c r="D366" s="12" t="s">
        <v>25823</v>
      </c>
      <c r="E366" s="12">
        <v>2022</v>
      </c>
      <c r="F366" s="12" t="s">
        <v>8009</v>
      </c>
      <c r="G366" s="12">
        <v>20799292</v>
      </c>
      <c r="H366" s="12">
        <v>11</v>
      </c>
      <c r="I366" s="12" t="s">
        <v>25824</v>
      </c>
      <c r="J366" s="12" t="s">
        <v>25825</v>
      </c>
      <c r="K366" s="12" t="s">
        <v>7972</v>
      </c>
      <c r="L366" s="12" t="s">
        <v>9292</v>
      </c>
      <c r="M366" s="12"/>
    </row>
    <row r="367" spans="1:13" ht="22.5" customHeight="1">
      <c r="A367" s="12" t="s">
        <v>25826</v>
      </c>
      <c r="B367" s="12" t="str" cm="1">
        <f t="array" ref="B367">_xlfn.REGEXEXTRACT(J367, "eid=([^&amp;]+)", 2)</f>
        <v>2-s2.0-85122802112</v>
      </c>
      <c r="C367" s="13" t="s">
        <v>23900</v>
      </c>
      <c r="D367" s="12" t="s">
        <v>25827</v>
      </c>
      <c r="E367" s="12">
        <v>2022</v>
      </c>
      <c r="F367" s="12" t="s">
        <v>11339</v>
      </c>
      <c r="G367" s="12">
        <v>8848173</v>
      </c>
      <c r="H367" s="12">
        <v>37</v>
      </c>
      <c r="I367" s="12" t="s">
        <v>25828</v>
      </c>
      <c r="J367" s="12" t="s">
        <v>25829</v>
      </c>
      <c r="K367" s="12" t="s">
        <v>7972</v>
      </c>
      <c r="L367" s="12" t="s">
        <v>10694</v>
      </c>
      <c r="M367" s="12"/>
    </row>
    <row r="368" spans="1:13" ht="22.5" customHeight="1">
      <c r="A368" s="12" t="s">
        <v>25831</v>
      </c>
      <c r="B368" s="12" t="str" cm="1">
        <f t="array" ref="B368">_xlfn.REGEXEXTRACT(J368, "eid=([^&amp;]+)", 2)</f>
        <v>2-s2.0-85096578014</v>
      </c>
      <c r="C368" s="13" t="s">
        <v>23900</v>
      </c>
      <c r="D368" s="12" t="s">
        <v>25832</v>
      </c>
      <c r="E368" s="12">
        <v>2022</v>
      </c>
      <c r="F368" s="12" t="s">
        <v>20091</v>
      </c>
      <c r="G368" s="12">
        <v>13191578</v>
      </c>
      <c r="H368" s="12">
        <v>34</v>
      </c>
      <c r="I368" s="12" t="s">
        <v>25833</v>
      </c>
      <c r="J368" s="12" t="s">
        <v>25834</v>
      </c>
      <c r="K368" s="12" t="s">
        <v>7972</v>
      </c>
      <c r="L368" s="12" t="s">
        <v>20094</v>
      </c>
      <c r="M368" s="12"/>
    </row>
    <row r="369" spans="1:13" ht="22.5" customHeight="1">
      <c r="A369" s="12" t="s">
        <v>25836</v>
      </c>
      <c r="B369" s="12" t="str" cm="1">
        <f t="array" ref="B369">_xlfn.REGEXEXTRACT(J369, "eid=([^&amp;]+)", 2)</f>
        <v>2-s2.0-85140222777</v>
      </c>
      <c r="C369" s="13" t="s">
        <v>23900</v>
      </c>
      <c r="D369" s="12" t="s">
        <v>25837</v>
      </c>
      <c r="E369" s="12">
        <v>2022</v>
      </c>
      <c r="F369" s="12" t="s">
        <v>25838</v>
      </c>
      <c r="G369" s="12">
        <v>23767839</v>
      </c>
      <c r="H369" s="12">
        <v>8</v>
      </c>
      <c r="I369" s="12" t="s">
        <v>25839</v>
      </c>
      <c r="J369" s="12" t="s">
        <v>25840</v>
      </c>
      <c r="K369" s="12" t="s">
        <v>7972</v>
      </c>
      <c r="L369" s="12" t="s">
        <v>25841</v>
      </c>
      <c r="M369" s="12"/>
    </row>
    <row r="370" spans="1:13" ht="22.5" customHeight="1">
      <c r="A370" s="12" t="s">
        <v>25843</v>
      </c>
      <c r="B370" s="12" t="str" cm="1">
        <f t="array" ref="B370">_xlfn.REGEXEXTRACT(J370, "eid=([^&amp;]+)", 2)</f>
        <v>2-s2.0-85112135188</v>
      </c>
      <c r="C370" s="13" t="s">
        <v>23900</v>
      </c>
      <c r="D370" s="12" t="s">
        <v>25844</v>
      </c>
      <c r="E370" s="12">
        <v>2022</v>
      </c>
      <c r="F370" s="12" t="s">
        <v>24480</v>
      </c>
      <c r="G370" s="12">
        <v>19391374</v>
      </c>
      <c r="H370" s="12">
        <v>15</v>
      </c>
      <c r="I370" s="12" t="s">
        <v>25845</v>
      </c>
      <c r="J370" s="12" t="s">
        <v>25846</v>
      </c>
      <c r="K370" s="12" t="s">
        <v>7972</v>
      </c>
      <c r="L370" s="12" t="s">
        <v>8102</v>
      </c>
      <c r="M370" s="12" t="s">
        <v>36199</v>
      </c>
    </row>
    <row r="371" spans="1:13" ht="22.5" customHeight="1">
      <c r="A371" s="12" t="s">
        <v>25848</v>
      </c>
      <c r="B371" s="12" t="str" cm="1">
        <f t="array" ref="B371">_xlfn.REGEXEXTRACT(J371, "eid=([^&amp;]+)", 2)</f>
        <v>2-s2.0-85136783990</v>
      </c>
      <c r="C371" s="13" t="s">
        <v>23900</v>
      </c>
      <c r="D371" s="12" t="s">
        <v>25849</v>
      </c>
      <c r="E371" s="12">
        <v>2022</v>
      </c>
      <c r="F371" s="12" t="s">
        <v>8418</v>
      </c>
      <c r="G371" s="12">
        <v>22277390</v>
      </c>
      <c r="H371" s="12">
        <v>10</v>
      </c>
      <c r="I371" s="12" t="s">
        <v>25850</v>
      </c>
      <c r="J371" s="12" t="s">
        <v>25851</v>
      </c>
      <c r="K371" s="12" t="s">
        <v>7972</v>
      </c>
      <c r="L371" s="12" t="s">
        <v>9292</v>
      </c>
      <c r="M371" s="12"/>
    </row>
    <row r="372" spans="1:13" ht="22.5" customHeight="1">
      <c r="A372" s="12" t="s">
        <v>25853</v>
      </c>
      <c r="B372" s="12" t="str" cm="1">
        <f t="array" ref="B372">_xlfn.REGEXEXTRACT(J372, "eid=([^&amp;]+)", 2)</f>
        <v>2-s2.0-85125921544</v>
      </c>
      <c r="C372" s="13" t="s">
        <v>23900</v>
      </c>
      <c r="D372" s="12" t="s">
        <v>25854</v>
      </c>
      <c r="E372" s="12">
        <v>2022</v>
      </c>
      <c r="F372" s="12" t="s">
        <v>24690</v>
      </c>
      <c r="G372" s="12">
        <v>9252312</v>
      </c>
      <c r="H372" s="12">
        <v>488</v>
      </c>
      <c r="I372" s="12" t="s">
        <v>25855</v>
      </c>
      <c r="J372" s="12" t="s">
        <v>25856</v>
      </c>
      <c r="K372" s="12" t="s">
        <v>7972</v>
      </c>
      <c r="L372" s="12" t="s">
        <v>7993</v>
      </c>
      <c r="M372" s="12" t="s">
        <v>36200</v>
      </c>
    </row>
    <row r="373" spans="1:13" ht="22.5" customHeight="1">
      <c r="A373" s="12" t="s">
        <v>25858</v>
      </c>
      <c r="B373" s="12" t="str" cm="1">
        <f t="array" ref="B373">_xlfn.REGEXEXTRACT(J373, "eid=([^&amp;]+)", 2)</f>
        <v>2-s2.0-85128267059</v>
      </c>
      <c r="C373" s="13" t="s">
        <v>23900</v>
      </c>
      <c r="D373" s="12" t="s">
        <v>25859</v>
      </c>
      <c r="E373" s="12">
        <v>2022</v>
      </c>
      <c r="F373" s="12" t="s">
        <v>25860</v>
      </c>
      <c r="G373" s="12">
        <v>24732400</v>
      </c>
      <c r="H373" s="12">
        <v>6</v>
      </c>
      <c r="I373" s="12" t="s">
        <v>25861</v>
      </c>
      <c r="J373" s="12" t="s">
        <v>25862</v>
      </c>
      <c r="K373" s="12" t="s">
        <v>7972</v>
      </c>
      <c r="L373" s="12" t="s">
        <v>8102</v>
      </c>
      <c r="M373" s="12" t="s">
        <v>36201</v>
      </c>
    </row>
    <row r="374" spans="1:13" ht="22.5" customHeight="1">
      <c r="A374" s="12" t="s">
        <v>25864</v>
      </c>
      <c r="B374" s="12" t="str" cm="1">
        <f t="array" ref="B374">_xlfn.REGEXEXTRACT(J374, "eid=([^&amp;]+)", 2)</f>
        <v>2-s2.0-85120317273</v>
      </c>
      <c r="C374" s="13" t="s">
        <v>23900</v>
      </c>
      <c r="D374" s="12" t="s">
        <v>25865</v>
      </c>
      <c r="E374" s="12">
        <v>2022</v>
      </c>
      <c r="F374" s="12" t="s">
        <v>24690</v>
      </c>
      <c r="G374" s="12">
        <v>9252312</v>
      </c>
      <c r="H374" s="12">
        <v>485</v>
      </c>
      <c r="I374" s="12" t="s">
        <v>25866</v>
      </c>
      <c r="J374" s="12" t="s">
        <v>25867</v>
      </c>
      <c r="K374" s="12" t="s">
        <v>7972</v>
      </c>
      <c r="L374" s="12" t="s">
        <v>7993</v>
      </c>
      <c r="M374" s="12" t="s">
        <v>36202</v>
      </c>
    </row>
    <row r="375" spans="1:13" ht="22.5" customHeight="1">
      <c r="A375" s="12" t="s">
        <v>25869</v>
      </c>
      <c r="B375" s="12" t="str" cm="1">
        <f t="array" ref="B375">_xlfn.REGEXEXTRACT(J375, "eid=([^&amp;]+)", 2)</f>
        <v>2-s2.0-85099733626</v>
      </c>
      <c r="C375" s="13" t="s">
        <v>23900</v>
      </c>
      <c r="D375" s="12" t="s">
        <v>25870</v>
      </c>
      <c r="E375" s="12">
        <v>2022</v>
      </c>
      <c r="F375" s="12" t="s">
        <v>18945</v>
      </c>
      <c r="G375" s="12">
        <v>21687161</v>
      </c>
      <c r="H375" s="12">
        <v>10</v>
      </c>
      <c r="I375" s="12" t="s">
        <v>25871</v>
      </c>
      <c r="J375" s="12" t="s">
        <v>25872</v>
      </c>
      <c r="K375" s="12" t="s">
        <v>7972</v>
      </c>
      <c r="L375" s="12" t="s">
        <v>8102</v>
      </c>
      <c r="M375" s="12" t="s">
        <v>36203</v>
      </c>
    </row>
    <row r="376" spans="1:13" ht="22.5" customHeight="1">
      <c r="A376" s="12" t="s">
        <v>25874</v>
      </c>
      <c r="B376" s="12" t="str" cm="1">
        <f t="array" ref="B376">_xlfn.REGEXEXTRACT(J376, "eid=([^&amp;]+)", 2)</f>
        <v>2-s2.0-85099541354</v>
      </c>
      <c r="C376" s="13" t="s">
        <v>23900</v>
      </c>
      <c r="D376" s="12" t="s">
        <v>25875</v>
      </c>
      <c r="E376" s="12">
        <v>2022</v>
      </c>
      <c r="F376" s="12" t="s">
        <v>24637</v>
      </c>
      <c r="G376" s="12">
        <v>189340</v>
      </c>
      <c r="H376" s="12">
        <v>71</v>
      </c>
      <c r="I376" s="12" t="s">
        <v>25876</v>
      </c>
      <c r="J376" s="12" t="s">
        <v>25877</v>
      </c>
      <c r="K376" s="12" t="s">
        <v>7972</v>
      </c>
      <c r="L376" s="12" t="s">
        <v>8078</v>
      </c>
      <c r="M376" s="12" t="s">
        <v>36204</v>
      </c>
    </row>
    <row r="377" spans="1:13" ht="22.5" customHeight="1">
      <c r="A377" s="12" t="s">
        <v>25879</v>
      </c>
      <c r="B377" s="12" t="str" cm="1">
        <f t="array" ref="B377">_xlfn.REGEXEXTRACT(J377, "eid=([^&amp;]+)", 2)</f>
        <v>2-s2.0-85140864200</v>
      </c>
      <c r="C377" s="13" t="s">
        <v>23900</v>
      </c>
      <c r="D377" s="12" t="s">
        <v>25880</v>
      </c>
      <c r="E377" s="12">
        <v>2022</v>
      </c>
      <c r="F377" s="12" t="s">
        <v>25881</v>
      </c>
      <c r="G377" s="12">
        <v>14248220</v>
      </c>
      <c r="H377" s="12">
        <v>22</v>
      </c>
      <c r="I377" s="12" t="s">
        <v>25882</v>
      </c>
      <c r="J377" s="12" t="s">
        <v>25883</v>
      </c>
      <c r="K377" s="12" t="s">
        <v>7972</v>
      </c>
      <c r="L377" s="12" t="s">
        <v>25884</v>
      </c>
      <c r="M377" s="12"/>
    </row>
    <row r="378" spans="1:13" ht="22.5" customHeight="1">
      <c r="A378" s="12" t="s">
        <v>25886</v>
      </c>
      <c r="B378" s="12" t="str" cm="1">
        <f t="array" ref="B378">_xlfn.REGEXEXTRACT(J378, "eid=([^&amp;]+)", 2)</f>
        <v>2-s2.0-85120558485</v>
      </c>
      <c r="C378" s="13" t="s">
        <v>23900</v>
      </c>
      <c r="D378" s="12" t="s">
        <v>25887</v>
      </c>
      <c r="E378" s="12">
        <v>2022</v>
      </c>
      <c r="F378" s="12" t="s">
        <v>18728</v>
      </c>
      <c r="G378" s="12">
        <v>19328184</v>
      </c>
      <c r="H378" s="12">
        <v>16</v>
      </c>
      <c r="I378" s="12" t="s">
        <v>25888</v>
      </c>
      <c r="J378" s="12" t="s">
        <v>25889</v>
      </c>
      <c r="K378" s="12" t="s">
        <v>7972</v>
      </c>
      <c r="L378" s="12" t="s">
        <v>8102</v>
      </c>
      <c r="M378" s="12" t="s">
        <v>36205</v>
      </c>
    </row>
    <row r="379" spans="1:13" ht="22.5" customHeight="1">
      <c r="A379" s="12" t="s">
        <v>25891</v>
      </c>
      <c r="B379" s="12" t="str" cm="1">
        <f t="array" ref="B379">_xlfn.REGEXEXTRACT(J379, "eid=([^&amp;]+)", 2)</f>
        <v>2-s2.0-85127253906</v>
      </c>
      <c r="C379" s="13" t="s">
        <v>23900</v>
      </c>
      <c r="D379" s="12" t="s">
        <v>25892</v>
      </c>
      <c r="E379" s="12">
        <v>2022</v>
      </c>
      <c r="F379" s="12" t="s">
        <v>9553</v>
      </c>
      <c r="G379" s="12">
        <v>20967209</v>
      </c>
      <c r="H379" s="12">
        <v>3</v>
      </c>
      <c r="I379" s="12" t="s">
        <v>25893</v>
      </c>
      <c r="J379" s="12" t="s">
        <v>25894</v>
      </c>
      <c r="K379" s="12" t="s">
        <v>7972</v>
      </c>
      <c r="L379" s="12" t="s">
        <v>8027</v>
      </c>
      <c r="M379" s="12"/>
    </row>
    <row r="380" spans="1:13" ht="22.5" customHeight="1">
      <c r="A380" s="12" t="s">
        <v>25896</v>
      </c>
      <c r="B380" s="12" t="str" cm="1">
        <f t="array" ref="B380">_xlfn.REGEXEXTRACT(J380, "eid=([^&amp;]+)", 2)</f>
        <v>2-s2.0-85159592786</v>
      </c>
      <c r="C380" s="13" t="s">
        <v>23900</v>
      </c>
      <c r="D380" s="12" t="s">
        <v>25897</v>
      </c>
      <c r="E380" s="12">
        <v>2022</v>
      </c>
      <c r="F380" s="12" t="s">
        <v>25898</v>
      </c>
      <c r="G380" s="12">
        <v>27668649</v>
      </c>
      <c r="H380" s="12">
        <v>2</v>
      </c>
      <c r="I380" s="12" t="s">
        <v>25899</v>
      </c>
      <c r="J380" s="12" t="s">
        <v>25900</v>
      </c>
      <c r="K380" s="12" t="s">
        <v>7972</v>
      </c>
      <c r="L380" s="12" t="s">
        <v>25901</v>
      </c>
      <c r="M380" s="12"/>
    </row>
    <row r="381" spans="1:13" ht="22.5" customHeight="1">
      <c r="A381" s="12" t="s">
        <v>25902</v>
      </c>
      <c r="B381" s="12" t="str" cm="1">
        <f t="array" ref="B381">_xlfn.REGEXEXTRACT(J381, "eid=([^&amp;]+)", 2)</f>
        <v>2-s2.0-85127773118</v>
      </c>
      <c r="C381" s="13" t="s">
        <v>23900</v>
      </c>
      <c r="D381" s="12" t="s">
        <v>3278</v>
      </c>
      <c r="E381" s="12">
        <v>2022</v>
      </c>
      <c r="F381" s="12" t="s">
        <v>17416</v>
      </c>
      <c r="G381" s="12">
        <v>21613915</v>
      </c>
      <c r="H381" s="12">
        <v>33</v>
      </c>
      <c r="I381" s="12" t="s">
        <v>25903</v>
      </c>
      <c r="J381" s="12" t="s">
        <v>25904</v>
      </c>
      <c r="K381" s="12" t="s">
        <v>7972</v>
      </c>
      <c r="L381" s="12" t="s">
        <v>8134</v>
      </c>
      <c r="M381" s="12" t="s">
        <v>3277</v>
      </c>
    </row>
    <row r="382" spans="1:13" ht="22.5" customHeight="1">
      <c r="A382" s="12" t="s">
        <v>25906</v>
      </c>
      <c r="B382" s="12" t="str" cm="1">
        <f t="array" ref="B382">_xlfn.REGEXEXTRACT(J382, "eid=([^&amp;]+)", 2)</f>
        <v>2-s2.0-85130228906</v>
      </c>
      <c r="C382" s="13" t="s">
        <v>23900</v>
      </c>
      <c r="D382" s="12" t="s">
        <v>25907</v>
      </c>
      <c r="E382" s="12">
        <v>2022</v>
      </c>
      <c r="F382" s="12" t="s">
        <v>9174</v>
      </c>
      <c r="G382" s="12">
        <v>14327643</v>
      </c>
      <c r="H382" s="12">
        <v>26</v>
      </c>
      <c r="I382" s="12" t="s">
        <v>25908</v>
      </c>
      <c r="J382" s="12" t="s">
        <v>25909</v>
      </c>
      <c r="K382" s="12" t="s">
        <v>7972</v>
      </c>
      <c r="L382" s="12" t="s">
        <v>7985</v>
      </c>
      <c r="M382" s="12" t="s">
        <v>36206</v>
      </c>
    </row>
    <row r="383" spans="1:13" ht="22.5" customHeight="1">
      <c r="A383" s="12" t="s">
        <v>25911</v>
      </c>
      <c r="B383" s="12" t="str" cm="1">
        <f t="array" ref="B383">_xlfn.REGEXEXTRACT(J383, "eid=([^&amp;]+)", 2)</f>
        <v>2-s2.0-85129538064</v>
      </c>
      <c r="C383" s="13" t="s">
        <v>23900</v>
      </c>
      <c r="D383" s="12" t="s">
        <v>25912</v>
      </c>
      <c r="E383" s="12">
        <v>2022</v>
      </c>
      <c r="F383" s="12" t="s">
        <v>10114</v>
      </c>
      <c r="G383" s="12">
        <v>7437315</v>
      </c>
      <c r="H383" s="12">
        <v>166</v>
      </c>
      <c r="I383" s="12" t="s">
        <v>25913</v>
      </c>
      <c r="J383" s="12" t="s">
        <v>25914</v>
      </c>
      <c r="K383" s="12" t="s">
        <v>7972</v>
      </c>
      <c r="L383" s="12" t="s">
        <v>10117</v>
      </c>
      <c r="M383" s="12" t="s">
        <v>36207</v>
      </c>
    </row>
    <row r="384" spans="1:13" ht="22.5" customHeight="1">
      <c r="A384" s="12" t="s">
        <v>25916</v>
      </c>
      <c r="B384" s="12" t="str" cm="1">
        <f t="array" ref="B384">_xlfn.REGEXEXTRACT(J384, "eid=([^&amp;]+)", 2)</f>
        <v>2-s2.0-85137339969</v>
      </c>
      <c r="C384" s="13" t="s">
        <v>23900</v>
      </c>
      <c r="D384" s="12" t="s">
        <v>25917</v>
      </c>
      <c r="E384" s="12">
        <v>2022</v>
      </c>
      <c r="F384" s="12" t="s">
        <v>8144</v>
      </c>
      <c r="G384" s="12">
        <v>20763417</v>
      </c>
      <c r="H384" s="12">
        <v>12</v>
      </c>
      <c r="I384" s="12" t="s">
        <v>25918</v>
      </c>
      <c r="J384" s="12" t="s">
        <v>25919</v>
      </c>
      <c r="K384" s="12" t="s">
        <v>7972</v>
      </c>
      <c r="L384" s="12" t="s">
        <v>9292</v>
      </c>
      <c r="M384" s="12"/>
    </row>
    <row r="385" spans="1:13" ht="22.5" customHeight="1">
      <c r="A385" s="12" t="s">
        <v>25921</v>
      </c>
      <c r="B385" s="12" t="str" cm="1">
        <f t="array" ref="B385">_xlfn.REGEXEXTRACT(J385, "eid=([^&amp;]+)", 2)</f>
        <v>2-s2.0-85140766886</v>
      </c>
      <c r="C385" s="13" t="s">
        <v>23900</v>
      </c>
      <c r="D385" s="12" t="s">
        <v>25922</v>
      </c>
      <c r="E385" s="12">
        <v>2022</v>
      </c>
      <c r="F385" s="12" t="s">
        <v>8516</v>
      </c>
      <c r="G385" s="12">
        <v>20711050</v>
      </c>
      <c r="H385" s="12">
        <v>14</v>
      </c>
      <c r="I385" s="12" t="s">
        <v>25923</v>
      </c>
      <c r="J385" s="12" t="s">
        <v>25924</v>
      </c>
      <c r="K385" s="12" t="s">
        <v>7972</v>
      </c>
      <c r="L385" s="12" t="s">
        <v>9292</v>
      </c>
      <c r="M385" s="12"/>
    </row>
    <row r="386" spans="1:13" ht="22.5" customHeight="1">
      <c r="A386" s="12" t="s">
        <v>25926</v>
      </c>
      <c r="B386" s="12" t="str" cm="1">
        <f t="array" ref="B386">_xlfn.REGEXEXTRACT(J386, "eid=([^&amp;]+)", 2)</f>
        <v>2-s2.0-85130080652</v>
      </c>
      <c r="C386" s="13" t="s">
        <v>23900</v>
      </c>
      <c r="D386" s="12" t="s">
        <v>25927</v>
      </c>
      <c r="E386" s="12">
        <v>2022</v>
      </c>
      <c r="F386" s="12" t="s">
        <v>12556</v>
      </c>
      <c r="G386" s="12">
        <v>3608352</v>
      </c>
      <c r="H386" s="12">
        <v>169</v>
      </c>
      <c r="I386" s="12" t="s">
        <v>25928</v>
      </c>
      <c r="J386" s="12" t="s">
        <v>25929</v>
      </c>
      <c r="K386" s="12" t="s">
        <v>7972</v>
      </c>
      <c r="L386" s="12" t="s">
        <v>8027</v>
      </c>
      <c r="M386" s="12" t="s">
        <v>36208</v>
      </c>
    </row>
    <row r="387" spans="1:13" ht="22.5" customHeight="1">
      <c r="A387" s="12" t="s">
        <v>25931</v>
      </c>
      <c r="B387" s="12" t="str" cm="1">
        <f t="array" ref="B387">_xlfn.REGEXEXTRACT(J387, "eid=([^&amp;]+)", 2)</f>
        <v>2-s2.0-85145603646</v>
      </c>
      <c r="C387" s="13" t="s">
        <v>23900</v>
      </c>
      <c r="D387" s="12" t="s">
        <v>25932</v>
      </c>
      <c r="E387" s="12">
        <v>2022</v>
      </c>
      <c r="F387" s="12" t="s">
        <v>8328</v>
      </c>
      <c r="G387" s="12" t="s">
        <v>7969</v>
      </c>
      <c r="H387" s="12" t="s">
        <v>7969</v>
      </c>
      <c r="I387" s="12" t="s">
        <v>25933</v>
      </c>
      <c r="J387" s="12" t="s">
        <v>25934</v>
      </c>
      <c r="K387" s="12" t="s">
        <v>7972</v>
      </c>
      <c r="L387" s="12" t="s">
        <v>8324</v>
      </c>
      <c r="M387" s="12" t="s">
        <v>36209</v>
      </c>
    </row>
    <row r="388" spans="1:13" ht="22.5" customHeight="1">
      <c r="A388" s="12" t="s">
        <v>25936</v>
      </c>
      <c r="B388" s="12" t="str" cm="1">
        <f t="array" ref="B388">_xlfn.REGEXEXTRACT(J388, "eid=([^&amp;]+)", 2)</f>
        <v>2-s2.0-85120891571</v>
      </c>
      <c r="C388" s="13" t="s">
        <v>23900</v>
      </c>
      <c r="D388" s="12" t="s">
        <v>25937</v>
      </c>
      <c r="E388" s="12">
        <v>2022</v>
      </c>
      <c r="F388" s="12" t="s">
        <v>16356</v>
      </c>
      <c r="G388" s="12">
        <v>17519659</v>
      </c>
      <c r="H388" s="12">
        <v>16</v>
      </c>
      <c r="I388" s="12" t="s">
        <v>25938</v>
      </c>
      <c r="J388" s="12" t="s">
        <v>25939</v>
      </c>
      <c r="K388" s="12" t="s">
        <v>7972</v>
      </c>
      <c r="L388" s="12" t="s">
        <v>8134</v>
      </c>
      <c r="M388" s="12" t="s">
        <v>36210</v>
      </c>
    </row>
    <row r="389" spans="1:13" ht="22.5" customHeight="1">
      <c r="A389" s="12" t="s">
        <v>25941</v>
      </c>
      <c r="B389" s="12" t="str" cm="1">
        <f t="array" ref="B389">_xlfn.REGEXEXTRACT(J389, "eid=([^&amp;]+)", 2)</f>
        <v>2-s2.0-85123211056</v>
      </c>
      <c r="C389" s="13" t="s">
        <v>23900</v>
      </c>
      <c r="D389" s="12" t="s">
        <v>25942</v>
      </c>
      <c r="E389" s="12">
        <v>2022</v>
      </c>
      <c r="F389" s="12" t="s">
        <v>24422</v>
      </c>
      <c r="G389" s="12">
        <v>200255</v>
      </c>
      <c r="H389" s="12">
        <v>589</v>
      </c>
      <c r="I389" s="12" t="s">
        <v>25943</v>
      </c>
      <c r="J389" s="12" t="s">
        <v>25944</v>
      </c>
      <c r="K389" s="12" t="s">
        <v>7972</v>
      </c>
      <c r="L389" s="12" t="s">
        <v>8465</v>
      </c>
      <c r="M389" s="12" t="s">
        <v>36211</v>
      </c>
    </row>
    <row r="390" spans="1:13" ht="22.5" customHeight="1">
      <c r="A390" s="12" t="s">
        <v>25946</v>
      </c>
      <c r="B390" s="12" t="str" cm="1">
        <f t="array" ref="B390">_xlfn.REGEXEXTRACT(J390, "eid=([^&amp;]+)", 2)</f>
        <v>2-s2.0-85132990958</v>
      </c>
      <c r="C390" s="13" t="s">
        <v>23900</v>
      </c>
      <c r="D390" s="12" t="s">
        <v>25947</v>
      </c>
      <c r="E390" s="12">
        <v>2022</v>
      </c>
      <c r="F390" s="12" t="s">
        <v>8848</v>
      </c>
      <c r="G390" s="12">
        <v>15462218</v>
      </c>
      <c r="H390" s="12">
        <v>73</v>
      </c>
      <c r="I390" s="12" t="s">
        <v>25948</v>
      </c>
      <c r="J390" s="12" t="s">
        <v>25949</v>
      </c>
      <c r="K390" s="12" t="s">
        <v>7972</v>
      </c>
      <c r="L390" s="12" t="s">
        <v>8851</v>
      </c>
      <c r="M390" s="12"/>
    </row>
    <row r="391" spans="1:13" ht="22.5" customHeight="1">
      <c r="A391" s="12" t="s">
        <v>25951</v>
      </c>
      <c r="B391" s="12" t="str" cm="1">
        <f t="array" ref="B391">_xlfn.REGEXEXTRACT(J391, "eid=([^&amp;]+)", 2)</f>
        <v>2-s2.0-85107176296</v>
      </c>
      <c r="C391" s="13" t="s">
        <v>23900</v>
      </c>
      <c r="D391" s="12" t="s">
        <v>25952</v>
      </c>
      <c r="E391" s="12">
        <v>2022</v>
      </c>
      <c r="F391" s="12" t="s">
        <v>18728</v>
      </c>
      <c r="G391" s="12">
        <v>19328184</v>
      </c>
      <c r="H391" s="12">
        <v>16</v>
      </c>
      <c r="I391" s="12" t="s">
        <v>25953</v>
      </c>
      <c r="J391" s="12" t="s">
        <v>25954</v>
      </c>
      <c r="K391" s="12" t="s">
        <v>7972</v>
      </c>
      <c r="L391" s="12" t="s">
        <v>8102</v>
      </c>
      <c r="M391" s="12"/>
    </row>
    <row r="392" spans="1:13" ht="22.5" customHeight="1">
      <c r="A392" s="12" t="s">
        <v>25956</v>
      </c>
      <c r="B392" s="12" t="str" cm="1">
        <f t="array" ref="B392">_xlfn.REGEXEXTRACT(J392, "eid=([^&amp;]+)", 2)</f>
        <v>2-s2.0-85123064373</v>
      </c>
      <c r="C392" s="13" t="s">
        <v>23900</v>
      </c>
      <c r="D392" s="12" t="s">
        <v>25957</v>
      </c>
      <c r="E392" s="12">
        <v>2022</v>
      </c>
      <c r="F392" s="12" t="s">
        <v>8528</v>
      </c>
      <c r="G392" s="12">
        <v>10220038</v>
      </c>
      <c r="H392" s="12">
        <v>28</v>
      </c>
      <c r="I392" s="12" t="s">
        <v>25958</v>
      </c>
      <c r="J392" s="12" t="s">
        <v>25959</v>
      </c>
      <c r="K392" s="12" t="s">
        <v>7972</v>
      </c>
      <c r="L392" s="12" t="s">
        <v>7978</v>
      </c>
      <c r="M392" s="12"/>
    </row>
    <row r="393" spans="1:13" ht="22.5" customHeight="1">
      <c r="A393" s="12" t="s">
        <v>25961</v>
      </c>
      <c r="B393" s="12" t="str" cm="1">
        <f t="array" ref="B393">_xlfn.REGEXEXTRACT(J393, "eid=([^&amp;]+)", 2)</f>
        <v>2-s2.0-85140873111</v>
      </c>
      <c r="C393" s="13" t="s">
        <v>23900</v>
      </c>
      <c r="D393" s="12" t="s">
        <v>25962</v>
      </c>
      <c r="E393" s="12">
        <v>2022</v>
      </c>
      <c r="F393" s="12" t="s">
        <v>21802</v>
      </c>
      <c r="G393" s="12" t="s">
        <v>7969</v>
      </c>
      <c r="H393" s="12">
        <v>2022</v>
      </c>
      <c r="I393" s="12" t="s">
        <v>25963</v>
      </c>
      <c r="J393" s="12" t="s">
        <v>25964</v>
      </c>
      <c r="K393" s="12" t="s">
        <v>7972</v>
      </c>
      <c r="L393" s="12" t="s">
        <v>8102</v>
      </c>
      <c r="M393" s="12"/>
    </row>
    <row r="394" spans="1:13" ht="22.5" customHeight="1">
      <c r="A394" s="12" t="s">
        <v>25965</v>
      </c>
      <c r="B394" s="12" t="str" cm="1">
        <f t="array" ref="B394">_xlfn.REGEXEXTRACT(J394, "eid=([^&amp;]+)", 2)</f>
        <v>2-s2.0-85109299800</v>
      </c>
      <c r="C394" s="13" t="s">
        <v>23900</v>
      </c>
      <c r="D394" s="12" t="s">
        <v>25966</v>
      </c>
      <c r="E394" s="12">
        <v>2022</v>
      </c>
      <c r="F394" s="12" t="s">
        <v>21890</v>
      </c>
      <c r="G394" s="12">
        <v>34347</v>
      </c>
      <c r="H394" s="12">
        <v>77</v>
      </c>
      <c r="I394" s="12" t="s">
        <v>25967</v>
      </c>
      <c r="J394" s="12" t="s">
        <v>25968</v>
      </c>
      <c r="K394" s="12" t="s">
        <v>7972</v>
      </c>
      <c r="L394" s="12" t="s">
        <v>7985</v>
      </c>
      <c r="M394" s="12"/>
    </row>
    <row r="395" spans="1:13" ht="22.5" customHeight="1">
      <c r="A395" s="12" t="s">
        <v>25970</v>
      </c>
      <c r="B395" s="12" t="str" cm="1">
        <f t="array" ref="B395">_xlfn.REGEXEXTRACT(J395, "eid=([^&amp;]+)", 2)</f>
        <v>2-s2.0-85123288475</v>
      </c>
      <c r="C395" s="13" t="s">
        <v>23900</v>
      </c>
      <c r="D395" s="12" t="s">
        <v>25971</v>
      </c>
      <c r="E395" s="12">
        <v>2022</v>
      </c>
      <c r="F395" s="12" t="s">
        <v>16815</v>
      </c>
      <c r="G395" s="12" t="s">
        <v>25972</v>
      </c>
      <c r="H395" s="12">
        <v>26</v>
      </c>
      <c r="I395" s="12" t="s">
        <v>25973</v>
      </c>
      <c r="J395" s="12" t="s">
        <v>25974</v>
      </c>
      <c r="K395" s="12" t="s">
        <v>7972</v>
      </c>
      <c r="L395" s="12" t="s">
        <v>7993</v>
      </c>
      <c r="M395" s="12" t="s">
        <v>36212</v>
      </c>
    </row>
    <row r="396" spans="1:13" ht="22.5" customHeight="1">
      <c r="A396" s="12" t="s">
        <v>25976</v>
      </c>
      <c r="B396" s="12" t="str" cm="1">
        <f t="array" ref="B396">_xlfn.REGEXEXTRACT(J396, "eid=([^&amp;]+)", 2)</f>
        <v>2-s2.0-85133568768</v>
      </c>
      <c r="C396" s="13" t="s">
        <v>23900</v>
      </c>
      <c r="D396" s="12" t="s">
        <v>25977</v>
      </c>
      <c r="E396" s="12">
        <v>2022</v>
      </c>
      <c r="F396" s="12" t="s">
        <v>8781</v>
      </c>
      <c r="G396" s="12">
        <v>16130073</v>
      </c>
      <c r="H396" s="12">
        <v>3156</v>
      </c>
      <c r="I396" s="12" t="s">
        <v>25978</v>
      </c>
      <c r="J396" s="12" t="s">
        <v>25979</v>
      </c>
      <c r="K396" s="12" t="s">
        <v>7972</v>
      </c>
      <c r="L396" s="12" t="s">
        <v>8784</v>
      </c>
      <c r="M396" s="12" t="s">
        <v>7969</v>
      </c>
    </row>
    <row r="397" spans="1:13" ht="22.5" customHeight="1">
      <c r="A397" s="12" t="s">
        <v>25981</v>
      </c>
      <c r="B397" s="12" t="str" cm="1">
        <f t="array" ref="B397">_xlfn.REGEXEXTRACT(J397, "eid=([^&amp;]+)", 2)</f>
        <v>2-s2.0-85122705563</v>
      </c>
      <c r="C397" s="13" t="s">
        <v>23900</v>
      </c>
      <c r="D397" s="12" t="s">
        <v>25982</v>
      </c>
      <c r="E397" s="12">
        <v>2022</v>
      </c>
      <c r="F397" s="12" t="s">
        <v>8528</v>
      </c>
      <c r="G397" s="12">
        <v>10220038</v>
      </c>
      <c r="H397" s="12">
        <v>28</v>
      </c>
      <c r="I397" s="12" t="s">
        <v>25983</v>
      </c>
      <c r="J397" s="12" t="s">
        <v>25984</v>
      </c>
      <c r="K397" s="12" t="s">
        <v>7972</v>
      </c>
      <c r="L397" s="12" t="s">
        <v>7978</v>
      </c>
      <c r="M397" s="12" t="s">
        <v>36213</v>
      </c>
    </row>
    <row r="398" spans="1:13" ht="22.5" customHeight="1">
      <c r="A398" s="12" t="s">
        <v>25986</v>
      </c>
      <c r="B398" s="12" t="str" cm="1">
        <f t="array" ref="B398">_xlfn.REGEXEXTRACT(J398, "eid=([^&amp;]+)", 2)</f>
        <v>2-s2.0-85132700535</v>
      </c>
      <c r="C398" s="13" t="s">
        <v>23900</v>
      </c>
      <c r="D398" s="12" t="s">
        <v>25987</v>
      </c>
      <c r="E398" s="12">
        <v>2022</v>
      </c>
      <c r="F398" s="12" t="s">
        <v>25988</v>
      </c>
      <c r="G398" s="12">
        <v>25738240</v>
      </c>
      <c r="H398" s="12">
        <v>5</v>
      </c>
      <c r="I398" s="12" t="s">
        <v>25989</v>
      </c>
      <c r="J398" s="12" t="s">
        <v>25990</v>
      </c>
      <c r="K398" s="12" t="s">
        <v>7972</v>
      </c>
      <c r="L398" s="12" t="s">
        <v>25991</v>
      </c>
      <c r="M398" s="12"/>
    </row>
    <row r="399" spans="1:13" ht="22.5" customHeight="1">
      <c r="A399" s="12" t="s">
        <v>25993</v>
      </c>
      <c r="B399" s="12" t="str" cm="1">
        <f t="array" ref="B399">_xlfn.REGEXEXTRACT(J399, "eid=([^&amp;]+)", 2)</f>
        <v>2-s2.0-85123519084</v>
      </c>
      <c r="C399" s="13" t="s">
        <v>23900</v>
      </c>
      <c r="D399" s="12" t="s">
        <v>25994</v>
      </c>
      <c r="E399" s="12">
        <v>2022</v>
      </c>
      <c r="F399" s="12" t="s">
        <v>8516</v>
      </c>
      <c r="G399" s="12">
        <v>20711050</v>
      </c>
      <c r="H399" s="12">
        <v>14</v>
      </c>
      <c r="I399" s="12" t="s">
        <v>25995</v>
      </c>
      <c r="J399" s="12" t="s">
        <v>25996</v>
      </c>
      <c r="K399" s="12" t="s">
        <v>7972</v>
      </c>
      <c r="L399" s="12" t="s">
        <v>9292</v>
      </c>
      <c r="M399" s="12"/>
    </row>
    <row r="400" spans="1:13" ht="22.5" customHeight="1">
      <c r="A400" s="12" t="s">
        <v>25998</v>
      </c>
      <c r="B400" s="12" t="str" cm="1">
        <f t="array" ref="B400">_xlfn.REGEXEXTRACT(J400, "eid=([^&amp;]+)", 2)</f>
        <v>2-s2.0-85122483958</v>
      </c>
      <c r="C400" s="13" t="s">
        <v>23900</v>
      </c>
      <c r="D400" s="12" t="s">
        <v>25999</v>
      </c>
      <c r="E400" s="12">
        <v>2022</v>
      </c>
      <c r="F400" s="12" t="s">
        <v>26000</v>
      </c>
      <c r="G400" s="12">
        <v>1692607</v>
      </c>
      <c r="H400" s="12">
        <v>215</v>
      </c>
      <c r="I400" s="12" t="s">
        <v>26001</v>
      </c>
      <c r="J400" s="12" t="s">
        <v>26002</v>
      </c>
      <c r="K400" s="12" t="s">
        <v>7972</v>
      </c>
      <c r="L400" s="12" t="s">
        <v>18816</v>
      </c>
      <c r="M400" s="12"/>
    </row>
    <row r="401" spans="1:13" ht="22.5" customHeight="1">
      <c r="A401" s="12" t="s">
        <v>26004</v>
      </c>
      <c r="B401" s="12" t="str" cm="1">
        <f t="array" ref="B401">_xlfn.REGEXEXTRACT(J401, "eid=([^&amp;]+)", 2)</f>
        <v>2-s2.0-85127188949</v>
      </c>
      <c r="C401" s="13" t="s">
        <v>23900</v>
      </c>
      <c r="D401" s="12" t="s">
        <v>26005</v>
      </c>
      <c r="E401" s="12">
        <v>2022</v>
      </c>
      <c r="F401" s="12" t="s">
        <v>11621</v>
      </c>
      <c r="G401" s="12">
        <v>19390114</v>
      </c>
      <c r="H401" s="12">
        <v>2022</v>
      </c>
      <c r="I401" s="12" t="s">
        <v>26006</v>
      </c>
      <c r="J401" s="12" t="s">
        <v>26007</v>
      </c>
      <c r="K401" s="12" t="s">
        <v>7972</v>
      </c>
      <c r="L401" s="12" t="s">
        <v>11624</v>
      </c>
      <c r="M401" s="12"/>
    </row>
    <row r="402" spans="1:13" ht="22.5" customHeight="1">
      <c r="A402" s="12" t="s">
        <v>26009</v>
      </c>
      <c r="B402" s="12" t="str" cm="1">
        <f t="array" ref="B402">_xlfn.REGEXEXTRACT(J402, "eid=([^&amp;]+)", 2)</f>
        <v>2-s2.0-85130292879</v>
      </c>
      <c r="C402" s="13" t="s">
        <v>23900</v>
      </c>
      <c r="D402" s="12" t="s">
        <v>26010</v>
      </c>
      <c r="E402" s="12">
        <v>2022</v>
      </c>
      <c r="F402" s="12" t="s">
        <v>26011</v>
      </c>
      <c r="G402" s="12" t="s">
        <v>7969</v>
      </c>
      <c r="H402" s="12" t="s">
        <v>7969</v>
      </c>
      <c r="I402" s="12" t="s">
        <v>26012</v>
      </c>
      <c r="J402" s="12" t="s">
        <v>26013</v>
      </c>
      <c r="K402" s="12" t="s">
        <v>7972</v>
      </c>
      <c r="L402" s="12" t="s">
        <v>8102</v>
      </c>
      <c r="M402" s="12" t="s">
        <v>36214</v>
      </c>
    </row>
    <row r="403" spans="1:13" ht="22.5" customHeight="1">
      <c r="A403" s="12" t="s">
        <v>26015</v>
      </c>
      <c r="B403" s="12" t="str" cm="1">
        <f t="array" ref="B403">_xlfn.REGEXEXTRACT(J403, "eid=([^&amp;]+)", 2)</f>
        <v>2-s2.0-85127215595</v>
      </c>
      <c r="C403" s="13" t="s">
        <v>23900</v>
      </c>
      <c r="D403" s="12" t="s">
        <v>26016</v>
      </c>
      <c r="E403" s="12">
        <v>2022</v>
      </c>
      <c r="F403" s="12" t="s">
        <v>8276</v>
      </c>
      <c r="G403" s="12">
        <v>14248220</v>
      </c>
      <c r="H403" s="12">
        <v>22</v>
      </c>
      <c r="I403" s="12" t="s">
        <v>26017</v>
      </c>
      <c r="J403" s="12" t="s">
        <v>26018</v>
      </c>
      <c r="K403" s="12" t="s">
        <v>7972</v>
      </c>
      <c r="L403" s="12" t="s">
        <v>9292</v>
      </c>
      <c r="M403" s="12"/>
    </row>
    <row r="404" spans="1:13" ht="22.5" customHeight="1">
      <c r="A404" s="12" t="s">
        <v>26020</v>
      </c>
      <c r="B404" s="12" t="str" cm="1">
        <f t="array" ref="B404">_xlfn.REGEXEXTRACT(J404, "eid=([^&amp;]+)", 2)</f>
        <v>2-s2.0-85134383975</v>
      </c>
      <c r="C404" s="13" t="s">
        <v>23900</v>
      </c>
      <c r="D404" s="12" t="s">
        <v>26021</v>
      </c>
      <c r="E404" s="12">
        <v>2022</v>
      </c>
      <c r="F404" s="12" t="s">
        <v>14441</v>
      </c>
      <c r="G404" s="12">
        <v>8887985</v>
      </c>
      <c r="H404" s="12">
        <v>36</v>
      </c>
      <c r="I404" s="12" t="s">
        <v>26022</v>
      </c>
      <c r="J404" s="12" t="s">
        <v>26023</v>
      </c>
      <c r="K404" s="12" t="s">
        <v>7972</v>
      </c>
      <c r="L404" s="12" t="s">
        <v>11255</v>
      </c>
      <c r="M404" s="12" t="s">
        <v>36215</v>
      </c>
    </row>
    <row r="405" spans="1:13" ht="22.5" customHeight="1">
      <c r="A405" s="12" t="s">
        <v>26025</v>
      </c>
      <c r="B405" s="12" t="str" cm="1">
        <f t="array" ref="B405">_xlfn.REGEXEXTRACT(J405, "eid=([^&amp;]+)", 2)</f>
        <v>2-s2.0-85144794138</v>
      </c>
      <c r="C405" s="13" t="s">
        <v>23900</v>
      </c>
      <c r="D405" s="12" t="s">
        <v>26026</v>
      </c>
      <c r="E405" s="12">
        <v>2022</v>
      </c>
      <c r="F405" s="12" t="s">
        <v>8491</v>
      </c>
      <c r="G405" s="12">
        <v>21693536</v>
      </c>
      <c r="H405" s="12">
        <v>10</v>
      </c>
      <c r="I405" s="12" t="s">
        <v>26027</v>
      </c>
      <c r="J405" s="12" t="s">
        <v>26028</v>
      </c>
      <c r="K405" s="12" t="s">
        <v>7972</v>
      </c>
      <c r="L405" s="12" t="s">
        <v>8102</v>
      </c>
      <c r="M405" s="12"/>
    </row>
    <row r="406" spans="1:13" ht="22.5" customHeight="1">
      <c r="A406" s="12" t="s">
        <v>26030</v>
      </c>
      <c r="B406" s="12" t="str" cm="1">
        <f t="array" ref="B406">_xlfn.REGEXEXTRACT(J406, "eid=([^&amp;]+)", 2)</f>
        <v>2-s2.0-85134513880</v>
      </c>
      <c r="C406" s="13" t="s">
        <v>23900</v>
      </c>
      <c r="D406" s="12" t="s">
        <v>26031</v>
      </c>
      <c r="E406" s="12">
        <v>2022</v>
      </c>
      <c r="F406" s="12" t="s">
        <v>11641</v>
      </c>
      <c r="G406" s="12">
        <v>15308669</v>
      </c>
      <c r="H406" s="12">
        <v>2022</v>
      </c>
      <c r="I406" s="12" t="s">
        <v>26032</v>
      </c>
      <c r="J406" s="12" t="s">
        <v>26033</v>
      </c>
      <c r="K406" s="12" t="s">
        <v>7972</v>
      </c>
      <c r="L406" s="12" t="s">
        <v>11624</v>
      </c>
      <c r="M406" s="12"/>
    </row>
    <row r="407" spans="1:13" ht="22.5" customHeight="1">
      <c r="A407" s="12" t="s">
        <v>26035</v>
      </c>
      <c r="B407" s="12" t="str" cm="1">
        <f t="array" ref="B407">_xlfn.REGEXEXTRACT(J407, "eid=([^&amp;]+)", 2)</f>
        <v>2-s2.0-85127382516</v>
      </c>
      <c r="C407" s="13" t="s">
        <v>23900</v>
      </c>
      <c r="D407" s="12" t="s">
        <v>26036</v>
      </c>
      <c r="E407" s="12">
        <v>2022</v>
      </c>
      <c r="F407" s="12" t="s">
        <v>8276</v>
      </c>
      <c r="G407" s="12">
        <v>14248220</v>
      </c>
      <c r="H407" s="12">
        <v>22</v>
      </c>
      <c r="I407" s="12" t="s">
        <v>26037</v>
      </c>
      <c r="J407" s="12" t="s">
        <v>26038</v>
      </c>
      <c r="K407" s="12" t="s">
        <v>7972</v>
      </c>
      <c r="L407" s="12" t="s">
        <v>9292</v>
      </c>
      <c r="M407" s="12"/>
    </row>
    <row r="408" spans="1:13" ht="22.5" customHeight="1">
      <c r="A408" s="12" t="s">
        <v>26040</v>
      </c>
      <c r="B408" s="12" t="str" cm="1">
        <f t="array" ref="B408">_xlfn.REGEXEXTRACT(J408, "eid=([^&amp;]+)", 2)</f>
        <v>2-s2.0-85128311886</v>
      </c>
      <c r="C408" s="13" t="s">
        <v>23900</v>
      </c>
      <c r="D408" s="12" t="s">
        <v>26041</v>
      </c>
      <c r="E408" s="12">
        <v>2022</v>
      </c>
      <c r="F408" s="12" t="s">
        <v>25066</v>
      </c>
      <c r="G408" s="12">
        <v>22147853</v>
      </c>
      <c r="H408" s="12">
        <v>62</v>
      </c>
      <c r="I408" s="12" t="s">
        <v>24869</v>
      </c>
      <c r="J408" s="12" t="s">
        <v>26042</v>
      </c>
      <c r="K408" s="12" t="s">
        <v>7972</v>
      </c>
      <c r="L408" s="12" t="s">
        <v>8027</v>
      </c>
      <c r="M408" s="12" t="s">
        <v>36216</v>
      </c>
    </row>
    <row r="409" spans="1:13" ht="22.5" customHeight="1">
      <c r="A409" s="12" t="s">
        <v>26044</v>
      </c>
      <c r="B409" s="12" t="str" cm="1">
        <f t="array" ref="B409">_xlfn.REGEXEXTRACT(J409, "eid=([^&amp;]+)", 2)</f>
        <v>2-s2.0-85188079779</v>
      </c>
      <c r="C409" s="13" t="s">
        <v>23900</v>
      </c>
      <c r="D409" s="12" t="s">
        <v>26045</v>
      </c>
      <c r="E409" s="12">
        <v>2022</v>
      </c>
      <c r="F409" s="12" t="s">
        <v>26046</v>
      </c>
      <c r="G409" s="12">
        <v>26736756</v>
      </c>
      <c r="H409" s="12">
        <v>2</v>
      </c>
      <c r="I409" s="12" t="s">
        <v>26047</v>
      </c>
      <c r="J409" s="12" t="s">
        <v>26048</v>
      </c>
      <c r="K409" s="12" t="s">
        <v>7972</v>
      </c>
      <c r="L409" s="12" t="s">
        <v>8012</v>
      </c>
      <c r="M409" s="12"/>
    </row>
    <row r="410" spans="1:13" ht="22.5" customHeight="1">
      <c r="A410" s="12" t="s">
        <v>26050</v>
      </c>
      <c r="B410" s="12" t="str" cm="1">
        <f t="array" ref="B410">_xlfn.REGEXEXTRACT(J410, "eid=([^&amp;]+)", 2)</f>
        <v>2-s2.0-85126628250</v>
      </c>
      <c r="C410" s="13" t="s">
        <v>23900</v>
      </c>
      <c r="D410" s="12" t="s">
        <v>26051</v>
      </c>
      <c r="E410" s="12">
        <v>2022</v>
      </c>
      <c r="F410" s="12" t="s">
        <v>12033</v>
      </c>
      <c r="G410" s="12">
        <v>20782489</v>
      </c>
      <c r="H410" s="12">
        <v>13</v>
      </c>
      <c r="I410" s="12" t="s">
        <v>26052</v>
      </c>
      <c r="J410" s="12" t="s">
        <v>26053</v>
      </c>
      <c r="K410" s="12" t="s">
        <v>7972</v>
      </c>
      <c r="L410" s="12" t="s">
        <v>9292</v>
      </c>
      <c r="M410" s="12"/>
    </row>
    <row r="411" spans="1:13" ht="22.5" customHeight="1">
      <c r="A411" s="12" t="s">
        <v>26055</v>
      </c>
      <c r="B411" s="12" t="str" cm="1">
        <f t="array" ref="B411">_xlfn.REGEXEXTRACT(J411, "eid=([^&amp;]+)", 2)</f>
        <v>2-s2.0-85139977121</v>
      </c>
      <c r="C411" s="13" t="s">
        <v>23900</v>
      </c>
      <c r="D411" s="12" t="s">
        <v>26056</v>
      </c>
      <c r="E411" s="12">
        <v>2022</v>
      </c>
      <c r="F411" s="12" t="s">
        <v>26057</v>
      </c>
      <c r="G411" s="12" t="s">
        <v>7969</v>
      </c>
      <c r="H411" s="12" t="s">
        <v>7969</v>
      </c>
      <c r="I411" s="12" t="s">
        <v>26058</v>
      </c>
      <c r="J411" s="12" t="s">
        <v>26059</v>
      </c>
      <c r="K411" s="12" t="s">
        <v>7972</v>
      </c>
      <c r="L411" s="12" t="s">
        <v>8102</v>
      </c>
      <c r="M411" s="12" t="s">
        <v>36217</v>
      </c>
    </row>
    <row r="412" spans="1:13" ht="22.5" customHeight="1">
      <c r="A412" s="12" t="s">
        <v>26061</v>
      </c>
      <c r="B412" s="12" t="str" cm="1">
        <f t="array" ref="B412">_xlfn.REGEXEXTRACT(J412, "eid=([^&amp;]+)", 2)</f>
        <v>2-s2.0-85133317340</v>
      </c>
      <c r="C412" s="13" t="s">
        <v>23900</v>
      </c>
      <c r="D412" s="12" t="s">
        <v>26062</v>
      </c>
      <c r="E412" s="12">
        <v>2022</v>
      </c>
      <c r="F412" s="12" t="s">
        <v>26063</v>
      </c>
      <c r="G412" s="12">
        <v>2714132</v>
      </c>
      <c r="H412" s="12">
        <v>15</v>
      </c>
      <c r="I412" s="12" t="s">
        <v>26064</v>
      </c>
      <c r="J412" s="12" t="s">
        <v>26065</v>
      </c>
      <c r="K412" s="12" t="s">
        <v>7972</v>
      </c>
      <c r="L412" s="12" t="s">
        <v>26066</v>
      </c>
      <c r="M412" s="12" t="s">
        <v>36218</v>
      </c>
    </row>
    <row r="413" spans="1:13" ht="22.5" customHeight="1">
      <c r="A413" s="12" t="s">
        <v>26068</v>
      </c>
      <c r="B413" s="12" t="str" cm="1">
        <f t="array" ref="B413">_xlfn.REGEXEXTRACT(J413, "eid=([^&amp;]+)", 2)</f>
        <v>2-s2.0-85124243480</v>
      </c>
      <c r="C413" s="13" t="s">
        <v>23900</v>
      </c>
      <c r="D413" s="12" t="s">
        <v>26069</v>
      </c>
      <c r="E413" s="12">
        <v>2022</v>
      </c>
      <c r="F413" s="12" t="s">
        <v>8276</v>
      </c>
      <c r="G413" s="12">
        <v>14248220</v>
      </c>
      <c r="H413" s="12">
        <v>22</v>
      </c>
      <c r="I413" s="12" t="s">
        <v>26070</v>
      </c>
      <c r="J413" s="12" t="s">
        <v>26071</v>
      </c>
      <c r="K413" s="12" t="s">
        <v>7972</v>
      </c>
      <c r="L413" s="12" t="s">
        <v>9292</v>
      </c>
      <c r="M413" s="12"/>
    </row>
    <row r="414" spans="1:13" ht="22.5" customHeight="1">
      <c r="A414" s="12" t="s">
        <v>26073</v>
      </c>
      <c r="B414" s="12" t="str" cm="1">
        <f t="array" ref="B414">_xlfn.REGEXEXTRACT(J414, "eid=([^&amp;]+)", 2)</f>
        <v>2-s2.0-85131210445</v>
      </c>
      <c r="C414" s="13" t="s">
        <v>23900</v>
      </c>
      <c r="D414" s="12" t="s">
        <v>26074</v>
      </c>
      <c r="E414" s="12">
        <v>2022</v>
      </c>
      <c r="F414" s="12" t="s">
        <v>11621</v>
      </c>
      <c r="G414" s="12">
        <v>19390114</v>
      </c>
      <c r="H414" s="12">
        <v>2022</v>
      </c>
      <c r="I414" s="12" t="s">
        <v>26075</v>
      </c>
      <c r="J414" s="12" t="s">
        <v>26076</v>
      </c>
      <c r="K414" s="12" t="s">
        <v>7972</v>
      </c>
      <c r="L414" s="12" t="s">
        <v>11624</v>
      </c>
      <c r="M414" s="12"/>
    </row>
    <row r="415" spans="1:13" ht="22.5" customHeight="1">
      <c r="A415" s="12" t="s">
        <v>26078</v>
      </c>
      <c r="B415" s="12" t="str" cm="1">
        <f t="array" ref="B415">_xlfn.REGEXEXTRACT(J415, "eid=([^&amp;]+)", 2)</f>
        <v>2-s2.0-85122149231</v>
      </c>
      <c r="C415" s="13" t="s">
        <v>23900</v>
      </c>
      <c r="D415" s="12" t="s">
        <v>26079</v>
      </c>
      <c r="E415" s="12">
        <v>2022</v>
      </c>
      <c r="F415" s="12" t="s">
        <v>8005</v>
      </c>
      <c r="G415" s="12">
        <v>9208542</v>
      </c>
      <c r="H415" s="12">
        <v>78</v>
      </c>
      <c r="I415" s="12" t="s">
        <v>24434</v>
      </c>
      <c r="J415" s="12" t="s">
        <v>26080</v>
      </c>
      <c r="K415" s="12" t="s">
        <v>7972</v>
      </c>
      <c r="L415" s="12" t="s">
        <v>7978</v>
      </c>
      <c r="M415" s="12" t="s">
        <v>36219</v>
      </c>
    </row>
    <row r="416" spans="1:13" ht="22.5" customHeight="1">
      <c r="A416" s="12" t="s">
        <v>26082</v>
      </c>
      <c r="B416" s="12" t="str" cm="1">
        <f t="array" ref="B416">_xlfn.REGEXEXTRACT(J416, "eid=([^&amp;]+)", 2)</f>
        <v>2-s2.0-85137262673</v>
      </c>
      <c r="C416" s="13" t="s">
        <v>23900</v>
      </c>
      <c r="D416" s="12" t="s">
        <v>26083</v>
      </c>
      <c r="E416" s="12">
        <v>2022</v>
      </c>
      <c r="F416" s="12" t="s">
        <v>26084</v>
      </c>
      <c r="G416" s="12" t="s">
        <v>7969</v>
      </c>
      <c r="H416" s="12" t="s">
        <v>7969</v>
      </c>
      <c r="I416" s="12" t="s">
        <v>26085</v>
      </c>
      <c r="J416" s="12" t="s">
        <v>26086</v>
      </c>
      <c r="K416" s="12" t="s">
        <v>7972</v>
      </c>
      <c r="L416" s="12" t="s">
        <v>8102</v>
      </c>
      <c r="M416" s="12" t="s">
        <v>36220</v>
      </c>
    </row>
    <row r="417" spans="1:13" ht="22.5" customHeight="1">
      <c r="A417" s="12" t="s">
        <v>26088</v>
      </c>
      <c r="B417" s="12" t="str" cm="1">
        <f t="array" ref="B417">_xlfn.REGEXEXTRACT(J417, "eid=([^&amp;]+)", 2)</f>
        <v>2-s2.0-85135276736</v>
      </c>
      <c r="C417" s="13" t="s">
        <v>23900</v>
      </c>
      <c r="D417" s="12" t="s">
        <v>26089</v>
      </c>
      <c r="E417" s="12">
        <v>2022</v>
      </c>
      <c r="F417" s="12" t="s">
        <v>26090</v>
      </c>
      <c r="G417" s="12">
        <v>15775097</v>
      </c>
      <c r="H417" s="12">
        <v>21</v>
      </c>
      <c r="I417" s="12" t="s">
        <v>25412</v>
      </c>
      <c r="J417" s="12" t="s">
        <v>26091</v>
      </c>
      <c r="K417" s="12" t="s">
        <v>7972</v>
      </c>
      <c r="L417" s="12" t="s">
        <v>26092</v>
      </c>
      <c r="M417" s="12"/>
    </row>
    <row r="418" spans="1:13" ht="22.5" customHeight="1">
      <c r="A418" s="12" t="s">
        <v>26094</v>
      </c>
      <c r="B418" s="12" t="str" cm="1">
        <f t="array" ref="B418">_xlfn.REGEXEXTRACT(J418, "eid=([^&amp;]+)", 2)</f>
        <v>2-s2.0-85143597471</v>
      </c>
      <c r="C418" s="13" t="s">
        <v>23900</v>
      </c>
      <c r="D418" s="12" t="s">
        <v>26095</v>
      </c>
      <c r="E418" s="12">
        <v>2022</v>
      </c>
      <c r="F418" s="12" t="s">
        <v>26096</v>
      </c>
      <c r="G418" s="12">
        <v>10514651</v>
      </c>
      <c r="H418" s="12">
        <v>2022</v>
      </c>
      <c r="I418" s="12" t="s">
        <v>26097</v>
      </c>
      <c r="J418" s="12" t="s">
        <v>26098</v>
      </c>
      <c r="K418" s="12" t="s">
        <v>7972</v>
      </c>
      <c r="L418" s="12" t="s">
        <v>8102</v>
      </c>
      <c r="M418" s="12" t="s">
        <v>36221</v>
      </c>
    </row>
    <row r="419" spans="1:13" ht="22.5" customHeight="1">
      <c r="A419" s="12" t="s">
        <v>26100</v>
      </c>
      <c r="B419" s="12" t="str" cm="1">
        <f t="array" ref="B419">_xlfn.REGEXEXTRACT(J419, "eid=([^&amp;]+)", 2)</f>
        <v>2-s2.0-85127178054</v>
      </c>
      <c r="C419" s="13" t="s">
        <v>23900</v>
      </c>
      <c r="D419" s="12" t="s">
        <v>26101</v>
      </c>
      <c r="E419" s="12">
        <v>2022</v>
      </c>
      <c r="F419" s="12" t="s">
        <v>26102</v>
      </c>
      <c r="G419" s="12">
        <v>2725428</v>
      </c>
      <c r="H419" s="12">
        <v>2022</v>
      </c>
      <c r="I419" s="12" t="s">
        <v>26103</v>
      </c>
      <c r="J419" s="12" t="s">
        <v>26104</v>
      </c>
      <c r="K419" s="12" t="s">
        <v>7972</v>
      </c>
      <c r="L419" s="12" t="s">
        <v>8078</v>
      </c>
      <c r="M419" s="12"/>
    </row>
    <row r="420" spans="1:13" ht="22.5" customHeight="1">
      <c r="A420" s="12" t="s">
        <v>26106</v>
      </c>
      <c r="B420" s="12" t="str" cm="1">
        <f t="array" ref="B420">_xlfn.REGEXEXTRACT(J420, "eid=([^&amp;]+)", 2)</f>
        <v>2-s2.0-85144010822</v>
      </c>
      <c r="C420" s="13" t="s">
        <v>23900</v>
      </c>
      <c r="D420" s="12" t="s">
        <v>26107</v>
      </c>
      <c r="E420" s="12">
        <v>2022</v>
      </c>
      <c r="F420" s="12" t="s">
        <v>8491</v>
      </c>
      <c r="G420" s="12">
        <v>21693536</v>
      </c>
      <c r="H420" s="12">
        <v>10</v>
      </c>
      <c r="I420" s="12" t="s">
        <v>26108</v>
      </c>
      <c r="J420" s="12" t="s">
        <v>26109</v>
      </c>
      <c r="K420" s="12" t="s">
        <v>7972</v>
      </c>
      <c r="L420" s="12" t="s">
        <v>8102</v>
      </c>
      <c r="M420" s="12"/>
    </row>
    <row r="421" spans="1:13" ht="22.5" customHeight="1">
      <c r="A421" s="12" t="s">
        <v>26111</v>
      </c>
      <c r="B421" s="12" t="str" cm="1">
        <f t="array" ref="B421">_xlfn.REGEXEXTRACT(J421, "eid=([^&amp;]+)", 2)</f>
        <v>2-s2.0-85148010791</v>
      </c>
      <c r="C421" s="13" t="s">
        <v>23900</v>
      </c>
      <c r="D421" s="12" t="s">
        <v>26112</v>
      </c>
      <c r="E421" s="12">
        <v>2022</v>
      </c>
      <c r="F421" s="12" t="s">
        <v>15107</v>
      </c>
      <c r="G421" s="12">
        <v>19301650</v>
      </c>
      <c r="H421" s="12">
        <v>16</v>
      </c>
      <c r="I421" s="12" t="s">
        <v>26113</v>
      </c>
      <c r="J421" s="12" t="s">
        <v>26114</v>
      </c>
      <c r="K421" s="12" t="s">
        <v>7972</v>
      </c>
      <c r="L421" s="12" t="s">
        <v>8161</v>
      </c>
      <c r="M421" s="12" t="s">
        <v>36222</v>
      </c>
    </row>
    <row r="422" spans="1:13" ht="22.5" customHeight="1">
      <c r="A422" s="12" t="s">
        <v>26116</v>
      </c>
      <c r="B422" s="12" t="str" cm="1">
        <f t="array" ref="B422">_xlfn.REGEXEXTRACT(J422, "eid=([^&amp;]+)", 2)</f>
        <v>2-s2.0-85097257504</v>
      </c>
      <c r="C422" s="13" t="s">
        <v>23900</v>
      </c>
      <c r="D422" s="12" t="s">
        <v>26117</v>
      </c>
      <c r="E422" s="12">
        <v>2022</v>
      </c>
      <c r="F422" s="12" t="s">
        <v>26118</v>
      </c>
      <c r="G422" s="12">
        <v>10745351</v>
      </c>
      <c r="H422" s="12">
        <v>35</v>
      </c>
      <c r="I422" s="12" t="s">
        <v>26119</v>
      </c>
      <c r="J422" s="12" t="s">
        <v>26120</v>
      </c>
      <c r="K422" s="12" t="s">
        <v>7972</v>
      </c>
      <c r="L422" s="12" t="s">
        <v>10694</v>
      </c>
      <c r="M422" s="12" t="s">
        <v>36223</v>
      </c>
    </row>
    <row r="423" spans="1:13" ht="22.5" customHeight="1">
      <c r="A423" s="12" t="s">
        <v>26122</v>
      </c>
      <c r="B423" s="12" t="str" cm="1">
        <f t="array" ref="B423">_xlfn.REGEXEXTRACT(J423, "eid=([^&amp;]+)", 2)</f>
        <v>2-s2.0-85132336377</v>
      </c>
      <c r="C423" s="13" t="s">
        <v>23900</v>
      </c>
      <c r="D423" s="12" t="s">
        <v>26123</v>
      </c>
      <c r="E423" s="12">
        <v>2022</v>
      </c>
      <c r="F423" s="12" t="s">
        <v>18945</v>
      </c>
      <c r="G423" s="12">
        <v>21687161</v>
      </c>
      <c r="H423" s="12">
        <v>10</v>
      </c>
      <c r="I423" s="12" t="s">
        <v>26124</v>
      </c>
      <c r="J423" s="12" t="s">
        <v>26125</v>
      </c>
      <c r="K423" s="12" t="s">
        <v>7972</v>
      </c>
      <c r="L423" s="12" t="s">
        <v>8102</v>
      </c>
      <c r="M423" s="12" t="s">
        <v>36224</v>
      </c>
    </row>
    <row r="424" spans="1:13" ht="22.5" customHeight="1">
      <c r="A424" s="12" t="s">
        <v>26127</v>
      </c>
      <c r="B424" s="12" t="str" cm="1">
        <f t="array" ref="B424">_xlfn.REGEXEXTRACT(J424, "eid=([^&amp;]+)", 2)</f>
        <v>2-s2.0-85129681164</v>
      </c>
      <c r="C424" s="13" t="s">
        <v>23900</v>
      </c>
      <c r="D424" s="12" t="s">
        <v>26128</v>
      </c>
      <c r="E424" s="12">
        <v>2022</v>
      </c>
      <c r="F424" s="12" t="s">
        <v>26129</v>
      </c>
      <c r="G424" s="12" t="s">
        <v>7969</v>
      </c>
      <c r="H424" s="12" t="s">
        <v>7969</v>
      </c>
      <c r="I424" s="12" t="s">
        <v>26130</v>
      </c>
      <c r="J424" s="12" t="s">
        <v>26131</v>
      </c>
      <c r="K424" s="12" t="s">
        <v>7972</v>
      </c>
      <c r="L424" s="12" t="s">
        <v>8102</v>
      </c>
      <c r="M424" s="12" t="s">
        <v>36225</v>
      </c>
    </row>
    <row r="425" spans="1:13" ht="22.5" customHeight="1">
      <c r="A425" s="12" t="s">
        <v>26133</v>
      </c>
      <c r="B425" s="12" t="str" cm="1">
        <f t="array" ref="B425">_xlfn.REGEXEXTRACT(J425, "eid=([^&amp;]+)", 2)</f>
        <v>2-s2.0-85114711633</v>
      </c>
      <c r="C425" s="13" t="s">
        <v>23900</v>
      </c>
      <c r="D425" s="12" t="s">
        <v>26134</v>
      </c>
      <c r="E425" s="12">
        <v>2022</v>
      </c>
      <c r="F425" s="12" t="s">
        <v>18728</v>
      </c>
      <c r="G425" s="12">
        <v>19328184</v>
      </c>
      <c r="H425" s="12">
        <v>16</v>
      </c>
      <c r="I425" s="12" t="s">
        <v>26135</v>
      </c>
      <c r="J425" s="12" t="s">
        <v>26136</v>
      </c>
      <c r="K425" s="12" t="s">
        <v>7972</v>
      </c>
      <c r="L425" s="12" t="s">
        <v>8102</v>
      </c>
      <c r="M425" s="12" t="s">
        <v>36226</v>
      </c>
    </row>
    <row r="426" spans="1:13" ht="22.5" customHeight="1">
      <c r="A426" s="12" t="s">
        <v>26138</v>
      </c>
      <c r="B426" s="12" t="str" cm="1">
        <f t="array" ref="B426">_xlfn.REGEXEXTRACT(J426, "eid=([^&amp;]+)", 2)</f>
        <v>2-s2.0-85129950877</v>
      </c>
      <c r="C426" s="13" t="s">
        <v>23900</v>
      </c>
      <c r="D426" s="12" t="s">
        <v>26139</v>
      </c>
      <c r="E426" s="12">
        <v>2022</v>
      </c>
      <c r="F426" s="12" t="s">
        <v>11641</v>
      </c>
      <c r="G426" s="12">
        <v>15308669</v>
      </c>
      <c r="H426" s="12">
        <v>2022</v>
      </c>
      <c r="I426" s="12" t="s">
        <v>26140</v>
      </c>
      <c r="J426" s="12" t="s">
        <v>26141</v>
      </c>
      <c r="K426" s="12" t="s">
        <v>7972</v>
      </c>
      <c r="L426" s="12" t="s">
        <v>11624</v>
      </c>
      <c r="M426" s="12"/>
    </row>
    <row r="427" spans="1:13" ht="22.5" customHeight="1">
      <c r="A427" s="12" t="s">
        <v>26143</v>
      </c>
      <c r="B427" s="12" t="str" cm="1">
        <f t="array" ref="B427">_xlfn.REGEXEXTRACT(J427, "eid=([^&amp;]+)", 2)</f>
        <v>2-s2.0-85160601431</v>
      </c>
      <c r="C427" s="13" t="s">
        <v>23900</v>
      </c>
      <c r="D427" s="12" t="s">
        <v>26144</v>
      </c>
      <c r="E427" s="12">
        <v>2022</v>
      </c>
      <c r="F427" s="12" t="s">
        <v>26144</v>
      </c>
      <c r="G427" s="12" t="s">
        <v>7969</v>
      </c>
      <c r="H427" s="12" t="s">
        <v>7969</v>
      </c>
      <c r="I427" s="12" t="s">
        <v>26145</v>
      </c>
      <c r="J427" s="12" t="s">
        <v>26146</v>
      </c>
      <c r="K427" s="12" t="s">
        <v>7972</v>
      </c>
      <c r="L427" s="12" t="s">
        <v>12126</v>
      </c>
      <c r="M427" s="12" t="s">
        <v>36227</v>
      </c>
    </row>
    <row r="428" spans="1:13" ht="22.5" customHeight="1">
      <c r="A428" s="12" t="s">
        <v>26148</v>
      </c>
      <c r="B428" s="12" t="str" cm="1">
        <f t="array" ref="B428">_xlfn.REGEXEXTRACT(J428, "eid=([^&amp;]+)", 2)</f>
        <v>2-s2.0-85133119823</v>
      </c>
      <c r="C428" s="13" t="s">
        <v>23900</v>
      </c>
      <c r="D428" s="12" t="s">
        <v>26149</v>
      </c>
      <c r="E428" s="12">
        <v>2022</v>
      </c>
      <c r="F428" s="12" t="s">
        <v>25245</v>
      </c>
      <c r="G428" s="12">
        <v>10636919</v>
      </c>
      <c r="H428" s="12">
        <v>2022</v>
      </c>
      <c r="I428" s="12" t="s">
        <v>26150</v>
      </c>
      <c r="J428" s="12" t="s">
        <v>26151</v>
      </c>
      <c r="K428" s="12" t="s">
        <v>7972</v>
      </c>
      <c r="L428" s="12" t="s">
        <v>8078</v>
      </c>
      <c r="M428" s="12"/>
    </row>
    <row r="429" spans="1:13" ht="22.5" customHeight="1">
      <c r="A429" s="12" t="s">
        <v>26153</v>
      </c>
      <c r="B429" s="12" t="str" cm="1">
        <f t="array" ref="B429">_xlfn.REGEXEXTRACT(J429, "eid=([^&amp;]+)", 2)</f>
        <v>2-s2.0-85130117860</v>
      </c>
      <c r="C429" s="13" t="s">
        <v>23900</v>
      </c>
      <c r="D429" s="12" t="s">
        <v>26154</v>
      </c>
      <c r="E429" s="12">
        <v>2022</v>
      </c>
      <c r="F429" s="12" t="s">
        <v>26155</v>
      </c>
      <c r="G429" s="12">
        <v>23056290</v>
      </c>
      <c r="H429" s="12">
        <v>6</v>
      </c>
      <c r="I429" s="12" t="s">
        <v>26156</v>
      </c>
      <c r="J429" s="12" t="s">
        <v>26157</v>
      </c>
      <c r="K429" s="12" t="s">
        <v>7972</v>
      </c>
      <c r="L429" s="12" t="s">
        <v>9292</v>
      </c>
      <c r="M429" s="12"/>
    </row>
    <row r="430" spans="1:13" ht="22.5" customHeight="1">
      <c r="A430" s="12" t="s">
        <v>26159</v>
      </c>
      <c r="B430" s="12" t="str" cm="1">
        <f t="array" ref="B430">_xlfn.REGEXEXTRACT(J430, "eid=([^&amp;]+)", 2)</f>
        <v>2-s2.0-85108216852</v>
      </c>
      <c r="C430" s="13" t="s">
        <v>23900</v>
      </c>
      <c r="D430" s="12" t="s">
        <v>26160</v>
      </c>
      <c r="E430" s="12">
        <v>2022</v>
      </c>
      <c r="F430" s="12" t="s">
        <v>26161</v>
      </c>
      <c r="G430" s="12">
        <v>14635771</v>
      </c>
      <c r="H430" s="12">
        <v>29</v>
      </c>
      <c r="I430" s="12" t="s">
        <v>26162</v>
      </c>
      <c r="J430" s="12" t="s">
        <v>26163</v>
      </c>
      <c r="K430" s="12" t="s">
        <v>7972</v>
      </c>
      <c r="L430" s="12" t="s">
        <v>12644</v>
      </c>
      <c r="M430" s="12" t="s">
        <v>36228</v>
      </c>
    </row>
    <row r="431" spans="1:13" ht="22.5" customHeight="1">
      <c r="A431" s="12" t="s">
        <v>26165</v>
      </c>
      <c r="B431" s="12" t="str" cm="1">
        <f t="array" ref="B431">_xlfn.REGEXEXTRACT(J431, "eid=([^&amp;]+)", 2)</f>
        <v>2-s2.0-85140924913</v>
      </c>
      <c r="C431" s="13" t="s">
        <v>23900</v>
      </c>
      <c r="D431" s="12" t="s">
        <v>26166</v>
      </c>
      <c r="E431" s="12">
        <v>2022</v>
      </c>
      <c r="F431" s="12" t="s">
        <v>21802</v>
      </c>
      <c r="G431" s="12" t="s">
        <v>7969</v>
      </c>
      <c r="H431" s="12">
        <v>2022</v>
      </c>
      <c r="I431" s="12" t="s">
        <v>26167</v>
      </c>
      <c r="J431" s="12" t="s">
        <v>26168</v>
      </c>
      <c r="K431" s="12" t="s">
        <v>7972</v>
      </c>
      <c r="L431" s="12" t="s">
        <v>8102</v>
      </c>
      <c r="M431" s="12" t="s">
        <v>36229</v>
      </c>
    </row>
    <row r="432" spans="1:13" ht="22.5" customHeight="1">
      <c r="A432" s="12" t="s">
        <v>26170</v>
      </c>
      <c r="B432" s="12" t="str" cm="1">
        <f t="array" ref="B432">_xlfn.REGEXEXTRACT(J432, "eid=([^&amp;]+)", 2)</f>
        <v>2-s2.0-85153100221</v>
      </c>
      <c r="C432" s="13" t="s">
        <v>23900</v>
      </c>
      <c r="D432" s="12" t="s">
        <v>26171</v>
      </c>
      <c r="E432" s="12">
        <v>2022</v>
      </c>
      <c r="F432" s="12" t="s">
        <v>26172</v>
      </c>
      <c r="G432" s="12" t="s">
        <v>7969</v>
      </c>
      <c r="H432" s="12" t="s">
        <v>7969</v>
      </c>
      <c r="I432" s="12" t="s">
        <v>26173</v>
      </c>
      <c r="J432" s="12" t="s">
        <v>26174</v>
      </c>
      <c r="K432" s="12" t="s">
        <v>7972</v>
      </c>
      <c r="L432" s="12" t="s">
        <v>8102</v>
      </c>
      <c r="M432" s="12" t="s">
        <v>36230</v>
      </c>
    </row>
    <row r="433" spans="1:13" ht="22.5" customHeight="1">
      <c r="A433" s="12" t="s">
        <v>26176</v>
      </c>
      <c r="B433" s="12" t="str" cm="1">
        <f t="array" ref="B433">_xlfn.REGEXEXTRACT(J433, "eid=([^&amp;]+)", 2)</f>
        <v>2-s2.0-85135075844</v>
      </c>
      <c r="C433" s="13" t="s">
        <v>23900</v>
      </c>
      <c r="D433" s="12" t="s">
        <v>26177</v>
      </c>
      <c r="E433" s="12">
        <v>2022</v>
      </c>
      <c r="F433" s="12" t="s">
        <v>11641</v>
      </c>
      <c r="G433" s="12">
        <v>15308669</v>
      </c>
      <c r="H433" s="12">
        <v>2022</v>
      </c>
      <c r="I433" s="12" t="s">
        <v>26178</v>
      </c>
      <c r="J433" s="12" t="s">
        <v>26179</v>
      </c>
      <c r="K433" s="12" t="s">
        <v>7972</v>
      </c>
      <c r="L433" s="12" t="s">
        <v>11624</v>
      </c>
      <c r="M433" s="12"/>
    </row>
    <row r="434" spans="1:13" ht="22.5" customHeight="1">
      <c r="A434" s="12" t="s">
        <v>26181</v>
      </c>
      <c r="B434" s="12" t="str" cm="1">
        <f t="array" ref="B434">_xlfn.REGEXEXTRACT(J434, "eid=([^&amp;]+)", 2)</f>
        <v>2-s2.0-85122513819</v>
      </c>
      <c r="C434" s="13" t="s">
        <v>23900</v>
      </c>
      <c r="D434" s="12" t="s">
        <v>26182</v>
      </c>
      <c r="E434" s="12">
        <v>2022</v>
      </c>
      <c r="F434" s="12" t="s">
        <v>12556</v>
      </c>
      <c r="G434" s="12">
        <v>3608352</v>
      </c>
      <c r="H434" s="12">
        <v>164</v>
      </c>
      <c r="I434" s="12" t="s">
        <v>26183</v>
      </c>
      <c r="J434" s="12" t="s">
        <v>26184</v>
      </c>
      <c r="K434" s="12" t="s">
        <v>7972</v>
      </c>
      <c r="L434" s="12" t="s">
        <v>8027</v>
      </c>
      <c r="M434" s="12" t="s">
        <v>36231</v>
      </c>
    </row>
    <row r="435" spans="1:13" ht="22.5" customHeight="1">
      <c r="A435" s="12" t="s">
        <v>26186</v>
      </c>
      <c r="B435" s="12" t="str" cm="1">
        <f t="array" ref="B435">_xlfn.REGEXEXTRACT(J435, "eid=([^&amp;]+)", 2)</f>
        <v>2-s2.0-85137866071</v>
      </c>
      <c r="C435" s="13" t="s">
        <v>23900</v>
      </c>
      <c r="D435" s="12" t="s">
        <v>26187</v>
      </c>
      <c r="E435" s="12">
        <v>2022</v>
      </c>
      <c r="F435" s="12" t="s">
        <v>26188</v>
      </c>
      <c r="G435" s="12">
        <v>10450823</v>
      </c>
      <c r="H435" s="12" t="s">
        <v>7969</v>
      </c>
      <c r="I435" s="12" t="s">
        <v>26189</v>
      </c>
      <c r="J435" s="12" t="s">
        <v>26190</v>
      </c>
      <c r="K435" s="12" t="s">
        <v>7972</v>
      </c>
      <c r="L435" s="12" t="s">
        <v>26191</v>
      </c>
      <c r="M435" s="12"/>
    </row>
    <row r="436" spans="1:13" ht="22.5" customHeight="1">
      <c r="A436" s="12" t="s">
        <v>26193</v>
      </c>
      <c r="B436" s="12" t="str" cm="1">
        <f t="array" ref="B436">_xlfn.REGEXEXTRACT(J436, "eid=([^&amp;]+)", 2)</f>
        <v>2-s2.0-85141630174</v>
      </c>
      <c r="C436" s="13" t="s">
        <v>23900</v>
      </c>
      <c r="D436" s="12" t="s">
        <v>26194</v>
      </c>
      <c r="E436" s="12">
        <v>2022</v>
      </c>
      <c r="F436" s="12" t="s">
        <v>26195</v>
      </c>
      <c r="G436" s="12" t="s">
        <v>7969</v>
      </c>
      <c r="H436" s="12" t="s">
        <v>7969</v>
      </c>
      <c r="I436" s="12" t="s">
        <v>26196</v>
      </c>
      <c r="J436" s="12" t="s">
        <v>26197</v>
      </c>
      <c r="K436" s="12" t="s">
        <v>7972</v>
      </c>
      <c r="L436" s="12" t="s">
        <v>8102</v>
      </c>
      <c r="M436" s="12" t="s">
        <v>36232</v>
      </c>
    </row>
    <row r="437" spans="1:13" ht="22.5" customHeight="1">
      <c r="A437" s="12" t="s">
        <v>26199</v>
      </c>
      <c r="B437" s="12" t="str" cm="1">
        <f t="array" ref="B437">_xlfn.REGEXEXTRACT(J437, "eid=([^&amp;]+)", 2)</f>
        <v>2-s2.0-85141570213</v>
      </c>
      <c r="C437" s="13" t="s">
        <v>23900</v>
      </c>
      <c r="D437" s="12" t="s">
        <v>26200</v>
      </c>
      <c r="E437" s="12">
        <v>2022</v>
      </c>
      <c r="F437" s="12" t="s">
        <v>8491</v>
      </c>
      <c r="G437" s="12">
        <v>21693536</v>
      </c>
      <c r="H437" s="12">
        <v>10</v>
      </c>
      <c r="I437" s="12" t="s">
        <v>26201</v>
      </c>
      <c r="J437" s="12" t="s">
        <v>26202</v>
      </c>
      <c r="K437" s="12" t="s">
        <v>7972</v>
      </c>
      <c r="L437" s="12" t="s">
        <v>8102</v>
      </c>
      <c r="M437" s="12"/>
    </row>
    <row r="438" spans="1:13" ht="22.5" customHeight="1">
      <c r="A438" s="12" t="s">
        <v>26204</v>
      </c>
      <c r="B438" s="12" t="str" cm="1">
        <f t="array" ref="B438">_xlfn.REGEXEXTRACT(J438, "eid=([^&amp;]+)", 2)</f>
        <v>2-s2.0-85145769455</v>
      </c>
      <c r="C438" s="13" t="s">
        <v>23900</v>
      </c>
      <c r="D438" s="12" t="s">
        <v>26205</v>
      </c>
      <c r="E438" s="12">
        <v>2022</v>
      </c>
      <c r="F438" s="12" t="s">
        <v>19779</v>
      </c>
      <c r="G438" s="12" t="s">
        <v>7969</v>
      </c>
      <c r="H438" s="12" t="s">
        <v>7969</v>
      </c>
      <c r="I438" s="12" t="s">
        <v>26206</v>
      </c>
      <c r="J438" s="12" t="s">
        <v>26207</v>
      </c>
      <c r="K438" s="12" t="s">
        <v>7972</v>
      </c>
      <c r="L438" s="12" t="s">
        <v>8102</v>
      </c>
      <c r="M438" s="12" t="s">
        <v>36233</v>
      </c>
    </row>
    <row r="439" spans="1:13" ht="22.5" customHeight="1">
      <c r="A439" s="12" t="s">
        <v>26209</v>
      </c>
      <c r="B439" s="12" t="str" cm="1">
        <f t="array" ref="B439">_xlfn.REGEXEXTRACT(J439, "eid=([^&amp;]+)", 2)</f>
        <v>2-s2.0-85142431183</v>
      </c>
      <c r="C439" s="13" t="s">
        <v>23900</v>
      </c>
      <c r="D439" s="12" t="s">
        <v>26210</v>
      </c>
      <c r="E439" s="12">
        <v>2022</v>
      </c>
      <c r="F439" s="12" t="s">
        <v>26211</v>
      </c>
      <c r="G439" s="12" t="s">
        <v>7969</v>
      </c>
      <c r="H439" s="12" t="s">
        <v>7969</v>
      </c>
      <c r="I439" s="12" t="s">
        <v>26212</v>
      </c>
      <c r="J439" s="12" t="s">
        <v>26213</v>
      </c>
      <c r="K439" s="12" t="s">
        <v>7972</v>
      </c>
      <c r="L439" s="12" t="s">
        <v>8102</v>
      </c>
      <c r="M439" s="12" t="s">
        <v>36234</v>
      </c>
    </row>
    <row r="440" spans="1:13" ht="22.5" customHeight="1">
      <c r="A440" s="12" t="s">
        <v>26215</v>
      </c>
      <c r="B440" s="12" t="str" cm="1">
        <f t="array" ref="B440">_xlfn.REGEXEXTRACT(J440, "eid=([^&amp;]+)", 2)</f>
        <v>2-s2.0-85127745550</v>
      </c>
      <c r="C440" s="13" t="s">
        <v>23900</v>
      </c>
      <c r="D440" s="12" t="s">
        <v>26216</v>
      </c>
      <c r="E440" s="12">
        <v>2022</v>
      </c>
      <c r="F440" s="12" t="s">
        <v>9387</v>
      </c>
      <c r="G440" s="12">
        <v>18054951</v>
      </c>
      <c r="H440" s="12">
        <v>11</v>
      </c>
      <c r="I440" s="12" t="s">
        <v>26217</v>
      </c>
      <c r="J440" s="12" t="s">
        <v>26218</v>
      </c>
      <c r="K440" s="12" t="s">
        <v>7972</v>
      </c>
      <c r="L440" s="12" t="s">
        <v>9390</v>
      </c>
      <c r="M440" s="12"/>
    </row>
    <row r="441" spans="1:13" ht="22.5" customHeight="1">
      <c r="A441" s="12" t="s">
        <v>26220</v>
      </c>
      <c r="B441" s="12" t="str" cm="1">
        <f t="array" ref="B441">_xlfn.REGEXEXTRACT(J441, "eid=([^&amp;]+)", 2)</f>
        <v>2-s2.0-85119418673</v>
      </c>
      <c r="C441" s="13" t="s">
        <v>23900</v>
      </c>
      <c r="D441" s="12" t="s">
        <v>26221</v>
      </c>
      <c r="E441" s="12">
        <v>2022</v>
      </c>
      <c r="F441" s="12" t="s">
        <v>17376</v>
      </c>
      <c r="G441" s="12" t="s">
        <v>24089</v>
      </c>
      <c r="H441" s="12">
        <v>47</v>
      </c>
      <c r="I441" s="12" t="s">
        <v>26222</v>
      </c>
      <c r="J441" s="12" t="s">
        <v>26223</v>
      </c>
      <c r="K441" s="12" t="s">
        <v>7972</v>
      </c>
      <c r="L441" s="12" t="s">
        <v>7985</v>
      </c>
      <c r="M441" s="12" t="s">
        <v>36235</v>
      </c>
    </row>
    <row r="442" spans="1:13" ht="22.5" customHeight="1">
      <c r="A442" s="12" t="s">
        <v>26225</v>
      </c>
      <c r="B442" s="12" t="str" cm="1">
        <f t="array" ref="B442">_xlfn.REGEXEXTRACT(J442, "eid=([^&amp;]+)", 2)</f>
        <v>2-s2.0-85117278241</v>
      </c>
      <c r="C442" s="13" t="s">
        <v>23900</v>
      </c>
      <c r="D442" s="12" t="s">
        <v>26226</v>
      </c>
      <c r="E442" s="12">
        <v>2022</v>
      </c>
      <c r="F442" s="12" t="s">
        <v>8392</v>
      </c>
      <c r="G442" s="12">
        <v>23274662</v>
      </c>
      <c r="H442" s="12">
        <v>9</v>
      </c>
      <c r="I442" s="12" t="s">
        <v>26227</v>
      </c>
      <c r="J442" s="12" t="s">
        <v>26228</v>
      </c>
      <c r="K442" s="12" t="s">
        <v>7972</v>
      </c>
      <c r="L442" s="12" t="s">
        <v>8102</v>
      </c>
      <c r="M442" s="12"/>
    </row>
    <row r="443" spans="1:13" ht="22.5" customHeight="1">
      <c r="A443" s="12" t="s">
        <v>26230</v>
      </c>
      <c r="B443" s="12" t="str" cm="1">
        <f t="array" ref="B443">_xlfn.REGEXEXTRACT(J443, "eid=([^&amp;]+)", 2)</f>
        <v>2-s2.0-85136315900</v>
      </c>
      <c r="C443" s="13" t="s">
        <v>23900</v>
      </c>
      <c r="D443" s="12" t="s">
        <v>26231</v>
      </c>
      <c r="E443" s="12">
        <v>2022</v>
      </c>
      <c r="F443" s="12" t="s">
        <v>26232</v>
      </c>
      <c r="G443" s="12">
        <v>21578095</v>
      </c>
      <c r="H443" s="12">
        <v>2022</v>
      </c>
      <c r="I443" s="12" t="s">
        <v>26233</v>
      </c>
      <c r="J443" s="12" t="s">
        <v>26234</v>
      </c>
      <c r="K443" s="12" t="s">
        <v>7972</v>
      </c>
      <c r="L443" s="12" t="s">
        <v>8102</v>
      </c>
      <c r="M443" s="12" t="s">
        <v>36236</v>
      </c>
    </row>
    <row r="444" spans="1:13" ht="22.5" customHeight="1">
      <c r="A444" s="12" t="s">
        <v>26236</v>
      </c>
      <c r="B444" s="12" t="str" cm="1">
        <f t="array" ref="B444">_xlfn.REGEXEXTRACT(J444, "eid=([^&amp;]+)", 2)</f>
        <v>2-s2.0-85136124421</v>
      </c>
      <c r="C444" s="13" t="s">
        <v>23900</v>
      </c>
      <c r="D444" s="12" t="s">
        <v>26237</v>
      </c>
      <c r="E444" s="12">
        <v>2022</v>
      </c>
      <c r="F444" s="12" t="s">
        <v>26238</v>
      </c>
      <c r="G444" s="12" t="s">
        <v>7969</v>
      </c>
      <c r="H444" s="12" t="s">
        <v>7969</v>
      </c>
      <c r="I444" s="12" t="s">
        <v>26239</v>
      </c>
      <c r="J444" s="12" t="s">
        <v>26240</v>
      </c>
      <c r="K444" s="12" t="s">
        <v>7972</v>
      </c>
      <c r="L444" s="12" t="s">
        <v>8102</v>
      </c>
      <c r="M444" s="12" t="s">
        <v>36237</v>
      </c>
    </row>
    <row r="445" spans="1:13" ht="22.5" customHeight="1">
      <c r="A445" s="12" t="s">
        <v>26242</v>
      </c>
      <c r="B445" s="12" t="str" cm="1">
        <f t="array" ref="B445">_xlfn.REGEXEXTRACT(J445, "eid=([^&amp;]+)", 2)</f>
        <v>2-s2.0-85142447635</v>
      </c>
      <c r="C445" s="13" t="s">
        <v>23900</v>
      </c>
      <c r="D445" s="12" t="s">
        <v>26243</v>
      </c>
      <c r="E445" s="12">
        <v>2022</v>
      </c>
      <c r="F445" s="12" t="s">
        <v>26211</v>
      </c>
      <c r="G445" s="12" t="s">
        <v>7969</v>
      </c>
      <c r="H445" s="12" t="s">
        <v>7969</v>
      </c>
      <c r="I445" s="12" t="s">
        <v>26212</v>
      </c>
      <c r="J445" s="12" t="s">
        <v>26244</v>
      </c>
      <c r="K445" s="12" t="s">
        <v>7972</v>
      </c>
      <c r="L445" s="12" t="s">
        <v>8102</v>
      </c>
      <c r="M445" s="12" t="s">
        <v>36238</v>
      </c>
    </row>
    <row r="446" spans="1:13" ht="22.5" customHeight="1">
      <c r="A446" s="12" t="s">
        <v>26246</v>
      </c>
      <c r="B446" s="12" t="str" cm="1">
        <f t="array" ref="B446">_xlfn.REGEXEXTRACT(J446, "eid=([^&amp;]+)", 2)</f>
        <v>2-s2.0-85128636587</v>
      </c>
      <c r="C446" s="13" t="s">
        <v>23900</v>
      </c>
      <c r="D446" s="12" t="s">
        <v>26247</v>
      </c>
      <c r="E446" s="12">
        <v>2022</v>
      </c>
      <c r="F446" s="12" t="s">
        <v>26248</v>
      </c>
      <c r="G446" s="12" t="s">
        <v>7969</v>
      </c>
      <c r="H446" s="12" t="s">
        <v>7969</v>
      </c>
      <c r="I446" s="12" t="s">
        <v>26249</v>
      </c>
      <c r="J446" s="12" t="s">
        <v>26250</v>
      </c>
      <c r="K446" s="12" t="s">
        <v>7972</v>
      </c>
      <c r="L446" s="12" t="s">
        <v>8102</v>
      </c>
      <c r="M446" s="12" t="s">
        <v>36239</v>
      </c>
    </row>
    <row r="447" spans="1:13" ht="22.5" customHeight="1">
      <c r="A447" s="12" t="s">
        <v>26252</v>
      </c>
      <c r="B447" s="12" t="str" cm="1">
        <f t="array" ref="B447">_xlfn.REGEXEXTRACT(J447, "eid=([^&amp;]+)", 2)</f>
        <v>2-s2.0-85130863465</v>
      </c>
      <c r="C447" s="13" t="s">
        <v>23900</v>
      </c>
      <c r="D447" s="12" t="s">
        <v>26253</v>
      </c>
      <c r="E447" s="12">
        <v>2022</v>
      </c>
      <c r="F447" s="12" t="s">
        <v>19887</v>
      </c>
      <c r="G447" s="12">
        <v>9269630</v>
      </c>
      <c r="H447" s="12">
        <v>291</v>
      </c>
      <c r="I447" s="12" t="s">
        <v>26254</v>
      </c>
      <c r="J447" s="12" t="s">
        <v>26255</v>
      </c>
      <c r="K447" s="12" t="s">
        <v>7972</v>
      </c>
      <c r="L447" s="12" t="s">
        <v>8385</v>
      </c>
      <c r="M447" s="12"/>
    </row>
    <row r="448" spans="1:13" ht="22.5" customHeight="1">
      <c r="A448" s="12" t="s">
        <v>26257</v>
      </c>
      <c r="B448" s="12" t="str" cm="1">
        <f t="array" ref="B448">_xlfn.REGEXEXTRACT(J448, "eid=([^&amp;]+)", 2)</f>
        <v>2-s2.0-85148476522</v>
      </c>
      <c r="C448" s="13" t="s">
        <v>23900</v>
      </c>
      <c r="D448" s="12" t="s">
        <v>26258</v>
      </c>
      <c r="E448" s="12">
        <v>2022</v>
      </c>
      <c r="F448" s="12" t="s">
        <v>11056</v>
      </c>
      <c r="G448" s="12" t="s">
        <v>7969</v>
      </c>
      <c r="H448" s="12" t="s">
        <v>7969</v>
      </c>
      <c r="I448" s="12" t="s">
        <v>26259</v>
      </c>
      <c r="J448" s="12" t="s">
        <v>26260</v>
      </c>
      <c r="K448" s="12" t="s">
        <v>7972</v>
      </c>
      <c r="L448" s="12" t="s">
        <v>8102</v>
      </c>
      <c r="M448" s="12" t="s">
        <v>36240</v>
      </c>
    </row>
    <row r="449" spans="1:13" ht="22.5" customHeight="1">
      <c r="A449" s="12" t="s">
        <v>26262</v>
      </c>
      <c r="B449" s="12" t="str" cm="1">
        <f t="array" ref="B449">_xlfn.REGEXEXTRACT(J449, "eid=([^&amp;]+)", 2)</f>
        <v>2-s2.0-85127371252</v>
      </c>
      <c r="C449" s="13" t="s">
        <v>23900</v>
      </c>
      <c r="D449" s="12" t="s">
        <v>26263</v>
      </c>
      <c r="E449" s="12">
        <v>2022</v>
      </c>
      <c r="F449" s="12" t="s">
        <v>26264</v>
      </c>
      <c r="G449" s="12" t="s">
        <v>7969</v>
      </c>
      <c r="H449" s="12" t="s">
        <v>7969</v>
      </c>
      <c r="I449" s="12" t="s">
        <v>26265</v>
      </c>
      <c r="J449" s="12" t="s">
        <v>26266</v>
      </c>
      <c r="K449" s="12" t="s">
        <v>7972</v>
      </c>
      <c r="L449" s="12" t="s">
        <v>8102</v>
      </c>
      <c r="M449" s="12" t="s">
        <v>36241</v>
      </c>
    </row>
    <row r="450" spans="1:13" ht="22.5" customHeight="1">
      <c r="A450" s="12" t="s">
        <v>26268</v>
      </c>
      <c r="B450" s="12" t="str" cm="1">
        <f t="array" ref="B450">_xlfn.REGEXEXTRACT(J450, "eid=([^&amp;]+)", 2)</f>
        <v>2-s2.0-85128424401</v>
      </c>
      <c r="C450" s="13" t="s">
        <v>23900</v>
      </c>
      <c r="D450" s="12" t="s">
        <v>26269</v>
      </c>
      <c r="E450" s="12">
        <v>2022</v>
      </c>
      <c r="F450" s="12" t="s">
        <v>26270</v>
      </c>
      <c r="G450" s="12">
        <v>27089967</v>
      </c>
      <c r="H450" s="12">
        <v>26</v>
      </c>
      <c r="I450" s="12" t="s">
        <v>26271</v>
      </c>
      <c r="J450" s="12" t="s">
        <v>26272</v>
      </c>
      <c r="K450" s="12" t="s">
        <v>7972</v>
      </c>
      <c r="L450" s="12" t="s">
        <v>26273</v>
      </c>
      <c r="M450" s="12" t="s">
        <v>36242</v>
      </c>
    </row>
    <row r="451" spans="1:13" ht="22.5" customHeight="1">
      <c r="A451" s="12" t="s">
        <v>26274</v>
      </c>
      <c r="B451" s="12" t="str" cm="1">
        <f t="array" ref="B451">_xlfn.REGEXEXTRACT(J451, "eid=([^&amp;]+)", 2)</f>
        <v>2-s2.0-85139447854</v>
      </c>
      <c r="C451" s="13" t="s">
        <v>23900</v>
      </c>
      <c r="D451" s="12" t="s">
        <v>3166</v>
      </c>
      <c r="E451" s="12">
        <v>2022</v>
      </c>
      <c r="F451" s="12" t="s">
        <v>8491</v>
      </c>
      <c r="G451" s="12">
        <v>21693536</v>
      </c>
      <c r="H451" s="12">
        <v>10</v>
      </c>
      <c r="I451" s="12" t="s">
        <v>26275</v>
      </c>
      <c r="J451" s="12" t="s">
        <v>26276</v>
      </c>
      <c r="K451" s="12" t="s">
        <v>7972</v>
      </c>
      <c r="L451" s="12" t="s">
        <v>8102</v>
      </c>
      <c r="M451" s="12"/>
    </row>
    <row r="452" spans="1:13" ht="22.5" customHeight="1">
      <c r="A452" s="12" t="s">
        <v>26278</v>
      </c>
      <c r="B452" s="12" t="str" cm="1">
        <f t="array" ref="B452">_xlfn.REGEXEXTRACT(J452, "eid=([^&amp;]+)", 2)</f>
        <v>2-s2.0-85153750261</v>
      </c>
      <c r="C452" s="13" t="s">
        <v>23900</v>
      </c>
      <c r="D452" s="12" t="s">
        <v>26279</v>
      </c>
      <c r="E452" s="12">
        <v>2022</v>
      </c>
      <c r="F452" s="12" t="s">
        <v>26280</v>
      </c>
      <c r="G452" s="12" t="s">
        <v>7969</v>
      </c>
      <c r="H452" s="12" t="s">
        <v>7969</v>
      </c>
      <c r="I452" s="12" t="s">
        <v>26281</v>
      </c>
      <c r="J452" s="12" t="s">
        <v>26282</v>
      </c>
      <c r="K452" s="12" t="s">
        <v>7972</v>
      </c>
      <c r="L452" s="12" t="s">
        <v>8969</v>
      </c>
      <c r="M452" s="12" t="s">
        <v>36243</v>
      </c>
    </row>
    <row r="453" spans="1:13" ht="22.5" customHeight="1">
      <c r="A453" s="12" t="s">
        <v>26284</v>
      </c>
      <c r="B453" s="12" t="str" cm="1">
        <f t="array" ref="B453">_xlfn.REGEXEXTRACT(J453, "eid=([^&amp;]+)", 2)</f>
        <v>2-s2.0-85131143611</v>
      </c>
      <c r="C453" s="13" t="s">
        <v>23900</v>
      </c>
      <c r="D453" s="12" t="s">
        <v>26285</v>
      </c>
      <c r="E453" s="12">
        <v>2022</v>
      </c>
      <c r="F453" s="12" t="s">
        <v>8177</v>
      </c>
      <c r="G453" s="12">
        <v>23673370</v>
      </c>
      <c r="H453" s="12">
        <v>469</v>
      </c>
      <c r="I453" s="12" t="s">
        <v>26286</v>
      </c>
      <c r="J453" s="12" t="s">
        <v>26287</v>
      </c>
      <c r="K453" s="12" t="s">
        <v>7972</v>
      </c>
      <c r="L453" s="12" t="s">
        <v>7985</v>
      </c>
      <c r="M453" s="12" t="s">
        <v>36244</v>
      </c>
    </row>
    <row r="454" spans="1:13" ht="22.5" customHeight="1">
      <c r="A454" s="12" t="s">
        <v>26289</v>
      </c>
      <c r="B454" s="12" t="str" cm="1">
        <f t="array" ref="B454">_xlfn.REGEXEXTRACT(J454, "eid=([^&amp;]+)", 2)</f>
        <v>2-s2.0-85118957997</v>
      </c>
      <c r="C454" s="13" t="s">
        <v>23900</v>
      </c>
      <c r="D454" s="12" t="s">
        <v>26290</v>
      </c>
      <c r="E454" s="12">
        <v>2022</v>
      </c>
      <c r="F454" s="12" t="s">
        <v>12218</v>
      </c>
      <c r="G454" s="12" t="s">
        <v>24034</v>
      </c>
      <c r="H454" s="12">
        <v>128</v>
      </c>
      <c r="I454" s="12" t="s">
        <v>26291</v>
      </c>
      <c r="J454" s="12" t="s">
        <v>26292</v>
      </c>
      <c r="K454" s="12" t="s">
        <v>7972</v>
      </c>
      <c r="L454" s="12" t="s">
        <v>7993</v>
      </c>
      <c r="M454" s="12" t="s">
        <v>36245</v>
      </c>
    </row>
    <row r="455" spans="1:13" ht="22.5" customHeight="1">
      <c r="A455" s="12" t="s">
        <v>26294</v>
      </c>
      <c r="B455" s="12" t="str" cm="1">
        <f t="array" ref="B455">_xlfn.REGEXEXTRACT(J455, "eid=([^&amp;]+)", 2)</f>
        <v>2-s2.0-85134886701</v>
      </c>
      <c r="C455" s="13" t="s">
        <v>23900</v>
      </c>
      <c r="D455" s="12" t="s">
        <v>26295</v>
      </c>
      <c r="E455" s="12">
        <v>2022</v>
      </c>
      <c r="F455" s="12" t="s">
        <v>11641</v>
      </c>
      <c r="G455" s="12">
        <v>15308669</v>
      </c>
      <c r="H455" s="12">
        <v>2022</v>
      </c>
      <c r="I455" s="12" t="s">
        <v>26296</v>
      </c>
      <c r="J455" s="12" t="s">
        <v>26297</v>
      </c>
      <c r="K455" s="12" t="s">
        <v>7972</v>
      </c>
      <c r="L455" s="12" t="s">
        <v>11624</v>
      </c>
      <c r="M455" s="12"/>
    </row>
    <row r="456" spans="1:13" ht="22.5" customHeight="1">
      <c r="A456" s="12" t="s">
        <v>26299</v>
      </c>
      <c r="B456" s="12" t="str" cm="1">
        <f t="array" ref="B456">_xlfn.REGEXEXTRACT(J456, "eid=([^&amp;]+)", 2)</f>
        <v>2-s2.0-85130818094</v>
      </c>
      <c r="C456" s="13" t="s">
        <v>23900</v>
      </c>
      <c r="D456" s="12" t="s">
        <v>26300</v>
      </c>
      <c r="E456" s="12">
        <v>2022</v>
      </c>
      <c r="F456" s="12" t="s">
        <v>8491</v>
      </c>
      <c r="G456" s="12">
        <v>21693536</v>
      </c>
      <c r="H456" s="12">
        <v>10</v>
      </c>
      <c r="I456" s="12" t="s">
        <v>26301</v>
      </c>
      <c r="J456" s="12" t="s">
        <v>26302</v>
      </c>
      <c r="K456" s="12" t="s">
        <v>7972</v>
      </c>
      <c r="L456" s="12" t="s">
        <v>8102</v>
      </c>
      <c r="M456" s="12"/>
    </row>
    <row r="457" spans="1:13" ht="22.5" customHeight="1">
      <c r="A457" s="12" t="s">
        <v>26304</v>
      </c>
      <c r="B457" s="12" t="str" cm="1">
        <f t="array" ref="B457">_xlfn.REGEXEXTRACT(J457, "eid=([^&amp;]+)", 2)</f>
        <v>2-s2.0-85128203883</v>
      </c>
      <c r="C457" s="13" t="s">
        <v>23900</v>
      </c>
      <c r="D457" s="12" t="s">
        <v>26305</v>
      </c>
      <c r="E457" s="12">
        <v>2022</v>
      </c>
      <c r="F457" s="12" t="s">
        <v>9289</v>
      </c>
      <c r="G457" s="12">
        <v>20738994</v>
      </c>
      <c r="H457" s="12">
        <v>14</v>
      </c>
      <c r="I457" s="12" t="s">
        <v>26306</v>
      </c>
      <c r="J457" s="12" t="s">
        <v>26307</v>
      </c>
      <c r="K457" s="12" t="s">
        <v>7972</v>
      </c>
      <c r="L457" s="12" t="s">
        <v>9292</v>
      </c>
      <c r="M457" s="12"/>
    </row>
    <row r="458" spans="1:13" ht="22.5" customHeight="1">
      <c r="A458" s="12" t="s">
        <v>26309</v>
      </c>
      <c r="B458" s="12" t="str" cm="1">
        <f t="array" ref="B458">_xlfn.REGEXEXTRACT(J458, "eid=([^&amp;]+)", 2)</f>
        <v>2-s2.0-85126776991</v>
      </c>
      <c r="C458" s="13" t="s">
        <v>23900</v>
      </c>
      <c r="D458" s="12" t="s">
        <v>26310</v>
      </c>
      <c r="E458" s="12">
        <v>2022</v>
      </c>
      <c r="F458" s="12" t="s">
        <v>8276</v>
      </c>
      <c r="G458" s="12">
        <v>14248220</v>
      </c>
      <c r="H458" s="12">
        <v>22</v>
      </c>
      <c r="I458" s="12" t="s">
        <v>26311</v>
      </c>
      <c r="J458" s="12" t="s">
        <v>26312</v>
      </c>
      <c r="K458" s="12" t="s">
        <v>7972</v>
      </c>
      <c r="L458" s="12" t="s">
        <v>9292</v>
      </c>
      <c r="M458" s="12"/>
    </row>
    <row r="459" spans="1:13" ht="22.5" customHeight="1">
      <c r="A459" s="12" t="s">
        <v>26314</v>
      </c>
      <c r="B459" s="12" t="str" cm="1">
        <f t="array" ref="B459">_xlfn.REGEXEXTRACT(J459, "eid=([^&amp;]+)", 2)</f>
        <v>2-s2.0-85127325767</v>
      </c>
      <c r="C459" s="13" t="s">
        <v>23900</v>
      </c>
      <c r="D459" s="12" t="s">
        <v>26315</v>
      </c>
      <c r="E459" s="12">
        <v>2022</v>
      </c>
      <c r="F459" s="12" t="s">
        <v>8848</v>
      </c>
      <c r="G459" s="12">
        <v>15462218</v>
      </c>
      <c r="H459" s="12">
        <v>72</v>
      </c>
      <c r="I459" s="12" t="s">
        <v>26316</v>
      </c>
      <c r="J459" s="12" t="s">
        <v>26317</v>
      </c>
      <c r="K459" s="12" t="s">
        <v>7972</v>
      </c>
      <c r="L459" s="12" t="s">
        <v>8851</v>
      </c>
      <c r="M459" s="12"/>
    </row>
    <row r="460" spans="1:13" ht="22.5" customHeight="1">
      <c r="A460" s="12" t="s">
        <v>26319</v>
      </c>
      <c r="B460" s="12" t="str" cm="1">
        <f t="array" ref="B460">_xlfn.REGEXEXTRACT(J460, "eid=([^&amp;]+)", 2)</f>
        <v>2-s2.0-85119086749</v>
      </c>
      <c r="C460" s="13" t="s">
        <v>23900</v>
      </c>
      <c r="D460" s="12" t="s">
        <v>26320</v>
      </c>
      <c r="E460" s="12">
        <v>2022</v>
      </c>
      <c r="F460" s="12" t="s">
        <v>16752</v>
      </c>
      <c r="G460" s="12">
        <v>9644733</v>
      </c>
      <c r="H460" s="12">
        <v>31</v>
      </c>
      <c r="I460" s="12" t="s">
        <v>26321</v>
      </c>
      <c r="J460" s="12" t="s">
        <v>26322</v>
      </c>
      <c r="K460" s="12" t="s">
        <v>7972</v>
      </c>
      <c r="L460" s="12" t="s">
        <v>10694</v>
      </c>
      <c r="M460" s="12" t="s">
        <v>36246</v>
      </c>
    </row>
    <row r="461" spans="1:13" ht="22.5" customHeight="1">
      <c r="A461" s="12" t="s">
        <v>26324</v>
      </c>
      <c r="B461" s="12" t="str" cm="1">
        <f t="array" ref="B461">_xlfn.REGEXEXTRACT(J461, "eid=([^&amp;]+)", 2)</f>
        <v>2-s2.0-85163051643</v>
      </c>
      <c r="C461" s="13" t="s">
        <v>23900</v>
      </c>
      <c r="D461" s="12" t="s">
        <v>26325</v>
      </c>
      <c r="E461" s="12">
        <v>2022</v>
      </c>
      <c r="F461" s="12" t="s">
        <v>26326</v>
      </c>
      <c r="G461" s="12">
        <v>26403498</v>
      </c>
      <c r="H461" s="12">
        <v>162</v>
      </c>
      <c r="I461" s="12" t="s">
        <v>26327</v>
      </c>
      <c r="J461" s="12" t="s">
        <v>26328</v>
      </c>
      <c r="K461" s="12" t="s">
        <v>7972</v>
      </c>
      <c r="L461" s="12" t="s">
        <v>26329</v>
      </c>
      <c r="M461" s="12" t="s">
        <v>7969</v>
      </c>
    </row>
    <row r="462" spans="1:13" ht="22.5" customHeight="1">
      <c r="A462" s="12" t="s">
        <v>26331</v>
      </c>
      <c r="B462" s="12" t="str" cm="1">
        <f t="array" ref="B462">_xlfn.REGEXEXTRACT(J462, "eid=([^&amp;]+)", 2)</f>
        <v>2-s2.0-85128771307</v>
      </c>
      <c r="C462" s="13" t="s">
        <v>23900</v>
      </c>
      <c r="D462" s="12" t="s">
        <v>26332</v>
      </c>
      <c r="E462" s="12">
        <v>2022</v>
      </c>
      <c r="F462" s="12" t="s">
        <v>17708</v>
      </c>
      <c r="G462" s="12">
        <v>18761100</v>
      </c>
      <c r="H462" s="12">
        <v>866</v>
      </c>
      <c r="I462" s="12" t="s">
        <v>26333</v>
      </c>
      <c r="J462" s="12" t="s">
        <v>26334</v>
      </c>
      <c r="K462" s="12" t="s">
        <v>7972</v>
      </c>
      <c r="L462" s="12" t="s">
        <v>7985</v>
      </c>
      <c r="M462" s="12" t="s">
        <v>36247</v>
      </c>
    </row>
    <row r="463" spans="1:13" ht="22.5" customHeight="1">
      <c r="A463" s="12" t="s">
        <v>26336</v>
      </c>
      <c r="B463" s="12" t="str" cm="1">
        <f t="array" ref="B463">_xlfn.REGEXEXTRACT(J463, "eid=([^&amp;]+)", 2)</f>
        <v>2-s2.0-85127957419</v>
      </c>
      <c r="C463" s="13" t="s">
        <v>23900</v>
      </c>
      <c r="D463" s="12" t="s">
        <v>26337</v>
      </c>
      <c r="E463" s="12">
        <v>2022</v>
      </c>
      <c r="F463" s="12" t="s">
        <v>26338</v>
      </c>
      <c r="G463" s="12">
        <v>9528873</v>
      </c>
      <c r="H463" s="12">
        <v>34</v>
      </c>
      <c r="I463" s="12" t="s">
        <v>26339</v>
      </c>
      <c r="J463" s="12" t="s">
        <v>26340</v>
      </c>
      <c r="K463" s="12" t="s">
        <v>7972</v>
      </c>
      <c r="L463" s="12" t="s">
        <v>10731</v>
      </c>
      <c r="M463" s="12"/>
    </row>
    <row r="464" spans="1:13" ht="22.5" customHeight="1">
      <c r="A464" s="12" t="s">
        <v>26342</v>
      </c>
      <c r="B464" s="12" t="str" cm="1">
        <f t="array" ref="B464">_xlfn.REGEXEXTRACT(J464, "eid=([^&amp;]+)", 2)</f>
        <v>2-s2.0-85139828429</v>
      </c>
      <c r="C464" s="13" t="s">
        <v>23900</v>
      </c>
      <c r="D464" s="12" t="s">
        <v>26343</v>
      </c>
      <c r="E464" s="12">
        <v>2022</v>
      </c>
      <c r="F464" s="12" t="s">
        <v>8491</v>
      </c>
      <c r="G464" s="12">
        <v>21693536</v>
      </c>
      <c r="H464" s="12">
        <v>10</v>
      </c>
      <c r="I464" s="12" t="s">
        <v>26344</v>
      </c>
      <c r="J464" s="12" t="s">
        <v>26345</v>
      </c>
      <c r="K464" s="12" t="s">
        <v>7972</v>
      </c>
      <c r="L464" s="12" t="s">
        <v>8102</v>
      </c>
      <c r="M464" s="12"/>
    </row>
    <row r="465" spans="1:13" ht="22.5" customHeight="1">
      <c r="A465" s="12" t="s">
        <v>26346</v>
      </c>
      <c r="B465" s="12" t="str" cm="1">
        <f t="array" ref="B465">_xlfn.REGEXEXTRACT(J465, "eid=([^&amp;]+)", 2)</f>
        <v>2-s2.0-85124036491</v>
      </c>
      <c r="C465" s="13" t="s">
        <v>23900</v>
      </c>
      <c r="D465" s="12" t="s">
        <v>26347</v>
      </c>
      <c r="E465" s="12">
        <v>2022</v>
      </c>
      <c r="F465" s="12" t="s">
        <v>26348</v>
      </c>
      <c r="G465" s="12">
        <v>368075</v>
      </c>
      <c r="H465" s="12">
        <v>375</v>
      </c>
      <c r="I465" s="12" t="s">
        <v>26349</v>
      </c>
      <c r="J465" s="12" t="s">
        <v>26350</v>
      </c>
      <c r="K465" s="12" t="s">
        <v>7972</v>
      </c>
      <c r="L465" s="12" t="s">
        <v>26351</v>
      </c>
      <c r="M465" s="12"/>
    </row>
    <row r="466" spans="1:13" ht="22.5" customHeight="1">
      <c r="A466" s="12" t="s">
        <v>26353</v>
      </c>
      <c r="B466" s="12" t="str" cm="1">
        <f t="array" ref="B466">_xlfn.REGEXEXTRACT(J466, "eid=([^&amp;]+)", 2)</f>
        <v>2-s2.0-85121920313</v>
      </c>
      <c r="C466" s="13" t="s">
        <v>23900</v>
      </c>
      <c r="D466" s="12" t="s">
        <v>26354</v>
      </c>
      <c r="E466" s="12">
        <v>2022</v>
      </c>
      <c r="F466" s="12" t="s">
        <v>12218</v>
      </c>
      <c r="G466" s="12" t="s">
        <v>24034</v>
      </c>
      <c r="H466" s="12">
        <v>129</v>
      </c>
      <c r="I466" s="12" t="s">
        <v>26355</v>
      </c>
      <c r="J466" s="12" t="s">
        <v>26356</v>
      </c>
      <c r="K466" s="12" t="s">
        <v>7972</v>
      </c>
      <c r="L466" s="12" t="s">
        <v>7993</v>
      </c>
      <c r="M466" s="12" t="s">
        <v>36248</v>
      </c>
    </row>
    <row r="467" spans="1:13" ht="22.5" customHeight="1">
      <c r="A467" s="12" t="s">
        <v>26358</v>
      </c>
      <c r="B467" s="12" t="str" cm="1">
        <f t="array" ref="B467">_xlfn.REGEXEXTRACT(J467, "eid=([^&amp;]+)", 2)</f>
        <v>2-s2.0-85136923061</v>
      </c>
      <c r="C467" s="13" t="s">
        <v>23900</v>
      </c>
      <c r="D467" s="12" t="s">
        <v>26359</v>
      </c>
      <c r="E467" s="12">
        <v>2022</v>
      </c>
      <c r="F467" s="12" t="s">
        <v>26360</v>
      </c>
      <c r="G467" s="12" t="s">
        <v>7969</v>
      </c>
      <c r="H467" s="12" t="s">
        <v>7969</v>
      </c>
      <c r="I467" s="12" t="s">
        <v>26361</v>
      </c>
      <c r="J467" s="12" t="s">
        <v>26362</v>
      </c>
      <c r="K467" s="12" t="s">
        <v>7972</v>
      </c>
      <c r="L467" s="12" t="s">
        <v>8102</v>
      </c>
      <c r="M467" s="12" t="s">
        <v>36249</v>
      </c>
    </row>
    <row r="468" spans="1:13" ht="22.5" customHeight="1">
      <c r="A468" s="12" t="s">
        <v>26364</v>
      </c>
      <c r="B468" s="12" t="str" cm="1">
        <f t="array" ref="B468">_xlfn.REGEXEXTRACT(J468, "eid=([^&amp;]+)", 2)</f>
        <v>2-s2.0-85135228137</v>
      </c>
      <c r="C468" s="13" t="s">
        <v>23900</v>
      </c>
      <c r="D468" s="12" t="s">
        <v>26365</v>
      </c>
      <c r="E468" s="12">
        <v>2022</v>
      </c>
      <c r="F468" s="12" t="s">
        <v>8491</v>
      </c>
      <c r="G468" s="12">
        <v>21693536</v>
      </c>
      <c r="H468" s="12">
        <v>10</v>
      </c>
      <c r="I468" s="12" t="s">
        <v>26366</v>
      </c>
      <c r="J468" s="12" t="s">
        <v>26367</v>
      </c>
      <c r="K468" s="12" t="s">
        <v>7972</v>
      </c>
      <c r="L468" s="12" t="s">
        <v>8102</v>
      </c>
      <c r="M468" s="12"/>
    </row>
    <row r="469" spans="1:13" ht="22.5" customHeight="1">
      <c r="A469" s="12" t="s">
        <v>26368</v>
      </c>
      <c r="B469" s="12" t="str" cm="1">
        <f t="array" ref="B469">_xlfn.REGEXEXTRACT(J469, "eid=([^&amp;]+)", 2)</f>
        <v>2-s2.0-85124629321</v>
      </c>
      <c r="C469" s="13" t="s">
        <v>23900</v>
      </c>
      <c r="D469" s="12" t="s">
        <v>3310</v>
      </c>
      <c r="E469" s="12">
        <v>2022</v>
      </c>
      <c r="F469" s="12" t="s">
        <v>20091</v>
      </c>
      <c r="G469" s="12">
        <v>13191578</v>
      </c>
      <c r="H469" s="12">
        <v>34</v>
      </c>
      <c r="I469" s="12" t="s">
        <v>26369</v>
      </c>
      <c r="J469" s="12" t="s">
        <v>26370</v>
      </c>
      <c r="K469" s="12" t="s">
        <v>7972</v>
      </c>
      <c r="L469" s="12" t="s">
        <v>20094</v>
      </c>
      <c r="M469" s="12"/>
    </row>
    <row r="470" spans="1:13" ht="22.5" customHeight="1">
      <c r="A470" s="12" t="s">
        <v>26372</v>
      </c>
      <c r="B470" s="12" t="str" cm="1">
        <f t="array" ref="B470">_xlfn.REGEXEXTRACT(J470, "eid=([^&amp;]+)", 2)</f>
        <v>2-s2.0-85125862007</v>
      </c>
      <c r="C470" s="13" t="s">
        <v>23900</v>
      </c>
      <c r="D470" s="12" t="s">
        <v>26373</v>
      </c>
      <c r="E470" s="12">
        <v>2022</v>
      </c>
      <c r="F470" s="12" t="s">
        <v>16815</v>
      </c>
      <c r="G470" s="12" t="s">
        <v>25972</v>
      </c>
      <c r="H470" s="12">
        <v>26</v>
      </c>
      <c r="I470" s="12" t="s">
        <v>26374</v>
      </c>
      <c r="J470" s="12" t="s">
        <v>26375</v>
      </c>
      <c r="K470" s="12" t="s">
        <v>7972</v>
      </c>
      <c r="L470" s="12" t="s">
        <v>7993</v>
      </c>
      <c r="M470" s="12"/>
    </row>
    <row r="471" spans="1:13" ht="22.5" customHeight="1">
      <c r="A471" s="12" t="s">
        <v>26377</v>
      </c>
      <c r="B471" s="12" t="str" cm="1">
        <f t="array" ref="B471">_xlfn.REGEXEXTRACT(J471, "eid=([^&amp;]+)", 2)</f>
        <v>2-s2.0-85090159886</v>
      </c>
      <c r="C471" s="13" t="s">
        <v>23900</v>
      </c>
      <c r="D471" s="12" t="s">
        <v>26378</v>
      </c>
      <c r="E471" s="12">
        <v>2022</v>
      </c>
      <c r="F471" s="12" t="s">
        <v>17416</v>
      </c>
      <c r="G471" s="12">
        <v>21613915</v>
      </c>
      <c r="H471" s="12">
        <v>33</v>
      </c>
      <c r="I471" s="12" t="s">
        <v>26379</v>
      </c>
      <c r="J471" s="12" t="s">
        <v>26380</v>
      </c>
      <c r="K471" s="12" t="s">
        <v>7972</v>
      </c>
      <c r="L471" s="12" t="s">
        <v>8134</v>
      </c>
      <c r="M471" s="12" t="s">
        <v>36250</v>
      </c>
    </row>
    <row r="472" spans="1:13" ht="22.5" customHeight="1">
      <c r="A472" s="12" t="s">
        <v>26382</v>
      </c>
      <c r="B472" s="12" t="str" cm="1">
        <f t="array" ref="B472">_xlfn.REGEXEXTRACT(J472, "eid=([^&amp;]+)", 2)</f>
        <v>2-s2.0-85129569462</v>
      </c>
      <c r="C472" s="13" t="s">
        <v>23900</v>
      </c>
      <c r="D472" s="12" t="s">
        <v>26383</v>
      </c>
      <c r="E472" s="12">
        <v>2022</v>
      </c>
      <c r="F472" s="12" t="s">
        <v>26384</v>
      </c>
      <c r="G472" s="12">
        <v>19793561</v>
      </c>
      <c r="H472" s="12">
        <v>15</v>
      </c>
      <c r="I472" s="12" t="s">
        <v>26385</v>
      </c>
      <c r="J472" s="12" t="s">
        <v>26386</v>
      </c>
      <c r="K472" s="12" t="s">
        <v>7972</v>
      </c>
      <c r="L472" s="12" t="s">
        <v>26387</v>
      </c>
      <c r="M472" s="12" t="s">
        <v>36251</v>
      </c>
    </row>
    <row r="473" spans="1:13" ht="22.5" customHeight="1">
      <c r="A473" s="12" t="s">
        <v>26389</v>
      </c>
      <c r="B473" s="12" t="str" cm="1">
        <f t="array" ref="B473">_xlfn.REGEXEXTRACT(J473, "eid=([^&amp;]+)", 2)</f>
        <v>2-s2.0-85141600078</v>
      </c>
      <c r="C473" s="13" t="s">
        <v>23900</v>
      </c>
      <c r="D473" s="12" t="s">
        <v>26390</v>
      </c>
      <c r="E473" s="12">
        <v>2022</v>
      </c>
      <c r="F473" s="12" t="s">
        <v>25898</v>
      </c>
      <c r="G473" s="12">
        <v>27668649</v>
      </c>
      <c r="H473" s="12">
        <v>2</v>
      </c>
      <c r="I473" s="12" t="s">
        <v>26391</v>
      </c>
      <c r="J473" s="12" t="s">
        <v>26392</v>
      </c>
      <c r="K473" s="12" t="s">
        <v>7972</v>
      </c>
      <c r="L473" s="12" t="s">
        <v>25901</v>
      </c>
      <c r="M473" s="12"/>
    </row>
    <row r="474" spans="1:13" ht="22.5" customHeight="1">
      <c r="A474" s="12" t="s">
        <v>26394</v>
      </c>
      <c r="B474" s="12" t="str" cm="1">
        <f t="array" ref="B474">_xlfn.REGEXEXTRACT(J474, "eid=([^&amp;]+)", 2)</f>
        <v>2-s2.0-85149125418</v>
      </c>
      <c r="C474" s="13" t="s">
        <v>23900</v>
      </c>
      <c r="D474" s="12" t="s">
        <v>26395</v>
      </c>
      <c r="E474" s="12">
        <v>2022</v>
      </c>
      <c r="F474" s="12" t="s">
        <v>11343</v>
      </c>
      <c r="G474" s="12" t="s">
        <v>7969</v>
      </c>
      <c r="H474" s="12" t="s">
        <v>7969</v>
      </c>
      <c r="I474" s="12" t="s">
        <v>26396</v>
      </c>
      <c r="J474" s="12" t="s">
        <v>26397</v>
      </c>
      <c r="K474" s="12" t="s">
        <v>7972</v>
      </c>
      <c r="L474" s="12" t="s">
        <v>8102</v>
      </c>
      <c r="M474" s="12" t="s">
        <v>36252</v>
      </c>
    </row>
    <row r="475" spans="1:13" ht="22.5" customHeight="1">
      <c r="A475" s="12" t="s">
        <v>26399</v>
      </c>
      <c r="B475" s="12" t="str" cm="1">
        <f t="array" ref="B475">_xlfn.REGEXEXTRACT(J475, "eid=([^&amp;]+)", 2)</f>
        <v>2-s2.0-85134234538</v>
      </c>
      <c r="C475" s="13" t="s">
        <v>23900</v>
      </c>
      <c r="D475" s="12" t="s">
        <v>26400</v>
      </c>
      <c r="E475" s="12">
        <v>2022</v>
      </c>
      <c r="F475" s="12" t="s">
        <v>26401</v>
      </c>
      <c r="G475" s="12" t="s">
        <v>7969</v>
      </c>
      <c r="H475" s="12" t="s">
        <v>7969</v>
      </c>
      <c r="I475" s="12" t="s">
        <v>26402</v>
      </c>
      <c r="J475" s="12" t="s">
        <v>26403</v>
      </c>
      <c r="K475" s="12" t="s">
        <v>7972</v>
      </c>
      <c r="L475" s="12" t="s">
        <v>8102</v>
      </c>
      <c r="M475" s="12" t="s">
        <v>36253</v>
      </c>
    </row>
    <row r="476" spans="1:13" ht="22.5" customHeight="1">
      <c r="A476" s="12" t="s">
        <v>26405</v>
      </c>
      <c r="B476" s="12" t="str" cm="1">
        <f t="array" ref="B476">_xlfn.REGEXEXTRACT(J476, "eid=([^&amp;]+)", 2)</f>
        <v>2-s2.0-85131433940</v>
      </c>
      <c r="C476" s="13" t="s">
        <v>23900</v>
      </c>
      <c r="D476" s="12" t="s">
        <v>26406</v>
      </c>
      <c r="E476" s="12">
        <v>2022</v>
      </c>
      <c r="F476" s="12" t="s">
        <v>26407</v>
      </c>
      <c r="G476" s="12">
        <v>21921962</v>
      </c>
      <c r="H476" s="12">
        <v>12</v>
      </c>
      <c r="I476" s="12" t="s">
        <v>26408</v>
      </c>
      <c r="J476" s="12" t="s">
        <v>26409</v>
      </c>
      <c r="K476" s="12" t="s">
        <v>7972</v>
      </c>
      <c r="L476" s="12" t="s">
        <v>26410</v>
      </c>
      <c r="M476" s="12" t="s">
        <v>36254</v>
      </c>
    </row>
    <row r="477" spans="1:13" ht="22.5" customHeight="1">
      <c r="A477" s="12" t="s">
        <v>26412</v>
      </c>
      <c r="B477" s="12" t="str" cm="1">
        <f t="array" ref="B477">_xlfn.REGEXEXTRACT(J477, "eid=([^&amp;]+)", 2)</f>
        <v>2-s2.0-85131915017</v>
      </c>
      <c r="C477" s="13" t="s">
        <v>23900</v>
      </c>
      <c r="D477" s="12" t="s">
        <v>26413</v>
      </c>
      <c r="E477" s="12">
        <v>2022</v>
      </c>
      <c r="F477" s="12" t="s">
        <v>8055</v>
      </c>
      <c r="G477" s="12">
        <v>18650929</v>
      </c>
      <c r="H477" s="12">
        <v>1591</v>
      </c>
      <c r="I477" s="12" t="s">
        <v>26414</v>
      </c>
      <c r="J477" s="12" t="s">
        <v>26415</v>
      </c>
      <c r="K477" s="12" t="s">
        <v>7972</v>
      </c>
      <c r="L477" s="12" t="s">
        <v>7985</v>
      </c>
      <c r="M477" s="12" t="s">
        <v>36255</v>
      </c>
    </row>
    <row r="478" spans="1:13" ht="22.5" customHeight="1">
      <c r="A478" s="12" t="s">
        <v>26417</v>
      </c>
      <c r="B478" s="12" t="str" cm="1">
        <f t="array" ref="B478">_xlfn.REGEXEXTRACT(J478, "eid=([^&amp;]+)", 2)</f>
        <v>2-s2.0-85117256319</v>
      </c>
      <c r="C478" s="13" t="s">
        <v>23900</v>
      </c>
      <c r="D478" s="12" t="s">
        <v>26418</v>
      </c>
      <c r="E478" s="12">
        <v>2022</v>
      </c>
      <c r="F478" s="12" t="s">
        <v>26419</v>
      </c>
      <c r="G478" s="12">
        <v>19424787</v>
      </c>
      <c r="H478" s="12">
        <v>12</v>
      </c>
      <c r="I478" s="12" t="s">
        <v>26420</v>
      </c>
      <c r="J478" s="12" t="s">
        <v>26421</v>
      </c>
      <c r="K478" s="12" t="s">
        <v>7972</v>
      </c>
      <c r="L478" s="12" t="s">
        <v>8134</v>
      </c>
      <c r="M478" s="12"/>
    </row>
    <row r="479" spans="1:13" ht="22.5" customHeight="1">
      <c r="A479" s="12" t="s">
        <v>26423</v>
      </c>
      <c r="B479" s="12" t="str" cm="1">
        <f t="array" ref="B479">_xlfn.REGEXEXTRACT(J479, "eid=([^&amp;]+)", 2)</f>
        <v>2-s2.0-85118665731</v>
      </c>
      <c r="C479" s="13" t="s">
        <v>23900</v>
      </c>
      <c r="D479" s="12" t="s">
        <v>26424</v>
      </c>
      <c r="E479" s="12">
        <v>2022</v>
      </c>
      <c r="F479" s="12" t="s">
        <v>26425</v>
      </c>
      <c r="G479" s="12">
        <v>15497747</v>
      </c>
      <c r="H479" s="12">
        <v>69</v>
      </c>
      <c r="I479" s="12" t="s">
        <v>26426</v>
      </c>
      <c r="J479" s="12" t="s">
        <v>26427</v>
      </c>
      <c r="K479" s="12" t="s">
        <v>7972</v>
      </c>
      <c r="L479" s="12" t="s">
        <v>8102</v>
      </c>
      <c r="M479" s="12" t="s">
        <v>36256</v>
      </c>
    </row>
    <row r="480" spans="1:13" ht="22.5" customHeight="1">
      <c r="A480" s="12" t="s">
        <v>26429</v>
      </c>
      <c r="B480" s="12" t="str" cm="1">
        <f t="array" ref="B480">_xlfn.REGEXEXTRACT(J480, "eid=([^&amp;]+)", 2)</f>
        <v>2-s2.0-85134773571</v>
      </c>
      <c r="C480" s="13" t="s">
        <v>23900</v>
      </c>
      <c r="D480" s="12" t="s">
        <v>26430</v>
      </c>
      <c r="E480" s="12">
        <v>2022</v>
      </c>
      <c r="F480" s="12" t="s">
        <v>26431</v>
      </c>
      <c r="G480" s="12" t="s">
        <v>7969</v>
      </c>
      <c r="H480" s="12" t="s">
        <v>7969</v>
      </c>
      <c r="I480" s="12" t="s">
        <v>26432</v>
      </c>
      <c r="J480" s="12" t="s">
        <v>26433</v>
      </c>
      <c r="K480" s="12" t="s">
        <v>7972</v>
      </c>
      <c r="L480" s="12" t="s">
        <v>8102</v>
      </c>
      <c r="M480" s="12" t="s">
        <v>36257</v>
      </c>
    </row>
    <row r="481" spans="1:13" ht="22.5" customHeight="1">
      <c r="A481" s="12" t="s">
        <v>26435</v>
      </c>
      <c r="B481" s="12" t="str" cm="1">
        <f t="array" ref="B481">_xlfn.REGEXEXTRACT(J481, "eid=([^&amp;]+)", 2)</f>
        <v>2-s2.0-85142927995</v>
      </c>
      <c r="C481" s="13" t="s">
        <v>23900</v>
      </c>
      <c r="D481" s="12" t="s">
        <v>26436</v>
      </c>
      <c r="E481" s="12">
        <v>2022</v>
      </c>
      <c r="F481" s="12" t="s">
        <v>26437</v>
      </c>
      <c r="G481" s="12" t="s">
        <v>7969</v>
      </c>
      <c r="H481" s="12" t="s">
        <v>7969</v>
      </c>
      <c r="I481" s="12" t="s">
        <v>26438</v>
      </c>
      <c r="J481" s="12" t="s">
        <v>26439</v>
      </c>
      <c r="K481" s="12" t="s">
        <v>7972</v>
      </c>
      <c r="L481" s="12" t="s">
        <v>8102</v>
      </c>
      <c r="M481" s="12" t="s">
        <v>36258</v>
      </c>
    </row>
    <row r="482" spans="1:13" ht="22.5" customHeight="1">
      <c r="A482" s="12" t="s">
        <v>26441</v>
      </c>
      <c r="B482" s="12" t="str" cm="1">
        <f t="array" ref="B482">_xlfn.REGEXEXTRACT(J482, "eid=([^&amp;]+)", 2)</f>
        <v>2-s2.0-85136875543</v>
      </c>
      <c r="C482" s="13" t="s">
        <v>23900</v>
      </c>
      <c r="D482" s="12" t="s">
        <v>26442</v>
      </c>
      <c r="E482" s="12">
        <v>2022</v>
      </c>
      <c r="F482" s="12" t="s">
        <v>26443</v>
      </c>
      <c r="G482" s="12">
        <v>16875265</v>
      </c>
      <c r="H482" s="12">
        <v>2022</v>
      </c>
      <c r="I482" s="12" t="s">
        <v>26444</v>
      </c>
      <c r="J482" s="12" t="s">
        <v>26445</v>
      </c>
      <c r="K482" s="12" t="s">
        <v>7972</v>
      </c>
      <c r="L482" s="12" t="s">
        <v>11624</v>
      </c>
      <c r="M482" s="12"/>
    </row>
    <row r="483" spans="1:13" ht="22.5" customHeight="1">
      <c r="A483" s="12" t="s">
        <v>26447</v>
      </c>
      <c r="B483" s="12" t="str" cm="1">
        <f t="array" ref="B483">_xlfn.REGEXEXTRACT(J483, "eid=([^&amp;]+)", 2)</f>
        <v>2-s2.0-85124219414</v>
      </c>
      <c r="C483" s="13" t="s">
        <v>23900</v>
      </c>
      <c r="D483" s="12" t="s">
        <v>26448</v>
      </c>
      <c r="E483" s="12">
        <v>2022</v>
      </c>
      <c r="F483" s="12" t="s">
        <v>11020</v>
      </c>
      <c r="G483" s="12">
        <v>457906</v>
      </c>
      <c r="H483" s="12">
        <v>99</v>
      </c>
      <c r="I483" s="12" t="s">
        <v>26449</v>
      </c>
      <c r="J483" s="12" t="s">
        <v>26450</v>
      </c>
      <c r="K483" s="12" t="s">
        <v>7972</v>
      </c>
      <c r="L483" s="12" t="s">
        <v>8027</v>
      </c>
      <c r="M483" s="12" t="s">
        <v>36259</v>
      </c>
    </row>
    <row r="484" spans="1:13" ht="22.5" customHeight="1">
      <c r="A484" s="12" t="s">
        <v>26452</v>
      </c>
      <c r="B484" s="12" t="str" cm="1">
        <f t="array" ref="B484">_xlfn.REGEXEXTRACT(J484, "eid=([^&amp;]+)", 2)</f>
        <v>2-s2.0-85136338887</v>
      </c>
      <c r="C484" s="13" t="s">
        <v>23900</v>
      </c>
      <c r="D484" s="12" t="s">
        <v>26453</v>
      </c>
      <c r="E484" s="12">
        <v>2022</v>
      </c>
      <c r="F484" s="12" t="s">
        <v>26454</v>
      </c>
      <c r="G484" s="12" t="s">
        <v>7969</v>
      </c>
      <c r="H484" s="12" t="s">
        <v>7969</v>
      </c>
      <c r="I484" s="12" t="s">
        <v>26455</v>
      </c>
      <c r="J484" s="12" t="s">
        <v>26456</v>
      </c>
      <c r="K484" s="12" t="s">
        <v>7972</v>
      </c>
      <c r="L484" s="12" t="s">
        <v>8102</v>
      </c>
      <c r="M484" s="12" t="s">
        <v>36260</v>
      </c>
    </row>
    <row r="485" spans="1:13" ht="22.5" customHeight="1">
      <c r="A485" s="12" t="s">
        <v>26458</v>
      </c>
      <c r="B485" s="12" t="str" cm="1">
        <f t="array" ref="B485">_xlfn.REGEXEXTRACT(J485, "eid=([^&amp;]+)", 2)</f>
        <v>2-s2.0-85125425949</v>
      </c>
      <c r="C485" s="13" t="s">
        <v>23900</v>
      </c>
      <c r="D485" s="12" t="s">
        <v>26459</v>
      </c>
      <c r="E485" s="12">
        <v>2022</v>
      </c>
      <c r="F485" s="12" t="s">
        <v>8009</v>
      </c>
      <c r="G485" s="12">
        <v>20799292</v>
      </c>
      <c r="H485" s="12">
        <v>11</v>
      </c>
      <c r="I485" s="12" t="s">
        <v>26460</v>
      </c>
      <c r="J485" s="12" t="s">
        <v>26461</v>
      </c>
      <c r="K485" s="12" t="s">
        <v>7972</v>
      </c>
      <c r="L485" s="12" t="s">
        <v>9292</v>
      </c>
      <c r="M485" s="12"/>
    </row>
    <row r="486" spans="1:13" ht="22.5" customHeight="1">
      <c r="A486" s="12" t="s">
        <v>26463</v>
      </c>
      <c r="B486" s="12" t="str" cm="1">
        <f t="array" ref="B486">_xlfn.REGEXEXTRACT(J486, "eid=([^&amp;]+)", 2)</f>
        <v>2-s2.0-85122595603</v>
      </c>
      <c r="C486" s="13" t="s">
        <v>23900</v>
      </c>
      <c r="D486" s="12" t="s">
        <v>26464</v>
      </c>
      <c r="E486" s="12">
        <v>2022</v>
      </c>
      <c r="F486" s="12" t="s">
        <v>16815</v>
      </c>
      <c r="G486" s="12" t="s">
        <v>25972</v>
      </c>
      <c r="H486" s="12">
        <v>26</v>
      </c>
      <c r="I486" s="12" t="s">
        <v>26465</v>
      </c>
      <c r="J486" s="12" t="s">
        <v>26466</v>
      </c>
      <c r="K486" s="12" t="s">
        <v>7972</v>
      </c>
      <c r="L486" s="12" t="s">
        <v>7993</v>
      </c>
      <c r="M486" s="12" t="s">
        <v>36261</v>
      </c>
    </row>
    <row r="487" spans="1:13" ht="22.5" customHeight="1">
      <c r="A487" s="12" t="s">
        <v>26468</v>
      </c>
      <c r="B487" s="12" t="str" cm="1">
        <f t="array" ref="B487">_xlfn.REGEXEXTRACT(J487, "eid=([^&amp;]+)", 2)</f>
        <v>2-s2.0-85116884192</v>
      </c>
      <c r="C487" s="13" t="s">
        <v>23900</v>
      </c>
      <c r="D487" s="12" t="s">
        <v>26469</v>
      </c>
      <c r="E487" s="12">
        <v>2021</v>
      </c>
      <c r="F487" s="12" t="s">
        <v>19273</v>
      </c>
      <c r="G487" s="12">
        <v>17426588</v>
      </c>
      <c r="H487" s="12">
        <v>1999</v>
      </c>
      <c r="I487" s="12" t="s">
        <v>26470</v>
      </c>
      <c r="J487" s="12" t="s">
        <v>26471</v>
      </c>
      <c r="K487" s="12" t="s">
        <v>7972</v>
      </c>
      <c r="L487" s="12" t="s">
        <v>26472</v>
      </c>
      <c r="M487" s="12"/>
    </row>
    <row r="488" spans="1:13" ht="22.5" customHeight="1">
      <c r="A488" s="12" t="s">
        <v>26474</v>
      </c>
      <c r="B488" s="12" t="str" cm="1">
        <f t="array" ref="B488">_xlfn.REGEXEXTRACT(J488, "eid=([^&amp;]+)", 2)</f>
        <v>2-s2.0-85120355687</v>
      </c>
      <c r="C488" s="13" t="s">
        <v>23900</v>
      </c>
      <c r="D488" s="12" t="s">
        <v>26475</v>
      </c>
      <c r="E488" s="12">
        <v>2022</v>
      </c>
      <c r="F488" s="12" t="s">
        <v>21402</v>
      </c>
      <c r="G488" s="12">
        <v>2786125</v>
      </c>
      <c r="H488" s="12">
        <v>62</v>
      </c>
      <c r="I488" s="12" t="s">
        <v>26476</v>
      </c>
      <c r="J488" s="12" t="s">
        <v>26477</v>
      </c>
      <c r="K488" s="12" t="s">
        <v>7972</v>
      </c>
      <c r="L488" s="12" t="s">
        <v>7993</v>
      </c>
      <c r="M488" s="12"/>
    </row>
    <row r="489" spans="1:13" ht="22.5" customHeight="1">
      <c r="A489" s="12" t="s">
        <v>26479</v>
      </c>
      <c r="B489" s="12" t="str" cm="1">
        <f t="array" ref="B489">_xlfn.REGEXEXTRACT(J489, "eid=([^&amp;]+)", 2)</f>
        <v>2-s2.0-85101466712</v>
      </c>
      <c r="C489" s="13" t="s">
        <v>23900</v>
      </c>
      <c r="D489" s="12" t="s">
        <v>26480</v>
      </c>
      <c r="E489" s="12">
        <v>2022</v>
      </c>
      <c r="F489" s="12" t="s">
        <v>24734</v>
      </c>
      <c r="G489" s="12">
        <v>10518215</v>
      </c>
      <c r="H489" s="12">
        <v>32</v>
      </c>
      <c r="I489" s="12" t="s">
        <v>26481</v>
      </c>
      <c r="J489" s="12" t="s">
        <v>26482</v>
      </c>
      <c r="K489" s="12" t="s">
        <v>7972</v>
      </c>
      <c r="L489" s="12" t="s">
        <v>8102</v>
      </c>
      <c r="M489" s="12" t="s">
        <v>36262</v>
      </c>
    </row>
    <row r="490" spans="1:13" ht="22.5" customHeight="1">
      <c r="A490" s="12" t="s">
        <v>26484</v>
      </c>
      <c r="B490" s="12" t="str" cm="1">
        <f t="array" ref="B490">_xlfn.REGEXEXTRACT(J490, "eid=([^&amp;]+)", 2)</f>
        <v>2-s2.0-85116051850</v>
      </c>
      <c r="C490" s="13" t="s">
        <v>23900</v>
      </c>
      <c r="D490" s="12" t="s">
        <v>26485</v>
      </c>
      <c r="E490" s="12">
        <v>2021</v>
      </c>
      <c r="F490" s="12" t="s">
        <v>8038</v>
      </c>
      <c r="G490" s="12">
        <v>19995903</v>
      </c>
      <c r="H490" s="12">
        <v>13</v>
      </c>
      <c r="I490" s="12" t="s">
        <v>26486</v>
      </c>
      <c r="J490" s="12" t="s">
        <v>26487</v>
      </c>
      <c r="K490" s="12" t="s">
        <v>7972</v>
      </c>
      <c r="L490" s="12" t="s">
        <v>9292</v>
      </c>
      <c r="M490" s="12"/>
    </row>
    <row r="491" spans="1:13" ht="22.5" customHeight="1">
      <c r="A491" s="12" t="s">
        <v>26489</v>
      </c>
      <c r="B491" s="12" t="str" cm="1">
        <f t="array" ref="B491">_xlfn.REGEXEXTRACT(J491, "eid=([^&amp;]+)", 2)</f>
        <v>2-s2.0-85121749689</v>
      </c>
      <c r="C491" s="13" t="s">
        <v>23900</v>
      </c>
      <c r="D491" s="12" t="s">
        <v>26490</v>
      </c>
      <c r="E491" s="12">
        <v>2022</v>
      </c>
      <c r="F491" s="12" t="s">
        <v>8144</v>
      </c>
      <c r="G491" s="12">
        <v>20763417</v>
      </c>
      <c r="H491" s="12">
        <v>12</v>
      </c>
      <c r="I491" s="12" t="s">
        <v>26491</v>
      </c>
      <c r="J491" s="12" t="s">
        <v>26492</v>
      </c>
      <c r="K491" s="12" t="s">
        <v>7972</v>
      </c>
      <c r="L491" s="12" t="s">
        <v>9292</v>
      </c>
      <c r="M491" s="12"/>
    </row>
    <row r="492" spans="1:13" ht="22.5" customHeight="1">
      <c r="A492" s="12" t="s">
        <v>26494</v>
      </c>
      <c r="B492" s="12" t="str" cm="1">
        <f t="array" ref="B492">_xlfn.REGEXEXTRACT(J492, "eid=([^&amp;]+)", 2)</f>
        <v>2-s2.0-85113272609</v>
      </c>
      <c r="C492" s="13" t="s">
        <v>23900</v>
      </c>
      <c r="D492" s="12" t="s">
        <v>26495</v>
      </c>
      <c r="E492" s="12">
        <v>2021</v>
      </c>
      <c r="F492" s="12" t="s">
        <v>26496</v>
      </c>
      <c r="G492" s="12">
        <v>304026</v>
      </c>
      <c r="H492" s="12">
        <v>246</v>
      </c>
      <c r="I492" s="12" t="s">
        <v>26497</v>
      </c>
      <c r="J492" s="12" t="s">
        <v>26498</v>
      </c>
      <c r="K492" s="12" t="s">
        <v>7972</v>
      </c>
      <c r="L492" s="12" t="s">
        <v>26499</v>
      </c>
      <c r="M492" s="12" t="s">
        <v>36263</v>
      </c>
    </row>
    <row r="493" spans="1:13" ht="22.5" customHeight="1">
      <c r="A493" s="12" t="s">
        <v>26501</v>
      </c>
      <c r="B493" s="12" t="str" cm="1">
        <f t="array" ref="B493">_xlfn.REGEXEXTRACT(J493, "eid=([^&amp;]+)", 2)</f>
        <v>2-s2.0-85122677159</v>
      </c>
      <c r="C493" s="13" t="s">
        <v>23900</v>
      </c>
      <c r="D493" s="12" t="s">
        <v>26502</v>
      </c>
      <c r="E493" s="12">
        <v>2021</v>
      </c>
      <c r="F493" s="12" t="s">
        <v>8118</v>
      </c>
      <c r="G493" s="12">
        <v>26662825</v>
      </c>
      <c r="H493" s="12">
        <v>39</v>
      </c>
      <c r="I493" s="12" t="s">
        <v>26344</v>
      </c>
      <c r="J493" s="12" t="s">
        <v>26503</v>
      </c>
      <c r="K493" s="12" t="s">
        <v>7972</v>
      </c>
      <c r="L493" s="12" t="s">
        <v>8027</v>
      </c>
      <c r="M493" s="12" t="s">
        <v>36264</v>
      </c>
    </row>
    <row r="494" spans="1:13" ht="22.5" customHeight="1">
      <c r="A494" s="12" t="s">
        <v>26505</v>
      </c>
      <c r="B494" s="12" t="str" cm="1">
        <f t="array" ref="B494">_xlfn.REGEXEXTRACT(J494, "eid=([^&amp;]+)", 2)</f>
        <v>2-s2.0-85103254624</v>
      </c>
      <c r="C494" s="13" t="s">
        <v>23900</v>
      </c>
      <c r="D494" s="12" t="s">
        <v>26506</v>
      </c>
      <c r="E494" s="12">
        <v>2021</v>
      </c>
      <c r="F494" s="12" t="s">
        <v>18728</v>
      </c>
      <c r="G494" s="12">
        <v>19328184</v>
      </c>
      <c r="H494" s="12">
        <v>15</v>
      </c>
      <c r="I494" s="12" t="s">
        <v>26507</v>
      </c>
      <c r="J494" s="12" t="s">
        <v>26508</v>
      </c>
      <c r="K494" s="12" t="s">
        <v>7972</v>
      </c>
      <c r="L494" s="12" t="s">
        <v>8102</v>
      </c>
      <c r="M494" s="12" t="s">
        <v>36265</v>
      </c>
    </row>
    <row r="495" spans="1:13" ht="22.5" customHeight="1">
      <c r="A495" s="12" t="s">
        <v>26510</v>
      </c>
      <c r="B495" s="12" t="str" cm="1">
        <f t="array" ref="B495">_xlfn.REGEXEXTRACT(J495, "eid=([^&amp;]+)", 2)</f>
        <v>2-s2.0-85107232758</v>
      </c>
      <c r="C495" s="13" t="s">
        <v>23900</v>
      </c>
      <c r="D495" s="12" t="s">
        <v>26511</v>
      </c>
      <c r="E495" s="12">
        <v>2022</v>
      </c>
      <c r="F495" s="12" t="s">
        <v>12388</v>
      </c>
      <c r="G495" s="12">
        <v>15455971</v>
      </c>
      <c r="H495" s="12">
        <v>19</v>
      </c>
      <c r="I495" s="12" t="s">
        <v>26512</v>
      </c>
      <c r="J495" s="12" t="s">
        <v>26513</v>
      </c>
      <c r="K495" s="12" t="s">
        <v>7972</v>
      </c>
      <c r="L495" s="12" t="s">
        <v>8102</v>
      </c>
      <c r="M495" s="12" t="s">
        <v>36266</v>
      </c>
    </row>
    <row r="496" spans="1:13" ht="22.5" customHeight="1">
      <c r="A496" s="12" t="s">
        <v>26515</v>
      </c>
      <c r="B496" s="12" t="str" cm="1">
        <f t="array" ref="B496">_xlfn.REGEXEXTRACT(J496, "eid=([^&amp;]+)", 2)</f>
        <v>2-s2.0-85112653074</v>
      </c>
      <c r="C496" s="13" t="s">
        <v>23900</v>
      </c>
      <c r="D496" s="12" t="s">
        <v>26516</v>
      </c>
      <c r="E496" s="12">
        <v>2021</v>
      </c>
      <c r="F496" s="12" t="s">
        <v>26517</v>
      </c>
      <c r="G496" s="12">
        <v>23524847</v>
      </c>
      <c r="H496" s="12">
        <v>7</v>
      </c>
      <c r="I496" s="12" t="s">
        <v>26518</v>
      </c>
      <c r="J496" s="12" t="s">
        <v>26519</v>
      </c>
      <c r="K496" s="12" t="s">
        <v>7972</v>
      </c>
      <c r="L496" s="12" t="s">
        <v>8027</v>
      </c>
      <c r="M496" s="12"/>
    </row>
    <row r="497" spans="1:13" ht="22.5" customHeight="1">
      <c r="A497" s="12" t="s">
        <v>26521</v>
      </c>
      <c r="B497" s="12" t="str" cm="1">
        <f t="array" ref="B497">_xlfn.REGEXEXTRACT(J497, "eid=([^&amp;]+)", 2)</f>
        <v>2-s2.0-85126282415</v>
      </c>
      <c r="C497" s="13" t="s">
        <v>23900</v>
      </c>
      <c r="D497" s="12" t="s">
        <v>26522</v>
      </c>
      <c r="E497" s="12">
        <v>2022</v>
      </c>
      <c r="F497" s="12" t="s">
        <v>8491</v>
      </c>
      <c r="G497" s="12">
        <v>21693536</v>
      </c>
      <c r="H497" s="12">
        <v>10</v>
      </c>
      <c r="I497" s="12" t="s">
        <v>26523</v>
      </c>
      <c r="J497" s="12" t="s">
        <v>26524</v>
      </c>
      <c r="K497" s="12" t="s">
        <v>7972</v>
      </c>
      <c r="L497" s="12" t="s">
        <v>8102</v>
      </c>
      <c r="M497" s="12"/>
    </row>
    <row r="498" spans="1:13" ht="22.5" customHeight="1">
      <c r="A498" s="12" t="s">
        <v>26526</v>
      </c>
      <c r="B498" s="12" t="str" cm="1">
        <f t="array" ref="B498">_xlfn.REGEXEXTRACT(J498, "eid=([^&amp;]+)", 2)</f>
        <v>2-s2.0-85098519006</v>
      </c>
      <c r="C498" s="13" t="s">
        <v>23900</v>
      </c>
      <c r="D498" s="12" t="s">
        <v>26527</v>
      </c>
      <c r="E498" s="12">
        <v>2021</v>
      </c>
      <c r="F498" s="12" t="s">
        <v>10254</v>
      </c>
      <c r="G498" s="12">
        <v>18685137</v>
      </c>
      <c r="H498" s="12">
        <v>12</v>
      </c>
      <c r="I498" s="12" t="s">
        <v>26528</v>
      </c>
      <c r="J498" s="12" t="s">
        <v>26529</v>
      </c>
      <c r="K498" s="12" t="s">
        <v>7972</v>
      </c>
      <c r="L498" s="12" t="s">
        <v>7985</v>
      </c>
      <c r="M498" s="12" t="s">
        <v>36267</v>
      </c>
    </row>
    <row r="499" spans="1:13" ht="22.5" customHeight="1">
      <c r="A499" s="12" t="s">
        <v>26531</v>
      </c>
      <c r="B499" s="12" t="str" cm="1">
        <f t="array" ref="B499">_xlfn.REGEXEXTRACT(J499, "eid=([^&amp;]+)", 2)</f>
        <v>2-s2.0-85107636466</v>
      </c>
      <c r="C499" s="13" t="s">
        <v>23900</v>
      </c>
      <c r="D499" s="12" t="s">
        <v>26532</v>
      </c>
      <c r="E499" s="12">
        <v>2021</v>
      </c>
      <c r="F499" s="12" t="s">
        <v>12218</v>
      </c>
      <c r="G499" s="12" t="s">
        <v>24034</v>
      </c>
      <c r="H499" s="12">
        <v>124</v>
      </c>
      <c r="I499" s="12" t="s">
        <v>26533</v>
      </c>
      <c r="J499" s="12" t="s">
        <v>26534</v>
      </c>
      <c r="K499" s="12" t="s">
        <v>7972</v>
      </c>
      <c r="L499" s="12" t="s">
        <v>7993</v>
      </c>
      <c r="M499" s="12" t="s">
        <v>36268</v>
      </c>
    </row>
    <row r="500" spans="1:13" ht="22.5" customHeight="1">
      <c r="A500" s="12" t="s">
        <v>26536</v>
      </c>
      <c r="B500" s="12" t="str" cm="1">
        <f t="array" ref="B500">_xlfn.REGEXEXTRACT(J500, "eid=([^&amp;]+)", 2)</f>
        <v>2-s2.0-85118784764</v>
      </c>
      <c r="C500" s="13" t="s">
        <v>23900</v>
      </c>
      <c r="D500" s="12" t="s">
        <v>26537</v>
      </c>
      <c r="E500" s="12">
        <v>2021</v>
      </c>
      <c r="F500" s="12" t="s">
        <v>9971</v>
      </c>
      <c r="G500" s="12">
        <v>13837621</v>
      </c>
      <c r="H500" s="12">
        <v>121</v>
      </c>
      <c r="I500" s="12" t="s">
        <v>26538</v>
      </c>
      <c r="J500" s="12" t="s">
        <v>26539</v>
      </c>
      <c r="K500" s="12" t="s">
        <v>7972</v>
      </c>
      <c r="L500" s="12" t="s">
        <v>7993</v>
      </c>
      <c r="M500" s="12" t="s">
        <v>36269</v>
      </c>
    </row>
    <row r="501" spans="1:13" ht="22.5" customHeight="1">
      <c r="A501" s="12" t="s">
        <v>26541</v>
      </c>
      <c r="B501" s="12" t="str" cm="1">
        <f t="array" ref="B501">_xlfn.REGEXEXTRACT(J501, "eid=([^&amp;]+)", 2)</f>
        <v>2-s2.0-85125840830</v>
      </c>
      <c r="C501" s="13" t="s">
        <v>23900</v>
      </c>
      <c r="D501" s="12" t="s">
        <v>26542</v>
      </c>
      <c r="E501" s="12">
        <v>2022</v>
      </c>
      <c r="F501" s="12" t="s">
        <v>8848</v>
      </c>
      <c r="G501" s="12">
        <v>15462218</v>
      </c>
      <c r="H501" s="12">
        <v>72</v>
      </c>
      <c r="I501" s="12" t="s">
        <v>26543</v>
      </c>
      <c r="J501" s="12" t="s">
        <v>26544</v>
      </c>
      <c r="K501" s="12" t="s">
        <v>7972</v>
      </c>
      <c r="L501" s="12" t="s">
        <v>8851</v>
      </c>
      <c r="M501" s="12"/>
    </row>
    <row r="502" spans="1:13" ht="22.5" customHeight="1">
      <c r="A502" s="12" t="s">
        <v>26546</v>
      </c>
      <c r="B502" s="12" t="str" cm="1">
        <f t="array" ref="B502">_xlfn.REGEXEXTRACT(J502, "eid=([^&amp;]+)", 2)</f>
        <v>2-s2.0-85121758684</v>
      </c>
      <c r="C502" s="13" t="s">
        <v>23900</v>
      </c>
      <c r="D502" s="12" t="s">
        <v>26547</v>
      </c>
      <c r="E502" s="12">
        <v>2022</v>
      </c>
      <c r="F502" s="12" t="s">
        <v>26548</v>
      </c>
      <c r="G502" s="12" t="s">
        <v>26549</v>
      </c>
      <c r="H502" s="12">
        <v>10</v>
      </c>
      <c r="I502" s="12" t="s">
        <v>26550</v>
      </c>
      <c r="J502" s="12" t="s">
        <v>26551</v>
      </c>
      <c r="K502" s="12" t="s">
        <v>7972</v>
      </c>
      <c r="L502" s="12" t="s">
        <v>9292</v>
      </c>
      <c r="M502" s="12"/>
    </row>
    <row r="503" spans="1:13" ht="22.5" customHeight="1">
      <c r="A503" s="12" t="s">
        <v>26553</v>
      </c>
      <c r="B503" s="12" t="str" cm="1">
        <f t="array" ref="B503">_xlfn.REGEXEXTRACT(J503, "eid=([^&amp;]+)", 2)</f>
        <v>2-s2.0-85115027489</v>
      </c>
      <c r="C503" s="13" t="s">
        <v>23900</v>
      </c>
      <c r="D503" s="12" t="s">
        <v>26554</v>
      </c>
      <c r="E503" s="12">
        <v>2021</v>
      </c>
      <c r="F503" s="12" t="s">
        <v>8226</v>
      </c>
      <c r="G503" s="12">
        <v>25426605</v>
      </c>
      <c r="H503" s="12">
        <v>15</v>
      </c>
      <c r="I503" s="12" t="s">
        <v>26555</v>
      </c>
      <c r="J503" s="12" t="s">
        <v>26556</v>
      </c>
      <c r="K503" s="12" t="s">
        <v>7972</v>
      </c>
      <c r="L503" s="12" t="s">
        <v>7993</v>
      </c>
      <c r="M503" s="12"/>
    </row>
    <row r="504" spans="1:13" ht="22.5" customHeight="1">
      <c r="A504" s="12" t="s">
        <v>26558</v>
      </c>
      <c r="B504" s="12" t="str" cm="1">
        <f t="array" ref="B504">_xlfn.REGEXEXTRACT(J504, "eid=([^&amp;]+)", 2)</f>
        <v>2-s2.0-85111550659</v>
      </c>
      <c r="C504" s="13" t="s">
        <v>23900</v>
      </c>
      <c r="D504" s="12" t="s">
        <v>26559</v>
      </c>
      <c r="E504" s="12">
        <v>2021</v>
      </c>
      <c r="F504" s="12" t="s">
        <v>11940</v>
      </c>
      <c r="G504" s="12">
        <v>25112104</v>
      </c>
      <c r="H504" s="12">
        <v>13</v>
      </c>
      <c r="I504" s="12" t="s">
        <v>26560</v>
      </c>
      <c r="J504" s="12" t="s">
        <v>26561</v>
      </c>
      <c r="K504" s="12" t="s">
        <v>7972</v>
      </c>
      <c r="L504" s="12" t="s">
        <v>11943</v>
      </c>
      <c r="M504" s="12" t="s">
        <v>36270</v>
      </c>
    </row>
    <row r="505" spans="1:13" ht="22.5" customHeight="1">
      <c r="A505" s="12" t="s">
        <v>26563</v>
      </c>
      <c r="B505" s="12" t="str" cm="1">
        <f t="array" ref="B505">_xlfn.REGEXEXTRACT(J505, "eid=([^&amp;]+)", 2)</f>
        <v>2-s2.0-85116924441</v>
      </c>
      <c r="C505" s="13" t="s">
        <v>23900</v>
      </c>
      <c r="D505" s="12" t="s">
        <v>26564</v>
      </c>
      <c r="E505" s="12">
        <v>2022</v>
      </c>
      <c r="F505" s="12" t="s">
        <v>8491</v>
      </c>
      <c r="G505" s="12">
        <v>21693536</v>
      </c>
      <c r="H505" s="12">
        <v>10</v>
      </c>
      <c r="I505" s="12" t="s">
        <v>26565</v>
      </c>
      <c r="J505" s="12" t="s">
        <v>26566</v>
      </c>
      <c r="K505" s="12" t="s">
        <v>7972</v>
      </c>
      <c r="L505" s="12" t="s">
        <v>8102</v>
      </c>
      <c r="M505" s="12"/>
    </row>
    <row r="506" spans="1:13" ht="22.5" customHeight="1">
      <c r="A506" s="12" t="s">
        <v>26568</v>
      </c>
      <c r="B506" s="12" t="str" cm="1">
        <f t="array" ref="B506">_xlfn.REGEXEXTRACT(J506, "eid=([^&amp;]+)", 2)</f>
        <v>2-s2.0-85115038314</v>
      </c>
      <c r="C506" s="13" t="s">
        <v>23900</v>
      </c>
      <c r="D506" s="12" t="s">
        <v>26569</v>
      </c>
      <c r="E506" s="12">
        <v>2021</v>
      </c>
      <c r="F506" s="12" t="s">
        <v>8226</v>
      </c>
      <c r="G506" s="12">
        <v>25426605</v>
      </c>
      <c r="H506" s="12">
        <v>15</v>
      </c>
      <c r="I506" s="12" t="s">
        <v>26570</v>
      </c>
      <c r="J506" s="12" t="s">
        <v>26571</v>
      </c>
      <c r="K506" s="12" t="s">
        <v>7972</v>
      </c>
      <c r="L506" s="12" t="s">
        <v>7993</v>
      </c>
      <c r="M506" s="12" t="s">
        <v>36271</v>
      </c>
    </row>
    <row r="507" spans="1:13" ht="22.5" customHeight="1">
      <c r="A507" s="12" t="s">
        <v>26573</v>
      </c>
      <c r="B507" s="12" t="str" cm="1">
        <f t="array" ref="B507">_xlfn.REGEXEXTRACT(J507, "eid=([^&amp;]+)", 2)</f>
        <v>2-s2.0-85126922282</v>
      </c>
      <c r="C507" s="13" t="s">
        <v>23900</v>
      </c>
      <c r="D507" s="12" t="s">
        <v>26574</v>
      </c>
      <c r="E507" s="12">
        <v>2022</v>
      </c>
      <c r="F507" s="12" t="s">
        <v>10675</v>
      </c>
      <c r="G507" s="12">
        <v>2676192</v>
      </c>
      <c r="H507" s="12">
        <v>43</v>
      </c>
      <c r="I507" s="12" t="s">
        <v>26575</v>
      </c>
      <c r="J507" s="12" t="s">
        <v>26576</v>
      </c>
      <c r="K507" s="12" t="s">
        <v>7972</v>
      </c>
      <c r="L507" s="12" t="s">
        <v>8851</v>
      </c>
      <c r="M507" s="12"/>
    </row>
    <row r="508" spans="1:13" ht="22.5" customHeight="1">
      <c r="A508" s="12" t="s">
        <v>26578</v>
      </c>
      <c r="B508" s="12" t="str" cm="1">
        <f t="array" ref="B508">_xlfn.REGEXEXTRACT(J508, "eid=([^&amp;]+)", 2)</f>
        <v>2-s2.0-85118217065</v>
      </c>
      <c r="C508" s="13" t="s">
        <v>23900</v>
      </c>
      <c r="D508" s="12" t="s">
        <v>26579</v>
      </c>
      <c r="E508" s="12">
        <v>2021</v>
      </c>
      <c r="F508" s="12" t="s">
        <v>8144</v>
      </c>
      <c r="G508" s="12">
        <v>20763417</v>
      </c>
      <c r="H508" s="12">
        <v>11</v>
      </c>
      <c r="I508" s="12" t="s">
        <v>26580</v>
      </c>
      <c r="J508" s="12" t="s">
        <v>26581</v>
      </c>
      <c r="K508" s="12" t="s">
        <v>7972</v>
      </c>
      <c r="L508" s="12" t="s">
        <v>9292</v>
      </c>
      <c r="M508" s="12"/>
    </row>
    <row r="509" spans="1:13" ht="22.5" customHeight="1">
      <c r="A509" s="12" t="s">
        <v>26583</v>
      </c>
      <c r="B509" s="12" t="str" cm="1">
        <f t="array" ref="B509">_xlfn.REGEXEXTRACT(J509, "eid=([^&amp;]+)", 2)</f>
        <v>2-s2.0-85124427757</v>
      </c>
      <c r="C509" s="13" t="s">
        <v>23900</v>
      </c>
      <c r="D509" s="12" t="s">
        <v>26584</v>
      </c>
      <c r="E509" s="12">
        <v>2022</v>
      </c>
      <c r="F509" s="12" t="s">
        <v>11621</v>
      </c>
      <c r="G509" s="12">
        <v>19390114</v>
      </c>
      <c r="H509" s="12">
        <v>2022</v>
      </c>
      <c r="I509" s="12" t="s">
        <v>26585</v>
      </c>
      <c r="J509" s="12" t="s">
        <v>26586</v>
      </c>
      <c r="K509" s="12" t="s">
        <v>7972</v>
      </c>
      <c r="L509" s="12" t="s">
        <v>11624</v>
      </c>
      <c r="M509" s="12"/>
    </row>
    <row r="510" spans="1:13" ht="22.5" customHeight="1">
      <c r="A510" s="12" t="s">
        <v>26588</v>
      </c>
      <c r="B510" s="12" t="str" cm="1">
        <f t="array" ref="B510">_xlfn.REGEXEXTRACT(J510, "eid=([^&amp;]+)", 2)</f>
        <v>2-s2.0-85115646655</v>
      </c>
      <c r="C510" s="13" t="s">
        <v>23900</v>
      </c>
      <c r="D510" s="12" t="s">
        <v>26589</v>
      </c>
      <c r="E510" s="12">
        <v>2021</v>
      </c>
      <c r="F510" s="12" t="s">
        <v>26590</v>
      </c>
      <c r="G510" s="12">
        <v>14388871</v>
      </c>
      <c r="H510" s="12">
        <v>23</v>
      </c>
      <c r="I510" s="12" t="s">
        <v>26591</v>
      </c>
      <c r="J510" s="12" t="s">
        <v>26592</v>
      </c>
      <c r="K510" s="12" t="s">
        <v>7972</v>
      </c>
      <c r="L510" s="12" t="s">
        <v>17595</v>
      </c>
      <c r="M510" s="12"/>
    </row>
    <row r="511" spans="1:13" ht="22.5" customHeight="1">
      <c r="A511" s="12" t="s">
        <v>26594</v>
      </c>
      <c r="B511" s="12" t="str" cm="1">
        <f t="array" ref="B511">_xlfn.REGEXEXTRACT(J511, "eid=([^&amp;]+)", 2)</f>
        <v>2-s2.0-85125569801</v>
      </c>
      <c r="C511" s="13" t="s">
        <v>23900</v>
      </c>
      <c r="D511" s="12" t="s">
        <v>26595</v>
      </c>
      <c r="E511" s="12">
        <v>2022</v>
      </c>
      <c r="F511" s="12" t="s">
        <v>8177</v>
      </c>
      <c r="G511" s="12">
        <v>23673370</v>
      </c>
      <c r="H511" s="12">
        <v>360</v>
      </c>
      <c r="I511" s="12" t="s">
        <v>26596</v>
      </c>
      <c r="J511" s="12" t="s">
        <v>26597</v>
      </c>
      <c r="K511" s="12" t="s">
        <v>7972</v>
      </c>
      <c r="L511" s="12" t="s">
        <v>7985</v>
      </c>
      <c r="M511" s="12" t="s">
        <v>36272</v>
      </c>
    </row>
    <row r="512" spans="1:13" ht="22.5" customHeight="1">
      <c r="A512" s="12" t="s">
        <v>26598</v>
      </c>
      <c r="B512" s="12" t="str" cm="1">
        <f t="array" ref="B512">_xlfn.REGEXEXTRACT(J512, "eid=([^&amp;]+)", 2)</f>
        <v>2-s2.0-85097189354</v>
      </c>
      <c r="C512" s="13" t="s">
        <v>23900</v>
      </c>
      <c r="D512" s="12" t="s">
        <v>3809</v>
      </c>
      <c r="E512" s="12">
        <v>2021</v>
      </c>
      <c r="F512" s="12" t="s">
        <v>10088</v>
      </c>
      <c r="G512" s="12">
        <v>15513203</v>
      </c>
      <c r="H512" s="12">
        <v>17</v>
      </c>
      <c r="I512" s="12" t="s">
        <v>26599</v>
      </c>
      <c r="J512" s="12" t="s">
        <v>26600</v>
      </c>
      <c r="K512" s="12" t="s">
        <v>7972</v>
      </c>
      <c r="L512" s="12" t="s">
        <v>8078</v>
      </c>
      <c r="M512" s="12" t="s">
        <v>3808</v>
      </c>
    </row>
    <row r="513" spans="1:13" ht="22.5" customHeight="1">
      <c r="A513" s="12" t="s">
        <v>26602</v>
      </c>
      <c r="B513" s="12" t="str" cm="1">
        <f t="array" ref="B513">_xlfn.REGEXEXTRACT(J513, "eid=([^&amp;]+)", 2)</f>
        <v>2-s2.0-85103202186</v>
      </c>
      <c r="C513" s="13" t="s">
        <v>23900</v>
      </c>
      <c r="D513" s="12" t="s">
        <v>26603</v>
      </c>
      <c r="E513" s="12">
        <v>2022</v>
      </c>
      <c r="F513" s="12" t="s">
        <v>10254</v>
      </c>
      <c r="G513" s="12">
        <v>18685137</v>
      </c>
      <c r="H513" s="12">
        <v>13</v>
      </c>
      <c r="I513" s="12" t="s">
        <v>26604</v>
      </c>
      <c r="J513" s="12" t="s">
        <v>26605</v>
      </c>
      <c r="K513" s="12" t="s">
        <v>7972</v>
      </c>
      <c r="L513" s="12" t="s">
        <v>7985</v>
      </c>
      <c r="M513" s="12" t="s">
        <v>36273</v>
      </c>
    </row>
    <row r="514" spans="1:13" ht="22.5" customHeight="1">
      <c r="A514" s="12" t="s">
        <v>26607</v>
      </c>
      <c r="B514" s="12" t="str" cm="1">
        <f t="array" ref="B514">_xlfn.REGEXEXTRACT(J514, "eid=([^&amp;]+)", 2)</f>
        <v>2-s2.0-85113762289</v>
      </c>
      <c r="C514" s="13" t="s">
        <v>23900</v>
      </c>
      <c r="D514" s="12" t="s">
        <v>26608</v>
      </c>
      <c r="E514" s="12">
        <v>2022</v>
      </c>
      <c r="F514" s="12" t="s">
        <v>8269</v>
      </c>
      <c r="G514" s="12">
        <v>25228595</v>
      </c>
      <c r="H514" s="12" t="s">
        <v>7969</v>
      </c>
      <c r="I514" s="12" t="s">
        <v>26609</v>
      </c>
      <c r="J514" s="12" t="s">
        <v>26610</v>
      </c>
      <c r="K514" s="12" t="s">
        <v>7972</v>
      </c>
      <c r="L514" s="12" t="s">
        <v>7985</v>
      </c>
      <c r="M514" s="12" t="s">
        <v>36274</v>
      </c>
    </row>
    <row r="515" spans="1:13" ht="22.5" customHeight="1">
      <c r="A515" s="12" t="s">
        <v>26612</v>
      </c>
      <c r="B515" s="12" t="str" cm="1">
        <f t="array" ref="B515">_xlfn.REGEXEXTRACT(J515, "eid=([^&amp;]+)", 2)</f>
        <v>2-s2.0-85101777219</v>
      </c>
      <c r="C515" s="13" t="s">
        <v>23900</v>
      </c>
      <c r="D515" s="12" t="s">
        <v>26613</v>
      </c>
      <c r="E515" s="12">
        <v>2022</v>
      </c>
      <c r="F515" s="12" t="s">
        <v>19611</v>
      </c>
      <c r="G515" s="12">
        <v>15209210</v>
      </c>
      <c r="H515" s="12">
        <v>24</v>
      </c>
      <c r="I515" s="12" t="s">
        <v>26614</v>
      </c>
      <c r="J515" s="12" t="s">
        <v>26615</v>
      </c>
      <c r="K515" s="12" t="s">
        <v>7972</v>
      </c>
      <c r="L515" s="12" t="s">
        <v>8102</v>
      </c>
      <c r="M515" s="12" t="s">
        <v>36275</v>
      </c>
    </row>
    <row r="516" spans="1:13" ht="22.5" customHeight="1">
      <c r="A516" s="12" t="s">
        <v>26617</v>
      </c>
      <c r="B516" s="12" t="str" cm="1">
        <f t="array" ref="B516">_xlfn.REGEXEXTRACT(J516, "eid=([^&amp;]+)", 2)</f>
        <v>2-s2.0-85120970620</v>
      </c>
      <c r="C516" s="13" t="s">
        <v>23900</v>
      </c>
      <c r="D516" s="12" t="s">
        <v>26618</v>
      </c>
      <c r="E516" s="12">
        <v>2021</v>
      </c>
      <c r="F516" s="12" t="s">
        <v>8516</v>
      </c>
      <c r="G516" s="12">
        <v>20711050</v>
      </c>
      <c r="H516" s="12">
        <v>13</v>
      </c>
      <c r="I516" s="12" t="s">
        <v>26619</v>
      </c>
      <c r="J516" s="12" t="s">
        <v>26620</v>
      </c>
      <c r="K516" s="12" t="s">
        <v>7972</v>
      </c>
      <c r="L516" s="12" t="s">
        <v>9292</v>
      </c>
      <c r="M516" s="12"/>
    </row>
    <row r="517" spans="1:13" ht="22.5" customHeight="1">
      <c r="A517" s="12" t="s">
        <v>26622</v>
      </c>
      <c r="B517" s="12" t="str" cm="1">
        <f t="array" ref="B517">_xlfn.REGEXEXTRACT(J517, "eid=([^&amp;]+)", 2)</f>
        <v>2-s2.0-85118931215</v>
      </c>
      <c r="C517" s="13" t="s">
        <v>23900</v>
      </c>
      <c r="D517" s="12" t="s">
        <v>26623</v>
      </c>
      <c r="E517" s="12">
        <v>2021</v>
      </c>
      <c r="F517" s="12" t="s">
        <v>26624</v>
      </c>
      <c r="G517" s="12">
        <v>26418770</v>
      </c>
      <c r="H517" s="12">
        <v>2</v>
      </c>
      <c r="I517" s="12" t="s">
        <v>26625</v>
      </c>
      <c r="J517" s="12" t="s">
        <v>26626</v>
      </c>
      <c r="K517" s="12" t="s">
        <v>7972</v>
      </c>
      <c r="L517" s="12" t="s">
        <v>8102</v>
      </c>
      <c r="M517" s="12"/>
    </row>
    <row r="518" spans="1:13" ht="22.5" customHeight="1">
      <c r="A518" s="12" t="s">
        <v>26628</v>
      </c>
      <c r="B518" s="12" t="str" cm="1">
        <f t="array" ref="B518">_xlfn.REGEXEXTRACT(J518, "eid=([^&amp;]+)", 2)</f>
        <v>2-s2.0-85115681630</v>
      </c>
      <c r="C518" s="13" t="s">
        <v>23900</v>
      </c>
      <c r="D518" s="12" t="s">
        <v>26629</v>
      </c>
      <c r="E518" s="12">
        <v>2022</v>
      </c>
      <c r="F518" s="12" t="s">
        <v>12388</v>
      </c>
      <c r="G518" s="12">
        <v>15455971</v>
      </c>
      <c r="H518" s="12">
        <v>19</v>
      </c>
      <c r="I518" s="12" t="s">
        <v>26630</v>
      </c>
      <c r="J518" s="12" t="s">
        <v>26631</v>
      </c>
      <c r="K518" s="12" t="s">
        <v>7972</v>
      </c>
      <c r="L518" s="12" t="s">
        <v>8102</v>
      </c>
      <c r="M518" s="12" t="s">
        <v>36276</v>
      </c>
    </row>
    <row r="519" spans="1:13" ht="22.5" customHeight="1">
      <c r="A519" s="12" t="s">
        <v>26633</v>
      </c>
      <c r="B519" s="12" t="str" cm="1">
        <f t="array" ref="B519">_xlfn.REGEXEXTRACT(J519, "eid=([^&amp;]+)", 2)</f>
        <v>2-s2.0-85121618791</v>
      </c>
      <c r="C519" s="13" t="s">
        <v>23900</v>
      </c>
      <c r="D519" s="12" t="s">
        <v>26634</v>
      </c>
      <c r="E519" s="12">
        <v>2021</v>
      </c>
      <c r="F519" s="12" t="s">
        <v>19046</v>
      </c>
      <c r="G519" s="12">
        <v>20755309</v>
      </c>
      <c r="H519" s="12">
        <v>11</v>
      </c>
      <c r="I519" s="12" t="s">
        <v>26635</v>
      </c>
      <c r="J519" s="12" t="s">
        <v>26636</v>
      </c>
      <c r="K519" s="12" t="s">
        <v>7972</v>
      </c>
      <c r="L519" s="12" t="s">
        <v>9292</v>
      </c>
      <c r="M519" s="12"/>
    </row>
    <row r="520" spans="1:13" ht="22.5" customHeight="1">
      <c r="A520" s="12" t="s">
        <v>26638</v>
      </c>
      <c r="B520" s="12" t="str" cm="1">
        <f t="array" ref="B520">_xlfn.REGEXEXTRACT(J520, "eid=([^&amp;]+)", 2)</f>
        <v>2-s2.0-85119652918</v>
      </c>
      <c r="C520" s="13" t="s">
        <v>23900</v>
      </c>
      <c r="D520" s="12" t="s">
        <v>26639</v>
      </c>
      <c r="E520" s="12">
        <v>2022</v>
      </c>
      <c r="F520" s="12" t="s">
        <v>26640</v>
      </c>
      <c r="G520" s="12">
        <v>1419889</v>
      </c>
      <c r="H520" s="12">
        <v>44</v>
      </c>
      <c r="I520" s="12" t="s">
        <v>26641</v>
      </c>
      <c r="J520" s="12" t="s">
        <v>26642</v>
      </c>
      <c r="K520" s="12" t="s">
        <v>7972</v>
      </c>
      <c r="L520" s="12" t="s">
        <v>8134</v>
      </c>
      <c r="M520" s="12"/>
    </row>
    <row r="521" spans="1:13" ht="22.5" customHeight="1">
      <c r="A521" s="12" t="s">
        <v>26644</v>
      </c>
      <c r="B521" s="12" t="str" cm="1">
        <f t="array" ref="B521">_xlfn.REGEXEXTRACT(J521, "eid=([^&amp;]+)", 2)</f>
        <v>2-s2.0-85105067608</v>
      </c>
      <c r="C521" s="13" t="s">
        <v>23900</v>
      </c>
      <c r="D521" s="12" t="s">
        <v>26645</v>
      </c>
      <c r="E521" s="12">
        <v>2022</v>
      </c>
      <c r="F521" s="12" t="s">
        <v>12388</v>
      </c>
      <c r="G521" s="12">
        <v>15455971</v>
      </c>
      <c r="H521" s="12">
        <v>19</v>
      </c>
      <c r="I521" s="12" t="s">
        <v>26646</v>
      </c>
      <c r="J521" s="12" t="s">
        <v>26647</v>
      </c>
      <c r="K521" s="12" t="s">
        <v>7972</v>
      </c>
      <c r="L521" s="12" t="s">
        <v>8102</v>
      </c>
      <c r="M521" s="12" t="s">
        <v>36277</v>
      </c>
    </row>
    <row r="522" spans="1:13" ht="22.5" customHeight="1">
      <c r="A522" s="12" t="s">
        <v>26649</v>
      </c>
      <c r="B522" s="12" t="str" cm="1">
        <f t="array" ref="B522">_xlfn.REGEXEXTRACT(J522, "eid=([^&amp;]+)", 2)</f>
        <v>2-s2.0-85116938759</v>
      </c>
      <c r="C522" s="13" t="s">
        <v>23900</v>
      </c>
      <c r="D522" s="12" t="s">
        <v>26650</v>
      </c>
      <c r="E522" s="12">
        <v>2022</v>
      </c>
      <c r="F522" s="12" t="s">
        <v>26651</v>
      </c>
      <c r="G522" s="12">
        <v>189200</v>
      </c>
      <c r="H522" s="12">
        <v>57</v>
      </c>
      <c r="I522" s="12" t="s">
        <v>26652</v>
      </c>
      <c r="J522" s="12" t="s">
        <v>26653</v>
      </c>
      <c r="K522" s="12" t="s">
        <v>7972</v>
      </c>
      <c r="L522" s="12" t="s">
        <v>8102</v>
      </c>
      <c r="M522" s="12"/>
    </row>
    <row r="523" spans="1:13" ht="22.5" customHeight="1">
      <c r="A523" s="12" t="s">
        <v>26655</v>
      </c>
      <c r="B523" s="12" t="str" cm="1">
        <f t="array" ref="B523">_xlfn.REGEXEXTRACT(J523, "eid=([^&amp;]+)", 2)</f>
        <v>2-s2.0-85123362278</v>
      </c>
      <c r="C523" s="13" t="s">
        <v>23900</v>
      </c>
      <c r="D523" s="12" t="s">
        <v>26656</v>
      </c>
      <c r="E523" s="12">
        <v>2022</v>
      </c>
      <c r="F523" s="12" t="s">
        <v>10830</v>
      </c>
      <c r="G523" s="12">
        <v>15566013</v>
      </c>
      <c r="H523" s="12">
        <v>17</v>
      </c>
      <c r="I523" s="12" t="s">
        <v>25803</v>
      </c>
      <c r="J523" s="12" t="s">
        <v>26657</v>
      </c>
      <c r="K523" s="12" t="s">
        <v>7972</v>
      </c>
      <c r="L523" s="12" t="s">
        <v>8102</v>
      </c>
      <c r="M523" s="12" t="s">
        <v>36278</v>
      </c>
    </row>
    <row r="524" spans="1:13" ht="22.5" customHeight="1">
      <c r="A524" s="12" t="s">
        <v>26659</v>
      </c>
      <c r="B524" s="12" t="str" cm="1">
        <f t="array" ref="B524">_xlfn.REGEXEXTRACT(J524, "eid=([^&amp;]+)", 2)</f>
        <v>2-s2.0-85099532289</v>
      </c>
      <c r="C524" s="13" t="s">
        <v>23900</v>
      </c>
      <c r="D524" s="12" t="s">
        <v>26660</v>
      </c>
      <c r="E524" s="12">
        <v>2022</v>
      </c>
      <c r="F524" s="12" t="s">
        <v>12388</v>
      </c>
      <c r="G524" s="12">
        <v>15455971</v>
      </c>
      <c r="H524" s="12">
        <v>19</v>
      </c>
      <c r="I524" s="12" t="s">
        <v>26661</v>
      </c>
      <c r="J524" s="12" t="s">
        <v>26662</v>
      </c>
      <c r="K524" s="12" t="s">
        <v>7972</v>
      </c>
      <c r="L524" s="12" t="s">
        <v>8102</v>
      </c>
      <c r="M524" s="12" t="s">
        <v>36279</v>
      </c>
    </row>
    <row r="525" spans="1:13" ht="22.5" customHeight="1">
      <c r="A525" s="12" t="s">
        <v>26664</v>
      </c>
      <c r="B525" s="12" t="str" cm="1">
        <f t="array" ref="B525">_xlfn.REGEXEXTRACT(J525, "eid=([^&amp;]+)", 2)</f>
        <v>2-s2.0-85118889641</v>
      </c>
      <c r="C525" s="13" t="s">
        <v>23900</v>
      </c>
      <c r="D525" s="12" t="s">
        <v>26665</v>
      </c>
      <c r="E525" s="12">
        <v>2021</v>
      </c>
      <c r="F525" s="12" t="s">
        <v>22639</v>
      </c>
      <c r="G525" s="12">
        <v>7181876</v>
      </c>
      <c r="H525" s="12">
        <v>16</v>
      </c>
      <c r="I525" s="12" t="s">
        <v>26666</v>
      </c>
      <c r="J525" s="12" t="s">
        <v>26667</v>
      </c>
      <c r="K525" s="12" t="s">
        <v>7972</v>
      </c>
      <c r="L525" s="12" t="s">
        <v>9292</v>
      </c>
      <c r="M525" s="12"/>
    </row>
    <row r="526" spans="1:13" ht="22.5" customHeight="1">
      <c r="A526" s="12" t="s">
        <v>26669</v>
      </c>
      <c r="B526" s="12" t="str" cm="1">
        <f t="array" ref="B526">_xlfn.REGEXEXTRACT(J526, "eid=([^&amp;]+)", 2)</f>
        <v>2-s2.0-85116039104</v>
      </c>
      <c r="C526" s="13" t="s">
        <v>23900</v>
      </c>
      <c r="D526" s="12" t="s">
        <v>26670</v>
      </c>
      <c r="E526" s="12">
        <v>2021</v>
      </c>
      <c r="F526" s="12" t="s">
        <v>8276</v>
      </c>
      <c r="G526" s="12">
        <v>14248220</v>
      </c>
      <c r="H526" s="12">
        <v>21</v>
      </c>
      <c r="I526" s="12" t="s">
        <v>26671</v>
      </c>
      <c r="J526" s="12" t="s">
        <v>26672</v>
      </c>
      <c r="K526" s="12" t="s">
        <v>7972</v>
      </c>
      <c r="L526" s="12" t="s">
        <v>9292</v>
      </c>
      <c r="M526" s="12"/>
    </row>
    <row r="527" spans="1:13" ht="22.5" customHeight="1">
      <c r="A527" s="12" t="s">
        <v>26674</v>
      </c>
      <c r="B527" s="12" t="str" cm="1">
        <f t="array" ref="B527">_xlfn.REGEXEXTRACT(J527, "eid=([^&amp;]+)", 2)</f>
        <v>2-s2.0-85115000102</v>
      </c>
      <c r="C527" s="13" t="s">
        <v>23900</v>
      </c>
      <c r="D527" s="12" t="s">
        <v>26675</v>
      </c>
      <c r="E527" s="12">
        <v>2021</v>
      </c>
      <c r="F527" s="12" t="s">
        <v>8226</v>
      </c>
      <c r="G527" s="12">
        <v>25426605</v>
      </c>
      <c r="H527" s="12">
        <v>16</v>
      </c>
      <c r="I527" s="12" t="s">
        <v>26676</v>
      </c>
      <c r="J527" s="12" t="s">
        <v>26677</v>
      </c>
      <c r="K527" s="12" t="s">
        <v>7972</v>
      </c>
      <c r="L527" s="12" t="s">
        <v>7993</v>
      </c>
      <c r="M527" s="12" t="s">
        <v>36280</v>
      </c>
    </row>
    <row r="528" spans="1:13" ht="22.5" customHeight="1">
      <c r="A528" s="12" t="s">
        <v>26678</v>
      </c>
      <c r="B528" s="12" t="e" cm="1" vm="1">
        <f t="array" ref="B528">_xlfn.REGEXEXTRACT(J528, "eid=([^&amp;]+)", 2)</f>
        <v>#N/A</v>
      </c>
      <c r="C528" s="13" t="s">
        <v>23900</v>
      </c>
      <c r="D528" s="12" t="s">
        <v>26679</v>
      </c>
      <c r="E528" s="12"/>
      <c r="F528" s="12"/>
      <c r="G528" s="12"/>
      <c r="H528" s="12"/>
      <c r="I528" s="12"/>
      <c r="J528" s="12"/>
      <c r="K528" s="12"/>
      <c r="L528" s="12"/>
      <c r="M528" s="12"/>
    </row>
    <row r="529" spans="1:13" ht="22.5" customHeight="1">
      <c r="A529" s="12" t="s">
        <v>26681</v>
      </c>
      <c r="B529" s="12" t="str" cm="1">
        <f t="array" ref="B529">_xlfn.REGEXEXTRACT(J529, "eid=([^&amp;]+)", 2)</f>
        <v>2-s2.0-85089782474</v>
      </c>
      <c r="C529" s="13" t="s">
        <v>23900</v>
      </c>
      <c r="D529" s="12" t="s">
        <v>26682</v>
      </c>
      <c r="E529" s="12">
        <v>2022</v>
      </c>
      <c r="F529" s="12" t="s">
        <v>26683</v>
      </c>
      <c r="G529" s="12" t="s">
        <v>26684</v>
      </c>
      <c r="H529" s="12">
        <v>44</v>
      </c>
      <c r="I529" s="12" t="s">
        <v>26685</v>
      </c>
      <c r="J529" s="12" t="s">
        <v>26686</v>
      </c>
      <c r="K529" s="12" t="s">
        <v>7972</v>
      </c>
      <c r="L529" s="12" t="s">
        <v>8688</v>
      </c>
      <c r="M529" s="12" t="s">
        <v>36281</v>
      </c>
    </row>
    <row r="530" spans="1:13" ht="22.5" customHeight="1">
      <c r="A530" s="12" t="s">
        <v>26688</v>
      </c>
      <c r="B530" s="12" t="str" cm="1">
        <f t="array" ref="B530">_xlfn.REGEXEXTRACT(J530, "eid=([^&amp;]+)", 2)</f>
        <v>2-s2.0-85115861432</v>
      </c>
      <c r="C530" s="13" t="s">
        <v>23900</v>
      </c>
      <c r="D530" s="12" t="s">
        <v>26689</v>
      </c>
      <c r="E530" s="12">
        <v>2021</v>
      </c>
      <c r="F530" s="12" t="s">
        <v>8144</v>
      </c>
      <c r="G530" s="12">
        <v>20763417</v>
      </c>
      <c r="H530" s="12">
        <v>11</v>
      </c>
      <c r="I530" s="12" t="s">
        <v>26690</v>
      </c>
      <c r="J530" s="12" t="s">
        <v>26691</v>
      </c>
      <c r="K530" s="12" t="s">
        <v>7972</v>
      </c>
      <c r="L530" s="12" t="s">
        <v>9292</v>
      </c>
      <c r="M530" s="12"/>
    </row>
    <row r="531" spans="1:13" ht="22.5" customHeight="1">
      <c r="A531" s="12" t="s">
        <v>26693</v>
      </c>
      <c r="B531" s="12" t="str" cm="1">
        <f t="array" ref="B531">_xlfn.REGEXEXTRACT(J531, "eid=([^&amp;]+)", 2)</f>
        <v>2-s2.0-85120086939</v>
      </c>
      <c r="C531" s="13" t="s">
        <v>23900</v>
      </c>
      <c r="D531" s="12" t="s">
        <v>26694</v>
      </c>
      <c r="E531" s="12">
        <v>2021</v>
      </c>
      <c r="F531" s="12" t="s">
        <v>24545</v>
      </c>
      <c r="G531" s="12">
        <v>189162</v>
      </c>
      <c r="H531" s="12">
        <v>54</v>
      </c>
      <c r="I531" s="12" t="s">
        <v>26695</v>
      </c>
      <c r="J531" s="12" t="s">
        <v>26696</v>
      </c>
      <c r="K531" s="12" t="s">
        <v>7972</v>
      </c>
      <c r="L531" s="12" t="s">
        <v>8078</v>
      </c>
      <c r="M531" s="12"/>
    </row>
    <row r="532" spans="1:13" ht="22.5" customHeight="1">
      <c r="A532" s="12" t="s">
        <v>26698</v>
      </c>
      <c r="B532" s="12" t="str" cm="1">
        <f t="array" ref="B532">_xlfn.REGEXEXTRACT(J532, "eid=([^&amp;]+)", 2)</f>
        <v>2-s2.0-85119434748</v>
      </c>
      <c r="C532" s="13" t="s">
        <v>23900</v>
      </c>
      <c r="D532" s="12" t="s">
        <v>26699</v>
      </c>
      <c r="E532" s="12">
        <v>2022</v>
      </c>
      <c r="F532" s="12" t="s">
        <v>17563</v>
      </c>
      <c r="G532" s="12" t="s">
        <v>24457</v>
      </c>
      <c r="H532" s="12">
        <v>22</v>
      </c>
      <c r="I532" s="12" t="s">
        <v>26700</v>
      </c>
      <c r="J532" s="12" t="s">
        <v>26701</v>
      </c>
      <c r="K532" s="12" t="s">
        <v>7972</v>
      </c>
      <c r="L532" s="12" t="s">
        <v>8102</v>
      </c>
      <c r="M532" s="12" t="s">
        <v>36282</v>
      </c>
    </row>
    <row r="533" spans="1:13" ht="22.5" customHeight="1">
      <c r="A533" s="12" t="s">
        <v>26703</v>
      </c>
      <c r="B533" s="12" t="str" cm="1">
        <f t="array" ref="B533">_xlfn.REGEXEXTRACT(J533, "eid=([^&amp;]+)", 2)</f>
        <v>2-s2.0-85119828052</v>
      </c>
      <c r="C533" s="13" t="s">
        <v>23900</v>
      </c>
      <c r="D533" s="12" t="s">
        <v>26704</v>
      </c>
      <c r="E533" s="12">
        <v>2022</v>
      </c>
      <c r="F533" s="12" t="s">
        <v>26705</v>
      </c>
      <c r="G533" s="12">
        <v>10798587</v>
      </c>
      <c r="H533" s="12">
        <v>32</v>
      </c>
      <c r="I533" s="12" t="s">
        <v>26706</v>
      </c>
      <c r="J533" s="12" t="s">
        <v>26707</v>
      </c>
      <c r="K533" s="12" t="s">
        <v>7972</v>
      </c>
      <c r="L533" s="12" t="s">
        <v>8851</v>
      </c>
      <c r="M533" s="12"/>
    </row>
    <row r="534" spans="1:13" ht="22.5" customHeight="1">
      <c r="A534" s="12" t="s">
        <v>26709</v>
      </c>
      <c r="B534" s="12" t="str" cm="1">
        <f t="array" ref="B534">_xlfn.REGEXEXTRACT(J534, "eid=([^&amp;]+)", 2)</f>
        <v>2-s2.0-85125741372</v>
      </c>
      <c r="C534" s="13" t="s">
        <v>23900</v>
      </c>
      <c r="D534" s="12" t="s">
        <v>26710</v>
      </c>
      <c r="E534" s="12">
        <v>2022</v>
      </c>
      <c r="F534" s="12" t="s">
        <v>26711</v>
      </c>
      <c r="G534" s="12">
        <v>15209202</v>
      </c>
      <c r="H534" s="12">
        <v>24</v>
      </c>
      <c r="I534" s="12" t="s">
        <v>26712</v>
      </c>
      <c r="J534" s="12" t="s">
        <v>26713</v>
      </c>
      <c r="K534" s="12" t="s">
        <v>7972</v>
      </c>
      <c r="L534" s="12" t="s">
        <v>8078</v>
      </c>
      <c r="M534" s="12" t="s">
        <v>36283</v>
      </c>
    </row>
    <row r="535" spans="1:13" ht="22.5" customHeight="1">
      <c r="A535" s="12" t="s">
        <v>26715</v>
      </c>
      <c r="B535" s="12" t="str" cm="1">
        <f t="array" ref="B535">_xlfn.REGEXEXTRACT(J535, "eid=([^&amp;]+)", 2)</f>
        <v>2-s2.0-85100870106</v>
      </c>
      <c r="C535" s="13" t="s">
        <v>23900</v>
      </c>
      <c r="D535" s="12" t="s">
        <v>26716</v>
      </c>
      <c r="E535" s="12">
        <v>2022</v>
      </c>
      <c r="F535" s="12" t="s">
        <v>18143</v>
      </c>
      <c r="G535" s="12">
        <v>17517575</v>
      </c>
      <c r="H535" s="12">
        <v>16</v>
      </c>
      <c r="I535" s="12" t="s">
        <v>26717</v>
      </c>
      <c r="J535" s="12" t="s">
        <v>26718</v>
      </c>
      <c r="K535" s="12" t="s">
        <v>7972</v>
      </c>
      <c r="L535" s="12" t="s">
        <v>8688</v>
      </c>
      <c r="M535" s="12" t="s">
        <v>36284</v>
      </c>
    </row>
    <row r="536" spans="1:13" ht="22.5" customHeight="1">
      <c r="A536" s="12" t="s">
        <v>26720</v>
      </c>
      <c r="B536" s="12" t="str" cm="1">
        <f t="array" ref="B536">_xlfn.REGEXEXTRACT(J536, "eid=([^&amp;]+)", 2)</f>
        <v>2-s2.0-85111614834</v>
      </c>
      <c r="C536" s="13" t="s">
        <v>23900</v>
      </c>
      <c r="D536" s="12" t="s">
        <v>26721</v>
      </c>
      <c r="E536" s="12">
        <v>2021</v>
      </c>
      <c r="F536" s="12" t="s">
        <v>14290</v>
      </c>
      <c r="G536" s="12">
        <v>19493053</v>
      </c>
      <c r="H536" s="12">
        <v>12</v>
      </c>
      <c r="I536" s="12" t="s">
        <v>26722</v>
      </c>
      <c r="J536" s="12" t="s">
        <v>26723</v>
      </c>
      <c r="K536" s="12" t="s">
        <v>7972</v>
      </c>
      <c r="L536" s="12" t="s">
        <v>8102</v>
      </c>
      <c r="M536" s="12"/>
    </row>
    <row r="537" spans="1:13" ht="22.5" customHeight="1">
      <c r="A537" s="12" t="s">
        <v>26725</v>
      </c>
      <c r="B537" s="12" t="str" cm="1">
        <f t="array" ref="B537">_xlfn.REGEXEXTRACT(J537, "eid=([^&amp;]+)", 2)</f>
        <v>2-s2.0-85099725026</v>
      </c>
      <c r="C537" s="13" t="s">
        <v>23900</v>
      </c>
      <c r="D537" s="12" t="s">
        <v>26726</v>
      </c>
      <c r="E537" s="12">
        <v>2022</v>
      </c>
      <c r="F537" s="12" t="s">
        <v>26727</v>
      </c>
      <c r="G537" s="12">
        <v>21686750</v>
      </c>
      <c r="H537" s="12">
        <v>10</v>
      </c>
      <c r="I537" s="12" t="s">
        <v>26728</v>
      </c>
      <c r="J537" s="12" t="s">
        <v>26729</v>
      </c>
      <c r="K537" s="12" t="s">
        <v>7972</v>
      </c>
      <c r="L537" s="12" t="s">
        <v>8078</v>
      </c>
      <c r="M537" s="12" t="s">
        <v>36285</v>
      </c>
    </row>
    <row r="538" spans="1:13" ht="22.5" customHeight="1">
      <c r="A538" s="12" t="s">
        <v>26731</v>
      </c>
      <c r="B538" s="12" t="str" cm="1">
        <f t="array" ref="B538">_xlfn.REGEXEXTRACT(J538, "eid=([^&amp;]+)", 2)</f>
        <v>2-s2.0-85112668526</v>
      </c>
      <c r="C538" s="13" t="s">
        <v>23900</v>
      </c>
      <c r="D538" s="12" t="s">
        <v>26732</v>
      </c>
      <c r="E538" s="12">
        <v>2022</v>
      </c>
      <c r="F538" s="12" t="s">
        <v>12388</v>
      </c>
      <c r="G538" s="12">
        <v>15455971</v>
      </c>
      <c r="H538" s="12">
        <v>19</v>
      </c>
      <c r="I538" s="12" t="s">
        <v>26733</v>
      </c>
      <c r="J538" s="12" t="s">
        <v>26734</v>
      </c>
      <c r="K538" s="12" t="s">
        <v>7972</v>
      </c>
      <c r="L538" s="12" t="s">
        <v>8102</v>
      </c>
      <c r="M538" s="12" t="s">
        <v>36286</v>
      </c>
    </row>
    <row r="539" spans="1:13" ht="22.5" customHeight="1">
      <c r="A539" s="12" t="s">
        <v>26736</v>
      </c>
      <c r="B539" s="12" t="str" cm="1">
        <f t="array" ref="B539">_xlfn.REGEXEXTRACT(J539, "eid=([^&amp;]+)", 2)</f>
        <v>2-s2.0-85123677913</v>
      </c>
      <c r="C539" s="13" t="s">
        <v>23900</v>
      </c>
      <c r="D539" s="12" t="s">
        <v>26737</v>
      </c>
      <c r="E539" s="12">
        <v>2022</v>
      </c>
      <c r="F539" s="12" t="s">
        <v>12388</v>
      </c>
      <c r="G539" s="12">
        <v>15455971</v>
      </c>
      <c r="H539" s="12">
        <v>19</v>
      </c>
      <c r="I539" s="12" t="s">
        <v>26738</v>
      </c>
      <c r="J539" s="12" t="s">
        <v>26739</v>
      </c>
      <c r="K539" s="12" t="s">
        <v>7972</v>
      </c>
      <c r="L539" s="12" t="s">
        <v>8102</v>
      </c>
      <c r="M539" s="12" t="s">
        <v>36287</v>
      </c>
    </row>
    <row r="540" spans="1:13" ht="22.5" customHeight="1">
      <c r="A540" s="12" t="s">
        <v>26741</v>
      </c>
      <c r="B540" s="12" t="str" cm="1">
        <f t="array" ref="B540">_xlfn.REGEXEXTRACT(J540, "eid=([^&amp;]+)", 2)</f>
        <v>2-s2.0-85116356444</v>
      </c>
      <c r="C540" s="13" t="s">
        <v>23900</v>
      </c>
      <c r="D540" s="12" t="s">
        <v>26742</v>
      </c>
      <c r="E540" s="12">
        <v>2021</v>
      </c>
      <c r="F540" s="12" t="s">
        <v>8144</v>
      </c>
      <c r="G540" s="12">
        <v>20763417</v>
      </c>
      <c r="H540" s="12">
        <v>11</v>
      </c>
      <c r="I540" s="12" t="s">
        <v>26743</v>
      </c>
      <c r="J540" s="12" t="s">
        <v>26744</v>
      </c>
      <c r="K540" s="12" t="s">
        <v>7972</v>
      </c>
      <c r="L540" s="12" t="s">
        <v>9292</v>
      </c>
      <c r="M540" s="12"/>
    </row>
    <row r="541" spans="1:13" ht="22.5" customHeight="1">
      <c r="A541" s="12" t="s">
        <v>26746</v>
      </c>
      <c r="B541" s="12" t="str" cm="1">
        <f t="array" ref="B541">_xlfn.REGEXEXTRACT(J541, "eid=([^&amp;]+)", 2)</f>
        <v>2-s2.0-85061338266</v>
      </c>
      <c r="C541" s="13" t="s">
        <v>23900</v>
      </c>
      <c r="D541" s="12" t="s">
        <v>26747</v>
      </c>
      <c r="E541" s="12">
        <v>2021</v>
      </c>
      <c r="F541" s="12" t="s">
        <v>9153</v>
      </c>
      <c r="G541" s="12" t="s">
        <v>24280</v>
      </c>
      <c r="H541" s="12">
        <v>26</v>
      </c>
      <c r="I541" s="12" t="s">
        <v>26748</v>
      </c>
      <c r="J541" s="12" t="s">
        <v>26749</v>
      </c>
      <c r="K541" s="12" t="s">
        <v>7972</v>
      </c>
      <c r="L541" s="12" t="s">
        <v>7978</v>
      </c>
      <c r="M541" s="12" t="s">
        <v>36288</v>
      </c>
    </row>
    <row r="542" spans="1:13" ht="22.5" customHeight="1">
      <c r="A542" s="12" t="s">
        <v>26751</v>
      </c>
      <c r="B542" s="12" t="str" cm="1">
        <f t="array" ref="B542">_xlfn.REGEXEXTRACT(J542, "eid=([^&amp;]+)", 2)</f>
        <v>2-s2.0-85106254935</v>
      </c>
      <c r="C542" s="13" t="s">
        <v>23900</v>
      </c>
      <c r="D542" s="12" t="s">
        <v>26752</v>
      </c>
      <c r="E542" s="12">
        <v>2022</v>
      </c>
      <c r="F542" s="12" t="s">
        <v>26753</v>
      </c>
      <c r="G542" s="12">
        <v>13675567</v>
      </c>
      <c r="H542" s="12">
        <v>25</v>
      </c>
      <c r="I542" s="12" t="s">
        <v>26754</v>
      </c>
      <c r="J542" s="12" t="s">
        <v>26755</v>
      </c>
      <c r="K542" s="12" t="s">
        <v>7972</v>
      </c>
      <c r="L542" s="12" t="s">
        <v>8688</v>
      </c>
      <c r="M542" s="12" t="s">
        <v>36289</v>
      </c>
    </row>
    <row r="543" spans="1:13" ht="22.5" customHeight="1">
      <c r="A543" s="12" t="s">
        <v>26757</v>
      </c>
      <c r="B543" s="12" t="str" cm="1">
        <f t="array" ref="B543">_xlfn.REGEXEXTRACT(J543, "eid=([^&amp;]+)", 2)</f>
        <v>2-s2.0-85127811667</v>
      </c>
      <c r="C543" s="13" t="s">
        <v>23900</v>
      </c>
      <c r="D543" s="12" t="s">
        <v>26758</v>
      </c>
      <c r="E543" s="12">
        <v>2021</v>
      </c>
      <c r="F543" s="12" t="s">
        <v>26155</v>
      </c>
      <c r="G543" s="12">
        <v>23056290</v>
      </c>
      <c r="H543" s="12">
        <v>5</v>
      </c>
      <c r="I543" s="12" t="s">
        <v>26759</v>
      </c>
      <c r="J543" s="12" t="s">
        <v>26760</v>
      </c>
      <c r="K543" s="12" t="s">
        <v>7972</v>
      </c>
      <c r="L543" s="12" t="s">
        <v>9292</v>
      </c>
      <c r="M543" s="12"/>
    </row>
    <row r="544" spans="1:13" ht="22.5" customHeight="1">
      <c r="A544" s="12" t="s">
        <v>26762</v>
      </c>
      <c r="B544" s="12" t="str" cm="1">
        <f t="array" ref="B544">_xlfn.REGEXEXTRACT(J544, "eid=([^&amp;]+)", 2)</f>
        <v>2-s2.0-85111833464</v>
      </c>
      <c r="C544" s="13" t="s">
        <v>23900</v>
      </c>
      <c r="D544" s="12" t="s">
        <v>26763</v>
      </c>
      <c r="E544" s="12">
        <v>2022</v>
      </c>
      <c r="F544" s="12" t="s">
        <v>26764</v>
      </c>
      <c r="G544" s="12">
        <v>3064379</v>
      </c>
      <c r="H544" s="12">
        <v>103</v>
      </c>
      <c r="I544" s="12" t="s">
        <v>26765</v>
      </c>
      <c r="J544" s="12" t="s">
        <v>26766</v>
      </c>
      <c r="K544" s="12" t="s">
        <v>7972</v>
      </c>
      <c r="L544" s="12" t="s">
        <v>8027</v>
      </c>
      <c r="M544" s="12" t="s">
        <v>36290</v>
      </c>
    </row>
    <row r="545" spans="1:13" ht="22.5" customHeight="1">
      <c r="A545" s="12" t="s">
        <v>26768</v>
      </c>
      <c r="B545" s="12" t="str" cm="1">
        <f t="array" ref="B545">_xlfn.REGEXEXTRACT(J545, "eid=([^&amp;]+)", 2)</f>
        <v>2-s2.0-85124203728</v>
      </c>
      <c r="C545" s="13" t="s">
        <v>23900</v>
      </c>
      <c r="D545" s="12" t="s">
        <v>26769</v>
      </c>
      <c r="E545" s="12">
        <v>2022</v>
      </c>
      <c r="F545" s="12" t="s">
        <v>26770</v>
      </c>
      <c r="G545" s="12">
        <v>22919694</v>
      </c>
      <c r="H545" s="12">
        <v>10</v>
      </c>
      <c r="I545" s="12" t="s">
        <v>26771</v>
      </c>
      <c r="J545" s="12" t="s">
        <v>26772</v>
      </c>
      <c r="K545" s="12" t="s">
        <v>7972</v>
      </c>
      <c r="L545" s="12" t="s">
        <v>17595</v>
      </c>
      <c r="M545" s="12"/>
    </row>
    <row r="546" spans="1:13" ht="22.5" customHeight="1">
      <c r="A546" s="12" t="s">
        <v>26774</v>
      </c>
      <c r="B546" s="12" t="str" cm="1">
        <f t="array" ref="B546">_xlfn.REGEXEXTRACT(J546, "eid=([^&amp;]+)", 2)</f>
        <v>2-s2.0-85090064718</v>
      </c>
      <c r="C546" s="13" t="s">
        <v>23900</v>
      </c>
      <c r="D546" s="12" t="s">
        <v>26775</v>
      </c>
      <c r="E546" s="12">
        <v>2022</v>
      </c>
      <c r="F546" s="12" t="s">
        <v>20588</v>
      </c>
      <c r="G546" s="12">
        <v>20958099</v>
      </c>
      <c r="H546" s="12">
        <v>8</v>
      </c>
      <c r="I546" s="12" t="s">
        <v>26776</v>
      </c>
      <c r="J546" s="12" t="s">
        <v>26777</v>
      </c>
      <c r="K546" s="12" t="s">
        <v>7972</v>
      </c>
      <c r="L546" s="12" t="s">
        <v>8027</v>
      </c>
      <c r="M546" s="12"/>
    </row>
    <row r="547" spans="1:13" ht="22.5" customHeight="1">
      <c r="A547" s="12" t="s">
        <v>26779</v>
      </c>
      <c r="B547" s="12" t="str" cm="1">
        <f t="array" ref="B547">_xlfn.REGEXEXTRACT(J547, "eid=([^&amp;]+)", 2)</f>
        <v>2-s2.0-85097550949</v>
      </c>
      <c r="C547" s="13" t="s">
        <v>23900</v>
      </c>
      <c r="D547" s="12" t="s">
        <v>26780</v>
      </c>
      <c r="E547" s="12">
        <v>2022</v>
      </c>
      <c r="F547" s="12" t="s">
        <v>24328</v>
      </c>
      <c r="G547" s="12">
        <v>9537287</v>
      </c>
      <c r="H547" s="12">
        <v>33</v>
      </c>
      <c r="I547" s="12" t="s">
        <v>26781</v>
      </c>
      <c r="J547" s="12" t="s">
        <v>26782</v>
      </c>
      <c r="K547" s="12" t="s">
        <v>7972</v>
      </c>
      <c r="L547" s="12" t="s">
        <v>8688</v>
      </c>
      <c r="M547" s="12"/>
    </row>
    <row r="548" spans="1:13" ht="22.5" customHeight="1">
      <c r="A548" s="12" t="s">
        <v>26784</v>
      </c>
      <c r="B548" s="12" t="str" cm="1">
        <f t="array" ref="B548">_xlfn.REGEXEXTRACT(J548, "eid=([^&amp;]+)", 2)</f>
        <v>2-s2.0-85124778998</v>
      </c>
      <c r="C548" s="13" t="s">
        <v>23900</v>
      </c>
      <c r="D548" s="12" t="s">
        <v>26785</v>
      </c>
      <c r="E548" s="12">
        <v>2022</v>
      </c>
      <c r="F548" s="12" t="s">
        <v>26786</v>
      </c>
      <c r="G548" s="12">
        <v>9534180</v>
      </c>
      <c r="H548" s="12">
        <v>2022</v>
      </c>
      <c r="I548" s="12" t="s">
        <v>26787</v>
      </c>
      <c r="J548" s="12" t="s">
        <v>26788</v>
      </c>
      <c r="K548" s="12" t="s">
        <v>7972</v>
      </c>
      <c r="L548" s="12" t="s">
        <v>11624</v>
      </c>
      <c r="M548" s="12"/>
    </row>
    <row r="549" spans="1:13" ht="22.5" customHeight="1">
      <c r="A549" s="12" t="s">
        <v>26790</v>
      </c>
      <c r="B549" s="12" t="str" cm="1">
        <f t="array" ref="B549">_xlfn.REGEXEXTRACT(J549, "eid=([^&amp;]+)", 2)</f>
        <v>2-s2.0-85122798071</v>
      </c>
      <c r="C549" s="13" t="s">
        <v>23900</v>
      </c>
      <c r="D549" s="12" t="s">
        <v>26791</v>
      </c>
      <c r="E549" s="12">
        <v>2022</v>
      </c>
      <c r="F549" s="12" t="s">
        <v>5616</v>
      </c>
      <c r="G549" s="12">
        <v>21991073</v>
      </c>
      <c r="H549" s="12" t="s">
        <v>7969</v>
      </c>
      <c r="I549" s="12" t="s">
        <v>26792</v>
      </c>
      <c r="J549" s="12" t="s">
        <v>26793</v>
      </c>
      <c r="K549" s="12" t="s">
        <v>7972</v>
      </c>
      <c r="L549" s="12" t="s">
        <v>7985</v>
      </c>
      <c r="M549" s="12" t="s">
        <v>36291</v>
      </c>
    </row>
    <row r="550" spans="1:13" ht="22.5" customHeight="1">
      <c r="A550" s="12" t="s">
        <v>26795</v>
      </c>
      <c r="B550" s="12" t="str" cm="1">
        <f t="array" ref="B550">_xlfn.REGEXEXTRACT(J550, "eid=([^&amp;]+)", 2)</f>
        <v>2-s2.0-85124808547</v>
      </c>
      <c r="C550" s="13" t="s">
        <v>23900</v>
      </c>
      <c r="D550" s="12" t="s">
        <v>26796</v>
      </c>
      <c r="E550" s="12">
        <v>2021</v>
      </c>
      <c r="F550" s="12" t="s">
        <v>8328</v>
      </c>
      <c r="G550" s="12" t="s">
        <v>7969</v>
      </c>
      <c r="H550" s="12" t="s">
        <v>7969</v>
      </c>
      <c r="I550" s="12" t="s">
        <v>26797</v>
      </c>
      <c r="J550" s="12" t="s">
        <v>26798</v>
      </c>
      <c r="K550" s="12" t="s">
        <v>7972</v>
      </c>
      <c r="L550" s="12" t="s">
        <v>8324</v>
      </c>
      <c r="M550" s="12"/>
    </row>
    <row r="551" spans="1:13" ht="22.5" customHeight="1">
      <c r="A551" s="12" t="s">
        <v>26800</v>
      </c>
      <c r="B551" s="12" t="str" cm="1">
        <f t="array" ref="B551">_xlfn.REGEXEXTRACT(J551, "eid=([^&amp;]+)", 2)</f>
        <v>2-s2.0-85120087978</v>
      </c>
      <c r="C551" s="13" t="s">
        <v>23900</v>
      </c>
      <c r="D551" s="12" t="s">
        <v>26801</v>
      </c>
      <c r="E551" s="12">
        <v>2021</v>
      </c>
      <c r="F551" s="12" t="s">
        <v>8276</v>
      </c>
      <c r="G551" s="12">
        <v>14248220</v>
      </c>
      <c r="H551" s="12">
        <v>21</v>
      </c>
      <c r="I551" s="12" t="s">
        <v>26802</v>
      </c>
      <c r="J551" s="12" t="s">
        <v>26803</v>
      </c>
      <c r="K551" s="12" t="s">
        <v>7972</v>
      </c>
      <c r="L551" s="12" t="s">
        <v>9292</v>
      </c>
      <c r="M551" s="12"/>
    </row>
    <row r="552" spans="1:13" ht="22.5" customHeight="1">
      <c r="A552" s="12" t="s">
        <v>26805</v>
      </c>
      <c r="B552" s="12" t="str" cm="1">
        <f t="array" ref="B552">_xlfn.REGEXEXTRACT(J552, "eid=([^&amp;]+)", 2)</f>
        <v>2-s2.0-85109450572</v>
      </c>
      <c r="C552" s="13" t="s">
        <v>23900</v>
      </c>
      <c r="D552" s="12" t="s">
        <v>26806</v>
      </c>
      <c r="E552" s="12">
        <v>2021</v>
      </c>
      <c r="F552" s="12" t="s">
        <v>12218</v>
      </c>
      <c r="G552" s="12" t="s">
        <v>24034</v>
      </c>
      <c r="H552" s="12">
        <v>125</v>
      </c>
      <c r="I552" s="12" t="s">
        <v>26807</v>
      </c>
      <c r="J552" s="12" t="s">
        <v>26808</v>
      </c>
      <c r="K552" s="12" t="s">
        <v>7972</v>
      </c>
      <c r="L552" s="12" t="s">
        <v>7993</v>
      </c>
      <c r="M552" s="12"/>
    </row>
    <row r="553" spans="1:13" ht="22.5" customHeight="1">
      <c r="A553" s="12" t="s">
        <v>26810</v>
      </c>
      <c r="B553" s="12" t="str" cm="1">
        <f t="array" ref="B553">_xlfn.REGEXEXTRACT(J553, "eid=([^&amp;]+)", 2)</f>
        <v>2-s2.0-85101877948</v>
      </c>
      <c r="C553" s="13" t="s">
        <v>23900</v>
      </c>
      <c r="D553" s="12" t="s">
        <v>26811</v>
      </c>
      <c r="E553" s="12">
        <v>2021</v>
      </c>
      <c r="F553" s="12" t="s">
        <v>13083</v>
      </c>
      <c r="G553" s="12">
        <v>20964862</v>
      </c>
      <c r="H553" s="12">
        <v>4</v>
      </c>
      <c r="I553" s="12" t="s">
        <v>26812</v>
      </c>
      <c r="J553" s="12" t="s">
        <v>26813</v>
      </c>
      <c r="K553" s="12" t="s">
        <v>7972</v>
      </c>
      <c r="L553" s="12" t="s">
        <v>11943</v>
      </c>
      <c r="M553" s="12"/>
    </row>
    <row r="554" spans="1:13" ht="22.5" customHeight="1">
      <c r="A554" s="12" t="s">
        <v>26815</v>
      </c>
      <c r="B554" s="12" t="str" cm="1">
        <f t="array" ref="B554">_xlfn.REGEXEXTRACT(J554, "eid=([^&amp;]+)", 2)</f>
        <v>2-s2.0-85110834691</v>
      </c>
      <c r="C554" s="13" t="s">
        <v>23900</v>
      </c>
      <c r="D554" s="12" t="s">
        <v>26816</v>
      </c>
      <c r="E554" s="12">
        <v>2021</v>
      </c>
      <c r="F554" s="12" t="s">
        <v>9567</v>
      </c>
      <c r="G554" s="12">
        <v>19366442</v>
      </c>
      <c r="H554" s="12">
        <v>14</v>
      </c>
      <c r="I554" s="12" t="s">
        <v>26817</v>
      </c>
      <c r="J554" s="12" t="s">
        <v>26818</v>
      </c>
      <c r="K554" s="12" t="s">
        <v>7972</v>
      </c>
      <c r="L554" s="12" t="s">
        <v>7978</v>
      </c>
      <c r="M554" s="12" t="s">
        <v>36292</v>
      </c>
    </row>
    <row r="555" spans="1:13" ht="22.5" customHeight="1">
      <c r="A555" s="12" t="s">
        <v>26820</v>
      </c>
      <c r="B555" s="12" t="str" cm="1">
        <f t="array" ref="B555">_xlfn.REGEXEXTRACT(J555, "eid=([^&amp;]+)", 2)</f>
        <v>2-s2.0-85074323310</v>
      </c>
      <c r="C555" s="13" t="s">
        <v>23900</v>
      </c>
      <c r="D555" s="12" t="s">
        <v>26821</v>
      </c>
      <c r="E555" s="12">
        <v>2022</v>
      </c>
      <c r="F555" s="12" t="s">
        <v>24393</v>
      </c>
      <c r="G555" s="12">
        <v>380644</v>
      </c>
      <c r="H555" s="12">
        <v>52</v>
      </c>
      <c r="I555" s="12" t="s">
        <v>26822</v>
      </c>
      <c r="J555" s="12" t="s">
        <v>26823</v>
      </c>
      <c r="K555" s="12" t="s">
        <v>7972</v>
      </c>
      <c r="L555" s="12" t="s">
        <v>10694</v>
      </c>
      <c r="M555" s="12" t="s">
        <v>36293</v>
      </c>
    </row>
    <row r="556" spans="1:13" ht="22.5" customHeight="1">
      <c r="A556" s="12" t="s">
        <v>26825</v>
      </c>
      <c r="B556" s="12" t="str" cm="1">
        <f t="array" ref="B556">_xlfn.REGEXEXTRACT(J556, "eid=([^&amp;]+)", 2)</f>
        <v>2-s2.0-85112738448</v>
      </c>
      <c r="C556" s="13" t="s">
        <v>23900</v>
      </c>
      <c r="D556" s="12" t="s">
        <v>26826</v>
      </c>
      <c r="E556" s="12">
        <v>2021</v>
      </c>
      <c r="F556" s="12" t="s">
        <v>16035</v>
      </c>
      <c r="G556" s="12">
        <v>10848045</v>
      </c>
      <c r="H556" s="12">
        <v>192</v>
      </c>
      <c r="I556" s="12" t="s">
        <v>26827</v>
      </c>
      <c r="J556" s="12" t="s">
        <v>26828</v>
      </c>
      <c r="K556" s="12" t="s">
        <v>7972</v>
      </c>
      <c r="L556" s="12" t="s">
        <v>16038</v>
      </c>
      <c r="M556" s="12" t="s">
        <v>36294</v>
      </c>
    </row>
    <row r="557" spans="1:13" ht="22.5" customHeight="1">
      <c r="A557" s="12" t="s">
        <v>26830</v>
      </c>
      <c r="B557" s="12" t="str" cm="1">
        <f t="array" ref="B557">_xlfn.REGEXEXTRACT(J557, "eid=([^&amp;]+)", 2)</f>
        <v>2-s2.0-85126287512</v>
      </c>
      <c r="C557" s="13" t="s">
        <v>23900</v>
      </c>
      <c r="D557" s="12" t="s">
        <v>26831</v>
      </c>
      <c r="E557" s="12">
        <v>2022</v>
      </c>
      <c r="F557" s="12" t="s">
        <v>16994</v>
      </c>
      <c r="G557" s="12">
        <v>23274697</v>
      </c>
      <c r="H557" s="12">
        <v>9</v>
      </c>
      <c r="I557" s="12" t="s">
        <v>26832</v>
      </c>
      <c r="J557" s="12" t="s">
        <v>26833</v>
      </c>
      <c r="K557" s="12" t="s">
        <v>7972</v>
      </c>
      <c r="L557" s="12" t="s">
        <v>8078</v>
      </c>
      <c r="M557" s="12" t="s">
        <v>36295</v>
      </c>
    </row>
    <row r="558" spans="1:13" ht="22.5" customHeight="1">
      <c r="A558" s="12" t="s">
        <v>26835</v>
      </c>
      <c r="B558" s="12" t="str" cm="1">
        <f t="array" ref="B558">_xlfn.REGEXEXTRACT(J558, "eid=([^&amp;]+)", 2)</f>
        <v>2-s2.0-85105098118</v>
      </c>
      <c r="C558" s="13" t="s">
        <v>23900</v>
      </c>
      <c r="D558" s="12" t="s">
        <v>26836</v>
      </c>
      <c r="E558" s="12">
        <v>2022</v>
      </c>
      <c r="F558" s="12" t="s">
        <v>12388</v>
      </c>
      <c r="G558" s="12">
        <v>15455971</v>
      </c>
      <c r="H558" s="12">
        <v>19</v>
      </c>
      <c r="I558" s="12" t="s">
        <v>26837</v>
      </c>
      <c r="J558" s="12" t="s">
        <v>26838</v>
      </c>
      <c r="K558" s="12" t="s">
        <v>7972</v>
      </c>
      <c r="L558" s="12" t="s">
        <v>8102</v>
      </c>
      <c r="M558" s="12" t="s">
        <v>36296</v>
      </c>
    </row>
    <row r="559" spans="1:13" ht="22.5" customHeight="1">
      <c r="A559" s="12" t="s">
        <v>26840</v>
      </c>
      <c r="B559" s="12" t="str" cm="1">
        <f t="array" ref="B559">_xlfn.REGEXEXTRACT(J559, "eid=([^&amp;]+)", 2)</f>
        <v>2-s2.0-85107807426</v>
      </c>
      <c r="C559" s="13" t="s">
        <v>23900</v>
      </c>
      <c r="D559" s="12" t="s">
        <v>26841</v>
      </c>
      <c r="E559" s="12">
        <v>2021</v>
      </c>
      <c r="F559" s="12" t="s">
        <v>17376</v>
      </c>
      <c r="G559" s="12" t="s">
        <v>24089</v>
      </c>
      <c r="H559" s="12">
        <v>46</v>
      </c>
      <c r="I559" s="12" t="s">
        <v>26842</v>
      </c>
      <c r="J559" s="12" t="s">
        <v>26843</v>
      </c>
      <c r="K559" s="12" t="s">
        <v>7972</v>
      </c>
      <c r="L559" s="12" t="s">
        <v>7985</v>
      </c>
      <c r="M559" s="12" t="s">
        <v>36297</v>
      </c>
    </row>
    <row r="560" spans="1:13" ht="22.5" customHeight="1">
      <c r="A560" s="12" t="s">
        <v>26845</v>
      </c>
      <c r="B560" s="12" t="str" cm="1">
        <f t="array" ref="B560">_xlfn.REGEXEXTRACT(J560, "eid=([^&amp;]+)", 2)</f>
        <v>2-s2.0-85095736410</v>
      </c>
      <c r="C560" s="13" t="s">
        <v>23900</v>
      </c>
      <c r="D560" s="12" t="s">
        <v>26846</v>
      </c>
      <c r="E560" s="12">
        <v>2022</v>
      </c>
      <c r="F560" s="12" t="s">
        <v>26847</v>
      </c>
      <c r="G560" s="12">
        <v>20479700</v>
      </c>
      <c r="H560" s="12">
        <v>15</v>
      </c>
      <c r="I560" s="12" t="s">
        <v>26848</v>
      </c>
      <c r="J560" s="12" t="s">
        <v>26849</v>
      </c>
      <c r="K560" s="12" t="s">
        <v>7972</v>
      </c>
      <c r="L560" s="12" t="s">
        <v>8688</v>
      </c>
      <c r="M560" s="12" t="s">
        <v>36298</v>
      </c>
    </row>
    <row r="561" spans="1:13" ht="22.5" customHeight="1">
      <c r="A561" s="12" t="s">
        <v>26851</v>
      </c>
      <c r="B561" s="12" t="str" cm="1">
        <f t="array" ref="B561">_xlfn.REGEXEXTRACT(J561, "eid=([^&amp;]+)", 2)</f>
        <v>2-s2.0-85117919316</v>
      </c>
      <c r="C561" s="13" t="s">
        <v>23900</v>
      </c>
      <c r="D561" s="12" t="s">
        <v>26852</v>
      </c>
      <c r="E561" s="12">
        <v>2021</v>
      </c>
      <c r="F561" s="12" t="s">
        <v>8293</v>
      </c>
      <c r="G561" s="12">
        <v>22142134</v>
      </c>
      <c r="H561" s="12">
        <v>63</v>
      </c>
      <c r="I561" s="12" t="s">
        <v>26853</v>
      </c>
      <c r="J561" s="12" t="s">
        <v>26854</v>
      </c>
      <c r="K561" s="12" t="s">
        <v>7972</v>
      </c>
      <c r="L561" s="12" t="s">
        <v>8027</v>
      </c>
      <c r="M561" s="12" t="s">
        <v>36299</v>
      </c>
    </row>
    <row r="562" spans="1:13" ht="22.5" customHeight="1">
      <c r="A562" s="12" t="s">
        <v>26856</v>
      </c>
      <c r="B562" s="12" t="str" cm="1">
        <f t="array" ref="B562">_xlfn.REGEXEXTRACT(J562, "eid=([^&amp;]+)", 2)</f>
        <v>2-s2.0-85111027485</v>
      </c>
      <c r="C562" s="13" t="s">
        <v>23900</v>
      </c>
      <c r="D562" s="12" t="s">
        <v>26857</v>
      </c>
      <c r="E562" s="12">
        <v>2021</v>
      </c>
      <c r="F562" s="12" t="s">
        <v>8024</v>
      </c>
      <c r="G562" s="12">
        <v>1674048</v>
      </c>
      <c r="H562" s="12">
        <v>109</v>
      </c>
      <c r="I562" s="12" t="s">
        <v>26858</v>
      </c>
      <c r="J562" s="12" t="s">
        <v>26859</v>
      </c>
      <c r="K562" s="12" t="s">
        <v>7972</v>
      </c>
      <c r="L562" s="12" t="s">
        <v>8027</v>
      </c>
      <c r="M562" s="12" t="s">
        <v>36300</v>
      </c>
    </row>
    <row r="563" spans="1:13" ht="22.5" customHeight="1">
      <c r="A563" s="12" t="s">
        <v>26861</v>
      </c>
      <c r="B563" s="12" t="str" cm="1">
        <f t="array" ref="B563">_xlfn.REGEXEXTRACT(J563, "eid=([^&amp;]+)", 2)</f>
        <v>2-s2.0-85103918814</v>
      </c>
      <c r="C563" s="13" t="s">
        <v>23900</v>
      </c>
      <c r="D563" s="12" t="s">
        <v>26862</v>
      </c>
      <c r="E563" s="12">
        <v>2021</v>
      </c>
      <c r="F563" s="12" t="s">
        <v>8392</v>
      </c>
      <c r="G563" s="12">
        <v>23274662</v>
      </c>
      <c r="H563" s="12">
        <v>8</v>
      </c>
      <c r="I563" s="12" t="s">
        <v>26863</v>
      </c>
      <c r="J563" s="12" t="s">
        <v>26864</v>
      </c>
      <c r="K563" s="12" t="s">
        <v>7972</v>
      </c>
      <c r="L563" s="12" t="s">
        <v>8102</v>
      </c>
      <c r="M563" s="12" t="s">
        <v>36301</v>
      </c>
    </row>
    <row r="564" spans="1:13" ht="22.5" customHeight="1">
      <c r="A564" s="12" t="s">
        <v>26866</v>
      </c>
      <c r="B564" s="12" t="str" cm="1">
        <f t="array" ref="B564">_xlfn.REGEXEXTRACT(J564, "eid=([^&amp;]+)", 2)</f>
        <v>2-s2.0-85114187271</v>
      </c>
      <c r="C564" s="13" t="s">
        <v>23900</v>
      </c>
      <c r="D564" s="12" t="s">
        <v>26867</v>
      </c>
      <c r="E564" s="12">
        <v>2021</v>
      </c>
      <c r="F564" s="12" t="s">
        <v>8443</v>
      </c>
      <c r="G564" s="12">
        <v>13891286</v>
      </c>
      <c r="H564" s="12">
        <v>199</v>
      </c>
      <c r="I564" s="12" t="s">
        <v>26868</v>
      </c>
      <c r="J564" s="12" t="s">
        <v>26869</v>
      </c>
      <c r="K564" s="12" t="s">
        <v>7972</v>
      </c>
      <c r="L564" s="12" t="s">
        <v>7993</v>
      </c>
      <c r="M564" s="12" t="s">
        <v>36302</v>
      </c>
    </row>
    <row r="565" spans="1:13" ht="22.5" customHeight="1">
      <c r="A565" s="12" t="s">
        <v>26871</v>
      </c>
      <c r="B565" s="12" t="str" cm="1">
        <f t="array" ref="B565">_xlfn.REGEXEXTRACT(J565, "eid=([^&amp;]+)", 2)</f>
        <v>2-s2.0-85121696061</v>
      </c>
      <c r="C565" s="13" t="s">
        <v>23900</v>
      </c>
      <c r="D565" s="12" t="s">
        <v>26872</v>
      </c>
      <c r="E565" s="12">
        <v>2021</v>
      </c>
      <c r="F565" s="12" t="s">
        <v>26873</v>
      </c>
      <c r="G565" s="12">
        <v>20734395</v>
      </c>
      <c r="H565" s="12">
        <v>11</v>
      </c>
      <c r="I565" s="12" t="s">
        <v>26874</v>
      </c>
      <c r="J565" s="12" t="s">
        <v>26875</v>
      </c>
      <c r="K565" s="12" t="s">
        <v>7972</v>
      </c>
      <c r="L565" s="12" t="s">
        <v>9292</v>
      </c>
      <c r="M565" s="12"/>
    </row>
    <row r="566" spans="1:13" ht="22.5" customHeight="1">
      <c r="A566" s="12" t="s">
        <v>26877</v>
      </c>
      <c r="B566" s="12" t="str" cm="1">
        <f t="array" ref="B566">_xlfn.REGEXEXTRACT(J566, "eid=([^&amp;]+)", 2)</f>
        <v>2-s2.0-85108708835</v>
      </c>
      <c r="C566" s="13" t="s">
        <v>23900</v>
      </c>
      <c r="D566" s="12" t="s">
        <v>26878</v>
      </c>
      <c r="E566" s="12">
        <v>2021</v>
      </c>
      <c r="F566" s="12" t="s">
        <v>10114</v>
      </c>
      <c r="G566" s="12">
        <v>7437315</v>
      </c>
      <c r="H566" s="12">
        <v>156</v>
      </c>
      <c r="I566" s="12" t="s">
        <v>26879</v>
      </c>
      <c r="J566" s="12" t="s">
        <v>26880</v>
      </c>
      <c r="K566" s="12" t="s">
        <v>7972</v>
      </c>
      <c r="L566" s="12" t="s">
        <v>10117</v>
      </c>
      <c r="M566" s="12" t="s">
        <v>36303</v>
      </c>
    </row>
    <row r="567" spans="1:13" ht="22.5" customHeight="1">
      <c r="A567" s="12" t="s">
        <v>26882</v>
      </c>
      <c r="B567" s="12" t="str" cm="1">
        <f t="array" ref="B567">_xlfn.REGEXEXTRACT(J567, "eid=([^&amp;]+)", 2)</f>
        <v>2-s2.0-85108970198</v>
      </c>
      <c r="C567" s="13" t="s">
        <v>23900</v>
      </c>
      <c r="D567" s="12" t="s">
        <v>26883</v>
      </c>
      <c r="E567" s="12">
        <v>2021</v>
      </c>
      <c r="F567" s="12" t="s">
        <v>8432</v>
      </c>
      <c r="G567" s="12">
        <v>9574174</v>
      </c>
      <c r="H567" s="12">
        <v>184</v>
      </c>
      <c r="I567" s="12" t="s">
        <v>7969</v>
      </c>
      <c r="J567" s="12" t="s">
        <v>26884</v>
      </c>
      <c r="K567" s="12" t="s">
        <v>7972</v>
      </c>
      <c r="L567" s="12" t="s">
        <v>8027</v>
      </c>
      <c r="M567" s="12" t="s">
        <v>36304</v>
      </c>
    </row>
    <row r="568" spans="1:13" ht="22.5" customHeight="1">
      <c r="A568" s="12" t="s">
        <v>26886</v>
      </c>
      <c r="B568" s="12" t="str" cm="1">
        <f t="array" ref="B568">_xlfn.REGEXEXTRACT(J568, "eid=([^&amp;]+)", 2)</f>
        <v>2-s2.0-85106466198</v>
      </c>
      <c r="C568" s="13" t="s">
        <v>23900</v>
      </c>
      <c r="D568" s="12" t="s">
        <v>26887</v>
      </c>
      <c r="E568" s="12">
        <v>2021</v>
      </c>
      <c r="F568" s="12" t="s">
        <v>9567</v>
      </c>
      <c r="G568" s="12">
        <v>19366442</v>
      </c>
      <c r="H568" s="12">
        <v>14</v>
      </c>
      <c r="I568" s="12" t="s">
        <v>26888</v>
      </c>
      <c r="J568" s="12" t="s">
        <v>26889</v>
      </c>
      <c r="K568" s="12" t="s">
        <v>7972</v>
      </c>
      <c r="L568" s="12" t="s">
        <v>7978</v>
      </c>
      <c r="M568" s="12" t="s">
        <v>36305</v>
      </c>
    </row>
    <row r="569" spans="1:13" ht="22.5" customHeight="1">
      <c r="A569" s="12" t="s">
        <v>26891</v>
      </c>
      <c r="B569" s="12" t="str" cm="1">
        <f t="array" ref="B569">_xlfn.REGEXEXTRACT(J569, "eid=([^&amp;]+)", 2)</f>
        <v>2-s2.0-85126357356</v>
      </c>
      <c r="C569" s="13" t="s">
        <v>23900</v>
      </c>
      <c r="D569" s="12" t="s">
        <v>26892</v>
      </c>
      <c r="E569" s="12">
        <v>2022</v>
      </c>
      <c r="F569" s="12" t="s">
        <v>11621</v>
      </c>
      <c r="G569" s="12">
        <v>19390114</v>
      </c>
      <c r="H569" s="12">
        <v>2022</v>
      </c>
      <c r="I569" s="12" t="s">
        <v>26893</v>
      </c>
      <c r="J569" s="12" t="s">
        <v>26894</v>
      </c>
      <c r="K569" s="12" t="s">
        <v>7972</v>
      </c>
      <c r="L569" s="12" t="s">
        <v>11624</v>
      </c>
      <c r="M569" s="12"/>
    </row>
    <row r="570" spans="1:13" ht="22.5" customHeight="1">
      <c r="A570" s="12" t="s">
        <v>26896</v>
      </c>
      <c r="B570" s="12" t="str" cm="1">
        <f t="array" ref="B570">_xlfn.REGEXEXTRACT(J570, "eid=([^&amp;]+)", 2)</f>
        <v>2-s2.0-85099422238</v>
      </c>
      <c r="C570" s="13" t="s">
        <v>23900</v>
      </c>
      <c r="D570" s="12" t="s">
        <v>26897</v>
      </c>
      <c r="E570" s="12">
        <v>2021</v>
      </c>
      <c r="F570" s="12" t="s">
        <v>10088</v>
      </c>
      <c r="G570" s="12">
        <v>15513203</v>
      </c>
      <c r="H570" s="12">
        <v>17</v>
      </c>
      <c r="I570" s="12" t="s">
        <v>26898</v>
      </c>
      <c r="J570" s="12" t="s">
        <v>26899</v>
      </c>
      <c r="K570" s="12" t="s">
        <v>7972</v>
      </c>
      <c r="L570" s="12" t="s">
        <v>8078</v>
      </c>
      <c r="M570" s="12" t="s">
        <v>36306</v>
      </c>
    </row>
    <row r="571" spans="1:13" ht="22.5" customHeight="1">
      <c r="A571" s="12" t="s">
        <v>26901</v>
      </c>
      <c r="B571" s="12" t="str" cm="1">
        <f t="array" ref="B571">_xlfn.REGEXEXTRACT(J571, "eid=([^&amp;]+)", 2)</f>
        <v>2-s2.0-85125794591</v>
      </c>
      <c r="C571" s="13" t="s">
        <v>23900</v>
      </c>
      <c r="D571" s="12" t="s">
        <v>26902</v>
      </c>
      <c r="E571" s="12">
        <v>2022</v>
      </c>
      <c r="F571" s="12" t="s">
        <v>26903</v>
      </c>
      <c r="G571" s="12">
        <v>18200214</v>
      </c>
      <c r="H571" s="12">
        <v>19</v>
      </c>
      <c r="I571" s="12" t="s">
        <v>26904</v>
      </c>
      <c r="J571" s="12" t="s">
        <v>26905</v>
      </c>
      <c r="K571" s="12" t="s">
        <v>7972</v>
      </c>
      <c r="L571" s="12" t="s">
        <v>26906</v>
      </c>
      <c r="M571" s="12"/>
    </row>
    <row r="572" spans="1:13" ht="22.5" customHeight="1">
      <c r="A572" s="12" t="s">
        <v>26908</v>
      </c>
      <c r="B572" s="12" t="str" cm="1">
        <f t="array" ref="B572">_xlfn.REGEXEXTRACT(J572, "eid=([^&amp;]+)", 2)</f>
        <v>2-s2.0-85117226010</v>
      </c>
      <c r="C572" s="13" t="s">
        <v>23900</v>
      </c>
      <c r="D572" s="12" t="s">
        <v>26909</v>
      </c>
      <c r="E572" s="12">
        <v>2021</v>
      </c>
      <c r="F572" s="12" t="s">
        <v>8144</v>
      </c>
      <c r="G572" s="12">
        <v>20763417</v>
      </c>
      <c r="H572" s="12">
        <v>11</v>
      </c>
      <c r="I572" s="12" t="s">
        <v>26910</v>
      </c>
      <c r="J572" s="12" t="s">
        <v>26911</v>
      </c>
      <c r="K572" s="12" t="s">
        <v>7972</v>
      </c>
      <c r="L572" s="12" t="s">
        <v>9292</v>
      </c>
      <c r="M572" s="12"/>
    </row>
    <row r="573" spans="1:13" ht="22.5" customHeight="1">
      <c r="A573" s="12" t="s">
        <v>26913</v>
      </c>
      <c r="B573" s="12" t="str" cm="1">
        <f t="array" ref="B573">_xlfn.REGEXEXTRACT(J573, "eid=([^&amp;]+)", 2)</f>
        <v>2-s2.0-85122087379</v>
      </c>
      <c r="C573" s="13" t="s">
        <v>23900</v>
      </c>
      <c r="D573" s="12" t="s">
        <v>26914</v>
      </c>
      <c r="E573" s="12">
        <v>2022</v>
      </c>
      <c r="F573" s="12" t="s">
        <v>8491</v>
      </c>
      <c r="G573" s="12">
        <v>21693536</v>
      </c>
      <c r="H573" s="12">
        <v>10</v>
      </c>
      <c r="I573" s="12" t="s">
        <v>26915</v>
      </c>
      <c r="J573" s="12" t="s">
        <v>26916</v>
      </c>
      <c r="K573" s="12" t="s">
        <v>7972</v>
      </c>
      <c r="L573" s="12" t="s">
        <v>8102</v>
      </c>
      <c r="M573" s="12"/>
    </row>
    <row r="574" spans="1:13" ht="22.5" customHeight="1">
      <c r="A574" s="12" t="s">
        <v>26918</v>
      </c>
      <c r="B574" s="12" t="str" cm="1">
        <f t="array" ref="B574">_xlfn.REGEXEXTRACT(J574, "eid=([^&amp;]+)", 2)</f>
        <v>2-s2.0-85113220626</v>
      </c>
      <c r="C574" s="13" t="s">
        <v>23900</v>
      </c>
      <c r="D574" s="12" t="s">
        <v>26919</v>
      </c>
      <c r="E574" s="12">
        <v>2022</v>
      </c>
      <c r="F574" s="12" t="s">
        <v>12218</v>
      </c>
      <c r="G574" s="12" t="s">
        <v>24034</v>
      </c>
      <c r="H574" s="12">
        <v>126</v>
      </c>
      <c r="I574" s="12" t="s">
        <v>26920</v>
      </c>
      <c r="J574" s="12" t="s">
        <v>26921</v>
      </c>
      <c r="K574" s="12" t="s">
        <v>7972</v>
      </c>
      <c r="L574" s="12" t="s">
        <v>7993</v>
      </c>
      <c r="M574" s="12"/>
    </row>
    <row r="575" spans="1:13" ht="22.5" customHeight="1">
      <c r="A575" s="12" t="s">
        <v>26923</v>
      </c>
      <c r="B575" s="12" t="str" cm="1">
        <f t="array" ref="B575">_xlfn.REGEXEXTRACT(J575, "eid=([^&amp;]+)", 2)</f>
        <v>2-s2.0-85119826116</v>
      </c>
      <c r="C575" s="13" t="s">
        <v>23900</v>
      </c>
      <c r="D575" s="12" t="s">
        <v>26924</v>
      </c>
      <c r="E575" s="12">
        <v>2022</v>
      </c>
      <c r="F575" s="12" t="s">
        <v>26705</v>
      </c>
      <c r="G575" s="12">
        <v>10798587</v>
      </c>
      <c r="H575" s="12">
        <v>32</v>
      </c>
      <c r="I575" s="12" t="s">
        <v>26925</v>
      </c>
      <c r="J575" s="12" t="s">
        <v>26926</v>
      </c>
      <c r="K575" s="12" t="s">
        <v>7972</v>
      </c>
      <c r="L575" s="12" t="s">
        <v>8851</v>
      </c>
      <c r="M575" s="12"/>
    </row>
    <row r="576" spans="1:13" ht="22.5" customHeight="1">
      <c r="A576" s="12" t="s">
        <v>26928</v>
      </c>
      <c r="B576" s="12" t="str" cm="1">
        <f t="array" ref="B576">_xlfn.REGEXEXTRACT(J576, "eid=([^&amp;]+)", 2)</f>
        <v>2-s2.0-85106927035</v>
      </c>
      <c r="C576" s="13" t="s">
        <v>23900</v>
      </c>
      <c r="D576" s="12" t="s">
        <v>26929</v>
      </c>
      <c r="E576" s="12">
        <v>2021</v>
      </c>
      <c r="F576" s="12" t="s">
        <v>16226</v>
      </c>
      <c r="G576" s="12">
        <v>9205489</v>
      </c>
      <c r="H576" s="12">
        <v>78</v>
      </c>
      <c r="I576" s="12" t="s">
        <v>26930</v>
      </c>
      <c r="J576" s="12" t="s">
        <v>26931</v>
      </c>
      <c r="K576" s="12" t="s">
        <v>7972</v>
      </c>
      <c r="L576" s="12" t="s">
        <v>7993</v>
      </c>
      <c r="M576" s="12" t="s">
        <v>36307</v>
      </c>
    </row>
    <row r="577" spans="1:13" ht="22.5" customHeight="1">
      <c r="A577" s="12" t="s">
        <v>26933</v>
      </c>
      <c r="B577" s="12" t="str" cm="1">
        <f t="array" ref="B577">_xlfn.REGEXEXTRACT(J577, "eid=([^&amp;]+)", 2)</f>
        <v>2-s2.0-85118560994</v>
      </c>
      <c r="C577" s="13" t="s">
        <v>23900</v>
      </c>
      <c r="D577" s="12" t="s">
        <v>26934</v>
      </c>
      <c r="E577" s="12">
        <v>2021</v>
      </c>
      <c r="F577" s="12" t="s">
        <v>17510</v>
      </c>
      <c r="G577" s="12">
        <v>1678655</v>
      </c>
      <c r="H577" s="12">
        <v>152</v>
      </c>
      <c r="I577" s="12" t="s">
        <v>26935</v>
      </c>
      <c r="J577" s="12" t="s">
        <v>26936</v>
      </c>
      <c r="K577" s="12" t="s">
        <v>7972</v>
      </c>
      <c r="L577" s="12" t="s">
        <v>7993</v>
      </c>
      <c r="M577" s="12" t="s">
        <v>36308</v>
      </c>
    </row>
    <row r="578" spans="1:13" ht="22.5" customHeight="1">
      <c r="A578" s="12" t="s">
        <v>26938</v>
      </c>
      <c r="B578" s="12" t="str" cm="1">
        <f t="array" ref="B578">_xlfn.REGEXEXTRACT(J578, "eid=([^&amp;]+)", 2)</f>
        <v>2-s2.0-85121997845</v>
      </c>
      <c r="C578" s="13" t="s">
        <v>23900</v>
      </c>
      <c r="D578" s="12" t="s">
        <v>26939</v>
      </c>
      <c r="E578" s="12">
        <v>2022</v>
      </c>
      <c r="F578" s="12" t="s">
        <v>8144</v>
      </c>
      <c r="G578" s="12">
        <v>20763417</v>
      </c>
      <c r="H578" s="12">
        <v>12</v>
      </c>
      <c r="I578" s="12" t="s">
        <v>26940</v>
      </c>
      <c r="J578" s="12" t="s">
        <v>26941</v>
      </c>
      <c r="K578" s="12" t="s">
        <v>7972</v>
      </c>
      <c r="L578" s="12" t="s">
        <v>9292</v>
      </c>
      <c r="M578" s="12"/>
    </row>
    <row r="579" spans="1:13" ht="22.5" customHeight="1">
      <c r="A579" s="12" t="s">
        <v>26943</v>
      </c>
      <c r="B579" s="12" t="str" cm="1">
        <f t="array" ref="B579">_xlfn.REGEXEXTRACT(J579, "eid=([^&amp;]+)", 2)</f>
        <v>2-s2.0-85082559080</v>
      </c>
      <c r="C579" s="13" t="s">
        <v>23900</v>
      </c>
      <c r="D579" s="12" t="s">
        <v>26944</v>
      </c>
      <c r="E579" s="12">
        <v>2021</v>
      </c>
      <c r="F579" s="12" t="s">
        <v>18234</v>
      </c>
      <c r="G579" s="12">
        <v>189391</v>
      </c>
      <c r="H579" s="12">
        <v>68</v>
      </c>
      <c r="I579" s="12" t="s">
        <v>26945</v>
      </c>
      <c r="J579" s="12" t="s">
        <v>26946</v>
      </c>
      <c r="K579" s="12" t="s">
        <v>7972</v>
      </c>
      <c r="L579" s="12" t="s">
        <v>8102</v>
      </c>
      <c r="M579" s="12" t="s">
        <v>36309</v>
      </c>
    </row>
    <row r="580" spans="1:13" ht="22.5" customHeight="1">
      <c r="A580" s="12" t="s">
        <v>26948</v>
      </c>
      <c r="B580" s="12" t="str" cm="1">
        <f t="array" ref="B580">_xlfn.REGEXEXTRACT(J580, "eid=([^&amp;]+)", 2)</f>
        <v>2-s2.0-85114126186</v>
      </c>
      <c r="C580" s="13" t="s">
        <v>23900</v>
      </c>
      <c r="D580" s="12" t="s">
        <v>26949</v>
      </c>
      <c r="E580" s="12">
        <v>2021</v>
      </c>
      <c r="F580" s="12" t="s">
        <v>25044</v>
      </c>
      <c r="G580" s="12">
        <v>9255273</v>
      </c>
      <c r="H580" s="12">
        <v>241</v>
      </c>
      <c r="I580" s="12" t="s">
        <v>26950</v>
      </c>
      <c r="J580" s="12" t="s">
        <v>26951</v>
      </c>
      <c r="K580" s="12" t="s">
        <v>7972</v>
      </c>
      <c r="L580" s="12" t="s">
        <v>7993</v>
      </c>
      <c r="M580" s="12"/>
    </row>
    <row r="581" spans="1:13" ht="22.5" customHeight="1">
      <c r="A581" s="12" t="s">
        <v>26953</v>
      </c>
      <c r="B581" s="12" t="str" cm="1">
        <f t="array" ref="B581">_xlfn.REGEXEXTRACT(J581, "eid=([^&amp;]+)", 2)</f>
        <v>2-s2.0-85124831003</v>
      </c>
      <c r="C581" s="13" t="s">
        <v>23900</v>
      </c>
      <c r="D581" s="12" t="s">
        <v>26954</v>
      </c>
      <c r="E581" s="12">
        <v>2022</v>
      </c>
      <c r="F581" s="12" t="s">
        <v>26786</v>
      </c>
      <c r="G581" s="12">
        <v>9534180</v>
      </c>
      <c r="H581" s="12">
        <v>2022</v>
      </c>
      <c r="I581" s="12" t="s">
        <v>26955</v>
      </c>
      <c r="J581" s="12" t="s">
        <v>26956</v>
      </c>
      <c r="K581" s="12" t="s">
        <v>7972</v>
      </c>
      <c r="L581" s="12" t="s">
        <v>11624</v>
      </c>
      <c r="M581" s="12"/>
    </row>
    <row r="582" spans="1:13" ht="22.5" customHeight="1">
      <c r="A582" s="12" t="s">
        <v>26958</v>
      </c>
      <c r="B582" s="12" t="str" cm="1">
        <f t="array" ref="B582">_xlfn.REGEXEXTRACT(J582, "eid=([^&amp;]+)", 2)</f>
        <v>2-s2.0-85107221977</v>
      </c>
      <c r="C582" s="13" t="s">
        <v>23900</v>
      </c>
      <c r="D582" s="12" t="s">
        <v>26959</v>
      </c>
      <c r="E582" s="12">
        <v>2021</v>
      </c>
      <c r="F582" s="12" t="s">
        <v>17416</v>
      </c>
      <c r="G582" s="12">
        <v>21615748</v>
      </c>
      <c r="H582" s="12">
        <v>32</v>
      </c>
      <c r="I582" s="12" t="s">
        <v>26960</v>
      </c>
      <c r="J582" s="12" t="s">
        <v>26961</v>
      </c>
      <c r="K582" s="12" t="s">
        <v>7972</v>
      </c>
      <c r="L582" s="12" t="s">
        <v>8134</v>
      </c>
      <c r="M582" s="12" t="s">
        <v>36310</v>
      </c>
    </row>
    <row r="583" spans="1:13" ht="22.5" customHeight="1">
      <c r="A583" s="12" t="s">
        <v>26962</v>
      </c>
      <c r="B583" s="12" t="str" cm="1">
        <f t="array" ref="B583">_xlfn.REGEXEXTRACT(J583, "eid=([^&amp;]+)", 2)</f>
        <v>2-s2.0-85120430036</v>
      </c>
      <c r="C583" s="13" t="s">
        <v>23900</v>
      </c>
      <c r="D583" s="12" t="s">
        <v>26963</v>
      </c>
      <c r="E583" s="12">
        <v>2021</v>
      </c>
      <c r="F583" s="12" t="s">
        <v>8009</v>
      </c>
      <c r="G583" s="12">
        <v>20799292</v>
      </c>
      <c r="H583" s="12">
        <v>10</v>
      </c>
      <c r="I583" s="12" t="s">
        <v>26964</v>
      </c>
      <c r="J583" s="12" t="s">
        <v>26965</v>
      </c>
      <c r="K583" s="12" t="s">
        <v>7972</v>
      </c>
      <c r="L583" s="12" t="s">
        <v>9292</v>
      </c>
      <c r="M583" s="12"/>
    </row>
    <row r="584" spans="1:13" ht="22.5" customHeight="1">
      <c r="A584" s="12" t="s">
        <v>26967</v>
      </c>
      <c r="B584" s="12" t="str" cm="1">
        <f t="array" ref="B584">_xlfn.REGEXEXTRACT(J584, "eid=([^&amp;]+)", 2)</f>
        <v>2-s2.0-85122279015</v>
      </c>
      <c r="C584" s="13" t="s">
        <v>23900</v>
      </c>
      <c r="D584" s="12" t="s">
        <v>26968</v>
      </c>
      <c r="E584" s="12">
        <v>2022</v>
      </c>
      <c r="F584" s="12" t="s">
        <v>21402</v>
      </c>
      <c r="G584" s="12">
        <v>2786125</v>
      </c>
      <c r="H584" s="12">
        <v>62</v>
      </c>
      <c r="I584" s="12" t="s">
        <v>26969</v>
      </c>
      <c r="J584" s="12" t="s">
        <v>26970</v>
      </c>
      <c r="K584" s="12" t="s">
        <v>7972</v>
      </c>
      <c r="L584" s="12" t="s">
        <v>7993</v>
      </c>
      <c r="M584" s="12"/>
    </row>
    <row r="585" spans="1:13" ht="22.5" customHeight="1">
      <c r="A585" s="12" t="s">
        <v>26972</v>
      </c>
      <c r="B585" s="12" t="str" cm="1">
        <f t="array" ref="B585">_xlfn.REGEXEXTRACT(J585, "eid=([^&amp;]+)", 2)</f>
        <v>2-s2.0-85100925274</v>
      </c>
      <c r="C585" s="13" t="s">
        <v>23900</v>
      </c>
      <c r="D585" s="12" t="s">
        <v>26973</v>
      </c>
      <c r="E585" s="12">
        <v>2021</v>
      </c>
      <c r="F585" s="12" t="s">
        <v>9725</v>
      </c>
      <c r="G585" s="12">
        <v>10636692</v>
      </c>
      <c r="H585" s="12">
        <v>29</v>
      </c>
      <c r="I585" s="12" t="s">
        <v>26974</v>
      </c>
      <c r="J585" s="12" t="s">
        <v>26975</v>
      </c>
      <c r="K585" s="12" t="s">
        <v>7972</v>
      </c>
      <c r="L585" s="12" t="s">
        <v>8102</v>
      </c>
      <c r="M585" s="12" t="s">
        <v>36311</v>
      </c>
    </row>
    <row r="586" spans="1:13" ht="22.5" customHeight="1">
      <c r="A586" s="12" t="s">
        <v>26977</v>
      </c>
      <c r="B586" s="12" t="str" cm="1">
        <f t="array" ref="B586">_xlfn.REGEXEXTRACT(J586, "eid=([^&amp;]+)", 2)</f>
        <v>2-s2.0-85103158899</v>
      </c>
      <c r="C586" s="13" t="s">
        <v>23900</v>
      </c>
      <c r="D586" s="12" t="s">
        <v>26978</v>
      </c>
      <c r="E586" s="12">
        <v>2021</v>
      </c>
      <c r="F586" s="12" t="s">
        <v>26979</v>
      </c>
      <c r="G586" s="12" t="s">
        <v>26980</v>
      </c>
      <c r="H586" s="12">
        <v>24</v>
      </c>
      <c r="I586" s="12" t="s">
        <v>26981</v>
      </c>
      <c r="J586" s="12" t="s">
        <v>26982</v>
      </c>
      <c r="K586" s="12" t="s">
        <v>7972</v>
      </c>
      <c r="L586" s="12" t="s">
        <v>7978</v>
      </c>
      <c r="M586" s="12"/>
    </row>
    <row r="587" spans="1:13" ht="22.5" customHeight="1">
      <c r="A587" s="12" t="s">
        <v>26984</v>
      </c>
      <c r="B587" s="12" t="str" cm="1">
        <f t="array" ref="B587">_xlfn.REGEXEXTRACT(J587, "eid=([^&amp;]+)", 2)</f>
        <v>2-s2.0-85092244031</v>
      </c>
      <c r="C587" s="13" t="s">
        <v>23900</v>
      </c>
      <c r="D587" s="12" t="s">
        <v>26985</v>
      </c>
      <c r="E587" s="12">
        <v>2021</v>
      </c>
      <c r="F587" s="12" t="s">
        <v>10254</v>
      </c>
      <c r="G587" s="12">
        <v>18685137</v>
      </c>
      <c r="H587" s="12">
        <v>12</v>
      </c>
      <c r="I587" s="12" t="s">
        <v>26986</v>
      </c>
      <c r="J587" s="12" t="s">
        <v>26987</v>
      </c>
      <c r="K587" s="12" t="s">
        <v>7972</v>
      </c>
      <c r="L587" s="12" t="s">
        <v>7985</v>
      </c>
      <c r="M587" s="12" t="s">
        <v>36312</v>
      </c>
    </row>
    <row r="588" spans="1:13" ht="22.5" customHeight="1">
      <c r="A588" s="12" t="s">
        <v>26989</v>
      </c>
      <c r="B588" s="12" t="str" cm="1">
        <f t="array" ref="B588">_xlfn.REGEXEXTRACT(J588, "eid=([^&amp;]+)", 2)</f>
        <v>2-s2.0-85100847295</v>
      </c>
      <c r="C588" s="13" t="s">
        <v>23900</v>
      </c>
      <c r="D588" s="12" t="s">
        <v>26990</v>
      </c>
      <c r="E588" s="12">
        <v>2021</v>
      </c>
      <c r="F588" s="12" t="s">
        <v>8392</v>
      </c>
      <c r="G588" s="12">
        <v>23274662</v>
      </c>
      <c r="H588" s="12">
        <v>8</v>
      </c>
      <c r="I588" s="12" t="s">
        <v>26991</v>
      </c>
      <c r="J588" s="12" t="s">
        <v>26992</v>
      </c>
      <c r="K588" s="12" t="s">
        <v>7972</v>
      </c>
      <c r="L588" s="12" t="s">
        <v>8102</v>
      </c>
      <c r="M588" s="12" t="s">
        <v>36313</v>
      </c>
    </row>
    <row r="589" spans="1:13" ht="22.5" customHeight="1">
      <c r="A589" s="12" t="s">
        <v>26994</v>
      </c>
      <c r="B589" s="12" t="str" cm="1">
        <f t="array" ref="B589">_xlfn.REGEXEXTRACT(J589, "eid=([^&amp;]+)", 2)</f>
        <v>2-s2.0-85101805634</v>
      </c>
      <c r="C589" s="13" t="s">
        <v>23900</v>
      </c>
      <c r="D589" s="12" t="s">
        <v>26995</v>
      </c>
      <c r="E589" s="12">
        <v>2021</v>
      </c>
      <c r="F589" s="12" t="s">
        <v>10114</v>
      </c>
      <c r="G589" s="12">
        <v>7437315</v>
      </c>
      <c r="H589" s="12">
        <v>152</v>
      </c>
      <c r="I589" s="12" t="s">
        <v>26996</v>
      </c>
      <c r="J589" s="12" t="s">
        <v>26997</v>
      </c>
      <c r="K589" s="12" t="s">
        <v>7972</v>
      </c>
      <c r="L589" s="12" t="s">
        <v>10117</v>
      </c>
      <c r="M589" s="12" t="s">
        <v>36314</v>
      </c>
    </row>
    <row r="590" spans="1:13" ht="22.5" customHeight="1">
      <c r="A590" s="12" t="s">
        <v>26999</v>
      </c>
      <c r="B590" s="12" t="str" cm="1">
        <f t="array" ref="B590">_xlfn.REGEXEXTRACT(J590, "eid=([^&amp;]+)", 2)</f>
        <v>2-s2.0-85105711428</v>
      </c>
      <c r="C590" s="13" t="s">
        <v>23900</v>
      </c>
      <c r="D590" s="12" t="s">
        <v>27000</v>
      </c>
      <c r="E590" s="12">
        <v>2021</v>
      </c>
      <c r="F590" s="12" t="s">
        <v>8293</v>
      </c>
      <c r="G590" s="12">
        <v>22142134</v>
      </c>
      <c r="H590" s="12">
        <v>59</v>
      </c>
      <c r="I590" s="12" t="s">
        <v>27001</v>
      </c>
      <c r="J590" s="12" t="s">
        <v>27002</v>
      </c>
      <c r="K590" s="12" t="s">
        <v>7972</v>
      </c>
      <c r="L590" s="12" t="s">
        <v>8027</v>
      </c>
      <c r="M590" s="12" t="s">
        <v>36315</v>
      </c>
    </row>
    <row r="591" spans="1:13" ht="22.5" customHeight="1">
      <c r="A591" s="12" t="s">
        <v>27004</v>
      </c>
      <c r="B591" s="12" t="str" cm="1">
        <f t="array" ref="B591">_xlfn.REGEXEXTRACT(J591, "eid=([^&amp;]+)", 2)</f>
        <v>2-s2.0-85105543641</v>
      </c>
      <c r="C591" s="13" t="s">
        <v>23900</v>
      </c>
      <c r="D591" s="12" t="s">
        <v>27005</v>
      </c>
      <c r="E591" s="12">
        <v>2021</v>
      </c>
      <c r="F591" s="12" t="s">
        <v>10088</v>
      </c>
      <c r="G591" s="12">
        <v>15513203</v>
      </c>
      <c r="H591" s="12">
        <v>17</v>
      </c>
      <c r="I591" s="12" t="s">
        <v>27006</v>
      </c>
      <c r="J591" s="12" t="s">
        <v>27007</v>
      </c>
      <c r="K591" s="12" t="s">
        <v>7972</v>
      </c>
      <c r="L591" s="12" t="s">
        <v>8078</v>
      </c>
      <c r="M591" s="12" t="s">
        <v>36316</v>
      </c>
    </row>
    <row r="592" spans="1:13" ht="22.5" customHeight="1">
      <c r="A592" s="12" t="s">
        <v>27009</v>
      </c>
      <c r="B592" s="12" t="str" cm="1">
        <f t="array" ref="B592">_xlfn.REGEXEXTRACT(J592, "eid=([^&amp;]+)", 2)</f>
        <v>2-s2.0-85105908706</v>
      </c>
      <c r="C592" s="13" t="s">
        <v>23900</v>
      </c>
      <c r="D592" s="12" t="s">
        <v>27010</v>
      </c>
      <c r="E592" s="12">
        <v>2021</v>
      </c>
      <c r="F592" s="12" t="s">
        <v>27011</v>
      </c>
      <c r="G592" s="12">
        <v>71013</v>
      </c>
      <c r="H592" s="12">
        <v>52</v>
      </c>
      <c r="I592" s="12" t="s">
        <v>27012</v>
      </c>
      <c r="J592" s="12" t="s">
        <v>27013</v>
      </c>
      <c r="K592" s="12" t="s">
        <v>7972</v>
      </c>
      <c r="L592" s="12" t="s">
        <v>8134</v>
      </c>
      <c r="M592" s="12"/>
    </row>
    <row r="593" spans="1:13" ht="22.5" customHeight="1">
      <c r="A593" s="12" t="s">
        <v>27015</v>
      </c>
      <c r="B593" s="12" t="str" cm="1">
        <f t="array" ref="B593">_xlfn.REGEXEXTRACT(J593, "eid=([^&amp;]+)", 2)</f>
        <v>2-s2.0-85102903816</v>
      </c>
      <c r="C593" s="13" t="s">
        <v>23900</v>
      </c>
      <c r="D593" s="12" t="s">
        <v>27016</v>
      </c>
      <c r="E593" s="12">
        <v>2021</v>
      </c>
      <c r="F593" s="12" t="s">
        <v>27017</v>
      </c>
      <c r="G593" s="12">
        <v>17551307</v>
      </c>
      <c r="H593" s="12">
        <v>1802</v>
      </c>
      <c r="I593" s="12" t="s">
        <v>27018</v>
      </c>
      <c r="J593" s="12" t="s">
        <v>27019</v>
      </c>
      <c r="K593" s="12" t="s">
        <v>7972</v>
      </c>
      <c r="L593" s="12" t="s">
        <v>26472</v>
      </c>
      <c r="M593" s="12"/>
    </row>
    <row r="594" spans="1:13" ht="22.5" customHeight="1">
      <c r="A594" s="12" t="s">
        <v>27021</v>
      </c>
      <c r="B594" s="12" t="str" cm="1">
        <f t="array" ref="B594">_xlfn.REGEXEXTRACT(J594, "eid=([^&amp;]+)", 2)</f>
        <v>2-s2.0-85086106364</v>
      </c>
      <c r="C594" s="13" t="s">
        <v>23900</v>
      </c>
      <c r="D594" s="12" t="s">
        <v>27022</v>
      </c>
      <c r="E594" s="12">
        <v>2021</v>
      </c>
      <c r="F594" s="12" t="s">
        <v>10254</v>
      </c>
      <c r="G594" s="12">
        <v>18685137</v>
      </c>
      <c r="H594" s="12">
        <v>12</v>
      </c>
      <c r="I594" s="12" t="s">
        <v>27023</v>
      </c>
      <c r="J594" s="12" t="s">
        <v>27024</v>
      </c>
      <c r="K594" s="12" t="s">
        <v>7972</v>
      </c>
      <c r="L594" s="12" t="s">
        <v>7985</v>
      </c>
      <c r="M594" s="12" t="s">
        <v>36317</v>
      </c>
    </row>
    <row r="595" spans="1:13" ht="22.5" customHeight="1">
      <c r="A595" s="12" t="s">
        <v>27026</v>
      </c>
      <c r="B595" s="12" t="str" cm="1">
        <f t="array" ref="B595">_xlfn.REGEXEXTRACT(J595, "eid=([^&amp;]+)", 2)</f>
        <v>2-s2.0-85131835216</v>
      </c>
      <c r="C595" s="13" t="s">
        <v>23900</v>
      </c>
      <c r="D595" s="12" t="s">
        <v>27027</v>
      </c>
      <c r="E595" s="12">
        <v>2021</v>
      </c>
      <c r="F595" s="12" t="s">
        <v>16208</v>
      </c>
      <c r="G595" s="12" t="s">
        <v>27028</v>
      </c>
      <c r="H595" s="12">
        <v>2</v>
      </c>
      <c r="I595" s="12" t="s">
        <v>27029</v>
      </c>
      <c r="J595" s="12" t="s">
        <v>27030</v>
      </c>
      <c r="K595" s="12" t="s">
        <v>7972</v>
      </c>
      <c r="L595" s="12" t="s">
        <v>7978</v>
      </c>
      <c r="M595" s="12"/>
    </row>
    <row r="596" spans="1:13" ht="22.5" customHeight="1">
      <c r="A596" s="12" t="s">
        <v>27032</v>
      </c>
      <c r="B596" s="12" t="str" cm="1">
        <f t="array" ref="B596">_xlfn.REGEXEXTRACT(J596, "eid=([^&amp;]+)", 2)</f>
        <v>2-s2.0-85102983196</v>
      </c>
      <c r="C596" s="13" t="s">
        <v>23900</v>
      </c>
      <c r="D596" s="12" t="s">
        <v>27033</v>
      </c>
      <c r="E596" s="12">
        <v>2021</v>
      </c>
      <c r="F596" s="12" t="s">
        <v>27034</v>
      </c>
      <c r="G596" s="12">
        <v>10162372</v>
      </c>
      <c r="H596" s="12">
        <v>33</v>
      </c>
      <c r="I596" s="12" t="s">
        <v>27035</v>
      </c>
      <c r="J596" s="12" t="s">
        <v>27036</v>
      </c>
      <c r="K596" s="12" t="s">
        <v>7972</v>
      </c>
      <c r="L596" s="12" t="s">
        <v>16299</v>
      </c>
      <c r="M596" s="12" t="s">
        <v>36318</v>
      </c>
    </row>
    <row r="597" spans="1:13" ht="22.5" customHeight="1">
      <c r="A597" s="12" t="s">
        <v>27038</v>
      </c>
      <c r="B597" s="12" t="str" cm="1">
        <f t="array" ref="B597">_xlfn.REGEXEXTRACT(J597, "eid=([^&amp;]+)", 2)</f>
        <v>2-s2.0-85107751124</v>
      </c>
      <c r="C597" s="13" t="s">
        <v>23900</v>
      </c>
      <c r="D597" s="12" t="s">
        <v>27039</v>
      </c>
      <c r="E597" s="12">
        <v>2021</v>
      </c>
      <c r="F597" s="12" t="s">
        <v>12338</v>
      </c>
      <c r="G597" s="12" t="s">
        <v>7969</v>
      </c>
      <c r="H597" s="12" t="s">
        <v>7969</v>
      </c>
      <c r="I597" s="12" t="s">
        <v>27040</v>
      </c>
      <c r="J597" s="12" t="s">
        <v>27041</v>
      </c>
      <c r="K597" s="12" t="s">
        <v>7972</v>
      </c>
      <c r="L597" s="12" t="s">
        <v>8102</v>
      </c>
      <c r="M597" s="12" t="s">
        <v>36319</v>
      </c>
    </row>
    <row r="598" spans="1:13" ht="22.5" customHeight="1">
      <c r="A598" s="12" t="s">
        <v>27043</v>
      </c>
      <c r="B598" s="12" t="str" cm="1">
        <f t="array" ref="B598">_xlfn.REGEXEXTRACT(J598, "eid=([^&amp;]+)", 2)</f>
        <v>2-s2.0-85099425442</v>
      </c>
      <c r="C598" s="13" t="s">
        <v>23900</v>
      </c>
      <c r="D598" s="12" t="s">
        <v>27044</v>
      </c>
      <c r="E598" s="12">
        <v>2021</v>
      </c>
      <c r="F598" s="12" t="s">
        <v>8392</v>
      </c>
      <c r="G598" s="12">
        <v>23274662</v>
      </c>
      <c r="H598" s="12">
        <v>8</v>
      </c>
      <c r="I598" s="12" t="s">
        <v>27045</v>
      </c>
      <c r="J598" s="12" t="s">
        <v>27046</v>
      </c>
      <c r="K598" s="12" t="s">
        <v>7972</v>
      </c>
      <c r="L598" s="12" t="s">
        <v>8102</v>
      </c>
      <c r="M598" s="12" t="s">
        <v>36320</v>
      </c>
    </row>
    <row r="599" spans="1:13" ht="22.5" customHeight="1">
      <c r="A599" s="12" t="s">
        <v>27048</v>
      </c>
      <c r="B599" s="12" t="str" cm="1">
        <f t="array" ref="B599">_xlfn.REGEXEXTRACT(J599, "eid=([^&amp;]+)", 2)</f>
        <v>2-s2.0-85096333510</v>
      </c>
      <c r="C599" s="13" t="s">
        <v>23900</v>
      </c>
      <c r="D599" s="12" t="s">
        <v>27049</v>
      </c>
      <c r="E599" s="12">
        <v>2021</v>
      </c>
      <c r="F599" s="12" t="s">
        <v>9340</v>
      </c>
      <c r="G599" s="12">
        <v>9296212</v>
      </c>
      <c r="H599" s="12">
        <v>117</v>
      </c>
      <c r="I599" s="12" t="s">
        <v>27050</v>
      </c>
      <c r="J599" s="12" t="s">
        <v>27051</v>
      </c>
      <c r="K599" s="12" t="s">
        <v>7972</v>
      </c>
      <c r="L599" s="12" t="s">
        <v>7978</v>
      </c>
      <c r="M599" s="12" t="s">
        <v>36321</v>
      </c>
    </row>
    <row r="600" spans="1:13" ht="22.5" customHeight="1">
      <c r="A600" s="12" t="s">
        <v>27053</v>
      </c>
      <c r="B600" s="12" t="str" cm="1">
        <f t="array" ref="B600">_xlfn.REGEXEXTRACT(J600, "eid=([^&amp;]+)", 2)</f>
        <v>2-s2.0-85104372674</v>
      </c>
      <c r="C600" s="13" t="s">
        <v>23900</v>
      </c>
      <c r="D600" s="12" t="s">
        <v>27054</v>
      </c>
      <c r="E600" s="12">
        <v>2021</v>
      </c>
      <c r="F600" s="12" t="s">
        <v>8276</v>
      </c>
      <c r="G600" s="12">
        <v>14248220</v>
      </c>
      <c r="H600" s="12">
        <v>21</v>
      </c>
      <c r="I600" s="12" t="s">
        <v>27055</v>
      </c>
      <c r="J600" s="12" t="s">
        <v>27056</v>
      </c>
      <c r="K600" s="12" t="s">
        <v>7972</v>
      </c>
      <c r="L600" s="12" t="s">
        <v>11745</v>
      </c>
      <c r="M600" s="12"/>
    </row>
    <row r="601" spans="1:13" ht="22.5" customHeight="1">
      <c r="A601" s="12" t="s">
        <v>27058</v>
      </c>
      <c r="B601" s="12" t="str" cm="1">
        <f t="array" ref="B601">_xlfn.REGEXEXTRACT(J601, "eid=([^&amp;]+)", 2)</f>
        <v>2-s2.0-85110825263</v>
      </c>
      <c r="C601" s="13" t="s">
        <v>23900</v>
      </c>
      <c r="D601" s="12" t="s">
        <v>27059</v>
      </c>
      <c r="E601" s="12">
        <v>2021</v>
      </c>
      <c r="F601" s="12" t="s">
        <v>9542</v>
      </c>
      <c r="G601" s="12">
        <v>15249050</v>
      </c>
      <c r="H601" s="12">
        <v>22</v>
      </c>
      <c r="I601" s="12" t="s">
        <v>27060</v>
      </c>
      <c r="J601" s="12" t="s">
        <v>27061</v>
      </c>
      <c r="K601" s="12" t="s">
        <v>7972</v>
      </c>
      <c r="L601" s="12" t="s">
        <v>8102</v>
      </c>
      <c r="M601" s="12" t="s">
        <v>36322</v>
      </c>
    </row>
    <row r="602" spans="1:13" ht="22.5" customHeight="1">
      <c r="A602" s="12" t="s">
        <v>27063</v>
      </c>
      <c r="B602" s="12" t="str" cm="1">
        <f t="array" ref="B602">_xlfn.REGEXEXTRACT(J602, "eid=([^&amp;]+)", 2)</f>
        <v>2-s2.0-85094121185</v>
      </c>
      <c r="C602" s="13" t="s">
        <v>23900</v>
      </c>
      <c r="D602" s="12" t="s">
        <v>27064</v>
      </c>
      <c r="E602" s="12">
        <v>2021</v>
      </c>
      <c r="F602" s="12" t="s">
        <v>7975</v>
      </c>
      <c r="G602" s="12">
        <v>13867857</v>
      </c>
      <c r="H602" s="12">
        <v>24</v>
      </c>
      <c r="I602" s="12" t="s">
        <v>27065</v>
      </c>
      <c r="J602" s="12" t="s">
        <v>27066</v>
      </c>
      <c r="K602" s="12" t="s">
        <v>7972</v>
      </c>
      <c r="L602" s="12" t="s">
        <v>7978</v>
      </c>
      <c r="M602" s="12" t="s">
        <v>36323</v>
      </c>
    </row>
    <row r="603" spans="1:13" ht="22.5" customHeight="1">
      <c r="A603" s="12" t="s">
        <v>27068</v>
      </c>
      <c r="B603" s="12" t="str" cm="1">
        <f t="array" ref="B603">_xlfn.REGEXEXTRACT(J603, "eid=([^&amp;]+)", 2)</f>
        <v>2-s2.0-85098748555</v>
      </c>
      <c r="C603" s="13" t="s">
        <v>23900</v>
      </c>
      <c r="D603" s="12" t="s">
        <v>27069</v>
      </c>
      <c r="E603" s="12">
        <v>2021</v>
      </c>
      <c r="F603" s="12" t="s">
        <v>23855</v>
      </c>
      <c r="G603" s="12">
        <v>189219</v>
      </c>
      <c r="H603" s="12">
        <v>109</v>
      </c>
      <c r="I603" s="12" t="s">
        <v>27070</v>
      </c>
      <c r="J603" s="12" t="s">
        <v>27071</v>
      </c>
      <c r="K603" s="12" t="s">
        <v>7972</v>
      </c>
      <c r="L603" s="12" t="s">
        <v>8102</v>
      </c>
      <c r="M603" s="12"/>
    </row>
    <row r="604" spans="1:13" ht="22.5" customHeight="1">
      <c r="A604" s="12" t="s">
        <v>27073</v>
      </c>
      <c r="B604" s="12" t="str" cm="1">
        <f t="array" ref="B604">_xlfn.REGEXEXTRACT(J604, "eid=([^&amp;]+)", 2)</f>
        <v>2-s2.0-85104191861</v>
      </c>
      <c r="C604" s="13" t="s">
        <v>23900</v>
      </c>
      <c r="D604" s="12" t="s">
        <v>27074</v>
      </c>
      <c r="E604" s="12">
        <v>2021</v>
      </c>
      <c r="F604" s="12" t="s">
        <v>8516</v>
      </c>
      <c r="G604" s="12">
        <v>20711050</v>
      </c>
      <c r="H604" s="12">
        <v>13</v>
      </c>
      <c r="I604" s="12" t="s">
        <v>27075</v>
      </c>
      <c r="J604" s="12" t="s">
        <v>27076</v>
      </c>
      <c r="K604" s="12" t="s">
        <v>7972</v>
      </c>
      <c r="L604" s="12" t="s">
        <v>11745</v>
      </c>
      <c r="M604" s="12"/>
    </row>
    <row r="605" spans="1:13" ht="22.5" customHeight="1">
      <c r="A605" s="12" t="s">
        <v>27078</v>
      </c>
      <c r="B605" s="12" t="str" cm="1">
        <f t="array" ref="B605">_xlfn.REGEXEXTRACT(J605, "eid=([^&amp;]+)", 2)</f>
        <v>2-s2.0-85101907835</v>
      </c>
      <c r="C605" s="13" t="s">
        <v>23900</v>
      </c>
      <c r="D605" s="12" t="s">
        <v>27079</v>
      </c>
      <c r="E605" s="12">
        <v>2021</v>
      </c>
      <c r="F605" s="12" t="s">
        <v>25561</v>
      </c>
      <c r="G605" s="12">
        <v>24686557</v>
      </c>
      <c r="H605" s="12">
        <v>6</v>
      </c>
      <c r="I605" s="12" t="s">
        <v>27080</v>
      </c>
      <c r="J605" s="12" t="s">
        <v>27081</v>
      </c>
      <c r="K605" s="12" t="s">
        <v>7972</v>
      </c>
      <c r="L605" s="12" t="s">
        <v>8134</v>
      </c>
      <c r="M605" s="12"/>
    </row>
    <row r="606" spans="1:13" ht="22.5" customHeight="1">
      <c r="A606" s="12" t="s">
        <v>27083</v>
      </c>
      <c r="B606" s="12" t="str" cm="1">
        <f t="array" ref="B606">_xlfn.REGEXEXTRACT(J606, "eid=([^&amp;]+)", 2)</f>
        <v>2-s2.0-85101102312</v>
      </c>
      <c r="C606" s="13" t="s">
        <v>23900</v>
      </c>
      <c r="D606" s="12" t="s">
        <v>27084</v>
      </c>
      <c r="E606" s="12">
        <v>2021</v>
      </c>
      <c r="F606" s="12" t="s">
        <v>19831</v>
      </c>
      <c r="G606" s="12">
        <v>20888708</v>
      </c>
      <c r="H606" s="12">
        <v>11</v>
      </c>
      <c r="I606" s="12" t="s">
        <v>27085</v>
      </c>
      <c r="J606" s="12" t="s">
        <v>27086</v>
      </c>
      <c r="K606" s="12" t="s">
        <v>7972</v>
      </c>
      <c r="L606" s="12" t="s">
        <v>17822</v>
      </c>
      <c r="M606" s="12"/>
    </row>
    <row r="607" spans="1:13" ht="22.5" customHeight="1">
      <c r="A607" s="12" t="s">
        <v>27088</v>
      </c>
      <c r="B607" s="12" t="str" cm="1">
        <f t="array" ref="B607">_xlfn.REGEXEXTRACT(J607, "eid=([^&amp;]+)", 2)</f>
        <v>2-s2.0-85088980064</v>
      </c>
      <c r="C607" s="13" t="s">
        <v>23900</v>
      </c>
      <c r="D607" s="12" t="s">
        <v>27089</v>
      </c>
      <c r="E607" s="12">
        <v>2021</v>
      </c>
      <c r="F607" s="12" t="s">
        <v>8112</v>
      </c>
      <c r="G607" s="12">
        <v>11108665</v>
      </c>
      <c r="H607" s="12">
        <v>22</v>
      </c>
      <c r="I607" s="12" t="s">
        <v>27090</v>
      </c>
      <c r="J607" s="12" t="s">
        <v>27091</v>
      </c>
      <c r="K607" s="12" t="s">
        <v>7972</v>
      </c>
      <c r="L607" s="12" t="s">
        <v>7993</v>
      </c>
      <c r="M607" s="12"/>
    </row>
    <row r="608" spans="1:13" ht="22.5" customHeight="1">
      <c r="A608" s="12" t="s">
        <v>27093</v>
      </c>
      <c r="B608" s="12" t="str" cm="1">
        <f t="array" ref="B608">_xlfn.REGEXEXTRACT(J608, "eid=([^&amp;]+)", 2)</f>
        <v>2-s2.0-85103961481</v>
      </c>
      <c r="C608" s="13" t="s">
        <v>23900</v>
      </c>
      <c r="D608" s="12" t="s">
        <v>27094</v>
      </c>
      <c r="E608" s="12">
        <v>2021</v>
      </c>
      <c r="F608" s="12" t="s">
        <v>27095</v>
      </c>
      <c r="G608" s="12">
        <v>15320464</v>
      </c>
      <c r="H608" s="12">
        <v>117</v>
      </c>
      <c r="I608" s="12" t="s">
        <v>27096</v>
      </c>
      <c r="J608" s="12" t="s">
        <v>27097</v>
      </c>
      <c r="K608" s="12" t="s">
        <v>7972</v>
      </c>
      <c r="L608" s="12" t="s">
        <v>10117</v>
      </c>
      <c r="M608" s="12"/>
    </row>
    <row r="609" spans="1:13" ht="22.5" customHeight="1">
      <c r="A609" s="12" t="s">
        <v>27099</v>
      </c>
      <c r="B609" s="12" t="str" cm="1">
        <f t="array" ref="B609">_xlfn.REGEXEXTRACT(J609, "eid=([^&amp;]+)", 2)</f>
        <v>2-s2.0-85110627257</v>
      </c>
      <c r="C609" s="13" t="s">
        <v>23900</v>
      </c>
      <c r="D609" s="12" t="s">
        <v>27100</v>
      </c>
      <c r="E609" s="12">
        <v>2021</v>
      </c>
      <c r="F609" s="12" t="s">
        <v>24545</v>
      </c>
      <c r="G609" s="12">
        <v>189162</v>
      </c>
      <c r="H609" s="12">
        <v>54</v>
      </c>
      <c r="I609" s="12" t="s">
        <v>27101</v>
      </c>
      <c r="J609" s="12" t="s">
        <v>27102</v>
      </c>
      <c r="K609" s="12" t="s">
        <v>7972</v>
      </c>
      <c r="L609" s="12" t="s">
        <v>8078</v>
      </c>
      <c r="M609" s="12"/>
    </row>
    <row r="610" spans="1:13" ht="22.5" customHeight="1">
      <c r="A610" s="12" t="s">
        <v>27104</v>
      </c>
      <c r="B610" s="12" t="str" cm="1">
        <f t="array" ref="B610">_xlfn.REGEXEXTRACT(J610, "eid=([^&amp;]+)", 2)</f>
        <v>2-s2.0-85100490752</v>
      </c>
      <c r="C610" s="13" t="s">
        <v>23900</v>
      </c>
      <c r="D610" s="12" t="s">
        <v>27105</v>
      </c>
      <c r="E610" s="12">
        <v>2021</v>
      </c>
      <c r="F610" s="12" t="s">
        <v>26651</v>
      </c>
      <c r="G610" s="12">
        <v>189200</v>
      </c>
      <c r="H610" s="12">
        <v>56</v>
      </c>
      <c r="I610" s="12" t="s">
        <v>27106</v>
      </c>
      <c r="J610" s="12" t="s">
        <v>27107</v>
      </c>
      <c r="K610" s="12" t="s">
        <v>7972</v>
      </c>
      <c r="L610" s="12" t="s">
        <v>8102</v>
      </c>
      <c r="M610" s="12" t="s">
        <v>36324</v>
      </c>
    </row>
    <row r="611" spans="1:13" ht="22.5" customHeight="1">
      <c r="A611" s="12" t="s">
        <v>27109</v>
      </c>
      <c r="B611" s="12" t="str" cm="1">
        <f t="array" ref="B611">_xlfn.REGEXEXTRACT(J611, "eid=([^&amp;]+)", 2)</f>
        <v>2-s2.0-85099227599</v>
      </c>
      <c r="C611" s="13" t="s">
        <v>23900</v>
      </c>
      <c r="D611" s="12" t="s">
        <v>27110</v>
      </c>
      <c r="E611" s="12">
        <v>2021</v>
      </c>
      <c r="F611" s="12" t="s">
        <v>8685</v>
      </c>
      <c r="G611" s="12">
        <v>9540091</v>
      </c>
      <c r="H611" s="12">
        <v>33</v>
      </c>
      <c r="I611" s="12" t="s">
        <v>27111</v>
      </c>
      <c r="J611" s="12" t="s">
        <v>27112</v>
      </c>
      <c r="K611" s="12" t="s">
        <v>7972</v>
      </c>
      <c r="L611" s="12" t="s">
        <v>8688</v>
      </c>
      <c r="M611" s="12"/>
    </row>
    <row r="612" spans="1:13" ht="22.5" customHeight="1">
      <c r="A612" s="12" t="s">
        <v>27114</v>
      </c>
      <c r="B612" s="12" t="str" cm="1">
        <f t="array" ref="B612">_xlfn.REGEXEXTRACT(J612, "eid=([^&amp;]+)", 2)</f>
        <v>2-s2.0-85096222156</v>
      </c>
      <c r="C612" s="13" t="s">
        <v>23900</v>
      </c>
      <c r="D612" s="12" t="s">
        <v>27115</v>
      </c>
      <c r="E612" s="12">
        <v>2021</v>
      </c>
      <c r="F612" s="12" t="s">
        <v>10088</v>
      </c>
      <c r="G612" s="12">
        <v>15513203</v>
      </c>
      <c r="H612" s="12">
        <v>17</v>
      </c>
      <c r="I612" s="12" t="s">
        <v>27116</v>
      </c>
      <c r="J612" s="12" t="s">
        <v>27117</v>
      </c>
      <c r="K612" s="12" t="s">
        <v>7972</v>
      </c>
      <c r="L612" s="12" t="s">
        <v>8078</v>
      </c>
      <c r="M612" s="12" t="s">
        <v>36325</v>
      </c>
    </row>
    <row r="613" spans="1:13" ht="22.5" customHeight="1">
      <c r="A613" s="12" t="s">
        <v>27119</v>
      </c>
      <c r="B613" s="12" t="str" cm="1">
        <f t="array" ref="B613">_xlfn.REGEXEXTRACT(J613, "eid=([^&amp;]+)", 2)</f>
        <v>2-s2.0-85062646264</v>
      </c>
      <c r="C613" s="13" t="s">
        <v>23900</v>
      </c>
      <c r="D613" s="12" t="s">
        <v>27120</v>
      </c>
      <c r="E613" s="12">
        <v>2021</v>
      </c>
      <c r="F613" s="12" t="s">
        <v>20091</v>
      </c>
      <c r="G613" s="12">
        <v>13191578</v>
      </c>
      <c r="H613" s="12">
        <v>33</v>
      </c>
      <c r="I613" s="12" t="s">
        <v>27121</v>
      </c>
      <c r="J613" s="12" t="s">
        <v>27122</v>
      </c>
      <c r="K613" s="12" t="s">
        <v>7972</v>
      </c>
      <c r="L613" s="12" t="s">
        <v>20094</v>
      </c>
      <c r="M613" s="12"/>
    </row>
    <row r="614" spans="1:13" ht="22.5" customHeight="1">
      <c r="A614" s="12" t="s">
        <v>27124</v>
      </c>
      <c r="B614" s="12" t="str" cm="1">
        <f t="array" ref="B614">_xlfn.REGEXEXTRACT(J614, "eid=([^&amp;]+)", 2)</f>
        <v>2-s2.0-85102355169</v>
      </c>
      <c r="C614" s="13" t="s">
        <v>23900</v>
      </c>
      <c r="D614" s="12" t="s">
        <v>27125</v>
      </c>
      <c r="E614" s="12">
        <v>2021</v>
      </c>
      <c r="F614" s="12" t="s">
        <v>10088</v>
      </c>
      <c r="G614" s="12">
        <v>15513203</v>
      </c>
      <c r="H614" s="12">
        <v>17</v>
      </c>
      <c r="I614" s="12" t="s">
        <v>27126</v>
      </c>
      <c r="J614" s="12" t="s">
        <v>27127</v>
      </c>
      <c r="K614" s="12" t="s">
        <v>7972</v>
      </c>
      <c r="L614" s="12" t="s">
        <v>8078</v>
      </c>
      <c r="M614" s="12" t="s">
        <v>36326</v>
      </c>
    </row>
    <row r="615" spans="1:13" ht="22.5" customHeight="1">
      <c r="A615" s="12" t="s">
        <v>27129</v>
      </c>
      <c r="B615" s="12" t="str" cm="1">
        <f t="array" ref="B615">_xlfn.REGEXEXTRACT(J615, "eid=([^&amp;]+)", 2)</f>
        <v>2-s2.0-85111940653</v>
      </c>
      <c r="C615" s="13" t="s">
        <v>23900</v>
      </c>
      <c r="D615" s="12" t="s">
        <v>27130</v>
      </c>
      <c r="E615" s="12">
        <v>2021</v>
      </c>
      <c r="F615" s="12" t="s">
        <v>8144</v>
      </c>
      <c r="G615" s="12">
        <v>20763417</v>
      </c>
      <c r="H615" s="12">
        <v>11</v>
      </c>
      <c r="I615" s="12" t="s">
        <v>27131</v>
      </c>
      <c r="J615" s="12" t="s">
        <v>27132</v>
      </c>
      <c r="K615" s="12" t="s">
        <v>7972</v>
      </c>
      <c r="L615" s="12" t="s">
        <v>11745</v>
      </c>
      <c r="M615" s="12"/>
    </row>
    <row r="616" spans="1:13" ht="22.5" customHeight="1">
      <c r="A616" s="12" t="s">
        <v>27134</v>
      </c>
      <c r="B616" s="12" t="str" cm="1">
        <f t="array" ref="B616">_xlfn.REGEXEXTRACT(J616, "eid=([^&amp;]+)", 2)</f>
        <v>2-s2.0-85105743094</v>
      </c>
      <c r="C616" s="13" t="s">
        <v>23900</v>
      </c>
      <c r="D616" s="12" t="s">
        <v>27135</v>
      </c>
      <c r="E616" s="12">
        <v>2021</v>
      </c>
      <c r="F616" s="12" t="s">
        <v>9289</v>
      </c>
      <c r="G616" s="12">
        <v>20738994</v>
      </c>
      <c r="H616" s="12">
        <v>13</v>
      </c>
      <c r="I616" s="12" t="s">
        <v>27136</v>
      </c>
      <c r="J616" s="12" t="s">
        <v>27137</v>
      </c>
      <c r="K616" s="12" t="s">
        <v>7972</v>
      </c>
      <c r="L616" s="12" t="s">
        <v>11745</v>
      </c>
      <c r="M616" s="12"/>
    </row>
    <row r="617" spans="1:13" ht="22.5" customHeight="1">
      <c r="A617" s="12" t="s">
        <v>27139</v>
      </c>
      <c r="B617" s="12" t="str" cm="1">
        <f t="array" ref="B617">_xlfn.REGEXEXTRACT(J617, "eid=([^&amp;]+)", 2)</f>
        <v>2-s2.0-85104941139</v>
      </c>
      <c r="C617" s="13" t="s">
        <v>23900</v>
      </c>
      <c r="D617" s="12" t="s">
        <v>27140</v>
      </c>
      <c r="E617" s="12">
        <v>2021</v>
      </c>
      <c r="F617" s="12" t="s">
        <v>27141</v>
      </c>
      <c r="G617" s="12">
        <v>17518644</v>
      </c>
      <c r="H617" s="12">
        <v>15</v>
      </c>
      <c r="I617" s="12" t="s">
        <v>27142</v>
      </c>
      <c r="J617" s="12" t="s">
        <v>27143</v>
      </c>
      <c r="K617" s="12" t="s">
        <v>7972</v>
      </c>
      <c r="L617" s="12" t="s">
        <v>8134</v>
      </c>
      <c r="M617" s="12" t="s">
        <v>36327</v>
      </c>
    </row>
    <row r="618" spans="1:13" ht="22.5" customHeight="1">
      <c r="A618" s="12" t="s">
        <v>27145</v>
      </c>
      <c r="B618" s="12" t="str" cm="1">
        <f t="array" ref="B618">_xlfn.REGEXEXTRACT(J618, "eid=([^&amp;]+)", 2)</f>
        <v>2-s2.0-85086403552</v>
      </c>
      <c r="C618" s="13" t="s">
        <v>23900</v>
      </c>
      <c r="D618" s="12" t="s">
        <v>27146</v>
      </c>
      <c r="E618" s="12">
        <v>2021</v>
      </c>
      <c r="F618" s="12" t="s">
        <v>16786</v>
      </c>
      <c r="G618" s="12">
        <v>3787206</v>
      </c>
      <c r="H618" s="12">
        <v>58</v>
      </c>
      <c r="I618" s="12" t="s">
        <v>27147</v>
      </c>
      <c r="J618" s="12" t="s">
        <v>27148</v>
      </c>
      <c r="K618" s="12" t="s">
        <v>7972</v>
      </c>
      <c r="L618" s="12" t="s">
        <v>7993</v>
      </c>
      <c r="M618" s="12" t="s">
        <v>36328</v>
      </c>
    </row>
    <row r="619" spans="1:13" ht="22.5" customHeight="1">
      <c r="A619" s="12" t="s">
        <v>27150</v>
      </c>
      <c r="B619" s="12" t="str" cm="1">
        <f t="array" ref="B619">_xlfn.REGEXEXTRACT(J619, "eid=([^&amp;]+)", 2)</f>
        <v>2-s2.0-85085964410</v>
      </c>
      <c r="C619" s="13" t="s">
        <v>23900</v>
      </c>
      <c r="D619" s="12" t="s">
        <v>27151</v>
      </c>
      <c r="E619" s="12">
        <v>2021</v>
      </c>
      <c r="F619" s="12" t="s">
        <v>10254</v>
      </c>
      <c r="G619" s="12">
        <v>18685137</v>
      </c>
      <c r="H619" s="12">
        <v>12</v>
      </c>
      <c r="I619" s="12" t="s">
        <v>27152</v>
      </c>
      <c r="J619" s="12" t="s">
        <v>27153</v>
      </c>
      <c r="K619" s="12" t="s">
        <v>7972</v>
      </c>
      <c r="L619" s="12" t="s">
        <v>7985</v>
      </c>
      <c r="M619" s="12" t="s">
        <v>36329</v>
      </c>
    </row>
    <row r="620" spans="1:13" ht="22.5" customHeight="1">
      <c r="A620" s="12" t="s">
        <v>27155</v>
      </c>
      <c r="B620" s="12" t="str" cm="1">
        <f t="array" ref="B620">_xlfn.REGEXEXTRACT(J620, "eid=([^&amp;]+)", 2)</f>
        <v>2-s2.0-85095429316</v>
      </c>
      <c r="C620" s="13" t="s">
        <v>23900</v>
      </c>
      <c r="D620" s="12" t="s">
        <v>27156</v>
      </c>
      <c r="E620" s="12">
        <v>2021</v>
      </c>
      <c r="F620" s="12" t="s">
        <v>10254</v>
      </c>
      <c r="G620" s="12">
        <v>18685137</v>
      </c>
      <c r="H620" s="12">
        <v>12</v>
      </c>
      <c r="I620" s="12" t="s">
        <v>27157</v>
      </c>
      <c r="J620" s="12" t="s">
        <v>27158</v>
      </c>
      <c r="K620" s="12" t="s">
        <v>7972</v>
      </c>
      <c r="L620" s="12" t="s">
        <v>7985</v>
      </c>
      <c r="M620" s="12" t="s">
        <v>36330</v>
      </c>
    </row>
    <row r="621" spans="1:13" ht="22.5" customHeight="1">
      <c r="A621" s="12" t="s">
        <v>27160</v>
      </c>
      <c r="B621" s="12" t="str" cm="1">
        <f t="array" ref="B621">_xlfn.REGEXEXTRACT(J621, "eid=([^&amp;]+)", 2)</f>
        <v>2-s2.0-85108558738</v>
      </c>
      <c r="C621" s="13" t="s">
        <v>23900</v>
      </c>
      <c r="D621" s="12" t="s">
        <v>27161</v>
      </c>
      <c r="E621" s="12">
        <v>2021</v>
      </c>
      <c r="F621" s="12" t="s">
        <v>11928</v>
      </c>
      <c r="G621" s="12">
        <v>15516857</v>
      </c>
      <c r="H621" s="12">
        <v>17</v>
      </c>
      <c r="I621" s="12" t="s">
        <v>27162</v>
      </c>
      <c r="J621" s="12" t="s">
        <v>27163</v>
      </c>
      <c r="K621" s="12" t="s">
        <v>7972</v>
      </c>
      <c r="L621" s="12" t="s">
        <v>8324</v>
      </c>
      <c r="M621" s="12" t="s">
        <v>36331</v>
      </c>
    </row>
    <row r="622" spans="1:13" ht="22.5" customHeight="1">
      <c r="A622" s="12" t="s">
        <v>27165</v>
      </c>
      <c r="B622" s="12" t="str" cm="1">
        <f t="array" ref="B622">_xlfn.REGEXEXTRACT(J622, "eid=([^&amp;]+)", 2)</f>
        <v>2-s2.0-85100264758</v>
      </c>
      <c r="C622" s="13" t="s">
        <v>23900</v>
      </c>
      <c r="D622" s="12" t="s">
        <v>27166</v>
      </c>
      <c r="E622" s="12">
        <v>2021</v>
      </c>
      <c r="F622" s="12" t="s">
        <v>12231</v>
      </c>
      <c r="G622" s="12">
        <v>3064573</v>
      </c>
      <c r="H622" s="12">
        <v>58</v>
      </c>
      <c r="I622" s="12" t="s">
        <v>27167</v>
      </c>
      <c r="J622" s="12" t="s">
        <v>27168</v>
      </c>
      <c r="K622" s="12" t="s">
        <v>7972</v>
      </c>
      <c r="L622" s="12" t="s">
        <v>8027</v>
      </c>
      <c r="M622" s="12"/>
    </row>
    <row r="623" spans="1:13" ht="22.5" customHeight="1">
      <c r="A623" s="12" t="s">
        <v>27170</v>
      </c>
      <c r="B623" s="12" t="str" cm="1">
        <f t="array" ref="B623">_xlfn.REGEXEXTRACT(J623, "eid=([^&amp;]+)", 2)</f>
        <v>2-s2.0-85085084634</v>
      </c>
      <c r="C623" s="13" t="s">
        <v>23900</v>
      </c>
      <c r="D623" s="12" t="s">
        <v>27171</v>
      </c>
      <c r="E623" s="12">
        <v>2021</v>
      </c>
      <c r="F623" s="12" t="s">
        <v>27172</v>
      </c>
      <c r="G623" s="12">
        <v>18645909</v>
      </c>
      <c r="H623" s="12">
        <v>14</v>
      </c>
      <c r="I623" s="12" t="s">
        <v>27173</v>
      </c>
      <c r="J623" s="12" t="s">
        <v>27174</v>
      </c>
      <c r="K623" s="12" t="s">
        <v>7972</v>
      </c>
      <c r="L623" s="12" t="s">
        <v>7985</v>
      </c>
      <c r="M623" s="12" t="s">
        <v>36332</v>
      </c>
    </row>
    <row r="624" spans="1:13" ht="22.5" customHeight="1">
      <c r="A624" s="12" t="s">
        <v>27176</v>
      </c>
      <c r="B624" s="12" t="str" cm="1">
        <f t="array" ref="B624">_xlfn.REGEXEXTRACT(J624, "eid=([^&amp;]+)", 2)</f>
        <v>2-s2.0-85107950608</v>
      </c>
      <c r="C624" s="13" t="s">
        <v>23900</v>
      </c>
      <c r="D624" s="12" t="s">
        <v>27177</v>
      </c>
      <c r="E624" s="12">
        <v>2021</v>
      </c>
      <c r="F624" s="12" t="s">
        <v>8516</v>
      </c>
      <c r="G624" s="12">
        <v>20711050</v>
      </c>
      <c r="H624" s="12">
        <v>13</v>
      </c>
      <c r="I624" s="12" t="s">
        <v>27178</v>
      </c>
      <c r="J624" s="12" t="s">
        <v>27179</v>
      </c>
      <c r="K624" s="12" t="s">
        <v>7972</v>
      </c>
      <c r="L624" s="12" t="s">
        <v>11745</v>
      </c>
      <c r="M624" s="12"/>
    </row>
    <row r="625" spans="1:13" ht="22.5" customHeight="1">
      <c r="A625" s="12" t="s">
        <v>27181</v>
      </c>
      <c r="B625" s="12" t="str" cm="1">
        <f t="array" ref="B625">_xlfn.REGEXEXTRACT(J625, "eid=([^&amp;]+)", 2)</f>
        <v>2-s2.0-85105697088</v>
      </c>
      <c r="C625" s="13" t="s">
        <v>23900</v>
      </c>
      <c r="D625" s="12" t="s">
        <v>27182</v>
      </c>
      <c r="E625" s="12">
        <v>2021</v>
      </c>
      <c r="F625" s="12" t="s">
        <v>8293</v>
      </c>
      <c r="G625" s="12">
        <v>22142134</v>
      </c>
      <c r="H625" s="12">
        <v>59</v>
      </c>
      <c r="I625" s="12" t="s">
        <v>27183</v>
      </c>
      <c r="J625" s="12" t="s">
        <v>27184</v>
      </c>
      <c r="K625" s="12" t="s">
        <v>7972</v>
      </c>
      <c r="L625" s="12" t="s">
        <v>8027</v>
      </c>
      <c r="M625" s="12" t="s">
        <v>36333</v>
      </c>
    </row>
    <row r="626" spans="1:13" ht="22.5" customHeight="1">
      <c r="A626" s="12" t="s">
        <v>27186</v>
      </c>
      <c r="B626" s="12" t="str" cm="1">
        <f t="array" ref="B626">_xlfn.REGEXEXTRACT(J626, "eid=([^&amp;]+)", 2)</f>
        <v>2-s2.0-85104388414</v>
      </c>
      <c r="C626" s="13" t="s">
        <v>23900</v>
      </c>
      <c r="D626" s="12" t="s">
        <v>27187</v>
      </c>
      <c r="E626" s="12">
        <v>2021</v>
      </c>
      <c r="F626" s="12" t="s">
        <v>12388</v>
      </c>
      <c r="G626" s="12">
        <v>15455971</v>
      </c>
      <c r="H626" s="12">
        <v>18</v>
      </c>
      <c r="I626" s="12" t="s">
        <v>27188</v>
      </c>
      <c r="J626" s="12" t="s">
        <v>27189</v>
      </c>
      <c r="K626" s="12" t="s">
        <v>7972</v>
      </c>
      <c r="L626" s="12" t="s">
        <v>8102</v>
      </c>
      <c r="M626" s="12" t="s">
        <v>36334</v>
      </c>
    </row>
    <row r="627" spans="1:13" ht="22.5" customHeight="1">
      <c r="A627" s="12" t="s">
        <v>27191</v>
      </c>
      <c r="B627" s="12" t="str" cm="1">
        <f t="array" ref="B627">_xlfn.REGEXEXTRACT(J627, "eid=([^&amp;]+)", 2)</f>
        <v>2-s2.0-85086770483</v>
      </c>
      <c r="C627" s="13" t="s">
        <v>23900</v>
      </c>
      <c r="D627" s="12" t="s">
        <v>27192</v>
      </c>
      <c r="E627" s="12">
        <v>2021</v>
      </c>
      <c r="F627" s="12" t="s">
        <v>27193</v>
      </c>
      <c r="G627" s="12">
        <v>9593845</v>
      </c>
      <c r="H627" s="12">
        <v>34</v>
      </c>
      <c r="I627" s="12" t="s">
        <v>27194</v>
      </c>
      <c r="J627" s="12" t="s">
        <v>27195</v>
      </c>
      <c r="K627" s="12" t="s">
        <v>7972</v>
      </c>
      <c r="L627" s="12" t="s">
        <v>12644</v>
      </c>
      <c r="M627" s="12"/>
    </row>
    <row r="628" spans="1:13" ht="22.5" customHeight="1">
      <c r="A628" s="12" t="s">
        <v>27197</v>
      </c>
      <c r="B628" s="12" t="str" cm="1">
        <f t="array" ref="B628">_xlfn.REGEXEXTRACT(J628, "eid=([^&amp;]+)", 2)</f>
        <v>2-s2.0-85102880024</v>
      </c>
      <c r="C628" s="13" t="s">
        <v>23900</v>
      </c>
      <c r="D628" s="12" t="s">
        <v>27198</v>
      </c>
      <c r="E628" s="12">
        <v>2021</v>
      </c>
      <c r="F628" s="12" t="s">
        <v>10114</v>
      </c>
      <c r="G628" s="12">
        <v>7437315</v>
      </c>
      <c r="H628" s="12">
        <v>152</v>
      </c>
      <c r="I628" s="12" t="s">
        <v>27199</v>
      </c>
      <c r="J628" s="12" t="s">
        <v>27200</v>
      </c>
      <c r="K628" s="12" t="s">
        <v>7972</v>
      </c>
      <c r="L628" s="12" t="s">
        <v>10117</v>
      </c>
      <c r="M628" s="12" t="s">
        <v>36335</v>
      </c>
    </row>
    <row r="629" spans="1:13" ht="22.5" customHeight="1">
      <c r="A629" s="12" t="s">
        <v>27202</v>
      </c>
      <c r="B629" s="12" t="str" cm="1">
        <f t="array" ref="B629">_xlfn.REGEXEXTRACT(J629, "eid=([^&amp;]+)", 2)</f>
        <v>2-s2.0-85105014010</v>
      </c>
      <c r="C629" s="13" t="s">
        <v>23900</v>
      </c>
      <c r="D629" s="12" t="s">
        <v>27203</v>
      </c>
      <c r="E629" s="12">
        <v>2021</v>
      </c>
      <c r="F629" s="12" t="s">
        <v>9567</v>
      </c>
      <c r="G629" s="12">
        <v>19366442</v>
      </c>
      <c r="H629" s="12">
        <v>14</v>
      </c>
      <c r="I629" s="12" t="s">
        <v>27204</v>
      </c>
      <c r="J629" s="12" t="s">
        <v>27205</v>
      </c>
      <c r="K629" s="12" t="s">
        <v>7972</v>
      </c>
      <c r="L629" s="12" t="s">
        <v>7978</v>
      </c>
      <c r="M629" s="12"/>
    </row>
    <row r="630" spans="1:13" ht="22.5" customHeight="1">
      <c r="A630" s="12" t="s">
        <v>27207</v>
      </c>
      <c r="B630" s="12" t="str" cm="1">
        <f t="array" ref="B630">_xlfn.REGEXEXTRACT(J630, "eid=([^&amp;]+)", 2)</f>
        <v>2-s2.0-85100830812</v>
      </c>
      <c r="C630" s="13" t="s">
        <v>23900</v>
      </c>
      <c r="D630" s="12" t="s">
        <v>27208</v>
      </c>
      <c r="E630" s="12">
        <v>2021</v>
      </c>
      <c r="F630" s="12" t="s">
        <v>8392</v>
      </c>
      <c r="G630" s="12">
        <v>23274662</v>
      </c>
      <c r="H630" s="12">
        <v>8</v>
      </c>
      <c r="I630" s="12" t="s">
        <v>27209</v>
      </c>
      <c r="J630" s="12" t="s">
        <v>27210</v>
      </c>
      <c r="K630" s="12" t="s">
        <v>7972</v>
      </c>
      <c r="L630" s="12" t="s">
        <v>8102</v>
      </c>
      <c r="M630" s="12" t="s">
        <v>36336</v>
      </c>
    </row>
    <row r="631" spans="1:13" ht="22.5" customHeight="1">
      <c r="A631" s="12" t="s">
        <v>27212</v>
      </c>
      <c r="B631" s="12" t="str" cm="1">
        <f t="array" ref="B631">_xlfn.REGEXEXTRACT(J631, "eid=([^&amp;]+)", 2)</f>
        <v>2-s2.0-85111896910</v>
      </c>
      <c r="C631" s="13" t="s">
        <v>23900</v>
      </c>
      <c r="D631" s="12" t="s">
        <v>27213</v>
      </c>
      <c r="E631" s="12">
        <v>2021</v>
      </c>
      <c r="F631" s="12" t="s">
        <v>13891</v>
      </c>
      <c r="G631" s="12">
        <v>21540357</v>
      </c>
      <c r="H631" s="12">
        <v>2021</v>
      </c>
      <c r="I631" s="12" t="s">
        <v>27214</v>
      </c>
      <c r="J631" s="12" t="s">
        <v>27215</v>
      </c>
      <c r="K631" s="12" t="s">
        <v>7972</v>
      </c>
      <c r="L631" s="12" t="s">
        <v>8078</v>
      </c>
      <c r="M631" s="12" t="s">
        <v>36337</v>
      </c>
    </row>
    <row r="632" spans="1:13" ht="22.5" customHeight="1">
      <c r="A632" s="12" t="s">
        <v>27217</v>
      </c>
      <c r="B632" s="12" t="str" cm="1">
        <f t="array" ref="B632">_xlfn.REGEXEXTRACT(J632, "eid=([^&amp;]+)", 2)</f>
        <v>2-s2.0-85100205658</v>
      </c>
      <c r="C632" s="13" t="s">
        <v>23900</v>
      </c>
      <c r="D632" s="12" t="s">
        <v>27218</v>
      </c>
      <c r="E632" s="12">
        <v>2021</v>
      </c>
      <c r="F632" s="12" t="s">
        <v>24863</v>
      </c>
      <c r="G632" s="12">
        <v>13865056</v>
      </c>
      <c r="H632" s="12">
        <v>148</v>
      </c>
      <c r="I632" s="12" t="s">
        <v>27219</v>
      </c>
      <c r="J632" s="12" t="s">
        <v>27220</v>
      </c>
      <c r="K632" s="12" t="s">
        <v>7972</v>
      </c>
      <c r="L632" s="12" t="s">
        <v>18816</v>
      </c>
      <c r="M632" s="12"/>
    </row>
    <row r="633" spans="1:13" ht="22.5" customHeight="1">
      <c r="A633" s="12" t="s">
        <v>27222</v>
      </c>
      <c r="B633" s="12" t="str" cm="1">
        <f t="array" ref="B633">_xlfn.REGEXEXTRACT(J633, "eid=([^&amp;]+)", 2)</f>
        <v>2-s2.0-85106052467</v>
      </c>
      <c r="C633" s="13" t="s">
        <v>23900</v>
      </c>
      <c r="D633" s="12" t="s">
        <v>27223</v>
      </c>
      <c r="E633" s="12">
        <v>2021</v>
      </c>
      <c r="F633" s="12" t="s">
        <v>12388</v>
      </c>
      <c r="G633" s="12">
        <v>15455971</v>
      </c>
      <c r="H633" s="12">
        <v>18</v>
      </c>
      <c r="I633" s="12" t="s">
        <v>27224</v>
      </c>
      <c r="J633" s="12" t="s">
        <v>27225</v>
      </c>
      <c r="K633" s="12" t="s">
        <v>7972</v>
      </c>
      <c r="L633" s="12" t="s">
        <v>8102</v>
      </c>
      <c r="M633" s="12" t="s">
        <v>36338</v>
      </c>
    </row>
    <row r="634" spans="1:13" ht="22.5" customHeight="1">
      <c r="A634" s="12" t="s">
        <v>27227</v>
      </c>
      <c r="B634" s="12" t="str" cm="1">
        <f t="array" ref="B634">_xlfn.REGEXEXTRACT(J634, "eid=([^&amp;]+)", 2)</f>
        <v>2-s2.0-85105476920</v>
      </c>
      <c r="C634" s="13" t="s">
        <v>23900</v>
      </c>
      <c r="D634" s="12" t="s">
        <v>27228</v>
      </c>
      <c r="E634" s="12">
        <v>2021</v>
      </c>
      <c r="F634" s="12" t="s">
        <v>8009</v>
      </c>
      <c r="G634" s="12">
        <v>20799292</v>
      </c>
      <c r="H634" s="12">
        <v>10</v>
      </c>
      <c r="I634" s="12" t="s">
        <v>27229</v>
      </c>
      <c r="J634" s="12" t="s">
        <v>27230</v>
      </c>
      <c r="K634" s="12" t="s">
        <v>7972</v>
      </c>
      <c r="L634" s="12" t="s">
        <v>11745</v>
      </c>
      <c r="M634" s="12"/>
    </row>
    <row r="635" spans="1:13" ht="22.5" customHeight="1">
      <c r="A635" s="12" t="s">
        <v>27232</v>
      </c>
      <c r="B635" s="12" t="str" cm="1">
        <f t="array" ref="B635">_xlfn.REGEXEXTRACT(J635, "eid=([^&amp;]+)", 2)</f>
        <v>2-s2.0-85086144949</v>
      </c>
      <c r="C635" s="13" t="s">
        <v>23900</v>
      </c>
      <c r="D635" s="12" t="s">
        <v>27233</v>
      </c>
      <c r="E635" s="12">
        <v>2021</v>
      </c>
      <c r="F635" s="12" t="s">
        <v>16779</v>
      </c>
      <c r="G635" s="12">
        <v>3600300</v>
      </c>
      <c r="H635" s="12">
        <v>53</v>
      </c>
      <c r="I635" s="12" t="s">
        <v>27234</v>
      </c>
      <c r="J635" s="12" t="s">
        <v>27235</v>
      </c>
      <c r="K635" s="12" t="s">
        <v>7972</v>
      </c>
      <c r="L635" s="12" t="s">
        <v>8324</v>
      </c>
      <c r="M635" s="12" t="s">
        <v>36339</v>
      </c>
    </row>
    <row r="636" spans="1:13" ht="22.5" customHeight="1">
      <c r="A636" s="12" t="s">
        <v>27237</v>
      </c>
      <c r="B636" s="12" t="str" cm="1">
        <f t="array" ref="B636">_xlfn.REGEXEXTRACT(J636, "eid=([^&amp;]+)", 2)</f>
        <v>2-s2.0-85097103889</v>
      </c>
      <c r="C636" s="13" t="s">
        <v>23900</v>
      </c>
      <c r="D636" s="12" t="s">
        <v>27238</v>
      </c>
      <c r="E636" s="12">
        <v>2021</v>
      </c>
      <c r="F636" s="12" t="s">
        <v>9971</v>
      </c>
      <c r="G636" s="12">
        <v>13837621</v>
      </c>
      <c r="H636" s="12">
        <v>115</v>
      </c>
      <c r="I636" s="12" t="s">
        <v>27239</v>
      </c>
      <c r="J636" s="12" t="s">
        <v>27240</v>
      </c>
      <c r="K636" s="12" t="s">
        <v>7972</v>
      </c>
      <c r="L636" s="12" t="s">
        <v>7993</v>
      </c>
      <c r="M636" s="12" t="s">
        <v>36340</v>
      </c>
    </row>
    <row r="637" spans="1:13" ht="22.5" customHeight="1">
      <c r="A637" s="12" t="s">
        <v>27242</v>
      </c>
      <c r="B637" s="12" t="str" cm="1">
        <f t="array" ref="B637">_xlfn.REGEXEXTRACT(J637, "eid=([^&amp;]+)", 2)</f>
        <v>2-s2.0-85103961430</v>
      </c>
      <c r="C637" s="13" t="s">
        <v>23900</v>
      </c>
      <c r="D637" s="12" t="s">
        <v>27243</v>
      </c>
      <c r="E637" s="12">
        <v>2021</v>
      </c>
      <c r="F637" s="12" t="s">
        <v>27244</v>
      </c>
      <c r="G637" s="12">
        <v>9265805</v>
      </c>
      <c r="H637" s="12">
        <v>127</v>
      </c>
      <c r="I637" s="12" t="s">
        <v>27245</v>
      </c>
      <c r="J637" s="12" t="s">
        <v>27246</v>
      </c>
      <c r="K637" s="12" t="s">
        <v>7972</v>
      </c>
      <c r="L637" s="12" t="s">
        <v>7993</v>
      </c>
      <c r="M637" s="12" t="s">
        <v>36341</v>
      </c>
    </row>
    <row r="638" spans="1:13" ht="22.5" customHeight="1">
      <c r="A638" s="12" t="s">
        <v>27248</v>
      </c>
      <c r="B638" s="12" t="str" cm="1">
        <f t="array" ref="B638">_xlfn.REGEXEXTRACT(J638, "eid=([^&amp;]+)", 2)</f>
        <v>2-s2.0-85103262673</v>
      </c>
      <c r="C638" s="13" t="s">
        <v>23900</v>
      </c>
      <c r="D638" s="12" t="s">
        <v>27249</v>
      </c>
      <c r="E638" s="12">
        <v>2021</v>
      </c>
      <c r="F638" s="12" t="s">
        <v>16035</v>
      </c>
      <c r="G638" s="12">
        <v>10848045</v>
      </c>
      <c r="H638" s="12">
        <v>182</v>
      </c>
      <c r="I638" s="12" t="s">
        <v>27250</v>
      </c>
      <c r="J638" s="12" t="s">
        <v>27251</v>
      </c>
      <c r="K638" s="12" t="s">
        <v>7972</v>
      </c>
      <c r="L638" s="12" t="s">
        <v>16038</v>
      </c>
      <c r="M638" s="12"/>
    </row>
    <row r="639" spans="1:13" ht="22.5" customHeight="1">
      <c r="A639" s="12" t="s">
        <v>27253</v>
      </c>
      <c r="B639" s="12" t="str" cm="1">
        <f t="array" ref="B639">_xlfn.REGEXEXTRACT(J639, "eid=([^&amp;]+)", 2)</f>
        <v>2-s2.0-85104775359</v>
      </c>
      <c r="C639" s="13" t="s">
        <v>23900</v>
      </c>
      <c r="D639" s="12" t="s">
        <v>27254</v>
      </c>
      <c r="E639" s="12">
        <v>2021</v>
      </c>
      <c r="F639" s="12" t="s">
        <v>8276</v>
      </c>
      <c r="G639" s="12">
        <v>14248220</v>
      </c>
      <c r="H639" s="12">
        <v>21</v>
      </c>
      <c r="I639" s="12" t="s">
        <v>27255</v>
      </c>
      <c r="J639" s="12" t="s">
        <v>27256</v>
      </c>
      <c r="K639" s="12" t="s">
        <v>7972</v>
      </c>
      <c r="L639" s="12" t="s">
        <v>11745</v>
      </c>
      <c r="M639" s="12"/>
    </row>
    <row r="640" spans="1:13" ht="22.5" customHeight="1">
      <c r="A640" s="12" t="s">
        <v>27258</v>
      </c>
      <c r="B640" s="12" t="str" cm="1">
        <f t="array" ref="B640">_xlfn.REGEXEXTRACT(J640, "eid=([^&amp;]+)", 2)</f>
        <v>2-s2.0-85102587321</v>
      </c>
      <c r="C640" s="13" t="s">
        <v>23900</v>
      </c>
      <c r="D640" s="12" t="s">
        <v>27259</v>
      </c>
      <c r="E640" s="12">
        <v>2021</v>
      </c>
      <c r="F640" s="12" t="s">
        <v>16035</v>
      </c>
      <c r="G640" s="12">
        <v>10848045</v>
      </c>
      <c r="H640" s="12">
        <v>181</v>
      </c>
      <c r="I640" s="12" t="s">
        <v>27260</v>
      </c>
      <c r="J640" s="12" t="s">
        <v>27261</v>
      </c>
      <c r="K640" s="12" t="s">
        <v>7972</v>
      </c>
      <c r="L640" s="12" t="s">
        <v>16038</v>
      </c>
      <c r="M640" s="12" t="s">
        <v>36342</v>
      </c>
    </row>
    <row r="641" spans="1:13" ht="22.5" customHeight="1">
      <c r="A641" s="12" t="s">
        <v>27263</v>
      </c>
      <c r="B641" s="12" t="str" cm="1">
        <f t="array" ref="B641">_xlfn.REGEXEXTRACT(J641, "eid=([^&amp;]+)", 2)</f>
        <v>2-s2.0-85112263558</v>
      </c>
      <c r="C641" s="13" t="s">
        <v>23900</v>
      </c>
      <c r="D641" s="12" t="s">
        <v>27264</v>
      </c>
      <c r="E641" s="12">
        <v>2021</v>
      </c>
      <c r="F641" s="12" t="s">
        <v>8516</v>
      </c>
      <c r="G641" s="12">
        <v>20711050</v>
      </c>
      <c r="H641" s="12">
        <v>13</v>
      </c>
      <c r="I641" s="12" t="s">
        <v>27265</v>
      </c>
      <c r="J641" s="12" t="s">
        <v>27266</v>
      </c>
      <c r="K641" s="12" t="s">
        <v>7972</v>
      </c>
      <c r="L641" s="12" t="s">
        <v>9292</v>
      </c>
      <c r="M641" s="12"/>
    </row>
    <row r="642" spans="1:13" ht="22.5" customHeight="1">
      <c r="A642" s="12" t="s">
        <v>27268</v>
      </c>
      <c r="B642" s="12" t="str" cm="1">
        <f t="array" ref="B642">_xlfn.REGEXEXTRACT(J642, "eid=([^&amp;]+)", 2)</f>
        <v>2-s2.0-85108382505</v>
      </c>
      <c r="C642" s="13" t="s">
        <v>23900</v>
      </c>
      <c r="D642" s="12" t="s">
        <v>27269</v>
      </c>
      <c r="E642" s="12">
        <v>2021</v>
      </c>
      <c r="F642" s="12" t="s">
        <v>8348</v>
      </c>
      <c r="G642" s="12">
        <v>24123811</v>
      </c>
      <c r="H642" s="12">
        <v>6</v>
      </c>
      <c r="I642" s="12" t="s">
        <v>27270</v>
      </c>
      <c r="J642" s="12" t="s">
        <v>27271</v>
      </c>
      <c r="K642" s="12" t="s">
        <v>7972</v>
      </c>
      <c r="L642" s="12" t="s">
        <v>9292</v>
      </c>
      <c r="M642" s="12"/>
    </row>
    <row r="643" spans="1:13" ht="22.5" customHeight="1">
      <c r="A643" s="12" t="s">
        <v>27273</v>
      </c>
      <c r="B643" s="12" t="str" cm="1">
        <f t="array" ref="B643">_xlfn.REGEXEXTRACT(J643, "eid=([^&amp;]+)", 2)</f>
        <v>2-s2.0-85103585450</v>
      </c>
      <c r="C643" s="13" t="s">
        <v>23900</v>
      </c>
      <c r="D643" s="12" t="s">
        <v>27274</v>
      </c>
      <c r="E643" s="12">
        <v>2021</v>
      </c>
      <c r="F643" s="12" t="s">
        <v>11339</v>
      </c>
      <c r="G643" s="12">
        <v>8848173</v>
      </c>
      <c r="H643" s="12">
        <v>36</v>
      </c>
      <c r="I643" s="12" t="s">
        <v>27275</v>
      </c>
      <c r="J643" s="12" t="s">
        <v>27276</v>
      </c>
      <c r="K643" s="12" t="s">
        <v>7972</v>
      </c>
      <c r="L643" s="12" t="s">
        <v>10694</v>
      </c>
      <c r="M643" s="12"/>
    </row>
    <row r="644" spans="1:13" ht="22.5" customHeight="1">
      <c r="A644" s="12" t="s">
        <v>27278</v>
      </c>
      <c r="B644" s="12" t="str" cm="1">
        <f t="array" ref="B644">_xlfn.REGEXEXTRACT(J644, "eid=([^&amp;]+)", 2)</f>
        <v>2-s2.0-85084660753</v>
      </c>
      <c r="C644" s="13" t="s">
        <v>23900</v>
      </c>
      <c r="D644" s="12" t="s">
        <v>27279</v>
      </c>
      <c r="E644" s="12">
        <v>2021</v>
      </c>
      <c r="F644" s="12" t="s">
        <v>10254</v>
      </c>
      <c r="G644" s="12">
        <v>18685137</v>
      </c>
      <c r="H644" s="12">
        <v>12</v>
      </c>
      <c r="I644" s="12" t="s">
        <v>27280</v>
      </c>
      <c r="J644" s="12" t="s">
        <v>27281</v>
      </c>
      <c r="K644" s="12" t="s">
        <v>7972</v>
      </c>
      <c r="L644" s="12" t="s">
        <v>7985</v>
      </c>
      <c r="M644" s="12" t="s">
        <v>36343</v>
      </c>
    </row>
    <row r="645" spans="1:13" ht="22.5" customHeight="1">
      <c r="A645" s="12" t="s">
        <v>27283</v>
      </c>
      <c r="B645" s="12" t="str" cm="1">
        <f t="array" ref="B645">_xlfn.REGEXEXTRACT(J645, "eid=([^&amp;]+)", 2)</f>
        <v>2-s2.0-85100619623</v>
      </c>
      <c r="C645" s="13" t="s">
        <v>23900</v>
      </c>
      <c r="D645" s="12" t="s">
        <v>27284</v>
      </c>
      <c r="E645" s="12">
        <v>2021</v>
      </c>
      <c r="F645" s="12" t="s">
        <v>8293</v>
      </c>
      <c r="G645" s="12">
        <v>22142134</v>
      </c>
      <c r="H645" s="12">
        <v>58</v>
      </c>
      <c r="I645" s="12" t="s">
        <v>27285</v>
      </c>
      <c r="J645" s="12" t="s">
        <v>27286</v>
      </c>
      <c r="K645" s="12" t="s">
        <v>7972</v>
      </c>
      <c r="L645" s="12" t="s">
        <v>8027</v>
      </c>
      <c r="M645" s="12" t="s">
        <v>36344</v>
      </c>
    </row>
    <row r="646" spans="1:13" ht="22.5" customHeight="1">
      <c r="A646" s="12" t="s">
        <v>27288</v>
      </c>
      <c r="B646" s="12" t="str" cm="1">
        <f t="array" ref="B646">_xlfn.REGEXEXTRACT(J646, "eid=([^&amp;]+)", 2)</f>
        <v>2-s2.0-85103950312</v>
      </c>
      <c r="C646" s="13" t="s">
        <v>23900</v>
      </c>
      <c r="D646" s="12" t="s">
        <v>27289</v>
      </c>
      <c r="E646" s="12">
        <v>2021</v>
      </c>
      <c r="F646" s="12" t="s">
        <v>24734</v>
      </c>
      <c r="G646" s="12">
        <v>10518215</v>
      </c>
      <c r="H646" s="12">
        <v>31</v>
      </c>
      <c r="I646" s="12" t="s">
        <v>27290</v>
      </c>
      <c r="J646" s="12" t="s">
        <v>27291</v>
      </c>
      <c r="K646" s="12" t="s">
        <v>7972</v>
      </c>
      <c r="L646" s="12" t="s">
        <v>8102</v>
      </c>
      <c r="M646" s="12" t="s">
        <v>36345</v>
      </c>
    </row>
    <row r="647" spans="1:13" ht="22.5" customHeight="1">
      <c r="A647" s="12" t="s">
        <v>27292</v>
      </c>
      <c r="B647" s="12" t="str" cm="1">
        <f t="array" ref="B647">_xlfn.REGEXEXTRACT(J647, "eid=([^&amp;]+)", 2)</f>
        <v>2-s2.0-85103477457</v>
      </c>
      <c r="C647" s="13" t="s">
        <v>23900</v>
      </c>
      <c r="D647" s="12" t="s">
        <v>27293</v>
      </c>
      <c r="E647" s="12">
        <v>2021</v>
      </c>
      <c r="F647" s="12" t="s">
        <v>8276</v>
      </c>
      <c r="G647" s="12">
        <v>14248220</v>
      </c>
      <c r="H647" s="12">
        <v>21</v>
      </c>
      <c r="I647" s="12" t="s">
        <v>27294</v>
      </c>
      <c r="J647" s="12" t="s">
        <v>27295</v>
      </c>
      <c r="K647" s="12" t="s">
        <v>7972</v>
      </c>
      <c r="L647" s="12" t="s">
        <v>11745</v>
      </c>
      <c r="M647" s="12"/>
    </row>
    <row r="648" spans="1:13" ht="22.5" customHeight="1">
      <c r="A648" s="12" t="s">
        <v>27297</v>
      </c>
      <c r="B648" s="12" t="str" cm="1">
        <f t="array" ref="B648">_xlfn.REGEXEXTRACT(J648, "eid=([^&amp;]+)", 2)</f>
        <v>2-s2.0-105002977245</v>
      </c>
      <c r="C648" s="13" t="s">
        <v>23900</v>
      </c>
      <c r="D648" s="12" t="s">
        <v>27298</v>
      </c>
      <c r="E648" s="12">
        <v>2021</v>
      </c>
      <c r="F648" s="12" t="s">
        <v>9567</v>
      </c>
      <c r="G648" s="12">
        <v>19366442</v>
      </c>
      <c r="H648" s="12">
        <v>14</v>
      </c>
      <c r="I648" s="12" t="s">
        <v>27299</v>
      </c>
      <c r="J648" s="12" t="s">
        <v>27300</v>
      </c>
      <c r="K648" s="12" t="s">
        <v>7972</v>
      </c>
      <c r="L648" s="12" t="s">
        <v>7978</v>
      </c>
      <c r="M648" s="12" t="s">
        <v>36346</v>
      </c>
    </row>
    <row r="649" spans="1:13" ht="22.5" customHeight="1">
      <c r="A649" s="12" t="s">
        <v>27301</v>
      </c>
      <c r="B649" s="12" t="str" cm="1">
        <f t="array" ref="B649">_xlfn.REGEXEXTRACT(J649, "eid=([^&amp;]+)", 2)</f>
        <v>2-s2.0-85112842929</v>
      </c>
      <c r="C649" s="13" t="s">
        <v>23900</v>
      </c>
      <c r="D649" s="12" t="s">
        <v>3602</v>
      </c>
      <c r="E649" s="12">
        <v>2021</v>
      </c>
      <c r="F649" s="12" t="s">
        <v>27302</v>
      </c>
      <c r="G649" s="12" t="s">
        <v>7969</v>
      </c>
      <c r="H649" s="12" t="s">
        <v>7969</v>
      </c>
      <c r="I649" s="12" t="s">
        <v>27303</v>
      </c>
      <c r="J649" s="12" t="s">
        <v>27304</v>
      </c>
      <c r="K649" s="12" t="s">
        <v>7972</v>
      </c>
      <c r="L649" s="12" t="s">
        <v>8102</v>
      </c>
      <c r="M649" s="12" t="s">
        <v>3601</v>
      </c>
    </row>
    <row r="650" spans="1:13" ht="22.5" customHeight="1">
      <c r="A650" s="12" t="s">
        <v>27306</v>
      </c>
      <c r="B650" s="12" t="str" cm="1">
        <f t="array" ref="B650">_xlfn.REGEXEXTRACT(J650, "eid=([^&amp;]+)", 2)</f>
        <v>2-s2.0-85104769822</v>
      </c>
      <c r="C650" s="13" t="s">
        <v>23900</v>
      </c>
      <c r="D650" s="12" t="s">
        <v>27307</v>
      </c>
      <c r="E650" s="12">
        <v>2021</v>
      </c>
      <c r="F650" s="12" t="s">
        <v>27308</v>
      </c>
      <c r="G650" s="12">
        <v>20754701</v>
      </c>
      <c r="H650" s="12">
        <v>11</v>
      </c>
      <c r="I650" s="12" t="s">
        <v>27309</v>
      </c>
      <c r="J650" s="12" t="s">
        <v>27310</v>
      </c>
      <c r="K650" s="12" t="s">
        <v>7972</v>
      </c>
      <c r="L650" s="12" t="s">
        <v>11745</v>
      </c>
      <c r="M650" s="12"/>
    </row>
    <row r="651" spans="1:13" ht="22.5" customHeight="1">
      <c r="A651" s="12" t="s">
        <v>27312</v>
      </c>
      <c r="B651" s="12" t="str" cm="1">
        <f t="array" ref="B651">_xlfn.REGEXEXTRACT(J651, "eid=([^&amp;]+)", 2)</f>
        <v>2-s2.0-85105258189</v>
      </c>
      <c r="C651" s="13" t="s">
        <v>23900</v>
      </c>
      <c r="D651" s="12" t="s">
        <v>27313</v>
      </c>
      <c r="E651" s="12">
        <v>2021</v>
      </c>
      <c r="F651" s="12" t="s">
        <v>8293</v>
      </c>
      <c r="G651" s="12">
        <v>22142134</v>
      </c>
      <c r="H651" s="12">
        <v>59</v>
      </c>
      <c r="I651" s="12" t="s">
        <v>27314</v>
      </c>
      <c r="J651" s="12" t="s">
        <v>27315</v>
      </c>
      <c r="K651" s="12" t="s">
        <v>7972</v>
      </c>
      <c r="L651" s="12" t="s">
        <v>8027</v>
      </c>
      <c r="M651" s="12" t="s">
        <v>36347</v>
      </c>
    </row>
    <row r="652" spans="1:13" ht="22.5" customHeight="1">
      <c r="A652" s="12" t="s">
        <v>27317</v>
      </c>
      <c r="B652" s="12" t="str" cm="1">
        <f t="array" ref="B652">_xlfn.REGEXEXTRACT(J652, "eid=([^&amp;]+)", 2)</f>
        <v>2-s2.0-85103188608</v>
      </c>
      <c r="C652" s="13" t="s">
        <v>23900</v>
      </c>
      <c r="D652" s="12" t="s">
        <v>27318</v>
      </c>
      <c r="E652" s="12">
        <v>2021</v>
      </c>
      <c r="F652" s="12" t="s">
        <v>27319</v>
      </c>
      <c r="G652" s="12">
        <v>17542731</v>
      </c>
      <c r="H652" s="12">
        <v>33</v>
      </c>
      <c r="I652" s="12" t="s">
        <v>27320</v>
      </c>
      <c r="J652" s="12" t="s">
        <v>27321</v>
      </c>
      <c r="K652" s="12" t="s">
        <v>7972</v>
      </c>
      <c r="L652" s="12" t="s">
        <v>12644</v>
      </c>
      <c r="M652" s="12"/>
    </row>
    <row r="653" spans="1:13" ht="22.5" customHeight="1">
      <c r="A653" s="12" t="s">
        <v>27323</v>
      </c>
      <c r="B653" s="12" t="str" cm="1">
        <f t="array" ref="B653">_xlfn.REGEXEXTRACT(J653, "eid=([^&amp;]+)", 2)</f>
        <v>2-s2.0-85099401378</v>
      </c>
      <c r="C653" s="13" t="s">
        <v>23900</v>
      </c>
      <c r="D653" s="12" t="s">
        <v>27324</v>
      </c>
      <c r="E653" s="12">
        <v>2021</v>
      </c>
      <c r="F653" s="12" t="s">
        <v>8005</v>
      </c>
      <c r="G653" s="12">
        <v>9208542</v>
      </c>
      <c r="H653" s="12">
        <v>77</v>
      </c>
      <c r="I653" s="12" t="s">
        <v>27325</v>
      </c>
      <c r="J653" s="12" t="s">
        <v>27326</v>
      </c>
      <c r="K653" s="12" t="s">
        <v>7972</v>
      </c>
      <c r="L653" s="12" t="s">
        <v>7978</v>
      </c>
      <c r="M653" s="12" t="s">
        <v>36348</v>
      </c>
    </row>
    <row r="654" spans="1:13" ht="22.5" customHeight="1">
      <c r="A654" s="12" t="s">
        <v>27328</v>
      </c>
      <c r="B654" s="12" t="str" cm="1">
        <f t="array" ref="B654">_xlfn.REGEXEXTRACT(J654, "eid=([^&amp;]+)", 2)</f>
        <v>2-s2.0-85105390083</v>
      </c>
      <c r="C654" s="13" t="s">
        <v>23900</v>
      </c>
      <c r="D654" s="12" t="s">
        <v>27329</v>
      </c>
      <c r="E654" s="12">
        <v>2021</v>
      </c>
      <c r="F654" s="12" t="s">
        <v>26590</v>
      </c>
      <c r="G654" s="12">
        <v>14388871</v>
      </c>
      <c r="H654" s="12">
        <v>23</v>
      </c>
      <c r="I654" s="12" t="s">
        <v>27330</v>
      </c>
      <c r="J654" s="12" t="s">
        <v>27331</v>
      </c>
      <c r="K654" s="12" t="s">
        <v>7972</v>
      </c>
      <c r="L654" s="12" t="s">
        <v>17595</v>
      </c>
      <c r="M654" s="12"/>
    </row>
    <row r="655" spans="1:13" ht="22.5" customHeight="1">
      <c r="A655" s="12" t="s">
        <v>27333</v>
      </c>
      <c r="B655" s="12" t="str" cm="1">
        <f t="array" ref="B655">_xlfn.REGEXEXTRACT(J655, "eid=([^&amp;]+)", 2)</f>
        <v>2-s2.0-85105402870</v>
      </c>
      <c r="C655" s="13" t="s">
        <v>23900</v>
      </c>
      <c r="D655" s="12" t="s">
        <v>27334</v>
      </c>
      <c r="E655" s="12">
        <v>2021</v>
      </c>
      <c r="F655" s="12" t="s">
        <v>27335</v>
      </c>
      <c r="G655" s="12">
        <v>9703950</v>
      </c>
      <c r="H655" s="12">
        <v>36</v>
      </c>
      <c r="I655" s="12" t="s">
        <v>27336</v>
      </c>
      <c r="J655" s="12" t="s">
        <v>27337</v>
      </c>
      <c r="K655" s="12" t="s">
        <v>7972</v>
      </c>
      <c r="L655" s="12" t="s">
        <v>7978</v>
      </c>
      <c r="M655" s="12"/>
    </row>
    <row r="656" spans="1:13" ht="22.5" customHeight="1">
      <c r="A656" s="12" t="s">
        <v>27339</v>
      </c>
      <c r="B656" s="12" t="str" cm="1">
        <f t="array" ref="B656">_xlfn.REGEXEXTRACT(J656, "eid=([^&amp;]+)", 2)</f>
        <v>2-s2.0-85112867552</v>
      </c>
      <c r="C656" s="13" t="s">
        <v>23900</v>
      </c>
      <c r="D656" s="12" t="s">
        <v>27340</v>
      </c>
      <c r="E656" s="12">
        <v>2021</v>
      </c>
      <c r="F656" s="12" t="s">
        <v>27341</v>
      </c>
      <c r="G656" s="12">
        <v>10844627</v>
      </c>
      <c r="H656" s="12">
        <v>2021</v>
      </c>
      <c r="I656" s="12" t="s">
        <v>27342</v>
      </c>
      <c r="J656" s="12" t="s">
        <v>27343</v>
      </c>
      <c r="K656" s="12" t="s">
        <v>7972</v>
      </c>
      <c r="L656" s="12" t="s">
        <v>8078</v>
      </c>
      <c r="M656" s="12" t="s">
        <v>36349</v>
      </c>
    </row>
    <row r="657" spans="1:13" ht="22.5" customHeight="1">
      <c r="A657" s="12" t="s">
        <v>27345</v>
      </c>
      <c r="B657" s="12" t="str" cm="1">
        <f t="array" ref="B657">_xlfn.REGEXEXTRACT(J657, "eid=([^&amp;]+)", 2)</f>
        <v>2-s2.0-85104933439</v>
      </c>
      <c r="C657" s="13" t="s">
        <v>23900</v>
      </c>
      <c r="D657" s="12" t="s">
        <v>27346</v>
      </c>
      <c r="E657" s="12">
        <v>2021</v>
      </c>
      <c r="F657" s="12" t="s">
        <v>16043</v>
      </c>
      <c r="G657" s="12">
        <v>10782</v>
      </c>
      <c r="H657" s="12">
        <v>64</v>
      </c>
      <c r="I657" s="12" t="s">
        <v>27347</v>
      </c>
      <c r="J657" s="12" t="s">
        <v>27348</v>
      </c>
      <c r="K657" s="12" t="s">
        <v>7972</v>
      </c>
      <c r="L657" s="12" t="s">
        <v>8324</v>
      </c>
      <c r="M657" s="12"/>
    </row>
    <row r="658" spans="1:13" ht="22.5" customHeight="1">
      <c r="A658" s="12" t="s">
        <v>27350</v>
      </c>
      <c r="B658" s="12" t="str" cm="1">
        <f t="array" ref="B658">_xlfn.REGEXEXTRACT(J658, "eid=([^&amp;]+)", 2)</f>
        <v>2-s2.0-85114457299</v>
      </c>
      <c r="C658" s="13" t="s">
        <v>23900</v>
      </c>
      <c r="D658" s="12" t="s">
        <v>27351</v>
      </c>
      <c r="E658" s="12">
        <v>2021</v>
      </c>
      <c r="F658" s="12" t="s">
        <v>18945</v>
      </c>
      <c r="G658" s="12">
        <v>21687161</v>
      </c>
      <c r="H658" s="12">
        <v>9</v>
      </c>
      <c r="I658" s="12" t="s">
        <v>27352</v>
      </c>
      <c r="J658" s="12" t="s">
        <v>27353</v>
      </c>
      <c r="K658" s="12" t="s">
        <v>7972</v>
      </c>
      <c r="L658" s="12" t="s">
        <v>8102</v>
      </c>
      <c r="M658" s="12"/>
    </row>
    <row r="659" spans="1:13" ht="22.5" customHeight="1">
      <c r="A659" s="12" t="s">
        <v>27355</v>
      </c>
      <c r="B659" s="12" t="str" cm="1">
        <f t="array" ref="B659">_xlfn.REGEXEXTRACT(J659, "eid=([^&amp;]+)", 2)</f>
        <v>2-s2.0-85100242135</v>
      </c>
      <c r="C659" s="13" t="s">
        <v>23900</v>
      </c>
      <c r="D659" s="12" t="s">
        <v>27356</v>
      </c>
      <c r="E659" s="12">
        <v>2021</v>
      </c>
      <c r="F659" s="12" t="s">
        <v>12231</v>
      </c>
      <c r="G659" s="12">
        <v>3064573</v>
      </c>
      <c r="H659" s="12">
        <v>58</v>
      </c>
      <c r="I659" s="12" t="s">
        <v>27357</v>
      </c>
      <c r="J659" s="12" t="s">
        <v>27358</v>
      </c>
      <c r="K659" s="12" t="s">
        <v>7972</v>
      </c>
      <c r="L659" s="12" t="s">
        <v>8027</v>
      </c>
      <c r="M659" s="12" t="s">
        <v>36350</v>
      </c>
    </row>
    <row r="660" spans="1:13" ht="22.5" customHeight="1">
      <c r="A660" s="12" t="s">
        <v>27360</v>
      </c>
      <c r="B660" s="12" t="str" cm="1">
        <f t="array" ref="B660">_xlfn.REGEXEXTRACT(J660, "eid=([^&amp;]+)", 2)</f>
        <v>2-s2.0-85100431572</v>
      </c>
      <c r="C660" s="13" t="s">
        <v>23900</v>
      </c>
      <c r="D660" s="12" t="s">
        <v>27361</v>
      </c>
      <c r="E660" s="12">
        <v>2021</v>
      </c>
      <c r="F660" s="12" t="s">
        <v>8432</v>
      </c>
      <c r="G660" s="12">
        <v>9574174</v>
      </c>
      <c r="H660" s="12">
        <v>172</v>
      </c>
      <c r="I660" s="12" t="s">
        <v>27362</v>
      </c>
      <c r="J660" s="12" t="s">
        <v>27363</v>
      </c>
      <c r="K660" s="12" t="s">
        <v>7972</v>
      </c>
      <c r="L660" s="12" t="s">
        <v>8027</v>
      </c>
      <c r="M660" s="12" t="s">
        <v>36351</v>
      </c>
    </row>
    <row r="661" spans="1:13" ht="22.5" customHeight="1">
      <c r="A661" s="12" t="s">
        <v>27365</v>
      </c>
      <c r="B661" s="12" t="str" cm="1">
        <f t="array" ref="B661">_xlfn.REGEXEXTRACT(J661, "eid=([^&amp;]+)", 2)</f>
        <v>2-s2.0-85098512391</v>
      </c>
      <c r="C661" s="13" t="s">
        <v>23900</v>
      </c>
      <c r="D661" s="12" t="s">
        <v>27366</v>
      </c>
      <c r="E661" s="12">
        <v>2021</v>
      </c>
      <c r="F661" s="12" t="s">
        <v>7975</v>
      </c>
      <c r="G661" s="12">
        <v>13867857</v>
      </c>
      <c r="H661" s="12">
        <v>24</v>
      </c>
      <c r="I661" s="12" t="s">
        <v>27367</v>
      </c>
      <c r="J661" s="12" t="s">
        <v>27368</v>
      </c>
      <c r="K661" s="12" t="s">
        <v>7972</v>
      </c>
      <c r="L661" s="12" t="s">
        <v>7978</v>
      </c>
      <c r="M661" s="12" t="s">
        <v>36352</v>
      </c>
    </row>
    <row r="662" spans="1:13" ht="22.5" customHeight="1">
      <c r="A662" s="12" t="s">
        <v>27370</v>
      </c>
      <c r="B662" s="12" t="str" cm="1">
        <f t="array" ref="B662">_xlfn.REGEXEXTRACT(J662, "eid=([^&amp;]+)", 2)</f>
        <v>2-s2.0-85107236096</v>
      </c>
      <c r="C662" s="13" t="s">
        <v>23900</v>
      </c>
      <c r="D662" s="12" t="s">
        <v>27371</v>
      </c>
      <c r="E662" s="12">
        <v>2021</v>
      </c>
      <c r="F662" s="12" t="s">
        <v>17640</v>
      </c>
      <c r="G662" s="12">
        <v>189545</v>
      </c>
      <c r="H662" s="12">
        <v>70</v>
      </c>
      <c r="I662" s="12" t="s">
        <v>27372</v>
      </c>
      <c r="J662" s="12" t="s">
        <v>27373</v>
      </c>
      <c r="K662" s="12" t="s">
        <v>7972</v>
      </c>
      <c r="L662" s="12" t="s">
        <v>8102</v>
      </c>
      <c r="M662" s="12"/>
    </row>
    <row r="663" spans="1:13" ht="22.5" customHeight="1">
      <c r="A663" s="12" t="s">
        <v>27375</v>
      </c>
      <c r="B663" s="12" t="str" cm="1">
        <f t="array" ref="B663">_xlfn.REGEXEXTRACT(J663, "eid=([^&amp;]+)", 2)</f>
        <v>2-s2.0-85107970194</v>
      </c>
      <c r="C663" s="13" t="s">
        <v>23900</v>
      </c>
      <c r="D663" s="12" t="s">
        <v>27376</v>
      </c>
      <c r="E663" s="12">
        <v>2021</v>
      </c>
      <c r="F663" s="12" t="s">
        <v>8276</v>
      </c>
      <c r="G663" s="12">
        <v>14248220</v>
      </c>
      <c r="H663" s="12">
        <v>21</v>
      </c>
      <c r="I663" s="12" t="s">
        <v>27377</v>
      </c>
      <c r="J663" s="12" t="s">
        <v>27378</v>
      </c>
      <c r="K663" s="12" t="s">
        <v>7972</v>
      </c>
      <c r="L663" s="12" t="s">
        <v>11745</v>
      </c>
      <c r="M663" s="12"/>
    </row>
    <row r="664" spans="1:13" ht="22.5" customHeight="1">
      <c r="A664" s="12" t="s">
        <v>27380</v>
      </c>
      <c r="B664" s="12" t="str" cm="1">
        <f t="array" ref="B664">_xlfn.REGEXEXTRACT(J664, "eid=([^&amp;]+)", 2)</f>
        <v>2-s2.0-85104848560</v>
      </c>
      <c r="C664" s="13" t="s">
        <v>23900</v>
      </c>
      <c r="D664" s="12" t="s">
        <v>27381</v>
      </c>
      <c r="E664" s="12">
        <v>2021</v>
      </c>
      <c r="F664" s="12" t="s">
        <v>27382</v>
      </c>
      <c r="G664" s="12">
        <v>20955138</v>
      </c>
      <c r="H664" s="12">
        <v>8</v>
      </c>
      <c r="I664" s="12" t="s">
        <v>27383</v>
      </c>
      <c r="J664" s="12" t="s">
        <v>27384</v>
      </c>
      <c r="K664" s="12" t="s">
        <v>7972</v>
      </c>
      <c r="L664" s="12" t="s">
        <v>10731</v>
      </c>
      <c r="M664" s="12"/>
    </row>
    <row r="665" spans="1:13" ht="22.5" customHeight="1">
      <c r="A665" s="12" t="s">
        <v>27385</v>
      </c>
      <c r="B665" s="12" t="str" cm="1">
        <f t="array" ref="B665">_xlfn.REGEXEXTRACT(J665, "eid=([^&amp;]+)", 2)</f>
        <v>2-s2.0-85107330416</v>
      </c>
      <c r="C665" s="13" t="s">
        <v>23900</v>
      </c>
      <c r="D665" s="12" t="s">
        <v>3731</v>
      </c>
      <c r="E665" s="12">
        <v>2021</v>
      </c>
      <c r="F665" s="12" t="s">
        <v>27386</v>
      </c>
      <c r="G665" s="12" t="s">
        <v>7969</v>
      </c>
      <c r="H665" s="12" t="s">
        <v>7969</v>
      </c>
      <c r="I665" s="12" t="s">
        <v>27387</v>
      </c>
      <c r="J665" s="12" t="s">
        <v>27388</v>
      </c>
      <c r="K665" s="12" t="s">
        <v>7972</v>
      </c>
      <c r="L665" s="12" t="s">
        <v>8102</v>
      </c>
      <c r="M665" s="12" t="s">
        <v>3730</v>
      </c>
    </row>
    <row r="666" spans="1:13" ht="22.5" customHeight="1">
      <c r="A666" s="12" t="s">
        <v>27390</v>
      </c>
      <c r="B666" s="12" t="str" cm="1">
        <f t="array" ref="B666">_xlfn.REGEXEXTRACT(J666, "eid=([^&amp;]+)", 2)</f>
        <v>2-s2.0-85112854121</v>
      </c>
      <c r="C666" s="13" t="s">
        <v>23900</v>
      </c>
      <c r="D666" s="12" t="s">
        <v>27391</v>
      </c>
      <c r="E666" s="12">
        <v>2021</v>
      </c>
      <c r="F666" s="12" t="s">
        <v>27392</v>
      </c>
      <c r="G666" s="12" t="s">
        <v>7969</v>
      </c>
      <c r="H666" s="12" t="s">
        <v>7969</v>
      </c>
      <c r="I666" s="12" t="s">
        <v>27393</v>
      </c>
      <c r="J666" s="12" t="s">
        <v>27394</v>
      </c>
      <c r="K666" s="12" t="s">
        <v>7972</v>
      </c>
      <c r="L666" s="12" t="s">
        <v>8102</v>
      </c>
      <c r="M666" s="12" t="s">
        <v>36353</v>
      </c>
    </row>
    <row r="667" spans="1:13" ht="22.5" customHeight="1">
      <c r="A667" s="12" t="s">
        <v>27396</v>
      </c>
      <c r="B667" s="12" t="str" cm="1">
        <f t="array" ref="B667">_xlfn.REGEXEXTRACT(J667, "eid=([^&amp;]+)", 2)</f>
        <v>2-s2.0-85106719578</v>
      </c>
      <c r="C667" s="13" t="s">
        <v>23900</v>
      </c>
      <c r="D667" s="12" t="s">
        <v>27397</v>
      </c>
      <c r="E667" s="12">
        <v>2021</v>
      </c>
      <c r="F667" s="12" t="s">
        <v>27398</v>
      </c>
      <c r="G667" s="12" t="s">
        <v>7969</v>
      </c>
      <c r="H667" s="12" t="s">
        <v>7969</v>
      </c>
      <c r="I667" s="12" t="s">
        <v>27399</v>
      </c>
      <c r="J667" s="12" t="s">
        <v>27400</v>
      </c>
      <c r="K667" s="12" t="s">
        <v>7972</v>
      </c>
      <c r="L667" s="12" t="s">
        <v>8102</v>
      </c>
      <c r="M667" s="12" t="s">
        <v>36354</v>
      </c>
    </row>
    <row r="668" spans="1:13" ht="22.5" customHeight="1">
      <c r="A668" s="12" t="s">
        <v>27402</v>
      </c>
      <c r="B668" s="12" t="str" cm="1">
        <f t="array" ref="B668">_xlfn.REGEXEXTRACT(J668, "eid=([^&amp;]+)", 2)</f>
        <v>2-s2.0-85112284416</v>
      </c>
      <c r="C668" s="13" t="s">
        <v>23900</v>
      </c>
      <c r="D668" s="12" t="s">
        <v>27403</v>
      </c>
      <c r="E668" s="12">
        <v>2021</v>
      </c>
      <c r="F668" s="12" t="s">
        <v>27404</v>
      </c>
      <c r="G668" s="12">
        <v>22973079</v>
      </c>
      <c r="H668" s="12">
        <v>7</v>
      </c>
      <c r="I668" s="12" t="s">
        <v>27405</v>
      </c>
      <c r="J668" s="12" t="s">
        <v>27406</v>
      </c>
      <c r="K668" s="12" t="s">
        <v>7972</v>
      </c>
      <c r="L668" s="12" t="s">
        <v>11100</v>
      </c>
      <c r="M668" s="12"/>
    </row>
    <row r="669" spans="1:13" ht="22.5" customHeight="1">
      <c r="A669" s="12" t="s">
        <v>27408</v>
      </c>
      <c r="B669" s="12" t="str" cm="1">
        <f t="array" ref="B669">_xlfn.REGEXEXTRACT(J669, "eid=([^&amp;]+)", 2)</f>
        <v>2-s2.0-85103255488</v>
      </c>
      <c r="C669" s="13" t="s">
        <v>23900</v>
      </c>
      <c r="D669" s="12" t="s">
        <v>27409</v>
      </c>
      <c r="E669" s="12">
        <v>2021</v>
      </c>
      <c r="F669" s="12" t="s">
        <v>27410</v>
      </c>
      <c r="G669" s="12" t="s">
        <v>27411</v>
      </c>
      <c r="H669" s="12">
        <v>40</v>
      </c>
      <c r="I669" s="12" t="s">
        <v>27412</v>
      </c>
      <c r="J669" s="12" t="s">
        <v>27413</v>
      </c>
      <c r="K669" s="12" t="s">
        <v>7972</v>
      </c>
      <c r="L669" s="12" t="s">
        <v>27414</v>
      </c>
      <c r="M669" s="12" t="s">
        <v>36355</v>
      </c>
    </row>
    <row r="670" spans="1:13" ht="22.5" customHeight="1">
      <c r="A670" s="12" t="s">
        <v>27416</v>
      </c>
      <c r="B670" s="12" t="str" cm="1">
        <f t="array" ref="B670">_xlfn.REGEXEXTRACT(J670, "eid=([^&amp;]+)", 2)</f>
        <v>2-s2.0-85106958933</v>
      </c>
      <c r="C670" s="13" t="s">
        <v>23900</v>
      </c>
      <c r="D670" s="12" t="s">
        <v>27417</v>
      </c>
      <c r="E670" s="12">
        <v>2021</v>
      </c>
      <c r="F670" s="12" t="s">
        <v>8024</v>
      </c>
      <c r="G670" s="12">
        <v>1674048</v>
      </c>
      <c r="H670" s="12">
        <v>107</v>
      </c>
      <c r="I670" s="12" t="s">
        <v>27418</v>
      </c>
      <c r="J670" s="12" t="s">
        <v>27419</v>
      </c>
      <c r="K670" s="12" t="s">
        <v>7972</v>
      </c>
      <c r="L670" s="12" t="s">
        <v>8027</v>
      </c>
      <c r="M670" s="12" t="s">
        <v>36356</v>
      </c>
    </row>
    <row r="671" spans="1:13" ht="22.5" customHeight="1">
      <c r="A671" s="12" t="s">
        <v>27421</v>
      </c>
      <c r="B671" s="12" t="str" cm="1">
        <f t="array" ref="B671">_xlfn.REGEXEXTRACT(J671, "eid=([^&amp;]+)", 2)</f>
        <v>2-s2.0-85127450935</v>
      </c>
      <c r="C671" s="13" t="s">
        <v>23900</v>
      </c>
      <c r="D671" s="12" t="s">
        <v>27422</v>
      </c>
      <c r="E671" s="12">
        <v>2021</v>
      </c>
      <c r="F671" s="12" t="s">
        <v>27423</v>
      </c>
      <c r="G671" s="12">
        <v>17549957</v>
      </c>
      <c r="H671" s="12">
        <v>14</v>
      </c>
      <c r="I671" s="12" t="s">
        <v>27424</v>
      </c>
      <c r="J671" s="12" t="s">
        <v>27425</v>
      </c>
      <c r="K671" s="12" t="s">
        <v>7972</v>
      </c>
      <c r="L671" s="12" t="s">
        <v>10731</v>
      </c>
      <c r="M671" s="12" t="s">
        <v>36357</v>
      </c>
    </row>
    <row r="672" spans="1:13" ht="22.5" customHeight="1">
      <c r="A672" s="12" t="s">
        <v>27427</v>
      </c>
      <c r="B672" s="12" t="str" cm="1">
        <f t="array" ref="B672">_xlfn.REGEXEXTRACT(J672, "eid=([^&amp;]+)", 2)</f>
        <v>2-s2.0-85107152757</v>
      </c>
      <c r="C672" s="13" t="s">
        <v>23900</v>
      </c>
      <c r="D672" s="12" t="s">
        <v>27428</v>
      </c>
      <c r="E672" s="12">
        <v>2021</v>
      </c>
      <c r="F672" s="12" t="s">
        <v>8009</v>
      </c>
      <c r="G672" s="12">
        <v>20799292</v>
      </c>
      <c r="H672" s="12">
        <v>10</v>
      </c>
      <c r="I672" s="12" t="s">
        <v>27429</v>
      </c>
      <c r="J672" s="12" t="s">
        <v>27430</v>
      </c>
      <c r="K672" s="12" t="s">
        <v>7972</v>
      </c>
      <c r="L672" s="12" t="s">
        <v>11745</v>
      </c>
      <c r="M672" s="12"/>
    </row>
    <row r="673" spans="1:13" ht="22.5" customHeight="1">
      <c r="A673" s="12" t="s">
        <v>27432</v>
      </c>
      <c r="B673" s="12" t="str" cm="1">
        <f t="array" ref="B673">_xlfn.REGEXEXTRACT(J673, "eid=([^&amp;]+)", 2)</f>
        <v>2-s2.0-85106025915</v>
      </c>
      <c r="C673" s="13" t="s">
        <v>23900</v>
      </c>
      <c r="D673" s="12" t="s">
        <v>27433</v>
      </c>
      <c r="E673" s="12">
        <v>2021</v>
      </c>
      <c r="F673" s="12" t="s">
        <v>27434</v>
      </c>
      <c r="G673" s="12" t="s">
        <v>7969</v>
      </c>
      <c r="H673" s="12" t="s">
        <v>7969</v>
      </c>
      <c r="I673" s="12" t="s">
        <v>27435</v>
      </c>
      <c r="J673" s="12" t="s">
        <v>27436</v>
      </c>
      <c r="K673" s="12" t="s">
        <v>7972</v>
      </c>
      <c r="L673" s="12" t="s">
        <v>8102</v>
      </c>
      <c r="M673" s="12" t="s">
        <v>36358</v>
      </c>
    </row>
    <row r="674" spans="1:13" ht="22.5" customHeight="1">
      <c r="A674" s="12" t="s">
        <v>27438</v>
      </c>
      <c r="B674" s="12" t="str" cm="1">
        <f t="array" ref="B674">_xlfn.REGEXEXTRACT(J674, "eid=([^&amp;]+)", 2)</f>
        <v>2-s2.0-85113790828</v>
      </c>
      <c r="C674" s="13" t="s">
        <v>23900</v>
      </c>
      <c r="D674" s="12" t="s">
        <v>27439</v>
      </c>
      <c r="E674" s="12">
        <v>2021</v>
      </c>
      <c r="F674" s="12" t="s">
        <v>8009</v>
      </c>
      <c r="G674" s="12">
        <v>20799292</v>
      </c>
      <c r="H674" s="12">
        <v>10</v>
      </c>
      <c r="I674" s="12" t="s">
        <v>27440</v>
      </c>
      <c r="J674" s="12" t="s">
        <v>27441</v>
      </c>
      <c r="K674" s="12" t="s">
        <v>7972</v>
      </c>
      <c r="L674" s="12" t="s">
        <v>11745</v>
      </c>
      <c r="M674" s="12"/>
    </row>
    <row r="675" spans="1:13" ht="22.5" customHeight="1">
      <c r="A675" s="12" t="s">
        <v>27443</v>
      </c>
      <c r="B675" s="12" t="str" cm="1">
        <f t="array" ref="B675">_xlfn.REGEXEXTRACT(J675, "eid=([^&amp;]+)", 2)</f>
        <v>2-s2.0-85089962100</v>
      </c>
      <c r="C675" s="13" t="s">
        <v>23900</v>
      </c>
      <c r="D675" s="12" t="s">
        <v>27444</v>
      </c>
      <c r="E675" s="12">
        <v>2021</v>
      </c>
      <c r="F675" s="12" t="s">
        <v>8308</v>
      </c>
      <c r="G675" s="12">
        <v>16155262</v>
      </c>
      <c r="H675" s="12">
        <v>20</v>
      </c>
      <c r="I675" s="12" t="s">
        <v>27445</v>
      </c>
      <c r="J675" s="12" t="s">
        <v>27446</v>
      </c>
      <c r="K675" s="12" t="s">
        <v>7972</v>
      </c>
      <c r="L675" s="12" t="s">
        <v>7985</v>
      </c>
      <c r="M675" s="12" t="s">
        <v>36359</v>
      </c>
    </row>
    <row r="676" spans="1:13" ht="22.5" customHeight="1">
      <c r="A676" s="12" t="s">
        <v>27448</v>
      </c>
      <c r="B676" s="12" t="str" cm="1">
        <f t="array" ref="B676">_xlfn.REGEXEXTRACT(J676, "eid=([^&amp;]+)", 2)</f>
        <v>2-s2.0-85105103850</v>
      </c>
      <c r="C676" s="13" t="s">
        <v>23900</v>
      </c>
      <c r="D676" s="12" t="s">
        <v>27449</v>
      </c>
      <c r="E676" s="12">
        <v>2021</v>
      </c>
      <c r="F676" s="12" t="s">
        <v>25234</v>
      </c>
      <c r="G676" s="12">
        <v>10591478</v>
      </c>
      <c r="H676" s="12">
        <v>30</v>
      </c>
      <c r="I676" s="12" t="s">
        <v>27450</v>
      </c>
      <c r="J676" s="12" t="s">
        <v>27451</v>
      </c>
      <c r="K676" s="12" t="s">
        <v>7972</v>
      </c>
      <c r="L676" s="12" t="s">
        <v>8134</v>
      </c>
      <c r="M676" s="12" t="s">
        <v>36360</v>
      </c>
    </row>
    <row r="677" spans="1:13" ht="22.5" customHeight="1">
      <c r="A677" s="12" t="s">
        <v>27453</v>
      </c>
      <c r="B677" s="12" t="str" cm="1">
        <f t="array" ref="B677">_xlfn.REGEXEXTRACT(J677, "eid=([^&amp;]+)", 2)</f>
        <v>2-s2.0-85077280613</v>
      </c>
      <c r="C677" s="13" t="s">
        <v>23900</v>
      </c>
      <c r="D677" s="12" t="s">
        <v>27454</v>
      </c>
      <c r="E677" s="12">
        <v>2021</v>
      </c>
      <c r="F677" s="12" t="s">
        <v>16994</v>
      </c>
      <c r="G677" s="12">
        <v>23274697</v>
      </c>
      <c r="H677" s="12">
        <v>8</v>
      </c>
      <c r="I677" s="12" t="s">
        <v>27455</v>
      </c>
      <c r="J677" s="12" t="s">
        <v>27456</v>
      </c>
      <c r="K677" s="12" t="s">
        <v>7972</v>
      </c>
      <c r="L677" s="12" t="s">
        <v>8078</v>
      </c>
      <c r="M677" s="12" t="s">
        <v>36361</v>
      </c>
    </row>
    <row r="678" spans="1:13" ht="22.5" customHeight="1">
      <c r="A678" s="12" t="s">
        <v>27458</v>
      </c>
      <c r="B678" s="12" t="str" cm="1">
        <f t="array" ref="B678">_xlfn.REGEXEXTRACT(J678, "eid=([^&amp;]+)", 2)</f>
        <v>2-s2.0-85100862012</v>
      </c>
      <c r="C678" s="13" t="s">
        <v>23900</v>
      </c>
      <c r="D678" s="12" t="s">
        <v>27459</v>
      </c>
      <c r="E678" s="12">
        <v>2021</v>
      </c>
      <c r="F678" s="12" t="s">
        <v>8392</v>
      </c>
      <c r="G678" s="12">
        <v>23274662</v>
      </c>
      <c r="H678" s="12">
        <v>8</v>
      </c>
      <c r="I678" s="12" t="s">
        <v>27460</v>
      </c>
      <c r="J678" s="12" t="s">
        <v>27461</v>
      </c>
      <c r="K678" s="12" t="s">
        <v>7972</v>
      </c>
      <c r="L678" s="12" t="s">
        <v>8102</v>
      </c>
      <c r="M678" s="12"/>
    </row>
    <row r="679" spans="1:13" ht="22.5" customHeight="1">
      <c r="A679" s="12" t="s">
        <v>27463</v>
      </c>
      <c r="B679" s="12" t="str" cm="1">
        <f t="array" ref="B679">_xlfn.REGEXEXTRACT(J679, "eid=([^&amp;]+)", 2)</f>
        <v>2-s2.0-85097925670</v>
      </c>
      <c r="C679" s="13" t="s">
        <v>23900</v>
      </c>
      <c r="D679" s="12" t="s">
        <v>27464</v>
      </c>
      <c r="E679" s="12">
        <v>2021</v>
      </c>
      <c r="F679" s="12" t="s">
        <v>12738</v>
      </c>
      <c r="G679" s="12">
        <v>10459219</v>
      </c>
      <c r="H679" s="12">
        <v>32</v>
      </c>
      <c r="I679" s="12" t="s">
        <v>27465</v>
      </c>
      <c r="J679" s="12" t="s">
        <v>27466</v>
      </c>
      <c r="K679" s="12" t="s">
        <v>7972</v>
      </c>
      <c r="L679" s="12" t="s">
        <v>8078</v>
      </c>
      <c r="M679" s="12"/>
    </row>
    <row r="680" spans="1:13" ht="22.5" customHeight="1">
      <c r="A680" s="12" t="s">
        <v>27468</v>
      </c>
      <c r="B680" s="12" t="str" cm="1">
        <f t="array" ref="B680">_xlfn.REGEXEXTRACT(J680, "eid=([^&amp;]+)", 2)</f>
        <v>2-s2.0-85083700553</v>
      </c>
      <c r="C680" s="13" t="s">
        <v>23900</v>
      </c>
      <c r="D680" s="12" t="s">
        <v>27469</v>
      </c>
      <c r="E680" s="12">
        <v>2021</v>
      </c>
      <c r="F680" s="12" t="s">
        <v>15169</v>
      </c>
      <c r="G680" s="12">
        <v>16179846</v>
      </c>
      <c r="H680" s="12">
        <v>19</v>
      </c>
      <c r="I680" s="12" t="s">
        <v>27470</v>
      </c>
      <c r="J680" s="12" t="s">
        <v>27471</v>
      </c>
      <c r="K680" s="12" t="s">
        <v>7972</v>
      </c>
      <c r="L680" s="12" t="s">
        <v>7985</v>
      </c>
      <c r="M680" s="12" t="s">
        <v>36362</v>
      </c>
    </row>
    <row r="681" spans="1:13" ht="22.5" customHeight="1">
      <c r="A681" s="12" t="s">
        <v>27473</v>
      </c>
      <c r="B681" s="12" t="str" cm="1">
        <f t="array" ref="B681">_xlfn.REGEXEXTRACT(J681, "eid=([^&amp;]+)", 2)</f>
        <v>2-s2.0-85126782204</v>
      </c>
      <c r="C681" s="13" t="s">
        <v>23900</v>
      </c>
      <c r="D681" s="12" t="s">
        <v>27474</v>
      </c>
      <c r="E681" s="12">
        <v>2021</v>
      </c>
      <c r="F681" s="12" t="s">
        <v>24914</v>
      </c>
      <c r="G681" s="12">
        <v>26666030</v>
      </c>
      <c r="H681" s="12">
        <v>2</v>
      </c>
      <c r="I681" s="12" t="s">
        <v>27475</v>
      </c>
      <c r="J681" s="12" t="s">
        <v>27476</v>
      </c>
      <c r="K681" s="12" t="s">
        <v>7972</v>
      </c>
      <c r="L681" s="12" t="s">
        <v>9372</v>
      </c>
      <c r="M681" s="12"/>
    </row>
    <row r="682" spans="1:13" ht="22.5" customHeight="1">
      <c r="A682" s="12" t="s">
        <v>27478</v>
      </c>
      <c r="B682" s="12" t="str" cm="1">
        <f t="array" ref="B682">_xlfn.REGEXEXTRACT(J682, "eid=([^&amp;]+)", 2)</f>
        <v>2-s2.0-85090773446</v>
      </c>
      <c r="C682" s="13" t="s">
        <v>23900</v>
      </c>
      <c r="D682" s="12" t="s">
        <v>27479</v>
      </c>
      <c r="E682" s="12">
        <v>2021</v>
      </c>
      <c r="F682" s="12" t="s">
        <v>9567</v>
      </c>
      <c r="G682" s="12">
        <v>19366442</v>
      </c>
      <c r="H682" s="12">
        <v>14</v>
      </c>
      <c r="I682" s="12" t="s">
        <v>27480</v>
      </c>
      <c r="J682" s="12" t="s">
        <v>27481</v>
      </c>
      <c r="K682" s="12" t="s">
        <v>7972</v>
      </c>
      <c r="L682" s="12" t="s">
        <v>7978</v>
      </c>
      <c r="M682" s="12" t="s">
        <v>36363</v>
      </c>
    </row>
    <row r="683" spans="1:13" ht="22.5" customHeight="1">
      <c r="A683" s="12" t="s">
        <v>27483</v>
      </c>
      <c r="B683" s="12" t="str" cm="1">
        <f t="array" ref="B683">_xlfn.REGEXEXTRACT(J683, "eid=([^&amp;]+)", 2)</f>
        <v>2-s2.0-85102979515</v>
      </c>
      <c r="C683" s="13" t="s">
        <v>23900</v>
      </c>
      <c r="D683" s="12" t="s">
        <v>27484</v>
      </c>
      <c r="E683" s="12">
        <v>2021</v>
      </c>
      <c r="F683" s="12" t="s">
        <v>13107</v>
      </c>
      <c r="G683" s="12" t="s">
        <v>27485</v>
      </c>
      <c r="H683" s="12">
        <v>12</v>
      </c>
      <c r="I683" s="12" t="s">
        <v>27486</v>
      </c>
      <c r="J683" s="12" t="s">
        <v>27487</v>
      </c>
      <c r="K683" s="12" t="s">
        <v>7972</v>
      </c>
      <c r="L683" s="12" t="s">
        <v>8324</v>
      </c>
      <c r="M683" s="12" t="s">
        <v>36364</v>
      </c>
    </row>
    <row r="684" spans="1:13" ht="22.5" customHeight="1">
      <c r="A684" s="12" t="s">
        <v>27489</v>
      </c>
      <c r="B684" s="12" t="str" cm="1">
        <f t="array" ref="B684">_xlfn.REGEXEXTRACT(J684, "eid=([^&amp;]+)", 2)</f>
        <v>2-s2.0-85106657512</v>
      </c>
      <c r="C684" s="13" t="s">
        <v>23900</v>
      </c>
      <c r="D684" s="12" t="s">
        <v>27490</v>
      </c>
      <c r="E684" s="12">
        <v>2021</v>
      </c>
      <c r="F684" s="12" t="s">
        <v>8092</v>
      </c>
      <c r="G684" s="12" t="s">
        <v>27491</v>
      </c>
      <c r="H684" s="12">
        <v>10</v>
      </c>
      <c r="I684" s="12" t="s">
        <v>27492</v>
      </c>
      <c r="J684" s="12" t="s">
        <v>27493</v>
      </c>
      <c r="K684" s="12" t="s">
        <v>7972</v>
      </c>
      <c r="L684" s="12" t="s">
        <v>8095</v>
      </c>
      <c r="M684" s="12"/>
    </row>
    <row r="685" spans="1:13" ht="22.5" customHeight="1">
      <c r="A685" s="12" t="s">
        <v>27495</v>
      </c>
      <c r="B685" s="12" t="str" cm="1">
        <f t="array" ref="B685">_xlfn.REGEXEXTRACT(J685, "eid=([^&amp;]+)", 2)</f>
        <v>2-s2.0-85108960601</v>
      </c>
      <c r="C685" s="13" t="s">
        <v>23900</v>
      </c>
      <c r="D685" s="12" t="s">
        <v>27496</v>
      </c>
      <c r="E685" s="12">
        <v>2021</v>
      </c>
      <c r="F685" s="12" t="s">
        <v>11165</v>
      </c>
      <c r="G685" s="12">
        <v>7308078</v>
      </c>
      <c r="H685" s="12" t="s">
        <v>7969</v>
      </c>
      <c r="I685" s="12" t="s">
        <v>27497</v>
      </c>
      <c r="J685" s="12" t="s">
        <v>27498</v>
      </c>
      <c r="K685" s="12" t="s">
        <v>7972</v>
      </c>
      <c r="L685" s="12" t="s">
        <v>8324</v>
      </c>
      <c r="M685" s="12"/>
    </row>
    <row r="686" spans="1:13" ht="22.5" customHeight="1">
      <c r="A686" s="12" t="s">
        <v>27500</v>
      </c>
      <c r="B686" s="12" t="str" cm="1">
        <f t="array" ref="B686">_xlfn.REGEXEXTRACT(J686, "eid=([^&amp;]+)", 2)</f>
        <v>2-s2.0-85121737068</v>
      </c>
      <c r="C686" s="13" t="s">
        <v>23900</v>
      </c>
      <c r="D686" s="12" t="s">
        <v>27501</v>
      </c>
      <c r="E686" s="12">
        <v>2021</v>
      </c>
      <c r="F686" s="12" t="s">
        <v>24480</v>
      </c>
      <c r="G686" s="12">
        <v>19391374</v>
      </c>
      <c r="H686" s="12">
        <v>14</v>
      </c>
      <c r="I686" s="12" t="s">
        <v>27502</v>
      </c>
      <c r="J686" s="12" t="s">
        <v>27503</v>
      </c>
      <c r="K686" s="12" t="s">
        <v>7972</v>
      </c>
      <c r="L686" s="12" t="s">
        <v>8102</v>
      </c>
      <c r="M686" s="12" t="s">
        <v>36365</v>
      </c>
    </row>
    <row r="687" spans="1:13" ht="22.5" customHeight="1">
      <c r="A687" s="12" t="s">
        <v>27505</v>
      </c>
      <c r="B687" s="12" t="str" cm="1">
        <f t="array" ref="B687">_xlfn.REGEXEXTRACT(J687, "eid=([^&amp;]+)", 2)</f>
        <v>2-s2.0-85102621360</v>
      </c>
      <c r="C687" s="13" t="s">
        <v>23900</v>
      </c>
      <c r="D687" s="12" t="s">
        <v>27506</v>
      </c>
      <c r="E687" s="12">
        <v>2021</v>
      </c>
      <c r="F687" s="12" t="s">
        <v>16855</v>
      </c>
      <c r="G687" s="12">
        <v>22279032</v>
      </c>
      <c r="H687" s="12">
        <v>9</v>
      </c>
      <c r="I687" s="12" t="s">
        <v>27507</v>
      </c>
      <c r="J687" s="12" t="s">
        <v>27508</v>
      </c>
      <c r="K687" s="12" t="s">
        <v>7972</v>
      </c>
      <c r="L687" s="12" t="s">
        <v>11745</v>
      </c>
      <c r="M687" s="12"/>
    </row>
    <row r="688" spans="1:13" ht="22.5" customHeight="1">
      <c r="A688" s="12" t="s">
        <v>27510</v>
      </c>
      <c r="B688" s="12" t="str" cm="1">
        <f t="array" ref="B688">_xlfn.REGEXEXTRACT(J688, "eid=([^&amp;]+)", 2)</f>
        <v>2-s2.0-85099657586</v>
      </c>
      <c r="C688" s="13" t="s">
        <v>23900</v>
      </c>
      <c r="D688" s="12" t="s">
        <v>27511</v>
      </c>
      <c r="E688" s="12">
        <v>2021</v>
      </c>
      <c r="F688" s="12" t="s">
        <v>8293</v>
      </c>
      <c r="G688" s="12">
        <v>22142134</v>
      </c>
      <c r="H688" s="12">
        <v>57</v>
      </c>
      <c r="I688" s="12" t="s">
        <v>27512</v>
      </c>
      <c r="J688" s="12" t="s">
        <v>27513</v>
      </c>
      <c r="K688" s="12" t="s">
        <v>7972</v>
      </c>
      <c r="L688" s="12" t="s">
        <v>8027</v>
      </c>
      <c r="M688" s="12" t="s">
        <v>36366</v>
      </c>
    </row>
    <row r="689" spans="1:13" ht="22.5" customHeight="1">
      <c r="A689" s="12" t="s">
        <v>27515</v>
      </c>
      <c r="B689" s="12" t="str" cm="1">
        <f t="array" ref="B689">_xlfn.REGEXEXTRACT(J689, "eid=([^&amp;]+)", 2)</f>
        <v>2-s2.0-85117264982</v>
      </c>
      <c r="C689" s="13" t="s">
        <v>23900</v>
      </c>
      <c r="D689" s="12" t="s">
        <v>27516</v>
      </c>
      <c r="E689" s="12">
        <v>2021</v>
      </c>
      <c r="F689" s="12" t="s">
        <v>11621</v>
      </c>
      <c r="G689" s="12">
        <v>19390114</v>
      </c>
      <c r="H689" s="12">
        <v>2021</v>
      </c>
      <c r="I689" s="12" t="s">
        <v>27517</v>
      </c>
      <c r="J689" s="12" t="s">
        <v>27518</v>
      </c>
      <c r="K689" s="12" t="s">
        <v>7972</v>
      </c>
      <c r="L689" s="12" t="s">
        <v>11624</v>
      </c>
      <c r="M689" s="12"/>
    </row>
    <row r="690" spans="1:13" ht="22.5" customHeight="1">
      <c r="A690" s="12" t="s">
        <v>27520</v>
      </c>
      <c r="B690" s="12" t="str" cm="1">
        <f t="array" ref="B690">_xlfn.REGEXEXTRACT(J690, "eid=([^&amp;]+)", 2)</f>
        <v>2-s2.0-85102373344</v>
      </c>
      <c r="C690" s="13" t="s">
        <v>23900</v>
      </c>
      <c r="D690" s="12" t="s">
        <v>27521</v>
      </c>
      <c r="E690" s="12">
        <v>2021</v>
      </c>
      <c r="F690" s="12" t="s">
        <v>11621</v>
      </c>
      <c r="G690" s="12">
        <v>19390114</v>
      </c>
      <c r="H690" s="12">
        <v>2021</v>
      </c>
      <c r="I690" s="12" t="s">
        <v>27522</v>
      </c>
      <c r="J690" s="12" t="s">
        <v>27523</v>
      </c>
      <c r="K690" s="12" t="s">
        <v>7972</v>
      </c>
      <c r="L690" s="12" t="s">
        <v>11624</v>
      </c>
      <c r="M690" s="12"/>
    </row>
    <row r="691" spans="1:13" ht="22.5" customHeight="1">
      <c r="A691" s="12" t="s">
        <v>27525</v>
      </c>
      <c r="B691" s="12" t="str" cm="1">
        <f t="array" ref="B691">_xlfn.REGEXEXTRACT(J691, "eid=([^&amp;]+)", 2)</f>
        <v>2-s2.0-85123555748</v>
      </c>
      <c r="C691" s="13" t="s">
        <v>23900</v>
      </c>
      <c r="D691" s="12" t="s">
        <v>27526</v>
      </c>
      <c r="E691" s="12">
        <v>2021</v>
      </c>
      <c r="F691" s="12" t="s">
        <v>24914</v>
      </c>
      <c r="G691" s="12">
        <v>26666030</v>
      </c>
      <c r="H691" s="12">
        <v>2</v>
      </c>
      <c r="I691" s="12" t="s">
        <v>27527</v>
      </c>
      <c r="J691" s="12" t="s">
        <v>27528</v>
      </c>
      <c r="K691" s="12" t="s">
        <v>7972</v>
      </c>
      <c r="L691" s="12" t="s">
        <v>9372</v>
      </c>
      <c r="M691" s="12"/>
    </row>
    <row r="692" spans="1:13" ht="22.5" customHeight="1">
      <c r="A692" s="12" t="s">
        <v>27530</v>
      </c>
      <c r="B692" s="12" t="str" cm="1">
        <f t="array" ref="B692">_xlfn.REGEXEXTRACT(J692, "eid=([^&amp;]+)", 2)</f>
        <v>2-s2.0-85071093624</v>
      </c>
      <c r="C692" s="13" t="s">
        <v>23900</v>
      </c>
      <c r="D692" s="12" t="s">
        <v>27531</v>
      </c>
      <c r="E692" s="12">
        <v>2021</v>
      </c>
      <c r="F692" s="12" t="s">
        <v>24756</v>
      </c>
      <c r="G692" s="12">
        <v>24059595</v>
      </c>
      <c r="H692" s="12">
        <v>7</v>
      </c>
      <c r="I692" s="12" t="s">
        <v>27532</v>
      </c>
      <c r="J692" s="12" t="s">
        <v>27533</v>
      </c>
      <c r="K692" s="12" t="s">
        <v>7972</v>
      </c>
      <c r="L692" s="12" t="s">
        <v>27534</v>
      </c>
      <c r="M692" s="12"/>
    </row>
    <row r="693" spans="1:13" ht="22.5" customHeight="1">
      <c r="A693" s="12" t="s">
        <v>27536</v>
      </c>
      <c r="B693" s="12" t="str" cm="1">
        <f t="array" ref="B693">_xlfn.REGEXEXTRACT(J693, "eid=([^&amp;]+)", 2)</f>
        <v>2-s2.0-85094322022</v>
      </c>
      <c r="C693" s="13" t="s">
        <v>23900</v>
      </c>
      <c r="D693" s="12" t="s">
        <v>27537</v>
      </c>
      <c r="E693" s="12">
        <v>2021</v>
      </c>
      <c r="F693" s="12" t="s">
        <v>24690</v>
      </c>
      <c r="G693" s="12">
        <v>9252312</v>
      </c>
      <c r="H693" s="12">
        <v>422</v>
      </c>
      <c r="I693" s="12" t="s">
        <v>27538</v>
      </c>
      <c r="J693" s="12" t="s">
        <v>27539</v>
      </c>
      <c r="K693" s="12" t="s">
        <v>7972</v>
      </c>
      <c r="L693" s="12" t="s">
        <v>7993</v>
      </c>
      <c r="M693" s="12" t="s">
        <v>36367</v>
      </c>
    </row>
    <row r="694" spans="1:13" ht="22.5" customHeight="1">
      <c r="A694" s="12" t="s">
        <v>27541</v>
      </c>
      <c r="B694" s="12" t="str" cm="1">
        <f t="array" ref="B694">_xlfn.REGEXEXTRACT(J694, "eid=([^&amp;]+)", 2)</f>
        <v>2-s2.0-85126263287</v>
      </c>
      <c r="C694" s="13" t="s">
        <v>23900</v>
      </c>
      <c r="D694" s="12" t="s">
        <v>27542</v>
      </c>
      <c r="E694" s="12">
        <v>2021</v>
      </c>
      <c r="F694" s="12" t="s">
        <v>25066</v>
      </c>
      <c r="G694" s="12">
        <v>22147853</v>
      </c>
      <c r="H694" s="12">
        <v>51</v>
      </c>
      <c r="I694" s="12" t="s">
        <v>27543</v>
      </c>
      <c r="J694" s="12" t="s">
        <v>27544</v>
      </c>
      <c r="K694" s="12" t="s">
        <v>7972</v>
      </c>
      <c r="L694" s="12" t="s">
        <v>8027</v>
      </c>
      <c r="M694" s="12" t="s">
        <v>36368</v>
      </c>
    </row>
    <row r="695" spans="1:13" ht="22.5" customHeight="1">
      <c r="A695" s="12" t="s">
        <v>27546</v>
      </c>
      <c r="B695" s="12" t="str" cm="1">
        <f t="array" ref="B695">_xlfn.REGEXEXTRACT(J695, "eid=([^&amp;]+)", 2)</f>
        <v>2-s2.0-85102333171</v>
      </c>
      <c r="C695" s="13" t="s">
        <v>23900</v>
      </c>
      <c r="D695" s="12" t="s">
        <v>27547</v>
      </c>
      <c r="E695" s="12">
        <v>2021</v>
      </c>
      <c r="F695" s="12" t="s">
        <v>11045</v>
      </c>
      <c r="G695" s="12">
        <v>10994300</v>
      </c>
      <c r="H695" s="12">
        <v>23</v>
      </c>
      <c r="I695" s="12" t="s">
        <v>27548</v>
      </c>
      <c r="J695" s="12" t="s">
        <v>27549</v>
      </c>
      <c r="K695" s="12" t="s">
        <v>7972</v>
      </c>
      <c r="L695" s="12" t="s">
        <v>11745</v>
      </c>
      <c r="M695" s="12"/>
    </row>
    <row r="696" spans="1:13" ht="22.5" customHeight="1">
      <c r="A696" s="12" t="s">
        <v>27551</v>
      </c>
      <c r="B696" s="12" t="str" cm="1">
        <f t="array" ref="B696">_xlfn.REGEXEXTRACT(J696, "eid=([^&amp;]+)", 2)</f>
        <v>2-s2.0-85113326563</v>
      </c>
      <c r="C696" s="13" t="s">
        <v>23900</v>
      </c>
      <c r="D696" s="12" t="s">
        <v>27552</v>
      </c>
      <c r="E696" s="12">
        <v>2021</v>
      </c>
      <c r="F696" s="12" t="s">
        <v>5616</v>
      </c>
      <c r="G696" s="12">
        <v>21991073</v>
      </c>
      <c r="H696" s="12" t="s">
        <v>7969</v>
      </c>
      <c r="I696" s="12" t="s">
        <v>27553</v>
      </c>
      <c r="J696" s="12" t="s">
        <v>27554</v>
      </c>
      <c r="K696" s="12" t="s">
        <v>7972</v>
      </c>
      <c r="L696" s="12" t="s">
        <v>7985</v>
      </c>
      <c r="M696" s="12" t="s">
        <v>36369</v>
      </c>
    </row>
    <row r="697" spans="1:13" ht="22.5" customHeight="1">
      <c r="A697" s="12" t="s">
        <v>27556</v>
      </c>
      <c r="B697" s="12" t="str" cm="1">
        <f t="array" ref="B697">_xlfn.REGEXEXTRACT(J697, "eid=([^&amp;]+)", 2)</f>
        <v>2-s2.0-85092243746</v>
      </c>
      <c r="C697" s="13" t="s">
        <v>23900</v>
      </c>
      <c r="D697" s="12" t="s">
        <v>27557</v>
      </c>
      <c r="E697" s="12">
        <v>2021</v>
      </c>
      <c r="F697" s="12" t="s">
        <v>18626</v>
      </c>
      <c r="G697" s="12">
        <v>11100168</v>
      </c>
      <c r="H697" s="12">
        <v>60</v>
      </c>
      <c r="I697" s="12" t="s">
        <v>27558</v>
      </c>
      <c r="J697" s="12" t="s">
        <v>27559</v>
      </c>
      <c r="K697" s="12" t="s">
        <v>7972</v>
      </c>
      <c r="L697" s="12" t="s">
        <v>7993</v>
      </c>
      <c r="M697" s="12"/>
    </row>
    <row r="698" spans="1:13" ht="22.5" customHeight="1">
      <c r="A698" s="12" t="s">
        <v>27561</v>
      </c>
      <c r="B698" s="12" t="str" cm="1">
        <f t="array" ref="B698">_xlfn.REGEXEXTRACT(J698, "eid=([^&amp;]+)", 2)</f>
        <v>2-s2.0-85111065722</v>
      </c>
      <c r="C698" s="13" t="s">
        <v>23900</v>
      </c>
      <c r="D698" s="12" t="s">
        <v>27562</v>
      </c>
      <c r="E698" s="12">
        <v>2021</v>
      </c>
      <c r="F698" s="12" t="s">
        <v>8491</v>
      </c>
      <c r="G698" s="12">
        <v>21693536</v>
      </c>
      <c r="H698" s="12">
        <v>9</v>
      </c>
      <c r="I698" s="12" t="s">
        <v>27563</v>
      </c>
      <c r="J698" s="12" t="s">
        <v>27564</v>
      </c>
      <c r="K698" s="12" t="s">
        <v>7972</v>
      </c>
      <c r="L698" s="12" t="s">
        <v>8102</v>
      </c>
      <c r="M698" s="12"/>
    </row>
    <row r="699" spans="1:13" ht="22.5" customHeight="1">
      <c r="A699" s="12" t="s">
        <v>27566</v>
      </c>
      <c r="B699" s="12" t="str" cm="1">
        <f t="array" ref="B699">_xlfn.REGEXEXTRACT(J699, "eid=([^&amp;]+)", 2)</f>
        <v>2-s2.0-85098457732</v>
      </c>
      <c r="C699" s="13" t="s">
        <v>23900</v>
      </c>
      <c r="D699" s="12" t="s">
        <v>27567</v>
      </c>
      <c r="E699" s="12">
        <v>2021</v>
      </c>
      <c r="F699" s="12" t="s">
        <v>16035</v>
      </c>
      <c r="G699" s="12">
        <v>10848045</v>
      </c>
      <c r="H699" s="12">
        <v>176</v>
      </c>
      <c r="I699" s="12" t="s">
        <v>27568</v>
      </c>
      <c r="J699" s="12" t="s">
        <v>27569</v>
      </c>
      <c r="K699" s="12" t="s">
        <v>7972</v>
      </c>
      <c r="L699" s="12" t="s">
        <v>16038</v>
      </c>
      <c r="M699" s="12" t="s">
        <v>36370</v>
      </c>
    </row>
    <row r="700" spans="1:13" ht="22.5" customHeight="1">
      <c r="A700" s="12" t="s">
        <v>27571</v>
      </c>
      <c r="B700" s="12" t="str" cm="1">
        <f t="array" ref="B700">_xlfn.REGEXEXTRACT(J700, "eid=([^&amp;]+)", 2)</f>
        <v>2-s2.0-85113186390</v>
      </c>
      <c r="C700" s="13" t="s">
        <v>23900</v>
      </c>
      <c r="D700" s="12" t="s">
        <v>27572</v>
      </c>
      <c r="E700" s="12">
        <v>2021</v>
      </c>
      <c r="F700" s="12" t="s">
        <v>27573</v>
      </c>
      <c r="G700" s="12">
        <v>17272394</v>
      </c>
      <c r="H700" s="12">
        <v>18</v>
      </c>
      <c r="I700" s="12" t="s">
        <v>27574</v>
      </c>
      <c r="J700" s="12" t="s">
        <v>27575</v>
      </c>
      <c r="K700" s="12" t="s">
        <v>7972</v>
      </c>
      <c r="L700" s="12" t="s">
        <v>27576</v>
      </c>
      <c r="M700" s="12"/>
    </row>
    <row r="701" spans="1:13" ht="22.5" customHeight="1">
      <c r="A701" s="12" t="s">
        <v>27578</v>
      </c>
      <c r="B701" s="12" t="str" cm="1">
        <f t="array" ref="B701">_xlfn.REGEXEXTRACT(J701, "eid=([^&amp;]+)", 2)</f>
        <v>2-s2.0-85110399487</v>
      </c>
      <c r="C701" s="13" t="s">
        <v>23900</v>
      </c>
      <c r="D701" s="12" t="s">
        <v>27579</v>
      </c>
      <c r="E701" s="12">
        <v>2021</v>
      </c>
      <c r="F701" s="12" t="s">
        <v>8328</v>
      </c>
      <c r="G701" s="12" t="s">
        <v>7969</v>
      </c>
      <c r="H701" s="12" t="s">
        <v>7969</v>
      </c>
      <c r="I701" s="12" t="s">
        <v>27580</v>
      </c>
      <c r="J701" s="12" t="s">
        <v>27581</v>
      </c>
      <c r="K701" s="12" t="s">
        <v>7972</v>
      </c>
      <c r="L701" s="12" t="s">
        <v>8324</v>
      </c>
      <c r="M701" s="12" t="s">
        <v>36371</v>
      </c>
    </row>
    <row r="702" spans="1:13" ht="22.5" customHeight="1">
      <c r="A702" s="12" t="s">
        <v>27583</v>
      </c>
      <c r="B702" s="12" t="str" cm="1">
        <f t="array" ref="B702">_xlfn.REGEXEXTRACT(J702, "eid=([^&amp;]+)", 2)</f>
        <v>2-s2.0-85105261313</v>
      </c>
      <c r="C702" s="13" t="s">
        <v>23900</v>
      </c>
      <c r="D702" s="12" t="s">
        <v>27584</v>
      </c>
      <c r="E702" s="12">
        <v>2021</v>
      </c>
      <c r="F702" s="12" t="s">
        <v>26384</v>
      </c>
      <c r="G702" s="12">
        <v>19793561</v>
      </c>
      <c r="H702" s="12">
        <v>14</v>
      </c>
      <c r="I702" s="12" t="s">
        <v>27585</v>
      </c>
      <c r="J702" s="12" t="s">
        <v>27586</v>
      </c>
      <c r="K702" s="12" t="s">
        <v>7972</v>
      </c>
      <c r="L702" s="12" t="s">
        <v>26387</v>
      </c>
      <c r="M702" s="12"/>
    </row>
    <row r="703" spans="1:13" ht="22.5" customHeight="1">
      <c r="A703" s="12" t="s">
        <v>27588</v>
      </c>
      <c r="B703" s="12" t="str" cm="1">
        <f t="array" ref="B703">_xlfn.REGEXEXTRACT(J703, "eid=([^&amp;]+)", 2)</f>
        <v>2-s2.0-85092062669</v>
      </c>
      <c r="C703" s="13" t="s">
        <v>23900</v>
      </c>
      <c r="D703" s="12" t="s">
        <v>27589</v>
      </c>
      <c r="E703" s="12">
        <v>2021</v>
      </c>
      <c r="F703" s="12" t="s">
        <v>12218</v>
      </c>
      <c r="G703" s="12" t="s">
        <v>24034</v>
      </c>
      <c r="H703" s="12">
        <v>115</v>
      </c>
      <c r="I703" s="12" t="s">
        <v>27590</v>
      </c>
      <c r="J703" s="12" t="s">
        <v>27591</v>
      </c>
      <c r="K703" s="12" t="s">
        <v>7972</v>
      </c>
      <c r="L703" s="12" t="s">
        <v>7993</v>
      </c>
      <c r="M703" s="12" t="s">
        <v>36372</v>
      </c>
    </row>
    <row r="704" spans="1:13" ht="22.5" customHeight="1">
      <c r="A704" s="12" t="s">
        <v>27593</v>
      </c>
      <c r="B704" s="12" t="str" cm="1">
        <f t="array" ref="B704">_xlfn.REGEXEXTRACT(J704, "eid=([^&amp;]+)", 2)</f>
        <v>2-s2.0-85158921353</v>
      </c>
      <c r="C704" s="13" t="s">
        <v>23900</v>
      </c>
      <c r="D704" s="12" t="s">
        <v>27594</v>
      </c>
      <c r="E704" s="12">
        <v>2021</v>
      </c>
      <c r="F704" s="12" t="s">
        <v>27595</v>
      </c>
      <c r="G704" s="12" t="s">
        <v>7969</v>
      </c>
      <c r="H704" s="12" t="s">
        <v>7969</v>
      </c>
      <c r="I704" s="12" t="s">
        <v>27596</v>
      </c>
      <c r="J704" s="12" t="s">
        <v>27597</v>
      </c>
      <c r="K704" s="12" t="s">
        <v>7972</v>
      </c>
      <c r="L704" s="12" t="s">
        <v>12126</v>
      </c>
      <c r="M704" s="12" t="s">
        <v>36373</v>
      </c>
    </row>
    <row r="705" spans="1:13" ht="22.5" customHeight="1">
      <c r="A705" s="12" t="s">
        <v>27599</v>
      </c>
      <c r="B705" s="12" t="str" cm="1">
        <f t="array" ref="B705">_xlfn.REGEXEXTRACT(J705, "eid=([^&amp;]+)", 2)</f>
        <v>2-s2.0-85100916745</v>
      </c>
      <c r="C705" s="13" t="s">
        <v>23900</v>
      </c>
      <c r="D705" s="12" t="s">
        <v>27600</v>
      </c>
      <c r="E705" s="12">
        <v>2021</v>
      </c>
      <c r="F705" s="12" t="s">
        <v>8491</v>
      </c>
      <c r="G705" s="12">
        <v>21693536</v>
      </c>
      <c r="H705" s="12">
        <v>9</v>
      </c>
      <c r="I705" s="12" t="s">
        <v>27601</v>
      </c>
      <c r="J705" s="12" t="s">
        <v>27602</v>
      </c>
      <c r="K705" s="12" t="s">
        <v>7972</v>
      </c>
      <c r="L705" s="12" t="s">
        <v>8102</v>
      </c>
      <c r="M705" s="12"/>
    </row>
    <row r="706" spans="1:13" ht="22.5" customHeight="1">
      <c r="A706" s="12" t="s">
        <v>27604</v>
      </c>
      <c r="B706" s="12" t="str" cm="1">
        <f t="array" ref="B706">_xlfn.REGEXEXTRACT(J706, "eid=([^&amp;]+)", 2)</f>
        <v>2-s2.0-85116939692</v>
      </c>
      <c r="C706" s="13" t="s">
        <v>23900</v>
      </c>
      <c r="D706" s="12" t="s">
        <v>27605</v>
      </c>
      <c r="E706" s="12">
        <v>2021</v>
      </c>
      <c r="F706" s="12" t="s">
        <v>27606</v>
      </c>
      <c r="G706" s="12">
        <v>9275452</v>
      </c>
      <c r="H706" s="12">
        <v>38</v>
      </c>
      <c r="I706" s="12" t="s">
        <v>27607</v>
      </c>
      <c r="J706" s="12" t="s">
        <v>27608</v>
      </c>
      <c r="K706" s="12" t="s">
        <v>7972</v>
      </c>
      <c r="L706" s="12" t="s">
        <v>8385</v>
      </c>
      <c r="M706" s="12"/>
    </row>
    <row r="707" spans="1:13" ht="22.5" customHeight="1">
      <c r="A707" s="12" t="s">
        <v>27610</v>
      </c>
      <c r="B707" s="12" t="str" cm="1">
        <f t="array" ref="B707">_xlfn.REGEXEXTRACT(J707, "eid=([^&amp;]+)", 2)</f>
        <v>2-s2.0-85091478670</v>
      </c>
      <c r="C707" s="13" t="s">
        <v>23900</v>
      </c>
      <c r="D707" s="12" t="s">
        <v>27611</v>
      </c>
      <c r="E707" s="12">
        <v>2021</v>
      </c>
      <c r="F707" s="12" t="s">
        <v>12218</v>
      </c>
      <c r="G707" s="12" t="s">
        <v>24034</v>
      </c>
      <c r="H707" s="12">
        <v>115</v>
      </c>
      <c r="I707" s="12" t="s">
        <v>27612</v>
      </c>
      <c r="J707" s="12" t="s">
        <v>27613</v>
      </c>
      <c r="K707" s="12" t="s">
        <v>7972</v>
      </c>
      <c r="L707" s="12" t="s">
        <v>7993</v>
      </c>
      <c r="M707" s="12" t="s">
        <v>36374</v>
      </c>
    </row>
    <row r="708" spans="1:13" ht="22.5" customHeight="1">
      <c r="A708" s="12" t="s">
        <v>27615</v>
      </c>
      <c r="B708" s="12" t="str" cm="1">
        <f t="array" ref="B708">_xlfn.REGEXEXTRACT(J708, "eid=([^&amp;]+)", 2)</f>
        <v>2-s2.0-85091065055</v>
      </c>
      <c r="C708" s="13" t="s">
        <v>23900</v>
      </c>
      <c r="D708" s="12" t="s">
        <v>27616</v>
      </c>
      <c r="E708" s="12">
        <v>2021</v>
      </c>
      <c r="F708" s="12" t="s">
        <v>16562</v>
      </c>
      <c r="G708" s="12" t="s">
        <v>27617</v>
      </c>
      <c r="H708" s="12">
        <v>51</v>
      </c>
      <c r="I708" s="12" t="s">
        <v>27618</v>
      </c>
      <c r="J708" s="12" t="s">
        <v>27619</v>
      </c>
      <c r="K708" s="12" t="s">
        <v>7972</v>
      </c>
      <c r="L708" s="12" t="s">
        <v>7978</v>
      </c>
      <c r="M708" s="12" t="s">
        <v>36375</v>
      </c>
    </row>
    <row r="709" spans="1:13" ht="22.5" customHeight="1">
      <c r="A709" s="12" t="s">
        <v>27621</v>
      </c>
      <c r="B709" s="12" t="str" cm="1">
        <f t="array" ref="B709">_xlfn.REGEXEXTRACT(J709, "eid=([^&amp;]+)", 2)</f>
        <v>2-s2.0-85148871150</v>
      </c>
      <c r="C709" s="13" t="s">
        <v>23900</v>
      </c>
      <c r="D709" s="12" t="s">
        <v>27622</v>
      </c>
      <c r="E709" s="12">
        <v>2021</v>
      </c>
      <c r="F709" s="12" t="s">
        <v>27606</v>
      </c>
      <c r="G709" s="12">
        <v>9275452</v>
      </c>
      <c r="H709" s="12">
        <v>39</v>
      </c>
      <c r="I709" s="12" t="s">
        <v>27623</v>
      </c>
      <c r="J709" s="12" t="s">
        <v>27624</v>
      </c>
      <c r="K709" s="12" t="s">
        <v>7972</v>
      </c>
      <c r="L709" s="12" t="s">
        <v>8385</v>
      </c>
      <c r="M709" s="12"/>
    </row>
    <row r="710" spans="1:13" ht="22.5" customHeight="1">
      <c r="A710" s="12" t="s">
        <v>27626</v>
      </c>
      <c r="B710" s="12" t="str" cm="1">
        <f t="array" ref="B710">_xlfn.REGEXEXTRACT(J710, "eid=([^&amp;]+)", 2)</f>
        <v>2-s2.0-85104229202</v>
      </c>
      <c r="C710" s="13" t="s">
        <v>23900</v>
      </c>
      <c r="D710" s="12" t="s">
        <v>27627</v>
      </c>
      <c r="E710" s="12">
        <v>2021</v>
      </c>
      <c r="F710" s="12" t="s">
        <v>8491</v>
      </c>
      <c r="G710" s="12">
        <v>21693536</v>
      </c>
      <c r="H710" s="12">
        <v>9</v>
      </c>
      <c r="I710" s="12" t="s">
        <v>27628</v>
      </c>
      <c r="J710" s="12" t="s">
        <v>27629</v>
      </c>
      <c r="K710" s="12" t="s">
        <v>7972</v>
      </c>
      <c r="L710" s="12" t="s">
        <v>8102</v>
      </c>
      <c r="M710" s="12"/>
    </row>
    <row r="711" spans="1:13" ht="22.5" customHeight="1">
      <c r="A711" s="12" t="s">
        <v>27631</v>
      </c>
      <c r="B711" s="12" t="str" cm="1">
        <f t="array" ref="B711">_xlfn.REGEXEXTRACT(J711, "eid=([^&amp;]+)", 2)</f>
        <v>2-s2.0-85116891905</v>
      </c>
      <c r="C711" s="13" t="s">
        <v>23900</v>
      </c>
      <c r="D711" s="12" t="s">
        <v>27632</v>
      </c>
      <c r="E711" s="12">
        <v>2021</v>
      </c>
      <c r="F711" s="12" t="s">
        <v>27606</v>
      </c>
      <c r="G711" s="12">
        <v>9275452</v>
      </c>
      <c r="H711" s="12">
        <v>38</v>
      </c>
      <c r="I711" s="12" t="s">
        <v>27633</v>
      </c>
      <c r="J711" s="12" t="s">
        <v>27634</v>
      </c>
      <c r="K711" s="12" t="s">
        <v>7972</v>
      </c>
      <c r="L711" s="12" t="s">
        <v>8385</v>
      </c>
      <c r="M711" s="12"/>
    </row>
    <row r="712" spans="1:13" ht="22.5" customHeight="1">
      <c r="A712" s="12" t="s">
        <v>27636</v>
      </c>
      <c r="B712" s="12" t="str" cm="1">
        <f t="array" ref="B712">_xlfn.REGEXEXTRACT(J712, "eid=([^&amp;]+)", 2)</f>
        <v>2-s2.0-85125421308</v>
      </c>
      <c r="C712" s="13" t="s">
        <v>23900</v>
      </c>
      <c r="D712" s="12" t="s">
        <v>27637</v>
      </c>
      <c r="E712" s="12">
        <v>2021</v>
      </c>
      <c r="F712" s="12" t="s">
        <v>20276</v>
      </c>
      <c r="G712" s="12" t="s">
        <v>7969</v>
      </c>
      <c r="H712" s="12" t="s">
        <v>7969</v>
      </c>
      <c r="I712" s="12" t="s">
        <v>27638</v>
      </c>
      <c r="J712" s="12" t="s">
        <v>27639</v>
      </c>
      <c r="K712" s="12" t="s">
        <v>7972</v>
      </c>
      <c r="L712" s="12" t="s">
        <v>8102</v>
      </c>
      <c r="M712" s="12" t="s">
        <v>36376</v>
      </c>
    </row>
    <row r="713" spans="1:13" ht="22.5" customHeight="1">
      <c r="A713" s="12" t="s">
        <v>27641</v>
      </c>
      <c r="B713" s="12" t="str" cm="1">
        <f t="array" ref="B713">_xlfn.REGEXEXTRACT(J713, "eid=([^&amp;]+)", 2)</f>
        <v>2-s2.0-85113832367</v>
      </c>
      <c r="C713" s="13" t="s">
        <v>23900</v>
      </c>
      <c r="D713" s="12" t="s">
        <v>27642</v>
      </c>
      <c r="E713" s="12">
        <v>2021</v>
      </c>
      <c r="F713" s="12" t="s">
        <v>8491</v>
      </c>
      <c r="G713" s="12">
        <v>21693536</v>
      </c>
      <c r="H713" s="12">
        <v>9</v>
      </c>
      <c r="I713" s="12" t="s">
        <v>27643</v>
      </c>
      <c r="J713" s="12" t="s">
        <v>27644</v>
      </c>
      <c r="K713" s="12" t="s">
        <v>7972</v>
      </c>
      <c r="L713" s="12" t="s">
        <v>8102</v>
      </c>
      <c r="M713" s="12"/>
    </row>
    <row r="714" spans="1:13" ht="22.5" customHeight="1">
      <c r="A714" s="12" t="s">
        <v>27646</v>
      </c>
      <c r="B714" s="12" t="str" cm="1">
        <f t="array" ref="B714">_xlfn.REGEXEXTRACT(J714, "eid=([^&amp;]+)", 2)</f>
        <v>2-s2.0-85126648197</v>
      </c>
      <c r="C714" s="13" t="s">
        <v>23900</v>
      </c>
      <c r="D714" s="12" t="s">
        <v>27647</v>
      </c>
      <c r="E714" s="12">
        <v>2021</v>
      </c>
      <c r="F714" s="12" t="s">
        <v>27648</v>
      </c>
      <c r="G714" s="12" t="s">
        <v>7969</v>
      </c>
      <c r="H714" s="12" t="s">
        <v>7969</v>
      </c>
      <c r="I714" s="12" t="s">
        <v>27649</v>
      </c>
      <c r="J714" s="12" t="s">
        <v>27650</v>
      </c>
      <c r="K714" s="12" t="s">
        <v>7972</v>
      </c>
      <c r="L714" s="12" t="s">
        <v>8102</v>
      </c>
      <c r="M714" s="12" t="s">
        <v>36377</v>
      </c>
    </row>
    <row r="715" spans="1:13" ht="22.5" customHeight="1">
      <c r="A715" s="12" t="s">
        <v>27652</v>
      </c>
      <c r="B715" s="12" t="str" cm="1">
        <f t="array" ref="B715">_xlfn.REGEXEXTRACT(J715, "eid=([^&amp;]+)", 2)</f>
        <v>2-s2.0-85103777368</v>
      </c>
      <c r="C715" s="13" t="s">
        <v>23900</v>
      </c>
      <c r="D715" s="12" t="s">
        <v>27653</v>
      </c>
      <c r="E715" s="12">
        <v>2021</v>
      </c>
      <c r="F715" s="12" t="s">
        <v>8491</v>
      </c>
      <c r="G715" s="12">
        <v>21693536</v>
      </c>
      <c r="H715" s="12">
        <v>9</v>
      </c>
      <c r="I715" s="12" t="s">
        <v>27654</v>
      </c>
      <c r="J715" s="12" t="s">
        <v>27655</v>
      </c>
      <c r="K715" s="12" t="s">
        <v>7972</v>
      </c>
      <c r="L715" s="12" t="s">
        <v>8102</v>
      </c>
      <c r="M715" s="12"/>
    </row>
    <row r="716" spans="1:13" ht="22.5" customHeight="1">
      <c r="A716" s="12" t="s">
        <v>27657</v>
      </c>
      <c r="B716" s="12" t="str" cm="1">
        <f t="array" ref="B716">_xlfn.REGEXEXTRACT(J716, "eid=([^&amp;]+)", 2)</f>
        <v>2-s2.0-85094202988</v>
      </c>
      <c r="C716" s="13" t="s">
        <v>23900</v>
      </c>
      <c r="D716" s="12" t="s">
        <v>27658</v>
      </c>
      <c r="E716" s="12">
        <v>2021</v>
      </c>
      <c r="F716" s="12" t="s">
        <v>10114</v>
      </c>
      <c r="G716" s="12">
        <v>7437315</v>
      </c>
      <c r="H716" s="12">
        <v>148</v>
      </c>
      <c r="I716" s="12" t="s">
        <v>27659</v>
      </c>
      <c r="J716" s="12" t="s">
        <v>27660</v>
      </c>
      <c r="K716" s="12" t="s">
        <v>7972</v>
      </c>
      <c r="L716" s="12" t="s">
        <v>10117</v>
      </c>
      <c r="M716" s="12" t="s">
        <v>36378</v>
      </c>
    </row>
    <row r="717" spans="1:13" ht="22.5" customHeight="1">
      <c r="A717" s="12" t="s">
        <v>27662</v>
      </c>
      <c r="B717" s="12" t="str" cm="1">
        <f t="array" ref="B717">_xlfn.REGEXEXTRACT(J717, "eid=([^&amp;]+)", 2)</f>
        <v>2-s2.0-85101336706</v>
      </c>
      <c r="C717" s="13" t="s">
        <v>23900</v>
      </c>
      <c r="D717" s="12" t="s">
        <v>27663</v>
      </c>
      <c r="E717" s="12">
        <v>2021</v>
      </c>
      <c r="F717" s="12" t="s">
        <v>8276</v>
      </c>
      <c r="G717" s="12">
        <v>14248220</v>
      </c>
      <c r="H717" s="12">
        <v>21</v>
      </c>
      <c r="I717" s="12" t="s">
        <v>27664</v>
      </c>
      <c r="J717" s="12" t="s">
        <v>27665</v>
      </c>
      <c r="K717" s="12" t="s">
        <v>7972</v>
      </c>
      <c r="L717" s="12" t="s">
        <v>11745</v>
      </c>
      <c r="M717" s="12"/>
    </row>
    <row r="718" spans="1:13" ht="22.5" customHeight="1">
      <c r="A718" s="12" t="s">
        <v>27667</v>
      </c>
      <c r="B718" s="12" t="str" cm="1">
        <f t="array" ref="B718">_xlfn.REGEXEXTRACT(J718, "eid=([^&amp;]+)", 2)</f>
        <v>2-s2.0-85088813009</v>
      </c>
      <c r="C718" s="13" t="s">
        <v>23900</v>
      </c>
      <c r="D718" s="12" t="s">
        <v>27668</v>
      </c>
      <c r="E718" s="12">
        <v>2021</v>
      </c>
      <c r="F718" s="12" t="s">
        <v>24422</v>
      </c>
      <c r="G718" s="12">
        <v>200255</v>
      </c>
      <c r="H718" s="12">
        <v>543</v>
      </c>
      <c r="I718" s="12" t="s">
        <v>27669</v>
      </c>
      <c r="J718" s="12" t="s">
        <v>27670</v>
      </c>
      <c r="K718" s="12" t="s">
        <v>7972</v>
      </c>
      <c r="L718" s="12" t="s">
        <v>8465</v>
      </c>
      <c r="M718" s="12" t="s">
        <v>36379</v>
      </c>
    </row>
    <row r="719" spans="1:13" ht="22.5" customHeight="1">
      <c r="A719" s="12" t="s">
        <v>27672</v>
      </c>
      <c r="B719" s="12" t="str" cm="1">
        <f t="array" ref="B719">_xlfn.REGEXEXTRACT(J719, "eid=([^&amp;]+)", 2)</f>
        <v>2-s2.0-85105650757</v>
      </c>
      <c r="C719" s="13" t="s">
        <v>23900</v>
      </c>
      <c r="D719" s="12" t="s">
        <v>27673</v>
      </c>
      <c r="E719" s="12">
        <v>2021</v>
      </c>
      <c r="F719" s="12" t="s">
        <v>8848</v>
      </c>
      <c r="G719" s="12">
        <v>15462218</v>
      </c>
      <c r="H719" s="12">
        <v>68</v>
      </c>
      <c r="I719" s="12" t="s">
        <v>27674</v>
      </c>
      <c r="J719" s="12" t="s">
        <v>27675</v>
      </c>
      <c r="K719" s="12" t="s">
        <v>7972</v>
      </c>
      <c r="L719" s="12" t="s">
        <v>8851</v>
      </c>
      <c r="M719" s="12"/>
    </row>
    <row r="720" spans="1:13" ht="22.5" customHeight="1">
      <c r="A720" s="12" t="s">
        <v>27677</v>
      </c>
      <c r="B720" s="12" t="str" cm="1">
        <f t="array" ref="B720">_xlfn.REGEXEXTRACT(J720, "eid=([^&amp;]+)", 2)</f>
        <v>2-s2.0-85086598521</v>
      </c>
      <c r="C720" s="13" t="s">
        <v>23900</v>
      </c>
      <c r="D720" s="12" t="s">
        <v>27678</v>
      </c>
      <c r="E720" s="12">
        <v>2021</v>
      </c>
      <c r="F720" s="12" t="s">
        <v>27679</v>
      </c>
      <c r="G720" s="12">
        <v>9600035</v>
      </c>
      <c r="H720" s="12">
        <v>51</v>
      </c>
      <c r="I720" s="12" t="s">
        <v>27680</v>
      </c>
      <c r="J720" s="12" t="s">
        <v>27681</v>
      </c>
      <c r="K720" s="12" t="s">
        <v>7972</v>
      </c>
      <c r="L720" s="12" t="s">
        <v>12644</v>
      </c>
      <c r="M720" s="12" t="s">
        <v>36380</v>
      </c>
    </row>
    <row r="721" spans="1:13" ht="22.5" customHeight="1">
      <c r="A721" s="12" t="s">
        <v>27683</v>
      </c>
      <c r="B721" s="12" t="str" cm="1">
        <f t="array" ref="B721">_xlfn.REGEXEXTRACT(J721, "eid=([^&amp;]+)", 2)</f>
        <v>2-s2.0-85112674360</v>
      </c>
      <c r="C721" s="13" t="s">
        <v>23900</v>
      </c>
      <c r="D721" s="12" t="s">
        <v>27684</v>
      </c>
      <c r="E721" s="12">
        <v>2021</v>
      </c>
      <c r="F721" s="12" t="s">
        <v>15555</v>
      </c>
      <c r="G721" s="12">
        <v>7421222</v>
      </c>
      <c r="H721" s="12">
        <v>38</v>
      </c>
      <c r="I721" s="12" t="s">
        <v>27685</v>
      </c>
      <c r="J721" s="12" t="s">
        <v>27686</v>
      </c>
      <c r="K721" s="12" t="s">
        <v>7972</v>
      </c>
      <c r="L721" s="12" t="s">
        <v>14712</v>
      </c>
      <c r="M721" s="12" t="s">
        <v>36381</v>
      </c>
    </row>
    <row r="722" spans="1:13" ht="22.5" customHeight="1">
      <c r="A722" s="12" t="s">
        <v>27688</v>
      </c>
      <c r="B722" s="12" t="str" cm="1">
        <f t="array" ref="B722">_xlfn.REGEXEXTRACT(J722, "eid=([^&amp;]+)", 2)</f>
        <v>2-s2.0-85128850389</v>
      </c>
      <c r="C722" s="13" t="s">
        <v>23900</v>
      </c>
      <c r="D722" s="12" t="s">
        <v>27689</v>
      </c>
      <c r="E722" s="12">
        <v>2021</v>
      </c>
      <c r="F722" s="12" t="s">
        <v>27690</v>
      </c>
      <c r="G722" s="12" t="s">
        <v>7969</v>
      </c>
      <c r="H722" s="12" t="s">
        <v>7969</v>
      </c>
      <c r="I722" s="12" t="s">
        <v>27691</v>
      </c>
      <c r="J722" s="12" t="s">
        <v>27692</v>
      </c>
      <c r="K722" s="12" t="s">
        <v>7972</v>
      </c>
      <c r="L722" s="12" t="s">
        <v>8102</v>
      </c>
      <c r="M722" s="12" t="s">
        <v>36382</v>
      </c>
    </row>
    <row r="723" spans="1:13" ht="22.5" customHeight="1">
      <c r="A723" s="12" t="s">
        <v>27694</v>
      </c>
      <c r="B723" s="12" t="str" cm="1">
        <f t="array" ref="B723">_xlfn.REGEXEXTRACT(J723, "eid=([^&amp;]+)", 2)</f>
        <v>2-s2.0-85125189917</v>
      </c>
      <c r="C723" s="13" t="s">
        <v>23900</v>
      </c>
      <c r="D723" s="12" t="s">
        <v>27695</v>
      </c>
      <c r="E723" s="12">
        <v>2021</v>
      </c>
      <c r="F723" s="12" t="s">
        <v>12308</v>
      </c>
      <c r="G723" s="12" t="s">
        <v>7969</v>
      </c>
      <c r="H723" s="12" t="s">
        <v>7969</v>
      </c>
      <c r="I723" s="12" t="s">
        <v>27696</v>
      </c>
      <c r="J723" s="12" t="s">
        <v>27697</v>
      </c>
      <c r="K723" s="12" t="s">
        <v>7972</v>
      </c>
      <c r="L723" s="12" t="s">
        <v>8102</v>
      </c>
      <c r="M723" s="12" t="s">
        <v>36383</v>
      </c>
    </row>
    <row r="724" spans="1:13" ht="22.5" customHeight="1">
      <c r="A724" s="12" t="s">
        <v>27699</v>
      </c>
      <c r="B724" s="12" t="str" cm="1">
        <f t="array" ref="B724">_xlfn.REGEXEXTRACT(J724, "eid=([^&amp;]+)", 2)</f>
        <v>2-s2.0-85109215916</v>
      </c>
      <c r="C724" s="13" t="s">
        <v>23900</v>
      </c>
      <c r="D724" s="12" t="s">
        <v>27700</v>
      </c>
      <c r="E724" s="12">
        <v>2021</v>
      </c>
      <c r="F724" s="12" t="s">
        <v>27701</v>
      </c>
      <c r="G724" s="12" t="s">
        <v>7969</v>
      </c>
      <c r="H724" s="12" t="s">
        <v>7969</v>
      </c>
      <c r="I724" s="12" t="s">
        <v>27702</v>
      </c>
      <c r="J724" s="12" t="s">
        <v>27703</v>
      </c>
      <c r="K724" s="12" t="s">
        <v>7972</v>
      </c>
      <c r="L724" s="12" t="s">
        <v>8102</v>
      </c>
      <c r="M724" s="12" t="s">
        <v>36384</v>
      </c>
    </row>
    <row r="725" spans="1:13" ht="22.5" customHeight="1">
      <c r="A725" s="12" t="s">
        <v>27705</v>
      </c>
      <c r="B725" s="12" t="str" cm="1">
        <f t="array" ref="B725">_xlfn.REGEXEXTRACT(J725, "eid=([^&amp;]+)", 2)</f>
        <v>2-s2.0-85102926986</v>
      </c>
      <c r="C725" s="13" t="s">
        <v>23900</v>
      </c>
      <c r="D725" s="12" t="s">
        <v>27706</v>
      </c>
      <c r="E725" s="12">
        <v>2021</v>
      </c>
      <c r="F725" s="12" t="s">
        <v>27707</v>
      </c>
      <c r="G725" s="12">
        <v>23251042</v>
      </c>
      <c r="H725" s="12">
        <v>7</v>
      </c>
      <c r="I725" s="12" t="s">
        <v>27708</v>
      </c>
      <c r="J725" s="12" t="s">
        <v>27709</v>
      </c>
      <c r="K725" s="12" t="s">
        <v>7972</v>
      </c>
      <c r="L725" s="12" t="s">
        <v>14712</v>
      </c>
      <c r="M725" s="12" t="s">
        <v>36385</v>
      </c>
    </row>
    <row r="726" spans="1:13" ht="22.5" customHeight="1">
      <c r="A726" s="12" t="s">
        <v>27711</v>
      </c>
      <c r="B726" s="12" t="str" cm="1">
        <f t="array" ref="B726">_xlfn.REGEXEXTRACT(J726, "eid=([^&amp;]+)", 2)</f>
        <v>2-s2.0-85088111811</v>
      </c>
      <c r="C726" s="13" t="s">
        <v>23900</v>
      </c>
      <c r="D726" s="12" t="s">
        <v>27712</v>
      </c>
      <c r="E726" s="12">
        <v>2021</v>
      </c>
      <c r="F726" s="12" t="s">
        <v>24422</v>
      </c>
      <c r="G726" s="12">
        <v>200255</v>
      </c>
      <c r="H726" s="12">
        <v>542</v>
      </c>
      <c r="I726" s="12" t="s">
        <v>27713</v>
      </c>
      <c r="J726" s="12" t="s">
        <v>27714</v>
      </c>
      <c r="K726" s="12" t="s">
        <v>7972</v>
      </c>
      <c r="L726" s="12" t="s">
        <v>8465</v>
      </c>
      <c r="M726" s="12" t="s">
        <v>36386</v>
      </c>
    </row>
    <row r="727" spans="1:13" ht="22.5" customHeight="1">
      <c r="A727" s="12" t="s">
        <v>27716</v>
      </c>
      <c r="B727" s="12" t="str" cm="1">
        <f t="array" ref="B727">_xlfn.REGEXEXTRACT(J727, "eid=([^&amp;]+)", 2)</f>
        <v>2-s2.0-85079542390</v>
      </c>
      <c r="C727" s="13" t="s">
        <v>23900</v>
      </c>
      <c r="D727" s="12" t="s">
        <v>27717</v>
      </c>
      <c r="E727" s="12">
        <v>2021</v>
      </c>
      <c r="F727" s="12" t="s">
        <v>27718</v>
      </c>
      <c r="G727" s="12">
        <v>1782789</v>
      </c>
      <c r="H727" s="12">
        <v>37</v>
      </c>
      <c r="I727" s="12" t="s">
        <v>27719</v>
      </c>
      <c r="J727" s="12" t="s">
        <v>27720</v>
      </c>
      <c r="K727" s="12" t="s">
        <v>7972</v>
      </c>
      <c r="L727" s="12" t="s">
        <v>7985</v>
      </c>
      <c r="M727" s="12" t="s">
        <v>36387</v>
      </c>
    </row>
    <row r="728" spans="1:13" ht="22.5" customHeight="1">
      <c r="A728" s="12" t="s">
        <v>27722</v>
      </c>
      <c r="B728" s="12" t="str" cm="1">
        <f t="array" ref="B728">_xlfn.REGEXEXTRACT(J728, "eid=([^&amp;]+)", 2)</f>
        <v>2-s2.0-85126221453</v>
      </c>
      <c r="C728" s="13" t="s">
        <v>23900</v>
      </c>
      <c r="D728" s="12" t="s">
        <v>27723</v>
      </c>
      <c r="E728" s="12">
        <v>2021</v>
      </c>
      <c r="F728" s="12" t="s">
        <v>27724</v>
      </c>
      <c r="G728" s="12" t="s">
        <v>7969</v>
      </c>
      <c r="H728" s="12" t="s">
        <v>7969</v>
      </c>
      <c r="I728" s="12" t="s">
        <v>27725</v>
      </c>
      <c r="J728" s="12" t="s">
        <v>27726</v>
      </c>
      <c r="K728" s="12" t="s">
        <v>7972</v>
      </c>
      <c r="L728" s="12" t="s">
        <v>8102</v>
      </c>
      <c r="M728" s="12" t="s">
        <v>36388</v>
      </c>
    </row>
    <row r="729" spans="1:13" ht="22.5" customHeight="1">
      <c r="A729" s="12" t="s">
        <v>27728</v>
      </c>
      <c r="B729" s="12" t="str" cm="1">
        <f t="array" ref="B729">_xlfn.REGEXEXTRACT(J729, "eid=([^&amp;]+)", 2)</f>
        <v>2-s2.0-85124875771</v>
      </c>
      <c r="C729" s="13" t="s">
        <v>23900</v>
      </c>
      <c r="D729" s="12" t="s">
        <v>27729</v>
      </c>
      <c r="E729" s="12">
        <v>2021</v>
      </c>
      <c r="F729" s="12" t="s">
        <v>27730</v>
      </c>
      <c r="G729" s="12" t="s">
        <v>7969</v>
      </c>
      <c r="H729" s="12" t="s">
        <v>7969</v>
      </c>
      <c r="I729" s="12" t="s">
        <v>27731</v>
      </c>
      <c r="J729" s="12" t="s">
        <v>27732</v>
      </c>
      <c r="K729" s="12" t="s">
        <v>7972</v>
      </c>
      <c r="L729" s="12" t="s">
        <v>8102</v>
      </c>
      <c r="M729" s="12" t="s">
        <v>36389</v>
      </c>
    </row>
    <row r="730" spans="1:13" ht="22.5" customHeight="1">
      <c r="A730" s="12" t="s">
        <v>27734</v>
      </c>
      <c r="B730" s="12" t="str" cm="1">
        <f t="array" ref="B730">_xlfn.REGEXEXTRACT(J730, "eid=([^&amp;]+)", 2)</f>
        <v>2-s2.0-85118222560</v>
      </c>
      <c r="C730" s="13" t="s">
        <v>23900</v>
      </c>
      <c r="D730" s="12" t="s">
        <v>27735</v>
      </c>
      <c r="E730" s="12">
        <v>2021</v>
      </c>
      <c r="F730" s="12" t="s">
        <v>10830</v>
      </c>
      <c r="G730" s="12">
        <v>15566013</v>
      </c>
      <c r="H730" s="12">
        <v>16</v>
      </c>
      <c r="I730" s="12" t="s">
        <v>27736</v>
      </c>
      <c r="J730" s="12" t="s">
        <v>27737</v>
      </c>
      <c r="K730" s="12" t="s">
        <v>7972</v>
      </c>
      <c r="L730" s="12" t="s">
        <v>8102</v>
      </c>
      <c r="M730" s="12"/>
    </row>
    <row r="731" spans="1:13" ht="22.5" customHeight="1">
      <c r="A731" s="12" t="s">
        <v>27739</v>
      </c>
      <c r="B731" s="12" t="str" cm="1">
        <f t="array" ref="B731">_xlfn.REGEXEXTRACT(J731, "eid=([^&amp;]+)", 2)</f>
        <v>2-s2.0-85152440619</v>
      </c>
      <c r="C731" s="13" t="s">
        <v>23900</v>
      </c>
      <c r="D731" s="12" t="s">
        <v>27740</v>
      </c>
      <c r="E731" s="12">
        <v>2021</v>
      </c>
      <c r="F731" s="12" t="s">
        <v>26326</v>
      </c>
      <c r="G731" s="12">
        <v>26403498</v>
      </c>
      <c r="H731" s="12">
        <v>139</v>
      </c>
      <c r="I731" s="12" t="s">
        <v>27741</v>
      </c>
      <c r="J731" s="12" t="s">
        <v>27742</v>
      </c>
      <c r="K731" s="12" t="s">
        <v>7972</v>
      </c>
      <c r="L731" s="12" t="s">
        <v>26329</v>
      </c>
      <c r="M731" s="12" t="s">
        <v>7969</v>
      </c>
    </row>
    <row r="732" spans="1:13" ht="22.5" customHeight="1">
      <c r="A732" s="12" t="s">
        <v>27744</v>
      </c>
      <c r="B732" s="12" t="str" cm="1">
        <f t="array" ref="B732">_xlfn.REGEXEXTRACT(J732, "eid=([^&amp;]+)", 2)</f>
        <v>2-s2.0-85124970924</v>
      </c>
      <c r="C732" s="13" t="s">
        <v>23900</v>
      </c>
      <c r="D732" s="12" t="s">
        <v>27745</v>
      </c>
      <c r="E732" s="12">
        <v>2021</v>
      </c>
      <c r="F732" s="12" t="s">
        <v>9013</v>
      </c>
      <c r="G732" s="12">
        <v>18770509</v>
      </c>
      <c r="H732" s="12">
        <v>199</v>
      </c>
      <c r="I732" s="12" t="s">
        <v>27746</v>
      </c>
      <c r="J732" s="12" t="s">
        <v>27747</v>
      </c>
      <c r="K732" s="12" t="s">
        <v>7972</v>
      </c>
      <c r="L732" s="12" t="s">
        <v>7993</v>
      </c>
      <c r="M732" s="12"/>
    </row>
    <row r="733" spans="1:13" ht="22.5" customHeight="1">
      <c r="A733" s="12" t="s">
        <v>27749</v>
      </c>
      <c r="B733" s="12" t="str" cm="1">
        <f t="array" ref="B733">_xlfn.REGEXEXTRACT(J733, "eid=([^&amp;]+)", 2)</f>
        <v>2-s2.0-85123447073</v>
      </c>
      <c r="C733" s="13" t="s">
        <v>23900</v>
      </c>
      <c r="D733" s="12" t="s">
        <v>27750</v>
      </c>
      <c r="E733" s="12">
        <v>2021</v>
      </c>
      <c r="F733" s="12" t="s">
        <v>27751</v>
      </c>
      <c r="G733" s="12" t="s">
        <v>7969</v>
      </c>
      <c r="H733" s="12" t="s">
        <v>7969</v>
      </c>
      <c r="I733" s="12" t="s">
        <v>27752</v>
      </c>
      <c r="J733" s="12" t="s">
        <v>27753</v>
      </c>
      <c r="K733" s="12" t="s">
        <v>7972</v>
      </c>
      <c r="L733" s="12" t="s">
        <v>8102</v>
      </c>
      <c r="M733" s="12" t="s">
        <v>36390</v>
      </c>
    </row>
    <row r="734" spans="1:13" ht="22.5" customHeight="1">
      <c r="A734" s="12" t="s">
        <v>27755</v>
      </c>
      <c r="B734" s="12" t="str" cm="1">
        <f t="array" ref="B734">_xlfn.REGEXEXTRACT(J734, "eid=([^&amp;]+)", 2)</f>
        <v>2-s2.0-85089914673</v>
      </c>
      <c r="C734" s="13" t="s">
        <v>23900</v>
      </c>
      <c r="D734" s="12" t="s">
        <v>27756</v>
      </c>
      <c r="E734" s="12">
        <v>2021</v>
      </c>
      <c r="F734" s="12" t="s">
        <v>15169</v>
      </c>
      <c r="G734" s="12">
        <v>16179846</v>
      </c>
      <c r="H734" s="12">
        <v>19</v>
      </c>
      <c r="I734" s="12" t="s">
        <v>27757</v>
      </c>
      <c r="J734" s="12" t="s">
        <v>27758</v>
      </c>
      <c r="K734" s="12" t="s">
        <v>7972</v>
      </c>
      <c r="L734" s="12" t="s">
        <v>7985</v>
      </c>
      <c r="M734" s="12"/>
    </row>
    <row r="735" spans="1:13" ht="22.5" customHeight="1">
      <c r="A735" s="12" t="s">
        <v>27760</v>
      </c>
      <c r="B735" s="12" t="str" cm="1">
        <f t="array" ref="B735">_xlfn.REGEXEXTRACT(J735, "eid=([^&amp;]+)", 2)</f>
        <v>2-s2.0-85102741965</v>
      </c>
      <c r="C735" s="13" t="s">
        <v>23900</v>
      </c>
      <c r="D735" s="12" t="s">
        <v>27761</v>
      </c>
      <c r="E735" s="12">
        <v>2021</v>
      </c>
      <c r="F735" s="12" t="s">
        <v>19273</v>
      </c>
      <c r="G735" s="12">
        <v>17426588</v>
      </c>
      <c r="H735" s="12">
        <v>1818</v>
      </c>
      <c r="I735" s="12" t="s">
        <v>27762</v>
      </c>
      <c r="J735" s="12" t="s">
        <v>27763</v>
      </c>
      <c r="K735" s="12" t="s">
        <v>7972</v>
      </c>
      <c r="L735" s="12" t="s">
        <v>26472</v>
      </c>
      <c r="M735" s="12"/>
    </row>
    <row r="736" spans="1:13" ht="22.5" customHeight="1">
      <c r="A736" s="12" t="s">
        <v>27765</v>
      </c>
      <c r="B736" s="12" t="str" cm="1">
        <f t="array" ref="B736">_xlfn.REGEXEXTRACT(J736, "eid=([^&amp;]+)", 2)</f>
        <v>2-s2.0-85114712229</v>
      </c>
      <c r="C736" s="13" t="s">
        <v>23900</v>
      </c>
      <c r="D736" s="12" t="s">
        <v>27766</v>
      </c>
      <c r="E736" s="12">
        <v>2021</v>
      </c>
      <c r="F736" s="12" t="s">
        <v>8491</v>
      </c>
      <c r="G736" s="12">
        <v>21693536</v>
      </c>
      <c r="H736" s="12">
        <v>9</v>
      </c>
      <c r="I736" s="12" t="s">
        <v>27767</v>
      </c>
      <c r="J736" s="12" t="s">
        <v>27768</v>
      </c>
      <c r="K736" s="12" t="s">
        <v>7972</v>
      </c>
      <c r="L736" s="12" t="s">
        <v>8102</v>
      </c>
      <c r="M736" s="12"/>
    </row>
    <row r="737" spans="1:13" ht="22.5" customHeight="1">
      <c r="A737" s="12" t="s">
        <v>27770</v>
      </c>
      <c r="B737" s="12" t="str" cm="1">
        <f t="array" ref="B737">_xlfn.REGEXEXTRACT(J737, "eid=([^&amp;]+)", 2)</f>
        <v>2-s2.0-85115764311</v>
      </c>
      <c r="C737" s="13" t="s">
        <v>23900</v>
      </c>
      <c r="D737" s="12" t="s">
        <v>27771</v>
      </c>
      <c r="E737" s="12">
        <v>2021</v>
      </c>
      <c r="F737" s="12" t="s">
        <v>25066</v>
      </c>
      <c r="G737" s="12">
        <v>22147853</v>
      </c>
      <c r="H737" s="12">
        <v>51</v>
      </c>
      <c r="I737" s="12" t="s">
        <v>27772</v>
      </c>
      <c r="J737" s="12" t="s">
        <v>27773</v>
      </c>
      <c r="K737" s="12" t="s">
        <v>7972</v>
      </c>
      <c r="L737" s="12" t="s">
        <v>8027</v>
      </c>
      <c r="M737" s="12" t="s">
        <v>36391</v>
      </c>
    </row>
    <row r="738" spans="1:13" ht="22.5" customHeight="1">
      <c r="A738" s="12" t="s">
        <v>27775</v>
      </c>
      <c r="B738" s="12" t="str" cm="1">
        <f t="array" ref="B738">_xlfn.REGEXEXTRACT(J738, "eid=([^&amp;]+)", 2)</f>
        <v>2-s2.0-85121672941</v>
      </c>
      <c r="C738" s="13" t="s">
        <v>23900</v>
      </c>
      <c r="D738" s="12" t="s">
        <v>27776</v>
      </c>
      <c r="E738" s="12">
        <v>2021</v>
      </c>
      <c r="F738" s="12" t="s">
        <v>27777</v>
      </c>
      <c r="G738" s="12">
        <v>15505499</v>
      </c>
      <c r="H738" s="12" t="s">
        <v>7969</v>
      </c>
      <c r="I738" s="12" t="s">
        <v>27778</v>
      </c>
      <c r="J738" s="12" t="s">
        <v>27779</v>
      </c>
      <c r="K738" s="12" t="s">
        <v>7972</v>
      </c>
      <c r="L738" s="12" t="s">
        <v>8102</v>
      </c>
      <c r="M738" s="12"/>
    </row>
    <row r="739" spans="1:13" ht="22.5" customHeight="1">
      <c r="A739" s="12" t="s">
        <v>27781</v>
      </c>
      <c r="B739" s="12" t="str" cm="1">
        <f t="array" ref="B739">_xlfn.REGEXEXTRACT(J739, "eid=([^&amp;]+)", 2)</f>
        <v>2-s2.0-85093934216</v>
      </c>
      <c r="C739" s="13" t="s">
        <v>23900</v>
      </c>
      <c r="D739" s="12" t="s">
        <v>27782</v>
      </c>
      <c r="E739" s="12">
        <v>2021</v>
      </c>
      <c r="F739" s="12" t="s">
        <v>27783</v>
      </c>
      <c r="G739" s="12">
        <v>14768186</v>
      </c>
      <c r="H739" s="12">
        <v>18</v>
      </c>
      <c r="I739" s="12" t="s">
        <v>27784</v>
      </c>
      <c r="J739" s="12" t="s">
        <v>27785</v>
      </c>
      <c r="K739" s="12" t="s">
        <v>7972</v>
      </c>
      <c r="L739" s="12" t="s">
        <v>22066</v>
      </c>
      <c r="M739" s="12" t="s">
        <v>36392</v>
      </c>
    </row>
    <row r="740" spans="1:13" ht="22.5" customHeight="1">
      <c r="A740" s="12" t="s">
        <v>27787</v>
      </c>
      <c r="B740" s="12" t="str" cm="1">
        <f t="array" ref="B740">_xlfn.REGEXEXTRACT(J740, "eid=([^&amp;]+)", 2)</f>
        <v>2-s2.0-85067829069</v>
      </c>
      <c r="C740" s="13" t="s">
        <v>23900</v>
      </c>
      <c r="D740" s="12" t="s">
        <v>27788</v>
      </c>
      <c r="E740" s="12">
        <v>2021</v>
      </c>
      <c r="F740" s="12" t="s">
        <v>12388</v>
      </c>
      <c r="G740" s="12">
        <v>15455971</v>
      </c>
      <c r="H740" s="12">
        <v>18</v>
      </c>
      <c r="I740" s="12" t="s">
        <v>27789</v>
      </c>
      <c r="J740" s="12" t="s">
        <v>27790</v>
      </c>
      <c r="K740" s="12" t="s">
        <v>7972</v>
      </c>
      <c r="L740" s="12" t="s">
        <v>8102</v>
      </c>
      <c r="M740" s="12"/>
    </row>
    <row r="741" spans="1:13" ht="22.5" customHeight="1">
      <c r="A741" s="12" t="s">
        <v>27792</v>
      </c>
      <c r="B741" s="12" t="str" cm="1">
        <f t="array" ref="B741">_xlfn.REGEXEXTRACT(J741, "eid=([^&amp;]+)", 2)</f>
        <v>2-s2.0-85111519544</v>
      </c>
      <c r="C741" s="13" t="s">
        <v>23900</v>
      </c>
      <c r="D741" s="12" t="s">
        <v>27793</v>
      </c>
      <c r="E741" s="12">
        <v>2021</v>
      </c>
      <c r="F741" s="12" t="s">
        <v>27794</v>
      </c>
      <c r="G741" s="12">
        <v>23529148</v>
      </c>
      <c r="H741" s="12">
        <v>25</v>
      </c>
      <c r="I741" s="12" t="s">
        <v>27795</v>
      </c>
      <c r="J741" s="12" t="s">
        <v>27796</v>
      </c>
      <c r="K741" s="12" t="s">
        <v>7972</v>
      </c>
      <c r="L741" s="12" t="s">
        <v>8027</v>
      </c>
      <c r="M741" s="12"/>
    </row>
    <row r="742" spans="1:13" ht="22.5" customHeight="1">
      <c r="A742" s="12" t="s">
        <v>27798</v>
      </c>
      <c r="B742" s="12" t="str" cm="1">
        <f t="array" ref="B742">_xlfn.REGEXEXTRACT(J742, "eid=([^&amp;]+)", 2)</f>
        <v>2-s2.0-85123369597</v>
      </c>
      <c r="C742" s="13" t="s">
        <v>23900</v>
      </c>
      <c r="D742" s="12" t="s">
        <v>27799</v>
      </c>
      <c r="E742" s="12">
        <v>2021</v>
      </c>
      <c r="F742" s="12" t="s">
        <v>27800</v>
      </c>
      <c r="G742" s="12" t="s">
        <v>7969</v>
      </c>
      <c r="H742" s="12" t="s">
        <v>7969</v>
      </c>
      <c r="I742" s="12" t="s">
        <v>27801</v>
      </c>
      <c r="J742" s="12" t="s">
        <v>27802</v>
      </c>
      <c r="K742" s="12" t="s">
        <v>7972</v>
      </c>
      <c r="L742" s="12" t="s">
        <v>8102</v>
      </c>
      <c r="M742" s="12" t="s">
        <v>36393</v>
      </c>
    </row>
    <row r="743" spans="1:13" ht="22.5" customHeight="1">
      <c r="A743" s="12" t="s">
        <v>27804</v>
      </c>
      <c r="B743" s="12" t="str" cm="1">
        <f t="array" ref="B743">_xlfn.REGEXEXTRACT(J743, "eid=([^&amp;]+)", 2)</f>
        <v>2-s2.0-85092919248</v>
      </c>
      <c r="C743" s="13" t="s">
        <v>23900</v>
      </c>
      <c r="D743" s="12" t="s">
        <v>27805</v>
      </c>
      <c r="E743" s="12">
        <v>2021</v>
      </c>
      <c r="F743" s="12" t="s">
        <v>24382</v>
      </c>
      <c r="G743" s="12">
        <v>9596526</v>
      </c>
      <c r="H743" s="12">
        <v>281</v>
      </c>
      <c r="I743" s="12" t="s">
        <v>27806</v>
      </c>
      <c r="J743" s="12" t="s">
        <v>27807</v>
      </c>
      <c r="K743" s="12" t="s">
        <v>7972</v>
      </c>
      <c r="L743" s="12" t="s">
        <v>8027</v>
      </c>
      <c r="M743" s="12" t="s">
        <v>36394</v>
      </c>
    </row>
    <row r="744" spans="1:13" ht="22.5" customHeight="1">
      <c r="A744" s="12" t="s">
        <v>27809</v>
      </c>
      <c r="B744" s="12" t="str" cm="1">
        <f t="array" ref="B744">_xlfn.REGEXEXTRACT(J744, "eid=([^&amp;]+)", 2)</f>
        <v>2-s2.0-85102565753</v>
      </c>
      <c r="C744" s="13" t="s">
        <v>23900</v>
      </c>
      <c r="D744" s="12" t="s">
        <v>27810</v>
      </c>
      <c r="E744" s="12">
        <v>2021</v>
      </c>
      <c r="F744" s="12" t="s">
        <v>27811</v>
      </c>
      <c r="G744" s="12" t="s">
        <v>7969</v>
      </c>
      <c r="H744" s="12" t="s">
        <v>7969</v>
      </c>
      <c r="I744" s="12" t="s">
        <v>27812</v>
      </c>
      <c r="J744" s="12" t="s">
        <v>27813</v>
      </c>
      <c r="K744" s="12" t="s">
        <v>7972</v>
      </c>
      <c r="L744" s="12" t="s">
        <v>8102</v>
      </c>
      <c r="M744" s="12" t="s">
        <v>36395</v>
      </c>
    </row>
    <row r="745" spans="1:13" ht="22.5" customHeight="1">
      <c r="A745" s="12" t="s">
        <v>27815</v>
      </c>
      <c r="B745" s="12" t="str" cm="1">
        <f t="array" ref="B745">_xlfn.REGEXEXTRACT(J745, "eid=([^&amp;]+)", 2)</f>
        <v>2-s2.0-85084215938</v>
      </c>
      <c r="C745" s="13" t="s">
        <v>23900</v>
      </c>
      <c r="D745" s="12" t="s">
        <v>27816</v>
      </c>
      <c r="E745" s="12">
        <v>2021</v>
      </c>
      <c r="F745" s="12" t="s">
        <v>18234</v>
      </c>
      <c r="G745" s="12">
        <v>189391</v>
      </c>
      <c r="H745" s="12">
        <v>68</v>
      </c>
      <c r="I745" s="12" t="s">
        <v>27817</v>
      </c>
      <c r="J745" s="12" t="s">
        <v>27818</v>
      </c>
      <c r="K745" s="12" t="s">
        <v>7972</v>
      </c>
      <c r="L745" s="12" t="s">
        <v>8102</v>
      </c>
      <c r="M745" s="12"/>
    </row>
    <row r="746" spans="1:13" ht="22.5" customHeight="1">
      <c r="A746" s="12" t="s">
        <v>27820</v>
      </c>
      <c r="B746" s="12" t="str" cm="1">
        <f t="array" ref="B746">_xlfn.REGEXEXTRACT(J746, "eid=([^&amp;]+)", 2)</f>
        <v>2-s2.0-85107666364</v>
      </c>
      <c r="C746" s="13" t="s">
        <v>23900</v>
      </c>
      <c r="D746" s="12" t="s">
        <v>27821</v>
      </c>
      <c r="E746" s="12">
        <v>2021</v>
      </c>
      <c r="F746" s="12" t="s">
        <v>27822</v>
      </c>
      <c r="G746" s="12">
        <v>22451439</v>
      </c>
      <c r="H746" s="12">
        <v>10</v>
      </c>
      <c r="I746" s="12" t="s">
        <v>27823</v>
      </c>
      <c r="J746" s="12" t="s">
        <v>27824</v>
      </c>
      <c r="K746" s="12" t="s">
        <v>7972</v>
      </c>
      <c r="L746" s="12" t="s">
        <v>12066</v>
      </c>
      <c r="M746" s="12"/>
    </row>
    <row r="747" spans="1:13" ht="22.5" customHeight="1">
      <c r="A747" s="12" t="s">
        <v>27826</v>
      </c>
      <c r="B747" s="12" t="str" cm="1">
        <f t="array" ref="B747">_xlfn.REGEXEXTRACT(J747, "eid=([^&amp;]+)", 2)</f>
        <v>2-s2.0-85101884996</v>
      </c>
      <c r="C747" s="13" t="s">
        <v>23900</v>
      </c>
      <c r="D747" s="12" t="s">
        <v>27827</v>
      </c>
      <c r="E747" s="12">
        <v>2021</v>
      </c>
      <c r="F747" s="12" t="s">
        <v>8009</v>
      </c>
      <c r="G747" s="12">
        <v>20799292</v>
      </c>
      <c r="H747" s="12">
        <v>10</v>
      </c>
      <c r="I747" s="12" t="s">
        <v>27828</v>
      </c>
      <c r="J747" s="12" t="s">
        <v>27829</v>
      </c>
      <c r="K747" s="12" t="s">
        <v>7972</v>
      </c>
      <c r="L747" s="12" t="s">
        <v>11745</v>
      </c>
      <c r="M747" s="12"/>
    </row>
    <row r="748" spans="1:13" ht="22.5" customHeight="1">
      <c r="A748" s="12" t="s">
        <v>27831</v>
      </c>
      <c r="B748" s="12" t="str" cm="1">
        <f t="array" ref="B748">_xlfn.REGEXEXTRACT(J748, "eid=([^&amp;]+)", 2)</f>
        <v>2-s2.0-85096479615</v>
      </c>
      <c r="C748" s="13" t="s">
        <v>23900</v>
      </c>
      <c r="D748" s="12" t="s">
        <v>27832</v>
      </c>
      <c r="E748" s="12">
        <v>2021</v>
      </c>
      <c r="F748" s="12" t="s">
        <v>11940</v>
      </c>
      <c r="G748" s="12">
        <v>25112104</v>
      </c>
      <c r="H748" s="12">
        <v>13</v>
      </c>
      <c r="I748" s="12" t="s">
        <v>27833</v>
      </c>
      <c r="J748" s="12" t="s">
        <v>27834</v>
      </c>
      <c r="K748" s="12" t="s">
        <v>7972</v>
      </c>
      <c r="L748" s="12" t="s">
        <v>11943</v>
      </c>
      <c r="M748" s="12" t="s">
        <v>36396</v>
      </c>
    </row>
    <row r="749" spans="1:13" ht="22.5" customHeight="1">
      <c r="A749" s="12" t="s">
        <v>27836</v>
      </c>
      <c r="B749" s="12" t="str" cm="1">
        <f t="array" ref="B749">_xlfn.REGEXEXTRACT(J749, "eid=([^&amp;]+)", 2)</f>
        <v>2-s2.0-85097466395</v>
      </c>
      <c r="C749" s="13" t="s">
        <v>23900</v>
      </c>
      <c r="D749" s="12" t="s">
        <v>27837</v>
      </c>
      <c r="E749" s="12">
        <v>2021</v>
      </c>
      <c r="F749" s="12" t="s">
        <v>19005</v>
      </c>
      <c r="G749" s="12">
        <v>15684946</v>
      </c>
      <c r="H749" s="12">
        <v>99</v>
      </c>
      <c r="I749" s="12" t="s">
        <v>27838</v>
      </c>
      <c r="J749" s="12" t="s">
        <v>27839</v>
      </c>
      <c r="K749" s="12" t="s">
        <v>7972</v>
      </c>
      <c r="L749" s="12" t="s">
        <v>8027</v>
      </c>
      <c r="M749" s="12" t="s">
        <v>36397</v>
      </c>
    </row>
    <row r="750" spans="1:13" ht="22.5" customHeight="1">
      <c r="A750" s="12" t="s">
        <v>27841</v>
      </c>
      <c r="B750" s="12" t="str" cm="1">
        <f t="array" ref="B750">_xlfn.REGEXEXTRACT(J750, "eid=([^&amp;]+)", 2)</f>
        <v>2-s2.0-85107346156</v>
      </c>
      <c r="C750" s="13" t="s">
        <v>23900</v>
      </c>
      <c r="D750" s="12" t="s">
        <v>27842</v>
      </c>
      <c r="E750" s="12">
        <v>2021</v>
      </c>
      <c r="F750" s="12" t="s">
        <v>8491</v>
      </c>
      <c r="G750" s="12">
        <v>21693536</v>
      </c>
      <c r="H750" s="12">
        <v>9</v>
      </c>
      <c r="I750" s="12" t="s">
        <v>27843</v>
      </c>
      <c r="J750" s="12" t="s">
        <v>27844</v>
      </c>
      <c r="K750" s="12" t="s">
        <v>7972</v>
      </c>
      <c r="L750" s="12" t="s">
        <v>8102</v>
      </c>
      <c r="M750" s="12"/>
    </row>
    <row r="751" spans="1:13" ht="22.5" customHeight="1">
      <c r="A751" s="12" t="s">
        <v>27846</v>
      </c>
      <c r="B751" s="12" t="str" cm="1">
        <f t="array" ref="B751">_xlfn.REGEXEXTRACT(J751, "eid=([^&amp;]+)", 2)</f>
        <v>2-s2.0-85118994720</v>
      </c>
      <c r="C751" s="13" t="s">
        <v>23900</v>
      </c>
      <c r="D751" s="12" t="s">
        <v>27847</v>
      </c>
      <c r="E751" s="12">
        <v>2021</v>
      </c>
      <c r="F751" s="12" t="s">
        <v>11621</v>
      </c>
      <c r="G751" s="12">
        <v>19390114</v>
      </c>
      <c r="H751" s="12">
        <v>2021</v>
      </c>
      <c r="I751" s="12" t="s">
        <v>27848</v>
      </c>
      <c r="J751" s="12" t="s">
        <v>27849</v>
      </c>
      <c r="K751" s="12" t="s">
        <v>7972</v>
      </c>
      <c r="L751" s="12" t="s">
        <v>11624</v>
      </c>
      <c r="M751" s="12"/>
    </row>
    <row r="752" spans="1:13" ht="22.5" customHeight="1">
      <c r="A752" s="12" t="s">
        <v>27851</v>
      </c>
      <c r="B752" s="12" t="str" cm="1">
        <f t="array" ref="B752">_xlfn.REGEXEXTRACT(J752, "eid=([^&amp;]+)", 2)</f>
        <v>2-s2.0-85130097921</v>
      </c>
      <c r="C752" s="13" t="s">
        <v>23900</v>
      </c>
      <c r="D752" s="12" t="s">
        <v>27852</v>
      </c>
      <c r="E752" s="12">
        <v>2021</v>
      </c>
      <c r="F752" s="12" t="s">
        <v>27853</v>
      </c>
      <c r="G752" s="12" t="s">
        <v>7969</v>
      </c>
      <c r="H752" s="12" t="s">
        <v>7969</v>
      </c>
      <c r="I752" s="12" t="s">
        <v>27854</v>
      </c>
      <c r="J752" s="12" t="s">
        <v>27855</v>
      </c>
      <c r="K752" s="12" t="s">
        <v>7972</v>
      </c>
      <c r="L752" s="12" t="s">
        <v>8102</v>
      </c>
      <c r="M752" s="12" t="s">
        <v>36398</v>
      </c>
    </row>
    <row r="753" spans="1:13" ht="22.5" customHeight="1">
      <c r="A753" s="12" t="s">
        <v>27857</v>
      </c>
      <c r="B753" s="12" t="str" cm="1">
        <f t="array" ref="B753">_xlfn.REGEXEXTRACT(J753, "eid=([^&amp;]+)", 2)</f>
        <v>2-s2.0-85097137211</v>
      </c>
      <c r="C753" s="13" t="s">
        <v>23900</v>
      </c>
      <c r="D753" s="12" t="s">
        <v>27858</v>
      </c>
      <c r="E753" s="12">
        <v>2021</v>
      </c>
      <c r="F753" s="12" t="s">
        <v>17563</v>
      </c>
      <c r="G753" s="12" t="s">
        <v>24457</v>
      </c>
      <c r="H753" s="12">
        <v>21</v>
      </c>
      <c r="I753" s="12" t="s">
        <v>27859</v>
      </c>
      <c r="J753" s="12" t="s">
        <v>27860</v>
      </c>
      <c r="K753" s="12" t="s">
        <v>7972</v>
      </c>
      <c r="L753" s="12" t="s">
        <v>8102</v>
      </c>
      <c r="M753" s="12" t="s">
        <v>36399</v>
      </c>
    </row>
    <row r="754" spans="1:13" ht="22.5" customHeight="1">
      <c r="A754" s="12" t="s">
        <v>27862</v>
      </c>
      <c r="B754" s="12" t="str" cm="1">
        <f t="array" ref="B754">_xlfn.REGEXEXTRACT(J754, "eid=([^&amp;]+)", 2)</f>
        <v>2-s2.0-85127530934</v>
      </c>
      <c r="C754" s="13" t="s">
        <v>23900</v>
      </c>
      <c r="D754" s="12" t="s">
        <v>27863</v>
      </c>
      <c r="E754" s="12">
        <v>2021</v>
      </c>
      <c r="F754" s="12" t="s">
        <v>12462</v>
      </c>
      <c r="G754" s="12" t="s">
        <v>7969</v>
      </c>
      <c r="H754" s="12" t="s">
        <v>7969</v>
      </c>
      <c r="I754" s="12" t="s">
        <v>27864</v>
      </c>
      <c r="J754" s="12" t="s">
        <v>27865</v>
      </c>
      <c r="K754" s="12" t="s">
        <v>7972</v>
      </c>
      <c r="L754" s="12" t="s">
        <v>8161</v>
      </c>
      <c r="M754" s="12" t="s">
        <v>36400</v>
      </c>
    </row>
    <row r="755" spans="1:13" ht="22.5" customHeight="1">
      <c r="A755" s="12" t="s">
        <v>27867</v>
      </c>
      <c r="B755" s="12" t="str" cm="1">
        <f t="array" ref="B755">_xlfn.REGEXEXTRACT(J755, "eid=([^&amp;]+)", 2)</f>
        <v>2-s2.0-85100140394</v>
      </c>
      <c r="C755" s="13" t="s">
        <v>23900</v>
      </c>
      <c r="D755" s="12" t="s">
        <v>27868</v>
      </c>
      <c r="E755" s="12">
        <v>2021</v>
      </c>
      <c r="F755" s="12" t="s">
        <v>16035</v>
      </c>
      <c r="G755" s="12">
        <v>10848045</v>
      </c>
      <c r="H755" s="12">
        <v>176</v>
      </c>
      <c r="I755" s="12" t="s">
        <v>27869</v>
      </c>
      <c r="J755" s="12" t="s">
        <v>27870</v>
      </c>
      <c r="K755" s="12" t="s">
        <v>7972</v>
      </c>
      <c r="L755" s="12" t="s">
        <v>16038</v>
      </c>
      <c r="M755" s="12"/>
    </row>
    <row r="756" spans="1:13" ht="22.5" customHeight="1">
      <c r="A756" s="12" t="s">
        <v>27872</v>
      </c>
      <c r="B756" s="12" t="str" cm="1">
        <f t="array" ref="B756">_xlfn.REGEXEXTRACT(J756, "eid=([^&amp;]+)", 2)</f>
        <v>2-s2.0-85090446628</v>
      </c>
      <c r="C756" s="13" t="s">
        <v>23900</v>
      </c>
      <c r="D756" s="12" t="s">
        <v>27873</v>
      </c>
      <c r="E756" s="12">
        <v>2021</v>
      </c>
      <c r="F756" s="12" t="s">
        <v>9340</v>
      </c>
      <c r="G756" s="12">
        <v>9296212</v>
      </c>
      <c r="H756" s="12">
        <v>116</v>
      </c>
      <c r="I756" s="12" t="s">
        <v>27874</v>
      </c>
      <c r="J756" s="12" t="s">
        <v>27875</v>
      </c>
      <c r="K756" s="12" t="s">
        <v>7972</v>
      </c>
      <c r="L756" s="12" t="s">
        <v>7978</v>
      </c>
      <c r="M756" s="12" t="s">
        <v>36401</v>
      </c>
    </row>
    <row r="757" spans="1:13" ht="22.5" customHeight="1">
      <c r="A757" s="12" t="s">
        <v>27877</v>
      </c>
      <c r="B757" s="12" t="str" cm="1">
        <f t="array" ref="B757">_xlfn.REGEXEXTRACT(J757, "eid=([^&amp;]+)", 2)</f>
        <v>2-s2.0-85104814678</v>
      </c>
      <c r="C757" s="13" t="s">
        <v>23900</v>
      </c>
      <c r="D757" s="12" t="s">
        <v>27878</v>
      </c>
      <c r="E757" s="12">
        <v>2021</v>
      </c>
      <c r="F757" s="12" t="s">
        <v>12276</v>
      </c>
      <c r="G757" s="12">
        <v>21945357</v>
      </c>
      <c r="H757" s="12">
        <v>1311</v>
      </c>
      <c r="I757" s="12" t="s">
        <v>27879</v>
      </c>
      <c r="J757" s="12" t="s">
        <v>27880</v>
      </c>
      <c r="K757" s="12" t="s">
        <v>7972</v>
      </c>
      <c r="L757" s="12" t="s">
        <v>7985</v>
      </c>
      <c r="M757" s="12" t="s">
        <v>36402</v>
      </c>
    </row>
    <row r="758" spans="1:13" ht="22.5" customHeight="1">
      <c r="A758" s="12" t="s">
        <v>27882</v>
      </c>
      <c r="B758" s="12" t="str" cm="1">
        <f t="array" ref="B758">_xlfn.REGEXEXTRACT(J758, "eid=([^&amp;]+)", 2)</f>
        <v>2-s2.0-85103792679</v>
      </c>
      <c r="C758" s="13" t="s">
        <v>23900</v>
      </c>
      <c r="D758" s="12" t="s">
        <v>27883</v>
      </c>
      <c r="E758" s="12">
        <v>2021</v>
      </c>
      <c r="F758" s="12" t="s">
        <v>8491</v>
      </c>
      <c r="G758" s="12">
        <v>21693536</v>
      </c>
      <c r="H758" s="12">
        <v>9</v>
      </c>
      <c r="I758" s="12" t="s">
        <v>27884</v>
      </c>
      <c r="J758" s="12" t="s">
        <v>27885</v>
      </c>
      <c r="K758" s="12" t="s">
        <v>7972</v>
      </c>
      <c r="L758" s="12" t="s">
        <v>8102</v>
      </c>
      <c r="M758" s="12"/>
    </row>
    <row r="759" spans="1:13" ht="22.5" customHeight="1">
      <c r="A759" s="12" t="s">
        <v>27887</v>
      </c>
      <c r="B759" s="12" t="str" cm="1">
        <f t="array" ref="B759">_xlfn.REGEXEXTRACT(J759, "eid=([^&amp;]+)", 2)</f>
        <v>2-s2.0-85110909482</v>
      </c>
      <c r="C759" s="13" t="s">
        <v>23900</v>
      </c>
      <c r="D759" s="12" t="s">
        <v>27888</v>
      </c>
      <c r="E759" s="12">
        <v>2021</v>
      </c>
      <c r="F759" s="12" t="s">
        <v>8491</v>
      </c>
      <c r="G759" s="12">
        <v>21693536</v>
      </c>
      <c r="H759" s="12">
        <v>9</v>
      </c>
      <c r="I759" s="12" t="s">
        <v>27889</v>
      </c>
      <c r="J759" s="12" t="s">
        <v>27890</v>
      </c>
      <c r="K759" s="12" t="s">
        <v>7972</v>
      </c>
      <c r="L759" s="12" t="s">
        <v>8102</v>
      </c>
      <c r="M759" s="12"/>
    </row>
    <row r="760" spans="1:13" ht="22.5" customHeight="1">
      <c r="A760" s="12" t="s">
        <v>27892</v>
      </c>
      <c r="B760" s="12" t="str" cm="1">
        <f t="array" ref="B760">_xlfn.REGEXEXTRACT(J760, "eid=([^&amp;]+)", 2)</f>
        <v>2-s2.0-85101486194</v>
      </c>
      <c r="C760" s="13" t="s">
        <v>23900</v>
      </c>
      <c r="D760" s="12" t="s">
        <v>27893</v>
      </c>
      <c r="E760" s="12">
        <v>2021</v>
      </c>
      <c r="F760" s="12" t="s">
        <v>18813</v>
      </c>
      <c r="G760" s="12">
        <v>15740137</v>
      </c>
      <c r="H760" s="12">
        <v>39</v>
      </c>
      <c r="I760" s="12" t="s">
        <v>27894</v>
      </c>
      <c r="J760" s="12" t="s">
        <v>27895</v>
      </c>
      <c r="K760" s="12" t="s">
        <v>7972</v>
      </c>
      <c r="L760" s="12" t="s">
        <v>18816</v>
      </c>
      <c r="M760" s="12" t="s">
        <v>36403</v>
      </c>
    </row>
    <row r="761" spans="1:13" ht="22.5" customHeight="1">
      <c r="A761" s="12" t="s">
        <v>27896</v>
      </c>
      <c r="B761" s="12" t="str" cm="1">
        <f t="array" ref="B761">_xlfn.REGEXEXTRACT(J761, "eid=([^&amp;]+)", 2)</f>
        <v>2-s2.0-85109980936</v>
      </c>
      <c r="C761" s="13" t="s">
        <v>23900</v>
      </c>
      <c r="D761" s="12" t="s">
        <v>3667</v>
      </c>
      <c r="E761" s="12">
        <v>2021</v>
      </c>
      <c r="F761" s="12" t="s">
        <v>11641</v>
      </c>
      <c r="G761" s="12">
        <v>15308669</v>
      </c>
      <c r="H761" s="12">
        <v>2021</v>
      </c>
      <c r="I761" s="12" t="s">
        <v>27897</v>
      </c>
      <c r="J761" s="12" t="s">
        <v>27898</v>
      </c>
      <c r="K761" s="12" t="s">
        <v>7972</v>
      </c>
      <c r="L761" s="12" t="s">
        <v>11624</v>
      </c>
      <c r="M761" s="12"/>
    </row>
    <row r="762" spans="1:13" ht="22.5" customHeight="1">
      <c r="A762" s="12" t="s">
        <v>27900</v>
      </c>
      <c r="B762" s="12" t="str" cm="1">
        <f t="array" ref="B762">_xlfn.REGEXEXTRACT(J762, "eid=([^&amp;]+)", 2)</f>
        <v>2-s2.0-85121336839</v>
      </c>
      <c r="C762" s="13" t="s">
        <v>23900</v>
      </c>
      <c r="D762" s="12" t="s">
        <v>27901</v>
      </c>
      <c r="E762" s="12">
        <v>2021</v>
      </c>
      <c r="F762" s="12" t="s">
        <v>8491</v>
      </c>
      <c r="G762" s="12">
        <v>21693536</v>
      </c>
      <c r="H762" s="12">
        <v>9</v>
      </c>
      <c r="I762" s="12" t="s">
        <v>27902</v>
      </c>
      <c r="J762" s="12" t="s">
        <v>27903</v>
      </c>
      <c r="K762" s="12" t="s">
        <v>7972</v>
      </c>
      <c r="L762" s="12" t="s">
        <v>8102</v>
      </c>
      <c r="M762" s="12"/>
    </row>
    <row r="763" spans="1:13" ht="22.5" customHeight="1">
      <c r="A763" s="12" t="s">
        <v>27905</v>
      </c>
      <c r="B763" s="12" t="str" cm="1">
        <f t="array" ref="B763">_xlfn.REGEXEXTRACT(J763, "eid=([^&amp;]+)", 2)</f>
        <v>2-s2.0-85112813731</v>
      </c>
      <c r="C763" s="13" t="s">
        <v>23900</v>
      </c>
      <c r="D763" s="12" t="s">
        <v>27906</v>
      </c>
      <c r="E763" s="12">
        <v>2021</v>
      </c>
      <c r="F763" s="12" t="s">
        <v>25066</v>
      </c>
      <c r="G763" s="12">
        <v>22147853</v>
      </c>
      <c r="H763" s="12">
        <v>51</v>
      </c>
      <c r="I763" s="12" t="s">
        <v>27907</v>
      </c>
      <c r="J763" s="12" t="s">
        <v>27908</v>
      </c>
      <c r="K763" s="12" t="s">
        <v>7972</v>
      </c>
      <c r="L763" s="12" t="s">
        <v>8027</v>
      </c>
      <c r="M763" s="12" t="s">
        <v>36404</v>
      </c>
    </row>
    <row r="764" spans="1:13" ht="22.5" customHeight="1">
      <c r="A764" s="12" t="s">
        <v>27910</v>
      </c>
      <c r="B764" s="12" t="str" cm="1">
        <f t="array" ref="B764">_xlfn.REGEXEXTRACT(J764, "eid=([^&amp;]+)", 2)</f>
        <v>2-s2.0-85086432835</v>
      </c>
      <c r="C764" s="13" t="s">
        <v>23900</v>
      </c>
      <c r="D764" s="12" t="s">
        <v>27911</v>
      </c>
      <c r="E764" s="12">
        <v>2021</v>
      </c>
      <c r="F764" s="12" t="s">
        <v>10691</v>
      </c>
      <c r="G764" s="12">
        <v>15320626</v>
      </c>
      <c r="H764" s="12">
        <v>33</v>
      </c>
      <c r="I764" s="12" t="s">
        <v>27912</v>
      </c>
      <c r="J764" s="12" t="s">
        <v>27913</v>
      </c>
      <c r="K764" s="12" t="s">
        <v>7972</v>
      </c>
      <c r="L764" s="12" t="s">
        <v>10694</v>
      </c>
      <c r="M764" s="12" t="s">
        <v>36405</v>
      </c>
    </row>
    <row r="765" spans="1:13" ht="22.5" customHeight="1">
      <c r="A765" s="12" t="s">
        <v>27915</v>
      </c>
      <c r="B765" s="12" t="str" cm="1">
        <f t="array" ref="B765">_xlfn.REGEXEXTRACT(J765, "eid=([^&amp;]+)", 2)</f>
        <v>2-s2.0-85123366026</v>
      </c>
      <c r="C765" s="13" t="s">
        <v>23900</v>
      </c>
      <c r="D765" s="12" t="s">
        <v>27916</v>
      </c>
      <c r="E765" s="12">
        <v>2021</v>
      </c>
      <c r="F765" s="12" t="s">
        <v>27917</v>
      </c>
      <c r="G765" s="12" t="s">
        <v>7969</v>
      </c>
      <c r="H765" s="12" t="s">
        <v>7969</v>
      </c>
      <c r="I765" s="12" t="s">
        <v>27918</v>
      </c>
      <c r="J765" s="12" t="s">
        <v>27919</v>
      </c>
      <c r="K765" s="12" t="s">
        <v>7972</v>
      </c>
      <c r="L765" s="12" t="s">
        <v>8102</v>
      </c>
      <c r="M765" s="12" t="s">
        <v>36406</v>
      </c>
    </row>
    <row r="766" spans="1:13" ht="22.5" customHeight="1">
      <c r="A766" s="12" t="s">
        <v>27921</v>
      </c>
      <c r="B766" s="12" t="str" cm="1">
        <f t="array" ref="B766">_xlfn.REGEXEXTRACT(J766, "eid=([^&amp;]+)", 2)</f>
        <v>2-s2.0-85102060829</v>
      </c>
      <c r="C766" s="13" t="s">
        <v>23900</v>
      </c>
      <c r="D766" s="12" t="s">
        <v>27922</v>
      </c>
      <c r="E766" s="12">
        <v>2021</v>
      </c>
      <c r="F766" s="12" t="s">
        <v>27923</v>
      </c>
      <c r="G766" s="12" t="s">
        <v>7969</v>
      </c>
      <c r="H766" s="12" t="s">
        <v>7969</v>
      </c>
      <c r="I766" s="12" t="s">
        <v>27924</v>
      </c>
      <c r="J766" s="12" t="s">
        <v>27925</v>
      </c>
      <c r="K766" s="12" t="s">
        <v>7972</v>
      </c>
      <c r="L766" s="12" t="s">
        <v>8102</v>
      </c>
      <c r="M766" s="12" t="s">
        <v>36407</v>
      </c>
    </row>
    <row r="767" spans="1:13" ht="22.5" customHeight="1">
      <c r="A767" s="12" t="s">
        <v>27927</v>
      </c>
      <c r="B767" s="12" t="str" cm="1">
        <f t="array" ref="B767">_xlfn.REGEXEXTRACT(J767, "eid=([^&amp;]+)", 2)</f>
        <v>2-s2.0-85116933719</v>
      </c>
      <c r="C767" s="13" t="s">
        <v>23900</v>
      </c>
      <c r="D767" s="12" t="s">
        <v>27928</v>
      </c>
      <c r="E767" s="12">
        <v>2021</v>
      </c>
      <c r="F767" s="12" t="s">
        <v>9013</v>
      </c>
      <c r="G767" s="12">
        <v>18770509</v>
      </c>
      <c r="H767" s="12">
        <v>192</v>
      </c>
      <c r="I767" s="12" t="s">
        <v>27929</v>
      </c>
      <c r="J767" s="12" t="s">
        <v>27930</v>
      </c>
      <c r="K767" s="12" t="s">
        <v>7972</v>
      </c>
      <c r="L767" s="12" t="s">
        <v>7993</v>
      </c>
      <c r="M767" s="12"/>
    </row>
    <row r="768" spans="1:13" ht="22.5" customHeight="1">
      <c r="A768" s="12" t="s">
        <v>27932</v>
      </c>
      <c r="B768" s="12" t="str" cm="1">
        <f t="array" ref="B768">_xlfn.REGEXEXTRACT(J768, "eid=([^&amp;]+)", 2)</f>
        <v>2-s2.0-85103778651</v>
      </c>
      <c r="C768" s="13" t="s">
        <v>23900</v>
      </c>
      <c r="D768" s="12" t="s">
        <v>27933</v>
      </c>
      <c r="E768" s="12">
        <v>2021</v>
      </c>
      <c r="F768" s="12" t="s">
        <v>8491</v>
      </c>
      <c r="G768" s="12">
        <v>21693536</v>
      </c>
      <c r="H768" s="12">
        <v>9</v>
      </c>
      <c r="I768" s="12" t="s">
        <v>27934</v>
      </c>
      <c r="J768" s="12" t="s">
        <v>27935</v>
      </c>
      <c r="K768" s="12" t="s">
        <v>7972</v>
      </c>
      <c r="L768" s="12" t="s">
        <v>8102</v>
      </c>
      <c r="M768" s="12"/>
    </row>
    <row r="769" spans="1:13" ht="22.5" customHeight="1">
      <c r="A769" s="12" t="s">
        <v>27937</v>
      </c>
      <c r="B769" s="12" t="str" cm="1">
        <f t="array" ref="B769">_xlfn.REGEXEXTRACT(J769, "eid=([^&amp;]+)", 2)</f>
        <v>2-s2.0-85102434881</v>
      </c>
      <c r="C769" s="13" t="s">
        <v>23900</v>
      </c>
      <c r="D769" s="12" t="s">
        <v>27938</v>
      </c>
      <c r="E769" s="12">
        <v>2021</v>
      </c>
      <c r="F769" s="12" t="s">
        <v>11189</v>
      </c>
      <c r="G769" s="12">
        <v>15501329</v>
      </c>
      <c r="H769" s="12">
        <v>17</v>
      </c>
      <c r="I769" s="12" t="s">
        <v>27939</v>
      </c>
      <c r="J769" s="12" t="s">
        <v>27940</v>
      </c>
      <c r="K769" s="12" t="s">
        <v>7972</v>
      </c>
      <c r="L769" s="12" t="s">
        <v>11192</v>
      </c>
      <c r="M769" s="12" t="s">
        <v>36408</v>
      </c>
    </row>
    <row r="770" spans="1:13" ht="22.5" customHeight="1">
      <c r="A770" s="12" t="s">
        <v>27942</v>
      </c>
      <c r="B770" s="12" t="str" cm="1">
        <f t="array" ref="B770">_xlfn.REGEXEXTRACT(J770, "eid=([^&amp;]+)", 2)</f>
        <v>2-s2.0-85116919039</v>
      </c>
      <c r="C770" s="13" t="s">
        <v>23900</v>
      </c>
      <c r="D770" s="12" t="s">
        <v>27943</v>
      </c>
      <c r="E770" s="12">
        <v>2021</v>
      </c>
      <c r="F770" s="12" t="s">
        <v>27606</v>
      </c>
      <c r="G770" s="12">
        <v>9275452</v>
      </c>
      <c r="H770" s="12">
        <v>38</v>
      </c>
      <c r="I770" s="12" t="s">
        <v>27944</v>
      </c>
      <c r="J770" s="12" t="s">
        <v>27945</v>
      </c>
      <c r="K770" s="12" t="s">
        <v>7972</v>
      </c>
      <c r="L770" s="12" t="s">
        <v>8385</v>
      </c>
      <c r="M770" s="12"/>
    </row>
    <row r="771" spans="1:13" ht="22.5" customHeight="1">
      <c r="A771" s="12" t="s">
        <v>27947</v>
      </c>
      <c r="B771" s="12" t="str" cm="1">
        <f t="array" ref="B771">_xlfn.REGEXEXTRACT(J771, "eid=([^&amp;]+)", 2)</f>
        <v>2-s2.0-85102740095</v>
      </c>
      <c r="C771" s="13" t="s">
        <v>23900</v>
      </c>
      <c r="D771" s="12" t="s">
        <v>27948</v>
      </c>
      <c r="E771" s="12">
        <v>2021</v>
      </c>
      <c r="F771" s="12" t="s">
        <v>8831</v>
      </c>
      <c r="G771" s="12">
        <v>3029743</v>
      </c>
      <c r="H771" s="12">
        <v>12618</v>
      </c>
      <c r="I771" s="12" t="s">
        <v>27949</v>
      </c>
      <c r="J771" s="12" t="s">
        <v>27950</v>
      </c>
      <c r="K771" s="12" t="s">
        <v>7972</v>
      </c>
      <c r="L771" s="12" t="s">
        <v>7985</v>
      </c>
      <c r="M771" s="12" t="s">
        <v>36409</v>
      </c>
    </row>
    <row r="772" spans="1:13" ht="22.5" customHeight="1">
      <c r="A772" s="12" t="s">
        <v>27952</v>
      </c>
      <c r="B772" s="12" t="str" cm="1">
        <f t="array" ref="B772">_xlfn.REGEXEXTRACT(J772, "eid=([^&amp;]+)", 2)</f>
        <v>2-s2.0-85098645889</v>
      </c>
      <c r="C772" s="13" t="s">
        <v>23900</v>
      </c>
      <c r="D772" s="12" t="s">
        <v>27953</v>
      </c>
      <c r="E772" s="12">
        <v>2021</v>
      </c>
      <c r="F772" s="12" t="s">
        <v>8293</v>
      </c>
      <c r="G772" s="12">
        <v>22142134</v>
      </c>
      <c r="H772" s="12">
        <v>56</v>
      </c>
      <c r="I772" s="12" t="s">
        <v>27954</v>
      </c>
      <c r="J772" s="12" t="s">
        <v>27955</v>
      </c>
      <c r="K772" s="12" t="s">
        <v>7972</v>
      </c>
      <c r="L772" s="12" t="s">
        <v>8027</v>
      </c>
      <c r="M772" s="12" t="s">
        <v>36410</v>
      </c>
    </row>
    <row r="773" spans="1:13" ht="22.5" customHeight="1">
      <c r="A773" s="12" t="s">
        <v>27957</v>
      </c>
      <c r="B773" s="12" t="str" cm="1">
        <f t="array" ref="B773">_xlfn.REGEXEXTRACT(J773, "eid=([^&amp;]+)", 2)</f>
        <v>2-s2.0-85124942103</v>
      </c>
      <c r="C773" s="13" t="s">
        <v>23900</v>
      </c>
      <c r="D773" s="12" t="s">
        <v>27958</v>
      </c>
      <c r="E773" s="12">
        <v>2021</v>
      </c>
      <c r="F773" s="12" t="s">
        <v>27959</v>
      </c>
      <c r="G773" s="12">
        <v>17402123</v>
      </c>
      <c r="H773" s="12">
        <v>17</v>
      </c>
      <c r="I773" s="12" t="s">
        <v>27960</v>
      </c>
      <c r="J773" s="12" t="s">
        <v>27961</v>
      </c>
      <c r="K773" s="12" t="s">
        <v>7972</v>
      </c>
      <c r="L773" s="12" t="s">
        <v>9617</v>
      </c>
      <c r="M773" s="12" t="s">
        <v>36411</v>
      </c>
    </row>
    <row r="774" spans="1:13" ht="22.5" customHeight="1">
      <c r="A774" s="12" t="s">
        <v>27963</v>
      </c>
      <c r="B774" s="12" t="str" cm="1">
        <f t="array" ref="B774">_xlfn.REGEXEXTRACT(J774, "eid=([^&amp;]+)", 2)</f>
        <v>2-s2.0-85098730895</v>
      </c>
      <c r="C774" s="13" t="s">
        <v>23900</v>
      </c>
      <c r="D774" s="12" t="s">
        <v>27964</v>
      </c>
      <c r="E774" s="12">
        <v>2021</v>
      </c>
      <c r="F774" s="12" t="s">
        <v>8226</v>
      </c>
      <c r="G774" s="12">
        <v>25426605</v>
      </c>
      <c r="H774" s="12">
        <v>13</v>
      </c>
      <c r="I774" s="12" t="s">
        <v>27965</v>
      </c>
      <c r="J774" s="12" t="s">
        <v>27966</v>
      </c>
      <c r="K774" s="12" t="s">
        <v>7972</v>
      </c>
      <c r="L774" s="12" t="s">
        <v>7993</v>
      </c>
      <c r="M774" s="12"/>
    </row>
    <row r="775" spans="1:13" ht="22.5" customHeight="1">
      <c r="A775" s="12" t="s">
        <v>27968</v>
      </c>
      <c r="B775" s="12" t="str" cm="1">
        <f t="array" ref="B775">_xlfn.REGEXEXTRACT(J775, "eid=([^&amp;]+)", 2)</f>
        <v>2-s2.0-85114556190</v>
      </c>
      <c r="C775" s="13" t="s">
        <v>23900</v>
      </c>
      <c r="D775" s="12" t="s">
        <v>27969</v>
      </c>
      <c r="E775" s="12">
        <v>2021</v>
      </c>
      <c r="F775" s="12" t="s">
        <v>8848</v>
      </c>
      <c r="G775" s="12">
        <v>15462218</v>
      </c>
      <c r="H775" s="12">
        <v>70</v>
      </c>
      <c r="I775" s="12" t="s">
        <v>27970</v>
      </c>
      <c r="J775" s="12" t="s">
        <v>27971</v>
      </c>
      <c r="K775" s="12" t="s">
        <v>7972</v>
      </c>
      <c r="L775" s="12" t="s">
        <v>8851</v>
      </c>
      <c r="M775" s="12"/>
    </row>
    <row r="776" spans="1:13" ht="22.5" customHeight="1">
      <c r="A776" s="12" t="s">
        <v>27973</v>
      </c>
      <c r="B776" s="12" t="str" cm="1">
        <f t="array" ref="B776">_xlfn.REGEXEXTRACT(J776, "eid=([^&amp;]+)", 2)</f>
        <v>2-s2.0-85102313757</v>
      </c>
      <c r="C776" s="13" t="s">
        <v>23900</v>
      </c>
      <c r="D776" s="12" t="s">
        <v>27974</v>
      </c>
      <c r="E776" s="12">
        <v>2021</v>
      </c>
      <c r="F776" s="12" t="s">
        <v>8491</v>
      </c>
      <c r="G776" s="12">
        <v>21693536</v>
      </c>
      <c r="H776" s="12">
        <v>9</v>
      </c>
      <c r="I776" s="12" t="s">
        <v>27975</v>
      </c>
      <c r="J776" s="12" t="s">
        <v>27976</v>
      </c>
      <c r="K776" s="12" t="s">
        <v>7972</v>
      </c>
      <c r="L776" s="12" t="s">
        <v>8102</v>
      </c>
      <c r="M776" s="12"/>
    </row>
    <row r="777" spans="1:13" ht="22.5" customHeight="1">
      <c r="A777" s="12" t="s">
        <v>27978</v>
      </c>
      <c r="B777" s="12" t="str" cm="1">
        <f t="array" ref="B777">_xlfn.REGEXEXTRACT(J777, "eid=([^&amp;]+)", 2)</f>
        <v>2-s2.0-85097673999</v>
      </c>
      <c r="C777" s="13" t="s">
        <v>23900</v>
      </c>
      <c r="D777" s="12" t="s">
        <v>27979</v>
      </c>
      <c r="E777" s="12">
        <v>2021</v>
      </c>
      <c r="F777" s="12" t="s">
        <v>8177</v>
      </c>
      <c r="G777" s="12">
        <v>23673370</v>
      </c>
      <c r="H777" s="12">
        <v>149</v>
      </c>
      <c r="I777" s="12" t="s">
        <v>27980</v>
      </c>
      <c r="J777" s="12" t="s">
        <v>27981</v>
      </c>
      <c r="K777" s="12" t="s">
        <v>7972</v>
      </c>
      <c r="L777" s="12" t="s">
        <v>7985</v>
      </c>
      <c r="M777" s="12" t="s">
        <v>36412</v>
      </c>
    </row>
    <row r="778" spans="1:13" ht="22.5" customHeight="1">
      <c r="A778" s="12" t="s">
        <v>27983</v>
      </c>
      <c r="B778" s="12" t="str" cm="1">
        <f t="array" ref="B778">_xlfn.REGEXEXTRACT(J778, "eid=([^&amp;]+)", 2)</f>
        <v>2-s2.0-85089892879</v>
      </c>
      <c r="C778" s="13" t="s">
        <v>23900</v>
      </c>
      <c r="D778" s="12" t="s">
        <v>27984</v>
      </c>
      <c r="E778" s="12">
        <v>2021</v>
      </c>
      <c r="F778" s="12" t="s">
        <v>9971</v>
      </c>
      <c r="G778" s="12">
        <v>13837621</v>
      </c>
      <c r="H778" s="12">
        <v>112</v>
      </c>
      <c r="I778" s="12" t="s">
        <v>27985</v>
      </c>
      <c r="J778" s="12" t="s">
        <v>27986</v>
      </c>
      <c r="K778" s="12" t="s">
        <v>7972</v>
      </c>
      <c r="L778" s="12" t="s">
        <v>7993</v>
      </c>
      <c r="M778" s="12" t="s">
        <v>36413</v>
      </c>
    </row>
    <row r="779" spans="1:13" ht="22.5" customHeight="1">
      <c r="A779" s="12" t="s">
        <v>27988</v>
      </c>
      <c r="B779" s="12" t="str" cm="1">
        <f t="array" ref="B779">_xlfn.REGEXEXTRACT(J779, "eid=([^&amp;]+)", 2)</f>
        <v>2-s2.0-85097156394</v>
      </c>
      <c r="C779" s="13" t="s">
        <v>23900</v>
      </c>
      <c r="D779" s="12" t="s">
        <v>27989</v>
      </c>
      <c r="E779" s="12">
        <v>2020</v>
      </c>
      <c r="F779" s="12" t="s">
        <v>26407</v>
      </c>
      <c r="G779" s="12">
        <v>21921962</v>
      </c>
      <c r="H779" s="12">
        <v>10</v>
      </c>
      <c r="I779" s="12" t="s">
        <v>27990</v>
      </c>
      <c r="J779" s="12" t="s">
        <v>27991</v>
      </c>
      <c r="K779" s="12" t="s">
        <v>7972</v>
      </c>
      <c r="L779" s="12" t="s">
        <v>7985</v>
      </c>
      <c r="M779" s="12"/>
    </row>
    <row r="780" spans="1:13" ht="22.5" customHeight="1">
      <c r="A780" s="12" t="s">
        <v>27993</v>
      </c>
      <c r="B780" s="12" t="str" cm="1">
        <f t="array" ref="B780">_xlfn.REGEXEXTRACT(J780, "eid=([^&amp;]+)", 2)</f>
        <v>2-s2.0-85041206227</v>
      </c>
      <c r="C780" s="13" t="s">
        <v>23900</v>
      </c>
      <c r="D780" s="12" t="s">
        <v>27994</v>
      </c>
      <c r="E780" s="12">
        <v>2021</v>
      </c>
      <c r="F780" s="12" t="s">
        <v>24480</v>
      </c>
      <c r="G780" s="12">
        <v>19391374</v>
      </c>
      <c r="H780" s="12">
        <v>14</v>
      </c>
      <c r="I780" s="12" t="s">
        <v>27995</v>
      </c>
      <c r="J780" s="12" t="s">
        <v>27996</v>
      </c>
      <c r="K780" s="12" t="s">
        <v>7972</v>
      </c>
      <c r="L780" s="12" t="s">
        <v>8102</v>
      </c>
      <c r="M780" s="12" t="s">
        <v>36414</v>
      </c>
    </row>
    <row r="781" spans="1:13" ht="22.5" customHeight="1">
      <c r="A781" s="12" t="s">
        <v>27998</v>
      </c>
      <c r="B781" s="12" t="str" cm="1">
        <f t="array" ref="B781">_xlfn.REGEXEXTRACT(J781, "eid=([^&amp;]+)", 2)</f>
        <v>2-s2.0-85095935369</v>
      </c>
      <c r="C781" s="13" t="s">
        <v>23900</v>
      </c>
      <c r="D781" s="12" t="s">
        <v>27999</v>
      </c>
      <c r="E781" s="12">
        <v>2020</v>
      </c>
      <c r="F781" s="12" t="s">
        <v>8009</v>
      </c>
      <c r="G781" s="12">
        <v>20799292</v>
      </c>
      <c r="H781" s="12">
        <v>9</v>
      </c>
      <c r="I781" s="12" t="s">
        <v>28000</v>
      </c>
      <c r="J781" s="12" t="s">
        <v>28001</v>
      </c>
      <c r="K781" s="12" t="s">
        <v>7972</v>
      </c>
      <c r="L781" s="12" t="s">
        <v>11745</v>
      </c>
      <c r="M781" s="12"/>
    </row>
    <row r="782" spans="1:13" ht="22.5" customHeight="1">
      <c r="A782" s="12" t="s">
        <v>28003</v>
      </c>
      <c r="B782" s="12" t="str" cm="1">
        <f t="array" ref="B782">_xlfn.REGEXEXTRACT(J782, "eid=([^&amp;]+)", 2)</f>
        <v>2-s2.0-85099699804</v>
      </c>
      <c r="C782" s="13" t="s">
        <v>23900</v>
      </c>
      <c r="D782" s="12" t="s">
        <v>28004</v>
      </c>
      <c r="E782" s="12">
        <v>2020</v>
      </c>
      <c r="F782" s="12" t="s">
        <v>28005</v>
      </c>
      <c r="G782" s="12" t="s">
        <v>7969</v>
      </c>
      <c r="H782" s="12" t="s">
        <v>7969</v>
      </c>
      <c r="I782" s="12" t="s">
        <v>28006</v>
      </c>
      <c r="J782" s="12" t="s">
        <v>28007</v>
      </c>
      <c r="K782" s="12" t="s">
        <v>7972</v>
      </c>
      <c r="L782" s="12" t="s">
        <v>8102</v>
      </c>
      <c r="M782" s="12" t="s">
        <v>36415</v>
      </c>
    </row>
    <row r="783" spans="1:13" ht="22.5" customHeight="1">
      <c r="A783" s="12" t="s">
        <v>28009</v>
      </c>
      <c r="B783" s="12" t="str" cm="1">
        <f t="array" ref="B783">_xlfn.REGEXEXTRACT(J783, "eid=([^&amp;]+)", 2)</f>
        <v>2-s2.0-85084863604</v>
      </c>
      <c r="C783" s="13" t="s">
        <v>23900</v>
      </c>
      <c r="D783" s="12" t="s">
        <v>28010</v>
      </c>
      <c r="E783" s="12">
        <v>2021</v>
      </c>
      <c r="F783" s="12" t="s">
        <v>10161</v>
      </c>
      <c r="G783" s="12">
        <v>10414347</v>
      </c>
      <c r="H783" s="12">
        <v>33</v>
      </c>
      <c r="I783" s="12" t="s">
        <v>28011</v>
      </c>
      <c r="J783" s="12" t="s">
        <v>28012</v>
      </c>
      <c r="K783" s="12" t="s">
        <v>7972</v>
      </c>
      <c r="L783" s="12" t="s">
        <v>8078</v>
      </c>
      <c r="M783" s="12" t="s">
        <v>36416</v>
      </c>
    </row>
    <row r="784" spans="1:13" ht="22.5" customHeight="1">
      <c r="A784" s="12" t="s">
        <v>28014</v>
      </c>
      <c r="B784" s="12" t="str" cm="1">
        <f t="array" ref="B784">_xlfn.REGEXEXTRACT(J784, "eid=([^&amp;]+)", 2)</f>
        <v>2-s2.0-85097828718</v>
      </c>
      <c r="C784" s="13" t="s">
        <v>23900</v>
      </c>
      <c r="D784" s="12" t="s">
        <v>28015</v>
      </c>
      <c r="E784" s="12">
        <v>2020</v>
      </c>
      <c r="F784" s="12" t="s">
        <v>16518</v>
      </c>
      <c r="G784" s="12">
        <v>19326203</v>
      </c>
      <c r="H784" s="12">
        <v>15</v>
      </c>
      <c r="I784" s="12" t="s">
        <v>28016</v>
      </c>
      <c r="J784" s="12" t="s">
        <v>28017</v>
      </c>
      <c r="K784" s="12" t="s">
        <v>7972</v>
      </c>
      <c r="L784" s="12" t="s">
        <v>16521</v>
      </c>
      <c r="M784" s="12"/>
    </row>
    <row r="785" spans="1:13" ht="22.5" customHeight="1">
      <c r="A785" s="12" t="s">
        <v>28019</v>
      </c>
      <c r="B785" s="12" t="str" cm="1">
        <f t="array" ref="B785">_xlfn.REGEXEXTRACT(J785, "eid=([^&amp;]+)", 2)</f>
        <v>2-s2.0-85090910724</v>
      </c>
      <c r="C785" s="13" t="s">
        <v>23900</v>
      </c>
      <c r="D785" s="12" t="s">
        <v>28020</v>
      </c>
      <c r="E785" s="12">
        <v>2020</v>
      </c>
      <c r="F785" s="12" t="s">
        <v>16035</v>
      </c>
      <c r="G785" s="12">
        <v>10848045</v>
      </c>
      <c r="H785" s="12">
        <v>172</v>
      </c>
      <c r="I785" s="12" t="s">
        <v>28021</v>
      </c>
      <c r="J785" s="12" t="s">
        <v>28022</v>
      </c>
      <c r="K785" s="12" t="s">
        <v>7972</v>
      </c>
      <c r="L785" s="12" t="s">
        <v>16038</v>
      </c>
      <c r="M785" s="12" t="s">
        <v>36417</v>
      </c>
    </row>
    <row r="786" spans="1:13" ht="22.5" customHeight="1">
      <c r="A786" s="12" t="s">
        <v>28024</v>
      </c>
      <c r="B786" s="12" t="str" cm="1">
        <f t="array" ref="B786">_xlfn.REGEXEXTRACT(J786, "eid=([^&amp;]+)", 2)</f>
        <v>2-s2.0-85100462391</v>
      </c>
      <c r="C786" s="13" t="s">
        <v>23900</v>
      </c>
      <c r="D786" s="12" t="s">
        <v>28025</v>
      </c>
      <c r="E786" s="12">
        <v>2020</v>
      </c>
      <c r="F786" s="12" t="s">
        <v>28026</v>
      </c>
      <c r="G786" s="12" t="s">
        <v>7969</v>
      </c>
      <c r="H786" s="12" t="s">
        <v>7969</v>
      </c>
      <c r="I786" s="12" t="s">
        <v>28027</v>
      </c>
      <c r="J786" s="12" t="s">
        <v>28028</v>
      </c>
      <c r="K786" s="12" t="s">
        <v>7972</v>
      </c>
      <c r="L786" s="12" t="s">
        <v>8102</v>
      </c>
      <c r="M786" s="12" t="s">
        <v>36418</v>
      </c>
    </row>
    <row r="787" spans="1:13" ht="22.5" customHeight="1">
      <c r="A787" s="12" t="s">
        <v>28030</v>
      </c>
      <c r="B787" s="12" t="str" cm="1">
        <f t="array" ref="B787">_xlfn.REGEXEXTRACT(J787, "eid=([^&amp;]+)", 2)</f>
        <v>2-s2.0-85098322916</v>
      </c>
      <c r="C787" s="13" t="s">
        <v>23900</v>
      </c>
      <c r="D787" s="12" t="s">
        <v>28031</v>
      </c>
      <c r="E787" s="12">
        <v>2020</v>
      </c>
      <c r="F787" s="12" t="s">
        <v>28032</v>
      </c>
      <c r="G787" s="12" t="s">
        <v>7969</v>
      </c>
      <c r="H787" s="12" t="s">
        <v>7969</v>
      </c>
      <c r="I787" s="12" t="s">
        <v>28033</v>
      </c>
      <c r="J787" s="12" t="s">
        <v>28034</v>
      </c>
      <c r="K787" s="12" t="s">
        <v>7972</v>
      </c>
      <c r="L787" s="12" t="s">
        <v>8102</v>
      </c>
      <c r="M787" s="12" t="s">
        <v>36419</v>
      </c>
    </row>
    <row r="788" spans="1:13" ht="22.5" customHeight="1">
      <c r="A788" s="12" t="s">
        <v>28036</v>
      </c>
      <c r="B788" s="12" t="str" cm="1">
        <f t="array" ref="B788">_xlfn.REGEXEXTRACT(J788, "eid=([^&amp;]+)", 2)</f>
        <v>2-s2.0-85087905058</v>
      </c>
      <c r="C788" s="13" t="s">
        <v>23900</v>
      </c>
      <c r="D788" s="12" t="s">
        <v>28037</v>
      </c>
      <c r="E788" s="12">
        <v>2020</v>
      </c>
      <c r="F788" s="12" t="s">
        <v>16699</v>
      </c>
      <c r="G788" s="12">
        <v>1651684</v>
      </c>
      <c r="H788" s="12">
        <v>176</v>
      </c>
      <c r="I788" s="12" t="s">
        <v>28038</v>
      </c>
      <c r="J788" s="12" t="s">
        <v>28039</v>
      </c>
      <c r="K788" s="12" t="s">
        <v>7972</v>
      </c>
      <c r="L788" s="12" t="s">
        <v>7993</v>
      </c>
      <c r="M788" s="12" t="s">
        <v>36420</v>
      </c>
    </row>
    <row r="789" spans="1:13" ht="22.5" customHeight="1">
      <c r="A789" s="12" t="s">
        <v>28041</v>
      </c>
      <c r="B789" s="12" t="str" cm="1">
        <f t="array" ref="B789">_xlfn.REGEXEXTRACT(J789, "eid=([^&amp;]+)", 2)</f>
        <v>2-s2.0-85098780029</v>
      </c>
      <c r="C789" s="13" t="s">
        <v>23900</v>
      </c>
      <c r="D789" s="12" t="s">
        <v>28042</v>
      </c>
      <c r="E789" s="12">
        <v>2020</v>
      </c>
      <c r="F789" s="12" t="s">
        <v>9289</v>
      </c>
      <c r="G789" s="12">
        <v>20738994</v>
      </c>
      <c r="H789" s="12">
        <v>12</v>
      </c>
      <c r="I789" s="12" t="s">
        <v>28043</v>
      </c>
      <c r="J789" s="12" t="s">
        <v>28044</v>
      </c>
      <c r="K789" s="12" t="s">
        <v>7972</v>
      </c>
      <c r="L789" s="12" t="s">
        <v>11745</v>
      </c>
      <c r="M789" s="12"/>
    </row>
    <row r="790" spans="1:13" ht="22.5" customHeight="1">
      <c r="A790" s="12" t="s">
        <v>28046</v>
      </c>
      <c r="B790" s="12" t="str" cm="1">
        <f t="array" ref="B790">_xlfn.REGEXEXTRACT(J790, "eid=([^&amp;]+)", 2)</f>
        <v>2-s2.0-85087494673</v>
      </c>
      <c r="C790" s="13" t="s">
        <v>23900</v>
      </c>
      <c r="D790" s="12" t="s">
        <v>28047</v>
      </c>
      <c r="E790" s="12">
        <v>2021</v>
      </c>
      <c r="F790" s="12" t="s">
        <v>26727</v>
      </c>
      <c r="G790" s="12">
        <v>21686750</v>
      </c>
      <c r="H790" s="12">
        <v>9</v>
      </c>
      <c r="I790" s="12" t="s">
        <v>28048</v>
      </c>
      <c r="J790" s="12" t="s">
        <v>28049</v>
      </c>
      <c r="K790" s="12" t="s">
        <v>7972</v>
      </c>
      <c r="L790" s="12" t="s">
        <v>8078</v>
      </c>
      <c r="M790" s="12" t="s">
        <v>36421</v>
      </c>
    </row>
    <row r="791" spans="1:13" ht="22.5" customHeight="1">
      <c r="A791" s="12" t="s">
        <v>28051</v>
      </c>
      <c r="B791" s="12" t="str" cm="1">
        <f t="array" ref="B791">_xlfn.REGEXEXTRACT(J791, "eid=([^&amp;]+)", 2)</f>
        <v>2-s2.0-85088824841</v>
      </c>
      <c r="C791" s="13" t="s">
        <v>23900</v>
      </c>
      <c r="D791" s="12" t="s">
        <v>28052</v>
      </c>
      <c r="E791" s="12">
        <v>2020</v>
      </c>
      <c r="F791" s="12" t="s">
        <v>8024</v>
      </c>
      <c r="G791" s="12">
        <v>1674048</v>
      </c>
      <c r="H791" s="12">
        <v>97</v>
      </c>
      <c r="I791" s="12" t="s">
        <v>28053</v>
      </c>
      <c r="J791" s="12" t="s">
        <v>28054</v>
      </c>
      <c r="K791" s="12" t="s">
        <v>7972</v>
      </c>
      <c r="L791" s="12" t="s">
        <v>8027</v>
      </c>
      <c r="M791" s="12"/>
    </row>
    <row r="792" spans="1:13" ht="22.5" customHeight="1">
      <c r="A792" s="12" t="s">
        <v>28056</v>
      </c>
      <c r="B792" s="12" t="str" cm="1">
        <f t="array" ref="B792">_xlfn.REGEXEXTRACT(J792, "eid=([^&amp;]+)", 2)</f>
        <v>2-s2.0-85099551517</v>
      </c>
      <c r="C792" s="13" t="s">
        <v>23900</v>
      </c>
      <c r="D792" s="12" t="s">
        <v>28057</v>
      </c>
      <c r="E792" s="12">
        <v>2021</v>
      </c>
      <c r="F792" s="12" t="s">
        <v>8491</v>
      </c>
      <c r="G792" s="12">
        <v>21693536</v>
      </c>
      <c r="H792" s="12">
        <v>9</v>
      </c>
      <c r="I792" s="12" t="s">
        <v>28058</v>
      </c>
      <c r="J792" s="12" t="s">
        <v>28059</v>
      </c>
      <c r="K792" s="12" t="s">
        <v>7972</v>
      </c>
      <c r="L792" s="12" t="s">
        <v>8102</v>
      </c>
      <c r="M792" s="12"/>
    </row>
    <row r="793" spans="1:13" ht="22.5" customHeight="1">
      <c r="A793" s="12" t="s">
        <v>28061</v>
      </c>
      <c r="B793" s="12" t="str" cm="1">
        <f t="array" ref="B793">_xlfn.REGEXEXTRACT(J793, "eid=([^&amp;]+)", 2)</f>
        <v>2-s2.0-85093828644</v>
      </c>
      <c r="C793" s="13" t="s">
        <v>23900</v>
      </c>
      <c r="D793" s="12" t="s">
        <v>28062</v>
      </c>
      <c r="E793" s="12">
        <v>2021</v>
      </c>
      <c r="F793" s="12" t="s">
        <v>8740</v>
      </c>
      <c r="G793" s="12">
        <v>21984182</v>
      </c>
      <c r="H793" s="12">
        <v>311</v>
      </c>
      <c r="I793" s="12" t="s">
        <v>28063</v>
      </c>
      <c r="J793" s="12" t="s">
        <v>28064</v>
      </c>
      <c r="K793" s="12" t="s">
        <v>7972</v>
      </c>
      <c r="L793" s="12" t="s">
        <v>7985</v>
      </c>
      <c r="M793" s="12" t="s">
        <v>36422</v>
      </c>
    </row>
    <row r="794" spans="1:13" ht="22.5" customHeight="1">
      <c r="A794" s="12" t="s">
        <v>28066</v>
      </c>
      <c r="B794" s="12" t="str" cm="1">
        <f t="array" ref="B794">_xlfn.REGEXEXTRACT(J794, "eid=([^&amp;]+)", 2)</f>
        <v>2-s2.0-85087751868</v>
      </c>
      <c r="C794" s="13" t="s">
        <v>23900</v>
      </c>
      <c r="D794" s="12" t="s">
        <v>28067</v>
      </c>
      <c r="E794" s="12">
        <v>2021</v>
      </c>
      <c r="F794" s="12" t="s">
        <v>28068</v>
      </c>
      <c r="G794" s="12">
        <v>912700</v>
      </c>
      <c r="H794" s="12">
        <v>61</v>
      </c>
      <c r="I794" s="12" t="s">
        <v>28069</v>
      </c>
      <c r="J794" s="12" t="s">
        <v>28070</v>
      </c>
      <c r="K794" s="12" t="s">
        <v>7972</v>
      </c>
      <c r="L794" s="12" t="s">
        <v>28071</v>
      </c>
      <c r="M794" s="12" t="s">
        <v>36423</v>
      </c>
    </row>
    <row r="795" spans="1:13" ht="22.5" customHeight="1">
      <c r="A795" s="12" t="s">
        <v>28073</v>
      </c>
      <c r="B795" s="12" t="str" cm="1">
        <f t="array" ref="B795">_xlfn.REGEXEXTRACT(J795, "eid=([^&amp;]+)", 2)</f>
        <v>2-s2.0-85086503667</v>
      </c>
      <c r="C795" s="13" t="s">
        <v>23900</v>
      </c>
      <c r="D795" s="12" t="s">
        <v>28074</v>
      </c>
      <c r="E795" s="12">
        <v>2020</v>
      </c>
      <c r="F795" s="12" t="s">
        <v>8293</v>
      </c>
      <c r="G795" s="12">
        <v>22142134</v>
      </c>
      <c r="H795" s="12">
        <v>54</v>
      </c>
      <c r="I795" s="12" t="s">
        <v>28075</v>
      </c>
      <c r="J795" s="12" t="s">
        <v>28076</v>
      </c>
      <c r="K795" s="12" t="s">
        <v>7972</v>
      </c>
      <c r="L795" s="12" t="s">
        <v>8027</v>
      </c>
      <c r="M795" s="12" t="s">
        <v>36424</v>
      </c>
    </row>
    <row r="796" spans="1:13" ht="22.5" customHeight="1">
      <c r="A796" s="12" t="s">
        <v>28078</v>
      </c>
      <c r="B796" s="12" t="str" cm="1">
        <f t="array" ref="B796">_xlfn.REGEXEXTRACT(J796, "eid=([^&amp;]+)", 2)</f>
        <v>2-s2.0-85087201666</v>
      </c>
      <c r="C796" s="13" t="s">
        <v>23900</v>
      </c>
      <c r="D796" s="12" t="s">
        <v>28079</v>
      </c>
      <c r="E796" s="12">
        <v>2020</v>
      </c>
      <c r="F796" s="12" t="s">
        <v>12218</v>
      </c>
      <c r="G796" s="12" t="s">
        <v>24034</v>
      </c>
      <c r="H796" s="12">
        <v>112</v>
      </c>
      <c r="I796" s="12" t="s">
        <v>28080</v>
      </c>
      <c r="J796" s="12" t="s">
        <v>28081</v>
      </c>
      <c r="K796" s="12" t="s">
        <v>7972</v>
      </c>
      <c r="L796" s="12" t="s">
        <v>7993</v>
      </c>
      <c r="M796" s="12" t="s">
        <v>36425</v>
      </c>
    </row>
    <row r="797" spans="1:13" ht="22.5" customHeight="1">
      <c r="A797" s="12" t="s">
        <v>28083</v>
      </c>
      <c r="B797" s="12" t="str" cm="1">
        <f t="array" ref="B797">_xlfn.REGEXEXTRACT(J797, "eid=([^&amp;]+)", 2)</f>
        <v>2-s2.0-85095721848</v>
      </c>
      <c r="C797" s="13" t="s">
        <v>23900</v>
      </c>
      <c r="D797" s="12" t="s">
        <v>28084</v>
      </c>
      <c r="E797" s="12">
        <v>2021</v>
      </c>
      <c r="F797" s="12" t="s">
        <v>18594</v>
      </c>
      <c r="G797" s="12">
        <v>19393555</v>
      </c>
      <c r="H797" s="12">
        <v>30</v>
      </c>
      <c r="I797" s="12" t="s">
        <v>28085</v>
      </c>
      <c r="J797" s="12" t="s">
        <v>28086</v>
      </c>
      <c r="K797" s="12" t="s">
        <v>7972</v>
      </c>
      <c r="L797" s="12" t="s">
        <v>8688</v>
      </c>
      <c r="M797" s="12" t="s">
        <v>36426</v>
      </c>
    </row>
    <row r="798" spans="1:13" ht="22.5" customHeight="1">
      <c r="A798" s="12" t="s">
        <v>28088</v>
      </c>
      <c r="B798" s="12" t="str" cm="1">
        <f t="array" ref="B798">_xlfn.REGEXEXTRACT(J798, "eid=([^&amp;]+)", 2)</f>
        <v>2-s2.0-85084641419</v>
      </c>
      <c r="C798" s="13" t="s">
        <v>23900</v>
      </c>
      <c r="D798" s="12" t="s">
        <v>28089</v>
      </c>
      <c r="E798" s="12">
        <v>2021</v>
      </c>
      <c r="F798" s="12" t="s">
        <v>10254</v>
      </c>
      <c r="G798" s="12">
        <v>18685137</v>
      </c>
      <c r="H798" s="12">
        <v>12</v>
      </c>
      <c r="I798" s="12" t="s">
        <v>28090</v>
      </c>
      <c r="J798" s="12" t="s">
        <v>28091</v>
      </c>
      <c r="K798" s="12" t="s">
        <v>7972</v>
      </c>
      <c r="L798" s="12" t="s">
        <v>7985</v>
      </c>
      <c r="M798" s="12"/>
    </row>
    <row r="799" spans="1:13" ht="22.5" customHeight="1">
      <c r="A799" s="12" t="s">
        <v>28093</v>
      </c>
      <c r="B799" s="12" t="str" cm="1">
        <f t="array" ref="B799">_xlfn.REGEXEXTRACT(J799, "eid=([^&amp;]+)", 2)</f>
        <v>2-s2.0-85098284544</v>
      </c>
      <c r="C799" s="13" t="s">
        <v>23900</v>
      </c>
      <c r="D799" s="12" t="s">
        <v>28094</v>
      </c>
      <c r="E799" s="12">
        <v>2021</v>
      </c>
      <c r="F799" s="12" t="s">
        <v>12276</v>
      </c>
      <c r="G799" s="12">
        <v>21945357</v>
      </c>
      <c r="H799" s="12">
        <v>1309</v>
      </c>
      <c r="I799" s="12" t="s">
        <v>28095</v>
      </c>
      <c r="J799" s="12" t="s">
        <v>28096</v>
      </c>
      <c r="K799" s="12" t="s">
        <v>7972</v>
      </c>
      <c r="L799" s="12" t="s">
        <v>7985</v>
      </c>
      <c r="M799" s="12" t="s">
        <v>36427</v>
      </c>
    </row>
    <row r="800" spans="1:13" ht="22.5" customHeight="1">
      <c r="A800" s="12" t="s">
        <v>28098</v>
      </c>
      <c r="B800" s="12" t="str" cm="1">
        <f t="array" ref="B800">_xlfn.REGEXEXTRACT(J800, "eid=([^&amp;]+)", 2)</f>
        <v>2-s2.0-85100825287</v>
      </c>
      <c r="C800" s="13" t="s">
        <v>23900</v>
      </c>
      <c r="D800" s="12" t="s">
        <v>28099</v>
      </c>
      <c r="E800" s="12">
        <v>2020</v>
      </c>
      <c r="F800" s="12" t="s">
        <v>28100</v>
      </c>
      <c r="G800" s="12" t="s">
        <v>7969</v>
      </c>
      <c r="H800" s="12" t="s">
        <v>7969</v>
      </c>
      <c r="I800" s="12" t="s">
        <v>28101</v>
      </c>
      <c r="J800" s="12" t="s">
        <v>28102</v>
      </c>
      <c r="K800" s="12" t="s">
        <v>7972</v>
      </c>
      <c r="L800" s="12" t="s">
        <v>8102</v>
      </c>
      <c r="M800" s="12" t="s">
        <v>36428</v>
      </c>
    </row>
    <row r="801" spans="1:13" ht="22.5" customHeight="1">
      <c r="A801" s="12" t="s">
        <v>28104</v>
      </c>
      <c r="B801" s="12" t="str" cm="1">
        <f t="array" ref="B801">_xlfn.REGEXEXTRACT(J801, "eid=([^&amp;]+)", 2)</f>
        <v>2-s2.0-85093834595</v>
      </c>
      <c r="C801" s="13" t="s">
        <v>23900</v>
      </c>
      <c r="D801" s="12" t="s">
        <v>28105</v>
      </c>
      <c r="E801" s="12">
        <v>2020</v>
      </c>
      <c r="F801" s="12" t="s">
        <v>27141</v>
      </c>
      <c r="G801" s="12">
        <v>17518644</v>
      </c>
      <c r="H801" s="12">
        <v>14</v>
      </c>
      <c r="I801" s="12" t="s">
        <v>28106</v>
      </c>
      <c r="J801" s="12" t="s">
        <v>28107</v>
      </c>
      <c r="K801" s="12" t="s">
        <v>7972</v>
      </c>
      <c r="L801" s="12" t="s">
        <v>10359</v>
      </c>
      <c r="M801" s="12" t="s">
        <v>36429</v>
      </c>
    </row>
    <row r="802" spans="1:13" ht="22.5" customHeight="1">
      <c r="A802" s="12" t="s">
        <v>28109</v>
      </c>
      <c r="B802" s="12" t="str" cm="1">
        <f t="array" ref="B802">_xlfn.REGEXEXTRACT(J802, "eid=([^&amp;]+)", 2)</f>
        <v>2-s2.0-85100392197</v>
      </c>
      <c r="C802" s="13" t="s">
        <v>23900</v>
      </c>
      <c r="D802" s="12" t="s">
        <v>28110</v>
      </c>
      <c r="E802" s="12">
        <v>2021</v>
      </c>
      <c r="F802" s="12" t="s">
        <v>28111</v>
      </c>
      <c r="G802" s="12">
        <v>19361955</v>
      </c>
      <c r="H802" s="12">
        <v>13</v>
      </c>
      <c r="I802" s="12" t="s">
        <v>28112</v>
      </c>
      <c r="J802" s="12" t="s">
        <v>28113</v>
      </c>
      <c r="K802" s="12" t="s">
        <v>7972</v>
      </c>
      <c r="L802" s="12" t="s">
        <v>8324</v>
      </c>
      <c r="M802" s="12"/>
    </row>
    <row r="803" spans="1:13" ht="22.5" customHeight="1">
      <c r="A803" s="12" t="s">
        <v>28115</v>
      </c>
      <c r="B803" s="12" t="str" cm="1">
        <f t="array" ref="B803">_xlfn.REGEXEXTRACT(J803, "eid=([^&amp;]+)", 2)</f>
        <v>2-s2.0-85083673838</v>
      </c>
      <c r="C803" s="13" t="s">
        <v>23900</v>
      </c>
      <c r="D803" s="12" t="s">
        <v>28116</v>
      </c>
      <c r="E803" s="12">
        <v>2020</v>
      </c>
      <c r="F803" s="12" t="s">
        <v>28117</v>
      </c>
      <c r="G803" s="12">
        <v>9579265</v>
      </c>
      <c r="H803" s="12">
        <v>31</v>
      </c>
      <c r="I803" s="12" t="s">
        <v>28118</v>
      </c>
      <c r="J803" s="12" t="s">
        <v>28119</v>
      </c>
      <c r="K803" s="12" t="s">
        <v>7972</v>
      </c>
      <c r="L803" s="12" t="s">
        <v>11192</v>
      </c>
      <c r="M803" s="12"/>
    </row>
    <row r="804" spans="1:13" ht="22.5" customHeight="1">
      <c r="A804" s="12" t="s">
        <v>28121</v>
      </c>
      <c r="B804" s="12" t="str" cm="1">
        <f t="array" ref="B804">_xlfn.REGEXEXTRACT(J804, "eid=([^&amp;]+)", 2)</f>
        <v>2-s2.0-85091230276</v>
      </c>
      <c r="C804" s="13" t="s">
        <v>23900</v>
      </c>
      <c r="D804" s="12" t="s">
        <v>28122</v>
      </c>
      <c r="E804" s="12">
        <v>2020</v>
      </c>
      <c r="F804" s="12" t="s">
        <v>12231</v>
      </c>
      <c r="G804" s="12">
        <v>3064573</v>
      </c>
      <c r="H804" s="12">
        <v>57</v>
      </c>
      <c r="I804" s="12" t="s">
        <v>28123</v>
      </c>
      <c r="J804" s="12" t="s">
        <v>28124</v>
      </c>
      <c r="K804" s="12" t="s">
        <v>7972</v>
      </c>
      <c r="L804" s="12" t="s">
        <v>8027</v>
      </c>
      <c r="M804" s="12" t="s">
        <v>36430</v>
      </c>
    </row>
    <row r="805" spans="1:13" ht="22.5" customHeight="1">
      <c r="A805" s="12" t="s">
        <v>28126</v>
      </c>
      <c r="B805" s="12" t="str" cm="1">
        <f t="array" ref="B805">_xlfn.REGEXEXTRACT(J805, "eid=([^&amp;]+)", 2)</f>
        <v>2-s2.0-85089755380</v>
      </c>
      <c r="C805" s="13" t="s">
        <v>23900</v>
      </c>
      <c r="D805" s="12" t="s">
        <v>28127</v>
      </c>
      <c r="E805" s="12">
        <v>2020</v>
      </c>
      <c r="F805" s="12" t="s">
        <v>27244</v>
      </c>
      <c r="G805" s="12">
        <v>9265805</v>
      </c>
      <c r="H805" s="12">
        <v>120</v>
      </c>
      <c r="I805" s="12" t="s">
        <v>28128</v>
      </c>
      <c r="J805" s="12" t="s">
        <v>28129</v>
      </c>
      <c r="K805" s="12" t="s">
        <v>7972</v>
      </c>
      <c r="L805" s="12" t="s">
        <v>7993</v>
      </c>
      <c r="M805" s="12" t="s">
        <v>36431</v>
      </c>
    </row>
    <row r="806" spans="1:13" ht="22.5" customHeight="1">
      <c r="A806" s="12" t="s">
        <v>28131</v>
      </c>
      <c r="B806" s="12" t="str" cm="1">
        <f t="array" ref="B806">_xlfn.REGEXEXTRACT(J806, "eid=([^&amp;]+)", 2)</f>
        <v>2-s2.0-85088010574</v>
      </c>
      <c r="C806" s="13" t="s">
        <v>23900</v>
      </c>
      <c r="D806" s="12" t="s">
        <v>28132</v>
      </c>
      <c r="E806" s="12">
        <v>2020</v>
      </c>
      <c r="F806" s="12" t="s">
        <v>24422</v>
      </c>
      <c r="G806" s="12">
        <v>200255</v>
      </c>
      <c r="H806" s="12">
        <v>541</v>
      </c>
      <c r="I806" s="12" t="s">
        <v>28133</v>
      </c>
      <c r="J806" s="12" t="s">
        <v>28134</v>
      </c>
      <c r="K806" s="12" t="s">
        <v>7972</v>
      </c>
      <c r="L806" s="12" t="s">
        <v>8465</v>
      </c>
      <c r="M806" s="12"/>
    </row>
    <row r="807" spans="1:13" ht="22.5" customHeight="1">
      <c r="A807" s="12" t="s">
        <v>28136</v>
      </c>
      <c r="B807" s="12" t="str" cm="1">
        <f t="array" ref="B807">_xlfn.REGEXEXTRACT(J807, "eid=([^&amp;]+)", 2)</f>
        <v>2-s2.0-85098258005</v>
      </c>
      <c r="C807" s="13" t="s">
        <v>23900</v>
      </c>
      <c r="D807" s="12" t="s">
        <v>28137</v>
      </c>
      <c r="E807" s="12">
        <v>2021</v>
      </c>
      <c r="F807" s="12" t="s">
        <v>12276</v>
      </c>
      <c r="G807" s="12">
        <v>21945357</v>
      </c>
      <c r="H807" s="12">
        <v>1309</v>
      </c>
      <c r="I807" s="12" t="s">
        <v>28138</v>
      </c>
      <c r="J807" s="12" t="s">
        <v>28139</v>
      </c>
      <c r="K807" s="12" t="s">
        <v>7972</v>
      </c>
      <c r="L807" s="12" t="s">
        <v>7985</v>
      </c>
      <c r="M807" s="12" t="s">
        <v>36432</v>
      </c>
    </row>
    <row r="808" spans="1:13" ht="22.5" customHeight="1">
      <c r="A808" s="12" t="s">
        <v>28141</v>
      </c>
      <c r="B808" s="12" t="str" cm="1">
        <f t="array" ref="B808">_xlfn.REGEXEXTRACT(J808, "eid=([^&amp;]+)", 2)</f>
        <v>2-s2.0-85090046790</v>
      </c>
      <c r="C808" s="13" t="s">
        <v>23900</v>
      </c>
      <c r="D808" s="12" t="s">
        <v>28142</v>
      </c>
      <c r="E808" s="12">
        <v>2020</v>
      </c>
      <c r="F808" s="12" t="s">
        <v>8024</v>
      </c>
      <c r="G808" s="12">
        <v>1674048</v>
      </c>
      <c r="H808" s="12">
        <v>98</v>
      </c>
      <c r="I808" s="12" t="s">
        <v>28143</v>
      </c>
      <c r="J808" s="12" t="s">
        <v>28144</v>
      </c>
      <c r="K808" s="12" t="s">
        <v>7972</v>
      </c>
      <c r="L808" s="12" t="s">
        <v>8027</v>
      </c>
      <c r="M808" s="12"/>
    </row>
    <row r="809" spans="1:13" ht="22.5" customHeight="1">
      <c r="A809" s="12" t="s">
        <v>28146</v>
      </c>
      <c r="B809" s="12" t="str" cm="1">
        <f t="array" ref="B809">_xlfn.REGEXEXTRACT(J809, "eid=([^&amp;]+)", 2)</f>
        <v>2-s2.0-85093971374</v>
      </c>
      <c r="C809" s="13" t="s">
        <v>23900</v>
      </c>
      <c r="D809" s="12" t="s">
        <v>28147</v>
      </c>
      <c r="E809" s="12">
        <v>2020</v>
      </c>
      <c r="F809" s="12" t="s">
        <v>10450</v>
      </c>
      <c r="G809" s="12" t="s">
        <v>24040</v>
      </c>
      <c r="H809" s="12">
        <v>9</v>
      </c>
      <c r="I809" s="12" t="s">
        <v>28148</v>
      </c>
      <c r="J809" s="12" t="s">
        <v>28149</v>
      </c>
      <c r="K809" s="12" t="s">
        <v>7972</v>
      </c>
      <c r="L809" s="12" t="s">
        <v>7985</v>
      </c>
      <c r="M809" s="12"/>
    </row>
    <row r="810" spans="1:13" ht="22.5" customHeight="1">
      <c r="A810" s="12" t="s">
        <v>28151</v>
      </c>
      <c r="B810" s="12" t="str" cm="1">
        <f t="array" ref="B810">_xlfn.REGEXEXTRACT(J810, "eid=([^&amp;]+)", 2)</f>
        <v>2-s2.0-85090965615</v>
      </c>
      <c r="C810" s="13" t="s">
        <v>23900</v>
      </c>
      <c r="D810" s="12" t="s">
        <v>28152</v>
      </c>
      <c r="E810" s="12">
        <v>2020</v>
      </c>
      <c r="F810" s="12" t="s">
        <v>28153</v>
      </c>
      <c r="G810" s="12">
        <v>219584</v>
      </c>
      <c r="H810" s="12">
        <v>97</v>
      </c>
      <c r="I810" s="12" t="s">
        <v>28154</v>
      </c>
      <c r="J810" s="12" t="s">
        <v>28155</v>
      </c>
      <c r="K810" s="12" t="s">
        <v>7972</v>
      </c>
      <c r="L810" s="12" t="s">
        <v>20113</v>
      </c>
      <c r="M810" s="12" t="s">
        <v>36433</v>
      </c>
    </row>
    <row r="811" spans="1:13" ht="22.5" customHeight="1">
      <c r="A811" s="12" t="s">
        <v>28157</v>
      </c>
      <c r="B811" s="12" t="str" cm="1">
        <f t="array" ref="B811">_xlfn.REGEXEXTRACT(J811, "eid=([^&amp;]+)", 2)</f>
        <v>2-s2.0-85065980587</v>
      </c>
      <c r="C811" s="13" t="s">
        <v>23900</v>
      </c>
      <c r="D811" s="12" t="s">
        <v>28158</v>
      </c>
      <c r="E811" s="12">
        <v>2021</v>
      </c>
      <c r="F811" s="12" t="s">
        <v>24480</v>
      </c>
      <c r="G811" s="12">
        <v>19391374</v>
      </c>
      <c r="H811" s="12">
        <v>14</v>
      </c>
      <c r="I811" s="12" t="s">
        <v>28159</v>
      </c>
      <c r="J811" s="12" t="s">
        <v>28160</v>
      </c>
      <c r="K811" s="12" t="s">
        <v>7972</v>
      </c>
      <c r="L811" s="12" t="s">
        <v>8102</v>
      </c>
      <c r="M811" s="12"/>
    </row>
    <row r="812" spans="1:13" ht="22.5" customHeight="1">
      <c r="A812" s="12" t="s">
        <v>28162</v>
      </c>
      <c r="B812" s="12" t="str" cm="1">
        <f t="array" ref="B812">_xlfn.REGEXEXTRACT(J812, "eid=([^&amp;]+)", 2)</f>
        <v>2-s2.0-85094122481</v>
      </c>
      <c r="C812" s="13" t="s">
        <v>23900</v>
      </c>
      <c r="D812" s="12" t="s">
        <v>28163</v>
      </c>
      <c r="E812" s="12">
        <v>2020</v>
      </c>
      <c r="F812" s="12" t="s">
        <v>8443</v>
      </c>
      <c r="G812" s="12">
        <v>13891286</v>
      </c>
      <c r="H812" s="12">
        <v>183</v>
      </c>
      <c r="I812" s="12" t="s">
        <v>28164</v>
      </c>
      <c r="J812" s="12" t="s">
        <v>28165</v>
      </c>
      <c r="K812" s="12" t="s">
        <v>7972</v>
      </c>
      <c r="L812" s="12" t="s">
        <v>7993</v>
      </c>
      <c r="M812" s="12"/>
    </row>
    <row r="813" spans="1:13" ht="22.5" customHeight="1">
      <c r="A813" s="12" t="s">
        <v>28167</v>
      </c>
      <c r="B813" s="12" t="str" cm="1">
        <f t="array" ref="B813">_xlfn.REGEXEXTRACT(J813, "eid=([^&amp;]+)", 2)</f>
        <v>2-s2.0-85099695983</v>
      </c>
      <c r="C813" s="13" t="s">
        <v>23900</v>
      </c>
      <c r="D813" s="12" t="s">
        <v>28168</v>
      </c>
      <c r="E813" s="12">
        <v>2020</v>
      </c>
      <c r="F813" s="12" t="s">
        <v>28005</v>
      </c>
      <c r="G813" s="12" t="s">
        <v>7969</v>
      </c>
      <c r="H813" s="12" t="s">
        <v>7969</v>
      </c>
      <c r="I813" s="12" t="s">
        <v>28169</v>
      </c>
      <c r="J813" s="12" t="s">
        <v>28170</v>
      </c>
      <c r="K813" s="12" t="s">
        <v>7972</v>
      </c>
      <c r="L813" s="12" t="s">
        <v>8102</v>
      </c>
      <c r="M813" s="12" t="s">
        <v>36434</v>
      </c>
    </row>
    <row r="814" spans="1:13" ht="22.5" customHeight="1">
      <c r="A814" s="12" t="s">
        <v>28172</v>
      </c>
      <c r="B814" s="12" t="str" cm="1">
        <f t="array" ref="B814">_xlfn.REGEXEXTRACT(J814, "eid=([^&amp;]+)", 2)</f>
        <v>2-s2.0-85087336848</v>
      </c>
      <c r="C814" s="13" t="s">
        <v>23900</v>
      </c>
      <c r="D814" s="12" t="s">
        <v>28173</v>
      </c>
      <c r="E814" s="12">
        <v>2020</v>
      </c>
      <c r="F814" s="12" t="s">
        <v>28174</v>
      </c>
      <c r="G814" s="12">
        <v>22106707</v>
      </c>
      <c r="H814" s="12">
        <v>61</v>
      </c>
      <c r="I814" s="12" t="s">
        <v>28175</v>
      </c>
      <c r="J814" s="12" t="s">
        <v>28176</v>
      </c>
      <c r="K814" s="12" t="s">
        <v>7972</v>
      </c>
      <c r="L814" s="12" t="s">
        <v>8027</v>
      </c>
      <c r="M814" s="12" t="s">
        <v>36435</v>
      </c>
    </row>
    <row r="815" spans="1:13" ht="22.5" customHeight="1">
      <c r="A815" s="12" t="s">
        <v>28178</v>
      </c>
      <c r="B815" s="12" t="str" cm="1">
        <f t="array" ref="B815">_xlfn.REGEXEXTRACT(J815, "eid=([^&amp;]+)", 2)</f>
        <v>2-s2.0-85088505768</v>
      </c>
      <c r="C815" s="13" t="s">
        <v>23900</v>
      </c>
      <c r="D815" s="12" t="s">
        <v>28179</v>
      </c>
      <c r="E815" s="12">
        <v>2020</v>
      </c>
      <c r="F815" s="12" t="s">
        <v>9266</v>
      </c>
      <c r="G815" s="12">
        <v>1663615</v>
      </c>
      <c r="H815" s="12">
        <v>122</v>
      </c>
      <c r="I815" s="12" t="s">
        <v>28180</v>
      </c>
      <c r="J815" s="12" t="s">
        <v>28181</v>
      </c>
      <c r="K815" s="12" t="s">
        <v>7972</v>
      </c>
      <c r="L815" s="12" t="s">
        <v>7993</v>
      </c>
      <c r="M815" s="12"/>
    </row>
    <row r="816" spans="1:13" ht="22.5" customHeight="1">
      <c r="A816" s="12" t="s">
        <v>28183</v>
      </c>
      <c r="B816" s="12" t="str" cm="1">
        <f t="array" ref="B816">_xlfn.REGEXEXTRACT(J816, "eid=([^&amp;]+)", 2)</f>
        <v>2-s2.0-85096688695</v>
      </c>
      <c r="C816" s="13" t="s">
        <v>23900</v>
      </c>
      <c r="D816" s="12" t="s">
        <v>28184</v>
      </c>
      <c r="E816" s="12">
        <v>2020</v>
      </c>
      <c r="F816" s="12" t="s">
        <v>17640</v>
      </c>
      <c r="G816" s="12">
        <v>189545</v>
      </c>
      <c r="H816" s="12">
        <v>69</v>
      </c>
      <c r="I816" s="12" t="s">
        <v>28185</v>
      </c>
      <c r="J816" s="12" t="s">
        <v>28186</v>
      </c>
      <c r="K816" s="12" t="s">
        <v>7972</v>
      </c>
      <c r="L816" s="12" t="s">
        <v>8102</v>
      </c>
      <c r="M816" s="12" t="s">
        <v>36436</v>
      </c>
    </row>
    <row r="817" spans="1:13" ht="22.5" customHeight="1">
      <c r="A817" s="12" t="s">
        <v>28188</v>
      </c>
      <c r="B817" s="12" t="str" cm="1">
        <f t="array" ref="B817">_xlfn.REGEXEXTRACT(J817, "eid=([^&amp;]+)", 2)</f>
        <v>2-s2.0-85099187645</v>
      </c>
      <c r="C817" s="13" t="s">
        <v>23900</v>
      </c>
      <c r="D817" s="12" t="s">
        <v>28189</v>
      </c>
      <c r="E817" s="12">
        <v>2021</v>
      </c>
      <c r="F817" s="12" t="s">
        <v>8491</v>
      </c>
      <c r="G817" s="12">
        <v>21693536</v>
      </c>
      <c r="H817" s="12">
        <v>9</v>
      </c>
      <c r="I817" s="12" t="s">
        <v>28190</v>
      </c>
      <c r="J817" s="12" t="s">
        <v>28191</v>
      </c>
      <c r="K817" s="12" t="s">
        <v>7972</v>
      </c>
      <c r="L817" s="12" t="s">
        <v>8102</v>
      </c>
      <c r="M817" s="12"/>
    </row>
    <row r="818" spans="1:13" ht="22.5" customHeight="1">
      <c r="A818" s="12" t="s">
        <v>28193</v>
      </c>
      <c r="B818" s="12" t="str" cm="1">
        <f t="array" ref="B818">_xlfn.REGEXEXTRACT(J818, "eid=([^&amp;]+)", 2)</f>
        <v>2-s2.0-85086579990</v>
      </c>
      <c r="C818" s="13" t="s">
        <v>23900</v>
      </c>
      <c r="D818" s="12" t="s">
        <v>28194</v>
      </c>
      <c r="E818" s="12">
        <v>2020</v>
      </c>
      <c r="F818" s="12" t="s">
        <v>28195</v>
      </c>
      <c r="G818" s="12">
        <v>22148604</v>
      </c>
      <c r="H818" s="12">
        <v>35</v>
      </c>
      <c r="I818" s="12" t="s">
        <v>28196</v>
      </c>
      <c r="J818" s="12" t="s">
        <v>28197</v>
      </c>
      <c r="K818" s="12" t="s">
        <v>7972</v>
      </c>
      <c r="L818" s="12" t="s">
        <v>7993</v>
      </c>
      <c r="M818" s="12" t="s">
        <v>36437</v>
      </c>
    </row>
    <row r="819" spans="1:13" ht="22.5" customHeight="1">
      <c r="A819" s="12" t="s">
        <v>28199</v>
      </c>
      <c r="B819" s="12" t="str" cm="1">
        <f t="array" ref="B819">_xlfn.REGEXEXTRACT(J819, "eid=([^&amp;]+)", 2)</f>
        <v>2-s2.0-85083360503</v>
      </c>
      <c r="C819" s="13" t="s">
        <v>23900</v>
      </c>
      <c r="D819" s="12" t="s">
        <v>28200</v>
      </c>
      <c r="E819" s="12">
        <v>2020</v>
      </c>
      <c r="F819" s="12" t="s">
        <v>8432</v>
      </c>
      <c r="G819" s="12">
        <v>9574174</v>
      </c>
      <c r="H819" s="12">
        <v>154</v>
      </c>
      <c r="I819" s="12" t="s">
        <v>28201</v>
      </c>
      <c r="J819" s="12" t="s">
        <v>28202</v>
      </c>
      <c r="K819" s="12" t="s">
        <v>7972</v>
      </c>
      <c r="L819" s="12" t="s">
        <v>8027</v>
      </c>
      <c r="M819" s="12" t="s">
        <v>36438</v>
      </c>
    </row>
    <row r="820" spans="1:13" ht="22.5" customHeight="1">
      <c r="A820" s="12" t="s">
        <v>28203</v>
      </c>
      <c r="B820" s="12" t="e" cm="1" vm="1">
        <f t="array" ref="B820">_xlfn.REGEXEXTRACT(J820, "eid=([^&amp;]+)", 2)</f>
        <v>#N/A</v>
      </c>
      <c r="C820" s="13" t="s">
        <v>23900</v>
      </c>
      <c r="D820" s="12" t="s">
        <v>28204</v>
      </c>
      <c r="E820" s="12"/>
      <c r="F820" s="12"/>
      <c r="G820" s="12"/>
      <c r="H820" s="12"/>
      <c r="I820" s="12"/>
      <c r="J820" s="12"/>
      <c r="K820" s="12"/>
      <c r="L820" s="12"/>
      <c r="M820" s="12"/>
    </row>
    <row r="821" spans="1:13" ht="22.5" customHeight="1">
      <c r="A821" s="12" t="s">
        <v>28205</v>
      </c>
      <c r="B821" s="12" t="e" cm="1" vm="1">
        <f t="array" ref="B821">_xlfn.REGEXEXTRACT(J821, "eid=([^&amp;]+)", 2)</f>
        <v>#N/A</v>
      </c>
      <c r="C821" s="13" t="s">
        <v>23900</v>
      </c>
      <c r="D821" s="12" t="s">
        <v>28206</v>
      </c>
      <c r="E821" s="12"/>
      <c r="F821" s="12"/>
      <c r="G821" s="12"/>
      <c r="H821" s="12"/>
      <c r="I821" s="12"/>
      <c r="J821" s="12"/>
      <c r="K821" s="12"/>
      <c r="L821" s="12"/>
      <c r="M821" s="12"/>
    </row>
    <row r="822" spans="1:13" ht="22.5" customHeight="1">
      <c r="A822" s="12" t="s">
        <v>28208</v>
      </c>
      <c r="B822" s="12" t="str" cm="1">
        <f t="array" ref="B822">_xlfn.REGEXEXTRACT(J822, "eid=([^&amp;]+)", 2)</f>
        <v>2-s2.0-85086822385</v>
      </c>
      <c r="C822" s="13" t="s">
        <v>23900</v>
      </c>
      <c r="D822" s="12" t="s">
        <v>28209</v>
      </c>
      <c r="E822" s="12">
        <v>2020</v>
      </c>
      <c r="F822" s="12" t="s">
        <v>8443</v>
      </c>
      <c r="G822" s="12">
        <v>13891286</v>
      </c>
      <c r="H822" s="12">
        <v>178</v>
      </c>
      <c r="I822" s="12" t="s">
        <v>28210</v>
      </c>
      <c r="J822" s="12" t="s">
        <v>28211</v>
      </c>
      <c r="K822" s="12" t="s">
        <v>7972</v>
      </c>
      <c r="L822" s="12" t="s">
        <v>7993</v>
      </c>
      <c r="M822" s="12" t="s">
        <v>36439</v>
      </c>
    </row>
    <row r="823" spans="1:13" ht="22.5" customHeight="1">
      <c r="A823" s="12" t="s">
        <v>28213</v>
      </c>
      <c r="B823" s="12" t="str" cm="1">
        <f t="array" ref="B823">_xlfn.REGEXEXTRACT(J823, "eid=([^&amp;]+)", 2)</f>
        <v>2-s2.0-85092756429</v>
      </c>
      <c r="C823" s="13" t="s">
        <v>23900</v>
      </c>
      <c r="D823" s="12" t="s">
        <v>28214</v>
      </c>
      <c r="E823" s="12">
        <v>2020</v>
      </c>
      <c r="F823" s="12" t="s">
        <v>28215</v>
      </c>
      <c r="G823" s="12">
        <v>2179849</v>
      </c>
      <c r="H823" s="12">
        <v>34</v>
      </c>
      <c r="I823" s="12" t="s">
        <v>28216</v>
      </c>
      <c r="J823" s="12" t="s">
        <v>28217</v>
      </c>
      <c r="K823" s="12" t="s">
        <v>7972</v>
      </c>
      <c r="L823" s="12" t="s">
        <v>16299</v>
      </c>
      <c r="M823" s="12" t="s">
        <v>36440</v>
      </c>
    </row>
    <row r="824" spans="1:13" ht="22.5" customHeight="1">
      <c r="A824" s="12" t="s">
        <v>28219</v>
      </c>
      <c r="B824" s="12" t="str" cm="1">
        <f t="array" ref="B824">_xlfn.REGEXEXTRACT(J824, "eid=([^&amp;]+)", 2)</f>
        <v>2-s2.0-85083770000</v>
      </c>
      <c r="C824" s="13" t="s">
        <v>23900</v>
      </c>
      <c r="D824" s="12" t="s">
        <v>28220</v>
      </c>
      <c r="E824" s="12">
        <v>2020</v>
      </c>
      <c r="F824" s="12" t="s">
        <v>9193</v>
      </c>
      <c r="G824" s="12">
        <v>8908044</v>
      </c>
      <c r="H824" s="12">
        <v>34</v>
      </c>
      <c r="I824" s="12" t="s">
        <v>28221</v>
      </c>
      <c r="J824" s="12" t="s">
        <v>28222</v>
      </c>
      <c r="K824" s="12" t="s">
        <v>7972</v>
      </c>
      <c r="L824" s="12" t="s">
        <v>8102</v>
      </c>
      <c r="M824" s="12" t="s">
        <v>36441</v>
      </c>
    </row>
    <row r="825" spans="1:13" ht="22.5" customHeight="1">
      <c r="A825" s="12" t="s">
        <v>28224</v>
      </c>
      <c r="B825" s="12" t="str" cm="1">
        <f t="array" ref="B825">_xlfn.REGEXEXTRACT(J825, "eid=([^&amp;]+)", 2)</f>
        <v>2-s2.0-85085151711</v>
      </c>
      <c r="C825" s="13" t="s">
        <v>23900</v>
      </c>
      <c r="D825" s="12" t="s">
        <v>28225</v>
      </c>
      <c r="E825" s="12">
        <v>2021</v>
      </c>
      <c r="F825" s="12" t="s">
        <v>26727</v>
      </c>
      <c r="G825" s="12">
        <v>21686750</v>
      </c>
      <c r="H825" s="12">
        <v>9</v>
      </c>
      <c r="I825" s="12" t="s">
        <v>28226</v>
      </c>
      <c r="J825" s="12" t="s">
        <v>28227</v>
      </c>
      <c r="K825" s="12" t="s">
        <v>7972</v>
      </c>
      <c r="L825" s="12" t="s">
        <v>8078</v>
      </c>
      <c r="M825" s="12" t="s">
        <v>36442</v>
      </c>
    </row>
    <row r="826" spans="1:13" ht="22.5" customHeight="1">
      <c r="A826" s="12" t="s">
        <v>28229</v>
      </c>
      <c r="B826" s="12" t="str" cm="1">
        <f t="array" ref="B826">_xlfn.REGEXEXTRACT(J826, "eid=([^&amp;]+)", 2)</f>
        <v>2-s2.0-85097161748</v>
      </c>
      <c r="C826" s="13" t="s">
        <v>23900</v>
      </c>
      <c r="D826" s="12" t="s">
        <v>28230</v>
      </c>
      <c r="E826" s="12">
        <v>2020</v>
      </c>
      <c r="F826" s="12" t="s">
        <v>8009</v>
      </c>
      <c r="G826" s="12">
        <v>20799292</v>
      </c>
      <c r="H826" s="12">
        <v>9</v>
      </c>
      <c r="I826" s="12" t="s">
        <v>28231</v>
      </c>
      <c r="J826" s="12" t="s">
        <v>28232</v>
      </c>
      <c r="K826" s="12" t="s">
        <v>7972</v>
      </c>
      <c r="L826" s="12" t="s">
        <v>11745</v>
      </c>
      <c r="M826" s="12"/>
    </row>
    <row r="827" spans="1:13" ht="22.5" customHeight="1">
      <c r="A827" s="12" t="s">
        <v>28234</v>
      </c>
      <c r="B827" s="12" t="str" cm="1">
        <f t="array" ref="B827">_xlfn.REGEXEXTRACT(J827, "eid=([^&amp;]+)", 2)</f>
        <v>2-s2.0-85078428743</v>
      </c>
      <c r="C827" s="13" t="s">
        <v>23900</v>
      </c>
      <c r="D827" s="12" t="s">
        <v>28235</v>
      </c>
      <c r="E827" s="12">
        <v>2020</v>
      </c>
      <c r="F827" s="12" t="s">
        <v>7975</v>
      </c>
      <c r="G827" s="12">
        <v>13867857</v>
      </c>
      <c r="H827" s="12">
        <v>23</v>
      </c>
      <c r="I827" s="12" t="s">
        <v>28236</v>
      </c>
      <c r="J827" s="12" t="s">
        <v>28237</v>
      </c>
      <c r="K827" s="12" t="s">
        <v>7972</v>
      </c>
      <c r="L827" s="12" t="s">
        <v>7978</v>
      </c>
      <c r="M827" s="12"/>
    </row>
    <row r="828" spans="1:13" ht="22.5" customHeight="1">
      <c r="A828" s="12" t="s">
        <v>28239</v>
      </c>
      <c r="B828" s="12" t="str" cm="1">
        <f t="array" ref="B828">_xlfn.REGEXEXTRACT(J828, "eid=([^&amp;]+)", 2)</f>
        <v>2-s2.0-85096958142</v>
      </c>
      <c r="C828" s="13" t="s">
        <v>23900</v>
      </c>
      <c r="D828" s="12" t="s">
        <v>28240</v>
      </c>
      <c r="E828" s="12">
        <v>2021</v>
      </c>
      <c r="F828" s="12" t="s">
        <v>28241</v>
      </c>
      <c r="G828" s="12">
        <v>16522354</v>
      </c>
      <c r="H828" s="12">
        <v>18</v>
      </c>
      <c r="I828" s="12" t="s">
        <v>28242</v>
      </c>
      <c r="J828" s="12" t="s">
        <v>28243</v>
      </c>
      <c r="K828" s="12" t="s">
        <v>7972</v>
      </c>
      <c r="L828" s="12" t="s">
        <v>8688</v>
      </c>
      <c r="M828" s="12" t="s">
        <v>36443</v>
      </c>
    </row>
    <row r="829" spans="1:13" ht="22.5" customHeight="1">
      <c r="A829" s="12" t="s">
        <v>28245</v>
      </c>
      <c r="B829" s="12" t="str" cm="1">
        <f t="array" ref="B829">_xlfn.REGEXEXTRACT(J829, "eid=([^&amp;]+)", 2)</f>
        <v>2-s2.0-85075355480</v>
      </c>
      <c r="C829" s="13" t="s">
        <v>23900</v>
      </c>
      <c r="D829" s="12" t="s">
        <v>28246</v>
      </c>
      <c r="E829" s="12">
        <v>2020</v>
      </c>
      <c r="F829" s="12" t="s">
        <v>12218</v>
      </c>
      <c r="G829" s="12" t="s">
        <v>24034</v>
      </c>
      <c r="H829" s="12">
        <v>110</v>
      </c>
      <c r="I829" s="12" t="s">
        <v>28247</v>
      </c>
      <c r="J829" s="12" t="s">
        <v>28248</v>
      </c>
      <c r="K829" s="12" t="s">
        <v>7972</v>
      </c>
      <c r="L829" s="12" t="s">
        <v>7993</v>
      </c>
      <c r="M829" s="12" t="s">
        <v>36444</v>
      </c>
    </row>
    <row r="830" spans="1:13" ht="22.5" customHeight="1">
      <c r="A830" s="12" t="s">
        <v>28250</v>
      </c>
      <c r="B830" s="12" t="str" cm="1">
        <f t="array" ref="B830">_xlfn.REGEXEXTRACT(J830, "eid=([^&amp;]+)", 2)</f>
        <v>2-s2.0-85096439572</v>
      </c>
      <c r="C830" s="13" t="s">
        <v>23900</v>
      </c>
      <c r="D830" s="12" t="s">
        <v>28251</v>
      </c>
      <c r="E830" s="12">
        <v>2021</v>
      </c>
      <c r="F830" s="12" t="s">
        <v>28252</v>
      </c>
      <c r="G830" s="12">
        <v>21954356</v>
      </c>
      <c r="H830" s="12">
        <v>23</v>
      </c>
      <c r="I830" s="12" t="s">
        <v>28253</v>
      </c>
      <c r="J830" s="12" t="s">
        <v>28254</v>
      </c>
      <c r="K830" s="12" t="s">
        <v>7972</v>
      </c>
      <c r="L830" s="12" t="s">
        <v>7985</v>
      </c>
      <c r="M830" s="12" t="s">
        <v>36445</v>
      </c>
    </row>
    <row r="831" spans="1:13" ht="22.5" customHeight="1">
      <c r="A831" s="12" t="s">
        <v>28256</v>
      </c>
      <c r="B831" s="12" t="str" cm="1">
        <f t="array" ref="B831">_xlfn.REGEXEXTRACT(J831, "eid=([^&amp;]+)", 2)</f>
        <v>2-s2.0-85101423617</v>
      </c>
      <c r="C831" s="13" t="s">
        <v>23900</v>
      </c>
      <c r="D831" s="12" t="s">
        <v>28257</v>
      </c>
      <c r="E831" s="12">
        <v>2020</v>
      </c>
      <c r="F831" s="12" t="s">
        <v>28258</v>
      </c>
      <c r="G831" s="12" t="s">
        <v>7969</v>
      </c>
      <c r="H831" s="12" t="s">
        <v>7969</v>
      </c>
      <c r="I831" s="12" t="s">
        <v>28259</v>
      </c>
      <c r="J831" s="12" t="s">
        <v>28260</v>
      </c>
      <c r="K831" s="12" t="s">
        <v>7972</v>
      </c>
      <c r="L831" s="12" t="s">
        <v>8102</v>
      </c>
      <c r="M831" s="12" t="s">
        <v>36446</v>
      </c>
    </row>
    <row r="832" spans="1:13" ht="22.5" customHeight="1">
      <c r="A832" s="12" t="s">
        <v>28262</v>
      </c>
      <c r="B832" s="12" t="str" cm="1">
        <f t="array" ref="B832">_xlfn.REGEXEXTRACT(J832, "eid=([^&amp;]+)", 2)</f>
        <v>2-s2.0-85091166688</v>
      </c>
      <c r="C832" s="13" t="s">
        <v>23900</v>
      </c>
      <c r="D832" s="12" t="s">
        <v>28263</v>
      </c>
      <c r="E832" s="12">
        <v>2020</v>
      </c>
      <c r="F832" s="12" t="s">
        <v>24545</v>
      </c>
      <c r="G832" s="12">
        <v>189162</v>
      </c>
      <c r="H832" s="12">
        <v>53</v>
      </c>
      <c r="I832" s="12" t="s">
        <v>28264</v>
      </c>
      <c r="J832" s="12" t="s">
        <v>28265</v>
      </c>
      <c r="K832" s="12" t="s">
        <v>7972</v>
      </c>
      <c r="L832" s="12" t="s">
        <v>8078</v>
      </c>
      <c r="M832" s="12"/>
    </row>
    <row r="833" spans="1:13" ht="22.5" customHeight="1">
      <c r="A833" s="12" t="s">
        <v>28267</v>
      </c>
      <c r="B833" s="12" t="str" cm="1">
        <f t="array" ref="B833">_xlfn.REGEXEXTRACT(J833, "eid=([^&amp;]+)", 2)</f>
        <v>2-s2.0-85096294496</v>
      </c>
      <c r="C833" s="13" t="s">
        <v>23900</v>
      </c>
      <c r="D833" s="12" t="s">
        <v>28268</v>
      </c>
      <c r="E833" s="12">
        <v>2020</v>
      </c>
      <c r="F833" s="12" t="s">
        <v>17640</v>
      </c>
      <c r="G833" s="12">
        <v>189545</v>
      </c>
      <c r="H833" s="12">
        <v>69</v>
      </c>
      <c r="I833" s="12" t="s">
        <v>28269</v>
      </c>
      <c r="J833" s="12" t="s">
        <v>28270</v>
      </c>
      <c r="K833" s="12" t="s">
        <v>7972</v>
      </c>
      <c r="L833" s="12" t="s">
        <v>8102</v>
      </c>
      <c r="M833" s="12" t="s">
        <v>36447</v>
      </c>
    </row>
    <row r="834" spans="1:13" ht="22.5" customHeight="1">
      <c r="A834" s="12" t="s">
        <v>28272</v>
      </c>
      <c r="B834" s="12" t="str" cm="1">
        <f t="array" ref="B834">_xlfn.REGEXEXTRACT(J834, "eid=([^&amp;]+)", 2)</f>
        <v>2-s2.0-85097931931</v>
      </c>
      <c r="C834" s="13" t="s">
        <v>23900</v>
      </c>
      <c r="D834" s="12" t="s">
        <v>28273</v>
      </c>
      <c r="E834" s="12">
        <v>2021</v>
      </c>
      <c r="F834" s="12" t="s">
        <v>17640</v>
      </c>
      <c r="G834" s="12">
        <v>189545</v>
      </c>
      <c r="H834" s="12">
        <v>70</v>
      </c>
      <c r="I834" s="12" t="s">
        <v>28274</v>
      </c>
      <c r="J834" s="12" t="s">
        <v>28275</v>
      </c>
      <c r="K834" s="12" t="s">
        <v>7972</v>
      </c>
      <c r="L834" s="12" t="s">
        <v>8102</v>
      </c>
      <c r="M834" s="12" t="s">
        <v>36448</v>
      </c>
    </row>
    <row r="835" spans="1:13" ht="22.5" customHeight="1">
      <c r="A835" s="12" t="s">
        <v>28277</v>
      </c>
      <c r="B835" s="12" t="str" cm="1">
        <f t="array" ref="B835">_xlfn.REGEXEXTRACT(J835, "eid=([^&amp;]+)", 2)</f>
        <v>2-s2.0-85099266736</v>
      </c>
      <c r="C835" s="13" t="s">
        <v>23900</v>
      </c>
      <c r="D835" s="12" t="s">
        <v>28278</v>
      </c>
      <c r="E835" s="12">
        <v>2020</v>
      </c>
      <c r="F835" s="12" t="s">
        <v>28279</v>
      </c>
      <c r="G835" s="12" t="s">
        <v>7969</v>
      </c>
      <c r="H835" s="12" t="s">
        <v>7969</v>
      </c>
      <c r="I835" s="12" t="s">
        <v>28280</v>
      </c>
      <c r="J835" s="12" t="s">
        <v>28281</v>
      </c>
      <c r="K835" s="12" t="s">
        <v>7972</v>
      </c>
      <c r="L835" s="12" t="s">
        <v>8102</v>
      </c>
      <c r="M835" s="12" t="s">
        <v>36449</v>
      </c>
    </row>
    <row r="836" spans="1:13" ht="22.5" customHeight="1">
      <c r="A836" s="12" t="s">
        <v>28283</v>
      </c>
      <c r="B836" s="12" t="str" cm="1">
        <f t="array" ref="B836">_xlfn.REGEXEXTRACT(J836, "eid=([^&amp;]+)", 2)</f>
        <v>2-s2.0-85087573664</v>
      </c>
      <c r="C836" s="13" t="s">
        <v>23900</v>
      </c>
      <c r="D836" s="12" t="s">
        <v>28284</v>
      </c>
      <c r="E836" s="12">
        <v>2021</v>
      </c>
      <c r="F836" s="12" t="s">
        <v>26753</v>
      </c>
      <c r="G836" s="12">
        <v>13675567</v>
      </c>
      <c r="H836" s="12">
        <v>24</v>
      </c>
      <c r="I836" s="12" t="s">
        <v>28285</v>
      </c>
      <c r="J836" s="12" t="s">
        <v>28286</v>
      </c>
      <c r="K836" s="12" t="s">
        <v>7972</v>
      </c>
      <c r="L836" s="12" t="s">
        <v>8688</v>
      </c>
      <c r="M836" s="12" t="s">
        <v>36450</v>
      </c>
    </row>
    <row r="837" spans="1:13" ht="22.5" customHeight="1">
      <c r="A837" s="12" t="s">
        <v>28288</v>
      </c>
      <c r="B837" s="12" t="str" cm="1">
        <f t="array" ref="B837">_xlfn.REGEXEXTRACT(J837, "eid=([^&amp;]+)", 2)</f>
        <v>2-s2.0-85099377630</v>
      </c>
      <c r="C837" s="13" t="s">
        <v>23900</v>
      </c>
      <c r="D837" s="12" t="s">
        <v>28289</v>
      </c>
      <c r="E837" s="12">
        <v>2020</v>
      </c>
      <c r="F837" s="12" t="s">
        <v>28290</v>
      </c>
      <c r="G837" s="12" t="s">
        <v>7969</v>
      </c>
      <c r="H837" s="12" t="s">
        <v>7969</v>
      </c>
      <c r="I837" s="12" t="s">
        <v>28291</v>
      </c>
      <c r="J837" s="12" t="s">
        <v>28292</v>
      </c>
      <c r="K837" s="12" t="s">
        <v>7972</v>
      </c>
      <c r="L837" s="12" t="s">
        <v>8102</v>
      </c>
      <c r="M837" s="12" t="s">
        <v>36451</v>
      </c>
    </row>
    <row r="838" spans="1:13" ht="22.5" customHeight="1">
      <c r="A838" s="12" t="s">
        <v>28294</v>
      </c>
      <c r="B838" s="12" t="str" cm="1">
        <f t="array" ref="B838">_xlfn.REGEXEXTRACT(J838, "eid=([^&amp;]+)", 2)</f>
        <v>2-s2.0-85100081633</v>
      </c>
      <c r="C838" s="13" t="s">
        <v>23900</v>
      </c>
      <c r="D838" s="12" t="s">
        <v>28295</v>
      </c>
      <c r="E838" s="12">
        <v>2020</v>
      </c>
      <c r="F838" s="12" t="s">
        <v>28296</v>
      </c>
      <c r="G838" s="12" t="s">
        <v>7969</v>
      </c>
      <c r="H838" s="12" t="s">
        <v>7969</v>
      </c>
      <c r="I838" s="12" t="s">
        <v>28297</v>
      </c>
      <c r="J838" s="12" t="s">
        <v>28298</v>
      </c>
      <c r="K838" s="12" t="s">
        <v>7972</v>
      </c>
      <c r="L838" s="12" t="s">
        <v>8102</v>
      </c>
      <c r="M838" s="12" t="s">
        <v>36452</v>
      </c>
    </row>
    <row r="839" spans="1:13" ht="22.5" customHeight="1">
      <c r="A839" s="12" t="s">
        <v>28300</v>
      </c>
      <c r="B839" s="12" t="str" cm="1">
        <f t="array" ref="B839">_xlfn.REGEXEXTRACT(J839, "eid=([^&amp;]+)", 2)</f>
        <v>2-s2.0-85097680243</v>
      </c>
      <c r="C839" s="13" t="s">
        <v>23900</v>
      </c>
      <c r="D839" s="12" t="s">
        <v>28301</v>
      </c>
      <c r="E839" s="12">
        <v>2021</v>
      </c>
      <c r="F839" s="12" t="s">
        <v>8219</v>
      </c>
      <c r="G839" s="12">
        <v>23674512</v>
      </c>
      <c r="H839" s="12">
        <v>60</v>
      </c>
      <c r="I839" s="12" t="s">
        <v>28302</v>
      </c>
      <c r="J839" s="12" t="s">
        <v>28303</v>
      </c>
      <c r="K839" s="12" t="s">
        <v>7972</v>
      </c>
      <c r="L839" s="12" t="s">
        <v>7985</v>
      </c>
      <c r="M839" s="12" t="s">
        <v>36453</v>
      </c>
    </row>
    <row r="840" spans="1:13" ht="22.5" customHeight="1">
      <c r="A840" s="12" t="s">
        <v>28305</v>
      </c>
      <c r="B840" s="12" t="str" cm="1">
        <f t="array" ref="B840">_xlfn.REGEXEXTRACT(J840, "eid=([^&amp;]+)", 2)</f>
        <v>2-s2.0-85087525183</v>
      </c>
      <c r="C840" s="13" t="s">
        <v>23900</v>
      </c>
      <c r="D840" s="12" t="s">
        <v>28306</v>
      </c>
      <c r="E840" s="12">
        <v>2021</v>
      </c>
      <c r="F840" s="12" t="s">
        <v>19611</v>
      </c>
      <c r="G840" s="12">
        <v>15209210</v>
      </c>
      <c r="H840" s="12">
        <v>23</v>
      </c>
      <c r="I840" s="12" t="s">
        <v>28307</v>
      </c>
      <c r="J840" s="12" t="s">
        <v>28308</v>
      </c>
      <c r="K840" s="12" t="s">
        <v>7972</v>
      </c>
      <c r="L840" s="12" t="s">
        <v>8102</v>
      </c>
      <c r="M840" s="12"/>
    </row>
    <row r="841" spans="1:13" ht="22.5" customHeight="1">
      <c r="A841" s="12" t="s">
        <v>28310</v>
      </c>
      <c r="B841" s="12" t="str" cm="1">
        <f t="array" ref="B841">_xlfn.REGEXEXTRACT(J841, "eid=([^&amp;]+)", 2)</f>
        <v>2-s2.0-85078009170</v>
      </c>
      <c r="C841" s="13" t="s">
        <v>23900</v>
      </c>
      <c r="D841" s="12" t="s">
        <v>28311</v>
      </c>
      <c r="E841" s="12">
        <v>2020</v>
      </c>
      <c r="F841" s="12" t="s">
        <v>18234</v>
      </c>
      <c r="G841" s="12">
        <v>189391</v>
      </c>
      <c r="H841" s="12">
        <v>67</v>
      </c>
      <c r="I841" s="12" t="s">
        <v>28312</v>
      </c>
      <c r="J841" s="12" t="s">
        <v>28313</v>
      </c>
      <c r="K841" s="12" t="s">
        <v>7972</v>
      </c>
      <c r="L841" s="12" t="s">
        <v>8102</v>
      </c>
      <c r="M841" s="12" t="s">
        <v>36454</v>
      </c>
    </row>
    <row r="842" spans="1:13" ht="22.5" customHeight="1">
      <c r="A842" s="12" t="s">
        <v>28315</v>
      </c>
      <c r="B842" s="12" t="str" cm="1">
        <f t="array" ref="B842">_xlfn.REGEXEXTRACT(J842, "eid=([^&amp;]+)", 2)</f>
        <v>2-s2.0-85091793054</v>
      </c>
      <c r="C842" s="13" t="s">
        <v>23900</v>
      </c>
      <c r="D842" s="12" t="s">
        <v>28316</v>
      </c>
      <c r="E842" s="12">
        <v>2020</v>
      </c>
      <c r="F842" s="12" t="s">
        <v>9193</v>
      </c>
      <c r="G842" s="12">
        <v>8908044</v>
      </c>
      <c r="H842" s="12">
        <v>34</v>
      </c>
      <c r="I842" s="12" t="s">
        <v>28317</v>
      </c>
      <c r="J842" s="12" t="s">
        <v>28318</v>
      </c>
      <c r="K842" s="12" t="s">
        <v>7972</v>
      </c>
      <c r="L842" s="12" t="s">
        <v>8102</v>
      </c>
      <c r="M842" s="12" t="s">
        <v>36455</v>
      </c>
    </row>
    <row r="843" spans="1:13" ht="22.5" customHeight="1">
      <c r="A843" s="12" t="s">
        <v>28320</v>
      </c>
      <c r="B843" s="12" t="str" cm="1">
        <f t="array" ref="B843">_xlfn.REGEXEXTRACT(J843, "eid=([^&amp;]+)", 2)</f>
        <v>2-s2.0-85092057885</v>
      </c>
      <c r="C843" s="13" t="s">
        <v>23900</v>
      </c>
      <c r="D843" s="12" t="s">
        <v>28321</v>
      </c>
      <c r="E843" s="12">
        <v>2021</v>
      </c>
      <c r="F843" s="12" t="s">
        <v>8740</v>
      </c>
      <c r="G843" s="12">
        <v>21984182</v>
      </c>
      <c r="H843" s="12">
        <v>308</v>
      </c>
      <c r="I843" s="12" t="s">
        <v>28322</v>
      </c>
      <c r="J843" s="12" t="s">
        <v>28323</v>
      </c>
      <c r="K843" s="12" t="s">
        <v>7972</v>
      </c>
      <c r="L843" s="12" t="s">
        <v>7985</v>
      </c>
      <c r="M843" s="12" t="s">
        <v>36456</v>
      </c>
    </row>
    <row r="844" spans="1:13" ht="22.5" customHeight="1">
      <c r="A844" s="12" t="s">
        <v>28325</v>
      </c>
      <c r="B844" s="12" t="str" cm="1">
        <f t="array" ref="B844">_xlfn.REGEXEXTRACT(J844, "eid=([^&amp;]+)", 2)</f>
        <v>2-s2.0-85092691115</v>
      </c>
      <c r="C844" s="13" t="s">
        <v>23900</v>
      </c>
      <c r="D844" s="12" t="s">
        <v>28326</v>
      </c>
      <c r="E844" s="12">
        <v>2020</v>
      </c>
      <c r="F844" s="12" t="s">
        <v>19058</v>
      </c>
      <c r="G844" s="12" t="s">
        <v>28327</v>
      </c>
      <c r="H844" s="12">
        <v>29</v>
      </c>
      <c r="I844" s="12" t="s">
        <v>28328</v>
      </c>
      <c r="J844" s="12" t="s">
        <v>28329</v>
      </c>
      <c r="K844" s="12" t="s">
        <v>7972</v>
      </c>
      <c r="L844" s="12" t="s">
        <v>8324</v>
      </c>
      <c r="M844" s="12"/>
    </row>
    <row r="845" spans="1:13" ht="22.5" customHeight="1">
      <c r="A845" s="12" t="s">
        <v>28331</v>
      </c>
      <c r="B845" s="12" t="str" cm="1">
        <f t="array" ref="B845">_xlfn.REGEXEXTRACT(J845, "eid=([^&amp;]+)", 2)</f>
        <v>2-s2.0-85091871178</v>
      </c>
      <c r="C845" s="13" t="s">
        <v>23900</v>
      </c>
      <c r="D845" s="12" t="s">
        <v>28332</v>
      </c>
      <c r="E845" s="12">
        <v>2020</v>
      </c>
      <c r="F845" s="12" t="s">
        <v>20641</v>
      </c>
      <c r="G845" s="12">
        <v>17578981</v>
      </c>
      <c r="H845" s="12">
        <v>906</v>
      </c>
      <c r="I845" s="12" t="s">
        <v>28333</v>
      </c>
      <c r="J845" s="12" t="s">
        <v>28334</v>
      </c>
      <c r="K845" s="12" t="s">
        <v>7972</v>
      </c>
      <c r="L845" s="12" t="s">
        <v>26472</v>
      </c>
      <c r="M845" s="12"/>
    </row>
    <row r="846" spans="1:13" ht="22.5" customHeight="1">
      <c r="A846" s="12" t="s">
        <v>28336</v>
      </c>
      <c r="B846" s="12" t="str" cm="1">
        <f t="array" ref="B846">_xlfn.REGEXEXTRACT(J846, "eid=([^&amp;]+)", 2)</f>
        <v>2-s2.0-85084937080</v>
      </c>
      <c r="C846" s="13" t="s">
        <v>23900</v>
      </c>
      <c r="D846" s="12" t="s">
        <v>28337</v>
      </c>
      <c r="E846" s="12">
        <v>2020</v>
      </c>
      <c r="F846" s="12" t="s">
        <v>28338</v>
      </c>
      <c r="G846" s="12">
        <v>7365853</v>
      </c>
      <c r="H846" s="12">
        <v>52</v>
      </c>
      <c r="I846" s="12" t="s">
        <v>28339</v>
      </c>
      <c r="J846" s="12" t="s">
        <v>28340</v>
      </c>
      <c r="K846" s="12" t="s">
        <v>7972</v>
      </c>
      <c r="L846" s="12" t="s">
        <v>8027</v>
      </c>
      <c r="M846" s="12" t="s">
        <v>36457</v>
      </c>
    </row>
    <row r="847" spans="1:13" ht="22.5" customHeight="1">
      <c r="A847" s="12" t="s">
        <v>28342</v>
      </c>
      <c r="B847" s="12" t="str" cm="1">
        <f t="array" ref="B847">_xlfn.REGEXEXTRACT(J847, "eid=([^&amp;]+)", 2)</f>
        <v>2-s2.0-85081335424</v>
      </c>
      <c r="C847" s="13" t="s">
        <v>23900</v>
      </c>
      <c r="D847" s="12" t="s">
        <v>28343</v>
      </c>
      <c r="E847" s="12">
        <v>2020</v>
      </c>
      <c r="F847" s="12" t="s">
        <v>8005</v>
      </c>
      <c r="G847" s="12">
        <v>9208542</v>
      </c>
      <c r="H847" s="12">
        <v>76</v>
      </c>
      <c r="I847" s="12" t="s">
        <v>28344</v>
      </c>
      <c r="J847" s="12" t="s">
        <v>28345</v>
      </c>
      <c r="K847" s="12" t="s">
        <v>7972</v>
      </c>
      <c r="L847" s="12" t="s">
        <v>7978</v>
      </c>
      <c r="M847" s="12" t="s">
        <v>36458</v>
      </c>
    </row>
    <row r="848" spans="1:13" ht="22.5" customHeight="1">
      <c r="A848" s="12" t="s">
        <v>28346</v>
      </c>
      <c r="B848" s="12" t="e" cm="1" vm="1">
        <f t="array" ref="B848">_xlfn.REGEXEXTRACT(J848, "eid=([^&amp;]+)", 2)</f>
        <v>#N/A</v>
      </c>
      <c r="C848" s="13" t="s">
        <v>23900</v>
      </c>
      <c r="D848" s="12" t="s">
        <v>28347</v>
      </c>
      <c r="E848" s="12"/>
      <c r="F848" s="12"/>
      <c r="G848" s="12"/>
      <c r="H848" s="12"/>
      <c r="I848" s="12"/>
      <c r="J848" s="12"/>
      <c r="K848" s="12"/>
      <c r="L848" s="12"/>
      <c r="M848" s="12"/>
    </row>
    <row r="849" spans="1:13" ht="22.5" customHeight="1">
      <c r="A849" s="12" t="s">
        <v>28349</v>
      </c>
      <c r="B849" s="12" t="str" cm="1">
        <f t="array" ref="B849">_xlfn.REGEXEXTRACT(J849, "eid=([^&amp;]+)", 2)</f>
        <v>2-s2.0-85099393214</v>
      </c>
      <c r="C849" s="13" t="s">
        <v>23900</v>
      </c>
      <c r="D849" s="12" t="s">
        <v>28350</v>
      </c>
      <c r="E849" s="12">
        <v>2020</v>
      </c>
      <c r="F849" s="12" t="s">
        <v>8328</v>
      </c>
      <c r="G849" s="12" t="s">
        <v>7969</v>
      </c>
      <c r="H849" s="12" t="s">
        <v>7969</v>
      </c>
      <c r="I849" s="12" t="s">
        <v>28351</v>
      </c>
      <c r="J849" s="12" t="s">
        <v>28352</v>
      </c>
      <c r="K849" s="12" t="s">
        <v>7972</v>
      </c>
      <c r="L849" s="12" t="s">
        <v>8324</v>
      </c>
      <c r="M849" s="12" t="s">
        <v>36459</v>
      </c>
    </row>
    <row r="850" spans="1:13" ht="22.5" customHeight="1">
      <c r="A850" s="12" t="s">
        <v>28354</v>
      </c>
      <c r="B850" s="12" t="str" cm="1">
        <f t="array" ref="B850">_xlfn.REGEXEXTRACT(J850, "eid=([^&amp;]+)", 2)</f>
        <v>2-s2.0-85096134067</v>
      </c>
      <c r="C850" s="13" t="s">
        <v>23900</v>
      </c>
      <c r="D850" s="12" t="s">
        <v>28355</v>
      </c>
      <c r="E850" s="12">
        <v>2020</v>
      </c>
      <c r="F850" s="12" t="s">
        <v>12953</v>
      </c>
      <c r="G850" s="12">
        <v>14248220</v>
      </c>
      <c r="H850" s="12">
        <v>20</v>
      </c>
      <c r="I850" s="12" t="s">
        <v>28356</v>
      </c>
      <c r="J850" s="12" t="s">
        <v>28357</v>
      </c>
      <c r="K850" s="12" t="s">
        <v>7972</v>
      </c>
      <c r="L850" s="12" t="s">
        <v>11745</v>
      </c>
      <c r="M850" s="12"/>
    </row>
    <row r="851" spans="1:13" ht="22.5" customHeight="1">
      <c r="A851" s="12" t="s">
        <v>28359</v>
      </c>
      <c r="B851" s="12" t="str" cm="1">
        <f t="array" ref="B851">_xlfn.REGEXEXTRACT(J851, "eid=([^&amp;]+)", 2)</f>
        <v>2-s2.0-85069925609</v>
      </c>
      <c r="C851" s="13" t="s">
        <v>23900</v>
      </c>
      <c r="D851" s="12" t="s">
        <v>28360</v>
      </c>
      <c r="E851" s="12">
        <v>2021</v>
      </c>
      <c r="F851" s="12" t="s">
        <v>18945</v>
      </c>
      <c r="G851" s="12">
        <v>21687161</v>
      </c>
      <c r="H851" s="12">
        <v>9</v>
      </c>
      <c r="I851" s="12" t="s">
        <v>28361</v>
      </c>
      <c r="J851" s="12" t="s">
        <v>28362</v>
      </c>
      <c r="K851" s="12" t="s">
        <v>7972</v>
      </c>
      <c r="L851" s="12" t="s">
        <v>8102</v>
      </c>
      <c r="M851" s="12" t="s">
        <v>36460</v>
      </c>
    </row>
    <row r="852" spans="1:13" ht="22.5" customHeight="1">
      <c r="A852" s="12" t="s">
        <v>28364</v>
      </c>
      <c r="B852" s="12" t="str" cm="1">
        <f t="array" ref="B852">_xlfn.REGEXEXTRACT(J852, "eid=([^&amp;]+)", 2)</f>
        <v>2-s2.0-85089069668</v>
      </c>
      <c r="C852" s="13" t="s">
        <v>23900</v>
      </c>
      <c r="D852" s="12" t="s">
        <v>28365</v>
      </c>
      <c r="E852" s="12">
        <v>2020</v>
      </c>
      <c r="F852" s="12" t="s">
        <v>28366</v>
      </c>
      <c r="G852" s="12">
        <v>20445415</v>
      </c>
      <c r="H852" s="12">
        <v>29</v>
      </c>
      <c r="I852" s="12" t="s">
        <v>28367</v>
      </c>
      <c r="J852" s="12" t="s">
        <v>28368</v>
      </c>
      <c r="K852" s="12" t="s">
        <v>7972</v>
      </c>
      <c r="L852" s="12" t="s">
        <v>9230</v>
      </c>
      <c r="M852" s="12"/>
    </row>
    <row r="853" spans="1:13" ht="22.5" customHeight="1">
      <c r="A853" s="12" t="s">
        <v>28370</v>
      </c>
      <c r="B853" s="12" t="str" cm="1">
        <f t="array" ref="B853">_xlfn.REGEXEXTRACT(J853, "eid=([^&amp;]+)", 2)</f>
        <v>2-s2.0-85098879920</v>
      </c>
      <c r="C853" s="13" t="s">
        <v>23900</v>
      </c>
      <c r="D853" s="12" t="s">
        <v>28371</v>
      </c>
      <c r="E853" s="12">
        <v>2020</v>
      </c>
      <c r="F853" s="12" t="s">
        <v>23604</v>
      </c>
      <c r="G853" s="12" t="s">
        <v>28372</v>
      </c>
      <c r="H853" s="12">
        <v>2020</v>
      </c>
      <c r="I853" s="12" t="s">
        <v>28373</v>
      </c>
      <c r="J853" s="12" t="s">
        <v>28374</v>
      </c>
      <c r="K853" s="12" t="s">
        <v>7972</v>
      </c>
      <c r="L853" s="12" t="s">
        <v>8102</v>
      </c>
      <c r="M853" s="12" t="s">
        <v>36461</v>
      </c>
    </row>
    <row r="854" spans="1:13" ht="22.5" customHeight="1">
      <c r="A854" s="12" t="s">
        <v>28376</v>
      </c>
      <c r="B854" s="12" t="str" cm="1">
        <f t="array" ref="B854">_xlfn.REGEXEXTRACT(J854, "eid=([^&amp;]+)", 2)</f>
        <v>2-s2.0-85100990336</v>
      </c>
      <c r="C854" s="13" t="s">
        <v>23900</v>
      </c>
      <c r="D854" s="12" t="s">
        <v>28377</v>
      </c>
      <c r="E854" s="12">
        <v>2020</v>
      </c>
      <c r="F854" s="12" t="s">
        <v>28378</v>
      </c>
      <c r="G854" s="12">
        <v>18688799</v>
      </c>
      <c r="H854" s="12">
        <v>16</v>
      </c>
      <c r="I854" s="12" t="s">
        <v>28379</v>
      </c>
      <c r="J854" s="12" t="s">
        <v>28380</v>
      </c>
      <c r="K854" s="12" t="s">
        <v>7972</v>
      </c>
      <c r="L854" s="12" t="s">
        <v>28381</v>
      </c>
      <c r="M854" s="12"/>
    </row>
    <row r="855" spans="1:13" ht="22.5" customHeight="1">
      <c r="A855" s="12" t="s">
        <v>28383</v>
      </c>
      <c r="B855" s="12" t="str" cm="1">
        <f t="array" ref="B855">_xlfn.REGEXEXTRACT(J855, "eid=([^&amp;]+)", 2)</f>
        <v>2-s2.0-85095569528</v>
      </c>
      <c r="C855" s="13" t="s">
        <v>23900</v>
      </c>
      <c r="D855" s="12" t="s">
        <v>28384</v>
      </c>
      <c r="E855" s="12">
        <v>2020</v>
      </c>
      <c r="F855" s="12" t="s">
        <v>28385</v>
      </c>
      <c r="G855" s="12" t="s">
        <v>7969</v>
      </c>
      <c r="H855" s="12" t="s">
        <v>7969</v>
      </c>
      <c r="I855" s="12" t="s">
        <v>28386</v>
      </c>
      <c r="J855" s="12" t="s">
        <v>28387</v>
      </c>
      <c r="K855" s="12" t="s">
        <v>7972</v>
      </c>
      <c r="L855" s="12" t="s">
        <v>8102</v>
      </c>
      <c r="M855" s="12"/>
    </row>
    <row r="856" spans="1:13" ht="22.5" customHeight="1">
      <c r="A856" s="12" t="s">
        <v>28389</v>
      </c>
      <c r="B856" s="12" t="str" cm="1">
        <f t="array" ref="B856">_xlfn.REGEXEXTRACT(J856, "eid=([^&amp;]+)", 2)</f>
        <v>2-s2.0-85099728715</v>
      </c>
      <c r="C856" s="13" t="s">
        <v>23900</v>
      </c>
      <c r="D856" s="12" t="s">
        <v>28390</v>
      </c>
      <c r="E856" s="12">
        <v>2020</v>
      </c>
      <c r="F856" s="12" t="s">
        <v>28391</v>
      </c>
      <c r="G856" s="12" t="s">
        <v>7969</v>
      </c>
      <c r="H856" s="12" t="s">
        <v>7969</v>
      </c>
      <c r="I856" s="12" t="s">
        <v>28392</v>
      </c>
      <c r="J856" s="12" t="s">
        <v>28393</v>
      </c>
      <c r="K856" s="12" t="s">
        <v>7972</v>
      </c>
      <c r="L856" s="12" t="s">
        <v>8102</v>
      </c>
      <c r="M856" s="12" t="s">
        <v>36462</v>
      </c>
    </row>
    <row r="857" spans="1:13" ht="22.5" customHeight="1">
      <c r="A857" s="12" t="s">
        <v>28395</v>
      </c>
      <c r="B857" s="12" t="str" cm="1">
        <f t="array" ref="B857">_xlfn.REGEXEXTRACT(J857, "eid=([^&amp;]+)", 2)</f>
        <v>2-s2.0-85097255806</v>
      </c>
      <c r="C857" s="13" t="s">
        <v>23900</v>
      </c>
      <c r="D857" s="12" t="s">
        <v>28396</v>
      </c>
      <c r="E857" s="12">
        <v>2020</v>
      </c>
      <c r="F857" s="12" t="s">
        <v>28397</v>
      </c>
      <c r="G857" s="12" t="s">
        <v>7969</v>
      </c>
      <c r="H857" s="12" t="s">
        <v>7969</v>
      </c>
      <c r="I857" s="12" t="s">
        <v>28398</v>
      </c>
      <c r="J857" s="12" t="s">
        <v>28399</v>
      </c>
      <c r="K857" s="12" t="s">
        <v>7972</v>
      </c>
      <c r="L857" s="12" t="s">
        <v>8102</v>
      </c>
      <c r="M857" s="12" t="s">
        <v>36463</v>
      </c>
    </row>
    <row r="858" spans="1:13" ht="22.5" customHeight="1">
      <c r="A858" s="12" t="s">
        <v>28401</v>
      </c>
      <c r="B858" s="12" t="str" cm="1">
        <f t="array" ref="B858">_xlfn.REGEXEXTRACT(J858, "eid=([^&amp;]+)", 2)</f>
        <v>2-s2.0-85100496010</v>
      </c>
      <c r="C858" s="13" t="s">
        <v>23900</v>
      </c>
      <c r="D858" s="12" t="s">
        <v>28402</v>
      </c>
      <c r="E858" s="12">
        <v>2021</v>
      </c>
      <c r="F858" s="12" t="s">
        <v>8491</v>
      </c>
      <c r="G858" s="12">
        <v>21693536</v>
      </c>
      <c r="H858" s="12">
        <v>9</v>
      </c>
      <c r="I858" s="12" t="s">
        <v>28403</v>
      </c>
      <c r="J858" s="12" t="s">
        <v>28404</v>
      </c>
      <c r="K858" s="12" t="s">
        <v>7972</v>
      </c>
      <c r="L858" s="12" t="s">
        <v>8102</v>
      </c>
      <c r="M858" s="12"/>
    </row>
    <row r="859" spans="1:13" ht="22.5" customHeight="1">
      <c r="A859" s="12" t="s">
        <v>28406</v>
      </c>
      <c r="B859" s="12" t="str" cm="1">
        <f t="array" ref="B859">_xlfn.REGEXEXTRACT(J859, "eid=([^&amp;]+)", 2)</f>
        <v>2-s2.0-85099593808</v>
      </c>
      <c r="C859" s="13" t="s">
        <v>23900</v>
      </c>
      <c r="D859" s="12" t="s">
        <v>28407</v>
      </c>
      <c r="E859" s="12">
        <v>2021</v>
      </c>
      <c r="F859" s="12" t="s">
        <v>8491</v>
      </c>
      <c r="G859" s="12">
        <v>21693536</v>
      </c>
      <c r="H859" s="12">
        <v>9</v>
      </c>
      <c r="I859" s="12" t="s">
        <v>28408</v>
      </c>
      <c r="J859" s="12" t="s">
        <v>28409</v>
      </c>
      <c r="K859" s="12" t="s">
        <v>7972</v>
      </c>
      <c r="L859" s="12" t="s">
        <v>8102</v>
      </c>
      <c r="M859" s="12"/>
    </row>
    <row r="860" spans="1:13" ht="22.5" customHeight="1">
      <c r="A860" s="12" t="s">
        <v>28411</v>
      </c>
      <c r="B860" s="12" t="str" cm="1">
        <f t="array" ref="B860">_xlfn.REGEXEXTRACT(J860, "eid=([^&amp;]+)", 2)</f>
        <v>2-s2.0-85077979984</v>
      </c>
      <c r="C860" s="13" t="s">
        <v>23900</v>
      </c>
      <c r="D860" s="12" t="s">
        <v>28412</v>
      </c>
      <c r="E860" s="12">
        <v>2020</v>
      </c>
      <c r="F860" s="12" t="s">
        <v>28413</v>
      </c>
      <c r="G860" s="12" t="s">
        <v>28414</v>
      </c>
      <c r="H860" s="12">
        <v>31</v>
      </c>
      <c r="I860" s="12" t="s">
        <v>28415</v>
      </c>
      <c r="J860" s="12" t="s">
        <v>28416</v>
      </c>
      <c r="K860" s="12" t="s">
        <v>7972</v>
      </c>
      <c r="L860" s="12" t="s">
        <v>12644</v>
      </c>
      <c r="M860" s="12" t="s">
        <v>36464</v>
      </c>
    </row>
    <row r="861" spans="1:13" ht="22.5" customHeight="1">
      <c r="A861" s="12" t="s">
        <v>28418</v>
      </c>
      <c r="B861" s="12" t="str" cm="1">
        <f t="array" ref="B861">_xlfn.REGEXEXTRACT(J861, "eid=([^&amp;]+)", 2)</f>
        <v>2-s2.0-85089779788</v>
      </c>
      <c r="C861" s="13" t="s">
        <v>23900</v>
      </c>
      <c r="D861" s="12" t="s">
        <v>28419</v>
      </c>
      <c r="E861" s="12">
        <v>2020</v>
      </c>
      <c r="F861" s="12" t="s">
        <v>9174</v>
      </c>
      <c r="G861" s="12">
        <v>14327643</v>
      </c>
      <c r="H861" s="12">
        <v>24</v>
      </c>
      <c r="I861" s="12" t="s">
        <v>28420</v>
      </c>
      <c r="J861" s="12" t="s">
        <v>28421</v>
      </c>
      <c r="K861" s="12" t="s">
        <v>7972</v>
      </c>
      <c r="L861" s="12" t="s">
        <v>7978</v>
      </c>
      <c r="M861" s="12" t="s">
        <v>36465</v>
      </c>
    </row>
    <row r="862" spans="1:13" ht="22.5" customHeight="1">
      <c r="A862" s="12" t="s">
        <v>28423</v>
      </c>
      <c r="B862" s="12" t="str" cm="1">
        <f t="array" ref="B862">_xlfn.REGEXEXTRACT(J862, "eid=([^&amp;]+)", 2)</f>
        <v>2-s2.0-85111274622</v>
      </c>
      <c r="C862" s="13" t="s">
        <v>23900</v>
      </c>
      <c r="D862" s="12" t="s">
        <v>28424</v>
      </c>
      <c r="E862" s="12">
        <v>2020</v>
      </c>
      <c r="F862" s="12" t="s">
        <v>28425</v>
      </c>
      <c r="G862" s="12">
        <v>991112</v>
      </c>
      <c r="H862" s="12">
        <v>86</v>
      </c>
      <c r="I862" s="12" t="s">
        <v>28426</v>
      </c>
      <c r="J862" s="12" t="s">
        <v>28427</v>
      </c>
      <c r="K862" s="12" t="s">
        <v>7972</v>
      </c>
      <c r="L862" s="12" t="s">
        <v>28428</v>
      </c>
      <c r="M862" s="12" t="s">
        <v>36466</v>
      </c>
    </row>
    <row r="863" spans="1:13" ht="22.5" customHeight="1">
      <c r="A863" s="12" t="s">
        <v>28430</v>
      </c>
      <c r="B863" s="12" t="str" cm="1">
        <f t="array" ref="B863">_xlfn.REGEXEXTRACT(J863, "eid=([^&amp;]+)", 2)</f>
        <v>2-s2.0-85096649104</v>
      </c>
      <c r="C863" s="13" t="s">
        <v>23900</v>
      </c>
      <c r="D863" s="12" t="s">
        <v>28431</v>
      </c>
      <c r="E863" s="12">
        <v>2020</v>
      </c>
      <c r="F863" s="12" t="s">
        <v>8038</v>
      </c>
      <c r="G863" s="12">
        <v>19995903</v>
      </c>
      <c r="H863" s="12">
        <v>12</v>
      </c>
      <c r="I863" s="12" t="s">
        <v>28432</v>
      </c>
      <c r="J863" s="12" t="s">
        <v>28433</v>
      </c>
      <c r="K863" s="12" t="s">
        <v>7972</v>
      </c>
      <c r="L863" s="12" t="s">
        <v>11745</v>
      </c>
      <c r="M863" s="12"/>
    </row>
    <row r="864" spans="1:13" ht="22.5" customHeight="1">
      <c r="A864" s="12" t="s">
        <v>28435</v>
      </c>
      <c r="B864" s="12" t="str" cm="1">
        <f t="array" ref="B864">_xlfn.REGEXEXTRACT(J864, "eid=([^&amp;]+)", 2)</f>
        <v>2-s2.0-85098851387</v>
      </c>
      <c r="C864" s="13" t="s">
        <v>23900</v>
      </c>
      <c r="D864" s="12" t="s">
        <v>28436</v>
      </c>
      <c r="E864" s="12">
        <v>2021</v>
      </c>
      <c r="F864" s="12" t="s">
        <v>28437</v>
      </c>
      <c r="G864" s="12">
        <v>939994</v>
      </c>
      <c r="H864" s="12">
        <v>57</v>
      </c>
      <c r="I864" s="12" t="s">
        <v>28438</v>
      </c>
      <c r="J864" s="12" t="s">
        <v>28439</v>
      </c>
      <c r="K864" s="12" t="s">
        <v>7972</v>
      </c>
      <c r="L864" s="12" t="s">
        <v>8102</v>
      </c>
      <c r="M864" s="12" t="s">
        <v>36467</v>
      </c>
    </row>
    <row r="865" spans="1:13" ht="22.5" customHeight="1">
      <c r="A865" s="12" t="s">
        <v>28441</v>
      </c>
      <c r="B865" s="12" t="str" cm="1">
        <f t="array" ref="B865">_xlfn.REGEXEXTRACT(J865, "eid=([^&amp;]+)", 2)</f>
        <v>2-s2.0-85100788489</v>
      </c>
      <c r="C865" s="13" t="s">
        <v>23900</v>
      </c>
      <c r="D865" s="12" t="s">
        <v>28442</v>
      </c>
      <c r="E865" s="12">
        <v>2021</v>
      </c>
      <c r="F865" s="12" t="s">
        <v>8491</v>
      </c>
      <c r="G865" s="12">
        <v>21693536</v>
      </c>
      <c r="H865" s="12">
        <v>9</v>
      </c>
      <c r="I865" s="12" t="s">
        <v>28443</v>
      </c>
      <c r="J865" s="12" t="s">
        <v>28444</v>
      </c>
      <c r="K865" s="12" t="s">
        <v>7972</v>
      </c>
      <c r="L865" s="12" t="s">
        <v>8102</v>
      </c>
      <c r="M865" s="12"/>
    </row>
    <row r="866" spans="1:13" ht="22.5" customHeight="1">
      <c r="A866" s="12" t="s">
        <v>28446</v>
      </c>
      <c r="B866" s="12" t="str" cm="1">
        <f t="array" ref="B866">_xlfn.REGEXEXTRACT(J866, "eid=([^&amp;]+)", 2)</f>
        <v>2-s2.0-85087794652</v>
      </c>
      <c r="C866" s="13" t="s">
        <v>23900</v>
      </c>
      <c r="D866" s="12" t="s">
        <v>28447</v>
      </c>
      <c r="E866" s="12">
        <v>2020</v>
      </c>
      <c r="F866" s="12" t="s">
        <v>10088</v>
      </c>
      <c r="G866" s="12">
        <v>15513203</v>
      </c>
      <c r="H866" s="12">
        <v>16</v>
      </c>
      <c r="I866" s="12" t="s">
        <v>28448</v>
      </c>
      <c r="J866" s="12" t="s">
        <v>28449</v>
      </c>
      <c r="K866" s="12" t="s">
        <v>7972</v>
      </c>
      <c r="L866" s="12" t="s">
        <v>8078</v>
      </c>
      <c r="M866" s="12" t="s">
        <v>36468</v>
      </c>
    </row>
    <row r="867" spans="1:13" ht="22.5" customHeight="1">
      <c r="A867" s="12" t="s">
        <v>28451</v>
      </c>
      <c r="B867" s="12" t="str" cm="1">
        <f t="array" ref="B867">_xlfn.REGEXEXTRACT(J867, "eid=([^&amp;]+)", 2)</f>
        <v>2-s2.0-85086572481</v>
      </c>
      <c r="C867" s="13" t="s">
        <v>23900</v>
      </c>
      <c r="D867" s="12" t="s">
        <v>28452</v>
      </c>
      <c r="E867" s="12">
        <v>2020</v>
      </c>
      <c r="F867" s="12" t="s">
        <v>16035</v>
      </c>
      <c r="G867" s="12">
        <v>10848045</v>
      </c>
      <c r="H867" s="12">
        <v>167</v>
      </c>
      <c r="I867" s="12" t="s">
        <v>28453</v>
      </c>
      <c r="J867" s="12" t="s">
        <v>28454</v>
      </c>
      <c r="K867" s="12" t="s">
        <v>7972</v>
      </c>
      <c r="L867" s="12" t="s">
        <v>16038</v>
      </c>
      <c r="M867" s="12" t="s">
        <v>36469</v>
      </c>
    </row>
    <row r="868" spans="1:13" ht="22.5" customHeight="1">
      <c r="A868" s="12" t="s">
        <v>28456</v>
      </c>
      <c r="B868" s="12" t="str" cm="1">
        <f t="array" ref="B868">_xlfn.REGEXEXTRACT(J868, "eid=([^&amp;]+)", 2)</f>
        <v>2-s2.0-85093695770</v>
      </c>
      <c r="C868" s="13" t="s">
        <v>23900</v>
      </c>
      <c r="D868" s="12" t="s">
        <v>28457</v>
      </c>
      <c r="E868" s="12">
        <v>2020</v>
      </c>
      <c r="F868" s="12" t="s">
        <v>8226</v>
      </c>
      <c r="G868" s="12">
        <v>25426605</v>
      </c>
      <c r="H868" s="12">
        <v>11</v>
      </c>
      <c r="I868" s="12" t="s">
        <v>28458</v>
      </c>
      <c r="J868" s="12" t="s">
        <v>28459</v>
      </c>
      <c r="K868" s="12" t="s">
        <v>7972</v>
      </c>
      <c r="L868" s="12" t="s">
        <v>7993</v>
      </c>
      <c r="M868" s="12" t="s">
        <v>36470</v>
      </c>
    </row>
    <row r="869" spans="1:13" ht="22.5" customHeight="1">
      <c r="A869" s="12" t="s">
        <v>28461</v>
      </c>
      <c r="B869" s="12" t="str" cm="1">
        <f t="array" ref="B869">_xlfn.REGEXEXTRACT(J869, "eid=([^&amp;]+)", 2)</f>
        <v>2-s2.0-85098475366</v>
      </c>
      <c r="C869" s="13" t="s">
        <v>23900</v>
      </c>
      <c r="D869" s="12" t="s">
        <v>28462</v>
      </c>
      <c r="E869" s="12">
        <v>2020</v>
      </c>
      <c r="F869" s="12" t="s">
        <v>8118</v>
      </c>
      <c r="G869" s="12">
        <v>26662825</v>
      </c>
      <c r="H869" s="12">
        <v>35</v>
      </c>
      <c r="I869" s="12" t="s">
        <v>28463</v>
      </c>
      <c r="J869" s="12" t="s">
        <v>28464</v>
      </c>
      <c r="K869" s="12" t="s">
        <v>7972</v>
      </c>
      <c r="L869" s="12" t="s">
        <v>8027</v>
      </c>
      <c r="M869" s="12" t="s">
        <v>36471</v>
      </c>
    </row>
    <row r="870" spans="1:13" ht="22.5" customHeight="1">
      <c r="A870" s="12" t="s">
        <v>28466</v>
      </c>
      <c r="B870" s="12" t="str" cm="1">
        <f t="array" ref="B870">_xlfn.REGEXEXTRACT(J870, "eid=([^&amp;]+)", 2)</f>
        <v>2-s2.0-85113551628</v>
      </c>
      <c r="C870" s="13" t="s">
        <v>23900</v>
      </c>
      <c r="D870" s="12" t="s">
        <v>28467</v>
      </c>
      <c r="E870" s="12">
        <v>2020</v>
      </c>
      <c r="F870" s="12" t="s">
        <v>28468</v>
      </c>
      <c r="G870" s="12">
        <v>14923831</v>
      </c>
      <c r="H870" s="12">
        <v>21</v>
      </c>
      <c r="I870" s="12" t="s">
        <v>28469</v>
      </c>
      <c r="J870" s="12" t="s">
        <v>28470</v>
      </c>
      <c r="K870" s="12" t="s">
        <v>7972</v>
      </c>
      <c r="L870" s="12" t="s">
        <v>7969</v>
      </c>
      <c r="M870" s="12"/>
    </row>
    <row r="871" spans="1:13" ht="22.5" customHeight="1">
      <c r="A871" s="12" t="s">
        <v>28472</v>
      </c>
      <c r="B871" s="12" t="str" cm="1">
        <f t="array" ref="B871">_xlfn.REGEXEXTRACT(J871, "eid=([^&amp;]+)", 2)</f>
        <v>2-s2.0-85097544877</v>
      </c>
      <c r="C871" s="13" t="s">
        <v>23900</v>
      </c>
      <c r="D871" s="12" t="s">
        <v>28473</v>
      </c>
      <c r="E871" s="12">
        <v>2021</v>
      </c>
      <c r="F871" s="12" t="s">
        <v>18143</v>
      </c>
      <c r="G871" s="12">
        <v>17517575</v>
      </c>
      <c r="H871" s="12">
        <v>15</v>
      </c>
      <c r="I871" s="12" t="s">
        <v>28474</v>
      </c>
      <c r="J871" s="12" t="s">
        <v>28475</v>
      </c>
      <c r="K871" s="12" t="s">
        <v>7972</v>
      </c>
      <c r="L871" s="12" t="s">
        <v>8688</v>
      </c>
      <c r="M871" s="12" t="s">
        <v>36472</v>
      </c>
    </row>
    <row r="872" spans="1:13" ht="22.5" customHeight="1">
      <c r="A872" s="12" t="s">
        <v>28477</v>
      </c>
      <c r="B872" s="12" t="str" cm="1">
        <f t="array" ref="B872">_xlfn.REGEXEXTRACT(J872, "eid=([^&amp;]+)", 2)</f>
        <v>2-s2.0-85096166167</v>
      </c>
      <c r="C872" s="13" t="s">
        <v>23900</v>
      </c>
      <c r="D872" s="12" t="s">
        <v>28478</v>
      </c>
      <c r="E872" s="12">
        <v>2020</v>
      </c>
      <c r="F872" s="12" t="s">
        <v>12953</v>
      </c>
      <c r="G872" s="12">
        <v>14248220</v>
      </c>
      <c r="H872" s="12">
        <v>20</v>
      </c>
      <c r="I872" s="12" t="s">
        <v>28479</v>
      </c>
      <c r="J872" s="12" t="s">
        <v>28480</v>
      </c>
      <c r="K872" s="12" t="s">
        <v>7972</v>
      </c>
      <c r="L872" s="12" t="s">
        <v>11745</v>
      </c>
      <c r="M872" s="12"/>
    </row>
    <row r="873" spans="1:13" ht="22.5" customHeight="1">
      <c r="A873" s="12" t="s">
        <v>28482</v>
      </c>
      <c r="B873" s="12" t="str" cm="1">
        <f t="array" ref="B873">_xlfn.REGEXEXTRACT(J873, "eid=([^&amp;]+)", 2)</f>
        <v>2-s2.0-85087627953</v>
      </c>
      <c r="C873" s="13" t="s">
        <v>23900</v>
      </c>
      <c r="D873" s="12" t="s">
        <v>28483</v>
      </c>
      <c r="E873" s="12">
        <v>2020</v>
      </c>
      <c r="F873" s="12" t="s">
        <v>28484</v>
      </c>
      <c r="G873" s="12">
        <v>22113355</v>
      </c>
      <c r="H873" s="12">
        <v>19</v>
      </c>
      <c r="I873" s="12" t="s">
        <v>28485</v>
      </c>
      <c r="J873" s="12" t="s">
        <v>28486</v>
      </c>
      <c r="K873" s="12" t="s">
        <v>7972</v>
      </c>
      <c r="L873" s="12" t="s">
        <v>8465</v>
      </c>
      <c r="M873" s="12"/>
    </row>
    <row r="874" spans="1:13" ht="22.5" customHeight="1">
      <c r="A874" s="12" t="s">
        <v>28488</v>
      </c>
      <c r="B874" s="12" t="str" cm="1">
        <f t="array" ref="B874">_xlfn.REGEXEXTRACT(J874, "eid=([^&amp;]+)", 2)</f>
        <v>2-s2.0-85096328435</v>
      </c>
      <c r="C874" s="13" t="s">
        <v>23900</v>
      </c>
      <c r="D874" s="12" t="s">
        <v>28489</v>
      </c>
      <c r="E874" s="12">
        <v>2020</v>
      </c>
      <c r="F874" s="12" t="s">
        <v>8516</v>
      </c>
      <c r="G874" s="12">
        <v>20711050</v>
      </c>
      <c r="H874" s="12">
        <v>12</v>
      </c>
      <c r="I874" s="12" t="s">
        <v>28490</v>
      </c>
      <c r="J874" s="12" t="s">
        <v>28491</v>
      </c>
      <c r="K874" s="12" t="s">
        <v>7972</v>
      </c>
      <c r="L874" s="12" t="s">
        <v>9292</v>
      </c>
      <c r="M874" s="12"/>
    </row>
    <row r="875" spans="1:13" ht="22.5" customHeight="1">
      <c r="A875" s="12" t="s">
        <v>28493</v>
      </c>
      <c r="B875" s="12" t="str" cm="1">
        <f t="array" ref="B875">_xlfn.REGEXEXTRACT(J875, "eid=([^&amp;]+)", 2)</f>
        <v>2-s2.0-85128809818</v>
      </c>
      <c r="C875" s="13" t="s">
        <v>23900</v>
      </c>
      <c r="D875" s="12" t="s">
        <v>28494</v>
      </c>
      <c r="E875" s="12">
        <v>2020</v>
      </c>
      <c r="F875" s="12" t="s">
        <v>28495</v>
      </c>
      <c r="G875" s="12" t="s">
        <v>7969</v>
      </c>
      <c r="H875" s="12" t="s">
        <v>7969</v>
      </c>
      <c r="I875" s="12" t="s">
        <v>28496</v>
      </c>
      <c r="J875" s="12" t="s">
        <v>28497</v>
      </c>
      <c r="K875" s="12" t="s">
        <v>7972</v>
      </c>
      <c r="L875" s="12" t="s">
        <v>8161</v>
      </c>
      <c r="M875" s="12" t="s">
        <v>36473</v>
      </c>
    </row>
    <row r="876" spans="1:13" ht="22.5" customHeight="1">
      <c r="A876" s="12" t="s">
        <v>28499</v>
      </c>
      <c r="B876" s="12" t="str" cm="1">
        <f t="array" ref="B876">_xlfn.REGEXEXTRACT(J876, "eid=([^&amp;]+)", 2)</f>
        <v>2-s2.0-85096608565</v>
      </c>
      <c r="C876" s="13" t="s">
        <v>23900</v>
      </c>
      <c r="D876" s="12" t="s">
        <v>28500</v>
      </c>
      <c r="E876" s="12">
        <v>2021</v>
      </c>
      <c r="F876" s="12" t="s">
        <v>12276</v>
      </c>
      <c r="G876" s="12">
        <v>21945357</v>
      </c>
      <c r="H876" s="12">
        <v>1188</v>
      </c>
      <c r="I876" s="12" t="s">
        <v>28501</v>
      </c>
      <c r="J876" s="12" t="s">
        <v>28502</v>
      </c>
      <c r="K876" s="12" t="s">
        <v>7972</v>
      </c>
      <c r="L876" s="12" t="s">
        <v>7985</v>
      </c>
      <c r="M876" s="12" t="s">
        <v>36474</v>
      </c>
    </row>
    <row r="877" spans="1:13" ht="22.5" customHeight="1">
      <c r="A877" s="12" t="s">
        <v>28504</v>
      </c>
      <c r="B877" s="12" t="str" cm="1">
        <f t="array" ref="B877">_xlfn.REGEXEXTRACT(J877, "eid=([^&amp;]+)", 2)</f>
        <v>2-s2.0-85079904263</v>
      </c>
      <c r="C877" s="13" t="s">
        <v>23900</v>
      </c>
      <c r="D877" s="12" t="s">
        <v>28505</v>
      </c>
      <c r="E877" s="12">
        <v>2020</v>
      </c>
      <c r="F877" s="12" t="s">
        <v>24690</v>
      </c>
      <c r="G877" s="12">
        <v>9252312</v>
      </c>
      <c r="H877" s="12">
        <v>396</v>
      </c>
      <c r="I877" s="12" t="s">
        <v>28506</v>
      </c>
      <c r="J877" s="12" t="s">
        <v>28507</v>
      </c>
      <c r="K877" s="12" t="s">
        <v>7972</v>
      </c>
      <c r="L877" s="12" t="s">
        <v>7993</v>
      </c>
      <c r="M877" s="12"/>
    </row>
    <row r="878" spans="1:13" ht="22.5" customHeight="1">
      <c r="A878" s="12" t="s">
        <v>28509</v>
      </c>
      <c r="B878" s="12" t="str" cm="1">
        <f t="array" ref="B878">_xlfn.REGEXEXTRACT(J878, "eid=([^&amp;]+)", 2)</f>
        <v>2-s2.0-85076769294</v>
      </c>
      <c r="C878" s="13" t="s">
        <v>23900</v>
      </c>
      <c r="D878" s="12" t="s">
        <v>28510</v>
      </c>
      <c r="E878" s="12">
        <v>2020</v>
      </c>
      <c r="F878" s="12" t="s">
        <v>28511</v>
      </c>
      <c r="G878" s="12">
        <v>10498923</v>
      </c>
      <c r="H878" s="12">
        <v>30</v>
      </c>
      <c r="I878" s="12" t="s">
        <v>28512</v>
      </c>
      <c r="J878" s="12" t="s">
        <v>28513</v>
      </c>
      <c r="K878" s="12" t="s">
        <v>7972</v>
      </c>
      <c r="L878" s="12" t="s">
        <v>10694</v>
      </c>
      <c r="M878" s="12" t="s">
        <v>36475</v>
      </c>
    </row>
    <row r="879" spans="1:13" ht="22.5" customHeight="1">
      <c r="A879" s="12" t="s">
        <v>28515</v>
      </c>
      <c r="B879" s="12" t="str" cm="1">
        <f t="array" ref="B879">_xlfn.REGEXEXTRACT(J879, "eid=([^&amp;]+)", 2)</f>
        <v>2-s2.0-85078207352</v>
      </c>
      <c r="C879" s="13" t="s">
        <v>23900</v>
      </c>
      <c r="D879" s="12" t="s">
        <v>28516</v>
      </c>
      <c r="E879" s="12">
        <v>2020</v>
      </c>
      <c r="F879" s="12" t="s">
        <v>24422</v>
      </c>
      <c r="G879" s="12">
        <v>200255</v>
      </c>
      <c r="H879" s="12">
        <v>519</v>
      </c>
      <c r="I879" s="12" t="s">
        <v>28517</v>
      </c>
      <c r="J879" s="12" t="s">
        <v>28518</v>
      </c>
      <c r="K879" s="12" t="s">
        <v>7972</v>
      </c>
      <c r="L879" s="12" t="s">
        <v>8465</v>
      </c>
      <c r="M879" s="12" t="s">
        <v>36476</v>
      </c>
    </row>
    <row r="880" spans="1:13" ht="22.5" customHeight="1">
      <c r="A880" s="12" t="s">
        <v>28520</v>
      </c>
      <c r="B880" s="12" t="str" cm="1">
        <f t="array" ref="B880">_xlfn.REGEXEXTRACT(J880, "eid=([^&amp;]+)", 2)</f>
        <v>2-s2.0-85090277057</v>
      </c>
      <c r="C880" s="13" t="s">
        <v>23900</v>
      </c>
      <c r="D880" s="12" t="s">
        <v>28521</v>
      </c>
      <c r="E880" s="12">
        <v>2020</v>
      </c>
      <c r="F880" s="12" t="s">
        <v>12486</v>
      </c>
      <c r="G880" s="12" t="s">
        <v>28522</v>
      </c>
      <c r="H880" s="12">
        <v>2020</v>
      </c>
      <c r="I880" s="12" t="s">
        <v>28523</v>
      </c>
      <c r="J880" s="12" t="s">
        <v>28524</v>
      </c>
      <c r="K880" s="12" t="s">
        <v>7972</v>
      </c>
      <c r="L880" s="12" t="s">
        <v>8102</v>
      </c>
      <c r="M880" s="12"/>
    </row>
    <row r="881" spans="1:13" ht="22.5" customHeight="1">
      <c r="A881" s="12" t="s">
        <v>28526</v>
      </c>
      <c r="B881" s="12" t="str" cm="1">
        <f t="array" ref="B881">_xlfn.REGEXEXTRACT(J881, "eid=([^&amp;]+)", 2)</f>
        <v>2-s2.0-85083822496</v>
      </c>
      <c r="C881" s="13" t="s">
        <v>23900</v>
      </c>
      <c r="D881" s="12" t="s">
        <v>28527</v>
      </c>
      <c r="E881" s="12">
        <v>2020</v>
      </c>
      <c r="F881" s="12" t="s">
        <v>28528</v>
      </c>
      <c r="G881" s="12">
        <v>14648849</v>
      </c>
      <c r="H881" s="12">
        <v>21</v>
      </c>
      <c r="I881" s="12" t="s">
        <v>28529</v>
      </c>
      <c r="J881" s="12" t="s">
        <v>28530</v>
      </c>
      <c r="K881" s="12" t="s">
        <v>7972</v>
      </c>
      <c r="L881" s="12" t="s">
        <v>11192</v>
      </c>
      <c r="M881" s="12" t="s">
        <v>36477</v>
      </c>
    </row>
    <row r="882" spans="1:13" ht="22.5" customHeight="1">
      <c r="A882" s="12" t="s">
        <v>28532</v>
      </c>
      <c r="B882" s="12" t="str" cm="1">
        <f t="array" ref="B882">_xlfn.REGEXEXTRACT(J882, "eid=([^&amp;]+)", 2)</f>
        <v>2-s2.0-85090423204</v>
      </c>
      <c r="C882" s="13" t="s">
        <v>23900</v>
      </c>
      <c r="D882" s="12" t="s">
        <v>28533</v>
      </c>
      <c r="E882" s="12">
        <v>2020</v>
      </c>
      <c r="F882" s="12" t="s">
        <v>28534</v>
      </c>
      <c r="G882" s="12">
        <v>21593469</v>
      </c>
      <c r="H882" s="12">
        <v>2020</v>
      </c>
      <c r="I882" s="12" t="s">
        <v>28535</v>
      </c>
      <c r="J882" s="12" t="s">
        <v>28536</v>
      </c>
      <c r="K882" s="12" t="s">
        <v>7972</v>
      </c>
      <c r="L882" s="12" t="s">
        <v>8078</v>
      </c>
      <c r="M882" s="12" t="s">
        <v>36478</v>
      </c>
    </row>
    <row r="883" spans="1:13" ht="22.5" customHeight="1">
      <c r="A883" s="12" t="s">
        <v>28538</v>
      </c>
      <c r="B883" s="12" t="str" cm="1">
        <f t="array" ref="B883">_xlfn.REGEXEXTRACT(J883, "eid=([^&amp;]+)", 2)</f>
        <v>2-s2.0-85066017085</v>
      </c>
      <c r="C883" s="13" t="s">
        <v>23900</v>
      </c>
      <c r="D883" s="12" t="s">
        <v>28539</v>
      </c>
      <c r="E883" s="12">
        <v>2020</v>
      </c>
      <c r="F883" s="12" t="s">
        <v>16485</v>
      </c>
      <c r="G883" s="12">
        <v>207543</v>
      </c>
      <c r="H883" s="12">
        <v>58</v>
      </c>
      <c r="I883" s="12" t="s">
        <v>28540</v>
      </c>
      <c r="J883" s="12" t="s">
        <v>28541</v>
      </c>
      <c r="K883" s="12" t="s">
        <v>7972</v>
      </c>
      <c r="L883" s="12" t="s">
        <v>8688</v>
      </c>
      <c r="M883" s="12" t="s">
        <v>36479</v>
      </c>
    </row>
    <row r="884" spans="1:13" ht="22.5" customHeight="1">
      <c r="A884" s="12" t="s">
        <v>28543</v>
      </c>
      <c r="B884" s="12" t="str" cm="1">
        <f t="array" ref="B884">_xlfn.REGEXEXTRACT(J884, "eid=([^&amp;]+)", 2)</f>
        <v>2-s2.0-85086257708</v>
      </c>
      <c r="C884" s="13" t="s">
        <v>23900</v>
      </c>
      <c r="D884" s="12" t="s">
        <v>28544</v>
      </c>
      <c r="E884" s="12">
        <v>2020</v>
      </c>
      <c r="F884" s="12" t="s">
        <v>28545</v>
      </c>
      <c r="G884" s="12" t="s">
        <v>7969</v>
      </c>
      <c r="H884" s="12" t="s">
        <v>7969</v>
      </c>
      <c r="I884" s="12" t="s">
        <v>28546</v>
      </c>
      <c r="J884" s="12" t="s">
        <v>28547</v>
      </c>
      <c r="K884" s="12" t="s">
        <v>7972</v>
      </c>
      <c r="L884" s="12" t="s">
        <v>8102</v>
      </c>
      <c r="M884" s="12" t="s">
        <v>36480</v>
      </c>
    </row>
    <row r="885" spans="1:13" ht="22.5" customHeight="1">
      <c r="A885" s="12" t="s">
        <v>28549</v>
      </c>
      <c r="B885" s="12" t="str" cm="1">
        <f t="array" ref="B885">_xlfn.REGEXEXTRACT(J885, "eid=([^&amp;]+)", 2)</f>
        <v>2-s2.0-85098283581</v>
      </c>
      <c r="C885" s="13" t="s">
        <v>23900</v>
      </c>
      <c r="D885" s="12" t="s">
        <v>28550</v>
      </c>
      <c r="E885" s="12">
        <v>2020</v>
      </c>
      <c r="F885" s="12" t="s">
        <v>28551</v>
      </c>
      <c r="G885" s="12" t="s">
        <v>7969</v>
      </c>
      <c r="H885" s="12" t="s">
        <v>7969</v>
      </c>
      <c r="I885" s="12" t="s">
        <v>28552</v>
      </c>
      <c r="J885" s="12" t="s">
        <v>28553</v>
      </c>
      <c r="K885" s="12" t="s">
        <v>7972</v>
      </c>
      <c r="L885" s="12" t="s">
        <v>8102</v>
      </c>
      <c r="M885" s="12" t="s">
        <v>36481</v>
      </c>
    </row>
    <row r="886" spans="1:13" ht="22.5" customHeight="1">
      <c r="A886" s="12" t="s">
        <v>28555</v>
      </c>
      <c r="B886" s="12" t="str" cm="1">
        <f t="array" ref="B886">_xlfn.REGEXEXTRACT(J886, "eid=([^&amp;]+)", 2)</f>
        <v>2-s2.0-85081160255</v>
      </c>
      <c r="C886" s="13" t="s">
        <v>23900</v>
      </c>
      <c r="D886" s="12" t="s">
        <v>28556</v>
      </c>
      <c r="E886" s="12">
        <v>2020</v>
      </c>
      <c r="F886" s="12" t="s">
        <v>17640</v>
      </c>
      <c r="G886" s="12">
        <v>189545</v>
      </c>
      <c r="H886" s="12">
        <v>69</v>
      </c>
      <c r="I886" s="12" t="s">
        <v>28557</v>
      </c>
      <c r="J886" s="12" t="s">
        <v>28558</v>
      </c>
      <c r="K886" s="12" t="s">
        <v>7972</v>
      </c>
      <c r="L886" s="12" t="s">
        <v>8102</v>
      </c>
      <c r="M886" s="12"/>
    </row>
    <row r="887" spans="1:13" ht="22.5" customHeight="1">
      <c r="A887" s="12" t="s">
        <v>28560</v>
      </c>
      <c r="B887" s="12" t="str" cm="1">
        <f t="array" ref="B887">_xlfn.REGEXEXTRACT(J887, "eid=([^&amp;]+)", 2)</f>
        <v>2-s2.0-85091514555</v>
      </c>
      <c r="C887" s="13" t="s">
        <v>23900</v>
      </c>
      <c r="D887" s="12" t="s">
        <v>28561</v>
      </c>
      <c r="E887" s="12">
        <v>2020</v>
      </c>
      <c r="F887" s="12" t="s">
        <v>28562</v>
      </c>
      <c r="G887" s="12" t="s">
        <v>7969</v>
      </c>
      <c r="H887" s="12" t="s">
        <v>7969</v>
      </c>
      <c r="I887" s="12" t="s">
        <v>28563</v>
      </c>
      <c r="J887" s="12" t="s">
        <v>28564</v>
      </c>
      <c r="K887" s="12" t="s">
        <v>7972</v>
      </c>
      <c r="L887" s="12" t="s">
        <v>8102</v>
      </c>
      <c r="M887" s="12" t="s">
        <v>36482</v>
      </c>
    </row>
    <row r="888" spans="1:13" ht="22.5" customHeight="1">
      <c r="A888" s="12" t="s">
        <v>28566</v>
      </c>
      <c r="B888" s="12" t="str" cm="1">
        <f t="array" ref="B888">_xlfn.REGEXEXTRACT(J888, "eid=([^&amp;]+)", 2)</f>
        <v>2-s2.0-85089947708</v>
      </c>
      <c r="C888" s="13" t="s">
        <v>23900</v>
      </c>
      <c r="D888" s="12" t="s">
        <v>28567</v>
      </c>
      <c r="E888" s="12">
        <v>2020</v>
      </c>
      <c r="F888" s="12" t="s">
        <v>8392</v>
      </c>
      <c r="G888" s="12">
        <v>23274662</v>
      </c>
      <c r="H888" s="12">
        <v>7</v>
      </c>
      <c r="I888" s="12" t="s">
        <v>28568</v>
      </c>
      <c r="J888" s="12" t="s">
        <v>28569</v>
      </c>
      <c r="K888" s="12" t="s">
        <v>7972</v>
      </c>
      <c r="L888" s="12" t="s">
        <v>8102</v>
      </c>
      <c r="M888" s="12" t="s">
        <v>36483</v>
      </c>
    </row>
    <row r="889" spans="1:13" ht="22.5" customHeight="1">
      <c r="A889" s="12" t="s">
        <v>28571</v>
      </c>
      <c r="B889" s="12" t="str" cm="1">
        <f t="array" ref="B889">_xlfn.REGEXEXTRACT(J889, "eid=([^&amp;]+)", 2)</f>
        <v>2-s2.0-85034601628</v>
      </c>
      <c r="C889" s="13" t="s">
        <v>23900</v>
      </c>
      <c r="D889" s="12" t="s">
        <v>28572</v>
      </c>
      <c r="E889" s="12">
        <v>2020</v>
      </c>
      <c r="F889" s="12" t="s">
        <v>26727</v>
      </c>
      <c r="G889" s="12">
        <v>21686750</v>
      </c>
      <c r="H889" s="12">
        <v>8</v>
      </c>
      <c r="I889" s="12" t="s">
        <v>28573</v>
      </c>
      <c r="J889" s="12" t="s">
        <v>28574</v>
      </c>
      <c r="K889" s="12" t="s">
        <v>7972</v>
      </c>
      <c r="L889" s="12" t="s">
        <v>8078</v>
      </c>
      <c r="M889" s="12"/>
    </row>
    <row r="890" spans="1:13" ht="22.5" customHeight="1">
      <c r="A890" s="12" t="s">
        <v>28576</v>
      </c>
      <c r="B890" s="12" t="str" cm="1">
        <f t="array" ref="B890">_xlfn.REGEXEXTRACT(J890, "eid=([^&amp;]+)", 2)</f>
        <v>2-s2.0-85081009271</v>
      </c>
      <c r="C890" s="13" t="s">
        <v>23900</v>
      </c>
      <c r="D890" s="12" t="s">
        <v>28577</v>
      </c>
      <c r="E890" s="12">
        <v>2020</v>
      </c>
      <c r="F890" s="12" t="s">
        <v>26764</v>
      </c>
      <c r="G890" s="12">
        <v>3064379</v>
      </c>
      <c r="H890" s="12">
        <v>91</v>
      </c>
      <c r="I890" s="12" t="s">
        <v>28578</v>
      </c>
      <c r="J890" s="12" t="s">
        <v>28579</v>
      </c>
      <c r="K890" s="12" t="s">
        <v>7972</v>
      </c>
      <c r="L890" s="12" t="s">
        <v>8027</v>
      </c>
      <c r="M890" s="12"/>
    </row>
    <row r="891" spans="1:13" ht="22.5" customHeight="1">
      <c r="A891" s="12" t="s">
        <v>28581</v>
      </c>
      <c r="B891" s="12" t="str" cm="1">
        <f t="array" ref="B891">_xlfn.REGEXEXTRACT(J891, "eid=([^&amp;]+)", 2)</f>
        <v>2-s2.0-85082122628</v>
      </c>
      <c r="C891" s="13" t="s">
        <v>23900</v>
      </c>
      <c r="D891" s="12" t="s">
        <v>28582</v>
      </c>
      <c r="E891" s="12">
        <v>2020</v>
      </c>
      <c r="F891" s="12" t="s">
        <v>8392</v>
      </c>
      <c r="G891" s="12">
        <v>23274662</v>
      </c>
      <c r="H891" s="12">
        <v>7</v>
      </c>
      <c r="I891" s="12" t="s">
        <v>28583</v>
      </c>
      <c r="J891" s="12" t="s">
        <v>28584</v>
      </c>
      <c r="K891" s="12" t="s">
        <v>7972</v>
      </c>
      <c r="L891" s="12" t="s">
        <v>8102</v>
      </c>
      <c r="M891" s="12" t="s">
        <v>36484</v>
      </c>
    </row>
    <row r="892" spans="1:13" ht="22.5" customHeight="1">
      <c r="A892" s="12" t="s">
        <v>28585</v>
      </c>
      <c r="B892" s="12" t="str" cm="1">
        <f t="array" ref="B892">_xlfn.REGEXEXTRACT(J892, "eid=([^&amp;]+)", 2)</f>
        <v>2-s2.0-85089796437</v>
      </c>
      <c r="C892" s="13" t="s">
        <v>23900</v>
      </c>
      <c r="D892" s="12" t="s">
        <v>28586</v>
      </c>
      <c r="E892" s="12">
        <v>2020</v>
      </c>
      <c r="F892" s="12" t="s">
        <v>26590</v>
      </c>
      <c r="G892" s="12">
        <v>14388871</v>
      </c>
      <c r="H892" s="12">
        <v>22</v>
      </c>
      <c r="I892" s="12" t="s">
        <v>28587</v>
      </c>
      <c r="J892" s="12" t="s">
        <v>28588</v>
      </c>
      <c r="K892" s="12" t="s">
        <v>7972</v>
      </c>
      <c r="L892" s="12" t="s">
        <v>17595</v>
      </c>
      <c r="M892" s="12"/>
    </row>
    <row r="893" spans="1:13" ht="22.5" customHeight="1">
      <c r="A893" s="12" t="s">
        <v>28590</v>
      </c>
      <c r="B893" s="12" t="str" cm="1">
        <f t="array" ref="B893">_xlfn.REGEXEXTRACT(J893, "eid=([^&amp;]+)", 2)</f>
        <v>2-s2.0-85079089114</v>
      </c>
      <c r="C893" s="13" t="s">
        <v>23900</v>
      </c>
      <c r="D893" s="12" t="s">
        <v>28591</v>
      </c>
      <c r="E893" s="12">
        <v>2020</v>
      </c>
      <c r="F893" s="12" t="s">
        <v>9266</v>
      </c>
      <c r="G893" s="12">
        <v>1663615</v>
      </c>
      <c r="H893" s="12">
        <v>117</v>
      </c>
      <c r="I893" s="12" t="s">
        <v>28592</v>
      </c>
      <c r="J893" s="12" t="s">
        <v>28593</v>
      </c>
      <c r="K893" s="12" t="s">
        <v>7972</v>
      </c>
      <c r="L893" s="12" t="s">
        <v>7993</v>
      </c>
      <c r="M893" s="12"/>
    </row>
    <row r="894" spans="1:13" ht="22.5" customHeight="1">
      <c r="A894" s="12" t="s">
        <v>28595</v>
      </c>
      <c r="B894" s="12" t="str" cm="1">
        <f t="array" ref="B894">_xlfn.REGEXEXTRACT(J894, "eid=([^&amp;]+)", 2)</f>
        <v>2-s2.0-85085442306</v>
      </c>
      <c r="C894" s="13" t="s">
        <v>23900</v>
      </c>
      <c r="D894" s="12" t="s">
        <v>28596</v>
      </c>
      <c r="E894" s="12">
        <v>2020</v>
      </c>
      <c r="F894" s="12" t="s">
        <v>12953</v>
      </c>
      <c r="G894" s="12">
        <v>14248220</v>
      </c>
      <c r="H894" s="12">
        <v>20</v>
      </c>
      <c r="I894" s="12" t="s">
        <v>28597</v>
      </c>
      <c r="J894" s="12" t="s">
        <v>28598</v>
      </c>
      <c r="K894" s="12" t="s">
        <v>7972</v>
      </c>
      <c r="L894" s="12" t="s">
        <v>11745</v>
      </c>
      <c r="M894" s="12"/>
    </row>
    <row r="895" spans="1:13" ht="22.5" customHeight="1">
      <c r="A895" s="12" t="s">
        <v>28600</v>
      </c>
      <c r="B895" s="12" t="str" cm="1">
        <f t="array" ref="B895">_xlfn.REGEXEXTRACT(J895, "eid=([^&amp;]+)", 2)</f>
        <v>2-s2.0-85090031963</v>
      </c>
      <c r="C895" s="13" t="s">
        <v>23900</v>
      </c>
      <c r="D895" s="12" t="s">
        <v>28601</v>
      </c>
      <c r="E895" s="12">
        <v>2020</v>
      </c>
      <c r="F895" s="12" t="s">
        <v>28602</v>
      </c>
      <c r="G895" s="12" t="s">
        <v>7969</v>
      </c>
      <c r="H895" s="12" t="s">
        <v>7969</v>
      </c>
      <c r="I895" s="12" t="s">
        <v>28603</v>
      </c>
      <c r="J895" s="12" t="s">
        <v>28604</v>
      </c>
      <c r="K895" s="12" t="s">
        <v>7972</v>
      </c>
      <c r="L895" s="12" t="s">
        <v>8102</v>
      </c>
      <c r="M895" s="12" t="s">
        <v>7969</v>
      </c>
    </row>
    <row r="896" spans="1:13" ht="22.5" customHeight="1">
      <c r="A896" s="12" t="s">
        <v>28606</v>
      </c>
      <c r="B896" s="12" t="str" cm="1">
        <f t="array" ref="B896">_xlfn.REGEXEXTRACT(J896, "eid=([^&amp;]+)", 2)</f>
        <v>2-s2.0-85081119408</v>
      </c>
      <c r="C896" s="13" t="s">
        <v>23900</v>
      </c>
      <c r="D896" s="12" t="s">
        <v>28607</v>
      </c>
      <c r="E896" s="12">
        <v>2020</v>
      </c>
      <c r="F896" s="12" t="s">
        <v>17023</v>
      </c>
      <c r="G896" s="12">
        <v>16617827</v>
      </c>
      <c r="H896" s="12">
        <v>17</v>
      </c>
      <c r="I896" s="12" t="s">
        <v>28608</v>
      </c>
      <c r="J896" s="12" t="s">
        <v>28609</v>
      </c>
      <c r="K896" s="12" t="s">
        <v>7972</v>
      </c>
      <c r="L896" s="12" t="s">
        <v>11745</v>
      </c>
      <c r="M896" s="12"/>
    </row>
    <row r="897" spans="1:13" ht="22.5" customHeight="1">
      <c r="A897" s="12" t="s">
        <v>28611</v>
      </c>
      <c r="B897" s="12" t="str" cm="1">
        <f t="array" ref="B897">_xlfn.REGEXEXTRACT(J897, "eid=([^&amp;]+)", 2)</f>
        <v>2-s2.0-85077376432</v>
      </c>
      <c r="C897" s="13" t="s">
        <v>23900</v>
      </c>
      <c r="D897" s="12" t="s">
        <v>28612</v>
      </c>
      <c r="E897" s="12">
        <v>2020</v>
      </c>
      <c r="F897" s="12" t="s">
        <v>24648</v>
      </c>
      <c r="G897" s="12">
        <v>21682194</v>
      </c>
      <c r="H897" s="12">
        <v>24</v>
      </c>
      <c r="I897" s="12" t="s">
        <v>28613</v>
      </c>
      <c r="J897" s="12" t="s">
        <v>28614</v>
      </c>
      <c r="K897" s="12" t="s">
        <v>7972</v>
      </c>
      <c r="L897" s="12" t="s">
        <v>8102</v>
      </c>
      <c r="M897" s="12" t="s">
        <v>36485</v>
      </c>
    </row>
    <row r="898" spans="1:13" ht="22.5" customHeight="1">
      <c r="A898" s="12" t="s">
        <v>28616</v>
      </c>
      <c r="B898" s="12" t="str" cm="1">
        <f t="array" ref="B898">_xlfn.REGEXEXTRACT(J898, "eid=([^&amp;]+)", 2)</f>
        <v>2-s2.0-85088139225</v>
      </c>
      <c r="C898" s="13" t="s">
        <v>23900</v>
      </c>
      <c r="D898" s="12" t="s">
        <v>28617</v>
      </c>
      <c r="E898" s="12">
        <v>2020</v>
      </c>
      <c r="F898" s="12" t="s">
        <v>19273</v>
      </c>
      <c r="G898" s="12">
        <v>17426588</v>
      </c>
      <c r="H898" s="12">
        <v>1529</v>
      </c>
      <c r="I898" s="12" t="s">
        <v>28618</v>
      </c>
      <c r="J898" s="12" t="s">
        <v>28619</v>
      </c>
      <c r="K898" s="12" t="s">
        <v>7972</v>
      </c>
      <c r="L898" s="12" t="s">
        <v>16971</v>
      </c>
      <c r="M898" s="12"/>
    </row>
    <row r="899" spans="1:13" ht="22.5" customHeight="1">
      <c r="A899" s="12" t="s">
        <v>28621</v>
      </c>
      <c r="B899" s="12" t="str" cm="1">
        <f t="array" ref="B899">_xlfn.REGEXEXTRACT(J899, "eid=([^&amp;]+)", 2)</f>
        <v>2-s2.0-85086799304</v>
      </c>
      <c r="C899" s="13" t="s">
        <v>23900</v>
      </c>
      <c r="D899" s="12" t="s">
        <v>28622</v>
      </c>
      <c r="E899" s="12">
        <v>2020</v>
      </c>
      <c r="F899" s="12" t="s">
        <v>21402</v>
      </c>
      <c r="G899" s="12">
        <v>2786125</v>
      </c>
      <c r="H899" s="12">
        <v>56</v>
      </c>
      <c r="I899" s="12" t="s">
        <v>28623</v>
      </c>
      <c r="J899" s="12" t="s">
        <v>28624</v>
      </c>
      <c r="K899" s="12" t="s">
        <v>7972</v>
      </c>
      <c r="L899" s="12" t="s">
        <v>7993</v>
      </c>
      <c r="M899" s="12"/>
    </row>
    <row r="900" spans="1:13" ht="22.5" customHeight="1">
      <c r="A900" s="12" t="s">
        <v>28626</v>
      </c>
      <c r="B900" s="12" t="str" cm="1">
        <f t="array" ref="B900">_xlfn.REGEXEXTRACT(J900, "eid=([^&amp;]+)", 2)</f>
        <v>2-s2.0-85074528429</v>
      </c>
      <c r="C900" s="13" t="s">
        <v>23900</v>
      </c>
      <c r="D900" s="12" t="s">
        <v>28627</v>
      </c>
      <c r="E900" s="12">
        <v>2020</v>
      </c>
      <c r="F900" s="12" t="s">
        <v>16485</v>
      </c>
      <c r="G900" s="12">
        <v>207543</v>
      </c>
      <c r="H900" s="12">
        <v>58</v>
      </c>
      <c r="I900" s="12" t="s">
        <v>28628</v>
      </c>
      <c r="J900" s="12" t="s">
        <v>28629</v>
      </c>
      <c r="K900" s="12" t="s">
        <v>7972</v>
      </c>
      <c r="L900" s="12" t="s">
        <v>8688</v>
      </c>
      <c r="M900" s="12" t="s">
        <v>36486</v>
      </c>
    </row>
    <row r="901" spans="1:13" ht="22.5" customHeight="1">
      <c r="A901" s="12" t="s">
        <v>28631</v>
      </c>
      <c r="B901" s="12" t="str" cm="1">
        <f t="array" ref="B901">_xlfn.REGEXEXTRACT(J901, "eid=([^&amp;]+)", 2)</f>
        <v>2-s2.0-85082683364</v>
      </c>
      <c r="C901" s="13" t="s">
        <v>23900</v>
      </c>
      <c r="D901" s="12" t="s">
        <v>28632</v>
      </c>
      <c r="E901" s="12">
        <v>2020</v>
      </c>
      <c r="F901" s="12" t="s">
        <v>28633</v>
      </c>
      <c r="G901" s="12">
        <v>2628856</v>
      </c>
      <c r="H901" s="12">
        <v>97</v>
      </c>
      <c r="I901" s="12" t="s">
        <v>28634</v>
      </c>
      <c r="J901" s="12" t="s">
        <v>28635</v>
      </c>
      <c r="K901" s="12" t="s">
        <v>7972</v>
      </c>
      <c r="L901" s="12" t="s">
        <v>8027</v>
      </c>
      <c r="M901" s="12" t="s">
        <v>36487</v>
      </c>
    </row>
    <row r="902" spans="1:13" ht="22.5" customHeight="1">
      <c r="A902" s="12" t="s">
        <v>28637</v>
      </c>
      <c r="B902" s="12" t="str" cm="1">
        <f t="array" ref="B902">_xlfn.REGEXEXTRACT(J902, "eid=([^&amp;]+)", 2)</f>
        <v>2-s2.0-85067237938</v>
      </c>
      <c r="C902" s="13" t="s">
        <v>23900</v>
      </c>
      <c r="D902" s="12" t="s">
        <v>28638</v>
      </c>
      <c r="E902" s="12">
        <v>2020</v>
      </c>
      <c r="F902" s="12" t="s">
        <v>28639</v>
      </c>
      <c r="G902" s="12">
        <v>2684012</v>
      </c>
      <c r="H902" s="12">
        <v>52</v>
      </c>
      <c r="I902" s="12" t="s">
        <v>28640</v>
      </c>
      <c r="J902" s="12" t="s">
        <v>28641</v>
      </c>
      <c r="K902" s="12" t="s">
        <v>7972</v>
      </c>
      <c r="L902" s="12" t="s">
        <v>8027</v>
      </c>
      <c r="M902" s="12" t="s">
        <v>36488</v>
      </c>
    </row>
    <row r="903" spans="1:13" ht="22.5" customHeight="1">
      <c r="A903" s="12" t="s">
        <v>28643</v>
      </c>
      <c r="B903" s="12" t="str" cm="1">
        <f t="array" ref="B903">_xlfn.REGEXEXTRACT(J903, "eid=([^&amp;]+)", 2)</f>
        <v>2-s2.0-85079184102</v>
      </c>
      <c r="C903" s="13" t="s">
        <v>23900</v>
      </c>
      <c r="D903" s="12" t="s">
        <v>28644</v>
      </c>
      <c r="E903" s="12">
        <v>2020</v>
      </c>
      <c r="F903" s="12" t="s">
        <v>10633</v>
      </c>
      <c r="G903" s="12">
        <v>1403664</v>
      </c>
      <c r="H903" s="12">
        <v>153</v>
      </c>
      <c r="I903" s="12" t="s">
        <v>8294</v>
      </c>
      <c r="J903" s="12" t="s">
        <v>28645</v>
      </c>
      <c r="K903" s="12" t="s">
        <v>7972</v>
      </c>
      <c r="L903" s="12" t="s">
        <v>7993</v>
      </c>
      <c r="M903" s="12" t="s">
        <v>36489</v>
      </c>
    </row>
    <row r="904" spans="1:13" ht="22.5" customHeight="1">
      <c r="A904" s="12" t="s">
        <v>28647</v>
      </c>
      <c r="B904" s="12" t="str" cm="1">
        <f t="array" ref="B904">_xlfn.REGEXEXTRACT(J904, "eid=([^&amp;]+)", 2)</f>
        <v>2-s2.0-85073567446</v>
      </c>
      <c r="C904" s="13" t="s">
        <v>23900</v>
      </c>
      <c r="D904" s="12" t="s">
        <v>28648</v>
      </c>
      <c r="E904" s="12">
        <v>2020</v>
      </c>
      <c r="F904" s="12" t="s">
        <v>21364</v>
      </c>
      <c r="G904" s="12">
        <v>20904479</v>
      </c>
      <c r="H904" s="12">
        <v>11</v>
      </c>
      <c r="I904" s="12" t="s">
        <v>28649</v>
      </c>
      <c r="J904" s="12" t="s">
        <v>28650</v>
      </c>
      <c r="K904" s="12" t="s">
        <v>7972</v>
      </c>
      <c r="L904" s="12" t="s">
        <v>21367</v>
      </c>
      <c r="M904" s="12"/>
    </row>
    <row r="905" spans="1:13" ht="22.5" customHeight="1">
      <c r="A905" s="12" t="s">
        <v>28652</v>
      </c>
      <c r="B905" s="12" t="str" cm="1">
        <f t="array" ref="B905">_xlfn.REGEXEXTRACT(J905, "eid=([^&amp;]+)", 2)</f>
        <v>2-s2.0-85085736060</v>
      </c>
      <c r="C905" s="13" t="s">
        <v>23900</v>
      </c>
      <c r="D905" s="12" t="s">
        <v>28653</v>
      </c>
      <c r="E905" s="12">
        <v>2020</v>
      </c>
      <c r="F905" s="12" t="s">
        <v>24648</v>
      </c>
      <c r="G905" s="12">
        <v>21682194</v>
      </c>
      <c r="H905" s="12">
        <v>24</v>
      </c>
      <c r="I905" s="12" t="s">
        <v>28654</v>
      </c>
      <c r="J905" s="12" t="s">
        <v>28655</v>
      </c>
      <c r="K905" s="12" t="s">
        <v>7972</v>
      </c>
      <c r="L905" s="12" t="s">
        <v>8102</v>
      </c>
      <c r="M905" s="12" t="s">
        <v>36490</v>
      </c>
    </row>
    <row r="906" spans="1:13" ht="22.5" customHeight="1">
      <c r="A906" s="12" t="s">
        <v>28657</v>
      </c>
      <c r="B906" s="12" t="str" cm="1">
        <f t="array" ref="B906">_xlfn.REGEXEXTRACT(J906, "eid=([^&amp;]+)", 2)</f>
        <v>2-s2.0-85091056059</v>
      </c>
      <c r="C906" s="13" t="s">
        <v>23900</v>
      </c>
      <c r="D906" s="12" t="s">
        <v>28658</v>
      </c>
      <c r="E906" s="12">
        <v>2020</v>
      </c>
      <c r="F906" s="12" t="s">
        <v>28659</v>
      </c>
      <c r="G906" s="12" t="s">
        <v>7969</v>
      </c>
      <c r="H906" s="12" t="s">
        <v>7969</v>
      </c>
      <c r="I906" s="12" t="s">
        <v>28660</v>
      </c>
      <c r="J906" s="12" t="s">
        <v>28661</v>
      </c>
      <c r="K906" s="12" t="s">
        <v>7972</v>
      </c>
      <c r="L906" s="12" t="s">
        <v>8102</v>
      </c>
      <c r="M906" s="12" t="s">
        <v>36491</v>
      </c>
    </row>
    <row r="907" spans="1:13" ht="22.5" customHeight="1">
      <c r="A907" s="12" t="s">
        <v>28663</v>
      </c>
      <c r="B907" s="12" t="str" cm="1">
        <f t="array" ref="B907">_xlfn.REGEXEXTRACT(J907, "eid=([^&amp;]+)", 2)</f>
        <v>2-s2.0-85086398170</v>
      </c>
      <c r="C907" s="13" t="s">
        <v>23900</v>
      </c>
      <c r="D907" s="12" t="s">
        <v>28664</v>
      </c>
      <c r="E907" s="12">
        <v>2020</v>
      </c>
      <c r="F907" s="12" t="s">
        <v>28665</v>
      </c>
      <c r="G907" s="12" t="s">
        <v>7969</v>
      </c>
      <c r="H907" s="12" t="s">
        <v>7969</v>
      </c>
      <c r="I907" s="12" t="s">
        <v>28666</v>
      </c>
      <c r="J907" s="12" t="s">
        <v>28667</v>
      </c>
      <c r="K907" s="12" t="s">
        <v>7972</v>
      </c>
      <c r="L907" s="12" t="s">
        <v>8102</v>
      </c>
      <c r="M907" s="12" t="s">
        <v>36492</v>
      </c>
    </row>
    <row r="908" spans="1:13" ht="22.5" customHeight="1">
      <c r="A908" s="12" t="s">
        <v>28669</v>
      </c>
      <c r="B908" s="12" t="str" cm="1">
        <f t="array" ref="B908">_xlfn.REGEXEXTRACT(J908, "eid=([^&amp;]+)", 2)</f>
        <v>2-s2.0-85085727619</v>
      </c>
      <c r="C908" s="13" t="s">
        <v>23900</v>
      </c>
      <c r="D908" s="12" t="s">
        <v>28670</v>
      </c>
      <c r="E908" s="12">
        <v>2020</v>
      </c>
      <c r="F908" s="12" t="s">
        <v>18303</v>
      </c>
      <c r="G908" s="12" t="s">
        <v>25105</v>
      </c>
      <c r="H908" s="12">
        <v>22</v>
      </c>
      <c r="I908" s="12" t="s">
        <v>28671</v>
      </c>
      <c r="J908" s="12" t="s">
        <v>28672</v>
      </c>
      <c r="K908" s="12" t="s">
        <v>7972</v>
      </c>
      <c r="L908" s="12" t="s">
        <v>8102</v>
      </c>
      <c r="M908" s="12"/>
    </row>
    <row r="909" spans="1:13" ht="22.5" customHeight="1">
      <c r="A909" s="12" t="s">
        <v>28674</v>
      </c>
      <c r="B909" s="12" t="str" cm="1">
        <f t="array" ref="B909">_xlfn.REGEXEXTRACT(J909, "eid=([^&amp;]+)", 2)</f>
        <v>2-s2.0-85093087385</v>
      </c>
      <c r="C909" s="13" t="s">
        <v>23900</v>
      </c>
      <c r="D909" s="12" t="s">
        <v>28675</v>
      </c>
      <c r="E909" s="12">
        <v>2020</v>
      </c>
      <c r="F909" s="12" t="s">
        <v>28676</v>
      </c>
      <c r="G909" s="12" t="s">
        <v>7969</v>
      </c>
      <c r="H909" s="12" t="s">
        <v>7969</v>
      </c>
      <c r="I909" s="12" t="s">
        <v>28677</v>
      </c>
      <c r="J909" s="12" t="s">
        <v>28678</v>
      </c>
      <c r="K909" s="12" t="s">
        <v>7972</v>
      </c>
      <c r="L909" s="12" t="s">
        <v>8102</v>
      </c>
      <c r="M909" s="12" t="s">
        <v>36493</v>
      </c>
    </row>
    <row r="910" spans="1:13" ht="22.5" customHeight="1">
      <c r="A910" s="12" t="s">
        <v>28680</v>
      </c>
      <c r="B910" s="12" t="str" cm="1">
        <f t="array" ref="B910">_xlfn.REGEXEXTRACT(J910, "eid=([^&amp;]+)", 2)</f>
        <v>2-s2.0-85045982692</v>
      </c>
      <c r="C910" s="13" t="s">
        <v>23900</v>
      </c>
      <c r="D910" s="12" t="s">
        <v>28681</v>
      </c>
      <c r="E910" s="12">
        <v>2020</v>
      </c>
      <c r="F910" s="12" t="s">
        <v>12388</v>
      </c>
      <c r="G910" s="12">
        <v>15455971</v>
      </c>
      <c r="H910" s="12">
        <v>17</v>
      </c>
      <c r="I910" s="12" t="s">
        <v>28682</v>
      </c>
      <c r="J910" s="12" t="s">
        <v>28683</v>
      </c>
      <c r="K910" s="12" t="s">
        <v>7972</v>
      </c>
      <c r="L910" s="12" t="s">
        <v>8102</v>
      </c>
      <c r="M910" s="12" t="s">
        <v>36494</v>
      </c>
    </row>
    <row r="911" spans="1:13" ht="22.5" customHeight="1">
      <c r="A911" s="12" t="s">
        <v>28685</v>
      </c>
      <c r="B911" s="12" t="str" cm="1">
        <f t="array" ref="B911">_xlfn.REGEXEXTRACT(J911, "eid=([^&amp;]+)", 2)</f>
        <v>2-s2.0-85081608058</v>
      </c>
      <c r="C911" s="13" t="s">
        <v>23900</v>
      </c>
      <c r="D911" s="12" t="s">
        <v>28686</v>
      </c>
      <c r="E911" s="12">
        <v>2020</v>
      </c>
      <c r="F911" s="12" t="s">
        <v>12953</v>
      </c>
      <c r="G911" s="12">
        <v>14248220</v>
      </c>
      <c r="H911" s="12">
        <v>20</v>
      </c>
      <c r="I911" s="12" t="s">
        <v>28687</v>
      </c>
      <c r="J911" s="12" t="s">
        <v>28688</v>
      </c>
      <c r="K911" s="12" t="s">
        <v>7972</v>
      </c>
      <c r="L911" s="12" t="s">
        <v>11745</v>
      </c>
      <c r="M911" s="12"/>
    </row>
    <row r="912" spans="1:13" ht="22.5" customHeight="1">
      <c r="A912" s="12" t="s">
        <v>28690</v>
      </c>
      <c r="B912" s="12" t="str" cm="1">
        <f t="array" ref="B912">_xlfn.REGEXEXTRACT(J912, "eid=([^&amp;]+)", 2)</f>
        <v>2-s2.0-85079436633</v>
      </c>
      <c r="C912" s="13" t="s">
        <v>23900</v>
      </c>
      <c r="D912" s="12" t="s">
        <v>28691</v>
      </c>
      <c r="E912" s="12">
        <v>2020</v>
      </c>
      <c r="F912" s="12" t="s">
        <v>28692</v>
      </c>
      <c r="G912" s="12">
        <v>3038300</v>
      </c>
      <c r="H912" s="12">
        <v>149</v>
      </c>
      <c r="I912" s="12" t="s">
        <v>28693</v>
      </c>
      <c r="J912" s="12" t="s">
        <v>28694</v>
      </c>
      <c r="K912" s="12" t="s">
        <v>7972</v>
      </c>
      <c r="L912" s="12" t="s">
        <v>7978</v>
      </c>
      <c r="M912" s="12" t="s">
        <v>36495</v>
      </c>
    </row>
    <row r="913" spans="1:13" ht="22.5" customHeight="1">
      <c r="A913" s="12" t="s">
        <v>28696</v>
      </c>
      <c r="B913" s="12" t="str" cm="1">
        <f t="array" ref="B913">_xlfn.REGEXEXTRACT(J913, "eid=([^&amp;]+)", 2)</f>
        <v>2-s2.0-85079881955</v>
      </c>
      <c r="C913" s="13" t="s">
        <v>23900</v>
      </c>
      <c r="D913" s="12" t="s">
        <v>28697</v>
      </c>
      <c r="E913" s="12">
        <v>2020</v>
      </c>
      <c r="F913" s="12" t="s">
        <v>12953</v>
      </c>
      <c r="G913" s="12">
        <v>14248220</v>
      </c>
      <c r="H913" s="12">
        <v>20</v>
      </c>
      <c r="I913" s="12" t="s">
        <v>28698</v>
      </c>
      <c r="J913" s="12" t="s">
        <v>28699</v>
      </c>
      <c r="K913" s="12" t="s">
        <v>7972</v>
      </c>
      <c r="L913" s="12" t="s">
        <v>11745</v>
      </c>
      <c r="M913" s="12"/>
    </row>
    <row r="914" spans="1:13" ht="22.5" customHeight="1">
      <c r="A914" s="12" t="s">
        <v>28701</v>
      </c>
      <c r="B914" s="12" t="str" cm="1">
        <f t="array" ref="B914">_xlfn.REGEXEXTRACT(J914, "eid=([^&amp;]+)", 2)</f>
        <v>2-s2.0-85096425583</v>
      </c>
      <c r="C914" s="13" t="s">
        <v>23900</v>
      </c>
      <c r="D914" s="12" t="s">
        <v>28702</v>
      </c>
      <c r="E914" s="12">
        <v>2020</v>
      </c>
      <c r="F914" s="12" t="s">
        <v>28703</v>
      </c>
      <c r="G914" s="12" t="s">
        <v>7969</v>
      </c>
      <c r="H914" s="12" t="s">
        <v>7969</v>
      </c>
      <c r="I914" s="12" t="s">
        <v>28704</v>
      </c>
      <c r="J914" s="12" t="s">
        <v>28705</v>
      </c>
      <c r="K914" s="12" t="s">
        <v>7972</v>
      </c>
      <c r="L914" s="12" t="s">
        <v>8102</v>
      </c>
      <c r="M914" s="12" t="s">
        <v>36496</v>
      </c>
    </row>
    <row r="915" spans="1:13" ht="22.5" customHeight="1">
      <c r="A915" s="12" t="s">
        <v>28707</v>
      </c>
      <c r="B915" s="12" t="str" cm="1">
        <f t="array" ref="B915">_xlfn.REGEXEXTRACT(J915, "eid=([^&amp;]+)", 2)</f>
        <v>2-s2.0-85078990899</v>
      </c>
      <c r="C915" s="13" t="s">
        <v>23900</v>
      </c>
      <c r="D915" s="12" t="s">
        <v>28708</v>
      </c>
      <c r="E915" s="12">
        <v>2020</v>
      </c>
      <c r="F915" s="12" t="s">
        <v>24422</v>
      </c>
      <c r="G915" s="12">
        <v>200255</v>
      </c>
      <c r="H915" s="12">
        <v>519</v>
      </c>
      <c r="I915" s="12" t="s">
        <v>28709</v>
      </c>
      <c r="J915" s="12" t="s">
        <v>28710</v>
      </c>
      <c r="K915" s="12" t="s">
        <v>7972</v>
      </c>
      <c r="L915" s="12" t="s">
        <v>8465</v>
      </c>
      <c r="M915" s="12" t="s">
        <v>36497</v>
      </c>
    </row>
    <row r="916" spans="1:13" ht="22.5" customHeight="1">
      <c r="A916" s="12" t="s">
        <v>28712</v>
      </c>
      <c r="B916" s="12" t="str" cm="1">
        <f t="array" ref="B916">_xlfn.REGEXEXTRACT(J916, "eid=([^&amp;]+)", 2)</f>
        <v>2-s2.0-85090090627</v>
      </c>
      <c r="C916" s="13" t="s">
        <v>23900</v>
      </c>
      <c r="D916" s="12" t="s">
        <v>28713</v>
      </c>
      <c r="E916" s="12">
        <v>2020</v>
      </c>
      <c r="F916" s="12" t="s">
        <v>28714</v>
      </c>
      <c r="G916" s="12">
        <v>20539517</v>
      </c>
      <c r="H916" s="12">
        <v>7</v>
      </c>
      <c r="I916" s="12" t="s">
        <v>28715</v>
      </c>
      <c r="J916" s="12" t="s">
        <v>28716</v>
      </c>
      <c r="K916" s="12" t="s">
        <v>7972</v>
      </c>
      <c r="L916" s="12" t="s">
        <v>11192</v>
      </c>
      <c r="M916" s="12"/>
    </row>
    <row r="917" spans="1:13" ht="22.5" customHeight="1">
      <c r="A917" s="12" t="s">
        <v>28718</v>
      </c>
      <c r="B917" s="12" t="str" cm="1">
        <f t="array" ref="B917">_xlfn.REGEXEXTRACT(J917, "eid=([^&amp;]+)", 2)</f>
        <v>2-s2.0-85089434628</v>
      </c>
      <c r="C917" s="13" t="s">
        <v>23900</v>
      </c>
      <c r="D917" s="12" t="s">
        <v>28719</v>
      </c>
      <c r="E917" s="12">
        <v>2020</v>
      </c>
      <c r="F917" s="12" t="s">
        <v>25152</v>
      </c>
      <c r="G917" s="12">
        <v>15503607</v>
      </c>
      <c r="H917" s="12">
        <v>2020</v>
      </c>
      <c r="I917" s="12" t="s">
        <v>28720</v>
      </c>
      <c r="J917" s="12" t="s">
        <v>28721</v>
      </c>
      <c r="K917" s="12" t="s">
        <v>7972</v>
      </c>
      <c r="L917" s="12" t="s">
        <v>8102</v>
      </c>
      <c r="M917" s="12" t="s">
        <v>36498</v>
      </c>
    </row>
    <row r="918" spans="1:13" ht="22.5" customHeight="1">
      <c r="A918" s="12" t="s">
        <v>28723</v>
      </c>
      <c r="B918" s="12" t="str" cm="1">
        <f t="array" ref="B918">_xlfn.REGEXEXTRACT(J918, "eid=([^&amp;]+)", 2)</f>
        <v>2-s2.0-85086144699</v>
      </c>
      <c r="C918" s="13" t="s">
        <v>23900</v>
      </c>
      <c r="D918" s="12" t="s">
        <v>28724</v>
      </c>
      <c r="E918" s="12">
        <v>2020</v>
      </c>
      <c r="F918" s="12" t="s">
        <v>8328</v>
      </c>
      <c r="G918" s="12" t="s">
        <v>7969</v>
      </c>
      <c r="H918" s="12" t="s">
        <v>7969</v>
      </c>
      <c r="I918" s="12" t="s">
        <v>28725</v>
      </c>
      <c r="J918" s="12" t="s">
        <v>28726</v>
      </c>
      <c r="K918" s="12" t="s">
        <v>7972</v>
      </c>
      <c r="L918" s="12" t="s">
        <v>8324</v>
      </c>
      <c r="M918" s="12" t="s">
        <v>36499</v>
      </c>
    </row>
    <row r="919" spans="1:13" ht="22.5" customHeight="1">
      <c r="A919" s="12" t="s">
        <v>28728</v>
      </c>
      <c r="B919" s="12" t="str" cm="1">
        <f t="array" ref="B919">_xlfn.REGEXEXTRACT(J919, "eid=([^&amp;]+)", 2)</f>
        <v>2-s2.0-85091999318</v>
      </c>
      <c r="C919" s="13" t="s">
        <v>23900</v>
      </c>
      <c r="D919" s="12" t="s">
        <v>28729</v>
      </c>
      <c r="E919" s="12">
        <v>2020</v>
      </c>
      <c r="F919" s="12" t="s">
        <v>28730</v>
      </c>
      <c r="G919" s="12" t="s">
        <v>7969</v>
      </c>
      <c r="H919" s="12" t="s">
        <v>7969</v>
      </c>
      <c r="I919" s="12" t="s">
        <v>28731</v>
      </c>
      <c r="J919" s="12" t="s">
        <v>28732</v>
      </c>
      <c r="K919" s="12" t="s">
        <v>7972</v>
      </c>
      <c r="L919" s="12" t="s">
        <v>8102</v>
      </c>
      <c r="M919" s="12" t="s">
        <v>36500</v>
      </c>
    </row>
    <row r="920" spans="1:13" ht="22.5" customHeight="1">
      <c r="A920" s="12" t="s">
        <v>28734</v>
      </c>
      <c r="B920" s="12" t="str" cm="1">
        <f t="array" ref="B920">_xlfn.REGEXEXTRACT(J920, "eid=([^&amp;]+)", 2)</f>
        <v>2-s2.0-85083813235</v>
      </c>
      <c r="C920" s="13" t="s">
        <v>23900</v>
      </c>
      <c r="D920" s="12" t="s">
        <v>28735</v>
      </c>
      <c r="E920" s="12">
        <v>2020</v>
      </c>
      <c r="F920" s="12" t="s">
        <v>17640</v>
      </c>
      <c r="G920" s="12">
        <v>189545</v>
      </c>
      <c r="H920" s="12">
        <v>69</v>
      </c>
      <c r="I920" s="12" t="s">
        <v>28736</v>
      </c>
      <c r="J920" s="12" t="s">
        <v>28737</v>
      </c>
      <c r="K920" s="12" t="s">
        <v>7972</v>
      </c>
      <c r="L920" s="12" t="s">
        <v>8102</v>
      </c>
      <c r="M920" s="12" t="s">
        <v>36501</v>
      </c>
    </row>
    <row r="921" spans="1:13" ht="22.5" customHeight="1">
      <c r="A921" s="12" t="s">
        <v>28739</v>
      </c>
      <c r="B921" s="12" t="str" cm="1">
        <f t="array" ref="B921">_xlfn.REGEXEXTRACT(J921, "eid=([^&amp;]+)", 2)</f>
        <v>2-s2.0-85081697078</v>
      </c>
      <c r="C921" s="13" t="s">
        <v>23900</v>
      </c>
      <c r="D921" s="12" t="s">
        <v>28740</v>
      </c>
      <c r="E921" s="12">
        <v>2020</v>
      </c>
      <c r="F921" s="12" t="s">
        <v>24382</v>
      </c>
      <c r="G921" s="12">
        <v>9596526</v>
      </c>
      <c r="H921" s="12">
        <v>260</v>
      </c>
      <c r="I921" s="12" t="s">
        <v>28741</v>
      </c>
      <c r="J921" s="12" t="s">
        <v>28742</v>
      </c>
      <c r="K921" s="12" t="s">
        <v>7972</v>
      </c>
      <c r="L921" s="12" t="s">
        <v>8027</v>
      </c>
      <c r="M921" s="12" t="s">
        <v>36502</v>
      </c>
    </row>
    <row r="922" spans="1:13" ht="22.5" customHeight="1">
      <c r="A922" s="12" t="s">
        <v>28744</v>
      </c>
      <c r="B922" s="12" t="str" cm="1">
        <f t="array" ref="B922">_xlfn.REGEXEXTRACT(J922, "eid=([^&amp;]+)", 2)</f>
        <v>2-s2.0-85090879078</v>
      </c>
      <c r="C922" s="13" t="s">
        <v>23900</v>
      </c>
      <c r="D922" s="12" t="s">
        <v>28745</v>
      </c>
      <c r="E922" s="12">
        <v>2020</v>
      </c>
      <c r="F922" s="12" t="s">
        <v>8328</v>
      </c>
      <c r="G922" s="12" t="s">
        <v>7969</v>
      </c>
      <c r="H922" s="12" t="s">
        <v>7969</v>
      </c>
      <c r="I922" s="12" t="s">
        <v>28746</v>
      </c>
      <c r="J922" s="12" t="s">
        <v>28747</v>
      </c>
      <c r="K922" s="12" t="s">
        <v>7972</v>
      </c>
      <c r="L922" s="12" t="s">
        <v>8324</v>
      </c>
      <c r="M922" s="12" t="s">
        <v>36503</v>
      </c>
    </row>
    <row r="923" spans="1:13" ht="22.5" customHeight="1">
      <c r="A923" s="12" t="s">
        <v>28749</v>
      </c>
      <c r="B923" s="12" t="str" cm="1">
        <f t="array" ref="B923">_xlfn.REGEXEXTRACT(J923, "eid=([^&amp;]+)", 2)</f>
        <v>2-s2.0-85082858839</v>
      </c>
      <c r="C923" s="13" t="s">
        <v>23900</v>
      </c>
      <c r="D923" s="12" t="s">
        <v>28750</v>
      </c>
      <c r="E923" s="12">
        <v>2020</v>
      </c>
      <c r="F923" s="12" t="s">
        <v>28751</v>
      </c>
      <c r="G923" s="12" t="s">
        <v>28752</v>
      </c>
      <c r="H923" s="12">
        <v>38</v>
      </c>
      <c r="I923" s="12" t="s">
        <v>28753</v>
      </c>
      <c r="J923" s="12" t="s">
        <v>28754</v>
      </c>
      <c r="K923" s="12" t="s">
        <v>7972</v>
      </c>
      <c r="L923" s="12" t="s">
        <v>8027</v>
      </c>
      <c r="M923" s="12" t="s">
        <v>36504</v>
      </c>
    </row>
    <row r="924" spans="1:13" ht="22.5" customHeight="1">
      <c r="A924" s="12" t="s">
        <v>28756</v>
      </c>
      <c r="B924" s="12" t="str" cm="1">
        <f t="array" ref="B924">_xlfn.REGEXEXTRACT(J924, "eid=([^&amp;]+)", 2)</f>
        <v>2-s2.0-85087340059</v>
      </c>
      <c r="C924" s="13" t="s">
        <v>23900</v>
      </c>
      <c r="D924" s="12" t="s">
        <v>28757</v>
      </c>
      <c r="E924" s="12">
        <v>2020</v>
      </c>
      <c r="F924" s="12" t="s">
        <v>17640</v>
      </c>
      <c r="G924" s="12">
        <v>189545</v>
      </c>
      <c r="H924" s="12">
        <v>69</v>
      </c>
      <c r="I924" s="12" t="s">
        <v>28758</v>
      </c>
      <c r="J924" s="12" t="s">
        <v>28759</v>
      </c>
      <c r="K924" s="12" t="s">
        <v>7972</v>
      </c>
      <c r="L924" s="12" t="s">
        <v>8102</v>
      </c>
      <c r="M924" s="12" t="s">
        <v>36505</v>
      </c>
    </row>
    <row r="925" spans="1:13" ht="22.5" customHeight="1">
      <c r="A925" s="12" t="s">
        <v>28761</v>
      </c>
      <c r="B925" s="12" t="str" cm="1">
        <f t="array" ref="B925">_xlfn.REGEXEXTRACT(J925, "eid=([^&amp;]+)", 2)</f>
        <v>2-s2.0-85085619178</v>
      </c>
      <c r="C925" s="13" t="s">
        <v>23900</v>
      </c>
      <c r="D925" s="12" t="s">
        <v>28762</v>
      </c>
      <c r="E925" s="12">
        <v>2020</v>
      </c>
      <c r="F925" s="12" t="s">
        <v>14093</v>
      </c>
      <c r="G925" s="12">
        <v>7338716</v>
      </c>
      <c r="H925" s="12">
        <v>38</v>
      </c>
      <c r="I925" s="12" t="s">
        <v>28763</v>
      </c>
      <c r="J925" s="12" t="s">
        <v>28764</v>
      </c>
      <c r="K925" s="12" t="s">
        <v>7972</v>
      </c>
      <c r="L925" s="12" t="s">
        <v>8102</v>
      </c>
      <c r="M925" s="12" t="s">
        <v>36506</v>
      </c>
    </row>
    <row r="926" spans="1:13" ht="22.5" customHeight="1">
      <c r="A926" s="12" t="s">
        <v>28766</v>
      </c>
      <c r="B926" s="12" t="str" cm="1">
        <f t="array" ref="B926">_xlfn.REGEXEXTRACT(J926, "eid=([^&amp;]+)", 2)</f>
        <v>2-s2.0-85082848510</v>
      </c>
      <c r="C926" s="13" t="s">
        <v>23900</v>
      </c>
      <c r="D926" s="12" t="s">
        <v>28767</v>
      </c>
      <c r="E926" s="12">
        <v>2020</v>
      </c>
      <c r="F926" s="12" t="s">
        <v>8392</v>
      </c>
      <c r="G926" s="12">
        <v>23274662</v>
      </c>
      <c r="H926" s="12">
        <v>7</v>
      </c>
      <c r="I926" s="12" t="s">
        <v>28768</v>
      </c>
      <c r="J926" s="12" t="s">
        <v>28769</v>
      </c>
      <c r="K926" s="12" t="s">
        <v>7972</v>
      </c>
      <c r="L926" s="12" t="s">
        <v>8102</v>
      </c>
      <c r="M926" s="12" t="s">
        <v>36507</v>
      </c>
    </row>
    <row r="927" spans="1:13" ht="22.5" customHeight="1">
      <c r="A927" s="12" t="s">
        <v>28771</v>
      </c>
      <c r="B927" s="12" t="str" cm="1">
        <f t="array" ref="B927">_xlfn.REGEXEXTRACT(J927, "eid=([^&amp;]+)", 2)</f>
        <v>2-s2.0-85064928815</v>
      </c>
      <c r="C927" s="13" t="s">
        <v>23900</v>
      </c>
      <c r="D927" s="12" t="s">
        <v>28772</v>
      </c>
      <c r="E927" s="12">
        <v>2020</v>
      </c>
      <c r="F927" s="12" t="s">
        <v>16485</v>
      </c>
      <c r="G927" s="12">
        <v>207543</v>
      </c>
      <c r="H927" s="12">
        <v>58</v>
      </c>
      <c r="I927" s="12" t="s">
        <v>28773</v>
      </c>
      <c r="J927" s="12" t="s">
        <v>28774</v>
      </c>
      <c r="K927" s="12" t="s">
        <v>7972</v>
      </c>
      <c r="L927" s="12" t="s">
        <v>8688</v>
      </c>
      <c r="M927" s="12" t="s">
        <v>36508</v>
      </c>
    </row>
    <row r="928" spans="1:13" ht="22.5" customHeight="1">
      <c r="A928" s="12" t="s">
        <v>28776</v>
      </c>
      <c r="B928" s="12" t="str" cm="1">
        <f t="array" ref="B928">_xlfn.REGEXEXTRACT(J928, "eid=([^&amp;]+)", 2)</f>
        <v>2-s2.0-85083863289</v>
      </c>
      <c r="C928" s="13" t="s">
        <v>23900</v>
      </c>
      <c r="D928" s="12" t="s">
        <v>28777</v>
      </c>
      <c r="E928" s="12">
        <v>2020</v>
      </c>
      <c r="F928" s="12" t="s">
        <v>17640</v>
      </c>
      <c r="G928" s="12">
        <v>189545</v>
      </c>
      <c r="H928" s="12">
        <v>69</v>
      </c>
      <c r="I928" s="12" t="s">
        <v>28778</v>
      </c>
      <c r="J928" s="12" t="s">
        <v>28779</v>
      </c>
      <c r="K928" s="12" t="s">
        <v>7972</v>
      </c>
      <c r="L928" s="12" t="s">
        <v>8102</v>
      </c>
      <c r="M928" s="12" t="s">
        <v>36509</v>
      </c>
    </row>
    <row r="929" spans="1:13" ht="22.5" customHeight="1">
      <c r="A929" s="12" t="s">
        <v>28781</v>
      </c>
      <c r="B929" s="12" t="str" cm="1">
        <f t="array" ref="B929">_xlfn.REGEXEXTRACT(J929, "eid=([^&amp;]+)", 2)</f>
        <v>2-s2.0-85082090992</v>
      </c>
      <c r="C929" s="13" t="s">
        <v>23900</v>
      </c>
      <c r="D929" s="12" t="s">
        <v>28782</v>
      </c>
      <c r="E929" s="12">
        <v>2020</v>
      </c>
      <c r="F929" s="12" t="s">
        <v>12953</v>
      </c>
      <c r="G929" s="12">
        <v>14248220</v>
      </c>
      <c r="H929" s="12">
        <v>20</v>
      </c>
      <c r="I929" s="12" t="s">
        <v>28783</v>
      </c>
      <c r="J929" s="12" t="s">
        <v>28784</v>
      </c>
      <c r="K929" s="12" t="s">
        <v>7972</v>
      </c>
      <c r="L929" s="12" t="s">
        <v>11745</v>
      </c>
      <c r="M929" s="12"/>
    </row>
    <row r="930" spans="1:13" ht="22.5" customHeight="1">
      <c r="A930" s="12" t="s">
        <v>28786</v>
      </c>
      <c r="B930" s="12" t="str" cm="1">
        <f t="array" ref="B930">_xlfn.REGEXEXTRACT(J930, "eid=([^&amp;]+)", 2)</f>
        <v>2-s2.0-85083695540</v>
      </c>
      <c r="C930" s="13" t="s">
        <v>23900</v>
      </c>
      <c r="D930" s="12" t="s">
        <v>28787</v>
      </c>
      <c r="E930" s="12">
        <v>2020</v>
      </c>
      <c r="F930" s="12" t="s">
        <v>25026</v>
      </c>
      <c r="G930" s="12">
        <v>16258312</v>
      </c>
      <c r="H930" s="12">
        <v>21</v>
      </c>
      <c r="I930" s="12" t="s">
        <v>26848</v>
      </c>
      <c r="J930" s="12" t="s">
        <v>28788</v>
      </c>
      <c r="K930" s="12" t="s">
        <v>7972</v>
      </c>
      <c r="L930" s="12" t="s">
        <v>8688</v>
      </c>
      <c r="M930" s="12" t="s">
        <v>36510</v>
      </c>
    </row>
    <row r="931" spans="1:13" ht="22.5" customHeight="1">
      <c r="A931" s="12" t="s">
        <v>28790</v>
      </c>
      <c r="B931" s="12" t="str" cm="1">
        <f t="array" ref="B931">_xlfn.REGEXEXTRACT(J931, "eid=([^&amp;]+)", 2)</f>
        <v>2-s2.0-85079776342</v>
      </c>
      <c r="C931" s="13" t="s">
        <v>23900</v>
      </c>
      <c r="D931" s="12" t="s">
        <v>28791</v>
      </c>
      <c r="E931" s="12">
        <v>2020</v>
      </c>
      <c r="F931" s="12" t="s">
        <v>10088</v>
      </c>
      <c r="G931" s="12">
        <v>15513203</v>
      </c>
      <c r="H931" s="12">
        <v>16</v>
      </c>
      <c r="I931" s="12" t="s">
        <v>28792</v>
      </c>
      <c r="J931" s="12" t="s">
        <v>28793</v>
      </c>
      <c r="K931" s="12" t="s">
        <v>7972</v>
      </c>
      <c r="L931" s="12" t="s">
        <v>8078</v>
      </c>
      <c r="M931" s="12" t="s">
        <v>36511</v>
      </c>
    </row>
    <row r="932" spans="1:13" ht="22.5" customHeight="1">
      <c r="A932" s="12" t="s">
        <v>28795</v>
      </c>
      <c r="B932" s="12" t="str" cm="1">
        <f t="array" ref="B932">_xlfn.REGEXEXTRACT(J932, "eid=([^&amp;]+)", 2)</f>
        <v>2-s2.0-85088568055</v>
      </c>
      <c r="C932" s="13" t="s">
        <v>23900</v>
      </c>
      <c r="D932" s="12" t="s">
        <v>28796</v>
      </c>
      <c r="E932" s="12">
        <v>2020</v>
      </c>
      <c r="F932" s="12" t="s">
        <v>28797</v>
      </c>
      <c r="G932" s="12">
        <v>14798409</v>
      </c>
      <c r="H932" s="12">
        <v>18</v>
      </c>
      <c r="I932" s="12" t="s">
        <v>28798</v>
      </c>
      <c r="J932" s="12" t="s">
        <v>28799</v>
      </c>
      <c r="K932" s="12" t="s">
        <v>7972</v>
      </c>
      <c r="L932" s="12" t="s">
        <v>10731</v>
      </c>
      <c r="M932" s="12"/>
    </row>
    <row r="933" spans="1:13" ht="22.5" customHeight="1">
      <c r="A933" s="12" t="s">
        <v>28801</v>
      </c>
      <c r="B933" s="12" t="str" cm="1">
        <f t="array" ref="B933">_xlfn.REGEXEXTRACT(J933, "eid=([^&amp;]+)", 2)</f>
        <v>2-s2.0-85103303362</v>
      </c>
      <c r="C933" s="13" t="s">
        <v>23900</v>
      </c>
      <c r="D933" s="12" t="s">
        <v>28802</v>
      </c>
      <c r="E933" s="12">
        <v>2020</v>
      </c>
      <c r="F933" s="12" t="s">
        <v>8328</v>
      </c>
      <c r="G933" s="12" t="s">
        <v>7969</v>
      </c>
      <c r="H933" s="12" t="s">
        <v>7969</v>
      </c>
      <c r="I933" s="12" t="s">
        <v>28803</v>
      </c>
      <c r="J933" s="12" t="s">
        <v>28804</v>
      </c>
      <c r="K933" s="12" t="s">
        <v>7972</v>
      </c>
      <c r="L933" s="12" t="s">
        <v>8324</v>
      </c>
      <c r="M933" s="12" t="s">
        <v>36512</v>
      </c>
    </row>
    <row r="934" spans="1:13" ht="22.5" customHeight="1">
      <c r="A934" s="12" t="s">
        <v>28806</v>
      </c>
      <c r="B934" s="12" t="str" cm="1">
        <f t="array" ref="B934">_xlfn.REGEXEXTRACT(J934, "eid=([^&amp;]+)", 2)</f>
        <v>2-s2.0-85087218001</v>
      </c>
      <c r="C934" s="13" t="s">
        <v>23900</v>
      </c>
      <c r="D934" s="12" t="s">
        <v>28807</v>
      </c>
      <c r="E934" s="12">
        <v>2020</v>
      </c>
      <c r="F934" s="12" t="s">
        <v>28808</v>
      </c>
      <c r="G934" s="12">
        <v>10927026</v>
      </c>
      <c r="H934" s="12">
        <v>37</v>
      </c>
      <c r="I934" s="12" t="s">
        <v>28809</v>
      </c>
      <c r="J934" s="12" t="s">
        <v>28810</v>
      </c>
      <c r="K934" s="12" t="s">
        <v>7972</v>
      </c>
      <c r="L934" s="12" t="s">
        <v>10694</v>
      </c>
      <c r="M934" s="12" t="s">
        <v>36513</v>
      </c>
    </row>
    <row r="935" spans="1:13" ht="22.5" customHeight="1">
      <c r="A935" s="12" t="s">
        <v>28812</v>
      </c>
      <c r="B935" s="12" t="str" cm="1">
        <f t="array" ref="B935">_xlfn.REGEXEXTRACT(J935, "eid=([^&amp;]+)", 2)</f>
        <v>2-s2.0-85087332149</v>
      </c>
      <c r="C935" s="13" t="s">
        <v>23900</v>
      </c>
      <c r="D935" s="12" t="s">
        <v>28813</v>
      </c>
      <c r="E935" s="12">
        <v>2020</v>
      </c>
      <c r="F935" s="12" t="s">
        <v>17640</v>
      </c>
      <c r="G935" s="12">
        <v>189545</v>
      </c>
      <c r="H935" s="12">
        <v>69</v>
      </c>
      <c r="I935" s="12" t="s">
        <v>28814</v>
      </c>
      <c r="J935" s="12" t="s">
        <v>28815</v>
      </c>
      <c r="K935" s="12" t="s">
        <v>7972</v>
      </c>
      <c r="L935" s="12" t="s">
        <v>8102</v>
      </c>
      <c r="M935" s="12" t="s">
        <v>36514</v>
      </c>
    </row>
    <row r="936" spans="1:13" ht="22.5" customHeight="1">
      <c r="A936" s="12" t="s">
        <v>28817</v>
      </c>
      <c r="B936" s="12" t="str" cm="1">
        <f t="array" ref="B936">_xlfn.REGEXEXTRACT(J936, "eid=([^&amp;]+)", 2)</f>
        <v>2-s2.0-85085928065</v>
      </c>
      <c r="C936" s="13" t="s">
        <v>23900</v>
      </c>
      <c r="D936" s="12" t="s">
        <v>28818</v>
      </c>
      <c r="E936" s="12">
        <v>2020</v>
      </c>
      <c r="F936" s="12" t="s">
        <v>28819</v>
      </c>
      <c r="G936" s="12" t="s">
        <v>7969</v>
      </c>
      <c r="H936" s="12" t="s">
        <v>7969</v>
      </c>
      <c r="I936" s="12" t="s">
        <v>28820</v>
      </c>
      <c r="J936" s="12" t="s">
        <v>28821</v>
      </c>
      <c r="K936" s="12" t="s">
        <v>7972</v>
      </c>
      <c r="L936" s="12" t="s">
        <v>8102</v>
      </c>
      <c r="M936" s="12" t="s">
        <v>36515</v>
      </c>
    </row>
    <row r="937" spans="1:13" ht="22.5" customHeight="1">
      <c r="A937" s="12" t="s">
        <v>28823</v>
      </c>
      <c r="B937" s="12" t="str" cm="1">
        <f t="array" ref="B937">_xlfn.REGEXEXTRACT(J937, "eid=([^&amp;]+)", 2)</f>
        <v>2-s2.0-85085360274</v>
      </c>
      <c r="C937" s="13" t="s">
        <v>23900</v>
      </c>
      <c r="D937" s="12" t="s">
        <v>28824</v>
      </c>
      <c r="E937" s="12">
        <v>2020</v>
      </c>
      <c r="F937" s="12" t="s">
        <v>28825</v>
      </c>
      <c r="G937" s="12">
        <v>2684527</v>
      </c>
      <c r="H937" s="12">
        <v>35</v>
      </c>
      <c r="I937" s="12" t="s">
        <v>28826</v>
      </c>
      <c r="J937" s="12" t="s">
        <v>28827</v>
      </c>
      <c r="K937" s="12" t="s">
        <v>7972</v>
      </c>
      <c r="L937" s="12" t="s">
        <v>14712</v>
      </c>
      <c r="M937" s="12"/>
    </row>
    <row r="938" spans="1:13" ht="22.5" customHeight="1">
      <c r="A938" s="12" t="s">
        <v>28828</v>
      </c>
      <c r="B938" s="12" t="str" cm="1">
        <f t="array" ref="B938">_xlfn.REGEXEXTRACT(J938, "eid=([^&amp;]+)", 2)</f>
        <v>2-s2.0-85089203572</v>
      </c>
      <c r="C938" s="13" t="s">
        <v>23900</v>
      </c>
      <c r="D938" s="12" t="s">
        <v>28829</v>
      </c>
      <c r="E938" s="12">
        <v>2020</v>
      </c>
      <c r="F938" s="12" t="s">
        <v>24648</v>
      </c>
      <c r="G938" s="12">
        <v>21682194</v>
      </c>
      <c r="H938" s="12">
        <v>24</v>
      </c>
      <c r="I938" s="12" t="s">
        <v>28830</v>
      </c>
      <c r="J938" s="12" t="s">
        <v>28831</v>
      </c>
      <c r="K938" s="12" t="s">
        <v>7972</v>
      </c>
      <c r="L938" s="12" t="s">
        <v>8102</v>
      </c>
      <c r="M938" s="12"/>
    </row>
    <row r="939" spans="1:13" ht="22.5" customHeight="1">
      <c r="A939" s="12" t="s">
        <v>28833</v>
      </c>
      <c r="B939" s="12" t="str" cm="1">
        <f t="array" ref="B939">_xlfn.REGEXEXTRACT(J939, "eid=([^&amp;]+)", 2)</f>
        <v>2-s2.0-85071436259</v>
      </c>
      <c r="C939" s="13" t="s">
        <v>23900</v>
      </c>
      <c r="D939" s="12" t="s">
        <v>28834</v>
      </c>
      <c r="E939" s="12">
        <v>2020</v>
      </c>
      <c r="F939" s="12" t="s">
        <v>28835</v>
      </c>
      <c r="G939" s="12" t="s">
        <v>28836</v>
      </c>
      <c r="H939" s="12">
        <v>63</v>
      </c>
      <c r="I939" s="12" t="s">
        <v>28837</v>
      </c>
      <c r="J939" s="12" t="s">
        <v>28838</v>
      </c>
      <c r="K939" s="12" t="s">
        <v>7972</v>
      </c>
      <c r="L939" s="12" t="s">
        <v>28839</v>
      </c>
      <c r="M939" s="12" t="s">
        <v>36516</v>
      </c>
    </row>
    <row r="940" spans="1:13" ht="22.5" customHeight="1">
      <c r="A940" s="12" t="s">
        <v>28841</v>
      </c>
      <c r="B940" s="12" t="str" cm="1">
        <f t="array" ref="B940">_xlfn.REGEXEXTRACT(J940, "eid=([^&amp;]+)", 2)</f>
        <v>2-s2.0-85106350629</v>
      </c>
      <c r="C940" s="13" t="s">
        <v>23900</v>
      </c>
      <c r="D940" s="12" t="s">
        <v>28842</v>
      </c>
      <c r="E940" s="12">
        <v>2020</v>
      </c>
      <c r="F940" s="12" t="s">
        <v>21345</v>
      </c>
      <c r="G940" s="12">
        <v>17410398</v>
      </c>
      <c r="H940" s="12">
        <v>34</v>
      </c>
      <c r="I940" s="12" t="s">
        <v>28843</v>
      </c>
      <c r="J940" s="12" t="s">
        <v>28844</v>
      </c>
      <c r="K940" s="12" t="s">
        <v>7972</v>
      </c>
      <c r="L940" s="12" t="s">
        <v>12644</v>
      </c>
      <c r="M940" s="12" t="s">
        <v>36517</v>
      </c>
    </row>
    <row r="941" spans="1:13" ht="22.5" customHeight="1">
      <c r="A941" s="12" t="s">
        <v>28846</v>
      </c>
      <c r="B941" s="12" t="str" cm="1">
        <f t="array" ref="B941">_xlfn.REGEXEXTRACT(J941, "eid=([^&amp;]+)", 2)</f>
        <v>2-s2.0-85084227521</v>
      </c>
      <c r="C941" s="13" t="s">
        <v>23900</v>
      </c>
      <c r="D941" s="12" t="s">
        <v>28847</v>
      </c>
      <c r="E941" s="12">
        <v>2020</v>
      </c>
      <c r="F941" s="12" t="s">
        <v>28848</v>
      </c>
      <c r="G941" s="12" t="s">
        <v>28849</v>
      </c>
      <c r="H941" s="12">
        <v>8</v>
      </c>
      <c r="I941" s="12" t="s">
        <v>28850</v>
      </c>
      <c r="J941" s="12" t="s">
        <v>28851</v>
      </c>
      <c r="K941" s="12" t="s">
        <v>7972</v>
      </c>
      <c r="L941" s="12" t="s">
        <v>28852</v>
      </c>
      <c r="M941" s="12"/>
    </row>
    <row r="942" spans="1:13" ht="22.5" customHeight="1">
      <c r="A942" s="12" t="s">
        <v>28854</v>
      </c>
      <c r="B942" s="12" t="str" cm="1">
        <f t="array" ref="B942">_xlfn.REGEXEXTRACT(J942, "eid=([^&amp;]+)", 2)</f>
        <v>2-s2.0-85091635320</v>
      </c>
      <c r="C942" s="13" t="s">
        <v>23900</v>
      </c>
      <c r="D942" s="12" t="s">
        <v>28855</v>
      </c>
      <c r="E942" s="12">
        <v>2020</v>
      </c>
      <c r="F942" s="12" t="s">
        <v>28856</v>
      </c>
      <c r="G942" s="12" t="s">
        <v>7969</v>
      </c>
      <c r="H942" s="12" t="s">
        <v>7969</v>
      </c>
      <c r="I942" s="12" t="s">
        <v>28857</v>
      </c>
      <c r="J942" s="12" t="s">
        <v>28858</v>
      </c>
      <c r="K942" s="12" t="s">
        <v>7972</v>
      </c>
      <c r="L942" s="12" t="s">
        <v>8102</v>
      </c>
      <c r="M942" s="12"/>
    </row>
    <row r="943" spans="1:13" ht="22.5" customHeight="1">
      <c r="A943" s="12" t="s">
        <v>28860</v>
      </c>
      <c r="B943" s="12" t="str" cm="1">
        <f t="array" ref="B943">_xlfn.REGEXEXTRACT(J943, "eid=([^&amp;]+)", 2)</f>
        <v>2-s2.0-85084975498</v>
      </c>
      <c r="C943" s="13" t="s">
        <v>23900</v>
      </c>
      <c r="D943" s="12" t="s">
        <v>28861</v>
      </c>
      <c r="E943" s="12">
        <v>2020</v>
      </c>
      <c r="F943" s="12" t="s">
        <v>28862</v>
      </c>
      <c r="G943" s="12">
        <v>23808985</v>
      </c>
      <c r="H943" s="12">
        <v>44</v>
      </c>
      <c r="I943" s="12" t="s">
        <v>28863</v>
      </c>
      <c r="J943" s="12" t="s">
        <v>28864</v>
      </c>
      <c r="K943" s="12" t="s">
        <v>7972</v>
      </c>
      <c r="L943" s="12" t="s">
        <v>14712</v>
      </c>
      <c r="M943" s="12"/>
    </row>
    <row r="944" spans="1:13" ht="22.5" customHeight="1">
      <c r="A944" s="12" t="s">
        <v>28866</v>
      </c>
      <c r="B944" s="12" t="str" cm="1">
        <f t="array" ref="B944">_xlfn.REGEXEXTRACT(J944, "eid=([^&amp;]+)", 2)</f>
        <v>2-s2.0-85090887804</v>
      </c>
      <c r="C944" s="13" t="s">
        <v>23900</v>
      </c>
      <c r="D944" s="12" t="s">
        <v>28867</v>
      </c>
      <c r="E944" s="12">
        <v>2020</v>
      </c>
      <c r="F944" s="12" t="s">
        <v>8328</v>
      </c>
      <c r="G944" s="12" t="s">
        <v>7969</v>
      </c>
      <c r="H944" s="12" t="s">
        <v>7969</v>
      </c>
      <c r="I944" s="12" t="s">
        <v>28868</v>
      </c>
      <c r="J944" s="12" t="s">
        <v>28869</v>
      </c>
      <c r="K944" s="12" t="s">
        <v>7972</v>
      </c>
      <c r="L944" s="12" t="s">
        <v>8324</v>
      </c>
      <c r="M944" s="12" t="s">
        <v>36518</v>
      </c>
    </row>
    <row r="945" spans="1:13" ht="22.5" customHeight="1">
      <c r="A945" s="12" t="s">
        <v>28871</v>
      </c>
      <c r="B945" s="12" t="str" cm="1">
        <f t="array" ref="B945">_xlfn.REGEXEXTRACT(J945, "eid=([^&amp;]+)", 2)</f>
        <v>2-s2.0-85082537728</v>
      </c>
      <c r="C945" s="13" t="s">
        <v>23900</v>
      </c>
      <c r="D945" s="12" t="s">
        <v>28872</v>
      </c>
      <c r="E945" s="12">
        <v>2020</v>
      </c>
      <c r="F945" s="12" t="s">
        <v>19557</v>
      </c>
      <c r="G945" s="12">
        <v>2188430</v>
      </c>
      <c r="H945" s="12">
        <v>29</v>
      </c>
      <c r="I945" s="12" t="s">
        <v>28873</v>
      </c>
      <c r="J945" s="12" t="s">
        <v>28874</v>
      </c>
      <c r="K945" s="12" t="s">
        <v>7972</v>
      </c>
      <c r="L945" s="12" t="s">
        <v>22187</v>
      </c>
      <c r="M945" s="12" t="s">
        <v>36519</v>
      </c>
    </row>
    <row r="946" spans="1:13" ht="22.5" customHeight="1">
      <c r="A946" s="12" t="s">
        <v>28876</v>
      </c>
      <c r="B946" s="12" t="str" cm="1">
        <f t="array" ref="B946">_xlfn.REGEXEXTRACT(J946, "eid=([^&amp;]+)", 2)</f>
        <v>2-s2.0-85083740440</v>
      </c>
      <c r="C946" s="13" t="s">
        <v>23900</v>
      </c>
      <c r="D946" s="12" t="s">
        <v>28877</v>
      </c>
      <c r="E946" s="12">
        <v>2020</v>
      </c>
      <c r="F946" s="12" t="s">
        <v>8392</v>
      </c>
      <c r="G946" s="12">
        <v>23274662</v>
      </c>
      <c r="H946" s="12">
        <v>7</v>
      </c>
      <c r="I946" s="12" t="s">
        <v>28878</v>
      </c>
      <c r="J946" s="12" t="s">
        <v>28879</v>
      </c>
      <c r="K946" s="12" t="s">
        <v>7972</v>
      </c>
      <c r="L946" s="12" t="s">
        <v>8102</v>
      </c>
      <c r="M946" s="12"/>
    </row>
    <row r="947" spans="1:13" ht="22.5" customHeight="1">
      <c r="A947" s="12" t="s">
        <v>28881</v>
      </c>
      <c r="B947" s="12" t="str" cm="1">
        <f t="array" ref="B947">_xlfn.REGEXEXTRACT(J947, "eid=([^&amp;]+)", 2)</f>
        <v>2-s2.0-85081210638</v>
      </c>
      <c r="C947" s="13" t="s">
        <v>23900</v>
      </c>
      <c r="D947" s="12" t="s">
        <v>28882</v>
      </c>
      <c r="E947" s="12">
        <v>2020</v>
      </c>
      <c r="F947" s="12" t="s">
        <v>8009</v>
      </c>
      <c r="G947" s="12">
        <v>20799292</v>
      </c>
      <c r="H947" s="12">
        <v>9</v>
      </c>
      <c r="I947" s="12" t="s">
        <v>28883</v>
      </c>
      <c r="J947" s="12" t="s">
        <v>28884</v>
      </c>
      <c r="K947" s="12" t="s">
        <v>7972</v>
      </c>
      <c r="L947" s="12" t="s">
        <v>11745</v>
      </c>
      <c r="M947" s="12"/>
    </row>
    <row r="948" spans="1:13" ht="22.5" customHeight="1">
      <c r="A948" s="12" t="s">
        <v>28886</v>
      </c>
      <c r="B948" s="12" t="str" cm="1">
        <f t="array" ref="B948">_xlfn.REGEXEXTRACT(J948, "eid=([^&amp;]+)", 2)</f>
        <v>2-s2.0-85077471633</v>
      </c>
      <c r="C948" s="13" t="s">
        <v>23900</v>
      </c>
      <c r="D948" s="12" t="s">
        <v>28887</v>
      </c>
      <c r="E948" s="12">
        <v>2020</v>
      </c>
      <c r="F948" s="12" t="s">
        <v>8432</v>
      </c>
      <c r="G948" s="12">
        <v>9574174</v>
      </c>
      <c r="H948" s="12">
        <v>146</v>
      </c>
      <c r="I948" s="12" t="s">
        <v>28888</v>
      </c>
      <c r="J948" s="12" t="s">
        <v>28889</v>
      </c>
      <c r="K948" s="12" t="s">
        <v>7972</v>
      </c>
      <c r="L948" s="12" t="s">
        <v>8027</v>
      </c>
      <c r="M948" s="12" t="s">
        <v>36520</v>
      </c>
    </row>
    <row r="949" spans="1:13" ht="22.5" customHeight="1">
      <c r="A949" s="12" t="s">
        <v>28891</v>
      </c>
      <c r="B949" s="12" t="str" cm="1">
        <f t="array" ref="B949">_xlfn.REGEXEXTRACT(J949, "eid=([^&amp;]+)", 2)</f>
        <v>2-s2.0-85081328173</v>
      </c>
      <c r="C949" s="13" t="s">
        <v>23900</v>
      </c>
      <c r="D949" s="12" t="s">
        <v>28892</v>
      </c>
      <c r="E949" s="12">
        <v>2020</v>
      </c>
      <c r="F949" s="12" t="s">
        <v>28893</v>
      </c>
      <c r="G949" s="12">
        <v>21907188</v>
      </c>
      <c r="H949" s="12">
        <v>10</v>
      </c>
      <c r="I949" s="12" t="s">
        <v>28894</v>
      </c>
      <c r="J949" s="12" t="s">
        <v>28895</v>
      </c>
      <c r="K949" s="12" t="s">
        <v>7972</v>
      </c>
      <c r="L949" s="12" t="s">
        <v>7978</v>
      </c>
      <c r="M949" s="12" t="s">
        <v>36521</v>
      </c>
    </row>
    <row r="950" spans="1:13" ht="22.5" customHeight="1">
      <c r="A950" s="12" t="s">
        <v>28897</v>
      </c>
      <c r="B950" s="12" t="str" cm="1">
        <f t="array" ref="B950">_xlfn.REGEXEXTRACT(J950, "eid=([^&amp;]+)", 2)</f>
        <v>2-s2.0-85089953060</v>
      </c>
      <c r="C950" s="13" t="s">
        <v>23900</v>
      </c>
      <c r="D950" s="12" t="s">
        <v>28898</v>
      </c>
      <c r="E950" s="12">
        <v>2020</v>
      </c>
      <c r="F950" s="12" t="s">
        <v>9289</v>
      </c>
      <c r="G950" s="12">
        <v>20738994</v>
      </c>
      <c r="H950" s="12">
        <v>12</v>
      </c>
      <c r="I950" s="12" t="s">
        <v>28899</v>
      </c>
      <c r="J950" s="12" t="s">
        <v>28900</v>
      </c>
      <c r="K950" s="12" t="s">
        <v>7972</v>
      </c>
      <c r="L950" s="12" t="s">
        <v>11745</v>
      </c>
      <c r="M950" s="12"/>
    </row>
    <row r="951" spans="1:13" ht="22.5" customHeight="1">
      <c r="A951" s="12" t="s">
        <v>28902</v>
      </c>
      <c r="B951" s="12" t="str" cm="1">
        <f t="array" ref="B951">_xlfn.REGEXEXTRACT(J951, "eid=([^&amp;]+)", 2)</f>
        <v>2-s2.0-85099283365</v>
      </c>
      <c r="C951" s="13" t="s">
        <v>23900</v>
      </c>
      <c r="D951" s="12" t="s">
        <v>28903</v>
      </c>
      <c r="E951" s="12">
        <v>2020</v>
      </c>
      <c r="F951" s="12" t="s">
        <v>16648</v>
      </c>
      <c r="G951" s="12">
        <v>23490918</v>
      </c>
      <c r="H951" s="12" t="s">
        <v>7969</v>
      </c>
      <c r="I951" s="12" t="s">
        <v>28904</v>
      </c>
      <c r="J951" s="12" t="s">
        <v>28905</v>
      </c>
      <c r="K951" s="12" t="s">
        <v>7972</v>
      </c>
      <c r="L951" s="12" t="s">
        <v>16651</v>
      </c>
      <c r="M951" s="12"/>
    </row>
    <row r="952" spans="1:13" ht="22.5" customHeight="1">
      <c r="A952" s="12" t="s">
        <v>28907</v>
      </c>
      <c r="B952" s="12" t="str" cm="1">
        <f t="array" ref="B952">_xlfn.REGEXEXTRACT(J952, "eid=([^&amp;]+)", 2)</f>
        <v>2-s2.0-85085495830</v>
      </c>
      <c r="C952" s="13" t="s">
        <v>23900</v>
      </c>
      <c r="D952" s="12" t="s">
        <v>28908</v>
      </c>
      <c r="E952" s="12">
        <v>2020</v>
      </c>
      <c r="F952" s="12" t="s">
        <v>13009</v>
      </c>
      <c r="G952" s="12" t="s">
        <v>7969</v>
      </c>
      <c r="H952" s="12" t="s">
        <v>7969</v>
      </c>
      <c r="I952" s="12" t="s">
        <v>28909</v>
      </c>
      <c r="J952" s="12" t="s">
        <v>28910</v>
      </c>
      <c r="K952" s="12" t="s">
        <v>7972</v>
      </c>
      <c r="L952" s="12" t="s">
        <v>8102</v>
      </c>
      <c r="M952" s="12" t="s">
        <v>36522</v>
      </c>
    </row>
    <row r="953" spans="1:13" ht="22.5" customHeight="1">
      <c r="A953" s="12" t="s">
        <v>28912</v>
      </c>
      <c r="B953" s="12" t="str" cm="1">
        <f t="array" ref="B953">_xlfn.REGEXEXTRACT(J953, "eid=([^&amp;]+)", 2)</f>
        <v>2-s2.0-85096748816</v>
      </c>
      <c r="C953" s="13" t="s">
        <v>23900</v>
      </c>
      <c r="D953" s="12" t="s">
        <v>28913</v>
      </c>
      <c r="E953" s="12">
        <v>2020</v>
      </c>
      <c r="F953" s="12" t="s">
        <v>13132</v>
      </c>
      <c r="G953" s="12">
        <v>25206478</v>
      </c>
      <c r="H953" s="12">
        <v>4</v>
      </c>
      <c r="I953" s="12" t="s">
        <v>28914</v>
      </c>
      <c r="J953" s="12" t="s">
        <v>28915</v>
      </c>
      <c r="K953" s="12" t="s">
        <v>7972</v>
      </c>
      <c r="L953" s="12" t="s">
        <v>13135</v>
      </c>
      <c r="M953" s="12" t="s">
        <v>36523</v>
      </c>
    </row>
    <row r="954" spans="1:13" ht="22.5" customHeight="1">
      <c r="A954" s="12" t="s">
        <v>28917</v>
      </c>
      <c r="B954" s="12" t="str" cm="1">
        <f t="array" ref="B954">_xlfn.REGEXEXTRACT(J954, "eid=([^&amp;]+)", 2)</f>
        <v>2-s2.0-85091477138</v>
      </c>
      <c r="C954" s="13" t="s">
        <v>23900</v>
      </c>
      <c r="D954" s="12" t="s">
        <v>28918</v>
      </c>
      <c r="E954" s="12">
        <v>2020</v>
      </c>
      <c r="F954" s="12" t="s">
        <v>28562</v>
      </c>
      <c r="G954" s="12" t="s">
        <v>7969</v>
      </c>
      <c r="H954" s="12" t="s">
        <v>7969</v>
      </c>
      <c r="I954" s="12" t="s">
        <v>28919</v>
      </c>
      <c r="J954" s="12" t="s">
        <v>28920</v>
      </c>
      <c r="K954" s="12" t="s">
        <v>7972</v>
      </c>
      <c r="L954" s="12" t="s">
        <v>8102</v>
      </c>
      <c r="M954" s="12" t="s">
        <v>36524</v>
      </c>
    </row>
    <row r="955" spans="1:13" ht="22.5" customHeight="1">
      <c r="A955" s="12" t="s">
        <v>28922</v>
      </c>
      <c r="B955" s="12" t="str" cm="1">
        <f t="array" ref="B955">_xlfn.REGEXEXTRACT(J955, "eid=([^&amp;]+)", 2)</f>
        <v>2-s2.0-85085904519</v>
      </c>
      <c r="C955" s="13" t="s">
        <v>23900</v>
      </c>
      <c r="D955" s="12" t="s">
        <v>28923</v>
      </c>
      <c r="E955" s="12">
        <v>2020</v>
      </c>
      <c r="F955" s="12" t="s">
        <v>28924</v>
      </c>
      <c r="G955" s="12">
        <v>2780062</v>
      </c>
      <c r="H955" s="12">
        <v>39</v>
      </c>
      <c r="I955" s="12" t="s">
        <v>28925</v>
      </c>
      <c r="J955" s="12" t="s">
        <v>28926</v>
      </c>
      <c r="K955" s="12" t="s">
        <v>7972</v>
      </c>
      <c r="L955" s="12" t="s">
        <v>8102</v>
      </c>
      <c r="M955" s="12"/>
    </row>
    <row r="956" spans="1:13" ht="22.5" customHeight="1">
      <c r="A956" s="12" t="s">
        <v>28928</v>
      </c>
      <c r="B956" s="12" t="str" cm="1">
        <f t="array" ref="B956">_xlfn.REGEXEXTRACT(J956, "eid=([^&amp;]+)", 2)</f>
        <v>2-s2.0-85060074023</v>
      </c>
      <c r="C956" s="13" t="s">
        <v>23900</v>
      </c>
      <c r="D956" s="12" t="s">
        <v>28929</v>
      </c>
      <c r="E956" s="12">
        <v>2020</v>
      </c>
      <c r="F956" s="12" t="s">
        <v>24480</v>
      </c>
      <c r="G956" s="12">
        <v>19391374</v>
      </c>
      <c r="H956" s="12">
        <v>13</v>
      </c>
      <c r="I956" s="12" t="s">
        <v>28930</v>
      </c>
      <c r="J956" s="12" t="s">
        <v>28931</v>
      </c>
      <c r="K956" s="12" t="s">
        <v>7972</v>
      </c>
      <c r="L956" s="12" t="s">
        <v>28932</v>
      </c>
      <c r="M956" s="12" t="s">
        <v>36525</v>
      </c>
    </row>
    <row r="957" spans="1:13" ht="22.5" customHeight="1">
      <c r="A957" s="12" t="s">
        <v>28934</v>
      </c>
      <c r="B957" s="12" t="str" cm="1">
        <f t="array" ref="B957">_xlfn.REGEXEXTRACT(J957, "eid=([^&amp;]+)", 2)</f>
        <v>2-s2.0-85082876128</v>
      </c>
      <c r="C957" s="13" t="s">
        <v>23900</v>
      </c>
      <c r="D957" s="12" t="s">
        <v>28935</v>
      </c>
      <c r="E957" s="12">
        <v>2020</v>
      </c>
      <c r="F957" s="12" t="s">
        <v>24690</v>
      </c>
      <c r="G957" s="12">
        <v>9252312</v>
      </c>
      <c r="H957" s="12">
        <v>397</v>
      </c>
      <c r="I957" s="12" t="s">
        <v>28936</v>
      </c>
      <c r="J957" s="12" t="s">
        <v>28937</v>
      </c>
      <c r="K957" s="12" t="s">
        <v>7972</v>
      </c>
      <c r="L957" s="12" t="s">
        <v>7993</v>
      </c>
      <c r="M957" s="12" t="s">
        <v>36526</v>
      </c>
    </row>
    <row r="958" spans="1:13" ht="22.5" customHeight="1">
      <c r="A958" s="12" t="s">
        <v>28938</v>
      </c>
      <c r="B958" s="12" t="str" cm="1">
        <f t="array" ref="B958">_xlfn.REGEXEXTRACT(J958, "eid=([^&amp;]+)", 2)</f>
        <v>2-s2.0-85086142908</v>
      </c>
      <c r="C958" s="13" t="s">
        <v>23900</v>
      </c>
      <c r="D958" s="12" t="s">
        <v>4039</v>
      </c>
      <c r="E958" s="12">
        <v>2020</v>
      </c>
      <c r="F958" s="12" t="s">
        <v>8328</v>
      </c>
      <c r="G958" s="12" t="s">
        <v>7969</v>
      </c>
      <c r="H958" s="12" t="s">
        <v>7969</v>
      </c>
      <c r="I958" s="12" t="s">
        <v>28939</v>
      </c>
      <c r="J958" s="12" t="s">
        <v>28940</v>
      </c>
      <c r="K958" s="12" t="s">
        <v>7972</v>
      </c>
      <c r="L958" s="12" t="s">
        <v>8324</v>
      </c>
      <c r="M958" s="12" t="s">
        <v>4038</v>
      </c>
    </row>
    <row r="959" spans="1:13" ht="22.5" customHeight="1">
      <c r="A959" s="12" t="s">
        <v>28942</v>
      </c>
      <c r="B959" s="12" t="str" cm="1">
        <f t="array" ref="B959">_xlfn.REGEXEXTRACT(J959, "eid=([^&amp;]+)", 2)</f>
        <v>2-s2.0-85083061582</v>
      </c>
      <c r="C959" s="13" t="s">
        <v>23900</v>
      </c>
      <c r="D959" s="12" t="s">
        <v>28943</v>
      </c>
      <c r="E959" s="12">
        <v>2020</v>
      </c>
      <c r="F959" s="12" t="s">
        <v>17819</v>
      </c>
      <c r="G959" s="12">
        <v>20893191</v>
      </c>
      <c r="H959" s="12">
        <v>9</v>
      </c>
      <c r="I959" s="12" t="s">
        <v>28944</v>
      </c>
      <c r="J959" s="12" t="s">
        <v>28945</v>
      </c>
      <c r="K959" s="12" t="s">
        <v>7972</v>
      </c>
      <c r="L959" s="12" t="s">
        <v>17822</v>
      </c>
      <c r="M959" s="12"/>
    </row>
    <row r="960" spans="1:13" ht="22.5" customHeight="1">
      <c r="A960" s="12" t="s">
        <v>28947</v>
      </c>
      <c r="B960" s="12" t="str" cm="1">
        <f t="array" ref="B960">_xlfn.REGEXEXTRACT(J960, "eid=([^&amp;]+)", 2)</f>
        <v>2-s2.0-85091487585</v>
      </c>
      <c r="C960" s="13" t="s">
        <v>23900</v>
      </c>
      <c r="D960" s="12" t="s">
        <v>28948</v>
      </c>
      <c r="E960" s="12">
        <v>2020</v>
      </c>
      <c r="F960" s="12" t="s">
        <v>28949</v>
      </c>
      <c r="G960" s="12" t="s">
        <v>7969</v>
      </c>
      <c r="H960" s="12" t="s">
        <v>7969</v>
      </c>
      <c r="I960" s="12" t="s">
        <v>28950</v>
      </c>
      <c r="J960" s="12" t="s">
        <v>28951</v>
      </c>
      <c r="K960" s="12" t="s">
        <v>7972</v>
      </c>
      <c r="L960" s="12" t="s">
        <v>8102</v>
      </c>
      <c r="M960" s="12"/>
    </row>
    <row r="961" spans="1:13" ht="22.5" customHeight="1">
      <c r="A961" s="12" t="s">
        <v>28953</v>
      </c>
      <c r="B961" s="12" t="str" cm="1">
        <f t="array" ref="B961">_xlfn.REGEXEXTRACT(J961, "eid=([^&amp;]+)", 2)</f>
        <v>2-s2.0-85078491522</v>
      </c>
      <c r="C961" s="13" t="s">
        <v>23900</v>
      </c>
      <c r="D961" s="12" t="s">
        <v>28954</v>
      </c>
      <c r="E961" s="12">
        <v>2020</v>
      </c>
      <c r="F961" s="12" t="s">
        <v>16815</v>
      </c>
      <c r="G961" s="12" t="s">
        <v>25972</v>
      </c>
      <c r="H961" s="12">
        <v>17</v>
      </c>
      <c r="I961" s="12" t="s">
        <v>28955</v>
      </c>
      <c r="J961" s="12" t="s">
        <v>28956</v>
      </c>
      <c r="K961" s="12" t="s">
        <v>7972</v>
      </c>
      <c r="L961" s="12" t="s">
        <v>7993</v>
      </c>
      <c r="M961" s="12" t="s">
        <v>36527</v>
      </c>
    </row>
    <row r="962" spans="1:13" ht="22.5" customHeight="1">
      <c r="A962" s="12" t="s">
        <v>28958</v>
      </c>
      <c r="B962" s="12" t="str" cm="1">
        <f t="array" ref="B962">_xlfn.REGEXEXTRACT(J962, "eid=([^&amp;]+)", 2)</f>
        <v>2-s2.0-85081670877</v>
      </c>
      <c r="C962" s="13" t="s">
        <v>23900</v>
      </c>
      <c r="D962" s="12" t="s">
        <v>28959</v>
      </c>
      <c r="E962" s="12">
        <v>2020</v>
      </c>
      <c r="F962" s="12" t="s">
        <v>10088</v>
      </c>
      <c r="G962" s="12">
        <v>15513203</v>
      </c>
      <c r="H962" s="12">
        <v>16</v>
      </c>
      <c r="I962" s="12" t="s">
        <v>28960</v>
      </c>
      <c r="J962" s="12" t="s">
        <v>28961</v>
      </c>
      <c r="K962" s="12" t="s">
        <v>7972</v>
      </c>
      <c r="L962" s="12" t="s">
        <v>8078</v>
      </c>
      <c r="M962" s="12" t="s">
        <v>36528</v>
      </c>
    </row>
    <row r="963" spans="1:13" ht="22.5" customHeight="1">
      <c r="A963" s="12" t="s">
        <v>28963</v>
      </c>
      <c r="B963" s="12" t="str" cm="1">
        <f t="array" ref="B963">_xlfn.REGEXEXTRACT(J963, "eid=([^&amp;]+)", 2)</f>
        <v>2-s2.0-85085740758</v>
      </c>
      <c r="C963" s="13" t="s">
        <v>23900</v>
      </c>
      <c r="D963" s="12" t="s">
        <v>28964</v>
      </c>
      <c r="E963" s="12">
        <v>2020</v>
      </c>
      <c r="F963" s="12" t="s">
        <v>28965</v>
      </c>
      <c r="G963" s="12" t="s">
        <v>7969</v>
      </c>
      <c r="H963" s="12" t="s">
        <v>7969</v>
      </c>
      <c r="I963" s="12" t="s">
        <v>28966</v>
      </c>
      <c r="J963" s="12" t="s">
        <v>28967</v>
      </c>
      <c r="K963" s="12" t="s">
        <v>7972</v>
      </c>
      <c r="L963" s="12" t="s">
        <v>8102</v>
      </c>
      <c r="M963" s="12" t="s">
        <v>36529</v>
      </c>
    </row>
    <row r="964" spans="1:13" ht="22.5" customHeight="1">
      <c r="A964" s="12" t="s">
        <v>28969</v>
      </c>
      <c r="B964" s="12" t="str" cm="1">
        <f t="array" ref="B964">_xlfn.REGEXEXTRACT(J964, "eid=([^&amp;]+)", 2)</f>
        <v>2-s2.0-85079095464</v>
      </c>
      <c r="C964" s="13" t="s">
        <v>23900</v>
      </c>
      <c r="D964" s="12" t="s">
        <v>28970</v>
      </c>
      <c r="E964" s="12">
        <v>2020</v>
      </c>
      <c r="F964" s="12" t="s">
        <v>12865</v>
      </c>
      <c r="G964" s="12">
        <v>21622248</v>
      </c>
      <c r="H964" s="12">
        <v>9</v>
      </c>
      <c r="I964" s="12" t="s">
        <v>28971</v>
      </c>
      <c r="J964" s="12" t="s">
        <v>28972</v>
      </c>
      <c r="K964" s="12" t="s">
        <v>7972</v>
      </c>
      <c r="L964" s="12" t="s">
        <v>8102</v>
      </c>
      <c r="M964" s="12" t="s">
        <v>36530</v>
      </c>
    </row>
    <row r="965" spans="1:13" ht="22.5" customHeight="1">
      <c r="A965" s="12" t="s">
        <v>28974</v>
      </c>
      <c r="B965" s="12" t="str" cm="1">
        <f t="array" ref="B965">_xlfn.REGEXEXTRACT(J965, "eid=([^&amp;]+)", 2)</f>
        <v>2-s2.0-85079237559</v>
      </c>
      <c r="C965" s="13" t="s">
        <v>23900</v>
      </c>
      <c r="D965" s="12" t="s">
        <v>28975</v>
      </c>
      <c r="E965" s="12">
        <v>2020</v>
      </c>
      <c r="F965" s="12" t="s">
        <v>11573</v>
      </c>
      <c r="G965" s="12">
        <v>2673649</v>
      </c>
      <c r="H965" s="12">
        <v>36</v>
      </c>
      <c r="I965" s="12" t="s">
        <v>28976</v>
      </c>
      <c r="J965" s="12" t="s">
        <v>28977</v>
      </c>
      <c r="K965" s="12" t="s">
        <v>7972</v>
      </c>
      <c r="L965" s="12" t="s">
        <v>8027</v>
      </c>
      <c r="M965" s="12" t="s">
        <v>36531</v>
      </c>
    </row>
    <row r="966" spans="1:13" ht="22.5" customHeight="1">
      <c r="A966" s="12" t="s">
        <v>28979</v>
      </c>
      <c r="B966" s="12" t="str" cm="1">
        <f t="array" ref="B966">_xlfn.REGEXEXTRACT(J966, "eid=([^&amp;]+)", 2)</f>
        <v>2-s2.0-85078119789</v>
      </c>
      <c r="C966" s="13" t="s">
        <v>23900</v>
      </c>
      <c r="D966" s="12" t="s">
        <v>28980</v>
      </c>
      <c r="E966" s="12">
        <v>2020</v>
      </c>
      <c r="F966" s="12" t="s">
        <v>19649</v>
      </c>
      <c r="G966" s="12">
        <v>8883270</v>
      </c>
      <c r="H966" s="12">
        <v>138</v>
      </c>
      <c r="I966" s="12" t="s">
        <v>28981</v>
      </c>
      <c r="J966" s="12" t="s">
        <v>28982</v>
      </c>
      <c r="K966" s="12" t="s">
        <v>7972</v>
      </c>
      <c r="L966" s="12" t="s">
        <v>16038</v>
      </c>
      <c r="M966" s="12" t="s">
        <v>36532</v>
      </c>
    </row>
    <row r="967" spans="1:13" ht="22.5" customHeight="1">
      <c r="A967" s="12" t="s">
        <v>28984</v>
      </c>
      <c r="B967" s="12" t="str" cm="1">
        <f t="array" ref="B967">_xlfn.REGEXEXTRACT(J967, "eid=([^&amp;]+)", 2)</f>
        <v>2-s2.0-85093648330</v>
      </c>
      <c r="C967" s="13" t="s">
        <v>23900</v>
      </c>
      <c r="D967" s="12" t="s">
        <v>28985</v>
      </c>
      <c r="E967" s="12">
        <v>2020</v>
      </c>
      <c r="F967" s="12" t="s">
        <v>28986</v>
      </c>
      <c r="G967" s="12" t="s">
        <v>7969</v>
      </c>
      <c r="H967" s="12" t="s">
        <v>7969</v>
      </c>
      <c r="I967" s="12" t="s">
        <v>28987</v>
      </c>
      <c r="J967" s="12" t="s">
        <v>28988</v>
      </c>
      <c r="K967" s="12" t="s">
        <v>7972</v>
      </c>
      <c r="L967" s="12" t="s">
        <v>8102</v>
      </c>
      <c r="M967" s="12" t="s">
        <v>36533</v>
      </c>
    </row>
    <row r="968" spans="1:13" ht="22.5" customHeight="1">
      <c r="A968" s="12" t="s">
        <v>28990</v>
      </c>
      <c r="B968" s="12" t="str" cm="1">
        <f t="array" ref="B968">_xlfn.REGEXEXTRACT(J968, "eid=([^&amp;]+)", 2)</f>
        <v>2-s2.0-85073819343</v>
      </c>
      <c r="C968" s="13" t="s">
        <v>23900</v>
      </c>
      <c r="D968" s="12" t="s">
        <v>28991</v>
      </c>
      <c r="E968" s="12">
        <v>2020</v>
      </c>
      <c r="F968" s="12" t="s">
        <v>10254</v>
      </c>
      <c r="G968" s="12">
        <v>18685137</v>
      </c>
      <c r="H968" s="12">
        <v>11</v>
      </c>
      <c r="I968" s="12" t="s">
        <v>28992</v>
      </c>
      <c r="J968" s="12" t="s">
        <v>28993</v>
      </c>
      <c r="K968" s="12" t="s">
        <v>7972</v>
      </c>
      <c r="L968" s="12" t="s">
        <v>7978</v>
      </c>
      <c r="M968" s="12" t="s">
        <v>36534</v>
      </c>
    </row>
    <row r="969" spans="1:13" ht="22.5" customHeight="1">
      <c r="A969" s="12" t="s">
        <v>28995</v>
      </c>
      <c r="B969" s="12" t="str" cm="1">
        <f t="array" ref="B969">_xlfn.REGEXEXTRACT(J969, "eid=([^&amp;]+)", 2)</f>
        <v>2-s2.0-85104433766</v>
      </c>
      <c r="C969" s="13" t="s">
        <v>23900</v>
      </c>
      <c r="D969" s="12" t="s">
        <v>28996</v>
      </c>
      <c r="E969" s="12">
        <v>2020</v>
      </c>
      <c r="F969" s="12" t="s">
        <v>16855</v>
      </c>
      <c r="G969" s="12">
        <v>22279032</v>
      </c>
      <c r="H969" s="12">
        <v>8</v>
      </c>
      <c r="I969" s="12" t="s">
        <v>28997</v>
      </c>
      <c r="J969" s="12" t="s">
        <v>28998</v>
      </c>
      <c r="K969" s="12" t="s">
        <v>7972</v>
      </c>
      <c r="L969" s="12" t="s">
        <v>11745</v>
      </c>
      <c r="M969" s="12"/>
    </row>
    <row r="970" spans="1:13" ht="22.5" customHeight="1">
      <c r="A970" s="12" t="s">
        <v>29000</v>
      </c>
      <c r="B970" s="12" t="str" cm="1">
        <f t="array" ref="B970">_xlfn.REGEXEXTRACT(J970, "eid=([^&amp;]+)", 2)</f>
        <v>2-s2.0-85086280764</v>
      </c>
      <c r="C970" s="13" t="s">
        <v>23900</v>
      </c>
      <c r="D970" s="12" t="s">
        <v>29001</v>
      </c>
      <c r="E970" s="12">
        <v>2020</v>
      </c>
      <c r="F970" s="12" t="s">
        <v>8009</v>
      </c>
      <c r="G970" s="12">
        <v>20799292</v>
      </c>
      <c r="H970" s="12">
        <v>9</v>
      </c>
      <c r="I970" s="12" t="s">
        <v>29002</v>
      </c>
      <c r="J970" s="12" t="s">
        <v>29003</v>
      </c>
      <c r="K970" s="12" t="s">
        <v>7972</v>
      </c>
      <c r="L970" s="12" t="s">
        <v>11745</v>
      </c>
      <c r="M970" s="12"/>
    </row>
    <row r="971" spans="1:13" ht="22.5" customHeight="1">
      <c r="A971" s="12" t="s">
        <v>29005</v>
      </c>
      <c r="B971" s="12" t="str" cm="1">
        <f t="array" ref="B971">_xlfn.REGEXEXTRACT(J971, "eid=([^&amp;]+)", 2)</f>
        <v>2-s2.0-85088228381</v>
      </c>
      <c r="C971" s="13" t="s">
        <v>23900</v>
      </c>
      <c r="D971" s="12" t="s">
        <v>29006</v>
      </c>
      <c r="E971" s="12">
        <v>2020</v>
      </c>
      <c r="F971" s="12" t="s">
        <v>12953</v>
      </c>
      <c r="G971" s="12">
        <v>14248220</v>
      </c>
      <c r="H971" s="12">
        <v>20</v>
      </c>
      <c r="I971" s="12" t="s">
        <v>29007</v>
      </c>
      <c r="J971" s="12" t="s">
        <v>29008</v>
      </c>
      <c r="K971" s="12" t="s">
        <v>7972</v>
      </c>
      <c r="L971" s="12" t="s">
        <v>11745</v>
      </c>
      <c r="M971" s="12"/>
    </row>
    <row r="972" spans="1:13" ht="22.5" customHeight="1">
      <c r="A972" s="12" t="s">
        <v>29010</v>
      </c>
      <c r="B972" s="12" t="str" cm="1">
        <f t="array" ref="B972">_xlfn.REGEXEXTRACT(J972, "eid=([^&amp;]+)", 2)</f>
        <v>2-s2.0-85091395428</v>
      </c>
      <c r="C972" s="13" t="s">
        <v>23900</v>
      </c>
      <c r="D972" s="12" t="s">
        <v>29011</v>
      </c>
      <c r="E972" s="12">
        <v>2020</v>
      </c>
      <c r="F972" s="12" t="s">
        <v>19313</v>
      </c>
      <c r="G972" s="12">
        <v>19341768</v>
      </c>
      <c r="H972" s="12">
        <v>2020</v>
      </c>
      <c r="I972" s="12" t="s">
        <v>29012</v>
      </c>
      <c r="J972" s="12" t="s">
        <v>29013</v>
      </c>
      <c r="K972" s="12" t="s">
        <v>7972</v>
      </c>
      <c r="L972" s="12" t="s">
        <v>8078</v>
      </c>
      <c r="M972" s="12" t="s">
        <v>36535</v>
      </c>
    </row>
    <row r="973" spans="1:13" ht="22.5" customHeight="1">
      <c r="A973" s="12" t="s">
        <v>29015</v>
      </c>
      <c r="B973" s="12" t="str" cm="1">
        <f t="array" ref="B973">_xlfn.REGEXEXTRACT(J973, "eid=([^&amp;]+)", 2)</f>
        <v>2-s2.0-85136875394</v>
      </c>
      <c r="C973" s="13" t="s">
        <v>23900</v>
      </c>
      <c r="D973" s="12" t="s">
        <v>29016</v>
      </c>
      <c r="E973" s="12">
        <v>2020</v>
      </c>
      <c r="F973" s="12" t="s">
        <v>29017</v>
      </c>
      <c r="G973" s="12" t="s">
        <v>7969</v>
      </c>
      <c r="H973" s="12" t="s">
        <v>7969</v>
      </c>
      <c r="I973" s="12" t="s">
        <v>29018</v>
      </c>
      <c r="J973" s="12" t="s">
        <v>29019</v>
      </c>
      <c r="K973" s="12" t="s">
        <v>7972</v>
      </c>
      <c r="L973" s="12" t="s">
        <v>8161</v>
      </c>
      <c r="M973" s="12" t="s">
        <v>36536</v>
      </c>
    </row>
    <row r="974" spans="1:13" ht="22.5" customHeight="1">
      <c r="A974" s="12" t="s">
        <v>29021</v>
      </c>
      <c r="B974" s="12" t="str" cm="1">
        <f t="array" ref="B974">_xlfn.REGEXEXTRACT(J974, "eid=([^&amp;]+)", 2)</f>
        <v>2-s2.0-85074036274</v>
      </c>
      <c r="C974" s="13" t="s">
        <v>23900</v>
      </c>
      <c r="D974" s="12" t="s">
        <v>29022</v>
      </c>
      <c r="E974" s="12">
        <v>2020</v>
      </c>
      <c r="F974" s="12" t="s">
        <v>29023</v>
      </c>
      <c r="G974" s="12">
        <v>14604582</v>
      </c>
      <c r="H974" s="12">
        <v>26</v>
      </c>
      <c r="I974" s="12" t="s">
        <v>29024</v>
      </c>
      <c r="J974" s="12" t="s">
        <v>29025</v>
      </c>
      <c r="K974" s="12" t="s">
        <v>7972</v>
      </c>
      <c r="L974" s="12" t="s">
        <v>11192</v>
      </c>
      <c r="M974" s="12"/>
    </row>
    <row r="975" spans="1:13" ht="22.5" customHeight="1">
      <c r="A975" s="12" t="s">
        <v>29027</v>
      </c>
      <c r="B975" s="12" t="str" cm="1">
        <f t="array" ref="B975">_xlfn.REGEXEXTRACT(J975, "eid=([^&amp;]+)", 2)</f>
        <v>2-s2.0-85074000821</v>
      </c>
      <c r="C975" s="13" t="s">
        <v>23900</v>
      </c>
      <c r="D975" s="12" t="s">
        <v>29028</v>
      </c>
      <c r="E975" s="12">
        <v>2020</v>
      </c>
      <c r="F975" s="12" t="s">
        <v>9579</v>
      </c>
      <c r="G975" s="12">
        <v>20564961</v>
      </c>
      <c r="H975" s="12">
        <v>28</v>
      </c>
      <c r="I975" s="12" t="s">
        <v>29029</v>
      </c>
      <c r="J975" s="12" t="s">
        <v>29030</v>
      </c>
      <c r="K975" s="12" t="s">
        <v>7972</v>
      </c>
      <c r="L975" s="12" t="s">
        <v>12644</v>
      </c>
      <c r="M975" s="12" t="s">
        <v>36537</v>
      </c>
    </row>
    <row r="976" spans="1:13" ht="22.5" customHeight="1">
      <c r="A976" s="12" t="s">
        <v>29032</v>
      </c>
      <c r="B976" s="12" t="str" cm="1">
        <f t="array" ref="B976">_xlfn.REGEXEXTRACT(J976, "eid=([^&amp;]+)", 2)</f>
        <v>2-s2.0-85061509476</v>
      </c>
      <c r="C976" s="13" t="s">
        <v>23900</v>
      </c>
      <c r="D976" s="12" t="s">
        <v>29033</v>
      </c>
      <c r="E976" s="12">
        <v>2020</v>
      </c>
      <c r="F976" s="12" t="s">
        <v>29034</v>
      </c>
      <c r="G976" s="12">
        <v>3341860</v>
      </c>
      <c r="H976" s="12">
        <v>29</v>
      </c>
      <c r="I976" s="12" t="s">
        <v>29035</v>
      </c>
      <c r="J976" s="12" t="s">
        <v>29036</v>
      </c>
      <c r="K976" s="12" t="s">
        <v>7972</v>
      </c>
      <c r="L976" s="12" t="s">
        <v>11589</v>
      </c>
      <c r="M976" s="12"/>
    </row>
    <row r="977" spans="1:13" ht="22.5" customHeight="1">
      <c r="A977" s="12" t="s">
        <v>29038</v>
      </c>
      <c r="B977" s="12" t="str" cm="1">
        <f t="array" ref="B977">_xlfn.REGEXEXTRACT(J977, "eid=([^&amp;]+)", 2)</f>
        <v>2-s2.0-85084927004</v>
      </c>
      <c r="C977" s="13" t="s">
        <v>23900</v>
      </c>
      <c r="D977" s="12" t="s">
        <v>29039</v>
      </c>
      <c r="E977" s="12">
        <v>2020</v>
      </c>
      <c r="F977" s="12" t="s">
        <v>8491</v>
      </c>
      <c r="G977" s="12">
        <v>21693536</v>
      </c>
      <c r="H977" s="12">
        <v>8</v>
      </c>
      <c r="I977" s="12" t="s">
        <v>29040</v>
      </c>
      <c r="J977" s="12" t="s">
        <v>29041</v>
      </c>
      <c r="K977" s="12" t="s">
        <v>7972</v>
      </c>
      <c r="L977" s="12" t="s">
        <v>8102</v>
      </c>
      <c r="M977" s="12"/>
    </row>
    <row r="978" spans="1:13" ht="22.5" customHeight="1">
      <c r="A978" s="12" t="s">
        <v>29043</v>
      </c>
      <c r="B978" s="12" t="str" cm="1">
        <f t="array" ref="B978">_xlfn.REGEXEXTRACT(J978, "eid=([^&amp;]+)", 2)</f>
        <v>2-s2.0-85079191697</v>
      </c>
      <c r="C978" s="13" t="s">
        <v>23900</v>
      </c>
      <c r="D978" s="12" t="s">
        <v>29044</v>
      </c>
      <c r="E978" s="12">
        <v>2020</v>
      </c>
      <c r="F978" s="12" t="s">
        <v>8144</v>
      </c>
      <c r="G978" s="12">
        <v>20763417</v>
      </c>
      <c r="H978" s="12">
        <v>10</v>
      </c>
      <c r="I978" s="12" t="s">
        <v>29045</v>
      </c>
      <c r="J978" s="12" t="s">
        <v>29046</v>
      </c>
      <c r="K978" s="12" t="s">
        <v>7972</v>
      </c>
      <c r="L978" s="12" t="s">
        <v>11745</v>
      </c>
      <c r="M978" s="12"/>
    </row>
    <row r="979" spans="1:13" ht="22.5" customHeight="1">
      <c r="A979" s="12" t="s">
        <v>29048</v>
      </c>
      <c r="B979" s="12" t="str" cm="1">
        <f t="array" ref="B979">_xlfn.REGEXEXTRACT(J979, "eid=([^&amp;]+)", 2)</f>
        <v>2-s2.0-85082239917</v>
      </c>
      <c r="C979" s="13" t="s">
        <v>23900</v>
      </c>
      <c r="D979" s="12" t="s">
        <v>29049</v>
      </c>
      <c r="E979" s="12">
        <v>2019</v>
      </c>
      <c r="F979" s="12" t="s">
        <v>29050</v>
      </c>
      <c r="G979" s="12" t="s">
        <v>7969</v>
      </c>
      <c r="H979" s="12" t="s">
        <v>7969</v>
      </c>
      <c r="I979" s="12" t="s">
        <v>29051</v>
      </c>
      <c r="J979" s="12" t="s">
        <v>29052</v>
      </c>
      <c r="K979" s="12" t="s">
        <v>7972</v>
      </c>
      <c r="L979" s="12" t="s">
        <v>8102</v>
      </c>
      <c r="M979" s="12" t="s">
        <v>36538</v>
      </c>
    </row>
    <row r="980" spans="1:13" ht="22.5" customHeight="1">
      <c r="A980" s="12" t="s">
        <v>29054</v>
      </c>
      <c r="B980" s="12" t="str" cm="1">
        <f t="array" ref="B980">_xlfn.REGEXEXTRACT(J980, "eid=([^&amp;]+)", 2)</f>
        <v>2-s2.0-85081539963</v>
      </c>
      <c r="C980" s="13" t="s">
        <v>23900</v>
      </c>
      <c r="D980" s="12" t="s">
        <v>29055</v>
      </c>
      <c r="E980" s="12">
        <v>2020</v>
      </c>
      <c r="F980" s="12" t="s">
        <v>8491</v>
      </c>
      <c r="G980" s="12">
        <v>21693536</v>
      </c>
      <c r="H980" s="12">
        <v>8</v>
      </c>
      <c r="I980" s="12" t="s">
        <v>29056</v>
      </c>
      <c r="J980" s="12" t="s">
        <v>29057</v>
      </c>
      <c r="K980" s="12" t="s">
        <v>7972</v>
      </c>
      <c r="L980" s="12" t="s">
        <v>8102</v>
      </c>
      <c r="M980" s="12"/>
    </row>
    <row r="981" spans="1:13" ht="22.5" customHeight="1">
      <c r="A981" s="12" t="s">
        <v>29059</v>
      </c>
      <c r="B981" s="12" t="str" cm="1">
        <f t="array" ref="B981">_xlfn.REGEXEXTRACT(J981, "eid=([^&amp;]+)", 2)</f>
        <v>2-s2.0-85081078857</v>
      </c>
      <c r="C981" s="13" t="s">
        <v>23900</v>
      </c>
      <c r="D981" s="12" t="s">
        <v>29060</v>
      </c>
      <c r="E981" s="12">
        <v>2020</v>
      </c>
      <c r="F981" s="12" t="s">
        <v>8491</v>
      </c>
      <c r="G981" s="12">
        <v>21693536</v>
      </c>
      <c r="H981" s="12">
        <v>8</v>
      </c>
      <c r="I981" s="12" t="s">
        <v>29061</v>
      </c>
      <c r="J981" s="12" t="s">
        <v>29062</v>
      </c>
      <c r="K981" s="12" t="s">
        <v>7972</v>
      </c>
      <c r="L981" s="12" t="s">
        <v>8102</v>
      </c>
      <c r="M981" s="12"/>
    </row>
    <row r="982" spans="1:13" ht="22.5" customHeight="1">
      <c r="A982" s="12" t="s">
        <v>29064</v>
      </c>
      <c r="B982" s="12" t="str" cm="1">
        <f t="array" ref="B982">_xlfn.REGEXEXTRACT(J982, "eid=([^&amp;]+)", 2)</f>
        <v>2-s2.0-85084291841</v>
      </c>
      <c r="C982" s="13" t="s">
        <v>23900</v>
      </c>
      <c r="D982" s="12" t="s">
        <v>29065</v>
      </c>
      <c r="E982" s="12">
        <v>2019</v>
      </c>
      <c r="F982" s="12" t="s">
        <v>29066</v>
      </c>
      <c r="G982" s="12" t="s">
        <v>7969</v>
      </c>
      <c r="H982" s="12" t="s">
        <v>7969</v>
      </c>
      <c r="I982" s="12" t="s">
        <v>29067</v>
      </c>
      <c r="J982" s="12" t="s">
        <v>29068</v>
      </c>
      <c r="K982" s="12" t="s">
        <v>7972</v>
      </c>
      <c r="L982" s="12" t="s">
        <v>8102</v>
      </c>
      <c r="M982" s="12" t="s">
        <v>36539</v>
      </c>
    </row>
    <row r="983" spans="1:13" ht="22.5" customHeight="1">
      <c r="A983" s="12" t="s">
        <v>29070</v>
      </c>
      <c r="B983" s="12" t="str" cm="1">
        <f t="array" ref="B983">_xlfn.REGEXEXTRACT(J983, "eid=([^&amp;]+)", 2)</f>
        <v>2-s2.0-85081140523</v>
      </c>
      <c r="C983" s="13" t="s">
        <v>23900</v>
      </c>
      <c r="D983" s="12" t="s">
        <v>29071</v>
      </c>
      <c r="E983" s="12">
        <v>2020</v>
      </c>
      <c r="F983" s="12" t="s">
        <v>12033</v>
      </c>
      <c r="G983" s="12">
        <v>20782489</v>
      </c>
      <c r="H983" s="12">
        <v>11</v>
      </c>
      <c r="I983" s="12" t="s">
        <v>29072</v>
      </c>
      <c r="J983" s="12" t="s">
        <v>29073</v>
      </c>
      <c r="K983" s="12" t="s">
        <v>7972</v>
      </c>
      <c r="L983" s="12" t="s">
        <v>11745</v>
      </c>
      <c r="M983" s="12"/>
    </row>
    <row r="984" spans="1:13" ht="22.5" customHeight="1">
      <c r="A984" s="12" t="s">
        <v>29075</v>
      </c>
      <c r="B984" s="12" t="str" cm="1">
        <f t="array" ref="B984">_xlfn.REGEXEXTRACT(J984, "eid=([^&amp;]+)", 2)</f>
        <v>2-s2.0-85082566368</v>
      </c>
      <c r="C984" s="13" t="s">
        <v>23900</v>
      </c>
      <c r="D984" s="12" t="s">
        <v>29076</v>
      </c>
      <c r="E984" s="12">
        <v>2020</v>
      </c>
      <c r="F984" s="12" t="s">
        <v>8491</v>
      </c>
      <c r="G984" s="12">
        <v>21693536</v>
      </c>
      <c r="H984" s="12">
        <v>8</v>
      </c>
      <c r="I984" s="12" t="s">
        <v>29077</v>
      </c>
      <c r="J984" s="12" t="s">
        <v>29078</v>
      </c>
      <c r="K984" s="12" t="s">
        <v>7972</v>
      </c>
      <c r="L984" s="12" t="s">
        <v>8102</v>
      </c>
      <c r="M984" s="12"/>
    </row>
    <row r="985" spans="1:13" ht="22.5" customHeight="1">
      <c r="A985" s="12" t="s">
        <v>29080</v>
      </c>
      <c r="B985" s="12" t="str" cm="1">
        <f t="array" ref="B985">_xlfn.REGEXEXTRACT(J985, "eid=([^&amp;]+)", 2)</f>
        <v>2-s2.0-85091758546</v>
      </c>
      <c r="C985" s="13" t="s">
        <v>23900</v>
      </c>
      <c r="D985" s="12" t="s">
        <v>29081</v>
      </c>
      <c r="E985" s="12">
        <v>2020</v>
      </c>
      <c r="F985" s="12" t="s">
        <v>25245</v>
      </c>
      <c r="G985" s="12">
        <v>10636919</v>
      </c>
      <c r="H985" s="12" t="s">
        <v>7969</v>
      </c>
      <c r="I985" s="12" t="s">
        <v>29082</v>
      </c>
      <c r="J985" s="12" t="s">
        <v>29083</v>
      </c>
      <c r="K985" s="12" t="s">
        <v>7972</v>
      </c>
      <c r="L985" s="12" t="s">
        <v>8078</v>
      </c>
      <c r="M985" s="12"/>
    </row>
    <row r="986" spans="1:13" ht="22.5" customHeight="1">
      <c r="A986" s="12" t="s">
        <v>29085</v>
      </c>
      <c r="B986" s="12" t="str" cm="1">
        <f t="array" ref="B986">_xlfn.REGEXEXTRACT(J986, "eid=([^&amp;]+)", 2)</f>
        <v>2-s2.0-85108443474</v>
      </c>
      <c r="C986" s="13" t="s">
        <v>23900</v>
      </c>
      <c r="D986" s="12" t="s">
        <v>29086</v>
      </c>
      <c r="E986" s="12">
        <v>2020</v>
      </c>
      <c r="F986" s="12" t="s">
        <v>29087</v>
      </c>
      <c r="G986" s="12">
        <v>10495258</v>
      </c>
      <c r="H986" s="12">
        <v>2020</v>
      </c>
      <c r="I986" s="12" t="s">
        <v>29088</v>
      </c>
      <c r="J986" s="12" t="s">
        <v>29089</v>
      </c>
      <c r="K986" s="12" t="s">
        <v>7972</v>
      </c>
      <c r="L986" s="12" t="s">
        <v>29090</v>
      </c>
      <c r="M986" s="12" t="s">
        <v>7969</v>
      </c>
    </row>
    <row r="987" spans="1:13" ht="22.5" customHeight="1">
      <c r="A987" s="12" t="s">
        <v>29092</v>
      </c>
      <c r="B987" s="12" t="str" cm="1">
        <f t="array" ref="B987">_xlfn.REGEXEXTRACT(J987, "eid=([^&amp;]+)", 2)</f>
        <v>2-s2.0-85082839569</v>
      </c>
      <c r="C987" s="13" t="s">
        <v>23900</v>
      </c>
      <c r="D987" s="12" t="s">
        <v>29093</v>
      </c>
      <c r="E987" s="12">
        <v>2020</v>
      </c>
      <c r="F987" s="12" t="s">
        <v>8491</v>
      </c>
      <c r="G987" s="12">
        <v>21693536</v>
      </c>
      <c r="H987" s="12">
        <v>8</v>
      </c>
      <c r="I987" s="12" t="s">
        <v>29094</v>
      </c>
      <c r="J987" s="12" t="s">
        <v>29095</v>
      </c>
      <c r="K987" s="12" t="s">
        <v>7972</v>
      </c>
      <c r="L987" s="12" t="s">
        <v>8102</v>
      </c>
      <c r="M987" s="12"/>
    </row>
    <row r="988" spans="1:13" ht="22.5" customHeight="1">
      <c r="A988" s="12" t="s">
        <v>29097</v>
      </c>
      <c r="B988" s="12" t="str" cm="1">
        <f t="array" ref="B988">_xlfn.REGEXEXTRACT(J988, "eid=([^&amp;]+)", 2)</f>
        <v>2-s2.0-85090267095</v>
      </c>
      <c r="C988" s="13" t="s">
        <v>23900</v>
      </c>
      <c r="D988" s="12" t="s">
        <v>29098</v>
      </c>
      <c r="E988" s="12">
        <v>2020</v>
      </c>
      <c r="F988" s="12" t="s">
        <v>8491</v>
      </c>
      <c r="G988" s="12">
        <v>21693536</v>
      </c>
      <c r="H988" s="12">
        <v>8</v>
      </c>
      <c r="I988" s="12" t="s">
        <v>29099</v>
      </c>
      <c r="J988" s="12" t="s">
        <v>29100</v>
      </c>
      <c r="K988" s="12" t="s">
        <v>7972</v>
      </c>
      <c r="L988" s="12" t="s">
        <v>8102</v>
      </c>
      <c r="M988" s="12"/>
    </row>
    <row r="989" spans="1:13" ht="22.5" customHeight="1">
      <c r="A989" s="12" t="s">
        <v>29102</v>
      </c>
      <c r="B989" s="12" t="str" cm="1">
        <f t="array" ref="B989">_xlfn.REGEXEXTRACT(J989, "eid=([^&amp;]+)", 2)</f>
        <v>2-s2.0-85083086032</v>
      </c>
      <c r="C989" s="13" t="s">
        <v>23900</v>
      </c>
      <c r="D989" s="12" t="s">
        <v>29103</v>
      </c>
      <c r="E989" s="12">
        <v>2020</v>
      </c>
      <c r="F989" s="12" t="s">
        <v>29104</v>
      </c>
      <c r="G989" s="12" t="s">
        <v>7969</v>
      </c>
      <c r="H989" s="12" t="s">
        <v>7969</v>
      </c>
      <c r="I989" s="12" t="s">
        <v>29105</v>
      </c>
      <c r="J989" s="12" t="s">
        <v>29106</v>
      </c>
      <c r="K989" s="12" t="s">
        <v>7972</v>
      </c>
      <c r="L989" s="12" t="s">
        <v>8102</v>
      </c>
      <c r="M989" s="12" t="s">
        <v>36540</v>
      </c>
    </row>
    <row r="990" spans="1:13" ht="22.5" customHeight="1">
      <c r="A990" s="12" t="s">
        <v>29108</v>
      </c>
      <c r="B990" s="12" t="str" cm="1">
        <f t="array" ref="B990">_xlfn.REGEXEXTRACT(J990, "eid=([^&amp;]+)", 2)</f>
        <v>2-s2.0-85089343943</v>
      </c>
      <c r="C990" s="13" t="s">
        <v>23900</v>
      </c>
      <c r="D990" s="12" t="s">
        <v>29109</v>
      </c>
      <c r="E990" s="12">
        <v>2020</v>
      </c>
      <c r="F990" s="12" t="s">
        <v>8491</v>
      </c>
      <c r="G990" s="12">
        <v>21693536</v>
      </c>
      <c r="H990" s="12">
        <v>8</v>
      </c>
      <c r="I990" s="12" t="s">
        <v>29110</v>
      </c>
      <c r="J990" s="12" t="s">
        <v>29111</v>
      </c>
      <c r="K990" s="12" t="s">
        <v>7972</v>
      </c>
      <c r="L990" s="12" t="s">
        <v>8102</v>
      </c>
      <c r="M990" s="12"/>
    </row>
    <row r="991" spans="1:13" ht="22.5" customHeight="1">
      <c r="A991" s="12" t="s">
        <v>29113</v>
      </c>
      <c r="B991" s="12" t="str" cm="1">
        <f t="array" ref="B991">_xlfn.REGEXEXTRACT(J991, "eid=([^&amp;]+)", 2)</f>
        <v>2-s2.0-85082060053</v>
      </c>
      <c r="C991" s="13" t="s">
        <v>23900</v>
      </c>
      <c r="D991" s="12" t="s">
        <v>29114</v>
      </c>
      <c r="E991" s="12">
        <v>2020</v>
      </c>
      <c r="F991" s="12" t="s">
        <v>8491</v>
      </c>
      <c r="G991" s="12">
        <v>21693536</v>
      </c>
      <c r="H991" s="12">
        <v>8</v>
      </c>
      <c r="I991" s="12" t="s">
        <v>29115</v>
      </c>
      <c r="J991" s="12" t="s">
        <v>29116</v>
      </c>
      <c r="K991" s="12" t="s">
        <v>7972</v>
      </c>
      <c r="L991" s="12" t="s">
        <v>8102</v>
      </c>
      <c r="M991" s="12"/>
    </row>
    <row r="992" spans="1:13" ht="22.5" customHeight="1">
      <c r="A992" s="12" t="s">
        <v>29118</v>
      </c>
      <c r="B992" s="12" t="str" cm="1">
        <f t="array" ref="B992">_xlfn.REGEXEXTRACT(J992, "eid=([^&amp;]+)", 2)</f>
        <v>2-s2.0-85090282196</v>
      </c>
      <c r="C992" s="13" t="s">
        <v>23900</v>
      </c>
      <c r="D992" s="12" t="s">
        <v>29119</v>
      </c>
      <c r="E992" s="12">
        <v>2020</v>
      </c>
      <c r="F992" s="12" t="s">
        <v>8491</v>
      </c>
      <c r="G992" s="12">
        <v>21693536</v>
      </c>
      <c r="H992" s="12">
        <v>8</v>
      </c>
      <c r="I992" s="12" t="s">
        <v>29120</v>
      </c>
      <c r="J992" s="12" t="s">
        <v>29121</v>
      </c>
      <c r="K992" s="12" t="s">
        <v>7972</v>
      </c>
      <c r="L992" s="12" t="s">
        <v>8102</v>
      </c>
      <c r="M992" s="12"/>
    </row>
    <row r="993" spans="1:13" ht="22.5" customHeight="1">
      <c r="A993" s="12" t="s">
        <v>29123</v>
      </c>
      <c r="B993" s="12" t="str" cm="1">
        <f t="array" ref="B993">_xlfn.REGEXEXTRACT(J993, "eid=([^&amp;]+)", 2)</f>
        <v>2-s2.0-85078939286</v>
      </c>
      <c r="C993" s="13" t="s">
        <v>23900</v>
      </c>
      <c r="D993" s="12" t="s">
        <v>29124</v>
      </c>
      <c r="E993" s="12">
        <v>2019</v>
      </c>
      <c r="F993" s="12" t="s">
        <v>29125</v>
      </c>
      <c r="G993" s="12" t="s">
        <v>7969</v>
      </c>
      <c r="H993" s="12" t="s">
        <v>7969</v>
      </c>
      <c r="I993" s="12" t="s">
        <v>29126</v>
      </c>
      <c r="J993" s="12" t="s">
        <v>29127</v>
      </c>
      <c r="K993" s="12" t="s">
        <v>7972</v>
      </c>
      <c r="L993" s="12" t="s">
        <v>8190</v>
      </c>
      <c r="M993" s="12" t="s">
        <v>36541</v>
      </c>
    </row>
    <row r="994" spans="1:13" ht="22.5" customHeight="1">
      <c r="A994" s="12" t="s">
        <v>29129</v>
      </c>
      <c r="B994" s="12" t="str" cm="1">
        <f t="array" ref="B994">_xlfn.REGEXEXTRACT(J994, "eid=([^&amp;]+)", 2)</f>
        <v>2-s2.0-85079818135</v>
      </c>
      <c r="C994" s="13" t="s">
        <v>23900</v>
      </c>
      <c r="D994" s="12" t="s">
        <v>29130</v>
      </c>
      <c r="E994" s="12">
        <v>2020</v>
      </c>
      <c r="F994" s="12" t="s">
        <v>8491</v>
      </c>
      <c r="G994" s="12">
        <v>21693536</v>
      </c>
      <c r="H994" s="12">
        <v>8</v>
      </c>
      <c r="I994" s="12" t="s">
        <v>29131</v>
      </c>
      <c r="J994" s="12" t="s">
        <v>29132</v>
      </c>
      <c r="K994" s="12" t="s">
        <v>7972</v>
      </c>
      <c r="L994" s="12" t="s">
        <v>8102</v>
      </c>
      <c r="M994" s="12"/>
    </row>
    <row r="995" spans="1:13" ht="22.5" customHeight="1">
      <c r="A995" s="12" t="s">
        <v>29134</v>
      </c>
      <c r="B995" s="12" t="str" cm="1">
        <f t="array" ref="B995">_xlfn.REGEXEXTRACT(J995, "eid=([^&amp;]+)", 2)</f>
        <v>2-s2.0-85083040894</v>
      </c>
      <c r="C995" s="13" t="s">
        <v>23900</v>
      </c>
      <c r="D995" s="12" t="s">
        <v>29135</v>
      </c>
      <c r="E995" s="12">
        <v>2019</v>
      </c>
      <c r="F995" s="12" t="s">
        <v>29136</v>
      </c>
      <c r="G995" s="12" t="s">
        <v>7969</v>
      </c>
      <c r="H995" s="12" t="s">
        <v>7969</v>
      </c>
      <c r="I995" s="12" t="s">
        <v>29137</v>
      </c>
      <c r="J995" s="12" t="s">
        <v>29138</v>
      </c>
      <c r="K995" s="12" t="s">
        <v>7972</v>
      </c>
      <c r="L995" s="12" t="s">
        <v>8102</v>
      </c>
      <c r="M995" s="12" t="s">
        <v>36542</v>
      </c>
    </row>
    <row r="996" spans="1:13" ht="22.5" customHeight="1">
      <c r="A996" s="12" t="s">
        <v>29140</v>
      </c>
      <c r="B996" s="12" t="str" cm="1">
        <f t="array" ref="B996">_xlfn.REGEXEXTRACT(J996, "eid=([^&amp;]+)", 2)</f>
        <v>2-s2.0-85029902986</v>
      </c>
      <c r="C996" s="13" t="s">
        <v>23900</v>
      </c>
      <c r="D996" s="12" t="s">
        <v>29141</v>
      </c>
      <c r="E996" s="12">
        <v>2020</v>
      </c>
      <c r="F996" s="12" t="s">
        <v>18945</v>
      </c>
      <c r="G996" s="12">
        <v>21687161</v>
      </c>
      <c r="H996" s="12">
        <v>8</v>
      </c>
      <c r="I996" s="12" t="s">
        <v>29142</v>
      </c>
      <c r="J996" s="12" t="s">
        <v>29143</v>
      </c>
      <c r="K996" s="12" t="s">
        <v>7972</v>
      </c>
      <c r="L996" s="12" t="s">
        <v>8102</v>
      </c>
      <c r="M996" s="12" t="s">
        <v>36543</v>
      </c>
    </row>
    <row r="997" spans="1:13" ht="22.5" customHeight="1">
      <c r="A997" s="12" t="s">
        <v>29145</v>
      </c>
      <c r="B997" s="12" t="str" cm="1">
        <f t="array" ref="B997">_xlfn.REGEXEXTRACT(J997, "eid=([^&amp;]+)", 2)</f>
        <v>2-s2.0-85075058246</v>
      </c>
      <c r="C997" s="13" t="s">
        <v>23900</v>
      </c>
      <c r="D997" s="12" t="s">
        <v>29146</v>
      </c>
      <c r="E997" s="12">
        <v>2020</v>
      </c>
      <c r="F997" s="12" t="s">
        <v>9971</v>
      </c>
      <c r="G997" s="12">
        <v>13837621</v>
      </c>
      <c r="H997" s="12">
        <v>102</v>
      </c>
      <c r="I997" s="12" t="s">
        <v>29147</v>
      </c>
      <c r="J997" s="12" t="s">
        <v>29148</v>
      </c>
      <c r="K997" s="12" t="s">
        <v>7972</v>
      </c>
      <c r="L997" s="12" t="s">
        <v>7993</v>
      </c>
      <c r="M997" s="12" t="s">
        <v>36544</v>
      </c>
    </row>
    <row r="998" spans="1:13" ht="22.5" customHeight="1">
      <c r="A998" s="12" t="s">
        <v>29150</v>
      </c>
      <c r="B998" s="12" t="str" cm="1">
        <f t="array" ref="B998">_xlfn.REGEXEXTRACT(J998, "eid=([^&amp;]+)", 2)</f>
        <v>2-s2.0-85094625458</v>
      </c>
      <c r="C998" s="13" t="s">
        <v>23900</v>
      </c>
      <c r="D998" s="12" t="s">
        <v>29151</v>
      </c>
      <c r="E998" s="12">
        <v>2020</v>
      </c>
      <c r="F998" s="12" t="s">
        <v>25245</v>
      </c>
      <c r="G998" s="12">
        <v>10636919</v>
      </c>
      <c r="H998" s="12" t="s">
        <v>7969</v>
      </c>
      <c r="I998" s="12" t="s">
        <v>29152</v>
      </c>
      <c r="J998" s="12" t="s">
        <v>29153</v>
      </c>
      <c r="K998" s="12" t="s">
        <v>7972</v>
      </c>
      <c r="L998" s="12" t="s">
        <v>8078</v>
      </c>
      <c r="M998" s="12" t="s">
        <v>36545</v>
      </c>
    </row>
    <row r="999" spans="1:13" ht="22.5" customHeight="1">
      <c r="A999" s="12" t="s">
        <v>29155</v>
      </c>
      <c r="B999" s="12" t="str" cm="1">
        <f t="array" ref="B999">_xlfn.REGEXEXTRACT(J999, "eid=([^&amp;]+)", 2)</f>
        <v>2-s2.0-85082392222</v>
      </c>
      <c r="C999" s="13" t="s">
        <v>23900</v>
      </c>
      <c r="D999" s="12" t="s">
        <v>29156</v>
      </c>
      <c r="E999" s="12">
        <v>2020</v>
      </c>
      <c r="F999" s="12" t="s">
        <v>8491</v>
      </c>
      <c r="G999" s="12">
        <v>21693536</v>
      </c>
      <c r="H999" s="12">
        <v>8</v>
      </c>
      <c r="I999" s="12" t="s">
        <v>29157</v>
      </c>
      <c r="J999" s="12" t="s">
        <v>29158</v>
      </c>
      <c r="K999" s="12" t="s">
        <v>7972</v>
      </c>
      <c r="L999" s="12" t="s">
        <v>8102</v>
      </c>
      <c r="M999" s="12"/>
    </row>
    <row r="1000" spans="1:13" ht="22.5" customHeight="1">
      <c r="A1000" s="12" t="s">
        <v>29160</v>
      </c>
      <c r="B1000" s="12" t="str" cm="1">
        <f t="array" ref="B1000">_xlfn.REGEXEXTRACT(J1000, "eid=([^&amp;]+)", 2)</f>
        <v>2-s2.0-85079751109</v>
      </c>
      <c r="C1000" s="13" t="s">
        <v>23900</v>
      </c>
      <c r="D1000" s="12" t="s">
        <v>29161</v>
      </c>
      <c r="E1000" s="12">
        <v>2020</v>
      </c>
      <c r="F1000" s="12" t="s">
        <v>8392</v>
      </c>
      <c r="G1000" s="12">
        <v>23274662</v>
      </c>
      <c r="H1000" s="12">
        <v>7</v>
      </c>
      <c r="I1000" s="12" t="s">
        <v>29162</v>
      </c>
      <c r="J1000" s="12" t="s">
        <v>29163</v>
      </c>
      <c r="K1000" s="12" t="s">
        <v>7972</v>
      </c>
      <c r="L1000" s="12" t="s">
        <v>8102</v>
      </c>
      <c r="M1000" s="12" t="s">
        <v>36546</v>
      </c>
    </row>
    <row r="1001" spans="1:13" ht="22.5" customHeight="1">
      <c r="A1001" s="12" t="s">
        <v>29165</v>
      </c>
      <c r="B1001" s="12" t="str" cm="1">
        <f t="array" ref="B1001">_xlfn.REGEXEXTRACT(J1001, "eid=([^&amp;]+)", 2)</f>
        <v>2-s2.0-85080956958</v>
      </c>
      <c r="C1001" s="13" t="s">
        <v>23900</v>
      </c>
      <c r="D1001" s="12" t="s">
        <v>29166</v>
      </c>
      <c r="E1001" s="12">
        <v>2020</v>
      </c>
      <c r="F1001" s="12" t="s">
        <v>8144</v>
      </c>
      <c r="G1001" s="12">
        <v>20763417</v>
      </c>
      <c r="H1001" s="12">
        <v>10</v>
      </c>
      <c r="I1001" s="12" t="s">
        <v>29167</v>
      </c>
      <c r="J1001" s="12" t="s">
        <v>29168</v>
      </c>
      <c r="K1001" s="12" t="s">
        <v>7972</v>
      </c>
      <c r="L1001" s="12" t="s">
        <v>11745</v>
      </c>
      <c r="M1001" s="12"/>
    </row>
    <row r="1002" spans="1:13" ht="22.5" customHeight="1">
      <c r="A1002" s="12" t="s">
        <v>29169</v>
      </c>
      <c r="B1002" s="12" t="str" cm="1">
        <f t="array" ref="B1002">_xlfn.REGEXEXTRACT(J1002, "eid=([^&amp;]+)", 2)</f>
        <v>2-s2.0-85083740059</v>
      </c>
      <c r="C1002" s="13" t="s">
        <v>23900</v>
      </c>
      <c r="D1002" s="12" t="s">
        <v>29170</v>
      </c>
      <c r="E1002" s="12">
        <v>2020</v>
      </c>
      <c r="F1002" s="12" t="s">
        <v>12276</v>
      </c>
      <c r="G1002" s="12">
        <v>21945357</v>
      </c>
      <c r="H1002" s="12">
        <v>1151</v>
      </c>
      <c r="I1002" s="12" t="s">
        <v>29171</v>
      </c>
      <c r="J1002" s="12" t="s">
        <v>29172</v>
      </c>
      <c r="K1002" s="12" t="s">
        <v>7972</v>
      </c>
      <c r="L1002" s="12" t="s">
        <v>7978</v>
      </c>
      <c r="M1002" s="12" t="s">
        <v>54</v>
      </c>
    </row>
    <row r="1003" spans="1:13" ht="22.5" customHeight="1">
      <c r="A1003" s="12" t="s">
        <v>29174</v>
      </c>
      <c r="B1003" s="12" t="str" cm="1">
        <f t="array" ref="B1003">_xlfn.REGEXEXTRACT(J1003, "eid=([^&amp;]+)", 2)</f>
        <v>2-s2.0-85072693806</v>
      </c>
      <c r="C1003" s="13" t="s">
        <v>23900</v>
      </c>
      <c r="D1003" s="12" t="s">
        <v>29175</v>
      </c>
      <c r="E1003" s="12">
        <v>2020</v>
      </c>
      <c r="F1003" s="12" t="s">
        <v>24422</v>
      </c>
      <c r="G1003" s="12">
        <v>200255</v>
      </c>
      <c r="H1003" s="12">
        <v>511</v>
      </c>
      <c r="I1003" s="12" t="s">
        <v>29176</v>
      </c>
      <c r="J1003" s="12" t="s">
        <v>29177</v>
      </c>
      <c r="K1003" s="12" t="s">
        <v>7972</v>
      </c>
      <c r="L1003" s="12" t="s">
        <v>8465</v>
      </c>
      <c r="M1003" s="12" t="s">
        <v>36547</v>
      </c>
    </row>
    <row r="1004" spans="1:13" ht="22.5" customHeight="1">
      <c r="A1004" s="12" t="s">
        <v>29179</v>
      </c>
      <c r="B1004" s="12" t="str" cm="1">
        <f t="array" ref="B1004">_xlfn.REGEXEXTRACT(J1004, "eid=([^&amp;]+)", 2)</f>
        <v>2-s2.0-85087610761</v>
      </c>
      <c r="C1004" s="13" t="s">
        <v>23900</v>
      </c>
      <c r="D1004" s="12" t="s">
        <v>29180</v>
      </c>
      <c r="E1004" s="12">
        <v>2020</v>
      </c>
      <c r="F1004" s="12" t="s">
        <v>8491</v>
      </c>
      <c r="G1004" s="12">
        <v>21693536</v>
      </c>
      <c r="H1004" s="12">
        <v>8</v>
      </c>
      <c r="I1004" s="12" t="s">
        <v>29181</v>
      </c>
      <c r="J1004" s="12" t="s">
        <v>29182</v>
      </c>
      <c r="K1004" s="12" t="s">
        <v>7972</v>
      </c>
      <c r="L1004" s="12" t="s">
        <v>8102</v>
      </c>
      <c r="M1004" s="12"/>
    </row>
    <row r="1005" spans="1:13" ht="22.5" customHeight="1">
      <c r="A1005" s="12" t="s">
        <v>29184</v>
      </c>
      <c r="B1005" s="12" t="str" cm="1">
        <f t="array" ref="B1005">_xlfn.REGEXEXTRACT(J1005, "eid=([^&amp;]+)", 2)</f>
        <v>2-s2.0-85065241898</v>
      </c>
      <c r="C1005" s="13" t="s">
        <v>23900</v>
      </c>
      <c r="D1005" s="12" t="s">
        <v>29185</v>
      </c>
      <c r="E1005" s="12">
        <v>2020</v>
      </c>
      <c r="F1005" s="12" t="s">
        <v>12276</v>
      </c>
      <c r="G1005" s="12">
        <v>21945357</v>
      </c>
      <c r="H1005" s="12">
        <v>905</v>
      </c>
      <c r="I1005" s="12" t="s">
        <v>29186</v>
      </c>
      <c r="J1005" s="12" t="s">
        <v>29187</v>
      </c>
      <c r="K1005" s="12" t="s">
        <v>7972</v>
      </c>
      <c r="L1005" s="12" t="s">
        <v>13352</v>
      </c>
      <c r="M1005" s="12" t="s">
        <v>36548</v>
      </c>
    </row>
    <row r="1006" spans="1:13" ht="22.5" customHeight="1">
      <c r="A1006" s="12" t="s">
        <v>29189</v>
      </c>
      <c r="B1006" s="12" t="str" cm="1">
        <f t="array" ref="B1006">_xlfn.REGEXEXTRACT(J1006, "eid=([^&amp;]+)", 2)</f>
        <v>2-s2.0-85096304328</v>
      </c>
      <c r="C1006" s="13" t="s">
        <v>23900</v>
      </c>
      <c r="D1006" s="12" t="s">
        <v>29190</v>
      </c>
      <c r="E1006" s="12">
        <v>2020</v>
      </c>
      <c r="F1006" s="12" t="s">
        <v>8491</v>
      </c>
      <c r="G1006" s="12">
        <v>21693536</v>
      </c>
      <c r="H1006" s="12">
        <v>8</v>
      </c>
      <c r="I1006" s="12" t="s">
        <v>29191</v>
      </c>
      <c r="J1006" s="12" t="s">
        <v>29192</v>
      </c>
      <c r="K1006" s="12" t="s">
        <v>7972</v>
      </c>
      <c r="L1006" s="12" t="s">
        <v>8102</v>
      </c>
      <c r="M1006" s="12"/>
    </row>
    <row r="1007" spans="1:13" ht="22.5" customHeight="1">
      <c r="A1007" s="12" t="s">
        <v>29194</v>
      </c>
      <c r="B1007" s="12" t="str" cm="1">
        <f t="array" ref="B1007">_xlfn.REGEXEXTRACT(J1007, "eid=([^&amp;]+)", 2)</f>
        <v>2-s2.0-85079765706</v>
      </c>
      <c r="C1007" s="13" t="s">
        <v>23900</v>
      </c>
      <c r="D1007" s="12" t="s">
        <v>29195</v>
      </c>
      <c r="E1007" s="12">
        <v>2020</v>
      </c>
      <c r="F1007" s="12" t="s">
        <v>8491</v>
      </c>
      <c r="G1007" s="12">
        <v>21693536</v>
      </c>
      <c r="H1007" s="12">
        <v>8</v>
      </c>
      <c r="I1007" s="12" t="s">
        <v>29196</v>
      </c>
      <c r="J1007" s="12" t="s">
        <v>29197</v>
      </c>
      <c r="K1007" s="12" t="s">
        <v>7972</v>
      </c>
      <c r="L1007" s="12" t="s">
        <v>8102</v>
      </c>
      <c r="M1007" s="12"/>
    </row>
    <row r="1008" spans="1:13" ht="22.5" customHeight="1">
      <c r="A1008" s="12" t="s">
        <v>29199</v>
      </c>
      <c r="B1008" s="12" t="str" cm="1">
        <f t="array" ref="B1008">_xlfn.REGEXEXTRACT(J1008, "eid=([^&amp;]+)", 2)</f>
        <v>2-s2.0-85081098725</v>
      </c>
      <c r="C1008" s="13" t="s">
        <v>23900</v>
      </c>
      <c r="D1008" s="12" t="s">
        <v>29200</v>
      </c>
      <c r="E1008" s="12">
        <v>2020</v>
      </c>
      <c r="F1008" s="12" t="s">
        <v>8491</v>
      </c>
      <c r="G1008" s="12">
        <v>21693536</v>
      </c>
      <c r="H1008" s="12">
        <v>8</v>
      </c>
      <c r="I1008" s="12" t="s">
        <v>29201</v>
      </c>
      <c r="J1008" s="12" t="s">
        <v>29202</v>
      </c>
      <c r="K1008" s="12" t="s">
        <v>7972</v>
      </c>
      <c r="L1008" s="12" t="s">
        <v>8102</v>
      </c>
      <c r="M1008" s="12"/>
    </row>
    <row r="1009" spans="1:13" ht="22.5" customHeight="1">
      <c r="A1009" s="12" t="s">
        <v>29204</v>
      </c>
      <c r="B1009" s="12" t="str" cm="1">
        <f t="array" ref="B1009">_xlfn.REGEXEXTRACT(J1009, "eid=([^&amp;]+)", 2)</f>
        <v>2-s2.0-85083383716</v>
      </c>
      <c r="C1009" s="13" t="s">
        <v>23900</v>
      </c>
      <c r="D1009" s="12" t="s">
        <v>29205</v>
      </c>
      <c r="E1009" s="12">
        <v>2020</v>
      </c>
      <c r="F1009" s="12" t="s">
        <v>8491</v>
      </c>
      <c r="G1009" s="12">
        <v>21693536</v>
      </c>
      <c r="H1009" s="12">
        <v>8</v>
      </c>
      <c r="I1009" s="12" t="s">
        <v>29206</v>
      </c>
      <c r="J1009" s="12" t="s">
        <v>29207</v>
      </c>
      <c r="K1009" s="12" t="s">
        <v>7972</v>
      </c>
      <c r="L1009" s="12" t="s">
        <v>8102</v>
      </c>
      <c r="M1009" s="12"/>
    </row>
    <row r="1010" spans="1:13" ht="22.5" customHeight="1">
      <c r="A1010" s="12" t="s">
        <v>29209</v>
      </c>
      <c r="B1010" s="12" t="str" cm="1">
        <f t="array" ref="B1010">_xlfn.REGEXEXTRACT(J1010, "eid=([^&amp;]+)", 2)</f>
        <v>2-s2.0-85078364018</v>
      </c>
      <c r="C1010" s="13" t="s">
        <v>23900</v>
      </c>
      <c r="D1010" s="12" t="s">
        <v>29210</v>
      </c>
      <c r="E1010" s="12">
        <v>2020</v>
      </c>
      <c r="F1010" s="12" t="s">
        <v>8491</v>
      </c>
      <c r="G1010" s="12">
        <v>21693536</v>
      </c>
      <c r="H1010" s="12">
        <v>8</v>
      </c>
      <c r="I1010" s="12" t="s">
        <v>29211</v>
      </c>
      <c r="J1010" s="12" t="s">
        <v>29212</v>
      </c>
      <c r="K1010" s="12" t="s">
        <v>7972</v>
      </c>
      <c r="L1010" s="12" t="s">
        <v>8102</v>
      </c>
      <c r="M1010" s="12"/>
    </row>
    <row r="1011" spans="1:13" ht="22.5" customHeight="1">
      <c r="A1011" s="12" t="s">
        <v>29213</v>
      </c>
      <c r="B1011" s="12" t="str" cm="1">
        <f t="array" ref="B1011">_xlfn.REGEXEXTRACT(J1011, "eid=([^&amp;]+)", 2)</f>
        <v>2-s2.0-85082170898</v>
      </c>
      <c r="C1011" s="13" t="s">
        <v>23900</v>
      </c>
      <c r="D1011" s="12" t="s">
        <v>29214</v>
      </c>
      <c r="E1011" s="12">
        <v>2020</v>
      </c>
      <c r="F1011" s="12" t="s">
        <v>29215</v>
      </c>
      <c r="G1011" s="12" t="s">
        <v>7969</v>
      </c>
      <c r="H1011" s="12" t="s">
        <v>7969</v>
      </c>
      <c r="I1011" s="12" t="s">
        <v>29216</v>
      </c>
      <c r="J1011" s="12" t="s">
        <v>29217</v>
      </c>
      <c r="K1011" s="12" t="s">
        <v>7972</v>
      </c>
      <c r="L1011" s="12" t="s">
        <v>8102</v>
      </c>
      <c r="M1011" s="12" t="s">
        <v>4139</v>
      </c>
    </row>
    <row r="1012" spans="1:13" ht="22.5" customHeight="1">
      <c r="A1012" s="12" t="s">
        <v>29219</v>
      </c>
      <c r="B1012" s="12" t="str" cm="1">
        <f t="array" ref="B1012">_xlfn.REGEXEXTRACT(J1012, "eid=([^&amp;]+)", 2)</f>
        <v>2-s2.0-85072291351</v>
      </c>
      <c r="C1012" s="13" t="s">
        <v>23900</v>
      </c>
      <c r="D1012" s="12" t="s">
        <v>29220</v>
      </c>
      <c r="E1012" s="12">
        <v>2020</v>
      </c>
      <c r="F1012" s="12" t="s">
        <v>24422</v>
      </c>
      <c r="G1012" s="12">
        <v>200255</v>
      </c>
      <c r="H1012" s="12">
        <v>510</v>
      </c>
      <c r="I1012" s="12" t="s">
        <v>29221</v>
      </c>
      <c r="J1012" s="12" t="s">
        <v>29222</v>
      </c>
      <c r="K1012" s="12" t="s">
        <v>7972</v>
      </c>
      <c r="L1012" s="12" t="s">
        <v>8465</v>
      </c>
      <c r="M1012" s="12" t="s">
        <v>36549</v>
      </c>
    </row>
    <row r="1013" spans="1:13" ht="22.5" customHeight="1">
      <c r="A1013" s="12" t="s">
        <v>29224</v>
      </c>
      <c r="B1013" s="12" t="str" cm="1">
        <f t="array" ref="B1013">_xlfn.REGEXEXTRACT(J1013, "eid=([^&amp;]+)", 2)</f>
        <v>2-s2.0-85097594220</v>
      </c>
      <c r="C1013" s="13" t="s">
        <v>23900</v>
      </c>
      <c r="D1013" s="12" t="s">
        <v>29225</v>
      </c>
      <c r="E1013" s="12">
        <v>2020</v>
      </c>
      <c r="F1013" s="12" t="s">
        <v>9282</v>
      </c>
      <c r="G1013" s="12">
        <v>10641246</v>
      </c>
      <c r="H1013" s="12">
        <v>39</v>
      </c>
      <c r="I1013" s="12" t="s">
        <v>29226</v>
      </c>
      <c r="J1013" s="12" t="s">
        <v>29227</v>
      </c>
      <c r="K1013" s="12" t="s">
        <v>7972</v>
      </c>
      <c r="L1013" s="12" t="s">
        <v>8385</v>
      </c>
      <c r="M1013" s="12" t="s">
        <v>36550</v>
      </c>
    </row>
    <row r="1014" spans="1:13" ht="22.5" customHeight="1">
      <c r="A1014" s="12" t="s">
        <v>29229</v>
      </c>
      <c r="B1014" s="12" t="str" cm="1">
        <f t="array" ref="B1014">_xlfn.REGEXEXTRACT(J1014, "eid=([^&amp;]+)", 2)</f>
        <v>2-s2.0-85081977133</v>
      </c>
      <c r="C1014" s="13" t="s">
        <v>23900</v>
      </c>
      <c r="D1014" s="12" t="s">
        <v>29230</v>
      </c>
      <c r="E1014" s="12">
        <v>2020</v>
      </c>
      <c r="F1014" s="12" t="s">
        <v>29231</v>
      </c>
      <c r="G1014" s="12">
        <v>22209964</v>
      </c>
      <c r="H1014" s="12">
        <v>9</v>
      </c>
      <c r="I1014" s="12" t="s">
        <v>29232</v>
      </c>
      <c r="J1014" s="12" t="s">
        <v>29233</v>
      </c>
      <c r="K1014" s="12" t="s">
        <v>7972</v>
      </c>
      <c r="L1014" s="12" t="s">
        <v>11745</v>
      </c>
      <c r="M1014" s="12"/>
    </row>
    <row r="1015" spans="1:13" ht="22.5" customHeight="1">
      <c r="A1015" s="12" t="s">
        <v>29235</v>
      </c>
      <c r="B1015" s="12" t="str" cm="1">
        <f t="array" ref="B1015">_xlfn.REGEXEXTRACT(J1015, "eid=([^&amp;]+)", 2)</f>
        <v>2-s2.0-85102792893</v>
      </c>
      <c r="C1015" s="13" t="s">
        <v>23900</v>
      </c>
      <c r="D1015" s="12" t="s">
        <v>29236</v>
      </c>
      <c r="E1015" s="12">
        <v>2020</v>
      </c>
      <c r="F1015" s="12" t="s">
        <v>8491</v>
      </c>
      <c r="G1015" s="12">
        <v>21693536</v>
      </c>
      <c r="H1015" s="12">
        <v>8</v>
      </c>
      <c r="I1015" s="12" t="s">
        <v>29237</v>
      </c>
      <c r="J1015" s="12" t="s">
        <v>29238</v>
      </c>
      <c r="K1015" s="12" t="s">
        <v>7972</v>
      </c>
      <c r="L1015" s="12" t="s">
        <v>8102</v>
      </c>
      <c r="M1015" s="12"/>
    </row>
    <row r="1016" spans="1:13" ht="22.5" customHeight="1">
      <c r="A1016" s="12" t="s">
        <v>29240</v>
      </c>
      <c r="B1016" s="12" t="str" cm="1">
        <f t="array" ref="B1016">_xlfn.REGEXEXTRACT(J1016, "eid=([^&amp;]+)", 2)</f>
        <v>2-s2.0-85082169932</v>
      </c>
      <c r="C1016" s="13" t="s">
        <v>23900</v>
      </c>
      <c r="D1016" s="12" t="s">
        <v>29241</v>
      </c>
      <c r="E1016" s="12">
        <v>2020</v>
      </c>
      <c r="F1016" s="12" t="s">
        <v>29215</v>
      </c>
      <c r="G1016" s="12" t="s">
        <v>7969</v>
      </c>
      <c r="H1016" s="12" t="s">
        <v>7969</v>
      </c>
      <c r="I1016" s="12" t="s">
        <v>27879</v>
      </c>
      <c r="J1016" s="12" t="s">
        <v>29242</v>
      </c>
      <c r="K1016" s="12" t="s">
        <v>7972</v>
      </c>
      <c r="L1016" s="12" t="s">
        <v>8102</v>
      </c>
      <c r="M1016" s="12" t="s">
        <v>36551</v>
      </c>
    </row>
    <row r="1017" spans="1:13" ht="22.5" customHeight="1">
      <c r="A1017" s="12" t="s">
        <v>29244</v>
      </c>
      <c r="B1017" s="12" t="str" cm="1">
        <f t="array" ref="B1017">_xlfn.REGEXEXTRACT(J1017, "eid=([^&amp;]+)", 2)</f>
        <v>2-s2.0-85072987536</v>
      </c>
      <c r="C1017" s="13" t="s">
        <v>23900</v>
      </c>
      <c r="D1017" s="12" t="s">
        <v>29245</v>
      </c>
      <c r="E1017" s="12">
        <v>2020</v>
      </c>
      <c r="F1017" s="12" t="s">
        <v>24422</v>
      </c>
      <c r="G1017" s="12">
        <v>200255</v>
      </c>
      <c r="H1017" s="12">
        <v>512</v>
      </c>
      <c r="I1017" s="12" t="s">
        <v>29246</v>
      </c>
      <c r="J1017" s="12" t="s">
        <v>29247</v>
      </c>
      <c r="K1017" s="12" t="s">
        <v>7972</v>
      </c>
      <c r="L1017" s="12" t="s">
        <v>8465</v>
      </c>
      <c r="M1017" s="12" t="s">
        <v>36552</v>
      </c>
    </row>
    <row r="1018" spans="1:13" ht="22.5" customHeight="1">
      <c r="A1018" s="12" t="s">
        <v>29249</v>
      </c>
      <c r="B1018" s="12" t="str" cm="1">
        <f t="array" ref="B1018">_xlfn.REGEXEXTRACT(J1018, "eid=([^&amp;]+)", 2)</f>
        <v>2-s2.0-85082167011</v>
      </c>
      <c r="C1018" s="13" t="s">
        <v>23900</v>
      </c>
      <c r="D1018" s="12" t="s">
        <v>29250</v>
      </c>
      <c r="E1018" s="12">
        <v>2020</v>
      </c>
      <c r="F1018" s="12" t="s">
        <v>8491</v>
      </c>
      <c r="G1018" s="12">
        <v>21693536</v>
      </c>
      <c r="H1018" s="12">
        <v>8</v>
      </c>
      <c r="I1018" s="12" t="s">
        <v>29251</v>
      </c>
      <c r="J1018" s="12" t="s">
        <v>29252</v>
      </c>
      <c r="K1018" s="12" t="s">
        <v>7972</v>
      </c>
      <c r="L1018" s="12" t="s">
        <v>8102</v>
      </c>
      <c r="M1018" s="12"/>
    </row>
    <row r="1019" spans="1:13" ht="22.5" customHeight="1">
      <c r="A1019" s="12" t="s">
        <v>29254</v>
      </c>
      <c r="B1019" s="12" t="str" cm="1">
        <f t="array" ref="B1019">_xlfn.REGEXEXTRACT(J1019, "eid=([^&amp;]+)", 2)</f>
        <v>2-s2.0-85087920438</v>
      </c>
      <c r="C1019" s="13" t="s">
        <v>23900</v>
      </c>
      <c r="D1019" s="12" t="s">
        <v>29255</v>
      </c>
      <c r="E1019" s="12">
        <v>2020</v>
      </c>
      <c r="F1019" s="12" t="s">
        <v>29256</v>
      </c>
      <c r="G1019" s="12">
        <v>17438187</v>
      </c>
      <c r="H1019" s="12">
        <v>17</v>
      </c>
      <c r="I1019" s="12" t="s">
        <v>29257</v>
      </c>
      <c r="J1019" s="12" t="s">
        <v>29258</v>
      </c>
      <c r="K1019" s="12" t="s">
        <v>7972</v>
      </c>
      <c r="L1019" s="12" t="s">
        <v>9617</v>
      </c>
      <c r="M1019" s="12" t="s">
        <v>36553</v>
      </c>
    </row>
    <row r="1020" spans="1:13" ht="22.5" customHeight="1">
      <c r="A1020" s="12" t="s">
        <v>29260</v>
      </c>
      <c r="B1020" s="12" t="str" cm="1">
        <f t="array" ref="B1020">_xlfn.REGEXEXTRACT(J1020, "eid=([^&amp;]+)", 2)</f>
        <v>2-s2.0-85084291478</v>
      </c>
      <c r="C1020" s="13" t="s">
        <v>23900</v>
      </c>
      <c r="D1020" s="12" t="s">
        <v>29261</v>
      </c>
      <c r="E1020" s="12">
        <v>2019</v>
      </c>
      <c r="F1020" s="12" t="s">
        <v>29066</v>
      </c>
      <c r="G1020" s="12" t="s">
        <v>7969</v>
      </c>
      <c r="H1020" s="12" t="s">
        <v>7969</v>
      </c>
      <c r="I1020" s="12" t="s">
        <v>29262</v>
      </c>
      <c r="J1020" s="12" t="s">
        <v>29263</v>
      </c>
      <c r="K1020" s="12" t="s">
        <v>7972</v>
      </c>
      <c r="L1020" s="12" t="s">
        <v>8102</v>
      </c>
      <c r="M1020" s="12" t="s">
        <v>36554</v>
      </c>
    </row>
    <row r="1021" spans="1:13" ht="22.5" customHeight="1">
      <c r="A1021" s="12" t="s">
        <v>29265</v>
      </c>
      <c r="B1021" s="12" t="str" cm="1">
        <f t="array" ref="B1021">_xlfn.REGEXEXTRACT(J1021, "eid=([^&amp;]+)", 2)</f>
        <v>2-s2.0-85094882041</v>
      </c>
      <c r="C1021" s="13" t="s">
        <v>23900</v>
      </c>
      <c r="D1021" s="12" t="s">
        <v>29266</v>
      </c>
      <c r="E1021" s="12">
        <v>2020</v>
      </c>
      <c r="F1021" s="12" t="s">
        <v>11641</v>
      </c>
      <c r="G1021" s="12">
        <v>15308669</v>
      </c>
      <c r="H1021" s="12">
        <v>2020</v>
      </c>
      <c r="I1021" s="12" t="s">
        <v>29267</v>
      </c>
      <c r="J1021" s="12" t="s">
        <v>29268</v>
      </c>
      <c r="K1021" s="12" t="s">
        <v>7972</v>
      </c>
      <c r="L1021" s="12" t="s">
        <v>11624</v>
      </c>
      <c r="M1021" s="12"/>
    </row>
    <row r="1022" spans="1:13" ht="22.5" customHeight="1">
      <c r="A1022" s="12" t="s">
        <v>29270</v>
      </c>
      <c r="B1022" s="12" t="str" cm="1">
        <f t="array" ref="B1022">_xlfn.REGEXEXTRACT(J1022, "eid=([^&amp;]+)", 2)</f>
        <v>2-s2.0-85083024850</v>
      </c>
      <c r="C1022" s="13" t="s">
        <v>23900</v>
      </c>
      <c r="D1022" s="12" t="s">
        <v>29271</v>
      </c>
      <c r="E1022" s="12">
        <v>2019</v>
      </c>
      <c r="F1022" s="12" t="s">
        <v>29136</v>
      </c>
      <c r="G1022" s="12" t="s">
        <v>7969</v>
      </c>
      <c r="H1022" s="12" t="s">
        <v>7969</v>
      </c>
      <c r="I1022" s="12" t="s">
        <v>29272</v>
      </c>
      <c r="J1022" s="12" t="s">
        <v>29273</v>
      </c>
      <c r="K1022" s="12" t="s">
        <v>7972</v>
      </c>
      <c r="L1022" s="12" t="s">
        <v>8102</v>
      </c>
      <c r="M1022" s="12" t="s">
        <v>36555</v>
      </c>
    </row>
    <row r="1023" spans="1:13" ht="22.5" customHeight="1">
      <c r="A1023" s="12" t="s">
        <v>29275</v>
      </c>
      <c r="B1023" s="12" t="str" cm="1">
        <f t="array" ref="B1023">_xlfn.REGEXEXTRACT(J1023, "eid=([^&amp;]+)", 2)</f>
        <v>2-s2.0-85088008956</v>
      </c>
      <c r="C1023" s="13" t="s">
        <v>23900</v>
      </c>
      <c r="D1023" s="12" t="s">
        <v>29276</v>
      </c>
      <c r="E1023" s="12">
        <v>2020</v>
      </c>
      <c r="F1023" s="12" t="s">
        <v>8491</v>
      </c>
      <c r="G1023" s="12">
        <v>21693536</v>
      </c>
      <c r="H1023" s="12">
        <v>8</v>
      </c>
      <c r="I1023" s="12" t="s">
        <v>29277</v>
      </c>
      <c r="J1023" s="12" t="s">
        <v>29278</v>
      </c>
      <c r="K1023" s="12" t="s">
        <v>7972</v>
      </c>
      <c r="L1023" s="12" t="s">
        <v>8102</v>
      </c>
      <c r="M1023" s="12"/>
    </row>
    <row r="1024" spans="1:13" ht="22.5" customHeight="1">
      <c r="A1024" s="12" t="s">
        <v>29280</v>
      </c>
      <c r="B1024" s="12" t="str" cm="1">
        <f t="array" ref="B1024">_xlfn.REGEXEXTRACT(J1024, "eid=([^&amp;]+)", 2)</f>
        <v>2-s2.0-85090457257</v>
      </c>
      <c r="C1024" s="13" t="s">
        <v>23900</v>
      </c>
      <c r="D1024" s="12" t="s">
        <v>29281</v>
      </c>
      <c r="E1024" s="12">
        <v>2020</v>
      </c>
      <c r="F1024" s="12" t="s">
        <v>25245</v>
      </c>
      <c r="G1024" s="12">
        <v>10636919</v>
      </c>
      <c r="H1024" s="12" t="s">
        <v>7969</v>
      </c>
      <c r="I1024" s="12" t="s">
        <v>29282</v>
      </c>
      <c r="J1024" s="12" t="s">
        <v>29283</v>
      </c>
      <c r="K1024" s="12" t="s">
        <v>7972</v>
      </c>
      <c r="L1024" s="12" t="s">
        <v>8078</v>
      </c>
      <c r="M1024" s="12"/>
    </row>
    <row r="1025" spans="1:13" ht="22.5" customHeight="1">
      <c r="A1025" s="12" t="s">
        <v>29285</v>
      </c>
      <c r="B1025" s="12" t="str" cm="1">
        <f t="array" ref="B1025">_xlfn.REGEXEXTRACT(J1025, "eid=([^&amp;]+)", 2)</f>
        <v>2-s2.0-85102449258</v>
      </c>
      <c r="C1025" s="13" t="s">
        <v>23900</v>
      </c>
      <c r="D1025" s="12" t="s">
        <v>29286</v>
      </c>
      <c r="E1025" s="12">
        <v>2020</v>
      </c>
      <c r="F1025" s="12" t="s">
        <v>25066</v>
      </c>
      <c r="G1025" s="12">
        <v>22147853</v>
      </c>
      <c r="H1025" s="12">
        <v>37</v>
      </c>
      <c r="I1025" s="12" t="s">
        <v>29287</v>
      </c>
      <c r="J1025" s="12" t="s">
        <v>29288</v>
      </c>
      <c r="K1025" s="12" t="s">
        <v>7972</v>
      </c>
      <c r="L1025" s="12" t="s">
        <v>8027</v>
      </c>
      <c r="M1025" s="12" t="s">
        <v>36556</v>
      </c>
    </row>
    <row r="1026" spans="1:13" ht="22.5" customHeight="1">
      <c r="A1026" s="12" t="s">
        <v>29290</v>
      </c>
      <c r="B1026" s="12" t="str" cm="1">
        <f t="array" ref="B1026">_xlfn.REGEXEXTRACT(J1026, "eid=([^&amp;]+)", 2)</f>
        <v>2-s2.0-85098562638</v>
      </c>
      <c r="C1026" s="13" t="s">
        <v>23900</v>
      </c>
      <c r="D1026" s="12" t="s">
        <v>29291</v>
      </c>
      <c r="E1026" s="12">
        <v>2020</v>
      </c>
      <c r="F1026" s="12" t="s">
        <v>8491</v>
      </c>
      <c r="G1026" s="12">
        <v>21693536</v>
      </c>
      <c r="H1026" s="12">
        <v>8</v>
      </c>
      <c r="I1026" s="12" t="s">
        <v>29292</v>
      </c>
      <c r="J1026" s="12" t="s">
        <v>29293</v>
      </c>
      <c r="K1026" s="12" t="s">
        <v>7972</v>
      </c>
      <c r="L1026" s="12" t="s">
        <v>8102</v>
      </c>
      <c r="M1026" s="12"/>
    </row>
    <row r="1027" spans="1:13" ht="22.5" customHeight="1">
      <c r="A1027" s="12" t="s">
        <v>29295</v>
      </c>
      <c r="B1027" s="12" t="str" cm="1">
        <f t="array" ref="B1027">_xlfn.REGEXEXTRACT(J1027, "eid=([^&amp;]+)", 2)</f>
        <v>2-s2.0-85091569670</v>
      </c>
      <c r="C1027" s="13" t="s">
        <v>23900</v>
      </c>
      <c r="D1027" s="12" t="s">
        <v>29296</v>
      </c>
      <c r="E1027" s="12">
        <v>2020</v>
      </c>
      <c r="F1027" s="12" t="s">
        <v>29297</v>
      </c>
      <c r="G1027" s="12">
        <v>21508097</v>
      </c>
      <c r="H1027" s="12">
        <v>13</v>
      </c>
      <c r="I1027" s="12" t="s">
        <v>29298</v>
      </c>
      <c r="J1027" s="12" t="s">
        <v>29299</v>
      </c>
      <c r="K1027" s="12" t="s">
        <v>7972</v>
      </c>
      <c r="L1027" s="12" t="s">
        <v>29300</v>
      </c>
      <c r="M1027" s="12"/>
    </row>
    <row r="1028" spans="1:13" ht="22.5" customHeight="1">
      <c r="A1028" s="12" t="s">
        <v>29302</v>
      </c>
      <c r="B1028" s="12" t="str" cm="1">
        <f t="array" ref="B1028">_xlfn.REGEXEXTRACT(J1028, "eid=([^&amp;]+)", 2)</f>
        <v>2-s2.0-85084006349</v>
      </c>
      <c r="C1028" s="13" t="s">
        <v>23900</v>
      </c>
      <c r="D1028" s="12" t="s">
        <v>29303</v>
      </c>
      <c r="E1028" s="12">
        <v>2020</v>
      </c>
      <c r="F1028" s="12" t="s">
        <v>8491</v>
      </c>
      <c r="G1028" s="12">
        <v>21693536</v>
      </c>
      <c r="H1028" s="12">
        <v>8</v>
      </c>
      <c r="I1028" s="12" t="s">
        <v>29304</v>
      </c>
      <c r="J1028" s="12" t="s">
        <v>29305</v>
      </c>
      <c r="K1028" s="12" t="s">
        <v>7972</v>
      </c>
      <c r="L1028" s="12" t="s">
        <v>8102</v>
      </c>
      <c r="M1028" s="12"/>
    </row>
    <row r="1029" spans="1:13" ht="22.5" customHeight="1">
      <c r="A1029" s="12" t="s">
        <v>29307</v>
      </c>
      <c r="B1029" s="12" t="str" cm="1">
        <f t="array" ref="B1029">_xlfn.REGEXEXTRACT(J1029, "eid=([^&amp;]+)", 2)</f>
        <v>2-s2.0-85085216158</v>
      </c>
      <c r="C1029" s="13" t="s">
        <v>23900</v>
      </c>
      <c r="D1029" s="12" t="s">
        <v>29308</v>
      </c>
      <c r="E1029" s="12">
        <v>2020</v>
      </c>
      <c r="F1029" s="12" t="s">
        <v>8491</v>
      </c>
      <c r="G1029" s="12">
        <v>21693536</v>
      </c>
      <c r="H1029" s="12">
        <v>8</v>
      </c>
      <c r="I1029" s="12" t="s">
        <v>29309</v>
      </c>
      <c r="J1029" s="12" t="s">
        <v>29310</v>
      </c>
      <c r="K1029" s="12" t="s">
        <v>7972</v>
      </c>
      <c r="L1029" s="12" t="s">
        <v>8102</v>
      </c>
      <c r="M1029" s="12"/>
    </row>
    <row r="1030" spans="1:13" ht="22.5" customHeight="1">
      <c r="A1030" s="12" t="s">
        <v>29312</v>
      </c>
      <c r="B1030" s="12" t="str" cm="1">
        <f t="array" ref="B1030">_xlfn.REGEXEXTRACT(J1030, "eid=([^&amp;]+)", 2)</f>
        <v>2-s2.0-85075253060</v>
      </c>
      <c r="C1030" s="13" t="s">
        <v>23900</v>
      </c>
      <c r="D1030" s="12" t="s">
        <v>29313</v>
      </c>
      <c r="E1030" s="12">
        <v>2020</v>
      </c>
      <c r="F1030" s="12" t="s">
        <v>8293</v>
      </c>
      <c r="G1030" s="12">
        <v>22142134</v>
      </c>
      <c r="H1030" s="12">
        <v>50</v>
      </c>
      <c r="I1030" s="12" t="s">
        <v>29314</v>
      </c>
      <c r="J1030" s="12" t="s">
        <v>29315</v>
      </c>
      <c r="K1030" s="12" t="s">
        <v>7972</v>
      </c>
      <c r="L1030" s="12" t="s">
        <v>8027</v>
      </c>
      <c r="M1030" s="12" t="s">
        <v>36557</v>
      </c>
    </row>
    <row r="1031" spans="1:13" ht="22.5" customHeight="1">
      <c r="A1031" s="12" t="s">
        <v>29317</v>
      </c>
      <c r="B1031" s="12" t="str" cm="1">
        <f t="array" ref="B1031">_xlfn.REGEXEXTRACT(J1031, "eid=([^&amp;]+)", 2)</f>
        <v>2-s2.0-85083001541</v>
      </c>
      <c r="C1031" s="13" t="s">
        <v>23900</v>
      </c>
      <c r="D1031" s="12" t="s">
        <v>29318</v>
      </c>
      <c r="E1031" s="12">
        <v>2020</v>
      </c>
      <c r="F1031" s="12" t="s">
        <v>16518</v>
      </c>
      <c r="G1031" s="12">
        <v>19326203</v>
      </c>
      <c r="H1031" s="12">
        <v>15</v>
      </c>
      <c r="I1031" s="12" t="s">
        <v>29319</v>
      </c>
      <c r="J1031" s="12" t="s">
        <v>29320</v>
      </c>
      <c r="K1031" s="12" t="s">
        <v>7972</v>
      </c>
      <c r="L1031" s="12" t="s">
        <v>16521</v>
      </c>
      <c r="M1031" s="12"/>
    </row>
    <row r="1032" spans="1:13" ht="22.5" customHeight="1">
      <c r="A1032" s="12" t="s">
        <v>29322</v>
      </c>
      <c r="B1032" s="12" t="str" cm="1">
        <f t="array" ref="B1032">_xlfn.REGEXEXTRACT(J1032, "eid=([^&amp;]+)", 2)</f>
        <v>2-s2.0-85083644625</v>
      </c>
      <c r="C1032" s="13" t="s">
        <v>23900</v>
      </c>
      <c r="D1032" s="12" t="s">
        <v>29323</v>
      </c>
      <c r="E1032" s="12">
        <v>2020</v>
      </c>
      <c r="F1032" s="12" t="s">
        <v>12276</v>
      </c>
      <c r="G1032" s="12">
        <v>21945357</v>
      </c>
      <c r="H1032" s="12">
        <v>1101</v>
      </c>
      <c r="I1032" s="12" t="s">
        <v>29324</v>
      </c>
      <c r="J1032" s="12" t="s">
        <v>29325</v>
      </c>
      <c r="K1032" s="12" t="s">
        <v>7972</v>
      </c>
      <c r="L1032" s="12" t="s">
        <v>7978</v>
      </c>
      <c r="M1032" s="12" t="s">
        <v>36558</v>
      </c>
    </row>
    <row r="1033" spans="1:13" ht="22.5" customHeight="1">
      <c r="A1033" s="12" t="s">
        <v>29327</v>
      </c>
      <c r="B1033" s="12" t="str" cm="1">
        <f t="array" ref="B1033">_xlfn.REGEXEXTRACT(J1033, "eid=([^&amp;]+)", 2)</f>
        <v>2-s2.0-85079151075</v>
      </c>
      <c r="C1033" s="13" t="s">
        <v>23900</v>
      </c>
      <c r="D1033" s="12" t="s">
        <v>29328</v>
      </c>
      <c r="E1033" s="12">
        <v>2020</v>
      </c>
      <c r="F1033" s="12" t="s">
        <v>21402</v>
      </c>
      <c r="G1033" s="12">
        <v>2786125</v>
      </c>
      <c r="H1033" s="12">
        <v>54</v>
      </c>
      <c r="I1033" s="12" t="s">
        <v>29329</v>
      </c>
      <c r="J1033" s="12" t="s">
        <v>29330</v>
      </c>
      <c r="K1033" s="12" t="s">
        <v>7972</v>
      </c>
      <c r="L1033" s="12" t="s">
        <v>7993</v>
      </c>
      <c r="M1033" s="12" t="s">
        <v>36559</v>
      </c>
    </row>
    <row r="1034" spans="1:13" ht="22.5" customHeight="1">
      <c r="A1034" s="12" t="s">
        <v>29332</v>
      </c>
      <c r="B1034" s="12" t="str" cm="1">
        <f t="array" ref="B1034">_xlfn.REGEXEXTRACT(J1034, "eid=([^&amp;]+)", 2)</f>
        <v>2-s2.0-85057576137</v>
      </c>
      <c r="C1034" s="13" t="s">
        <v>23900</v>
      </c>
      <c r="D1034" s="12" t="s">
        <v>29333</v>
      </c>
      <c r="E1034" s="12">
        <v>2020</v>
      </c>
      <c r="F1034" s="12" t="s">
        <v>25785</v>
      </c>
      <c r="G1034" s="12">
        <v>9410643</v>
      </c>
      <c r="H1034" s="12">
        <v>32</v>
      </c>
      <c r="I1034" s="12" t="s">
        <v>29334</v>
      </c>
      <c r="J1034" s="12" t="s">
        <v>29335</v>
      </c>
      <c r="K1034" s="12" t="s">
        <v>7972</v>
      </c>
      <c r="L1034" s="12" t="s">
        <v>7985</v>
      </c>
      <c r="M1034" s="12" t="s">
        <v>36560</v>
      </c>
    </row>
    <row r="1035" spans="1:13" ht="22.5" customHeight="1">
      <c r="A1035" s="12" t="s">
        <v>5160</v>
      </c>
      <c r="B1035" s="12" t="str" cm="1">
        <f t="array" ref="B1035">_xlfn.REGEXEXTRACT(J1035, "eid=([^&amp;]+)", 2)</f>
        <v>2-s2.0-85074150487</v>
      </c>
      <c r="C1035" s="13" t="s">
        <v>23900</v>
      </c>
      <c r="D1035" s="12" t="s">
        <v>4231</v>
      </c>
      <c r="E1035" s="12">
        <v>2020</v>
      </c>
      <c r="F1035" s="12" t="s">
        <v>8024</v>
      </c>
      <c r="G1035" s="12">
        <v>1674048</v>
      </c>
      <c r="H1035" s="12">
        <v>88</v>
      </c>
      <c r="I1035" s="12" t="s">
        <v>29336</v>
      </c>
      <c r="J1035" s="12" t="s">
        <v>29337</v>
      </c>
      <c r="K1035" s="12" t="s">
        <v>7972</v>
      </c>
      <c r="L1035" s="12" t="s">
        <v>8027</v>
      </c>
      <c r="M1035" s="12"/>
    </row>
    <row r="1036" spans="1:13" ht="22.5" customHeight="1">
      <c r="A1036" s="12" t="s">
        <v>29339</v>
      </c>
      <c r="B1036" s="12" t="str" cm="1">
        <f t="array" ref="B1036">_xlfn.REGEXEXTRACT(J1036, "eid=([^&amp;]+)", 2)</f>
        <v>2-s2.0-85102108430</v>
      </c>
      <c r="C1036" s="13" t="s">
        <v>23900</v>
      </c>
      <c r="D1036" s="12" t="s">
        <v>29340</v>
      </c>
      <c r="E1036" s="12">
        <v>2020</v>
      </c>
      <c r="F1036" s="12" t="s">
        <v>9013</v>
      </c>
      <c r="G1036" s="12">
        <v>18770509</v>
      </c>
      <c r="H1036" s="12">
        <v>174</v>
      </c>
      <c r="I1036" s="12" t="s">
        <v>29341</v>
      </c>
      <c r="J1036" s="12" t="s">
        <v>29342</v>
      </c>
      <c r="K1036" s="12" t="s">
        <v>7972</v>
      </c>
      <c r="L1036" s="12" t="s">
        <v>7993</v>
      </c>
      <c r="M1036" s="12"/>
    </row>
    <row r="1037" spans="1:13" ht="22.5" customHeight="1">
      <c r="A1037" s="12" t="s">
        <v>29344</v>
      </c>
      <c r="B1037" s="12" t="str" cm="1">
        <f t="array" ref="B1037">_xlfn.REGEXEXTRACT(J1037, "eid=([^&amp;]+)", 2)</f>
        <v>2-s2.0-85075497208</v>
      </c>
      <c r="C1037" s="13" t="s">
        <v>23900</v>
      </c>
      <c r="D1037" s="12" t="s">
        <v>29345</v>
      </c>
      <c r="E1037" s="12">
        <v>2020</v>
      </c>
      <c r="F1037" s="12" t="s">
        <v>9971</v>
      </c>
      <c r="G1037" s="12">
        <v>13837621</v>
      </c>
      <c r="H1037" s="12">
        <v>102</v>
      </c>
      <c r="I1037" s="12" t="s">
        <v>29346</v>
      </c>
      <c r="J1037" s="12" t="s">
        <v>29347</v>
      </c>
      <c r="K1037" s="12" t="s">
        <v>7972</v>
      </c>
      <c r="L1037" s="12" t="s">
        <v>7993</v>
      </c>
      <c r="M1037" s="12" t="s">
        <v>36561</v>
      </c>
    </row>
    <row r="1038" spans="1:13" ht="22.5" customHeight="1">
      <c r="A1038" s="12" t="s">
        <v>29349</v>
      </c>
      <c r="B1038" s="12" t="str" cm="1">
        <f t="array" ref="B1038">_xlfn.REGEXEXTRACT(J1038, "eid=([^&amp;]+)", 2)</f>
        <v>2-s2.0-85102369441</v>
      </c>
      <c r="C1038" s="13" t="s">
        <v>23900</v>
      </c>
      <c r="D1038" s="12" t="s">
        <v>29350</v>
      </c>
      <c r="E1038" s="12">
        <v>2020</v>
      </c>
      <c r="F1038" s="12" t="s">
        <v>8491</v>
      </c>
      <c r="G1038" s="12">
        <v>21693536</v>
      </c>
      <c r="H1038" s="12">
        <v>8</v>
      </c>
      <c r="I1038" s="12" t="s">
        <v>29351</v>
      </c>
      <c r="J1038" s="12" t="s">
        <v>29352</v>
      </c>
      <c r="K1038" s="12" t="s">
        <v>7972</v>
      </c>
      <c r="L1038" s="12" t="s">
        <v>8102</v>
      </c>
      <c r="M1038" s="12"/>
    </row>
    <row r="1039" spans="1:13" ht="22.5" customHeight="1">
      <c r="A1039" s="12" t="s">
        <v>29354</v>
      </c>
      <c r="B1039" s="12" t="str" cm="1">
        <f t="array" ref="B1039">_xlfn.REGEXEXTRACT(J1039, "eid=([^&amp;]+)", 2)</f>
        <v>2-s2.0-85097530658</v>
      </c>
      <c r="C1039" s="13" t="s">
        <v>23900</v>
      </c>
      <c r="D1039" s="12" t="s">
        <v>29355</v>
      </c>
      <c r="E1039" s="12">
        <v>2020</v>
      </c>
      <c r="F1039" s="12" t="s">
        <v>8261</v>
      </c>
      <c r="G1039" s="12" t="s">
        <v>29356</v>
      </c>
      <c r="H1039" s="12">
        <v>11</v>
      </c>
      <c r="I1039" s="12" t="s">
        <v>29357</v>
      </c>
      <c r="J1039" s="12" t="s">
        <v>29358</v>
      </c>
      <c r="K1039" s="12" t="s">
        <v>7972</v>
      </c>
      <c r="L1039" s="12" t="s">
        <v>8264</v>
      </c>
      <c r="M1039" s="12"/>
    </row>
    <row r="1040" spans="1:13" ht="22.5" customHeight="1">
      <c r="A1040" s="12" t="s">
        <v>29360</v>
      </c>
      <c r="B1040" s="12" t="str" cm="1">
        <f t="array" ref="B1040">_xlfn.REGEXEXTRACT(J1040, "eid=([^&amp;]+)", 2)</f>
        <v>2-s2.0-85083254477</v>
      </c>
      <c r="C1040" s="13" t="s">
        <v>23900</v>
      </c>
      <c r="D1040" s="12" t="s">
        <v>29361</v>
      </c>
      <c r="E1040" s="12">
        <v>2020</v>
      </c>
      <c r="F1040" s="12" t="s">
        <v>8491</v>
      </c>
      <c r="G1040" s="12">
        <v>21693536</v>
      </c>
      <c r="H1040" s="12">
        <v>8</v>
      </c>
      <c r="I1040" s="12" t="s">
        <v>29362</v>
      </c>
      <c r="J1040" s="12" t="s">
        <v>29363</v>
      </c>
      <c r="K1040" s="12" t="s">
        <v>7972</v>
      </c>
      <c r="L1040" s="12" t="s">
        <v>8102</v>
      </c>
      <c r="M1040" s="12"/>
    </row>
    <row r="1041" spans="1:13" ht="22.5" customHeight="1">
      <c r="A1041" s="12" t="s">
        <v>29364</v>
      </c>
      <c r="B1041" s="12" t="str" cm="1">
        <f t="array" ref="B1041">_xlfn.REGEXEXTRACT(J1041, "eid=([^&amp;]+)", 2)</f>
        <v>2-s2.0-85089307081</v>
      </c>
      <c r="C1041" s="13" t="s">
        <v>23900</v>
      </c>
      <c r="D1041" s="12" t="s">
        <v>3980</v>
      </c>
      <c r="E1041" s="12">
        <v>2020</v>
      </c>
      <c r="F1041" s="12" t="s">
        <v>8491</v>
      </c>
      <c r="G1041" s="12">
        <v>21693536</v>
      </c>
      <c r="H1041" s="12">
        <v>8</v>
      </c>
      <c r="I1041" s="12" t="s">
        <v>29365</v>
      </c>
      <c r="J1041" s="12" t="s">
        <v>29366</v>
      </c>
      <c r="K1041" s="12" t="s">
        <v>7972</v>
      </c>
      <c r="L1041" s="12" t="s">
        <v>8102</v>
      </c>
      <c r="M1041" s="12"/>
    </row>
    <row r="1042" spans="1:13" ht="22.5" customHeight="1">
      <c r="A1042" s="12" t="s">
        <v>29368</v>
      </c>
      <c r="B1042" s="12" t="str" cm="1">
        <f t="array" ref="B1042">_xlfn.REGEXEXTRACT(J1042, "eid=([^&amp;]+)", 2)</f>
        <v>2-s2.0-85086989820</v>
      </c>
      <c r="C1042" s="13" t="s">
        <v>23900</v>
      </c>
      <c r="D1042" s="12" t="s">
        <v>29369</v>
      </c>
      <c r="E1042" s="12">
        <v>2020</v>
      </c>
      <c r="F1042" s="12" t="s">
        <v>8491</v>
      </c>
      <c r="G1042" s="12">
        <v>21693536</v>
      </c>
      <c r="H1042" s="12">
        <v>8</v>
      </c>
      <c r="I1042" s="12" t="s">
        <v>29370</v>
      </c>
      <c r="J1042" s="12" t="s">
        <v>29371</v>
      </c>
      <c r="K1042" s="12" t="s">
        <v>7972</v>
      </c>
      <c r="L1042" s="12" t="s">
        <v>8102</v>
      </c>
      <c r="M1042" s="12"/>
    </row>
    <row r="1043" spans="1:13" ht="22.5" customHeight="1">
      <c r="A1043" s="12" t="s">
        <v>29373</v>
      </c>
      <c r="B1043" s="12" t="str" cm="1">
        <f t="array" ref="B1043">_xlfn.REGEXEXTRACT(J1043, "eid=([^&amp;]+)", 2)</f>
        <v>2-s2.0-85091907270</v>
      </c>
      <c r="C1043" s="13" t="s">
        <v>23900</v>
      </c>
      <c r="D1043" s="12" t="s">
        <v>29374</v>
      </c>
      <c r="E1043" s="12">
        <v>2020</v>
      </c>
      <c r="F1043" s="12" t="s">
        <v>13235</v>
      </c>
      <c r="G1043" s="12">
        <v>104620</v>
      </c>
      <c r="H1043" s="12">
        <v>63</v>
      </c>
      <c r="I1043" s="12" t="s">
        <v>29375</v>
      </c>
      <c r="J1043" s="12" t="s">
        <v>29376</v>
      </c>
      <c r="K1043" s="12" t="s">
        <v>7972</v>
      </c>
      <c r="L1043" s="12" t="s">
        <v>10731</v>
      </c>
      <c r="M1043" s="12" t="s">
        <v>36562</v>
      </c>
    </row>
    <row r="1044" spans="1:13" ht="22.5" customHeight="1">
      <c r="A1044" s="12" t="s">
        <v>29378</v>
      </c>
      <c r="B1044" s="12" t="str" cm="1">
        <f t="array" ref="B1044">_xlfn.REGEXEXTRACT(J1044, "eid=([^&amp;]+)", 2)</f>
        <v>2-s2.0-85104255331</v>
      </c>
      <c r="C1044" s="13" t="s">
        <v>23900</v>
      </c>
      <c r="D1044" s="12" t="s">
        <v>29379</v>
      </c>
      <c r="E1044" s="12">
        <v>2020</v>
      </c>
      <c r="F1044" s="12" t="s">
        <v>9579</v>
      </c>
      <c r="G1044" s="12">
        <v>20564961</v>
      </c>
      <c r="H1044" s="12">
        <v>29</v>
      </c>
      <c r="I1044" s="12" t="s">
        <v>29380</v>
      </c>
      <c r="J1044" s="12" t="s">
        <v>29381</v>
      </c>
      <c r="K1044" s="12" t="s">
        <v>7972</v>
      </c>
      <c r="L1044" s="12" t="s">
        <v>12644</v>
      </c>
      <c r="M1044" s="12" t="s">
        <v>36563</v>
      </c>
    </row>
    <row r="1045" spans="1:13" ht="22.5" customHeight="1">
      <c r="A1045" s="12" t="s">
        <v>29383</v>
      </c>
      <c r="B1045" s="12" t="str" cm="1">
        <f t="array" ref="B1045">_xlfn.REGEXEXTRACT(J1045, "eid=([^&amp;]+)", 2)</f>
        <v>2-s2.0-85085194021</v>
      </c>
      <c r="C1045" s="13" t="s">
        <v>23900</v>
      </c>
      <c r="D1045" s="12" t="s">
        <v>29384</v>
      </c>
      <c r="E1045" s="12">
        <v>2020</v>
      </c>
      <c r="F1045" s="12" t="s">
        <v>8177</v>
      </c>
      <c r="G1045" s="12">
        <v>23673370</v>
      </c>
      <c r="H1045" s="12">
        <v>118</v>
      </c>
      <c r="I1045" s="12" t="s">
        <v>29385</v>
      </c>
      <c r="J1045" s="12" t="s">
        <v>29386</v>
      </c>
      <c r="K1045" s="12" t="s">
        <v>7972</v>
      </c>
      <c r="L1045" s="12" t="s">
        <v>7978</v>
      </c>
      <c r="M1045" s="12" t="s">
        <v>36564</v>
      </c>
    </row>
    <row r="1046" spans="1:13" ht="22.5" customHeight="1">
      <c r="A1046" s="12" t="s">
        <v>29388</v>
      </c>
      <c r="B1046" s="12" t="str" cm="1">
        <f t="array" ref="B1046">_xlfn.REGEXEXTRACT(J1046, "eid=([^&amp;]+)", 2)</f>
        <v>2-s2.0-85089513778</v>
      </c>
      <c r="C1046" s="13" t="s">
        <v>23900</v>
      </c>
      <c r="D1046" s="12" t="s">
        <v>29389</v>
      </c>
      <c r="E1046" s="12">
        <v>2020</v>
      </c>
      <c r="F1046" s="12" t="s">
        <v>8491</v>
      </c>
      <c r="G1046" s="12">
        <v>21693536</v>
      </c>
      <c r="H1046" s="12">
        <v>8</v>
      </c>
      <c r="I1046" s="12" t="s">
        <v>29390</v>
      </c>
      <c r="J1046" s="12" t="s">
        <v>29391</v>
      </c>
      <c r="K1046" s="12" t="s">
        <v>7972</v>
      </c>
      <c r="L1046" s="12" t="s">
        <v>8102</v>
      </c>
      <c r="M1046" s="12"/>
    </row>
    <row r="1047" spans="1:13" ht="22.5" customHeight="1">
      <c r="A1047" s="12" t="s">
        <v>29392</v>
      </c>
      <c r="B1047" s="12" t="str" cm="1">
        <f t="array" ref="B1047">_xlfn.REGEXEXTRACT(J1047, "eid=([^&amp;]+)", 2)</f>
        <v>2-s2.0-85096031334</v>
      </c>
      <c r="C1047" s="13" t="s">
        <v>23900</v>
      </c>
      <c r="D1047" s="12" t="s">
        <v>29393</v>
      </c>
      <c r="E1047" s="12">
        <v>2020</v>
      </c>
      <c r="F1047" s="12" t="s">
        <v>8491</v>
      </c>
      <c r="G1047" s="12">
        <v>21693536</v>
      </c>
      <c r="H1047" s="12">
        <v>8</v>
      </c>
      <c r="I1047" s="12" t="s">
        <v>29394</v>
      </c>
      <c r="J1047" s="12" t="s">
        <v>29395</v>
      </c>
      <c r="K1047" s="12" t="s">
        <v>7972</v>
      </c>
      <c r="L1047" s="12" t="s">
        <v>8102</v>
      </c>
      <c r="M1047" s="12"/>
    </row>
    <row r="1048" spans="1:13" ht="22.5" customHeight="1">
      <c r="A1048" s="12" t="s">
        <v>29397</v>
      </c>
      <c r="B1048" s="12" t="str" cm="1">
        <f t="array" ref="B1048">_xlfn.REGEXEXTRACT(J1048, "eid=([^&amp;]+)", 2)</f>
        <v>2-s2.0-85073515693</v>
      </c>
      <c r="C1048" s="13" t="s">
        <v>23900</v>
      </c>
      <c r="D1048" s="12" t="s">
        <v>29398</v>
      </c>
      <c r="E1048" s="12">
        <v>2020</v>
      </c>
      <c r="F1048" s="12" t="s">
        <v>24422</v>
      </c>
      <c r="G1048" s="12">
        <v>200255</v>
      </c>
      <c r="H1048" s="12">
        <v>512</v>
      </c>
      <c r="I1048" s="12" t="s">
        <v>29399</v>
      </c>
      <c r="J1048" s="12" t="s">
        <v>29400</v>
      </c>
      <c r="K1048" s="12" t="s">
        <v>7972</v>
      </c>
      <c r="L1048" s="12" t="s">
        <v>8465</v>
      </c>
      <c r="M1048" s="12" t="s">
        <v>36565</v>
      </c>
    </row>
    <row r="1049" spans="1:13" ht="22.5" customHeight="1">
      <c r="A1049" s="12" t="s">
        <v>29402</v>
      </c>
      <c r="B1049" s="12" t="str" cm="1">
        <f t="array" ref="B1049">_xlfn.REGEXEXTRACT(J1049, "eid=([^&amp;]+)", 2)</f>
        <v>2-s2.0-85089527177</v>
      </c>
      <c r="C1049" s="13" t="s">
        <v>23900</v>
      </c>
      <c r="D1049" s="12" t="s">
        <v>29403</v>
      </c>
      <c r="E1049" s="12">
        <v>2020</v>
      </c>
      <c r="F1049" s="12" t="s">
        <v>29404</v>
      </c>
      <c r="G1049" s="12" t="s">
        <v>7969</v>
      </c>
      <c r="H1049" s="12" t="s">
        <v>7969</v>
      </c>
      <c r="I1049" s="12" t="s">
        <v>29405</v>
      </c>
      <c r="J1049" s="12" t="s">
        <v>29406</v>
      </c>
      <c r="K1049" s="12" t="s">
        <v>7972</v>
      </c>
      <c r="L1049" s="12" t="s">
        <v>13641</v>
      </c>
      <c r="M1049" s="12" t="s">
        <v>7969</v>
      </c>
    </row>
    <row r="1050" spans="1:13" ht="22.5" customHeight="1">
      <c r="A1050" s="12" t="s">
        <v>29408</v>
      </c>
      <c r="B1050" s="12" t="str" cm="1">
        <f t="array" ref="B1050">_xlfn.REGEXEXTRACT(J1050, "eid=([^&amp;]+)", 2)</f>
        <v>2-s2.0-85088705162</v>
      </c>
      <c r="C1050" s="13" t="s">
        <v>23900</v>
      </c>
      <c r="D1050" s="12" t="s">
        <v>29409</v>
      </c>
      <c r="E1050" s="12">
        <v>2020</v>
      </c>
      <c r="F1050" s="12" t="s">
        <v>8491</v>
      </c>
      <c r="G1050" s="12">
        <v>21693536</v>
      </c>
      <c r="H1050" s="12">
        <v>8</v>
      </c>
      <c r="I1050" s="12" t="s">
        <v>29410</v>
      </c>
      <c r="J1050" s="12" t="s">
        <v>29411</v>
      </c>
      <c r="K1050" s="12" t="s">
        <v>7972</v>
      </c>
      <c r="L1050" s="12" t="s">
        <v>8102</v>
      </c>
      <c r="M1050" s="12"/>
    </row>
    <row r="1051" spans="1:13" ht="22.5" customHeight="1">
      <c r="A1051" s="12" t="s">
        <v>29413</v>
      </c>
      <c r="B1051" s="12" t="str" cm="1">
        <f t="array" ref="B1051">_xlfn.REGEXEXTRACT(J1051, "eid=([^&amp;]+)", 2)</f>
        <v>2-s2.0-85082294158</v>
      </c>
      <c r="C1051" s="13" t="s">
        <v>23900</v>
      </c>
      <c r="D1051" s="12" t="s">
        <v>29414</v>
      </c>
      <c r="E1051" s="12">
        <v>2020</v>
      </c>
      <c r="F1051" s="12" t="s">
        <v>8491</v>
      </c>
      <c r="G1051" s="12">
        <v>21693536</v>
      </c>
      <c r="H1051" s="12">
        <v>8</v>
      </c>
      <c r="I1051" s="12" t="s">
        <v>29415</v>
      </c>
      <c r="J1051" s="12" t="s">
        <v>29416</v>
      </c>
      <c r="K1051" s="12" t="s">
        <v>7972</v>
      </c>
      <c r="L1051" s="12" t="s">
        <v>8102</v>
      </c>
      <c r="M1051" s="12"/>
    </row>
    <row r="1052" spans="1:13" ht="22.5" customHeight="1">
      <c r="A1052" s="12" t="s">
        <v>29418</v>
      </c>
      <c r="B1052" s="12" t="str" cm="1">
        <f t="array" ref="B1052">_xlfn.REGEXEXTRACT(J1052, "eid=([^&amp;]+)", 2)</f>
        <v>2-s2.0-85079286999</v>
      </c>
      <c r="C1052" s="13" t="s">
        <v>23900</v>
      </c>
      <c r="D1052" s="12" t="s">
        <v>29419</v>
      </c>
      <c r="E1052" s="12">
        <v>2020</v>
      </c>
      <c r="F1052" s="12" t="s">
        <v>8144</v>
      </c>
      <c r="G1052" s="12">
        <v>20763417</v>
      </c>
      <c r="H1052" s="12">
        <v>10</v>
      </c>
      <c r="I1052" s="12" t="s">
        <v>29420</v>
      </c>
      <c r="J1052" s="12" t="s">
        <v>29421</v>
      </c>
      <c r="K1052" s="12" t="s">
        <v>7972</v>
      </c>
      <c r="L1052" s="12" t="s">
        <v>11745</v>
      </c>
      <c r="M1052" s="12"/>
    </row>
    <row r="1053" spans="1:13" ht="22.5" customHeight="1">
      <c r="A1053" s="12" t="s">
        <v>29423</v>
      </c>
      <c r="B1053" s="12" t="str" cm="1">
        <f t="array" ref="B1053">_xlfn.REGEXEXTRACT(J1053, "eid=([^&amp;]+)", 2)</f>
        <v>2-s2.0-85085199678</v>
      </c>
      <c r="C1053" s="13" t="s">
        <v>23900</v>
      </c>
      <c r="D1053" s="12" t="s">
        <v>29424</v>
      </c>
      <c r="E1053" s="12">
        <v>2020</v>
      </c>
      <c r="F1053" s="12" t="s">
        <v>29425</v>
      </c>
      <c r="G1053" s="12" t="s">
        <v>7969</v>
      </c>
      <c r="H1053" s="12" t="s">
        <v>7969</v>
      </c>
      <c r="I1053" s="12" t="s">
        <v>29426</v>
      </c>
      <c r="J1053" s="12" t="s">
        <v>29427</v>
      </c>
      <c r="K1053" s="12" t="s">
        <v>7972</v>
      </c>
      <c r="L1053" s="12" t="s">
        <v>8102</v>
      </c>
      <c r="M1053" s="12" t="s">
        <v>36566</v>
      </c>
    </row>
    <row r="1054" spans="1:13" ht="22.5" customHeight="1">
      <c r="A1054" s="12" t="s">
        <v>29429</v>
      </c>
      <c r="B1054" s="12" t="str" cm="1">
        <f t="array" ref="B1054">_xlfn.REGEXEXTRACT(J1054, "eid=([^&amp;]+)", 2)</f>
        <v>2-s2.0-85076922679</v>
      </c>
      <c r="C1054" s="13" t="s">
        <v>23900</v>
      </c>
      <c r="D1054" s="12" t="s">
        <v>29430</v>
      </c>
      <c r="E1054" s="12">
        <v>2020</v>
      </c>
      <c r="F1054" s="12" t="s">
        <v>29431</v>
      </c>
      <c r="G1054" s="12">
        <v>2564602</v>
      </c>
      <c r="H1054" s="12">
        <v>37</v>
      </c>
      <c r="I1054" s="12" t="s">
        <v>29432</v>
      </c>
      <c r="J1054" s="12" t="s">
        <v>29433</v>
      </c>
      <c r="K1054" s="12" t="s">
        <v>7972</v>
      </c>
      <c r="L1054" s="12" t="s">
        <v>8688</v>
      </c>
      <c r="M1054" s="12" t="s">
        <v>36567</v>
      </c>
    </row>
    <row r="1055" spans="1:13" ht="22.5" customHeight="1">
      <c r="A1055" s="12" t="s">
        <v>29435</v>
      </c>
      <c r="B1055" s="12" t="str" cm="1">
        <f t="array" ref="B1055">_xlfn.REGEXEXTRACT(J1055, "eid=([^&amp;]+)", 2)</f>
        <v>2-s2.0-85096908428</v>
      </c>
      <c r="C1055" s="13" t="s">
        <v>23900</v>
      </c>
      <c r="D1055" s="12" t="s">
        <v>29436</v>
      </c>
      <c r="E1055" s="12">
        <v>2020</v>
      </c>
      <c r="F1055" s="12" t="s">
        <v>29437</v>
      </c>
      <c r="G1055" s="12">
        <v>20539711</v>
      </c>
      <c r="H1055" s="12">
        <v>7</v>
      </c>
      <c r="I1055" s="12" t="s">
        <v>29438</v>
      </c>
      <c r="J1055" s="12" t="s">
        <v>29439</v>
      </c>
      <c r="K1055" s="12" t="s">
        <v>7972</v>
      </c>
      <c r="L1055" s="12" t="s">
        <v>10731</v>
      </c>
      <c r="M1055" s="12"/>
    </row>
    <row r="1056" spans="1:13" ht="22.5" customHeight="1">
      <c r="A1056" s="12" t="s">
        <v>29441</v>
      </c>
      <c r="B1056" s="12" t="str" cm="1">
        <f t="array" ref="B1056">_xlfn.REGEXEXTRACT(J1056, "eid=([^&amp;]+)", 2)</f>
        <v>2-s2.0-85097341169</v>
      </c>
      <c r="C1056" s="13" t="s">
        <v>23900</v>
      </c>
      <c r="D1056" s="12" t="s">
        <v>29442</v>
      </c>
      <c r="E1056" s="12">
        <v>2020</v>
      </c>
      <c r="F1056" s="12" t="s">
        <v>8491</v>
      </c>
      <c r="G1056" s="12">
        <v>21693536</v>
      </c>
      <c r="H1056" s="12">
        <v>8</v>
      </c>
      <c r="I1056" s="12" t="s">
        <v>29443</v>
      </c>
      <c r="J1056" s="12" t="s">
        <v>29444</v>
      </c>
      <c r="K1056" s="12" t="s">
        <v>7972</v>
      </c>
      <c r="L1056" s="12" t="s">
        <v>8102</v>
      </c>
      <c r="M1056" s="12"/>
    </row>
    <row r="1057" spans="1:13" ht="22.5" customHeight="1">
      <c r="A1057" s="12" t="s">
        <v>29446</v>
      </c>
      <c r="B1057" s="12" t="str" cm="1">
        <f t="array" ref="B1057">_xlfn.REGEXEXTRACT(J1057, "eid=([^&amp;]+)", 2)</f>
        <v>2-s2.0-85073072519</v>
      </c>
      <c r="C1057" s="13" t="s">
        <v>23900</v>
      </c>
      <c r="D1057" s="12" t="s">
        <v>29447</v>
      </c>
      <c r="E1057" s="12">
        <v>2020</v>
      </c>
      <c r="F1057" s="12" t="s">
        <v>24690</v>
      </c>
      <c r="G1057" s="12">
        <v>9252312</v>
      </c>
      <c r="H1057" s="12">
        <v>375</v>
      </c>
      <c r="I1057" s="12" t="s">
        <v>29448</v>
      </c>
      <c r="J1057" s="12" t="s">
        <v>29449</v>
      </c>
      <c r="K1057" s="12" t="s">
        <v>7972</v>
      </c>
      <c r="L1057" s="12" t="s">
        <v>7993</v>
      </c>
      <c r="M1057" s="12" t="s">
        <v>36568</v>
      </c>
    </row>
    <row r="1058" spans="1:13" ht="22.5" customHeight="1">
      <c r="A1058" s="12" t="s">
        <v>29451</v>
      </c>
      <c r="B1058" s="12" t="str" cm="1">
        <f t="array" ref="B1058">_xlfn.REGEXEXTRACT(J1058, "eid=([^&amp;]+)", 2)</f>
        <v>2-s2.0-85106760799</v>
      </c>
      <c r="C1058" s="13" t="s">
        <v>23900</v>
      </c>
      <c r="D1058" s="12" t="s">
        <v>29452</v>
      </c>
      <c r="E1058" s="12">
        <v>2020</v>
      </c>
      <c r="F1058" s="12" t="s">
        <v>29453</v>
      </c>
      <c r="G1058" s="12" t="s">
        <v>7969</v>
      </c>
      <c r="H1058" s="12" t="s">
        <v>7969</v>
      </c>
      <c r="I1058" s="12" t="s">
        <v>29454</v>
      </c>
      <c r="J1058" s="12" t="s">
        <v>29455</v>
      </c>
      <c r="K1058" s="12" t="s">
        <v>7972</v>
      </c>
      <c r="L1058" s="12" t="s">
        <v>29456</v>
      </c>
      <c r="M1058" s="12" t="s">
        <v>7969</v>
      </c>
    </row>
    <row r="1059" spans="1:13" ht="22.5" customHeight="1">
      <c r="A1059" s="12" t="s">
        <v>29458</v>
      </c>
      <c r="B1059" s="12" t="str" cm="1">
        <f t="array" ref="B1059">_xlfn.REGEXEXTRACT(J1059, "eid=([^&amp;]+)", 2)</f>
        <v>2-s2.0-85098172385</v>
      </c>
      <c r="C1059" s="13" t="s">
        <v>23900</v>
      </c>
      <c r="D1059" s="12" t="s">
        <v>29459</v>
      </c>
      <c r="E1059" s="12">
        <v>2020</v>
      </c>
      <c r="F1059" s="12" t="s">
        <v>9376</v>
      </c>
      <c r="G1059" s="12">
        <v>23765992</v>
      </c>
      <c r="H1059" s="12">
        <v>6</v>
      </c>
      <c r="I1059" s="12" t="s">
        <v>29460</v>
      </c>
      <c r="J1059" s="12" t="s">
        <v>29461</v>
      </c>
      <c r="K1059" s="12" t="s">
        <v>7972</v>
      </c>
      <c r="L1059" s="12" t="s">
        <v>9379</v>
      </c>
      <c r="M1059" s="12"/>
    </row>
    <row r="1060" spans="1:13" ht="22.5" customHeight="1">
      <c r="A1060" s="12" t="s">
        <v>29462</v>
      </c>
      <c r="B1060" s="12" t="str" cm="1">
        <f t="array" ref="B1060">_xlfn.REGEXEXTRACT(J1060, "eid=([^&amp;]+)", 2)</f>
        <v>2-s2.0-85098600378</v>
      </c>
      <c r="C1060" s="13" t="s">
        <v>23900</v>
      </c>
      <c r="D1060" s="12" t="s">
        <v>3890</v>
      </c>
      <c r="E1060" s="12">
        <v>2020</v>
      </c>
      <c r="F1060" s="12" t="s">
        <v>8491</v>
      </c>
      <c r="G1060" s="12">
        <v>21693536</v>
      </c>
      <c r="H1060" s="12">
        <v>8</v>
      </c>
      <c r="I1060" s="12" t="s">
        <v>29463</v>
      </c>
      <c r="J1060" s="12" t="s">
        <v>29464</v>
      </c>
      <c r="K1060" s="12" t="s">
        <v>7972</v>
      </c>
      <c r="L1060" s="12" t="s">
        <v>8102</v>
      </c>
      <c r="M1060" s="12"/>
    </row>
    <row r="1061" spans="1:13" ht="22.5" customHeight="1">
      <c r="A1061" s="12" t="s">
        <v>29466</v>
      </c>
      <c r="B1061" s="12" t="str" cm="1">
        <f t="array" ref="B1061">_xlfn.REGEXEXTRACT(J1061, "eid=([^&amp;]+)", 2)</f>
        <v>2-s2.0-85090950440</v>
      </c>
      <c r="C1061" s="13" t="s">
        <v>23900</v>
      </c>
      <c r="D1061" s="12" t="s">
        <v>29467</v>
      </c>
      <c r="E1061" s="12">
        <v>2020</v>
      </c>
      <c r="F1061" s="12" t="s">
        <v>8491</v>
      </c>
      <c r="G1061" s="12">
        <v>21693536</v>
      </c>
      <c r="H1061" s="12">
        <v>8</v>
      </c>
      <c r="I1061" s="12" t="s">
        <v>29468</v>
      </c>
      <c r="J1061" s="12" t="s">
        <v>29469</v>
      </c>
      <c r="K1061" s="12" t="s">
        <v>7972</v>
      </c>
      <c r="L1061" s="12" t="s">
        <v>8102</v>
      </c>
      <c r="M1061" s="12"/>
    </row>
    <row r="1062" spans="1:13" ht="22.5" customHeight="1">
      <c r="A1062" s="12" t="s">
        <v>29471</v>
      </c>
      <c r="B1062" s="12" t="str" cm="1">
        <f t="array" ref="B1062">_xlfn.REGEXEXTRACT(J1062, "eid=([^&amp;]+)", 2)</f>
        <v>2-s2.0-85078295425</v>
      </c>
      <c r="C1062" s="13" t="s">
        <v>23900</v>
      </c>
      <c r="D1062" s="12" t="s">
        <v>29472</v>
      </c>
      <c r="E1062" s="12">
        <v>2020</v>
      </c>
      <c r="F1062" s="12" t="s">
        <v>12363</v>
      </c>
      <c r="G1062" s="12">
        <v>16833198</v>
      </c>
      <c r="H1062" s="12">
        <v>17</v>
      </c>
      <c r="I1062" s="12" t="s">
        <v>29473</v>
      </c>
      <c r="J1062" s="12" t="s">
        <v>29474</v>
      </c>
      <c r="K1062" s="12" t="s">
        <v>7972</v>
      </c>
      <c r="L1062" s="12" t="s">
        <v>12366</v>
      </c>
      <c r="M1062" s="12"/>
    </row>
    <row r="1063" spans="1:13" ht="22.5" customHeight="1">
      <c r="A1063" s="12" t="s">
        <v>29476</v>
      </c>
      <c r="B1063" s="12" t="str" cm="1">
        <f t="array" ref="B1063">_xlfn.REGEXEXTRACT(J1063, "eid=([^&amp;]+)", 2)</f>
        <v>2-s2.0-85080898974</v>
      </c>
      <c r="C1063" s="13" t="s">
        <v>23900</v>
      </c>
      <c r="D1063" s="12" t="s">
        <v>29477</v>
      </c>
      <c r="E1063" s="12">
        <v>2020</v>
      </c>
      <c r="F1063" s="12" t="s">
        <v>8491</v>
      </c>
      <c r="G1063" s="12">
        <v>21693536</v>
      </c>
      <c r="H1063" s="12">
        <v>8</v>
      </c>
      <c r="I1063" s="12" t="s">
        <v>29478</v>
      </c>
      <c r="J1063" s="12" t="s">
        <v>29479</v>
      </c>
      <c r="K1063" s="12" t="s">
        <v>7972</v>
      </c>
      <c r="L1063" s="12" t="s">
        <v>8102</v>
      </c>
      <c r="M1063" s="12"/>
    </row>
    <row r="1064" spans="1:13" ht="22.5" customHeight="1">
      <c r="A1064" s="12" t="s">
        <v>29481</v>
      </c>
      <c r="B1064" s="12" t="str" cm="1">
        <f t="array" ref="B1064">_xlfn.REGEXEXTRACT(J1064, "eid=([^&amp;]+)", 2)</f>
        <v>2-s2.0-85090797706</v>
      </c>
      <c r="C1064" s="13" t="s">
        <v>23900</v>
      </c>
      <c r="D1064" s="12" t="s">
        <v>29482</v>
      </c>
      <c r="E1064" s="12">
        <v>2020</v>
      </c>
      <c r="F1064" s="12" t="s">
        <v>19818</v>
      </c>
      <c r="G1064" s="12">
        <v>15493636</v>
      </c>
      <c r="H1064" s="12">
        <v>16</v>
      </c>
      <c r="I1064" s="12" t="s">
        <v>29483</v>
      </c>
      <c r="J1064" s="12" t="s">
        <v>29484</v>
      </c>
      <c r="K1064" s="12" t="s">
        <v>7972</v>
      </c>
      <c r="L1064" s="12" t="s">
        <v>19821</v>
      </c>
      <c r="M1064" s="12"/>
    </row>
    <row r="1065" spans="1:13" ht="22.5" customHeight="1">
      <c r="A1065" s="12" t="s">
        <v>29486</v>
      </c>
      <c r="B1065" s="12" t="str" cm="1">
        <f t="array" ref="B1065">_xlfn.REGEXEXTRACT(J1065, "eid=([^&amp;]+)", 2)</f>
        <v>2-s2.0-85084699526</v>
      </c>
      <c r="C1065" s="13" t="s">
        <v>23900</v>
      </c>
      <c r="D1065" s="12" t="s">
        <v>29487</v>
      </c>
      <c r="E1065" s="12">
        <v>2020</v>
      </c>
      <c r="F1065" s="12" t="s">
        <v>12276</v>
      </c>
      <c r="G1065" s="12">
        <v>21945357</v>
      </c>
      <c r="H1065" s="12">
        <v>1148</v>
      </c>
      <c r="I1065" s="12" t="s">
        <v>29488</v>
      </c>
      <c r="J1065" s="12" t="s">
        <v>29489</v>
      </c>
      <c r="K1065" s="12" t="s">
        <v>7972</v>
      </c>
      <c r="L1065" s="12" t="s">
        <v>7978</v>
      </c>
      <c r="M1065" s="12" t="s">
        <v>36569</v>
      </c>
    </row>
    <row r="1066" spans="1:13" ht="22.5" customHeight="1">
      <c r="A1066" s="12" t="s">
        <v>29491</v>
      </c>
      <c r="B1066" s="12" t="str" cm="1">
        <f t="array" ref="B1066">_xlfn.REGEXEXTRACT(J1066, "eid=([^&amp;]+)", 2)</f>
        <v>2-s2.0-85081104804</v>
      </c>
      <c r="C1066" s="13" t="s">
        <v>23900</v>
      </c>
      <c r="D1066" s="12" t="s">
        <v>29492</v>
      </c>
      <c r="E1066" s="12">
        <v>2020</v>
      </c>
      <c r="F1066" s="12" t="s">
        <v>8491</v>
      </c>
      <c r="G1066" s="12">
        <v>21693536</v>
      </c>
      <c r="H1066" s="12">
        <v>8</v>
      </c>
      <c r="I1066" s="12" t="s">
        <v>29493</v>
      </c>
      <c r="J1066" s="12" t="s">
        <v>29494</v>
      </c>
      <c r="K1066" s="12" t="s">
        <v>7972</v>
      </c>
      <c r="L1066" s="12" t="s">
        <v>8102</v>
      </c>
      <c r="M1066" s="12"/>
    </row>
    <row r="1067" spans="1:13" ht="22.5" customHeight="1">
      <c r="A1067" s="12" t="s">
        <v>29496</v>
      </c>
      <c r="B1067" s="12" t="str" cm="1">
        <f t="array" ref="B1067">_xlfn.REGEXEXTRACT(J1067, "eid=([^&amp;]+)", 2)</f>
        <v>2-s2.0-85102791241</v>
      </c>
      <c r="C1067" s="13" t="s">
        <v>23900</v>
      </c>
      <c r="D1067" s="12" t="s">
        <v>29497</v>
      </c>
      <c r="E1067" s="12">
        <v>2020</v>
      </c>
      <c r="F1067" s="12" t="s">
        <v>8491</v>
      </c>
      <c r="G1067" s="12">
        <v>21693536</v>
      </c>
      <c r="H1067" s="12">
        <v>8</v>
      </c>
      <c r="I1067" s="12" t="s">
        <v>29498</v>
      </c>
      <c r="J1067" s="12" t="s">
        <v>29499</v>
      </c>
      <c r="K1067" s="12" t="s">
        <v>7972</v>
      </c>
      <c r="L1067" s="12" t="s">
        <v>8102</v>
      </c>
      <c r="M1067" s="12"/>
    </row>
    <row r="1068" spans="1:13" ht="22.5" customHeight="1">
      <c r="A1068" s="12" t="s">
        <v>29501</v>
      </c>
      <c r="B1068" s="12" t="str" cm="1">
        <f t="array" ref="B1068">_xlfn.REGEXEXTRACT(J1068, "eid=([^&amp;]+)", 2)</f>
        <v>2-s2.0-85085174183</v>
      </c>
      <c r="C1068" s="13" t="s">
        <v>23900</v>
      </c>
      <c r="D1068" s="12" t="s">
        <v>29502</v>
      </c>
      <c r="E1068" s="12">
        <v>2020</v>
      </c>
      <c r="F1068" s="12" t="s">
        <v>8491</v>
      </c>
      <c r="G1068" s="12">
        <v>21693536</v>
      </c>
      <c r="H1068" s="12">
        <v>8</v>
      </c>
      <c r="I1068" s="12" t="s">
        <v>29503</v>
      </c>
      <c r="J1068" s="12" t="s">
        <v>29504</v>
      </c>
      <c r="K1068" s="12" t="s">
        <v>7972</v>
      </c>
      <c r="L1068" s="12" t="s">
        <v>8102</v>
      </c>
      <c r="M1068" s="12"/>
    </row>
    <row r="1069" spans="1:13" ht="22.5" customHeight="1">
      <c r="A1069" s="12" t="s">
        <v>5141</v>
      </c>
      <c r="B1069" s="12" t="str" cm="1">
        <f t="array" ref="B1069">_xlfn.REGEXEXTRACT(J1069, "eid=([^&amp;]+)", 2)</f>
        <v>2-s2.0-85084321255</v>
      </c>
      <c r="C1069" s="13" t="s">
        <v>23900</v>
      </c>
      <c r="D1069" s="12" t="s">
        <v>29505</v>
      </c>
      <c r="E1069" s="12">
        <v>2019</v>
      </c>
      <c r="F1069" s="12" t="s">
        <v>29066</v>
      </c>
      <c r="G1069" s="12" t="s">
        <v>7969</v>
      </c>
      <c r="H1069" s="12" t="s">
        <v>7969</v>
      </c>
      <c r="I1069" s="12" t="s">
        <v>29506</v>
      </c>
      <c r="J1069" s="12" t="s">
        <v>29507</v>
      </c>
      <c r="K1069" s="12" t="s">
        <v>7972</v>
      </c>
      <c r="L1069" s="12" t="s">
        <v>8102</v>
      </c>
      <c r="M1069" s="12"/>
    </row>
    <row r="1070" spans="1:13" ht="22.5" customHeight="1">
      <c r="A1070" s="12" t="s">
        <v>29509</v>
      </c>
      <c r="B1070" s="12" t="str" cm="1">
        <f t="array" ref="B1070">_xlfn.REGEXEXTRACT(J1070, "eid=([^&amp;]+)", 2)</f>
        <v>2-s2.0-85102123649</v>
      </c>
      <c r="C1070" s="13" t="s">
        <v>23900</v>
      </c>
      <c r="D1070" s="12" t="s">
        <v>29510</v>
      </c>
      <c r="E1070" s="12">
        <v>2020</v>
      </c>
      <c r="F1070" s="12" t="s">
        <v>16855</v>
      </c>
      <c r="G1070" s="12">
        <v>22279032</v>
      </c>
      <c r="H1070" s="12">
        <v>8</v>
      </c>
      <c r="I1070" s="12" t="s">
        <v>29511</v>
      </c>
      <c r="J1070" s="12" t="s">
        <v>29512</v>
      </c>
      <c r="K1070" s="12" t="s">
        <v>7972</v>
      </c>
      <c r="L1070" s="12" t="s">
        <v>11745</v>
      </c>
      <c r="M1070" s="12"/>
    </row>
    <row r="1071" spans="1:13" ht="22.5" customHeight="1">
      <c r="A1071" s="12" t="s">
        <v>29513</v>
      </c>
      <c r="B1071" s="12" t="str" cm="1">
        <f t="array" ref="B1071">_xlfn.REGEXEXTRACT(J1071, "eid=([^&amp;]+)", 2)</f>
        <v>2-s2.0-85078440657</v>
      </c>
      <c r="C1071" s="13" t="s">
        <v>23900</v>
      </c>
      <c r="D1071" s="12" t="s">
        <v>4202</v>
      </c>
      <c r="E1071" s="12">
        <v>2020</v>
      </c>
      <c r="F1071" s="12" t="s">
        <v>8831</v>
      </c>
      <c r="G1071" s="12">
        <v>3029743</v>
      </c>
      <c r="H1071" s="12">
        <v>11969</v>
      </c>
      <c r="I1071" s="12" t="s">
        <v>29514</v>
      </c>
      <c r="J1071" s="12" t="s">
        <v>29515</v>
      </c>
      <c r="K1071" s="12" t="s">
        <v>7972</v>
      </c>
      <c r="L1071" s="12" t="s">
        <v>7978</v>
      </c>
      <c r="M1071" s="12" t="s">
        <v>4201</v>
      </c>
    </row>
    <row r="1072" spans="1:13" ht="22.5" customHeight="1">
      <c r="A1072" s="12" t="s">
        <v>29517</v>
      </c>
      <c r="B1072" s="12" t="str" cm="1">
        <f t="array" ref="B1072">_xlfn.REGEXEXTRACT(J1072, "eid=([^&amp;]+)", 2)</f>
        <v>2-s2.0-85094320334</v>
      </c>
      <c r="C1072" s="13" t="s">
        <v>23900</v>
      </c>
      <c r="D1072" s="12" t="s">
        <v>29518</v>
      </c>
      <c r="E1072" s="12">
        <v>2020</v>
      </c>
      <c r="F1072" s="12" t="s">
        <v>25245</v>
      </c>
      <c r="G1072" s="12">
        <v>10636919</v>
      </c>
      <c r="H1072" s="12" t="s">
        <v>7969</v>
      </c>
      <c r="I1072" s="12" t="s">
        <v>29519</v>
      </c>
      <c r="J1072" s="12" t="s">
        <v>29520</v>
      </c>
      <c r="K1072" s="12" t="s">
        <v>7972</v>
      </c>
      <c r="L1072" s="12" t="s">
        <v>8078</v>
      </c>
      <c r="M1072" s="12"/>
    </row>
    <row r="1073" spans="1:13" ht="22.5" customHeight="1">
      <c r="A1073" s="12" t="s">
        <v>29521</v>
      </c>
      <c r="B1073" s="12" t="str" cm="1">
        <f t="array" ref="B1073">_xlfn.REGEXEXTRACT(J1073, "eid=([^&amp;]+)", 2)</f>
        <v>2-s2.0-85101341132</v>
      </c>
      <c r="C1073" s="13" t="s">
        <v>23900</v>
      </c>
      <c r="D1073" s="12" t="s">
        <v>3777</v>
      </c>
      <c r="E1073" s="12">
        <v>2020</v>
      </c>
      <c r="F1073" s="12" t="s">
        <v>13826</v>
      </c>
      <c r="G1073" s="12">
        <v>18651348</v>
      </c>
      <c r="H1073" s="12">
        <v>397</v>
      </c>
      <c r="I1073" s="12" t="s">
        <v>29522</v>
      </c>
      <c r="J1073" s="12" t="s">
        <v>29523</v>
      </c>
      <c r="K1073" s="12" t="s">
        <v>7972</v>
      </c>
      <c r="L1073" s="12" t="s">
        <v>7985</v>
      </c>
      <c r="M1073" s="12" t="s">
        <v>3776</v>
      </c>
    </row>
    <row r="1074" spans="1:13" ht="22.5" customHeight="1">
      <c r="A1074" s="12" t="s">
        <v>29525</v>
      </c>
      <c r="B1074" s="12" t="str" cm="1">
        <f t="array" ref="B1074">_xlfn.REGEXEXTRACT(J1074, "eid=([^&amp;]+)", 2)</f>
        <v>2-s2.0-85076924797</v>
      </c>
      <c r="C1074" s="13" t="s">
        <v>23900</v>
      </c>
      <c r="D1074" s="12" t="s">
        <v>29526</v>
      </c>
      <c r="E1074" s="12">
        <v>2019</v>
      </c>
      <c r="F1074" s="12" t="s">
        <v>29527</v>
      </c>
      <c r="G1074" s="12" t="s">
        <v>7969</v>
      </c>
      <c r="H1074" s="12" t="s">
        <v>7969</v>
      </c>
      <c r="I1074" s="12" t="s">
        <v>29528</v>
      </c>
      <c r="J1074" s="12" t="s">
        <v>29529</v>
      </c>
      <c r="K1074" s="12" t="s">
        <v>7972</v>
      </c>
      <c r="L1074" s="12" t="s">
        <v>8102</v>
      </c>
      <c r="M1074" s="12" t="s">
        <v>36570</v>
      </c>
    </row>
    <row r="1075" spans="1:13" ht="22.5" customHeight="1">
      <c r="A1075" s="12" t="s">
        <v>29531</v>
      </c>
      <c r="B1075" s="12" t="str" cm="1">
        <f t="array" ref="B1075">_xlfn.REGEXEXTRACT(J1075, "eid=([^&amp;]+)", 2)</f>
        <v>2-s2.0-85068705129</v>
      </c>
      <c r="C1075" s="13" t="s">
        <v>23900</v>
      </c>
      <c r="D1075" s="12" t="s">
        <v>29532</v>
      </c>
      <c r="E1075" s="12">
        <v>2019</v>
      </c>
      <c r="F1075" s="12" t="s">
        <v>12045</v>
      </c>
      <c r="G1075" s="12">
        <v>21961115</v>
      </c>
      <c r="H1075" s="12">
        <v>6</v>
      </c>
      <c r="I1075" s="12" t="s">
        <v>29533</v>
      </c>
      <c r="J1075" s="12" t="s">
        <v>29534</v>
      </c>
      <c r="K1075" s="12" t="s">
        <v>7972</v>
      </c>
      <c r="L1075" s="12" t="s">
        <v>29535</v>
      </c>
      <c r="M1075" s="12"/>
    </row>
    <row r="1076" spans="1:13" ht="22.5" customHeight="1">
      <c r="A1076" s="12" t="s">
        <v>29537</v>
      </c>
      <c r="B1076" s="12" t="str" cm="1">
        <f t="array" ref="B1076">_xlfn.REGEXEXTRACT(J1076, "eid=([^&amp;]+)", 2)</f>
        <v>2-s2.0-85069827492</v>
      </c>
      <c r="C1076" s="13" t="s">
        <v>23900</v>
      </c>
      <c r="D1076" s="12" t="s">
        <v>29538</v>
      </c>
      <c r="E1076" s="12">
        <v>2019</v>
      </c>
      <c r="F1076" s="12" t="s">
        <v>12218</v>
      </c>
      <c r="G1076" s="12" t="s">
        <v>24034</v>
      </c>
      <c r="H1076" s="12">
        <v>101</v>
      </c>
      <c r="I1076" s="12" t="s">
        <v>29539</v>
      </c>
      <c r="J1076" s="12" t="s">
        <v>29540</v>
      </c>
      <c r="K1076" s="12" t="s">
        <v>7972</v>
      </c>
      <c r="L1076" s="12" t="s">
        <v>7993</v>
      </c>
      <c r="M1076" s="12" t="s">
        <v>36571</v>
      </c>
    </row>
    <row r="1077" spans="1:13" ht="22.5" customHeight="1">
      <c r="A1077" s="12" t="s">
        <v>29542</v>
      </c>
      <c r="B1077" s="12" t="str" cm="1">
        <f t="array" ref="B1077">_xlfn.REGEXEXTRACT(J1077, "eid=([^&amp;]+)", 2)</f>
        <v>2-s2.0-85064925987</v>
      </c>
      <c r="C1077" s="13" t="s">
        <v>23900</v>
      </c>
      <c r="D1077" s="12" t="s">
        <v>29543</v>
      </c>
      <c r="E1077" s="12">
        <v>2019</v>
      </c>
      <c r="F1077" s="12" t="s">
        <v>29544</v>
      </c>
      <c r="G1077" s="12">
        <v>9235965</v>
      </c>
      <c r="H1077" s="12">
        <v>76</v>
      </c>
      <c r="I1077" s="12" t="s">
        <v>29545</v>
      </c>
      <c r="J1077" s="12" t="s">
        <v>29546</v>
      </c>
      <c r="K1077" s="12" t="s">
        <v>7972</v>
      </c>
      <c r="L1077" s="12" t="s">
        <v>7993</v>
      </c>
      <c r="M1077" s="12" t="s">
        <v>36572</v>
      </c>
    </row>
    <row r="1078" spans="1:13" ht="22.5" customHeight="1">
      <c r="A1078" s="12" t="s">
        <v>29548</v>
      </c>
      <c r="B1078" s="12" t="str" cm="1">
        <f t="array" ref="B1078">_xlfn.REGEXEXTRACT(J1078, "eid=([^&amp;]+)", 2)</f>
        <v>2-s2.0-85040338014</v>
      </c>
      <c r="C1078" s="13" t="s">
        <v>23900</v>
      </c>
      <c r="D1078" s="12" t="s">
        <v>29549</v>
      </c>
      <c r="E1078" s="12">
        <v>2019</v>
      </c>
      <c r="F1078" s="12" t="s">
        <v>17510</v>
      </c>
      <c r="G1078" s="12">
        <v>1678655</v>
      </c>
      <c r="H1078" s="12">
        <v>126</v>
      </c>
      <c r="I1078" s="12" t="s">
        <v>29550</v>
      </c>
      <c r="J1078" s="12" t="s">
        <v>29551</v>
      </c>
      <c r="K1078" s="12" t="s">
        <v>7972</v>
      </c>
      <c r="L1078" s="12" t="s">
        <v>7993</v>
      </c>
      <c r="M1078" s="12"/>
    </row>
    <row r="1079" spans="1:13" ht="22.5" customHeight="1">
      <c r="A1079" s="12" t="s">
        <v>29553</v>
      </c>
      <c r="B1079" s="12" t="str" cm="1">
        <f t="array" ref="B1079">_xlfn.REGEXEXTRACT(J1079, "eid=([^&amp;]+)", 2)</f>
        <v>2-s2.0-85070088687</v>
      </c>
      <c r="C1079" s="13" t="s">
        <v>23900</v>
      </c>
      <c r="D1079" s="12" t="s">
        <v>29554</v>
      </c>
      <c r="E1079" s="12">
        <v>2019</v>
      </c>
      <c r="F1079" s="12" t="s">
        <v>8038</v>
      </c>
      <c r="G1079" s="12">
        <v>19995903</v>
      </c>
      <c r="H1079" s="12">
        <v>11</v>
      </c>
      <c r="I1079" s="12" t="s">
        <v>29555</v>
      </c>
      <c r="J1079" s="12" t="s">
        <v>29556</v>
      </c>
      <c r="K1079" s="12" t="s">
        <v>7972</v>
      </c>
      <c r="L1079" s="12" t="s">
        <v>11745</v>
      </c>
      <c r="M1079" s="12"/>
    </row>
    <row r="1080" spans="1:13" ht="22.5" customHeight="1">
      <c r="A1080" s="12" t="s">
        <v>29558</v>
      </c>
      <c r="B1080" s="12" t="str" cm="1">
        <f t="array" ref="B1080">_xlfn.REGEXEXTRACT(J1080, "eid=([^&amp;]+)", 2)</f>
        <v>2-s2.0-85075909061</v>
      </c>
      <c r="C1080" s="13" t="s">
        <v>23900</v>
      </c>
      <c r="D1080" s="12" t="s">
        <v>29559</v>
      </c>
      <c r="E1080" s="12">
        <v>2019</v>
      </c>
      <c r="F1080" s="12" t="s">
        <v>29560</v>
      </c>
      <c r="G1080" s="12" t="s">
        <v>7969</v>
      </c>
      <c r="H1080" s="12" t="s">
        <v>7969</v>
      </c>
      <c r="I1080" s="12" t="s">
        <v>29561</v>
      </c>
      <c r="J1080" s="12" t="s">
        <v>29562</v>
      </c>
      <c r="K1080" s="12" t="s">
        <v>7972</v>
      </c>
      <c r="L1080" s="12" t="s">
        <v>8102</v>
      </c>
      <c r="M1080" s="12" t="s">
        <v>36573</v>
      </c>
    </row>
    <row r="1081" spans="1:13" ht="22.5" customHeight="1">
      <c r="A1081" s="12" t="s">
        <v>29564</v>
      </c>
      <c r="B1081" s="12" t="str" cm="1">
        <f t="array" ref="B1081">_xlfn.REGEXEXTRACT(J1081, "eid=([^&amp;]+)", 2)</f>
        <v>2-s2.0-85046714860</v>
      </c>
      <c r="C1081" s="13" t="s">
        <v>23900</v>
      </c>
      <c r="D1081" s="12" t="s">
        <v>29565</v>
      </c>
      <c r="E1081" s="12">
        <v>2019</v>
      </c>
      <c r="F1081" s="12" t="s">
        <v>29023</v>
      </c>
      <c r="G1081" s="12">
        <v>14604582</v>
      </c>
      <c r="H1081" s="12">
        <v>25</v>
      </c>
      <c r="I1081" s="12" t="s">
        <v>29566</v>
      </c>
      <c r="J1081" s="12" t="s">
        <v>29567</v>
      </c>
      <c r="K1081" s="12" t="s">
        <v>7972</v>
      </c>
      <c r="L1081" s="12" t="s">
        <v>11192</v>
      </c>
      <c r="M1081" s="12"/>
    </row>
    <row r="1082" spans="1:13" ht="22.5" customHeight="1">
      <c r="A1082" s="12" t="s">
        <v>29569</v>
      </c>
      <c r="B1082" s="12" t="str" cm="1">
        <f t="array" ref="B1082">_xlfn.REGEXEXTRACT(J1082, "eid=([^&amp;]+)", 2)</f>
        <v>2-s2.0-85070788308</v>
      </c>
      <c r="C1082" s="13" t="s">
        <v>23900</v>
      </c>
      <c r="D1082" s="12" t="s">
        <v>29570</v>
      </c>
      <c r="E1082" s="12">
        <v>2019</v>
      </c>
      <c r="F1082" s="12" t="s">
        <v>25682</v>
      </c>
      <c r="G1082" s="12">
        <v>9242244</v>
      </c>
      <c r="H1082" s="12">
        <v>91</v>
      </c>
      <c r="I1082" s="12" t="s">
        <v>29571</v>
      </c>
      <c r="J1082" s="12" t="s">
        <v>29572</v>
      </c>
      <c r="K1082" s="12" t="s">
        <v>7972</v>
      </c>
      <c r="L1082" s="12" t="s">
        <v>8027</v>
      </c>
      <c r="M1082" s="12"/>
    </row>
    <row r="1083" spans="1:13" ht="22.5" customHeight="1">
      <c r="A1083" s="12" t="s">
        <v>29574</v>
      </c>
      <c r="B1083" s="12" t="str" cm="1">
        <f t="array" ref="B1083">_xlfn.REGEXEXTRACT(J1083, "eid=([^&amp;]+)", 2)</f>
        <v>2-s2.0-85082869773</v>
      </c>
      <c r="C1083" s="13" t="s">
        <v>23900</v>
      </c>
      <c r="D1083" s="12" t="s">
        <v>29575</v>
      </c>
      <c r="E1083" s="12">
        <v>2019</v>
      </c>
      <c r="F1083" s="12" t="s">
        <v>29576</v>
      </c>
      <c r="G1083" s="12">
        <v>23270586</v>
      </c>
      <c r="H1083" s="12">
        <v>2019</v>
      </c>
      <c r="I1083" s="12" t="s">
        <v>29577</v>
      </c>
      <c r="J1083" s="12" t="s">
        <v>29578</v>
      </c>
      <c r="K1083" s="12" t="s">
        <v>7972</v>
      </c>
      <c r="L1083" s="12" t="s">
        <v>8078</v>
      </c>
      <c r="M1083" s="12" t="s">
        <v>36574</v>
      </c>
    </row>
    <row r="1084" spans="1:13" ht="22.5" customHeight="1">
      <c r="A1084" s="12" t="s">
        <v>29580</v>
      </c>
      <c r="B1084" s="12" t="str" cm="1">
        <f t="array" ref="B1084">_xlfn.REGEXEXTRACT(J1084, "eid=([^&amp;]+)", 2)</f>
        <v>2-s2.0-85073633889</v>
      </c>
      <c r="C1084" s="13" t="s">
        <v>23900</v>
      </c>
      <c r="D1084" s="12" t="s">
        <v>29581</v>
      </c>
      <c r="E1084" s="12">
        <v>2019</v>
      </c>
      <c r="F1084" s="12" t="s">
        <v>9193</v>
      </c>
      <c r="G1084" s="12">
        <v>8908044</v>
      </c>
      <c r="H1084" s="12">
        <v>33</v>
      </c>
      <c r="I1084" s="12" t="s">
        <v>29582</v>
      </c>
      <c r="J1084" s="12" t="s">
        <v>29583</v>
      </c>
      <c r="K1084" s="12" t="s">
        <v>7972</v>
      </c>
      <c r="L1084" s="12" t="s">
        <v>8102</v>
      </c>
      <c r="M1084" s="12" t="s">
        <v>36575</v>
      </c>
    </row>
    <row r="1085" spans="1:13" ht="22.5" customHeight="1">
      <c r="A1085" s="12" t="s">
        <v>29585</v>
      </c>
      <c r="B1085" s="12" t="str" cm="1">
        <f t="array" ref="B1085">_xlfn.REGEXEXTRACT(J1085, "eid=([^&amp;]+)", 2)</f>
        <v>2-s2.0-85074416567</v>
      </c>
      <c r="C1085" s="13" t="s">
        <v>23900</v>
      </c>
      <c r="D1085" s="12" t="s">
        <v>29586</v>
      </c>
      <c r="E1085" s="12">
        <v>2019</v>
      </c>
      <c r="F1085" s="12" t="s">
        <v>19313</v>
      </c>
      <c r="G1085" s="12">
        <v>19341768</v>
      </c>
      <c r="H1085" s="12">
        <v>2019</v>
      </c>
      <c r="I1085" s="12" t="s">
        <v>29587</v>
      </c>
      <c r="J1085" s="12" t="s">
        <v>29588</v>
      </c>
      <c r="K1085" s="12" t="s">
        <v>7972</v>
      </c>
      <c r="L1085" s="12" t="s">
        <v>8078</v>
      </c>
      <c r="M1085" s="12" t="s">
        <v>36576</v>
      </c>
    </row>
    <row r="1086" spans="1:13" ht="22.5" customHeight="1">
      <c r="A1086" s="12" t="s">
        <v>29590</v>
      </c>
      <c r="B1086" s="12" t="str" cm="1">
        <f t="array" ref="B1086">_xlfn.REGEXEXTRACT(J1086, "eid=([^&amp;]+)", 2)</f>
        <v>2-s2.0-85077181911</v>
      </c>
      <c r="C1086" s="13" t="s">
        <v>23900</v>
      </c>
      <c r="D1086" s="12" t="s">
        <v>29591</v>
      </c>
      <c r="E1086" s="12">
        <v>2019</v>
      </c>
      <c r="F1086" s="12" t="s">
        <v>29592</v>
      </c>
      <c r="G1086" s="12" t="s">
        <v>7969</v>
      </c>
      <c r="H1086" s="12" t="s">
        <v>7969</v>
      </c>
      <c r="I1086" s="12" t="s">
        <v>29593</v>
      </c>
      <c r="J1086" s="12" t="s">
        <v>29594</v>
      </c>
      <c r="K1086" s="12" t="s">
        <v>7972</v>
      </c>
      <c r="L1086" s="12" t="s">
        <v>8102</v>
      </c>
      <c r="M1086" s="12" t="s">
        <v>36577</v>
      </c>
    </row>
    <row r="1087" spans="1:13" ht="22.5" customHeight="1">
      <c r="A1087" s="12" t="s">
        <v>29596</v>
      </c>
      <c r="B1087" s="12" t="str" cm="1">
        <f t="array" ref="B1087">_xlfn.REGEXEXTRACT(J1087, "eid=([^&amp;]+)", 2)</f>
        <v>2-s2.0-85078878484</v>
      </c>
      <c r="C1087" s="13" t="s">
        <v>23900</v>
      </c>
      <c r="D1087" s="12" t="s">
        <v>29597</v>
      </c>
      <c r="E1087" s="12">
        <v>2019</v>
      </c>
      <c r="F1087" s="12" t="s">
        <v>29598</v>
      </c>
      <c r="G1087" s="12" t="s">
        <v>7969</v>
      </c>
      <c r="H1087" s="12" t="s">
        <v>7969</v>
      </c>
      <c r="I1087" s="12" t="s">
        <v>29599</v>
      </c>
      <c r="J1087" s="12" t="s">
        <v>29600</v>
      </c>
      <c r="K1087" s="12" t="s">
        <v>7972</v>
      </c>
      <c r="L1087" s="12" t="s">
        <v>8102</v>
      </c>
      <c r="M1087" s="12" t="s">
        <v>36578</v>
      </c>
    </row>
    <row r="1088" spans="1:13" ht="22.5" customHeight="1">
      <c r="A1088" s="12" t="s">
        <v>29602</v>
      </c>
      <c r="B1088" s="12" t="str" cm="1">
        <f t="array" ref="B1088">_xlfn.REGEXEXTRACT(J1088, "eid=([^&amp;]+)", 2)</f>
        <v>2-s2.0-85071637785</v>
      </c>
      <c r="C1088" s="13" t="s">
        <v>23900</v>
      </c>
      <c r="D1088" s="12" t="s">
        <v>29603</v>
      </c>
      <c r="E1088" s="12">
        <v>2019</v>
      </c>
      <c r="F1088" s="12" t="s">
        <v>29604</v>
      </c>
      <c r="G1088" s="12" t="s">
        <v>29605</v>
      </c>
      <c r="H1088" s="12">
        <v>27</v>
      </c>
      <c r="I1088" s="12" t="s">
        <v>29606</v>
      </c>
      <c r="J1088" s="12" t="s">
        <v>29607</v>
      </c>
      <c r="K1088" s="12" t="s">
        <v>7972</v>
      </c>
      <c r="L1088" s="12" t="s">
        <v>12644</v>
      </c>
      <c r="M1088" s="12" t="s">
        <v>36579</v>
      </c>
    </row>
    <row r="1089" spans="1:13" ht="22.5" customHeight="1">
      <c r="A1089" s="12" t="s">
        <v>29609</v>
      </c>
      <c r="B1089" s="12" t="str" cm="1">
        <f t="array" ref="B1089">_xlfn.REGEXEXTRACT(J1089, "eid=([^&amp;]+)", 2)</f>
        <v>2-s2.0-85074860211</v>
      </c>
      <c r="C1089" s="13" t="s">
        <v>23900</v>
      </c>
      <c r="D1089" s="12" t="s">
        <v>29610</v>
      </c>
      <c r="E1089" s="12">
        <v>2019</v>
      </c>
      <c r="F1089" s="12" t="s">
        <v>29611</v>
      </c>
      <c r="G1089" s="12" t="s">
        <v>7969</v>
      </c>
      <c r="H1089" s="12" t="s">
        <v>7969</v>
      </c>
      <c r="I1089" s="12" t="s">
        <v>29612</v>
      </c>
      <c r="J1089" s="12" t="s">
        <v>29613</v>
      </c>
      <c r="K1089" s="12" t="s">
        <v>7972</v>
      </c>
      <c r="L1089" s="12" t="s">
        <v>8190</v>
      </c>
      <c r="M1089" s="12" t="s">
        <v>36580</v>
      </c>
    </row>
    <row r="1090" spans="1:13" ht="22.5" customHeight="1">
      <c r="A1090" s="12" t="s">
        <v>29615</v>
      </c>
      <c r="B1090" s="12" t="str" cm="1">
        <f t="array" ref="B1090">_xlfn.REGEXEXTRACT(J1090, "eid=([^&amp;]+)", 2)</f>
        <v>2-s2.0-85065156908</v>
      </c>
      <c r="C1090" s="13" t="s">
        <v>23900</v>
      </c>
      <c r="D1090" s="12" t="s">
        <v>29616</v>
      </c>
      <c r="E1090" s="12">
        <v>2019</v>
      </c>
      <c r="F1090" s="12" t="s">
        <v>9266</v>
      </c>
      <c r="G1090" s="12">
        <v>1663615</v>
      </c>
      <c r="H1090" s="12">
        <v>109</v>
      </c>
      <c r="I1090" s="12" t="s">
        <v>29617</v>
      </c>
      <c r="J1090" s="12" t="s">
        <v>29618</v>
      </c>
      <c r="K1090" s="12" t="s">
        <v>7972</v>
      </c>
      <c r="L1090" s="12" t="s">
        <v>7993</v>
      </c>
      <c r="M1090" s="12" t="s">
        <v>36581</v>
      </c>
    </row>
    <row r="1091" spans="1:13" ht="22.5" customHeight="1">
      <c r="A1091" s="12" t="s">
        <v>29620</v>
      </c>
      <c r="B1091" s="12" t="str" cm="1">
        <f t="array" ref="B1091">_xlfn.REGEXEXTRACT(J1091, "eid=([^&amp;]+)", 2)</f>
        <v>2-s2.0-85078799617</v>
      </c>
      <c r="C1091" s="13" t="s">
        <v>23900</v>
      </c>
      <c r="D1091" s="12" t="s">
        <v>29621</v>
      </c>
      <c r="E1091" s="12">
        <v>2019</v>
      </c>
      <c r="F1091" s="12" t="s">
        <v>25245</v>
      </c>
      <c r="G1091" s="12">
        <v>10636919</v>
      </c>
      <c r="H1091" s="12">
        <v>2019</v>
      </c>
      <c r="I1091" s="12" t="s">
        <v>29622</v>
      </c>
      <c r="J1091" s="12" t="s">
        <v>29623</v>
      </c>
      <c r="K1091" s="12" t="s">
        <v>7972</v>
      </c>
      <c r="L1091" s="12" t="s">
        <v>8078</v>
      </c>
      <c r="M1091" s="12" t="s">
        <v>36582</v>
      </c>
    </row>
    <row r="1092" spans="1:13" ht="22.5" customHeight="1">
      <c r="A1092" s="12" t="s">
        <v>29625</v>
      </c>
      <c r="B1092" s="12" t="str" cm="1">
        <f t="array" ref="B1092">_xlfn.REGEXEXTRACT(J1092, "eid=([^&amp;]+)", 2)</f>
        <v>2-s2.0-85067310149</v>
      </c>
      <c r="C1092" s="13" t="s">
        <v>23900</v>
      </c>
      <c r="D1092" s="12" t="s">
        <v>29626</v>
      </c>
      <c r="E1092" s="12">
        <v>2019</v>
      </c>
      <c r="F1092" s="12" t="s">
        <v>24863</v>
      </c>
      <c r="G1092" s="12">
        <v>13865056</v>
      </c>
      <c r="H1092" s="12">
        <v>129</v>
      </c>
      <c r="I1092" s="12" t="s">
        <v>29627</v>
      </c>
      <c r="J1092" s="12" t="s">
        <v>29628</v>
      </c>
      <c r="K1092" s="12" t="s">
        <v>7972</v>
      </c>
      <c r="L1092" s="12" t="s">
        <v>18816</v>
      </c>
      <c r="M1092" s="12" t="s">
        <v>36583</v>
      </c>
    </row>
    <row r="1093" spans="1:13" ht="22.5" customHeight="1">
      <c r="A1093" s="12" t="s">
        <v>29630</v>
      </c>
      <c r="B1093" s="12" t="str" cm="1">
        <f t="array" ref="B1093">_xlfn.REGEXEXTRACT(J1093, "eid=([^&amp;]+)", 2)</f>
        <v>2-s2.0-85077848620</v>
      </c>
      <c r="C1093" s="13" t="s">
        <v>23900</v>
      </c>
      <c r="D1093" s="12" t="s">
        <v>29631</v>
      </c>
      <c r="E1093" s="12">
        <v>2019</v>
      </c>
      <c r="F1093" s="12" t="s">
        <v>16903</v>
      </c>
      <c r="G1093" s="12">
        <v>9720529</v>
      </c>
      <c r="H1093" s="12">
        <v>22</v>
      </c>
      <c r="I1093" s="12" t="s">
        <v>28216</v>
      </c>
      <c r="J1093" s="12" t="s">
        <v>29632</v>
      </c>
      <c r="K1093" s="12" t="s">
        <v>7972</v>
      </c>
      <c r="L1093" s="12" t="s">
        <v>8688</v>
      </c>
      <c r="M1093" s="12" t="s">
        <v>36584</v>
      </c>
    </row>
    <row r="1094" spans="1:13" ht="22.5" customHeight="1">
      <c r="A1094" s="12" t="s">
        <v>29634</v>
      </c>
      <c r="B1094" s="12" t="str" cm="1">
        <f t="array" ref="B1094">_xlfn.REGEXEXTRACT(J1094, "eid=([^&amp;]+)", 2)</f>
        <v>2-s2.0-85056173196</v>
      </c>
      <c r="C1094" s="13" t="s">
        <v>23900</v>
      </c>
      <c r="D1094" s="12" t="s">
        <v>29635</v>
      </c>
      <c r="E1094" s="12">
        <v>2019</v>
      </c>
      <c r="F1094" s="12" t="s">
        <v>8043</v>
      </c>
      <c r="G1094" s="12">
        <v>13807501</v>
      </c>
      <c r="H1094" s="12">
        <v>78</v>
      </c>
      <c r="I1094" s="12" t="s">
        <v>29636</v>
      </c>
      <c r="J1094" s="12" t="s">
        <v>29637</v>
      </c>
      <c r="K1094" s="12" t="s">
        <v>7972</v>
      </c>
      <c r="L1094" s="12" t="s">
        <v>7978</v>
      </c>
      <c r="M1094" s="12" t="s">
        <v>36585</v>
      </c>
    </row>
    <row r="1095" spans="1:13" ht="22.5" customHeight="1">
      <c r="A1095" s="12" t="s">
        <v>29639</v>
      </c>
      <c r="B1095" s="12" t="str" cm="1">
        <f t="array" ref="B1095">_xlfn.REGEXEXTRACT(J1095, "eid=([^&amp;]+)", 2)</f>
        <v>2-s2.0-85075938981</v>
      </c>
      <c r="C1095" s="13" t="s">
        <v>23900</v>
      </c>
      <c r="D1095" s="12" t="s">
        <v>29640</v>
      </c>
      <c r="E1095" s="12">
        <v>2019</v>
      </c>
      <c r="F1095" s="12" t="s">
        <v>9537</v>
      </c>
      <c r="G1095" s="12">
        <v>15437221</v>
      </c>
      <c r="H1095" s="12" t="s">
        <v>7969</v>
      </c>
      <c r="I1095" s="12" t="s">
        <v>29641</v>
      </c>
      <c r="J1095" s="12" t="s">
        <v>29642</v>
      </c>
      <c r="K1095" s="12" t="s">
        <v>7972</v>
      </c>
      <c r="L1095" s="12" t="s">
        <v>8324</v>
      </c>
      <c r="M1095" s="12"/>
    </row>
    <row r="1096" spans="1:13" ht="22.5" customHeight="1">
      <c r="A1096" s="12" t="s">
        <v>29644</v>
      </c>
      <c r="B1096" s="12" t="str" cm="1">
        <f t="array" ref="B1096">_xlfn.REGEXEXTRACT(J1096, "eid=([^&amp;]+)", 2)</f>
        <v>2-s2.0-85081176100</v>
      </c>
      <c r="C1096" s="13" t="s">
        <v>23900</v>
      </c>
      <c r="D1096" s="12" t="s">
        <v>29645</v>
      </c>
      <c r="E1096" s="12">
        <v>2019</v>
      </c>
      <c r="F1096" s="12" t="s">
        <v>29646</v>
      </c>
      <c r="G1096" s="12" t="s">
        <v>7969</v>
      </c>
      <c r="H1096" s="12" t="s">
        <v>7969</v>
      </c>
      <c r="I1096" s="12" t="s">
        <v>29647</v>
      </c>
      <c r="J1096" s="12" t="s">
        <v>29648</v>
      </c>
      <c r="K1096" s="12" t="s">
        <v>7972</v>
      </c>
      <c r="L1096" s="12" t="s">
        <v>8102</v>
      </c>
      <c r="M1096" s="12" t="s">
        <v>36586</v>
      </c>
    </row>
    <row r="1097" spans="1:13" ht="22.5" customHeight="1">
      <c r="A1097" s="12" t="s">
        <v>29650</v>
      </c>
      <c r="B1097" s="12" t="str" cm="1">
        <f t="array" ref="B1097">_xlfn.REGEXEXTRACT(J1097, "eid=([^&amp;]+)", 2)</f>
        <v>2-s2.0-85070636387</v>
      </c>
      <c r="C1097" s="13" t="s">
        <v>23900</v>
      </c>
      <c r="D1097" s="12" t="s">
        <v>29651</v>
      </c>
      <c r="E1097" s="12">
        <v>2019</v>
      </c>
      <c r="F1097" s="12" t="s">
        <v>29652</v>
      </c>
      <c r="G1097" s="12">
        <v>9257535</v>
      </c>
      <c r="H1097" s="12">
        <v>120</v>
      </c>
      <c r="I1097" s="12" t="s">
        <v>29653</v>
      </c>
      <c r="J1097" s="12" t="s">
        <v>29654</v>
      </c>
      <c r="K1097" s="12" t="s">
        <v>7972</v>
      </c>
      <c r="L1097" s="12" t="s">
        <v>7993</v>
      </c>
      <c r="M1097" s="12" t="s">
        <v>36587</v>
      </c>
    </row>
    <row r="1098" spans="1:13" ht="22.5" customHeight="1">
      <c r="A1098" s="12" t="s">
        <v>29656</v>
      </c>
      <c r="B1098" s="12" t="str" cm="1">
        <f t="array" ref="B1098">_xlfn.REGEXEXTRACT(J1098, "eid=([^&amp;]+)", 2)</f>
        <v>2-s2.0-85071284075</v>
      </c>
      <c r="C1098" s="13" t="s">
        <v>23900</v>
      </c>
      <c r="D1098" s="12" t="s">
        <v>29657</v>
      </c>
      <c r="E1098" s="12">
        <v>2019</v>
      </c>
      <c r="F1098" s="12" t="s">
        <v>29658</v>
      </c>
      <c r="G1098" s="12" t="s">
        <v>29659</v>
      </c>
      <c r="H1098" s="12">
        <v>10</v>
      </c>
      <c r="I1098" s="12" t="s">
        <v>29660</v>
      </c>
      <c r="J1098" s="12" t="s">
        <v>29661</v>
      </c>
      <c r="K1098" s="12" t="s">
        <v>7972</v>
      </c>
      <c r="L1098" s="12" t="s">
        <v>8161</v>
      </c>
      <c r="M1098" s="12" t="s">
        <v>36588</v>
      </c>
    </row>
    <row r="1099" spans="1:13" ht="22.5" customHeight="1">
      <c r="A1099" s="12" t="s">
        <v>29663</v>
      </c>
      <c r="B1099" s="12" t="str" cm="1">
        <f t="array" ref="B1099">_xlfn.REGEXEXTRACT(J1099, "eid=([^&amp;]+)", 2)</f>
        <v>2-s2.0-85071963641</v>
      </c>
      <c r="C1099" s="13" t="s">
        <v>23900</v>
      </c>
      <c r="D1099" s="12" t="s">
        <v>29664</v>
      </c>
      <c r="E1099" s="12">
        <v>2019</v>
      </c>
      <c r="F1099" s="12" t="s">
        <v>29665</v>
      </c>
      <c r="G1099" s="12">
        <v>9434747</v>
      </c>
      <c r="H1099" s="12">
        <v>28</v>
      </c>
      <c r="I1099" s="12" t="s">
        <v>29666</v>
      </c>
      <c r="J1099" s="12" t="s">
        <v>29667</v>
      </c>
      <c r="K1099" s="12" t="s">
        <v>7972</v>
      </c>
      <c r="L1099" s="12" t="s">
        <v>29668</v>
      </c>
      <c r="M1099" s="12"/>
    </row>
    <row r="1100" spans="1:13" ht="22.5" customHeight="1">
      <c r="A1100" s="12" t="s">
        <v>29670</v>
      </c>
      <c r="B1100" s="12" t="str" cm="1">
        <f t="array" ref="B1100">_xlfn.REGEXEXTRACT(J1100, "eid=([^&amp;]+)", 2)</f>
        <v>2-s2.0-85062833038</v>
      </c>
      <c r="C1100" s="13" t="s">
        <v>23900</v>
      </c>
      <c r="D1100" s="12" t="s">
        <v>29671</v>
      </c>
      <c r="E1100" s="12">
        <v>2019</v>
      </c>
      <c r="F1100" s="12" t="s">
        <v>12218</v>
      </c>
      <c r="G1100" s="12" t="s">
        <v>24034</v>
      </c>
      <c r="H1100" s="12">
        <v>97</v>
      </c>
      <c r="I1100" s="12" t="s">
        <v>29672</v>
      </c>
      <c r="J1100" s="12" t="s">
        <v>29673</v>
      </c>
      <c r="K1100" s="12" t="s">
        <v>7972</v>
      </c>
      <c r="L1100" s="12" t="s">
        <v>7993</v>
      </c>
      <c r="M1100" s="12" t="s">
        <v>36589</v>
      </c>
    </row>
    <row r="1101" spans="1:13" ht="22.5" customHeight="1">
      <c r="A1101" s="12" t="s">
        <v>29675</v>
      </c>
      <c r="B1101" s="12" t="str" cm="1">
        <f t="array" ref="B1101">_xlfn.REGEXEXTRACT(J1101, "eid=([^&amp;]+)", 2)</f>
        <v>2-s2.0-85068457926</v>
      </c>
      <c r="C1101" s="13" t="s">
        <v>23900</v>
      </c>
      <c r="D1101" s="12" t="s">
        <v>29676</v>
      </c>
      <c r="E1101" s="12">
        <v>2019</v>
      </c>
      <c r="F1101" s="12" t="s">
        <v>20641</v>
      </c>
      <c r="G1101" s="12">
        <v>17578981</v>
      </c>
      <c r="H1101" s="12">
        <v>518</v>
      </c>
      <c r="I1101" s="12" t="s">
        <v>29677</v>
      </c>
      <c r="J1101" s="12" t="s">
        <v>29678</v>
      </c>
      <c r="K1101" s="12" t="s">
        <v>7972</v>
      </c>
      <c r="L1101" s="12" t="s">
        <v>16971</v>
      </c>
      <c r="M1101" s="12"/>
    </row>
    <row r="1102" spans="1:13" ht="22.5" customHeight="1">
      <c r="A1102" s="12" t="s">
        <v>29680</v>
      </c>
      <c r="B1102" s="12" t="str" cm="1">
        <f t="array" ref="B1102">_xlfn.REGEXEXTRACT(J1102, "eid=([^&amp;]+)", 2)</f>
        <v>2-s2.0-85040028685</v>
      </c>
      <c r="C1102" s="13" t="s">
        <v>23900</v>
      </c>
      <c r="D1102" s="12" t="s">
        <v>29681</v>
      </c>
      <c r="E1102" s="12">
        <v>2019</v>
      </c>
      <c r="F1102" s="12" t="s">
        <v>21884</v>
      </c>
      <c r="G1102" s="12">
        <v>16174909</v>
      </c>
      <c r="H1102" s="12">
        <v>23</v>
      </c>
      <c r="I1102" s="12" t="s">
        <v>29682</v>
      </c>
      <c r="J1102" s="12" t="s">
        <v>29683</v>
      </c>
      <c r="K1102" s="12" t="s">
        <v>7972</v>
      </c>
      <c r="L1102" s="12" t="s">
        <v>13791</v>
      </c>
      <c r="M1102" s="12" t="s">
        <v>36590</v>
      </c>
    </row>
    <row r="1103" spans="1:13" ht="22.5" customHeight="1">
      <c r="A1103" s="12" t="s">
        <v>29685</v>
      </c>
      <c r="B1103" s="12" t="str" cm="1">
        <f t="array" ref="B1103">_xlfn.REGEXEXTRACT(J1103, "eid=([^&amp;]+)", 2)</f>
        <v>2-s2.0-85074422337</v>
      </c>
      <c r="C1103" s="13" t="s">
        <v>23900</v>
      </c>
      <c r="D1103" s="12" t="s">
        <v>29686</v>
      </c>
      <c r="E1103" s="12">
        <v>2019</v>
      </c>
      <c r="F1103" s="12" t="s">
        <v>29687</v>
      </c>
      <c r="G1103" s="12">
        <v>16875176</v>
      </c>
      <c r="H1103" s="12">
        <v>2019</v>
      </c>
      <c r="I1103" s="12" t="s">
        <v>29688</v>
      </c>
      <c r="J1103" s="12" t="s">
        <v>29689</v>
      </c>
      <c r="K1103" s="12" t="s">
        <v>7972</v>
      </c>
      <c r="L1103" s="12" t="s">
        <v>12126</v>
      </c>
      <c r="M1103" s="12"/>
    </row>
    <row r="1104" spans="1:13" ht="22.5" customHeight="1">
      <c r="A1104" s="12" t="s">
        <v>29691</v>
      </c>
      <c r="B1104" s="12" t="str" cm="1">
        <f t="array" ref="B1104">_xlfn.REGEXEXTRACT(J1104, "eid=([^&amp;]+)", 2)</f>
        <v>2-s2.0-85072525954</v>
      </c>
      <c r="C1104" s="13" t="s">
        <v>23900</v>
      </c>
      <c r="D1104" s="12" t="s">
        <v>29692</v>
      </c>
      <c r="E1104" s="12">
        <v>2019</v>
      </c>
      <c r="F1104" s="12" t="s">
        <v>8392</v>
      </c>
      <c r="G1104" s="12">
        <v>23274662</v>
      </c>
      <c r="H1104" s="12">
        <v>6</v>
      </c>
      <c r="I1104" s="12" t="s">
        <v>29693</v>
      </c>
      <c r="J1104" s="12" t="s">
        <v>29694</v>
      </c>
      <c r="K1104" s="12" t="s">
        <v>7972</v>
      </c>
      <c r="L1104" s="12" t="s">
        <v>8102</v>
      </c>
      <c r="M1104" s="12"/>
    </row>
    <row r="1105" spans="1:13" ht="22.5" customHeight="1">
      <c r="A1105" s="12" t="s">
        <v>29696</v>
      </c>
      <c r="B1105" s="12" t="str" cm="1">
        <f t="array" ref="B1105">_xlfn.REGEXEXTRACT(J1105, "eid=([^&amp;]+)", 2)</f>
        <v>2-s2.0-85059536002</v>
      </c>
      <c r="C1105" s="13" t="s">
        <v>23900</v>
      </c>
      <c r="D1105" s="12" t="s">
        <v>29697</v>
      </c>
      <c r="E1105" s="12">
        <v>2019</v>
      </c>
      <c r="F1105" s="12" t="s">
        <v>8308</v>
      </c>
      <c r="G1105" s="12">
        <v>16155262</v>
      </c>
      <c r="H1105" s="12">
        <v>18</v>
      </c>
      <c r="I1105" s="12" t="s">
        <v>29698</v>
      </c>
      <c r="J1105" s="12" t="s">
        <v>29699</v>
      </c>
      <c r="K1105" s="12" t="s">
        <v>7972</v>
      </c>
      <c r="L1105" s="12" t="s">
        <v>13352</v>
      </c>
      <c r="M1105" s="12"/>
    </row>
    <row r="1106" spans="1:13" ht="22.5" customHeight="1">
      <c r="A1106" s="12" t="s">
        <v>29701</v>
      </c>
      <c r="B1106" s="12" t="str" cm="1">
        <f t="array" ref="B1106">_xlfn.REGEXEXTRACT(J1106, "eid=([^&amp;]+)", 2)</f>
        <v>2-s2.0-85073415277</v>
      </c>
      <c r="C1106" s="13" t="s">
        <v>23900</v>
      </c>
      <c r="D1106" s="12" t="s">
        <v>29702</v>
      </c>
      <c r="E1106" s="12">
        <v>2019</v>
      </c>
      <c r="F1106" s="12" t="s">
        <v>8392</v>
      </c>
      <c r="G1106" s="12">
        <v>23274662</v>
      </c>
      <c r="H1106" s="12">
        <v>6</v>
      </c>
      <c r="I1106" s="12" t="s">
        <v>29703</v>
      </c>
      <c r="J1106" s="12" t="s">
        <v>29704</v>
      </c>
      <c r="K1106" s="12" t="s">
        <v>7972</v>
      </c>
      <c r="L1106" s="12" t="s">
        <v>8102</v>
      </c>
      <c r="M1106" s="12" t="s">
        <v>36591</v>
      </c>
    </row>
    <row r="1107" spans="1:13" ht="22.5" customHeight="1">
      <c r="A1107" s="12" t="s">
        <v>29706</v>
      </c>
      <c r="B1107" s="12" t="str" cm="1">
        <f t="array" ref="B1107">_xlfn.REGEXEXTRACT(J1107, "eid=([^&amp;]+)", 2)</f>
        <v>2-s2.0-85070312243</v>
      </c>
      <c r="C1107" s="13" t="s">
        <v>23900</v>
      </c>
      <c r="D1107" s="12" t="s">
        <v>29707</v>
      </c>
      <c r="E1107" s="12">
        <v>2019</v>
      </c>
      <c r="F1107" s="12" t="s">
        <v>28639</v>
      </c>
      <c r="G1107" s="12">
        <v>2684012</v>
      </c>
      <c r="H1107" s="12">
        <v>49</v>
      </c>
      <c r="I1107" s="12" t="s">
        <v>29708</v>
      </c>
      <c r="J1107" s="12" t="s">
        <v>29709</v>
      </c>
      <c r="K1107" s="12" t="s">
        <v>7972</v>
      </c>
      <c r="L1107" s="12" t="s">
        <v>8027</v>
      </c>
      <c r="M1107" s="12" t="s">
        <v>36592</v>
      </c>
    </row>
    <row r="1108" spans="1:13" ht="22.5" customHeight="1">
      <c r="A1108" s="12" t="s">
        <v>29710</v>
      </c>
      <c r="B1108" s="12" t="str" cm="1">
        <f t="array" ref="B1108">_xlfn.REGEXEXTRACT(J1108, "eid=([^&amp;]+)", 2)</f>
        <v>2-s2.0-85075131159</v>
      </c>
      <c r="C1108" s="13" t="s">
        <v>23900</v>
      </c>
      <c r="D1108" s="12" t="s">
        <v>29711</v>
      </c>
      <c r="E1108" s="12">
        <v>2019</v>
      </c>
      <c r="F1108" s="12" t="s">
        <v>29712</v>
      </c>
      <c r="G1108" s="12" t="s">
        <v>7969</v>
      </c>
      <c r="H1108" s="12" t="s">
        <v>7969</v>
      </c>
      <c r="I1108" s="12" t="s">
        <v>29713</v>
      </c>
      <c r="J1108" s="12" t="s">
        <v>29714</v>
      </c>
      <c r="K1108" s="12" t="s">
        <v>7972</v>
      </c>
      <c r="L1108" s="12" t="s">
        <v>8102</v>
      </c>
      <c r="M1108" s="12" t="s">
        <v>4376</v>
      </c>
    </row>
    <row r="1109" spans="1:13" ht="22.5" customHeight="1">
      <c r="A1109" s="12" t="s">
        <v>29716</v>
      </c>
      <c r="B1109" s="12" t="str" cm="1">
        <f t="array" ref="B1109">_xlfn.REGEXEXTRACT(J1109, "eid=([^&amp;]+)", 2)</f>
        <v>2-s2.0-85077518920</v>
      </c>
      <c r="C1109" s="13" t="s">
        <v>23900</v>
      </c>
      <c r="D1109" s="12" t="s">
        <v>29717</v>
      </c>
      <c r="E1109" s="12">
        <v>2019</v>
      </c>
      <c r="F1109" s="12" t="s">
        <v>29718</v>
      </c>
      <c r="G1109" s="12">
        <v>25233971</v>
      </c>
      <c r="H1109" s="12">
        <v>1</v>
      </c>
      <c r="I1109" s="12" t="s">
        <v>29719</v>
      </c>
      <c r="J1109" s="12" t="s">
        <v>29720</v>
      </c>
      <c r="K1109" s="12" t="s">
        <v>7972</v>
      </c>
      <c r="L1109" s="12" t="s">
        <v>8064</v>
      </c>
      <c r="M1109" s="12"/>
    </row>
    <row r="1110" spans="1:13" ht="22.5" customHeight="1">
      <c r="A1110" s="12" t="s">
        <v>29721</v>
      </c>
      <c r="B1110" s="12" t="e" cm="1" vm="1">
        <f t="array" ref="B1110">_xlfn.REGEXEXTRACT(J1110, "eid=([^&amp;]+)", 2)</f>
        <v>#N/A</v>
      </c>
      <c r="C1110" s="13" t="s">
        <v>23900</v>
      </c>
      <c r="D1110" s="12" t="s">
        <v>29722</v>
      </c>
      <c r="E1110" s="12"/>
      <c r="F1110" s="12"/>
      <c r="G1110" s="12"/>
      <c r="H1110" s="12"/>
      <c r="I1110" s="12"/>
      <c r="J1110" s="12"/>
      <c r="K1110" s="12"/>
      <c r="L1110" s="12"/>
      <c r="M1110" s="12"/>
    </row>
    <row r="1111" spans="1:13" ht="22.5" customHeight="1">
      <c r="A1111" s="12" t="s">
        <v>29724</v>
      </c>
      <c r="B1111" s="12" t="str" cm="1">
        <f t="array" ref="B1111">_xlfn.REGEXEXTRACT(J1111, "eid=([^&amp;]+)", 2)</f>
        <v>2-s2.0-85073898837</v>
      </c>
      <c r="C1111" s="13" t="s">
        <v>23900</v>
      </c>
      <c r="D1111" s="12" t="s">
        <v>29725</v>
      </c>
      <c r="E1111" s="12">
        <v>2019</v>
      </c>
      <c r="F1111" s="12" t="s">
        <v>29726</v>
      </c>
      <c r="G1111" s="12" t="s">
        <v>7969</v>
      </c>
      <c r="H1111" s="12" t="s">
        <v>7969</v>
      </c>
      <c r="I1111" s="12" t="s">
        <v>29727</v>
      </c>
      <c r="J1111" s="12" t="s">
        <v>29728</v>
      </c>
      <c r="K1111" s="12" t="s">
        <v>7972</v>
      </c>
      <c r="L1111" s="12" t="s">
        <v>8102</v>
      </c>
      <c r="M1111" s="12" t="s">
        <v>36593</v>
      </c>
    </row>
    <row r="1112" spans="1:13" ht="22.5" customHeight="1">
      <c r="A1112" s="12" t="s">
        <v>29730</v>
      </c>
      <c r="B1112" s="12" t="str" cm="1">
        <f t="array" ref="B1112">_xlfn.REGEXEXTRACT(J1112, "eid=([^&amp;]+)", 2)</f>
        <v>2-s2.0-85063745555</v>
      </c>
      <c r="C1112" s="13" t="s">
        <v>23900</v>
      </c>
      <c r="D1112" s="12" t="s">
        <v>29731</v>
      </c>
      <c r="E1112" s="12">
        <v>2019</v>
      </c>
      <c r="F1112" s="12" t="s">
        <v>12218</v>
      </c>
      <c r="G1112" s="12" t="s">
        <v>24034</v>
      </c>
      <c r="H1112" s="12">
        <v>98</v>
      </c>
      <c r="I1112" s="12" t="s">
        <v>29732</v>
      </c>
      <c r="J1112" s="12" t="s">
        <v>29733</v>
      </c>
      <c r="K1112" s="12" t="s">
        <v>7972</v>
      </c>
      <c r="L1112" s="12" t="s">
        <v>7993</v>
      </c>
      <c r="M1112" s="12" t="s">
        <v>36594</v>
      </c>
    </row>
    <row r="1113" spans="1:13" ht="22.5" customHeight="1">
      <c r="A1113" s="12" t="s">
        <v>29735</v>
      </c>
      <c r="B1113" s="12" t="str" cm="1">
        <f t="array" ref="B1113">_xlfn.REGEXEXTRACT(J1113, "eid=([^&amp;]+)", 2)</f>
        <v>2-s2.0-85063877732</v>
      </c>
      <c r="C1113" s="13" t="s">
        <v>23900</v>
      </c>
      <c r="D1113" s="12" t="s">
        <v>29736</v>
      </c>
      <c r="E1113" s="12">
        <v>2019</v>
      </c>
      <c r="F1113" s="12" t="s">
        <v>24422</v>
      </c>
      <c r="G1113" s="12">
        <v>200255</v>
      </c>
      <c r="H1113" s="12">
        <v>491</v>
      </c>
      <c r="I1113" s="12" t="s">
        <v>29737</v>
      </c>
      <c r="J1113" s="12" t="s">
        <v>29738</v>
      </c>
      <c r="K1113" s="12" t="s">
        <v>7972</v>
      </c>
      <c r="L1113" s="12" t="s">
        <v>8465</v>
      </c>
      <c r="M1113" s="12" t="s">
        <v>36595</v>
      </c>
    </row>
    <row r="1114" spans="1:13" ht="22.5" customHeight="1">
      <c r="A1114" s="12" t="s">
        <v>29740</v>
      </c>
      <c r="B1114" s="12" t="str" cm="1">
        <f t="array" ref="B1114">_xlfn.REGEXEXTRACT(J1114, "eid=([^&amp;]+)", 2)</f>
        <v>2-s2.0-85060944960</v>
      </c>
      <c r="C1114" s="13" t="s">
        <v>23900</v>
      </c>
      <c r="D1114" s="12" t="s">
        <v>29741</v>
      </c>
      <c r="E1114" s="12">
        <v>2019</v>
      </c>
      <c r="F1114" s="12" t="s">
        <v>24016</v>
      </c>
      <c r="G1114" s="12" t="s">
        <v>24017</v>
      </c>
      <c r="H1114" s="12">
        <v>30</v>
      </c>
      <c r="I1114" s="12" t="s">
        <v>29742</v>
      </c>
      <c r="J1114" s="12" t="s">
        <v>29743</v>
      </c>
      <c r="K1114" s="12" t="s">
        <v>7972</v>
      </c>
      <c r="L1114" s="12" t="s">
        <v>8102</v>
      </c>
      <c r="M1114" s="12"/>
    </row>
    <row r="1115" spans="1:13" ht="22.5" customHeight="1">
      <c r="A1115" s="12" t="s">
        <v>29745</v>
      </c>
      <c r="B1115" s="12" t="str" cm="1">
        <f t="array" ref="B1115">_xlfn.REGEXEXTRACT(J1115, "eid=([^&amp;]+)", 2)</f>
        <v>2-s2.0-85065073942</v>
      </c>
      <c r="C1115" s="13" t="s">
        <v>23900</v>
      </c>
      <c r="D1115" s="12" t="s">
        <v>29746</v>
      </c>
      <c r="E1115" s="12">
        <v>2019</v>
      </c>
      <c r="F1115" s="12" t="s">
        <v>9266</v>
      </c>
      <c r="G1115" s="12">
        <v>1663615</v>
      </c>
      <c r="H1115" s="12">
        <v>109</v>
      </c>
      <c r="I1115" s="12" t="s">
        <v>29747</v>
      </c>
      <c r="J1115" s="12" t="s">
        <v>29748</v>
      </c>
      <c r="K1115" s="12" t="s">
        <v>7972</v>
      </c>
      <c r="L1115" s="12" t="s">
        <v>7993</v>
      </c>
      <c r="M1115" s="12"/>
    </row>
    <row r="1116" spans="1:13" ht="22.5" customHeight="1">
      <c r="A1116" s="12" t="s">
        <v>29750</v>
      </c>
      <c r="B1116" s="12" t="str" cm="1">
        <f t="array" ref="B1116">_xlfn.REGEXEXTRACT(J1116, "eid=([^&amp;]+)", 2)</f>
        <v>2-s2.0-85068973991</v>
      </c>
      <c r="C1116" s="13" t="s">
        <v>23900</v>
      </c>
      <c r="D1116" s="12" t="s">
        <v>29751</v>
      </c>
      <c r="E1116" s="12">
        <v>2019</v>
      </c>
      <c r="F1116" s="12" t="s">
        <v>29752</v>
      </c>
      <c r="G1116" s="12">
        <v>10638628</v>
      </c>
      <c r="H1116" s="12">
        <v>28</v>
      </c>
      <c r="I1116" s="12" t="s">
        <v>29753</v>
      </c>
      <c r="J1116" s="12" t="s">
        <v>29754</v>
      </c>
      <c r="K1116" s="12" t="s">
        <v>7972</v>
      </c>
      <c r="L1116" s="12" t="s">
        <v>25841</v>
      </c>
      <c r="M1116" s="12"/>
    </row>
    <row r="1117" spans="1:13" ht="22.5" customHeight="1">
      <c r="A1117" s="12" t="s">
        <v>29756</v>
      </c>
      <c r="B1117" s="12" t="str" cm="1">
        <f t="array" ref="B1117">_xlfn.REGEXEXTRACT(J1117, "eid=([^&amp;]+)", 2)</f>
        <v>2-s2.0-85074552690</v>
      </c>
      <c r="C1117" s="13" t="s">
        <v>23900</v>
      </c>
      <c r="D1117" s="12" t="s">
        <v>29757</v>
      </c>
      <c r="E1117" s="12">
        <v>2019</v>
      </c>
      <c r="F1117" s="12" t="s">
        <v>29758</v>
      </c>
      <c r="G1117" s="12">
        <v>2632764</v>
      </c>
      <c r="H1117" s="12">
        <v>36</v>
      </c>
      <c r="I1117" s="12" t="s">
        <v>29759</v>
      </c>
      <c r="J1117" s="12" t="s">
        <v>29760</v>
      </c>
      <c r="K1117" s="12" t="s">
        <v>7972</v>
      </c>
      <c r="L1117" s="12" t="s">
        <v>11192</v>
      </c>
      <c r="M1117" s="12"/>
    </row>
    <row r="1118" spans="1:13" ht="22.5" customHeight="1">
      <c r="A1118" s="12" t="s">
        <v>29762</v>
      </c>
      <c r="B1118" s="12" t="str" cm="1">
        <f t="array" ref="B1118">_xlfn.REGEXEXTRACT(J1118, "eid=([^&amp;]+)", 2)</f>
        <v>2-s2.0-85065122135</v>
      </c>
      <c r="C1118" s="13" t="s">
        <v>23900</v>
      </c>
      <c r="D1118" s="12" t="s">
        <v>29763</v>
      </c>
      <c r="E1118" s="12">
        <v>2019</v>
      </c>
      <c r="F1118" s="12" t="s">
        <v>9153</v>
      </c>
      <c r="G1118" s="12" t="s">
        <v>24280</v>
      </c>
      <c r="H1118" s="12">
        <v>24</v>
      </c>
      <c r="I1118" s="12" t="s">
        <v>29764</v>
      </c>
      <c r="J1118" s="12" t="s">
        <v>29765</v>
      </c>
      <c r="K1118" s="12" t="s">
        <v>7972</v>
      </c>
      <c r="L1118" s="12" t="s">
        <v>13326</v>
      </c>
      <c r="M1118" s="12" t="s">
        <v>36596</v>
      </c>
    </row>
    <row r="1119" spans="1:13" ht="22.5" customHeight="1">
      <c r="A1119" s="12" t="s">
        <v>29767</v>
      </c>
      <c r="B1119" s="12" t="str" cm="1">
        <f t="array" ref="B1119">_xlfn.REGEXEXTRACT(J1119, "eid=([^&amp;]+)", 2)</f>
        <v>2-s2.0-85084344309</v>
      </c>
      <c r="C1119" s="13" t="s">
        <v>23900</v>
      </c>
      <c r="D1119" s="12" t="s">
        <v>29768</v>
      </c>
      <c r="E1119" s="12">
        <v>2019</v>
      </c>
      <c r="F1119" s="12" t="s">
        <v>29769</v>
      </c>
      <c r="G1119" s="12" t="s">
        <v>7969</v>
      </c>
      <c r="H1119" s="12" t="s">
        <v>7969</v>
      </c>
      <c r="I1119" s="12" t="s">
        <v>29770</v>
      </c>
      <c r="J1119" s="12" t="s">
        <v>29771</v>
      </c>
      <c r="K1119" s="12" t="s">
        <v>7972</v>
      </c>
      <c r="L1119" s="12" t="s">
        <v>8102</v>
      </c>
      <c r="M1119" s="12" t="s">
        <v>36597</v>
      </c>
    </row>
    <row r="1120" spans="1:13" ht="22.5" customHeight="1">
      <c r="A1120" s="12" t="s">
        <v>29773</v>
      </c>
      <c r="B1120" s="12" t="str" cm="1">
        <f t="array" ref="B1120">_xlfn.REGEXEXTRACT(J1120, "eid=([^&amp;]+)", 2)</f>
        <v>2-s2.0-85072948079</v>
      </c>
      <c r="C1120" s="13" t="s">
        <v>23900</v>
      </c>
      <c r="D1120" s="12" t="s">
        <v>29774</v>
      </c>
      <c r="E1120" s="12">
        <v>2019</v>
      </c>
      <c r="F1120" s="12" t="s">
        <v>9358</v>
      </c>
      <c r="G1120" s="12" t="s">
        <v>24812</v>
      </c>
      <c r="H1120" s="12">
        <v>6</v>
      </c>
      <c r="I1120" s="12" t="s">
        <v>29775</v>
      </c>
      <c r="J1120" s="12" t="s">
        <v>29776</v>
      </c>
      <c r="K1120" s="12" t="s">
        <v>7972</v>
      </c>
      <c r="L1120" s="12" t="s">
        <v>8102</v>
      </c>
      <c r="M1120" s="12"/>
    </row>
    <row r="1121" spans="1:13" ht="22.5" customHeight="1">
      <c r="A1121" s="12" t="s">
        <v>29778</v>
      </c>
      <c r="B1121" s="12" t="str" cm="1">
        <f t="array" ref="B1121">_xlfn.REGEXEXTRACT(J1121, "eid=([^&amp;]+)", 2)</f>
        <v>2-s2.0-85077973394</v>
      </c>
      <c r="C1121" s="13" t="s">
        <v>23900</v>
      </c>
      <c r="D1121" s="12" t="s">
        <v>29779</v>
      </c>
      <c r="E1121" s="12">
        <v>2019</v>
      </c>
      <c r="F1121" s="12" t="s">
        <v>29780</v>
      </c>
      <c r="G1121" s="12" t="s">
        <v>7969</v>
      </c>
      <c r="H1121" s="12" t="s">
        <v>7969</v>
      </c>
      <c r="I1121" s="12" t="s">
        <v>29781</v>
      </c>
      <c r="J1121" s="12" t="s">
        <v>29782</v>
      </c>
      <c r="K1121" s="12" t="s">
        <v>7972</v>
      </c>
      <c r="L1121" s="12" t="s">
        <v>8102</v>
      </c>
      <c r="M1121" s="12" t="s">
        <v>36598</v>
      </c>
    </row>
    <row r="1122" spans="1:13" ht="22.5" customHeight="1">
      <c r="A1122" s="12" t="s">
        <v>29784</v>
      </c>
      <c r="B1122" s="12" t="str" cm="1">
        <f t="array" ref="B1122">_xlfn.REGEXEXTRACT(J1122, "eid=([^&amp;]+)", 2)</f>
        <v>2-s2.0-85082126973</v>
      </c>
      <c r="C1122" s="13" t="s">
        <v>23900</v>
      </c>
      <c r="D1122" s="12" t="s">
        <v>29785</v>
      </c>
      <c r="E1122" s="12">
        <v>2019</v>
      </c>
      <c r="F1122" s="12" t="s">
        <v>29786</v>
      </c>
      <c r="G1122" s="12">
        <v>24712825</v>
      </c>
      <c r="H1122" s="12">
        <v>3</v>
      </c>
      <c r="I1122" s="12" t="s">
        <v>29787</v>
      </c>
      <c r="J1122" s="12" t="s">
        <v>29788</v>
      </c>
      <c r="K1122" s="12" t="s">
        <v>7972</v>
      </c>
      <c r="L1122" s="12" t="s">
        <v>8102</v>
      </c>
      <c r="M1122" s="12"/>
    </row>
    <row r="1123" spans="1:13" ht="22.5" customHeight="1">
      <c r="A1123" s="12" t="s">
        <v>29790</v>
      </c>
      <c r="B1123" s="12" t="str" cm="1">
        <f t="array" ref="B1123">_xlfn.REGEXEXTRACT(J1123, "eid=([^&amp;]+)", 2)</f>
        <v>2-s2.0-85078706575</v>
      </c>
      <c r="C1123" s="13" t="s">
        <v>23900</v>
      </c>
      <c r="D1123" s="12" t="s">
        <v>29791</v>
      </c>
      <c r="E1123" s="12">
        <v>2019</v>
      </c>
      <c r="F1123" s="12" t="s">
        <v>29792</v>
      </c>
      <c r="G1123" s="12" t="s">
        <v>7969</v>
      </c>
      <c r="H1123" s="12" t="s">
        <v>7969</v>
      </c>
      <c r="I1123" s="12" t="s">
        <v>29793</v>
      </c>
      <c r="J1123" s="12" t="s">
        <v>29794</v>
      </c>
      <c r="K1123" s="12" t="s">
        <v>7972</v>
      </c>
      <c r="L1123" s="12" t="s">
        <v>8102</v>
      </c>
      <c r="M1123" s="12" t="s">
        <v>36599</v>
      </c>
    </row>
    <row r="1124" spans="1:13" ht="22.5" customHeight="1">
      <c r="A1124" s="12" t="s">
        <v>29796</v>
      </c>
      <c r="B1124" s="12" t="str" cm="1">
        <f t="array" ref="B1124">_xlfn.REGEXEXTRACT(J1124, "eid=([^&amp;]+)", 2)</f>
        <v>2-s2.0-85069902808</v>
      </c>
      <c r="C1124" s="13" t="s">
        <v>23900</v>
      </c>
      <c r="D1124" s="12" t="s">
        <v>29797</v>
      </c>
      <c r="E1124" s="12">
        <v>2019</v>
      </c>
      <c r="F1124" s="12" t="s">
        <v>29798</v>
      </c>
      <c r="G1124" s="12">
        <v>2721732</v>
      </c>
      <c r="H1124" s="12">
        <v>39</v>
      </c>
      <c r="I1124" s="12" t="s">
        <v>29799</v>
      </c>
      <c r="J1124" s="12" t="s">
        <v>29800</v>
      </c>
      <c r="K1124" s="12" t="s">
        <v>7972</v>
      </c>
      <c r="L1124" s="12" t="s">
        <v>8078</v>
      </c>
      <c r="M1124" s="12"/>
    </row>
    <row r="1125" spans="1:13" ht="22.5" customHeight="1">
      <c r="A1125" s="12" t="s">
        <v>29802</v>
      </c>
      <c r="B1125" s="12" t="str" cm="1">
        <f t="array" ref="B1125">_xlfn.REGEXEXTRACT(J1125, "eid=([^&amp;]+)", 2)</f>
        <v>2-s2.0-85069894691</v>
      </c>
      <c r="C1125" s="13" t="s">
        <v>23900</v>
      </c>
      <c r="D1125" s="12" t="s">
        <v>29803</v>
      </c>
      <c r="E1125" s="12">
        <v>2019</v>
      </c>
      <c r="F1125" s="12" t="s">
        <v>12218</v>
      </c>
      <c r="G1125" s="12" t="s">
        <v>24034</v>
      </c>
      <c r="H1125" s="12">
        <v>101</v>
      </c>
      <c r="I1125" s="12" t="s">
        <v>29804</v>
      </c>
      <c r="J1125" s="12" t="s">
        <v>29805</v>
      </c>
      <c r="K1125" s="12" t="s">
        <v>7972</v>
      </c>
      <c r="L1125" s="12" t="s">
        <v>7993</v>
      </c>
      <c r="M1125" s="12" t="s">
        <v>36600</v>
      </c>
    </row>
    <row r="1126" spans="1:13" ht="22.5" customHeight="1">
      <c r="A1126" s="12" t="s">
        <v>29807</v>
      </c>
      <c r="B1126" s="12" t="str" cm="1">
        <f t="array" ref="B1126">_xlfn.REGEXEXTRACT(J1126, "eid=([^&amp;]+)", 2)</f>
        <v>2-s2.0-85059529435</v>
      </c>
      <c r="C1126" s="13" t="s">
        <v>23900</v>
      </c>
      <c r="D1126" s="12" t="s">
        <v>29808</v>
      </c>
      <c r="E1126" s="12">
        <v>2019</v>
      </c>
      <c r="F1126" s="12" t="s">
        <v>21890</v>
      </c>
      <c r="G1126" s="12">
        <v>34347</v>
      </c>
      <c r="H1126" s="12">
        <v>74</v>
      </c>
      <c r="I1126" s="12" t="s">
        <v>29809</v>
      </c>
      <c r="J1126" s="12" t="s">
        <v>29810</v>
      </c>
      <c r="K1126" s="12" t="s">
        <v>7972</v>
      </c>
      <c r="L1126" s="12" t="s">
        <v>21893</v>
      </c>
      <c r="M1126" s="12" t="s">
        <v>36601</v>
      </c>
    </row>
    <row r="1127" spans="1:13" ht="22.5" customHeight="1">
      <c r="A1127" s="12" t="s">
        <v>29812</v>
      </c>
      <c r="B1127" s="12" t="str" cm="1">
        <f t="array" ref="B1127">_xlfn.REGEXEXTRACT(J1127, "eid=([^&amp;]+)", 2)</f>
        <v>2-s2.0-85065187500</v>
      </c>
      <c r="C1127" s="13" t="s">
        <v>23900</v>
      </c>
      <c r="D1127" s="12" t="s">
        <v>29813</v>
      </c>
      <c r="E1127" s="12">
        <v>2019</v>
      </c>
      <c r="F1127" s="12" t="s">
        <v>8293</v>
      </c>
      <c r="G1127" s="12">
        <v>22142134</v>
      </c>
      <c r="H1127" s="12">
        <v>47</v>
      </c>
      <c r="I1127" s="12" t="s">
        <v>29814</v>
      </c>
      <c r="J1127" s="12" t="s">
        <v>29815</v>
      </c>
      <c r="K1127" s="12" t="s">
        <v>7972</v>
      </c>
      <c r="L1127" s="12" t="s">
        <v>8027</v>
      </c>
      <c r="M1127" s="12" t="s">
        <v>36602</v>
      </c>
    </row>
    <row r="1128" spans="1:13" ht="22.5" customHeight="1">
      <c r="A1128" s="12" t="s">
        <v>29817</v>
      </c>
      <c r="B1128" s="12" t="str" cm="1">
        <f t="array" ref="B1128">_xlfn.REGEXEXTRACT(J1128, "eid=([^&amp;]+)", 2)</f>
        <v>2-s2.0-85069530329</v>
      </c>
      <c r="C1128" s="13" t="s">
        <v>23900</v>
      </c>
      <c r="D1128" s="12" t="s">
        <v>29818</v>
      </c>
      <c r="E1128" s="12">
        <v>2019</v>
      </c>
      <c r="F1128" s="12" t="s">
        <v>8043</v>
      </c>
      <c r="G1128" s="12">
        <v>13807501</v>
      </c>
      <c r="H1128" s="12">
        <v>78</v>
      </c>
      <c r="I1128" s="12" t="s">
        <v>29819</v>
      </c>
      <c r="J1128" s="12" t="s">
        <v>29820</v>
      </c>
      <c r="K1128" s="12" t="s">
        <v>7972</v>
      </c>
      <c r="L1128" s="12" t="s">
        <v>13326</v>
      </c>
      <c r="M1128" s="12" t="s">
        <v>36603</v>
      </c>
    </row>
    <row r="1129" spans="1:13" ht="22.5" customHeight="1">
      <c r="A1129" s="12" t="s">
        <v>29822</v>
      </c>
      <c r="B1129" s="12" t="str" cm="1">
        <f t="array" ref="B1129">_xlfn.REGEXEXTRACT(J1129, "eid=([^&amp;]+)", 2)</f>
        <v>2-s2.0-85081169391</v>
      </c>
      <c r="C1129" s="13" t="s">
        <v>23900</v>
      </c>
      <c r="D1129" s="12" t="s">
        <v>29823</v>
      </c>
      <c r="E1129" s="12">
        <v>2019</v>
      </c>
      <c r="F1129" s="12" t="s">
        <v>29824</v>
      </c>
      <c r="G1129" s="12">
        <v>21607508</v>
      </c>
      <c r="H1129" s="12">
        <v>2019</v>
      </c>
      <c r="I1129" s="12" t="s">
        <v>29825</v>
      </c>
      <c r="J1129" s="12" t="s">
        <v>29826</v>
      </c>
      <c r="K1129" s="12" t="s">
        <v>7972</v>
      </c>
      <c r="L1129" s="12" t="s">
        <v>8078</v>
      </c>
      <c r="M1129" s="12" t="s">
        <v>36604</v>
      </c>
    </row>
    <row r="1130" spans="1:13" ht="22.5" customHeight="1">
      <c r="A1130" s="12" t="s">
        <v>29828</v>
      </c>
      <c r="B1130" s="12" t="str" cm="1">
        <f t="array" ref="B1130">_xlfn.REGEXEXTRACT(J1130, "eid=([^&amp;]+)", 2)</f>
        <v>2-s2.0-85058108634</v>
      </c>
      <c r="C1130" s="13" t="s">
        <v>23900</v>
      </c>
      <c r="D1130" s="12" t="s">
        <v>29829</v>
      </c>
      <c r="E1130" s="12">
        <v>2019</v>
      </c>
      <c r="F1130" s="12" t="s">
        <v>10830</v>
      </c>
      <c r="G1130" s="12">
        <v>15566013</v>
      </c>
      <c r="H1130" s="12">
        <v>14</v>
      </c>
      <c r="I1130" s="12" t="s">
        <v>29830</v>
      </c>
      <c r="J1130" s="12" t="s">
        <v>29831</v>
      </c>
      <c r="K1130" s="12" t="s">
        <v>7972</v>
      </c>
      <c r="L1130" s="12" t="s">
        <v>8102</v>
      </c>
      <c r="M1130" s="12" t="s">
        <v>36605</v>
      </c>
    </row>
    <row r="1131" spans="1:13" ht="22.5" customHeight="1">
      <c r="A1131" s="12" t="s">
        <v>29833</v>
      </c>
      <c r="B1131" s="12" t="str" cm="1">
        <f t="array" ref="B1131">_xlfn.REGEXEXTRACT(J1131, "eid=([^&amp;]+)", 2)</f>
        <v>2-s2.0-85113897222</v>
      </c>
      <c r="C1131" s="13" t="s">
        <v>23900</v>
      </c>
      <c r="D1131" s="12" t="s">
        <v>29834</v>
      </c>
      <c r="E1131" s="12">
        <v>2019</v>
      </c>
      <c r="F1131" s="12" t="s">
        <v>29824</v>
      </c>
      <c r="G1131" s="12">
        <v>21607508</v>
      </c>
      <c r="H1131" s="12">
        <v>2019</v>
      </c>
      <c r="I1131" s="12" t="s">
        <v>29835</v>
      </c>
      <c r="J1131" s="12" t="s">
        <v>29836</v>
      </c>
      <c r="K1131" s="12" t="s">
        <v>7972</v>
      </c>
      <c r="L1131" s="12" t="s">
        <v>8078</v>
      </c>
      <c r="M1131" s="12" t="s">
        <v>7969</v>
      </c>
    </row>
    <row r="1132" spans="1:13" ht="22.5" customHeight="1">
      <c r="A1132" s="12" t="s">
        <v>29838</v>
      </c>
      <c r="B1132" s="12" t="str" cm="1">
        <f t="array" ref="B1132">_xlfn.REGEXEXTRACT(J1132, "eid=([^&amp;]+)", 2)</f>
        <v>2-s2.0-85061563520</v>
      </c>
      <c r="C1132" s="13" t="s">
        <v>23900</v>
      </c>
      <c r="D1132" s="12" t="s">
        <v>29839</v>
      </c>
      <c r="E1132" s="12">
        <v>2019</v>
      </c>
      <c r="F1132" s="12" t="s">
        <v>24422</v>
      </c>
      <c r="G1132" s="12">
        <v>200255</v>
      </c>
      <c r="H1132" s="12">
        <v>485</v>
      </c>
      <c r="I1132" s="12" t="s">
        <v>29840</v>
      </c>
      <c r="J1132" s="12" t="s">
        <v>29841</v>
      </c>
      <c r="K1132" s="12" t="s">
        <v>7972</v>
      </c>
      <c r="L1132" s="12" t="s">
        <v>8465</v>
      </c>
      <c r="M1132" s="12"/>
    </row>
    <row r="1133" spans="1:13" ht="22.5" customHeight="1">
      <c r="A1133" s="12" t="s">
        <v>29843</v>
      </c>
      <c r="B1133" s="12" t="str" cm="1">
        <f t="array" ref="B1133">_xlfn.REGEXEXTRACT(J1133, "eid=([^&amp;]+)", 2)</f>
        <v>2-s2.0-85065564124</v>
      </c>
      <c r="C1133" s="13" t="s">
        <v>23900</v>
      </c>
      <c r="D1133" s="12" t="s">
        <v>29844</v>
      </c>
      <c r="E1133" s="12">
        <v>2019</v>
      </c>
      <c r="F1133" s="12" t="s">
        <v>10830</v>
      </c>
      <c r="G1133" s="12">
        <v>15566013</v>
      </c>
      <c r="H1133" s="12">
        <v>14</v>
      </c>
      <c r="I1133" s="12" t="s">
        <v>29845</v>
      </c>
      <c r="J1133" s="12" t="s">
        <v>29846</v>
      </c>
      <c r="K1133" s="12" t="s">
        <v>7972</v>
      </c>
      <c r="L1133" s="12" t="s">
        <v>8102</v>
      </c>
      <c r="M1133" s="12"/>
    </row>
    <row r="1134" spans="1:13" ht="22.5" customHeight="1">
      <c r="A1134" s="12" t="s">
        <v>29848</v>
      </c>
      <c r="B1134" s="12" t="str" cm="1">
        <f t="array" ref="B1134">_xlfn.REGEXEXTRACT(J1134, "eid=([^&amp;]+)", 2)</f>
        <v>2-s2.0-85071063553</v>
      </c>
      <c r="C1134" s="13" t="s">
        <v>23900</v>
      </c>
      <c r="D1134" s="12" t="s">
        <v>29849</v>
      </c>
      <c r="E1134" s="12">
        <v>2019</v>
      </c>
      <c r="F1134" s="12" t="s">
        <v>29850</v>
      </c>
      <c r="G1134" s="12" t="s">
        <v>7969</v>
      </c>
      <c r="H1134" s="12" t="s">
        <v>7969</v>
      </c>
      <c r="I1134" s="12" t="s">
        <v>29851</v>
      </c>
      <c r="J1134" s="12" t="s">
        <v>29852</v>
      </c>
      <c r="K1134" s="12" t="s">
        <v>7972</v>
      </c>
      <c r="L1134" s="12" t="s">
        <v>8102</v>
      </c>
      <c r="M1134" s="12"/>
    </row>
    <row r="1135" spans="1:13" ht="22.5" customHeight="1">
      <c r="A1135" s="12" t="s">
        <v>29854</v>
      </c>
      <c r="B1135" s="12" t="str" cm="1">
        <f t="array" ref="B1135">_xlfn.REGEXEXTRACT(J1135, "eid=([^&amp;]+)", 2)</f>
        <v>2-s2.0-85071193134</v>
      </c>
      <c r="C1135" s="13" t="s">
        <v>23900</v>
      </c>
      <c r="D1135" s="12" t="s">
        <v>29855</v>
      </c>
      <c r="E1135" s="12">
        <v>2019</v>
      </c>
      <c r="F1135" s="12" t="s">
        <v>29856</v>
      </c>
      <c r="G1135" s="12" t="s">
        <v>7969</v>
      </c>
      <c r="H1135" s="12" t="s">
        <v>7969</v>
      </c>
      <c r="I1135" s="12" t="s">
        <v>29857</v>
      </c>
      <c r="J1135" s="12" t="s">
        <v>29858</v>
      </c>
      <c r="K1135" s="12" t="s">
        <v>7972</v>
      </c>
      <c r="L1135" s="12" t="s">
        <v>8102</v>
      </c>
      <c r="M1135" s="12" t="s">
        <v>36606</v>
      </c>
    </row>
    <row r="1136" spans="1:13" ht="22.5" customHeight="1">
      <c r="A1136" s="12" t="s">
        <v>29860</v>
      </c>
      <c r="B1136" s="12" t="str" cm="1">
        <f t="array" ref="B1136">_xlfn.REGEXEXTRACT(J1136, "eid=([^&amp;]+)", 2)</f>
        <v>2-s2.0-85070500253</v>
      </c>
      <c r="C1136" s="13" t="s">
        <v>23900</v>
      </c>
      <c r="D1136" s="12" t="s">
        <v>29861</v>
      </c>
      <c r="E1136" s="12">
        <v>2019</v>
      </c>
      <c r="F1136" s="12" t="s">
        <v>29862</v>
      </c>
      <c r="G1136" s="12" t="s">
        <v>7969</v>
      </c>
      <c r="H1136" s="12" t="s">
        <v>7969</v>
      </c>
      <c r="I1136" s="12" t="s">
        <v>29863</v>
      </c>
      <c r="J1136" s="12" t="s">
        <v>29864</v>
      </c>
      <c r="K1136" s="12" t="s">
        <v>7972</v>
      </c>
      <c r="L1136" s="12" t="s">
        <v>8102</v>
      </c>
      <c r="M1136" s="12" t="s">
        <v>36607</v>
      </c>
    </row>
    <row r="1137" spans="1:13" ht="22.5" customHeight="1">
      <c r="A1137" s="12" t="s">
        <v>29866</v>
      </c>
      <c r="B1137" s="12" t="str" cm="1">
        <f t="array" ref="B1137">_xlfn.REGEXEXTRACT(J1137, "eid=([^&amp;]+)", 2)</f>
        <v>2-s2.0-85082662878</v>
      </c>
      <c r="C1137" s="13" t="s">
        <v>23900</v>
      </c>
      <c r="D1137" s="12" t="s">
        <v>29867</v>
      </c>
      <c r="E1137" s="12">
        <v>2019</v>
      </c>
      <c r="F1137" s="12" t="s">
        <v>29868</v>
      </c>
      <c r="G1137" s="12" t="s">
        <v>7969</v>
      </c>
      <c r="H1137" s="12" t="s">
        <v>7969</v>
      </c>
      <c r="I1137" s="12" t="s">
        <v>29869</v>
      </c>
      <c r="J1137" s="12" t="s">
        <v>29870</v>
      </c>
      <c r="K1137" s="12" t="s">
        <v>7972</v>
      </c>
      <c r="L1137" s="12" t="s">
        <v>8102</v>
      </c>
      <c r="M1137" s="12" t="s">
        <v>36608</v>
      </c>
    </row>
    <row r="1138" spans="1:13" ht="22.5" customHeight="1">
      <c r="A1138" s="12" t="s">
        <v>29872</v>
      </c>
      <c r="B1138" s="12" t="str" cm="1">
        <f t="array" ref="B1138">_xlfn.REGEXEXTRACT(J1138, "eid=([^&amp;]+)", 2)</f>
        <v>2-s2.0-85061532226</v>
      </c>
      <c r="C1138" s="13" t="s">
        <v>23900</v>
      </c>
      <c r="D1138" s="12" t="s">
        <v>29873</v>
      </c>
      <c r="E1138" s="12">
        <v>2019</v>
      </c>
      <c r="F1138" s="12" t="s">
        <v>12218</v>
      </c>
      <c r="G1138" s="12" t="s">
        <v>24034</v>
      </c>
      <c r="H1138" s="12">
        <v>96</v>
      </c>
      <c r="I1138" s="12" t="s">
        <v>29874</v>
      </c>
      <c r="J1138" s="12" t="s">
        <v>29875</v>
      </c>
      <c r="K1138" s="12" t="s">
        <v>7972</v>
      </c>
      <c r="L1138" s="12" t="s">
        <v>7993</v>
      </c>
      <c r="M1138" s="12" t="s">
        <v>36609</v>
      </c>
    </row>
    <row r="1139" spans="1:13" ht="22.5" customHeight="1">
      <c r="A1139" s="12" t="s">
        <v>29877</v>
      </c>
      <c r="B1139" s="12" t="str" cm="1">
        <f t="array" ref="B1139">_xlfn.REGEXEXTRACT(J1139, "eid=([^&amp;]+)", 2)</f>
        <v>2-s2.0-85069220864</v>
      </c>
      <c r="C1139" s="13" t="s">
        <v>23900</v>
      </c>
      <c r="D1139" s="12" t="s">
        <v>29878</v>
      </c>
      <c r="E1139" s="12">
        <v>2019</v>
      </c>
      <c r="F1139" s="12" t="s">
        <v>29879</v>
      </c>
      <c r="G1139" s="12" t="s">
        <v>7969</v>
      </c>
      <c r="H1139" s="12" t="s">
        <v>7969</v>
      </c>
      <c r="I1139" s="12" t="s">
        <v>29880</v>
      </c>
      <c r="J1139" s="12" t="s">
        <v>29881</v>
      </c>
      <c r="K1139" s="12" t="s">
        <v>7972</v>
      </c>
      <c r="L1139" s="12" t="s">
        <v>8190</v>
      </c>
      <c r="M1139" s="12" t="s">
        <v>36610</v>
      </c>
    </row>
    <row r="1140" spans="1:13" ht="22.5" customHeight="1">
      <c r="A1140" s="12" t="s">
        <v>29883</v>
      </c>
      <c r="B1140" s="12" t="str" cm="1">
        <f t="array" ref="B1140">_xlfn.REGEXEXTRACT(J1140, "eid=([^&amp;]+)", 2)</f>
        <v>2-s2.0-85068480555</v>
      </c>
      <c r="C1140" s="13" t="s">
        <v>23900</v>
      </c>
      <c r="D1140" s="12" t="s">
        <v>29884</v>
      </c>
      <c r="E1140" s="12">
        <v>2019</v>
      </c>
      <c r="F1140" s="12" t="s">
        <v>8024</v>
      </c>
      <c r="G1140" s="12">
        <v>1674048</v>
      </c>
      <c r="H1140" s="12">
        <v>86</v>
      </c>
      <c r="I1140" s="12" t="s">
        <v>29885</v>
      </c>
      <c r="J1140" s="12" t="s">
        <v>29886</v>
      </c>
      <c r="K1140" s="12" t="s">
        <v>7972</v>
      </c>
      <c r="L1140" s="12" t="s">
        <v>8027</v>
      </c>
      <c r="M1140" s="12" t="s">
        <v>36611</v>
      </c>
    </row>
    <row r="1141" spans="1:13" ht="22.5" customHeight="1">
      <c r="A1141" s="12" t="s">
        <v>29888</v>
      </c>
      <c r="B1141" s="12" t="str" cm="1">
        <f t="array" ref="B1141">_xlfn.REGEXEXTRACT(J1141, "eid=([^&amp;]+)", 2)</f>
        <v>2-s2.0-85072981327</v>
      </c>
      <c r="C1141" s="13" t="s">
        <v>23900</v>
      </c>
      <c r="D1141" s="12" t="s">
        <v>29889</v>
      </c>
      <c r="E1141" s="12">
        <v>2019</v>
      </c>
      <c r="F1141" s="12" t="s">
        <v>29792</v>
      </c>
      <c r="G1141" s="12" t="s">
        <v>7969</v>
      </c>
      <c r="H1141" s="12" t="s">
        <v>7969</v>
      </c>
      <c r="I1141" s="12" t="s">
        <v>29890</v>
      </c>
      <c r="J1141" s="12" t="s">
        <v>29891</v>
      </c>
      <c r="K1141" s="12" t="s">
        <v>7972</v>
      </c>
      <c r="L1141" s="12" t="s">
        <v>8102</v>
      </c>
      <c r="M1141" s="12" t="s">
        <v>36612</v>
      </c>
    </row>
    <row r="1142" spans="1:13" ht="22.5" customHeight="1">
      <c r="A1142" s="12" t="s">
        <v>29893</v>
      </c>
      <c r="B1142" s="12" t="str" cm="1">
        <f t="array" ref="B1142">_xlfn.REGEXEXTRACT(J1142, "eid=([^&amp;]+)", 2)</f>
        <v>2-s2.0-85073693926</v>
      </c>
      <c r="C1142" s="13" t="s">
        <v>23900</v>
      </c>
      <c r="D1142" s="12" t="s">
        <v>29894</v>
      </c>
      <c r="E1142" s="12">
        <v>2019</v>
      </c>
      <c r="F1142" s="12" t="s">
        <v>10691</v>
      </c>
      <c r="G1142" s="12">
        <v>15320626</v>
      </c>
      <c r="H1142" s="12">
        <v>31</v>
      </c>
      <c r="I1142" s="12" t="s">
        <v>29895</v>
      </c>
      <c r="J1142" s="12" t="s">
        <v>29896</v>
      </c>
      <c r="K1142" s="12" t="s">
        <v>7972</v>
      </c>
      <c r="L1142" s="12" t="s">
        <v>10694</v>
      </c>
      <c r="M1142" s="12" t="s">
        <v>36613</v>
      </c>
    </row>
    <row r="1143" spans="1:13" ht="22.5" customHeight="1">
      <c r="A1143" s="12" t="s">
        <v>29898</v>
      </c>
      <c r="B1143" s="12" t="str" cm="1">
        <f t="array" ref="B1143">_xlfn.REGEXEXTRACT(J1143, "eid=([^&amp;]+)", 2)</f>
        <v>2-s2.0-85079342701</v>
      </c>
      <c r="C1143" s="13" t="s">
        <v>23900</v>
      </c>
      <c r="D1143" s="12" t="s">
        <v>29899</v>
      </c>
      <c r="E1143" s="12">
        <v>2019</v>
      </c>
      <c r="F1143" s="12" t="s">
        <v>29900</v>
      </c>
      <c r="G1143" s="12" t="s">
        <v>7969</v>
      </c>
      <c r="H1143" s="12" t="s">
        <v>7969</v>
      </c>
      <c r="I1143" s="12" t="s">
        <v>29901</v>
      </c>
      <c r="J1143" s="12" t="s">
        <v>29902</v>
      </c>
      <c r="K1143" s="12" t="s">
        <v>7972</v>
      </c>
      <c r="L1143" s="12" t="s">
        <v>8102</v>
      </c>
      <c r="M1143" s="12" t="s">
        <v>36614</v>
      </c>
    </row>
    <row r="1144" spans="1:13" ht="22.5" customHeight="1">
      <c r="A1144" s="12" t="s">
        <v>29904</v>
      </c>
      <c r="B1144" s="12" t="str" cm="1">
        <f t="array" ref="B1144">_xlfn.REGEXEXTRACT(J1144, "eid=([^&amp;]+)", 2)</f>
        <v>2-s2.0-85074407091</v>
      </c>
      <c r="C1144" s="13" t="s">
        <v>23900</v>
      </c>
      <c r="D1144" s="12" t="s">
        <v>29905</v>
      </c>
      <c r="E1144" s="12">
        <v>2019</v>
      </c>
      <c r="F1144" s="12" t="s">
        <v>19313</v>
      </c>
      <c r="G1144" s="12">
        <v>19341768</v>
      </c>
      <c r="H1144" s="12">
        <v>2019</v>
      </c>
      <c r="I1144" s="12" t="s">
        <v>29906</v>
      </c>
      <c r="J1144" s="12" t="s">
        <v>29907</v>
      </c>
      <c r="K1144" s="12" t="s">
        <v>7972</v>
      </c>
      <c r="L1144" s="12" t="s">
        <v>8078</v>
      </c>
      <c r="M1144" s="12" t="s">
        <v>36615</v>
      </c>
    </row>
    <row r="1145" spans="1:13" ht="22.5" customHeight="1">
      <c r="A1145" s="12" t="s">
        <v>29909</v>
      </c>
      <c r="B1145" s="12" t="str" cm="1">
        <f t="array" ref="B1145">_xlfn.REGEXEXTRACT(J1145, "eid=([^&amp;]+)", 2)</f>
        <v>2-s2.0-85074870880</v>
      </c>
      <c r="C1145" s="13" t="s">
        <v>23900</v>
      </c>
      <c r="D1145" s="12" t="s">
        <v>29910</v>
      </c>
      <c r="E1145" s="12">
        <v>2019</v>
      </c>
      <c r="F1145" s="12" t="s">
        <v>29911</v>
      </c>
      <c r="G1145" s="12">
        <v>18666892</v>
      </c>
      <c r="H1145" s="12">
        <v>40</v>
      </c>
      <c r="I1145" s="12" t="s">
        <v>29912</v>
      </c>
      <c r="J1145" s="12" t="s">
        <v>29913</v>
      </c>
      <c r="K1145" s="12" t="s">
        <v>7972</v>
      </c>
      <c r="L1145" s="12" t="s">
        <v>7978</v>
      </c>
      <c r="M1145" s="12"/>
    </row>
    <row r="1146" spans="1:13" ht="22.5" customHeight="1">
      <c r="A1146" s="12" t="s">
        <v>29915</v>
      </c>
      <c r="B1146" s="12" t="str" cm="1">
        <f t="array" ref="B1146">_xlfn.REGEXEXTRACT(J1146, "eid=([^&amp;]+)", 2)</f>
        <v>2-s2.0-85065992131</v>
      </c>
      <c r="C1146" s="13" t="s">
        <v>23900</v>
      </c>
      <c r="D1146" s="12" t="s">
        <v>29916</v>
      </c>
      <c r="E1146" s="12">
        <v>2019</v>
      </c>
      <c r="F1146" s="12" t="s">
        <v>29917</v>
      </c>
      <c r="G1146" s="12">
        <v>10577149</v>
      </c>
      <c r="H1146" s="12">
        <v>28</v>
      </c>
      <c r="I1146" s="12" t="s">
        <v>29918</v>
      </c>
      <c r="J1146" s="12" t="s">
        <v>29919</v>
      </c>
      <c r="K1146" s="12" t="s">
        <v>7972</v>
      </c>
      <c r="L1146" s="12" t="s">
        <v>8102</v>
      </c>
      <c r="M1146" s="12"/>
    </row>
    <row r="1147" spans="1:13" ht="22.5" customHeight="1">
      <c r="A1147" s="12" t="s">
        <v>29921</v>
      </c>
      <c r="B1147" s="12" t="str" cm="1">
        <f t="array" ref="B1147">_xlfn.REGEXEXTRACT(J1147, "eid=([^&amp;]+)", 2)</f>
        <v>2-s2.0-85044088915</v>
      </c>
      <c r="C1147" s="13" t="s">
        <v>23900</v>
      </c>
      <c r="D1147" s="12" t="s">
        <v>29922</v>
      </c>
      <c r="E1147" s="12">
        <v>2019</v>
      </c>
      <c r="F1147" s="12" t="s">
        <v>7975</v>
      </c>
      <c r="G1147" s="12">
        <v>13867857</v>
      </c>
      <c r="H1147" s="12">
        <v>22</v>
      </c>
      <c r="I1147" s="12" t="s">
        <v>29923</v>
      </c>
      <c r="J1147" s="12" t="s">
        <v>29924</v>
      </c>
      <c r="K1147" s="12" t="s">
        <v>7972</v>
      </c>
      <c r="L1147" s="12" t="s">
        <v>7978</v>
      </c>
      <c r="M1147" s="12" t="s">
        <v>36616</v>
      </c>
    </row>
    <row r="1148" spans="1:13" ht="22.5" customHeight="1">
      <c r="A1148" s="12" t="s">
        <v>29926</v>
      </c>
      <c r="B1148" s="12" t="str" cm="1">
        <f t="array" ref="B1148">_xlfn.REGEXEXTRACT(J1148, "eid=([^&amp;]+)", 2)</f>
        <v>2-s2.0-85064250956</v>
      </c>
      <c r="C1148" s="13" t="s">
        <v>23900</v>
      </c>
      <c r="D1148" s="12" t="s">
        <v>29927</v>
      </c>
      <c r="E1148" s="12">
        <v>2019</v>
      </c>
      <c r="F1148" s="12" t="s">
        <v>16679</v>
      </c>
      <c r="G1148" s="12">
        <v>9424962</v>
      </c>
      <c r="H1148" s="12">
        <v>25</v>
      </c>
      <c r="I1148" s="12" t="s">
        <v>29928</v>
      </c>
      <c r="J1148" s="12" t="s">
        <v>29929</v>
      </c>
      <c r="K1148" s="12" t="s">
        <v>7972</v>
      </c>
      <c r="L1148" s="12" t="s">
        <v>13352</v>
      </c>
      <c r="M1148" s="12" t="s">
        <v>36617</v>
      </c>
    </row>
    <row r="1149" spans="1:13" ht="22.5" customHeight="1">
      <c r="A1149" s="12" t="s">
        <v>29931</v>
      </c>
      <c r="B1149" s="12" t="str" cm="1">
        <f t="array" ref="B1149">_xlfn.REGEXEXTRACT(J1149, "eid=([^&amp;]+)", 2)</f>
        <v>2-s2.0-85069937805</v>
      </c>
      <c r="C1149" s="13" t="s">
        <v>23900</v>
      </c>
      <c r="D1149" s="12" t="s">
        <v>29932</v>
      </c>
      <c r="E1149" s="12">
        <v>2019</v>
      </c>
      <c r="F1149" s="12" t="s">
        <v>29933</v>
      </c>
      <c r="G1149" s="12" t="s">
        <v>7969</v>
      </c>
      <c r="H1149" s="12" t="s">
        <v>7969</v>
      </c>
      <c r="I1149" s="12" t="s">
        <v>29934</v>
      </c>
      <c r="J1149" s="12" t="s">
        <v>29935</v>
      </c>
      <c r="K1149" s="12" t="s">
        <v>7972</v>
      </c>
      <c r="L1149" s="12" t="s">
        <v>8190</v>
      </c>
      <c r="M1149" s="12"/>
    </row>
    <row r="1150" spans="1:13" ht="22.5" customHeight="1">
      <c r="A1150" s="12" t="s">
        <v>29937</v>
      </c>
      <c r="B1150" s="12" t="str" cm="1">
        <f t="array" ref="B1150">_xlfn.REGEXEXTRACT(J1150, "eid=([^&amp;]+)", 2)</f>
        <v>2-s2.0-85079281518</v>
      </c>
      <c r="C1150" s="13" t="s">
        <v>23900</v>
      </c>
      <c r="D1150" s="12" t="s">
        <v>29938</v>
      </c>
      <c r="E1150" s="12">
        <v>2019</v>
      </c>
      <c r="F1150" s="12" t="s">
        <v>29939</v>
      </c>
      <c r="G1150" s="12" t="s">
        <v>7969</v>
      </c>
      <c r="H1150" s="12" t="s">
        <v>7969</v>
      </c>
      <c r="I1150" s="12" t="s">
        <v>29940</v>
      </c>
      <c r="J1150" s="12" t="s">
        <v>29941</v>
      </c>
      <c r="K1150" s="12" t="s">
        <v>7972</v>
      </c>
      <c r="L1150" s="12" t="s">
        <v>8102</v>
      </c>
      <c r="M1150" s="12" t="s">
        <v>36618</v>
      </c>
    </row>
    <row r="1151" spans="1:13" ht="22.5" customHeight="1">
      <c r="A1151" s="12" t="s">
        <v>29943</v>
      </c>
      <c r="B1151" s="12" t="str" cm="1">
        <f t="array" ref="B1151">_xlfn.REGEXEXTRACT(J1151, "eid=([^&amp;]+)", 2)</f>
        <v>2-s2.0-85062418972</v>
      </c>
      <c r="C1151" s="13" t="s">
        <v>23900</v>
      </c>
      <c r="D1151" s="12" t="s">
        <v>29944</v>
      </c>
      <c r="E1151" s="12">
        <v>2019</v>
      </c>
      <c r="F1151" s="12" t="s">
        <v>8293</v>
      </c>
      <c r="G1151" s="12">
        <v>22142134</v>
      </c>
      <c r="H1151" s="12">
        <v>46</v>
      </c>
      <c r="I1151" s="12" t="s">
        <v>29945</v>
      </c>
      <c r="J1151" s="12" t="s">
        <v>29946</v>
      </c>
      <c r="K1151" s="12" t="s">
        <v>7972</v>
      </c>
      <c r="L1151" s="12" t="s">
        <v>8027</v>
      </c>
      <c r="M1151" s="12" t="s">
        <v>36619</v>
      </c>
    </row>
    <row r="1152" spans="1:13" ht="22.5" customHeight="1">
      <c r="A1152" s="12" t="s">
        <v>29948</v>
      </c>
      <c r="B1152" s="12" t="str" cm="1">
        <f t="array" ref="B1152">_xlfn.REGEXEXTRACT(J1152, "eid=([^&amp;]+)", 2)</f>
        <v>2-s2.0-85055680767</v>
      </c>
      <c r="C1152" s="13" t="s">
        <v>23900</v>
      </c>
      <c r="D1152" s="12" t="s">
        <v>29949</v>
      </c>
      <c r="E1152" s="12">
        <v>2019</v>
      </c>
      <c r="F1152" s="12" t="s">
        <v>8392</v>
      </c>
      <c r="G1152" s="12">
        <v>23274662</v>
      </c>
      <c r="H1152" s="12">
        <v>6</v>
      </c>
      <c r="I1152" s="12" t="s">
        <v>29950</v>
      </c>
      <c r="J1152" s="12" t="s">
        <v>29951</v>
      </c>
      <c r="K1152" s="12" t="s">
        <v>7972</v>
      </c>
      <c r="L1152" s="12" t="s">
        <v>8102</v>
      </c>
      <c r="M1152" s="12" t="s">
        <v>36620</v>
      </c>
    </row>
    <row r="1153" spans="1:13" ht="22.5" customHeight="1">
      <c r="A1153" s="12" t="s">
        <v>29953</v>
      </c>
      <c r="B1153" s="12" t="str" cm="1">
        <f t="array" ref="B1153">_xlfn.REGEXEXTRACT(J1153, "eid=([^&amp;]+)", 2)</f>
        <v>2-s2.0-85100316935</v>
      </c>
      <c r="C1153" s="13" t="s">
        <v>23900</v>
      </c>
      <c r="D1153" s="12" t="s">
        <v>29954</v>
      </c>
      <c r="E1153" s="12">
        <v>2019</v>
      </c>
      <c r="F1153" s="12" t="s">
        <v>29824</v>
      </c>
      <c r="G1153" s="12">
        <v>21607508</v>
      </c>
      <c r="H1153" s="12">
        <v>2019</v>
      </c>
      <c r="I1153" s="12" t="s">
        <v>29955</v>
      </c>
      <c r="J1153" s="12" t="s">
        <v>29956</v>
      </c>
      <c r="K1153" s="12" t="s">
        <v>7972</v>
      </c>
      <c r="L1153" s="12" t="s">
        <v>8078</v>
      </c>
      <c r="M1153" s="12" t="s">
        <v>7969</v>
      </c>
    </row>
    <row r="1154" spans="1:13" ht="22.5" customHeight="1">
      <c r="A1154" s="12" t="s">
        <v>29957</v>
      </c>
      <c r="B1154" s="12" t="e" cm="1" vm="1">
        <f t="array" ref="B1154">_xlfn.REGEXEXTRACT(J1154, "eid=([^&amp;]+)", 2)</f>
        <v>#N/A</v>
      </c>
      <c r="C1154" s="13" t="s">
        <v>23900</v>
      </c>
      <c r="D1154" s="12" t="s">
        <v>29958</v>
      </c>
      <c r="E1154" s="12"/>
      <c r="F1154" s="12"/>
      <c r="G1154" s="12"/>
      <c r="H1154" s="12"/>
      <c r="I1154" s="12"/>
      <c r="J1154" s="12"/>
      <c r="K1154" s="12"/>
      <c r="L1154" s="12"/>
      <c r="M1154" s="12"/>
    </row>
    <row r="1155" spans="1:13" ht="22.5" customHeight="1">
      <c r="A1155" s="12" t="s">
        <v>29960</v>
      </c>
      <c r="B1155" s="12" t="str" cm="1">
        <f t="array" ref="B1155">_xlfn.REGEXEXTRACT(J1155, "eid=([^&amp;]+)", 2)</f>
        <v>2-s2.0-85072562217</v>
      </c>
      <c r="C1155" s="13" t="s">
        <v>23900</v>
      </c>
      <c r="D1155" s="12" t="s">
        <v>29961</v>
      </c>
      <c r="E1155" s="12">
        <v>2019</v>
      </c>
      <c r="F1155" s="12" t="s">
        <v>8293</v>
      </c>
      <c r="G1155" s="12">
        <v>22142134</v>
      </c>
      <c r="H1155" s="12">
        <v>49</v>
      </c>
      <c r="I1155" s="12" t="s">
        <v>29962</v>
      </c>
      <c r="J1155" s="12" t="s">
        <v>29963</v>
      </c>
      <c r="K1155" s="12" t="s">
        <v>7972</v>
      </c>
      <c r="L1155" s="12" t="s">
        <v>8027</v>
      </c>
      <c r="M1155" s="12" t="s">
        <v>36621</v>
      </c>
    </row>
    <row r="1156" spans="1:13" ht="22.5" customHeight="1">
      <c r="A1156" s="12" t="s">
        <v>29965</v>
      </c>
      <c r="B1156" s="12" t="str" cm="1">
        <f t="array" ref="B1156">_xlfn.REGEXEXTRACT(J1156, "eid=([^&amp;]+)", 2)</f>
        <v>2-s2.0-85063633704</v>
      </c>
      <c r="C1156" s="13" t="s">
        <v>23900</v>
      </c>
      <c r="D1156" s="12" t="s">
        <v>29966</v>
      </c>
      <c r="E1156" s="12">
        <v>2019</v>
      </c>
      <c r="F1156" s="12" t="s">
        <v>11020</v>
      </c>
      <c r="G1156" s="12">
        <v>457906</v>
      </c>
      <c r="H1156" s="12">
        <v>76</v>
      </c>
      <c r="I1156" s="12" t="s">
        <v>29967</v>
      </c>
      <c r="J1156" s="12" t="s">
        <v>29968</v>
      </c>
      <c r="K1156" s="12" t="s">
        <v>7972</v>
      </c>
      <c r="L1156" s="12" t="s">
        <v>8027</v>
      </c>
      <c r="M1156" s="12"/>
    </row>
    <row r="1157" spans="1:13" ht="22.5" customHeight="1">
      <c r="A1157" s="12" t="s">
        <v>29970</v>
      </c>
      <c r="B1157" s="12" t="str" cm="1">
        <f t="array" ref="B1157">_xlfn.REGEXEXTRACT(J1157, "eid=([^&amp;]+)", 2)</f>
        <v>2-s2.0-85065976996</v>
      </c>
      <c r="C1157" s="13" t="s">
        <v>23900</v>
      </c>
      <c r="D1157" s="12" t="s">
        <v>29971</v>
      </c>
      <c r="E1157" s="12">
        <v>2019</v>
      </c>
      <c r="F1157" s="12" t="s">
        <v>29972</v>
      </c>
      <c r="G1157" s="12">
        <v>189448</v>
      </c>
      <c r="H1157" s="12">
        <v>65</v>
      </c>
      <c r="I1157" s="12" t="s">
        <v>29973</v>
      </c>
      <c r="J1157" s="12" t="s">
        <v>29974</v>
      </c>
      <c r="K1157" s="12" t="s">
        <v>7972</v>
      </c>
      <c r="L1157" s="12" t="s">
        <v>8102</v>
      </c>
      <c r="M1157" s="12"/>
    </row>
    <row r="1158" spans="1:13" ht="22.5" customHeight="1">
      <c r="A1158" s="12" t="s">
        <v>29975</v>
      </c>
      <c r="B1158" s="12" t="str" cm="1">
        <f t="array" ref="B1158">_xlfn.REGEXEXTRACT(J1158, "eid=([^&amp;]+)", 2)</f>
        <v>2-s2.0-85071743770</v>
      </c>
      <c r="C1158" s="13" t="s">
        <v>23900</v>
      </c>
      <c r="D1158" s="12" t="s">
        <v>29976</v>
      </c>
      <c r="E1158" s="12">
        <v>2019</v>
      </c>
      <c r="F1158" s="12" t="s">
        <v>26590</v>
      </c>
      <c r="G1158" s="12">
        <v>14388871</v>
      </c>
      <c r="H1158" s="12">
        <v>21</v>
      </c>
      <c r="I1158" s="12" t="s">
        <v>29977</v>
      </c>
      <c r="J1158" s="12" t="s">
        <v>29978</v>
      </c>
      <c r="K1158" s="12" t="s">
        <v>7972</v>
      </c>
      <c r="L1158" s="12" t="s">
        <v>17595</v>
      </c>
      <c r="M1158" s="12"/>
    </row>
    <row r="1159" spans="1:13" ht="22.5" customHeight="1">
      <c r="A1159" s="12" t="s">
        <v>29980</v>
      </c>
      <c r="B1159" s="12" t="str" cm="1">
        <f t="array" ref="B1159">_xlfn.REGEXEXTRACT(J1159, "eid=([^&amp;]+)", 2)</f>
        <v>2-s2.0-85057412614</v>
      </c>
      <c r="C1159" s="13" t="s">
        <v>23900</v>
      </c>
      <c r="D1159" s="12" t="s">
        <v>29981</v>
      </c>
      <c r="E1159" s="12">
        <v>2019</v>
      </c>
      <c r="F1159" s="12" t="s">
        <v>10830</v>
      </c>
      <c r="G1159" s="12">
        <v>15566013</v>
      </c>
      <c r="H1159" s="12">
        <v>14</v>
      </c>
      <c r="I1159" s="12" t="s">
        <v>29982</v>
      </c>
      <c r="J1159" s="12" t="s">
        <v>29983</v>
      </c>
      <c r="K1159" s="12" t="s">
        <v>7972</v>
      </c>
      <c r="L1159" s="12" t="s">
        <v>8102</v>
      </c>
      <c r="M1159" s="12" t="s">
        <v>36622</v>
      </c>
    </row>
    <row r="1160" spans="1:13" ht="22.5" customHeight="1">
      <c r="A1160" s="12" t="s">
        <v>29985</v>
      </c>
      <c r="B1160" s="12" t="str" cm="1">
        <f t="array" ref="B1160">_xlfn.REGEXEXTRACT(J1160, "eid=([^&amp;]+)", 2)</f>
        <v>2-s2.0-85070944701</v>
      </c>
      <c r="C1160" s="13" t="s">
        <v>23900</v>
      </c>
      <c r="D1160" s="12" t="s">
        <v>29986</v>
      </c>
      <c r="E1160" s="12">
        <v>2019</v>
      </c>
      <c r="F1160" s="12" t="s">
        <v>8516</v>
      </c>
      <c r="G1160" s="12">
        <v>20711050</v>
      </c>
      <c r="H1160" s="12">
        <v>11</v>
      </c>
      <c r="I1160" s="12" t="s">
        <v>29987</v>
      </c>
      <c r="J1160" s="12" t="s">
        <v>29988</v>
      </c>
      <c r="K1160" s="12" t="s">
        <v>7972</v>
      </c>
      <c r="L1160" s="12" t="s">
        <v>9292</v>
      </c>
      <c r="M1160" s="12"/>
    </row>
    <row r="1161" spans="1:13" ht="22.5" customHeight="1">
      <c r="A1161" s="12" t="s">
        <v>29990</v>
      </c>
      <c r="B1161" s="12" t="str" cm="1">
        <f t="array" ref="B1161">_xlfn.REGEXEXTRACT(J1161, "eid=([^&amp;]+)", 2)</f>
        <v>2-s2.0-85081909056</v>
      </c>
      <c r="C1161" s="13" t="s">
        <v>23900</v>
      </c>
      <c r="D1161" s="12" t="s">
        <v>29991</v>
      </c>
      <c r="E1161" s="12">
        <v>2019</v>
      </c>
      <c r="F1161" s="12" t="s">
        <v>27777</v>
      </c>
      <c r="G1161" s="12">
        <v>15505499</v>
      </c>
      <c r="H1161" s="12" t="s">
        <v>7969</v>
      </c>
      <c r="I1161" s="12" t="s">
        <v>29992</v>
      </c>
      <c r="J1161" s="12" t="s">
        <v>29993</v>
      </c>
      <c r="K1161" s="12" t="s">
        <v>7972</v>
      </c>
      <c r="L1161" s="12" t="s">
        <v>8102</v>
      </c>
      <c r="M1161" s="12"/>
    </row>
    <row r="1162" spans="1:13" ht="22.5" customHeight="1">
      <c r="A1162" s="12" t="s">
        <v>29995</v>
      </c>
      <c r="B1162" s="12" t="str" cm="1">
        <f t="array" ref="B1162">_xlfn.REGEXEXTRACT(J1162, "eid=([^&amp;]+)", 2)</f>
        <v>2-s2.0-85075875980</v>
      </c>
      <c r="C1162" s="13" t="s">
        <v>23900</v>
      </c>
      <c r="D1162" s="12" t="s">
        <v>29996</v>
      </c>
      <c r="E1162" s="12">
        <v>2019</v>
      </c>
      <c r="F1162" s="12" t="s">
        <v>8131</v>
      </c>
      <c r="G1162" s="12">
        <v>17518628</v>
      </c>
      <c r="H1162" s="12">
        <v>13</v>
      </c>
      <c r="I1162" s="12" t="s">
        <v>29997</v>
      </c>
      <c r="J1162" s="12" t="s">
        <v>29998</v>
      </c>
      <c r="K1162" s="12" t="s">
        <v>7972</v>
      </c>
      <c r="L1162" s="12" t="s">
        <v>10359</v>
      </c>
      <c r="M1162" s="12"/>
    </row>
    <row r="1163" spans="1:13" ht="22.5" customHeight="1">
      <c r="A1163" s="12" t="s">
        <v>30000</v>
      </c>
      <c r="B1163" s="12" t="str" cm="1">
        <f t="array" ref="B1163">_xlfn.REGEXEXTRACT(J1163, "eid=([^&amp;]+)", 2)</f>
        <v>2-s2.0-85063370660</v>
      </c>
      <c r="C1163" s="13" t="s">
        <v>23900</v>
      </c>
      <c r="D1163" s="12" t="s">
        <v>30001</v>
      </c>
      <c r="E1163" s="12">
        <v>2019</v>
      </c>
      <c r="F1163" s="12" t="s">
        <v>30002</v>
      </c>
      <c r="G1163" s="12">
        <v>200190</v>
      </c>
      <c r="H1163" s="12">
        <v>147</v>
      </c>
      <c r="I1163" s="12" t="s">
        <v>12919</v>
      </c>
      <c r="J1163" s="12" t="s">
        <v>30003</v>
      </c>
      <c r="K1163" s="12" t="s">
        <v>7972</v>
      </c>
      <c r="L1163" s="12" t="s">
        <v>7993</v>
      </c>
      <c r="M1163" s="12" t="s">
        <v>36623</v>
      </c>
    </row>
    <row r="1164" spans="1:13" ht="22.5" customHeight="1">
      <c r="A1164" s="12" t="s">
        <v>30005</v>
      </c>
      <c r="B1164" s="12" t="str" cm="1">
        <f t="array" ref="B1164">_xlfn.REGEXEXTRACT(J1164, "eid=([^&amp;]+)", 2)</f>
        <v>2-s2.0-85065832865</v>
      </c>
      <c r="C1164" s="13" t="s">
        <v>23900</v>
      </c>
      <c r="D1164" s="12" t="s">
        <v>30006</v>
      </c>
      <c r="E1164" s="12">
        <v>2019</v>
      </c>
      <c r="F1164" s="12" t="s">
        <v>30007</v>
      </c>
      <c r="G1164" s="12" t="s">
        <v>30008</v>
      </c>
      <c r="H1164" s="12">
        <v>58</v>
      </c>
      <c r="I1164" s="12" t="s">
        <v>30009</v>
      </c>
      <c r="J1164" s="12" t="s">
        <v>30010</v>
      </c>
      <c r="K1164" s="12" t="s">
        <v>7972</v>
      </c>
      <c r="L1164" s="12" t="s">
        <v>8027</v>
      </c>
      <c r="M1164" s="12"/>
    </row>
    <row r="1165" spans="1:13" ht="22.5" customHeight="1">
      <c r="A1165" s="12" t="s">
        <v>30012</v>
      </c>
      <c r="B1165" s="12" t="str" cm="1">
        <f t="array" ref="B1165">_xlfn.REGEXEXTRACT(J1165, "eid=([^&amp;]+)", 2)</f>
        <v>2-s2.0-85066825497</v>
      </c>
      <c r="C1165" s="13" t="s">
        <v>23900</v>
      </c>
      <c r="D1165" s="12" t="s">
        <v>30013</v>
      </c>
      <c r="E1165" s="12">
        <v>2019</v>
      </c>
      <c r="F1165" s="12" t="s">
        <v>24422</v>
      </c>
      <c r="G1165" s="12">
        <v>200255</v>
      </c>
      <c r="H1165" s="12">
        <v>501</v>
      </c>
      <c r="I1165" s="12" t="s">
        <v>30014</v>
      </c>
      <c r="J1165" s="12" t="s">
        <v>30015</v>
      </c>
      <c r="K1165" s="12" t="s">
        <v>7972</v>
      </c>
      <c r="L1165" s="12" t="s">
        <v>8465</v>
      </c>
      <c r="M1165" s="12" t="s">
        <v>36624</v>
      </c>
    </row>
    <row r="1166" spans="1:13" ht="22.5" customHeight="1">
      <c r="A1166" s="12" t="s">
        <v>30017</v>
      </c>
      <c r="B1166" s="12" t="str" cm="1">
        <f t="array" ref="B1166">_xlfn.REGEXEXTRACT(J1166, "eid=([^&amp;]+)", 2)</f>
        <v>2-s2.0-85067552717</v>
      </c>
      <c r="C1166" s="13" t="s">
        <v>23900</v>
      </c>
      <c r="D1166" s="12" t="s">
        <v>30018</v>
      </c>
      <c r="E1166" s="12">
        <v>2019</v>
      </c>
      <c r="F1166" s="12" t="s">
        <v>18303</v>
      </c>
      <c r="G1166" s="12" t="s">
        <v>25105</v>
      </c>
      <c r="H1166" s="12">
        <v>21</v>
      </c>
      <c r="I1166" s="12" t="s">
        <v>30019</v>
      </c>
      <c r="J1166" s="12" t="s">
        <v>30020</v>
      </c>
      <c r="K1166" s="12" t="s">
        <v>7972</v>
      </c>
      <c r="L1166" s="12" t="s">
        <v>8102</v>
      </c>
      <c r="M1166" s="12" t="s">
        <v>36625</v>
      </c>
    </row>
    <row r="1167" spans="1:13" ht="22.5" customHeight="1">
      <c r="A1167" s="12" t="s">
        <v>30022</v>
      </c>
      <c r="B1167" s="12" t="str" cm="1">
        <f t="array" ref="B1167">_xlfn.REGEXEXTRACT(J1167, "eid=([^&amp;]+)", 2)</f>
        <v>2-s2.0-85070501997</v>
      </c>
      <c r="C1167" s="13" t="s">
        <v>23900</v>
      </c>
      <c r="D1167" s="12" t="s">
        <v>30023</v>
      </c>
      <c r="E1167" s="12">
        <v>2019</v>
      </c>
      <c r="F1167" s="12" t="s">
        <v>30024</v>
      </c>
      <c r="G1167" s="12">
        <v>3784371</v>
      </c>
      <c r="H1167" s="12">
        <v>535</v>
      </c>
      <c r="I1167" s="12" t="s">
        <v>30025</v>
      </c>
      <c r="J1167" s="12" t="s">
        <v>30026</v>
      </c>
      <c r="K1167" s="12" t="s">
        <v>7972</v>
      </c>
      <c r="L1167" s="12" t="s">
        <v>7993</v>
      </c>
      <c r="M1167" s="12" t="s">
        <v>36626</v>
      </c>
    </row>
    <row r="1168" spans="1:13" ht="22.5" customHeight="1">
      <c r="A1168" s="12" t="s">
        <v>30028</v>
      </c>
      <c r="B1168" s="12" t="str" cm="1">
        <f t="array" ref="B1168">_xlfn.REGEXEXTRACT(J1168, "eid=([^&amp;]+)", 2)</f>
        <v>2-s2.0-85065401817</v>
      </c>
      <c r="C1168" s="13" t="s">
        <v>23900</v>
      </c>
      <c r="D1168" s="12" t="s">
        <v>30029</v>
      </c>
      <c r="E1168" s="12">
        <v>2019</v>
      </c>
      <c r="F1168" s="12" t="s">
        <v>24382</v>
      </c>
      <c r="G1168" s="12">
        <v>9596526</v>
      </c>
      <c r="H1168" s="12">
        <v>228</v>
      </c>
      <c r="I1168" s="12" t="s">
        <v>30030</v>
      </c>
      <c r="J1168" s="12" t="s">
        <v>30031</v>
      </c>
      <c r="K1168" s="12" t="s">
        <v>7972</v>
      </c>
      <c r="L1168" s="12" t="s">
        <v>8027</v>
      </c>
      <c r="M1168" s="12" t="s">
        <v>36627</v>
      </c>
    </row>
    <row r="1169" spans="1:13" ht="22.5" customHeight="1">
      <c r="A1169" s="12" t="s">
        <v>30033</v>
      </c>
      <c r="B1169" s="12" t="str" cm="1">
        <f t="array" ref="B1169">_xlfn.REGEXEXTRACT(J1169, "eid=([^&amp;]+)", 2)</f>
        <v>2-s2.0-85074801146</v>
      </c>
      <c r="C1169" s="13" t="s">
        <v>23900</v>
      </c>
      <c r="D1169" s="12" t="s">
        <v>30034</v>
      </c>
      <c r="E1169" s="12">
        <v>2019</v>
      </c>
      <c r="F1169" s="12" t="s">
        <v>29792</v>
      </c>
      <c r="G1169" s="12" t="s">
        <v>7969</v>
      </c>
      <c r="H1169" s="12" t="s">
        <v>7969</v>
      </c>
      <c r="I1169" s="12" t="s">
        <v>30035</v>
      </c>
      <c r="J1169" s="12" t="s">
        <v>30036</v>
      </c>
      <c r="K1169" s="12" t="s">
        <v>7972</v>
      </c>
      <c r="L1169" s="12" t="s">
        <v>8102</v>
      </c>
      <c r="M1169" s="12"/>
    </row>
    <row r="1170" spans="1:13" ht="22.5" customHeight="1">
      <c r="A1170" s="12" t="s">
        <v>30037</v>
      </c>
      <c r="B1170" s="12" t="e" cm="1" vm="1">
        <f t="array" ref="B1170">_xlfn.REGEXEXTRACT(J1170, "eid=([^&amp;]+)", 2)</f>
        <v>#N/A</v>
      </c>
      <c r="C1170" s="13" t="s">
        <v>23900</v>
      </c>
      <c r="D1170" s="12" t="s">
        <v>30038</v>
      </c>
      <c r="E1170" s="12"/>
      <c r="F1170" s="12"/>
      <c r="G1170" s="12"/>
      <c r="H1170" s="12"/>
      <c r="I1170" s="12"/>
      <c r="J1170" s="12"/>
      <c r="K1170" s="12"/>
      <c r="L1170" s="12"/>
      <c r="M1170" s="12"/>
    </row>
    <row r="1171" spans="1:13" ht="22.5" customHeight="1">
      <c r="A1171" s="12" t="s">
        <v>30040</v>
      </c>
      <c r="B1171" s="12" t="str" cm="1">
        <f t="array" ref="B1171">_xlfn.REGEXEXTRACT(J1171, "eid=([^&amp;]+)", 2)</f>
        <v>2-s2.0-85068376424</v>
      </c>
      <c r="C1171" s="13" t="s">
        <v>23900</v>
      </c>
      <c r="D1171" s="12" t="s">
        <v>30041</v>
      </c>
      <c r="E1171" s="12">
        <v>2019</v>
      </c>
      <c r="F1171" s="12" t="s">
        <v>12218</v>
      </c>
      <c r="G1171" s="12" t="s">
        <v>24034</v>
      </c>
      <c r="H1171" s="12">
        <v>101</v>
      </c>
      <c r="I1171" s="12" t="s">
        <v>30042</v>
      </c>
      <c r="J1171" s="12" t="s">
        <v>30043</v>
      </c>
      <c r="K1171" s="12" t="s">
        <v>7972</v>
      </c>
      <c r="L1171" s="12" t="s">
        <v>7993</v>
      </c>
      <c r="M1171" s="12" t="s">
        <v>36628</v>
      </c>
    </row>
    <row r="1172" spans="1:13" ht="22.5" customHeight="1">
      <c r="A1172" s="12" t="s">
        <v>30045</v>
      </c>
      <c r="B1172" s="12" t="str" cm="1">
        <f t="array" ref="B1172">_xlfn.REGEXEXTRACT(J1172, "eid=([^&amp;]+)", 2)</f>
        <v>2-s2.0-85063752391</v>
      </c>
      <c r="C1172" s="13" t="s">
        <v>23900</v>
      </c>
      <c r="D1172" s="12" t="s">
        <v>30046</v>
      </c>
      <c r="E1172" s="12">
        <v>2019</v>
      </c>
      <c r="F1172" s="12" t="s">
        <v>21364</v>
      </c>
      <c r="G1172" s="12">
        <v>20904479</v>
      </c>
      <c r="H1172" s="12">
        <v>10</v>
      </c>
      <c r="I1172" s="12" t="s">
        <v>30047</v>
      </c>
      <c r="J1172" s="12" t="s">
        <v>30048</v>
      </c>
      <c r="K1172" s="12" t="s">
        <v>7972</v>
      </c>
      <c r="L1172" s="12" t="s">
        <v>21367</v>
      </c>
      <c r="M1172" s="12"/>
    </row>
    <row r="1173" spans="1:13" ht="22.5" customHeight="1">
      <c r="A1173" s="12" t="s">
        <v>30050</v>
      </c>
      <c r="B1173" s="12" t="str" cm="1">
        <f t="array" ref="B1173">_xlfn.REGEXEXTRACT(J1173, "eid=([^&amp;]+)", 2)</f>
        <v>2-s2.0-85049342614</v>
      </c>
      <c r="C1173" s="13" t="s">
        <v>23900</v>
      </c>
      <c r="D1173" s="12" t="s">
        <v>30051</v>
      </c>
      <c r="E1173" s="12">
        <v>2019</v>
      </c>
      <c r="F1173" s="12" t="s">
        <v>10161</v>
      </c>
      <c r="G1173" s="12">
        <v>10414347</v>
      </c>
      <c r="H1173" s="12">
        <v>31</v>
      </c>
      <c r="I1173" s="12" t="s">
        <v>30052</v>
      </c>
      <c r="J1173" s="12" t="s">
        <v>30053</v>
      </c>
      <c r="K1173" s="12" t="s">
        <v>7972</v>
      </c>
      <c r="L1173" s="12" t="s">
        <v>8078</v>
      </c>
      <c r="M1173" s="12" t="s">
        <v>36629</v>
      </c>
    </row>
    <row r="1174" spans="1:13" ht="22.5" customHeight="1">
      <c r="A1174" s="12" t="s">
        <v>30054</v>
      </c>
      <c r="B1174" s="12" t="str" cm="1">
        <f t="array" ref="B1174">_xlfn.REGEXEXTRACT(J1174, "eid=([^&amp;]+)", 2)</f>
        <v>2-s2.0-85060327879</v>
      </c>
      <c r="C1174" s="13" t="s">
        <v>23900</v>
      </c>
      <c r="D1174" s="12" t="s">
        <v>4499</v>
      </c>
      <c r="E1174" s="12">
        <v>2019</v>
      </c>
      <c r="F1174" s="12" t="s">
        <v>12218</v>
      </c>
      <c r="G1174" s="12" t="s">
        <v>24034</v>
      </c>
      <c r="H1174" s="12">
        <v>95</v>
      </c>
      <c r="I1174" s="12" t="s">
        <v>30055</v>
      </c>
      <c r="J1174" s="12" t="s">
        <v>30056</v>
      </c>
      <c r="K1174" s="12" t="s">
        <v>7972</v>
      </c>
      <c r="L1174" s="12" t="s">
        <v>7993</v>
      </c>
      <c r="M1174" s="12" t="s">
        <v>4498</v>
      </c>
    </row>
    <row r="1175" spans="1:13" ht="22.5" customHeight="1">
      <c r="A1175" s="12" t="s">
        <v>30058</v>
      </c>
      <c r="B1175" s="12" t="str" cm="1">
        <f t="array" ref="B1175">_xlfn.REGEXEXTRACT(J1175, "eid=([^&amp;]+)", 2)</f>
        <v>2-s2.0-85066428600</v>
      </c>
      <c r="C1175" s="13" t="s">
        <v>23900</v>
      </c>
      <c r="D1175" s="12" t="s">
        <v>30059</v>
      </c>
      <c r="E1175" s="12">
        <v>2019</v>
      </c>
      <c r="F1175" s="12" t="s">
        <v>30060</v>
      </c>
      <c r="G1175" s="12" t="s">
        <v>30061</v>
      </c>
      <c r="H1175" s="12">
        <v>18</v>
      </c>
      <c r="I1175" s="12" t="s">
        <v>30062</v>
      </c>
      <c r="J1175" s="12" t="s">
        <v>30063</v>
      </c>
      <c r="K1175" s="12" t="s">
        <v>7972</v>
      </c>
      <c r="L1175" s="12" t="s">
        <v>30064</v>
      </c>
      <c r="M1175" s="12"/>
    </row>
    <row r="1176" spans="1:13" ht="22.5" customHeight="1">
      <c r="A1176" s="12" t="s">
        <v>30066</v>
      </c>
      <c r="B1176" s="12" t="str" cm="1">
        <f t="array" ref="B1176">_xlfn.REGEXEXTRACT(J1176, "eid=([^&amp;]+)", 2)</f>
        <v>2-s2.0-85051479570</v>
      </c>
      <c r="C1176" s="13" t="s">
        <v>23900</v>
      </c>
      <c r="D1176" s="12" t="s">
        <v>30067</v>
      </c>
      <c r="E1176" s="12">
        <v>2019</v>
      </c>
      <c r="F1176" s="12" t="s">
        <v>30068</v>
      </c>
      <c r="G1176" s="12">
        <v>22149147</v>
      </c>
      <c r="H1176" s="12">
        <v>15</v>
      </c>
      <c r="I1176" s="12" t="s">
        <v>30069</v>
      </c>
      <c r="J1176" s="12" t="s">
        <v>30070</v>
      </c>
      <c r="K1176" s="12" t="s">
        <v>7972</v>
      </c>
      <c r="L1176" s="12" t="s">
        <v>30071</v>
      </c>
      <c r="M1176" s="12"/>
    </row>
    <row r="1177" spans="1:13" ht="22.5" customHeight="1">
      <c r="A1177" s="12" t="s">
        <v>30073</v>
      </c>
      <c r="B1177" s="12" t="str" cm="1">
        <f t="array" ref="B1177">_xlfn.REGEXEXTRACT(J1177, "eid=([^&amp;]+)", 2)</f>
        <v>2-s2.0-85089101454</v>
      </c>
      <c r="C1177" s="13" t="s">
        <v>23900</v>
      </c>
      <c r="D1177" s="12" t="s">
        <v>30074</v>
      </c>
      <c r="E1177" s="12">
        <v>2019</v>
      </c>
      <c r="F1177" s="12" t="s">
        <v>20653</v>
      </c>
      <c r="G1177" s="12">
        <v>26247852</v>
      </c>
      <c r="H1177" s="12">
        <v>2</v>
      </c>
      <c r="I1177" s="12" t="s">
        <v>30075</v>
      </c>
      <c r="J1177" s="12" t="s">
        <v>30076</v>
      </c>
      <c r="K1177" s="12" t="s">
        <v>7972</v>
      </c>
      <c r="L1177" s="12" t="s">
        <v>17900</v>
      </c>
      <c r="M1177" s="12"/>
    </row>
    <row r="1178" spans="1:13" ht="22.5" customHeight="1">
      <c r="A1178" s="12" t="s">
        <v>30078</v>
      </c>
      <c r="B1178" s="12" t="str" cm="1">
        <f t="array" ref="B1178">_xlfn.REGEXEXTRACT(J1178, "eid=([^&amp;]+)", 2)</f>
        <v>2-s2.0-85062152169</v>
      </c>
      <c r="C1178" s="13" t="s">
        <v>23900</v>
      </c>
      <c r="D1178" s="12" t="s">
        <v>30079</v>
      </c>
      <c r="E1178" s="12">
        <v>2019</v>
      </c>
      <c r="F1178" s="12" t="s">
        <v>30080</v>
      </c>
      <c r="G1178" s="12">
        <v>17422876</v>
      </c>
      <c r="H1178" s="12">
        <v>28</v>
      </c>
      <c r="I1178" s="12" t="s">
        <v>30081</v>
      </c>
      <c r="J1178" s="12" t="s">
        <v>30082</v>
      </c>
      <c r="K1178" s="12" t="s">
        <v>7972</v>
      </c>
      <c r="L1178" s="12" t="s">
        <v>8027</v>
      </c>
      <c r="M1178" s="12" t="s">
        <v>36630</v>
      </c>
    </row>
    <row r="1179" spans="1:13" ht="22.5" customHeight="1">
      <c r="A1179" s="12" t="s">
        <v>30084</v>
      </c>
      <c r="B1179" s="12" t="str" cm="1">
        <f t="array" ref="B1179">_xlfn.REGEXEXTRACT(J1179, "eid=([^&amp;]+)", 2)</f>
        <v>2-s2.0-85042234618</v>
      </c>
      <c r="C1179" s="13" t="s">
        <v>23900</v>
      </c>
      <c r="D1179" s="12" t="s">
        <v>30085</v>
      </c>
      <c r="E1179" s="12">
        <v>2019</v>
      </c>
      <c r="F1179" s="12" t="s">
        <v>9174</v>
      </c>
      <c r="G1179" s="12">
        <v>14327643</v>
      </c>
      <c r="H1179" s="12">
        <v>23</v>
      </c>
      <c r="I1179" s="12" t="s">
        <v>9663</v>
      </c>
      <c r="J1179" s="12" t="s">
        <v>30086</v>
      </c>
      <c r="K1179" s="12" t="s">
        <v>7972</v>
      </c>
      <c r="L1179" s="12" t="s">
        <v>13352</v>
      </c>
      <c r="M1179" s="12" t="s">
        <v>36631</v>
      </c>
    </row>
    <row r="1180" spans="1:13" ht="22.5" customHeight="1">
      <c r="A1180" s="12" t="s">
        <v>30088</v>
      </c>
      <c r="B1180" s="12" t="str" cm="1">
        <f t="array" ref="B1180">_xlfn.REGEXEXTRACT(J1180, "eid=([^&amp;]+)", 2)</f>
        <v>2-s2.0-85064153032</v>
      </c>
      <c r="C1180" s="13" t="s">
        <v>23900</v>
      </c>
      <c r="D1180" s="12" t="s">
        <v>30089</v>
      </c>
      <c r="E1180" s="12">
        <v>2019</v>
      </c>
      <c r="F1180" s="12" t="s">
        <v>13235</v>
      </c>
      <c r="G1180" s="12">
        <v>104620</v>
      </c>
      <c r="H1180" s="12">
        <v>62</v>
      </c>
      <c r="I1180" s="12" t="s">
        <v>30090</v>
      </c>
      <c r="J1180" s="12" t="s">
        <v>30091</v>
      </c>
      <c r="K1180" s="12" t="s">
        <v>7972</v>
      </c>
      <c r="L1180" s="12" t="s">
        <v>10731</v>
      </c>
      <c r="M1180" s="12"/>
    </row>
    <row r="1181" spans="1:13" ht="22.5" customHeight="1">
      <c r="A1181" s="12" t="s">
        <v>30093</v>
      </c>
      <c r="B1181" s="12" t="str" cm="1">
        <f t="array" ref="B1181">_xlfn.REGEXEXTRACT(J1181, "eid=([^&amp;]+)", 2)</f>
        <v>2-s2.0-85053751254</v>
      </c>
      <c r="C1181" s="13" t="s">
        <v>23900</v>
      </c>
      <c r="D1181" s="12" t="s">
        <v>30094</v>
      </c>
      <c r="E1181" s="12">
        <v>2019</v>
      </c>
      <c r="F1181" s="12" t="s">
        <v>10691</v>
      </c>
      <c r="G1181" s="12">
        <v>15320626</v>
      </c>
      <c r="H1181" s="12">
        <v>31</v>
      </c>
      <c r="I1181" s="12" t="s">
        <v>30095</v>
      </c>
      <c r="J1181" s="12" t="s">
        <v>30096</v>
      </c>
      <c r="K1181" s="12" t="s">
        <v>7972</v>
      </c>
      <c r="L1181" s="12" t="s">
        <v>10694</v>
      </c>
      <c r="M1181" s="12" t="s">
        <v>36632</v>
      </c>
    </row>
    <row r="1182" spans="1:13" ht="22.5" customHeight="1">
      <c r="A1182" s="12" t="s">
        <v>30098</v>
      </c>
      <c r="B1182" s="12" t="str" cm="1">
        <f t="array" ref="B1182">_xlfn.REGEXEXTRACT(J1182, "eid=([^&amp;]+)", 2)</f>
        <v>2-s2.0-85069004552</v>
      </c>
      <c r="C1182" s="13" t="s">
        <v>23900</v>
      </c>
      <c r="D1182" s="12" t="s">
        <v>30099</v>
      </c>
      <c r="E1182" s="12">
        <v>2019</v>
      </c>
      <c r="F1182" s="12" t="s">
        <v>18041</v>
      </c>
      <c r="G1182" s="12">
        <v>15206149</v>
      </c>
      <c r="H1182" s="12">
        <v>2019</v>
      </c>
      <c r="I1182" s="12" t="s">
        <v>30100</v>
      </c>
      <c r="J1182" s="12" t="s">
        <v>30101</v>
      </c>
      <c r="K1182" s="12" t="s">
        <v>7972</v>
      </c>
      <c r="L1182" s="12" t="s">
        <v>8102</v>
      </c>
      <c r="M1182" s="12" t="s">
        <v>36633</v>
      </c>
    </row>
    <row r="1183" spans="1:13" ht="22.5" customHeight="1">
      <c r="A1183" s="12" t="s">
        <v>30103</v>
      </c>
      <c r="B1183" s="12" t="str" cm="1">
        <f t="array" ref="B1183">_xlfn.REGEXEXTRACT(J1183, "eid=([^&amp;]+)", 2)</f>
        <v>2-s2.0-85060080602</v>
      </c>
      <c r="C1183" s="13" t="s">
        <v>23900</v>
      </c>
      <c r="D1183" s="12" t="s">
        <v>30104</v>
      </c>
      <c r="E1183" s="12">
        <v>2019</v>
      </c>
      <c r="F1183" s="12" t="s">
        <v>8293</v>
      </c>
      <c r="G1183" s="12">
        <v>22142134</v>
      </c>
      <c r="H1183" s="12">
        <v>45</v>
      </c>
      <c r="I1183" s="12" t="s">
        <v>30105</v>
      </c>
      <c r="J1183" s="12" t="s">
        <v>30106</v>
      </c>
      <c r="K1183" s="12" t="s">
        <v>7972</v>
      </c>
      <c r="L1183" s="12" t="s">
        <v>8027</v>
      </c>
      <c r="M1183" s="12" t="s">
        <v>36634</v>
      </c>
    </row>
    <row r="1184" spans="1:13" ht="22.5" customHeight="1">
      <c r="A1184" s="12" t="s">
        <v>30108</v>
      </c>
      <c r="B1184" s="12" t="str" cm="1">
        <f t="array" ref="B1184">_xlfn.REGEXEXTRACT(J1184, "eid=([^&amp;]+)", 2)</f>
        <v>2-s2.0-85066846583</v>
      </c>
      <c r="C1184" s="13" t="s">
        <v>23900</v>
      </c>
      <c r="D1184" s="12" t="s">
        <v>30109</v>
      </c>
      <c r="E1184" s="12">
        <v>2019</v>
      </c>
      <c r="F1184" s="12" t="s">
        <v>8009</v>
      </c>
      <c r="G1184" s="12">
        <v>20799292</v>
      </c>
      <c r="H1184" s="12">
        <v>8</v>
      </c>
      <c r="I1184" s="12" t="s">
        <v>30110</v>
      </c>
      <c r="J1184" s="12" t="s">
        <v>30111</v>
      </c>
      <c r="K1184" s="12" t="s">
        <v>7972</v>
      </c>
      <c r="L1184" s="12" t="s">
        <v>11745</v>
      </c>
      <c r="M1184" s="12"/>
    </row>
    <row r="1185" spans="1:13" ht="22.5" customHeight="1">
      <c r="A1185" s="12" t="s">
        <v>30113</v>
      </c>
      <c r="B1185" s="12" t="str" cm="1">
        <f t="array" ref="B1185">_xlfn.REGEXEXTRACT(J1185, "eid=([^&amp;]+)", 2)</f>
        <v>2-s2.0-85080127354</v>
      </c>
      <c r="C1185" s="13" t="s">
        <v>23900</v>
      </c>
      <c r="D1185" s="12" t="s">
        <v>30114</v>
      </c>
      <c r="E1185" s="12">
        <v>2019</v>
      </c>
      <c r="F1185" s="12" t="s">
        <v>11756</v>
      </c>
      <c r="G1185" s="12">
        <v>23987340</v>
      </c>
      <c r="H1185" s="12">
        <v>63</v>
      </c>
      <c r="I1185" s="12" t="s">
        <v>30115</v>
      </c>
      <c r="J1185" s="12" t="s">
        <v>30116</v>
      </c>
      <c r="K1185" s="12" t="s">
        <v>7972</v>
      </c>
      <c r="L1185" s="12" t="s">
        <v>11758</v>
      </c>
      <c r="M1185" s="12"/>
    </row>
    <row r="1186" spans="1:13" ht="22.5" customHeight="1">
      <c r="A1186" s="12" t="s">
        <v>30118</v>
      </c>
      <c r="B1186" s="12" t="str" cm="1">
        <f t="array" ref="B1186">_xlfn.REGEXEXTRACT(J1186, "eid=([^&amp;]+)", 2)</f>
        <v>2-s2.0-85057075467</v>
      </c>
      <c r="C1186" s="13" t="s">
        <v>23900</v>
      </c>
      <c r="D1186" s="12" t="s">
        <v>30119</v>
      </c>
      <c r="E1186" s="12">
        <v>2019</v>
      </c>
      <c r="F1186" s="12" t="s">
        <v>30120</v>
      </c>
      <c r="G1186" s="12">
        <v>16747321</v>
      </c>
      <c r="H1186" s="12">
        <v>62</v>
      </c>
      <c r="I1186" s="12" t="s">
        <v>30121</v>
      </c>
      <c r="J1186" s="12" t="s">
        <v>30122</v>
      </c>
      <c r="K1186" s="12" t="s">
        <v>7972</v>
      </c>
      <c r="L1186" s="12" t="s">
        <v>13352</v>
      </c>
      <c r="M1186" s="12" t="s">
        <v>36635</v>
      </c>
    </row>
    <row r="1187" spans="1:13" ht="22.5" customHeight="1">
      <c r="A1187" s="12" t="s">
        <v>30124</v>
      </c>
      <c r="B1187" s="12" t="str" cm="1">
        <f t="array" ref="B1187">_xlfn.REGEXEXTRACT(J1187, "eid=([^&amp;]+)", 2)</f>
        <v>2-s2.0-85068043262</v>
      </c>
      <c r="C1187" s="13" t="s">
        <v>23900</v>
      </c>
      <c r="D1187" s="12" t="s">
        <v>30125</v>
      </c>
      <c r="E1187" s="12">
        <v>2019</v>
      </c>
      <c r="F1187" s="12" t="s">
        <v>10032</v>
      </c>
      <c r="G1187" s="12">
        <v>22242708</v>
      </c>
      <c r="H1187" s="12">
        <v>8</v>
      </c>
      <c r="I1187" s="12" t="s">
        <v>30126</v>
      </c>
      <c r="J1187" s="12" t="s">
        <v>30127</v>
      </c>
      <c r="K1187" s="12" t="s">
        <v>7972</v>
      </c>
      <c r="L1187" s="12" t="s">
        <v>11745</v>
      </c>
      <c r="M1187" s="12"/>
    </row>
    <row r="1188" spans="1:13" ht="22.5" customHeight="1">
      <c r="A1188" s="12" t="s">
        <v>30129</v>
      </c>
      <c r="B1188" s="12" t="str" cm="1">
        <f t="array" ref="B1188">_xlfn.REGEXEXTRACT(J1188, "eid=([^&amp;]+)", 2)</f>
        <v>2-s2.0-85063349669</v>
      </c>
      <c r="C1188" s="13" t="s">
        <v>23900</v>
      </c>
      <c r="D1188" s="12" t="s">
        <v>30130</v>
      </c>
      <c r="E1188" s="12">
        <v>2019</v>
      </c>
      <c r="F1188" s="12" t="s">
        <v>30131</v>
      </c>
      <c r="G1188" s="12" t="s">
        <v>7969</v>
      </c>
      <c r="H1188" s="12" t="s">
        <v>7969</v>
      </c>
      <c r="I1188" s="12" t="s">
        <v>30132</v>
      </c>
      <c r="J1188" s="12" t="s">
        <v>30133</v>
      </c>
      <c r="K1188" s="12" t="s">
        <v>7972</v>
      </c>
      <c r="L1188" s="12" t="s">
        <v>8102</v>
      </c>
      <c r="M1188" s="12" t="s">
        <v>36636</v>
      </c>
    </row>
    <row r="1189" spans="1:13" ht="22.5" customHeight="1">
      <c r="A1189" s="12" t="s">
        <v>30135</v>
      </c>
      <c r="B1189" s="12" t="str" cm="1">
        <f t="array" ref="B1189">_xlfn.REGEXEXTRACT(J1189, "eid=([^&amp;]+)", 2)</f>
        <v>2-s2.0-85058949115</v>
      </c>
      <c r="C1189" s="13" t="s">
        <v>23900</v>
      </c>
      <c r="D1189" s="12" t="s">
        <v>30136</v>
      </c>
      <c r="E1189" s="12">
        <v>2019</v>
      </c>
      <c r="F1189" s="12" t="s">
        <v>16035</v>
      </c>
      <c r="G1189" s="12">
        <v>10848045</v>
      </c>
      <c r="H1189" s="12">
        <v>128</v>
      </c>
      <c r="I1189" s="12" t="s">
        <v>30137</v>
      </c>
      <c r="J1189" s="12" t="s">
        <v>30138</v>
      </c>
      <c r="K1189" s="12" t="s">
        <v>7972</v>
      </c>
      <c r="L1189" s="12" t="s">
        <v>16038</v>
      </c>
      <c r="M1189" s="12" t="s">
        <v>36637</v>
      </c>
    </row>
    <row r="1190" spans="1:13" ht="22.5" customHeight="1">
      <c r="A1190" s="12" t="s">
        <v>30140</v>
      </c>
      <c r="B1190" s="12" t="str" cm="1">
        <f t="array" ref="B1190">_xlfn.REGEXEXTRACT(J1190, "eid=([^&amp;]+)", 2)</f>
        <v>2-s2.0-85068979716</v>
      </c>
      <c r="C1190" s="13" t="s">
        <v>23900</v>
      </c>
      <c r="D1190" s="12" t="s">
        <v>30141</v>
      </c>
      <c r="E1190" s="12">
        <v>2019</v>
      </c>
      <c r="F1190" s="12" t="s">
        <v>8328</v>
      </c>
      <c r="G1190" s="12" t="s">
        <v>7969</v>
      </c>
      <c r="H1190" s="12" t="s">
        <v>7969</v>
      </c>
      <c r="I1190" s="12" t="s">
        <v>30142</v>
      </c>
      <c r="J1190" s="12" t="s">
        <v>30143</v>
      </c>
      <c r="K1190" s="12" t="s">
        <v>7972</v>
      </c>
      <c r="L1190" s="12" t="s">
        <v>8324</v>
      </c>
      <c r="M1190" s="12"/>
    </row>
    <row r="1191" spans="1:13" ht="22.5" customHeight="1">
      <c r="A1191" s="12" t="s">
        <v>30145</v>
      </c>
      <c r="B1191" s="12" t="str" cm="1">
        <f t="array" ref="B1191">_xlfn.REGEXEXTRACT(J1191, "eid=([^&amp;]+)", 2)</f>
        <v>2-s2.0-85058379652</v>
      </c>
      <c r="C1191" s="13" t="s">
        <v>23900</v>
      </c>
      <c r="D1191" s="12" t="s">
        <v>30146</v>
      </c>
      <c r="E1191" s="12">
        <v>2019</v>
      </c>
      <c r="F1191" s="12" t="s">
        <v>28338</v>
      </c>
      <c r="G1191" s="12">
        <v>7365853</v>
      </c>
      <c r="H1191" s="12">
        <v>36</v>
      </c>
      <c r="I1191" s="12" t="s">
        <v>30147</v>
      </c>
      <c r="J1191" s="12" t="s">
        <v>30148</v>
      </c>
      <c r="K1191" s="12" t="s">
        <v>7972</v>
      </c>
      <c r="L1191" s="12" t="s">
        <v>8027</v>
      </c>
      <c r="M1191" s="12"/>
    </row>
    <row r="1192" spans="1:13" ht="22.5" customHeight="1">
      <c r="A1192" s="12" t="s">
        <v>30150</v>
      </c>
      <c r="B1192" s="12" t="str" cm="1">
        <f t="array" ref="B1192">_xlfn.REGEXEXTRACT(J1192, "eid=([^&amp;]+)", 2)</f>
        <v>2-s2.0-85077756101</v>
      </c>
      <c r="C1192" s="13" t="s">
        <v>23900</v>
      </c>
      <c r="D1192" s="12" t="s">
        <v>30151</v>
      </c>
      <c r="E1192" s="12">
        <v>2019</v>
      </c>
      <c r="F1192" s="12" t="s">
        <v>8491</v>
      </c>
      <c r="G1192" s="12">
        <v>21693536</v>
      </c>
      <c r="H1192" s="12">
        <v>7</v>
      </c>
      <c r="I1192" s="12" t="s">
        <v>30152</v>
      </c>
      <c r="J1192" s="12" t="s">
        <v>30153</v>
      </c>
      <c r="K1192" s="12" t="s">
        <v>7972</v>
      </c>
      <c r="L1192" s="12" t="s">
        <v>8102</v>
      </c>
      <c r="M1192" s="12"/>
    </row>
    <row r="1193" spans="1:13" ht="22.5" customHeight="1">
      <c r="A1193" s="12" t="s">
        <v>30155</v>
      </c>
      <c r="B1193" s="12" t="str" cm="1">
        <f t="array" ref="B1193">_xlfn.REGEXEXTRACT(J1193, "eid=([^&amp;]+)", 2)</f>
        <v>2-s2.0-85055168966</v>
      </c>
      <c r="C1193" s="13" t="s">
        <v>23900</v>
      </c>
      <c r="D1193" s="12" t="s">
        <v>30156</v>
      </c>
      <c r="E1193" s="12">
        <v>2019</v>
      </c>
      <c r="F1193" s="12" t="s">
        <v>16485</v>
      </c>
      <c r="G1193" s="12">
        <v>207543</v>
      </c>
      <c r="H1193" s="12">
        <v>57</v>
      </c>
      <c r="I1193" s="12" t="s">
        <v>30157</v>
      </c>
      <c r="J1193" s="12" t="s">
        <v>30158</v>
      </c>
      <c r="K1193" s="12" t="s">
        <v>7972</v>
      </c>
      <c r="L1193" s="12" t="s">
        <v>8688</v>
      </c>
      <c r="M1193" s="12" t="s">
        <v>36638</v>
      </c>
    </row>
    <row r="1194" spans="1:13" ht="22.5" customHeight="1">
      <c r="A1194" s="12" t="s">
        <v>30160</v>
      </c>
      <c r="B1194" s="12" t="str" cm="1">
        <f t="array" ref="B1194">_xlfn.REGEXEXTRACT(J1194, "eid=([^&amp;]+)", 2)</f>
        <v>2-s2.0-85063035011</v>
      </c>
      <c r="C1194" s="13" t="s">
        <v>23900</v>
      </c>
      <c r="D1194" s="12" t="s">
        <v>30161</v>
      </c>
      <c r="E1194" s="12">
        <v>2019</v>
      </c>
      <c r="F1194" s="12" t="s">
        <v>30162</v>
      </c>
      <c r="G1194" s="12" t="s">
        <v>7969</v>
      </c>
      <c r="H1194" s="12" t="s">
        <v>7969</v>
      </c>
      <c r="I1194" s="12" t="s">
        <v>30163</v>
      </c>
      <c r="J1194" s="12" t="s">
        <v>30164</v>
      </c>
      <c r="K1194" s="12" t="s">
        <v>7972</v>
      </c>
      <c r="L1194" s="12" t="s">
        <v>8102</v>
      </c>
      <c r="M1194" s="12" t="s">
        <v>36639</v>
      </c>
    </row>
    <row r="1195" spans="1:13" ht="22.5" customHeight="1">
      <c r="A1195" s="12" t="s">
        <v>30166</v>
      </c>
      <c r="B1195" s="12" t="str" cm="1">
        <f t="array" ref="B1195">_xlfn.REGEXEXTRACT(J1195, "eid=([^&amp;]+)", 2)</f>
        <v>2-s2.0-85063906312</v>
      </c>
      <c r="C1195" s="13" t="s">
        <v>23900</v>
      </c>
      <c r="D1195" s="12" t="s">
        <v>30167</v>
      </c>
      <c r="E1195" s="12">
        <v>2019</v>
      </c>
      <c r="F1195" s="12" t="s">
        <v>30168</v>
      </c>
      <c r="G1195" s="12">
        <v>10580530</v>
      </c>
      <c r="H1195" s="12">
        <v>36</v>
      </c>
      <c r="I1195" s="12" t="s">
        <v>30169</v>
      </c>
      <c r="J1195" s="12" t="s">
        <v>30170</v>
      </c>
      <c r="K1195" s="12" t="s">
        <v>7972</v>
      </c>
      <c r="L1195" s="12" t="s">
        <v>30171</v>
      </c>
      <c r="M1195" s="12"/>
    </row>
    <row r="1196" spans="1:13" ht="22.5" customHeight="1">
      <c r="A1196" s="12" t="s">
        <v>30173</v>
      </c>
      <c r="B1196" s="12" t="str" cm="1">
        <f t="array" ref="B1196">_xlfn.REGEXEXTRACT(J1196, "eid=([^&amp;]+)", 2)</f>
        <v>2-s2.0-85074115023</v>
      </c>
      <c r="C1196" s="13" t="s">
        <v>23900</v>
      </c>
      <c r="D1196" s="12" t="s">
        <v>30174</v>
      </c>
      <c r="E1196" s="12">
        <v>2019</v>
      </c>
      <c r="F1196" s="12" t="s">
        <v>30175</v>
      </c>
      <c r="G1196" s="12" t="s">
        <v>7969</v>
      </c>
      <c r="H1196" s="12" t="s">
        <v>7969</v>
      </c>
      <c r="I1196" s="12" t="s">
        <v>30176</v>
      </c>
      <c r="J1196" s="12" t="s">
        <v>30177</v>
      </c>
      <c r="K1196" s="12" t="s">
        <v>7972</v>
      </c>
      <c r="L1196" s="12" t="s">
        <v>8102</v>
      </c>
      <c r="M1196" s="12" t="s">
        <v>36640</v>
      </c>
    </row>
    <row r="1197" spans="1:13" ht="22.5" customHeight="1">
      <c r="A1197" s="12" t="s">
        <v>30179</v>
      </c>
      <c r="B1197" s="12" t="str" cm="1">
        <f t="array" ref="B1197">_xlfn.REGEXEXTRACT(J1197, "eid=([^&amp;]+)", 2)</f>
        <v>2-s2.0-85043688625</v>
      </c>
      <c r="C1197" s="13" t="s">
        <v>23900</v>
      </c>
      <c r="D1197" s="12" t="s">
        <v>30180</v>
      </c>
      <c r="E1197" s="12">
        <v>2019</v>
      </c>
      <c r="F1197" s="12" t="s">
        <v>7975</v>
      </c>
      <c r="G1197" s="12">
        <v>13867857</v>
      </c>
      <c r="H1197" s="12">
        <v>22</v>
      </c>
      <c r="I1197" s="12" t="s">
        <v>30181</v>
      </c>
      <c r="J1197" s="12" t="s">
        <v>30182</v>
      </c>
      <c r="K1197" s="12" t="s">
        <v>7972</v>
      </c>
      <c r="L1197" s="12" t="s">
        <v>13326</v>
      </c>
      <c r="M1197" s="12" t="s">
        <v>36641</v>
      </c>
    </row>
    <row r="1198" spans="1:13" ht="22.5" customHeight="1">
      <c r="A1198" s="12" t="s">
        <v>30184</v>
      </c>
      <c r="B1198" s="12" t="str" cm="1">
        <f t="array" ref="B1198">_xlfn.REGEXEXTRACT(J1198, "eid=([^&amp;]+)", 2)</f>
        <v>2-s2.0-85059853003</v>
      </c>
      <c r="C1198" s="13" t="s">
        <v>23900</v>
      </c>
      <c r="D1198" s="12" t="s">
        <v>30185</v>
      </c>
      <c r="E1198" s="12">
        <v>2019</v>
      </c>
      <c r="F1198" s="12" t="s">
        <v>30186</v>
      </c>
      <c r="G1198" s="12">
        <v>14726947</v>
      </c>
      <c r="H1198" s="12">
        <v>19</v>
      </c>
      <c r="I1198" s="12" t="s">
        <v>30187</v>
      </c>
      <c r="J1198" s="12" t="s">
        <v>30188</v>
      </c>
      <c r="K1198" s="12" t="s">
        <v>7972</v>
      </c>
      <c r="L1198" s="12" t="s">
        <v>25371</v>
      </c>
      <c r="M1198" s="12"/>
    </row>
    <row r="1199" spans="1:13" ht="22.5" customHeight="1">
      <c r="A1199" s="12" t="s">
        <v>30190</v>
      </c>
      <c r="B1199" s="12" t="str" cm="1">
        <f t="array" ref="B1199">_xlfn.REGEXEXTRACT(J1199, "eid=([^&amp;]+)", 2)</f>
        <v>2-s2.0-85060134739</v>
      </c>
      <c r="C1199" s="13" t="s">
        <v>23900</v>
      </c>
      <c r="D1199" s="12" t="s">
        <v>30191</v>
      </c>
      <c r="E1199" s="12">
        <v>2019</v>
      </c>
      <c r="F1199" s="12" t="s">
        <v>30192</v>
      </c>
      <c r="G1199" s="12" t="s">
        <v>30193</v>
      </c>
      <c r="H1199" s="12">
        <v>95</v>
      </c>
      <c r="I1199" s="12" t="s">
        <v>30194</v>
      </c>
      <c r="J1199" s="12" t="s">
        <v>30195</v>
      </c>
      <c r="K1199" s="12" t="s">
        <v>7972</v>
      </c>
      <c r="L1199" s="12" t="s">
        <v>15580</v>
      </c>
      <c r="M1199" s="12" t="s">
        <v>36642</v>
      </c>
    </row>
    <row r="1200" spans="1:13" ht="22.5" customHeight="1">
      <c r="A1200" s="12" t="s">
        <v>30197</v>
      </c>
      <c r="B1200" s="12" t="str" cm="1">
        <f t="array" ref="B1200">_xlfn.REGEXEXTRACT(J1200, "eid=([^&amp;]+)", 2)</f>
        <v>2-s2.0-85073880874</v>
      </c>
      <c r="C1200" s="13" t="s">
        <v>23900</v>
      </c>
      <c r="D1200" s="12" t="s">
        <v>30198</v>
      </c>
      <c r="E1200" s="12">
        <v>2019</v>
      </c>
      <c r="F1200" s="12" t="s">
        <v>30199</v>
      </c>
      <c r="G1200" s="12" t="s">
        <v>7969</v>
      </c>
      <c r="H1200" s="12" t="s">
        <v>7969</v>
      </c>
      <c r="I1200" s="12" t="s">
        <v>30200</v>
      </c>
      <c r="J1200" s="12" t="s">
        <v>30201</v>
      </c>
      <c r="K1200" s="12" t="s">
        <v>7972</v>
      </c>
      <c r="L1200" s="12" t="s">
        <v>8102</v>
      </c>
      <c r="M1200" s="12" t="s">
        <v>36643</v>
      </c>
    </row>
    <row r="1201" spans="1:13" ht="22.5" customHeight="1">
      <c r="A1201" s="12" t="s">
        <v>30203</v>
      </c>
      <c r="B1201" s="12" t="str" cm="1">
        <f t="array" ref="B1201">_xlfn.REGEXEXTRACT(J1201, "eid=([^&amp;]+)", 2)</f>
        <v>2-s2.0-85050798841</v>
      </c>
      <c r="C1201" s="13" t="s">
        <v>23900</v>
      </c>
      <c r="D1201" s="12" t="s">
        <v>30204</v>
      </c>
      <c r="E1201" s="12">
        <v>2019</v>
      </c>
      <c r="F1201" s="12" t="s">
        <v>30205</v>
      </c>
      <c r="G1201" s="12">
        <v>9259902</v>
      </c>
      <c r="H1201" s="12">
        <v>52</v>
      </c>
      <c r="I1201" s="12" t="s">
        <v>30206</v>
      </c>
      <c r="J1201" s="12" t="s">
        <v>30207</v>
      </c>
      <c r="K1201" s="12" t="s">
        <v>7972</v>
      </c>
      <c r="L1201" s="12" t="s">
        <v>13326</v>
      </c>
      <c r="M1201" s="12" t="s">
        <v>36644</v>
      </c>
    </row>
    <row r="1202" spans="1:13" ht="22.5" customHeight="1">
      <c r="A1202" s="12" t="s">
        <v>30209</v>
      </c>
      <c r="B1202" s="12" t="str" cm="1">
        <f t="array" ref="B1202">_xlfn.REGEXEXTRACT(J1202, "eid=([^&amp;]+)", 2)</f>
        <v>2-s2.0-85063544320</v>
      </c>
      <c r="C1202" s="13" t="s">
        <v>23900</v>
      </c>
      <c r="D1202" s="16" t="s">
        <v>30210</v>
      </c>
      <c r="E1202" s="12">
        <v>2019</v>
      </c>
      <c r="F1202" s="12" t="s">
        <v>30211</v>
      </c>
      <c r="G1202" s="12">
        <v>17417015</v>
      </c>
      <c r="H1202" s="12">
        <v>17</v>
      </c>
      <c r="I1202" s="12" t="s">
        <v>30212</v>
      </c>
      <c r="J1202" s="12" t="s">
        <v>30213</v>
      </c>
      <c r="K1202" s="12" t="s">
        <v>7972</v>
      </c>
      <c r="L1202" s="12" t="s">
        <v>30064</v>
      </c>
      <c r="M1202" s="12"/>
    </row>
    <row r="1203" spans="1:13" ht="22.5" customHeight="1">
      <c r="A1203" s="12" t="s">
        <v>30215</v>
      </c>
      <c r="B1203" s="12" t="str" cm="1">
        <f t="array" ref="B1203">_xlfn.REGEXEXTRACT(J1203, "eid=([^&amp;]+)", 2)</f>
        <v>2-s2.0-85069215961</v>
      </c>
      <c r="C1203" s="13" t="s">
        <v>23900</v>
      </c>
      <c r="D1203" s="12" t="s">
        <v>30216</v>
      </c>
      <c r="E1203" s="12">
        <v>2019</v>
      </c>
      <c r="F1203" s="12" t="s">
        <v>30217</v>
      </c>
      <c r="G1203" s="12" t="s">
        <v>7969</v>
      </c>
      <c r="H1203" s="12" t="s">
        <v>7969</v>
      </c>
      <c r="I1203" s="12" t="s">
        <v>30218</v>
      </c>
      <c r="J1203" s="12" t="s">
        <v>30219</v>
      </c>
      <c r="K1203" s="12" t="s">
        <v>7972</v>
      </c>
      <c r="L1203" s="12" t="s">
        <v>8102</v>
      </c>
      <c r="M1203" s="12"/>
    </row>
    <row r="1204" spans="1:13" ht="22.5" customHeight="1">
      <c r="A1204" s="12" t="s">
        <v>30221</v>
      </c>
      <c r="B1204" s="12" t="str" cm="1">
        <f t="array" ref="B1204">_xlfn.REGEXEXTRACT(J1204, "eid=([^&amp;]+)", 2)</f>
        <v>2-s2.0-85064691005</v>
      </c>
      <c r="C1204" s="13" t="s">
        <v>23900</v>
      </c>
      <c r="D1204" s="12" t="s">
        <v>30222</v>
      </c>
      <c r="E1204" s="12">
        <v>2019</v>
      </c>
      <c r="F1204" s="12" t="s">
        <v>12865</v>
      </c>
      <c r="G1204" s="12">
        <v>21622248</v>
      </c>
      <c r="H1204" s="12">
        <v>8</v>
      </c>
      <c r="I1204" s="12" t="s">
        <v>30223</v>
      </c>
      <c r="J1204" s="12" t="s">
        <v>30224</v>
      </c>
      <c r="K1204" s="12" t="s">
        <v>7972</v>
      </c>
      <c r="L1204" s="12" t="s">
        <v>8102</v>
      </c>
      <c r="M1204" s="12"/>
    </row>
    <row r="1205" spans="1:13" ht="22.5" customHeight="1">
      <c r="A1205" s="12" t="s">
        <v>30226</v>
      </c>
      <c r="B1205" s="12" t="str" cm="1">
        <f t="array" ref="B1205">_xlfn.REGEXEXTRACT(J1205, "eid=([^&amp;]+)", 2)</f>
        <v>2-s2.0-85068782025</v>
      </c>
      <c r="C1205" s="13" t="s">
        <v>23900</v>
      </c>
      <c r="D1205" s="12" t="s">
        <v>30227</v>
      </c>
      <c r="E1205" s="12">
        <v>2019</v>
      </c>
      <c r="F1205" s="12" t="s">
        <v>30228</v>
      </c>
      <c r="G1205" s="12">
        <v>15502252</v>
      </c>
      <c r="H1205" s="12">
        <v>2019</v>
      </c>
      <c r="I1205" s="12" t="s">
        <v>30229</v>
      </c>
      <c r="J1205" s="12" t="s">
        <v>30230</v>
      </c>
      <c r="K1205" s="12" t="s">
        <v>7972</v>
      </c>
      <c r="L1205" s="12" t="s">
        <v>8102</v>
      </c>
      <c r="M1205" s="12" t="s">
        <v>36645</v>
      </c>
    </row>
    <row r="1206" spans="1:13" ht="22.5" customHeight="1">
      <c r="A1206" s="12" t="s">
        <v>30232</v>
      </c>
      <c r="B1206" s="12" t="str" cm="1">
        <f t="array" ref="B1206">_xlfn.REGEXEXTRACT(J1206, "eid=([^&amp;]+)", 2)</f>
        <v>2-s2.0-85066850616</v>
      </c>
      <c r="C1206" s="13" t="s">
        <v>23900</v>
      </c>
      <c r="D1206" s="12" t="s">
        <v>30233</v>
      </c>
      <c r="E1206" s="12">
        <v>2019</v>
      </c>
      <c r="F1206" s="12" t="s">
        <v>8009</v>
      </c>
      <c r="G1206" s="12">
        <v>20799292</v>
      </c>
      <c r="H1206" s="12">
        <v>8</v>
      </c>
      <c r="I1206" s="12" t="s">
        <v>30234</v>
      </c>
      <c r="J1206" s="12" t="s">
        <v>30235</v>
      </c>
      <c r="K1206" s="12" t="s">
        <v>7972</v>
      </c>
      <c r="L1206" s="12" t="s">
        <v>11745</v>
      </c>
      <c r="M1206" s="12"/>
    </row>
    <row r="1207" spans="1:13" ht="22.5" customHeight="1">
      <c r="A1207" s="12" t="s">
        <v>30237</v>
      </c>
      <c r="B1207" s="12" t="str" cm="1">
        <f t="array" ref="B1207">_xlfn.REGEXEXTRACT(J1207, "eid=([^&amp;]+)", 2)</f>
        <v>2-s2.0-85061992534</v>
      </c>
      <c r="C1207" s="13" t="s">
        <v>23900</v>
      </c>
      <c r="D1207" s="12" t="s">
        <v>30238</v>
      </c>
      <c r="E1207" s="12">
        <v>2019</v>
      </c>
      <c r="F1207" s="12" t="s">
        <v>30239</v>
      </c>
      <c r="G1207" s="12">
        <v>9696989</v>
      </c>
      <c r="H1207" s="12">
        <v>48</v>
      </c>
      <c r="I1207" s="12" t="s">
        <v>30240</v>
      </c>
      <c r="J1207" s="12" t="s">
        <v>30241</v>
      </c>
      <c r="K1207" s="12" t="s">
        <v>7972</v>
      </c>
      <c r="L1207" s="12" t="s">
        <v>8027</v>
      </c>
      <c r="M1207" s="12" t="s">
        <v>36646</v>
      </c>
    </row>
    <row r="1208" spans="1:13" ht="22.5" customHeight="1">
      <c r="A1208" s="12" t="s">
        <v>30243</v>
      </c>
      <c r="B1208" s="12" t="str" cm="1">
        <f t="array" ref="B1208">_xlfn.REGEXEXTRACT(J1208, "eid=([^&amp;]+)", 2)</f>
        <v>2-s2.0-85073891362</v>
      </c>
      <c r="C1208" s="13" t="s">
        <v>23900</v>
      </c>
      <c r="D1208" s="12" t="s">
        <v>30244</v>
      </c>
      <c r="E1208" s="12">
        <v>2019</v>
      </c>
      <c r="F1208" s="12" t="s">
        <v>30245</v>
      </c>
      <c r="G1208" s="12" t="s">
        <v>7969</v>
      </c>
      <c r="H1208" s="12" t="s">
        <v>7969</v>
      </c>
      <c r="I1208" s="12" t="s">
        <v>30246</v>
      </c>
      <c r="J1208" s="12" t="s">
        <v>30247</v>
      </c>
      <c r="K1208" s="12" t="s">
        <v>7972</v>
      </c>
      <c r="L1208" s="12" t="s">
        <v>8102</v>
      </c>
      <c r="M1208" s="12" t="s">
        <v>36647</v>
      </c>
    </row>
    <row r="1209" spans="1:13" ht="22.5" customHeight="1">
      <c r="A1209" s="12" t="s">
        <v>30249</v>
      </c>
      <c r="B1209" s="12" t="str" cm="1">
        <f t="array" ref="B1209">_xlfn.REGEXEXTRACT(J1209, "eid=([^&amp;]+)", 2)</f>
        <v>2-s2.0-85060541748</v>
      </c>
      <c r="C1209" s="13" t="s">
        <v>23900</v>
      </c>
      <c r="D1209" s="12" t="s">
        <v>30250</v>
      </c>
      <c r="E1209" s="12">
        <v>2019</v>
      </c>
      <c r="F1209" s="12" t="s">
        <v>12218</v>
      </c>
      <c r="G1209" s="12" t="s">
        <v>24034</v>
      </c>
      <c r="H1209" s="12">
        <v>95</v>
      </c>
      <c r="I1209" s="12" t="s">
        <v>30251</v>
      </c>
      <c r="J1209" s="12" t="s">
        <v>30252</v>
      </c>
      <c r="K1209" s="12" t="s">
        <v>7972</v>
      </c>
      <c r="L1209" s="12" t="s">
        <v>7993</v>
      </c>
      <c r="M1209" s="12" t="s">
        <v>36648</v>
      </c>
    </row>
    <row r="1210" spans="1:13" ht="22.5" customHeight="1">
      <c r="A1210" s="12" t="s">
        <v>30254</v>
      </c>
      <c r="B1210" s="12" t="str" cm="1">
        <f t="array" ref="B1210">_xlfn.REGEXEXTRACT(J1210, "eid=([^&amp;]+)", 2)</f>
        <v>2-s2.0-85066636304</v>
      </c>
      <c r="C1210" s="13" t="s">
        <v>23900</v>
      </c>
      <c r="D1210" s="12" t="s">
        <v>30255</v>
      </c>
      <c r="E1210" s="12">
        <v>2019</v>
      </c>
      <c r="F1210" s="12" t="s">
        <v>30256</v>
      </c>
      <c r="G1210" s="12" t="s">
        <v>7969</v>
      </c>
      <c r="H1210" s="12" t="s">
        <v>7969</v>
      </c>
      <c r="I1210" s="12" t="s">
        <v>30257</v>
      </c>
      <c r="J1210" s="12" t="s">
        <v>30258</v>
      </c>
      <c r="K1210" s="12" t="s">
        <v>7972</v>
      </c>
      <c r="L1210" s="12" t="s">
        <v>8102</v>
      </c>
      <c r="M1210" s="12" t="s">
        <v>36649</v>
      </c>
    </row>
    <row r="1211" spans="1:13" ht="22.5" customHeight="1">
      <c r="A1211" s="12" t="s">
        <v>30260</v>
      </c>
      <c r="B1211" s="12" t="str" cm="1">
        <f t="array" ref="B1211">_xlfn.REGEXEXTRACT(J1211, "eid=([^&amp;]+)", 2)</f>
        <v>2-s2.0-85063861553</v>
      </c>
      <c r="C1211" s="13" t="s">
        <v>23900</v>
      </c>
      <c r="D1211" s="12" t="s">
        <v>30261</v>
      </c>
      <c r="E1211" s="12">
        <v>2019</v>
      </c>
      <c r="F1211" s="12" t="s">
        <v>19273</v>
      </c>
      <c r="G1211" s="12">
        <v>17426588</v>
      </c>
      <c r="H1211" s="12">
        <v>1168</v>
      </c>
      <c r="I1211" s="12" t="s">
        <v>30262</v>
      </c>
      <c r="J1211" s="12" t="s">
        <v>30263</v>
      </c>
      <c r="K1211" s="12" t="s">
        <v>7972</v>
      </c>
      <c r="L1211" s="12" t="s">
        <v>16971</v>
      </c>
      <c r="M1211" s="12"/>
    </row>
    <row r="1212" spans="1:13" ht="22.5" customHeight="1">
      <c r="A1212" s="12" t="s">
        <v>30265</v>
      </c>
      <c r="B1212" s="12" t="str" cm="1">
        <f t="array" ref="B1212">_xlfn.REGEXEXTRACT(J1212, "eid=([^&amp;]+)", 2)</f>
        <v>2-s2.0-85065480848</v>
      </c>
      <c r="C1212" s="13" t="s">
        <v>23900</v>
      </c>
      <c r="D1212" s="12" t="s">
        <v>30266</v>
      </c>
      <c r="E1212" s="12">
        <v>2019</v>
      </c>
      <c r="F1212" s="12" t="s">
        <v>17023</v>
      </c>
      <c r="G1212" s="12">
        <v>16617827</v>
      </c>
      <c r="H1212" s="12">
        <v>16</v>
      </c>
      <c r="I1212" s="12" t="s">
        <v>30267</v>
      </c>
      <c r="J1212" s="12" t="s">
        <v>30268</v>
      </c>
      <c r="K1212" s="12" t="s">
        <v>7972</v>
      </c>
      <c r="L1212" s="12" t="s">
        <v>9292</v>
      </c>
      <c r="M1212" s="12"/>
    </row>
    <row r="1213" spans="1:13" ht="22.5" customHeight="1">
      <c r="A1213" s="12" t="s">
        <v>30269</v>
      </c>
      <c r="B1213" s="12" t="str" cm="1">
        <f t="array" ref="B1213">_xlfn.REGEXEXTRACT(J1213, "eid=([^&amp;]+)", 2)</f>
        <v>2-s2.0-85081970051</v>
      </c>
      <c r="C1213" s="13" t="s">
        <v>23900</v>
      </c>
      <c r="D1213" s="12" t="s">
        <v>30270</v>
      </c>
      <c r="E1213" s="12">
        <v>2019</v>
      </c>
      <c r="F1213" s="12" t="s">
        <v>13592</v>
      </c>
      <c r="G1213" s="12">
        <v>23340983</v>
      </c>
      <c r="H1213" s="12" t="s">
        <v>7969</v>
      </c>
      <c r="I1213" s="12" t="s">
        <v>30271</v>
      </c>
      <c r="J1213" s="12" t="s">
        <v>30272</v>
      </c>
      <c r="K1213" s="12" t="s">
        <v>7972</v>
      </c>
      <c r="L1213" s="12" t="s">
        <v>7969</v>
      </c>
      <c r="M1213" s="12" t="s">
        <v>4278</v>
      </c>
    </row>
    <row r="1214" spans="1:13" ht="22.5" customHeight="1">
      <c r="A1214" s="12" t="s">
        <v>30274</v>
      </c>
      <c r="B1214" s="12" t="str" cm="1">
        <f t="array" ref="B1214">_xlfn.REGEXEXTRACT(J1214, "eid=([^&amp;]+)", 2)</f>
        <v>2-s2.0-85055874134</v>
      </c>
      <c r="C1214" s="13" t="s">
        <v>23900</v>
      </c>
      <c r="D1214" s="12" t="s">
        <v>30275</v>
      </c>
      <c r="E1214" s="12">
        <v>2019</v>
      </c>
      <c r="F1214" s="12" t="s">
        <v>30276</v>
      </c>
      <c r="G1214" s="12">
        <v>13640321</v>
      </c>
      <c r="H1214" s="12">
        <v>100</v>
      </c>
      <c r="I1214" s="12" t="s">
        <v>30277</v>
      </c>
      <c r="J1214" s="12" t="s">
        <v>30278</v>
      </c>
      <c r="K1214" s="12" t="s">
        <v>7972</v>
      </c>
      <c r="L1214" s="12" t="s">
        <v>8027</v>
      </c>
      <c r="M1214" s="12"/>
    </row>
    <row r="1215" spans="1:13" ht="22.5" customHeight="1">
      <c r="A1215" s="12" t="s">
        <v>30280</v>
      </c>
      <c r="B1215" s="12" t="str" cm="1">
        <f t="array" ref="B1215">_xlfn.REGEXEXTRACT(J1215, "eid=([^&amp;]+)", 2)</f>
        <v>2-s2.0-85049132962</v>
      </c>
      <c r="C1215" s="13" t="s">
        <v>23900</v>
      </c>
      <c r="D1215" s="12" t="s">
        <v>30281</v>
      </c>
      <c r="E1215" s="12">
        <v>2019</v>
      </c>
      <c r="F1215" s="12" t="s">
        <v>16485</v>
      </c>
      <c r="G1215" s="12">
        <v>207543</v>
      </c>
      <c r="H1215" s="12">
        <v>57</v>
      </c>
      <c r="I1215" s="12" t="s">
        <v>30282</v>
      </c>
      <c r="J1215" s="12" t="s">
        <v>30283</v>
      </c>
      <c r="K1215" s="12" t="s">
        <v>7972</v>
      </c>
      <c r="L1215" s="12" t="s">
        <v>8688</v>
      </c>
      <c r="M1215" s="12" t="s">
        <v>36650</v>
      </c>
    </row>
    <row r="1216" spans="1:13" ht="22.5" customHeight="1">
      <c r="A1216" s="12" t="s">
        <v>30285</v>
      </c>
      <c r="B1216" s="12" t="str" cm="1">
        <f t="array" ref="B1216">_xlfn.REGEXEXTRACT(J1216, "eid=([^&amp;]+)", 2)</f>
        <v>2-s2.0-85078461497</v>
      </c>
      <c r="C1216" s="13" t="s">
        <v>23900</v>
      </c>
      <c r="D1216" s="12" t="s">
        <v>30286</v>
      </c>
      <c r="E1216" s="12">
        <v>2019</v>
      </c>
      <c r="F1216" s="12" t="s">
        <v>8491</v>
      </c>
      <c r="G1216" s="12">
        <v>21693536</v>
      </c>
      <c r="H1216" s="12">
        <v>7</v>
      </c>
      <c r="I1216" s="12" t="s">
        <v>30287</v>
      </c>
      <c r="J1216" s="12" t="s">
        <v>30288</v>
      </c>
      <c r="K1216" s="12" t="s">
        <v>7972</v>
      </c>
      <c r="L1216" s="12" t="s">
        <v>8102</v>
      </c>
      <c r="M1216" s="12"/>
    </row>
    <row r="1217" spans="1:13" ht="22.5" customHeight="1">
      <c r="A1217" s="12" t="s">
        <v>30290</v>
      </c>
      <c r="B1217" s="12" t="str" cm="1">
        <f t="array" ref="B1217">_xlfn.REGEXEXTRACT(J1217, "eid=([^&amp;]+)", 2)</f>
        <v>2-s2.0-85059458836</v>
      </c>
      <c r="C1217" s="13" t="s">
        <v>23900</v>
      </c>
      <c r="D1217" s="12" t="s">
        <v>30291</v>
      </c>
      <c r="E1217" s="12">
        <v>2019</v>
      </c>
      <c r="F1217" s="12" t="s">
        <v>24422</v>
      </c>
      <c r="G1217" s="12">
        <v>200255</v>
      </c>
      <c r="H1217" s="12">
        <v>481</v>
      </c>
      <c r="I1217" s="12" t="s">
        <v>30292</v>
      </c>
      <c r="J1217" s="12" t="s">
        <v>30293</v>
      </c>
      <c r="K1217" s="12" t="s">
        <v>7972</v>
      </c>
      <c r="L1217" s="12" t="s">
        <v>8465</v>
      </c>
      <c r="M1217" s="12"/>
    </row>
    <row r="1218" spans="1:13" ht="22.5" customHeight="1">
      <c r="A1218" s="12" t="s">
        <v>30295</v>
      </c>
      <c r="B1218" s="12" t="str" cm="1">
        <f t="array" ref="B1218">_xlfn.REGEXEXTRACT(J1218, "eid=([^&amp;]+)", 2)</f>
        <v>2-s2.0-85046642469</v>
      </c>
      <c r="C1218" s="13" t="s">
        <v>23900</v>
      </c>
      <c r="D1218" s="12" t="s">
        <v>30296</v>
      </c>
      <c r="E1218" s="12">
        <v>2019</v>
      </c>
      <c r="F1218" s="12" t="s">
        <v>30297</v>
      </c>
      <c r="G1218" s="12" t="s">
        <v>30298</v>
      </c>
      <c r="H1218" s="12">
        <v>55</v>
      </c>
      <c r="I1218" s="12" t="s">
        <v>30299</v>
      </c>
      <c r="J1218" s="12" t="s">
        <v>30300</v>
      </c>
      <c r="K1218" s="12" t="s">
        <v>7972</v>
      </c>
      <c r="L1218" s="12" t="s">
        <v>16038</v>
      </c>
      <c r="M1218" s="12" t="s">
        <v>36651</v>
      </c>
    </row>
    <row r="1219" spans="1:13" ht="22.5" customHeight="1">
      <c r="A1219" s="12" t="s">
        <v>30302</v>
      </c>
      <c r="B1219" s="12" t="str" cm="1">
        <f t="array" ref="B1219">_xlfn.REGEXEXTRACT(J1219, "eid=([^&amp;]+)", 2)</f>
        <v>2-s2.0-85078221489</v>
      </c>
      <c r="C1219" s="13" t="s">
        <v>23900</v>
      </c>
      <c r="D1219" s="12" t="s">
        <v>30303</v>
      </c>
      <c r="E1219" s="12">
        <v>2019</v>
      </c>
      <c r="F1219" s="12" t="s">
        <v>28378</v>
      </c>
      <c r="G1219" s="12">
        <v>18688799</v>
      </c>
      <c r="H1219" s="12">
        <v>14</v>
      </c>
      <c r="I1219" s="12" t="s">
        <v>30304</v>
      </c>
      <c r="J1219" s="12" t="s">
        <v>30305</v>
      </c>
      <c r="K1219" s="12" t="s">
        <v>7972</v>
      </c>
      <c r="L1219" s="12" t="s">
        <v>28381</v>
      </c>
      <c r="M1219" s="12"/>
    </row>
    <row r="1220" spans="1:13" ht="22.5" customHeight="1">
      <c r="A1220" s="12" t="s">
        <v>30307</v>
      </c>
      <c r="B1220" s="12" t="str" cm="1">
        <f t="array" ref="B1220">_xlfn.REGEXEXTRACT(J1220, "eid=([^&amp;]+)", 2)</f>
        <v>2-s2.0-85068580454</v>
      </c>
      <c r="C1220" s="13" t="s">
        <v>23900</v>
      </c>
      <c r="D1220" s="12" t="s">
        <v>30308</v>
      </c>
      <c r="E1220" s="12">
        <v>2019</v>
      </c>
      <c r="F1220" s="12" t="s">
        <v>30309</v>
      </c>
      <c r="G1220" s="12" t="s">
        <v>7969</v>
      </c>
      <c r="H1220" s="12" t="s">
        <v>7969</v>
      </c>
      <c r="I1220" s="12" t="s">
        <v>30310</v>
      </c>
      <c r="J1220" s="12" t="s">
        <v>30311</v>
      </c>
      <c r="K1220" s="12" t="s">
        <v>7972</v>
      </c>
      <c r="L1220" s="12" t="s">
        <v>8102</v>
      </c>
      <c r="M1220" s="12" t="s">
        <v>36652</v>
      </c>
    </row>
    <row r="1221" spans="1:13" ht="22.5" customHeight="1">
      <c r="A1221" s="12" t="s">
        <v>30313</v>
      </c>
      <c r="B1221" s="12" t="str" cm="1">
        <f t="array" ref="B1221">_xlfn.REGEXEXTRACT(J1221, "eid=([^&amp;]+)", 2)</f>
        <v>2-s2.0-85054609315</v>
      </c>
      <c r="C1221" s="13" t="s">
        <v>23900</v>
      </c>
      <c r="D1221" s="12" t="s">
        <v>30314</v>
      </c>
      <c r="E1221" s="12">
        <v>2019</v>
      </c>
      <c r="F1221" s="12" t="s">
        <v>24690</v>
      </c>
      <c r="G1221" s="12">
        <v>9252312</v>
      </c>
      <c r="H1221" s="12">
        <v>323</v>
      </c>
      <c r="I1221" s="12" t="s">
        <v>30315</v>
      </c>
      <c r="J1221" s="12" t="s">
        <v>30316</v>
      </c>
      <c r="K1221" s="12" t="s">
        <v>7972</v>
      </c>
      <c r="L1221" s="12" t="s">
        <v>7993</v>
      </c>
      <c r="M1221" s="12" t="s">
        <v>36653</v>
      </c>
    </row>
    <row r="1222" spans="1:13" ht="22.5" customHeight="1">
      <c r="A1222" s="12" t="s">
        <v>30318</v>
      </c>
      <c r="B1222" s="12" t="str" cm="1">
        <f t="array" ref="B1222">_xlfn.REGEXEXTRACT(J1222, "eid=([^&amp;]+)", 2)</f>
        <v>2-s2.0-85093227304</v>
      </c>
      <c r="C1222" s="13" t="s">
        <v>23900</v>
      </c>
      <c r="D1222" s="12" t="s">
        <v>30319</v>
      </c>
      <c r="E1222" s="12">
        <v>2019</v>
      </c>
      <c r="F1222" s="12" t="s">
        <v>30320</v>
      </c>
      <c r="G1222" s="12" t="s">
        <v>7969</v>
      </c>
      <c r="H1222" s="12" t="s">
        <v>7969</v>
      </c>
      <c r="I1222" s="12" t="s">
        <v>30321</v>
      </c>
      <c r="J1222" s="12" t="s">
        <v>30322</v>
      </c>
      <c r="K1222" s="12" t="s">
        <v>7972</v>
      </c>
      <c r="L1222" s="12" t="s">
        <v>10473</v>
      </c>
      <c r="M1222" s="12" t="s">
        <v>7969</v>
      </c>
    </row>
    <row r="1223" spans="1:13" ht="22.5" customHeight="1">
      <c r="A1223" s="12" t="s">
        <v>30324</v>
      </c>
      <c r="B1223" s="12" t="str" cm="1">
        <f t="array" ref="B1223">_xlfn.REGEXEXTRACT(J1223, "eid=([^&amp;]+)", 2)</f>
        <v>2-s2.0-85060177642</v>
      </c>
      <c r="C1223" s="13" t="s">
        <v>23900</v>
      </c>
      <c r="D1223" s="12" t="s">
        <v>30325</v>
      </c>
      <c r="E1223" s="12">
        <v>2019</v>
      </c>
      <c r="F1223" s="12" t="s">
        <v>12953</v>
      </c>
      <c r="G1223" s="12">
        <v>14248220</v>
      </c>
      <c r="H1223" s="12">
        <v>19</v>
      </c>
      <c r="I1223" s="12" t="s">
        <v>30326</v>
      </c>
      <c r="J1223" s="12" t="s">
        <v>30327</v>
      </c>
      <c r="K1223" s="12" t="s">
        <v>7972</v>
      </c>
      <c r="L1223" s="12" t="s">
        <v>11745</v>
      </c>
      <c r="M1223" s="12"/>
    </row>
    <row r="1224" spans="1:13" ht="22.5" customHeight="1">
      <c r="A1224" s="12" t="s">
        <v>30329</v>
      </c>
      <c r="B1224" s="12" t="str" cm="1">
        <f t="array" ref="B1224">_xlfn.REGEXEXTRACT(J1224, "eid=([^&amp;]+)", 2)</f>
        <v>2-s2.0-85067617338</v>
      </c>
      <c r="C1224" s="13" t="s">
        <v>23900</v>
      </c>
      <c r="D1224" s="12" t="s">
        <v>30330</v>
      </c>
      <c r="E1224" s="12">
        <v>2019</v>
      </c>
      <c r="F1224" s="12" t="s">
        <v>14114</v>
      </c>
      <c r="G1224" s="12" t="s">
        <v>7969</v>
      </c>
      <c r="H1224" s="12" t="s">
        <v>7969</v>
      </c>
      <c r="I1224" s="12" t="s">
        <v>30331</v>
      </c>
      <c r="J1224" s="12" t="s">
        <v>30332</v>
      </c>
      <c r="K1224" s="12" t="s">
        <v>7972</v>
      </c>
      <c r="L1224" s="12" t="s">
        <v>8324</v>
      </c>
      <c r="M1224" s="12" t="s">
        <v>36654</v>
      </c>
    </row>
    <row r="1225" spans="1:13" ht="22.5" customHeight="1">
      <c r="A1225" s="12" t="s">
        <v>30334</v>
      </c>
      <c r="B1225" s="12" t="str" cm="1">
        <f t="array" ref="B1225">_xlfn.REGEXEXTRACT(J1225, "eid=([^&amp;]+)", 2)</f>
        <v>2-s2.0-85063328523</v>
      </c>
      <c r="C1225" s="13" t="s">
        <v>23900</v>
      </c>
      <c r="D1225" s="12" t="s">
        <v>30335</v>
      </c>
      <c r="E1225" s="12">
        <v>2019</v>
      </c>
      <c r="F1225" s="12" t="s">
        <v>30131</v>
      </c>
      <c r="G1225" s="12" t="s">
        <v>7969</v>
      </c>
      <c r="H1225" s="12" t="s">
        <v>7969</v>
      </c>
      <c r="I1225" s="12" t="s">
        <v>30336</v>
      </c>
      <c r="J1225" s="12" t="s">
        <v>30337</v>
      </c>
      <c r="K1225" s="12" t="s">
        <v>7972</v>
      </c>
      <c r="L1225" s="12" t="s">
        <v>8102</v>
      </c>
      <c r="M1225" s="12" t="s">
        <v>36655</v>
      </c>
    </row>
    <row r="1226" spans="1:13" ht="22.5" customHeight="1">
      <c r="A1226" s="12" t="s">
        <v>30339</v>
      </c>
      <c r="B1226" s="12" t="str" cm="1">
        <f t="array" ref="B1226">_xlfn.REGEXEXTRACT(J1226, "eid=([^&amp;]+)", 2)</f>
        <v>2-s2.0-85077955751</v>
      </c>
      <c r="C1226" s="13" t="s">
        <v>23900</v>
      </c>
      <c r="D1226" s="12" t="s">
        <v>30340</v>
      </c>
      <c r="E1226" s="12">
        <v>2019</v>
      </c>
      <c r="F1226" s="12" t="s">
        <v>8491</v>
      </c>
      <c r="G1226" s="12">
        <v>21693536</v>
      </c>
      <c r="H1226" s="12">
        <v>7</v>
      </c>
      <c r="I1226" s="12" t="s">
        <v>30341</v>
      </c>
      <c r="J1226" s="12" t="s">
        <v>30342</v>
      </c>
      <c r="K1226" s="12" t="s">
        <v>7972</v>
      </c>
      <c r="L1226" s="12" t="s">
        <v>8102</v>
      </c>
      <c r="M1226" s="12"/>
    </row>
    <row r="1227" spans="1:13" ht="22.5" customHeight="1">
      <c r="A1227" s="12" t="s">
        <v>30344</v>
      </c>
      <c r="B1227" s="12" t="str" cm="1">
        <f t="array" ref="B1227">_xlfn.REGEXEXTRACT(J1227, "eid=([^&amp;]+)", 2)</f>
        <v>2-s2.0-85063713612</v>
      </c>
      <c r="C1227" s="13" t="s">
        <v>23900</v>
      </c>
      <c r="D1227" s="12" t="s">
        <v>30345</v>
      </c>
      <c r="E1227" s="12">
        <v>2019</v>
      </c>
      <c r="F1227" s="12" t="s">
        <v>17069</v>
      </c>
      <c r="G1227" s="12">
        <v>14675463</v>
      </c>
      <c r="H1227" s="12">
        <v>20</v>
      </c>
      <c r="I1227" s="12" t="s">
        <v>30346</v>
      </c>
      <c r="J1227" s="12" t="s">
        <v>30347</v>
      </c>
      <c r="K1227" s="12" t="s">
        <v>7972</v>
      </c>
      <c r="L1227" s="12" t="s">
        <v>30348</v>
      </c>
      <c r="M1227" s="12"/>
    </row>
    <row r="1228" spans="1:13" ht="22.5" customHeight="1">
      <c r="A1228" s="12" t="s">
        <v>30350</v>
      </c>
      <c r="B1228" s="12" t="str" cm="1">
        <f t="array" ref="B1228">_xlfn.REGEXEXTRACT(J1228, "eid=([^&amp;]+)", 2)</f>
        <v>2-s2.0-85070339946</v>
      </c>
      <c r="C1228" s="13" t="s">
        <v>23900</v>
      </c>
      <c r="D1228" s="12" t="s">
        <v>30351</v>
      </c>
      <c r="E1228" s="12">
        <v>2019</v>
      </c>
      <c r="F1228" s="12" t="s">
        <v>30352</v>
      </c>
      <c r="G1228" s="12" t="s">
        <v>7969</v>
      </c>
      <c r="H1228" s="12" t="s">
        <v>7969</v>
      </c>
      <c r="I1228" s="12" t="s">
        <v>30353</v>
      </c>
      <c r="J1228" s="12" t="s">
        <v>30354</v>
      </c>
      <c r="K1228" s="12" t="s">
        <v>7972</v>
      </c>
      <c r="L1228" s="12" t="s">
        <v>8102</v>
      </c>
      <c r="M1228" s="12" t="s">
        <v>36656</v>
      </c>
    </row>
    <row r="1229" spans="1:13" ht="22.5" customHeight="1">
      <c r="A1229" s="12" t="s">
        <v>30356</v>
      </c>
      <c r="B1229" s="12" t="str" cm="1">
        <f t="array" ref="B1229">_xlfn.REGEXEXTRACT(J1229, "eid=([^&amp;]+)", 2)</f>
        <v>2-s2.0-85061353540</v>
      </c>
      <c r="C1229" s="13" t="s">
        <v>23900</v>
      </c>
      <c r="D1229" s="12" t="s">
        <v>30357</v>
      </c>
      <c r="E1229" s="12">
        <v>2019</v>
      </c>
      <c r="F1229" s="12" t="s">
        <v>30358</v>
      </c>
      <c r="G1229" s="12">
        <v>10224653</v>
      </c>
      <c r="H1229" s="12">
        <v>28</v>
      </c>
      <c r="I1229" s="12" t="s">
        <v>30359</v>
      </c>
      <c r="J1229" s="12" t="s">
        <v>30360</v>
      </c>
      <c r="K1229" s="12" t="s">
        <v>7972</v>
      </c>
      <c r="L1229" s="12" t="s">
        <v>30361</v>
      </c>
      <c r="M1229" s="12" t="s">
        <v>36657</v>
      </c>
    </row>
    <row r="1230" spans="1:13" ht="22.5" customHeight="1">
      <c r="A1230" s="12" t="s">
        <v>30363</v>
      </c>
      <c r="B1230" s="12" t="str" cm="1">
        <f t="array" ref="B1230">_xlfn.REGEXEXTRACT(J1230, "eid=([^&amp;]+)", 2)</f>
        <v>2-s2.0-85041010465</v>
      </c>
      <c r="C1230" s="13" t="s">
        <v>23900</v>
      </c>
      <c r="D1230" s="12" t="s">
        <v>30364</v>
      </c>
      <c r="E1230" s="12">
        <v>2019</v>
      </c>
      <c r="F1230" s="12" t="s">
        <v>24734</v>
      </c>
      <c r="G1230" s="12">
        <v>10518215</v>
      </c>
      <c r="H1230" s="12">
        <v>29</v>
      </c>
      <c r="I1230" s="12" t="s">
        <v>30365</v>
      </c>
      <c r="J1230" s="12" t="s">
        <v>30366</v>
      </c>
      <c r="K1230" s="12" t="s">
        <v>7972</v>
      </c>
      <c r="L1230" s="12" t="s">
        <v>8102</v>
      </c>
      <c r="M1230" s="12" t="s">
        <v>36658</v>
      </c>
    </row>
    <row r="1231" spans="1:13" ht="22.5" customHeight="1">
      <c r="A1231" s="12" t="s">
        <v>30368</v>
      </c>
      <c r="B1231" s="12" t="str" cm="1">
        <f t="array" ref="B1231">_xlfn.REGEXEXTRACT(J1231, "eid=([^&amp;]+)", 2)</f>
        <v>2-s2.0-85055026978</v>
      </c>
      <c r="C1231" s="13" t="s">
        <v>23900</v>
      </c>
      <c r="D1231" s="12" t="s">
        <v>30369</v>
      </c>
      <c r="E1231" s="12">
        <v>2019</v>
      </c>
      <c r="F1231" s="12" t="s">
        <v>8392</v>
      </c>
      <c r="G1231" s="12">
        <v>23274662</v>
      </c>
      <c r="H1231" s="12">
        <v>6</v>
      </c>
      <c r="I1231" s="12" t="s">
        <v>30370</v>
      </c>
      <c r="J1231" s="12" t="s">
        <v>30371</v>
      </c>
      <c r="K1231" s="12" t="s">
        <v>7972</v>
      </c>
      <c r="L1231" s="12" t="s">
        <v>8102</v>
      </c>
      <c r="M1231" s="12"/>
    </row>
    <row r="1232" spans="1:13" ht="22.5" customHeight="1">
      <c r="A1232" s="12" t="s">
        <v>30373</v>
      </c>
      <c r="B1232" s="12" t="str" cm="1">
        <f t="array" ref="B1232">_xlfn.REGEXEXTRACT(J1232, "eid=([^&amp;]+)", 2)</f>
        <v>2-s2.0-85081572225</v>
      </c>
      <c r="C1232" s="13" t="s">
        <v>23900</v>
      </c>
      <c r="D1232" s="12" t="s">
        <v>30374</v>
      </c>
      <c r="E1232" s="12">
        <v>2019</v>
      </c>
      <c r="F1232" s="12" t="s">
        <v>8491</v>
      </c>
      <c r="G1232" s="12">
        <v>21693536</v>
      </c>
      <c r="H1232" s="12">
        <v>7</v>
      </c>
      <c r="I1232" s="12" t="s">
        <v>30375</v>
      </c>
      <c r="J1232" s="12" t="s">
        <v>30376</v>
      </c>
      <c r="K1232" s="12" t="s">
        <v>7972</v>
      </c>
      <c r="L1232" s="12" t="s">
        <v>8102</v>
      </c>
      <c r="M1232" s="12"/>
    </row>
    <row r="1233" spans="1:13" ht="22.5" customHeight="1">
      <c r="A1233" s="12" t="s">
        <v>30378</v>
      </c>
      <c r="B1233" s="12" t="str" cm="1">
        <f t="array" ref="B1233">_xlfn.REGEXEXTRACT(J1233, "eid=([^&amp;]+)", 2)</f>
        <v>2-s2.0-85065618125</v>
      </c>
      <c r="C1233" s="13" t="s">
        <v>23900</v>
      </c>
      <c r="D1233" s="12" t="s">
        <v>30379</v>
      </c>
      <c r="E1233" s="12">
        <v>2019</v>
      </c>
      <c r="F1233" s="12" t="s">
        <v>8392</v>
      </c>
      <c r="G1233" s="12">
        <v>23274662</v>
      </c>
      <c r="H1233" s="12">
        <v>6</v>
      </c>
      <c r="I1233" s="12" t="s">
        <v>30380</v>
      </c>
      <c r="J1233" s="12" t="s">
        <v>30381</v>
      </c>
      <c r="K1233" s="12" t="s">
        <v>7972</v>
      </c>
      <c r="L1233" s="12" t="s">
        <v>8102</v>
      </c>
      <c r="M1233" s="12"/>
    </row>
    <row r="1234" spans="1:13" ht="22.5" customHeight="1">
      <c r="A1234" s="12" t="s">
        <v>30383</v>
      </c>
      <c r="B1234" s="12" t="str" cm="1">
        <f t="array" ref="B1234">_xlfn.REGEXEXTRACT(J1234, "eid=([^&amp;]+)", 2)</f>
        <v>2-s2.0-85077739379</v>
      </c>
      <c r="C1234" s="13" t="s">
        <v>23900</v>
      </c>
      <c r="D1234" s="12" t="s">
        <v>30384</v>
      </c>
      <c r="E1234" s="12">
        <v>2019</v>
      </c>
      <c r="F1234" s="12" t="s">
        <v>8491</v>
      </c>
      <c r="G1234" s="12">
        <v>21693536</v>
      </c>
      <c r="H1234" s="12">
        <v>7</v>
      </c>
      <c r="I1234" s="12" t="s">
        <v>30385</v>
      </c>
      <c r="J1234" s="12" t="s">
        <v>30386</v>
      </c>
      <c r="K1234" s="12" t="s">
        <v>7972</v>
      </c>
      <c r="L1234" s="12" t="s">
        <v>8102</v>
      </c>
      <c r="M1234" s="12"/>
    </row>
    <row r="1235" spans="1:13" ht="22.5" customHeight="1">
      <c r="A1235" s="12" t="s">
        <v>30388</v>
      </c>
      <c r="B1235" s="12" t="str" cm="1">
        <f t="array" ref="B1235">_xlfn.REGEXEXTRACT(J1235, "eid=([^&amp;]+)", 2)</f>
        <v>2-s2.0-85061940934</v>
      </c>
      <c r="C1235" s="13" t="s">
        <v>23900</v>
      </c>
      <c r="D1235" s="12" t="s">
        <v>30389</v>
      </c>
      <c r="E1235" s="12">
        <v>2019</v>
      </c>
      <c r="F1235" s="12" t="s">
        <v>30390</v>
      </c>
      <c r="G1235" s="12" t="s">
        <v>7969</v>
      </c>
      <c r="H1235" s="12" t="s">
        <v>7969</v>
      </c>
      <c r="I1235" s="12" t="s">
        <v>30391</v>
      </c>
      <c r="J1235" s="12" t="s">
        <v>30392</v>
      </c>
      <c r="K1235" s="12" t="s">
        <v>7972</v>
      </c>
      <c r="L1235" s="12" t="s">
        <v>8102</v>
      </c>
      <c r="M1235" s="12" t="s">
        <v>36659</v>
      </c>
    </row>
    <row r="1236" spans="1:13" ht="22.5" customHeight="1">
      <c r="A1236" s="12" t="s">
        <v>30394</v>
      </c>
      <c r="B1236" s="12" t="str" cm="1">
        <f t="array" ref="B1236">_xlfn.REGEXEXTRACT(J1236, "eid=([^&amp;]+)", 2)</f>
        <v>2-s2.0-85079055045</v>
      </c>
      <c r="C1236" s="13" t="s">
        <v>23900</v>
      </c>
      <c r="D1236" s="12" t="s">
        <v>30395</v>
      </c>
      <c r="E1236" s="12">
        <v>2019</v>
      </c>
      <c r="F1236" s="12" t="s">
        <v>8491</v>
      </c>
      <c r="G1236" s="12">
        <v>21693536</v>
      </c>
      <c r="H1236" s="12">
        <v>7</v>
      </c>
      <c r="I1236" s="12" t="s">
        <v>30396</v>
      </c>
      <c r="J1236" s="12" t="s">
        <v>30397</v>
      </c>
      <c r="K1236" s="12" t="s">
        <v>7972</v>
      </c>
      <c r="L1236" s="12" t="s">
        <v>8102</v>
      </c>
      <c r="M1236" s="12"/>
    </row>
    <row r="1237" spans="1:13" ht="22.5" customHeight="1">
      <c r="A1237" s="12" t="s">
        <v>30399</v>
      </c>
      <c r="B1237" s="12" t="str" cm="1">
        <f t="array" ref="B1237">_xlfn.REGEXEXTRACT(J1237, "eid=([^&amp;]+)", 2)</f>
        <v>2-s2.0-85061059173</v>
      </c>
      <c r="C1237" s="13" t="s">
        <v>23900</v>
      </c>
      <c r="D1237" s="12" t="s">
        <v>30400</v>
      </c>
      <c r="E1237" s="12">
        <v>2019</v>
      </c>
      <c r="F1237" s="12" t="s">
        <v>28692</v>
      </c>
      <c r="G1237" s="12">
        <v>3038300</v>
      </c>
      <c r="H1237" s="12">
        <v>141</v>
      </c>
      <c r="I1237" s="12" t="s">
        <v>30401</v>
      </c>
      <c r="J1237" s="12" t="s">
        <v>30402</v>
      </c>
      <c r="K1237" s="12" t="s">
        <v>7972</v>
      </c>
      <c r="L1237" s="12" t="s">
        <v>15580</v>
      </c>
      <c r="M1237" s="12" t="s">
        <v>36660</v>
      </c>
    </row>
    <row r="1238" spans="1:13" ht="22.5" customHeight="1">
      <c r="A1238" s="12" t="s">
        <v>30404</v>
      </c>
      <c r="B1238" s="12" t="str" cm="1">
        <f t="array" ref="B1238">_xlfn.REGEXEXTRACT(J1238, "eid=([^&amp;]+)", 2)</f>
        <v>2-s2.0-85079105291</v>
      </c>
      <c r="C1238" s="13" t="s">
        <v>23900</v>
      </c>
      <c r="D1238" s="12" t="s">
        <v>30405</v>
      </c>
      <c r="E1238" s="12">
        <v>2019</v>
      </c>
      <c r="F1238" s="12" t="s">
        <v>13383</v>
      </c>
      <c r="G1238" s="12" t="s">
        <v>30406</v>
      </c>
      <c r="H1238" s="12">
        <v>11</v>
      </c>
      <c r="I1238" s="12" t="s">
        <v>30407</v>
      </c>
      <c r="J1238" s="12" t="s">
        <v>30408</v>
      </c>
      <c r="K1238" s="12" t="s">
        <v>7972</v>
      </c>
      <c r="L1238" s="12" t="s">
        <v>13386</v>
      </c>
      <c r="M1238" s="12" t="s">
        <v>7969</v>
      </c>
    </row>
    <row r="1239" spans="1:13" ht="22.5" customHeight="1">
      <c r="A1239" s="12" t="s">
        <v>30410</v>
      </c>
      <c r="B1239" s="12" t="str" cm="1">
        <f t="array" ref="B1239">_xlfn.REGEXEXTRACT(J1239, "eid=([^&amp;]+)", 2)</f>
        <v>2-s2.0-85084383733</v>
      </c>
      <c r="C1239" s="13" t="s">
        <v>23900</v>
      </c>
      <c r="D1239" s="12" t="s">
        <v>30411</v>
      </c>
      <c r="E1239" s="12">
        <v>2019</v>
      </c>
      <c r="F1239" s="12" t="s">
        <v>30412</v>
      </c>
      <c r="G1239" s="12">
        <v>13359150</v>
      </c>
      <c r="H1239" s="12">
        <v>38</v>
      </c>
      <c r="I1239" s="12" t="s">
        <v>30413</v>
      </c>
      <c r="J1239" s="12" t="s">
        <v>30414</v>
      </c>
      <c r="K1239" s="12" t="s">
        <v>7972</v>
      </c>
      <c r="L1239" s="12" t="s">
        <v>30415</v>
      </c>
      <c r="M1239" s="12"/>
    </row>
    <row r="1240" spans="1:13" ht="22.5" customHeight="1">
      <c r="A1240" s="12" t="s">
        <v>30417</v>
      </c>
      <c r="B1240" s="12" t="str" cm="1">
        <f t="array" ref="B1240">_xlfn.REGEXEXTRACT(J1240, "eid=([^&amp;]+)", 2)</f>
        <v>2-s2.0-85083472756</v>
      </c>
      <c r="C1240" s="13" t="s">
        <v>23900</v>
      </c>
      <c r="D1240" s="12" t="s">
        <v>30418</v>
      </c>
      <c r="E1240" s="12">
        <v>2019</v>
      </c>
      <c r="F1240" s="12" t="s">
        <v>30419</v>
      </c>
      <c r="G1240" s="12">
        <v>13091506</v>
      </c>
      <c r="H1240" s="12">
        <v>11</v>
      </c>
      <c r="I1240" s="12" t="s">
        <v>30420</v>
      </c>
      <c r="J1240" s="12" t="s">
        <v>30421</v>
      </c>
      <c r="K1240" s="12" t="s">
        <v>7972</v>
      </c>
      <c r="L1240" s="12" t="s">
        <v>30422</v>
      </c>
      <c r="M1240" s="12"/>
    </row>
    <row r="1241" spans="1:13" ht="22.5" customHeight="1">
      <c r="A1241" s="12" t="s">
        <v>30424</v>
      </c>
      <c r="B1241" s="12" t="str" cm="1">
        <f t="array" ref="B1241">_xlfn.REGEXEXTRACT(J1241, "eid=([^&amp;]+)", 2)</f>
        <v>2-s2.0-85067193667</v>
      </c>
      <c r="C1241" s="13" t="s">
        <v>23900</v>
      </c>
      <c r="D1241" s="12" t="s">
        <v>30425</v>
      </c>
      <c r="E1241" s="12">
        <v>2019</v>
      </c>
      <c r="F1241" s="12" t="s">
        <v>8144</v>
      </c>
      <c r="G1241" s="12">
        <v>20763417</v>
      </c>
      <c r="H1241" s="12">
        <v>9</v>
      </c>
      <c r="I1241" s="12" t="s">
        <v>30426</v>
      </c>
      <c r="J1241" s="12" t="s">
        <v>30427</v>
      </c>
      <c r="K1241" s="12" t="s">
        <v>7972</v>
      </c>
      <c r="L1241" s="12" t="s">
        <v>11745</v>
      </c>
      <c r="M1241" s="12"/>
    </row>
    <row r="1242" spans="1:13" ht="22.5" customHeight="1">
      <c r="A1242" s="12" t="s">
        <v>30429</v>
      </c>
      <c r="B1242" s="12" t="str" cm="1">
        <f t="array" ref="B1242">_xlfn.REGEXEXTRACT(J1242, "eid=([^&amp;]+)", 2)</f>
        <v>2-s2.0-85055726664</v>
      </c>
      <c r="C1242" s="13" t="s">
        <v>23900</v>
      </c>
      <c r="D1242" s="12" t="s">
        <v>30430</v>
      </c>
      <c r="E1242" s="12">
        <v>2019</v>
      </c>
      <c r="F1242" s="12" t="s">
        <v>10830</v>
      </c>
      <c r="G1242" s="12">
        <v>15566013</v>
      </c>
      <c r="H1242" s="12">
        <v>14</v>
      </c>
      <c r="I1242" s="12" t="s">
        <v>30431</v>
      </c>
      <c r="J1242" s="12" t="s">
        <v>30432</v>
      </c>
      <c r="K1242" s="12" t="s">
        <v>7972</v>
      </c>
      <c r="L1242" s="12" t="s">
        <v>8102</v>
      </c>
      <c r="M1242" s="12" t="s">
        <v>36661</v>
      </c>
    </row>
    <row r="1243" spans="1:13" ht="22.5" customHeight="1">
      <c r="A1243" s="12" t="s">
        <v>30434</v>
      </c>
      <c r="B1243" s="12" t="str" cm="1">
        <f t="array" ref="B1243">_xlfn.REGEXEXTRACT(J1243, "eid=([^&amp;]+)", 2)</f>
        <v>2-s2.0-85060641744</v>
      </c>
      <c r="C1243" s="13" t="s">
        <v>23900</v>
      </c>
      <c r="D1243" s="12" t="s">
        <v>30435</v>
      </c>
      <c r="E1243" s="12">
        <v>2019</v>
      </c>
      <c r="F1243" s="12" t="s">
        <v>10114</v>
      </c>
      <c r="G1243" s="12">
        <v>7437315</v>
      </c>
      <c r="H1243" s="12">
        <v>127</v>
      </c>
      <c r="I1243" s="12" t="s">
        <v>30436</v>
      </c>
      <c r="J1243" s="12" t="s">
        <v>30437</v>
      </c>
      <c r="K1243" s="12" t="s">
        <v>7972</v>
      </c>
      <c r="L1243" s="12" t="s">
        <v>10117</v>
      </c>
      <c r="M1243" s="12" t="s">
        <v>36662</v>
      </c>
    </row>
    <row r="1244" spans="1:13" ht="22.5" customHeight="1">
      <c r="A1244" s="12" t="s">
        <v>30439</v>
      </c>
      <c r="B1244" s="12" t="str" cm="1">
        <f t="array" ref="B1244">_xlfn.REGEXEXTRACT(J1244, "eid=([^&amp;]+)", 2)</f>
        <v>2-s2.0-85058031634</v>
      </c>
      <c r="C1244" s="13" t="s">
        <v>23900</v>
      </c>
      <c r="D1244" s="12" t="s">
        <v>30440</v>
      </c>
      <c r="E1244" s="12">
        <v>2019</v>
      </c>
      <c r="F1244" s="12" t="s">
        <v>16035</v>
      </c>
      <c r="G1244" s="12">
        <v>10848045</v>
      </c>
      <c r="H1244" s="12">
        <v>127</v>
      </c>
      <c r="I1244" s="12" t="s">
        <v>30441</v>
      </c>
      <c r="J1244" s="12" t="s">
        <v>30442</v>
      </c>
      <c r="K1244" s="12" t="s">
        <v>7972</v>
      </c>
      <c r="L1244" s="12" t="s">
        <v>16038</v>
      </c>
      <c r="M1244" s="12" t="s">
        <v>36663</v>
      </c>
    </row>
    <row r="1245" spans="1:13" ht="22.5" customHeight="1">
      <c r="A1245" s="12" t="s">
        <v>30444</v>
      </c>
      <c r="B1245" s="12" t="str" cm="1">
        <f t="array" ref="B1245">_xlfn.REGEXEXTRACT(J1245, "eid=([^&amp;]+)", 2)</f>
        <v>2-s2.0-85059861511</v>
      </c>
      <c r="C1245" s="13" t="s">
        <v>23900</v>
      </c>
      <c r="D1245" s="12" t="s">
        <v>30445</v>
      </c>
      <c r="E1245" s="12">
        <v>2019</v>
      </c>
      <c r="F1245" s="12" t="s">
        <v>30080</v>
      </c>
      <c r="G1245" s="12">
        <v>17422876</v>
      </c>
      <c r="H1245" s="12">
        <v>28</v>
      </c>
      <c r="I1245" s="12" t="s">
        <v>30446</v>
      </c>
      <c r="J1245" s="12" t="s">
        <v>30447</v>
      </c>
      <c r="K1245" s="12" t="s">
        <v>7972</v>
      </c>
      <c r="L1245" s="12" t="s">
        <v>8027</v>
      </c>
      <c r="M1245" s="12" t="s">
        <v>36664</v>
      </c>
    </row>
    <row r="1246" spans="1:13" ht="22.5" customHeight="1">
      <c r="A1246" s="12" t="s">
        <v>30449</v>
      </c>
      <c r="B1246" s="12" t="str" cm="1">
        <f t="array" ref="B1246">_xlfn.REGEXEXTRACT(J1246, "eid=([^&amp;]+)", 2)</f>
        <v>2-s2.0-85040060248</v>
      </c>
      <c r="C1246" s="13" t="s">
        <v>23900</v>
      </c>
      <c r="D1246" s="12" t="s">
        <v>30450</v>
      </c>
      <c r="E1246" s="12">
        <v>2019</v>
      </c>
      <c r="F1246" s="12" t="s">
        <v>9174</v>
      </c>
      <c r="G1246" s="12">
        <v>14327643</v>
      </c>
      <c r="H1246" s="12">
        <v>23</v>
      </c>
      <c r="I1246" s="12" t="s">
        <v>30451</v>
      </c>
      <c r="J1246" s="12" t="s">
        <v>30452</v>
      </c>
      <c r="K1246" s="12" t="s">
        <v>7972</v>
      </c>
      <c r="L1246" s="12" t="s">
        <v>13352</v>
      </c>
      <c r="M1246" s="12" t="s">
        <v>36665</v>
      </c>
    </row>
    <row r="1247" spans="1:13" ht="22.5" customHeight="1">
      <c r="A1247" s="12" t="s">
        <v>30454</v>
      </c>
      <c r="B1247" s="12" t="str" cm="1">
        <f t="array" ref="B1247">_xlfn.REGEXEXTRACT(J1247, "eid=([^&amp;]+)", 2)</f>
        <v>2-s2.0-85059176787</v>
      </c>
      <c r="C1247" s="13" t="s">
        <v>23900</v>
      </c>
      <c r="D1247" s="12" t="s">
        <v>30455</v>
      </c>
      <c r="E1247" s="12">
        <v>2019</v>
      </c>
      <c r="F1247" s="12" t="s">
        <v>9266</v>
      </c>
      <c r="G1247" s="12">
        <v>1663615</v>
      </c>
      <c r="H1247" s="12">
        <v>105</v>
      </c>
      <c r="I1247" s="12" t="s">
        <v>30456</v>
      </c>
      <c r="J1247" s="12" t="s">
        <v>30457</v>
      </c>
      <c r="K1247" s="12" t="s">
        <v>7972</v>
      </c>
      <c r="L1247" s="12" t="s">
        <v>7993</v>
      </c>
      <c r="M1247" s="12"/>
    </row>
    <row r="1248" spans="1:13" ht="22.5" customHeight="1">
      <c r="A1248" s="12" t="s">
        <v>30459</v>
      </c>
      <c r="B1248" s="12" t="str" cm="1">
        <f t="array" ref="B1248">_xlfn.REGEXEXTRACT(J1248, "eid=([^&amp;]+)", 2)</f>
        <v>2-s2.0-85054654742</v>
      </c>
      <c r="C1248" s="13" t="s">
        <v>23900</v>
      </c>
      <c r="D1248" s="12" t="s">
        <v>30460</v>
      </c>
      <c r="E1248" s="12">
        <v>2019</v>
      </c>
      <c r="F1248" s="12" t="s">
        <v>8392</v>
      </c>
      <c r="G1248" s="12">
        <v>23274662</v>
      </c>
      <c r="H1248" s="12">
        <v>6</v>
      </c>
      <c r="I1248" s="12" t="s">
        <v>30461</v>
      </c>
      <c r="J1248" s="12" t="s">
        <v>30462</v>
      </c>
      <c r="K1248" s="12" t="s">
        <v>7972</v>
      </c>
      <c r="L1248" s="12" t="s">
        <v>8102</v>
      </c>
      <c r="M1248" s="12" t="s">
        <v>36666</v>
      </c>
    </row>
    <row r="1249" spans="1:13" ht="22.5" customHeight="1">
      <c r="A1249" s="12" t="s">
        <v>30464</v>
      </c>
      <c r="B1249" s="12" t="str" cm="1">
        <f t="array" ref="B1249">_xlfn.REGEXEXTRACT(J1249, "eid=([^&amp;]+)", 2)</f>
        <v>2-s2.0-85074071580</v>
      </c>
      <c r="C1249" s="13" t="s">
        <v>23900</v>
      </c>
      <c r="D1249" s="12" t="s">
        <v>30465</v>
      </c>
      <c r="E1249" s="12">
        <v>2019</v>
      </c>
      <c r="F1249" s="12" t="s">
        <v>30466</v>
      </c>
      <c r="G1249" s="12" t="s">
        <v>7969</v>
      </c>
      <c r="H1249" s="12" t="s">
        <v>7969</v>
      </c>
      <c r="I1249" s="12" t="s">
        <v>30467</v>
      </c>
      <c r="J1249" s="12" t="s">
        <v>30468</v>
      </c>
      <c r="K1249" s="12" t="s">
        <v>7972</v>
      </c>
      <c r="L1249" s="12" t="s">
        <v>8102</v>
      </c>
      <c r="M1249" s="12"/>
    </row>
    <row r="1250" spans="1:13" ht="22.5" customHeight="1">
      <c r="A1250" s="12" t="s">
        <v>30470</v>
      </c>
      <c r="B1250" s="12" t="str" cm="1">
        <f t="array" ref="B1250">_xlfn.REGEXEXTRACT(J1250, "eid=([^&amp;]+)", 2)</f>
        <v>2-s2.0-85069172721</v>
      </c>
      <c r="C1250" s="13" t="s">
        <v>23900</v>
      </c>
      <c r="D1250" s="12" t="s">
        <v>30471</v>
      </c>
      <c r="E1250" s="12">
        <v>2019</v>
      </c>
      <c r="F1250" s="12" t="s">
        <v>30217</v>
      </c>
      <c r="G1250" s="12" t="s">
        <v>7969</v>
      </c>
      <c r="H1250" s="12" t="s">
        <v>7969</v>
      </c>
      <c r="I1250" s="12" t="s">
        <v>30472</v>
      </c>
      <c r="J1250" s="12" t="s">
        <v>30473</v>
      </c>
      <c r="K1250" s="12" t="s">
        <v>7972</v>
      </c>
      <c r="L1250" s="12" t="s">
        <v>8102</v>
      </c>
      <c r="M1250" s="12"/>
    </row>
    <row r="1251" spans="1:13" ht="22.5" customHeight="1">
      <c r="A1251" s="12" t="s">
        <v>30475</v>
      </c>
      <c r="B1251" s="12" t="str" cm="1">
        <f t="array" ref="B1251">_xlfn.REGEXEXTRACT(J1251, "eid=([^&amp;]+)", 2)</f>
        <v>2-s2.0-85060787400</v>
      </c>
      <c r="C1251" s="13" t="s">
        <v>23900</v>
      </c>
      <c r="D1251" s="12" t="s">
        <v>30476</v>
      </c>
      <c r="E1251" s="12">
        <v>2019</v>
      </c>
      <c r="F1251" s="12" t="s">
        <v>28835</v>
      </c>
      <c r="G1251" s="12" t="s">
        <v>28836</v>
      </c>
      <c r="H1251" s="12">
        <v>62</v>
      </c>
      <c r="I1251" s="12" t="s">
        <v>30477</v>
      </c>
      <c r="J1251" s="12" t="s">
        <v>30478</v>
      </c>
      <c r="K1251" s="12" t="s">
        <v>7972</v>
      </c>
      <c r="L1251" s="12" t="s">
        <v>28839</v>
      </c>
      <c r="M1251" s="12" t="s">
        <v>36667</v>
      </c>
    </row>
    <row r="1252" spans="1:13" ht="22.5" customHeight="1">
      <c r="A1252" s="12" t="s">
        <v>30480</v>
      </c>
      <c r="B1252" s="12" t="str" cm="1">
        <f t="array" ref="B1252">_xlfn.REGEXEXTRACT(J1252, "eid=([^&amp;]+)", 2)</f>
        <v>2-s2.0-85063792133</v>
      </c>
      <c r="C1252" s="13" t="s">
        <v>23900</v>
      </c>
      <c r="D1252" s="12" t="s">
        <v>30481</v>
      </c>
      <c r="E1252" s="12">
        <v>2019</v>
      </c>
      <c r="F1252" s="12" t="s">
        <v>30482</v>
      </c>
      <c r="G1252" s="12" t="s">
        <v>7969</v>
      </c>
      <c r="H1252" s="12" t="s">
        <v>7969</v>
      </c>
      <c r="I1252" s="12" t="s">
        <v>30483</v>
      </c>
      <c r="J1252" s="12" t="s">
        <v>30484</v>
      </c>
      <c r="K1252" s="12" t="s">
        <v>7972</v>
      </c>
      <c r="L1252" s="12" t="s">
        <v>8102</v>
      </c>
      <c r="M1252" s="12" t="s">
        <v>36668</v>
      </c>
    </row>
    <row r="1253" spans="1:13" ht="22.5" customHeight="1">
      <c r="A1253" s="12" t="s">
        <v>30486</v>
      </c>
      <c r="B1253" s="12" t="str" cm="1">
        <f t="array" ref="B1253">_xlfn.REGEXEXTRACT(J1253, "eid=([^&amp;]+)", 2)</f>
        <v>2-s2.0-85058042404</v>
      </c>
      <c r="C1253" s="13" t="s">
        <v>23900</v>
      </c>
      <c r="D1253" s="12" t="s">
        <v>30487</v>
      </c>
      <c r="E1253" s="12">
        <v>2019</v>
      </c>
      <c r="F1253" s="12" t="s">
        <v>24422</v>
      </c>
      <c r="G1253" s="12">
        <v>200255</v>
      </c>
      <c r="H1253" s="12">
        <v>479</v>
      </c>
      <c r="I1253" s="12" t="s">
        <v>30488</v>
      </c>
      <c r="J1253" s="12" t="s">
        <v>30489</v>
      </c>
      <c r="K1253" s="12" t="s">
        <v>7972</v>
      </c>
      <c r="L1253" s="12" t="s">
        <v>8465</v>
      </c>
      <c r="M1253" s="12" t="s">
        <v>36669</v>
      </c>
    </row>
    <row r="1254" spans="1:13" ht="22.5" customHeight="1">
      <c r="A1254" s="12" t="s">
        <v>30491</v>
      </c>
      <c r="B1254" s="12" t="str" cm="1">
        <f t="array" ref="B1254">_xlfn.REGEXEXTRACT(J1254, "eid=([^&amp;]+)", 2)</f>
        <v>2-s2.0-85056968951</v>
      </c>
      <c r="C1254" s="13" t="s">
        <v>23900</v>
      </c>
      <c r="D1254" s="12" t="s">
        <v>30492</v>
      </c>
      <c r="E1254" s="12">
        <v>2019</v>
      </c>
      <c r="F1254" s="12" t="s">
        <v>16035</v>
      </c>
      <c r="G1254" s="12">
        <v>10848045</v>
      </c>
      <c r="H1254" s="12">
        <v>126</v>
      </c>
      <c r="I1254" s="12" t="s">
        <v>30493</v>
      </c>
      <c r="J1254" s="12" t="s">
        <v>30494</v>
      </c>
      <c r="K1254" s="12" t="s">
        <v>7972</v>
      </c>
      <c r="L1254" s="12" t="s">
        <v>16038</v>
      </c>
      <c r="M1254" s="12" t="s">
        <v>36670</v>
      </c>
    </row>
    <row r="1255" spans="1:13" ht="22.5" customHeight="1">
      <c r="A1255" s="12" t="s">
        <v>30496</v>
      </c>
      <c r="B1255" s="12" t="str" cm="1">
        <f t="array" ref="B1255">_xlfn.REGEXEXTRACT(J1255, "eid=([^&amp;]+)", 2)</f>
        <v>2-s2.0-85046098026</v>
      </c>
      <c r="C1255" s="13" t="s">
        <v>23900</v>
      </c>
      <c r="D1255" s="12" t="s">
        <v>30497</v>
      </c>
      <c r="E1255" s="12">
        <v>2019</v>
      </c>
      <c r="F1255" s="12" t="s">
        <v>8043</v>
      </c>
      <c r="G1255" s="12">
        <v>13807501</v>
      </c>
      <c r="H1255" s="12">
        <v>78</v>
      </c>
      <c r="I1255" s="12" t="s">
        <v>30498</v>
      </c>
      <c r="J1255" s="12" t="s">
        <v>30499</v>
      </c>
      <c r="K1255" s="12" t="s">
        <v>7972</v>
      </c>
      <c r="L1255" s="12" t="s">
        <v>13326</v>
      </c>
      <c r="M1255" s="12"/>
    </row>
    <row r="1256" spans="1:13" ht="22.5" customHeight="1">
      <c r="A1256" s="12" t="s">
        <v>30501</v>
      </c>
      <c r="B1256" s="12" t="str" cm="1">
        <f t="array" ref="B1256">_xlfn.REGEXEXTRACT(J1256, "eid=([^&amp;]+)", 2)</f>
        <v>2-s2.0-85060464727</v>
      </c>
      <c r="C1256" s="13" t="s">
        <v>23900</v>
      </c>
      <c r="D1256" s="12" t="s">
        <v>30502</v>
      </c>
      <c r="E1256" s="12">
        <v>2019</v>
      </c>
      <c r="F1256" s="12" t="s">
        <v>10633</v>
      </c>
      <c r="G1256" s="12">
        <v>1403664</v>
      </c>
      <c r="H1256" s="12">
        <v>136</v>
      </c>
      <c r="I1256" s="12" t="s">
        <v>30503</v>
      </c>
      <c r="J1256" s="12" t="s">
        <v>30504</v>
      </c>
      <c r="K1256" s="12" t="s">
        <v>7972</v>
      </c>
      <c r="L1256" s="12" t="s">
        <v>7993</v>
      </c>
      <c r="M1256" s="12" t="s">
        <v>36671</v>
      </c>
    </row>
    <row r="1257" spans="1:13" ht="22.5" customHeight="1">
      <c r="A1257" s="12" t="s">
        <v>30506</v>
      </c>
      <c r="B1257" s="12" t="str" cm="1">
        <f t="array" ref="B1257">_xlfn.REGEXEXTRACT(J1257, "eid=([^&amp;]+)", 2)</f>
        <v>2-s2.0-85062110034</v>
      </c>
      <c r="C1257" s="13" t="s">
        <v>23900</v>
      </c>
      <c r="D1257" s="12" t="s">
        <v>30507</v>
      </c>
      <c r="E1257" s="12">
        <v>2019</v>
      </c>
      <c r="F1257" s="12" t="s">
        <v>27011</v>
      </c>
      <c r="G1257" s="12">
        <v>71013</v>
      </c>
      <c r="H1257" s="12">
        <v>50</v>
      </c>
      <c r="I1257" s="12" t="s">
        <v>30508</v>
      </c>
      <c r="J1257" s="12" t="s">
        <v>30509</v>
      </c>
      <c r="K1257" s="12" t="s">
        <v>7972</v>
      </c>
      <c r="L1257" s="12" t="s">
        <v>30510</v>
      </c>
      <c r="M1257" s="12" t="s">
        <v>36672</v>
      </c>
    </row>
    <row r="1258" spans="1:13" ht="22.5" customHeight="1">
      <c r="A1258" s="12" t="s">
        <v>30511</v>
      </c>
      <c r="B1258" s="12" t="e" cm="1" vm="1">
        <f t="array" ref="B1258">_xlfn.REGEXEXTRACT(J1258, "eid=([^&amp;]+)", 2)</f>
        <v>#N/A</v>
      </c>
      <c r="C1258" s="13" t="s">
        <v>23900</v>
      </c>
      <c r="D1258" s="12" t="s">
        <v>30512</v>
      </c>
      <c r="E1258" s="12"/>
      <c r="F1258" s="12"/>
      <c r="G1258" s="12"/>
      <c r="H1258" s="12"/>
      <c r="I1258" s="12"/>
      <c r="J1258" s="12"/>
      <c r="K1258" s="12"/>
      <c r="L1258" s="12"/>
      <c r="M1258" s="12"/>
    </row>
    <row r="1259" spans="1:13" ht="22.5" customHeight="1">
      <c r="A1259" s="12" t="s">
        <v>30514</v>
      </c>
      <c r="B1259" s="12" t="str" cm="1">
        <f t="array" ref="B1259">_xlfn.REGEXEXTRACT(J1259, "eid=([^&amp;]+)", 2)</f>
        <v>2-s2.0-85059458348</v>
      </c>
      <c r="C1259" s="13" t="s">
        <v>23900</v>
      </c>
      <c r="D1259" s="12" t="s">
        <v>30515</v>
      </c>
      <c r="E1259" s="12">
        <v>2019</v>
      </c>
      <c r="F1259" s="12" t="s">
        <v>30516</v>
      </c>
      <c r="G1259" s="12">
        <v>1681699</v>
      </c>
      <c r="H1259" s="12">
        <v>157</v>
      </c>
      <c r="I1259" s="12" t="s">
        <v>30517</v>
      </c>
      <c r="J1259" s="12" t="s">
        <v>30518</v>
      </c>
      <c r="K1259" s="12" t="s">
        <v>7972</v>
      </c>
      <c r="L1259" s="12" t="s">
        <v>7993</v>
      </c>
      <c r="M1259" s="12" t="s">
        <v>36673</v>
      </c>
    </row>
    <row r="1260" spans="1:13" ht="22.5" customHeight="1">
      <c r="A1260" s="12" t="s">
        <v>30520</v>
      </c>
      <c r="B1260" s="12" t="str" cm="1">
        <f t="array" ref="B1260">_xlfn.REGEXEXTRACT(J1260, "eid=([^&amp;]+)", 2)</f>
        <v>2-s2.0-85077160260</v>
      </c>
      <c r="C1260" s="13" t="s">
        <v>23900</v>
      </c>
      <c r="D1260" s="12" t="s">
        <v>30521</v>
      </c>
      <c r="E1260" s="12">
        <v>2019</v>
      </c>
      <c r="F1260" s="12" t="s">
        <v>8491</v>
      </c>
      <c r="G1260" s="12">
        <v>21693536</v>
      </c>
      <c r="H1260" s="12">
        <v>7</v>
      </c>
      <c r="I1260" s="12" t="s">
        <v>30522</v>
      </c>
      <c r="J1260" s="12" t="s">
        <v>30523</v>
      </c>
      <c r="K1260" s="12" t="s">
        <v>7972</v>
      </c>
      <c r="L1260" s="12" t="s">
        <v>8102</v>
      </c>
      <c r="M1260" s="12"/>
    </row>
    <row r="1261" spans="1:13" ht="22.5" customHeight="1">
      <c r="A1261" s="12" t="s">
        <v>30525</v>
      </c>
      <c r="B1261" s="12" t="str" cm="1">
        <f t="array" ref="B1261">_xlfn.REGEXEXTRACT(J1261, "eid=([^&amp;]+)", 2)</f>
        <v>2-s2.0-85034861007</v>
      </c>
      <c r="C1261" s="13" t="s">
        <v>23900</v>
      </c>
      <c r="D1261" s="12" t="s">
        <v>30526</v>
      </c>
      <c r="E1261" s="12">
        <v>2019</v>
      </c>
      <c r="F1261" s="12" t="s">
        <v>7975</v>
      </c>
      <c r="G1261" s="12">
        <v>13867857</v>
      </c>
      <c r="H1261" s="12">
        <v>22</v>
      </c>
      <c r="I1261" s="12" t="s">
        <v>30527</v>
      </c>
      <c r="J1261" s="12" t="s">
        <v>30528</v>
      </c>
      <c r="K1261" s="12" t="s">
        <v>7972</v>
      </c>
      <c r="L1261" s="12" t="s">
        <v>13326</v>
      </c>
      <c r="M1261" s="12" t="s">
        <v>36674</v>
      </c>
    </row>
    <row r="1262" spans="1:13" ht="22.5" customHeight="1">
      <c r="A1262" s="12" t="s">
        <v>30530</v>
      </c>
      <c r="B1262" s="12" t="str" cm="1">
        <f t="array" ref="B1262">_xlfn.REGEXEXTRACT(J1262, "eid=([^&amp;]+)", 2)</f>
        <v>2-s2.0-85067465817</v>
      </c>
      <c r="C1262" s="13" t="s">
        <v>23900</v>
      </c>
      <c r="D1262" s="12" t="s">
        <v>30531</v>
      </c>
      <c r="E1262" s="12">
        <v>2019</v>
      </c>
      <c r="F1262" s="12" t="s">
        <v>30532</v>
      </c>
      <c r="G1262" s="12" t="s">
        <v>7969</v>
      </c>
      <c r="H1262" s="12" t="s">
        <v>7969</v>
      </c>
      <c r="I1262" s="12" t="s">
        <v>30533</v>
      </c>
      <c r="J1262" s="12" t="s">
        <v>30534</v>
      </c>
      <c r="K1262" s="12" t="s">
        <v>7972</v>
      </c>
      <c r="L1262" s="12" t="s">
        <v>8102</v>
      </c>
      <c r="M1262" s="12" t="s">
        <v>36675</v>
      </c>
    </row>
    <row r="1263" spans="1:13" ht="22.5" customHeight="1">
      <c r="A1263" s="12" t="s">
        <v>30536</v>
      </c>
      <c r="B1263" s="12" t="str" cm="1">
        <f t="array" ref="B1263">_xlfn.REGEXEXTRACT(J1263, "eid=([^&amp;]+)", 2)</f>
        <v>2-s2.0-85048598399</v>
      </c>
      <c r="C1263" s="13" t="s">
        <v>23900</v>
      </c>
      <c r="D1263" s="12" t="s">
        <v>30537</v>
      </c>
      <c r="E1263" s="12">
        <v>2019</v>
      </c>
      <c r="F1263" s="12" t="s">
        <v>8392</v>
      </c>
      <c r="G1263" s="12">
        <v>23274662</v>
      </c>
      <c r="H1263" s="12">
        <v>6</v>
      </c>
      <c r="I1263" s="12" t="s">
        <v>30538</v>
      </c>
      <c r="J1263" s="12" t="s">
        <v>30539</v>
      </c>
      <c r="K1263" s="12" t="s">
        <v>7972</v>
      </c>
      <c r="L1263" s="12" t="s">
        <v>8102</v>
      </c>
      <c r="M1263" s="12"/>
    </row>
    <row r="1264" spans="1:13" ht="22.5" customHeight="1">
      <c r="A1264" s="12" t="s">
        <v>30541</v>
      </c>
      <c r="B1264" s="12" t="str" cm="1">
        <f t="array" ref="B1264">_xlfn.REGEXEXTRACT(J1264, "eid=([^&amp;]+)", 2)</f>
        <v>2-s2.0-85125198037</v>
      </c>
      <c r="C1264" s="13" t="s">
        <v>23900</v>
      </c>
      <c r="D1264" s="12" t="s">
        <v>30542</v>
      </c>
      <c r="E1264" s="12">
        <v>2019</v>
      </c>
      <c r="F1264" s="12" t="s">
        <v>20628</v>
      </c>
      <c r="G1264" s="12">
        <v>17982340</v>
      </c>
      <c r="H1264" s="12">
        <v>10</v>
      </c>
      <c r="I1264" s="12" t="s">
        <v>30543</v>
      </c>
      <c r="J1264" s="12" t="s">
        <v>30544</v>
      </c>
      <c r="K1264" s="12" t="s">
        <v>7972</v>
      </c>
      <c r="L1264" s="12" t="s">
        <v>20631</v>
      </c>
      <c r="M1264" s="12"/>
    </row>
    <row r="1265" spans="1:13" ht="22.5" customHeight="1">
      <c r="A1265" s="12" t="s">
        <v>30546</v>
      </c>
      <c r="B1265" s="12" t="str" cm="1">
        <f t="array" ref="B1265">_xlfn.REGEXEXTRACT(J1265, "eid=([^&amp;]+)", 2)</f>
        <v>2-s2.0-85063249881</v>
      </c>
      <c r="C1265" s="13" t="s">
        <v>23900</v>
      </c>
      <c r="D1265" s="12" t="s">
        <v>30547</v>
      </c>
      <c r="E1265" s="12">
        <v>2019</v>
      </c>
      <c r="F1265" s="12" t="s">
        <v>17376</v>
      </c>
      <c r="G1265" s="12" t="s">
        <v>24089</v>
      </c>
      <c r="H1265" s="12">
        <v>44</v>
      </c>
      <c r="I1265" s="12" t="s">
        <v>30548</v>
      </c>
      <c r="J1265" s="12" t="s">
        <v>30549</v>
      </c>
      <c r="K1265" s="12" t="s">
        <v>7972</v>
      </c>
      <c r="L1265" s="12" t="s">
        <v>13352</v>
      </c>
      <c r="M1265" s="12" t="s">
        <v>36676</v>
      </c>
    </row>
    <row r="1266" spans="1:13" ht="22.5" customHeight="1">
      <c r="A1266" s="12" t="s">
        <v>30550</v>
      </c>
      <c r="B1266" s="12" t="str" cm="1">
        <f t="array" ref="B1266">_xlfn.REGEXEXTRACT(J1266, "eid=([^&amp;]+)", 2)</f>
        <v>2-s2.0-85064977458</v>
      </c>
      <c r="C1266" s="13" t="s">
        <v>23900</v>
      </c>
      <c r="D1266" s="12" t="s">
        <v>4468</v>
      </c>
      <c r="E1266" s="12">
        <v>2019</v>
      </c>
      <c r="F1266" s="12" t="s">
        <v>30551</v>
      </c>
      <c r="G1266" s="12" t="s">
        <v>7969</v>
      </c>
      <c r="H1266" s="12" t="s">
        <v>7969</v>
      </c>
      <c r="I1266" s="12" t="s">
        <v>30552</v>
      </c>
      <c r="J1266" s="12" t="s">
        <v>30553</v>
      </c>
      <c r="K1266" s="12" t="s">
        <v>7972</v>
      </c>
      <c r="L1266" s="12" t="s">
        <v>8102</v>
      </c>
      <c r="M1266" s="12" t="s">
        <v>4467</v>
      </c>
    </row>
    <row r="1267" spans="1:13" ht="22.5" customHeight="1">
      <c r="A1267" s="12" t="s">
        <v>30554</v>
      </c>
      <c r="B1267" s="12" t="e" cm="1" vm="1">
        <f t="array" ref="B1267">_xlfn.REGEXEXTRACT(J1267, "eid=([^&amp;]+)", 2)</f>
        <v>#N/A</v>
      </c>
      <c r="C1267" s="13" t="s">
        <v>23900</v>
      </c>
      <c r="D1267" s="12" t="s">
        <v>30555</v>
      </c>
      <c r="E1267" s="12"/>
      <c r="F1267" s="12"/>
      <c r="G1267" s="12"/>
      <c r="H1267" s="12"/>
      <c r="I1267" s="12"/>
      <c r="J1267" s="12"/>
      <c r="K1267" s="12"/>
      <c r="L1267" s="12"/>
      <c r="M1267" s="12"/>
    </row>
    <row r="1268" spans="1:13" ht="22.5" customHeight="1">
      <c r="A1268" s="12" t="s">
        <v>30557</v>
      </c>
      <c r="B1268" s="12" t="str" cm="1">
        <f t="array" ref="B1268">_xlfn.REGEXEXTRACT(J1268, "eid=([^&amp;]+)", 2)</f>
        <v>2-s2.0-85054050523</v>
      </c>
      <c r="C1268" s="13" t="s">
        <v>23900</v>
      </c>
      <c r="D1268" s="12" t="s">
        <v>30558</v>
      </c>
      <c r="E1268" s="12">
        <v>2019</v>
      </c>
      <c r="F1268" s="12" t="s">
        <v>12218</v>
      </c>
      <c r="G1268" s="12" t="s">
        <v>24034</v>
      </c>
      <c r="H1268" s="12">
        <v>91</v>
      </c>
      <c r="I1268" s="12" t="s">
        <v>30559</v>
      </c>
      <c r="J1268" s="12" t="s">
        <v>30560</v>
      </c>
      <c r="K1268" s="12" t="s">
        <v>7972</v>
      </c>
      <c r="L1268" s="12" t="s">
        <v>7993</v>
      </c>
      <c r="M1268" s="12" t="s">
        <v>36677</v>
      </c>
    </row>
    <row r="1269" spans="1:13" ht="22.5" customHeight="1">
      <c r="A1269" s="12" t="s">
        <v>30562</v>
      </c>
      <c r="B1269" s="12" t="str" cm="1">
        <f t="array" ref="B1269">_xlfn.REGEXEXTRACT(J1269, "eid=([^&amp;]+)", 2)</f>
        <v>2-s2.0-85059808795</v>
      </c>
      <c r="C1269" s="13" t="s">
        <v>23900</v>
      </c>
      <c r="D1269" s="12" t="s">
        <v>30563</v>
      </c>
      <c r="E1269" s="12">
        <v>2019</v>
      </c>
      <c r="F1269" s="12" t="s">
        <v>30564</v>
      </c>
      <c r="G1269" s="12">
        <v>13598546</v>
      </c>
      <c r="H1269" s="12">
        <v>24</v>
      </c>
      <c r="I1269" s="12" t="s">
        <v>30565</v>
      </c>
      <c r="J1269" s="12" t="s">
        <v>30566</v>
      </c>
      <c r="K1269" s="12" t="s">
        <v>7972</v>
      </c>
      <c r="L1269" s="12" t="s">
        <v>12644</v>
      </c>
      <c r="M1269" s="12" t="s">
        <v>36678</v>
      </c>
    </row>
    <row r="1270" spans="1:13" ht="22.5" customHeight="1">
      <c r="A1270" s="12" t="s">
        <v>30567</v>
      </c>
      <c r="B1270" s="12" t="str" cm="1">
        <f t="array" ref="B1270">_xlfn.REGEXEXTRACT(J1270, "eid=([^&amp;]+)", 2)</f>
        <v>2-s2.0-85077126096</v>
      </c>
      <c r="C1270" s="13" t="s">
        <v>23900</v>
      </c>
      <c r="D1270" s="12" t="s">
        <v>4314</v>
      </c>
      <c r="E1270" s="12">
        <v>2019</v>
      </c>
      <c r="F1270" s="12" t="s">
        <v>8055</v>
      </c>
      <c r="G1270" s="12">
        <v>18650929</v>
      </c>
      <c r="H1270" s="12">
        <v>1054</v>
      </c>
      <c r="I1270" s="12" t="s">
        <v>30568</v>
      </c>
      <c r="J1270" s="12" t="s">
        <v>30569</v>
      </c>
      <c r="K1270" s="12" t="s">
        <v>7972</v>
      </c>
      <c r="L1270" s="12" t="s">
        <v>7978</v>
      </c>
      <c r="M1270" s="12" t="s">
        <v>4313</v>
      </c>
    </row>
    <row r="1271" spans="1:13" ht="22.5" customHeight="1">
      <c r="A1271" s="12" t="s">
        <v>30571</v>
      </c>
      <c r="B1271" s="12" t="str" cm="1">
        <f t="array" ref="B1271">_xlfn.REGEXEXTRACT(J1271, "eid=([^&amp;]+)", 2)</f>
        <v>2-s2.0-85061496478</v>
      </c>
      <c r="C1271" s="13" t="s">
        <v>23900</v>
      </c>
      <c r="D1271" s="12" t="s">
        <v>30572</v>
      </c>
      <c r="E1271" s="12">
        <v>2019</v>
      </c>
      <c r="F1271" s="12" t="s">
        <v>30573</v>
      </c>
      <c r="G1271" s="12" t="s">
        <v>7969</v>
      </c>
      <c r="H1271" s="12">
        <v>2019</v>
      </c>
      <c r="I1271" s="12" t="s">
        <v>30574</v>
      </c>
      <c r="J1271" s="12" t="s">
        <v>30575</v>
      </c>
      <c r="K1271" s="12" t="s">
        <v>7972</v>
      </c>
      <c r="L1271" s="12" t="s">
        <v>8102</v>
      </c>
      <c r="M1271" s="12" t="s">
        <v>36679</v>
      </c>
    </row>
    <row r="1272" spans="1:13" ht="22.5" customHeight="1">
      <c r="A1272" s="12" t="s">
        <v>30577</v>
      </c>
      <c r="B1272" s="12" t="str" cm="1">
        <f t="array" ref="B1272">_xlfn.REGEXEXTRACT(J1272, "eid=([^&amp;]+)", 2)</f>
        <v>2-s2.0-85076154673</v>
      </c>
      <c r="C1272" s="13" t="s">
        <v>23900</v>
      </c>
      <c r="D1272" s="12" t="s">
        <v>30578</v>
      </c>
      <c r="E1272" s="12">
        <v>2019</v>
      </c>
      <c r="F1272" s="12" t="s">
        <v>8055</v>
      </c>
      <c r="G1272" s="12">
        <v>18650929</v>
      </c>
      <c r="H1272" s="12">
        <v>1122</v>
      </c>
      <c r="I1272" s="12" t="s">
        <v>30579</v>
      </c>
      <c r="J1272" s="12" t="s">
        <v>30580</v>
      </c>
      <c r="K1272" s="12" t="s">
        <v>7972</v>
      </c>
      <c r="L1272" s="12" t="s">
        <v>7978</v>
      </c>
      <c r="M1272" s="12" t="s">
        <v>36680</v>
      </c>
    </row>
    <row r="1273" spans="1:13" ht="22.5" customHeight="1">
      <c r="A1273" s="12" t="s">
        <v>30582</v>
      </c>
      <c r="B1273" s="12" t="str" cm="1">
        <f t="array" ref="B1273">_xlfn.REGEXEXTRACT(J1273, "eid=([^&amp;]+)", 2)</f>
        <v>2-s2.0-85061480846</v>
      </c>
      <c r="C1273" s="13" t="s">
        <v>23900</v>
      </c>
      <c r="D1273" s="12" t="s">
        <v>30583</v>
      </c>
      <c r="E1273" s="12">
        <v>2018</v>
      </c>
      <c r="F1273" s="12" t="s">
        <v>30584</v>
      </c>
      <c r="G1273" s="12" t="s">
        <v>7969</v>
      </c>
      <c r="H1273" s="12" t="s">
        <v>7969</v>
      </c>
      <c r="I1273" s="12" t="s">
        <v>30585</v>
      </c>
      <c r="J1273" s="12" t="s">
        <v>30586</v>
      </c>
      <c r="K1273" s="12" t="s">
        <v>7972</v>
      </c>
      <c r="L1273" s="12" t="s">
        <v>8102</v>
      </c>
      <c r="M1273" s="12" t="s">
        <v>36681</v>
      </c>
    </row>
    <row r="1274" spans="1:13" ht="22.5" customHeight="1">
      <c r="A1274" s="12" t="s">
        <v>30588</v>
      </c>
      <c r="B1274" s="12" t="str" cm="1">
        <f t="array" ref="B1274">_xlfn.REGEXEXTRACT(J1274, "eid=([^&amp;]+)", 2)</f>
        <v>2-s2.0-85062991224</v>
      </c>
      <c r="C1274" s="13" t="s">
        <v>23900</v>
      </c>
      <c r="D1274" s="12" t="s">
        <v>30589</v>
      </c>
      <c r="E1274" s="12">
        <v>2019</v>
      </c>
      <c r="F1274" s="12" t="s">
        <v>8261</v>
      </c>
      <c r="G1274" s="12" t="s">
        <v>29356</v>
      </c>
      <c r="H1274" s="12">
        <v>10</v>
      </c>
      <c r="I1274" s="12" t="s">
        <v>30590</v>
      </c>
      <c r="J1274" s="12" t="s">
        <v>30591</v>
      </c>
      <c r="K1274" s="12" t="s">
        <v>7972</v>
      </c>
      <c r="L1274" s="12" t="s">
        <v>8264</v>
      </c>
      <c r="M1274" s="12"/>
    </row>
    <row r="1275" spans="1:13" ht="22.5" customHeight="1">
      <c r="A1275" s="12" t="s">
        <v>30593</v>
      </c>
      <c r="B1275" s="12" t="str" cm="1">
        <f t="array" ref="B1275">_xlfn.REGEXEXTRACT(J1275, "eid=([^&amp;]+)", 2)</f>
        <v>2-s2.0-85053779417</v>
      </c>
      <c r="C1275" s="13" t="s">
        <v>23900</v>
      </c>
      <c r="D1275" s="12" t="s">
        <v>30594</v>
      </c>
      <c r="E1275" s="12">
        <v>2019</v>
      </c>
      <c r="F1275" s="12" t="s">
        <v>24422</v>
      </c>
      <c r="G1275" s="12">
        <v>200255</v>
      </c>
      <c r="H1275" s="12">
        <v>472</v>
      </c>
      <c r="I1275" s="12" t="s">
        <v>30595</v>
      </c>
      <c r="J1275" s="12" t="s">
        <v>30596</v>
      </c>
      <c r="K1275" s="12" t="s">
        <v>7972</v>
      </c>
      <c r="L1275" s="12" t="s">
        <v>8465</v>
      </c>
      <c r="M1275" s="12" t="s">
        <v>36682</v>
      </c>
    </row>
    <row r="1276" spans="1:13" ht="22.5" customHeight="1">
      <c r="A1276" s="12" t="s">
        <v>30598</v>
      </c>
      <c r="B1276" s="12" t="str" cm="1">
        <f t="array" ref="B1276">_xlfn.REGEXEXTRACT(J1276, "eid=([^&amp;]+)", 2)</f>
        <v>2-s2.0-85059983647</v>
      </c>
      <c r="C1276" s="13" t="s">
        <v>23900</v>
      </c>
      <c r="D1276" s="12" t="s">
        <v>30599</v>
      </c>
      <c r="E1276" s="12">
        <v>2018</v>
      </c>
      <c r="F1276" s="12" t="s">
        <v>30600</v>
      </c>
      <c r="G1276" s="12" t="s">
        <v>7969</v>
      </c>
      <c r="H1276" s="12" t="s">
        <v>7969</v>
      </c>
      <c r="I1276" s="12" t="s">
        <v>30601</v>
      </c>
      <c r="J1276" s="12" t="s">
        <v>30602</v>
      </c>
      <c r="K1276" s="12" t="s">
        <v>7972</v>
      </c>
      <c r="L1276" s="12" t="s">
        <v>8102</v>
      </c>
      <c r="M1276" s="12" t="s">
        <v>36683</v>
      </c>
    </row>
    <row r="1277" spans="1:13" ht="22.5" customHeight="1">
      <c r="A1277" s="12" t="s">
        <v>30604</v>
      </c>
      <c r="B1277" s="12" t="str" cm="1">
        <f t="array" ref="B1277">_xlfn.REGEXEXTRACT(J1277, "eid=([^&amp;]+)", 2)</f>
        <v>2-s2.0-85028504535</v>
      </c>
      <c r="C1277" s="13" t="s">
        <v>23900</v>
      </c>
      <c r="D1277" s="12" t="s">
        <v>30605</v>
      </c>
      <c r="E1277" s="12">
        <v>2018</v>
      </c>
      <c r="F1277" s="12" t="s">
        <v>24734</v>
      </c>
      <c r="G1277" s="12">
        <v>10518215</v>
      </c>
      <c r="H1277" s="12">
        <v>28</v>
      </c>
      <c r="I1277" s="12" t="s">
        <v>30606</v>
      </c>
      <c r="J1277" s="12" t="s">
        <v>30607</v>
      </c>
      <c r="K1277" s="12" t="s">
        <v>7972</v>
      </c>
      <c r="L1277" s="12" t="s">
        <v>8102</v>
      </c>
      <c r="M1277" s="12" t="s">
        <v>36684</v>
      </c>
    </row>
    <row r="1278" spans="1:13" ht="22.5" customHeight="1">
      <c r="A1278" s="12" t="s">
        <v>30609</v>
      </c>
      <c r="B1278" s="12" t="str" cm="1">
        <f t="array" ref="B1278">_xlfn.REGEXEXTRACT(J1278, "eid=([^&amp;]+)", 2)</f>
        <v>2-s2.0-85058291240</v>
      </c>
      <c r="C1278" s="13" t="s">
        <v>23900</v>
      </c>
      <c r="D1278" s="12" t="s">
        <v>30610</v>
      </c>
      <c r="E1278" s="12">
        <v>2018</v>
      </c>
      <c r="F1278" s="12" t="s">
        <v>18945</v>
      </c>
      <c r="G1278" s="12">
        <v>21687161</v>
      </c>
      <c r="H1278" s="12">
        <v>6</v>
      </c>
      <c r="I1278" s="12" t="s">
        <v>30611</v>
      </c>
      <c r="J1278" s="12" t="s">
        <v>30612</v>
      </c>
      <c r="K1278" s="12" t="s">
        <v>7972</v>
      </c>
      <c r="L1278" s="12" t="s">
        <v>8102</v>
      </c>
      <c r="M1278" s="12" t="s">
        <v>36685</v>
      </c>
    </row>
    <row r="1279" spans="1:13" ht="22.5" customHeight="1">
      <c r="A1279" s="12" t="s">
        <v>30614</v>
      </c>
      <c r="B1279" s="12" t="str" cm="1">
        <f t="array" ref="B1279">_xlfn.REGEXEXTRACT(J1279, "eid=([^&amp;]+)", 2)</f>
        <v>2-s2.0-85055750850</v>
      </c>
      <c r="C1279" s="13" t="s">
        <v>23900</v>
      </c>
      <c r="D1279" s="12" t="s">
        <v>30615</v>
      </c>
      <c r="E1279" s="12">
        <v>2018</v>
      </c>
      <c r="F1279" s="12" t="s">
        <v>30616</v>
      </c>
      <c r="G1279" s="12" t="s">
        <v>30617</v>
      </c>
      <c r="H1279" s="12">
        <v>9</v>
      </c>
      <c r="I1279" s="12" t="s">
        <v>30618</v>
      </c>
      <c r="J1279" s="12" t="s">
        <v>30619</v>
      </c>
      <c r="K1279" s="12" t="s">
        <v>7972</v>
      </c>
      <c r="L1279" s="12" t="s">
        <v>8688</v>
      </c>
      <c r="M1279" s="12" t="s">
        <v>36686</v>
      </c>
    </row>
    <row r="1280" spans="1:13" ht="22.5" customHeight="1">
      <c r="A1280" s="12" t="s">
        <v>30621</v>
      </c>
      <c r="B1280" s="12" t="str" cm="1">
        <f t="array" ref="B1280">_xlfn.REGEXEXTRACT(J1280, "eid=([^&amp;]+)", 2)</f>
        <v>2-s2.0-85067667085</v>
      </c>
      <c r="C1280" s="13" t="s">
        <v>23900</v>
      </c>
      <c r="D1280" s="12" t="s">
        <v>30622</v>
      </c>
      <c r="E1280" s="12">
        <v>2019</v>
      </c>
      <c r="F1280" s="12" t="s">
        <v>8491</v>
      </c>
      <c r="G1280" s="12">
        <v>21693536</v>
      </c>
      <c r="H1280" s="12">
        <v>7</v>
      </c>
      <c r="I1280" s="12" t="s">
        <v>30623</v>
      </c>
      <c r="J1280" s="12" t="s">
        <v>30624</v>
      </c>
      <c r="K1280" s="12" t="s">
        <v>7972</v>
      </c>
      <c r="L1280" s="12" t="s">
        <v>8102</v>
      </c>
      <c r="M1280" s="12"/>
    </row>
    <row r="1281" spans="1:13" ht="22.5" customHeight="1">
      <c r="A1281" s="12" t="s">
        <v>30626</v>
      </c>
      <c r="B1281" s="12" t="str" cm="1">
        <f t="array" ref="B1281">_xlfn.REGEXEXTRACT(J1281, "eid=([^&amp;]+)", 2)</f>
        <v>2-s2.0-85059809313</v>
      </c>
      <c r="C1281" s="13" t="s">
        <v>23900</v>
      </c>
      <c r="D1281" s="12" t="s">
        <v>30627</v>
      </c>
      <c r="E1281" s="12">
        <v>2018</v>
      </c>
      <c r="F1281" s="12" t="s">
        <v>30628</v>
      </c>
      <c r="G1281" s="12">
        <v>22195491</v>
      </c>
      <c r="H1281" s="12">
        <v>2018</v>
      </c>
      <c r="I1281" s="12" t="s">
        <v>30629</v>
      </c>
      <c r="J1281" s="12" t="s">
        <v>30630</v>
      </c>
      <c r="K1281" s="12" t="s">
        <v>7972</v>
      </c>
      <c r="L1281" s="12" t="s">
        <v>30631</v>
      </c>
      <c r="M1281" s="12"/>
    </row>
    <row r="1282" spans="1:13" ht="22.5" customHeight="1">
      <c r="A1282" s="12" t="s">
        <v>30633</v>
      </c>
      <c r="B1282" s="12" t="str" cm="1">
        <f t="array" ref="B1282">_xlfn.REGEXEXTRACT(J1282, "eid=([^&amp;]+)", 2)</f>
        <v>2-s2.0-85057537402</v>
      </c>
      <c r="C1282" s="13" t="s">
        <v>23900</v>
      </c>
      <c r="D1282" s="12" t="s">
        <v>30634</v>
      </c>
      <c r="E1282" s="12">
        <v>2019</v>
      </c>
      <c r="F1282" s="12" t="s">
        <v>8192</v>
      </c>
      <c r="G1282" s="12">
        <v>1485598</v>
      </c>
      <c r="H1282" s="12">
        <v>43</v>
      </c>
      <c r="I1282" s="12" t="s">
        <v>30635</v>
      </c>
      <c r="J1282" s="12" t="s">
        <v>30636</v>
      </c>
      <c r="K1282" s="12" t="s">
        <v>7972</v>
      </c>
      <c r="L1282" s="12" t="s">
        <v>13326</v>
      </c>
      <c r="M1282" s="12" t="s">
        <v>36687</v>
      </c>
    </row>
    <row r="1283" spans="1:13" ht="22.5" customHeight="1">
      <c r="A1283" s="12" t="s">
        <v>30638</v>
      </c>
      <c r="B1283" s="12" t="str" cm="1">
        <f t="array" ref="B1283">_xlfn.REGEXEXTRACT(J1283, "eid=([^&amp;]+)", 2)</f>
        <v>2-s2.0-85074724000</v>
      </c>
      <c r="C1283" s="13" t="s">
        <v>23900</v>
      </c>
      <c r="D1283" s="12" t="s">
        <v>30639</v>
      </c>
      <c r="E1283" s="12">
        <v>2019</v>
      </c>
      <c r="F1283" s="12" t="s">
        <v>9013</v>
      </c>
      <c r="G1283" s="12">
        <v>18770509</v>
      </c>
      <c r="H1283" s="12">
        <v>155</v>
      </c>
      <c r="I1283" s="12" t="s">
        <v>30640</v>
      </c>
      <c r="J1283" s="12" t="s">
        <v>30641</v>
      </c>
      <c r="K1283" s="12" t="s">
        <v>7972</v>
      </c>
      <c r="L1283" s="12" t="s">
        <v>7993</v>
      </c>
      <c r="M1283" s="12"/>
    </row>
    <row r="1284" spans="1:13" ht="22.5" customHeight="1">
      <c r="A1284" s="12" t="s">
        <v>30643</v>
      </c>
      <c r="B1284" s="12" t="str" cm="1">
        <f t="array" ref="B1284">_xlfn.REGEXEXTRACT(J1284, "eid=([^&amp;]+)", 2)</f>
        <v>2-s2.0-85060469043</v>
      </c>
      <c r="C1284" s="13" t="s">
        <v>23900</v>
      </c>
      <c r="D1284" s="12" t="s">
        <v>30644</v>
      </c>
      <c r="E1284" s="12">
        <v>2018</v>
      </c>
      <c r="F1284" s="12" t="s">
        <v>30645</v>
      </c>
      <c r="G1284" s="12">
        <v>10952055</v>
      </c>
      <c r="H1284" s="12">
        <v>2018</v>
      </c>
      <c r="I1284" s="12" t="s">
        <v>30646</v>
      </c>
      <c r="J1284" s="12" t="s">
        <v>30647</v>
      </c>
      <c r="K1284" s="12" t="s">
        <v>7972</v>
      </c>
      <c r="L1284" s="12" t="s">
        <v>8102</v>
      </c>
      <c r="M1284" s="12" t="s">
        <v>36688</v>
      </c>
    </row>
    <row r="1285" spans="1:13" ht="22.5" customHeight="1">
      <c r="A1285" s="12" t="s">
        <v>30649</v>
      </c>
      <c r="B1285" s="12" t="str" cm="1">
        <f t="array" ref="B1285">_xlfn.REGEXEXTRACT(J1285, "eid=([^&amp;]+)", 2)</f>
        <v>2-s2.0-85072637410</v>
      </c>
      <c r="C1285" s="13" t="s">
        <v>23900</v>
      </c>
      <c r="D1285" s="12" t="s">
        <v>30650</v>
      </c>
      <c r="E1285" s="12">
        <v>2019</v>
      </c>
      <c r="F1285" s="12" t="s">
        <v>8792</v>
      </c>
      <c r="G1285" s="12" t="s">
        <v>30651</v>
      </c>
      <c r="H1285" s="12">
        <v>11198</v>
      </c>
      <c r="I1285" s="12" t="s">
        <v>30652</v>
      </c>
      <c r="J1285" s="12" t="s">
        <v>30653</v>
      </c>
      <c r="K1285" s="12" t="s">
        <v>7972</v>
      </c>
      <c r="L1285" s="12" t="s">
        <v>8795</v>
      </c>
      <c r="M1285" s="12" t="s">
        <v>36689</v>
      </c>
    </row>
    <row r="1286" spans="1:13" ht="22.5" customHeight="1">
      <c r="A1286" s="12" t="s">
        <v>30655</v>
      </c>
      <c r="B1286" s="12" t="str" cm="1">
        <f t="array" ref="B1286">_xlfn.REGEXEXTRACT(J1286, "eid=([^&amp;]+)", 2)</f>
        <v>2-s2.0-85057127370</v>
      </c>
      <c r="C1286" s="13" t="s">
        <v>23900</v>
      </c>
      <c r="D1286" s="12" t="s">
        <v>30656</v>
      </c>
      <c r="E1286" s="12">
        <v>2018</v>
      </c>
      <c r="F1286" s="12" t="s">
        <v>8192</v>
      </c>
      <c r="G1286" s="12">
        <v>1485598</v>
      </c>
      <c r="H1286" s="12">
        <v>43</v>
      </c>
      <c r="I1286" s="12" t="s">
        <v>30657</v>
      </c>
      <c r="J1286" s="12" t="s">
        <v>30658</v>
      </c>
      <c r="K1286" s="12" t="s">
        <v>7972</v>
      </c>
      <c r="L1286" s="12" t="s">
        <v>13326</v>
      </c>
      <c r="M1286" s="12" t="s">
        <v>36690</v>
      </c>
    </row>
    <row r="1287" spans="1:13" ht="22.5" customHeight="1">
      <c r="A1287" s="12" t="s">
        <v>30660</v>
      </c>
      <c r="B1287" s="12" t="str" cm="1">
        <f t="array" ref="B1287">_xlfn.REGEXEXTRACT(J1287, "eid=([^&amp;]+)", 2)</f>
        <v>2-s2.0-85069794538</v>
      </c>
      <c r="C1287" s="13" t="s">
        <v>23900</v>
      </c>
      <c r="D1287" s="12" t="s">
        <v>30661</v>
      </c>
      <c r="E1287" s="12">
        <v>2019</v>
      </c>
      <c r="F1287" s="12" t="s">
        <v>8491</v>
      </c>
      <c r="G1287" s="12">
        <v>21693536</v>
      </c>
      <c r="H1287" s="12">
        <v>7</v>
      </c>
      <c r="I1287" s="12" t="s">
        <v>30662</v>
      </c>
      <c r="J1287" s="12" t="s">
        <v>30663</v>
      </c>
      <c r="K1287" s="12" t="s">
        <v>7972</v>
      </c>
      <c r="L1287" s="12" t="s">
        <v>8102</v>
      </c>
      <c r="M1287" s="12"/>
    </row>
    <row r="1288" spans="1:13" ht="22.5" customHeight="1">
      <c r="A1288" s="12" t="s">
        <v>30665</v>
      </c>
      <c r="B1288" s="12" t="str" cm="1">
        <f t="array" ref="B1288">_xlfn.REGEXEXTRACT(J1288, "eid=([^&amp;]+)", 2)</f>
        <v>2-s2.0-85059031651</v>
      </c>
      <c r="C1288" s="13" t="s">
        <v>23900</v>
      </c>
      <c r="D1288" s="12" t="s">
        <v>30666</v>
      </c>
      <c r="E1288" s="12">
        <v>2019</v>
      </c>
      <c r="F1288" s="12" t="s">
        <v>8491</v>
      </c>
      <c r="G1288" s="12">
        <v>21693536</v>
      </c>
      <c r="H1288" s="12">
        <v>7</v>
      </c>
      <c r="I1288" s="12" t="s">
        <v>30667</v>
      </c>
      <c r="J1288" s="12" t="s">
        <v>30668</v>
      </c>
      <c r="K1288" s="12" t="s">
        <v>7972</v>
      </c>
      <c r="L1288" s="12" t="s">
        <v>8102</v>
      </c>
      <c r="M1288" s="12"/>
    </row>
    <row r="1289" spans="1:13" ht="22.5" customHeight="1">
      <c r="A1289" s="12" t="s">
        <v>30670</v>
      </c>
      <c r="B1289" s="12" t="str" cm="1">
        <f t="array" ref="B1289">_xlfn.REGEXEXTRACT(J1289, "eid=([^&amp;]+)", 2)</f>
        <v>2-s2.0-85055125573</v>
      </c>
      <c r="C1289" s="13" t="s">
        <v>23900</v>
      </c>
      <c r="D1289" s="12" t="s">
        <v>30671</v>
      </c>
      <c r="E1289" s="12">
        <v>2018</v>
      </c>
      <c r="F1289" s="12" t="s">
        <v>25245</v>
      </c>
      <c r="G1289" s="12">
        <v>10636919</v>
      </c>
      <c r="H1289" s="12" t="s">
        <v>7969</v>
      </c>
      <c r="I1289" s="12" t="s">
        <v>30672</v>
      </c>
      <c r="J1289" s="12" t="s">
        <v>30673</v>
      </c>
      <c r="K1289" s="12" t="s">
        <v>7972</v>
      </c>
      <c r="L1289" s="12" t="s">
        <v>8078</v>
      </c>
      <c r="M1289" s="12"/>
    </row>
    <row r="1290" spans="1:13" ht="22.5" customHeight="1">
      <c r="A1290" s="12" t="s">
        <v>30675</v>
      </c>
      <c r="B1290" s="12" t="str" cm="1">
        <f t="array" ref="B1290">_xlfn.REGEXEXTRACT(J1290, "eid=([^&amp;]+)", 2)</f>
        <v>2-s2.0-85067605564</v>
      </c>
      <c r="C1290" s="13" t="s">
        <v>23900</v>
      </c>
      <c r="D1290" s="12" t="s">
        <v>30676</v>
      </c>
      <c r="E1290" s="12">
        <v>2019</v>
      </c>
      <c r="F1290" s="12" t="s">
        <v>9732</v>
      </c>
      <c r="G1290" s="12">
        <v>18678211</v>
      </c>
      <c r="H1290" s="12">
        <v>284</v>
      </c>
      <c r="I1290" s="12" t="s">
        <v>30677</v>
      </c>
      <c r="J1290" s="12" t="s">
        <v>30678</v>
      </c>
      <c r="K1290" s="12" t="s">
        <v>7972</v>
      </c>
      <c r="L1290" s="12" t="s">
        <v>13352</v>
      </c>
      <c r="M1290" s="12" t="s">
        <v>36691</v>
      </c>
    </row>
    <row r="1291" spans="1:13" ht="22.5" customHeight="1">
      <c r="A1291" s="12" t="s">
        <v>30680</v>
      </c>
      <c r="B1291" s="12" t="str" cm="1">
        <f t="array" ref="B1291">_xlfn.REGEXEXTRACT(J1291, "eid=([^&amp;]+)", 2)</f>
        <v>2-s2.0-85056908345</v>
      </c>
      <c r="C1291" s="13" t="s">
        <v>23900</v>
      </c>
      <c r="D1291" s="12" t="s">
        <v>30681</v>
      </c>
      <c r="E1291" s="12">
        <v>2018</v>
      </c>
      <c r="F1291" s="12" t="s">
        <v>21280</v>
      </c>
      <c r="G1291" s="12" t="s">
        <v>7969</v>
      </c>
      <c r="H1291" s="12" t="s">
        <v>7969</v>
      </c>
      <c r="I1291" s="12" t="s">
        <v>30682</v>
      </c>
      <c r="J1291" s="12" t="s">
        <v>30683</v>
      </c>
      <c r="K1291" s="12" t="s">
        <v>7972</v>
      </c>
      <c r="L1291" s="12" t="s">
        <v>8102</v>
      </c>
      <c r="M1291" s="12" t="s">
        <v>36692</v>
      </c>
    </row>
    <row r="1292" spans="1:13" ht="22.5" customHeight="1">
      <c r="A1292" s="12" t="s">
        <v>30685</v>
      </c>
      <c r="B1292" s="12" t="str" cm="1">
        <f t="array" ref="B1292">_xlfn.REGEXEXTRACT(J1292, "eid=([^&amp;]+)", 2)</f>
        <v>2-s2.0-85050397728</v>
      </c>
      <c r="C1292" s="13" t="s">
        <v>23900</v>
      </c>
      <c r="D1292" s="12" t="s">
        <v>30686</v>
      </c>
      <c r="E1292" s="12">
        <v>2019</v>
      </c>
      <c r="F1292" s="12" t="s">
        <v>12276</v>
      </c>
      <c r="G1292" s="12">
        <v>21945357</v>
      </c>
      <c r="H1292" s="12">
        <v>714</v>
      </c>
      <c r="I1292" s="12" t="s">
        <v>30687</v>
      </c>
      <c r="J1292" s="12" t="s">
        <v>30688</v>
      </c>
      <c r="K1292" s="12" t="s">
        <v>7972</v>
      </c>
      <c r="L1292" s="12" t="s">
        <v>13352</v>
      </c>
      <c r="M1292" s="12" t="s">
        <v>36693</v>
      </c>
    </row>
    <row r="1293" spans="1:13" ht="22.5" customHeight="1">
      <c r="A1293" s="12" t="s">
        <v>30690</v>
      </c>
      <c r="B1293" s="12" t="str" cm="1">
        <f t="array" ref="B1293">_xlfn.REGEXEXTRACT(J1293, "eid=([^&amp;]+)", 2)</f>
        <v>2-s2.0-85068838071</v>
      </c>
      <c r="C1293" s="13" t="s">
        <v>23900</v>
      </c>
      <c r="D1293" s="12" t="s">
        <v>30691</v>
      </c>
      <c r="E1293" s="12">
        <v>2019</v>
      </c>
      <c r="F1293" s="12" t="s">
        <v>11621</v>
      </c>
      <c r="G1293" s="12">
        <v>19390114</v>
      </c>
      <c r="H1293" s="12">
        <v>2019</v>
      </c>
      <c r="I1293" s="12" t="s">
        <v>30692</v>
      </c>
      <c r="J1293" s="12" t="s">
        <v>30693</v>
      </c>
      <c r="K1293" s="12" t="s">
        <v>7972</v>
      </c>
      <c r="L1293" s="12" t="s">
        <v>11624</v>
      </c>
      <c r="M1293" s="12"/>
    </row>
    <row r="1294" spans="1:13" ht="22.5" customHeight="1">
      <c r="A1294" s="12" t="s">
        <v>30695</v>
      </c>
      <c r="B1294" s="12" t="str" cm="1">
        <f t="array" ref="B1294">_xlfn.REGEXEXTRACT(J1294, "eid=([^&amp;]+)", 2)</f>
        <v>2-s2.0-85058269725</v>
      </c>
      <c r="C1294" s="13" t="s">
        <v>23900</v>
      </c>
      <c r="D1294" s="12" t="s">
        <v>30696</v>
      </c>
      <c r="E1294" s="12">
        <v>2018</v>
      </c>
      <c r="F1294" s="12" t="s">
        <v>30697</v>
      </c>
      <c r="G1294" s="12" t="s">
        <v>7969</v>
      </c>
      <c r="H1294" s="12" t="s">
        <v>7969</v>
      </c>
      <c r="I1294" s="12" t="s">
        <v>30698</v>
      </c>
      <c r="J1294" s="12" t="s">
        <v>30699</v>
      </c>
      <c r="K1294" s="12" t="s">
        <v>7972</v>
      </c>
      <c r="L1294" s="12" t="s">
        <v>8102</v>
      </c>
      <c r="M1294" s="12" t="s">
        <v>36694</v>
      </c>
    </row>
    <row r="1295" spans="1:13" ht="22.5" customHeight="1">
      <c r="A1295" s="12" t="s">
        <v>30701</v>
      </c>
      <c r="B1295" s="12" t="str" cm="1">
        <f t="array" ref="B1295">_xlfn.REGEXEXTRACT(J1295, "eid=([^&amp;]+)", 2)</f>
        <v>2-s2.0-85077124379</v>
      </c>
      <c r="C1295" s="13" t="s">
        <v>23900</v>
      </c>
      <c r="D1295" s="12" t="s">
        <v>30702</v>
      </c>
      <c r="E1295" s="12">
        <v>2019</v>
      </c>
      <c r="F1295" s="12" t="s">
        <v>8831</v>
      </c>
      <c r="G1295" s="12">
        <v>3029743</v>
      </c>
      <c r="H1295" s="12">
        <v>11711</v>
      </c>
      <c r="I1295" s="12" t="s">
        <v>30703</v>
      </c>
      <c r="J1295" s="12" t="s">
        <v>30704</v>
      </c>
      <c r="K1295" s="12" t="s">
        <v>7972</v>
      </c>
      <c r="L1295" s="12" t="s">
        <v>7978</v>
      </c>
      <c r="M1295" s="12" t="s">
        <v>36695</v>
      </c>
    </row>
    <row r="1296" spans="1:13" ht="22.5" customHeight="1">
      <c r="A1296" s="12" t="s">
        <v>30706</v>
      </c>
      <c r="B1296" s="12" t="str" cm="1">
        <f t="array" ref="B1296">_xlfn.REGEXEXTRACT(J1296, "eid=([^&amp;]+)", 2)</f>
        <v>2-s2.0-85059093600</v>
      </c>
      <c r="C1296" s="13" t="s">
        <v>23900</v>
      </c>
      <c r="D1296" s="12" t="s">
        <v>30707</v>
      </c>
      <c r="E1296" s="12">
        <v>2019</v>
      </c>
      <c r="F1296" s="12" t="s">
        <v>12276</v>
      </c>
      <c r="G1296" s="12">
        <v>21945357</v>
      </c>
      <c r="H1296" s="12">
        <v>750</v>
      </c>
      <c r="I1296" s="12" t="s">
        <v>30708</v>
      </c>
      <c r="J1296" s="12" t="s">
        <v>30709</v>
      </c>
      <c r="K1296" s="12" t="s">
        <v>7972</v>
      </c>
      <c r="L1296" s="12" t="s">
        <v>13352</v>
      </c>
      <c r="M1296" s="12" t="s">
        <v>36696</v>
      </c>
    </row>
    <row r="1297" spans="1:13" ht="22.5" customHeight="1">
      <c r="A1297" s="12" t="s">
        <v>30711</v>
      </c>
      <c r="B1297" s="12" t="str" cm="1">
        <f t="array" ref="B1297">_xlfn.REGEXEXTRACT(J1297, "eid=([^&amp;]+)", 2)</f>
        <v>2-s2.0-85053005161</v>
      </c>
      <c r="C1297" s="13" t="s">
        <v>23900</v>
      </c>
      <c r="D1297" s="12" t="s">
        <v>30712</v>
      </c>
      <c r="E1297" s="12">
        <v>2018</v>
      </c>
      <c r="F1297" s="12" t="s">
        <v>30713</v>
      </c>
      <c r="G1297" s="12">
        <v>1659936</v>
      </c>
      <c r="H1297" s="12">
        <v>107</v>
      </c>
      <c r="I1297" s="12" t="s">
        <v>30714</v>
      </c>
      <c r="J1297" s="12" t="s">
        <v>30715</v>
      </c>
      <c r="K1297" s="12" t="s">
        <v>7972</v>
      </c>
      <c r="L1297" s="12" t="s">
        <v>7993</v>
      </c>
      <c r="M1297" s="12" t="s">
        <v>36697</v>
      </c>
    </row>
    <row r="1298" spans="1:13" ht="22.5" customHeight="1">
      <c r="A1298" s="12" t="s">
        <v>30717</v>
      </c>
      <c r="B1298" s="12" t="str" cm="1">
        <f t="array" ref="B1298">_xlfn.REGEXEXTRACT(J1298, "eid=([^&amp;]+)", 2)</f>
        <v>2-s2.0-85058318759</v>
      </c>
      <c r="C1298" s="13" t="s">
        <v>23900</v>
      </c>
      <c r="D1298" s="12" t="s">
        <v>30718</v>
      </c>
      <c r="E1298" s="12">
        <v>2018</v>
      </c>
      <c r="F1298" s="12" t="s">
        <v>30719</v>
      </c>
      <c r="G1298" s="12" t="s">
        <v>7969</v>
      </c>
      <c r="H1298" s="12" t="s">
        <v>7969</v>
      </c>
      <c r="I1298" s="12" t="s">
        <v>30720</v>
      </c>
      <c r="J1298" s="12" t="s">
        <v>30721</v>
      </c>
      <c r="K1298" s="12" t="s">
        <v>7972</v>
      </c>
      <c r="L1298" s="12" t="s">
        <v>8102</v>
      </c>
      <c r="M1298" s="12"/>
    </row>
    <row r="1299" spans="1:13" ht="22.5" customHeight="1">
      <c r="A1299" s="12" t="s">
        <v>30723</v>
      </c>
      <c r="B1299" s="12" t="str" cm="1">
        <f t="array" ref="B1299">_xlfn.REGEXEXTRACT(J1299, "eid=([^&amp;]+)", 2)</f>
        <v>2-s2.0-85068892959</v>
      </c>
      <c r="C1299" s="13" t="s">
        <v>23900</v>
      </c>
      <c r="D1299" s="12" t="s">
        <v>30724</v>
      </c>
      <c r="E1299" s="12">
        <v>2019</v>
      </c>
      <c r="F1299" s="12" t="s">
        <v>8491</v>
      </c>
      <c r="G1299" s="12">
        <v>21693536</v>
      </c>
      <c r="H1299" s="12">
        <v>7</v>
      </c>
      <c r="I1299" s="12" t="s">
        <v>30725</v>
      </c>
      <c r="J1299" s="12" t="s">
        <v>30726</v>
      </c>
      <c r="K1299" s="12" t="s">
        <v>7972</v>
      </c>
      <c r="L1299" s="12" t="s">
        <v>8102</v>
      </c>
      <c r="M1299" s="12"/>
    </row>
    <row r="1300" spans="1:13" ht="22.5" customHeight="1">
      <c r="A1300" s="12" t="s">
        <v>30728</v>
      </c>
      <c r="B1300" s="12" t="str" cm="1">
        <f t="array" ref="B1300">_xlfn.REGEXEXTRACT(J1300, "eid=([^&amp;]+)", 2)</f>
        <v>2-s2.0-85059976298</v>
      </c>
      <c r="C1300" s="13" t="s">
        <v>23900</v>
      </c>
      <c r="D1300" s="12" t="s">
        <v>30729</v>
      </c>
      <c r="E1300" s="12">
        <v>2019</v>
      </c>
      <c r="F1300" s="12" t="s">
        <v>30730</v>
      </c>
      <c r="G1300" s="12">
        <v>9168532</v>
      </c>
      <c r="H1300" s="12" t="s">
        <v>7969</v>
      </c>
      <c r="I1300" s="12" t="s">
        <v>30731</v>
      </c>
      <c r="J1300" s="12" t="s">
        <v>30732</v>
      </c>
      <c r="K1300" s="12" t="s">
        <v>7972</v>
      </c>
      <c r="L1300" s="12" t="s">
        <v>23652</v>
      </c>
      <c r="M1300" s="12"/>
    </row>
    <row r="1301" spans="1:13" ht="22.5" customHeight="1">
      <c r="A1301" s="12" t="s">
        <v>30734</v>
      </c>
      <c r="B1301" s="12" t="str" cm="1">
        <f t="array" ref="B1301">_xlfn.REGEXEXTRACT(J1301, "eid=([^&amp;]+)", 2)</f>
        <v>2-s2.0-85061048907</v>
      </c>
      <c r="C1301" s="13" t="s">
        <v>23900</v>
      </c>
      <c r="D1301" s="12" t="s">
        <v>30735</v>
      </c>
      <c r="E1301" s="12">
        <v>2018</v>
      </c>
      <c r="F1301" s="12" t="s">
        <v>30736</v>
      </c>
      <c r="G1301" s="12" t="s">
        <v>7969</v>
      </c>
      <c r="H1301" s="12" t="s">
        <v>7969</v>
      </c>
      <c r="I1301" s="12" t="s">
        <v>30737</v>
      </c>
      <c r="J1301" s="12" t="s">
        <v>30738</v>
      </c>
      <c r="K1301" s="12" t="s">
        <v>7972</v>
      </c>
      <c r="L1301" s="12" t="s">
        <v>8102</v>
      </c>
      <c r="M1301" s="12" t="s">
        <v>36698</v>
      </c>
    </row>
    <row r="1302" spans="1:13" ht="22.5" customHeight="1">
      <c r="A1302" s="12" t="s">
        <v>30740</v>
      </c>
      <c r="B1302" s="12" t="str" cm="1">
        <f t="array" ref="B1302">_xlfn.REGEXEXTRACT(J1302, "eid=([^&amp;]+)", 2)</f>
        <v>2-s2.0-85043346962</v>
      </c>
      <c r="C1302" s="13" t="s">
        <v>23900</v>
      </c>
      <c r="D1302" s="12" t="s">
        <v>30741</v>
      </c>
      <c r="E1302" s="12">
        <v>2018</v>
      </c>
      <c r="F1302" s="12" t="s">
        <v>30742</v>
      </c>
      <c r="G1302" s="12">
        <v>10494820</v>
      </c>
      <c r="H1302" s="12">
        <v>26</v>
      </c>
      <c r="I1302" s="12" t="s">
        <v>30743</v>
      </c>
      <c r="J1302" s="12" t="s">
        <v>30744</v>
      </c>
      <c r="K1302" s="12" t="s">
        <v>7972</v>
      </c>
      <c r="L1302" s="12" t="s">
        <v>14712</v>
      </c>
      <c r="M1302" s="12" t="s">
        <v>36699</v>
      </c>
    </row>
    <row r="1303" spans="1:13" ht="22.5" customHeight="1">
      <c r="A1303" s="12" t="s">
        <v>30746</v>
      </c>
      <c r="B1303" s="12" t="str" cm="1">
        <f t="array" ref="B1303">_xlfn.REGEXEXTRACT(J1303, "eid=([^&amp;]+)", 2)</f>
        <v>2-s2.0-85055835529</v>
      </c>
      <c r="C1303" s="13" t="s">
        <v>23900</v>
      </c>
      <c r="D1303" s="12" t="s">
        <v>30747</v>
      </c>
      <c r="E1303" s="12">
        <v>2018</v>
      </c>
      <c r="F1303" s="12" t="s">
        <v>30748</v>
      </c>
      <c r="G1303" s="12">
        <v>2613875</v>
      </c>
      <c r="H1303" s="12">
        <v>38</v>
      </c>
      <c r="I1303" s="12" t="s">
        <v>30749</v>
      </c>
      <c r="J1303" s="12" t="s">
        <v>30750</v>
      </c>
      <c r="K1303" s="12" t="s">
        <v>7972</v>
      </c>
      <c r="L1303" s="12" t="s">
        <v>20247</v>
      </c>
      <c r="M1303" s="12"/>
    </row>
    <row r="1304" spans="1:13" ht="22.5" customHeight="1">
      <c r="A1304" s="12" t="s">
        <v>30752</v>
      </c>
      <c r="B1304" s="12" t="str" cm="1">
        <f t="array" ref="B1304">_xlfn.REGEXEXTRACT(J1304, "eid=([^&amp;]+)", 2)</f>
        <v>2-s2.0-85047940702</v>
      </c>
      <c r="C1304" s="13" t="s">
        <v>23900</v>
      </c>
      <c r="D1304" s="12" t="s">
        <v>30753</v>
      </c>
      <c r="E1304" s="12">
        <v>2018</v>
      </c>
      <c r="F1304" s="12" t="s">
        <v>12218</v>
      </c>
      <c r="G1304" s="12" t="s">
        <v>24034</v>
      </c>
      <c r="H1304" s="12">
        <v>88</v>
      </c>
      <c r="I1304" s="12" t="s">
        <v>30754</v>
      </c>
      <c r="J1304" s="12" t="s">
        <v>30755</v>
      </c>
      <c r="K1304" s="12" t="s">
        <v>7972</v>
      </c>
      <c r="L1304" s="12" t="s">
        <v>7993</v>
      </c>
      <c r="M1304" s="12" t="s">
        <v>36700</v>
      </c>
    </row>
    <row r="1305" spans="1:13" ht="22.5" customHeight="1">
      <c r="A1305" s="12" t="s">
        <v>30757</v>
      </c>
      <c r="B1305" s="12" t="str" cm="1">
        <f t="array" ref="B1305">_xlfn.REGEXEXTRACT(J1305, "eid=([^&amp;]+)", 2)</f>
        <v>2-s2.0-85078522983</v>
      </c>
      <c r="C1305" s="13" t="s">
        <v>23900</v>
      </c>
      <c r="D1305" s="12" t="s">
        <v>30758</v>
      </c>
      <c r="E1305" s="12">
        <v>2018</v>
      </c>
      <c r="F1305" s="12" t="s">
        <v>30759</v>
      </c>
      <c r="G1305" s="12" t="s">
        <v>7969</v>
      </c>
      <c r="H1305" s="12" t="s">
        <v>7969</v>
      </c>
      <c r="I1305" s="12" t="s">
        <v>30760</v>
      </c>
      <c r="J1305" s="12" t="s">
        <v>30761</v>
      </c>
      <c r="K1305" s="12" t="s">
        <v>7972</v>
      </c>
      <c r="L1305" s="12" t="s">
        <v>8102</v>
      </c>
      <c r="M1305" s="12" t="s">
        <v>36701</v>
      </c>
    </row>
    <row r="1306" spans="1:13" ht="22.5" customHeight="1">
      <c r="A1306" s="12" t="s">
        <v>30763</v>
      </c>
      <c r="B1306" s="12" t="str" cm="1">
        <f t="array" ref="B1306">_xlfn.REGEXEXTRACT(J1306, "eid=([^&amp;]+)", 2)</f>
        <v>2-s2.0-85066132830</v>
      </c>
      <c r="C1306" s="13" t="s">
        <v>23900</v>
      </c>
      <c r="D1306" s="12" t="s">
        <v>30764</v>
      </c>
      <c r="E1306" s="12">
        <v>2019</v>
      </c>
      <c r="F1306" s="12" t="s">
        <v>30765</v>
      </c>
      <c r="G1306" s="12">
        <v>15734056</v>
      </c>
      <c r="H1306" s="12">
        <v>15</v>
      </c>
      <c r="I1306" s="12" t="s">
        <v>30766</v>
      </c>
      <c r="J1306" s="12" t="s">
        <v>30767</v>
      </c>
      <c r="K1306" s="12" t="s">
        <v>7972</v>
      </c>
      <c r="L1306" s="12" t="s">
        <v>7969</v>
      </c>
      <c r="M1306" s="12" t="s">
        <v>36702</v>
      </c>
    </row>
    <row r="1307" spans="1:13" ht="22.5" customHeight="1">
      <c r="A1307" s="12" t="s">
        <v>30769</v>
      </c>
      <c r="B1307" s="12" t="str" cm="1">
        <f t="array" ref="B1307">_xlfn.REGEXEXTRACT(J1307, "eid=([^&amp;]+)", 2)</f>
        <v>2-s2.0-85063734380</v>
      </c>
      <c r="C1307" s="13" t="s">
        <v>23900</v>
      </c>
      <c r="D1307" s="12" t="s">
        <v>30770</v>
      </c>
      <c r="E1307" s="12">
        <v>2019</v>
      </c>
      <c r="F1307" s="12" t="s">
        <v>8144</v>
      </c>
      <c r="G1307" s="12">
        <v>20763417</v>
      </c>
      <c r="H1307" s="12">
        <v>9</v>
      </c>
      <c r="I1307" s="12" t="s">
        <v>30771</v>
      </c>
      <c r="J1307" s="12" t="s">
        <v>30772</v>
      </c>
      <c r="K1307" s="12" t="s">
        <v>7972</v>
      </c>
      <c r="L1307" s="12" t="s">
        <v>11745</v>
      </c>
      <c r="M1307" s="12"/>
    </row>
    <row r="1308" spans="1:13" ht="22.5" customHeight="1">
      <c r="A1308" s="12" t="s">
        <v>30774</v>
      </c>
      <c r="B1308" s="12" t="str" cm="1">
        <f t="array" ref="B1308">_xlfn.REGEXEXTRACT(J1308, "eid=([^&amp;]+)", 2)</f>
        <v>2-s2.0-85040668270</v>
      </c>
      <c r="C1308" s="13" t="s">
        <v>23900</v>
      </c>
      <c r="D1308" s="12" t="s">
        <v>30775</v>
      </c>
      <c r="E1308" s="12">
        <v>2018</v>
      </c>
      <c r="F1308" s="12" t="s">
        <v>30776</v>
      </c>
      <c r="G1308" s="12">
        <v>9251022</v>
      </c>
      <c r="H1308" s="12">
        <v>86</v>
      </c>
      <c r="I1308" s="12" t="s">
        <v>30777</v>
      </c>
      <c r="J1308" s="12" t="s">
        <v>30778</v>
      </c>
      <c r="K1308" s="12" t="s">
        <v>7972</v>
      </c>
      <c r="L1308" s="12" t="s">
        <v>13326</v>
      </c>
      <c r="M1308" s="12" t="s">
        <v>36703</v>
      </c>
    </row>
    <row r="1309" spans="1:13" ht="22.5" customHeight="1">
      <c r="A1309" s="12" t="s">
        <v>30780</v>
      </c>
      <c r="B1309" s="12" t="str" cm="1">
        <f t="array" ref="B1309">_xlfn.REGEXEXTRACT(J1309, "eid=([^&amp;]+)", 2)</f>
        <v>2-s2.0-85057474487</v>
      </c>
      <c r="C1309" s="13" t="s">
        <v>23900</v>
      </c>
      <c r="D1309" s="12" t="s">
        <v>30781</v>
      </c>
      <c r="E1309" s="12">
        <v>2018</v>
      </c>
      <c r="F1309" s="12" t="s">
        <v>9083</v>
      </c>
      <c r="G1309" s="12">
        <v>21596182</v>
      </c>
      <c r="H1309" s="12">
        <v>2018</v>
      </c>
      <c r="I1309" s="12" t="s">
        <v>30782</v>
      </c>
      <c r="J1309" s="12" t="s">
        <v>30783</v>
      </c>
      <c r="K1309" s="12" t="s">
        <v>7972</v>
      </c>
      <c r="L1309" s="12" t="s">
        <v>8078</v>
      </c>
      <c r="M1309" s="12" t="s">
        <v>36704</v>
      </c>
    </row>
    <row r="1310" spans="1:13" ht="22.5" customHeight="1">
      <c r="A1310" s="12" t="s">
        <v>30785</v>
      </c>
      <c r="B1310" s="12" t="str" cm="1">
        <f t="array" ref="B1310">_xlfn.REGEXEXTRACT(J1310, "eid=([^&amp;]+)", 2)</f>
        <v>2-s2.0-85061084807</v>
      </c>
      <c r="C1310" s="13" t="s">
        <v>23900</v>
      </c>
      <c r="D1310" s="12" t="s">
        <v>30786</v>
      </c>
      <c r="E1310" s="12">
        <v>2019</v>
      </c>
      <c r="F1310" s="12" t="s">
        <v>8491</v>
      </c>
      <c r="G1310" s="12">
        <v>21693536</v>
      </c>
      <c r="H1310" s="12">
        <v>7</v>
      </c>
      <c r="I1310" s="12" t="s">
        <v>30787</v>
      </c>
      <c r="J1310" s="12" t="s">
        <v>30788</v>
      </c>
      <c r="K1310" s="12" t="s">
        <v>7972</v>
      </c>
      <c r="L1310" s="12" t="s">
        <v>8102</v>
      </c>
      <c r="M1310" s="12"/>
    </row>
    <row r="1311" spans="1:13" ht="22.5" customHeight="1">
      <c r="A1311" s="12" t="s">
        <v>30790</v>
      </c>
      <c r="B1311" s="12" t="str" cm="1">
        <f t="array" ref="B1311">_xlfn.REGEXEXTRACT(J1311, "eid=([^&amp;]+)", 2)</f>
        <v>2-s2.0-85064846166</v>
      </c>
      <c r="C1311" s="13" t="s">
        <v>23900</v>
      </c>
      <c r="D1311" s="12" t="s">
        <v>30791</v>
      </c>
      <c r="E1311" s="12">
        <v>2019</v>
      </c>
      <c r="F1311" s="12" t="s">
        <v>8491</v>
      </c>
      <c r="G1311" s="12">
        <v>21693536</v>
      </c>
      <c r="H1311" s="12">
        <v>7</v>
      </c>
      <c r="I1311" s="12" t="s">
        <v>30792</v>
      </c>
      <c r="J1311" s="12" t="s">
        <v>30793</v>
      </c>
      <c r="K1311" s="12" t="s">
        <v>7972</v>
      </c>
      <c r="L1311" s="12" t="s">
        <v>8102</v>
      </c>
      <c r="M1311" s="12"/>
    </row>
    <row r="1312" spans="1:13" ht="22.5" customHeight="1">
      <c r="A1312" s="12" t="s">
        <v>30795</v>
      </c>
      <c r="B1312" s="12" t="str" cm="1">
        <f t="array" ref="B1312">_xlfn.REGEXEXTRACT(J1312, "eid=([^&amp;]+)", 2)</f>
        <v>2-s2.0-85075882629</v>
      </c>
      <c r="C1312" s="13" t="s">
        <v>23900</v>
      </c>
      <c r="D1312" s="12" t="s">
        <v>30796</v>
      </c>
      <c r="E1312" s="12">
        <v>2019</v>
      </c>
      <c r="F1312" s="12" t="s">
        <v>8831</v>
      </c>
      <c r="G1312" s="12">
        <v>3029743</v>
      </c>
      <c r="H1312" s="12">
        <v>11815</v>
      </c>
      <c r="I1312" s="12" t="s">
        <v>30797</v>
      </c>
      <c r="J1312" s="12" t="s">
        <v>30798</v>
      </c>
      <c r="K1312" s="12" t="s">
        <v>7972</v>
      </c>
      <c r="L1312" s="12" t="s">
        <v>7985</v>
      </c>
      <c r="M1312" s="12" t="s">
        <v>36705</v>
      </c>
    </row>
    <row r="1313" spans="1:13" ht="22.5" customHeight="1">
      <c r="A1313" s="12" t="s">
        <v>30800</v>
      </c>
      <c r="B1313" s="12" t="str" cm="1">
        <f t="array" ref="B1313">_xlfn.REGEXEXTRACT(J1313, "eid=([^&amp;]+)", 2)</f>
        <v>2-s2.0-85038826659</v>
      </c>
      <c r="C1313" s="13" t="s">
        <v>23900</v>
      </c>
      <c r="D1313" s="12" t="s">
        <v>30801</v>
      </c>
      <c r="E1313" s="12">
        <v>2018</v>
      </c>
      <c r="F1313" s="12" t="s">
        <v>9542</v>
      </c>
      <c r="G1313" s="12">
        <v>15249050</v>
      </c>
      <c r="H1313" s="12">
        <v>19</v>
      </c>
      <c r="I1313" s="12" t="s">
        <v>30802</v>
      </c>
      <c r="J1313" s="12" t="s">
        <v>30803</v>
      </c>
      <c r="K1313" s="12" t="s">
        <v>7972</v>
      </c>
      <c r="L1313" s="12" t="s">
        <v>8102</v>
      </c>
      <c r="M1313" s="12"/>
    </row>
    <row r="1314" spans="1:13" ht="22.5" customHeight="1">
      <c r="A1314" s="12" t="s">
        <v>30805</v>
      </c>
      <c r="B1314" s="12" t="str" cm="1">
        <f t="array" ref="B1314">_xlfn.REGEXEXTRACT(J1314, "eid=([^&amp;]+)", 2)</f>
        <v>2-s2.0-85041361340</v>
      </c>
      <c r="C1314" s="13" t="s">
        <v>23900</v>
      </c>
      <c r="D1314" s="12" t="s">
        <v>30806</v>
      </c>
      <c r="E1314" s="12">
        <v>2018</v>
      </c>
      <c r="F1314" s="12" t="s">
        <v>12045</v>
      </c>
      <c r="G1314" s="12">
        <v>21961115</v>
      </c>
      <c r="H1314" s="12">
        <v>5</v>
      </c>
      <c r="I1314" s="12" t="s">
        <v>30807</v>
      </c>
      <c r="J1314" s="12" t="s">
        <v>30808</v>
      </c>
      <c r="K1314" s="12" t="s">
        <v>7972</v>
      </c>
      <c r="L1314" s="12" t="s">
        <v>29535</v>
      </c>
      <c r="M1314" s="12"/>
    </row>
    <row r="1315" spans="1:13" ht="22.5" customHeight="1">
      <c r="A1315" s="12" t="s">
        <v>30810</v>
      </c>
      <c r="B1315" s="12" t="str" cm="1">
        <f t="array" ref="B1315">_xlfn.REGEXEXTRACT(J1315, "eid=([^&amp;]+)", 2)</f>
        <v>2-s2.0-85054621626</v>
      </c>
      <c r="C1315" s="13" t="s">
        <v>23900</v>
      </c>
      <c r="D1315" s="12" t="s">
        <v>30811</v>
      </c>
      <c r="E1315" s="12">
        <v>2018</v>
      </c>
      <c r="F1315" s="12" t="s">
        <v>8005</v>
      </c>
      <c r="G1315" s="12">
        <v>9208542</v>
      </c>
      <c r="H1315" s="12">
        <v>74</v>
      </c>
      <c r="I1315" s="12" t="s">
        <v>30812</v>
      </c>
      <c r="J1315" s="12" t="s">
        <v>30813</v>
      </c>
      <c r="K1315" s="12" t="s">
        <v>7972</v>
      </c>
      <c r="L1315" s="12" t="s">
        <v>13326</v>
      </c>
      <c r="M1315" s="12" t="s">
        <v>36706</v>
      </c>
    </row>
    <row r="1316" spans="1:13" ht="22.5" customHeight="1">
      <c r="A1316" s="12" t="s">
        <v>30815</v>
      </c>
      <c r="B1316" s="12" t="str" cm="1">
        <f t="array" ref="B1316">_xlfn.REGEXEXTRACT(J1316, "eid=([^&amp;]+)", 2)</f>
        <v>2-s2.0-85054529818</v>
      </c>
      <c r="C1316" s="13" t="s">
        <v>23900</v>
      </c>
      <c r="D1316" s="12" t="s">
        <v>30816</v>
      </c>
      <c r="E1316" s="12">
        <v>2018</v>
      </c>
      <c r="F1316" s="12" t="s">
        <v>30817</v>
      </c>
      <c r="G1316" s="12" t="s">
        <v>7969</v>
      </c>
      <c r="H1316" s="12" t="s">
        <v>7969</v>
      </c>
      <c r="I1316" s="12" t="s">
        <v>30818</v>
      </c>
      <c r="J1316" s="12" t="s">
        <v>30819</v>
      </c>
      <c r="K1316" s="12" t="s">
        <v>7972</v>
      </c>
      <c r="L1316" s="12" t="s">
        <v>8102</v>
      </c>
      <c r="M1316" s="12" t="s">
        <v>36707</v>
      </c>
    </row>
    <row r="1317" spans="1:13" ht="22.5" customHeight="1">
      <c r="A1317" s="12" t="s">
        <v>30821</v>
      </c>
      <c r="B1317" s="12" t="str" cm="1">
        <f t="array" ref="B1317">_xlfn.REGEXEXTRACT(J1317, "eid=([^&amp;]+)", 2)</f>
        <v>2-s2.0-85058284529</v>
      </c>
      <c r="C1317" s="13" t="s">
        <v>23900</v>
      </c>
      <c r="D1317" s="12" t="s">
        <v>30822</v>
      </c>
      <c r="E1317" s="12">
        <v>2018</v>
      </c>
      <c r="F1317" s="12" t="s">
        <v>9358</v>
      </c>
      <c r="G1317" s="12" t="s">
        <v>24812</v>
      </c>
      <c r="H1317" s="12">
        <v>5</v>
      </c>
      <c r="I1317" s="12" t="s">
        <v>30823</v>
      </c>
      <c r="J1317" s="12" t="s">
        <v>30824</v>
      </c>
      <c r="K1317" s="12" t="s">
        <v>7972</v>
      </c>
      <c r="L1317" s="12" t="s">
        <v>8102</v>
      </c>
      <c r="M1317" s="12" t="s">
        <v>36708</v>
      </c>
    </row>
    <row r="1318" spans="1:13" ht="22.5" customHeight="1">
      <c r="A1318" s="12" t="s">
        <v>30826</v>
      </c>
      <c r="B1318" s="12" t="str" cm="1">
        <f t="array" ref="B1318">_xlfn.REGEXEXTRACT(J1318, "eid=([^&amp;]+)", 2)</f>
        <v>2-s2.0-85068344504</v>
      </c>
      <c r="C1318" s="13" t="s">
        <v>23900</v>
      </c>
      <c r="D1318" s="12" t="s">
        <v>30827</v>
      </c>
      <c r="E1318" s="12">
        <v>2019</v>
      </c>
      <c r="F1318" s="12" t="s">
        <v>8491</v>
      </c>
      <c r="G1318" s="12">
        <v>21693536</v>
      </c>
      <c r="H1318" s="12">
        <v>7</v>
      </c>
      <c r="I1318" s="12" t="s">
        <v>30828</v>
      </c>
      <c r="J1318" s="12" t="s">
        <v>30829</v>
      </c>
      <c r="K1318" s="12" t="s">
        <v>7972</v>
      </c>
      <c r="L1318" s="12" t="s">
        <v>8102</v>
      </c>
      <c r="M1318" s="12"/>
    </row>
    <row r="1319" spans="1:13" ht="22.5" customHeight="1">
      <c r="A1319" s="12" t="s">
        <v>30830</v>
      </c>
      <c r="B1319" s="12" t="str" cm="1">
        <f t="array" ref="B1319">_xlfn.REGEXEXTRACT(J1319, "eid=([^&amp;]+)", 2)</f>
        <v>2-s2.0-85075631977</v>
      </c>
      <c r="C1319" s="13" t="s">
        <v>23900</v>
      </c>
      <c r="D1319" s="12" t="s">
        <v>30831</v>
      </c>
      <c r="E1319" s="12">
        <v>2019</v>
      </c>
      <c r="F1319" s="12" t="s">
        <v>8491</v>
      </c>
      <c r="G1319" s="12">
        <v>21693536</v>
      </c>
      <c r="H1319" s="12">
        <v>7</v>
      </c>
      <c r="I1319" s="12" t="s">
        <v>30832</v>
      </c>
      <c r="J1319" s="12" t="s">
        <v>30833</v>
      </c>
      <c r="K1319" s="12" t="s">
        <v>7972</v>
      </c>
      <c r="L1319" s="12" t="s">
        <v>8102</v>
      </c>
      <c r="M1319" s="12"/>
    </row>
    <row r="1320" spans="1:13" ht="22.5" customHeight="1">
      <c r="A1320" s="12" t="s">
        <v>30835</v>
      </c>
      <c r="B1320" s="12" t="str" cm="1">
        <f t="array" ref="B1320">_xlfn.REGEXEXTRACT(J1320, "eid=([^&amp;]+)", 2)</f>
        <v>2-s2.0-85049063577</v>
      </c>
      <c r="C1320" s="13" t="s">
        <v>23900</v>
      </c>
      <c r="D1320" s="12" t="s">
        <v>30836</v>
      </c>
      <c r="E1320" s="12">
        <v>2018</v>
      </c>
      <c r="F1320" s="12" t="s">
        <v>12218</v>
      </c>
      <c r="G1320" s="12" t="s">
        <v>24034</v>
      </c>
      <c r="H1320" s="12">
        <v>89</v>
      </c>
      <c r="I1320" s="12" t="s">
        <v>30837</v>
      </c>
      <c r="J1320" s="12" t="s">
        <v>30838</v>
      </c>
      <c r="K1320" s="12" t="s">
        <v>7972</v>
      </c>
      <c r="L1320" s="12" t="s">
        <v>7993</v>
      </c>
      <c r="M1320" s="12"/>
    </row>
    <row r="1321" spans="1:13" ht="22.5" customHeight="1">
      <c r="A1321" s="12" t="s">
        <v>30840</v>
      </c>
      <c r="B1321" s="12" t="str" cm="1">
        <f t="array" ref="B1321">_xlfn.REGEXEXTRACT(J1321, "eid=([^&amp;]+)", 2)</f>
        <v>2-s2.0-85063081450</v>
      </c>
      <c r="C1321" s="13" t="s">
        <v>23900</v>
      </c>
      <c r="D1321" s="12" t="s">
        <v>30841</v>
      </c>
      <c r="E1321" s="12">
        <v>2019</v>
      </c>
      <c r="F1321" s="12" t="s">
        <v>30842</v>
      </c>
      <c r="G1321" s="12">
        <v>24725854</v>
      </c>
      <c r="H1321" s="12">
        <v>51</v>
      </c>
      <c r="I1321" s="12" t="s">
        <v>30843</v>
      </c>
      <c r="J1321" s="12" t="s">
        <v>30844</v>
      </c>
      <c r="K1321" s="12" t="s">
        <v>7972</v>
      </c>
      <c r="L1321" s="12" t="s">
        <v>8688</v>
      </c>
      <c r="M1321" s="12" t="s">
        <v>36709</v>
      </c>
    </row>
    <row r="1322" spans="1:13" ht="22.5" customHeight="1">
      <c r="A1322" s="12" t="s">
        <v>30846</v>
      </c>
      <c r="B1322" s="12" t="str" cm="1">
        <f t="array" ref="B1322">_xlfn.REGEXEXTRACT(J1322, "eid=([^&amp;]+)", 2)</f>
        <v>2-s2.0-85059959332</v>
      </c>
      <c r="C1322" s="13" t="s">
        <v>23900</v>
      </c>
      <c r="D1322" s="12" t="s">
        <v>30847</v>
      </c>
      <c r="E1322" s="12">
        <v>2018</v>
      </c>
      <c r="F1322" s="12" t="s">
        <v>30848</v>
      </c>
      <c r="G1322" s="12" t="s">
        <v>7969</v>
      </c>
      <c r="H1322" s="12" t="s">
        <v>7969</v>
      </c>
      <c r="I1322" s="12" t="s">
        <v>30692</v>
      </c>
      <c r="J1322" s="12" t="s">
        <v>30849</v>
      </c>
      <c r="K1322" s="12" t="s">
        <v>7972</v>
      </c>
      <c r="L1322" s="12" t="s">
        <v>8102</v>
      </c>
      <c r="M1322" s="12" t="s">
        <v>36710</v>
      </c>
    </row>
    <row r="1323" spans="1:13" ht="22.5" customHeight="1">
      <c r="A1323" s="12" t="s">
        <v>30851</v>
      </c>
      <c r="B1323" s="12" t="str" cm="1">
        <f t="array" ref="B1323">_xlfn.REGEXEXTRACT(J1323, "eid=([^&amp;]+)", 2)</f>
        <v>2-s2.0-85060057108</v>
      </c>
      <c r="C1323" s="13" t="s">
        <v>23900</v>
      </c>
      <c r="D1323" s="12" t="s">
        <v>30852</v>
      </c>
      <c r="E1323" s="12">
        <v>2018</v>
      </c>
      <c r="F1323" s="12" t="s">
        <v>30853</v>
      </c>
      <c r="G1323" s="12">
        <v>10817735</v>
      </c>
      <c r="H1323" s="12">
        <v>2018</v>
      </c>
      <c r="I1323" s="12" t="s">
        <v>30854</v>
      </c>
      <c r="J1323" s="12" t="s">
        <v>30855</v>
      </c>
      <c r="K1323" s="12" t="s">
        <v>7972</v>
      </c>
      <c r="L1323" s="12" t="s">
        <v>8078</v>
      </c>
      <c r="M1323" s="12" t="s">
        <v>36711</v>
      </c>
    </row>
    <row r="1324" spans="1:13" ht="22.5" customHeight="1">
      <c r="A1324" s="12" t="s">
        <v>30857</v>
      </c>
      <c r="B1324" s="12" t="str" cm="1">
        <f t="array" ref="B1324">_xlfn.REGEXEXTRACT(J1324, "eid=([^&amp;]+)", 2)</f>
        <v>2-s2.0-85061190389</v>
      </c>
      <c r="C1324" s="13" t="s">
        <v>23900</v>
      </c>
      <c r="D1324" s="12" t="s">
        <v>30858</v>
      </c>
      <c r="E1324" s="12">
        <v>2019</v>
      </c>
      <c r="F1324" s="12" t="s">
        <v>8491</v>
      </c>
      <c r="G1324" s="12">
        <v>21693536</v>
      </c>
      <c r="H1324" s="12">
        <v>7</v>
      </c>
      <c r="I1324" s="12" t="s">
        <v>30859</v>
      </c>
      <c r="J1324" s="12" t="s">
        <v>30860</v>
      </c>
      <c r="K1324" s="12" t="s">
        <v>7972</v>
      </c>
      <c r="L1324" s="12" t="s">
        <v>8102</v>
      </c>
      <c r="M1324" s="12"/>
    </row>
    <row r="1325" spans="1:13" ht="22.5" customHeight="1">
      <c r="A1325" s="12" t="s">
        <v>30862</v>
      </c>
      <c r="B1325" s="12" t="str" cm="1">
        <f t="array" ref="B1325">_xlfn.REGEXEXTRACT(J1325, "eid=([^&amp;]+)", 2)</f>
        <v>2-s2.0-85065773139</v>
      </c>
      <c r="C1325" s="13" t="s">
        <v>23900</v>
      </c>
      <c r="D1325" s="12" t="s">
        <v>30863</v>
      </c>
      <c r="E1325" s="12">
        <v>2019</v>
      </c>
      <c r="F1325" s="12" t="s">
        <v>13107</v>
      </c>
      <c r="G1325" s="12" t="s">
        <v>27485</v>
      </c>
      <c r="H1325" s="12">
        <v>10</v>
      </c>
      <c r="I1325" s="12" t="s">
        <v>30864</v>
      </c>
      <c r="J1325" s="12" t="s">
        <v>30865</v>
      </c>
      <c r="K1325" s="12" t="s">
        <v>7972</v>
      </c>
      <c r="L1325" s="12" t="s">
        <v>8324</v>
      </c>
      <c r="M1325" s="12" t="s">
        <v>36712</v>
      </c>
    </row>
    <row r="1326" spans="1:13" ht="22.5" customHeight="1">
      <c r="A1326" s="12" t="s">
        <v>30867</v>
      </c>
      <c r="B1326" s="12" t="str" cm="1">
        <f t="array" ref="B1326">_xlfn.REGEXEXTRACT(J1326, "eid=([^&amp;]+)", 2)</f>
        <v>2-s2.0-85047101504</v>
      </c>
      <c r="C1326" s="13" t="s">
        <v>23900</v>
      </c>
      <c r="D1326" s="12" t="s">
        <v>30868</v>
      </c>
      <c r="E1326" s="12">
        <v>2018</v>
      </c>
      <c r="F1326" s="12" t="s">
        <v>30869</v>
      </c>
      <c r="G1326" s="12">
        <v>1486195</v>
      </c>
      <c r="H1326" s="12">
        <v>100</v>
      </c>
      <c r="I1326" s="12" t="s">
        <v>30870</v>
      </c>
      <c r="J1326" s="12" t="s">
        <v>30871</v>
      </c>
      <c r="K1326" s="12" t="s">
        <v>7972</v>
      </c>
      <c r="L1326" s="12" t="s">
        <v>8465</v>
      </c>
      <c r="M1326" s="12"/>
    </row>
    <row r="1327" spans="1:13" ht="22.5" customHeight="1">
      <c r="A1327" s="12" t="s">
        <v>30873</v>
      </c>
      <c r="B1327" s="12" t="str" cm="1">
        <f t="array" ref="B1327">_xlfn.REGEXEXTRACT(J1327, "eid=([^&amp;]+)", 2)</f>
        <v>2-s2.0-85055859765</v>
      </c>
      <c r="C1327" s="13" t="s">
        <v>23900</v>
      </c>
      <c r="D1327" s="12" t="s">
        <v>30874</v>
      </c>
      <c r="E1327" s="12">
        <v>2018</v>
      </c>
      <c r="F1327" s="12" t="s">
        <v>30875</v>
      </c>
      <c r="G1327" s="12" t="s">
        <v>7969</v>
      </c>
      <c r="H1327" s="12" t="s">
        <v>7969</v>
      </c>
      <c r="I1327" s="12" t="s">
        <v>10144</v>
      </c>
      <c r="J1327" s="12" t="s">
        <v>30876</v>
      </c>
      <c r="K1327" s="12" t="s">
        <v>7972</v>
      </c>
      <c r="L1327" s="12" t="s">
        <v>8102</v>
      </c>
      <c r="M1327" s="12" t="s">
        <v>36713</v>
      </c>
    </row>
    <row r="1328" spans="1:13" ht="22.5" customHeight="1">
      <c r="A1328" s="12" t="s">
        <v>30878</v>
      </c>
      <c r="B1328" s="12" t="str" cm="1">
        <f t="array" ref="B1328">_xlfn.REGEXEXTRACT(J1328, "eid=([^&amp;]+)", 2)</f>
        <v>2-s2.0-85056882108</v>
      </c>
      <c r="C1328" s="13" t="s">
        <v>23900</v>
      </c>
      <c r="D1328" s="12" t="s">
        <v>30879</v>
      </c>
      <c r="E1328" s="12">
        <v>2018</v>
      </c>
      <c r="F1328" s="12" t="s">
        <v>9537</v>
      </c>
      <c r="G1328" s="12">
        <v>15437221</v>
      </c>
      <c r="H1328" s="12" t="s">
        <v>7969</v>
      </c>
      <c r="I1328" s="12" t="s">
        <v>30880</v>
      </c>
      <c r="J1328" s="12" t="s">
        <v>30881</v>
      </c>
      <c r="K1328" s="12" t="s">
        <v>7972</v>
      </c>
      <c r="L1328" s="12" t="s">
        <v>8324</v>
      </c>
      <c r="M1328" s="12" t="s">
        <v>36714</v>
      </c>
    </row>
    <row r="1329" spans="1:13" ht="22.5" customHeight="1">
      <c r="A1329" s="12" t="s">
        <v>30883</v>
      </c>
      <c r="B1329" s="12" t="str" cm="1">
        <f t="array" ref="B1329">_xlfn.REGEXEXTRACT(J1329, "eid=([^&amp;]+)", 2)</f>
        <v>2-s2.0-85064618954</v>
      </c>
      <c r="C1329" s="13" t="s">
        <v>23900</v>
      </c>
      <c r="D1329" s="12" t="s">
        <v>30884</v>
      </c>
      <c r="E1329" s="12">
        <v>2019</v>
      </c>
      <c r="F1329" s="12" t="s">
        <v>8491</v>
      </c>
      <c r="G1329" s="12">
        <v>21693536</v>
      </c>
      <c r="H1329" s="12">
        <v>7</v>
      </c>
      <c r="I1329" s="12" t="s">
        <v>30885</v>
      </c>
      <c r="J1329" s="12" t="s">
        <v>30886</v>
      </c>
      <c r="K1329" s="12" t="s">
        <v>7972</v>
      </c>
      <c r="L1329" s="12" t="s">
        <v>8102</v>
      </c>
      <c r="M1329" s="12"/>
    </row>
    <row r="1330" spans="1:13" ht="22.5" customHeight="1">
      <c r="A1330" s="12" t="s">
        <v>30888</v>
      </c>
      <c r="B1330" s="12" t="str" cm="1">
        <f t="array" ref="B1330">_xlfn.REGEXEXTRACT(J1330, "eid=([^&amp;]+)", 2)</f>
        <v>2-s2.0-85089662955</v>
      </c>
      <c r="C1330" s="13" t="s">
        <v>23900</v>
      </c>
      <c r="D1330" s="12" t="s">
        <v>30889</v>
      </c>
      <c r="E1330" s="12">
        <v>2018</v>
      </c>
      <c r="F1330" s="12" t="s">
        <v>13083</v>
      </c>
      <c r="G1330" s="12">
        <v>20964862</v>
      </c>
      <c r="H1330" s="12">
        <v>1</v>
      </c>
      <c r="I1330" s="12" t="s">
        <v>30890</v>
      </c>
      <c r="J1330" s="12" t="s">
        <v>30891</v>
      </c>
      <c r="K1330" s="12" t="s">
        <v>7972</v>
      </c>
      <c r="L1330" s="12" t="s">
        <v>11943</v>
      </c>
      <c r="M1330" s="12"/>
    </row>
    <row r="1331" spans="1:13" ht="22.5" customHeight="1">
      <c r="A1331" s="12" t="s">
        <v>30893</v>
      </c>
      <c r="B1331" s="12" t="str" cm="1">
        <f t="array" ref="B1331">_xlfn.REGEXEXTRACT(J1331, "eid=([^&amp;]+)", 2)</f>
        <v>2-s2.0-85053526624</v>
      </c>
      <c r="C1331" s="13" t="s">
        <v>23900</v>
      </c>
      <c r="D1331" s="12" t="s">
        <v>30894</v>
      </c>
      <c r="E1331" s="12">
        <v>2018</v>
      </c>
      <c r="F1331" s="12" t="s">
        <v>29687</v>
      </c>
      <c r="G1331" s="12">
        <v>16875176</v>
      </c>
      <c r="H1331" s="12">
        <v>2018</v>
      </c>
      <c r="I1331" s="12" t="s">
        <v>30895</v>
      </c>
      <c r="J1331" s="12" t="s">
        <v>30896</v>
      </c>
      <c r="K1331" s="12" t="s">
        <v>7972</v>
      </c>
      <c r="L1331" s="12" t="s">
        <v>12126</v>
      </c>
      <c r="M1331" s="12"/>
    </row>
    <row r="1332" spans="1:13" ht="22.5" customHeight="1">
      <c r="A1332" s="12" t="s">
        <v>30897</v>
      </c>
      <c r="B1332" s="12" t="e" cm="1" vm="1">
        <f t="array" ref="B1332">_xlfn.REGEXEXTRACT(J1332, "eid=([^&amp;]+)", 2)</f>
        <v>#N/A</v>
      </c>
      <c r="C1332" s="13" t="s">
        <v>23900</v>
      </c>
      <c r="D1332" s="12" t="s">
        <v>30898</v>
      </c>
      <c r="E1332" s="12"/>
      <c r="F1332" s="12"/>
      <c r="G1332" s="12"/>
      <c r="H1332" s="12"/>
      <c r="I1332" s="12"/>
      <c r="J1332" s="12"/>
      <c r="K1332" s="12"/>
      <c r="L1332" s="12"/>
      <c r="M1332" s="12"/>
    </row>
    <row r="1333" spans="1:13" ht="22.5" customHeight="1">
      <c r="A1333" s="12" t="s">
        <v>30900</v>
      </c>
      <c r="B1333" s="12" t="str" cm="1">
        <f t="array" ref="B1333">_xlfn.REGEXEXTRACT(J1333, "eid=([^&amp;]+)", 2)</f>
        <v>2-s2.0-85057972873</v>
      </c>
      <c r="C1333" s="13" t="s">
        <v>23900</v>
      </c>
      <c r="D1333" s="12" t="s">
        <v>30901</v>
      </c>
      <c r="E1333" s="12">
        <v>2018</v>
      </c>
      <c r="F1333" s="12" t="s">
        <v>30902</v>
      </c>
      <c r="G1333" s="12" t="s">
        <v>7969</v>
      </c>
      <c r="H1333" s="12" t="s">
        <v>7969</v>
      </c>
      <c r="I1333" s="12" t="s">
        <v>30903</v>
      </c>
      <c r="J1333" s="12" t="s">
        <v>30904</v>
      </c>
      <c r="K1333" s="12" t="s">
        <v>7972</v>
      </c>
      <c r="L1333" s="12" t="s">
        <v>8102</v>
      </c>
      <c r="M1333" s="12" t="s">
        <v>36715</v>
      </c>
    </row>
    <row r="1334" spans="1:13" ht="22.5" customHeight="1">
      <c r="A1334" s="12" t="s">
        <v>30906</v>
      </c>
      <c r="B1334" s="12" t="str" cm="1">
        <f t="array" ref="B1334">_xlfn.REGEXEXTRACT(J1334, "eid=([^&amp;]+)", 2)</f>
        <v>2-s2.0-85063806492</v>
      </c>
      <c r="C1334" s="13" t="s">
        <v>23900</v>
      </c>
      <c r="D1334" s="12" t="s">
        <v>30907</v>
      </c>
      <c r="E1334" s="12">
        <v>2019</v>
      </c>
      <c r="F1334" s="12" t="s">
        <v>30908</v>
      </c>
      <c r="G1334" s="12" t="s">
        <v>30909</v>
      </c>
      <c r="H1334" s="12">
        <v>18</v>
      </c>
      <c r="I1334" s="12" t="s">
        <v>30910</v>
      </c>
      <c r="J1334" s="12" t="s">
        <v>30911</v>
      </c>
      <c r="K1334" s="12" t="s">
        <v>7972</v>
      </c>
      <c r="L1334" s="12" t="s">
        <v>8102</v>
      </c>
      <c r="M1334" s="12" t="s">
        <v>36716</v>
      </c>
    </row>
    <row r="1335" spans="1:13" ht="22.5" customHeight="1">
      <c r="A1335" s="12" t="s">
        <v>30913</v>
      </c>
      <c r="B1335" s="12" t="str" cm="1">
        <f t="array" ref="B1335">_xlfn.REGEXEXTRACT(J1335, "eid=([^&amp;]+)", 2)</f>
        <v>2-s2.0-85052516352</v>
      </c>
      <c r="C1335" s="13" t="s">
        <v>23900</v>
      </c>
      <c r="D1335" s="12" t="s">
        <v>30914</v>
      </c>
      <c r="E1335" s="12">
        <v>2018</v>
      </c>
      <c r="F1335" s="12" t="s">
        <v>8024</v>
      </c>
      <c r="G1335" s="12">
        <v>1674048</v>
      </c>
      <c r="H1335" s="12">
        <v>79</v>
      </c>
      <c r="I1335" s="12" t="s">
        <v>30915</v>
      </c>
      <c r="J1335" s="12" t="s">
        <v>30916</v>
      </c>
      <c r="K1335" s="12" t="s">
        <v>7972</v>
      </c>
      <c r="L1335" s="12" t="s">
        <v>8027</v>
      </c>
      <c r="M1335" s="12"/>
    </row>
    <row r="1336" spans="1:13" ht="22.5" customHeight="1">
      <c r="A1336" s="12" t="s">
        <v>30917</v>
      </c>
      <c r="B1336" s="12" t="str" cm="1">
        <f t="array" ref="B1336">_xlfn.REGEXEXTRACT(J1336, "eid=([^&amp;]+)", 2)</f>
        <v>2-s2.0-85058311800</v>
      </c>
      <c r="C1336" s="13" t="s">
        <v>23900</v>
      </c>
      <c r="D1336" s="12" t="s">
        <v>30918</v>
      </c>
      <c r="E1336" s="12">
        <v>2018</v>
      </c>
      <c r="F1336" s="12" t="s">
        <v>30719</v>
      </c>
      <c r="G1336" s="12" t="s">
        <v>7969</v>
      </c>
      <c r="H1336" s="12" t="s">
        <v>7969</v>
      </c>
      <c r="I1336" s="12" t="s">
        <v>30919</v>
      </c>
      <c r="J1336" s="12" t="s">
        <v>30920</v>
      </c>
      <c r="K1336" s="12" t="s">
        <v>7972</v>
      </c>
      <c r="L1336" s="12" t="s">
        <v>8102</v>
      </c>
      <c r="M1336" s="12" t="s">
        <v>4558</v>
      </c>
    </row>
    <row r="1337" spans="1:13" ht="22.5" customHeight="1">
      <c r="A1337" s="12" t="s">
        <v>30922</v>
      </c>
      <c r="B1337" s="12" t="str" cm="1">
        <f t="array" ref="B1337">_xlfn.REGEXEXTRACT(J1337, "eid=([^&amp;]+)", 2)</f>
        <v>2-s2.0-85048498829</v>
      </c>
      <c r="C1337" s="13" t="s">
        <v>23900</v>
      </c>
      <c r="D1337" s="12" t="s">
        <v>30923</v>
      </c>
      <c r="E1337" s="12">
        <v>2018</v>
      </c>
      <c r="F1337" s="12" t="s">
        <v>12218</v>
      </c>
      <c r="G1337" s="12" t="s">
        <v>24034</v>
      </c>
      <c r="H1337" s="12">
        <v>88</v>
      </c>
      <c r="I1337" s="12" t="s">
        <v>30924</v>
      </c>
      <c r="J1337" s="12" t="s">
        <v>30925</v>
      </c>
      <c r="K1337" s="12" t="s">
        <v>7972</v>
      </c>
      <c r="L1337" s="12" t="s">
        <v>7993</v>
      </c>
      <c r="M1337" s="12"/>
    </row>
    <row r="1338" spans="1:13" ht="22.5" customHeight="1">
      <c r="A1338" s="12" t="s">
        <v>30926</v>
      </c>
      <c r="B1338" s="12" t="e" cm="1" vm="1">
        <f t="array" ref="B1338">_xlfn.REGEXEXTRACT(J1338, "eid=([^&amp;]+)", 2)</f>
        <v>#N/A</v>
      </c>
      <c r="C1338" s="13" t="s">
        <v>23900</v>
      </c>
      <c r="D1338" s="12" t="s">
        <v>30927</v>
      </c>
      <c r="E1338" s="12"/>
      <c r="F1338" s="12"/>
      <c r="G1338" s="12"/>
      <c r="H1338" s="12"/>
      <c r="I1338" s="12"/>
      <c r="J1338" s="12"/>
      <c r="K1338" s="12"/>
      <c r="L1338" s="12"/>
      <c r="M1338" s="12"/>
    </row>
    <row r="1339" spans="1:13" ht="22.5" customHeight="1">
      <c r="A1339" s="12" t="s">
        <v>30929</v>
      </c>
      <c r="B1339" s="12" t="str" cm="1">
        <f t="array" ref="B1339">_xlfn.REGEXEXTRACT(J1339, "eid=([^&amp;]+)", 2)</f>
        <v>2-s2.0-85076840272</v>
      </c>
      <c r="C1339" s="13" t="s">
        <v>23900</v>
      </c>
      <c r="D1339" s="12" t="s">
        <v>30930</v>
      </c>
      <c r="E1339" s="12">
        <v>2019</v>
      </c>
      <c r="F1339" s="12" t="s">
        <v>8831</v>
      </c>
      <c r="G1339" s="12">
        <v>3029743</v>
      </c>
      <c r="H1339" s="12">
        <v>11903</v>
      </c>
      <c r="I1339" s="12" t="s">
        <v>30931</v>
      </c>
      <c r="J1339" s="12" t="s">
        <v>30932</v>
      </c>
      <c r="K1339" s="12" t="s">
        <v>7972</v>
      </c>
      <c r="L1339" s="12" t="s">
        <v>7978</v>
      </c>
      <c r="M1339" s="12" t="s">
        <v>36717</v>
      </c>
    </row>
    <row r="1340" spans="1:13" ht="22.5" customHeight="1">
      <c r="A1340" s="12" t="s">
        <v>30934</v>
      </c>
      <c r="B1340" s="12" t="str" cm="1">
        <f t="array" ref="B1340">_xlfn.REGEXEXTRACT(J1340, "eid=([^&amp;]+)", 2)</f>
        <v>2-s2.0-85072739640</v>
      </c>
      <c r="C1340" s="13" t="s">
        <v>23900</v>
      </c>
      <c r="D1340" s="12" t="s">
        <v>30935</v>
      </c>
      <c r="E1340" s="12">
        <v>2019</v>
      </c>
      <c r="F1340" s="12" t="s">
        <v>30936</v>
      </c>
      <c r="G1340" s="12">
        <v>20907141</v>
      </c>
      <c r="H1340" s="12">
        <v>2019</v>
      </c>
      <c r="I1340" s="12" t="s">
        <v>30937</v>
      </c>
      <c r="J1340" s="12" t="s">
        <v>30938</v>
      </c>
      <c r="K1340" s="12" t="s">
        <v>7972</v>
      </c>
      <c r="L1340" s="12" t="s">
        <v>11624</v>
      </c>
      <c r="M1340" s="12"/>
    </row>
    <row r="1341" spans="1:13" ht="22.5" customHeight="1">
      <c r="A1341" s="12" t="s">
        <v>30940</v>
      </c>
      <c r="B1341" s="12" t="str" cm="1">
        <f t="array" ref="B1341">_xlfn.REGEXEXTRACT(J1341, "eid=([^&amp;]+)", 2)</f>
        <v>2-s2.0-85058376228</v>
      </c>
      <c r="C1341" s="13" t="s">
        <v>23900</v>
      </c>
      <c r="D1341" s="12" t="s">
        <v>30941</v>
      </c>
      <c r="E1341" s="12">
        <v>2018</v>
      </c>
      <c r="F1341" s="12" t="s">
        <v>30942</v>
      </c>
      <c r="G1341" s="12" t="s">
        <v>7969</v>
      </c>
      <c r="H1341" s="12" t="s">
        <v>7969</v>
      </c>
      <c r="I1341" s="12" t="s">
        <v>30943</v>
      </c>
      <c r="J1341" s="12" t="s">
        <v>30944</v>
      </c>
      <c r="K1341" s="12" t="s">
        <v>7972</v>
      </c>
      <c r="L1341" s="12" t="s">
        <v>8102</v>
      </c>
      <c r="M1341" s="12" t="s">
        <v>36718</v>
      </c>
    </row>
    <row r="1342" spans="1:13" ht="22.5" customHeight="1">
      <c r="A1342" s="12" t="s">
        <v>30946</v>
      </c>
      <c r="B1342" s="12" t="str" cm="1">
        <f t="array" ref="B1342">_xlfn.REGEXEXTRACT(J1342, "eid=([^&amp;]+)", 2)</f>
        <v>2-s2.0-85053399180</v>
      </c>
      <c r="C1342" s="13" t="s">
        <v>23900</v>
      </c>
      <c r="D1342" s="12" t="s">
        <v>30947</v>
      </c>
      <c r="E1342" s="12">
        <v>2018</v>
      </c>
      <c r="F1342" s="12" t="s">
        <v>30358</v>
      </c>
      <c r="G1342" s="12">
        <v>10224653</v>
      </c>
      <c r="H1342" s="12">
        <v>27</v>
      </c>
      <c r="I1342" s="12" t="s">
        <v>30948</v>
      </c>
      <c r="J1342" s="12" t="s">
        <v>30949</v>
      </c>
      <c r="K1342" s="12" t="s">
        <v>7972</v>
      </c>
      <c r="L1342" s="12" t="s">
        <v>30361</v>
      </c>
      <c r="M1342" s="12" t="s">
        <v>36719</v>
      </c>
    </row>
    <row r="1343" spans="1:13" ht="22.5" customHeight="1">
      <c r="A1343" s="12" t="s">
        <v>30951</v>
      </c>
      <c r="B1343" s="12" t="str" cm="1">
        <f t="array" ref="B1343">_xlfn.REGEXEXTRACT(J1343, "eid=([^&amp;]+)", 2)</f>
        <v>2-s2.0-85054082973</v>
      </c>
      <c r="C1343" s="13" t="s">
        <v>23900</v>
      </c>
      <c r="D1343" s="12" t="s">
        <v>30952</v>
      </c>
      <c r="E1343" s="12">
        <v>2018</v>
      </c>
      <c r="F1343" s="12" t="s">
        <v>30953</v>
      </c>
      <c r="G1343" s="12" t="s">
        <v>7969</v>
      </c>
      <c r="H1343" s="12" t="s">
        <v>7969</v>
      </c>
      <c r="I1343" s="12" t="s">
        <v>30954</v>
      </c>
      <c r="J1343" s="12" t="s">
        <v>30955</v>
      </c>
      <c r="K1343" s="12" t="s">
        <v>7972</v>
      </c>
      <c r="L1343" s="12" t="s">
        <v>8102</v>
      </c>
      <c r="M1343" s="12" t="s">
        <v>36720</v>
      </c>
    </row>
    <row r="1344" spans="1:13" ht="22.5" customHeight="1">
      <c r="A1344" s="12" t="s">
        <v>30957</v>
      </c>
      <c r="B1344" s="12" t="str" cm="1">
        <f t="array" ref="B1344">_xlfn.REGEXEXTRACT(J1344, "eid=([^&amp;]+)", 2)</f>
        <v>2-s2.0-85065896246</v>
      </c>
      <c r="C1344" s="13" t="s">
        <v>23900</v>
      </c>
      <c r="D1344" s="12" t="s">
        <v>30958</v>
      </c>
      <c r="E1344" s="12">
        <v>2019</v>
      </c>
      <c r="F1344" s="12" t="s">
        <v>8491</v>
      </c>
      <c r="G1344" s="12">
        <v>21693536</v>
      </c>
      <c r="H1344" s="12">
        <v>7</v>
      </c>
      <c r="I1344" s="12" t="s">
        <v>30959</v>
      </c>
      <c r="J1344" s="12" t="s">
        <v>30960</v>
      </c>
      <c r="K1344" s="12" t="s">
        <v>7972</v>
      </c>
      <c r="L1344" s="12" t="s">
        <v>8102</v>
      </c>
      <c r="M1344" s="12"/>
    </row>
    <row r="1345" spans="1:13" ht="22.5" customHeight="1">
      <c r="A1345" s="12" t="s">
        <v>30962</v>
      </c>
      <c r="B1345" s="12" t="str" cm="1">
        <f t="array" ref="B1345">_xlfn.REGEXEXTRACT(J1345, "eid=([^&amp;]+)", 2)</f>
        <v>2-s2.0-85058665641</v>
      </c>
      <c r="C1345" s="13" t="s">
        <v>23900</v>
      </c>
      <c r="D1345" s="12" t="s">
        <v>30963</v>
      </c>
      <c r="E1345" s="12">
        <v>2019</v>
      </c>
      <c r="F1345" s="12" t="s">
        <v>11110</v>
      </c>
      <c r="G1345" s="12">
        <v>15361276</v>
      </c>
      <c r="H1345" s="12">
        <v>18</v>
      </c>
      <c r="I1345" s="12" t="s">
        <v>30964</v>
      </c>
      <c r="J1345" s="12" t="s">
        <v>30965</v>
      </c>
      <c r="K1345" s="12" t="s">
        <v>7972</v>
      </c>
      <c r="L1345" s="12" t="s">
        <v>8102</v>
      </c>
      <c r="M1345" s="12" t="s">
        <v>36721</v>
      </c>
    </row>
    <row r="1346" spans="1:13" ht="22.5" customHeight="1">
      <c r="A1346" s="12" t="s">
        <v>30967</v>
      </c>
      <c r="B1346" s="12" t="str" cm="1">
        <f t="array" ref="B1346">_xlfn.REGEXEXTRACT(J1346, "eid=([^&amp;]+)", 2)</f>
        <v>2-s2.0-85054906209</v>
      </c>
      <c r="C1346" s="13" t="s">
        <v>23900</v>
      </c>
      <c r="D1346" s="12" t="s">
        <v>30968</v>
      </c>
      <c r="E1346" s="12">
        <v>2018</v>
      </c>
      <c r="F1346" s="12" t="s">
        <v>30969</v>
      </c>
      <c r="G1346" s="12">
        <v>135194</v>
      </c>
      <c r="H1346" s="12">
        <v>54</v>
      </c>
      <c r="I1346" s="12" t="s">
        <v>30970</v>
      </c>
      <c r="J1346" s="12" t="s">
        <v>30971</v>
      </c>
      <c r="K1346" s="12" t="s">
        <v>7972</v>
      </c>
      <c r="L1346" s="12" t="s">
        <v>10359</v>
      </c>
      <c r="M1346" s="12"/>
    </row>
    <row r="1347" spans="1:13" ht="22.5" customHeight="1">
      <c r="A1347" s="12" t="s">
        <v>30973</v>
      </c>
      <c r="B1347" s="12" t="str" cm="1">
        <f t="array" ref="B1347">_xlfn.REGEXEXTRACT(J1347, "eid=([^&amp;]+)", 2)</f>
        <v>2-s2.0-85048192196</v>
      </c>
      <c r="C1347" s="13" t="s">
        <v>23900</v>
      </c>
      <c r="D1347" s="12" t="s">
        <v>30974</v>
      </c>
      <c r="E1347" s="12">
        <v>2018</v>
      </c>
      <c r="F1347" s="12" t="s">
        <v>8392</v>
      </c>
      <c r="G1347" s="12">
        <v>23274662</v>
      </c>
      <c r="H1347" s="12">
        <v>5</v>
      </c>
      <c r="I1347" s="12" t="s">
        <v>30975</v>
      </c>
      <c r="J1347" s="12" t="s">
        <v>30976</v>
      </c>
      <c r="K1347" s="12" t="s">
        <v>7972</v>
      </c>
      <c r="L1347" s="12" t="s">
        <v>8102</v>
      </c>
      <c r="M1347" s="12" t="s">
        <v>36722</v>
      </c>
    </row>
    <row r="1348" spans="1:13" ht="22.5" customHeight="1">
      <c r="A1348" s="12" t="s">
        <v>30978</v>
      </c>
      <c r="B1348" s="12" t="str" cm="1">
        <f t="array" ref="B1348">_xlfn.REGEXEXTRACT(J1348, "eid=([^&amp;]+)", 2)</f>
        <v>2-s2.0-85056448591</v>
      </c>
      <c r="C1348" s="13" t="s">
        <v>23900</v>
      </c>
      <c r="D1348" s="12" t="s">
        <v>30979</v>
      </c>
      <c r="E1348" s="12">
        <v>2018</v>
      </c>
      <c r="F1348" s="12" t="s">
        <v>30980</v>
      </c>
      <c r="G1348" s="12" t="s">
        <v>7969</v>
      </c>
      <c r="H1348" s="12" t="s">
        <v>7969</v>
      </c>
      <c r="I1348" s="12" t="s">
        <v>30981</v>
      </c>
      <c r="J1348" s="12" t="s">
        <v>30982</v>
      </c>
      <c r="K1348" s="12" t="s">
        <v>7972</v>
      </c>
      <c r="L1348" s="12" t="s">
        <v>8102</v>
      </c>
      <c r="M1348" s="12" t="s">
        <v>36723</v>
      </c>
    </row>
    <row r="1349" spans="1:13" ht="22.5" customHeight="1">
      <c r="A1349" s="12" t="s">
        <v>30984</v>
      </c>
      <c r="B1349" s="12" t="str" cm="1">
        <f t="array" ref="B1349">_xlfn.REGEXEXTRACT(J1349, "eid=([^&amp;]+)", 2)</f>
        <v>2-s2.0-85064717202</v>
      </c>
      <c r="C1349" s="13" t="s">
        <v>23900</v>
      </c>
      <c r="D1349" s="12" t="s">
        <v>30985</v>
      </c>
      <c r="E1349" s="12">
        <v>2019</v>
      </c>
      <c r="F1349" s="12" t="s">
        <v>30986</v>
      </c>
      <c r="G1349" s="12">
        <v>17427185</v>
      </c>
      <c r="H1349" s="12">
        <v>18</v>
      </c>
      <c r="I1349" s="12" t="s">
        <v>30987</v>
      </c>
      <c r="J1349" s="12" t="s">
        <v>30988</v>
      </c>
      <c r="K1349" s="12" t="s">
        <v>7972</v>
      </c>
      <c r="L1349" s="12" t="s">
        <v>9617</v>
      </c>
      <c r="M1349" s="12" t="s">
        <v>36724</v>
      </c>
    </row>
    <row r="1350" spans="1:13" ht="22.5" customHeight="1">
      <c r="A1350" s="12" t="s">
        <v>30990</v>
      </c>
      <c r="B1350" s="12" t="str" cm="1">
        <f t="array" ref="B1350">_xlfn.REGEXEXTRACT(J1350, "eid=([^&amp;]+)", 2)</f>
        <v>2-s2.0-85060779520</v>
      </c>
      <c r="C1350" s="13" t="s">
        <v>23900</v>
      </c>
      <c r="D1350" s="12" t="s">
        <v>30991</v>
      </c>
      <c r="E1350" s="12">
        <v>2018</v>
      </c>
      <c r="F1350" s="12" t="s">
        <v>21155</v>
      </c>
      <c r="G1350" s="12">
        <v>15461955</v>
      </c>
      <c r="H1350" s="12">
        <v>15</v>
      </c>
      <c r="I1350" s="12" t="s">
        <v>30992</v>
      </c>
      <c r="J1350" s="12" t="s">
        <v>30993</v>
      </c>
      <c r="K1350" s="12" t="s">
        <v>7972</v>
      </c>
      <c r="L1350" s="12" t="s">
        <v>21158</v>
      </c>
      <c r="M1350" s="12" t="s">
        <v>36725</v>
      </c>
    </row>
    <row r="1351" spans="1:13" ht="22.5" customHeight="1">
      <c r="A1351" s="12" t="s">
        <v>30995</v>
      </c>
      <c r="B1351" s="12" t="str" cm="1">
        <f t="array" ref="B1351">_xlfn.REGEXEXTRACT(J1351, "eid=([^&amp;]+)", 2)</f>
        <v>2-s2.0-85066784546</v>
      </c>
      <c r="C1351" s="13" t="s">
        <v>23900</v>
      </c>
      <c r="D1351" s="12" t="s">
        <v>30996</v>
      </c>
      <c r="E1351" s="12">
        <v>2019</v>
      </c>
      <c r="F1351" s="12" t="s">
        <v>8491</v>
      </c>
      <c r="G1351" s="12">
        <v>21693536</v>
      </c>
      <c r="H1351" s="12">
        <v>7</v>
      </c>
      <c r="I1351" s="12" t="s">
        <v>30997</v>
      </c>
      <c r="J1351" s="12" t="s">
        <v>30998</v>
      </c>
      <c r="K1351" s="12" t="s">
        <v>7972</v>
      </c>
      <c r="L1351" s="12" t="s">
        <v>8102</v>
      </c>
      <c r="M1351" s="12"/>
    </row>
    <row r="1352" spans="1:13" ht="22.5" customHeight="1">
      <c r="A1352" s="12" t="s">
        <v>31000</v>
      </c>
      <c r="B1352" s="12" t="str" cm="1">
        <f t="array" ref="B1352">_xlfn.REGEXEXTRACT(J1352, "eid=([^&amp;]+)", 2)</f>
        <v>2-s2.0-85068612709</v>
      </c>
      <c r="C1352" s="13" t="s">
        <v>23900</v>
      </c>
      <c r="D1352" s="12" t="s">
        <v>31001</v>
      </c>
      <c r="E1352" s="12">
        <v>2019</v>
      </c>
      <c r="F1352" s="12" t="s">
        <v>29231</v>
      </c>
      <c r="G1352" s="12">
        <v>22209964</v>
      </c>
      <c r="H1352" s="12">
        <v>8</v>
      </c>
      <c r="I1352" s="12" t="s">
        <v>31002</v>
      </c>
      <c r="J1352" s="12" t="s">
        <v>31003</v>
      </c>
      <c r="K1352" s="12" t="s">
        <v>7972</v>
      </c>
      <c r="L1352" s="12" t="s">
        <v>11745</v>
      </c>
      <c r="M1352" s="12"/>
    </row>
    <row r="1353" spans="1:13" ht="22.5" customHeight="1">
      <c r="A1353" s="12" t="s">
        <v>31005</v>
      </c>
      <c r="B1353" s="12" t="str" cm="1">
        <f t="array" ref="B1353">_xlfn.REGEXEXTRACT(J1353, "eid=([^&amp;]+)", 2)</f>
        <v>2-s2.0-85067228979</v>
      </c>
      <c r="C1353" s="13" t="s">
        <v>23900</v>
      </c>
      <c r="D1353" s="12" t="s">
        <v>31006</v>
      </c>
      <c r="E1353" s="12">
        <v>2019</v>
      </c>
      <c r="F1353" s="12" t="s">
        <v>8491</v>
      </c>
      <c r="G1353" s="12">
        <v>21693536</v>
      </c>
      <c r="H1353" s="12">
        <v>7</v>
      </c>
      <c r="I1353" s="12" t="s">
        <v>27460</v>
      </c>
      <c r="J1353" s="12" t="s">
        <v>31007</v>
      </c>
      <c r="K1353" s="12" t="s">
        <v>7972</v>
      </c>
      <c r="L1353" s="12" t="s">
        <v>8102</v>
      </c>
      <c r="M1353" s="12"/>
    </row>
    <row r="1354" spans="1:13" ht="22.5" customHeight="1">
      <c r="A1354" s="12" t="s">
        <v>31009</v>
      </c>
      <c r="B1354" s="12" t="str" cm="1">
        <f t="array" ref="B1354">_xlfn.REGEXEXTRACT(J1354, "eid=([^&amp;]+)", 2)</f>
        <v>2-s2.0-85053399855</v>
      </c>
      <c r="C1354" s="13" t="s">
        <v>23900</v>
      </c>
      <c r="D1354" s="12" t="s">
        <v>31010</v>
      </c>
      <c r="E1354" s="12">
        <v>2018</v>
      </c>
      <c r="F1354" s="12" t="s">
        <v>8024</v>
      </c>
      <c r="G1354" s="12">
        <v>1674048</v>
      </c>
      <c r="H1354" s="12">
        <v>79</v>
      </c>
      <c r="I1354" s="12" t="s">
        <v>31011</v>
      </c>
      <c r="J1354" s="12" t="s">
        <v>31012</v>
      </c>
      <c r="K1354" s="12" t="s">
        <v>7972</v>
      </c>
      <c r="L1354" s="12" t="s">
        <v>8027</v>
      </c>
      <c r="M1354" s="12"/>
    </row>
    <row r="1355" spans="1:13" ht="22.5" customHeight="1">
      <c r="A1355" s="12" t="s">
        <v>31014</v>
      </c>
      <c r="B1355" s="12" t="str" cm="1">
        <f t="array" ref="B1355">_xlfn.REGEXEXTRACT(J1355, "eid=([^&amp;]+)", 2)</f>
        <v>2-s2.0-85051274644</v>
      </c>
      <c r="C1355" s="13" t="s">
        <v>23900</v>
      </c>
      <c r="D1355" s="12" t="s">
        <v>31015</v>
      </c>
      <c r="E1355" s="12">
        <v>2018</v>
      </c>
      <c r="F1355" s="12" t="s">
        <v>18666</v>
      </c>
      <c r="G1355" s="12">
        <v>25024752</v>
      </c>
      <c r="H1355" s="12">
        <v>12</v>
      </c>
      <c r="I1355" s="12" t="s">
        <v>31016</v>
      </c>
      <c r="J1355" s="12" t="s">
        <v>31017</v>
      </c>
      <c r="K1355" s="12" t="s">
        <v>7972</v>
      </c>
      <c r="L1355" s="12" t="s">
        <v>17822</v>
      </c>
      <c r="M1355" s="12"/>
    </row>
    <row r="1356" spans="1:13" ht="22.5" customHeight="1">
      <c r="A1356" s="12" t="s">
        <v>31019</v>
      </c>
      <c r="B1356" s="12" t="str" cm="1">
        <f t="array" ref="B1356">_xlfn.REGEXEXTRACT(J1356, "eid=([^&amp;]+)", 2)</f>
        <v>2-s2.0-85057317368</v>
      </c>
      <c r="C1356" s="13" t="s">
        <v>23900</v>
      </c>
      <c r="D1356" s="12" t="s">
        <v>31020</v>
      </c>
      <c r="E1356" s="12">
        <v>2018</v>
      </c>
      <c r="F1356" s="12" t="s">
        <v>31021</v>
      </c>
      <c r="G1356" s="12" t="s">
        <v>7969</v>
      </c>
      <c r="H1356" s="12" t="s">
        <v>7969</v>
      </c>
      <c r="I1356" s="12" t="s">
        <v>31022</v>
      </c>
      <c r="J1356" s="12" t="s">
        <v>31023</v>
      </c>
      <c r="K1356" s="12" t="s">
        <v>7972</v>
      </c>
      <c r="L1356" s="12" t="s">
        <v>8102</v>
      </c>
      <c r="M1356" s="12" t="s">
        <v>36726</v>
      </c>
    </row>
    <row r="1357" spans="1:13" ht="22.5" customHeight="1">
      <c r="A1357" s="12" t="s">
        <v>31025</v>
      </c>
      <c r="B1357" s="12" t="str" cm="1">
        <f t="array" ref="B1357">_xlfn.REGEXEXTRACT(J1357, "eid=([^&amp;]+)", 2)</f>
        <v>2-s2.0-85061738954</v>
      </c>
      <c r="C1357" s="13" t="s">
        <v>23900</v>
      </c>
      <c r="D1357" s="12" t="s">
        <v>31026</v>
      </c>
      <c r="E1357" s="12">
        <v>2018</v>
      </c>
      <c r="F1357" s="12" t="s">
        <v>25245</v>
      </c>
      <c r="G1357" s="12">
        <v>10636919</v>
      </c>
      <c r="H1357" s="12" t="s">
        <v>7969</v>
      </c>
      <c r="I1357" s="12" t="s">
        <v>31027</v>
      </c>
      <c r="J1357" s="12" t="s">
        <v>31028</v>
      </c>
      <c r="K1357" s="12" t="s">
        <v>7972</v>
      </c>
      <c r="L1357" s="12" t="s">
        <v>8078</v>
      </c>
      <c r="M1357" s="12"/>
    </row>
    <row r="1358" spans="1:13" ht="22.5" customHeight="1">
      <c r="A1358" s="12" t="s">
        <v>31030</v>
      </c>
      <c r="B1358" s="12" t="str" cm="1">
        <f t="array" ref="B1358">_xlfn.REGEXEXTRACT(J1358, "eid=([^&amp;]+)", 2)</f>
        <v>2-s2.0-85056214752</v>
      </c>
      <c r="C1358" s="13" t="s">
        <v>23900</v>
      </c>
      <c r="D1358" s="12" t="s">
        <v>31031</v>
      </c>
      <c r="E1358" s="12">
        <v>2018</v>
      </c>
      <c r="F1358" s="12" t="s">
        <v>8144</v>
      </c>
      <c r="G1358" s="12">
        <v>20763417</v>
      </c>
      <c r="H1358" s="12">
        <v>10</v>
      </c>
      <c r="I1358" s="12" t="s">
        <v>31032</v>
      </c>
      <c r="J1358" s="12" t="s">
        <v>31033</v>
      </c>
      <c r="K1358" s="12" t="s">
        <v>7972</v>
      </c>
      <c r="L1358" s="12" t="s">
        <v>11745</v>
      </c>
      <c r="M1358" s="12"/>
    </row>
    <row r="1359" spans="1:13" ht="22.5" customHeight="1">
      <c r="A1359" s="12" t="s">
        <v>31035</v>
      </c>
      <c r="B1359" s="12" t="str" cm="1">
        <f t="array" ref="B1359">_xlfn.REGEXEXTRACT(J1359, "eid=([^&amp;]+)", 2)</f>
        <v>2-s2.0-85050351899</v>
      </c>
      <c r="C1359" s="13" t="s">
        <v>23900</v>
      </c>
      <c r="D1359" s="12" t="s">
        <v>31036</v>
      </c>
      <c r="E1359" s="12">
        <v>2018</v>
      </c>
      <c r="F1359" s="12" t="s">
        <v>28639</v>
      </c>
      <c r="G1359" s="12">
        <v>2684012</v>
      </c>
      <c r="H1359" s="12">
        <v>43</v>
      </c>
      <c r="I1359" s="12" t="s">
        <v>31037</v>
      </c>
      <c r="J1359" s="12" t="s">
        <v>31038</v>
      </c>
      <c r="K1359" s="12" t="s">
        <v>7972</v>
      </c>
      <c r="L1359" s="12" t="s">
        <v>8027</v>
      </c>
      <c r="M1359" s="12" t="s">
        <v>36727</v>
      </c>
    </row>
    <row r="1360" spans="1:13" ht="22.5" customHeight="1">
      <c r="A1360" s="12" t="s">
        <v>31040</v>
      </c>
      <c r="B1360" s="12" t="str" cm="1">
        <f t="array" ref="B1360">_xlfn.REGEXEXTRACT(J1360, "eid=([^&amp;]+)", 2)</f>
        <v>2-s2.0-85059549992</v>
      </c>
      <c r="C1360" s="13" t="s">
        <v>23900</v>
      </c>
      <c r="D1360" s="12" t="s">
        <v>31041</v>
      </c>
      <c r="E1360" s="12">
        <v>2019</v>
      </c>
      <c r="F1360" s="12" t="s">
        <v>21697</v>
      </c>
      <c r="G1360" s="12">
        <v>2786648</v>
      </c>
      <c r="H1360" s="12">
        <v>38</v>
      </c>
      <c r="I1360" s="12" t="s">
        <v>31042</v>
      </c>
      <c r="J1360" s="12" t="s">
        <v>31043</v>
      </c>
      <c r="K1360" s="12" t="s">
        <v>7972</v>
      </c>
      <c r="L1360" s="12" t="s">
        <v>8102</v>
      </c>
      <c r="M1360" s="12" t="s">
        <v>36728</v>
      </c>
    </row>
    <row r="1361" spans="1:13" ht="22.5" customHeight="1">
      <c r="A1361" s="12" t="s">
        <v>31045</v>
      </c>
      <c r="B1361" s="12" t="str" cm="1">
        <f t="array" ref="B1361">_xlfn.REGEXEXTRACT(J1361, "eid=([^&amp;]+)", 2)</f>
        <v>2-s2.0-85061336294</v>
      </c>
      <c r="C1361" s="13" t="s">
        <v>23900</v>
      </c>
      <c r="D1361" s="12" t="s">
        <v>31046</v>
      </c>
      <c r="E1361" s="12">
        <v>2018</v>
      </c>
      <c r="F1361" s="12" t="s">
        <v>31047</v>
      </c>
      <c r="G1361" s="12" t="s">
        <v>7969</v>
      </c>
      <c r="H1361" s="12" t="s">
        <v>7969</v>
      </c>
      <c r="I1361" s="12" t="s">
        <v>31048</v>
      </c>
      <c r="J1361" s="12" t="s">
        <v>31049</v>
      </c>
      <c r="K1361" s="12" t="s">
        <v>7972</v>
      </c>
      <c r="L1361" s="12" t="s">
        <v>8102</v>
      </c>
      <c r="M1361" s="12" t="s">
        <v>36729</v>
      </c>
    </row>
    <row r="1362" spans="1:13" ht="22.5" customHeight="1">
      <c r="A1362" s="12" t="s">
        <v>31051</v>
      </c>
      <c r="B1362" s="12" t="str" cm="1">
        <f t="array" ref="B1362">_xlfn.REGEXEXTRACT(J1362, "eid=([^&amp;]+)", 2)</f>
        <v>2-s2.0-85055252833</v>
      </c>
      <c r="C1362" s="13" t="s">
        <v>23900</v>
      </c>
      <c r="D1362" s="12" t="s">
        <v>31052</v>
      </c>
      <c r="E1362" s="12">
        <v>2018</v>
      </c>
      <c r="F1362" s="12" t="s">
        <v>31053</v>
      </c>
      <c r="G1362" s="12">
        <v>2784254</v>
      </c>
      <c r="H1362" s="12">
        <v>37</v>
      </c>
      <c r="I1362" s="12" t="s">
        <v>31054</v>
      </c>
      <c r="J1362" s="12" t="s">
        <v>31055</v>
      </c>
      <c r="K1362" s="12" t="s">
        <v>7972</v>
      </c>
      <c r="L1362" s="12" t="s">
        <v>8465</v>
      </c>
      <c r="M1362" s="12" t="s">
        <v>36730</v>
      </c>
    </row>
    <row r="1363" spans="1:13" ht="22.5" customHeight="1">
      <c r="A1363" s="12" t="s">
        <v>31057</v>
      </c>
      <c r="B1363" s="12" t="str" cm="1">
        <f t="array" ref="B1363">_xlfn.REGEXEXTRACT(J1363, "eid=([^&amp;]+)", 2)</f>
        <v>2-s2.0-85067410576</v>
      </c>
      <c r="C1363" s="13" t="s">
        <v>23900</v>
      </c>
      <c r="D1363" s="12" t="s">
        <v>31058</v>
      </c>
      <c r="E1363" s="12">
        <v>2018</v>
      </c>
      <c r="F1363" s="12" t="s">
        <v>26770</v>
      </c>
      <c r="G1363" s="12">
        <v>22919694</v>
      </c>
      <c r="H1363" s="12">
        <v>6</v>
      </c>
      <c r="I1363" s="12" t="s">
        <v>31059</v>
      </c>
      <c r="J1363" s="12" t="s">
        <v>31060</v>
      </c>
      <c r="K1363" s="12" t="s">
        <v>7972</v>
      </c>
      <c r="L1363" s="12" t="s">
        <v>17595</v>
      </c>
      <c r="M1363" s="12"/>
    </row>
    <row r="1364" spans="1:13" ht="22.5" customHeight="1">
      <c r="A1364" s="12" t="s">
        <v>31062</v>
      </c>
      <c r="B1364" s="12" t="str" cm="1">
        <f t="array" ref="B1364">_xlfn.REGEXEXTRACT(J1364, "eid=([^&amp;]+)", 2)</f>
        <v>2-s2.0-85061317832</v>
      </c>
      <c r="C1364" s="13" t="s">
        <v>23900</v>
      </c>
      <c r="D1364" s="12" t="s">
        <v>31063</v>
      </c>
      <c r="E1364" s="12">
        <v>2018</v>
      </c>
      <c r="F1364" s="12" t="s">
        <v>31064</v>
      </c>
      <c r="G1364" s="12" t="s">
        <v>7969</v>
      </c>
      <c r="H1364" s="12" t="s">
        <v>7969</v>
      </c>
      <c r="I1364" s="12" t="s">
        <v>31065</v>
      </c>
      <c r="J1364" s="12" t="s">
        <v>31066</v>
      </c>
      <c r="K1364" s="12" t="s">
        <v>7972</v>
      </c>
      <c r="L1364" s="12" t="s">
        <v>8102</v>
      </c>
      <c r="M1364" s="12" t="s">
        <v>36731</v>
      </c>
    </row>
    <row r="1365" spans="1:13" ht="22.5" customHeight="1">
      <c r="A1365" s="12" t="s">
        <v>31068</v>
      </c>
      <c r="B1365" s="12" t="str" cm="1">
        <f t="array" ref="B1365">_xlfn.REGEXEXTRACT(J1365, "eid=([^&amp;]+)", 2)</f>
        <v>2-s2.0-85072600452</v>
      </c>
      <c r="C1365" s="13" t="s">
        <v>23900</v>
      </c>
      <c r="D1365" s="12" t="s">
        <v>31069</v>
      </c>
      <c r="E1365" s="12">
        <v>2019</v>
      </c>
      <c r="F1365" s="12" t="s">
        <v>20149</v>
      </c>
      <c r="G1365" s="12">
        <v>20402295</v>
      </c>
      <c r="H1365" s="12">
        <v>2019</v>
      </c>
      <c r="I1365" s="12" t="s">
        <v>31070</v>
      </c>
      <c r="J1365" s="12" t="s">
        <v>31071</v>
      </c>
      <c r="K1365" s="12" t="s">
        <v>7972</v>
      </c>
      <c r="L1365" s="12" t="s">
        <v>11624</v>
      </c>
      <c r="M1365" s="12"/>
    </row>
    <row r="1366" spans="1:13" ht="22.5" customHeight="1">
      <c r="A1366" s="12" t="s">
        <v>31073</v>
      </c>
      <c r="B1366" s="12" t="str" cm="1">
        <f t="array" ref="B1366">_xlfn.REGEXEXTRACT(J1366, "eid=([^&amp;]+)", 2)</f>
        <v>2-s2.0-85056173498</v>
      </c>
      <c r="C1366" s="13" t="s">
        <v>23900</v>
      </c>
      <c r="D1366" s="12" t="s">
        <v>31074</v>
      </c>
      <c r="E1366" s="12">
        <v>2018</v>
      </c>
      <c r="F1366" s="12" t="s">
        <v>12486</v>
      </c>
      <c r="G1366" s="12" t="s">
        <v>28522</v>
      </c>
      <c r="H1366" s="12">
        <v>2018</v>
      </c>
      <c r="I1366" s="12" t="s">
        <v>31075</v>
      </c>
      <c r="J1366" s="12" t="s">
        <v>31076</v>
      </c>
      <c r="K1366" s="12" t="s">
        <v>7972</v>
      </c>
      <c r="L1366" s="12" t="s">
        <v>8102</v>
      </c>
      <c r="M1366" s="12" t="s">
        <v>36732</v>
      </c>
    </row>
    <row r="1367" spans="1:13" ht="22.5" customHeight="1">
      <c r="A1367" s="12" t="s">
        <v>31078</v>
      </c>
      <c r="B1367" s="12" t="str" cm="1">
        <f t="array" ref="B1367">_xlfn.REGEXEXTRACT(J1367, "eid=([^&amp;]+)", 2)</f>
        <v>2-s2.0-85059783493</v>
      </c>
      <c r="C1367" s="13" t="s">
        <v>23900</v>
      </c>
      <c r="D1367" s="12" t="s">
        <v>31079</v>
      </c>
      <c r="E1367" s="12">
        <v>2018</v>
      </c>
      <c r="F1367" s="12" t="s">
        <v>31080</v>
      </c>
      <c r="G1367" s="12" t="s">
        <v>7969</v>
      </c>
      <c r="H1367" s="12" t="s">
        <v>7969</v>
      </c>
      <c r="I1367" s="12" t="s">
        <v>31081</v>
      </c>
      <c r="J1367" s="12" t="s">
        <v>31082</v>
      </c>
      <c r="K1367" s="12" t="s">
        <v>7972</v>
      </c>
      <c r="L1367" s="12" t="s">
        <v>8102</v>
      </c>
      <c r="M1367" s="12"/>
    </row>
    <row r="1368" spans="1:13" ht="22.5" customHeight="1">
      <c r="A1368" s="12" t="s">
        <v>31084</v>
      </c>
      <c r="B1368" s="12" t="str" cm="1">
        <f t="array" ref="B1368">_xlfn.REGEXEXTRACT(J1368, "eid=([^&amp;]+)", 2)</f>
        <v>2-s2.0-85061139496</v>
      </c>
      <c r="C1368" s="13" t="s">
        <v>23900</v>
      </c>
      <c r="D1368" s="12" t="s">
        <v>31085</v>
      </c>
      <c r="E1368" s="12">
        <v>2018</v>
      </c>
      <c r="F1368" s="12" t="s">
        <v>11408</v>
      </c>
      <c r="G1368" s="12">
        <v>23302194</v>
      </c>
      <c r="H1368" s="12">
        <v>2018</v>
      </c>
      <c r="I1368" s="12" t="s">
        <v>31086</v>
      </c>
      <c r="J1368" s="12" t="s">
        <v>31087</v>
      </c>
      <c r="K1368" s="12" t="s">
        <v>7972</v>
      </c>
      <c r="L1368" s="12" t="s">
        <v>8078</v>
      </c>
      <c r="M1368" s="12" t="s">
        <v>36733</v>
      </c>
    </row>
    <row r="1369" spans="1:13" ht="22.5" customHeight="1">
      <c r="A1369" s="12" t="s">
        <v>31089</v>
      </c>
      <c r="B1369" s="12" t="str" cm="1">
        <f t="array" ref="B1369">_xlfn.REGEXEXTRACT(J1369, "eid=([^&amp;]+)", 2)</f>
        <v>2-s2.0-85057312008</v>
      </c>
      <c r="C1369" s="13" t="s">
        <v>23900</v>
      </c>
      <c r="D1369" s="12" t="s">
        <v>31090</v>
      </c>
      <c r="E1369" s="12">
        <v>2018</v>
      </c>
      <c r="F1369" s="12" t="s">
        <v>31021</v>
      </c>
      <c r="G1369" s="12" t="s">
        <v>7969</v>
      </c>
      <c r="H1369" s="12" t="s">
        <v>7969</v>
      </c>
      <c r="I1369" s="12" t="s">
        <v>31091</v>
      </c>
      <c r="J1369" s="12" t="s">
        <v>31092</v>
      </c>
      <c r="K1369" s="12" t="s">
        <v>7972</v>
      </c>
      <c r="L1369" s="12" t="s">
        <v>8102</v>
      </c>
      <c r="M1369" s="12" t="s">
        <v>36734</v>
      </c>
    </row>
    <row r="1370" spans="1:13" ht="22.5" customHeight="1">
      <c r="A1370" s="12" t="s">
        <v>31094</v>
      </c>
      <c r="B1370" s="12" t="str" cm="1">
        <f t="array" ref="B1370">_xlfn.REGEXEXTRACT(J1370, "eid=([^&amp;]+)", 2)</f>
        <v>2-s2.0-85034805328</v>
      </c>
      <c r="C1370" s="13" t="s">
        <v>23900</v>
      </c>
      <c r="D1370" s="12" t="s">
        <v>31095</v>
      </c>
      <c r="E1370" s="12">
        <v>2018</v>
      </c>
      <c r="F1370" s="12" t="s">
        <v>28639</v>
      </c>
      <c r="G1370" s="12">
        <v>2684012</v>
      </c>
      <c r="H1370" s="12">
        <v>39</v>
      </c>
      <c r="I1370" s="12" t="s">
        <v>31096</v>
      </c>
      <c r="J1370" s="12" t="s">
        <v>31097</v>
      </c>
      <c r="K1370" s="12" t="s">
        <v>7972</v>
      </c>
      <c r="L1370" s="12" t="s">
        <v>8027</v>
      </c>
      <c r="M1370" s="12" t="s">
        <v>36735</v>
      </c>
    </row>
    <row r="1371" spans="1:13" ht="22.5" customHeight="1">
      <c r="A1371" s="12" t="s">
        <v>31099</v>
      </c>
      <c r="B1371" s="12" t="str" cm="1">
        <f t="array" ref="B1371">_xlfn.REGEXEXTRACT(J1371, "eid=([^&amp;]+)", 2)</f>
        <v>2-s2.0-85063065209</v>
      </c>
      <c r="C1371" s="13" t="s">
        <v>23900</v>
      </c>
      <c r="D1371" s="12" t="s">
        <v>31100</v>
      </c>
      <c r="E1371" s="12">
        <v>2018</v>
      </c>
      <c r="F1371" s="12" t="s">
        <v>31101</v>
      </c>
      <c r="G1371" s="12" t="s">
        <v>7969</v>
      </c>
      <c r="H1371" s="12" t="s">
        <v>7969</v>
      </c>
      <c r="I1371" s="12" t="s">
        <v>31102</v>
      </c>
      <c r="J1371" s="12" t="s">
        <v>31103</v>
      </c>
      <c r="K1371" s="12" t="s">
        <v>7972</v>
      </c>
      <c r="L1371" s="12" t="s">
        <v>8102</v>
      </c>
      <c r="M1371" s="12" t="s">
        <v>36736</v>
      </c>
    </row>
    <row r="1372" spans="1:13" ht="22.5" customHeight="1">
      <c r="A1372" s="12" t="s">
        <v>31105</v>
      </c>
      <c r="B1372" s="12" t="str" cm="1">
        <f t="array" ref="B1372">_xlfn.REGEXEXTRACT(J1372, "eid=([^&amp;]+)", 2)</f>
        <v>2-s2.0-84979736938</v>
      </c>
      <c r="C1372" s="13" t="s">
        <v>23900</v>
      </c>
      <c r="D1372" s="12" t="s">
        <v>31106</v>
      </c>
      <c r="E1372" s="12">
        <v>2018</v>
      </c>
      <c r="F1372" s="12" t="s">
        <v>31107</v>
      </c>
      <c r="G1372" s="12">
        <v>3772217</v>
      </c>
      <c r="H1372" s="12">
        <v>264</v>
      </c>
      <c r="I1372" s="12" t="s">
        <v>31108</v>
      </c>
      <c r="J1372" s="12" t="s">
        <v>31109</v>
      </c>
      <c r="K1372" s="12" t="s">
        <v>7972</v>
      </c>
      <c r="L1372" s="12" t="s">
        <v>7993</v>
      </c>
      <c r="M1372" s="12" t="s">
        <v>36737</v>
      </c>
    </row>
    <row r="1373" spans="1:13" ht="22.5" customHeight="1">
      <c r="A1373" s="12" t="s">
        <v>31111</v>
      </c>
      <c r="B1373" s="12" t="str" cm="1">
        <f t="array" ref="B1373">_xlfn.REGEXEXTRACT(J1373, "eid=([^&amp;]+)", 2)</f>
        <v>2-s2.0-85040738799</v>
      </c>
      <c r="C1373" s="13" t="s">
        <v>23900</v>
      </c>
      <c r="D1373" s="12" t="s">
        <v>31112</v>
      </c>
      <c r="E1373" s="12">
        <v>2018</v>
      </c>
      <c r="F1373" s="12" t="s">
        <v>19273</v>
      </c>
      <c r="G1373" s="12">
        <v>17426588</v>
      </c>
      <c r="H1373" s="12">
        <v>933</v>
      </c>
      <c r="I1373" s="12" t="s">
        <v>31113</v>
      </c>
      <c r="J1373" s="12" t="s">
        <v>31114</v>
      </c>
      <c r="K1373" s="12" t="s">
        <v>7972</v>
      </c>
      <c r="L1373" s="12" t="s">
        <v>16971</v>
      </c>
      <c r="M1373" s="12"/>
    </row>
    <row r="1374" spans="1:13" ht="22.5" customHeight="1">
      <c r="A1374" s="12" t="s">
        <v>31116</v>
      </c>
      <c r="B1374" s="12" t="str" cm="1">
        <f t="array" ref="B1374">_xlfn.REGEXEXTRACT(J1374, "eid=([^&amp;]+)", 2)</f>
        <v>2-s2.0-85048061420</v>
      </c>
      <c r="C1374" s="13" t="s">
        <v>23900</v>
      </c>
      <c r="D1374" s="12" t="s">
        <v>31117</v>
      </c>
      <c r="E1374" s="12">
        <v>2018</v>
      </c>
      <c r="F1374" s="12" t="s">
        <v>21904</v>
      </c>
      <c r="G1374" s="12" t="s">
        <v>7969</v>
      </c>
      <c r="H1374" s="12" t="s">
        <v>7969</v>
      </c>
      <c r="I1374" s="12" t="s">
        <v>31118</v>
      </c>
      <c r="J1374" s="12" t="s">
        <v>31119</v>
      </c>
      <c r="K1374" s="12" t="s">
        <v>7972</v>
      </c>
      <c r="L1374" s="12" t="s">
        <v>8102</v>
      </c>
      <c r="M1374" s="12" t="s">
        <v>36738</v>
      </c>
    </row>
    <row r="1375" spans="1:13" ht="22.5" customHeight="1">
      <c r="A1375" s="12" t="s">
        <v>31121</v>
      </c>
      <c r="B1375" s="12" t="str" cm="1">
        <f t="array" ref="B1375">_xlfn.REGEXEXTRACT(J1375, "eid=([^&amp;]+)", 2)</f>
        <v>2-s2.0-85044326477</v>
      </c>
      <c r="C1375" s="13" t="s">
        <v>23900</v>
      </c>
      <c r="D1375" s="12" t="s">
        <v>31122</v>
      </c>
      <c r="E1375" s="12">
        <v>2018</v>
      </c>
      <c r="F1375" s="12" t="s">
        <v>31123</v>
      </c>
      <c r="G1375" s="12">
        <v>15622479</v>
      </c>
      <c r="H1375" s="12">
        <v>20</v>
      </c>
      <c r="I1375" s="12" t="s">
        <v>31124</v>
      </c>
      <c r="J1375" s="12" t="s">
        <v>31125</v>
      </c>
      <c r="K1375" s="12" t="s">
        <v>7972</v>
      </c>
      <c r="L1375" s="12" t="s">
        <v>7985</v>
      </c>
      <c r="M1375" s="12" t="s">
        <v>36739</v>
      </c>
    </row>
    <row r="1376" spans="1:13" ht="22.5" customHeight="1">
      <c r="A1376" s="12" t="s">
        <v>31127</v>
      </c>
      <c r="B1376" s="12" t="str" cm="1">
        <f t="array" ref="B1376">_xlfn.REGEXEXTRACT(J1376, "eid=([^&amp;]+)", 2)</f>
        <v>2-s2.0-85050165857</v>
      </c>
      <c r="C1376" s="13" t="s">
        <v>23900</v>
      </c>
      <c r="D1376" s="12" t="s">
        <v>31128</v>
      </c>
      <c r="E1376" s="12">
        <v>2018</v>
      </c>
      <c r="F1376" s="12" t="s">
        <v>31129</v>
      </c>
      <c r="G1376" s="12" t="s">
        <v>7969</v>
      </c>
      <c r="H1376" s="12" t="s">
        <v>7969</v>
      </c>
      <c r="I1376" s="12" t="s">
        <v>31130</v>
      </c>
      <c r="J1376" s="12" t="s">
        <v>31131</v>
      </c>
      <c r="K1376" s="12" t="s">
        <v>7972</v>
      </c>
      <c r="L1376" s="12" t="s">
        <v>8102</v>
      </c>
      <c r="M1376" s="12" t="s">
        <v>36740</v>
      </c>
    </row>
    <row r="1377" spans="1:13" ht="22.5" customHeight="1">
      <c r="A1377" s="12" t="s">
        <v>31133</v>
      </c>
      <c r="B1377" s="12" t="str" cm="1">
        <f t="array" ref="B1377">_xlfn.REGEXEXTRACT(J1377, "eid=([^&amp;]+)", 2)</f>
        <v>2-s2.0-85051119536</v>
      </c>
      <c r="C1377" s="13" t="s">
        <v>23900</v>
      </c>
      <c r="D1377" s="12" t="s">
        <v>31134</v>
      </c>
      <c r="E1377" s="12">
        <v>2018</v>
      </c>
      <c r="F1377" s="12" t="s">
        <v>31135</v>
      </c>
      <c r="G1377" s="12" t="s">
        <v>7969</v>
      </c>
      <c r="H1377" s="12" t="s">
        <v>7969</v>
      </c>
      <c r="I1377" s="12" t="s">
        <v>31136</v>
      </c>
      <c r="J1377" s="12" t="s">
        <v>31137</v>
      </c>
      <c r="K1377" s="12" t="s">
        <v>7972</v>
      </c>
      <c r="L1377" s="12" t="s">
        <v>8102</v>
      </c>
      <c r="M1377" s="12" t="s">
        <v>36741</v>
      </c>
    </row>
    <row r="1378" spans="1:13" ht="22.5" customHeight="1">
      <c r="A1378" s="12" t="s">
        <v>31139</v>
      </c>
      <c r="B1378" s="12" t="str" cm="1">
        <f t="array" ref="B1378">_xlfn.REGEXEXTRACT(J1378, "eid=([^&amp;]+)", 2)</f>
        <v>2-s2.0-85050874028</v>
      </c>
      <c r="C1378" s="13" t="s">
        <v>23900</v>
      </c>
      <c r="D1378" s="12" t="s">
        <v>31140</v>
      </c>
      <c r="E1378" s="12">
        <v>2018</v>
      </c>
      <c r="F1378" s="12" t="s">
        <v>31141</v>
      </c>
      <c r="G1378" s="12" t="s">
        <v>7969</v>
      </c>
      <c r="H1378" s="12">
        <v>2018</v>
      </c>
      <c r="I1378" s="12" t="s">
        <v>31142</v>
      </c>
      <c r="J1378" s="12" t="s">
        <v>31143</v>
      </c>
      <c r="K1378" s="12" t="s">
        <v>7972</v>
      </c>
      <c r="L1378" s="12" t="s">
        <v>8190</v>
      </c>
      <c r="M1378" s="12"/>
    </row>
    <row r="1379" spans="1:13" ht="22.5" customHeight="1">
      <c r="A1379" s="12" t="s">
        <v>31145</v>
      </c>
      <c r="B1379" s="12" t="str" cm="1">
        <f t="array" ref="B1379">_xlfn.REGEXEXTRACT(J1379, "eid=([^&amp;]+)", 2)</f>
        <v>2-s2.0-85053481395</v>
      </c>
      <c r="C1379" s="13" t="s">
        <v>23900</v>
      </c>
      <c r="D1379" s="12" t="s">
        <v>31146</v>
      </c>
      <c r="E1379" s="12">
        <v>2018</v>
      </c>
      <c r="F1379" s="12" t="s">
        <v>31147</v>
      </c>
      <c r="G1379" s="12">
        <v>8897077</v>
      </c>
      <c r="H1379" s="12">
        <v>39</v>
      </c>
      <c r="I1379" s="12" t="s">
        <v>31148</v>
      </c>
      <c r="J1379" s="12" t="s">
        <v>31149</v>
      </c>
      <c r="K1379" s="12" t="s">
        <v>7972</v>
      </c>
      <c r="L1379" s="12" t="s">
        <v>14712</v>
      </c>
      <c r="M1379" s="12"/>
    </row>
    <row r="1380" spans="1:13" ht="22.5" customHeight="1">
      <c r="A1380" s="12" t="s">
        <v>31151</v>
      </c>
      <c r="B1380" s="12" t="str" cm="1">
        <f t="array" ref="B1380">_xlfn.REGEXEXTRACT(J1380, "eid=([^&amp;]+)", 2)</f>
        <v>2-s2.0-85037812921</v>
      </c>
      <c r="C1380" s="13" t="s">
        <v>23900</v>
      </c>
      <c r="D1380" s="12" t="s">
        <v>31152</v>
      </c>
      <c r="E1380" s="12">
        <v>2018</v>
      </c>
      <c r="F1380" s="12" t="s">
        <v>28639</v>
      </c>
      <c r="G1380" s="12">
        <v>2684012</v>
      </c>
      <c r="H1380" s="12">
        <v>39</v>
      </c>
      <c r="I1380" s="12" t="s">
        <v>27101</v>
      </c>
      <c r="J1380" s="12" t="s">
        <v>31153</v>
      </c>
      <c r="K1380" s="12" t="s">
        <v>7972</v>
      </c>
      <c r="L1380" s="12" t="s">
        <v>8027</v>
      </c>
      <c r="M1380" s="12"/>
    </row>
    <row r="1381" spans="1:13" ht="22.5" customHeight="1">
      <c r="A1381" s="12" t="s">
        <v>31155</v>
      </c>
      <c r="B1381" s="12" t="str" cm="1">
        <f t="array" ref="B1381">_xlfn.REGEXEXTRACT(J1381, "eid=([^&amp;]+)", 2)</f>
        <v>2-s2.0-85053504636</v>
      </c>
      <c r="C1381" s="13" t="s">
        <v>23900</v>
      </c>
      <c r="D1381" s="12" t="s">
        <v>31156</v>
      </c>
      <c r="E1381" s="12">
        <v>2018</v>
      </c>
      <c r="F1381" s="12" t="s">
        <v>31157</v>
      </c>
      <c r="G1381" s="12">
        <v>21965625</v>
      </c>
      <c r="H1381" s="12">
        <v>6</v>
      </c>
      <c r="I1381" s="12" t="s">
        <v>31158</v>
      </c>
      <c r="J1381" s="12" t="s">
        <v>31159</v>
      </c>
      <c r="K1381" s="12" t="s">
        <v>7972</v>
      </c>
      <c r="L1381" s="12" t="s">
        <v>31160</v>
      </c>
      <c r="M1381" s="12"/>
    </row>
    <row r="1382" spans="1:13" ht="22.5" customHeight="1">
      <c r="A1382" s="12" t="s">
        <v>31162</v>
      </c>
      <c r="B1382" s="12" t="str" cm="1">
        <f t="array" ref="B1382">_xlfn.REGEXEXTRACT(J1382, "eid=([^&amp;]+)", 2)</f>
        <v>2-s2.0-85042865210</v>
      </c>
      <c r="C1382" s="13" t="s">
        <v>23900</v>
      </c>
      <c r="D1382" s="12" t="s">
        <v>31163</v>
      </c>
      <c r="E1382" s="12">
        <v>2018</v>
      </c>
      <c r="F1382" s="12" t="s">
        <v>28174</v>
      </c>
      <c r="G1382" s="12">
        <v>22106707</v>
      </c>
      <c r="H1382" s="12">
        <v>39</v>
      </c>
      <c r="I1382" s="12" t="s">
        <v>31164</v>
      </c>
      <c r="J1382" s="12" t="s">
        <v>31165</v>
      </c>
      <c r="K1382" s="12" t="s">
        <v>7972</v>
      </c>
      <c r="L1382" s="12" t="s">
        <v>8027</v>
      </c>
      <c r="M1382" s="12"/>
    </row>
    <row r="1383" spans="1:13" ht="22.5" customHeight="1">
      <c r="A1383" s="12" t="s">
        <v>31167</v>
      </c>
      <c r="B1383" s="12" t="str" cm="1">
        <f t="array" ref="B1383">_xlfn.REGEXEXTRACT(J1383, "eid=([^&amp;]+)", 2)</f>
        <v>2-s2.0-85040783530</v>
      </c>
      <c r="C1383" s="13" t="s">
        <v>23900</v>
      </c>
      <c r="D1383" s="12" t="s">
        <v>31168</v>
      </c>
      <c r="E1383" s="12">
        <v>2018</v>
      </c>
      <c r="F1383" s="12" t="s">
        <v>8516</v>
      </c>
      <c r="G1383" s="12">
        <v>20711050</v>
      </c>
      <c r="H1383" s="12">
        <v>10</v>
      </c>
      <c r="I1383" s="12" t="s">
        <v>31169</v>
      </c>
      <c r="J1383" s="12" t="s">
        <v>31170</v>
      </c>
      <c r="K1383" s="12" t="s">
        <v>7972</v>
      </c>
      <c r="L1383" s="12" t="s">
        <v>9292</v>
      </c>
      <c r="M1383" s="12"/>
    </row>
    <row r="1384" spans="1:13" ht="22.5" customHeight="1">
      <c r="A1384" s="12" t="s">
        <v>31172</v>
      </c>
      <c r="B1384" s="12" t="str" cm="1">
        <f t="array" ref="B1384">_xlfn.REGEXEXTRACT(J1384, "eid=([^&amp;]+)", 2)</f>
        <v>2-s2.0-85044299970</v>
      </c>
      <c r="C1384" s="13" t="s">
        <v>23900</v>
      </c>
      <c r="D1384" s="12" t="s">
        <v>31173</v>
      </c>
      <c r="E1384" s="12">
        <v>2018</v>
      </c>
      <c r="F1384" s="12" t="s">
        <v>12218</v>
      </c>
      <c r="G1384" s="12" t="s">
        <v>24034</v>
      </c>
      <c r="H1384" s="12">
        <v>86</v>
      </c>
      <c r="I1384" s="12" t="s">
        <v>31174</v>
      </c>
      <c r="J1384" s="12" t="s">
        <v>31175</v>
      </c>
      <c r="K1384" s="12" t="s">
        <v>7972</v>
      </c>
      <c r="L1384" s="12" t="s">
        <v>7993</v>
      </c>
      <c r="M1384" s="12" t="s">
        <v>36742</v>
      </c>
    </row>
    <row r="1385" spans="1:13" ht="22.5" customHeight="1">
      <c r="A1385" s="12" t="s">
        <v>31177</v>
      </c>
      <c r="B1385" s="12" t="str" cm="1">
        <f t="array" ref="B1385">_xlfn.REGEXEXTRACT(J1385, "eid=([^&amp;]+)", 2)</f>
        <v>2-s2.0-85048339580</v>
      </c>
      <c r="C1385" s="13" t="s">
        <v>23900</v>
      </c>
      <c r="D1385" s="12" t="s">
        <v>31178</v>
      </c>
      <c r="E1385" s="12">
        <v>2018</v>
      </c>
      <c r="F1385" s="12" t="s">
        <v>24393</v>
      </c>
      <c r="G1385" s="12">
        <v>380644</v>
      </c>
      <c r="H1385" s="12">
        <v>48</v>
      </c>
      <c r="I1385" s="12" t="s">
        <v>31179</v>
      </c>
      <c r="J1385" s="12" t="s">
        <v>31180</v>
      </c>
      <c r="K1385" s="12" t="s">
        <v>7972</v>
      </c>
      <c r="L1385" s="12" t="s">
        <v>10694</v>
      </c>
      <c r="M1385" s="12" t="s">
        <v>36743</v>
      </c>
    </row>
    <row r="1386" spans="1:13" ht="22.5" customHeight="1">
      <c r="A1386" s="12" t="s">
        <v>31182</v>
      </c>
      <c r="B1386" s="12" t="str" cm="1">
        <f t="array" ref="B1386">_xlfn.REGEXEXTRACT(J1386, "eid=([^&amp;]+)", 2)</f>
        <v>2-s2.0-85050158497</v>
      </c>
      <c r="C1386" s="13" t="s">
        <v>23900</v>
      </c>
      <c r="D1386" s="12" t="s">
        <v>31183</v>
      </c>
      <c r="E1386" s="12">
        <v>2018</v>
      </c>
      <c r="F1386" s="12" t="s">
        <v>31184</v>
      </c>
      <c r="G1386" s="12" t="s">
        <v>7969</v>
      </c>
      <c r="H1386" s="12" t="s">
        <v>7969</v>
      </c>
      <c r="I1386" s="12" t="s">
        <v>31185</v>
      </c>
      <c r="J1386" s="12" t="s">
        <v>31186</v>
      </c>
      <c r="K1386" s="12" t="s">
        <v>7972</v>
      </c>
      <c r="L1386" s="12" t="s">
        <v>8102</v>
      </c>
      <c r="M1386" s="12" t="s">
        <v>36744</v>
      </c>
    </row>
    <row r="1387" spans="1:13" ht="22.5" customHeight="1">
      <c r="A1387" s="12" t="s">
        <v>31188</v>
      </c>
      <c r="B1387" s="12" t="str" cm="1">
        <f t="array" ref="B1387">_xlfn.REGEXEXTRACT(J1387, "eid=([^&amp;]+)", 2)</f>
        <v>2-s2.0-85042044147</v>
      </c>
      <c r="C1387" s="13" t="s">
        <v>23900</v>
      </c>
      <c r="D1387" s="12" t="s">
        <v>31189</v>
      </c>
      <c r="E1387" s="12">
        <v>2018</v>
      </c>
      <c r="F1387" s="12" t="s">
        <v>8392</v>
      </c>
      <c r="G1387" s="12">
        <v>23274662</v>
      </c>
      <c r="H1387" s="12">
        <v>5</v>
      </c>
      <c r="I1387" s="12" t="s">
        <v>31190</v>
      </c>
      <c r="J1387" s="12" t="s">
        <v>31191</v>
      </c>
      <c r="K1387" s="12" t="s">
        <v>7972</v>
      </c>
      <c r="L1387" s="12" t="s">
        <v>8102</v>
      </c>
      <c r="M1387" s="12" t="s">
        <v>36745</v>
      </c>
    </row>
    <row r="1388" spans="1:13" ht="22.5" customHeight="1">
      <c r="A1388" s="12" t="s">
        <v>31193</v>
      </c>
      <c r="B1388" s="12" t="str" cm="1">
        <f t="array" ref="B1388">_xlfn.REGEXEXTRACT(J1388, "eid=([^&amp;]+)", 2)</f>
        <v>2-s2.0-85054068019</v>
      </c>
      <c r="C1388" s="13" t="s">
        <v>23900</v>
      </c>
      <c r="D1388" s="12" t="s">
        <v>31194</v>
      </c>
      <c r="E1388" s="12">
        <v>2018</v>
      </c>
      <c r="F1388" s="12" t="s">
        <v>30953</v>
      </c>
      <c r="G1388" s="12" t="s">
        <v>7969</v>
      </c>
      <c r="H1388" s="12" t="s">
        <v>7969</v>
      </c>
      <c r="I1388" s="12" t="s">
        <v>31195</v>
      </c>
      <c r="J1388" s="12" t="s">
        <v>31196</v>
      </c>
      <c r="K1388" s="12" t="s">
        <v>7972</v>
      </c>
      <c r="L1388" s="12" t="s">
        <v>8102</v>
      </c>
      <c r="M1388" s="12" t="s">
        <v>36746</v>
      </c>
    </row>
    <row r="1389" spans="1:13" ht="22.5" customHeight="1">
      <c r="A1389" s="12" t="s">
        <v>31198</v>
      </c>
      <c r="B1389" s="12" t="str" cm="1">
        <f t="array" ref="B1389">_xlfn.REGEXEXTRACT(J1389, "eid=([^&amp;]+)", 2)</f>
        <v>2-s2.0-85050127334</v>
      </c>
      <c r="C1389" s="13" t="s">
        <v>23900</v>
      </c>
      <c r="D1389" s="12" t="s">
        <v>31199</v>
      </c>
      <c r="E1389" s="12">
        <v>2018</v>
      </c>
      <c r="F1389" s="12" t="s">
        <v>31200</v>
      </c>
      <c r="G1389" s="12" t="s">
        <v>7969</v>
      </c>
      <c r="H1389" s="12" t="s">
        <v>7969</v>
      </c>
      <c r="I1389" s="12" t="s">
        <v>31201</v>
      </c>
      <c r="J1389" s="12" t="s">
        <v>31202</v>
      </c>
      <c r="K1389" s="12" t="s">
        <v>7972</v>
      </c>
      <c r="L1389" s="12" t="s">
        <v>8102</v>
      </c>
      <c r="M1389" s="12" t="s">
        <v>36747</v>
      </c>
    </row>
    <row r="1390" spans="1:13" ht="22.5" customHeight="1">
      <c r="A1390" s="12" t="s">
        <v>31204</v>
      </c>
      <c r="B1390" s="12" t="str" cm="1">
        <f t="array" ref="B1390">_xlfn.REGEXEXTRACT(J1390, "eid=([^&amp;]+)", 2)</f>
        <v>2-s2.0-85050628176</v>
      </c>
      <c r="C1390" s="13" t="s">
        <v>23900</v>
      </c>
      <c r="D1390" s="12" t="s">
        <v>31205</v>
      </c>
      <c r="E1390" s="12">
        <v>2018</v>
      </c>
      <c r="F1390" s="12" t="s">
        <v>25152</v>
      </c>
      <c r="G1390" s="12">
        <v>15503607</v>
      </c>
      <c r="H1390" s="12">
        <v>2018</v>
      </c>
      <c r="I1390" s="12" t="s">
        <v>31206</v>
      </c>
      <c r="J1390" s="12" t="s">
        <v>31207</v>
      </c>
      <c r="K1390" s="12" t="s">
        <v>7972</v>
      </c>
      <c r="L1390" s="12" t="s">
        <v>8102</v>
      </c>
      <c r="M1390" s="12" t="s">
        <v>36748</v>
      </c>
    </row>
    <row r="1391" spans="1:13" ht="22.5" customHeight="1">
      <c r="A1391" s="12" t="s">
        <v>31209</v>
      </c>
      <c r="B1391" s="12" t="str" cm="1">
        <f t="array" ref="B1391">_xlfn.REGEXEXTRACT(J1391, "eid=([^&amp;]+)", 2)</f>
        <v>2-s2.0-85049590676</v>
      </c>
      <c r="C1391" s="13" t="s">
        <v>23900</v>
      </c>
      <c r="D1391" s="12" t="s">
        <v>31210</v>
      </c>
      <c r="E1391" s="12">
        <v>2018</v>
      </c>
      <c r="F1391" s="12" t="s">
        <v>8192</v>
      </c>
      <c r="G1391" s="12">
        <v>1485598</v>
      </c>
      <c r="H1391" s="12">
        <v>42</v>
      </c>
      <c r="I1391" s="12" t="s">
        <v>31211</v>
      </c>
      <c r="J1391" s="12" t="s">
        <v>31212</v>
      </c>
      <c r="K1391" s="12" t="s">
        <v>7972</v>
      </c>
      <c r="L1391" s="12" t="s">
        <v>13326</v>
      </c>
      <c r="M1391" s="12" t="s">
        <v>36749</v>
      </c>
    </row>
    <row r="1392" spans="1:13" ht="22.5" customHeight="1">
      <c r="A1392" s="12" t="s">
        <v>31214</v>
      </c>
      <c r="B1392" s="12" t="str" cm="1">
        <f t="array" ref="B1392">_xlfn.REGEXEXTRACT(J1392, "eid=([^&amp;]+)", 2)</f>
        <v>2-s2.0-85038568199</v>
      </c>
      <c r="C1392" s="13" t="s">
        <v>23900</v>
      </c>
      <c r="D1392" s="12" t="s">
        <v>31215</v>
      </c>
      <c r="E1392" s="12">
        <v>2018</v>
      </c>
      <c r="F1392" s="12" t="s">
        <v>31216</v>
      </c>
      <c r="G1392" s="12">
        <v>1704214</v>
      </c>
      <c r="H1392" s="12">
        <v>41</v>
      </c>
      <c r="I1392" s="12" t="s">
        <v>31217</v>
      </c>
      <c r="J1392" s="12" t="s">
        <v>31218</v>
      </c>
      <c r="K1392" s="12" t="s">
        <v>7972</v>
      </c>
      <c r="L1392" s="12" t="s">
        <v>10694</v>
      </c>
      <c r="M1392" s="12"/>
    </row>
    <row r="1393" spans="1:13" ht="22.5" customHeight="1">
      <c r="A1393" s="12" t="s">
        <v>31220</v>
      </c>
      <c r="B1393" s="12" t="str" cm="1">
        <f t="array" ref="B1393">_xlfn.REGEXEXTRACT(J1393, "eid=([^&amp;]+)", 2)</f>
        <v>2-s2.0-85048200687</v>
      </c>
      <c r="C1393" s="13" t="s">
        <v>23900</v>
      </c>
      <c r="D1393" s="12" t="s">
        <v>31221</v>
      </c>
      <c r="E1393" s="12">
        <v>2018</v>
      </c>
      <c r="F1393" s="12" t="s">
        <v>8491</v>
      </c>
      <c r="G1393" s="12">
        <v>21693536</v>
      </c>
      <c r="H1393" s="12">
        <v>6</v>
      </c>
      <c r="I1393" s="12" t="s">
        <v>31222</v>
      </c>
      <c r="J1393" s="12" t="s">
        <v>31223</v>
      </c>
      <c r="K1393" s="12" t="s">
        <v>7972</v>
      </c>
      <c r="L1393" s="12" t="s">
        <v>8102</v>
      </c>
      <c r="M1393" s="12"/>
    </row>
    <row r="1394" spans="1:13" ht="22.5" customHeight="1">
      <c r="A1394" s="12" t="s">
        <v>31225</v>
      </c>
      <c r="B1394" s="12" t="str" cm="1">
        <f t="array" ref="B1394">_xlfn.REGEXEXTRACT(J1394, "eid=([^&amp;]+)", 2)</f>
        <v>2-s2.0-85063509081</v>
      </c>
      <c r="C1394" s="13" t="s">
        <v>23900</v>
      </c>
      <c r="D1394" s="12" t="s">
        <v>31226</v>
      </c>
      <c r="E1394" s="12">
        <v>2018</v>
      </c>
      <c r="F1394" s="12" t="s">
        <v>31227</v>
      </c>
      <c r="G1394" s="12" t="s">
        <v>7969</v>
      </c>
      <c r="H1394" s="12" t="s">
        <v>7969</v>
      </c>
      <c r="I1394" s="12" t="s">
        <v>31228</v>
      </c>
      <c r="J1394" s="12" t="s">
        <v>31229</v>
      </c>
      <c r="K1394" s="12" t="s">
        <v>7972</v>
      </c>
      <c r="L1394" s="12" t="s">
        <v>8102</v>
      </c>
      <c r="M1394" s="12"/>
    </row>
    <row r="1395" spans="1:13" ht="22.5" customHeight="1">
      <c r="A1395" s="12" t="s">
        <v>31231</v>
      </c>
      <c r="B1395" s="12" t="str" cm="1">
        <f t="array" ref="B1395">_xlfn.REGEXEXTRACT(J1395, "eid=([^&amp;]+)", 2)</f>
        <v>2-s2.0-85035321551</v>
      </c>
      <c r="C1395" s="13" t="s">
        <v>23900</v>
      </c>
      <c r="D1395" s="12" t="s">
        <v>31232</v>
      </c>
      <c r="E1395" s="12">
        <v>2018</v>
      </c>
      <c r="F1395" s="12" t="s">
        <v>12218</v>
      </c>
      <c r="G1395" s="12" t="s">
        <v>24034</v>
      </c>
      <c r="H1395" s="12">
        <v>82</v>
      </c>
      <c r="I1395" s="12" t="s">
        <v>31233</v>
      </c>
      <c r="J1395" s="12" t="s">
        <v>31234</v>
      </c>
      <c r="K1395" s="12" t="s">
        <v>7972</v>
      </c>
      <c r="L1395" s="12" t="s">
        <v>7993</v>
      </c>
      <c r="M1395" s="12" t="s">
        <v>36750</v>
      </c>
    </row>
    <row r="1396" spans="1:13" ht="22.5" customHeight="1">
      <c r="A1396" s="12" t="s">
        <v>31236</v>
      </c>
      <c r="B1396" s="12" t="str" cm="1">
        <f t="array" ref="B1396">_xlfn.REGEXEXTRACT(J1396, "eid=([^&amp;]+)", 2)</f>
        <v>2-s2.0-85013055768</v>
      </c>
      <c r="C1396" s="13" t="s">
        <v>23900</v>
      </c>
      <c r="D1396" s="12" t="s">
        <v>31237</v>
      </c>
      <c r="E1396" s="12">
        <v>2018</v>
      </c>
      <c r="F1396" s="12" t="s">
        <v>8043</v>
      </c>
      <c r="G1396" s="12">
        <v>13807501</v>
      </c>
      <c r="H1396" s="12">
        <v>77</v>
      </c>
      <c r="I1396" s="12" t="s">
        <v>31238</v>
      </c>
      <c r="J1396" s="12" t="s">
        <v>31239</v>
      </c>
      <c r="K1396" s="12" t="s">
        <v>7972</v>
      </c>
      <c r="L1396" s="12" t="s">
        <v>7978</v>
      </c>
      <c r="M1396" s="12" t="s">
        <v>36751</v>
      </c>
    </row>
    <row r="1397" spans="1:13" ht="22.5" customHeight="1">
      <c r="A1397" s="12" t="s">
        <v>31241</v>
      </c>
      <c r="B1397" s="12" t="str" cm="1">
        <f t="array" ref="B1397">_xlfn.REGEXEXTRACT(J1397, "eid=([^&amp;]+)", 2)</f>
        <v>2-s2.0-85052533135</v>
      </c>
      <c r="C1397" s="13" t="s">
        <v>23900</v>
      </c>
      <c r="D1397" s="12" t="s">
        <v>31242</v>
      </c>
      <c r="E1397" s="12">
        <v>2018</v>
      </c>
      <c r="F1397" s="12" t="s">
        <v>31243</v>
      </c>
      <c r="G1397" s="12" t="s">
        <v>7969</v>
      </c>
      <c r="H1397" s="12" t="s">
        <v>7969</v>
      </c>
      <c r="I1397" s="12" t="s">
        <v>31244</v>
      </c>
      <c r="J1397" s="12" t="s">
        <v>31245</v>
      </c>
      <c r="K1397" s="12" t="s">
        <v>7972</v>
      </c>
      <c r="L1397" s="12" t="s">
        <v>8102</v>
      </c>
      <c r="M1397" s="12" t="s">
        <v>36752</v>
      </c>
    </row>
    <row r="1398" spans="1:13" ht="22.5" customHeight="1">
      <c r="A1398" s="12" t="s">
        <v>31247</v>
      </c>
      <c r="B1398" s="12" t="str" cm="1">
        <f t="array" ref="B1398">_xlfn.REGEXEXTRACT(J1398, "eid=([^&amp;]+)", 2)</f>
        <v>2-s2.0-85052016764</v>
      </c>
      <c r="C1398" s="13" t="s">
        <v>23900</v>
      </c>
      <c r="D1398" s="12" t="s">
        <v>31248</v>
      </c>
      <c r="E1398" s="12">
        <v>2018</v>
      </c>
      <c r="F1398" s="12" t="s">
        <v>31249</v>
      </c>
      <c r="G1398" s="12" t="s">
        <v>7969</v>
      </c>
      <c r="H1398" s="12">
        <v>2018</v>
      </c>
      <c r="I1398" s="12" t="s">
        <v>31250</v>
      </c>
      <c r="J1398" s="12" t="s">
        <v>31251</v>
      </c>
      <c r="K1398" s="12" t="s">
        <v>7972</v>
      </c>
      <c r="L1398" s="12" t="s">
        <v>8190</v>
      </c>
      <c r="M1398" s="12" t="s">
        <v>36753</v>
      </c>
    </row>
    <row r="1399" spans="1:13" ht="22.5" customHeight="1">
      <c r="A1399" s="12" t="s">
        <v>31253</v>
      </c>
      <c r="B1399" s="12" t="str" cm="1">
        <f t="array" ref="B1399">_xlfn.REGEXEXTRACT(J1399, "eid=([^&amp;]+)", 2)</f>
        <v>2-s2.0-85044347666</v>
      </c>
      <c r="C1399" s="13" t="s">
        <v>23900</v>
      </c>
      <c r="D1399" s="12" t="s">
        <v>31254</v>
      </c>
      <c r="E1399" s="12">
        <v>2018</v>
      </c>
      <c r="F1399" s="12" t="s">
        <v>8024</v>
      </c>
      <c r="G1399" s="12">
        <v>1674048</v>
      </c>
      <c r="H1399" s="12">
        <v>73</v>
      </c>
      <c r="I1399" s="12" t="s">
        <v>31255</v>
      </c>
      <c r="J1399" s="12" t="s">
        <v>31256</v>
      </c>
      <c r="K1399" s="12" t="s">
        <v>7972</v>
      </c>
      <c r="L1399" s="12" t="s">
        <v>8027</v>
      </c>
      <c r="M1399" s="12" t="s">
        <v>36754</v>
      </c>
    </row>
    <row r="1400" spans="1:13" ht="22.5" customHeight="1">
      <c r="A1400" s="12" t="s">
        <v>31258</v>
      </c>
      <c r="B1400" s="12" t="str" cm="1">
        <f t="array" ref="B1400">_xlfn.REGEXEXTRACT(J1400, "eid=([^&amp;]+)", 2)</f>
        <v>2-s2.0-85042690816</v>
      </c>
      <c r="C1400" s="13" t="s">
        <v>23900</v>
      </c>
      <c r="D1400" s="12" t="s">
        <v>31259</v>
      </c>
      <c r="E1400" s="12">
        <v>2018</v>
      </c>
      <c r="F1400" s="12" t="s">
        <v>10830</v>
      </c>
      <c r="G1400" s="12">
        <v>15566013</v>
      </c>
      <c r="H1400" s="12">
        <v>13</v>
      </c>
      <c r="I1400" s="12" t="s">
        <v>31260</v>
      </c>
      <c r="J1400" s="12" t="s">
        <v>31261</v>
      </c>
      <c r="K1400" s="12" t="s">
        <v>7972</v>
      </c>
      <c r="L1400" s="12" t="s">
        <v>8102</v>
      </c>
      <c r="M1400" s="12" t="s">
        <v>36755</v>
      </c>
    </row>
    <row r="1401" spans="1:13" ht="22.5" customHeight="1">
      <c r="A1401" s="12" t="s">
        <v>31263</v>
      </c>
      <c r="B1401" s="12" t="str" cm="1">
        <f t="array" ref="B1401">_xlfn.REGEXEXTRACT(J1401, "eid=([^&amp;]+)", 2)</f>
        <v>2-s2.0-85049226899</v>
      </c>
      <c r="C1401" s="13" t="s">
        <v>23900</v>
      </c>
      <c r="D1401" s="12" t="s">
        <v>31264</v>
      </c>
      <c r="E1401" s="12">
        <v>2018</v>
      </c>
      <c r="F1401" s="12" t="s">
        <v>8192</v>
      </c>
      <c r="G1401" s="12">
        <v>1485598</v>
      </c>
      <c r="H1401" s="12">
        <v>42</v>
      </c>
      <c r="I1401" s="12" t="s">
        <v>31265</v>
      </c>
      <c r="J1401" s="12" t="s">
        <v>31266</v>
      </c>
      <c r="K1401" s="12" t="s">
        <v>7972</v>
      </c>
      <c r="L1401" s="12" t="s">
        <v>7978</v>
      </c>
      <c r="M1401" s="12" t="s">
        <v>36756</v>
      </c>
    </row>
    <row r="1402" spans="1:13" ht="22.5" customHeight="1">
      <c r="A1402" s="12" t="s">
        <v>31268</v>
      </c>
      <c r="B1402" s="12" t="str" cm="1">
        <f t="array" ref="B1402">_xlfn.REGEXEXTRACT(J1402, "eid=([^&amp;]+)", 2)</f>
        <v>2-s2.0-85042487108</v>
      </c>
      <c r="C1402" s="13" t="s">
        <v>23900</v>
      </c>
      <c r="D1402" s="12" t="s">
        <v>31269</v>
      </c>
      <c r="E1402" s="12">
        <v>2018</v>
      </c>
      <c r="F1402" s="12" t="s">
        <v>9923</v>
      </c>
      <c r="G1402" s="12">
        <v>1679236</v>
      </c>
      <c r="H1402" s="12">
        <v>108</v>
      </c>
      <c r="I1402" s="12" t="s">
        <v>31270</v>
      </c>
      <c r="J1402" s="12" t="s">
        <v>31271</v>
      </c>
      <c r="K1402" s="12" t="s">
        <v>7972</v>
      </c>
      <c r="L1402" s="12" t="s">
        <v>7993</v>
      </c>
      <c r="M1402" s="12" t="s">
        <v>36757</v>
      </c>
    </row>
    <row r="1403" spans="1:13" ht="22.5" customHeight="1">
      <c r="A1403" s="12" t="s">
        <v>31273</v>
      </c>
      <c r="B1403" s="12" t="str" cm="1">
        <f t="array" ref="B1403">_xlfn.REGEXEXTRACT(J1403, "eid=([^&amp;]+)", 2)</f>
        <v>2-s2.0-85011024643</v>
      </c>
      <c r="C1403" s="13" t="s">
        <v>23900</v>
      </c>
      <c r="D1403" s="12" t="s">
        <v>31274</v>
      </c>
      <c r="E1403" s="12">
        <v>2018</v>
      </c>
      <c r="F1403" s="12" t="s">
        <v>11020</v>
      </c>
      <c r="G1403" s="12">
        <v>457906</v>
      </c>
      <c r="H1403" s="12">
        <v>70</v>
      </c>
      <c r="I1403" s="12" t="s">
        <v>31275</v>
      </c>
      <c r="J1403" s="12" t="s">
        <v>31276</v>
      </c>
      <c r="K1403" s="12" t="s">
        <v>7972</v>
      </c>
      <c r="L1403" s="12" t="s">
        <v>8027</v>
      </c>
      <c r="M1403" s="12" t="s">
        <v>36758</v>
      </c>
    </row>
    <row r="1404" spans="1:13" ht="22.5" customHeight="1">
      <c r="A1404" s="12" t="s">
        <v>31278</v>
      </c>
      <c r="B1404" s="12" t="str" cm="1">
        <f t="array" ref="B1404">_xlfn.REGEXEXTRACT(J1404, "eid=([^&amp;]+)", 2)</f>
        <v>2-s2.0-85021809634</v>
      </c>
      <c r="C1404" s="13" t="s">
        <v>23900</v>
      </c>
      <c r="D1404" s="12" t="s">
        <v>31279</v>
      </c>
      <c r="E1404" s="12">
        <v>2018</v>
      </c>
      <c r="F1404" s="12" t="s">
        <v>31280</v>
      </c>
      <c r="G1404" s="12" t="s">
        <v>31281</v>
      </c>
      <c r="H1404" s="12">
        <v>52</v>
      </c>
      <c r="I1404" s="12" t="s">
        <v>31282</v>
      </c>
      <c r="J1404" s="12" t="s">
        <v>31283</v>
      </c>
      <c r="K1404" s="12" t="s">
        <v>7972</v>
      </c>
      <c r="L1404" s="12" t="s">
        <v>15580</v>
      </c>
      <c r="M1404" s="12" t="s">
        <v>36759</v>
      </c>
    </row>
    <row r="1405" spans="1:13" ht="22.5" customHeight="1">
      <c r="A1405" s="12" t="s">
        <v>31285</v>
      </c>
      <c r="B1405" s="12" t="str" cm="1">
        <f t="array" ref="B1405">_xlfn.REGEXEXTRACT(J1405, "eid=([^&amp;]+)", 2)</f>
        <v>2-s2.0-85061825961</v>
      </c>
      <c r="C1405" s="13" t="s">
        <v>23900</v>
      </c>
      <c r="D1405" s="12" t="s">
        <v>31286</v>
      </c>
      <c r="E1405" s="12">
        <v>2018</v>
      </c>
      <c r="F1405" s="12" t="s">
        <v>31287</v>
      </c>
      <c r="G1405" s="12">
        <v>21573611</v>
      </c>
      <c r="H1405" s="12">
        <v>2019</v>
      </c>
      <c r="I1405" s="12" t="s">
        <v>31288</v>
      </c>
      <c r="J1405" s="12" t="s">
        <v>31289</v>
      </c>
      <c r="K1405" s="12" t="s">
        <v>7972</v>
      </c>
      <c r="L1405" s="12" t="s">
        <v>8078</v>
      </c>
      <c r="M1405" s="12" t="s">
        <v>36760</v>
      </c>
    </row>
    <row r="1406" spans="1:13" ht="22.5" customHeight="1">
      <c r="A1406" s="12" t="s">
        <v>31291</v>
      </c>
      <c r="B1406" s="12" t="str" cm="1">
        <f t="array" ref="B1406">_xlfn.REGEXEXTRACT(J1406, "eid=([^&amp;]+)", 2)</f>
        <v>2-s2.0-85046864411</v>
      </c>
      <c r="C1406" s="13" t="s">
        <v>23900</v>
      </c>
      <c r="D1406" s="12" t="s">
        <v>31292</v>
      </c>
      <c r="E1406" s="12">
        <v>2018</v>
      </c>
      <c r="F1406" s="12" t="s">
        <v>31293</v>
      </c>
      <c r="G1406" s="12">
        <v>10009000</v>
      </c>
      <c r="H1406" s="12">
        <v>33</v>
      </c>
      <c r="I1406" s="12" t="s">
        <v>31294</v>
      </c>
      <c r="J1406" s="12" t="s">
        <v>31295</v>
      </c>
      <c r="K1406" s="12" t="s">
        <v>7972</v>
      </c>
      <c r="L1406" s="12" t="s">
        <v>13326</v>
      </c>
      <c r="M1406" s="12" t="s">
        <v>36761</v>
      </c>
    </row>
    <row r="1407" spans="1:13" ht="22.5" customHeight="1">
      <c r="A1407" s="12" t="s">
        <v>31297</v>
      </c>
      <c r="B1407" s="12" t="str" cm="1">
        <f t="array" ref="B1407">_xlfn.REGEXEXTRACT(J1407, "eid=([^&amp;]+)", 2)</f>
        <v>2-s2.0-85042623024</v>
      </c>
      <c r="C1407" s="13" t="s">
        <v>23900</v>
      </c>
      <c r="D1407" s="12" t="s">
        <v>31298</v>
      </c>
      <c r="E1407" s="12">
        <v>2018</v>
      </c>
      <c r="F1407" s="12" t="s">
        <v>9923</v>
      </c>
      <c r="G1407" s="12">
        <v>1679236</v>
      </c>
      <c r="H1407" s="12">
        <v>108</v>
      </c>
      <c r="I1407" s="12" t="s">
        <v>31299</v>
      </c>
      <c r="J1407" s="12" t="s">
        <v>31300</v>
      </c>
      <c r="K1407" s="12" t="s">
        <v>7972</v>
      </c>
      <c r="L1407" s="12" t="s">
        <v>7993</v>
      </c>
      <c r="M1407" s="12" t="s">
        <v>36762</v>
      </c>
    </row>
    <row r="1408" spans="1:13" ht="22.5" customHeight="1">
      <c r="A1408" s="12" t="s">
        <v>31302</v>
      </c>
      <c r="B1408" s="12" t="str" cm="1">
        <f t="array" ref="B1408">_xlfn.REGEXEXTRACT(J1408, "eid=([^&amp;]+)", 2)</f>
        <v>2-s2.0-85050995535</v>
      </c>
      <c r="C1408" s="13" t="s">
        <v>23900</v>
      </c>
      <c r="D1408" s="12" t="s">
        <v>31303</v>
      </c>
      <c r="E1408" s="12">
        <v>2018</v>
      </c>
      <c r="F1408" s="12" t="s">
        <v>31304</v>
      </c>
      <c r="G1408" s="12" t="s">
        <v>7969</v>
      </c>
      <c r="H1408" s="12">
        <v>2018</v>
      </c>
      <c r="I1408" s="12" t="s">
        <v>31305</v>
      </c>
      <c r="J1408" s="12" t="s">
        <v>31306</v>
      </c>
      <c r="K1408" s="12" t="s">
        <v>7972</v>
      </c>
      <c r="L1408" s="12" t="s">
        <v>8102</v>
      </c>
      <c r="M1408" s="12"/>
    </row>
    <row r="1409" spans="1:13" ht="22.5" customHeight="1">
      <c r="A1409" s="12" t="s">
        <v>31308</v>
      </c>
      <c r="B1409" s="12" t="str" cm="1">
        <f t="array" ref="B1409">_xlfn.REGEXEXTRACT(J1409, "eid=([^&amp;]+)", 2)</f>
        <v>2-s2.0-85049773879</v>
      </c>
      <c r="C1409" s="13" t="s">
        <v>23900</v>
      </c>
      <c r="D1409" s="12" t="s">
        <v>31309</v>
      </c>
      <c r="E1409" s="12">
        <v>2018</v>
      </c>
      <c r="F1409" s="12" t="s">
        <v>8192</v>
      </c>
      <c r="G1409" s="12">
        <v>1485598</v>
      </c>
      <c r="H1409" s="12">
        <v>42</v>
      </c>
      <c r="I1409" s="12" t="s">
        <v>31310</v>
      </c>
      <c r="J1409" s="12" t="s">
        <v>31311</v>
      </c>
      <c r="K1409" s="12" t="s">
        <v>7972</v>
      </c>
      <c r="L1409" s="12" t="s">
        <v>13326</v>
      </c>
      <c r="M1409" s="12" t="s">
        <v>36763</v>
      </c>
    </row>
    <row r="1410" spans="1:13" ht="22.5" customHeight="1">
      <c r="A1410" s="12" t="s">
        <v>31313</v>
      </c>
      <c r="B1410" s="12" t="str" cm="1">
        <f t="array" ref="B1410">_xlfn.REGEXEXTRACT(J1410, "eid=([^&amp;]+)", 2)</f>
        <v>2-s2.0-85063504693</v>
      </c>
      <c r="C1410" s="13" t="s">
        <v>23900</v>
      </c>
      <c r="D1410" s="12" t="s">
        <v>31314</v>
      </c>
      <c r="E1410" s="12">
        <v>2018</v>
      </c>
      <c r="F1410" s="12" t="s">
        <v>31315</v>
      </c>
      <c r="G1410" s="12" t="s">
        <v>7969</v>
      </c>
      <c r="H1410" s="12" t="s">
        <v>7969</v>
      </c>
      <c r="I1410" s="12" t="s">
        <v>31316</v>
      </c>
      <c r="J1410" s="12" t="s">
        <v>31317</v>
      </c>
      <c r="K1410" s="12" t="s">
        <v>7972</v>
      </c>
      <c r="L1410" s="12" t="s">
        <v>8102</v>
      </c>
      <c r="M1410" s="12" t="s">
        <v>36764</v>
      </c>
    </row>
    <row r="1411" spans="1:13" ht="22.5" customHeight="1">
      <c r="A1411" s="12" t="s">
        <v>31319</v>
      </c>
      <c r="B1411" s="12" t="str" cm="1">
        <f t="array" ref="B1411">_xlfn.REGEXEXTRACT(J1411, "eid=([^&amp;]+)", 2)</f>
        <v>2-s2.0-85052542510</v>
      </c>
      <c r="C1411" s="13" t="s">
        <v>23900</v>
      </c>
      <c r="D1411" s="12" t="s">
        <v>31320</v>
      </c>
      <c r="E1411" s="12">
        <v>2018</v>
      </c>
      <c r="F1411" s="12" t="s">
        <v>8144</v>
      </c>
      <c r="G1411" s="12">
        <v>20763417</v>
      </c>
      <c r="H1411" s="12">
        <v>8</v>
      </c>
      <c r="I1411" s="12" t="s">
        <v>31321</v>
      </c>
      <c r="J1411" s="12" t="s">
        <v>31322</v>
      </c>
      <c r="K1411" s="12" t="s">
        <v>7972</v>
      </c>
      <c r="L1411" s="12" t="s">
        <v>11745</v>
      </c>
      <c r="M1411" s="12"/>
    </row>
    <row r="1412" spans="1:13" ht="22.5" customHeight="1">
      <c r="A1412" s="12" t="s">
        <v>31324</v>
      </c>
      <c r="B1412" s="12" t="str" cm="1">
        <f t="array" ref="B1412">_xlfn.REGEXEXTRACT(J1412, "eid=([^&amp;]+)", 2)</f>
        <v>2-s2.0-85021839832</v>
      </c>
      <c r="C1412" s="13" t="s">
        <v>23900</v>
      </c>
      <c r="D1412" s="12" t="s">
        <v>31325</v>
      </c>
      <c r="E1412" s="12">
        <v>2018</v>
      </c>
      <c r="F1412" s="12" t="s">
        <v>31326</v>
      </c>
      <c r="G1412" s="12">
        <v>945145</v>
      </c>
      <c r="H1412" s="12">
        <v>43</v>
      </c>
      <c r="I1412" s="12" t="s">
        <v>31327</v>
      </c>
      <c r="J1412" s="12" t="s">
        <v>31328</v>
      </c>
      <c r="K1412" s="12" t="s">
        <v>7972</v>
      </c>
      <c r="L1412" s="12" t="s">
        <v>13326</v>
      </c>
      <c r="M1412" s="12"/>
    </row>
    <row r="1413" spans="1:13" ht="22.5" customHeight="1">
      <c r="A1413" s="12" t="s">
        <v>31330</v>
      </c>
      <c r="B1413" s="12" t="str" cm="1">
        <f t="array" ref="B1413">_xlfn.REGEXEXTRACT(J1413, "eid=([^&amp;]+)", 2)</f>
        <v>2-s2.0-85050252299</v>
      </c>
      <c r="C1413" s="13" t="s">
        <v>23900</v>
      </c>
      <c r="D1413" s="12" t="s">
        <v>31331</v>
      </c>
      <c r="E1413" s="12">
        <v>2018</v>
      </c>
      <c r="F1413" s="12" t="s">
        <v>8491</v>
      </c>
      <c r="G1413" s="12">
        <v>21693536</v>
      </c>
      <c r="H1413" s="12">
        <v>6</v>
      </c>
      <c r="I1413" s="12" t="s">
        <v>31332</v>
      </c>
      <c r="J1413" s="12" t="s">
        <v>31333</v>
      </c>
      <c r="K1413" s="12" t="s">
        <v>7972</v>
      </c>
      <c r="L1413" s="12" t="s">
        <v>8102</v>
      </c>
      <c r="M1413" s="12"/>
    </row>
    <row r="1414" spans="1:13" ht="22.5" customHeight="1">
      <c r="A1414" s="12" t="s">
        <v>31335</v>
      </c>
      <c r="B1414" s="12" t="str" cm="1">
        <f t="array" ref="B1414">_xlfn.REGEXEXTRACT(J1414, "eid=([^&amp;]+)", 2)</f>
        <v>2-s2.0-85044781876</v>
      </c>
      <c r="C1414" s="13" t="s">
        <v>23900</v>
      </c>
      <c r="D1414" s="12" t="s">
        <v>31336</v>
      </c>
      <c r="E1414" s="12">
        <v>2018</v>
      </c>
      <c r="F1414" s="12" t="s">
        <v>24422</v>
      </c>
      <c r="G1414" s="12">
        <v>200255</v>
      </c>
      <c r="H1414" s="12">
        <v>450</v>
      </c>
      <c r="I1414" s="12" t="s">
        <v>31337</v>
      </c>
      <c r="J1414" s="12" t="s">
        <v>31338</v>
      </c>
      <c r="K1414" s="12" t="s">
        <v>7972</v>
      </c>
      <c r="L1414" s="12" t="s">
        <v>8465</v>
      </c>
      <c r="M1414" s="12" t="s">
        <v>36765</v>
      </c>
    </row>
    <row r="1415" spans="1:13" ht="22.5" customHeight="1">
      <c r="A1415" s="12" t="s">
        <v>31340</v>
      </c>
      <c r="B1415" s="12" t="str" cm="1">
        <f t="array" ref="B1415">_xlfn.REGEXEXTRACT(J1415, "eid=([^&amp;]+)", 2)</f>
        <v>2-s2.0-85047259904</v>
      </c>
      <c r="C1415" s="13" t="s">
        <v>23900</v>
      </c>
      <c r="D1415" s="12" t="s">
        <v>31341</v>
      </c>
      <c r="E1415" s="12">
        <v>2018</v>
      </c>
      <c r="F1415" s="12" t="s">
        <v>15555</v>
      </c>
      <c r="G1415" s="12">
        <v>7421222</v>
      </c>
      <c r="H1415" s="12">
        <v>35</v>
      </c>
      <c r="I1415" s="12" t="s">
        <v>31342</v>
      </c>
      <c r="J1415" s="12" t="s">
        <v>31343</v>
      </c>
      <c r="K1415" s="12" t="s">
        <v>7972</v>
      </c>
      <c r="L1415" s="12" t="s">
        <v>14712</v>
      </c>
      <c r="M1415" s="12" t="s">
        <v>36766</v>
      </c>
    </row>
    <row r="1416" spans="1:13" ht="22.5" customHeight="1">
      <c r="A1416" s="12" t="s">
        <v>31345</v>
      </c>
      <c r="B1416" s="12" t="str" cm="1">
        <f t="array" ref="B1416">_xlfn.REGEXEXTRACT(J1416, "eid=([^&amp;]+)", 2)</f>
        <v>2-s2.0-85033790218</v>
      </c>
      <c r="C1416" s="13" t="s">
        <v>23900</v>
      </c>
      <c r="D1416" s="12" t="s">
        <v>31346</v>
      </c>
      <c r="E1416" s="12">
        <v>2018</v>
      </c>
      <c r="F1416" s="12" t="s">
        <v>31347</v>
      </c>
      <c r="G1416" s="12">
        <v>18777503</v>
      </c>
      <c r="H1416" s="12">
        <v>28</v>
      </c>
      <c r="I1416" s="12" t="s">
        <v>31348</v>
      </c>
      <c r="J1416" s="12" t="s">
        <v>31349</v>
      </c>
      <c r="K1416" s="12" t="s">
        <v>7972</v>
      </c>
      <c r="L1416" s="12" t="s">
        <v>7993</v>
      </c>
      <c r="M1416" s="12" t="s">
        <v>36767</v>
      </c>
    </row>
    <row r="1417" spans="1:13" ht="22.5" customHeight="1">
      <c r="A1417" s="12" t="s">
        <v>31350</v>
      </c>
      <c r="B1417" s="12" t="e" cm="1" vm="1">
        <f t="array" ref="B1417">_xlfn.REGEXEXTRACT(J1417, "eid=([^&amp;]+)", 2)</f>
        <v>#N/A</v>
      </c>
      <c r="C1417" s="13" t="s">
        <v>23900</v>
      </c>
      <c r="D1417" s="12" t="s">
        <v>31351</v>
      </c>
      <c r="E1417" s="12"/>
      <c r="F1417" s="12"/>
      <c r="G1417" s="12"/>
      <c r="H1417" s="12"/>
      <c r="I1417" s="12"/>
      <c r="J1417" s="12"/>
      <c r="K1417" s="12"/>
      <c r="L1417" s="12"/>
      <c r="M1417" s="12"/>
    </row>
    <row r="1418" spans="1:13" ht="22.5" customHeight="1">
      <c r="A1418" s="12" t="s">
        <v>31353</v>
      </c>
      <c r="B1418" s="12" t="str" cm="1">
        <f t="array" ref="B1418">_xlfn.REGEXEXTRACT(J1418, "eid=([^&amp;]+)", 2)</f>
        <v>2-s2.0-85058542365</v>
      </c>
      <c r="C1418" s="13" t="s">
        <v>23900</v>
      </c>
      <c r="D1418" s="12" t="s">
        <v>31354</v>
      </c>
      <c r="E1418" s="12">
        <v>2018</v>
      </c>
      <c r="F1418" s="12" t="s">
        <v>31355</v>
      </c>
      <c r="G1418" s="12" t="s">
        <v>7969</v>
      </c>
      <c r="H1418" s="12" t="s">
        <v>7969</v>
      </c>
      <c r="I1418" s="12" t="s">
        <v>31356</v>
      </c>
      <c r="J1418" s="12" t="s">
        <v>31357</v>
      </c>
      <c r="K1418" s="12" t="s">
        <v>7972</v>
      </c>
      <c r="L1418" s="12" t="s">
        <v>8102</v>
      </c>
      <c r="M1418" s="12"/>
    </row>
    <row r="1419" spans="1:13" ht="22.5" customHeight="1">
      <c r="A1419" s="12" t="s">
        <v>31359</v>
      </c>
      <c r="B1419" s="12" t="str" cm="1">
        <f t="array" ref="B1419">_xlfn.REGEXEXTRACT(J1419, "eid=([^&amp;]+)", 2)</f>
        <v>2-s2.0-85041320835</v>
      </c>
      <c r="C1419" s="13" t="s">
        <v>23900</v>
      </c>
      <c r="D1419" s="12" t="s">
        <v>31360</v>
      </c>
      <c r="E1419" s="12">
        <v>2018</v>
      </c>
      <c r="F1419" s="12" t="s">
        <v>31361</v>
      </c>
      <c r="G1419" s="12">
        <v>9218890</v>
      </c>
      <c r="H1419" s="12">
        <v>100</v>
      </c>
      <c r="I1419" s="12" t="s">
        <v>31362</v>
      </c>
      <c r="J1419" s="12" t="s">
        <v>31363</v>
      </c>
      <c r="K1419" s="12" t="s">
        <v>7972</v>
      </c>
      <c r="L1419" s="12" t="s">
        <v>7993</v>
      </c>
      <c r="M1419" s="12" t="s">
        <v>36768</v>
      </c>
    </row>
    <row r="1420" spans="1:13" ht="22.5" customHeight="1">
      <c r="A1420" s="12" t="s">
        <v>31365</v>
      </c>
      <c r="B1420" s="12" t="str" cm="1">
        <f t="array" ref="B1420">_xlfn.REGEXEXTRACT(J1420, "eid=([^&amp;]+)", 2)</f>
        <v>2-s2.0-85049116418</v>
      </c>
      <c r="C1420" s="13" t="s">
        <v>23900</v>
      </c>
      <c r="D1420" s="12" t="s">
        <v>31366</v>
      </c>
      <c r="E1420" s="12">
        <v>2018</v>
      </c>
      <c r="F1420" s="12" t="s">
        <v>8192</v>
      </c>
      <c r="G1420" s="12">
        <v>1485598</v>
      </c>
      <c r="H1420" s="12">
        <v>42</v>
      </c>
      <c r="I1420" s="12" t="s">
        <v>31367</v>
      </c>
      <c r="J1420" s="12" t="s">
        <v>31368</v>
      </c>
      <c r="K1420" s="12" t="s">
        <v>7972</v>
      </c>
      <c r="L1420" s="12" t="s">
        <v>13326</v>
      </c>
      <c r="M1420" s="12" t="s">
        <v>36769</v>
      </c>
    </row>
    <row r="1421" spans="1:13" ht="22.5" customHeight="1">
      <c r="A1421" s="12" t="s">
        <v>31370</v>
      </c>
      <c r="B1421" s="12" t="str" cm="1">
        <f t="array" ref="B1421">_xlfn.REGEXEXTRACT(J1421, "eid=([^&amp;]+)", 2)</f>
        <v>2-s2.0-85044257000</v>
      </c>
      <c r="C1421" s="13" t="s">
        <v>23900</v>
      </c>
      <c r="D1421" s="12" t="s">
        <v>31371</v>
      </c>
      <c r="E1421" s="12">
        <v>2018</v>
      </c>
      <c r="F1421" s="12" t="s">
        <v>8491</v>
      </c>
      <c r="G1421" s="12">
        <v>21693536</v>
      </c>
      <c r="H1421" s="12">
        <v>6</v>
      </c>
      <c r="I1421" s="12" t="s">
        <v>31372</v>
      </c>
      <c r="J1421" s="12" t="s">
        <v>31373</v>
      </c>
      <c r="K1421" s="12" t="s">
        <v>7972</v>
      </c>
      <c r="L1421" s="12" t="s">
        <v>8102</v>
      </c>
      <c r="M1421" s="12"/>
    </row>
    <row r="1422" spans="1:13" ht="22.5" customHeight="1">
      <c r="A1422" s="12" t="s">
        <v>31375</v>
      </c>
      <c r="B1422" s="12" t="str" cm="1">
        <f t="array" ref="B1422">_xlfn.REGEXEXTRACT(J1422, "eid=([^&amp;]+)", 2)</f>
        <v>2-s2.0-85044524626</v>
      </c>
      <c r="C1422" s="13" t="s">
        <v>23900</v>
      </c>
      <c r="D1422" s="12" t="s">
        <v>31376</v>
      </c>
      <c r="E1422" s="12">
        <v>2018</v>
      </c>
      <c r="F1422" s="12" t="s">
        <v>8443</v>
      </c>
      <c r="G1422" s="12">
        <v>13891286</v>
      </c>
      <c r="H1422" s="12">
        <v>140</v>
      </c>
      <c r="I1422" s="12" t="s">
        <v>31377</v>
      </c>
      <c r="J1422" s="12" t="s">
        <v>31378</v>
      </c>
      <c r="K1422" s="12" t="s">
        <v>7972</v>
      </c>
      <c r="L1422" s="12" t="s">
        <v>7993</v>
      </c>
      <c r="M1422" s="12"/>
    </row>
    <row r="1423" spans="1:13" ht="22.5" customHeight="1">
      <c r="A1423" s="12" t="s">
        <v>31380</v>
      </c>
      <c r="B1423" s="12" t="str" cm="1">
        <f t="array" ref="B1423">_xlfn.REGEXEXTRACT(J1423, "eid=([^&amp;]+)", 2)</f>
        <v>2-s2.0-85050078001</v>
      </c>
      <c r="C1423" s="13" t="s">
        <v>23900</v>
      </c>
      <c r="D1423" s="12" t="s">
        <v>31381</v>
      </c>
      <c r="E1423" s="12">
        <v>2018</v>
      </c>
      <c r="F1423" s="12" t="s">
        <v>31184</v>
      </c>
      <c r="G1423" s="12" t="s">
        <v>7969</v>
      </c>
      <c r="H1423" s="12" t="s">
        <v>7969</v>
      </c>
      <c r="I1423" s="12" t="s">
        <v>31382</v>
      </c>
      <c r="J1423" s="12" t="s">
        <v>31383</v>
      </c>
      <c r="K1423" s="12" t="s">
        <v>7972</v>
      </c>
      <c r="L1423" s="12" t="s">
        <v>8102</v>
      </c>
      <c r="M1423" s="12" t="s">
        <v>36770</v>
      </c>
    </row>
    <row r="1424" spans="1:13" ht="22.5" customHeight="1">
      <c r="A1424" s="12" t="s">
        <v>31385</v>
      </c>
      <c r="B1424" s="12" t="str" cm="1">
        <f t="array" ref="B1424">_xlfn.REGEXEXTRACT(J1424, "eid=([^&amp;]+)", 2)</f>
        <v>2-s2.0-85032736236</v>
      </c>
      <c r="C1424" s="13" t="s">
        <v>23900</v>
      </c>
      <c r="D1424" s="12" t="s">
        <v>31386</v>
      </c>
      <c r="E1424" s="12">
        <v>2018</v>
      </c>
      <c r="F1424" s="12" t="s">
        <v>24648</v>
      </c>
      <c r="G1424" s="12">
        <v>21682194</v>
      </c>
      <c r="H1424" s="12">
        <v>22</v>
      </c>
      <c r="I1424" s="12" t="s">
        <v>31387</v>
      </c>
      <c r="J1424" s="12" t="s">
        <v>31388</v>
      </c>
      <c r="K1424" s="12" t="s">
        <v>7972</v>
      </c>
      <c r="L1424" s="12" t="s">
        <v>8102</v>
      </c>
      <c r="M1424" s="12"/>
    </row>
    <row r="1425" spans="1:13" ht="22.5" customHeight="1">
      <c r="A1425" s="12" t="s">
        <v>31390</v>
      </c>
      <c r="B1425" s="12" t="str" cm="1">
        <f t="array" ref="B1425">_xlfn.REGEXEXTRACT(J1425, "eid=([^&amp;]+)", 2)</f>
        <v>2-s2.0-85045344537</v>
      </c>
      <c r="C1425" s="13" t="s">
        <v>23900</v>
      </c>
      <c r="D1425" s="12" t="s">
        <v>31391</v>
      </c>
      <c r="E1425" s="12">
        <v>2018</v>
      </c>
      <c r="F1425" s="12" t="s">
        <v>8392</v>
      </c>
      <c r="G1425" s="12">
        <v>23274662</v>
      </c>
      <c r="H1425" s="12">
        <v>5</v>
      </c>
      <c r="I1425" s="12" t="s">
        <v>31392</v>
      </c>
      <c r="J1425" s="12" t="s">
        <v>31393</v>
      </c>
      <c r="K1425" s="12" t="s">
        <v>7972</v>
      </c>
      <c r="L1425" s="12" t="s">
        <v>8102</v>
      </c>
      <c r="M1425" s="12"/>
    </row>
    <row r="1426" spans="1:13" ht="22.5" customHeight="1">
      <c r="A1426" s="12" t="s">
        <v>31395</v>
      </c>
      <c r="B1426" s="12" t="str" cm="1">
        <f t="array" ref="B1426">_xlfn.REGEXEXTRACT(J1426, "eid=([^&amp;]+)", 2)</f>
        <v>2-s2.0-85063523483</v>
      </c>
      <c r="C1426" s="13" t="s">
        <v>23900</v>
      </c>
      <c r="D1426" s="12" t="s">
        <v>31396</v>
      </c>
      <c r="E1426" s="12">
        <v>2018</v>
      </c>
      <c r="F1426" s="12" t="s">
        <v>31397</v>
      </c>
      <c r="G1426" s="12" t="s">
        <v>7969</v>
      </c>
      <c r="H1426" s="12" t="s">
        <v>7969</v>
      </c>
      <c r="I1426" s="12" t="s">
        <v>31398</v>
      </c>
      <c r="J1426" s="12" t="s">
        <v>31399</v>
      </c>
      <c r="K1426" s="12" t="s">
        <v>7972</v>
      </c>
      <c r="L1426" s="12" t="s">
        <v>8102</v>
      </c>
      <c r="M1426" s="12" t="s">
        <v>36771</v>
      </c>
    </row>
    <row r="1427" spans="1:13" ht="22.5" customHeight="1">
      <c r="A1427" s="12" t="s">
        <v>31401</v>
      </c>
      <c r="B1427" s="12" t="str" cm="1">
        <f t="array" ref="B1427">_xlfn.REGEXEXTRACT(J1427, "eid=([^&amp;]+)", 2)</f>
        <v>2-s2.0-85050032847</v>
      </c>
      <c r="C1427" s="13" t="s">
        <v>23900</v>
      </c>
      <c r="D1427" s="12" t="s">
        <v>31402</v>
      </c>
      <c r="E1427" s="12">
        <v>2018</v>
      </c>
      <c r="F1427" s="12" t="s">
        <v>31403</v>
      </c>
      <c r="G1427" s="12" t="s">
        <v>7969</v>
      </c>
      <c r="H1427" s="12" t="s">
        <v>7969</v>
      </c>
      <c r="I1427" s="12" t="s">
        <v>31404</v>
      </c>
      <c r="J1427" s="12" t="s">
        <v>31405</v>
      </c>
      <c r="K1427" s="12" t="s">
        <v>7972</v>
      </c>
      <c r="L1427" s="12" t="s">
        <v>8102</v>
      </c>
      <c r="M1427" s="12" t="s">
        <v>36772</v>
      </c>
    </row>
    <row r="1428" spans="1:13" ht="22.5" customHeight="1">
      <c r="A1428" s="12" t="s">
        <v>31407</v>
      </c>
      <c r="B1428" s="12" t="str" cm="1">
        <f t="array" ref="B1428">_xlfn.REGEXEXTRACT(J1428, "eid=([^&amp;]+)", 2)</f>
        <v>2-s2.0-85048855031</v>
      </c>
      <c r="C1428" s="13" t="s">
        <v>23900</v>
      </c>
      <c r="D1428" s="12" t="s">
        <v>31408</v>
      </c>
      <c r="E1428" s="12">
        <v>2018</v>
      </c>
      <c r="F1428" s="12" t="s">
        <v>8192</v>
      </c>
      <c r="G1428" s="12">
        <v>1485598</v>
      </c>
      <c r="H1428" s="12">
        <v>42</v>
      </c>
      <c r="I1428" s="12" t="s">
        <v>31409</v>
      </c>
      <c r="J1428" s="12" t="s">
        <v>31410</v>
      </c>
      <c r="K1428" s="12" t="s">
        <v>7972</v>
      </c>
      <c r="L1428" s="12" t="s">
        <v>13326</v>
      </c>
      <c r="M1428" s="12" t="s">
        <v>36773</v>
      </c>
    </row>
    <row r="1429" spans="1:13" ht="22.5" customHeight="1">
      <c r="A1429" s="12" t="s">
        <v>31412</v>
      </c>
      <c r="B1429" s="12" t="str" cm="1">
        <f t="array" ref="B1429">_xlfn.REGEXEXTRACT(J1429, "eid=([^&amp;]+)", 2)</f>
        <v>2-s2.0-85044852236</v>
      </c>
      <c r="C1429" s="13" t="s">
        <v>23900</v>
      </c>
      <c r="D1429" s="12" t="s">
        <v>31413</v>
      </c>
      <c r="E1429" s="12">
        <v>2018</v>
      </c>
      <c r="F1429" s="12" t="s">
        <v>21402</v>
      </c>
      <c r="G1429" s="12">
        <v>2786125</v>
      </c>
      <c r="H1429" s="12">
        <v>48</v>
      </c>
      <c r="I1429" s="12" t="s">
        <v>31414</v>
      </c>
      <c r="J1429" s="12" t="s">
        <v>31415</v>
      </c>
      <c r="K1429" s="12" t="s">
        <v>7972</v>
      </c>
      <c r="L1429" s="12" t="s">
        <v>7993</v>
      </c>
      <c r="M1429" s="12" t="s">
        <v>36774</v>
      </c>
    </row>
    <row r="1430" spans="1:13" ht="22.5" customHeight="1">
      <c r="A1430" s="12" t="s">
        <v>31417</v>
      </c>
      <c r="B1430" s="12" t="str" cm="1">
        <f t="array" ref="B1430">_xlfn.REGEXEXTRACT(J1430, "eid=([^&amp;]+)", 2)</f>
        <v>2-s2.0-85042162290</v>
      </c>
      <c r="C1430" s="13" t="s">
        <v>23900</v>
      </c>
      <c r="D1430" s="12" t="s">
        <v>31418</v>
      </c>
      <c r="E1430" s="12">
        <v>2018</v>
      </c>
      <c r="F1430" s="12" t="s">
        <v>31419</v>
      </c>
      <c r="G1430" s="12">
        <v>9567135</v>
      </c>
      <c r="H1430" s="12">
        <v>86</v>
      </c>
      <c r="I1430" s="12" t="s">
        <v>31420</v>
      </c>
      <c r="J1430" s="12" t="s">
        <v>31421</v>
      </c>
      <c r="K1430" s="12" t="s">
        <v>7972</v>
      </c>
      <c r="L1430" s="12" t="s">
        <v>8027</v>
      </c>
      <c r="M1430" s="12" t="s">
        <v>36775</v>
      </c>
    </row>
    <row r="1431" spans="1:13" ht="22.5" customHeight="1">
      <c r="A1431" s="12" t="s">
        <v>31423</v>
      </c>
      <c r="B1431" s="12" t="str" cm="1">
        <f t="array" ref="B1431">_xlfn.REGEXEXTRACT(J1431, "eid=([^&amp;]+)", 2)</f>
        <v>2-s2.0-85050975392</v>
      </c>
      <c r="C1431" s="13" t="s">
        <v>23900</v>
      </c>
      <c r="D1431" s="12" t="s">
        <v>31424</v>
      </c>
      <c r="E1431" s="12">
        <v>2018</v>
      </c>
      <c r="F1431" s="12" t="s">
        <v>14080</v>
      </c>
      <c r="G1431" s="12" t="s">
        <v>7969</v>
      </c>
      <c r="H1431" s="12">
        <v>2018</v>
      </c>
      <c r="I1431" s="12" t="s">
        <v>31425</v>
      </c>
      <c r="J1431" s="12" t="s">
        <v>31426</v>
      </c>
      <c r="K1431" s="12" t="s">
        <v>7972</v>
      </c>
      <c r="L1431" s="12" t="s">
        <v>8102</v>
      </c>
      <c r="M1431" s="12" t="s">
        <v>36776</v>
      </c>
    </row>
    <row r="1432" spans="1:13" ht="22.5" customHeight="1">
      <c r="A1432" s="12" t="s">
        <v>31428</v>
      </c>
      <c r="B1432" s="12" t="str" cm="1">
        <f t="array" ref="B1432">_xlfn.REGEXEXTRACT(J1432, "eid=([^&amp;]+)", 2)</f>
        <v>2-s2.0-85049147415</v>
      </c>
      <c r="C1432" s="13" t="s">
        <v>23900</v>
      </c>
      <c r="D1432" s="12" t="s">
        <v>11607</v>
      </c>
      <c r="E1432" s="12">
        <v>2018</v>
      </c>
      <c r="F1432" s="12" t="s">
        <v>10830</v>
      </c>
      <c r="G1432" s="12">
        <v>15566013</v>
      </c>
      <c r="H1432" s="12">
        <v>14</v>
      </c>
      <c r="I1432" s="12" t="s">
        <v>31429</v>
      </c>
      <c r="J1432" s="12" t="s">
        <v>31430</v>
      </c>
      <c r="K1432" s="12" t="s">
        <v>7972</v>
      </c>
      <c r="L1432" s="12" t="s">
        <v>8102</v>
      </c>
      <c r="M1432" s="12"/>
    </row>
    <row r="1433" spans="1:13" ht="22.5" customHeight="1">
      <c r="A1433" s="12" t="s">
        <v>31431</v>
      </c>
      <c r="B1433" s="12" t="e" cm="1" vm="1">
        <f t="array" ref="B1433">_xlfn.REGEXEXTRACT(J1433, "eid=([^&amp;]+)", 2)</f>
        <v>#N/A</v>
      </c>
      <c r="C1433" s="13" t="s">
        <v>23900</v>
      </c>
      <c r="D1433" s="12" t="s">
        <v>31432</v>
      </c>
      <c r="E1433" s="12"/>
      <c r="F1433" s="12"/>
      <c r="G1433" s="12"/>
      <c r="H1433" s="12"/>
      <c r="I1433" s="12"/>
      <c r="J1433" s="12"/>
      <c r="K1433" s="12"/>
      <c r="L1433" s="12"/>
      <c r="M1433" s="12"/>
    </row>
    <row r="1434" spans="1:13" ht="22.5" customHeight="1">
      <c r="A1434" s="12" t="s">
        <v>31434</v>
      </c>
      <c r="B1434" s="12" t="str" cm="1">
        <f t="array" ref="B1434">_xlfn.REGEXEXTRACT(J1434, "eid=([^&amp;]+)", 2)</f>
        <v>2-s2.0-85030690805</v>
      </c>
      <c r="C1434" s="13" t="s">
        <v>23900</v>
      </c>
      <c r="D1434" s="12" t="s">
        <v>31435</v>
      </c>
      <c r="E1434" s="12">
        <v>2018</v>
      </c>
      <c r="F1434" s="12" t="s">
        <v>31436</v>
      </c>
      <c r="G1434" s="12">
        <v>21682267</v>
      </c>
      <c r="H1434" s="12">
        <v>48</v>
      </c>
      <c r="I1434" s="12" t="s">
        <v>31437</v>
      </c>
      <c r="J1434" s="12" t="s">
        <v>31438</v>
      </c>
      <c r="K1434" s="12" t="s">
        <v>7972</v>
      </c>
      <c r="L1434" s="12" t="s">
        <v>8102</v>
      </c>
      <c r="M1434" s="12" t="s">
        <v>36777</v>
      </c>
    </row>
    <row r="1435" spans="1:13" ht="22.5" customHeight="1">
      <c r="A1435" s="12" t="s">
        <v>31440</v>
      </c>
      <c r="B1435" s="12" t="str" cm="1">
        <f t="array" ref="B1435">_xlfn.REGEXEXTRACT(J1435, "eid=([^&amp;]+)", 2)</f>
        <v>2-s2.0-85046407931</v>
      </c>
      <c r="C1435" s="13" t="s">
        <v>23900</v>
      </c>
      <c r="D1435" s="12" t="s">
        <v>31441</v>
      </c>
      <c r="E1435" s="12">
        <v>2018</v>
      </c>
      <c r="F1435" s="12" t="s">
        <v>8491</v>
      </c>
      <c r="G1435" s="12">
        <v>21693536</v>
      </c>
      <c r="H1435" s="12">
        <v>6</v>
      </c>
      <c r="I1435" s="12" t="s">
        <v>31442</v>
      </c>
      <c r="J1435" s="12" t="s">
        <v>31443</v>
      </c>
      <c r="K1435" s="12" t="s">
        <v>7972</v>
      </c>
      <c r="L1435" s="12" t="s">
        <v>8102</v>
      </c>
      <c r="M1435" s="12"/>
    </row>
    <row r="1436" spans="1:13" ht="22.5" customHeight="1">
      <c r="A1436" s="12" t="s">
        <v>31445</v>
      </c>
      <c r="B1436" s="12" t="str" cm="1">
        <f t="array" ref="B1436">_xlfn.REGEXEXTRACT(J1436, "eid=([^&amp;]+)", 2)</f>
        <v>2-s2.0-85062882418</v>
      </c>
      <c r="C1436" s="13" t="s">
        <v>23900</v>
      </c>
      <c r="D1436" s="12" t="s">
        <v>31446</v>
      </c>
      <c r="E1436" s="12">
        <v>2018</v>
      </c>
      <c r="F1436" s="12" t="s">
        <v>31355</v>
      </c>
      <c r="G1436" s="12" t="s">
        <v>7969</v>
      </c>
      <c r="H1436" s="12" t="s">
        <v>7969</v>
      </c>
      <c r="I1436" s="12" t="s">
        <v>31447</v>
      </c>
      <c r="J1436" s="12" t="s">
        <v>31448</v>
      </c>
      <c r="K1436" s="12" t="s">
        <v>7972</v>
      </c>
      <c r="L1436" s="12" t="s">
        <v>8102</v>
      </c>
      <c r="M1436" s="12" t="s">
        <v>36778</v>
      </c>
    </row>
    <row r="1437" spans="1:13" ht="22.5" customHeight="1">
      <c r="A1437" s="12" t="s">
        <v>31450</v>
      </c>
      <c r="B1437" s="12" t="str" cm="1">
        <f t="array" ref="B1437">_xlfn.REGEXEXTRACT(J1437, "eid=([^&amp;]+)", 2)</f>
        <v>2-s2.0-85019539881</v>
      </c>
      <c r="C1437" s="13" t="s">
        <v>23900</v>
      </c>
      <c r="D1437" s="12" t="s">
        <v>31451</v>
      </c>
      <c r="E1437" s="12">
        <v>2018</v>
      </c>
      <c r="F1437" s="12" t="s">
        <v>31452</v>
      </c>
      <c r="G1437" s="12">
        <v>9577572</v>
      </c>
      <c r="H1437" s="12">
        <v>28</v>
      </c>
      <c r="I1437" s="12" t="s">
        <v>31453</v>
      </c>
      <c r="J1437" s="12" t="s">
        <v>31454</v>
      </c>
      <c r="K1437" s="12" t="s">
        <v>7972</v>
      </c>
      <c r="L1437" s="12" t="s">
        <v>15580</v>
      </c>
      <c r="M1437" s="12" t="s">
        <v>36779</v>
      </c>
    </row>
    <row r="1438" spans="1:13" ht="22.5" customHeight="1">
      <c r="A1438" s="12" t="s">
        <v>31456</v>
      </c>
      <c r="B1438" s="12" t="str" cm="1">
        <f t="array" ref="B1438">_xlfn.REGEXEXTRACT(J1438, "eid=([^&amp;]+)", 2)</f>
        <v>2-s2.0-85051423961</v>
      </c>
      <c r="C1438" s="13" t="s">
        <v>23900</v>
      </c>
      <c r="D1438" s="12" t="s">
        <v>31457</v>
      </c>
      <c r="E1438" s="12">
        <v>2018</v>
      </c>
      <c r="F1438" s="12" t="s">
        <v>25152</v>
      </c>
      <c r="G1438" s="12">
        <v>15503607</v>
      </c>
      <c r="H1438" s="12">
        <v>2018</v>
      </c>
      <c r="I1438" s="12" t="s">
        <v>31458</v>
      </c>
      <c r="J1438" s="12" t="s">
        <v>31459</v>
      </c>
      <c r="K1438" s="12" t="s">
        <v>7972</v>
      </c>
      <c r="L1438" s="12" t="s">
        <v>8102</v>
      </c>
      <c r="M1438" s="12" t="s">
        <v>36780</v>
      </c>
    </row>
    <row r="1439" spans="1:13" ht="22.5" customHeight="1">
      <c r="A1439" s="12" t="s">
        <v>31461</v>
      </c>
      <c r="B1439" s="12" t="str" cm="1">
        <f t="array" ref="B1439">_xlfn.REGEXEXTRACT(J1439, "eid=([^&amp;]+)", 2)</f>
        <v>2-s2.0-85048360384</v>
      </c>
      <c r="C1439" s="13" t="s">
        <v>23900</v>
      </c>
      <c r="D1439" s="12" t="s">
        <v>31462</v>
      </c>
      <c r="E1439" s="12">
        <v>2018</v>
      </c>
      <c r="F1439" s="12" t="s">
        <v>31463</v>
      </c>
      <c r="G1439" s="12" t="s">
        <v>7969</v>
      </c>
      <c r="H1439" s="12" t="s">
        <v>7969</v>
      </c>
      <c r="I1439" s="12" t="s">
        <v>31464</v>
      </c>
      <c r="J1439" s="12" t="s">
        <v>31465</v>
      </c>
      <c r="K1439" s="12" t="s">
        <v>7972</v>
      </c>
      <c r="L1439" s="12" t="s">
        <v>8102</v>
      </c>
      <c r="M1439" s="12" t="s">
        <v>36781</v>
      </c>
    </row>
    <row r="1440" spans="1:13" ht="22.5" customHeight="1">
      <c r="A1440" s="12" t="s">
        <v>31467</v>
      </c>
      <c r="B1440" s="12" t="str" cm="1">
        <f t="array" ref="B1440">_xlfn.REGEXEXTRACT(J1440, "eid=([^&amp;]+)", 2)</f>
        <v>2-s2.0-85046853120</v>
      </c>
      <c r="C1440" s="13" t="s">
        <v>23900</v>
      </c>
      <c r="D1440" s="12" t="s">
        <v>31468</v>
      </c>
      <c r="E1440" s="12">
        <v>2018</v>
      </c>
      <c r="F1440" s="12" t="s">
        <v>31469</v>
      </c>
      <c r="G1440" s="12">
        <v>2588013</v>
      </c>
      <c r="H1440" s="12">
        <v>38</v>
      </c>
      <c r="I1440" s="12" t="s">
        <v>31470</v>
      </c>
      <c r="J1440" s="12" t="s">
        <v>31471</v>
      </c>
      <c r="K1440" s="12" t="s">
        <v>14279</v>
      </c>
      <c r="L1440" s="12" t="s">
        <v>31472</v>
      </c>
      <c r="M1440" s="12" t="s">
        <v>36782</v>
      </c>
    </row>
    <row r="1441" spans="1:13" ht="22.5" customHeight="1">
      <c r="A1441" s="12" t="s">
        <v>31473</v>
      </c>
      <c r="B1441" s="12" t="str" cm="1">
        <f t="array" ref="B1441">_xlfn.REGEXEXTRACT(J1441, "eid=([^&amp;]+)", 2)</f>
        <v>2-s2.0-85053453440</v>
      </c>
      <c r="C1441" s="13" t="s">
        <v>23900</v>
      </c>
      <c r="D1441" s="12" t="s">
        <v>31474</v>
      </c>
      <c r="E1441" s="12">
        <v>2018</v>
      </c>
      <c r="F1441" s="12" t="s">
        <v>31475</v>
      </c>
      <c r="G1441" s="12" t="s">
        <v>7969</v>
      </c>
      <c r="H1441" s="12" t="s">
        <v>7969</v>
      </c>
      <c r="I1441" s="12" t="s">
        <v>31476</v>
      </c>
      <c r="J1441" s="12" t="s">
        <v>31477</v>
      </c>
      <c r="K1441" s="12" t="s">
        <v>7972</v>
      </c>
      <c r="L1441" s="12" t="s">
        <v>8102</v>
      </c>
      <c r="M1441" s="12" t="s">
        <v>7969</v>
      </c>
    </row>
    <row r="1442" spans="1:13" ht="22.5" customHeight="1">
      <c r="A1442" s="12" t="s">
        <v>31479</v>
      </c>
      <c r="B1442" s="12" t="str" cm="1">
        <f t="array" ref="B1442">_xlfn.REGEXEXTRACT(J1442, "eid=([^&amp;]+)", 2)</f>
        <v>2-s2.0-85064153127</v>
      </c>
      <c r="C1442" s="13" t="s">
        <v>23900</v>
      </c>
      <c r="D1442" s="12" t="s">
        <v>31480</v>
      </c>
      <c r="E1442" s="12">
        <v>2018</v>
      </c>
      <c r="F1442" s="12" t="s">
        <v>31481</v>
      </c>
      <c r="G1442" s="12" t="s">
        <v>7969</v>
      </c>
      <c r="H1442" s="12" t="s">
        <v>7969</v>
      </c>
      <c r="I1442" s="12" t="s">
        <v>31482</v>
      </c>
      <c r="J1442" s="12" t="s">
        <v>31483</v>
      </c>
      <c r="K1442" s="12" t="s">
        <v>7972</v>
      </c>
      <c r="L1442" s="12" t="s">
        <v>8102</v>
      </c>
      <c r="M1442" s="12" t="s">
        <v>36783</v>
      </c>
    </row>
    <row r="1443" spans="1:13" ht="22.5" customHeight="1">
      <c r="A1443" s="12" t="s">
        <v>31485</v>
      </c>
      <c r="B1443" s="12" t="str" cm="1">
        <f t="array" ref="B1443">_xlfn.REGEXEXTRACT(J1443, "eid=([^&amp;]+)", 2)</f>
        <v>2-s2.0-85055484927</v>
      </c>
      <c r="C1443" s="13" t="s">
        <v>23900</v>
      </c>
      <c r="D1443" s="12" t="s">
        <v>31486</v>
      </c>
      <c r="E1443" s="12">
        <v>2018</v>
      </c>
      <c r="F1443" s="12" t="s">
        <v>21732</v>
      </c>
      <c r="G1443" s="12">
        <v>7303157</v>
      </c>
      <c r="H1443" s="12">
        <v>2</v>
      </c>
      <c r="I1443" s="12" t="s">
        <v>31487</v>
      </c>
      <c r="J1443" s="12" t="s">
        <v>31488</v>
      </c>
      <c r="K1443" s="12" t="s">
        <v>7972</v>
      </c>
      <c r="L1443" s="12" t="s">
        <v>8078</v>
      </c>
      <c r="M1443" s="12" t="s">
        <v>36784</v>
      </c>
    </row>
    <row r="1444" spans="1:13" ht="22.5" customHeight="1">
      <c r="A1444" s="12" t="s">
        <v>31490</v>
      </c>
      <c r="B1444" s="12" t="str" cm="1">
        <f t="array" ref="B1444">_xlfn.REGEXEXTRACT(J1444, "eid=([^&amp;]+)", 2)</f>
        <v>2-s2.0-85050387449</v>
      </c>
      <c r="C1444" s="13" t="s">
        <v>23900</v>
      </c>
      <c r="D1444" s="12" t="s">
        <v>31491</v>
      </c>
      <c r="E1444" s="12">
        <v>2018</v>
      </c>
      <c r="F1444" s="12" t="s">
        <v>31492</v>
      </c>
      <c r="G1444" s="12">
        <v>987484</v>
      </c>
      <c r="H1444" s="12">
        <v>320</v>
      </c>
      <c r="I1444" s="12" t="s">
        <v>31493</v>
      </c>
      <c r="J1444" s="12" t="s">
        <v>31494</v>
      </c>
      <c r="K1444" s="12" t="s">
        <v>7972</v>
      </c>
      <c r="L1444" s="12" t="s">
        <v>31495</v>
      </c>
      <c r="M1444" s="12"/>
    </row>
    <row r="1445" spans="1:13" ht="22.5" customHeight="1">
      <c r="A1445" s="12" t="s">
        <v>31497</v>
      </c>
      <c r="B1445" s="12" t="str" cm="1">
        <f t="array" ref="B1445">_xlfn.REGEXEXTRACT(J1445, "eid=([^&amp;]+)", 2)</f>
        <v>2-s2.0-85067874664</v>
      </c>
      <c r="C1445" s="13" t="s">
        <v>23900</v>
      </c>
      <c r="D1445" s="12" t="s">
        <v>31498</v>
      </c>
      <c r="E1445" s="12">
        <v>2018</v>
      </c>
      <c r="F1445" s="12" t="s">
        <v>13951</v>
      </c>
      <c r="G1445" s="12" t="s">
        <v>7969</v>
      </c>
      <c r="H1445" s="12" t="s">
        <v>7969</v>
      </c>
      <c r="I1445" s="12" t="s">
        <v>31499</v>
      </c>
      <c r="J1445" s="12" t="s">
        <v>31500</v>
      </c>
      <c r="K1445" s="12" t="s">
        <v>7972</v>
      </c>
      <c r="L1445" s="12" t="s">
        <v>8102</v>
      </c>
      <c r="M1445" s="12"/>
    </row>
    <row r="1446" spans="1:13" ht="22.5" customHeight="1">
      <c r="A1446" s="12" t="s">
        <v>31502</v>
      </c>
      <c r="B1446" s="12" t="str" cm="1">
        <f t="array" ref="B1446">_xlfn.REGEXEXTRACT(J1446, "eid=([^&amp;]+)", 2)</f>
        <v>2-s2.0-85049431496</v>
      </c>
      <c r="C1446" s="13" t="s">
        <v>23900</v>
      </c>
      <c r="D1446" s="12" t="s">
        <v>31503</v>
      </c>
      <c r="E1446" s="12">
        <v>2018</v>
      </c>
      <c r="F1446" s="12" t="s">
        <v>8491</v>
      </c>
      <c r="G1446" s="12">
        <v>21693536</v>
      </c>
      <c r="H1446" s="12">
        <v>6</v>
      </c>
      <c r="I1446" s="12" t="s">
        <v>31504</v>
      </c>
      <c r="J1446" s="12" t="s">
        <v>31505</v>
      </c>
      <c r="K1446" s="12" t="s">
        <v>7972</v>
      </c>
      <c r="L1446" s="12" t="s">
        <v>8102</v>
      </c>
      <c r="M1446" s="12"/>
    </row>
    <row r="1447" spans="1:13" ht="22.5" customHeight="1">
      <c r="A1447" s="12" t="s">
        <v>31507</v>
      </c>
      <c r="B1447" s="12" t="str" cm="1">
        <f t="array" ref="B1447">_xlfn.REGEXEXTRACT(J1447, "eid=([^&amp;]+)", 2)</f>
        <v>2-s2.0-85043328630</v>
      </c>
      <c r="C1447" s="13" t="s">
        <v>23900</v>
      </c>
      <c r="D1447" s="12" t="s">
        <v>31508</v>
      </c>
      <c r="E1447" s="12">
        <v>2018</v>
      </c>
      <c r="F1447" s="12" t="s">
        <v>31509</v>
      </c>
      <c r="G1447" s="12">
        <v>10675027</v>
      </c>
      <c r="H1447" s="12">
        <v>25</v>
      </c>
      <c r="I1447" s="12" t="s">
        <v>31510</v>
      </c>
      <c r="J1447" s="12" t="s">
        <v>31511</v>
      </c>
      <c r="K1447" s="12" t="s">
        <v>7972</v>
      </c>
      <c r="L1447" s="12" t="s">
        <v>10731</v>
      </c>
      <c r="M1447" s="12"/>
    </row>
    <row r="1448" spans="1:13" ht="22.5" customHeight="1">
      <c r="A1448" s="12" t="s">
        <v>31513</v>
      </c>
      <c r="B1448" s="12" t="str" cm="1">
        <f t="array" ref="B1448">_xlfn.REGEXEXTRACT(J1448, "eid=([^&amp;]+)", 2)</f>
        <v>2-s2.0-85051474987</v>
      </c>
      <c r="C1448" s="13" t="s">
        <v>23900</v>
      </c>
      <c r="D1448" s="12" t="s">
        <v>31514</v>
      </c>
      <c r="E1448" s="12">
        <v>2018</v>
      </c>
      <c r="F1448" s="12" t="s">
        <v>31515</v>
      </c>
      <c r="G1448" s="12" t="s">
        <v>7969</v>
      </c>
      <c r="H1448" s="12" t="s">
        <v>7969</v>
      </c>
      <c r="I1448" s="12" t="s">
        <v>31516</v>
      </c>
      <c r="J1448" s="12" t="s">
        <v>31517</v>
      </c>
      <c r="K1448" s="12" t="s">
        <v>7972</v>
      </c>
      <c r="L1448" s="12" t="s">
        <v>8102</v>
      </c>
      <c r="M1448" s="12" t="s">
        <v>36785</v>
      </c>
    </row>
    <row r="1449" spans="1:13" ht="22.5" customHeight="1">
      <c r="A1449" s="12" t="s">
        <v>31519</v>
      </c>
      <c r="B1449" s="12" t="str" cm="1">
        <f t="array" ref="B1449">_xlfn.REGEXEXTRACT(J1449, "eid=([^&amp;]+)", 2)</f>
        <v>2-s2.0-85043506608</v>
      </c>
      <c r="C1449" s="13" t="s">
        <v>23900</v>
      </c>
      <c r="D1449" s="12" t="s">
        <v>31520</v>
      </c>
      <c r="E1449" s="12">
        <v>2018</v>
      </c>
      <c r="F1449" s="12" t="s">
        <v>31521</v>
      </c>
      <c r="G1449" s="12">
        <v>9565221</v>
      </c>
      <c r="H1449" s="12">
        <v>34</v>
      </c>
      <c r="I1449" s="12" t="s">
        <v>31522</v>
      </c>
      <c r="J1449" s="12" t="s">
        <v>31523</v>
      </c>
      <c r="K1449" s="12" t="s">
        <v>7972</v>
      </c>
      <c r="L1449" s="12" t="s">
        <v>8027</v>
      </c>
      <c r="M1449" s="12"/>
    </row>
    <row r="1450" spans="1:13" ht="22.5" customHeight="1">
      <c r="A1450" s="12" t="s">
        <v>31525</v>
      </c>
      <c r="B1450" s="12" t="str" cm="1">
        <f t="array" ref="B1450">_xlfn.REGEXEXTRACT(J1450, "eid=([^&amp;]+)", 2)</f>
        <v>2-s2.0-85042444060</v>
      </c>
      <c r="C1450" s="13" t="s">
        <v>23900</v>
      </c>
      <c r="D1450" s="12" t="s">
        <v>31526</v>
      </c>
      <c r="E1450" s="12">
        <v>2018</v>
      </c>
      <c r="F1450" s="12" t="s">
        <v>31527</v>
      </c>
      <c r="G1450" s="12">
        <v>3400352</v>
      </c>
      <c r="H1450" s="12">
        <v>44</v>
      </c>
      <c r="I1450" s="12" t="s">
        <v>31528</v>
      </c>
      <c r="J1450" s="12" t="s">
        <v>31529</v>
      </c>
      <c r="K1450" s="12" t="s">
        <v>7972</v>
      </c>
      <c r="L1450" s="12" t="s">
        <v>11192</v>
      </c>
      <c r="M1450" s="12" t="s">
        <v>36786</v>
      </c>
    </row>
    <row r="1451" spans="1:13" ht="22.5" customHeight="1">
      <c r="A1451" s="12" t="s">
        <v>31531</v>
      </c>
      <c r="B1451" s="12" t="str" cm="1">
        <f t="array" ref="B1451">_xlfn.REGEXEXTRACT(J1451, "eid=([^&amp;]+)", 2)</f>
        <v>2-s2.0-85046352326</v>
      </c>
      <c r="C1451" s="13" t="s">
        <v>23900</v>
      </c>
      <c r="D1451" s="12" t="s">
        <v>31532</v>
      </c>
      <c r="E1451" s="12">
        <v>2018</v>
      </c>
      <c r="F1451" s="12" t="s">
        <v>31533</v>
      </c>
      <c r="G1451" s="12">
        <v>3785122</v>
      </c>
      <c r="H1451" s="12">
        <v>113</v>
      </c>
      <c r="I1451" s="12" t="s">
        <v>31534</v>
      </c>
      <c r="J1451" s="12" t="s">
        <v>31535</v>
      </c>
      <c r="K1451" s="12" t="s">
        <v>7972</v>
      </c>
      <c r="L1451" s="12" t="s">
        <v>18816</v>
      </c>
      <c r="M1451" s="12"/>
    </row>
    <row r="1452" spans="1:13" ht="22.5" customHeight="1">
      <c r="A1452" s="12" t="s">
        <v>31537</v>
      </c>
      <c r="B1452" s="12" t="str" cm="1">
        <f t="array" ref="B1452">_xlfn.REGEXEXTRACT(J1452, "eid=([^&amp;]+)", 2)</f>
        <v>2-s2.0-85044596851</v>
      </c>
      <c r="C1452" s="13" t="s">
        <v>23900</v>
      </c>
      <c r="D1452" s="12" t="s">
        <v>31538</v>
      </c>
      <c r="E1452" s="12">
        <v>2018</v>
      </c>
      <c r="F1452" s="12" t="s">
        <v>8516</v>
      </c>
      <c r="G1452" s="12">
        <v>20711050</v>
      </c>
      <c r="H1452" s="12">
        <v>10</v>
      </c>
      <c r="I1452" s="12" t="s">
        <v>31539</v>
      </c>
      <c r="J1452" s="12" t="s">
        <v>31540</v>
      </c>
      <c r="K1452" s="12" t="s">
        <v>7972</v>
      </c>
      <c r="L1452" s="12" t="s">
        <v>9292</v>
      </c>
      <c r="M1452" s="12"/>
    </row>
    <row r="1453" spans="1:13" ht="22.5" customHeight="1">
      <c r="A1453" s="12" t="s">
        <v>31542</v>
      </c>
      <c r="B1453" s="12" t="str" cm="1">
        <f t="array" ref="B1453">_xlfn.REGEXEXTRACT(J1453, "eid=([^&amp;]+)", 2)</f>
        <v>2-s2.0-85047659470</v>
      </c>
      <c r="C1453" s="13" t="s">
        <v>23900</v>
      </c>
      <c r="D1453" s="12" t="s">
        <v>31543</v>
      </c>
      <c r="E1453" s="12">
        <v>2018</v>
      </c>
      <c r="F1453" s="12" t="s">
        <v>17516</v>
      </c>
      <c r="G1453" s="12">
        <v>14637154</v>
      </c>
      <c r="H1453" s="12">
        <v>24</v>
      </c>
      <c r="I1453" s="12" t="s">
        <v>31544</v>
      </c>
      <c r="J1453" s="12" t="s">
        <v>31545</v>
      </c>
      <c r="K1453" s="12" t="s">
        <v>7972</v>
      </c>
      <c r="L1453" s="12" t="s">
        <v>12644</v>
      </c>
      <c r="M1453" s="12" t="s">
        <v>36787</v>
      </c>
    </row>
    <row r="1454" spans="1:13" ht="22.5" customHeight="1">
      <c r="A1454" s="12" t="s">
        <v>31547</v>
      </c>
      <c r="B1454" s="12" t="str" cm="1">
        <f t="array" ref="B1454">_xlfn.REGEXEXTRACT(J1454, "eid=([^&amp;]+)", 2)</f>
        <v>2-s2.0-85030758463</v>
      </c>
      <c r="C1454" s="13" t="s">
        <v>23900</v>
      </c>
      <c r="D1454" s="12" t="s">
        <v>31548</v>
      </c>
      <c r="E1454" s="12">
        <v>2018</v>
      </c>
      <c r="F1454" s="12" t="s">
        <v>31549</v>
      </c>
      <c r="G1454" s="12">
        <v>15455963</v>
      </c>
      <c r="H1454" s="12">
        <v>15</v>
      </c>
      <c r="I1454" s="12" t="s">
        <v>31550</v>
      </c>
      <c r="J1454" s="12" t="s">
        <v>31551</v>
      </c>
      <c r="K1454" s="12" t="s">
        <v>7972</v>
      </c>
      <c r="L1454" s="12" t="s">
        <v>8102</v>
      </c>
      <c r="M1454" s="12" t="s">
        <v>36788</v>
      </c>
    </row>
    <row r="1455" spans="1:13" ht="22.5" customHeight="1">
      <c r="A1455" s="12" t="s">
        <v>31553</v>
      </c>
      <c r="B1455" s="12" t="str" cm="1">
        <f t="array" ref="B1455">_xlfn.REGEXEXTRACT(J1455, "eid=([^&amp;]+)", 2)</f>
        <v>2-s2.0-85013680213</v>
      </c>
      <c r="C1455" s="13" t="s">
        <v>23900</v>
      </c>
      <c r="D1455" s="12" t="s">
        <v>31554</v>
      </c>
      <c r="E1455" s="12">
        <v>2018</v>
      </c>
      <c r="F1455" s="12" t="s">
        <v>18728</v>
      </c>
      <c r="G1455" s="12">
        <v>19328184</v>
      </c>
      <c r="H1455" s="12">
        <v>12</v>
      </c>
      <c r="I1455" s="12" t="s">
        <v>31555</v>
      </c>
      <c r="J1455" s="12" t="s">
        <v>31556</v>
      </c>
      <c r="K1455" s="12" t="s">
        <v>7972</v>
      </c>
      <c r="L1455" s="12" t="s">
        <v>8102</v>
      </c>
      <c r="M1455" s="12"/>
    </row>
    <row r="1456" spans="1:13" ht="22.5" customHeight="1">
      <c r="A1456" s="12" t="s">
        <v>31558</v>
      </c>
      <c r="B1456" s="12" t="str" cm="1">
        <f t="array" ref="B1456">_xlfn.REGEXEXTRACT(J1456, "eid=([^&amp;]+)", 2)</f>
        <v>2-s2.0-85046957226</v>
      </c>
      <c r="C1456" s="13" t="s">
        <v>23900</v>
      </c>
      <c r="D1456" s="12" t="s">
        <v>31559</v>
      </c>
      <c r="E1456" s="12">
        <v>2018</v>
      </c>
      <c r="F1456" s="12" t="s">
        <v>11934</v>
      </c>
      <c r="G1456" s="12">
        <v>15407993</v>
      </c>
      <c r="H1456" s="12">
        <v>16</v>
      </c>
      <c r="I1456" s="12" t="s">
        <v>31560</v>
      </c>
      <c r="J1456" s="12" t="s">
        <v>31561</v>
      </c>
      <c r="K1456" s="12" t="s">
        <v>7972</v>
      </c>
      <c r="L1456" s="12" t="s">
        <v>8102</v>
      </c>
      <c r="M1456" s="12"/>
    </row>
    <row r="1457" spans="1:13" ht="22.5" customHeight="1">
      <c r="A1457" s="12" t="s">
        <v>5158</v>
      </c>
      <c r="B1457" s="12" t="str" cm="1">
        <f t="array" ref="B1457">_xlfn.REGEXEXTRACT(J1457, "eid=([^&amp;]+)", 2)</f>
        <v>2-s2.0-85067254500</v>
      </c>
      <c r="C1457" s="13" t="s">
        <v>23900</v>
      </c>
      <c r="D1457" s="12" t="s">
        <v>4528</v>
      </c>
      <c r="E1457" s="12">
        <v>2018</v>
      </c>
      <c r="F1457" s="12" t="s">
        <v>13951</v>
      </c>
      <c r="G1457" s="12" t="s">
        <v>7969</v>
      </c>
      <c r="H1457" s="12" t="s">
        <v>7969</v>
      </c>
      <c r="I1457" s="12" t="s">
        <v>31562</v>
      </c>
      <c r="J1457" s="12" t="s">
        <v>31563</v>
      </c>
      <c r="K1457" s="12" t="s">
        <v>7972</v>
      </c>
      <c r="L1457" s="12" t="s">
        <v>8102</v>
      </c>
      <c r="M1457" s="12" t="s">
        <v>4527</v>
      </c>
    </row>
    <row r="1458" spans="1:13" ht="22.5" customHeight="1">
      <c r="A1458" s="12" t="s">
        <v>31565</v>
      </c>
      <c r="B1458" s="12" t="str" cm="1">
        <f t="array" ref="B1458">_xlfn.REGEXEXTRACT(J1458, "eid=([^&amp;]+)", 2)</f>
        <v>2-s2.0-85016624502</v>
      </c>
      <c r="C1458" s="13" t="s">
        <v>23900</v>
      </c>
      <c r="D1458" s="12" t="s">
        <v>31566</v>
      </c>
      <c r="E1458" s="12">
        <v>2018</v>
      </c>
      <c r="F1458" s="12" t="s">
        <v>8043</v>
      </c>
      <c r="G1458" s="12">
        <v>13807501</v>
      </c>
      <c r="H1458" s="12">
        <v>77</v>
      </c>
      <c r="I1458" s="12" t="s">
        <v>31567</v>
      </c>
      <c r="J1458" s="12" t="s">
        <v>31568</v>
      </c>
      <c r="K1458" s="12" t="s">
        <v>7972</v>
      </c>
      <c r="L1458" s="12" t="s">
        <v>13326</v>
      </c>
      <c r="M1458" s="12" t="s">
        <v>36789</v>
      </c>
    </row>
    <row r="1459" spans="1:13" ht="22.5" customHeight="1">
      <c r="A1459" s="12" t="s">
        <v>31570</v>
      </c>
      <c r="B1459" s="12" t="str" cm="1">
        <f t="array" ref="B1459">_xlfn.REGEXEXTRACT(J1459, "eid=([^&amp;]+)", 2)</f>
        <v>2-s2.0-85053180661</v>
      </c>
      <c r="C1459" s="13" t="s">
        <v>23900</v>
      </c>
      <c r="D1459" s="12" t="s">
        <v>31571</v>
      </c>
      <c r="E1459" s="12">
        <v>2018</v>
      </c>
      <c r="F1459" s="12" t="s">
        <v>18945</v>
      </c>
      <c r="G1459" s="12">
        <v>21687161</v>
      </c>
      <c r="H1459" s="12">
        <v>6</v>
      </c>
      <c r="I1459" s="12" t="s">
        <v>31572</v>
      </c>
      <c r="J1459" s="12" t="s">
        <v>31573</v>
      </c>
      <c r="K1459" s="12" t="s">
        <v>7972</v>
      </c>
      <c r="L1459" s="12" t="s">
        <v>8102</v>
      </c>
      <c r="M1459" s="12" t="s">
        <v>36790</v>
      </c>
    </row>
    <row r="1460" spans="1:13" ht="22.5" customHeight="1">
      <c r="A1460" s="12" t="s">
        <v>31575</v>
      </c>
      <c r="B1460" s="12" t="str" cm="1">
        <f t="array" ref="B1460">_xlfn.REGEXEXTRACT(J1460, "eid=([^&amp;]+)", 2)</f>
        <v>2-s2.0-85041433986</v>
      </c>
      <c r="C1460" s="13" t="s">
        <v>23900</v>
      </c>
      <c r="D1460" s="12" t="s">
        <v>31576</v>
      </c>
      <c r="E1460" s="12">
        <v>2018</v>
      </c>
      <c r="F1460" s="12" t="s">
        <v>8443</v>
      </c>
      <c r="G1460" s="12">
        <v>13891286</v>
      </c>
      <c r="H1460" s="12">
        <v>133</v>
      </c>
      <c r="I1460" s="12" t="s">
        <v>31577</v>
      </c>
      <c r="J1460" s="12" t="s">
        <v>31578</v>
      </c>
      <c r="K1460" s="12" t="s">
        <v>7972</v>
      </c>
      <c r="L1460" s="12" t="s">
        <v>7993</v>
      </c>
      <c r="M1460" s="12"/>
    </row>
    <row r="1461" spans="1:13" ht="22.5" customHeight="1">
      <c r="A1461" s="12" t="s">
        <v>31580</v>
      </c>
      <c r="B1461" s="12" t="str" cm="1">
        <f t="array" ref="B1461">_xlfn.REGEXEXTRACT(J1461, "eid=([^&amp;]+)", 2)</f>
        <v>2-s2.0-85041642096</v>
      </c>
      <c r="C1461" s="13" t="s">
        <v>23900</v>
      </c>
      <c r="D1461" s="12" t="s">
        <v>31581</v>
      </c>
      <c r="E1461" s="12">
        <v>2018</v>
      </c>
      <c r="F1461" s="12" t="s">
        <v>8491</v>
      </c>
      <c r="G1461" s="12">
        <v>21693536</v>
      </c>
      <c r="H1461" s="12">
        <v>6</v>
      </c>
      <c r="I1461" s="12" t="s">
        <v>31582</v>
      </c>
      <c r="J1461" s="12" t="s">
        <v>31583</v>
      </c>
      <c r="K1461" s="12" t="s">
        <v>7972</v>
      </c>
      <c r="L1461" s="12" t="s">
        <v>8102</v>
      </c>
      <c r="M1461" s="12"/>
    </row>
    <row r="1462" spans="1:13" ht="22.5" customHeight="1">
      <c r="A1462" s="12" t="s">
        <v>31585</v>
      </c>
      <c r="B1462" s="12" t="str" cm="1">
        <f t="array" ref="B1462">_xlfn.REGEXEXTRACT(J1462, "eid=([^&amp;]+)", 2)</f>
        <v>2-s2.0-85051682095</v>
      </c>
      <c r="C1462" s="13" t="s">
        <v>23900</v>
      </c>
      <c r="D1462" s="12" t="s">
        <v>31586</v>
      </c>
      <c r="E1462" s="12">
        <v>2018</v>
      </c>
      <c r="F1462" s="12" t="s">
        <v>8138</v>
      </c>
      <c r="G1462" s="12">
        <v>2705257</v>
      </c>
      <c r="H1462" s="12" t="s">
        <v>7969</v>
      </c>
      <c r="I1462" s="12" t="s">
        <v>31587</v>
      </c>
      <c r="J1462" s="12" t="s">
        <v>31588</v>
      </c>
      <c r="K1462" s="12" t="s">
        <v>7972</v>
      </c>
      <c r="L1462" s="12" t="s">
        <v>8078</v>
      </c>
      <c r="M1462" s="12"/>
    </row>
    <row r="1463" spans="1:13" ht="22.5" customHeight="1">
      <c r="A1463" s="12" t="s">
        <v>31590</v>
      </c>
      <c r="B1463" s="12" t="str" cm="1">
        <f t="array" ref="B1463">_xlfn.REGEXEXTRACT(J1463, "eid=([^&amp;]+)", 2)</f>
        <v>2-s2.0-85007301179</v>
      </c>
      <c r="C1463" s="13" t="s">
        <v>23900</v>
      </c>
      <c r="D1463" s="12" t="s">
        <v>31591</v>
      </c>
      <c r="E1463" s="12">
        <v>2018</v>
      </c>
      <c r="F1463" s="12" t="s">
        <v>18728</v>
      </c>
      <c r="G1463" s="12">
        <v>19328184</v>
      </c>
      <c r="H1463" s="12">
        <v>12</v>
      </c>
      <c r="I1463" s="12" t="s">
        <v>30611</v>
      </c>
      <c r="J1463" s="12" t="s">
        <v>31592</v>
      </c>
      <c r="K1463" s="12" t="s">
        <v>7972</v>
      </c>
      <c r="L1463" s="12" t="s">
        <v>8102</v>
      </c>
      <c r="M1463" s="12" t="s">
        <v>36791</v>
      </c>
    </row>
    <row r="1464" spans="1:13" ht="22.5" customHeight="1">
      <c r="A1464" s="12" t="s">
        <v>31594</v>
      </c>
      <c r="B1464" s="12" t="str" cm="1">
        <f t="array" ref="B1464">_xlfn.REGEXEXTRACT(J1464, "eid=([^&amp;]+)", 2)</f>
        <v>2-s2.0-85051377738</v>
      </c>
      <c r="C1464" s="13" t="s">
        <v>23900</v>
      </c>
      <c r="D1464" s="12" t="s">
        <v>31595</v>
      </c>
      <c r="E1464" s="12">
        <v>2018</v>
      </c>
      <c r="F1464" s="12" t="s">
        <v>8491</v>
      </c>
      <c r="G1464" s="12">
        <v>21693536</v>
      </c>
      <c r="H1464" s="12">
        <v>6</v>
      </c>
      <c r="I1464" s="12" t="s">
        <v>31596</v>
      </c>
      <c r="J1464" s="12" t="s">
        <v>31597</v>
      </c>
      <c r="K1464" s="12" t="s">
        <v>7972</v>
      </c>
      <c r="L1464" s="12" t="s">
        <v>8102</v>
      </c>
      <c r="M1464" s="12"/>
    </row>
    <row r="1465" spans="1:13" ht="22.5" customHeight="1">
      <c r="A1465" s="12" t="s">
        <v>31599</v>
      </c>
      <c r="B1465" s="12" t="str" cm="1">
        <f t="array" ref="B1465">_xlfn.REGEXEXTRACT(J1465, "eid=([^&amp;]+)", 2)</f>
        <v>2-s2.0-85030322922</v>
      </c>
      <c r="C1465" s="13" t="s">
        <v>23900</v>
      </c>
      <c r="D1465" s="12" t="s">
        <v>31600</v>
      </c>
      <c r="E1465" s="12">
        <v>2018</v>
      </c>
      <c r="F1465" s="12" t="s">
        <v>10088</v>
      </c>
      <c r="G1465" s="12">
        <v>15513203</v>
      </c>
      <c r="H1465" s="12">
        <v>14</v>
      </c>
      <c r="I1465" s="12" t="s">
        <v>31601</v>
      </c>
      <c r="J1465" s="12" t="s">
        <v>31602</v>
      </c>
      <c r="K1465" s="12" t="s">
        <v>7972</v>
      </c>
      <c r="L1465" s="12" t="s">
        <v>8078</v>
      </c>
      <c r="M1465" s="12"/>
    </row>
    <row r="1466" spans="1:13" ht="22.5" customHeight="1">
      <c r="A1466" s="12" t="s">
        <v>31604</v>
      </c>
      <c r="B1466" s="12" t="str" cm="1">
        <f t="array" ref="B1466">_xlfn.REGEXEXTRACT(J1466, "eid=([^&amp;]+)", 2)</f>
        <v>2-s2.0-85040059083</v>
      </c>
      <c r="C1466" s="13" t="s">
        <v>23900</v>
      </c>
      <c r="D1466" s="12" t="s">
        <v>31605</v>
      </c>
      <c r="E1466" s="12">
        <v>2018</v>
      </c>
      <c r="F1466" s="12" t="s">
        <v>31606</v>
      </c>
      <c r="G1466" s="12">
        <v>19391382</v>
      </c>
      <c r="H1466" s="12">
        <v>11</v>
      </c>
      <c r="I1466" s="12" t="s">
        <v>31607</v>
      </c>
      <c r="J1466" s="12" t="s">
        <v>31608</v>
      </c>
      <c r="K1466" s="12" t="s">
        <v>7972</v>
      </c>
      <c r="L1466" s="12" t="s">
        <v>28932</v>
      </c>
      <c r="M1466" s="12" t="s">
        <v>36792</v>
      </c>
    </row>
    <row r="1467" spans="1:13" ht="22.5" customHeight="1">
      <c r="A1467" s="12" t="s">
        <v>31610</v>
      </c>
      <c r="B1467" s="12" t="str" cm="1">
        <f t="array" ref="B1467">_xlfn.REGEXEXTRACT(J1467, "eid=([^&amp;]+)", 2)</f>
        <v>2-s2.0-85047345918</v>
      </c>
      <c r="C1467" s="13" t="s">
        <v>23900</v>
      </c>
      <c r="D1467" s="12" t="s">
        <v>31611</v>
      </c>
      <c r="E1467" s="12">
        <v>2018</v>
      </c>
      <c r="F1467" s="12" t="s">
        <v>8024</v>
      </c>
      <c r="G1467" s="12">
        <v>1674048</v>
      </c>
      <c r="H1467" s="12">
        <v>77</v>
      </c>
      <c r="I1467" s="12" t="s">
        <v>31612</v>
      </c>
      <c r="J1467" s="12" t="s">
        <v>31613</v>
      </c>
      <c r="K1467" s="12" t="s">
        <v>7972</v>
      </c>
      <c r="L1467" s="12" t="s">
        <v>8027</v>
      </c>
      <c r="M1467" s="12"/>
    </row>
    <row r="1468" spans="1:13" ht="22.5" customHeight="1">
      <c r="A1468" s="12" t="s">
        <v>31615</v>
      </c>
      <c r="B1468" s="12" t="str" cm="1">
        <f t="array" ref="B1468">_xlfn.REGEXEXTRACT(J1468, "eid=([^&amp;]+)", 2)</f>
        <v>2-s2.0-85053620232</v>
      </c>
      <c r="C1468" s="13" t="s">
        <v>23900</v>
      </c>
      <c r="D1468" s="12" t="s">
        <v>31616</v>
      </c>
      <c r="E1468" s="12">
        <v>2018</v>
      </c>
      <c r="F1468" s="12" t="s">
        <v>16518</v>
      </c>
      <c r="G1468" s="12">
        <v>19326203</v>
      </c>
      <c r="H1468" s="12">
        <v>13</v>
      </c>
      <c r="I1468" s="12" t="s">
        <v>31617</v>
      </c>
      <c r="J1468" s="12" t="s">
        <v>31618</v>
      </c>
      <c r="K1468" s="12" t="s">
        <v>7972</v>
      </c>
      <c r="L1468" s="12" t="s">
        <v>16521</v>
      </c>
      <c r="M1468" s="12"/>
    </row>
    <row r="1469" spans="1:13" ht="22.5" customHeight="1">
      <c r="A1469" s="12" t="s">
        <v>31620</v>
      </c>
      <c r="B1469" s="12" t="str" cm="1">
        <f t="array" ref="B1469">_xlfn.REGEXEXTRACT(J1469, "eid=([^&amp;]+)", 2)</f>
        <v>2-s2.0-85030221882</v>
      </c>
      <c r="C1469" s="13" t="s">
        <v>23900</v>
      </c>
      <c r="D1469" s="12" t="s">
        <v>31621</v>
      </c>
      <c r="E1469" s="12">
        <v>2017</v>
      </c>
      <c r="F1469" s="12" t="s">
        <v>29824</v>
      </c>
      <c r="G1469" s="12">
        <v>21607508</v>
      </c>
      <c r="H1469" s="12">
        <v>2017</v>
      </c>
      <c r="I1469" s="12" t="s">
        <v>31622</v>
      </c>
      <c r="J1469" s="12" t="s">
        <v>31623</v>
      </c>
      <c r="K1469" s="12" t="s">
        <v>7972</v>
      </c>
      <c r="L1469" s="12" t="s">
        <v>8078</v>
      </c>
      <c r="M1469" s="12"/>
    </row>
    <row r="1470" spans="1:13" ht="22.5" customHeight="1">
      <c r="A1470" s="12" t="s">
        <v>31624</v>
      </c>
      <c r="B1470" s="12" t="str" cm="1">
        <f t="array" ref="B1470">_xlfn.REGEXEXTRACT(J1470, "eid=([^&amp;]+)", 2)</f>
        <v>2-s2.0-85028950622</v>
      </c>
      <c r="C1470" s="13" t="s">
        <v>23900</v>
      </c>
      <c r="D1470" s="12" t="s">
        <v>31625</v>
      </c>
      <c r="E1470" s="12">
        <v>2017</v>
      </c>
      <c r="F1470" s="12" t="s">
        <v>8491</v>
      </c>
      <c r="G1470" s="12">
        <v>21693536</v>
      </c>
      <c r="H1470" s="12">
        <v>5</v>
      </c>
      <c r="I1470" s="12" t="s">
        <v>31626</v>
      </c>
      <c r="J1470" s="12" t="s">
        <v>31627</v>
      </c>
      <c r="K1470" s="12" t="s">
        <v>7972</v>
      </c>
      <c r="L1470" s="12" t="s">
        <v>8102</v>
      </c>
      <c r="M1470" s="12"/>
    </row>
    <row r="1471" spans="1:13" ht="22.5" customHeight="1">
      <c r="A1471" s="12" t="s">
        <v>31629</v>
      </c>
      <c r="B1471" s="12" t="str" cm="1">
        <f t="array" ref="B1471">_xlfn.REGEXEXTRACT(J1471, "eid=([^&amp;]+)", 2)</f>
        <v>2-s2.0-85020298300</v>
      </c>
      <c r="C1471" s="13" t="s">
        <v>23900</v>
      </c>
      <c r="D1471" s="12" t="s">
        <v>31630</v>
      </c>
      <c r="E1471" s="12">
        <v>2017</v>
      </c>
      <c r="F1471" s="12" t="s">
        <v>31631</v>
      </c>
      <c r="G1471" s="12" t="s">
        <v>31632</v>
      </c>
      <c r="H1471" s="12">
        <v>25</v>
      </c>
      <c r="I1471" s="12" t="s">
        <v>31633</v>
      </c>
      <c r="J1471" s="12" t="s">
        <v>31634</v>
      </c>
      <c r="K1471" s="12" t="s">
        <v>7972</v>
      </c>
      <c r="L1471" s="12" t="s">
        <v>16299</v>
      </c>
      <c r="M1471" s="12"/>
    </row>
    <row r="1472" spans="1:13" ht="22.5" customHeight="1">
      <c r="A1472" s="12" t="s">
        <v>31636</v>
      </c>
      <c r="B1472" s="12" t="str" cm="1">
        <f t="array" ref="B1472">_xlfn.REGEXEXTRACT(J1472, "eid=([^&amp;]+)", 2)</f>
        <v>2-s2.0-85017123858</v>
      </c>
      <c r="C1472" s="13" t="s">
        <v>23900</v>
      </c>
      <c r="D1472" s="12" t="s">
        <v>31637</v>
      </c>
      <c r="E1472" s="12">
        <v>2017</v>
      </c>
      <c r="F1472" s="12" t="s">
        <v>24422</v>
      </c>
      <c r="G1472" s="12">
        <v>200255</v>
      </c>
      <c r="H1472" s="12">
        <v>403</v>
      </c>
      <c r="I1472" s="12" t="s">
        <v>31638</v>
      </c>
      <c r="J1472" s="12" t="s">
        <v>31639</v>
      </c>
      <c r="K1472" s="12" t="s">
        <v>7972</v>
      </c>
      <c r="L1472" s="12" t="s">
        <v>8465</v>
      </c>
      <c r="M1472" s="12" t="s">
        <v>36793</v>
      </c>
    </row>
    <row r="1473" spans="1:13" ht="22.5" customHeight="1">
      <c r="A1473" s="12" t="s">
        <v>31641</v>
      </c>
      <c r="B1473" s="12" t="str" cm="1">
        <f t="array" ref="B1473">_xlfn.REGEXEXTRACT(J1473, "eid=([^&amp;]+)", 2)</f>
        <v>2-s2.0-85040074844</v>
      </c>
      <c r="C1473" s="13" t="s">
        <v>23900</v>
      </c>
      <c r="D1473" s="12" t="s">
        <v>31642</v>
      </c>
      <c r="E1473" s="12">
        <v>2017</v>
      </c>
      <c r="F1473" s="12" t="s">
        <v>31643</v>
      </c>
      <c r="G1473" s="12">
        <v>1636804</v>
      </c>
      <c r="H1473" s="12">
        <v>55</v>
      </c>
      <c r="I1473" s="12" t="s">
        <v>31644</v>
      </c>
      <c r="J1473" s="12" t="s">
        <v>31645</v>
      </c>
      <c r="K1473" s="12" t="s">
        <v>7972</v>
      </c>
      <c r="L1473" s="12" t="s">
        <v>8102</v>
      </c>
      <c r="M1473" s="12"/>
    </row>
    <row r="1474" spans="1:13" ht="22.5" customHeight="1">
      <c r="A1474" s="12" t="s">
        <v>31647</v>
      </c>
      <c r="B1474" s="12" t="str" cm="1">
        <f t="array" ref="B1474">_xlfn.REGEXEXTRACT(J1474, "eid=([^&amp;]+)", 2)</f>
        <v>2-s2.0-85023758316</v>
      </c>
      <c r="C1474" s="13" t="s">
        <v>23900</v>
      </c>
      <c r="D1474" s="12" t="s">
        <v>31648</v>
      </c>
      <c r="E1474" s="12">
        <v>2017</v>
      </c>
      <c r="F1474" s="12" t="s">
        <v>31649</v>
      </c>
      <c r="G1474" s="12" t="s">
        <v>7969</v>
      </c>
      <c r="H1474" s="12" t="s">
        <v>7969</v>
      </c>
      <c r="I1474" s="12" t="s">
        <v>31650</v>
      </c>
      <c r="J1474" s="12" t="s">
        <v>31651</v>
      </c>
      <c r="K1474" s="12" t="s">
        <v>7972</v>
      </c>
      <c r="L1474" s="12" t="s">
        <v>8102</v>
      </c>
      <c r="M1474" s="12" t="s">
        <v>36794</v>
      </c>
    </row>
    <row r="1475" spans="1:13" ht="22.5" customHeight="1">
      <c r="A1475" s="12" t="s">
        <v>31653</v>
      </c>
      <c r="B1475" s="12" t="str" cm="1">
        <f t="array" ref="B1475">_xlfn.REGEXEXTRACT(J1475, "eid=([^&amp;]+)", 2)</f>
        <v>2-s2.0-85056748993</v>
      </c>
      <c r="C1475" s="13" t="s">
        <v>23900</v>
      </c>
      <c r="D1475" s="12" t="s">
        <v>31654</v>
      </c>
      <c r="E1475" s="12">
        <v>2018</v>
      </c>
      <c r="F1475" s="12" t="s">
        <v>31655</v>
      </c>
      <c r="G1475" s="12">
        <v>23200790</v>
      </c>
      <c r="H1475" s="12">
        <v>7</v>
      </c>
      <c r="I1475" s="12" t="s">
        <v>31656</v>
      </c>
      <c r="J1475" s="12" t="s">
        <v>31657</v>
      </c>
      <c r="K1475" s="12" t="s">
        <v>7972</v>
      </c>
      <c r="L1475" s="12" t="s">
        <v>31658</v>
      </c>
      <c r="M1475" s="12" t="s">
        <v>7969</v>
      </c>
    </row>
    <row r="1476" spans="1:13" ht="22.5" customHeight="1">
      <c r="A1476" s="12" t="s">
        <v>31660</v>
      </c>
      <c r="B1476" s="12" t="str" cm="1">
        <f t="array" ref="B1476">_xlfn.REGEXEXTRACT(J1476, "eid=([^&amp;]+)", 2)</f>
        <v>2-s2.0-85040306770</v>
      </c>
      <c r="C1476" s="13" t="s">
        <v>23900</v>
      </c>
      <c r="D1476" s="12" t="s">
        <v>31661</v>
      </c>
      <c r="E1476" s="12">
        <v>2017</v>
      </c>
      <c r="F1476" s="12" t="s">
        <v>31662</v>
      </c>
      <c r="G1476" s="12">
        <v>10535888</v>
      </c>
      <c r="H1476" s="12">
        <v>34</v>
      </c>
      <c r="I1476" s="12" t="s">
        <v>31663</v>
      </c>
      <c r="J1476" s="12" t="s">
        <v>31664</v>
      </c>
      <c r="K1476" s="12" t="s">
        <v>7972</v>
      </c>
      <c r="L1476" s="12" t="s">
        <v>8102</v>
      </c>
      <c r="M1476" s="12" t="s">
        <v>36795</v>
      </c>
    </row>
    <row r="1477" spans="1:13" ht="22.5" customHeight="1">
      <c r="A1477" s="12" t="s">
        <v>31666</v>
      </c>
      <c r="B1477" s="12" t="str" cm="1">
        <f t="array" ref="B1477">_xlfn.REGEXEXTRACT(J1477, "eid=([^&amp;]+)", 2)</f>
        <v>2-s2.0-85028919021</v>
      </c>
      <c r="C1477" s="13" t="s">
        <v>23900</v>
      </c>
      <c r="D1477" s="12" t="s">
        <v>31667</v>
      </c>
      <c r="E1477" s="12">
        <v>2017</v>
      </c>
      <c r="F1477" s="12" t="s">
        <v>31668</v>
      </c>
      <c r="G1477" s="12">
        <v>189294</v>
      </c>
      <c r="H1477" s="12">
        <v>64</v>
      </c>
      <c r="I1477" s="12" t="s">
        <v>31669</v>
      </c>
      <c r="J1477" s="12" t="s">
        <v>31670</v>
      </c>
      <c r="K1477" s="12" t="s">
        <v>7972</v>
      </c>
      <c r="L1477" s="12" t="s">
        <v>8078</v>
      </c>
      <c r="M1477" s="12" t="s">
        <v>36796</v>
      </c>
    </row>
    <row r="1478" spans="1:13" ht="22.5" customHeight="1">
      <c r="A1478" s="12" t="s">
        <v>31672</v>
      </c>
      <c r="B1478" s="12" t="str" cm="1">
        <f t="array" ref="B1478">_xlfn.REGEXEXTRACT(J1478, "eid=([^&amp;]+)", 2)</f>
        <v>2-s2.0-85030686106</v>
      </c>
      <c r="C1478" s="13" t="s">
        <v>23900</v>
      </c>
      <c r="D1478" s="12" t="s">
        <v>31673</v>
      </c>
      <c r="E1478" s="12">
        <v>2017</v>
      </c>
      <c r="F1478" s="12" t="s">
        <v>20513</v>
      </c>
      <c r="G1478" s="12" t="s">
        <v>31674</v>
      </c>
      <c r="H1478" s="12">
        <v>2017</v>
      </c>
      <c r="I1478" s="12" t="s">
        <v>31675</v>
      </c>
      <c r="J1478" s="12" t="s">
        <v>31676</v>
      </c>
      <c r="K1478" s="12" t="s">
        <v>7972</v>
      </c>
      <c r="L1478" s="12" t="s">
        <v>12126</v>
      </c>
      <c r="M1478" s="12"/>
    </row>
    <row r="1479" spans="1:13" ht="22.5" customHeight="1">
      <c r="A1479" s="12" t="s">
        <v>31678</v>
      </c>
      <c r="B1479" s="12" t="str" cm="1">
        <f t="array" ref="B1479">_xlfn.REGEXEXTRACT(J1479, "eid=([^&amp;]+)", 2)</f>
        <v>2-s2.0-85020832978</v>
      </c>
      <c r="C1479" s="13" t="s">
        <v>23900</v>
      </c>
      <c r="D1479" s="12" t="s">
        <v>31679</v>
      </c>
      <c r="E1479" s="12">
        <v>2018</v>
      </c>
      <c r="F1479" s="12" t="s">
        <v>12218</v>
      </c>
      <c r="G1479" s="12" t="s">
        <v>24034</v>
      </c>
      <c r="H1479" s="12">
        <v>78</v>
      </c>
      <c r="I1479" s="12" t="s">
        <v>31680</v>
      </c>
      <c r="J1479" s="12" t="s">
        <v>31681</v>
      </c>
      <c r="K1479" s="12" t="s">
        <v>7972</v>
      </c>
      <c r="L1479" s="12" t="s">
        <v>7993</v>
      </c>
      <c r="M1479" s="12"/>
    </row>
    <row r="1480" spans="1:13" ht="22.5" customHeight="1">
      <c r="A1480" s="12" t="s">
        <v>31683</v>
      </c>
      <c r="B1480" s="12" t="str" cm="1">
        <f t="array" ref="B1480">_xlfn.REGEXEXTRACT(J1480, "eid=([^&amp;]+)", 2)</f>
        <v>2-s2.0-85043485077</v>
      </c>
      <c r="C1480" s="13" t="s">
        <v>23900</v>
      </c>
      <c r="D1480" s="12" t="s">
        <v>31684</v>
      </c>
      <c r="E1480" s="12">
        <v>2017</v>
      </c>
      <c r="F1480" s="12" t="s">
        <v>31685</v>
      </c>
      <c r="G1480" s="12" t="s">
        <v>7969</v>
      </c>
      <c r="H1480" s="12">
        <v>2017</v>
      </c>
      <c r="I1480" s="12" t="s">
        <v>31686</v>
      </c>
      <c r="J1480" s="12" t="s">
        <v>31687</v>
      </c>
      <c r="K1480" s="12" t="s">
        <v>7972</v>
      </c>
      <c r="L1480" s="12" t="s">
        <v>8102</v>
      </c>
      <c r="M1480" s="12" t="s">
        <v>36797</v>
      </c>
    </row>
    <row r="1481" spans="1:13" ht="22.5" customHeight="1">
      <c r="A1481" s="12" t="s">
        <v>31689</v>
      </c>
      <c r="B1481" s="12" t="str" cm="1">
        <f t="array" ref="B1481">_xlfn.REGEXEXTRACT(J1481, "eid=([^&amp;]+)", 2)</f>
        <v>2-s2.0-85043578949</v>
      </c>
      <c r="C1481" s="13" t="s">
        <v>23900</v>
      </c>
      <c r="D1481" s="12" t="s">
        <v>31690</v>
      </c>
      <c r="E1481" s="12">
        <v>2018</v>
      </c>
      <c r="F1481" s="12" t="s">
        <v>31691</v>
      </c>
      <c r="G1481" s="12">
        <v>21558256</v>
      </c>
      <c r="H1481" s="12">
        <v>8</v>
      </c>
      <c r="I1481" s="12" t="s">
        <v>7969</v>
      </c>
      <c r="J1481" s="12" t="s">
        <v>31692</v>
      </c>
      <c r="K1481" s="12" t="s">
        <v>7972</v>
      </c>
      <c r="L1481" s="12" t="s">
        <v>31693</v>
      </c>
      <c r="M1481" s="12"/>
    </row>
    <row r="1482" spans="1:13" ht="22.5" customHeight="1">
      <c r="A1482" s="12" t="s">
        <v>31695</v>
      </c>
      <c r="B1482" s="12" t="str" cm="1">
        <f t="array" ref="B1482">_xlfn.REGEXEXTRACT(J1482, "eid=([^&amp;]+)", 2)</f>
        <v>2-s2.0-85040507641</v>
      </c>
      <c r="C1482" s="13" t="s">
        <v>23900</v>
      </c>
      <c r="D1482" s="12" t="s">
        <v>31696</v>
      </c>
      <c r="E1482" s="12">
        <v>2017</v>
      </c>
      <c r="F1482" s="12" t="s">
        <v>31697</v>
      </c>
      <c r="G1482" s="12" t="s">
        <v>7969</v>
      </c>
      <c r="H1482" s="12" t="s">
        <v>7969</v>
      </c>
      <c r="I1482" s="12" t="s">
        <v>31698</v>
      </c>
      <c r="J1482" s="12" t="s">
        <v>31699</v>
      </c>
      <c r="K1482" s="12" t="s">
        <v>7972</v>
      </c>
      <c r="L1482" s="12" t="s">
        <v>8102</v>
      </c>
      <c r="M1482" s="12" t="s">
        <v>36798</v>
      </c>
    </row>
    <row r="1483" spans="1:13" ht="22.5" customHeight="1">
      <c r="A1483" s="12" t="s">
        <v>31701</v>
      </c>
      <c r="B1483" s="12" t="str" cm="1">
        <f t="array" ref="B1483">_xlfn.REGEXEXTRACT(J1483, "eid=([^&amp;]+)", 2)</f>
        <v>2-s2.0-85082830753</v>
      </c>
      <c r="C1483" s="13" t="s">
        <v>23900</v>
      </c>
      <c r="D1483" s="12" t="s">
        <v>31702</v>
      </c>
      <c r="E1483" s="12">
        <v>2018</v>
      </c>
      <c r="F1483" s="12" t="s">
        <v>29297</v>
      </c>
      <c r="G1483" s="12">
        <v>21508097</v>
      </c>
      <c r="H1483" s="12">
        <v>12</v>
      </c>
      <c r="I1483" s="12" t="s">
        <v>31703</v>
      </c>
      <c r="J1483" s="12" t="s">
        <v>31704</v>
      </c>
      <c r="K1483" s="12" t="s">
        <v>7972</v>
      </c>
      <c r="L1483" s="12" t="s">
        <v>29300</v>
      </c>
      <c r="M1483" s="12" t="s">
        <v>36799</v>
      </c>
    </row>
    <row r="1484" spans="1:13" ht="22.5" customHeight="1">
      <c r="A1484" s="12" t="s">
        <v>31706</v>
      </c>
      <c r="B1484" s="12" t="str" cm="1">
        <f t="array" ref="B1484">_xlfn.REGEXEXTRACT(J1484, "eid=([^&amp;]+)", 2)</f>
        <v>2-s2.0-85055735699</v>
      </c>
      <c r="C1484" s="13" t="s">
        <v>23900</v>
      </c>
      <c r="D1484" s="12" t="s">
        <v>31707</v>
      </c>
      <c r="E1484" s="12">
        <v>2018</v>
      </c>
      <c r="F1484" s="12" t="s">
        <v>9289</v>
      </c>
      <c r="G1484" s="12">
        <v>20738994</v>
      </c>
      <c r="H1484" s="12">
        <v>10</v>
      </c>
      <c r="I1484" s="12" t="s">
        <v>31708</v>
      </c>
      <c r="J1484" s="12" t="s">
        <v>31709</v>
      </c>
      <c r="K1484" s="12" t="s">
        <v>7972</v>
      </c>
      <c r="L1484" s="12" t="s">
        <v>11745</v>
      </c>
      <c r="M1484" s="12"/>
    </row>
    <row r="1485" spans="1:13" ht="22.5" customHeight="1">
      <c r="A1485" s="12" t="s">
        <v>31711</v>
      </c>
      <c r="B1485" s="12" t="str" cm="1">
        <f t="array" ref="B1485">_xlfn.REGEXEXTRACT(J1485, "eid=([^&amp;]+)", 2)</f>
        <v>2-s2.0-85029313621</v>
      </c>
      <c r="C1485" s="13" t="s">
        <v>23900</v>
      </c>
      <c r="D1485" s="12" t="s">
        <v>31712</v>
      </c>
      <c r="E1485" s="12">
        <v>2017</v>
      </c>
      <c r="F1485" s="12" t="s">
        <v>31713</v>
      </c>
      <c r="G1485" s="12">
        <v>17511577</v>
      </c>
      <c r="H1485" s="12">
        <v>11</v>
      </c>
      <c r="I1485" s="12" t="s">
        <v>31714</v>
      </c>
      <c r="J1485" s="12" t="s">
        <v>31715</v>
      </c>
      <c r="K1485" s="12" t="s">
        <v>7972</v>
      </c>
      <c r="L1485" s="12" t="s">
        <v>8027</v>
      </c>
      <c r="M1485" s="12" t="s">
        <v>36800</v>
      </c>
    </row>
    <row r="1486" spans="1:13" ht="22.5" customHeight="1">
      <c r="A1486" s="12" t="s">
        <v>31717</v>
      </c>
      <c r="B1486" s="12" t="str" cm="1">
        <f t="array" ref="B1486">_xlfn.REGEXEXTRACT(J1486, "eid=([^&amp;]+)", 2)</f>
        <v>2-s2.0-85031943069</v>
      </c>
      <c r="C1486" s="13" t="s">
        <v>23900</v>
      </c>
      <c r="D1486" s="12" t="s">
        <v>31718</v>
      </c>
      <c r="E1486" s="12">
        <v>2017</v>
      </c>
      <c r="F1486" s="12" t="s">
        <v>31719</v>
      </c>
      <c r="G1486" s="12">
        <v>15375110</v>
      </c>
      <c r="H1486" s="12">
        <v>164</v>
      </c>
      <c r="I1486" s="12" t="s">
        <v>31720</v>
      </c>
      <c r="J1486" s="12" t="s">
        <v>31721</v>
      </c>
      <c r="K1486" s="12" t="s">
        <v>7972</v>
      </c>
      <c r="L1486" s="12" t="s">
        <v>16038</v>
      </c>
      <c r="M1486" s="12" t="s">
        <v>36801</v>
      </c>
    </row>
    <row r="1487" spans="1:13" ht="22.5" customHeight="1">
      <c r="A1487" s="12" t="s">
        <v>31723</v>
      </c>
      <c r="B1487" s="12" t="str" cm="1">
        <f t="array" ref="B1487">_xlfn.REGEXEXTRACT(J1487, "eid=([^&amp;]+)", 2)</f>
        <v>2-s2.0-85046128526</v>
      </c>
      <c r="C1487" s="13" t="s">
        <v>23900</v>
      </c>
      <c r="D1487" s="12" t="s">
        <v>31724</v>
      </c>
      <c r="E1487" s="12">
        <v>2018</v>
      </c>
      <c r="F1487" s="12" t="s">
        <v>22157</v>
      </c>
      <c r="G1487" s="12">
        <v>652458</v>
      </c>
      <c r="H1487" s="12">
        <v>111</v>
      </c>
      <c r="I1487" s="12" t="s">
        <v>31725</v>
      </c>
      <c r="J1487" s="12" t="s">
        <v>31726</v>
      </c>
      <c r="K1487" s="12" t="s">
        <v>7972</v>
      </c>
      <c r="L1487" s="12" t="s">
        <v>10117</v>
      </c>
      <c r="M1487" s="12" t="s">
        <v>36802</v>
      </c>
    </row>
    <row r="1488" spans="1:13" ht="22.5" customHeight="1">
      <c r="A1488" s="12" t="s">
        <v>31728</v>
      </c>
      <c r="B1488" s="12" t="str" cm="1">
        <f t="array" ref="B1488">_xlfn.REGEXEXTRACT(J1488, "eid=([^&amp;]+)", 2)</f>
        <v>2-s2.0-85018989537</v>
      </c>
      <c r="C1488" s="13" t="s">
        <v>23900</v>
      </c>
      <c r="D1488" s="12" t="s">
        <v>31729</v>
      </c>
      <c r="E1488" s="12">
        <v>2017</v>
      </c>
      <c r="F1488" s="12" t="s">
        <v>31730</v>
      </c>
      <c r="G1488" s="12">
        <v>303992</v>
      </c>
      <c r="H1488" s="12">
        <v>95</v>
      </c>
      <c r="I1488" s="12" t="s">
        <v>31731</v>
      </c>
      <c r="J1488" s="12" t="s">
        <v>31732</v>
      </c>
      <c r="K1488" s="12" t="s">
        <v>7972</v>
      </c>
      <c r="L1488" s="12" t="s">
        <v>8027</v>
      </c>
      <c r="M1488" s="12" t="s">
        <v>36803</v>
      </c>
    </row>
    <row r="1489" spans="1:13" ht="22.5" customHeight="1">
      <c r="A1489" s="12" t="s">
        <v>31734</v>
      </c>
      <c r="B1489" s="12" t="str" cm="1">
        <f t="array" ref="B1489">_xlfn.REGEXEXTRACT(J1489, "eid=([^&amp;]+)", 2)</f>
        <v>2-s2.0-85055257106</v>
      </c>
      <c r="C1489" s="13" t="s">
        <v>23900</v>
      </c>
      <c r="D1489" s="12" t="s">
        <v>31735</v>
      </c>
      <c r="E1489" s="12">
        <v>2018</v>
      </c>
      <c r="F1489" s="12" t="s">
        <v>31736</v>
      </c>
      <c r="G1489" s="12">
        <v>17411106</v>
      </c>
      <c r="H1489" s="12">
        <v>14</v>
      </c>
      <c r="I1489" s="12" t="s">
        <v>31737</v>
      </c>
      <c r="J1489" s="12" t="s">
        <v>31738</v>
      </c>
      <c r="K1489" s="12" t="s">
        <v>7972</v>
      </c>
      <c r="L1489" s="12" t="s">
        <v>9617</v>
      </c>
      <c r="M1489" s="12" t="s">
        <v>36804</v>
      </c>
    </row>
    <row r="1490" spans="1:13" ht="22.5" customHeight="1">
      <c r="A1490" s="12" t="s">
        <v>31740</v>
      </c>
      <c r="B1490" s="12" t="str" cm="1">
        <f t="array" ref="B1490">_xlfn.REGEXEXTRACT(J1490, "eid=([^&amp;]+)", 2)</f>
        <v>2-s2.0-85029692903</v>
      </c>
      <c r="C1490" s="13" t="s">
        <v>23900</v>
      </c>
      <c r="D1490" s="12" t="s">
        <v>31741</v>
      </c>
      <c r="E1490" s="12">
        <v>2017</v>
      </c>
      <c r="F1490" s="12" t="s">
        <v>15563</v>
      </c>
      <c r="G1490" s="12">
        <v>3085961</v>
      </c>
      <c r="H1490" s="12">
        <v>41</v>
      </c>
      <c r="I1490" s="12" t="s">
        <v>27101</v>
      </c>
      <c r="J1490" s="12" t="s">
        <v>31742</v>
      </c>
      <c r="K1490" s="12" t="s">
        <v>7972</v>
      </c>
      <c r="L1490" s="12" t="s">
        <v>8027</v>
      </c>
      <c r="M1490" s="12"/>
    </row>
    <row r="1491" spans="1:13" ht="22.5" customHeight="1">
      <c r="A1491" s="12" t="s">
        <v>31744</v>
      </c>
      <c r="B1491" s="12" t="str" cm="1">
        <f t="array" ref="B1491">_xlfn.REGEXEXTRACT(J1491, "eid=([^&amp;]+)", 2)</f>
        <v>2-s2.0-85028691424</v>
      </c>
      <c r="C1491" s="13" t="s">
        <v>23900</v>
      </c>
      <c r="D1491" s="12" t="s">
        <v>31745</v>
      </c>
      <c r="E1491" s="12">
        <v>2017</v>
      </c>
      <c r="F1491" s="12" t="s">
        <v>16379</v>
      </c>
      <c r="G1491" s="12">
        <v>280836</v>
      </c>
      <c r="H1491" s="12">
        <v>548</v>
      </c>
      <c r="I1491" s="12" t="s">
        <v>31746</v>
      </c>
      <c r="J1491" s="12" t="s">
        <v>31747</v>
      </c>
      <c r="K1491" s="12" t="s">
        <v>7972</v>
      </c>
      <c r="L1491" s="12" t="s">
        <v>31748</v>
      </c>
      <c r="M1491" s="12"/>
    </row>
    <row r="1492" spans="1:13" ht="22.5" customHeight="1">
      <c r="A1492" s="12" t="s">
        <v>31750</v>
      </c>
      <c r="B1492" s="12" t="str" cm="1">
        <f t="array" ref="B1492">_xlfn.REGEXEXTRACT(J1492, "eid=([^&amp;]+)", 2)</f>
        <v>2-s2.0-85040524657</v>
      </c>
      <c r="C1492" s="13" t="s">
        <v>23900</v>
      </c>
      <c r="D1492" s="12" t="s">
        <v>31751</v>
      </c>
      <c r="E1492" s="12">
        <v>2017</v>
      </c>
      <c r="F1492" s="12" t="s">
        <v>31697</v>
      </c>
      <c r="G1492" s="12" t="s">
        <v>7969</v>
      </c>
      <c r="H1492" s="12" t="s">
        <v>7969</v>
      </c>
      <c r="I1492" s="12" t="s">
        <v>31752</v>
      </c>
      <c r="J1492" s="12" t="s">
        <v>31753</v>
      </c>
      <c r="K1492" s="12" t="s">
        <v>7972</v>
      </c>
      <c r="L1492" s="12" t="s">
        <v>8102</v>
      </c>
      <c r="M1492" s="12" t="s">
        <v>36805</v>
      </c>
    </row>
    <row r="1493" spans="1:13" ht="22.5" customHeight="1">
      <c r="A1493" s="12" t="s">
        <v>31755</v>
      </c>
      <c r="B1493" s="12" t="str" cm="1">
        <f t="array" ref="B1493">_xlfn.REGEXEXTRACT(J1493, "eid=([^&amp;]+)", 2)</f>
        <v>2-s2.0-85019665012</v>
      </c>
      <c r="C1493" s="13" t="s">
        <v>23900</v>
      </c>
      <c r="D1493" s="12" t="s">
        <v>31756</v>
      </c>
      <c r="E1493" s="12">
        <v>2017</v>
      </c>
      <c r="F1493" s="12" t="s">
        <v>31757</v>
      </c>
      <c r="G1493" s="12" t="s">
        <v>7969</v>
      </c>
      <c r="H1493" s="12" t="s">
        <v>7969</v>
      </c>
      <c r="I1493" s="12" t="s">
        <v>31758</v>
      </c>
      <c r="J1493" s="12" t="s">
        <v>31759</v>
      </c>
      <c r="K1493" s="12" t="s">
        <v>7972</v>
      </c>
      <c r="L1493" s="12" t="s">
        <v>8102</v>
      </c>
      <c r="M1493" s="12" t="s">
        <v>36806</v>
      </c>
    </row>
    <row r="1494" spans="1:13" ht="22.5" customHeight="1">
      <c r="A1494" s="12" t="s">
        <v>31761</v>
      </c>
      <c r="B1494" s="12" t="str" cm="1">
        <f t="array" ref="B1494">_xlfn.REGEXEXTRACT(J1494, "eid=([^&amp;]+)", 2)</f>
        <v>2-s2.0-85054029585</v>
      </c>
      <c r="C1494" s="13" t="s">
        <v>23900</v>
      </c>
      <c r="D1494" s="12" t="s">
        <v>31762</v>
      </c>
      <c r="E1494" s="12">
        <v>2018</v>
      </c>
      <c r="F1494" s="12" t="s">
        <v>11621</v>
      </c>
      <c r="G1494" s="12">
        <v>19390114</v>
      </c>
      <c r="H1494" s="12">
        <v>2018</v>
      </c>
      <c r="I1494" s="12" t="s">
        <v>31763</v>
      </c>
      <c r="J1494" s="12" t="s">
        <v>31764</v>
      </c>
      <c r="K1494" s="12" t="s">
        <v>7972</v>
      </c>
      <c r="L1494" s="12" t="s">
        <v>11624</v>
      </c>
      <c r="M1494" s="12"/>
    </row>
    <row r="1495" spans="1:13" ht="22.5" customHeight="1">
      <c r="A1495" s="12" t="s">
        <v>31766</v>
      </c>
      <c r="B1495" s="12" t="str" cm="1">
        <f t="array" ref="B1495">_xlfn.REGEXEXTRACT(J1495, "eid=([^&amp;]+)", 2)</f>
        <v>2-s2.0-85028941814</v>
      </c>
      <c r="C1495" s="13" t="s">
        <v>23900</v>
      </c>
      <c r="D1495" s="12" t="s">
        <v>31767</v>
      </c>
      <c r="E1495" s="12">
        <v>2017</v>
      </c>
      <c r="F1495" s="12" t="s">
        <v>8491</v>
      </c>
      <c r="G1495" s="12">
        <v>21693536</v>
      </c>
      <c r="H1495" s="12">
        <v>5</v>
      </c>
      <c r="I1495" s="12" t="s">
        <v>31768</v>
      </c>
      <c r="J1495" s="12" t="s">
        <v>31769</v>
      </c>
      <c r="K1495" s="12" t="s">
        <v>7972</v>
      </c>
      <c r="L1495" s="12" t="s">
        <v>8102</v>
      </c>
      <c r="M1495" s="12"/>
    </row>
    <row r="1496" spans="1:13" ht="22.5" customHeight="1">
      <c r="A1496" s="12" t="s">
        <v>31771</v>
      </c>
      <c r="B1496" s="12" t="str" cm="1">
        <f t="array" ref="B1496">_xlfn.REGEXEXTRACT(J1496, "eid=([^&amp;]+)", 2)</f>
        <v>2-s2.0-85070061190</v>
      </c>
      <c r="C1496" s="13" t="s">
        <v>23900</v>
      </c>
      <c r="D1496" s="12" t="s">
        <v>31772</v>
      </c>
      <c r="E1496" s="12">
        <v>2018</v>
      </c>
      <c r="F1496" s="12" t="s">
        <v>31773</v>
      </c>
      <c r="G1496" s="12" t="s">
        <v>7969</v>
      </c>
      <c r="H1496" s="12">
        <v>2</v>
      </c>
      <c r="I1496" s="12" t="s">
        <v>31774</v>
      </c>
      <c r="J1496" s="12" t="s">
        <v>31775</v>
      </c>
      <c r="K1496" s="12" t="s">
        <v>7972</v>
      </c>
      <c r="L1496" s="12" t="s">
        <v>13641</v>
      </c>
      <c r="M1496" s="12"/>
    </row>
    <row r="1497" spans="1:13" ht="22.5" customHeight="1">
      <c r="A1497" s="12" t="s">
        <v>31777</v>
      </c>
      <c r="B1497" s="12" t="str" cm="1">
        <f t="array" ref="B1497">_xlfn.REGEXEXTRACT(J1497, "eid=([^&amp;]+)", 2)</f>
        <v>2-s2.0-85092078849</v>
      </c>
      <c r="C1497" s="13" t="s">
        <v>23900</v>
      </c>
      <c r="D1497" s="12" t="s">
        <v>31778</v>
      </c>
      <c r="E1497" s="12">
        <v>2017</v>
      </c>
      <c r="F1497" s="12" t="s">
        <v>31779</v>
      </c>
      <c r="G1497" s="12" t="s">
        <v>7969</v>
      </c>
      <c r="H1497" s="12">
        <v>2017</v>
      </c>
      <c r="I1497" s="12" t="s">
        <v>31780</v>
      </c>
      <c r="J1497" s="12" t="s">
        <v>31781</v>
      </c>
      <c r="K1497" s="12" t="s">
        <v>7972</v>
      </c>
      <c r="L1497" s="12" t="s">
        <v>8102</v>
      </c>
      <c r="M1497" s="12" t="s">
        <v>7969</v>
      </c>
    </row>
    <row r="1498" spans="1:13" ht="22.5" customHeight="1">
      <c r="A1498" s="12" t="s">
        <v>31783</v>
      </c>
      <c r="B1498" s="12" t="str" cm="1">
        <f t="array" ref="B1498">_xlfn.REGEXEXTRACT(J1498, "eid=([^&amp;]+)", 2)</f>
        <v>2-s2.0-85040234456</v>
      </c>
      <c r="C1498" s="13" t="s">
        <v>23900</v>
      </c>
      <c r="D1498" s="12" t="s">
        <v>31784</v>
      </c>
      <c r="E1498" s="12">
        <v>2018</v>
      </c>
      <c r="F1498" s="12" t="s">
        <v>8055</v>
      </c>
      <c r="G1498" s="12">
        <v>18650929</v>
      </c>
      <c r="H1498" s="12">
        <v>796</v>
      </c>
      <c r="I1498" s="12" t="s">
        <v>31785</v>
      </c>
      <c r="J1498" s="12" t="s">
        <v>31786</v>
      </c>
      <c r="K1498" s="12" t="s">
        <v>7972</v>
      </c>
      <c r="L1498" s="12" t="s">
        <v>13352</v>
      </c>
      <c r="M1498" s="12" t="s">
        <v>36807</v>
      </c>
    </row>
    <row r="1499" spans="1:13" ht="22.5" customHeight="1">
      <c r="A1499" s="12" t="s">
        <v>31788</v>
      </c>
      <c r="B1499" s="12" t="str" cm="1">
        <f t="array" ref="B1499">_xlfn.REGEXEXTRACT(J1499, "eid=([^&amp;]+)", 2)</f>
        <v>2-s2.0-85041904512</v>
      </c>
      <c r="C1499" s="13" t="s">
        <v>23900</v>
      </c>
      <c r="D1499" s="12" t="s">
        <v>31789</v>
      </c>
      <c r="E1499" s="12">
        <v>2017</v>
      </c>
      <c r="F1499" s="12" t="s">
        <v>31790</v>
      </c>
      <c r="G1499" s="12" t="s">
        <v>7969</v>
      </c>
      <c r="H1499" s="12">
        <v>2017</v>
      </c>
      <c r="I1499" s="12" t="s">
        <v>31791</v>
      </c>
      <c r="J1499" s="12" t="s">
        <v>31792</v>
      </c>
      <c r="K1499" s="12" t="s">
        <v>7972</v>
      </c>
      <c r="L1499" s="12" t="s">
        <v>8102</v>
      </c>
      <c r="M1499" s="12"/>
    </row>
    <row r="1500" spans="1:13" ht="22.5" customHeight="1">
      <c r="A1500" s="12" t="s">
        <v>31793</v>
      </c>
      <c r="B1500" s="12" t="e" cm="1" vm="1">
        <f t="array" ref="B1500">_xlfn.REGEXEXTRACT(J1500, "eid=([^&amp;]+)", 2)</f>
        <v>#N/A</v>
      </c>
      <c r="C1500" s="13" t="s">
        <v>23900</v>
      </c>
      <c r="D1500" s="12" t="s">
        <v>31794</v>
      </c>
      <c r="E1500" s="12"/>
      <c r="F1500" s="12"/>
      <c r="G1500" s="12"/>
      <c r="H1500" s="12"/>
      <c r="I1500" s="12"/>
      <c r="J1500" s="12"/>
      <c r="K1500" s="12"/>
      <c r="L1500" s="12"/>
      <c r="M1500" s="12"/>
    </row>
    <row r="1501" spans="1:13" ht="22.5" customHeight="1">
      <c r="A1501" s="12" t="s">
        <v>31796</v>
      </c>
      <c r="B1501" s="12" t="str" cm="1">
        <f t="array" ref="B1501">_xlfn.REGEXEXTRACT(J1501, "eid=([^&amp;]+)", 2)</f>
        <v>2-s2.0-85048798263</v>
      </c>
      <c r="C1501" s="13" t="s">
        <v>23900</v>
      </c>
      <c r="D1501" s="12" t="s">
        <v>31797</v>
      </c>
      <c r="E1501" s="12">
        <v>2018</v>
      </c>
      <c r="F1501" s="12" t="s">
        <v>8484</v>
      </c>
      <c r="G1501" s="12">
        <v>20818491</v>
      </c>
      <c r="H1501" s="12">
        <v>64</v>
      </c>
      <c r="I1501" s="12" t="s">
        <v>31798</v>
      </c>
      <c r="J1501" s="12" t="s">
        <v>31799</v>
      </c>
      <c r="K1501" s="12" t="s">
        <v>7972</v>
      </c>
      <c r="L1501" s="12" t="s">
        <v>31800</v>
      </c>
      <c r="M1501" s="12" t="s">
        <v>36808</v>
      </c>
    </row>
    <row r="1502" spans="1:13" ht="22.5" customHeight="1">
      <c r="A1502" s="12" t="s">
        <v>31802</v>
      </c>
      <c r="B1502" s="12" t="str" cm="1">
        <f t="array" ref="B1502">_xlfn.REGEXEXTRACT(J1502, "eid=([^&amp;]+)", 2)</f>
        <v>2-s2.0-85020435155</v>
      </c>
      <c r="C1502" s="13" t="s">
        <v>23900</v>
      </c>
      <c r="D1502" s="12" t="s">
        <v>31803</v>
      </c>
      <c r="E1502" s="12">
        <v>2017</v>
      </c>
      <c r="F1502" s="12" t="s">
        <v>26419</v>
      </c>
      <c r="G1502" s="12">
        <v>19424787</v>
      </c>
      <c r="H1502" s="12">
        <v>7</v>
      </c>
      <c r="I1502" s="12" t="s">
        <v>31804</v>
      </c>
      <c r="J1502" s="12" t="s">
        <v>31805</v>
      </c>
      <c r="K1502" s="12" t="s">
        <v>7972</v>
      </c>
      <c r="L1502" s="12" t="s">
        <v>31806</v>
      </c>
      <c r="M1502" s="12"/>
    </row>
    <row r="1503" spans="1:13" ht="22.5" customHeight="1">
      <c r="A1503" s="12" t="s">
        <v>31808</v>
      </c>
      <c r="B1503" s="12" t="str" cm="1">
        <f t="array" ref="B1503">_xlfn.REGEXEXTRACT(J1503, "eid=([^&amp;]+)", 2)</f>
        <v>2-s2.0-85045035827</v>
      </c>
      <c r="C1503" s="13" t="s">
        <v>23900</v>
      </c>
      <c r="D1503" s="12" t="s">
        <v>31809</v>
      </c>
      <c r="E1503" s="12">
        <v>2018</v>
      </c>
      <c r="F1503" s="12" t="s">
        <v>31810</v>
      </c>
      <c r="G1503" s="12">
        <v>23256095</v>
      </c>
      <c r="H1503" s="12">
        <v>5</v>
      </c>
      <c r="I1503" s="12" t="s">
        <v>31811</v>
      </c>
      <c r="J1503" s="12" t="s">
        <v>31812</v>
      </c>
      <c r="K1503" s="12" t="s">
        <v>7972</v>
      </c>
      <c r="L1503" s="12" t="s">
        <v>8102</v>
      </c>
      <c r="M1503" s="12" t="s">
        <v>36809</v>
      </c>
    </row>
    <row r="1504" spans="1:13" ht="22.5" customHeight="1">
      <c r="A1504" s="12" t="s">
        <v>31814</v>
      </c>
      <c r="B1504" s="12" t="str" cm="1">
        <f t="array" ref="B1504">_xlfn.REGEXEXTRACT(J1504, "eid=([^&amp;]+)", 2)</f>
        <v>2-s2.0-85056608483</v>
      </c>
      <c r="C1504" s="13" t="s">
        <v>23900</v>
      </c>
      <c r="D1504" s="12" t="s">
        <v>31815</v>
      </c>
      <c r="E1504" s="12">
        <v>2018</v>
      </c>
      <c r="F1504" s="12" t="s">
        <v>8491</v>
      </c>
      <c r="G1504" s="12">
        <v>21693536</v>
      </c>
      <c r="H1504" s="12">
        <v>6</v>
      </c>
      <c r="I1504" s="12" t="s">
        <v>31816</v>
      </c>
      <c r="J1504" s="12" t="s">
        <v>31817</v>
      </c>
      <c r="K1504" s="12" t="s">
        <v>7972</v>
      </c>
      <c r="L1504" s="12" t="s">
        <v>8102</v>
      </c>
      <c r="M1504" s="12"/>
    </row>
    <row r="1505" spans="1:13" ht="22.5" customHeight="1">
      <c r="A1505" s="12" t="s">
        <v>31819</v>
      </c>
      <c r="B1505" s="12" t="str" cm="1">
        <f t="array" ref="B1505">_xlfn.REGEXEXTRACT(J1505, "eid=([^&amp;]+)", 2)</f>
        <v>2-s2.0-85044450196</v>
      </c>
      <c r="C1505" s="13" t="s">
        <v>23900</v>
      </c>
      <c r="D1505" s="12" t="s">
        <v>31820</v>
      </c>
      <c r="E1505" s="12">
        <v>2018</v>
      </c>
      <c r="F1505" s="12" t="s">
        <v>12276</v>
      </c>
      <c r="G1505" s="12">
        <v>21945357</v>
      </c>
      <c r="H1505" s="12">
        <v>734</v>
      </c>
      <c r="I1505" s="12" t="s">
        <v>31821</v>
      </c>
      <c r="J1505" s="12" t="s">
        <v>31822</v>
      </c>
      <c r="K1505" s="12" t="s">
        <v>7972</v>
      </c>
      <c r="L1505" s="12" t="s">
        <v>13352</v>
      </c>
      <c r="M1505" s="12" t="s">
        <v>36810</v>
      </c>
    </row>
    <row r="1506" spans="1:13" ht="22.5" customHeight="1">
      <c r="A1506" s="12" t="s">
        <v>31824</v>
      </c>
      <c r="B1506" s="12" t="str" cm="1">
        <f t="array" ref="B1506">_xlfn.REGEXEXTRACT(J1506, "eid=([^&amp;]+)", 2)</f>
        <v>2-s2.0-85053602587</v>
      </c>
      <c r="C1506" s="13" t="s">
        <v>23900</v>
      </c>
      <c r="D1506" s="12" t="s">
        <v>31825</v>
      </c>
      <c r="E1506" s="12">
        <v>2018</v>
      </c>
      <c r="F1506" s="12" t="s">
        <v>8491</v>
      </c>
      <c r="G1506" s="12">
        <v>21693536</v>
      </c>
      <c r="H1506" s="12">
        <v>6</v>
      </c>
      <c r="I1506" s="12" t="s">
        <v>31826</v>
      </c>
      <c r="J1506" s="12" t="s">
        <v>31827</v>
      </c>
      <c r="K1506" s="12" t="s">
        <v>7972</v>
      </c>
      <c r="L1506" s="12" t="s">
        <v>8102</v>
      </c>
      <c r="M1506" s="12"/>
    </row>
    <row r="1507" spans="1:13" ht="22.5" customHeight="1">
      <c r="A1507" s="12" t="s">
        <v>31829</v>
      </c>
      <c r="B1507" s="12" t="str" cm="1">
        <f t="array" ref="B1507">_xlfn.REGEXEXTRACT(J1507, "eid=([^&amp;]+)", 2)</f>
        <v>2-s2.0-85029472624</v>
      </c>
      <c r="C1507" s="13" t="s">
        <v>23900</v>
      </c>
      <c r="D1507" s="12" t="s">
        <v>31830</v>
      </c>
      <c r="E1507" s="12">
        <v>2017</v>
      </c>
      <c r="F1507" s="12" t="s">
        <v>17327</v>
      </c>
      <c r="G1507" s="12">
        <v>10473203</v>
      </c>
      <c r="H1507" s="12">
        <v>49</v>
      </c>
      <c r="I1507" s="12" t="s">
        <v>31831</v>
      </c>
      <c r="J1507" s="12" t="s">
        <v>31832</v>
      </c>
      <c r="K1507" s="12" t="s">
        <v>7972</v>
      </c>
      <c r="L1507" s="12" t="s">
        <v>10117</v>
      </c>
      <c r="M1507" s="12"/>
    </row>
    <row r="1508" spans="1:13" ht="22.5" customHeight="1">
      <c r="A1508" s="12" t="s">
        <v>31834</v>
      </c>
      <c r="B1508" s="12" t="str" cm="1">
        <f t="array" ref="B1508">_xlfn.REGEXEXTRACT(J1508, "eid=([^&amp;]+)", 2)</f>
        <v>2-s2.0-85019636693</v>
      </c>
      <c r="C1508" s="13" t="s">
        <v>23900</v>
      </c>
      <c r="D1508" s="12" t="s">
        <v>31835</v>
      </c>
      <c r="E1508" s="12">
        <v>2017</v>
      </c>
      <c r="F1508" s="12" t="s">
        <v>8443</v>
      </c>
      <c r="G1508" s="12">
        <v>13891286</v>
      </c>
      <c r="H1508" s="12">
        <v>129</v>
      </c>
      <c r="I1508" s="12" t="s">
        <v>31836</v>
      </c>
      <c r="J1508" s="12" t="s">
        <v>31837</v>
      </c>
      <c r="K1508" s="12" t="s">
        <v>7972</v>
      </c>
      <c r="L1508" s="12" t="s">
        <v>7993</v>
      </c>
      <c r="M1508" s="12" t="s">
        <v>36811</v>
      </c>
    </row>
    <row r="1509" spans="1:13" ht="22.5" customHeight="1">
      <c r="A1509" s="12" t="s">
        <v>31839</v>
      </c>
      <c r="B1509" s="12" t="str" cm="1">
        <f t="array" ref="B1509">_xlfn.REGEXEXTRACT(J1509, "eid=([^&amp;]+)", 2)</f>
        <v>2-s2.0-85037531212</v>
      </c>
      <c r="C1509" s="13" t="s">
        <v>23900</v>
      </c>
      <c r="D1509" s="12" t="s">
        <v>31840</v>
      </c>
      <c r="E1509" s="12">
        <v>2017</v>
      </c>
      <c r="F1509" s="12" t="s">
        <v>14638</v>
      </c>
      <c r="G1509" s="12">
        <v>10001239</v>
      </c>
      <c r="H1509" s="12">
        <v>54</v>
      </c>
      <c r="I1509" s="12" t="s">
        <v>31841</v>
      </c>
      <c r="J1509" s="12" t="s">
        <v>31842</v>
      </c>
      <c r="K1509" s="12" t="s">
        <v>14279</v>
      </c>
      <c r="L1509" s="12" t="s">
        <v>14280</v>
      </c>
      <c r="M1509" s="12" t="s">
        <v>36812</v>
      </c>
    </row>
    <row r="1510" spans="1:13" ht="22.5" customHeight="1">
      <c r="A1510" s="12" t="s">
        <v>31844</v>
      </c>
      <c r="B1510" s="12" t="str" cm="1">
        <f t="array" ref="B1510">_xlfn.REGEXEXTRACT(J1510, "eid=([^&amp;]+)", 2)</f>
        <v>2-s2.0-85035748493</v>
      </c>
      <c r="C1510" s="13" t="s">
        <v>23900</v>
      </c>
      <c r="D1510" s="12" t="s">
        <v>31845</v>
      </c>
      <c r="E1510" s="12">
        <v>2017</v>
      </c>
      <c r="F1510" s="12" t="s">
        <v>8491</v>
      </c>
      <c r="G1510" s="12">
        <v>21693536</v>
      </c>
      <c r="H1510" s="12">
        <v>6</v>
      </c>
      <c r="I1510" s="12" t="s">
        <v>31846</v>
      </c>
      <c r="J1510" s="12" t="s">
        <v>31847</v>
      </c>
      <c r="K1510" s="12" t="s">
        <v>7972</v>
      </c>
      <c r="L1510" s="12" t="s">
        <v>8102</v>
      </c>
      <c r="M1510" s="12"/>
    </row>
    <row r="1511" spans="1:13" ht="22.5" customHeight="1">
      <c r="A1511" s="12" t="s">
        <v>31849</v>
      </c>
      <c r="B1511" s="12" t="str" cm="1">
        <f t="array" ref="B1511">_xlfn.REGEXEXTRACT(J1511, "eid=([^&amp;]+)", 2)</f>
        <v>2-s2.0-85031032815</v>
      </c>
      <c r="C1511" s="13" t="s">
        <v>23900</v>
      </c>
      <c r="D1511" s="12" t="s">
        <v>31850</v>
      </c>
      <c r="E1511" s="12">
        <v>2017</v>
      </c>
      <c r="F1511" s="12" t="s">
        <v>24328</v>
      </c>
      <c r="G1511" s="12">
        <v>9537287</v>
      </c>
      <c r="H1511" s="12">
        <v>28</v>
      </c>
      <c r="I1511" s="12" t="s">
        <v>31851</v>
      </c>
      <c r="J1511" s="12" t="s">
        <v>31852</v>
      </c>
      <c r="K1511" s="12" t="s">
        <v>7972</v>
      </c>
      <c r="L1511" s="12" t="s">
        <v>8688</v>
      </c>
      <c r="M1511" s="12" t="s">
        <v>36813</v>
      </c>
    </row>
    <row r="1512" spans="1:13" ht="22.5" customHeight="1">
      <c r="A1512" s="12" t="s">
        <v>31854</v>
      </c>
      <c r="B1512" s="12" t="str" cm="1">
        <f t="array" ref="B1512">_xlfn.REGEXEXTRACT(J1512, "eid=([^&amp;]+)", 2)</f>
        <v>2-s2.0-85016438960</v>
      </c>
      <c r="C1512" s="13" t="s">
        <v>23900</v>
      </c>
      <c r="D1512" s="12" t="s">
        <v>31855</v>
      </c>
      <c r="E1512" s="12">
        <v>2017</v>
      </c>
      <c r="F1512" s="12" t="s">
        <v>31856</v>
      </c>
      <c r="G1512" s="12">
        <v>220000</v>
      </c>
      <c r="H1512" s="12">
        <v>90</v>
      </c>
      <c r="I1512" s="12" t="s">
        <v>31857</v>
      </c>
      <c r="J1512" s="12" t="s">
        <v>31858</v>
      </c>
      <c r="K1512" s="12" t="s">
        <v>7972</v>
      </c>
      <c r="L1512" s="12" t="s">
        <v>10117</v>
      </c>
      <c r="M1512" s="12"/>
    </row>
    <row r="1513" spans="1:13" ht="22.5" customHeight="1">
      <c r="A1513" s="12" t="s">
        <v>31860</v>
      </c>
      <c r="B1513" s="12" t="str" cm="1">
        <f t="array" ref="B1513">_xlfn.REGEXEXTRACT(J1513, "eid=([^&amp;]+)", 2)</f>
        <v>2-s2.0-85048387353</v>
      </c>
      <c r="C1513" s="13" t="s">
        <v>23900</v>
      </c>
      <c r="D1513" s="12" t="s">
        <v>31861</v>
      </c>
      <c r="E1513" s="12">
        <v>2017</v>
      </c>
      <c r="F1513" s="12" t="s">
        <v>31862</v>
      </c>
      <c r="G1513" s="12" t="s">
        <v>7969</v>
      </c>
      <c r="H1513" s="12">
        <v>2017</v>
      </c>
      <c r="I1513" s="12" t="s">
        <v>31863</v>
      </c>
      <c r="J1513" s="12" t="s">
        <v>31864</v>
      </c>
      <c r="K1513" s="12" t="s">
        <v>7972</v>
      </c>
      <c r="L1513" s="12" t="s">
        <v>8102</v>
      </c>
      <c r="M1513" s="12" t="s">
        <v>36814</v>
      </c>
    </row>
    <row r="1514" spans="1:13" ht="22.5" customHeight="1">
      <c r="A1514" s="12" t="s">
        <v>31866</v>
      </c>
      <c r="B1514" s="12" t="str" cm="1">
        <f t="array" ref="B1514">_xlfn.REGEXEXTRACT(J1514, "eid=([^&amp;]+)", 2)</f>
        <v>2-s2.0-85030244602</v>
      </c>
      <c r="C1514" s="13" t="s">
        <v>23900</v>
      </c>
      <c r="D1514" s="12" t="s">
        <v>31867</v>
      </c>
      <c r="E1514" s="12">
        <v>2017</v>
      </c>
      <c r="F1514" s="12" t="s">
        <v>29824</v>
      </c>
      <c r="G1514" s="12">
        <v>21607508</v>
      </c>
      <c r="H1514" s="12">
        <v>2017</v>
      </c>
      <c r="I1514" s="12" t="s">
        <v>31868</v>
      </c>
      <c r="J1514" s="12" t="s">
        <v>31869</v>
      </c>
      <c r="K1514" s="12" t="s">
        <v>7972</v>
      </c>
      <c r="L1514" s="12" t="s">
        <v>8078</v>
      </c>
      <c r="M1514" s="12" t="s">
        <v>36815</v>
      </c>
    </row>
    <row r="1515" spans="1:13" ht="22.5" customHeight="1">
      <c r="A1515" s="12" t="s">
        <v>31871</v>
      </c>
      <c r="B1515" s="12" t="str" cm="1">
        <f t="array" ref="B1515">_xlfn.REGEXEXTRACT(J1515, "eid=([^&amp;]+)", 2)</f>
        <v>2-s2.0-85032947422</v>
      </c>
      <c r="C1515" s="13" t="s">
        <v>23900</v>
      </c>
      <c r="D1515" s="12" t="s">
        <v>31872</v>
      </c>
      <c r="E1515" s="12">
        <v>2017</v>
      </c>
      <c r="F1515" s="12" t="s">
        <v>31509</v>
      </c>
      <c r="G1515" s="12">
        <v>10675027</v>
      </c>
      <c r="H1515" s="12">
        <v>24</v>
      </c>
      <c r="I1515" s="12" t="s">
        <v>31873</v>
      </c>
      <c r="J1515" s="12" t="s">
        <v>31874</v>
      </c>
      <c r="K1515" s="12" t="s">
        <v>7972</v>
      </c>
      <c r="L1515" s="12" t="s">
        <v>10731</v>
      </c>
      <c r="M1515" s="12"/>
    </row>
    <row r="1516" spans="1:13" ht="22.5" customHeight="1">
      <c r="A1516" s="12" t="s">
        <v>31876</v>
      </c>
      <c r="B1516" s="12" t="str" cm="1">
        <f t="array" ref="B1516">_xlfn.REGEXEXTRACT(J1516, "eid=([^&amp;]+)", 2)</f>
        <v>2-s2.0-85034951430</v>
      </c>
      <c r="C1516" s="13" t="s">
        <v>23900</v>
      </c>
      <c r="D1516" s="12" t="s">
        <v>31877</v>
      </c>
      <c r="E1516" s="12">
        <v>2017</v>
      </c>
      <c r="F1516" s="12" t="s">
        <v>31878</v>
      </c>
      <c r="G1516" s="12">
        <v>2544156</v>
      </c>
      <c r="H1516" s="12">
        <v>43</v>
      </c>
      <c r="I1516" s="12" t="s">
        <v>31879</v>
      </c>
      <c r="J1516" s="12" t="s">
        <v>31880</v>
      </c>
      <c r="K1516" s="12" t="s">
        <v>14279</v>
      </c>
      <c r="L1516" s="12" t="s">
        <v>14280</v>
      </c>
      <c r="M1516" s="12" t="s">
        <v>36816</v>
      </c>
    </row>
    <row r="1517" spans="1:13" ht="22.5" customHeight="1">
      <c r="A1517" s="12" t="s">
        <v>31882</v>
      </c>
      <c r="B1517" s="12" t="str" cm="1">
        <f t="array" ref="B1517">_xlfn.REGEXEXTRACT(J1517, "eid=([^&amp;]+)", 2)</f>
        <v>2-s2.0-85043378612</v>
      </c>
      <c r="C1517" s="13" t="s">
        <v>23900</v>
      </c>
      <c r="D1517" s="12" t="s">
        <v>31883</v>
      </c>
      <c r="E1517" s="12">
        <v>2017</v>
      </c>
      <c r="F1517" s="12" t="s">
        <v>14203</v>
      </c>
      <c r="G1517" s="12" t="s">
        <v>7969</v>
      </c>
      <c r="H1517" s="12">
        <v>2017</v>
      </c>
      <c r="I1517" s="12" t="s">
        <v>31884</v>
      </c>
      <c r="J1517" s="12" t="s">
        <v>31885</v>
      </c>
      <c r="K1517" s="12" t="s">
        <v>7972</v>
      </c>
      <c r="L1517" s="12" t="s">
        <v>8102</v>
      </c>
      <c r="M1517" s="12" t="s">
        <v>36817</v>
      </c>
    </row>
    <row r="1518" spans="1:13" ht="22.5" customHeight="1">
      <c r="A1518" s="12" t="s">
        <v>31887</v>
      </c>
      <c r="B1518" s="12" t="str" cm="1">
        <f t="array" ref="B1518">_xlfn.REGEXEXTRACT(J1518, "eid=([^&amp;]+)", 2)</f>
        <v>2-s2.0-85030314760</v>
      </c>
      <c r="C1518" s="13" t="s">
        <v>23900</v>
      </c>
      <c r="D1518" s="12" t="s">
        <v>31888</v>
      </c>
      <c r="E1518" s="12">
        <v>2017</v>
      </c>
      <c r="F1518" s="12" t="s">
        <v>8392</v>
      </c>
      <c r="G1518" s="12">
        <v>23274662</v>
      </c>
      <c r="H1518" s="12">
        <v>4</v>
      </c>
      <c r="I1518" s="12" t="s">
        <v>31889</v>
      </c>
      <c r="J1518" s="12" t="s">
        <v>31890</v>
      </c>
      <c r="K1518" s="12" t="s">
        <v>7972</v>
      </c>
      <c r="L1518" s="12" t="s">
        <v>8102</v>
      </c>
      <c r="M1518" s="12" t="s">
        <v>36818</v>
      </c>
    </row>
    <row r="1519" spans="1:13" ht="22.5" customHeight="1">
      <c r="A1519" s="12" t="s">
        <v>31892</v>
      </c>
      <c r="B1519" s="12" t="str" cm="1">
        <f t="array" ref="B1519">_xlfn.REGEXEXTRACT(J1519, "eid=([^&amp;]+)", 2)</f>
        <v>2-s2.0-85035780227</v>
      </c>
      <c r="C1519" s="13" t="s">
        <v>23900</v>
      </c>
      <c r="D1519" s="12" t="s">
        <v>31893</v>
      </c>
      <c r="E1519" s="12">
        <v>2017</v>
      </c>
      <c r="F1519" s="12" t="s">
        <v>31894</v>
      </c>
      <c r="G1519" s="12" t="s">
        <v>7969</v>
      </c>
      <c r="H1519" s="12" t="s">
        <v>7969</v>
      </c>
      <c r="I1519" s="12" t="s">
        <v>31895</v>
      </c>
      <c r="J1519" s="12" t="s">
        <v>31896</v>
      </c>
      <c r="K1519" s="12" t="s">
        <v>7972</v>
      </c>
      <c r="L1519" s="12" t="s">
        <v>8102</v>
      </c>
      <c r="M1519" s="12" t="s">
        <v>36819</v>
      </c>
    </row>
    <row r="1520" spans="1:13" ht="22.5" customHeight="1">
      <c r="A1520" s="12" t="s">
        <v>31898</v>
      </c>
      <c r="B1520" s="12" t="str" cm="1">
        <f t="array" ref="B1520">_xlfn.REGEXEXTRACT(J1520, "eid=([^&amp;]+)", 2)</f>
        <v>2-s2.0-85029737640</v>
      </c>
      <c r="C1520" s="13" t="s">
        <v>23900</v>
      </c>
      <c r="D1520" s="12" t="s">
        <v>31899</v>
      </c>
      <c r="E1520" s="12">
        <v>2017</v>
      </c>
      <c r="F1520" s="12" t="s">
        <v>31900</v>
      </c>
      <c r="G1520" s="12">
        <v>10059830</v>
      </c>
      <c r="H1520" s="12">
        <v>41</v>
      </c>
      <c r="I1520" s="12" t="s">
        <v>31901</v>
      </c>
      <c r="J1520" s="12" t="s">
        <v>31902</v>
      </c>
      <c r="K1520" s="12" t="s">
        <v>14279</v>
      </c>
      <c r="L1520" s="12" t="s">
        <v>31903</v>
      </c>
      <c r="M1520" s="12" t="s">
        <v>36820</v>
      </c>
    </row>
    <row r="1521" spans="1:13" ht="22.5" customHeight="1">
      <c r="A1521" s="12" t="s">
        <v>31905</v>
      </c>
      <c r="B1521" s="12" t="str" cm="1">
        <f t="array" ref="B1521">_xlfn.REGEXEXTRACT(J1521, "eid=([^&amp;]+)", 2)</f>
        <v>2-s2.0-85032186134</v>
      </c>
      <c r="C1521" s="13" t="s">
        <v>23900</v>
      </c>
      <c r="D1521" s="12" t="s">
        <v>31906</v>
      </c>
      <c r="E1521" s="12">
        <v>2017</v>
      </c>
      <c r="F1521" s="12" t="s">
        <v>19313</v>
      </c>
      <c r="G1521" s="12">
        <v>19341768</v>
      </c>
      <c r="H1521" s="12" t="s">
        <v>7969</v>
      </c>
      <c r="I1521" s="12" t="s">
        <v>31907</v>
      </c>
      <c r="J1521" s="12" t="s">
        <v>31908</v>
      </c>
      <c r="K1521" s="12" t="s">
        <v>7972</v>
      </c>
      <c r="L1521" s="12" t="s">
        <v>8078</v>
      </c>
      <c r="M1521" s="12" t="s">
        <v>36821</v>
      </c>
    </row>
    <row r="1522" spans="1:13" ht="22.5" customHeight="1">
      <c r="A1522" s="12" t="s">
        <v>31910</v>
      </c>
      <c r="B1522" s="12" t="str" cm="1">
        <f t="array" ref="B1522">_xlfn.REGEXEXTRACT(J1522, "eid=([^&amp;]+)", 2)</f>
        <v>2-s2.0-85034762547</v>
      </c>
      <c r="C1522" s="13" t="s">
        <v>23900</v>
      </c>
      <c r="D1522" s="12" t="s">
        <v>31911</v>
      </c>
      <c r="E1522" s="12">
        <v>2017</v>
      </c>
      <c r="F1522" s="12" t="s">
        <v>31878</v>
      </c>
      <c r="G1522" s="12">
        <v>2544156</v>
      </c>
      <c r="H1522" s="12">
        <v>43</v>
      </c>
      <c r="I1522" s="12" t="s">
        <v>31912</v>
      </c>
      <c r="J1522" s="12" t="s">
        <v>31913</v>
      </c>
      <c r="K1522" s="12" t="s">
        <v>14279</v>
      </c>
      <c r="L1522" s="12" t="s">
        <v>14280</v>
      </c>
      <c r="M1522" s="12" t="s">
        <v>36822</v>
      </c>
    </row>
    <row r="1523" spans="1:13" ht="22.5" customHeight="1">
      <c r="A1523" s="12" t="s">
        <v>31915</v>
      </c>
      <c r="B1523" s="12" t="str" cm="1">
        <f t="array" ref="B1523">_xlfn.REGEXEXTRACT(J1523, "eid=([^&amp;]+)", 2)</f>
        <v>2-s2.0-85020258052</v>
      </c>
      <c r="C1523" s="13" t="s">
        <v>23900</v>
      </c>
      <c r="D1523" s="12" t="s">
        <v>31916</v>
      </c>
      <c r="E1523" s="12">
        <v>2017</v>
      </c>
      <c r="F1523" s="12" t="s">
        <v>31917</v>
      </c>
      <c r="G1523" s="12">
        <v>3601315</v>
      </c>
      <c r="H1523" s="12">
        <v>113</v>
      </c>
      <c r="I1523" s="12" t="s">
        <v>31918</v>
      </c>
      <c r="J1523" s="12" t="s">
        <v>31919</v>
      </c>
      <c r="K1523" s="12" t="s">
        <v>7972</v>
      </c>
      <c r="L1523" s="12" t="s">
        <v>8027</v>
      </c>
      <c r="M1523" s="12" t="s">
        <v>36823</v>
      </c>
    </row>
    <row r="1524" spans="1:13" ht="22.5" customHeight="1">
      <c r="A1524" s="12" t="s">
        <v>31921</v>
      </c>
      <c r="B1524" s="12" t="str" cm="1">
        <f t="array" ref="B1524">_xlfn.REGEXEXTRACT(J1524, "eid=([^&amp;]+)", 2)</f>
        <v>2-s2.0-85064841979</v>
      </c>
      <c r="C1524" s="13" t="s">
        <v>23900</v>
      </c>
      <c r="D1524" s="12" t="s">
        <v>31922</v>
      </c>
      <c r="E1524" s="12">
        <v>2018</v>
      </c>
      <c r="F1524" s="12" t="s">
        <v>29087</v>
      </c>
      <c r="G1524" s="12">
        <v>10495258</v>
      </c>
      <c r="H1524" s="12">
        <v>2018</v>
      </c>
      <c r="I1524" s="12" t="s">
        <v>31923</v>
      </c>
      <c r="J1524" s="12" t="s">
        <v>31924</v>
      </c>
      <c r="K1524" s="12" t="s">
        <v>7972</v>
      </c>
      <c r="L1524" s="12" t="s">
        <v>29090</v>
      </c>
      <c r="M1524" s="12" t="s">
        <v>7969</v>
      </c>
    </row>
    <row r="1525" spans="1:13" ht="22.5" customHeight="1">
      <c r="A1525" s="12" t="s">
        <v>31926</v>
      </c>
      <c r="B1525" s="12" t="str" cm="1">
        <f t="array" ref="B1525">_xlfn.REGEXEXTRACT(J1525, "eid=([^&amp;]+)", 2)</f>
        <v>2-s2.0-85030231919</v>
      </c>
      <c r="C1525" s="13" t="s">
        <v>23900</v>
      </c>
      <c r="D1525" s="12" t="s">
        <v>31927</v>
      </c>
      <c r="E1525" s="12">
        <v>2017</v>
      </c>
      <c r="F1525" s="12" t="s">
        <v>31928</v>
      </c>
      <c r="G1525" s="12" t="s">
        <v>7969</v>
      </c>
      <c r="H1525" s="12" t="s">
        <v>7969</v>
      </c>
      <c r="I1525" s="12" t="s">
        <v>31929</v>
      </c>
      <c r="J1525" s="12" t="s">
        <v>31930</v>
      </c>
      <c r="K1525" s="12" t="s">
        <v>7972</v>
      </c>
      <c r="L1525" s="12" t="s">
        <v>8102</v>
      </c>
      <c r="M1525" s="12" t="s">
        <v>36824</v>
      </c>
    </row>
    <row r="1526" spans="1:13" ht="22.5" customHeight="1">
      <c r="A1526" s="12" t="s">
        <v>31932</v>
      </c>
      <c r="B1526" s="12" t="str" cm="1">
        <f t="array" ref="B1526">_xlfn.REGEXEXTRACT(J1526, "eid=([^&amp;]+)", 2)</f>
        <v>2-s2.0-85027500698</v>
      </c>
      <c r="C1526" s="13" t="s">
        <v>23900</v>
      </c>
      <c r="D1526" s="12" t="s">
        <v>31933</v>
      </c>
      <c r="E1526" s="12">
        <v>2017</v>
      </c>
      <c r="F1526" s="12" t="s">
        <v>31934</v>
      </c>
      <c r="G1526" s="12" t="s">
        <v>7969</v>
      </c>
      <c r="H1526" s="12" t="s">
        <v>7969</v>
      </c>
      <c r="I1526" s="12" t="s">
        <v>31935</v>
      </c>
      <c r="J1526" s="12" t="s">
        <v>31936</v>
      </c>
      <c r="K1526" s="12" t="s">
        <v>7972</v>
      </c>
      <c r="L1526" s="12" t="s">
        <v>8102</v>
      </c>
      <c r="M1526" s="12" t="s">
        <v>36825</v>
      </c>
    </row>
    <row r="1527" spans="1:13" ht="22.5" customHeight="1">
      <c r="A1527" s="12" t="s">
        <v>31938</v>
      </c>
      <c r="B1527" s="12" t="str" cm="1">
        <f t="array" ref="B1527">_xlfn.REGEXEXTRACT(J1527, "eid=([^&amp;]+)", 2)</f>
        <v>2-s2.0-85062377692</v>
      </c>
      <c r="C1527" s="13" t="s">
        <v>23900</v>
      </c>
      <c r="D1527" s="12" t="s">
        <v>31939</v>
      </c>
      <c r="E1527" s="12">
        <v>2018</v>
      </c>
      <c r="F1527" s="12" t="s">
        <v>31940</v>
      </c>
      <c r="G1527" s="12" t="s">
        <v>31941</v>
      </c>
      <c r="H1527" s="12">
        <v>2018</v>
      </c>
      <c r="I1527" s="12" t="s">
        <v>31942</v>
      </c>
      <c r="J1527" s="12" t="s">
        <v>31943</v>
      </c>
      <c r="K1527" s="12" t="s">
        <v>7972</v>
      </c>
      <c r="L1527" s="12" t="s">
        <v>25884</v>
      </c>
      <c r="M1527" s="12" t="s">
        <v>7969</v>
      </c>
    </row>
    <row r="1528" spans="1:13" ht="22.5" customHeight="1">
      <c r="A1528" s="12" t="s">
        <v>31945</v>
      </c>
      <c r="B1528" s="12" t="str" cm="1">
        <f t="array" ref="B1528">_xlfn.REGEXEXTRACT(J1528, "eid=([^&amp;]+)", 2)</f>
        <v>2-s2.0-85029421333</v>
      </c>
      <c r="C1528" s="13" t="s">
        <v>23900</v>
      </c>
      <c r="D1528" s="12" t="s">
        <v>31946</v>
      </c>
      <c r="E1528" s="12">
        <v>2017</v>
      </c>
      <c r="F1528" s="12" t="s">
        <v>24734</v>
      </c>
      <c r="G1528" s="12">
        <v>10518215</v>
      </c>
      <c r="H1528" s="12">
        <v>27</v>
      </c>
      <c r="I1528" s="12" t="s">
        <v>31947</v>
      </c>
      <c r="J1528" s="12" t="s">
        <v>31948</v>
      </c>
      <c r="K1528" s="12" t="s">
        <v>7972</v>
      </c>
      <c r="L1528" s="12" t="s">
        <v>8102</v>
      </c>
      <c r="M1528" s="12" t="s">
        <v>36826</v>
      </c>
    </row>
    <row r="1529" spans="1:13" ht="22.5" customHeight="1">
      <c r="A1529" s="12" t="s">
        <v>31950</v>
      </c>
      <c r="B1529" s="12" t="str" cm="1">
        <f t="array" ref="B1529">_xlfn.REGEXEXTRACT(J1529, "eid=([^&amp;]+)", 2)</f>
        <v>2-s2.0-85028847775</v>
      </c>
      <c r="C1529" s="13" t="s">
        <v>23900</v>
      </c>
      <c r="D1529" s="12" t="s">
        <v>31951</v>
      </c>
      <c r="E1529" s="12">
        <v>2017</v>
      </c>
      <c r="F1529" s="12" t="s">
        <v>8491</v>
      </c>
      <c r="G1529" s="12">
        <v>21693536</v>
      </c>
      <c r="H1529" s="12">
        <v>5</v>
      </c>
      <c r="I1529" s="12" t="s">
        <v>31952</v>
      </c>
      <c r="J1529" s="12" t="s">
        <v>31953</v>
      </c>
      <c r="K1529" s="12" t="s">
        <v>7972</v>
      </c>
      <c r="L1529" s="12" t="s">
        <v>8102</v>
      </c>
      <c r="M1529" s="12"/>
    </row>
    <row r="1530" spans="1:13" ht="22.5" customHeight="1">
      <c r="A1530" s="12" t="s">
        <v>31955</v>
      </c>
      <c r="B1530" s="12" t="str" cm="1">
        <f t="array" ref="B1530">_xlfn.REGEXEXTRACT(J1530, "eid=([^&amp;]+)", 2)</f>
        <v>2-s2.0-85030558218</v>
      </c>
      <c r="C1530" s="13" t="s">
        <v>23900</v>
      </c>
      <c r="D1530" s="12" t="s">
        <v>31956</v>
      </c>
      <c r="E1530" s="12">
        <v>2017</v>
      </c>
      <c r="F1530" s="12" t="s">
        <v>19719</v>
      </c>
      <c r="G1530" s="12">
        <v>15301346</v>
      </c>
      <c r="H1530" s="12" t="s">
        <v>7969</v>
      </c>
      <c r="I1530" s="12" t="s">
        <v>31957</v>
      </c>
      <c r="J1530" s="12" t="s">
        <v>31958</v>
      </c>
      <c r="K1530" s="12" t="s">
        <v>7972</v>
      </c>
      <c r="L1530" s="12" t="s">
        <v>8102</v>
      </c>
      <c r="M1530" s="12" t="s">
        <v>36827</v>
      </c>
    </row>
    <row r="1531" spans="1:13" ht="22.5" customHeight="1">
      <c r="A1531" s="12" t="s">
        <v>31960</v>
      </c>
      <c r="B1531" s="12" t="str" cm="1">
        <f t="array" ref="B1531">_xlfn.REGEXEXTRACT(J1531, "eid=([^&amp;]+)", 2)</f>
        <v>2-s2.0-85056880854</v>
      </c>
      <c r="C1531" s="13" t="s">
        <v>23900</v>
      </c>
      <c r="D1531" s="12" t="s">
        <v>31961</v>
      </c>
      <c r="E1531" s="12">
        <v>2017</v>
      </c>
      <c r="F1531" s="12" t="s">
        <v>31962</v>
      </c>
      <c r="G1531" s="12">
        <v>23775688</v>
      </c>
      <c r="H1531" s="12">
        <v>2017</v>
      </c>
      <c r="I1531" s="12" t="s">
        <v>31963</v>
      </c>
      <c r="J1531" s="12" t="s">
        <v>31964</v>
      </c>
      <c r="K1531" s="12" t="s">
        <v>7972</v>
      </c>
      <c r="L1531" s="12" t="s">
        <v>8102</v>
      </c>
      <c r="M1531" s="12" t="s">
        <v>36828</v>
      </c>
    </row>
    <row r="1532" spans="1:13" ht="22.5" customHeight="1">
      <c r="A1532" s="12" t="s">
        <v>31966</v>
      </c>
      <c r="B1532" s="12" t="str" cm="1">
        <f t="array" ref="B1532">_xlfn.REGEXEXTRACT(J1532, "eid=([^&amp;]+)", 2)</f>
        <v>2-s2.0-85038078043</v>
      </c>
      <c r="C1532" s="13" t="s">
        <v>23900</v>
      </c>
      <c r="D1532" s="12" t="s">
        <v>31967</v>
      </c>
      <c r="E1532" s="12">
        <v>2017</v>
      </c>
      <c r="F1532" s="12" t="s">
        <v>31968</v>
      </c>
      <c r="G1532" s="12">
        <v>10609857</v>
      </c>
      <c r="H1532" s="12">
        <v>2017</v>
      </c>
      <c r="I1532" s="12" t="s">
        <v>31969</v>
      </c>
      <c r="J1532" s="12" t="s">
        <v>31970</v>
      </c>
      <c r="K1532" s="12" t="s">
        <v>7972</v>
      </c>
      <c r="L1532" s="12" t="s">
        <v>8078</v>
      </c>
      <c r="M1532" s="12" t="s">
        <v>36829</v>
      </c>
    </row>
    <row r="1533" spans="1:13" ht="22.5" customHeight="1">
      <c r="A1533" s="12" t="s">
        <v>31972</v>
      </c>
      <c r="B1533" s="12" t="str" cm="1">
        <f t="array" ref="B1533">_xlfn.REGEXEXTRACT(J1533, "eid=([^&amp;]+)", 2)</f>
        <v>2-s2.0-85027276122</v>
      </c>
      <c r="C1533" s="13" t="s">
        <v>23900</v>
      </c>
      <c r="D1533" s="12" t="s">
        <v>31973</v>
      </c>
      <c r="E1533" s="12">
        <v>2017</v>
      </c>
      <c r="F1533" s="12" t="s">
        <v>21802</v>
      </c>
      <c r="G1533" s="12" t="s">
        <v>7969</v>
      </c>
      <c r="H1533" s="12" t="s">
        <v>7969</v>
      </c>
      <c r="I1533" s="12" t="s">
        <v>31974</v>
      </c>
      <c r="J1533" s="12" t="s">
        <v>31975</v>
      </c>
      <c r="K1533" s="12" t="s">
        <v>7972</v>
      </c>
      <c r="L1533" s="12" t="s">
        <v>8102</v>
      </c>
      <c r="M1533" s="12"/>
    </row>
    <row r="1534" spans="1:13" ht="22.5" customHeight="1">
      <c r="A1534" s="12" t="s">
        <v>31977</v>
      </c>
      <c r="B1534" s="12" t="str" cm="1">
        <f t="array" ref="B1534">_xlfn.REGEXEXTRACT(J1534, "eid=([^&amp;]+)", 2)</f>
        <v>2-s2.0-85030992832</v>
      </c>
      <c r="C1534" s="13" t="s">
        <v>23900</v>
      </c>
      <c r="D1534" s="12" t="s">
        <v>31978</v>
      </c>
      <c r="E1534" s="12">
        <v>2017</v>
      </c>
      <c r="F1534" s="12" t="s">
        <v>31979</v>
      </c>
      <c r="G1534" s="12">
        <v>189235</v>
      </c>
      <c r="H1534" s="12">
        <v>54</v>
      </c>
      <c r="I1534" s="12" t="s">
        <v>31980</v>
      </c>
      <c r="J1534" s="12" t="s">
        <v>31981</v>
      </c>
      <c r="K1534" s="12" t="s">
        <v>7972</v>
      </c>
      <c r="L1534" s="12" t="s">
        <v>8102</v>
      </c>
      <c r="M1534" s="12" t="s">
        <v>36830</v>
      </c>
    </row>
    <row r="1535" spans="1:13" ht="22.5" customHeight="1">
      <c r="A1535" s="12" t="s">
        <v>31983</v>
      </c>
      <c r="B1535" s="12" t="str" cm="1">
        <f t="array" ref="B1535">_xlfn.REGEXEXTRACT(J1535, "eid=([^&amp;]+)", 2)</f>
        <v>2-s2.0-85035343801</v>
      </c>
      <c r="C1535" s="13" t="s">
        <v>23900</v>
      </c>
      <c r="D1535" s="12" t="s">
        <v>31984</v>
      </c>
      <c r="E1535" s="12">
        <v>2017</v>
      </c>
      <c r="F1535" s="12" t="s">
        <v>31790</v>
      </c>
      <c r="G1535" s="12" t="s">
        <v>7969</v>
      </c>
      <c r="H1535" s="12">
        <v>2017</v>
      </c>
      <c r="I1535" s="12" t="s">
        <v>31985</v>
      </c>
      <c r="J1535" s="12" t="s">
        <v>31986</v>
      </c>
      <c r="K1535" s="12" t="s">
        <v>7972</v>
      </c>
      <c r="L1535" s="12" t="s">
        <v>8102</v>
      </c>
      <c r="M1535" s="12"/>
    </row>
    <row r="1536" spans="1:13" ht="22.5" customHeight="1">
      <c r="A1536" s="12" t="s">
        <v>31988</v>
      </c>
      <c r="B1536" s="12" t="str" cm="1">
        <f t="array" ref="B1536">_xlfn.REGEXEXTRACT(J1536, "eid=([^&amp;]+)", 2)</f>
        <v>2-s2.0-85030265823</v>
      </c>
      <c r="C1536" s="13" t="s">
        <v>23900</v>
      </c>
      <c r="D1536" s="12" t="s">
        <v>31989</v>
      </c>
      <c r="E1536" s="12">
        <v>2017</v>
      </c>
      <c r="F1536" s="12" t="s">
        <v>29824</v>
      </c>
      <c r="G1536" s="12">
        <v>21607508</v>
      </c>
      <c r="H1536" s="12">
        <v>2017</v>
      </c>
      <c r="I1536" s="12" t="s">
        <v>31990</v>
      </c>
      <c r="J1536" s="12" t="s">
        <v>31991</v>
      </c>
      <c r="K1536" s="12" t="s">
        <v>7972</v>
      </c>
      <c r="L1536" s="12" t="s">
        <v>8078</v>
      </c>
      <c r="M1536" s="12"/>
    </row>
    <row r="1537" spans="1:13" ht="22.5" customHeight="1">
      <c r="A1537" s="12" t="s">
        <v>31993</v>
      </c>
      <c r="B1537" s="12" t="str" cm="1">
        <f t="array" ref="B1537">_xlfn.REGEXEXTRACT(J1537, "eid=([^&amp;]+)", 2)</f>
        <v>2-s2.0-85042348739</v>
      </c>
      <c r="C1537" s="13" t="s">
        <v>23900</v>
      </c>
      <c r="D1537" s="12" t="s">
        <v>31994</v>
      </c>
      <c r="E1537" s="12">
        <v>2017</v>
      </c>
      <c r="F1537" s="12" t="s">
        <v>31995</v>
      </c>
      <c r="G1537" s="12" t="s">
        <v>7969</v>
      </c>
      <c r="H1537" s="12">
        <v>2017</v>
      </c>
      <c r="I1537" s="12" t="s">
        <v>31996</v>
      </c>
      <c r="J1537" s="12" t="s">
        <v>31997</v>
      </c>
      <c r="K1537" s="12" t="s">
        <v>7972</v>
      </c>
      <c r="L1537" s="12" t="s">
        <v>8102</v>
      </c>
      <c r="M1537" s="12" t="s">
        <v>36831</v>
      </c>
    </row>
    <row r="1538" spans="1:13" ht="22.5" customHeight="1">
      <c r="A1538" s="12" t="s">
        <v>31999</v>
      </c>
      <c r="B1538" s="12" t="str" cm="1">
        <f t="array" ref="B1538">_xlfn.REGEXEXTRACT(J1538, "eid=([^&amp;]+)", 2)</f>
        <v>2-s2.0-85039918527</v>
      </c>
      <c r="C1538" s="13" t="s">
        <v>23900</v>
      </c>
      <c r="D1538" s="12" t="s">
        <v>32000</v>
      </c>
      <c r="E1538" s="12">
        <v>2017</v>
      </c>
      <c r="F1538" s="12" t="s">
        <v>14027</v>
      </c>
      <c r="G1538" s="12" t="s">
        <v>7969</v>
      </c>
      <c r="H1538" s="12" t="s">
        <v>7969</v>
      </c>
      <c r="I1538" s="12" t="s">
        <v>32001</v>
      </c>
      <c r="J1538" s="12" t="s">
        <v>32002</v>
      </c>
      <c r="K1538" s="12" t="s">
        <v>7972</v>
      </c>
      <c r="L1538" s="12" t="s">
        <v>8102</v>
      </c>
      <c r="M1538" s="12" t="s">
        <v>36832</v>
      </c>
    </row>
    <row r="1539" spans="1:13" ht="22.5" customHeight="1">
      <c r="A1539" s="12" t="s">
        <v>32004</v>
      </c>
      <c r="B1539" s="12" t="str" cm="1">
        <f t="array" ref="B1539">_xlfn.REGEXEXTRACT(J1539, "eid=([^&amp;]+)", 2)</f>
        <v>2-s2.0-85051745482</v>
      </c>
      <c r="C1539" s="13" t="s">
        <v>23900</v>
      </c>
      <c r="D1539" s="12" t="s">
        <v>32005</v>
      </c>
      <c r="E1539" s="12">
        <v>2018</v>
      </c>
      <c r="F1539" s="12" t="s">
        <v>30936</v>
      </c>
      <c r="G1539" s="12">
        <v>20907141</v>
      </c>
      <c r="H1539" s="12">
        <v>2018</v>
      </c>
      <c r="I1539" s="12" t="s">
        <v>32006</v>
      </c>
      <c r="J1539" s="12" t="s">
        <v>32007</v>
      </c>
      <c r="K1539" s="12" t="s">
        <v>7972</v>
      </c>
      <c r="L1539" s="12" t="s">
        <v>11624</v>
      </c>
      <c r="M1539" s="12"/>
    </row>
    <row r="1540" spans="1:13" ht="22.5" customHeight="1">
      <c r="A1540" s="12" t="s">
        <v>32009</v>
      </c>
      <c r="B1540" s="12" t="str" cm="1">
        <f t="array" ref="B1540">_xlfn.REGEXEXTRACT(J1540, "eid=([^&amp;]+)", 2)</f>
        <v>2-s2.0-85049371558</v>
      </c>
      <c r="C1540" s="13" t="s">
        <v>23900</v>
      </c>
      <c r="D1540" s="12" t="s">
        <v>32010</v>
      </c>
      <c r="E1540" s="12">
        <v>2018</v>
      </c>
      <c r="F1540" s="12" t="s">
        <v>8831</v>
      </c>
      <c r="G1540" s="12">
        <v>3029743</v>
      </c>
      <c r="H1540" s="12">
        <v>10974</v>
      </c>
      <c r="I1540" s="12" t="s">
        <v>32011</v>
      </c>
      <c r="J1540" s="12" t="s">
        <v>32012</v>
      </c>
      <c r="K1540" s="12" t="s">
        <v>7972</v>
      </c>
      <c r="L1540" s="12" t="s">
        <v>13352</v>
      </c>
      <c r="M1540" s="12" t="s">
        <v>36833</v>
      </c>
    </row>
    <row r="1541" spans="1:13" ht="22.5" customHeight="1">
      <c r="A1541" s="12" t="s">
        <v>32014</v>
      </c>
      <c r="B1541" s="12" t="str" cm="1">
        <f t="array" ref="B1541">_xlfn.REGEXEXTRACT(J1541, "eid=([^&amp;]+)", 2)</f>
        <v>2-s2.0-85008686816</v>
      </c>
      <c r="C1541" s="13" t="s">
        <v>23900</v>
      </c>
      <c r="D1541" s="12" t="s">
        <v>32015</v>
      </c>
      <c r="E1541" s="12">
        <v>2018</v>
      </c>
      <c r="F1541" s="12" t="s">
        <v>8043</v>
      </c>
      <c r="G1541" s="12">
        <v>13807501</v>
      </c>
      <c r="H1541" s="12">
        <v>77</v>
      </c>
      <c r="I1541" s="12" t="s">
        <v>32016</v>
      </c>
      <c r="J1541" s="12" t="s">
        <v>32017</v>
      </c>
      <c r="K1541" s="12" t="s">
        <v>7972</v>
      </c>
      <c r="L1541" s="12" t="s">
        <v>13326</v>
      </c>
      <c r="M1541" s="12" t="s">
        <v>36834</v>
      </c>
    </row>
    <row r="1542" spans="1:13" ht="22.5" customHeight="1">
      <c r="A1542" s="12" t="s">
        <v>32019</v>
      </c>
      <c r="B1542" s="12" t="str" cm="1">
        <f t="array" ref="B1542">_xlfn.REGEXEXTRACT(J1542, "eid=([^&amp;]+)", 2)</f>
        <v>2-s2.0-85032746588</v>
      </c>
      <c r="C1542" s="13" t="s">
        <v>23900</v>
      </c>
      <c r="D1542" s="12" t="s">
        <v>32020</v>
      </c>
      <c r="E1542" s="12">
        <v>2017</v>
      </c>
      <c r="F1542" s="12" t="s">
        <v>8491</v>
      </c>
      <c r="G1542" s="12">
        <v>21693536</v>
      </c>
      <c r="H1542" s="12">
        <v>6</v>
      </c>
      <c r="I1542" s="12" t="s">
        <v>32021</v>
      </c>
      <c r="J1542" s="12" t="s">
        <v>32022</v>
      </c>
      <c r="K1542" s="12" t="s">
        <v>7972</v>
      </c>
      <c r="L1542" s="12" t="s">
        <v>8102</v>
      </c>
      <c r="M1542" s="12"/>
    </row>
    <row r="1543" spans="1:13" ht="22.5" customHeight="1">
      <c r="A1543" s="12" t="s">
        <v>32024</v>
      </c>
      <c r="B1543" s="12" t="str" cm="1">
        <f t="array" ref="B1543">_xlfn.REGEXEXTRACT(J1543, "eid=([^&amp;]+)", 2)</f>
        <v>2-s2.0-85055213262</v>
      </c>
      <c r="C1543" s="13" t="s">
        <v>23900</v>
      </c>
      <c r="D1543" s="12" t="s">
        <v>32025</v>
      </c>
      <c r="E1543" s="12">
        <v>2018</v>
      </c>
      <c r="F1543" s="12" t="s">
        <v>8491</v>
      </c>
      <c r="G1543" s="12">
        <v>21693536</v>
      </c>
      <c r="H1543" s="12">
        <v>6</v>
      </c>
      <c r="I1543" s="12" t="s">
        <v>32026</v>
      </c>
      <c r="J1543" s="12" t="s">
        <v>32027</v>
      </c>
      <c r="K1543" s="12" t="s">
        <v>7972</v>
      </c>
      <c r="L1543" s="12" t="s">
        <v>8102</v>
      </c>
      <c r="M1543" s="12"/>
    </row>
    <row r="1544" spans="1:13" ht="22.5" customHeight="1">
      <c r="A1544" s="12" t="s">
        <v>32029</v>
      </c>
      <c r="B1544" s="12" t="str" cm="1">
        <f t="array" ref="B1544">_xlfn.REGEXEXTRACT(J1544, "eid=([^&amp;]+)", 2)</f>
        <v>2-s2.0-85090254314</v>
      </c>
      <c r="C1544" s="13" t="s">
        <v>23900</v>
      </c>
      <c r="D1544" s="12" t="s">
        <v>32030</v>
      </c>
      <c r="E1544" s="12">
        <v>2018</v>
      </c>
      <c r="F1544" s="12" t="s">
        <v>8219</v>
      </c>
      <c r="G1544" s="12">
        <v>23674512</v>
      </c>
      <c r="H1544" s="12">
        <v>17</v>
      </c>
      <c r="I1544" s="12" t="s">
        <v>32031</v>
      </c>
      <c r="J1544" s="12" t="s">
        <v>32032</v>
      </c>
      <c r="K1544" s="12" t="s">
        <v>7972</v>
      </c>
      <c r="L1544" s="12" t="s">
        <v>7985</v>
      </c>
      <c r="M1544" s="12" t="s">
        <v>36835</v>
      </c>
    </row>
    <row r="1545" spans="1:13" ht="22.5" customHeight="1">
      <c r="A1545" s="12" t="s">
        <v>32034</v>
      </c>
      <c r="B1545" s="12" t="str" cm="1">
        <f t="array" ref="B1545">_xlfn.REGEXEXTRACT(J1545, "eid=([^&amp;]+)", 2)</f>
        <v>2-s2.0-85032339188</v>
      </c>
      <c r="C1545" s="13" t="s">
        <v>23900</v>
      </c>
      <c r="D1545" s="12" t="s">
        <v>32035</v>
      </c>
      <c r="E1545" s="12">
        <v>2017</v>
      </c>
      <c r="F1545" s="12" t="s">
        <v>32036</v>
      </c>
      <c r="G1545" s="12" t="s">
        <v>7969</v>
      </c>
      <c r="H1545" s="12" t="s">
        <v>7969</v>
      </c>
      <c r="I1545" s="12" t="s">
        <v>32037</v>
      </c>
      <c r="J1545" s="12" t="s">
        <v>32038</v>
      </c>
      <c r="K1545" s="12" t="s">
        <v>7972</v>
      </c>
      <c r="L1545" s="12" t="s">
        <v>8102</v>
      </c>
      <c r="M1545" s="12" t="s">
        <v>36836</v>
      </c>
    </row>
    <row r="1546" spans="1:13" ht="22.5" customHeight="1">
      <c r="A1546" s="12" t="s">
        <v>32040</v>
      </c>
      <c r="B1546" s="12" t="str" cm="1">
        <f t="array" ref="B1546">_xlfn.REGEXEXTRACT(J1546, "eid=([^&amp;]+)", 2)</f>
        <v>2-s2.0-85055429866</v>
      </c>
      <c r="C1546" s="13" t="s">
        <v>23900</v>
      </c>
      <c r="D1546" s="12" t="s">
        <v>32041</v>
      </c>
      <c r="E1546" s="12">
        <v>2018</v>
      </c>
      <c r="F1546" s="12" t="s">
        <v>8831</v>
      </c>
      <c r="G1546" s="12">
        <v>3029743</v>
      </c>
      <c r="H1546" s="12">
        <v>11219</v>
      </c>
      <c r="I1546" s="12" t="s">
        <v>32042</v>
      </c>
      <c r="J1546" s="12" t="s">
        <v>32043</v>
      </c>
      <c r="K1546" s="12" t="s">
        <v>7972</v>
      </c>
      <c r="L1546" s="12" t="s">
        <v>13352</v>
      </c>
      <c r="M1546" s="12" t="s">
        <v>36837</v>
      </c>
    </row>
    <row r="1547" spans="1:13" ht="22.5" customHeight="1">
      <c r="A1547" s="12" t="s">
        <v>32045</v>
      </c>
      <c r="B1547" s="12" t="str" cm="1">
        <f t="array" ref="B1547">_xlfn.REGEXEXTRACT(J1547, "eid=([^&amp;]+)", 2)</f>
        <v>2-s2.0-85040641343</v>
      </c>
      <c r="C1547" s="13" t="s">
        <v>23900</v>
      </c>
      <c r="D1547" s="12" t="s">
        <v>32046</v>
      </c>
      <c r="E1547" s="12">
        <v>2018</v>
      </c>
      <c r="F1547" s="12" t="s">
        <v>9013</v>
      </c>
      <c r="G1547" s="12">
        <v>18770509</v>
      </c>
      <c r="H1547" s="12">
        <v>125</v>
      </c>
      <c r="I1547" s="12" t="s">
        <v>12919</v>
      </c>
      <c r="J1547" s="12" t="s">
        <v>32047</v>
      </c>
      <c r="K1547" s="12" t="s">
        <v>7972</v>
      </c>
      <c r="L1547" s="12" t="s">
        <v>7993</v>
      </c>
      <c r="M1547" s="12"/>
    </row>
    <row r="1548" spans="1:13" ht="22.5" customHeight="1">
      <c r="A1548" s="12" t="s">
        <v>32049</v>
      </c>
      <c r="B1548" s="12" t="str" cm="1">
        <f t="array" ref="B1548">_xlfn.REGEXEXTRACT(J1548, "eid=([^&amp;]+)", 2)</f>
        <v>2-s2.0-85057550526</v>
      </c>
      <c r="C1548" s="13" t="s">
        <v>23900</v>
      </c>
      <c r="D1548" s="12" t="s">
        <v>32050</v>
      </c>
      <c r="E1548" s="12">
        <v>2018</v>
      </c>
      <c r="F1548" s="12" t="s">
        <v>32051</v>
      </c>
      <c r="G1548" s="12">
        <v>10402446</v>
      </c>
      <c r="H1548" s="12">
        <v>93</v>
      </c>
      <c r="I1548" s="12" t="s">
        <v>32052</v>
      </c>
      <c r="J1548" s="12" t="s">
        <v>32053</v>
      </c>
      <c r="K1548" s="12" t="s">
        <v>7972</v>
      </c>
      <c r="L1548" s="12" t="s">
        <v>25841</v>
      </c>
      <c r="M1548" s="12"/>
    </row>
    <row r="1549" spans="1:13" ht="22.5" customHeight="1">
      <c r="A1549" s="12" t="s">
        <v>32055</v>
      </c>
      <c r="B1549" s="12" t="str" cm="1">
        <f t="array" ref="B1549">_xlfn.REGEXEXTRACT(J1549, "eid=([^&amp;]+)", 2)</f>
        <v>2-s2.0-85060547247</v>
      </c>
      <c r="C1549" s="13" t="s">
        <v>23900</v>
      </c>
      <c r="D1549" s="12" t="s">
        <v>32056</v>
      </c>
      <c r="E1549" s="12">
        <v>2018</v>
      </c>
      <c r="F1549" s="12" t="s">
        <v>32057</v>
      </c>
      <c r="G1549" s="12">
        <v>13814788</v>
      </c>
      <c r="H1549" s="12">
        <v>24</v>
      </c>
      <c r="I1549" s="12" t="s">
        <v>32058</v>
      </c>
      <c r="J1549" s="12" t="s">
        <v>32059</v>
      </c>
      <c r="K1549" s="12" t="s">
        <v>7972</v>
      </c>
      <c r="L1549" s="12" t="s">
        <v>32060</v>
      </c>
      <c r="M1549" s="12"/>
    </row>
    <row r="1550" spans="1:13" ht="22.5" customHeight="1">
      <c r="A1550" s="12" t="s">
        <v>32062</v>
      </c>
      <c r="B1550" s="12" t="str" cm="1">
        <f t="array" ref="B1550">_xlfn.REGEXEXTRACT(J1550, "eid=([^&amp;]+)", 2)</f>
        <v>2-s2.0-85032867530</v>
      </c>
      <c r="C1550" s="13" t="s">
        <v>23900</v>
      </c>
      <c r="D1550" s="12" t="s">
        <v>32063</v>
      </c>
      <c r="E1550" s="12">
        <v>2017</v>
      </c>
      <c r="F1550" s="12" t="s">
        <v>21732</v>
      </c>
      <c r="G1550" s="12">
        <v>7303157</v>
      </c>
      <c r="H1550" s="12">
        <v>2</v>
      </c>
      <c r="I1550" s="12" t="s">
        <v>32064</v>
      </c>
      <c r="J1550" s="12" t="s">
        <v>32065</v>
      </c>
      <c r="K1550" s="12" t="s">
        <v>7972</v>
      </c>
      <c r="L1550" s="12" t="s">
        <v>8078</v>
      </c>
      <c r="M1550" s="12" t="s">
        <v>36838</v>
      </c>
    </row>
    <row r="1551" spans="1:13" ht="22.5" customHeight="1">
      <c r="A1551" s="12" t="s">
        <v>32067</v>
      </c>
      <c r="B1551" s="12" t="str" cm="1">
        <f t="array" ref="B1551">_xlfn.REGEXEXTRACT(J1551, "eid=([^&amp;]+)", 2)</f>
        <v>2-s2.0-85056178098</v>
      </c>
      <c r="C1551" s="13" t="s">
        <v>23900</v>
      </c>
      <c r="D1551" s="12" t="s">
        <v>32068</v>
      </c>
      <c r="E1551" s="12">
        <v>2018</v>
      </c>
      <c r="F1551" s="12" t="s">
        <v>8491</v>
      </c>
      <c r="G1551" s="12">
        <v>21693536</v>
      </c>
      <c r="H1551" s="12">
        <v>6</v>
      </c>
      <c r="I1551" s="12" t="s">
        <v>32069</v>
      </c>
      <c r="J1551" s="12" t="s">
        <v>32070</v>
      </c>
      <c r="K1551" s="12" t="s">
        <v>7972</v>
      </c>
      <c r="L1551" s="12" t="s">
        <v>8102</v>
      </c>
      <c r="M1551" s="12"/>
    </row>
    <row r="1552" spans="1:13" ht="22.5" customHeight="1">
      <c r="A1552" s="12" t="s">
        <v>32072</v>
      </c>
      <c r="B1552" s="12" t="str" cm="1">
        <f t="array" ref="B1552">_xlfn.REGEXEXTRACT(J1552, "eid=([^&amp;]+)", 2)</f>
        <v>2-s2.0-85032344222</v>
      </c>
      <c r="C1552" s="13" t="s">
        <v>23900</v>
      </c>
      <c r="D1552" s="12" t="s">
        <v>32073</v>
      </c>
      <c r="E1552" s="12">
        <v>2017</v>
      </c>
      <c r="F1552" s="12" t="s">
        <v>32074</v>
      </c>
      <c r="G1552" s="12">
        <v>18688969</v>
      </c>
      <c r="H1552" s="12">
        <v>91</v>
      </c>
      <c r="I1552" s="12" t="s">
        <v>32075</v>
      </c>
      <c r="J1552" s="12" t="s">
        <v>32076</v>
      </c>
      <c r="K1552" s="12" t="s">
        <v>7972</v>
      </c>
      <c r="L1552" s="12" t="s">
        <v>32077</v>
      </c>
      <c r="M1552" s="12" t="s">
        <v>36839</v>
      </c>
    </row>
    <row r="1553" spans="1:13" ht="22.5" customHeight="1">
      <c r="A1553" s="12" t="s">
        <v>32079</v>
      </c>
      <c r="B1553" s="12" t="str" cm="1">
        <f t="array" ref="B1553">_xlfn.REGEXEXTRACT(J1553, "eid=([^&amp;]+)", 2)</f>
        <v>2-s2.0-85057049333</v>
      </c>
      <c r="C1553" s="13" t="s">
        <v>23900</v>
      </c>
      <c r="D1553" s="12" t="s">
        <v>32080</v>
      </c>
      <c r="E1553" s="12">
        <v>2018</v>
      </c>
      <c r="F1553" s="12" t="s">
        <v>11641</v>
      </c>
      <c r="G1553" s="12">
        <v>15308669</v>
      </c>
      <c r="H1553" s="12">
        <v>2018</v>
      </c>
      <c r="I1553" s="12" t="s">
        <v>32081</v>
      </c>
      <c r="J1553" s="12" t="s">
        <v>32082</v>
      </c>
      <c r="K1553" s="12" t="s">
        <v>7972</v>
      </c>
      <c r="L1553" s="12" t="s">
        <v>11624</v>
      </c>
      <c r="M1553" s="12"/>
    </row>
    <row r="1554" spans="1:13" ht="22.5" customHeight="1">
      <c r="A1554" s="12" t="s">
        <v>32084</v>
      </c>
      <c r="B1554" s="12" t="str" cm="1">
        <f t="array" ref="B1554">_xlfn.REGEXEXTRACT(J1554, "eid=([^&amp;]+)", 2)</f>
        <v>2-s2.0-85032342840</v>
      </c>
      <c r="C1554" s="13" t="s">
        <v>23900</v>
      </c>
      <c r="D1554" s="12" t="s">
        <v>32085</v>
      </c>
      <c r="E1554" s="12">
        <v>2017</v>
      </c>
      <c r="F1554" s="12" t="s">
        <v>32086</v>
      </c>
      <c r="G1554" s="12" t="s">
        <v>7969</v>
      </c>
      <c r="H1554" s="12" t="s">
        <v>7969</v>
      </c>
      <c r="I1554" s="12" t="s">
        <v>32087</v>
      </c>
      <c r="J1554" s="12" t="s">
        <v>32088</v>
      </c>
      <c r="K1554" s="12" t="s">
        <v>7972</v>
      </c>
      <c r="L1554" s="12" t="s">
        <v>8102</v>
      </c>
      <c r="M1554" s="12" t="s">
        <v>36840</v>
      </c>
    </row>
    <row r="1555" spans="1:13" ht="22.5" customHeight="1">
      <c r="A1555" s="12" t="s">
        <v>32090</v>
      </c>
      <c r="B1555" s="12" t="str" cm="1">
        <f t="array" ref="B1555">_xlfn.REGEXEXTRACT(J1555, "eid=([^&amp;]+)", 2)</f>
        <v>2-s2.0-85020435750</v>
      </c>
      <c r="C1555" s="13" t="s">
        <v>23900</v>
      </c>
      <c r="D1555" s="12" t="s">
        <v>32091</v>
      </c>
      <c r="E1555" s="12">
        <v>2017</v>
      </c>
      <c r="F1555" s="12" t="s">
        <v>10830</v>
      </c>
      <c r="G1555" s="12">
        <v>15566013</v>
      </c>
      <c r="H1555" s="12">
        <v>12</v>
      </c>
      <c r="I1555" s="12" t="s">
        <v>32092</v>
      </c>
      <c r="J1555" s="12" t="s">
        <v>32093</v>
      </c>
      <c r="K1555" s="12" t="s">
        <v>7972</v>
      </c>
      <c r="L1555" s="12" t="s">
        <v>8102</v>
      </c>
      <c r="M1555" s="12" t="s">
        <v>36841</v>
      </c>
    </row>
    <row r="1556" spans="1:13" ht="22.5" customHeight="1">
      <c r="A1556" s="12" t="s">
        <v>32095</v>
      </c>
      <c r="B1556" s="12" t="str" cm="1">
        <f t="array" ref="B1556">_xlfn.REGEXEXTRACT(J1556, "eid=([^&amp;]+)", 2)</f>
        <v>2-s2.0-85063915117</v>
      </c>
      <c r="C1556" s="13" t="s">
        <v>23900</v>
      </c>
      <c r="D1556" s="12" t="s">
        <v>32096</v>
      </c>
      <c r="E1556" s="12">
        <v>2018</v>
      </c>
      <c r="F1556" s="12" t="s">
        <v>32097</v>
      </c>
      <c r="G1556" s="12" t="s">
        <v>7969</v>
      </c>
      <c r="H1556" s="12" t="s">
        <v>7969</v>
      </c>
      <c r="I1556" s="12" t="s">
        <v>20484</v>
      </c>
      <c r="J1556" s="12" t="s">
        <v>32098</v>
      </c>
      <c r="K1556" s="12" t="s">
        <v>7972</v>
      </c>
      <c r="L1556" s="12" t="s">
        <v>10359</v>
      </c>
      <c r="M1556" s="12" t="s">
        <v>36842</v>
      </c>
    </row>
    <row r="1557" spans="1:13" ht="22.5" customHeight="1">
      <c r="A1557" s="12" t="s">
        <v>32100</v>
      </c>
      <c r="B1557" s="12" t="str" cm="1">
        <f t="array" ref="B1557">_xlfn.REGEXEXTRACT(J1557, "eid=([^&amp;]+)", 2)</f>
        <v>2-s2.0-85063493737</v>
      </c>
      <c r="C1557" s="13" t="s">
        <v>23900</v>
      </c>
      <c r="D1557" s="12" t="s">
        <v>32101</v>
      </c>
      <c r="E1557" s="12">
        <v>2018</v>
      </c>
      <c r="F1557" s="12" t="s">
        <v>13592</v>
      </c>
      <c r="G1557" s="12">
        <v>23340983</v>
      </c>
      <c r="H1557" s="12" t="s">
        <v>7969</v>
      </c>
      <c r="I1557" s="12" t="s">
        <v>32102</v>
      </c>
      <c r="J1557" s="12" t="s">
        <v>32103</v>
      </c>
      <c r="K1557" s="12" t="s">
        <v>7972</v>
      </c>
      <c r="L1557" s="12" t="s">
        <v>7969</v>
      </c>
      <c r="M1557" s="12"/>
    </row>
    <row r="1558" spans="1:13" ht="22.5" customHeight="1">
      <c r="A1558" s="12" t="s">
        <v>32105</v>
      </c>
      <c r="B1558" s="12" t="str" cm="1">
        <f t="array" ref="B1558">_xlfn.REGEXEXTRACT(J1558, "eid=([^&amp;]+)", 2)</f>
        <v>2-s2.0-85028979658</v>
      </c>
      <c r="C1558" s="13" t="s">
        <v>23900</v>
      </c>
      <c r="D1558" s="12" t="s">
        <v>32106</v>
      </c>
      <c r="E1558" s="12">
        <v>2018</v>
      </c>
      <c r="F1558" s="12" t="s">
        <v>24422</v>
      </c>
      <c r="G1558" s="12">
        <v>200255</v>
      </c>
      <c r="H1558" s="12">
        <v>422</v>
      </c>
      <c r="I1558" s="12" t="s">
        <v>32107</v>
      </c>
      <c r="J1558" s="12" t="s">
        <v>32108</v>
      </c>
      <c r="K1558" s="12" t="s">
        <v>7972</v>
      </c>
      <c r="L1558" s="12" t="s">
        <v>8465</v>
      </c>
      <c r="M1558" s="12" t="s">
        <v>36843</v>
      </c>
    </row>
    <row r="1559" spans="1:13" ht="22.5" customHeight="1">
      <c r="A1559" s="12" t="s">
        <v>32110</v>
      </c>
      <c r="B1559" s="12" t="str" cm="1">
        <f t="array" ref="B1559">_xlfn.REGEXEXTRACT(J1559, "eid=([^&amp;]+)", 2)</f>
        <v>2-s2.0-85049642741</v>
      </c>
      <c r="C1559" s="13" t="s">
        <v>23900</v>
      </c>
      <c r="D1559" s="12" t="s">
        <v>32111</v>
      </c>
      <c r="E1559" s="12">
        <v>2018</v>
      </c>
      <c r="F1559" s="12" t="s">
        <v>32112</v>
      </c>
      <c r="G1559" s="12">
        <v>20010370</v>
      </c>
      <c r="H1559" s="12">
        <v>16</v>
      </c>
      <c r="I1559" s="12" t="s">
        <v>32113</v>
      </c>
      <c r="J1559" s="12" t="s">
        <v>32114</v>
      </c>
      <c r="K1559" s="12" t="s">
        <v>7972</v>
      </c>
      <c r="L1559" s="12" t="s">
        <v>7993</v>
      </c>
      <c r="M1559" s="12"/>
    </row>
    <row r="1560" spans="1:13" ht="22.5" customHeight="1">
      <c r="A1560" s="12" t="s">
        <v>32116</v>
      </c>
      <c r="B1560" s="12" t="str" cm="1">
        <f t="array" ref="B1560">_xlfn.REGEXEXTRACT(J1560, "eid=([^&amp;]+)", 2)</f>
        <v>2-s2.0-85034089311</v>
      </c>
      <c r="C1560" s="13" t="s">
        <v>23900</v>
      </c>
      <c r="D1560" s="12" t="s">
        <v>32117</v>
      </c>
      <c r="E1560" s="12">
        <v>2017</v>
      </c>
      <c r="F1560" s="12" t="s">
        <v>12486</v>
      </c>
      <c r="G1560" s="12" t="s">
        <v>28522</v>
      </c>
      <c r="H1560" s="12" t="s">
        <v>7969</v>
      </c>
      <c r="I1560" s="12" t="s">
        <v>32118</v>
      </c>
      <c r="J1560" s="12" t="s">
        <v>32119</v>
      </c>
      <c r="K1560" s="12" t="s">
        <v>7972</v>
      </c>
      <c r="L1560" s="12" t="s">
        <v>8102</v>
      </c>
      <c r="M1560" s="12" t="s">
        <v>36844</v>
      </c>
    </row>
    <row r="1561" spans="1:13" ht="22.5" customHeight="1">
      <c r="A1561" s="12" t="s">
        <v>32121</v>
      </c>
      <c r="B1561" s="12" t="str" cm="1">
        <f t="array" ref="B1561">_xlfn.REGEXEXTRACT(J1561, "eid=([^&amp;]+)", 2)</f>
        <v>2-s2.0-85032284875</v>
      </c>
      <c r="C1561" s="13" t="s">
        <v>23900</v>
      </c>
      <c r="D1561" s="12" t="s">
        <v>32122</v>
      </c>
      <c r="E1561" s="12">
        <v>2017</v>
      </c>
      <c r="F1561" s="12" t="s">
        <v>24480</v>
      </c>
      <c r="G1561" s="12">
        <v>19391374</v>
      </c>
      <c r="H1561" s="12">
        <v>10</v>
      </c>
      <c r="I1561" s="12" t="s">
        <v>32123</v>
      </c>
      <c r="J1561" s="12" t="s">
        <v>32124</v>
      </c>
      <c r="K1561" s="12" t="s">
        <v>7972</v>
      </c>
      <c r="L1561" s="12" t="s">
        <v>28932</v>
      </c>
      <c r="M1561" s="12" t="s">
        <v>36845</v>
      </c>
    </row>
    <row r="1562" spans="1:13" ht="22.5" customHeight="1">
      <c r="A1562" s="12" t="s">
        <v>32126</v>
      </c>
      <c r="B1562" s="12" t="str" cm="1">
        <f t="array" ref="B1562">_xlfn.REGEXEXTRACT(J1562, "eid=([^&amp;]+)", 2)</f>
        <v>2-s2.0-85045070964</v>
      </c>
      <c r="C1562" s="13" t="s">
        <v>23900</v>
      </c>
      <c r="D1562" s="12" t="s">
        <v>32127</v>
      </c>
      <c r="E1562" s="12">
        <v>2018</v>
      </c>
      <c r="F1562" s="12" t="s">
        <v>11621</v>
      </c>
      <c r="G1562" s="12">
        <v>19390114</v>
      </c>
      <c r="H1562" s="12">
        <v>2018</v>
      </c>
      <c r="I1562" s="12" t="s">
        <v>32128</v>
      </c>
      <c r="J1562" s="12" t="s">
        <v>32129</v>
      </c>
      <c r="K1562" s="12" t="s">
        <v>7972</v>
      </c>
      <c r="L1562" s="12" t="s">
        <v>11624</v>
      </c>
      <c r="M1562" s="12"/>
    </row>
    <row r="1563" spans="1:13" ht="22.5" customHeight="1">
      <c r="A1563" s="12" t="s">
        <v>32131</v>
      </c>
      <c r="B1563" s="12" t="str" cm="1">
        <f t="array" ref="B1563">_xlfn.REGEXEXTRACT(J1563, "eid=([^&amp;]+)", 2)</f>
        <v>2-s2.0-85052396593</v>
      </c>
      <c r="C1563" s="13" t="s">
        <v>23900</v>
      </c>
      <c r="D1563" s="12" t="s">
        <v>32132</v>
      </c>
      <c r="E1563" s="12">
        <v>2018</v>
      </c>
      <c r="F1563" s="12" t="s">
        <v>8831</v>
      </c>
      <c r="G1563" s="12">
        <v>3029743</v>
      </c>
      <c r="H1563" s="12">
        <v>10991</v>
      </c>
      <c r="I1563" s="12" t="s">
        <v>32133</v>
      </c>
      <c r="J1563" s="12" t="s">
        <v>32134</v>
      </c>
      <c r="K1563" s="12" t="s">
        <v>7972</v>
      </c>
      <c r="L1563" s="12" t="s">
        <v>13352</v>
      </c>
      <c r="M1563" s="12" t="s">
        <v>36846</v>
      </c>
    </row>
    <row r="1564" spans="1:13" ht="22.5" customHeight="1">
      <c r="A1564" s="12" t="s">
        <v>32136</v>
      </c>
      <c r="B1564" s="12" t="str" cm="1">
        <f t="array" ref="B1564">_xlfn.REGEXEXTRACT(J1564, "eid=([^&amp;]+)", 2)</f>
        <v>2-s2.0-85056804278</v>
      </c>
      <c r="C1564" s="13" t="s">
        <v>23900</v>
      </c>
      <c r="D1564" s="12" t="s">
        <v>32137</v>
      </c>
      <c r="E1564" s="12">
        <v>2018</v>
      </c>
      <c r="F1564" s="12" t="s">
        <v>12984</v>
      </c>
      <c r="G1564" s="12">
        <v>24701173</v>
      </c>
      <c r="H1564" s="12" t="s">
        <v>7969</v>
      </c>
      <c r="I1564" s="12" t="s">
        <v>32138</v>
      </c>
      <c r="J1564" s="12" t="s">
        <v>32139</v>
      </c>
      <c r="K1564" s="12" t="s">
        <v>7972</v>
      </c>
      <c r="L1564" s="12" t="s">
        <v>12987</v>
      </c>
      <c r="M1564" s="12" t="s">
        <v>36847</v>
      </c>
    </row>
    <row r="1565" spans="1:13" ht="22.5" customHeight="1">
      <c r="A1565" s="12" t="s">
        <v>32141</v>
      </c>
      <c r="B1565" s="12" t="str" cm="1">
        <f t="array" ref="B1565">_xlfn.REGEXEXTRACT(J1565, "eid=([^&amp;]+)", 2)</f>
        <v>2-s2.0-85021821156</v>
      </c>
      <c r="C1565" s="13" t="s">
        <v>23900</v>
      </c>
      <c r="D1565" s="12" t="s">
        <v>32142</v>
      </c>
      <c r="E1565" s="12">
        <v>2017</v>
      </c>
      <c r="F1565" s="12" t="s">
        <v>25044</v>
      </c>
      <c r="G1565" s="12">
        <v>9255273</v>
      </c>
      <c r="H1565" s="12">
        <v>193</v>
      </c>
      <c r="I1565" s="12" t="s">
        <v>32143</v>
      </c>
      <c r="J1565" s="12" t="s">
        <v>32144</v>
      </c>
      <c r="K1565" s="12" t="s">
        <v>7972</v>
      </c>
      <c r="L1565" s="12" t="s">
        <v>7993</v>
      </c>
      <c r="M1565" s="12" t="s">
        <v>36848</v>
      </c>
    </row>
    <row r="1566" spans="1:13" ht="22.5" customHeight="1">
      <c r="A1566" s="12" t="s">
        <v>32146</v>
      </c>
      <c r="B1566" s="12" t="str" cm="1">
        <f t="array" ref="B1566">_xlfn.REGEXEXTRACT(J1566, "eid=([^&amp;]+)", 2)</f>
        <v>2-s2.0-85042528092</v>
      </c>
      <c r="C1566" s="13" t="s">
        <v>23900</v>
      </c>
      <c r="D1566" s="12" t="s">
        <v>32147</v>
      </c>
      <c r="E1566" s="12">
        <v>2017</v>
      </c>
      <c r="F1566" s="12" t="s">
        <v>32148</v>
      </c>
      <c r="G1566" s="12" t="s">
        <v>7969</v>
      </c>
      <c r="H1566" s="12">
        <v>2017</v>
      </c>
      <c r="I1566" s="12" t="s">
        <v>32149</v>
      </c>
      <c r="J1566" s="12" t="s">
        <v>32150</v>
      </c>
      <c r="K1566" s="12" t="s">
        <v>7972</v>
      </c>
      <c r="L1566" s="12" t="s">
        <v>8102</v>
      </c>
      <c r="M1566" s="12" t="s">
        <v>36849</v>
      </c>
    </row>
    <row r="1567" spans="1:13" ht="22.5" customHeight="1">
      <c r="A1567" s="12" t="s">
        <v>32152</v>
      </c>
      <c r="B1567" s="12" t="str" cm="1">
        <f t="array" ref="B1567">_xlfn.REGEXEXTRACT(J1567, "eid=([^&amp;]+)", 2)</f>
        <v>2-s2.0-85041119648</v>
      </c>
      <c r="C1567" s="13" t="s">
        <v>23900</v>
      </c>
      <c r="D1567" s="12" t="s">
        <v>32153</v>
      </c>
      <c r="E1567" s="12">
        <v>2017</v>
      </c>
      <c r="F1567" s="12" t="s">
        <v>8831</v>
      </c>
      <c r="G1567" s="12">
        <v>3029743</v>
      </c>
      <c r="H1567" s="12">
        <v>10590</v>
      </c>
      <c r="I1567" s="12" t="s">
        <v>9663</v>
      </c>
      <c r="J1567" s="12" t="s">
        <v>32154</v>
      </c>
      <c r="K1567" s="12" t="s">
        <v>7972</v>
      </c>
      <c r="L1567" s="12" t="s">
        <v>13352</v>
      </c>
      <c r="M1567" s="12" t="s">
        <v>36850</v>
      </c>
    </row>
    <row r="1568" spans="1:13" ht="22.5" customHeight="1">
      <c r="A1568" s="12" t="s">
        <v>32156</v>
      </c>
      <c r="B1568" s="12" t="str" cm="1">
        <f t="array" ref="B1568">_xlfn.REGEXEXTRACT(J1568, "eid=([^&amp;]+)", 2)</f>
        <v>2-s2.0-85014890709</v>
      </c>
      <c r="C1568" s="13" t="s">
        <v>23900</v>
      </c>
      <c r="D1568" s="12" t="s">
        <v>32157</v>
      </c>
      <c r="E1568" s="12">
        <v>2017</v>
      </c>
      <c r="F1568" s="12" t="s">
        <v>8792</v>
      </c>
      <c r="G1568" s="12" t="s">
        <v>30651</v>
      </c>
      <c r="H1568" s="12">
        <v>10322</v>
      </c>
      <c r="I1568" s="12" t="s">
        <v>32158</v>
      </c>
      <c r="J1568" s="12" t="s">
        <v>32159</v>
      </c>
      <c r="K1568" s="12" t="s">
        <v>7972</v>
      </c>
      <c r="L1568" s="12" t="s">
        <v>8795</v>
      </c>
      <c r="M1568" s="12" t="s">
        <v>36851</v>
      </c>
    </row>
    <row r="1569" spans="1:13" ht="22.5" customHeight="1">
      <c r="A1569" s="12" t="s">
        <v>32161</v>
      </c>
      <c r="B1569" s="12" t="str" cm="1">
        <f t="array" ref="B1569">_xlfn.REGEXEXTRACT(J1569, "eid=([^&amp;]+)", 2)</f>
        <v>2-s2.0-84997514437</v>
      </c>
      <c r="C1569" s="13" t="s">
        <v>23900</v>
      </c>
      <c r="D1569" s="12" t="s">
        <v>32162</v>
      </c>
      <c r="E1569" s="12">
        <v>2016</v>
      </c>
      <c r="F1569" s="12" t="s">
        <v>32163</v>
      </c>
      <c r="G1569" s="12" t="s">
        <v>7969</v>
      </c>
      <c r="H1569" s="12" t="s">
        <v>7969</v>
      </c>
      <c r="I1569" s="12" t="s">
        <v>32164</v>
      </c>
      <c r="J1569" s="12" t="s">
        <v>32165</v>
      </c>
      <c r="K1569" s="12" t="s">
        <v>7972</v>
      </c>
      <c r="L1569" s="12" t="s">
        <v>8102</v>
      </c>
      <c r="M1569" s="12" t="s">
        <v>36852</v>
      </c>
    </row>
    <row r="1570" spans="1:13" ht="22.5" customHeight="1">
      <c r="A1570" s="12" t="s">
        <v>32167</v>
      </c>
      <c r="B1570" s="12" t="str" cm="1">
        <f t="array" ref="B1570">_xlfn.REGEXEXTRACT(J1570, "eid=([^&amp;]+)", 2)</f>
        <v>2-s2.0-85017018533</v>
      </c>
      <c r="C1570" s="13" t="s">
        <v>23900</v>
      </c>
      <c r="D1570" s="12" t="s">
        <v>32168</v>
      </c>
      <c r="E1570" s="12">
        <v>2017</v>
      </c>
      <c r="F1570" s="12" t="s">
        <v>32169</v>
      </c>
      <c r="G1570" s="12">
        <v>21827796</v>
      </c>
      <c r="H1570" s="12">
        <v>5</v>
      </c>
      <c r="I1570" s="12" t="s">
        <v>32170</v>
      </c>
      <c r="J1570" s="12" t="s">
        <v>32171</v>
      </c>
      <c r="K1570" s="12" t="s">
        <v>7972</v>
      </c>
      <c r="L1570" s="12" t="s">
        <v>32172</v>
      </c>
      <c r="M1570" s="12"/>
    </row>
    <row r="1571" spans="1:13" ht="22.5" customHeight="1">
      <c r="A1571" s="12" t="s">
        <v>32174</v>
      </c>
      <c r="B1571" s="12" t="str" cm="1">
        <f t="array" ref="B1571">_xlfn.REGEXEXTRACT(J1571, "eid=([^&amp;]+)", 2)</f>
        <v>2-s2.0-85003794129</v>
      </c>
      <c r="C1571" s="13" t="s">
        <v>23900</v>
      </c>
      <c r="D1571" s="12" t="s">
        <v>32175</v>
      </c>
      <c r="E1571" s="12">
        <v>2017</v>
      </c>
      <c r="F1571" s="12" t="s">
        <v>8024</v>
      </c>
      <c r="G1571" s="12">
        <v>1674048</v>
      </c>
      <c r="H1571" s="12">
        <v>65</v>
      </c>
      <c r="I1571" s="12" t="s">
        <v>32176</v>
      </c>
      <c r="J1571" s="12" t="s">
        <v>32177</v>
      </c>
      <c r="K1571" s="12" t="s">
        <v>7972</v>
      </c>
      <c r="L1571" s="12" t="s">
        <v>8027</v>
      </c>
      <c r="M1571" s="12" t="s">
        <v>36853</v>
      </c>
    </row>
    <row r="1572" spans="1:13" ht="22.5" customHeight="1">
      <c r="A1572" s="12" t="s">
        <v>32179</v>
      </c>
      <c r="B1572" s="12" t="str" cm="1">
        <f t="array" ref="B1572">_xlfn.REGEXEXTRACT(J1572, "eid=([^&amp;]+)", 2)</f>
        <v>2-s2.0-85027702432</v>
      </c>
      <c r="C1572" s="13" t="s">
        <v>23900</v>
      </c>
      <c r="D1572" s="12" t="s">
        <v>32180</v>
      </c>
      <c r="E1572" s="12">
        <v>2017</v>
      </c>
      <c r="F1572" s="12" t="s">
        <v>32181</v>
      </c>
      <c r="G1572" s="12" t="s">
        <v>7969</v>
      </c>
      <c r="H1572" s="12" t="s">
        <v>7969</v>
      </c>
      <c r="I1572" s="12" t="s">
        <v>32182</v>
      </c>
      <c r="J1572" s="12" t="s">
        <v>32183</v>
      </c>
      <c r="K1572" s="12" t="s">
        <v>7972</v>
      </c>
      <c r="L1572" s="12" t="s">
        <v>8102</v>
      </c>
      <c r="M1572" s="12"/>
    </row>
    <row r="1573" spans="1:13" ht="22.5" customHeight="1">
      <c r="A1573" s="12" t="s">
        <v>32185</v>
      </c>
      <c r="B1573" s="12" t="str" cm="1">
        <f t="array" ref="B1573">_xlfn.REGEXEXTRACT(J1573, "eid=([^&amp;]+)", 2)</f>
        <v>2-s2.0-84986274465</v>
      </c>
      <c r="C1573" s="13" t="s">
        <v>23900</v>
      </c>
      <c r="D1573" s="12" t="s">
        <v>32186</v>
      </c>
      <c r="E1573" s="12">
        <v>2016</v>
      </c>
      <c r="F1573" s="12" t="s">
        <v>25245</v>
      </c>
      <c r="G1573" s="12">
        <v>10636919</v>
      </c>
      <c r="H1573" s="12">
        <v>2016</v>
      </c>
      <c r="I1573" s="12" t="s">
        <v>32187</v>
      </c>
      <c r="J1573" s="12" t="s">
        <v>32188</v>
      </c>
      <c r="K1573" s="12" t="s">
        <v>7972</v>
      </c>
      <c r="L1573" s="12" t="s">
        <v>8078</v>
      </c>
      <c r="M1573" s="12"/>
    </row>
    <row r="1574" spans="1:13" ht="22.5" customHeight="1">
      <c r="A1574" s="12" t="s">
        <v>32190</v>
      </c>
      <c r="B1574" s="12" t="str" cm="1">
        <f t="array" ref="B1574">_xlfn.REGEXEXTRACT(J1574, "eid=([^&amp;]+)", 2)</f>
        <v>2-s2.0-85025675221</v>
      </c>
      <c r="C1574" s="13" t="s">
        <v>23900</v>
      </c>
      <c r="D1574" s="12" t="s">
        <v>32191</v>
      </c>
      <c r="E1574" s="12">
        <v>2017</v>
      </c>
      <c r="F1574" s="12" t="s">
        <v>32192</v>
      </c>
      <c r="G1574" s="12" t="s">
        <v>7969</v>
      </c>
      <c r="H1574" s="12" t="s">
        <v>7969</v>
      </c>
      <c r="I1574" s="12" t="s">
        <v>32193</v>
      </c>
      <c r="J1574" s="12" t="s">
        <v>32194</v>
      </c>
      <c r="K1574" s="12" t="s">
        <v>7972</v>
      </c>
      <c r="L1574" s="12" t="s">
        <v>8190</v>
      </c>
      <c r="M1574" s="12" t="s">
        <v>36854</v>
      </c>
    </row>
    <row r="1575" spans="1:13" ht="22.5" customHeight="1">
      <c r="A1575" s="12" t="s">
        <v>32196</v>
      </c>
      <c r="B1575" s="12" t="str" cm="1">
        <f t="array" ref="B1575">_xlfn.REGEXEXTRACT(J1575, "eid=([^&amp;]+)", 2)</f>
        <v>2-s2.0-85020178527</v>
      </c>
      <c r="C1575" s="13" t="s">
        <v>23900</v>
      </c>
      <c r="D1575" s="12" t="s">
        <v>32197</v>
      </c>
      <c r="E1575" s="12">
        <v>2017</v>
      </c>
      <c r="F1575" s="12" t="s">
        <v>32198</v>
      </c>
      <c r="G1575" s="12" t="s">
        <v>7969</v>
      </c>
      <c r="H1575" s="12" t="s">
        <v>7969</v>
      </c>
      <c r="I1575" s="12" t="s">
        <v>32199</v>
      </c>
      <c r="J1575" s="12" t="s">
        <v>32200</v>
      </c>
      <c r="K1575" s="12" t="s">
        <v>7972</v>
      </c>
      <c r="L1575" s="12" t="s">
        <v>8102</v>
      </c>
      <c r="M1575" s="12" t="s">
        <v>36855</v>
      </c>
    </row>
    <row r="1576" spans="1:13" ht="22.5" customHeight="1">
      <c r="A1576" s="12" t="s">
        <v>32202</v>
      </c>
      <c r="B1576" s="12" t="str" cm="1">
        <f t="array" ref="B1576">_xlfn.REGEXEXTRACT(J1576, "eid=([^&amp;]+)", 2)</f>
        <v>2-s2.0-85019707748</v>
      </c>
      <c r="C1576" s="13" t="s">
        <v>23900</v>
      </c>
      <c r="D1576" s="12" t="s">
        <v>32203</v>
      </c>
      <c r="E1576" s="12">
        <v>2017</v>
      </c>
      <c r="F1576" s="12" t="s">
        <v>8192</v>
      </c>
      <c r="G1576" s="12">
        <v>1485598</v>
      </c>
      <c r="H1576" s="12">
        <v>41</v>
      </c>
      <c r="I1576" s="12" t="s">
        <v>32204</v>
      </c>
      <c r="J1576" s="12" t="s">
        <v>32205</v>
      </c>
      <c r="K1576" s="12" t="s">
        <v>7972</v>
      </c>
      <c r="L1576" s="12" t="s">
        <v>13326</v>
      </c>
      <c r="M1576" s="12" t="s">
        <v>36856</v>
      </c>
    </row>
    <row r="1577" spans="1:13" ht="22.5" customHeight="1">
      <c r="A1577" s="12" t="s">
        <v>32207</v>
      </c>
      <c r="B1577" s="12" t="str" cm="1">
        <f t="array" ref="B1577">_xlfn.REGEXEXTRACT(J1577, "eid=([^&amp;]+)", 2)</f>
        <v>2-s2.0-85030627247</v>
      </c>
      <c r="C1577" s="13" t="s">
        <v>23900</v>
      </c>
      <c r="D1577" s="12" t="s">
        <v>32208</v>
      </c>
      <c r="E1577" s="12">
        <v>2017</v>
      </c>
      <c r="F1577" s="12" t="s">
        <v>24545</v>
      </c>
      <c r="G1577" s="12">
        <v>189162</v>
      </c>
      <c r="H1577" s="12">
        <v>50</v>
      </c>
      <c r="I1577" s="12" t="s">
        <v>32209</v>
      </c>
      <c r="J1577" s="12" t="s">
        <v>32210</v>
      </c>
      <c r="K1577" s="12" t="s">
        <v>7972</v>
      </c>
      <c r="L1577" s="12" t="s">
        <v>8078</v>
      </c>
      <c r="M1577" s="12" t="s">
        <v>36857</v>
      </c>
    </row>
    <row r="1578" spans="1:13" ht="22.5" customHeight="1">
      <c r="A1578" s="12" t="s">
        <v>32212</v>
      </c>
      <c r="B1578" s="12" t="str" cm="1">
        <f t="array" ref="B1578">_xlfn.REGEXEXTRACT(J1578, "eid=([^&amp;]+)", 2)</f>
        <v>2-s2.0-85047753527</v>
      </c>
      <c r="C1578" s="13" t="s">
        <v>23900</v>
      </c>
      <c r="D1578" s="12" t="s">
        <v>32213</v>
      </c>
      <c r="E1578" s="12">
        <v>2017</v>
      </c>
      <c r="F1578" s="12" t="s">
        <v>13979</v>
      </c>
      <c r="G1578" s="12" t="s">
        <v>7969</v>
      </c>
      <c r="H1578" s="12">
        <v>2018</v>
      </c>
      <c r="I1578" s="12" t="s">
        <v>32214</v>
      </c>
      <c r="J1578" s="12" t="s">
        <v>32215</v>
      </c>
      <c r="K1578" s="12" t="s">
        <v>7972</v>
      </c>
      <c r="L1578" s="12" t="s">
        <v>8102</v>
      </c>
      <c r="M1578" s="12" t="s">
        <v>36858</v>
      </c>
    </row>
    <row r="1579" spans="1:13" ht="22.5" customHeight="1">
      <c r="A1579" s="12" t="s">
        <v>32217</v>
      </c>
      <c r="B1579" s="12" t="str" cm="1">
        <f t="array" ref="B1579">_xlfn.REGEXEXTRACT(J1579, "eid=([^&amp;]+)", 2)</f>
        <v>2-s2.0-84988724975</v>
      </c>
      <c r="C1579" s="13" t="s">
        <v>23900</v>
      </c>
      <c r="D1579" s="12" t="s">
        <v>32218</v>
      </c>
      <c r="E1579" s="12">
        <v>2017</v>
      </c>
      <c r="F1579" s="12" t="s">
        <v>32219</v>
      </c>
      <c r="G1579" s="12">
        <v>8858993</v>
      </c>
      <c r="H1579" s="12">
        <v>32</v>
      </c>
      <c r="I1579" s="12" t="s">
        <v>32220</v>
      </c>
      <c r="J1579" s="12" t="s">
        <v>32221</v>
      </c>
      <c r="K1579" s="12" t="s">
        <v>7972</v>
      </c>
      <c r="L1579" s="12" t="s">
        <v>8102</v>
      </c>
      <c r="M1579" s="12" t="s">
        <v>36859</v>
      </c>
    </row>
    <row r="1580" spans="1:13" ht="22.5" customHeight="1">
      <c r="A1580" s="12" t="s">
        <v>32223</v>
      </c>
      <c r="B1580" s="12" t="str" cm="1">
        <f t="array" ref="B1580">_xlfn.REGEXEXTRACT(J1580, "eid=([^&amp;]+)", 2)</f>
        <v>2-s2.0-84986296808</v>
      </c>
      <c r="C1580" s="13" t="s">
        <v>23900</v>
      </c>
      <c r="D1580" s="12" t="s">
        <v>32224</v>
      </c>
      <c r="E1580" s="12">
        <v>2016</v>
      </c>
      <c r="F1580" s="12" t="s">
        <v>25245</v>
      </c>
      <c r="G1580" s="12">
        <v>10636919</v>
      </c>
      <c r="H1580" s="12">
        <v>2016</v>
      </c>
      <c r="I1580" s="12" t="s">
        <v>32225</v>
      </c>
      <c r="J1580" s="12" t="s">
        <v>32226</v>
      </c>
      <c r="K1580" s="12" t="s">
        <v>7972</v>
      </c>
      <c r="L1580" s="12" t="s">
        <v>8078</v>
      </c>
      <c r="M1580" s="12"/>
    </row>
    <row r="1581" spans="1:13" ht="22.5" customHeight="1">
      <c r="A1581" s="12" t="s">
        <v>32228</v>
      </c>
      <c r="B1581" s="12" t="str" cm="1">
        <f t="array" ref="B1581">_xlfn.REGEXEXTRACT(J1581, "eid=([^&amp;]+)", 2)</f>
        <v>2-s2.0-85017602789</v>
      </c>
      <c r="C1581" s="13" t="s">
        <v>23900</v>
      </c>
      <c r="D1581" s="12" t="s">
        <v>32229</v>
      </c>
      <c r="E1581" s="12">
        <v>2017</v>
      </c>
      <c r="F1581" s="12" t="s">
        <v>32230</v>
      </c>
      <c r="G1581" s="12" t="s">
        <v>7969</v>
      </c>
      <c r="H1581" s="12" t="s">
        <v>7969</v>
      </c>
      <c r="I1581" s="12" t="s">
        <v>32231</v>
      </c>
      <c r="J1581" s="12" t="s">
        <v>32232</v>
      </c>
      <c r="K1581" s="12" t="s">
        <v>7972</v>
      </c>
      <c r="L1581" s="12" t="s">
        <v>8102</v>
      </c>
      <c r="M1581" s="12" t="s">
        <v>36860</v>
      </c>
    </row>
    <row r="1582" spans="1:13" ht="22.5" customHeight="1">
      <c r="A1582" s="12" t="s">
        <v>32234</v>
      </c>
      <c r="B1582" s="12" t="str" cm="1">
        <f t="array" ref="B1582">_xlfn.REGEXEXTRACT(J1582, "eid=([^&amp;]+)", 2)</f>
        <v>2-s2.0-85001086091</v>
      </c>
      <c r="C1582" s="13" t="s">
        <v>23900</v>
      </c>
      <c r="D1582" s="12" t="s">
        <v>32235</v>
      </c>
      <c r="E1582" s="12">
        <v>2016</v>
      </c>
      <c r="F1582" s="12" t="s">
        <v>8328</v>
      </c>
      <c r="G1582" s="12" t="s">
        <v>7969</v>
      </c>
      <c r="H1582" s="12">
        <v>7</v>
      </c>
      <c r="I1582" s="12" t="s">
        <v>32236</v>
      </c>
      <c r="J1582" s="12" t="s">
        <v>32237</v>
      </c>
      <c r="K1582" s="12" t="s">
        <v>7972</v>
      </c>
      <c r="L1582" s="12" t="s">
        <v>8324</v>
      </c>
      <c r="M1582" s="12"/>
    </row>
    <row r="1583" spans="1:13" ht="22.5" customHeight="1">
      <c r="A1583" s="12" t="s">
        <v>32239</v>
      </c>
      <c r="B1583" s="12" t="str" cm="1">
        <f t="array" ref="B1583">_xlfn.REGEXEXTRACT(J1583, "eid=([^&amp;]+)", 2)</f>
        <v>2-s2.0-85019186421</v>
      </c>
      <c r="C1583" s="13" t="s">
        <v>23900</v>
      </c>
      <c r="D1583" s="12" t="s">
        <v>7</v>
      </c>
      <c r="E1583" s="12">
        <v>2017</v>
      </c>
      <c r="F1583" s="12" t="s">
        <v>32240</v>
      </c>
      <c r="G1583" s="12">
        <v>18670202</v>
      </c>
      <c r="H1583" s="12">
        <v>59</v>
      </c>
      <c r="I1583" s="12" t="s">
        <v>32241</v>
      </c>
      <c r="J1583" s="12" t="s">
        <v>32242</v>
      </c>
      <c r="K1583" s="12" t="s">
        <v>7972</v>
      </c>
      <c r="L1583" s="12" t="s">
        <v>32243</v>
      </c>
      <c r="M1583" s="12" t="s">
        <v>36861</v>
      </c>
    </row>
    <row r="1584" spans="1:13" ht="22.5" customHeight="1">
      <c r="A1584" s="12" t="s">
        <v>32245</v>
      </c>
      <c r="B1584" s="12" t="str" cm="1">
        <f t="array" ref="B1584">_xlfn.REGEXEXTRACT(J1584, "eid=([^&amp;]+)", 2)</f>
        <v>2-s2.0-84994885361</v>
      </c>
      <c r="C1584" s="13" t="s">
        <v>23900</v>
      </c>
      <c r="D1584" s="12" t="s">
        <v>32246</v>
      </c>
      <c r="E1584" s="12">
        <v>2017</v>
      </c>
      <c r="F1584" s="12" t="s">
        <v>12218</v>
      </c>
      <c r="G1584" s="12" t="s">
        <v>24034</v>
      </c>
      <c r="H1584" s="12">
        <v>67</v>
      </c>
      <c r="I1584" s="12" t="s">
        <v>32247</v>
      </c>
      <c r="J1584" s="12" t="s">
        <v>32248</v>
      </c>
      <c r="K1584" s="12" t="s">
        <v>7972</v>
      </c>
      <c r="L1584" s="12" t="s">
        <v>7993</v>
      </c>
      <c r="M1584" s="12"/>
    </row>
    <row r="1585" spans="1:13" ht="22.5" customHeight="1">
      <c r="A1585" s="12" t="s">
        <v>32250</v>
      </c>
      <c r="B1585" s="12" t="str" cm="1">
        <f t="array" ref="B1585">_xlfn.REGEXEXTRACT(J1585, "eid=([^&amp;]+)", 2)</f>
        <v>2-s2.0-85017316661</v>
      </c>
      <c r="C1585" s="13" t="s">
        <v>23900</v>
      </c>
      <c r="D1585" s="12" t="s">
        <v>32251</v>
      </c>
      <c r="E1585" s="12">
        <v>2017</v>
      </c>
      <c r="F1585" s="12" t="s">
        <v>16035</v>
      </c>
      <c r="G1585" s="12">
        <v>10848045</v>
      </c>
      <c r="H1585" s="12">
        <v>87</v>
      </c>
      <c r="I1585" s="12" t="s">
        <v>32252</v>
      </c>
      <c r="J1585" s="12" t="s">
        <v>32253</v>
      </c>
      <c r="K1585" s="12" t="s">
        <v>7972</v>
      </c>
      <c r="L1585" s="12" t="s">
        <v>16038</v>
      </c>
      <c r="M1585" s="12" t="s">
        <v>36862</v>
      </c>
    </row>
    <row r="1586" spans="1:13" ht="22.5" customHeight="1">
      <c r="A1586" s="12" t="s">
        <v>32255</v>
      </c>
      <c r="B1586" s="12" t="str" cm="1">
        <f t="array" ref="B1586">_xlfn.REGEXEXTRACT(J1586, "eid=([^&amp;]+)", 2)</f>
        <v>2-s2.0-85019080787</v>
      </c>
      <c r="C1586" s="13" t="s">
        <v>23900</v>
      </c>
      <c r="D1586" s="12" t="s">
        <v>32256</v>
      </c>
      <c r="E1586" s="12">
        <v>2017</v>
      </c>
      <c r="F1586" s="12" t="s">
        <v>32257</v>
      </c>
      <c r="G1586" s="12" t="s">
        <v>7969</v>
      </c>
      <c r="H1586" s="12" t="s">
        <v>7969</v>
      </c>
      <c r="I1586" s="12" t="s">
        <v>32258</v>
      </c>
      <c r="J1586" s="12" t="s">
        <v>32259</v>
      </c>
      <c r="K1586" s="12" t="s">
        <v>7972</v>
      </c>
      <c r="L1586" s="12" t="s">
        <v>8102</v>
      </c>
      <c r="M1586" s="12" t="s">
        <v>36863</v>
      </c>
    </row>
    <row r="1587" spans="1:13" ht="22.5" customHeight="1">
      <c r="A1587" s="12" t="s">
        <v>32260</v>
      </c>
      <c r="B1587" s="12" t="e" cm="1" vm="1">
        <f t="array" ref="B1587">_xlfn.REGEXEXTRACT(J1587, "eid=([^&amp;]+)", 2)</f>
        <v>#N/A</v>
      </c>
      <c r="C1587" s="13" t="s">
        <v>23900</v>
      </c>
      <c r="D1587" s="12" t="s">
        <v>32261</v>
      </c>
      <c r="E1587" s="12">
        <v>2016</v>
      </c>
      <c r="F1587" s="12" t="s">
        <v>32262</v>
      </c>
      <c r="G1587" s="12"/>
      <c r="H1587" s="12"/>
      <c r="I1587" s="12"/>
      <c r="J1587" s="12"/>
      <c r="K1587" s="12"/>
      <c r="L1587" s="12"/>
      <c r="M1587" s="12"/>
    </row>
    <row r="1588" spans="1:13" ht="22.5" customHeight="1">
      <c r="A1588" s="12" t="s">
        <v>32264</v>
      </c>
      <c r="B1588" s="12" t="str" cm="1">
        <f t="array" ref="B1588">_xlfn.REGEXEXTRACT(J1588, "eid=([^&amp;]+)", 2)</f>
        <v>2-s2.0-85021437837</v>
      </c>
      <c r="C1588" s="13" t="s">
        <v>23900</v>
      </c>
      <c r="D1588" s="12" t="s">
        <v>32265</v>
      </c>
      <c r="E1588" s="12">
        <v>2017</v>
      </c>
      <c r="F1588" s="12" t="s">
        <v>32266</v>
      </c>
      <c r="G1588" s="12" t="s">
        <v>7969</v>
      </c>
      <c r="H1588" s="12" t="s">
        <v>7969</v>
      </c>
      <c r="I1588" s="12" t="s">
        <v>32267</v>
      </c>
      <c r="J1588" s="12" t="s">
        <v>32268</v>
      </c>
      <c r="K1588" s="12" t="s">
        <v>7972</v>
      </c>
      <c r="L1588" s="12" t="s">
        <v>8102</v>
      </c>
      <c r="M1588" s="12" t="s">
        <v>36864</v>
      </c>
    </row>
    <row r="1589" spans="1:13" ht="22.5" customHeight="1">
      <c r="A1589" s="12" t="s">
        <v>32270</v>
      </c>
      <c r="B1589" s="12" t="str" cm="1">
        <f t="array" ref="B1589">_xlfn.REGEXEXTRACT(J1589, "eid=([^&amp;]+)", 2)</f>
        <v>2-s2.0-84988700634</v>
      </c>
      <c r="C1589" s="13" t="s">
        <v>23900</v>
      </c>
      <c r="D1589" s="12" t="s">
        <v>32271</v>
      </c>
      <c r="E1589" s="12">
        <v>2017</v>
      </c>
      <c r="F1589" s="12" t="s">
        <v>32272</v>
      </c>
      <c r="G1589" s="12">
        <v>920703</v>
      </c>
      <c r="H1589" s="12">
        <v>45</v>
      </c>
      <c r="I1589" s="12" t="s">
        <v>32273</v>
      </c>
      <c r="J1589" s="12" t="s">
        <v>32274</v>
      </c>
      <c r="K1589" s="12" t="s">
        <v>7972</v>
      </c>
      <c r="L1589" s="12" t="s">
        <v>13326</v>
      </c>
      <c r="M1589" s="12" t="s">
        <v>36865</v>
      </c>
    </row>
    <row r="1590" spans="1:13" ht="22.5" customHeight="1">
      <c r="A1590" s="12" t="s">
        <v>32276</v>
      </c>
      <c r="B1590" s="12" t="str" cm="1">
        <f t="array" ref="B1590">_xlfn.REGEXEXTRACT(J1590, "eid=([^&amp;]+)", 2)</f>
        <v>2-s2.0-85047547118</v>
      </c>
      <c r="C1590" s="13" t="s">
        <v>23900</v>
      </c>
      <c r="D1590" s="12" t="s">
        <v>32277</v>
      </c>
      <c r="E1590" s="12">
        <v>2017</v>
      </c>
      <c r="F1590" s="12" t="s">
        <v>32278</v>
      </c>
      <c r="G1590" s="12" t="s">
        <v>7969</v>
      </c>
      <c r="H1590" s="12">
        <v>2018</v>
      </c>
      <c r="I1590" s="12" t="s">
        <v>32279</v>
      </c>
      <c r="J1590" s="12" t="s">
        <v>32280</v>
      </c>
      <c r="K1590" s="12" t="s">
        <v>7972</v>
      </c>
      <c r="L1590" s="12" t="s">
        <v>8102</v>
      </c>
      <c r="M1590" s="12" t="s">
        <v>36866</v>
      </c>
    </row>
    <row r="1591" spans="1:13" ht="22.5" customHeight="1">
      <c r="A1591" s="12" t="s">
        <v>32282</v>
      </c>
      <c r="B1591" s="12" t="str" cm="1">
        <f t="array" ref="B1591">_xlfn.REGEXEXTRACT(J1591, "eid=([^&amp;]+)", 2)</f>
        <v>2-s2.0-85019147277</v>
      </c>
      <c r="C1591" s="13" t="s">
        <v>23900</v>
      </c>
      <c r="D1591" s="12" t="s">
        <v>32283</v>
      </c>
      <c r="E1591" s="12">
        <v>2017</v>
      </c>
      <c r="F1591" s="12" t="s">
        <v>32284</v>
      </c>
      <c r="G1591" s="12" t="s">
        <v>32285</v>
      </c>
      <c r="H1591" s="12">
        <v>19</v>
      </c>
      <c r="I1591" s="12" t="s">
        <v>32286</v>
      </c>
      <c r="J1591" s="12" t="s">
        <v>32287</v>
      </c>
      <c r="K1591" s="12" t="s">
        <v>7972</v>
      </c>
      <c r="L1591" s="12" t="s">
        <v>32288</v>
      </c>
      <c r="M1591" s="12" t="s">
        <v>36867</v>
      </c>
    </row>
    <row r="1592" spans="1:13" ht="22.5" customHeight="1">
      <c r="A1592" s="12" t="s">
        <v>32290</v>
      </c>
      <c r="B1592" s="12" t="str" cm="1">
        <f t="array" ref="B1592">_xlfn.REGEXEXTRACT(J1592, "eid=([^&amp;]+)", 2)</f>
        <v>2-s2.0-85020850227</v>
      </c>
      <c r="C1592" s="13" t="s">
        <v>23900</v>
      </c>
      <c r="D1592" s="12" t="s">
        <v>32291</v>
      </c>
      <c r="E1592" s="12">
        <v>2017</v>
      </c>
      <c r="F1592" s="12" t="s">
        <v>32292</v>
      </c>
      <c r="G1592" s="12" t="s">
        <v>7969</v>
      </c>
      <c r="H1592" s="12" t="s">
        <v>7969</v>
      </c>
      <c r="I1592" s="12" t="s">
        <v>32293</v>
      </c>
      <c r="J1592" s="12" t="s">
        <v>32294</v>
      </c>
      <c r="K1592" s="12" t="s">
        <v>7972</v>
      </c>
      <c r="L1592" s="12" t="s">
        <v>8324</v>
      </c>
      <c r="M1592" s="12" t="s">
        <v>36868</v>
      </c>
    </row>
    <row r="1593" spans="1:13" ht="22.5" customHeight="1">
      <c r="A1593" s="12" t="s">
        <v>32296</v>
      </c>
      <c r="B1593" s="12" t="str" cm="1">
        <f t="array" ref="B1593">_xlfn.REGEXEXTRACT(J1593, "eid=([^&amp;]+)", 2)</f>
        <v>2-s2.0-85032504801</v>
      </c>
      <c r="C1593" s="13" t="s">
        <v>23900</v>
      </c>
      <c r="D1593" s="12" t="s">
        <v>32297</v>
      </c>
      <c r="E1593" s="12">
        <v>2017</v>
      </c>
      <c r="F1593" s="12" t="s">
        <v>8831</v>
      </c>
      <c r="G1593" s="12">
        <v>3029743</v>
      </c>
      <c r="H1593" s="12">
        <v>10485</v>
      </c>
      <c r="I1593" s="12" t="s">
        <v>32298</v>
      </c>
      <c r="J1593" s="12" t="s">
        <v>32299</v>
      </c>
      <c r="K1593" s="12" t="s">
        <v>7972</v>
      </c>
      <c r="L1593" s="12" t="s">
        <v>13352</v>
      </c>
      <c r="M1593" s="12" t="s">
        <v>36869</v>
      </c>
    </row>
    <row r="1594" spans="1:13" ht="22.5" customHeight="1">
      <c r="A1594" s="12" t="s">
        <v>32301</v>
      </c>
      <c r="B1594" s="12" t="str" cm="1">
        <f t="array" ref="B1594">_xlfn.REGEXEXTRACT(J1594, "eid=([^&amp;]+)", 2)</f>
        <v>2-s2.0-85018292153</v>
      </c>
      <c r="C1594" s="13" t="s">
        <v>23900</v>
      </c>
      <c r="D1594" s="12" t="s">
        <v>32302</v>
      </c>
      <c r="E1594" s="12">
        <v>2017</v>
      </c>
      <c r="F1594" s="12" t="s">
        <v>32303</v>
      </c>
      <c r="G1594" s="12">
        <v>178012</v>
      </c>
      <c r="H1594" s="12">
        <v>2017</v>
      </c>
      <c r="I1594" s="12" t="s">
        <v>32304</v>
      </c>
      <c r="J1594" s="12" t="s">
        <v>32305</v>
      </c>
      <c r="K1594" s="12" t="s">
        <v>7972</v>
      </c>
      <c r="L1594" s="12" t="s">
        <v>32306</v>
      </c>
      <c r="M1594" s="12" t="s">
        <v>7969</v>
      </c>
    </row>
    <row r="1595" spans="1:13" ht="22.5" customHeight="1">
      <c r="A1595" s="12" t="s">
        <v>32308</v>
      </c>
      <c r="B1595" s="12" t="str" cm="1">
        <f t="array" ref="B1595">_xlfn.REGEXEXTRACT(J1595, "eid=([^&amp;]+)", 2)</f>
        <v>2-s2.0-85047016211</v>
      </c>
      <c r="C1595" s="13" t="s">
        <v>23900</v>
      </c>
      <c r="D1595" s="12" t="s">
        <v>32309</v>
      </c>
      <c r="E1595" s="12">
        <v>2017</v>
      </c>
      <c r="F1595" s="12" t="s">
        <v>29087</v>
      </c>
      <c r="G1595" s="12">
        <v>10495258</v>
      </c>
      <c r="H1595" s="12">
        <v>2017</v>
      </c>
      <c r="I1595" s="12" t="s">
        <v>32310</v>
      </c>
      <c r="J1595" s="12" t="s">
        <v>32311</v>
      </c>
      <c r="K1595" s="12" t="s">
        <v>7972</v>
      </c>
      <c r="L1595" s="12" t="s">
        <v>29090</v>
      </c>
      <c r="M1595" s="12" t="s">
        <v>7969</v>
      </c>
    </row>
    <row r="1596" spans="1:13" ht="22.5" customHeight="1">
      <c r="A1596" s="12" t="s">
        <v>32313</v>
      </c>
      <c r="B1596" s="12" t="str" cm="1">
        <f t="array" ref="B1596">_xlfn.REGEXEXTRACT(J1596, "eid=([^&amp;]+)", 2)</f>
        <v>2-s2.0-85027345230</v>
      </c>
      <c r="C1596" s="13" t="s">
        <v>23900</v>
      </c>
      <c r="D1596" s="12" t="s">
        <v>32314</v>
      </c>
      <c r="E1596" s="12">
        <v>2017</v>
      </c>
      <c r="F1596" s="12" t="s">
        <v>26683</v>
      </c>
      <c r="G1596" s="12" t="s">
        <v>26684</v>
      </c>
      <c r="H1596" s="12">
        <v>39</v>
      </c>
      <c r="I1596" s="12" t="s">
        <v>32315</v>
      </c>
      <c r="J1596" s="12" t="s">
        <v>32316</v>
      </c>
      <c r="K1596" s="12" t="s">
        <v>7972</v>
      </c>
      <c r="L1596" s="12" t="s">
        <v>8688</v>
      </c>
      <c r="M1596" s="12" t="s">
        <v>36870</v>
      </c>
    </row>
    <row r="1597" spans="1:13" ht="22.5" customHeight="1">
      <c r="A1597" s="12" t="s">
        <v>32318</v>
      </c>
      <c r="B1597" s="12" t="str" cm="1">
        <f t="array" ref="B1597">_xlfn.REGEXEXTRACT(J1597, "eid=([^&amp;]+)", 2)</f>
        <v>2-s2.0-85011824717</v>
      </c>
      <c r="C1597" s="13" t="s">
        <v>23900</v>
      </c>
      <c r="D1597" s="12" t="s">
        <v>32319</v>
      </c>
      <c r="E1597" s="12">
        <v>2017</v>
      </c>
      <c r="F1597" s="12" t="s">
        <v>32320</v>
      </c>
      <c r="G1597" s="12" t="s">
        <v>32321</v>
      </c>
      <c r="H1597" s="12">
        <v>153</v>
      </c>
      <c r="I1597" s="12" t="s">
        <v>32322</v>
      </c>
      <c r="J1597" s="12" t="s">
        <v>32323</v>
      </c>
      <c r="K1597" s="12" t="s">
        <v>7972</v>
      </c>
      <c r="L1597" s="12" t="s">
        <v>8027</v>
      </c>
      <c r="M1597" s="12"/>
    </row>
    <row r="1598" spans="1:13" ht="22.5" customHeight="1">
      <c r="A1598" s="12" t="s">
        <v>32325</v>
      </c>
      <c r="B1598" s="12" t="str" cm="1">
        <f t="array" ref="B1598">_xlfn.REGEXEXTRACT(J1598, "eid=([^&amp;]+)", 2)</f>
        <v>2-s2.0-85009476462</v>
      </c>
      <c r="C1598" s="13" t="s">
        <v>23900</v>
      </c>
      <c r="D1598" s="12" t="s">
        <v>32326</v>
      </c>
      <c r="E1598" s="12">
        <v>2017</v>
      </c>
      <c r="F1598" s="12" t="s">
        <v>9732</v>
      </c>
      <c r="G1598" s="12">
        <v>18678211</v>
      </c>
      <c r="H1598" s="12">
        <v>184</v>
      </c>
      <c r="I1598" s="12" t="s">
        <v>32327</v>
      </c>
      <c r="J1598" s="12" t="s">
        <v>32328</v>
      </c>
      <c r="K1598" s="12" t="s">
        <v>7972</v>
      </c>
      <c r="L1598" s="12" t="s">
        <v>13352</v>
      </c>
      <c r="M1598" s="12" t="s">
        <v>36871</v>
      </c>
    </row>
    <row r="1599" spans="1:13" ht="22.5" customHeight="1">
      <c r="A1599" s="12" t="s">
        <v>32330</v>
      </c>
      <c r="B1599" s="12" t="str" cm="1">
        <f t="array" ref="B1599">_xlfn.REGEXEXTRACT(J1599, "eid=([^&amp;]+)", 2)</f>
        <v>2-s2.0-85015084136</v>
      </c>
      <c r="C1599" s="13" t="s">
        <v>23900</v>
      </c>
      <c r="D1599" s="12" t="s">
        <v>32331</v>
      </c>
      <c r="E1599" s="12">
        <v>2017</v>
      </c>
      <c r="F1599" s="12" t="s">
        <v>17271</v>
      </c>
      <c r="G1599" s="12">
        <v>10709908</v>
      </c>
      <c r="H1599" s="12">
        <v>24</v>
      </c>
      <c r="I1599" s="12" t="s">
        <v>32332</v>
      </c>
      <c r="J1599" s="12" t="s">
        <v>32333</v>
      </c>
      <c r="K1599" s="12" t="s">
        <v>7972</v>
      </c>
      <c r="L1599" s="12" t="s">
        <v>8102</v>
      </c>
      <c r="M1599" s="12"/>
    </row>
    <row r="1600" spans="1:13" ht="22.5" customHeight="1">
      <c r="A1600" s="12" t="s">
        <v>32335</v>
      </c>
      <c r="B1600" s="12" t="str" cm="1">
        <f t="array" ref="B1600">_xlfn.REGEXEXTRACT(J1600, "eid=([^&amp;]+)", 2)</f>
        <v>2-s2.0-85015015970</v>
      </c>
      <c r="C1600" s="13" t="s">
        <v>23900</v>
      </c>
      <c r="D1600" s="12" t="s">
        <v>32336</v>
      </c>
      <c r="E1600" s="12">
        <v>2017</v>
      </c>
      <c r="F1600" s="12" t="s">
        <v>32337</v>
      </c>
      <c r="G1600" s="12" t="s">
        <v>7969</v>
      </c>
      <c r="H1600" s="12" t="s">
        <v>7969</v>
      </c>
      <c r="I1600" s="12" t="s">
        <v>32338</v>
      </c>
      <c r="J1600" s="12" t="s">
        <v>32339</v>
      </c>
      <c r="K1600" s="12" t="s">
        <v>7972</v>
      </c>
      <c r="L1600" s="12" t="s">
        <v>8102</v>
      </c>
      <c r="M1600" s="12"/>
    </row>
    <row r="1601" spans="1:13" ht="22.5" customHeight="1">
      <c r="A1601" s="12" t="s">
        <v>32341</v>
      </c>
      <c r="B1601" s="12" t="str" cm="1">
        <f t="array" ref="B1601">_xlfn.REGEXEXTRACT(J1601, "eid=([^&amp;]+)", 2)</f>
        <v>2-s2.0-85019258369</v>
      </c>
      <c r="C1601" s="13" t="s">
        <v>23900</v>
      </c>
      <c r="D1601" s="12" t="s">
        <v>32342</v>
      </c>
      <c r="E1601" s="12">
        <v>2017</v>
      </c>
      <c r="F1601" s="12" t="s">
        <v>24674</v>
      </c>
      <c r="G1601" s="12">
        <v>1628828</v>
      </c>
      <c r="H1601" s="12">
        <v>39</v>
      </c>
      <c r="I1601" s="12" t="s">
        <v>32343</v>
      </c>
      <c r="J1601" s="12" t="s">
        <v>32344</v>
      </c>
      <c r="K1601" s="12" t="s">
        <v>7972</v>
      </c>
      <c r="L1601" s="12" t="s">
        <v>8078</v>
      </c>
      <c r="M1601" s="12"/>
    </row>
    <row r="1602" spans="1:13" ht="22.5" customHeight="1">
      <c r="A1602" s="12" t="s">
        <v>32346</v>
      </c>
      <c r="B1602" s="12" t="str" cm="1">
        <f t="array" ref="B1602">_xlfn.REGEXEXTRACT(J1602, "eid=([^&amp;]+)", 2)</f>
        <v>2-s2.0-85013436142</v>
      </c>
      <c r="C1602" s="13" t="s">
        <v>23900</v>
      </c>
      <c r="D1602" s="12" t="s">
        <v>32347</v>
      </c>
      <c r="E1602" s="12">
        <v>2017</v>
      </c>
      <c r="F1602" s="12" t="s">
        <v>10830</v>
      </c>
      <c r="G1602" s="12">
        <v>15566013</v>
      </c>
      <c r="H1602" s="12">
        <v>12</v>
      </c>
      <c r="I1602" s="12" t="s">
        <v>32348</v>
      </c>
      <c r="J1602" s="12" t="s">
        <v>32349</v>
      </c>
      <c r="K1602" s="12" t="s">
        <v>7972</v>
      </c>
      <c r="L1602" s="12" t="s">
        <v>8102</v>
      </c>
      <c r="M1602" s="12"/>
    </row>
    <row r="1603" spans="1:13" ht="22.5" customHeight="1">
      <c r="A1603" s="12" t="s">
        <v>32351</v>
      </c>
      <c r="B1603" s="12" t="str" cm="1">
        <f t="array" ref="B1603">_xlfn.REGEXEXTRACT(J1603, "eid=([^&amp;]+)", 2)</f>
        <v>2-s2.0-85017575550</v>
      </c>
      <c r="C1603" s="13" t="s">
        <v>23900</v>
      </c>
      <c r="D1603" s="12" t="s">
        <v>32352</v>
      </c>
      <c r="E1603" s="12">
        <v>2017</v>
      </c>
      <c r="F1603" s="12" t="s">
        <v>11083</v>
      </c>
      <c r="G1603" s="12">
        <v>19928645</v>
      </c>
      <c r="H1603" s="12">
        <v>95</v>
      </c>
      <c r="I1603" s="12" t="s">
        <v>32353</v>
      </c>
      <c r="J1603" s="12" t="s">
        <v>32354</v>
      </c>
      <c r="K1603" s="12" t="s">
        <v>7972</v>
      </c>
      <c r="L1603" s="12" t="s">
        <v>14122</v>
      </c>
      <c r="M1603" s="12" t="s">
        <v>7969</v>
      </c>
    </row>
    <row r="1604" spans="1:13" ht="22.5" customHeight="1">
      <c r="A1604" s="12" t="s">
        <v>32356</v>
      </c>
      <c r="B1604" s="12" t="str" cm="1">
        <f t="array" ref="B1604">_xlfn.REGEXEXTRACT(J1604, "eid=([^&amp;]+)", 2)</f>
        <v>2-s2.0-85018257574</v>
      </c>
      <c r="C1604" s="13" t="s">
        <v>23900</v>
      </c>
      <c r="D1604" s="12" t="s">
        <v>32357</v>
      </c>
      <c r="E1604" s="12">
        <v>2017</v>
      </c>
      <c r="F1604" s="12" t="s">
        <v>12033</v>
      </c>
      <c r="G1604" s="12">
        <v>20782489</v>
      </c>
      <c r="H1604" s="12">
        <v>8</v>
      </c>
      <c r="I1604" s="12" t="s">
        <v>32358</v>
      </c>
      <c r="J1604" s="12" t="s">
        <v>32359</v>
      </c>
      <c r="K1604" s="12" t="s">
        <v>7972</v>
      </c>
      <c r="L1604" s="12" t="s">
        <v>11745</v>
      </c>
      <c r="M1604" s="12"/>
    </row>
    <row r="1605" spans="1:13" ht="22.5" customHeight="1">
      <c r="A1605" s="12" t="s">
        <v>32361</v>
      </c>
      <c r="B1605" s="12" t="str" cm="1">
        <f t="array" ref="B1605">_xlfn.REGEXEXTRACT(J1605, "eid=([^&amp;]+)", 2)</f>
        <v>2-s2.0-85049789650</v>
      </c>
      <c r="C1605" s="13" t="s">
        <v>23900</v>
      </c>
      <c r="D1605" s="12" t="s">
        <v>32362</v>
      </c>
      <c r="E1605" s="12">
        <v>2017</v>
      </c>
      <c r="F1605" s="12" t="s">
        <v>32363</v>
      </c>
      <c r="G1605" s="12" t="s">
        <v>7969</v>
      </c>
      <c r="H1605" s="12">
        <v>2018</v>
      </c>
      <c r="I1605" s="12" t="s">
        <v>32364</v>
      </c>
      <c r="J1605" s="12" t="s">
        <v>32365</v>
      </c>
      <c r="K1605" s="12" t="s">
        <v>7972</v>
      </c>
      <c r="L1605" s="12" t="s">
        <v>8102</v>
      </c>
      <c r="M1605" s="12"/>
    </row>
    <row r="1606" spans="1:13" ht="22.5" customHeight="1">
      <c r="A1606" s="12" t="s">
        <v>32367</v>
      </c>
      <c r="B1606" s="12" t="str" cm="1">
        <f t="array" ref="B1606">_xlfn.REGEXEXTRACT(J1606, "eid=([^&amp;]+)", 2)</f>
        <v>2-s2.0-85014916207</v>
      </c>
      <c r="C1606" s="13" t="s">
        <v>23900</v>
      </c>
      <c r="D1606" s="12" t="s">
        <v>32368</v>
      </c>
      <c r="E1606" s="12">
        <v>2017</v>
      </c>
      <c r="F1606" s="12" t="s">
        <v>10830</v>
      </c>
      <c r="G1606" s="12">
        <v>15566013</v>
      </c>
      <c r="H1606" s="12">
        <v>12</v>
      </c>
      <c r="I1606" s="12" t="s">
        <v>20484</v>
      </c>
      <c r="J1606" s="12" t="s">
        <v>32369</v>
      </c>
      <c r="K1606" s="12" t="s">
        <v>7972</v>
      </c>
      <c r="L1606" s="12" t="s">
        <v>8102</v>
      </c>
      <c r="M1606" s="12"/>
    </row>
    <row r="1607" spans="1:13" ht="22.5" customHeight="1">
      <c r="A1607" s="12" t="s">
        <v>32371</v>
      </c>
      <c r="B1607" s="12" t="str" cm="1">
        <f t="array" ref="B1607">_xlfn.REGEXEXTRACT(J1607, "eid=([^&amp;]+)", 2)</f>
        <v>2-s2.0-85020435066</v>
      </c>
      <c r="C1607" s="13" t="s">
        <v>23900</v>
      </c>
      <c r="D1607" s="12" t="s">
        <v>32372</v>
      </c>
      <c r="E1607" s="12">
        <v>2017</v>
      </c>
      <c r="F1607" s="12" t="s">
        <v>10830</v>
      </c>
      <c r="G1607" s="12">
        <v>15566013</v>
      </c>
      <c r="H1607" s="12">
        <v>12</v>
      </c>
      <c r="I1607" s="12" t="s">
        <v>32373</v>
      </c>
      <c r="J1607" s="12" t="s">
        <v>32374</v>
      </c>
      <c r="K1607" s="12" t="s">
        <v>7972</v>
      </c>
      <c r="L1607" s="12" t="s">
        <v>8102</v>
      </c>
      <c r="M1607" s="12"/>
    </row>
    <row r="1608" spans="1:13" ht="22.5" customHeight="1">
      <c r="A1608" s="12" t="s">
        <v>32376</v>
      </c>
      <c r="B1608" s="12" t="str" cm="1">
        <f t="array" ref="B1608">_xlfn.REGEXEXTRACT(J1608, "eid=([^&amp;]+)", 2)</f>
        <v>2-s2.0-84994091647</v>
      </c>
      <c r="C1608" s="13" t="s">
        <v>23900</v>
      </c>
      <c r="D1608" s="12" t="s">
        <v>32377</v>
      </c>
      <c r="E1608" s="12">
        <v>2017</v>
      </c>
      <c r="F1608" s="12" t="s">
        <v>12276</v>
      </c>
      <c r="G1608" s="12">
        <v>21945357</v>
      </c>
      <c r="H1608" s="12">
        <v>467</v>
      </c>
      <c r="I1608" s="12" t="s">
        <v>32378</v>
      </c>
      <c r="J1608" s="12" t="s">
        <v>32379</v>
      </c>
      <c r="K1608" s="12" t="s">
        <v>7972</v>
      </c>
      <c r="L1608" s="12" t="s">
        <v>13352</v>
      </c>
      <c r="M1608" s="12" t="s">
        <v>36872</v>
      </c>
    </row>
    <row r="1609" spans="1:13" ht="22.5" customHeight="1">
      <c r="A1609" s="12" t="s">
        <v>32381</v>
      </c>
      <c r="B1609" s="12" t="str" cm="1">
        <f t="array" ref="B1609">_xlfn.REGEXEXTRACT(J1609, "eid=([^&amp;]+)", 2)</f>
        <v>2-s2.0-85026296314</v>
      </c>
      <c r="C1609" s="13" t="s">
        <v>23900</v>
      </c>
      <c r="D1609" s="12" t="s">
        <v>32382</v>
      </c>
      <c r="E1609" s="12">
        <v>2017</v>
      </c>
      <c r="F1609" s="12" t="s">
        <v>32383</v>
      </c>
      <c r="G1609" s="12">
        <v>14779056</v>
      </c>
      <c r="H1609" s="12">
        <v>22</v>
      </c>
      <c r="I1609" s="12" t="s">
        <v>32384</v>
      </c>
      <c r="J1609" s="12" t="s">
        <v>32385</v>
      </c>
      <c r="K1609" s="12" t="s">
        <v>7972</v>
      </c>
      <c r="L1609" s="12" t="s">
        <v>9617</v>
      </c>
      <c r="M1609" s="12"/>
    </row>
    <row r="1610" spans="1:13" ht="22.5" customHeight="1">
      <c r="A1610" s="12" t="s">
        <v>32387</v>
      </c>
      <c r="B1610" s="12" t="str" cm="1">
        <f t="array" ref="B1610">_xlfn.REGEXEXTRACT(J1610, "eid=([^&amp;]+)", 2)</f>
        <v>2-s2.0-85010206844</v>
      </c>
      <c r="C1610" s="13" t="s">
        <v>23900</v>
      </c>
      <c r="D1610" s="12" t="s">
        <v>32388</v>
      </c>
      <c r="E1610" s="12">
        <v>2017</v>
      </c>
      <c r="F1610" s="12" t="s">
        <v>11083</v>
      </c>
      <c r="G1610" s="12">
        <v>19928645</v>
      </c>
      <c r="H1610" s="12">
        <v>95</v>
      </c>
      <c r="I1610" s="12" t="s">
        <v>32389</v>
      </c>
      <c r="J1610" s="12" t="s">
        <v>32390</v>
      </c>
      <c r="K1610" s="12" t="s">
        <v>7972</v>
      </c>
      <c r="L1610" s="12" t="s">
        <v>14122</v>
      </c>
      <c r="M1610" s="12" t="s">
        <v>7969</v>
      </c>
    </row>
    <row r="1611" spans="1:13" ht="22.5" customHeight="1">
      <c r="A1611" s="12" t="s">
        <v>32392</v>
      </c>
      <c r="B1611" s="12" t="str" cm="1">
        <f t="array" ref="B1611">_xlfn.REGEXEXTRACT(J1611, "eid=([^&amp;]+)", 2)</f>
        <v>2-s2.0-84978100497</v>
      </c>
      <c r="C1611" s="13" t="s">
        <v>23900</v>
      </c>
      <c r="D1611" s="12" t="s">
        <v>32393</v>
      </c>
      <c r="E1611" s="12">
        <v>2017</v>
      </c>
      <c r="F1611" s="12" t="s">
        <v>8043</v>
      </c>
      <c r="G1611" s="12">
        <v>13807501</v>
      </c>
      <c r="H1611" s="12">
        <v>76</v>
      </c>
      <c r="I1611" s="12" t="s">
        <v>32394</v>
      </c>
      <c r="J1611" s="12" t="s">
        <v>32395</v>
      </c>
      <c r="K1611" s="12" t="s">
        <v>7972</v>
      </c>
      <c r="L1611" s="12" t="s">
        <v>13326</v>
      </c>
      <c r="M1611" s="12" t="s">
        <v>36873</v>
      </c>
    </row>
    <row r="1612" spans="1:13" ht="22.5" customHeight="1">
      <c r="A1612" s="12" t="s">
        <v>32397</v>
      </c>
      <c r="B1612" s="12" t="str" cm="1">
        <f t="array" ref="B1612">_xlfn.REGEXEXTRACT(J1612, "eid=([^&amp;]+)", 2)</f>
        <v>2-s2.0-85015184596</v>
      </c>
      <c r="C1612" s="13" t="s">
        <v>23900</v>
      </c>
      <c r="D1612" s="12" t="s">
        <v>32398</v>
      </c>
      <c r="E1612" s="12">
        <v>2017</v>
      </c>
      <c r="F1612" s="12" t="s">
        <v>32399</v>
      </c>
      <c r="G1612" s="12" t="s">
        <v>7969</v>
      </c>
      <c r="H1612" s="12" t="s">
        <v>7969</v>
      </c>
      <c r="I1612" s="12" t="s">
        <v>32400</v>
      </c>
      <c r="J1612" s="12" t="s">
        <v>32401</v>
      </c>
      <c r="K1612" s="12" t="s">
        <v>7972</v>
      </c>
      <c r="L1612" s="12" t="s">
        <v>8190</v>
      </c>
      <c r="M1612" s="12" t="s">
        <v>36874</v>
      </c>
    </row>
    <row r="1613" spans="1:13" ht="22.5" customHeight="1">
      <c r="A1613" s="12" t="s">
        <v>32403</v>
      </c>
      <c r="B1613" s="12" t="str" cm="1">
        <f t="array" ref="B1613">_xlfn.REGEXEXTRACT(J1613, "eid=([^&amp;]+)", 2)</f>
        <v>2-s2.0-84990966225</v>
      </c>
      <c r="C1613" s="13" t="s">
        <v>23900</v>
      </c>
      <c r="D1613" s="12" t="s">
        <v>32404</v>
      </c>
      <c r="E1613" s="12">
        <v>2016</v>
      </c>
      <c r="F1613" s="12" t="s">
        <v>20513</v>
      </c>
      <c r="G1613" s="12" t="s">
        <v>31674</v>
      </c>
      <c r="H1613" s="12">
        <v>2016</v>
      </c>
      <c r="I1613" s="12" t="s">
        <v>32405</v>
      </c>
      <c r="J1613" s="12" t="s">
        <v>32406</v>
      </c>
      <c r="K1613" s="12" t="s">
        <v>7972</v>
      </c>
      <c r="L1613" s="12" t="s">
        <v>12126</v>
      </c>
      <c r="M1613" s="12"/>
    </row>
    <row r="1614" spans="1:13" ht="22.5" customHeight="1">
      <c r="A1614" s="12" t="s">
        <v>32408</v>
      </c>
      <c r="B1614" s="12" t="str" cm="1">
        <f t="array" ref="B1614">_xlfn.REGEXEXTRACT(J1614, "eid=([^&amp;]+)", 2)</f>
        <v>2-s2.0-85015018678</v>
      </c>
      <c r="C1614" s="13" t="s">
        <v>23900</v>
      </c>
      <c r="D1614" s="12" t="s">
        <v>32409</v>
      </c>
      <c r="E1614" s="12">
        <v>2017</v>
      </c>
      <c r="F1614" s="12" t="s">
        <v>10830</v>
      </c>
      <c r="G1614" s="12">
        <v>15566013</v>
      </c>
      <c r="H1614" s="12">
        <v>12</v>
      </c>
      <c r="I1614" s="12" t="s">
        <v>32410</v>
      </c>
      <c r="J1614" s="12" t="s">
        <v>32411</v>
      </c>
      <c r="K1614" s="12" t="s">
        <v>7972</v>
      </c>
      <c r="L1614" s="12" t="s">
        <v>8102</v>
      </c>
      <c r="M1614" s="12"/>
    </row>
    <row r="1615" spans="1:13" ht="22.5" customHeight="1">
      <c r="A1615" s="12" t="s">
        <v>32413</v>
      </c>
      <c r="B1615" s="12" t="str" cm="1">
        <f t="array" ref="B1615">_xlfn.REGEXEXTRACT(J1615, "eid=([^&amp;]+)", 2)</f>
        <v>2-s2.0-84986308404</v>
      </c>
      <c r="C1615" s="13" t="s">
        <v>23900</v>
      </c>
      <c r="D1615" s="12" t="s">
        <v>32414</v>
      </c>
      <c r="E1615" s="12">
        <v>2016</v>
      </c>
      <c r="F1615" s="12" t="s">
        <v>25245</v>
      </c>
      <c r="G1615" s="12">
        <v>10636919</v>
      </c>
      <c r="H1615" s="12">
        <v>2016</v>
      </c>
      <c r="I1615" s="12" t="s">
        <v>32415</v>
      </c>
      <c r="J1615" s="12" t="s">
        <v>32416</v>
      </c>
      <c r="K1615" s="12" t="s">
        <v>7972</v>
      </c>
      <c r="L1615" s="12" t="s">
        <v>8078</v>
      </c>
      <c r="M1615" s="12"/>
    </row>
    <row r="1616" spans="1:13" ht="22.5" customHeight="1">
      <c r="A1616" s="12" t="s">
        <v>32418</v>
      </c>
      <c r="B1616" s="12" t="str" cm="1">
        <f t="array" ref="B1616">_xlfn.REGEXEXTRACT(J1616, "eid=([^&amp;]+)", 2)</f>
        <v>2-s2.0-85069567720</v>
      </c>
      <c r="C1616" s="13" t="s">
        <v>23900</v>
      </c>
      <c r="D1616" s="12" t="s">
        <v>32419</v>
      </c>
      <c r="E1616" s="12">
        <v>2017</v>
      </c>
      <c r="F1616" s="12" t="s">
        <v>32420</v>
      </c>
      <c r="G1616" s="12" t="s">
        <v>7969</v>
      </c>
      <c r="H1616" s="12" t="s">
        <v>7969</v>
      </c>
      <c r="I1616" s="12" t="s">
        <v>32421</v>
      </c>
      <c r="J1616" s="12" t="s">
        <v>32422</v>
      </c>
      <c r="K1616" s="12" t="s">
        <v>7972</v>
      </c>
      <c r="L1616" s="12" t="s">
        <v>10473</v>
      </c>
      <c r="M1616" s="12" t="s">
        <v>7969</v>
      </c>
    </row>
    <row r="1617" spans="1:13" ht="22.5" customHeight="1">
      <c r="A1617" s="12" t="s">
        <v>32424</v>
      </c>
      <c r="B1617" s="12" t="str" cm="1">
        <f t="array" ref="B1617">_xlfn.REGEXEXTRACT(J1617, "eid=([^&amp;]+)", 2)</f>
        <v>2-s2.0-84957018354</v>
      </c>
      <c r="C1617" s="13" t="s">
        <v>23900</v>
      </c>
      <c r="D1617" s="12" t="s">
        <v>32425</v>
      </c>
      <c r="E1617" s="12">
        <v>2017</v>
      </c>
      <c r="F1617" s="12" t="s">
        <v>12218</v>
      </c>
      <c r="G1617" s="12" t="s">
        <v>24034</v>
      </c>
      <c r="H1617" s="12">
        <v>66</v>
      </c>
      <c r="I1617" s="12" t="s">
        <v>32426</v>
      </c>
      <c r="J1617" s="12" t="s">
        <v>32427</v>
      </c>
      <c r="K1617" s="12" t="s">
        <v>7972</v>
      </c>
      <c r="L1617" s="12" t="s">
        <v>8969</v>
      </c>
      <c r="M1617" s="12" t="s">
        <v>36875</v>
      </c>
    </row>
    <row r="1618" spans="1:13" ht="22.5" customHeight="1">
      <c r="A1618" s="12" t="s">
        <v>32429</v>
      </c>
      <c r="B1618" s="12" t="str" cm="1">
        <f t="array" ref="B1618">_xlfn.REGEXEXTRACT(J1618, "eid=([^&amp;]+)", 2)</f>
        <v>2-s2.0-85025473119</v>
      </c>
      <c r="C1618" s="13" t="s">
        <v>23900</v>
      </c>
      <c r="D1618" s="12" t="s">
        <v>32430</v>
      </c>
      <c r="E1618" s="12">
        <v>2017</v>
      </c>
      <c r="F1618" s="12" t="s">
        <v>32431</v>
      </c>
      <c r="G1618" s="12" t="s">
        <v>7969</v>
      </c>
      <c r="H1618" s="12" t="s">
        <v>7969</v>
      </c>
      <c r="I1618" s="12" t="s">
        <v>32432</v>
      </c>
      <c r="J1618" s="12" t="s">
        <v>32433</v>
      </c>
      <c r="K1618" s="12" t="s">
        <v>7972</v>
      </c>
      <c r="L1618" s="12" t="s">
        <v>8102</v>
      </c>
      <c r="M1618" s="12" t="s">
        <v>36876</v>
      </c>
    </row>
    <row r="1619" spans="1:13" ht="22.5" customHeight="1">
      <c r="A1619" s="12" t="s">
        <v>32435</v>
      </c>
      <c r="B1619" s="12" t="str" cm="1">
        <f t="array" ref="B1619">_xlfn.REGEXEXTRACT(J1619, "eid=([^&amp;]+)", 2)</f>
        <v>2-s2.0-85091339126</v>
      </c>
      <c r="C1619" s="13" t="s">
        <v>23900</v>
      </c>
      <c r="D1619" s="12" t="s">
        <v>32436</v>
      </c>
      <c r="E1619" s="12">
        <v>2017</v>
      </c>
      <c r="F1619" s="12" t="s">
        <v>9037</v>
      </c>
      <c r="G1619" s="12">
        <v>10162364</v>
      </c>
      <c r="H1619" s="12">
        <v>33</v>
      </c>
      <c r="I1619" s="12" t="s">
        <v>32437</v>
      </c>
      <c r="J1619" s="12" t="s">
        <v>32438</v>
      </c>
      <c r="K1619" s="12" t="s">
        <v>7972</v>
      </c>
      <c r="L1619" s="12" t="s">
        <v>9040</v>
      </c>
      <c r="M1619" s="12" t="s">
        <v>36877</v>
      </c>
    </row>
    <row r="1620" spans="1:13" ht="22.5" customHeight="1">
      <c r="A1620" s="12" t="s">
        <v>32440</v>
      </c>
      <c r="B1620" s="12" t="str" cm="1">
        <f t="array" ref="B1620">_xlfn.REGEXEXTRACT(J1620, "eid=([^&amp;]+)", 2)</f>
        <v>2-s2.0-84988395786</v>
      </c>
      <c r="C1620" s="13" t="s">
        <v>23900</v>
      </c>
      <c r="D1620" s="12" t="s">
        <v>32441</v>
      </c>
      <c r="E1620" s="12">
        <v>2017</v>
      </c>
      <c r="F1620" s="12" t="s">
        <v>12218</v>
      </c>
      <c r="G1620" s="12" t="s">
        <v>24034</v>
      </c>
      <c r="H1620" s="12">
        <v>67</v>
      </c>
      <c r="I1620" s="12" t="s">
        <v>32442</v>
      </c>
      <c r="J1620" s="12" t="s">
        <v>32443</v>
      </c>
      <c r="K1620" s="12" t="s">
        <v>7972</v>
      </c>
      <c r="L1620" s="12" t="s">
        <v>7993</v>
      </c>
      <c r="M1620" s="12" t="s">
        <v>36878</v>
      </c>
    </row>
    <row r="1621" spans="1:13" ht="22.5" customHeight="1">
      <c r="A1621" s="12" t="s">
        <v>32445</v>
      </c>
      <c r="B1621" s="12" t="str" cm="1">
        <f t="array" ref="B1621">_xlfn.REGEXEXTRACT(J1621, "eid=([^&amp;]+)", 2)</f>
        <v>2-s2.0-85021672640</v>
      </c>
      <c r="C1621" s="13" t="s">
        <v>23900</v>
      </c>
      <c r="D1621" s="12" t="s">
        <v>32446</v>
      </c>
      <c r="E1621" s="12">
        <v>2017</v>
      </c>
      <c r="F1621" s="12" t="s">
        <v>8392</v>
      </c>
      <c r="G1621" s="12">
        <v>23274662</v>
      </c>
      <c r="H1621" s="12">
        <v>4</v>
      </c>
      <c r="I1621" s="12" t="s">
        <v>32447</v>
      </c>
      <c r="J1621" s="12" t="s">
        <v>32448</v>
      </c>
      <c r="K1621" s="12" t="s">
        <v>7972</v>
      </c>
      <c r="L1621" s="12" t="s">
        <v>8102</v>
      </c>
      <c r="M1621" s="12" t="s">
        <v>36879</v>
      </c>
    </row>
    <row r="1622" spans="1:13" ht="22.5" customHeight="1">
      <c r="A1622" s="12" t="s">
        <v>32450</v>
      </c>
      <c r="B1622" s="12" t="str" cm="1">
        <f t="array" ref="B1622">_xlfn.REGEXEXTRACT(J1622, "eid=([^&amp;]+)", 2)</f>
        <v>2-s2.0-85031706167</v>
      </c>
      <c r="C1622" s="13" t="s">
        <v>23900</v>
      </c>
      <c r="D1622" s="12" t="s">
        <v>32451</v>
      </c>
      <c r="E1622" s="12">
        <v>2017</v>
      </c>
      <c r="F1622" s="12" t="s">
        <v>26711</v>
      </c>
      <c r="G1622" s="12">
        <v>15209202</v>
      </c>
      <c r="H1622" s="12">
        <v>19</v>
      </c>
      <c r="I1622" s="12" t="s">
        <v>32452</v>
      </c>
      <c r="J1622" s="12" t="s">
        <v>32453</v>
      </c>
      <c r="K1622" s="12" t="s">
        <v>7972</v>
      </c>
      <c r="L1622" s="12" t="s">
        <v>8078</v>
      </c>
      <c r="M1622" s="12"/>
    </row>
    <row r="1623" spans="1:13" ht="22.5" customHeight="1">
      <c r="A1623" s="12" t="s">
        <v>32454</v>
      </c>
      <c r="B1623" s="12" t="e" cm="1" vm="1">
        <f t="array" ref="B1623">_xlfn.REGEXEXTRACT(J1623, "eid=([^&amp;]+)", 2)</f>
        <v>#N/A</v>
      </c>
      <c r="C1623" s="13" t="s">
        <v>23900</v>
      </c>
      <c r="D1623" s="12" t="s">
        <v>32455</v>
      </c>
      <c r="E1623" s="12">
        <v>2016</v>
      </c>
      <c r="F1623" s="12" t="s">
        <v>32262</v>
      </c>
      <c r="G1623" s="12"/>
      <c r="H1623" s="12"/>
      <c r="I1623" s="12"/>
      <c r="J1623" s="12"/>
      <c r="K1623" s="12"/>
      <c r="L1623" s="12"/>
      <c r="M1623" s="12"/>
    </row>
    <row r="1624" spans="1:13" ht="22.5" customHeight="1">
      <c r="A1624" s="12" t="s">
        <v>32457</v>
      </c>
      <c r="B1624" s="12" t="str" cm="1">
        <f t="array" ref="B1624">_xlfn.REGEXEXTRACT(J1624, "eid=([^&amp;]+)", 2)</f>
        <v>2-s2.0-85006489341</v>
      </c>
      <c r="C1624" s="13" t="s">
        <v>23900</v>
      </c>
      <c r="D1624" s="12" t="s">
        <v>32458</v>
      </c>
      <c r="E1624" s="12">
        <v>2016</v>
      </c>
      <c r="F1624" s="12" t="s">
        <v>14683</v>
      </c>
      <c r="G1624" s="12" t="s">
        <v>7969</v>
      </c>
      <c r="H1624" s="12" t="s">
        <v>7969</v>
      </c>
      <c r="I1624" s="12" t="s">
        <v>32459</v>
      </c>
      <c r="J1624" s="12" t="s">
        <v>32460</v>
      </c>
      <c r="K1624" s="12" t="s">
        <v>7972</v>
      </c>
      <c r="L1624" s="12" t="s">
        <v>8102</v>
      </c>
      <c r="M1624" s="12" t="s">
        <v>36880</v>
      </c>
    </row>
    <row r="1625" spans="1:13" ht="22.5" customHeight="1">
      <c r="A1625" s="12" t="s">
        <v>32462</v>
      </c>
      <c r="B1625" s="12" t="str" cm="1">
        <f t="array" ref="B1625">_xlfn.REGEXEXTRACT(J1625, "eid=([^&amp;]+)", 2)</f>
        <v>2-s2.0-85017661835</v>
      </c>
      <c r="C1625" s="13" t="s">
        <v>23900</v>
      </c>
      <c r="D1625" s="12" t="s">
        <v>32463</v>
      </c>
      <c r="E1625" s="12">
        <v>2017</v>
      </c>
      <c r="F1625" s="12" t="s">
        <v>11083</v>
      </c>
      <c r="G1625" s="12">
        <v>19928645</v>
      </c>
      <c r="H1625" s="12">
        <v>95</v>
      </c>
      <c r="I1625" s="12" t="s">
        <v>32464</v>
      </c>
      <c r="J1625" s="12" t="s">
        <v>32465</v>
      </c>
      <c r="K1625" s="12" t="s">
        <v>7972</v>
      </c>
      <c r="L1625" s="12" t="s">
        <v>14122</v>
      </c>
      <c r="M1625" s="12" t="s">
        <v>7969</v>
      </c>
    </row>
    <row r="1626" spans="1:13" ht="22.5" customHeight="1">
      <c r="A1626" s="12" t="s">
        <v>32467</v>
      </c>
      <c r="B1626" s="12" t="str" cm="1">
        <f t="array" ref="B1626">_xlfn.REGEXEXTRACT(J1626, "eid=([^&amp;]+)", 2)</f>
        <v>2-s2.0-84994316376</v>
      </c>
      <c r="C1626" s="13" t="s">
        <v>23900</v>
      </c>
      <c r="D1626" s="12" t="s">
        <v>32468</v>
      </c>
      <c r="E1626" s="12">
        <v>2017</v>
      </c>
      <c r="F1626" s="12" t="s">
        <v>32469</v>
      </c>
      <c r="G1626" s="12">
        <v>10421629</v>
      </c>
      <c r="H1626" s="12">
        <v>65</v>
      </c>
      <c r="I1626" s="12" t="s">
        <v>30743</v>
      </c>
      <c r="J1626" s="12" t="s">
        <v>32470</v>
      </c>
      <c r="K1626" s="12" t="s">
        <v>7972</v>
      </c>
      <c r="L1626" s="12" t="s">
        <v>13326</v>
      </c>
      <c r="M1626" s="12" t="s">
        <v>36881</v>
      </c>
    </row>
    <row r="1627" spans="1:13" ht="22.5" customHeight="1">
      <c r="A1627" s="12" t="s">
        <v>32472</v>
      </c>
      <c r="B1627" s="12" t="str" cm="1">
        <f t="array" ref="B1627">_xlfn.REGEXEXTRACT(J1627, "eid=([^&amp;]+)", 2)</f>
        <v>2-s2.0-85017318890</v>
      </c>
      <c r="C1627" s="13" t="s">
        <v>23900</v>
      </c>
      <c r="D1627" s="12" t="s">
        <v>32473</v>
      </c>
      <c r="E1627" s="12">
        <v>2017</v>
      </c>
      <c r="F1627" s="12" t="s">
        <v>32474</v>
      </c>
      <c r="G1627" s="12" t="s">
        <v>7969</v>
      </c>
      <c r="H1627" s="12" t="s">
        <v>7969</v>
      </c>
      <c r="I1627" s="12" t="s">
        <v>32475</v>
      </c>
      <c r="J1627" s="12" t="s">
        <v>32476</v>
      </c>
      <c r="K1627" s="12" t="s">
        <v>7972</v>
      </c>
      <c r="L1627" s="12" t="s">
        <v>8102</v>
      </c>
      <c r="M1627" s="12" t="s">
        <v>36882</v>
      </c>
    </row>
    <row r="1628" spans="1:13" ht="22.5" customHeight="1">
      <c r="A1628" s="12" t="s">
        <v>32478</v>
      </c>
      <c r="B1628" s="12" t="str" cm="1">
        <f t="array" ref="B1628">_xlfn.REGEXEXTRACT(J1628, "eid=([^&amp;]+)", 2)</f>
        <v>2-s2.0-84916896660</v>
      </c>
      <c r="C1628" s="13" t="s">
        <v>23900</v>
      </c>
      <c r="D1628" s="12" t="s">
        <v>32479</v>
      </c>
      <c r="E1628" s="12">
        <v>2017</v>
      </c>
      <c r="F1628" s="12" t="s">
        <v>8043</v>
      </c>
      <c r="G1628" s="12">
        <v>13807501</v>
      </c>
      <c r="H1628" s="12">
        <v>76</v>
      </c>
      <c r="I1628" s="12" t="s">
        <v>32480</v>
      </c>
      <c r="J1628" s="12" t="s">
        <v>32481</v>
      </c>
      <c r="K1628" s="12" t="s">
        <v>7972</v>
      </c>
      <c r="L1628" s="12" t="s">
        <v>13326</v>
      </c>
      <c r="M1628" s="12" t="s">
        <v>36883</v>
      </c>
    </row>
    <row r="1629" spans="1:13" ht="22.5" customHeight="1">
      <c r="A1629" s="12" t="s">
        <v>32483</v>
      </c>
      <c r="B1629" s="12" t="str" cm="1">
        <f t="array" ref="B1629">_xlfn.REGEXEXTRACT(J1629, "eid=([^&amp;]+)", 2)</f>
        <v>2-s2.0-85014247768</v>
      </c>
      <c r="C1629" s="13" t="s">
        <v>23900</v>
      </c>
      <c r="D1629" s="12" t="s">
        <v>32484</v>
      </c>
      <c r="E1629" s="12">
        <v>2017</v>
      </c>
      <c r="F1629" s="12" t="s">
        <v>10830</v>
      </c>
      <c r="G1629" s="12">
        <v>15566013</v>
      </c>
      <c r="H1629" s="12">
        <v>12</v>
      </c>
      <c r="I1629" s="12" t="s">
        <v>32485</v>
      </c>
      <c r="J1629" s="12" t="s">
        <v>32486</v>
      </c>
      <c r="K1629" s="12" t="s">
        <v>7972</v>
      </c>
      <c r="L1629" s="12" t="s">
        <v>8102</v>
      </c>
      <c r="M1629" s="12"/>
    </row>
    <row r="1630" spans="1:13" ht="22.5" customHeight="1">
      <c r="A1630" s="12" t="s">
        <v>32488</v>
      </c>
      <c r="B1630" s="12" t="str" cm="1">
        <f t="array" ref="B1630">_xlfn.REGEXEXTRACT(J1630, "eid=([^&amp;]+)", 2)</f>
        <v>2-s2.0-85047011273</v>
      </c>
      <c r="C1630" s="13" t="s">
        <v>23900</v>
      </c>
      <c r="D1630" s="12" t="s">
        <v>32489</v>
      </c>
      <c r="E1630" s="12">
        <v>2017</v>
      </c>
      <c r="F1630" s="12" t="s">
        <v>29576</v>
      </c>
      <c r="G1630" s="12">
        <v>23270586</v>
      </c>
      <c r="H1630" s="12">
        <v>2017</v>
      </c>
      <c r="I1630" s="12" t="s">
        <v>32490</v>
      </c>
      <c r="J1630" s="12" t="s">
        <v>32491</v>
      </c>
      <c r="K1630" s="12" t="s">
        <v>7972</v>
      </c>
      <c r="L1630" s="12" t="s">
        <v>8078</v>
      </c>
      <c r="M1630" s="12" t="s">
        <v>36884</v>
      </c>
    </row>
    <row r="1631" spans="1:13" ht="22.5" customHeight="1">
      <c r="A1631" s="12" t="s">
        <v>32493</v>
      </c>
      <c r="B1631" s="12" t="str" cm="1">
        <f t="array" ref="B1631">_xlfn.REGEXEXTRACT(J1631, "eid=([^&amp;]+)", 2)</f>
        <v>2-s2.0-84994589486</v>
      </c>
      <c r="C1631" s="13" t="s">
        <v>23900</v>
      </c>
      <c r="D1631" s="12" t="s">
        <v>32494</v>
      </c>
      <c r="E1631" s="12">
        <v>2016</v>
      </c>
      <c r="F1631" s="12" t="s">
        <v>16043</v>
      </c>
      <c r="G1631" s="12">
        <v>10782</v>
      </c>
      <c r="H1631" s="12">
        <v>59</v>
      </c>
      <c r="I1631" s="12" t="s">
        <v>32495</v>
      </c>
      <c r="J1631" s="12" t="s">
        <v>32496</v>
      </c>
      <c r="K1631" s="12" t="s">
        <v>7972</v>
      </c>
      <c r="L1631" s="12" t="s">
        <v>8324</v>
      </c>
      <c r="M1631" s="12" t="s">
        <v>36885</v>
      </c>
    </row>
    <row r="1632" spans="1:13" ht="22.5" customHeight="1">
      <c r="A1632" s="12" t="s">
        <v>32498</v>
      </c>
      <c r="B1632" s="12" t="str" cm="1">
        <f t="array" ref="B1632">_xlfn.REGEXEXTRACT(J1632, "eid=([^&amp;]+)", 2)</f>
        <v>2-s2.0-85013074584</v>
      </c>
      <c r="C1632" s="13" t="s">
        <v>23900</v>
      </c>
      <c r="D1632" s="12" t="s">
        <v>32499</v>
      </c>
      <c r="E1632" s="12">
        <v>2017</v>
      </c>
      <c r="F1632" s="12" t="s">
        <v>32500</v>
      </c>
      <c r="G1632" s="12" t="s">
        <v>7969</v>
      </c>
      <c r="H1632" s="12" t="s">
        <v>7969</v>
      </c>
      <c r="I1632" s="12" t="s">
        <v>32501</v>
      </c>
      <c r="J1632" s="12" t="s">
        <v>32502</v>
      </c>
      <c r="K1632" s="12" t="s">
        <v>7972</v>
      </c>
      <c r="L1632" s="12" t="s">
        <v>8102</v>
      </c>
      <c r="M1632" s="12" t="s">
        <v>36886</v>
      </c>
    </row>
    <row r="1633" spans="1:13" ht="22.5" customHeight="1">
      <c r="A1633" s="12" t="s">
        <v>32503</v>
      </c>
      <c r="B1633" s="12" t="e" cm="1" vm="1">
        <f t="array" ref="B1633">_xlfn.REGEXEXTRACT(J1633, "eid=([^&amp;]+)", 2)</f>
        <v>#N/A</v>
      </c>
      <c r="C1633" s="13" t="s">
        <v>23900</v>
      </c>
      <c r="D1633" s="12" t="s">
        <v>32504</v>
      </c>
      <c r="E1633" s="12">
        <v>2016</v>
      </c>
      <c r="F1633" s="12" t="s">
        <v>32262</v>
      </c>
      <c r="G1633" s="12"/>
      <c r="H1633" s="12"/>
      <c r="I1633" s="12"/>
      <c r="J1633" s="12"/>
      <c r="K1633" s="12"/>
      <c r="L1633" s="12"/>
      <c r="M1633" s="12"/>
    </row>
    <row r="1634" spans="1:13" ht="22.5" customHeight="1">
      <c r="A1634" s="12" t="s">
        <v>32506</v>
      </c>
      <c r="B1634" s="12" t="str" cm="1">
        <f t="array" ref="B1634">_xlfn.REGEXEXTRACT(J1634, "eid=([^&amp;]+)", 2)</f>
        <v>2-s2.0-85018689137</v>
      </c>
      <c r="C1634" s="13" t="s">
        <v>23900</v>
      </c>
      <c r="D1634" s="12" t="s">
        <v>32507</v>
      </c>
      <c r="E1634" s="12">
        <v>2017</v>
      </c>
      <c r="F1634" s="12" t="s">
        <v>11621</v>
      </c>
      <c r="G1634" s="12">
        <v>19390114</v>
      </c>
      <c r="H1634" s="12">
        <v>2017</v>
      </c>
      <c r="I1634" s="12" t="s">
        <v>32508</v>
      </c>
      <c r="J1634" s="12" t="s">
        <v>32509</v>
      </c>
      <c r="K1634" s="12" t="s">
        <v>7972</v>
      </c>
      <c r="L1634" s="12" t="s">
        <v>11624</v>
      </c>
      <c r="M1634" s="12"/>
    </row>
    <row r="1635" spans="1:13" ht="22.5" customHeight="1">
      <c r="A1635" s="12" t="s">
        <v>32511</v>
      </c>
      <c r="B1635" s="12" t="str" cm="1">
        <f t="array" ref="B1635">_xlfn.REGEXEXTRACT(J1635, "eid=([^&amp;]+)", 2)</f>
        <v>2-s2.0-85020689130</v>
      </c>
      <c r="C1635" s="13" t="s">
        <v>23900</v>
      </c>
      <c r="D1635" s="12" t="s">
        <v>32512</v>
      </c>
      <c r="E1635" s="12">
        <v>2017</v>
      </c>
      <c r="F1635" s="12" t="s">
        <v>10088</v>
      </c>
      <c r="G1635" s="12">
        <v>15513203</v>
      </c>
      <c r="H1635" s="12">
        <v>13</v>
      </c>
      <c r="I1635" s="12" t="s">
        <v>32513</v>
      </c>
      <c r="J1635" s="12" t="s">
        <v>32514</v>
      </c>
      <c r="K1635" s="12" t="s">
        <v>7972</v>
      </c>
      <c r="L1635" s="12" t="s">
        <v>8078</v>
      </c>
      <c r="M1635" s="12" t="s">
        <v>36887</v>
      </c>
    </row>
    <row r="1636" spans="1:13" ht="22.5" customHeight="1">
      <c r="A1636" s="12" t="s">
        <v>32516</v>
      </c>
      <c r="B1636" s="12" t="str" cm="1">
        <f t="array" ref="B1636">_xlfn.REGEXEXTRACT(J1636, "eid=([^&amp;]+)", 2)</f>
        <v>2-s2.0-84995802703</v>
      </c>
      <c r="C1636" s="13" t="s">
        <v>23900</v>
      </c>
      <c r="D1636" s="12" t="s">
        <v>32517</v>
      </c>
      <c r="E1636" s="12">
        <v>2016</v>
      </c>
      <c r="F1636" s="12" t="s">
        <v>22221</v>
      </c>
      <c r="G1636" s="12">
        <v>10095896</v>
      </c>
      <c r="H1636" s="12">
        <v>38</v>
      </c>
      <c r="I1636" s="12" t="s">
        <v>32518</v>
      </c>
      <c r="J1636" s="12" t="s">
        <v>32519</v>
      </c>
      <c r="K1636" s="12" t="s">
        <v>14279</v>
      </c>
      <c r="L1636" s="12" t="s">
        <v>14280</v>
      </c>
      <c r="M1636" s="12" t="s">
        <v>36888</v>
      </c>
    </row>
    <row r="1637" spans="1:13" ht="22.5" customHeight="1">
      <c r="A1637" s="12" t="s">
        <v>32521</v>
      </c>
      <c r="B1637" s="12" t="str" cm="1">
        <f t="array" ref="B1637">_xlfn.REGEXEXTRACT(J1637, "eid=([^&amp;]+)", 2)</f>
        <v>2-s2.0-84990841651</v>
      </c>
      <c r="C1637" s="13" t="s">
        <v>23900</v>
      </c>
      <c r="D1637" s="12" t="s">
        <v>32522</v>
      </c>
      <c r="E1637" s="12">
        <v>2017</v>
      </c>
      <c r="F1637" s="12" t="s">
        <v>9340</v>
      </c>
      <c r="G1637" s="12">
        <v>9296212</v>
      </c>
      <c r="H1637" s="12">
        <v>94</v>
      </c>
      <c r="I1637" s="12" t="s">
        <v>32523</v>
      </c>
      <c r="J1637" s="12" t="s">
        <v>32524</v>
      </c>
      <c r="K1637" s="12" t="s">
        <v>7972</v>
      </c>
      <c r="L1637" s="12" t="s">
        <v>13326</v>
      </c>
      <c r="M1637" s="12" t="s">
        <v>36889</v>
      </c>
    </row>
    <row r="1638" spans="1:13" ht="22.5" customHeight="1">
      <c r="A1638" s="12" t="s">
        <v>32526</v>
      </c>
      <c r="B1638" s="12" t="str" cm="1">
        <f t="array" ref="B1638">_xlfn.REGEXEXTRACT(J1638, "eid=([^&amp;]+)", 2)</f>
        <v>2-s2.0-85050476115</v>
      </c>
      <c r="C1638" s="13" t="s">
        <v>23900</v>
      </c>
      <c r="D1638" s="12" t="s">
        <v>32527</v>
      </c>
      <c r="E1638" s="12">
        <v>2017</v>
      </c>
      <c r="F1638" s="12" t="s">
        <v>32528</v>
      </c>
      <c r="G1638" s="12" t="s">
        <v>7969</v>
      </c>
      <c r="H1638" s="12">
        <v>2018</v>
      </c>
      <c r="I1638" s="12" t="s">
        <v>32529</v>
      </c>
      <c r="J1638" s="12" t="s">
        <v>32530</v>
      </c>
      <c r="K1638" s="12" t="s">
        <v>7972</v>
      </c>
      <c r="L1638" s="12" t="s">
        <v>8102</v>
      </c>
      <c r="M1638" s="12" t="s">
        <v>36890</v>
      </c>
    </row>
    <row r="1639" spans="1:13" ht="22.5" customHeight="1">
      <c r="A1639" s="12" t="s">
        <v>32532</v>
      </c>
      <c r="B1639" s="12" t="str" cm="1">
        <f t="array" ref="B1639">_xlfn.REGEXEXTRACT(J1639, "eid=([^&amp;]+)", 2)</f>
        <v>2-s2.0-84988517775</v>
      </c>
      <c r="C1639" s="13" t="s">
        <v>23900</v>
      </c>
      <c r="D1639" s="12" t="s">
        <v>32533</v>
      </c>
      <c r="E1639" s="12">
        <v>2017</v>
      </c>
      <c r="F1639" s="12" t="s">
        <v>12218</v>
      </c>
      <c r="G1639" s="12" t="s">
        <v>24034</v>
      </c>
      <c r="H1639" s="12">
        <v>68</v>
      </c>
      <c r="I1639" s="12" t="s">
        <v>32534</v>
      </c>
      <c r="J1639" s="12" t="s">
        <v>32535</v>
      </c>
      <c r="K1639" s="12" t="s">
        <v>7972</v>
      </c>
      <c r="L1639" s="12" t="s">
        <v>7993</v>
      </c>
      <c r="M1639" s="12" t="s">
        <v>36891</v>
      </c>
    </row>
    <row r="1640" spans="1:13" ht="22.5" customHeight="1">
      <c r="A1640" s="12" t="s">
        <v>32537</v>
      </c>
      <c r="B1640" s="12" t="str" cm="1">
        <f t="array" ref="B1640">_xlfn.REGEXEXTRACT(J1640, "eid=([^&amp;]+)", 2)</f>
        <v>2-s2.0-85051441022</v>
      </c>
      <c r="C1640" s="13" t="s">
        <v>23900</v>
      </c>
      <c r="D1640" s="12" t="s">
        <v>32538</v>
      </c>
      <c r="E1640" s="12">
        <v>2017</v>
      </c>
      <c r="F1640" s="12" t="s">
        <v>32420</v>
      </c>
      <c r="G1640" s="12" t="s">
        <v>7969</v>
      </c>
      <c r="H1640" s="12" t="s">
        <v>7969</v>
      </c>
      <c r="I1640" s="12" t="s">
        <v>32539</v>
      </c>
      <c r="J1640" s="12" t="s">
        <v>32540</v>
      </c>
      <c r="K1640" s="12" t="s">
        <v>7972</v>
      </c>
      <c r="L1640" s="12" t="s">
        <v>10473</v>
      </c>
      <c r="M1640" s="12" t="s">
        <v>7969</v>
      </c>
    </row>
    <row r="1641" spans="1:13" ht="22.5" customHeight="1">
      <c r="A1641" s="12" t="s">
        <v>32542</v>
      </c>
      <c r="B1641" s="12" t="str" cm="1">
        <f t="array" ref="B1641">_xlfn.REGEXEXTRACT(J1641, "eid=([^&amp;]+)", 2)</f>
        <v>2-s2.0-85032454507</v>
      </c>
      <c r="C1641" s="13" t="s">
        <v>23900</v>
      </c>
      <c r="D1641" s="12" t="s">
        <v>32543</v>
      </c>
      <c r="E1641" s="12">
        <v>2017</v>
      </c>
      <c r="F1641" s="12" t="s">
        <v>9013</v>
      </c>
      <c r="G1641" s="12">
        <v>18770509</v>
      </c>
      <c r="H1641" s="12">
        <v>115</v>
      </c>
      <c r="I1641" s="12" t="s">
        <v>32544</v>
      </c>
      <c r="J1641" s="12" t="s">
        <v>32545</v>
      </c>
      <c r="K1641" s="12" t="s">
        <v>7972</v>
      </c>
      <c r="L1641" s="12" t="s">
        <v>7993</v>
      </c>
      <c r="M1641" s="12"/>
    </row>
    <row r="1642" spans="1:13" ht="22.5" customHeight="1">
      <c r="A1642" s="12" t="s">
        <v>32547</v>
      </c>
      <c r="B1642" s="12" t="str" cm="1">
        <f t="array" ref="B1642">_xlfn.REGEXEXTRACT(J1642, "eid=([^&amp;]+)", 2)</f>
        <v>2-s2.0-85012908883</v>
      </c>
      <c r="C1642" s="13" t="s">
        <v>23900</v>
      </c>
      <c r="D1642" s="12" t="s">
        <v>32548</v>
      </c>
      <c r="E1642" s="12">
        <v>2017</v>
      </c>
      <c r="F1642" s="12" t="s">
        <v>26590</v>
      </c>
      <c r="G1642" s="12">
        <v>14388871</v>
      </c>
      <c r="H1642" s="12">
        <v>19</v>
      </c>
      <c r="I1642" s="12" t="s">
        <v>32549</v>
      </c>
      <c r="J1642" s="12" t="s">
        <v>32550</v>
      </c>
      <c r="K1642" s="12" t="s">
        <v>7972</v>
      </c>
      <c r="L1642" s="12" t="s">
        <v>17595</v>
      </c>
      <c r="M1642" s="12"/>
    </row>
    <row r="1643" spans="1:13" ht="22.5" customHeight="1">
      <c r="A1643" s="12" t="s">
        <v>32552</v>
      </c>
      <c r="B1643" s="12" t="str" cm="1">
        <f t="array" ref="B1643">_xlfn.REGEXEXTRACT(J1643, "eid=([^&amp;]+)", 2)</f>
        <v>2-s2.0-85048275215</v>
      </c>
      <c r="C1643" s="13" t="s">
        <v>23900</v>
      </c>
      <c r="D1643" s="12" t="s">
        <v>32553</v>
      </c>
      <c r="E1643" s="12">
        <v>2017</v>
      </c>
      <c r="F1643" s="12" t="s">
        <v>26770</v>
      </c>
      <c r="G1643" s="12">
        <v>22919694</v>
      </c>
      <c r="H1643" s="12">
        <v>5</v>
      </c>
      <c r="I1643" s="12" t="s">
        <v>32554</v>
      </c>
      <c r="J1643" s="12" t="s">
        <v>32555</v>
      </c>
      <c r="K1643" s="12" t="s">
        <v>7972</v>
      </c>
      <c r="L1643" s="12" t="s">
        <v>17595</v>
      </c>
      <c r="M1643" s="12"/>
    </row>
    <row r="1644" spans="1:13" ht="22.5" customHeight="1">
      <c r="A1644" s="12" t="s">
        <v>32557</v>
      </c>
      <c r="B1644" s="12" t="str" cm="1">
        <f t="array" ref="B1644">_xlfn.REGEXEXTRACT(J1644, "eid=([^&amp;]+)", 2)</f>
        <v>2-s2.0-85044259297</v>
      </c>
      <c r="C1644" s="13" t="s">
        <v>23900</v>
      </c>
      <c r="D1644" s="12" t="s">
        <v>32558</v>
      </c>
      <c r="E1644" s="12">
        <v>2017</v>
      </c>
      <c r="F1644" s="12" t="s">
        <v>32559</v>
      </c>
      <c r="G1644" s="12" t="s">
        <v>32560</v>
      </c>
      <c r="H1644" s="12">
        <v>12</v>
      </c>
      <c r="I1644" s="12" t="s">
        <v>32561</v>
      </c>
      <c r="J1644" s="12" t="s">
        <v>32562</v>
      </c>
      <c r="K1644" s="12" t="s">
        <v>7972</v>
      </c>
      <c r="L1644" s="12" t="s">
        <v>32563</v>
      </c>
      <c r="M1644" s="12" t="s">
        <v>7969</v>
      </c>
    </row>
    <row r="1645" spans="1:13" ht="22.5" customHeight="1">
      <c r="A1645" s="12" t="s">
        <v>32565</v>
      </c>
      <c r="B1645" s="12" t="str" cm="1">
        <f t="array" ref="B1645">_xlfn.REGEXEXTRACT(J1645, "eid=([^&amp;]+)", 2)</f>
        <v>2-s2.0-85045935345</v>
      </c>
      <c r="C1645" s="13" t="s">
        <v>23900</v>
      </c>
      <c r="D1645" s="12" t="s">
        <v>32566</v>
      </c>
      <c r="E1645" s="12">
        <v>2017</v>
      </c>
      <c r="F1645" s="12" t="s">
        <v>32363</v>
      </c>
      <c r="G1645" s="12" t="s">
        <v>7969</v>
      </c>
      <c r="H1645" s="12">
        <v>2018</v>
      </c>
      <c r="I1645" s="12" t="s">
        <v>32567</v>
      </c>
      <c r="J1645" s="12" t="s">
        <v>32568</v>
      </c>
      <c r="K1645" s="12" t="s">
        <v>7972</v>
      </c>
      <c r="L1645" s="12" t="s">
        <v>8102</v>
      </c>
      <c r="M1645" s="12"/>
    </row>
    <row r="1646" spans="1:13" ht="22.5" customHeight="1">
      <c r="A1646" s="12" t="s">
        <v>32570</v>
      </c>
      <c r="B1646" s="12" t="str" cm="1">
        <f t="array" ref="B1646">_xlfn.REGEXEXTRACT(J1646, "eid=([^&amp;]+)", 2)</f>
        <v>2-s2.0-85033465485</v>
      </c>
      <c r="C1646" s="13" t="s">
        <v>23900</v>
      </c>
      <c r="D1646" s="12" t="s">
        <v>32571</v>
      </c>
      <c r="E1646" s="12">
        <v>2017</v>
      </c>
      <c r="F1646" s="12" t="s">
        <v>9013</v>
      </c>
      <c r="G1646" s="12">
        <v>18770509</v>
      </c>
      <c r="H1646" s="12">
        <v>113</v>
      </c>
      <c r="I1646" s="12" t="s">
        <v>32572</v>
      </c>
      <c r="J1646" s="12" t="s">
        <v>32573</v>
      </c>
      <c r="K1646" s="12" t="s">
        <v>7972</v>
      </c>
      <c r="L1646" s="12" t="s">
        <v>7993</v>
      </c>
      <c r="M1646" s="12"/>
    </row>
    <row r="1647" spans="1:13" ht="22.5" customHeight="1">
      <c r="A1647" s="12" t="s">
        <v>32575</v>
      </c>
      <c r="B1647" s="12" t="str" cm="1">
        <f t="array" ref="B1647">_xlfn.REGEXEXTRACT(J1647, "eid=([^&amp;]+)", 2)</f>
        <v>2-s2.0-85048611931</v>
      </c>
      <c r="C1647" s="13" t="s">
        <v>23900</v>
      </c>
      <c r="D1647" s="12" t="s">
        <v>32576</v>
      </c>
      <c r="E1647" s="12">
        <v>2017</v>
      </c>
      <c r="F1647" s="12" t="s">
        <v>32577</v>
      </c>
      <c r="G1647" s="12" t="s">
        <v>7969</v>
      </c>
      <c r="H1647" s="12">
        <v>2018</v>
      </c>
      <c r="I1647" s="12" t="s">
        <v>32578</v>
      </c>
      <c r="J1647" s="12" t="s">
        <v>32579</v>
      </c>
      <c r="K1647" s="12" t="s">
        <v>7972</v>
      </c>
      <c r="L1647" s="12" t="s">
        <v>8102</v>
      </c>
      <c r="M1647" s="12" t="s">
        <v>36892</v>
      </c>
    </row>
    <row r="1648" spans="1:13" ht="22.5" customHeight="1">
      <c r="A1648" s="12" t="s">
        <v>32580</v>
      </c>
      <c r="B1648" s="12" t="str" cm="1">
        <f t="array" ref="B1648">_xlfn.REGEXEXTRACT(J1648, "eid=([^&amp;]+)", 2)</f>
        <v>2-s2.0-85045265330</v>
      </c>
      <c r="C1648" s="13" t="s">
        <v>23900</v>
      </c>
      <c r="D1648" s="12" t="s">
        <v>32581</v>
      </c>
      <c r="E1648" s="12">
        <v>2017</v>
      </c>
      <c r="F1648" s="12" t="s">
        <v>32582</v>
      </c>
      <c r="G1648" s="12" t="s">
        <v>7969</v>
      </c>
      <c r="H1648" s="12">
        <v>2017</v>
      </c>
      <c r="I1648" s="12" t="s">
        <v>32583</v>
      </c>
      <c r="J1648" s="12" t="s">
        <v>32584</v>
      </c>
      <c r="K1648" s="12" t="s">
        <v>7972</v>
      </c>
      <c r="L1648" s="12" t="s">
        <v>8102</v>
      </c>
      <c r="M1648" s="12" t="s">
        <v>4617</v>
      </c>
    </row>
    <row r="1649" spans="1:13" ht="22.5" customHeight="1">
      <c r="A1649" s="12" t="s">
        <v>32586</v>
      </c>
      <c r="B1649" s="12" t="str" cm="1">
        <f t="array" ref="B1649">_xlfn.REGEXEXTRACT(J1649, "eid=([^&amp;]+)", 2)</f>
        <v>2-s2.0-85017326596</v>
      </c>
      <c r="C1649" s="13" t="s">
        <v>23900</v>
      </c>
      <c r="D1649" s="12" t="s">
        <v>32587</v>
      </c>
      <c r="E1649" s="12">
        <v>2017</v>
      </c>
      <c r="F1649" s="12" t="s">
        <v>24057</v>
      </c>
      <c r="G1649" s="12">
        <v>10070214</v>
      </c>
      <c r="H1649" s="12">
        <v>22</v>
      </c>
      <c r="I1649" s="12" t="s">
        <v>32588</v>
      </c>
      <c r="J1649" s="12" t="s">
        <v>32589</v>
      </c>
      <c r="K1649" s="12" t="s">
        <v>7972</v>
      </c>
      <c r="L1649" s="12" t="s">
        <v>24168</v>
      </c>
      <c r="M1649" s="12"/>
    </row>
    <row r="1650" spans="1:13" ht="22.5" customHeight="1">
      <c r="A1650" s="12" t="s">
        <v>32591</v>
      </c>
      <c r="B1650" s="12" t="str" cm="1">
        <f t="array" ref="B1650">_xlfn.REGEXEXTRACT(J1650, "eid=([^&amp;]+)", 2)</f>
        <v>2-s2.0-85010190520</v>
      </c>
      <c r="C1650" s="13" t="s">
        <v>23900</v>
      </c>
      <c r="D1650" s="12" t="s">
        <v>32592</v>
      </c>
      <c r="E1650" s="12">
        <v>2017</v>
      </c>
      <c r="F1650" s="12" t="s">
        <v>16035</v>
      </c>
      <c r="G1650" s="12">
        <v>10848045</v>
      </c>
      <c r="H1650" s="12">
        <v>82</v>
      </c>
      <c r="I1650" s="12" t="s">
        <v>32593</v>
      </c>
      <c r="J1650" s="12" t="s">
        <v>32594</v>
      </c>
      <c r="K1650" s="12" t="s">
        <v>7972</v>
      </c>
      <c r="L1650" s="12" t="s">
        <v>16038</v>
      </c>
      <c r="M1650" s="12" t="s">
        <v>36893</v>
      </c>
    </row>
    <row r="1651" spans="1:13" ht="22.5" customHeight="1">
      <c r="A1651" s="12" t="s">
        <v>32596</v>
      </c>
      <c r="B1651" s="12" t="str" cm="1">
        <f t="array" ref="B1651">_xlfn.REGEXEXTRACT(J1651, "eid=([^&amp;]+)", 2)</f>
        <v>2-s2.0-85015658863</v>
      </c>
      <c r="C1651" s="13" t="s">
        <v>23900</v>
      </c>
      <c r="D1651" s="12" t="s">
        <v>32597</v>
      </c>
      <c r="E1651" s="12">
        <v>2017</v>
      </c>
      <c r="F1651" s="12" t="s">
        <v>15850</v>
      </c>
      <c r="G1651" s="12">
        <v>13534858</v>
      </c>
      <c r="H1651" s="12">
        <v>2017</v>
      </c>
      <c r="I1651" s="12" t="s">
        <v>32598</v>
      </c>
      <c r="J1651" s="12" t="s">
        <v>32599</v>
      </c>
      <c r="K1651" s="12" t="s">
        <v>7972</v>
      </c>
      <c r="L1651" s="12" t="s">
        <v>8027</v>
      </c>
      <c r="M1651" s="12" t="s">
        <v>36894</v>
      </c>
    </row>
    <row r="1652" spans="1:13" ht="22.5" customHeight="1">
      <c r="A1652" s="12" t="s">
        <v>32601</v>
      </c>
      <c r="B1652" s="12" t="str" cm="1">
        <f t="array" ref="B1652">_xlfn.REGEXEXTRACT(J1652, "eid=([^&amp;]+)", 2)</f>
        <v>2-s2.0-85011018181</v>
      </c>
      <c r="C1652" s="13" t="s">
        <v>23900</v>
      </c>
      <c r="D1652" s="12" t="s">
        <v>32602</v>
      </c>
      <c r="E1652" s="12">
        <v>2017</v>
      </c>
      <c r="F1652" s="12" t="s">
        <v>12218</v>
      </c>
      <c r="G1652" s="12" t="s">
        <v>24034</v>
      </c>
      <c r="H1652" s="12">
        <v>72</v>
      </c>
      <c r="I1652" s="12" t="s">
        <v>32603</v>
      </c>
      <c r="J1652" s="12" t="s">
        <v>32604</v>
      </c>
      <c r="K1652" s="12" t="s">
        <v>7972</v>
      </c>
      <c r="L1652" s="12" t="s">
        <v>7993</v>
      </c>
      <c r="M1652" s="12" t="s">
        <v>36895</v>
      </c>
    </row>
    <row r="1653" spans="1:13" ht="22.5" customHeight="1">
      <c r="A1653" s="12" t="s">
        <v>32606</v>
      </c>
      <c r="B1653" s="12" t="str" cm="1">
        <f t="array" ref="B1653">_xlfn.REGEXEXTRACT(J1653, "eid=([^&amp;]+)", 2)</f>
        <v>2-s2.0-85045315512</v>
      </c>
      <c r="C1653" s="13" t="s">
        <v>23900</v>
      </c>
      <c r="D1653" s="12" t="s">
        <v>32607</v>
      </c>
      <c r="E1653" s="12">
        <v>2017</v>
      </c>
      <c r="F1653" s="12" t="s">
        <v>17658</v>
      </c>
      <c r="G1653" s="12">
        <v>15224880</v>
      </c>
      <c r="H1653" s="12">
        <v>2017</v>
      </c>
      <c r="I1653" s="12" t="s">
        <v>32608</v>
      </c>
      <c r="J1653" s="12" t="s">
        <v>32609</v>
      </c>
      <c r="K1653" s="12" t="s">
        <v>7972</v>
      </c>
      <c r="L1653" s="12" t="s">
        <v>8078</v>
      </c>
      <c r="M1653" s="12"/>
    </row>
    <row r="1654" spans="1:13" ht="22.5" customHeight="1">
      <c r="A1654" s="12" t="s">
        <v>32611</v>
      </c>
      <c r="B1654" s="12" t="str" cm="1">
        <f t="array" ref="B1654">_xlfn.REGEXEXTRACT(J1654, "eid=([^&amp;]+)", 2)</f>
        <v>2-s2.0-84986308411</v>
      </c>
      <c r="C1654" s="13" t="s">
        <v>23900</v>
      </c>
      <c r="D1654" s="12" t="s">
        <v>32612</v>
      </c>
      <c r="E1654" s="12">
        <v>2016</v>
      </c>
      <c r="F1654" s="12" t="s">
        <v>25245</v>
      </c>
      <c r="G1654" s="12">
        <v>10636919</v>
      </c>
      <c r="H1654" s="12">
        <v>2016</v>
      </c>
      <c r="I1654" s="12" t="s">
        <v>32613</v>
      </c>
      <c r="J1654" s="12" t="s">
        <v>32614</v>
      </c>
      <c r="K1654" s="12" t="s">
        <v>7972</v>
      </c>
      <c r="L1654" s="12" t="s">
        <v>8078</v>
      </c>
      <c r="M1654" s="12"/>
    </row>
    <row r="1655" spans="1:13" ht="22.5" customHeight="1">
      <c r="A1655" s="12" t="s">
        <v>32616</v>
      </c>
      <c r="B1655" s="12" t="str" cm="1">
        <f t="array" ref="B1655">_xlfn.REGEXEXTRACT(J1655, "eid=([^&amp;]+)", 2)</f>
        <v>2-s2.0-85048538849</v>
      </c>
      <c r="C1655" s="13" t="s">
        <v>23900</v>
      </c>
      <c r="D1655" s="12" t="s">
        <v>32617</v>
      </c>
      <c r="E1655" s="12">
        <v>2017</v>
      </c>
      <c r="F1655" s="12" t="s">
        <v>32618</v>
      </c>
      <c r="G1655" s="12" t="s">
        <v>7969</v>
      </c>
      <c r="H1655" s="12">
        <v>2018</v>
      </c>
      <c r="I1655" s="12" t="s">
        <v>32619</v>
      </c>
      <c r="J1655" s="12" t="s">
        <v>32620</v>
      </c>
      <c r="K1655" s="12" t="s">
        <v>7972</v>
      </c>
      <c r="L1655" s="12" t="s">
        <v>8102</v>
      </c>
      <c r="M1655" s="12"/>
    </row>
    <row r="1656" spans="1:13" ht="22.5" customHeight="1">
      <c r="A1656" s="12" t="s">
        <v>32622</v>
      </c>
      <c r="B1656" s="12" t="str" cm="1">
        <f t="array" ref="B1656">_xlfn.REGEXEXTRACT(J1656, "eid=([^&amp;]+)", 2)</f>
        <v>2-s2.0-85040123574</v>
      </c>
      <c r="C1656" s="13" t="s">
        <v>23900</v>
      </c>
      <c r="D1656" s="12" t="s">
        <v>32623</v>
      </c>
      <c r="E1656" s="12">
        <v>2017</v>
      </c>
      <c r="F1656" s="12" t="s">
        <v>8831</v>
      </c>
      <c r="G1656" s="12">
        <v>3029743</v>
      </c>
      <c r="H1656" s="12">
        <v>10658</v>
      </c>
      <c r="I1656" s="12" t="s">
        <v>32624</v>
      </c>
      <c r="J1656" s="12" t="s">
        <v>32625</v>
      </c>
      <c r="K1656" s="12" t="s">
        <v>7972</v>
      </c>
      <c r="L1656" s="12" t="s">
        <v>13352</v>
      </c>
      <c r="M1656" s="12" t="s">
        <v>36896</v>
      </c>
    </row>
    <row r="1657" spans="1:13" ht="22.5" customHeight="1">
      <c r="A1657" s="12" t="s">
        <v>32627</v>
      </c>
      <c r="B1657" s="12" t="str" cm="1">
        <f t="array" ref="B1657">_xlfn.REGEXEXTRACT(J1657, "eid=([^&amp;]+)", 2)</f>
        <v>2-s2.0-85017301639</v>
      </c>
      <c r="C1657" s="13" t="s">
        <v>23900</v>
      </c>
      <c r="D1657" s="12" t="s">
        <v>32628</v>
      </c>
      <c r="E1657" s="12">
        <v>2017</v>
      </c>
      <c r="F1657" s="12" t="s">
        <v>32629</v>
      </c>
      <c r="G1657" s="12" t="s">
        <v>7969</v>
      </c>
      <c r="H1657" s="12" t="s">
        <v>7969</v>
      </c>
      <c r="I1657" s="12" t="s">
        <v>32630</v>
      </c>
      <c r="J1657" s="12" t="s">
        <v>32631</v>
      </c>
      <c r="K1657" s="12" t="s">
        <v>7972</v>
      </c>
      <c r="L1657" s="12" t="s">
        <v>8102</v>
      </c>
      <c r="M1657" s="12" t="s">
        <v>36897</v>
      </c>
    </row>
    <row r="1658" spans="1:13" ht="22.5" customHeight="1">
      <c r="A1658" s="12" t="s">
        <v>32633</v>
      </c>
      <c r="B1658" s="12" t="str" cm="1">
        <f t="array" ref="B1658">_xlfn.REGEXEXTRACT(J1658, "eid=([^&amp;]+)", 2)</f>
        <v>2-s2.0-85019713401</v>
      </c>
      <c r="C1658" s="13" t="s">
        <v>23900</v>
      </c>
      <c r="D1658" s="12" t="s">
        <v>32634</v>
      </c>
      <c r="E1658" s="12">
        <v>2017</v>
      </c>
      <c r="F1658" s="12" t="s">
        <v>32635</v>
      </c>
      <c r="G1658" s="12" t="s">
        <v>7969</v>
      </c>
      <c r="H1658" s="12" t="s">
        <v>7969</v>
      </c>
      <c r="I1658" s="12" t="s">
        <v>32636</v>
      </c>
      <c r="J1658" s="12" t="s">
        <v>32637</v>
      </c>
      <c r="K1658" s="12" t="s">
        <v>7972</v>
      </c>
      <c r="L1658" s="12" t="s">
        <v>12938</v>
      </c>
      <c r="M1658" s="12"/>
    </row>
    <row r="1659" spans="1:13" ht="22.5" customHeight="1">
      <c r="A1659" s="12" t="s">
        <v>32639</v>
      </c>
      <c r="B1659" s="12" t="str" cm="1">
        <f t="array" ref="B1659">_xlfn.REGEXEXTRACT(J1659, "eid=([^&amp;]+)", 2)</f>
        <v>2-s2.0-85033473807</v>
      </c>
      <c r="C1659" s="13" t="s">
        <v>23900</v>
      </c>
      <c r="D1659" s="12" t="s">
        <v>32640</v>
      </c>
      <c r="E1659" s="12">
        <v>2017</v>
      </c>
      <c r="F1659" s="12" t="s">
        <v>9013</v>
      </c>
      <c r="G1659" s="12">
        <v>18770509</v>
      </c>
      <c r="H1659" s="12">
        <v>113</v>
      </c>
      <c r="I1659" s="12" t="s">
        <v>32641</v>
      </c>
      <c r="J1659" s="12" t="s">
        <v>32642</v>
      </c>
      <c r="K1659" s="12" t="s">
        <v>7972</v>
      </c>
      <c r="L1659" s="12" t="s">
        <v>7993</v>
      </c>
      <c r="M1659" s="12"/>
    </row>
    <row r="1660" spans="1:13" ht="22.5" customHeight="1">
      <c r="A1660" s="12" t="s">
        <v>32644</v>
      </c>
      <c r="B1660" s="12" t="str" cm="1">
        <f t="array" ref="B1660">_xlfn.REGEXEXTRACT(J1660, "eid=([^&amp;]+)", 2)</f>
        <v>2-s2.0-85047464753</v>
      </c>
      <c r="C1660" s="13" t="s">
        <v>23900</v>
      </c>
      <c r="D1660" s="12" t="s">
        <v>32645</v>
      </c>
      <c r="E1660" s="12">
        <v>2017</v>
      </c>
      <c r="F1660" s="12" t="s">
        <v>32646</v>
      </c>
      <c r="G1660" s="12" t="s">
        <v>7969</v>
      </c>
      <c r="H1660" s="12">
        <v>2018</v>
      </c>
      <c r="I1660" s="12" t="s">
        <v>32647</v>
      </c>
      <c r="J1660" s="12" t="s">
        <v>32648</v>
      </c>
      <c r="K1660" s="12" t="s">
        <v>7972</v>
      </c>
      <c r="L1660" s="12" t="s">
        <v>8102</v>
      </c>
      <c r="M1660" s="12" t="s">
        <v>36898</v>
      </c>
    </row>
    <row r="1661" spans="1:13" ht="22.5" customHeight="1">
      <c r="A1661" s="12" t="s">
        <v>32650</v>
      </c>
      <c r="B1661" s="12" t="str" cm="1">
        <f t="array" ref="B1661">_xlfn.REGEXEXTRACT(J1661, "eid=([^&amp;]+)", 2)</f>
        <v>2-s2.0-85015061999</v>
      </c>
      <c r="C1661" s="13" t="s">
        <v>23900</v>
      </c>
      <c r="D1661" s="12" t="s">
        <v>32651</v>
      </c>
      <c r="E1661" s="12">
        <v>2017</v>
      </c>
      <c r="F1661" s="12" t="s">
        <v>32652</v>
      </c>
      <c r="G1661" s="12" t="s">
        <v>7969</v>
      </c>
      <c r="H1661" s="12" t="s">
        <v>7969</v>
      </c>
      <c r="I1661" s="12" t="s">
        <v>32653</v>
      </c>
      <c r="J1661" s="12" t="s">
        <v>32654</v>
      </c>
      <c r="K1661" s="12" t="s">
        <v>7972</v>
      </c>
      <c r="L1661" s="12" t="s">
        <v>8102</v>
      </c>
      <c r="M1661" s="12" t="s">
        <v>36899</v>
      </c>
    </row>
    <row r="1662" spans="1:13" ht="22.5" customHeight="1">
      <c r="A1662" s="12" t="s">
        <v>32656</v>
      </c>
      <c r="B1662" s="12" t="str" cm="1">
        <f t="array" ref="B1662">_xlfn.REGEXEXTRACT(J1662, "eid=([^&amp;]+)", 2)</f>
        <v>2-s2.0-85060748775</v>
      </c>
      <c r="C1662" s="13" t="s">
        <v>23900</v>
      </c>
      <c r="D1662" s="12" t="s">
        <v>32657</v>
      </c>
      <c r="E1662" s="12">
        <v>2017</v>
      </c>
      <c r="F1662" s="12" t="s">
        <v>9037</v>
      </c>
      <c r="G1662" s="12">
        <v>10162364</v>
      </c>
      <c r="H1662" s="12">
        <v>33</v>
      </c>
      <c r="I1662" s="12" t="s">
        <v>32658</v>
      </c>
      <c r="J1662" s="12" t="s">
        <v>32659</v>
      </c>
      <c r="K1662" s="12" t="s">
        <v>7972</v>
      </c>
      <c r="L1662" s="12" t="s">
        <v>9040</v>
      </c>
      <c r="M1662" s="12" t="s">
        <v>36900</v>
      </c>
    </row>
    <row r="1663" spans="1:13" ht="22.5" customHeight="1">
      <c r="A1663" s="12" t="s">
        <v>32661</v>
      </c>
      <c r="B1663" s="12" t="str" cm="1">
        <f t="array" ref="B1663">_xlfn.REGEXEXTRACT(J1663, "eid=([^&amp;]+)", 2)</f>
        <v>2-s2.0-85031716059</v>
      </c>
      <c r="C1663" s="13" t="s">
        <v>23900</v>
      </c>
      <c r="D1663" s="12" t="s">
        <v>32662</v>
      </c>
      <c r="E1663" s="12">
        <v>2017</v>
      </c>
      <c r="F1663" s="12" t="s">
        <v>32663</v>
      </c>
      <c r="G1663" s="12">
        <v>23981679</v>
      </c>
      <c r="H1663" s="12">
        <v>1</v>
      </c>
      <c r="I1663" s="12" t="s">
        <v>32664</v>
      </c>
      <c r="J1663" s="12" t="s">
        <v>32665</v>
      </c>
      <c r="K1663" s="12" t="s">
        <v>7972</v>
      </c>
      <c r="L1663" s="12" t="s">
        <v>32666</v>
      </c>
      <c r="M1663" s="12" t="s">
        <v>7969</v>
      </c>
    </row>
    <row r="1664" spans="1:13" ht="22.5" customHeight="1">
      <c r="A1664" s="12" t="s">
        <v>32668</v>
      </c>
      <c r="B1664" s="12" t="str" cm="1">
        <f t="array" ref="B1664">_xlfn.REGEXEXTRACT(J1664, "eid=([^&amp;]+)", 2)</f>
        <v>2-s2.0-84977633646</v>
      </c>
      <c r="C1664" s="13" t="s">
        <v>23900</v>
      </c>
      <c r="D1664" s="12" t="s">
        <v>32669</v>
      </c>
      <c r="E1664" s="12">
        <v>2016</v>
      </c>
      <c r="F1664" s="12" t="s">
        <v>16226</v>
      </c>
      <c r="G1664" s="12">
        <v>9205489</v>
      </c>
      <c r="H1664" s="12">
        <v>48</v>
      </c>
      <c r="I1664" s="12" t="s">
        <v>32670</v>
      </c>
      <c r="J1664" s="12" t="s">
        <v>32671</v>
      </c>
      <c r="K1664" s="12" t="s">
        <v>7972</v>
      </c>
      <c r="L1664" s="12" t="s">
        <v>7993</v>
      </c>
      <c r="M1664" s="12" t="s">
        <v>36901</v>
      </c>
    </row>
    <row r="1665" spans="1:13" ht="22.5" customHeight="1">
      <c r="A1665" s="12" t="s">
        <v>32673</v>
      </c>
      <c r="B1665" s="12" t="str" cm="1">
        <f t="array" ref="B1665">_xlfn.REGEXEXTRACT(J1665, "eid=([^&amp;]+)", 2)</f>
        <v>2-s2.0-85019713924</v>
      </c>
      <c r="C1665" s="13" t="s">
        <v>23900</v>
      </c>
      <c r="D1665" s="12" t="s">
        <v>32674</v>
      </c>
      <c r="E1665" s="12">
        <v>2017</v>
      </c>
      <c r="F1665" s="12" t="s">
        <v>27095</v>
      </c>
      <c r="G1665" s="12">
        <v>15320464</v>
      </c>
      <c r="H1665" s="12">
        <v>71</v>
      </c>
      <c r="I1665" s="12" t="s">
        <v>32675</v>
      </c>
      <c r="J1665" s="12" t="s">
        <v>32676</v>
      </c>
      <c r="K1665" s="12" t="s">
        <v>7972</v>
      </c>
      <c r="L1665" s="12" t="s">
        <v>10117</v>
      </c>
      <c r="M1665" s="12" t="s">
        <v>36902</v>
      </c>
    </row>
    <row r="1666" spans="1:13" ht="22.5" customHeight="1">
      <c r="A1666" s="12" t="s">
        <v>32678</v>
      </c>
      <c r="B1666" s="12" t="str" cm="1">
        <f t="array" ref="B1666">_xlfn.REGEXEXTRACT(J1666, "eid=([^&amp;]+)", 2)</f>
        <v>2-s2.0-84984636595</v>
      </c>
      <c r="C1666" s="13" t="s">
        <v>23900</v>
      </c>
      <c r="D1666" s="12" t="s">
        <v>32679</v>
      </c>
      <c r="E1666" s="12">
        <v>2016</v>
      </c>
      <c r="F1666" s="12" t="s">
        <v>8192</v>
      </c>
      <c r="G1666" s="12">
        <v>1485598</v>
      </c>
      <c r="H1666" s="12">
        <v>40</v>
      </c>
      <c r="I1666" s="12" t="s">
        <v>32680</v>
      </c>
      <c r="J1666" s="12" t="s">
        <v>32681</v>
      </c>
      <c r="K1666" s="12" t="s">
        <v>7972</v>
      </c>
      <c r="L1666" s="12" t="s">
        <v>13326</v>
      </c>
      <c r="M1666" s="12" t="s">
        <v>36903</v>
      </c>
    </row>
    <row r="1667" spans="1:13" ht="22.5" customHeight="1">
      <c r="A1667" s="12" t="s">
        <v>32683</v>
      </c>
      <c r="B1667" s="12" t="str" cm="1">
        <f t="array" ref="B1667">_xlfn.REGEXEXTRACT(J1667, "eid=([^&amp;]+)", 2)</f>
        <v>2-s2.0-84987677692</v>
      </c>
      <c r="C1667" s="13" t="s">
        <v>23900</v>
      </c>
      <c r="D1667" s="12" t="s">
        <v>32684</v>
      </c>
      <c r="E1667" s="12">
        <v>2016</v>
      </c>
      <c r="F1667" s="12" t="s">
        <v>32685</v>
      </c>
      <c r="G1667" s="12" t="s">
        <v>7969</v>
      </c>
      <c r="H1667" s="12" t="s">
        <v>7969</v>
      </c>
      <c r="I1667" s="12" t="s">
        <v>32686</v>
      </c>
      <c r="J1667" s="12" t="s">
        <v>32687</v>
      </c>
      <c r="K1667" s="12" t="s">
        <v>7972</v>
      </c>
      <c r="L1667" s="12" t="s">
        <v>8102</v>
      </c>
      <c r="M1667" s="12" t="s">
        <v>36904</v>
      </c>
    </row>
    <row r="1668" spans="1:13" ht="22.5" customHeight="1">
      <c r="A1668" s="12" t="s">
        <v>32689</v>
      </c>
      <c r="B1668" s="12" t="str" cm="1">
        <f t="array" ref="B1668">_xlfn.REGEXEXTRACT(J1668, "eid=([^&amp;]+)", 2)</f>
        <v>2-s2.0-84959236502</v>
      </c>
      <c r="C1668" s="13" t="s">
        <v>23900</v>
      </c>
      <c r="D1668" s="12" t="s">
        <v>32690</v>
      </c>
      <c r="E1668" s="12">
        <v>2015</v>
      </c>
      <c r="F1668" s="12" t="s">
        <v>25245</v>
      </c>
      <c r="G1668" s="12">
        <v>10636919</v>
      </c>
      <c r="H1668" s="12">
        <v>7</v>
      </c>
      <c r="I1668" s="12" t="s">
        <v>32691</v>
      </c>
      <c r="J1668" s="12" t="s">
        <v>32692</v>
      </c>
      <c r="K1668" s="12" t="s">
        <v>7972</v>
      </c>
      <c r="L1668" s="12" t="s">
        <v>8078</v>
      </c>
      <c r="M1668" s="12"/>
    </row>
    <row r="1669" spans="1:13" ht="22.5" customHeight="1">
      <c r="A1669" s="12" t="s">
        <v>32694</v>
      </c>
      <c r="B1669" s="12" t="str" cm="1">
        <f t="array" ref="B1669">_xlfn.REGEXEXTRACT(J1669, "eid=([^&amp;]+)", 2)</f>
        <v>2-s2.0-84949494803</v>
      </c>
      <c r="C1669" s="13" t="s">
        <v>23900</v>
      </c>
      <c r="D1669" s="12" t="s">
        <v>32695</v>
      </c>
      <c r="E1669" s="12">
        <v>2016</v>
      </c>
      <c r="F1669" s="12" t="s">
        <v>24930</v>
      </c>
      <c r="G1669" s="12">
        <v>401625</v>
      </c>
      <c r="H1669" s="12">
        <v>102</v>
      </c>
      <c r="I1669" s="12" t="s">
        <v>32696</v>
      </c>
      <c r="J1669" s="12" t="s">
        <v>32697</v>
      </c>
      <c r="K1669" s="12" t="s">
        <v>7972</v>
      </c>
      <c r="L1669" s="12" t="s">
        <v>8465</v>
      </c>
      <c r="M1669" s="12"/>
    </row>
    <row r="1670" spans="1:13" ht="22.5" customHeight="1">
      <c r="A1670" s="12" t="s">
        <v>32699</v>
      </c>
      <c r="B1670" s="12" t="str" cm="1">
        <f t="array" ref="B1670">_xlfn.REGEXEXTRACT(J1670, "eid=([^&amp;]+)", 2)</f>
        <v>2-s2.0-84992390063</v>
      </c>
      <c r="C1670" s="13" t="s">
        <v>23900</v>
      </c>
      <c r="D1670" s="12" t="s">
        <v>32700</v>
      </c>
      <c r="E1670" s="12">
        <v>2016</v>
      </c>
      <c r="F1670" s="12" t="s">
        <v>32701</v>
      </c>
      <c r="G1670" s="12">
        <v>10074619</v>
      </c>
      <c r="H1670" s="12">
        <v>20</v>
      </c>
      <c r="I1670" s="12" t="s">
        <v>32702</v>
      </c>
      <c r="J1670" s="12" t="s">
        <v>32703</v>
      </c>
      <c r="K1670" s="12" t="s">
        <v>14279</v>
      </c>
      <c r="L1670" s="12" t="s">
        <v>14280</v>
      </c>
      <c r="M1670" s="12"/>
    </row>
    <row r="1671" spans="1:13" ht="22.5" customHeight="1">
      <c r="A1671" s="12" t="s">
        <v>32705</v>
      </c>
      <c r="B1671" s="12" t="str" cm="1">
        <f t="array" ref="B1671">_xlfn.REGEXEXTRACT(J1671, "eid=([^&amp;]+)", 2)</f>
        <v>2-s2.0-84986557919</v>
      </c>
      <c r="C1671" s="13" t="s">
        <v>23900</v>
      </c>
      <c r="D1671" s="12" t="s">
        <v>32706</v>
      </c>
      <c r="E1671" s="12">
        <v>2016</v>
      </c>
      <c r="F1671" s="12" t="s">
        <v>26727</v>
      </c>
      <c r="G1671" s="12">
        <v>21686750</v>
      </c>
      <c r="H1671" s="12">
        <v>4</v>
      </c>
      <c r="I1671" s="12" t="s">
        <v>32707</v>
      </c>
      <c r="J1671" s="12" t="s">
        <v>32708</v>
      </c>
      <c r="K1671" s="12" t="s">
        <v>7972</v>
      </c>
      <c r="L1671" s="12" t="s">
        <v>8078</v>
      </c>
      <c r="M1671" s="12" t="s">
        <v>36905</v>
      </c>
    </row>
    <row r="1672" spans="1:13" ht="22.5" customHeight="1">
      <c r="A1672" s="12" t="s">
        <v>32710</v>
      </c>
      <c r="B1672" s="12" t="str" cm="1">
        <f t="array" ref="B1672">_xlfn.REGEXEXTRACT(J1672, "eid=([^&amp;]+)", 2)</f>
        <v>2-s2.0-84941072760</v>
      </c>
      <c r="C1672" s="13" t="s">
        <v>23900</v>
      </c>
      <c r="D1672" s="12" t="s">
        <v>32711</v>
      </c>
      <c r="E1672" s="12">
        <v>2015</v>
      </c>
      <c r="F1672" s="12" t="s">
        <v>10830</v>
      </c>
      <c r="G1672" s="12">
        <v>15566013</v>
      </c>
      <c r="H1672" s="12">
        <v>10</v>
      </c>
      <c r="I1672" s="12" t="s">
        <v>32193</v>
      </c>
      <c r="J1672" s="12" t="s">
        <v>32712</v>
      </c>
      <c r="K1672" s="12" t="s">
        <v>7972</v>
      </c>
      <c r="L1672" s="12" t="s">
        <v>8102</v>
      </c>
      <c r="M1672" s="12" t="s">
        <v>36906</v>
      </c>
    </row>
    <row r="1673" spans="1:13" ht="22.5" customHeight="1">
      <c r="A1673" s="12" t="s">
        <v>32714</v>
      </c>
      <c r="B1673" s="12" t="str" cm="1">
        <f t="array" ref="B1673">_xlfn.REGEXEXTRACT(J1673, "eid=([^&amp;]+)", 2)</f>
        <v>2-s2.0-84974856027</v>
      </c>
      <c r="C1673" s="13" t="s">
        <v>23900</v>
      </c>
      <c r="D1673" s="12" t="s">
        <v>32715</v>
      </c>
      <c r="E1673" s="12">
        <v>2016</v>
      </c>
      <c r="F1673" s="12" t="s">
        <v>32716</v>
      </c>
      <c r="G1673" s="12" t="s">
        <v>7969</v>
      </c>
      <c r="H1673" s="12" t="s">
        <v>7969</v>
      </c>
      <c r="I1673" s="12" t="s">
        <v>32717</v>
      </c>
      <c r="J1673" s="12" t="s">
        <v>32718</v>
      </c>
      <c r="K1673" s="12" t="s">
        <v>7972</v>
      </c>
      <c r="L1673" s="12" t="s">
        <v>8102</v>
      </c>
      <c r="M1673" s="12" t="s">
        <v>36907</v>
      </c>
    </row>
    <row r="1674" spans="1:13" ht="22.5" customHeight="1">
      <c r="A1674" s="12" t="s">
        <v>32720</v>
      </c>
      <c r="B1674" s="12" t="str" cm="1">
        <f t="array" ref="B1674">_xlfn.REGEXEXTRACT(J1674, "eid=([^&amp;]+)", 2)</f>
        <v>2-s2.0-84994697919</v>
      </c>
      <c r="C1674" s="13" t="s">
        <v>23900</v>
      </c>
      <c r="D1674" s="12" t="s">
        <v>32721</v>
      </c>
      <c r="E1674" s="12">
        <v>2016</v>
      </c>
      <c r="F1674" s="12" t="s">
        <v>8491</v>
      </c>
      <c r="G1674" s="12">
        <v>21693536</v>
      </c>
      <c r="H1674" s="12">
        <v>4</v>
      </c>
      <c r="I1674" s="12" t="s">
        <v>32722</v>
      </c>
      <c r="J1674" s="12" t="s">
        <v>32723</v>
      </c>
      <c r="K1674" s="12" t="s">
        <v>7972</v>
      </c>
      <c r="L1674" s="12" t="s">
        <v>8102</v>
      </c>
      <c r="M1674" s="12"/>
    </row>
    <row r="1675" spans="1:13" ht="22.5" customHeight="1">
      <c r="A1675" s="12" t="s">
        <v>32725</v>
      </c>
      <c r="B1675" s="12" t="str" cm="1">
        <f t="array" ref="B1675">_xlfn.REGEXEXTRACT(J1675, "eid=([^&amp;]+)", 2)</f>
        <v>2-s2.0-84944077701</v>
      </c>
      <c r="C1675" s="13" t="s">
        <v>23900</v>
      </c>
      <c r="D1675" s="12" t="s">
        <v>32726</v>
      </c>
      <c r="E1675" s="12">
        <v>2015</v>
      </c>
      <c r="F1675" s="12" t="s">
        <v>30186</v>
      </c>
      <c r="G1675" s="12">
        <v>14726947</v>
      </c>
      <c r="H1675" s="12">
        <v>15</v>
      </c>
      <c r="I1675" s="12" t="s">
        <v>32727</v>
      </c>
      <c r="J1675" s="12" t="s">
        <v>32728</v>
      </c>
      <c r="K1675" s="12" t="s">
        <v>7972</v>
      </c>
      <c r="L1675" s="12" t="s">
        <v>25371</v>
      </c>
      <c r="M1675" s="12"/>
    </row>
    <row r="1676" spans="1:13" ht="22.5" customHeight="1">
      <c r="A1676" s="12" t="s">
        <v>32730</v>
      </c>
      <c r="B1676" s="12" t="str" cm="1">
        <f t="array" ref="B1676">_xlfn.REGEXEXTRACT(J1676, "eid=([^&amp;]+)", 2)</f>
        <v>2-s2.0-84978438157</v>
      </c>
      <c r="C1676" s="13" t="s">
        <v>23900</v>
      </c>
      <c r="D1676" s="12" t="s">
        <v>32731</v>
      </c>
      <c r="E1676" s="12">
        <v>2016</v>
      </c>
      <c r="F1676" s="12" t="s">
        <v>32732</v>
      </c>
      <c r="G1676" s="12" t="s">
        <v>7969</v>
      </c>
      <c r="H1676" s="12" t="s">
        <v>7969</v>
      </c>
      <c r="I1676" s="12" t="s">
        <v>32733</v>
      </c>
      <c r="J1676" s="12" t="s">
        <v>32734</v>
      </c>
      <c r="K1676" s="12" t="s">
        <v>7972</v>
      </c>
      <c r="L1676" s="12" t="s">
        <v>8190</v>
      </c>
      <c r="M1676" s="12" t="s">
        <v>36908</v>
      </c>
    </row>
    <row r="1677" spans="1:13" ht="22.5" customHeight="1">
      <c r="A1677" s="12" t="s">
        <v>32736</v>
      </c>
      <c r="B1677" s="12" t="str" cm="1">
        <f t="array" ref="B1677">_xlfn.REGEXEXTRACT(J1677, "eid=([^&amp;]+)", 2)</f>
        <v>2-s2.0-84963894702</v>
      </c>
      <c r="C1677" s="13" t="s">
        <v>23900</v>
      </c>
      <c r="D1677" s="12" t="s">
        <v>32737</v>
      </c>
      <c r="E1677" s="12">
        <v>2016</v>
      </c>
      <c r="F1677" s="12" t="s">
        <v>24480</v>
      </c>
      <c r="G1677" s="12">
        <v>19391374</v>
      </c>
      <c r="H1677" s="12">
        <v>9</v>
      </c>
      <c r="I1677" s="12" t="s">
        <v>32738</v>
      </c>
      <c r="J1677" s="12" t="s">
        <v>32739</v>
      </c>
      <c r="K1677" s="12" t="s">
        <v>7972</v>
      </c>
      <c r="L1677" s="12" t="s">
        <v>28932</v>
      </c>
      <c r="M1677" s="12" t="s">
        <v>36909</v>
      </c>
    </row>
    <row r="1678" spans="1:13" ht="22.5" customHeight="1">
      <c r="A1678" s="12" t="s">
        <v>32741</v>
      </c>
      <c r="B1678" s="12" t="str" cm="1">
        <f t="array" ref="B1678">_xlfn.REGEXEXTRACT(J1678, "eid=([^&amp;]+)", 2)</f>
        <v>2-s2.0-84980317619</v>
      </c>
      <c r="C1678" s="13" t="s">
        <v>23900</v>
      </c>
      <c r="D1678" s="12" t="s">
        <v>32742</v>
      </c>
      <c r="E1678" s="12">
        <v>2016</v>
      </c>
      <c r="F1678" s="12" t="s">
        <v>8335</v>
      </c>
      <c r="G1678" s="12">
        <v>19767277</v>
      </c>
      <c r="H1678" s="12">
        <v>10</v>
      </c>
      <c r="I1678" s="12" t="s">
        <v>31362</v>
      </c>
      <c r="J1678" s="12" t="s">
        <v>32743</v>
      </c>
      <c r="K1678" s="12" t="s">
        <v>7972</v>
      </c>
      <c r="L1678" s="12" t="s">
        <v>8338</v>
      </c>
      <c r="M1678" s="12" t="s">
        <v>36910</v>
      </c>
    </row>
    <row r="1679" spans="1:13" ht="22.5" customHeight="1">
      <c r="A1679" s="12" t="s">
        <v>32745</v>
      </c>
      <c r="B1679" s="12" t="str" cm="1">
        <f t="array" ref="B1679">_xlfn.REGEXEXTRACT(J1679, "eid=([^&amp;]+)", 2)</f>
        <v>2-s2.0-84956574534</v>
      </c>
      <c r="C1679" s="13" t="s">
        <v>23900</v>
      </c>
      <c r="D1679" s="12" t="s">
        <v>32746</v>
      </c>
      <c r="E1679" s="12">
        <v>2016</v>
      </c>
      <c r="F1679" s="12" t="s">
        <v>32747</v>
      </c>
      <c r="G1679" s="12">
        <v>2608774</v>
      </c>
      <c r="H1679" s="12">
        <v>176</v>
      </c>
      <c r="I1679" s="12" t="s">
        <v>32748</v>
      </c>
      <c r="J1679" s="12" t="s">
        <v>32749</v>
      </c>
      <c r="K1679" s="12" t="s">
        <v>7972</v>
      </c>
      <c r="L1679" s="12" t="s">
        <v>8027</v>
      </c>
      <c r="M1679" s="12"/>
    </row>
    <row r="1680" spans="1:13" ht="22.5" customHeight="1">
      <c r="A1680" s="12" t="s">
        <v>32751</v>
      </c>
      <c r="B1680" s="12" t="str" cm="1">
        <f t="array" ref="B1680">_xlfn.REGEXEXTRACT(J1680, "eid=([^&amp;]+)", 2)</f>
        <v>2-s2.0-84966577745</v>
      </c>
      <c r="C1680" s="13" t="s">
        <v>23900</v>
      </c>
      <c r="D1680" s="12" t="s">
        <v>32752</v>
      </c>
      <c r="E1680" s="12">
        <v>2016</v>
      </c>
      <c r="F1680" s="12" t="s">
        <v>31878</v>
      </c>
      <c r="G1680" s="12">
        <v>2544156</v>
      </c>
      <c r="H1680" s="12">
        <v>42</v>
      </c>
      <c r="I1680" s="12" t="s">
        <v>31879</v>
      </c>
      <c r="J1680" s="12" t="s">
        <v>32753</v>
      </c>
      <c r="K1680" s="12" t="s">
        <v>14279</v>
      </c>
      <c r="L1680" s="12" t="s">
        <v>14280</v>
      </c>
      <c r="M1680" s="12" t="s">
        <v>36911</v>
      </c>
    </row>
    <row r="1681" spans="1:13" ht="22.5" customHeight="1">
      <c r="A1681" s="12" t="s">
        <v>32755</v>
      </c>
      <c r="B1681" s="12" t="str" cm="1">
        <f t="array" ref="B1681">_xlfn.REGEXEXTRACT(J1681, "eid=([^&amp;]+)", 2)</f>
        <v>2-s2.0-84966340518</v>
      </c>
      <c r="C1681" s="13" t="s">
        <v>23900</v>
      </c>
      <c r="D1681" s="12" t="s">
        <v>32756</v>
      </c>
      <c r="E1681" s="12">
        <v>2016</v>
      </c>
      <c r="F1681" s="12" t="s">
        <v>8192</v>
      </c>
      <c r="G1681" s="12">
        <v>1485598</v>
      </c>
      <c r="H1681" s="12">
        <v>40</v>
      </c>
      <c r="I1681" s="12" t="s">
        <v>32757</v>
      </c>
      <c r="J1681" s="12" t="s">
        <v>32758</v>
      </c>
      <c r="K1681" s="12" t="s">
        <v>7972</v>
      </c>
      <c r="L1681" s="12" t="s">
        <v>13326</v>
      </c>
      <c r="M1681" s="12" t="s">
        <v>36912</v>
      </c>
    </row>
    <row r="1682" spans="1:13" ht="22.5" customHeight="1">
      <c r="A1682" s="12" t="s">
        <v>32760</v>
      </c>
      <c r="B1682" s="12" t="str" cm="1">
        <f t="array" ref="B1682">_xlfn.REGEXEXTRACT(J1682, "eid=([^&amp;]+)", 2)</f>
        <v>2-s2.0-84928406030</v>
      </c>
      <c r="C1682" s="13" t="s">
        <v>23900</v>
      </c>
      <c r="D1682" s="12" t="s">
        <v>32761</v>
      </c>
      <c r="E1682" s="12">
        <v>2016</v>
      </c>
      <c r="F1682" s="12" t="s">
        <v>32762</v>
      </c>
      <c r="G1682" s="12" t="s">
        <v>32763</v>
      </c>
      <c r="H1682" s="12">
        <v>16</v>
      </c>
      <c r="I1682" s="12" t="s">
        <v>32764</v>
      </c>
      <c r="J1682" s="12" t="s">
        <v>32765</v>
      </c>
      <c r="K1682" s="12" t="s">
        <v>7972</v>
      </c>
      <c r="L1682" s="12" t="s">
        <v>13326</v>
      </c>
      <c r="M1682" s="12" t="s">
        <v>36913</v>
      </c>
    </row>
    <row r="1683" spans="1:13" ht="22.5" customHeight="1">
      <c r="A1683" s="12" t="s">
        <v>32767</v>
      </c>
      <c r="B1683" s="12" t="str" cm="1">
        <f t="array" ref="B1683">_xlfn.REGEXEXTRACT(J1683, "eid=([^&amp;]+)", 2)</f>
        <v>2-s2.0-84959336853</v>
      </c>
      <c r="C1683" s="13" t="s">
        <v>23900</v>
      </c>
      <c r="D1683" s="12" t="s">
        <v>32768</v>
      </c>
      <c r="E1683" s="12">
        <v>2016</v>
      </c>
      <c r="F1683" s="12" t="s">
        <v>17327</v>
      </c>
      <c r="G1683" s="12">
        <v>10473203</v>
      </c>
      <c r="H1683" s="12">
        <v>38</v>
      </c>
      <c r="I1683" s="12" t="s">
        <v>32769</v>
      </c>
      <c r="J1683" s="12" t="s">
        <v>32770</v>
      </c>
      <c r="K1683" s="12" t="s">
        <v>7972</v>
      </c>
      <c r="L1683" s="12" t="s">
        <v>10117</v>
      </c>
      <c r="M1683" s="12" t="s">
        <v>36914</v>
      </c>
    </row>
    <row r="1684" spans="1:13" ht="22.5" customHeight="1">
      <c r="A1684" s="12" t="s">
        <v>32772</v>
      </c>
      <c r="B1684" s="12" t="str" cm="1">
        <f t="array" ref="B1684">_xlfn.REGEXEXTRACT(J1684, "eid=([^&amp;]+)", 2)</f>
        <v>2-s2.0-85015091451</v>
      </c>
      <c r="C1684" s="13" t="s">
        <v>23900</v>
      </c>
      <c r="D1684" s="12" t="s">
        <v>32773</v>
      </c>
      <c r="E1684" s="12">
        <v>2016</v>
      </c>
      <c r="F1684" s="12" t="s">
        <v>10830</v>
      </c>
      <c r="G1684" s="12">
        <v>15566013</v>
      </c>
      <c r="H1684" s="12">
        <v>11</v>
      </c>
      <c r="I1684" s="12" t="s">
        <v>32774</v>
      </c>
      <c r="J1684" s="12" t="s">
        <v>32775</v>
      </c>
      <c r="K1684" s="12" t="s">
        <v>7972</v>
      </c>
      <c r="L1684" s="12" t="s">
        <v>8102</v>
      </c>
      <c r="M1684" s="12"/>
    </row>
    <row r="1685" spans="1:13" ht="22.5" customHeight="1">
      <c r="A1685" s="12" t="s">
        <v>32777</v>
      </c>
      <c r="B1685" s="12" t="str" cm="1">
        <f t="array" ref="B1685">_xlfn.REGEXEXTRACT(J1685, "eid=([^&amp;]+)", 2)</f>
        <v>2-s2.0-84944063553</v>
      </c>
      <c r="C1685" s="13" t="s">
        <v>23900</v>
      </c>
      <c r="D1685" s="12" t="s">
        <v>32778</v>
      </c>
      <c r="E1685" s="12">
        <v>2015</v>
      </c>
      <c r="F1685" s="12" t="s">
        <v>20727</v>
      </c>
      <c r="G1685" s="12">
        <v>17518709</v>
      </c>
      <c r="H1685" s="12">
        <v>9</v>
      </c>
      <c r="I1685" s="12" t="s">
        <v>32779</v>
      </c>
      <c r="J1685" s="12" t="s">
        <v>32780</v>
      </c>
      <c r="K1685" s="12" t="s">
        <v>7972</v>
      </c>
      <c r="L1685" s="12" t="s">
        <v>10359</v>
      </c>
      <c r="M1685" s="12" t="s">
        <v>36915</v>
      </c>
    </row>
    <row r="1686" spans="1:13" ht="22.5" customHeight="1">
      <c r="A1686" s="12" t="s">
        <v>32782</v>
      </c>
      <c r="B1686" s="12" t="str" cm="1">
        <f t="array" ref="B1686">_xlfn.REGEXEXTRACT(J1686, "eid=([^&amp;]+)", 2)</f>
        <v>2-s2.0-84971516631</v>
      </c>
      <c r="C1686" s="13" t="s">
        <v>23900</v>
      </c>
      <c r="D1686" s="12" t="s">
        <v>32783</v>
      </c>
      <c r="E1686" s="12">
        <v>2016</v>
      </c>
      <c r="F1686" s="12" t="s">
        <v>18303</v>
      </c>
      <c r="G1686" s="12" t="s">
        <v>25105</v>
      </c>
      <c r="H1686" s="12">
        <v>18</v>
      </c>
      <c r="I1686" s="12" t="s">
        <v>32784</v>
      </c>
      <c r="J1686" s="12" t="s">
        <v>32785</v>
      </c>
      <c r="K1686" s="12" t="s">
        <v>7972</v>
      </c>
      <c r="L1686" s="12" t="s">
        <v>8102</v>
      </c>
      <c r="M1686" s="12" t="s">
        <v>36916</v>
      </c>
    </row>
    <row r="1687" spans="1:13" ht="22.5" customHeight="1">
      <c r="A1687" s="12" t="s">
        <v>32787</v>
      </c>
      <c r="B1687" s="12" t="str" cm="1">
        <f t="array" ref="B1687">_xlfn.REGEXEXTRACT(J1687, "eid=([^&amp;]+)", 2)</f>
        <v>2-s2.0-84990032713</v>
      </c>
      <c r="C1687" s="13" t="s">
        <v>23900</v>
      </c>
      <c r="D1687" s="12" t="s">
        <v>32788</v>
      </c>
      <c r="E1687" s="12">
        <v>2016</v>
      </c>
      <c r="F1687" s="12" t="s">
        <v>8831</v>
      </c>
      <c r="G1687" s="12">
        <v>3029743</v>
      </c>
      <c r="H1687" s="12">
        <v>9878</v>
      </c>
      <c r="I1687" s="12" t="s">
        <v>32789</v>
      </c>
      <c r="J1687" s="12" t="s">
        <v>32790</v>
      </c>
      <c r="K1687" s="12" t="s">
        <v>7972</v>
      </c>
      <c r="L1687" s="12" t="s">
        <v>13352</v>
      </c>
      <c r="M1687" s="12" t="s">
        <v>36917</v>
      </c>
    </row>
    <row r="1688" spans="1:13" ht="22.5" customHeight="1">
      <c r="A1688" s="12" t="s">
        <v>32792</v>
      </c>
      <c r="B1688" s="12" t="str" cm="1">
        <f t="array" ref="B1688">_xlfn.REGEXEXTRACT(J1688, "eid=([^&amp;]+)", 2)</f>
        <v>2-s2.0-84962245403</v>
      </c>
      <c r="C1688" s="13" t="s">
        <v>23900</v>
      </c>
      <c r="D1688" s="12" t="s">
        <v>32793</v>
      </c>
      <c r="E1688" s="12">
        <v>2016</v>
      </c>
      <c r="F1688" s="12" t="s">
        <v>9567</v>
      </c>
      <c r="G1688" s="12">
        <v>19366442</v>
      </c>
      <c r="H1688" s="12">
        <v>9</v>
      </c>
      <c r="I1688" s="12" t="s">
        <v>32794</v>
      </c>
      <c r="J1688" s="12" t="s">
        <v>32795</v>
      </c>
      <c r="K1688" s="12" t="s">
        <v>7972</v>
      </c>
      <c r="L1688" s="12" t="s">
        <v>13326</v>
      </c>
      <c r="M1688" s="12" t="s">
        <v>36918</v>
      </c>
    </row>
    <row r="1689" spans="1:13" ht="22.5" customHeight="1">
      <c r="A1689" s="12" t="s">
        <v>32797</v>
      </c>
      <c r="B1689" s="12" t="str" cm="1">
        <f t="array" ref="B1689">_xlfn.REGEXEXTRACT(J1689, "eid=([^&amp;]+)", 2)</f>
        <v>2-s2.0-85009388580</v>
      </c>
      <c r="C1689" s="13" t="s">
        <v>23900</v>
      </c>
      <c r="D1689" s="12" t="s">
        <v>32798</v>
      </c>
      <c r="E1689" s="12">
        <v>2016</v>
      </c>
      <c r="F1689" s="12" t="s">
        <v>32799</v>
      </c>
      <c r="G1689" s="12" t="s">
        <v>32800</v>
      </c>
      <c r="H1689" s="12">
        <v>64</v>
      </c>
      <c r="I1689" s="12" t="s">
        <v>32801</v>
      </c>
      <c r="J1689" s="12" t="s">
        <v>32802</v>
      </c>
      <c r="K1689" s="12" t="s">
        <v>7972</v>
      </c>
      <c r="L1689" s="12" t="s">
        <v>8102</v>
      </c>
      <c r="M1689" s="12"/>
    </row>
    <row r="1690" spans="1:13" ht="22.5" customHeight="1">
      <c r="A1690" s="12" t="s">
        <v>32804</v>
      </c>
      <c r="B1690" s="12" t="str" cm="1">
        <f t="array" ref="B1690">_xlfn.REGEXEXTRACT(J1690, "eid=([^&amp;]+)", 2)</f>
        <v>2-s2.0-84990029944</v>
      </c>
      <c r="C1690" s="13" t="s">
        <v>23900</v>
      </c>
      <c r="D1690" s="12" t="s">
        <v>32805</v>
      </c>
      <c r="E1690" s="12">
        <v>2016</v>
      </c>
      <c r="F1690" s="12" t="s">
        <v>8831</v>
      </c>
      <c r="G1690" s="12">
        <v>3029743</v>
      </c>
      <c r="H1690" s="12">
        <v>9878</v>
      </c>
      <c r="I1690" s="12" t="s">
        <v>32806</v>
      </c>
      <c r="J1690" s="12" t="s">
        <v>32807</v>
      </c>
      <c r="K1690" s="12" t="s">
        <v>7972</v>
      </c>
      <c r="L1690" s="12" t="s">
        <v>13352</v>
      </c>
      <c r="M1690" s="12" t="s">
        <v>36919</v>
      </c>
    </row>
    <row r="1691" spans="1:13" ht="22.5" customHeight="1">
      <c r="A1691" s="12" t="s">
        <v>32809</v>
      </c>
      <c r="B1691" s="12" t="str" cm="1">
        <f t="array" ref="B1691">_xlfn.REGEXEXTRACT(J1691, "eid=([^&amp;]+)", 2)</f>
        <v>2-s2.0-84969203990</v>
      </c>
      <c r="C1691" s="13" t="s">
        <v>23900</v>
      </c>
      <c r="D1691" s="12" t="s">
        <v>32810</v>
      </c>
      <c r="E1691" s="12">
        <v>2016</v>
      </c>
      <c r="F1691" s="12" t="s">
        <v>32811</v>
      </c>
      <c r="G1691" s="12">
        <v>23173963</v>
      </c>
      <c r="H1691" s="12">
        <v>4</v>
      </c>
      <c r="I1691" s="12" t="s">
        <v>32812</v>
      </c>
      <c r="J1691" s="12" t="s">
        <v>32813</v>
      </c>
      <c r="K1691" s="12" t="s">
        <v>7972</v>
      </c>
      <c r="L1691" s="12" t="s">
        <v>32814</v>
      </c>
      <c r="M1691" s="12" t="s">
        <v>7969</v>
      </c>
    </row>
    <row r="1692" spans="1:13" ht="22.5" customHeight="1">
      <c r="A1692" s="12" t="s">
        <v>32816</v>
      </c>
      <c r="B1692" s="12" t="str" cm="1">
        <f t="array" ref="B1692">_xlfn.REGEXEXTRACT(J1692, "eid=([^&amp;]+)", 2)</f>
        <v>2-s2.0-85071147013</v>
      </c>
      <c r="C1692" s="13" t="s">
        <v>23900</v>
      </c>
      <c r="D1692" s="12" t="s">
        <v>32817</v>
      </c>
      <c r="E1692" s="12">
        <v>2016</v>
      </c>
      <c r="F1692" s="12" t="s">
        <v>32818</v>
      </c>
      <c r="G1692" s="12" t="s">
        <v>7969</v>
      </c>
      <c r="H1692" s="12" t="s">
        <v>7969</v>
      </c>
      <c r="I1692" s="12" t="s">
        <v>32819</v>
      </c>
      <c r="J1692" s="12" t="s">
        <v>32820</v>
      </c>
      <c r="K1692" s="12" t="s">
        <v>7972</v>
      </c>
      <c r="L1692" s="12" t="s">
        <v>10473</v>
      </c>
      <c r="M1692" s="12" t="s">
        <v>7969</v>
      </c>
    </row>
    <row r="1693" spans="1:13" ht="22.5" customHeight="1">
      <c r="A1693" s="12" t="s">
        <v>32822</v>
      </c>
      <c r="B1693" s="12" t="str" cm="1">
        <f t="array" ref="B1693">_xlfn.REGEXEXTRACT(J1693, "eid=([^&amp;]+)", 2)</f>
        <v>2-s2.0-84964595236</v>
      </c>
      <c r="C1693" s="13" t="s">
        <v>23900</v>
      </c>
      <c r="D1693" s="12" t="s">
        <v>32823</v>
      </c>
      <c r="E1693" s="12">
        <v>2016</v>
      </c>
      <c r="F1693" s="12" t="s">
        <v>32824</v>
      </c>
      <c r="G1693" s="12" t="s">
        <v>7969</v>
      </c>
      <c r="H1693" s="12" t="s">
        <v>7969</v>
      </c>
      <c r="I1693" s="12" t="s">
        <v>9663</v>
      </c>
      <c r="J1693" s="12" t="s">
        <v>32825</v>
      </c>
      <c r="K1693" s="12" t="s">
        <v>7972</v>
      </c>
      <c r="L1693" s="12" t="s">
        <v>8102</v>
      </c>
      <c r="M1693" s="12" t="s">
        <v>36920</v>
      </c>
    </row>
    <row r="1694" spans="1:13" ht="22.5" customHeight="1">
      <c r="A1694" s="12" t="s">
        <v>32827</v>
      </c>
      <c r="B1694" s="12" t="str" cm="1">
        <f t="array" ref="B1694">_xlfn.REGEXEXTRACT(J1694, "eid=([^&amp;]+)", 2)</f>
        <v>2-s2.0-84987681582</v>
      </c>
      <c r="C1694" s="13" t="s">
        <v>23900</v>
      </c>
      <c r="D1694" s="12" t="s">
        <v>32828</v>
      </c>
      <c r="E1694" s="12">
        <v>2016</v>
      </c>
      <c r="F1694" s="12" t="s">
        <v>20483</v>
      </c>
      <c r="G1694" s="12">
        <v>19457871</v>
      </c>
      <c r="H1694" s="12">
        <v>2016</v>
      </c>
      <c r="I1694" s="12" t="s">
        <v>32829</v>
      </c>
      <c r="J1694" s="12" t="s">
        <v>32830</v>
      </c>
      <c r="K1694" s="12" t="s">
        <v>7972</v>
      </c>
      <c r="L1694" s="12" t="s">
        <v>8078</v>
      </c>
      <c r="M1694" s="12" t="s">
        <v>36921</v>
      </c>
    </row>
    <row r="1695" spans="1:13" ht="22.5" customHeight="1">
      <c r="A1695" s="12" t="s">
        <v>32832</v>
      </c>
      <c r="B1695" s="12" t="str" cm="1">
        <f t="array" ref="B1695">_xlfn.REGEXEXTRACT(J1695, "eid=([^&amp;]+)", 2)</f>
        <v>2-s2.0-84964241145</v>
      </c>
      <c r="C1695" s="13" t="s">
        <v>23900</v>
      </c>
      <c r="D1695" s="12" t="s">
        <v>32833</v>
      </c>
      <c r="E1695" s="12">
        <v>2016</v>
      </c>
      <c r="F1695" s="12" t="s">
        <v>32834</v>
      </c>
      <c r="G1695" s="12" t="s">
        <v>7969</v>
      </c>
      <c r="H1695" s="12" t="s">
        <v>7969</v>
      </c>
      <c r="I1695" s="12" t="s">
        <v>32835</v>
      </c>
      <c r="J1695" s="12" t="s">
        <v>32836</v>
      </c>
      <c r="K1695" s="12" t="s">
        <v>7972</v>
      </c>
      <c r="L1695" s="12" t="s">
        <v>8102</v>
      </c>
      <c r="M1695" s="12" t="s">
        <v>36922</v>
      </c>
    </row>
    <row r="1696" spans="1:13" ht="22.5" customHeight="1">
      <c r="A1696" s="12" t="s">
        <v>32838</v>
      </c>
      <c r="B1696" s="12" t="str" cm="1">
        <f t="array" ref="B1696">_xlfn.REGEXEXTRACT(J1696, "eid=([^&amp;]+)", 2)</f>
        <v>2-s2.0-84969699676</v>
      </c>
      <c r="C1696" s="13" t="s">
        <v>23900</v>
      </c>
      <c r="D1696" s="12" t="s">
        <v>32839</v>
      </c>
      <c r="E1696" s="12">
        <v>2016</v>
      </c>
      <c r="F1696" s="12" t="s">
        <v>32840</v>
      </c>
      <c r="G1696" s="12" t="s">
        <v>7969</v>
      </c>
      <c r="H1696" s="12" t="s">
        <v>7969</v>
      </c>
      <c r="I1696" s="12" t="s">
        <v>32841</v>
      </c>
      <c r="J1696" s="12" t="s">
        <v>32842</v>
      </c>
      <c r="K1696" s="12" t="s">
        <v>7972</v>
      </c>
      <c r="L1696" s="12" t="s">
        <v>8102</v>
      </c>
      <c r="M1696" s="12" t="s">
        <v>36923</v>
      </c>
    </row>
    <row r="1697" spans="1:13" ht="22.5" customHeight="1">
      <c r="A1697" s="12" t="s">
        <v>32844</v>
      </c>
      <c r="B1697" s="12" t="str" cm="1">
        <f t="array" ref="B1697">_xlfn.REGEXEXTRACT(J1697, "eid=([^&amp;]+)", 2)</f>
        <v>2-s2.0-84979828304</v>
      </c>
      <c r="C1697" s="13" t="s">
        <v>23900</v>
      </c>
      <c r="D1697" s="12" t="s">
        <v>32845</v>
      </c>
      <c r="E1697" s="12">
        <v>2016</v>
      </c>
      <c r="F1697" s="12" t="s">
        <v>8491</v>
      </c>
      <c r="G1697" s="12">
        <v>21693536</v>
      </c>
      <c r="H1697" s="12">
        <v>4</v>
      </c>
      <c r="I1697" s="12" t="s">
        <v>32846</v>
      </c>
      <c r="J1697" s="12" t="s">
        <v>32847</v>
      </c>
      <c r="K1697" s="12" t="s">
        <v>7972</v>
      </c>
      <c r="L1697" s="12" t="s">
        <v>8102</v>
      </c>
      <c r="M1697" s="12"/>
    </row>
    <row r="1698" spans="1:13" ht="22.5" customHeight="1">
      <c r="A1698" s="12" t="s">
        <v>32849</v>
      </c>
      <c r="B1698" s="12" t="str" cm="1">
        <f t="array" ref="B1698">_xlfn.REGEXEXTRACT(J1698, "eid=([^&amp;]+)", 2)</f>
        <v>2-s2.0-84927930710</v>
      </c>
      <c r="C1698" s="13" t="s">
        <v>23900</v>
      </c>
      <c r="D1698" s="12" t="s">
        <v>32850</v>
      </c>
      <c r="E1698" s="12">
        <v>2016</v>
      </c>
      <c r="F1698" s="12" t="s">
        <v>32851</v>
      </c>
      <c r="G1698" s="12">
        <v>207748</v>
      </c>
      <c r="H1698" s="12">
        <v>55</v>
      </c>
      <c r="I1698" s="12" t="s">
        <v>32852</v>
      </c>
      <c r="J1698" s="12" t="s">
        <v>32853</v>
      </c>
      <c r="K1698" s="12" t="s">
        <v>7972</v>
      </c>
      <c r="L1698" s="12" t="s">
        <v>13326</v>
      </c>
      <c r="M1698" s="12"/>
    </row>
    <row r="1699" spans="1:13" ht="22.5" customHeight="1">
      <c r="A1699" s="12" t="s">
        <v>32855</v>
      </c>
      <c r="B1699" s="12" t="str" cm="1">
        <f t="array" ref="B1699">_xlfn.REGEXEXTRACT(J1699, "eid=([^&amp;]+)", 2)</f>
        <v>2-s2.0-84963858022</v>
      </c>
      <c r="C1699" s="13" t="s">
        <v>23900</v>
      </c>
      <c r="D1699" s="12" t="s">
        <v>32856</v>
      </c>
      <c r="E1699" s="12">
        <v>2016</v>
      </c>
      <c r="F1699" s="12" t="s">
        <v>22529</v>
      </c>
      <c r="G1699" s="12" t="s">
        <v>7969</v>
      </c>
      <c r="H1699" s="12" t="s">
        <v>7969</v>
      </c>
      <c r="I1699" s="12" t="s">
        <v>32857</v>
      </c>
      <c r="J1699" s="12" t="s">
        <v>32858</v>
      </c>
      <c r="K1699" s="12" t="s">
        <v>7972</v>
      </c>
      <c r="L1699" s="12" t="s">
        <v>8102</v>
      </c>
      <c r="M1699" s="12" t="s">
        <v>36924</v>
      </c>
    </row>
    <row r="1700" spans="1:13" ht="22.5" customHeight="1">
      <c r="A1700" s="12" t="s">
        <v>32860</v>
      </c>
      <c r="B1700" s="12" t="str" cm="1">
        <f t="array" ref="B1700">_xlfn.REGEXEXTRACT(J1700, "eid=([^&amp;]+)", 2)</f>
        <v>2-s2.0-84979231094</v>
      </c>
      <c r="C1700" s="13" t="s">
        <v>23900</v>
      </c>
      <c r="D1700" s="12" t="s">
        <v>32861</v>
      </c>
      <c r="E1700" s="12">
        <v>2016</v>
      </c>
      <c r="F1700" s="12" t="s">
        <v>12942</v>
      </c>
      <c r="G1700" s="12">
        <v>18684238</v>
      </c>
      <c r="H1700" s="12">
        <v>476</v>
      </c>
      <c r="I1700" s="12" t="s">
        <v>32862</v>
      </c>
      <c r="J1700" s="12" t="s">
        <v>32863</v>
      </c>
      <c r="K1700" s="12" t="s">
        <v>7972</v>
      </c>
      <c r="L1700" s="12" t="s">
        <v>13326</v>
      </c>
      <c r="M1700" s="12"/>
    </row>
    <row r="1701" spans="1:13" ht="22.5" customHeight="1">
      <c r="A1701" s="12" t="s">
        <v>32865</v>
      </c>
      <c r="B1701" s="12" t="str" cm="1">
        <f t="array" ref="B1701">_xlfn.REGEXEXTRACT(J1701, "eid=([^&amp;]+)", 2)</f>
        <v>2-s2.0-84966546490</v>
      </c>
      <c r="C1701" s="13" t="s">
        <v>23900</v>
      </c>
      <c r="D1701" s="12" t="s">
        <v>32866</v>
      </c>
      <c r="E1701" s="12">
        <v>2016</v>
      </c>
      <c r="F1701" s="12" t="s">
        <v>8831</v>
      </c>
      <c r="G1701" s="12">
        <v>3029743</v>
      </c>
      <c r="H1701" s="12">
        <v>9591</v>
      </c>
      <c r="I1701" s="12" t="s">
        <v>32867</v>
      </c>
      <c r="J1701" s="12" t="s">
        <v>32868</v>
      </c>
      <c r="K1701" s="12" t="s">
        <v>7972</v>
      </c>
      <c r="L1701" s="12" t="s">
        <v>13352</v>
      </c>
      <c r="M1701" s="12" t="s">
        <v>36925</v>
      </c>
    </row>
    <row r="1702" spans="1:13" ht="22.5" customHeight="1">
      <c r="A1702" s="12" t="s">
        <v>32870</v>
      </c>
      <c r="B1702" s="12" t="str" cm="1">
        <f t="array" ref="B1702">_xlfn.REGEXEXTRACT(J1702, "eid=([^&amp;]+)", 2)</f>
        <v>2-s2.0-84987847977</v>
      </c>
      <c r="C1702" s="13" t="s">
        <v>23900</v>
      </c>
      <c r="D1702" s="12" t="s">
        <v>32871</v>
      </c>
      <c r="E1702" s="12">
        <v>2016</v>
      </c>
      <c r="F1702" s="12" t="s">
        <v>8792</v>
      </c>
      <c r="G1702" s="12" t="s">
        <v>30651</v>
      </c>
      <c r="H1702" s="12">
        <v>9830</v>
      </c>
      <c r="I1702" s="12" t="s">
        <v>32872</v>
      </c>
      <c r="J1702" s="12" t="s">
        <v>32873</v>
      </c>
      <c r="K1702" s="12" t="s">
        <v>7972</v>
      </c>
      <c r="L1702" s="12" t="s">
        <v>8795</v>
      </c>
      <c r="M1702" s="12" t="s">
        <v>36926</v>
      </c>
    </row>
    <row r="1703" spans="1:13" ht="22.5" customHeight="1">
      <c r="A1703" s="12" t="s">
        <v>32875</v>
      </c>
      <c r="B1703" s="12" t="str" cm="1">
        <f t="array" ref="B1703">_xlfn.REGEXEXTRACT(J1703, "eid=([^&amp;]+)", 2)</f>
        <v>2-s2.0-84994201549</v>
      </c>
      <c r="C1703" s="13" t="s">
        <v>23900</v>
      </c>
      <c r="D1703" s="12" t="s">
        <v>32876</v>
      </c>
      <c r="E1703" s="12">
        <v>2016</v>
      </c>
      <c r="F1703" s="12" t="s">
        <v>32877</v>
      </c>
      <c r="G1703" s="12" t="s">
        <v>7969</v>
      </c>
      <c r="H1703" s="12" t="s">
        <v>7969</v>
      </c>
      <c r="I1703" s="12" t="s">
        <v>32878</v>
      </c>
      <c r="J1703" s="12" t="s">
        <v>32879</v>
      </c>
      <c r="K1703" s="12" t="s">
        <v>7972</v>
      </c>
      <c r="L1703" s="12" t="s">
        <v>8102</v>
      </c>
      <c r="M1703" s="12" t="s">
        <v>36927</v>
      </c>
    </row>
    <row r="1704" spans="1:13" ht="22.5" customHeight="1">
      <c r="A1704" s="12" t="s">
        <v>32881</v>
      </c>
      <c r="B1704" s="12" t="str" cm="1">
        <f t="array" ref="B1704">_xlfn.REGEXEXTRACT(J1704, "eid=([^&amp;]+)", 2)</f>
        <v>2-s2.0-84977641585</v>
      </c>
      <c r="C1704" s="13" t="s">
        <v>23900</v>
      </c>
      <c r="D1704" s="12" t="s">
        <v>32882</v>
      </c>
      <c r="E1704" s="12">
        <v>2016</v>
      </c>
      <c r="F1704" s="12" t="s">
        <v>32883</v>
      </c>
      <c r="G1704" s="12" t="s">
        <v>7969</v>
      </c>
      <c r="H1704" s="12" t="s">
        <v>7969</v>
      </c>
      <c r="I1704" s="12" t="s">
        <v>32884</v>
      </c>
      <c r="J1704" s="12" t="s">
        <v>32885</v>
      </c>
      <c r="K1704" s="12" t="s">
        <v>7972</v>
      </c>
      <c r="L1704" s="12" t="s">
        <v>8102</v>
      </c>
      <c r="M1704" s="12" t="s">
        <v>36928</v>
      </c>
    </row>
    <row r="1705" spans="1:13" ht="22.5" customHeight="1">
      <c r="A1705" s="12" t="s">
        <v>32887</v>
      </c>
      <c r="B1705" s="12" t="str" cm="1">
        <f t="array" ref="B1705">_xlfn.REGEXEXTRACT(J1705, "eid=([^&amp;]+)", 2)</f>
        <v>2-s2.0-84983035847</v>
      </c>
      <c r="C1705" s="13" t="s">
        <v>23900</v>
      </c>
      <c r="D1705" s="12" t="s">
        <v>32888</v>
      </c>
      <c r="E1705" s="12">
        <v>2016</v>
      </c>
      <c r="F1705" s="12" t="s">
        <v>16035</v>
      </c>
      <c r="G1705" s="12">
        <v>10848045</v>
      </c>
      <c r="H1705" s="12">
        <v>74</v>
      </c>
      <c r="I1705" s="12" t="s">
        <v>32889</v>
      </c>
      <c r="J1705" s="12" t="s">
        <v>32890</v>
      </c>
      <c r="K1705" s="12" t="s">
        <v>7972</v>
      </c>
      <c r="L1705" s="12" t="s">
        <v>16038</v>
      </c>
      <c r="M1705" s="12" t="s">
        <v>36929</v>
      </c>
    </row>
    <row r="1706" spans="1:13" ht="22.5" customHeight="1">
      <c r="A1706" s="12" t="s">
        <v>32892</v>
      </c>
      <c r="B1706" s="12" t="str" cm="1">
        <f t="array" ref="B1706">_xlfn.REGEXEXTRACT(J1706, "eid=([^&amp;]+)", 2)</f>
        <v>2-s2.0-84949113812</v>
      </c>
      <c r="C1706" s="13" t="s">
        <v>23900</v>
      </c>
      <c r="D1706" s="12" t="s">
        <v>32893</v>
      </c>
      <c r="E1706" s="12">
        <v>2016</v>
      </c>
      <c r="F1706" s="12" t="s">
        <v>30002</v>
      </c>
      <c r="G1706" s="12">
        <v>200190</v>
      </c>
      <c r="H1706" s="12">
        <v>116</v>
      </c>
      <c r="I1706" s="12" t="s">
        <v>32894</v>
      </c>
      <c r="J1706" s="12" t="s">
        <v>32895</v>
      </c>
      <c r="K1706" s="12" t="s">
        <v>7972</v>
      </c>
      <c r="L1706" s="12" t="s">
        <v>8969</v>
      </c>
      <c r="M1706" s="12" t="s">
        <v>36930</v>
      </c>
    </row>
    <row r="1707" spans="1:13" ht="22.5" customHeight="1">
      <c r="A1707" s="12" t="s">
        <v>32897</v>
      </c>
      <c r="B1707" s="12" t="str" cm="1">
        <f t="array" ref="B1707">_xlfn.REGEXEXTRACT(J1707, "eid=([^&amp;]+)", 2)</f>
        <v>2-s2.0-84947581352</v>
      </c>
      <c r="C1707" s="13" t="s">
        <v>23900</v>
      </c>
      <c r="D1707" s="12" t="s">
        <v>32898</v>
      </c>
      <c r="E1707" s="12">
        <v>2015</v>
      </c>
      <c r="F1707" s="12" t="s">
        <v>28893</v>
      </c>
      <c r="G1707" s="12">
        <v>21907188</v>
      </c>
      <c r="H1707" s="12">
        <v>5</v>
      </c>
      <c r="I1707" s="12" t="s">
        <v>32899</v>
      </c>
      <c r="J1707" s="12" t="s">
        <v>32900</v>
      </c>
      <c r="K1707" s="12" t="s">
        <v>7972</v>
      </c>
      <c r="L1707" s="12" t="s">
        <v>13352</v>
      </c>
      <c r="M1707" s="12" t="s">
        <v>36931</v>
      </c>
    </row>
    <row r="1708" spans="1:13" ht="22.5" customHeight="1">
      <c r="A1708" s="12" t="s">
        <v>32902</v>
      </c>
      <c r="B1708" s="12" t="str" cm="1">
        <f t="array" ref="B1708">_xlfn.REGEXEXTRACT(J1708, "eid=([^&amp;]+)", 2)</f>
        <v>2-s2.0-84923666839</v>
      </c>
      <c r="C1708" s="13" t="s">
        <v>23900</v>
      </c>
      <c r="D1708" s="12" t="s">
        <v>32903</v>
      </c>
      <c r="E1708" s="12">
        <v>2016</v>
      </c>
      <c r="F1708" s="12" t="s">
        <v>8043</v>
      </c>
      <c r="G1708" s="12">
        <v>13807501</v>
      </c>
      <c r="H1708" s="12">
        <v>75</v>
      </c>
      <c r="I1708" s="12" t="s">
        <v>32904</v>
      </c>
      <c r="J1708" s="12" t="s">
        <v>32905</v>
      </c>
      <c r="K1708" s="12" t="s">
        <v>7972</v>
      </c>
      <c r="L1708" s="12" t="s">
        <v>13326</v>
      </c>
      <c r="M1708" s="12" t="s">
        <v>36932</v>
      </c>
    </row>
    <row r="1709" spans="1:13" ht="22.5" customHeight="1">
      <c r="A1709" s="12" t="s">
        <v>32907</v>
      </c>
      <c r="B1709" s="12" t="str" cm="1">
        <f t="array" ref="B1709">_xlfn.REGEXEXTRACT(J1709, "eid=([^&amp;]+)", 2)</f>
        <v>2-s2.0-84988842379</v>
      </c>
      <c r="C1709" s="13" t="s">
        <v>23900</v>
      </c>
      <c r="D1709" s="12" t="s">
        <v>32908</v>
      </c>
      <c r="E1709" s="12">
        <v>2016</v>
      </c>
      <c r="F1709" s="12" t="s">
        <v>31606</v>
      </c>
      <c r="G1709" s="12">
        <v>19391382</v>
      </c>
      <c r="H1709" s="12">
        <v>9</v>
      </c>
      <c r="I1709" s="12" t="s">
        <v>32909</v>
      </c>
      <c r="J1709" s="12" t="s">
        <v>32910</v>
      </c>
      <c r="K1709" s="12" t="s">
        <v>7972</v>
      </c>
      <c r="L1709" s="12" t="s">
        <v>28932</v>
      </c>
      <c r="M1709" s="12" t="s">
        <v>36933</v>
      </c>
    </row>
    <row r="1710" spans="1:13" ht="22.5" customHeight="1">
      <c r="A1710" s="12" t="s">
        <v>32912</v>
      </c>
      <c r="B1710" s="12" t="str" cm="1">
        <f t="array" ref="B1710">_xlfn.REGEXEXTRACT(J1710, "eid=([^&amp;]+)", 2)</f>
        <v>2-s2.0-84959547291</v>
      </c>
      <c r="C1710" s="13" t="s">
        <v>23900</v>
      </c>
      <c r="D1710" s="12" t="s">
        <v>32913</v>
      </c>
      <c r="E1710" s="12">
        <v>2016</v>
      </c>
      <c r="F1710" s="12" t="s">
        <v>9567</v>
      </c>
      <c r="G1710" s="12">
        <v>19366442</v>
      </c>
      <c r="H1710" s="12">
        <v>9</v>
      </c>
      <c r="I1710" s="12" t="s">
        <v>32914</v>
      </c>
      <c r="J1710" s="12" t="s">
        <v>32915</v>
      </c>
      <c r="K1710" s="12" t="s">
        <v>7972</v>
      </c>
      <c r="L1710" s="12" t="s">
        <v>13326</v>
      </c>
      <c r="M1710" s="12" t="s">
        <v>36934</v>
      </c>
    </row>
    <row r="1711" spans="1:13" ht="22.5" customHeight="1">
      <c r="A1711" s="12" t="s">
        <v>32917</v>
      </c>
      <c r="B1711" s="12" t="str" cm="1">
        <f t="array" ref="B1711">_xlfn.REGEXEXTRACT(J1711, "eid=([^&amp;]+)", 2)</f>
        <v>2-s2.0-84956488568</v>
      </c>
      <c r="C1711" s="13" t="s">
        <v>23900</v>
      </c>
      <c r="D1711" s="12" t="s">
        <v>32918</v>
      </c>
      <c r="E1711" s="12">
        <v>2016</v>
      </c>
      <c r="F1711" s="12" t="s">
        <v>32919</v>
      </c>
      <c r="G1711" s="12">
        <v>15491277</v>
      </c>
      <c r="H1711" s="12">
        <v>13</v>
      </c>
      <c r="I1711" s="12" t="s">
        <v>32920</v>
      </c>
      <c r="J1711" s="12" t="s">
        <v>32921</v>
      </c>
      <c r="K1711" s="12" t="s">
        <v>7972</v>
      </c>
      <c r="L1711" s="12" t="s">
        <v>16521</v>
      </c>
      <c r="M1711" s="12"/>
    </row>
    <row r="1712" spans="1:13" ht="22.5" customHeight="1">
      <c r="A1712" s="12" t="s">
        <v>32922</v>
      </c>
      <c r="B1712" s="12" t="e" cm="1" vm="1">
        <f t="array" ref="B1712">_xlfn.REGEXEXTRACT(J1712, "eid=([^&amp;]+)", 2)</f>
        <v>#N/A</v>
      </c>
      <c r="C1712" s="13" t="s">
        <v>23900</v>
      </c>
      <c r="D1712" s="12" t="s">
        <v>32923</v>
      </c>
      <c r="E1712" s="12">
        <v>2016</v>
      </c>
      <c r="F1712" s="12" t="s">
        <v>32262</v>
      </c>
      <c r="G1712" s="12"/>
      <c r="H1712" s="12"/>
      <c r="I1712" s="12"/>
      <c r="J1712" s="12"/>
      <c r="K1712" s="12"/>
      <c r="L1712" s="12"/>
      <c r="M1712" s="12"/>
    </row>
    <row r="1713" spans="1:13" ht="22.5" customHeight="1">
      <c r="A1713" s="12" t="s">
        <v>32924</v>
      </c>
      <c r="B1713" s="12" t="str" cm="1">
        <f t="array" ref="B1713">_xlfn.REGEXEXTRACT(J1713, "eid=([^&amp;]+)", 2)</f>
        <v>2-s2.0-84991717011</v>
      </c>
      <c r="C1713" s="13" t="s">
        <v>23900</v>
      </c>
      <c r="D1713" s="12" t="s">
        <v>32925</v>
      </c>
      <c r="E1713" s="12">
        <v>2016</v>
      </c>
      <c r="F1713" s="12" t="s">
        <v>32926</v>
      </c>
      <c r="G1713" s="12" t="s">
        <v>7969</v>
      </c>
      <c r="H1713" s="12" t="s">
        <v>7969</v>
      </c>
      <c r="I1713" s="12" t="s">
        <v>32927</v>
      </c>
      <c r="J1713" s="12" t="s">
        <v>32928</v>
      </c>
      <c r="K1713" s="12" t="s">
        <v>7972</v>
      </c>
      <c r="L1713" s="12" t="s">
        <v>8102</v>
      </c>
      <c r="M1713" s="12" t="s">
        <v>4732</v>
      </c>
    </row>
    <row r="1714" spans="1:13" ht="22.5" customHeight="1">
      <c r="A1714" s="12" t="s">
        <v>32930</v>
      </c>
      <c r="B1714" s="12" t="str" cm="1">
        <f t="array" ref="B1714">_xlfn.REGEXEXTRACT(J1714, "eid=([^&amp;]+)", 2)</f>
        <v>2-s2.0-85016144824</v>
      </c>
      <c r="C1714" s="13" t="s">
        <v>23900</v>
      </c>
      <c r="D1714" s="12" t="s">
        <v>32931</v>
      </c>
      <c r="E1714" s="12">
        <v>2016</v>
      </c>
      <c r="F1714" s="12" t="s">
        <v>10830</v>
      </c>
      <c r="G1714" s="12">
        <v>15566013</v>
      </c>
      <c r="H1714" s="12">
        <v>11</v>
      </c>
      <c r="I1714" s="12" t="s">
        <v>32932</v>
      </c>
      <c r="J1714" s="12" t="s">
        <v>32933</v>
      </c>
      <c r="K1714" s="12" t="s">
        <v>7972</v>
      </c>
      <c r="L1714" s="12" t="s">
        <v>8102</v>
      </c>
      <c r="M1714" s="12"/>
    </row>
    <row r="1715" spans="1:13" ht="22.5" customHeight="1">
      <c r="A1715" s="12" t="s">
        <v>32935</v>
      </c>
      <c r="B1715" s="12" t="str" cm="1">
        <f t="array" ref="B1715">_xlfn.REGEXEXTRACT(J1715, "eid=([^&amp;]+)", 2)</f>
        <v>2-s2.0-84947227249</v>
      </c>
      <c r="C1715" s="13" t="s">
        <v>23900</v>
      </c>
      <c r="D1715" s="12" t="s">
        <v>32936</v>
      </c>
      <c r="E1715" s="12">
        <v>2016</v>
      </c>
      <c r="F1715" s="12" t="s">
        <v>8432</v>
      </c>
      <c r="G1715" s="12">
        <v>9574174</v>
      </c>
      <c r="H1715" s="12">
        <v>46</v>
      </c>
      <c r="I1715" s="12" t="s">
        <v>32937</v>
      </c>
      <c r="J1715" s="12" t="s">
        <v>32938</v>
      </c>
      <c r="K1715" s="12" t="s">
        <v>7972</v>
      </c>
      <c r="L1715" s="12" t="s">
        <v>8027</v>
      </c>
      <c r="M1715" s="12" t="s">
        <v>36935</v>
      </c>
    </row>
    <row r="1716" spans="1:13" ht="22.5" customHeight="1">
      <c r="A1716" s="12" t="s">
        <v>32940</v>
      </c>
      <c r="B1716" s="12" t="str" cm="1">
        <f t="array" ref="B1716">_xlfn.REGEXEXTRACT(J1716, "eid=([^&amp;]+)", 2)</f>
        <v>2-s2.0-84941085241</v>
      </c>
      <c r="C1716" s="13" t="s">
        <v>23900</v>
      </c>
      <c r="D1716" s="12" t="s">
        <v>32941</v>
      </c>
      <c r="E1716" s="12">
        <v>2015</v>
      </c>
      <c r="F1716" s="12" t="s">
        <v>18303</v>
      </c>
      <c r="G1716" s="12" t="s">
        <v>25105</v>
      </c>
      <c r="H1716" s="12">
        <v>17</v>
      </c>
      <c r="I1716" s="12" t="s">
        <v>32942</v>
      </c>
      <c r="J1716" s="12" t="s">
        <v>32943</v>
      </c>
      <c r="K1716" s="12" t="s">
        <v>7972</v>
      </c>
      <c r="L1716" s="12" t="s">
        <v>8102</v>
      </c>
      <c r="M1716" s="12"/>
    </row>
    <row r="1717" spans="1:13" ht="22.5" customHeight="1">
      <c r="A1717" s="12" t="s">
        <v>32945</v>
      </c>
      <c r="B1717" s="12" t="str" cm="1">
        <f t="array" ref="B1717">_xlfn.REGEXEXTRACT(J1717, "eid=([^&amp;]+)", 2)</f>
        <v>2-s2.0-84994085131</v>
      </c>
      <c r="C1717" s="13" t="s">
        <v>23900</v>
      </c>
      <c r="D1717" s="12" t="s">
        <v>32946</v>
      </c>
      <c r="E1717" s="12">
        <v>2016</v>
      </c>
      <c r="F1717" s="12" t="s">
        <v>32947</v>
      </c>
      <c r="G1717" s="12" t="s">
        <v>7969</v>
      </c>
      <c r="H1717" s="12" t="s">
        <v>7969</v>
      </c>
      <c r="I1717" s="12" t="s">
        <v>32948</v>
      </c>
      <c r="J1717" s="12" t="s">
        <v>32949</v>
      </c>
      <c r="K1717" s="12" t="s">
        <v>7972</v>
      </c>
      <c r="L1717" s="12" t="s">
        <v>8102</v>
      </c>
      <c r="M1717" s="12" t="s">
        <v>36936</v>
      </c>
    </row>
    <row r="1718" spans="1:13" ht="22.5" customHeight="1">
      <c r="A1718" s="12" t="s">
        <v>32951</v>
      </c>
      <c r="B1718" s="12" t="str" cm="1">
        <f t="array" ref="B1718">_xlfn.REGEXEXTRACT(J1718, "eid=([^&amp;]+)", 2)</f>
        <v>2-s2.0-84982099058</v>
      </c>
      <c r="C1718" s="13" t="s">
        <v>23900</v>
      </c>
      <c r="D1718" s="12" t="s">
        <v>32952</v>
      </c>
      <c r="E1718" s="12">
        <v>2016</v>
      </c>
      <c r="F1718" s="12" t="s">
        <v>32953</v>
      </c>
      <c r="G1718" s="12">
        <v>284793</v>
      </c>
      <c r="H1718" s="12">
        <v>375</v>
      </c>
      <c r="I1718" s="12" t="s">
        <v>32954</v>
      </c>
      <c r="J1718" s="12" t="s">
        <v>32955</v>
      </c>
      <c r="K1718" s="12" t="s">
        <v>7972</v>
      </c>
      <c r="L1718" s="12" t="s">
        <v>32956</v>
      </c>
      <c r="M1718" s="12" t="s">
        <v>36937</v>
      </c>
    </row>
    <row r="1719" spans="1:13" ht="22.5" customHeight="1">
      <c r="A1719" s="12" t="s">
        <v>32958</v>
      </c>
      <c r="B1719" s="12" t="str" cm="1">
        <f t="array" ref="B1719">_xlfn.REGEXEXTRACT(J1719, "eid=([^&amp;]+)", 2)</f>
        <v>2-s2.0-84962193138</v>
      </c>
      <c r="C1719" s="13" t="s">
        <v>23900</v>
      </c>
      <c r="D1719" s="12" t="s">
        <v>32959</v>
      </c>
      <c r="E1719" s="12">
        <v>2016</v>
      </c>
      <c r="F1719" s="12" t="s">
        <v>32960</v>
      </c>
      <c r="G1719" s="12">
        <v>21686106</v>
      </c>
      <c r="H1719" s="12">
        <v>176</v>
      </c>
      <c r="I1719" s="12" t="s">
        <v>32961</v>
      </c>
      <c r="J1719" s="12" t="s">
        <v>32962</v>
      </c>
      <c r="K1719" s="12" t="s">
        <v>7972</v>
      </c>
      <c r="L1719" s="12" t="s">
        <v>31495</v>
      </c>
      <c r="M1719" s="12"/>
    </row>
    <row r="1720" spans="1:13" ht="22.5" customHeight="1">
      <c r="A1720" s="12" t="s">
        <v>32964</v>
      </c>
      <c r="B1720" s="12" t="str" cm="1">
        <f t="array" ref="B1720">_xlfn.REGEXEXTRACT(J1720, "eid=([^&amp;]+)", 2)</f>
        <v>2-s2.0-84953217068</v>
      </c>
      <c r="C1720" s="13" t="s">
        <v>23900</v>
      </c>
      <c r="D1720" s="12" t="s">
        <v>32965</v>
      </c>
      <c r="E1720" s="12">
        <v>2015</v>
      </c>
      <c r="F1720" s="12" t="s">
        <v>16518</v>
      </c>
      <c r="G1720" s="12">
        <v>19326203</v>
      </c>
      <c r="H1720" s="12">
        <v>10</v>
      </c>
      <c r="I1720" s="12" t="s">
        <v>32966</v>
      </c>
      <c r="J1720" s="12" t="s">
        <v>32967</v>
      </c>
      <c r="K1720" s="12" t="s">
        <v>7972</v>
      </c>
      <c r="L1720" s="12" t="s">
        <v>16521</v>
      </c>
      <c r="M1720" s="12"/>
    </row>
    <row r="1721" spans="1:13" ht="22.5" customHeight="1">
      <c r="A1721" s="12" t="s">
        <v>32969</v>
      </c>
      <c r="B1721" s="12" t="str" cm="1">
        <f t="array" ref="B1721">_xlfn.REGEXEXTRACT(J1721, "eid=([^&amp;]+)", 2)</f>
        <v>2-s2.0-84962910444</v>
      </c>
      <c r="C1721" s="13" t="s">
        <v>23900</v>
      </c>
      <c r="D1721" s="12" t="s">
        <v>32970</v>
      </c>
      <c r="E1721" s="12">
        <v>2016</v>
      </c>
      <c r="F1721" s="12" t="s">
        <v>32971</v>
      </c>
      <c r="G1721" s="12" t="s">
        <v>7969</v>
      </c>
      <c r="H1721" s="12" t="s">
        <v>7969</v>
      </c>
      <c r="I1721" s="12" t="s">
        <v>32972</v>
      </c>
      <c r="J1721" s="12" t="s">
        <v>32973</v>
      </c>
      <c r="K1721" s="12" t="s">
        <v>7972</v>
      </c>
      <c r="L1721" s="12" t="s">
        <v>8102</v>
      </c>
      <c r="M1721" s="12" t="s">
        <v>36938</v>
      </c>
    </row>
    <row r="1722" spans="1:13" ht="22.5" customHeight="1">
      <c r="A1722" s="12" t="s">
        <v>32975</v>
      </c>
      <c r="B1722" s="12" t="str" cm="1">
        <f t="array" ref="B1722">_xlfn.REGEXEXTRACT(J1722, "eid=([^&amp;]+)", 2)</f>
        <v>2-s2.0-84949639722</v>
      </c>
      <c r="C1722" s="13" t="s">
        <v>23900</v>
      </c>
      <c r="D1722" s="12" t="s">
        <v>32976</v>
      </c>
      <c r="E1722" s="12">
        <v>2016</v>
      </c>
      <c r="F1722" s="12" t="s">
        <v>12218</v>
      </c>
      <c r="G1722" s="12" t="s">
        <v>24034</v>
      </c>
      <c r="H1722" s="12">
        <v>62</v>
      </c>
      <c r="I1722" s="12" t="s">
        <v>32977</v>
      </c>
      <c r="J1722" s="12" t="s">
        <v>32978</v>
      </c>
      <c r="K1722" s="12" t="s">
        <v>7972</v>
      </c>
      <c r="L1722" s="12" t="s">
        <v>8969</v>
      </c>
      <c r="M1722" s="12" t="s">
        <v>36939</v>
      </c>
    </row>
    <row r="1723" spans="1:13" ht="22.5" customHeight="1">
      <c r="A1723" s="12" t="s">
        <v>32980</v>
      </c>
      <c r="B1723" s="12" t="str" cm="1">
        <f t="array" ref="B1723">_xlfn.REGEXEXTRACT(J1723, "eid=([^&amp;]+)", 2)</f>
        <v>2-s2.0-84986571280</v>
      </c>
      <c r="C1723" s="13" t="s">
        <v>23900</v>
      </c>
      <c r="D1723" s="12" t="s">
        <v>32981</v>
      </c>
      <c r="E1723" s="12">
        <v>2016</v>
      </c>
      <c r="F1723" s="12" t="s">
        <v>32982</v>
      </c>
      <c r="G1723" s="12" t="s">
        <v>7969</v>
      </c>
      <c r="H1723" s="12" t="s">
        <v>7969</v>
      </c>
      <c r="I1723" s="12" t="s">
        <v>32983</v>
      </c>
      <c r="J1723" s="12" t="s">
        <v>32984</v>
      </c>
      <c r="K1723" s="12" t="s">
        <v>7972</v>
      </c>
      <c r="L1723" s="12" t="s">
        <v>8102</v>
      </c>
      <c r="M1723" s="12" t="s">
        <v>36940</v>
      </c>
    </row>
    <row r="1724" spans="1:13" ht="22.5" customHeight="1">
      <c r="A1724" s="12" t="s">
        <v>32986</v>
      </c>
      <c r="B1724" s="12" t="str" cm="1">
        <f t="array" ref="B1724">_xlfn.REGEXEXTRACT(J1724, "eid=([^&amp;]+)", 2)</f>
        <v>2-s2.0-84979713624</v>
      </c>
      <c r="C1724" s="13" t="s">
        <v>23900</v>
      </c>
      <c r="D1724" s="12" t="s">
        <v>32987</v>
      </c>
      <c r="E1724" s="12">
        <v>2016</v>
      </c>
      <c r="F1724" s="12" t="s">
        <v>32988</v>
      </c>
      <c r="G1724" s="12" t="s">
        <v>7969</v>
      </c>
      <c r="H1724" s="12" t="s">
        <v>7969</v>
      </c>
      <c r="I1724" s="12" t="s">
        <v>32989</v>
      </c>
      <c r="J1724" s="12" t="s">
        <v>32990</v>
      </c>
      <c r="K1724" s="12" t="s">
        <v>7972</v>
      </c>
      <c r="L1724" s="12" t="s">
        <v>8190</v>
      </c>
      <c r="M1724" s="12" t="s">
        <v>36941</v>
      </c>
    </row>
    <row r="1725" spans="1:13" ht="22.5" customHeight="1">
      <c r="A1725" s="12" t="s">
        <v>32992</v>
      </c>
      <c r="B1725" s="12" t="str" cm="1">
        <f t="array" ref="B1725">_xlfn.REGEXEXTRACT(J1725, "eid=([^&amp;]+)", 2)</f>
        <v>2-s2.0-84951953928</v>
      </c>
      <c r="C1725" s="13" t="s">
        <v>23900</v>
      </c>
      <c r="D1725" s="12" t="s">
        <v>32993</v>
      </c>
      <c r="E1725" s="12">
        <v>2016</v>
      </c>
      <c r="F1725" s="12" t="s">
        <v>16356</v>
      </c>
      <c r="G1725" s="12">
        <v>17519659</v>
      </c>
      <c r="H1725" s="12">
        <v>10</v>
      </c>
      <c r="I1725" s="12" t="s">
        <v>32994</v>
      </c>
      <c r="J1725" s="12" t="s">
        <v>32995</v>
      </c>
      <c r="K1725" s="12" t="s">
        <v>7972</v>
      </c>
      <c r="L1725" s="12" t="s">
        <v>10359</v>
      </c>
      <c r="M1725" s="12" t="s">
        <v>36942</v>
      </c>
    </row>
    <row r="1726" spans="1:13" ht="22.5" customHeight="1">
      <c r="A1726" s="12" t="s">
        <v>32997</v>
      </c>
      <c r="B1726" s="12" t="str" cm="1">
        <f t="array" ref="B1726">_xlfn.REGEXEXTRACT(J1726, "eid=([^&amp;]+)", 2)</f>
        <v>2-s2.0-84969962996</v>
      </c>
      <c r="C1726" s="13" t="s">
        <v>23900</v>
      </c>
      <c r="D1726" s="12" t="s">
        <v>32998</v>
      </c>
      <c r="E1726" s="12">
        <v>2016</v>
      </c>
      <c r="F1726" s="12" t="s">
        <v>28924</v>
      </c>
      <c r="G1726" s="12">
        <v>2780062</v>
      </c>
      <c r="H1726" s="12">
        <v>35</v>
      </c>
      <c r="I1726" s="12" t="s">
        <v>32999</v>
      </c>
      <c r="J1726" s="12" t="s">
        <v>33000</v>
      </c>
      <c r="K1726" s="12" t="s">
        <v>7972</v>
      </c>
      <c r="L1726" s="12" t="s">
        <v>8102</v>
      </c>
      <c r="M1726" s="12"/>
    </row>
    <row r="1727" spans="1:13" ht="22.5" customHeight="1">
      <c r="A1727" s="12" t="s">
        <v>33002</v>
      </c>
      <c r="B1727" s="12" t="str" cm="1">
        <f t="array" ref="B1727">_xlfn.REGEXEXTRACT(J1727, "eid=([^&amp;]+)", 2)</f>
        <v>2-s2.0-84946239426</v>
      </c>
      <c r="C1727" s="13" t="s">
        <v>23900</v>
      </c>
      <c r="D1727" s="12" t="s">
        <v>33003</v>
      </c>
      <c r="E1727" s="12">
        <v>2015</v>
      </c>
      <c r="F1727" s="12" t="s">
        <v>33004</v>
      </c>
      <c r="G1727" s="12" t="s">
        <v>7969</v>
      </c>
      <c r="H1727" s="12" t="s">
        <v>7969</v>
      </c>
      <c r="I1727" s="12" t="s">
        <v>33005</v>
      </c>
      <c r="J1727" s="12" t="s">
        <v>33006</v>
      </c>
      <c r="K1727" s="12" t="s">
        <v>7972</v>
      </c>
      <c r="L1727" s="12" t="s">
        <v>8102</v>
      </c>
      <c r="M1727" s="12" t="s">
        <v>36943</v>
      </c>
    </row>
    <row r="1728" spans="1:13" ht="22.5" customHeight="1">
      <c r="A1728" s="12" t="s">
        <v>33007</v>
      </c>
      <c r="B1728" s="12" t="str" cm="1">
        <f t="array" ref="B1728">_xlfn.REGEXEXTRACT(J1728, "eid=([^&amp;]+)", 2)</f>
        <v>2-s2.0-84942810277</v>
      </c>
      <c r="C1728" s="13" t="s">
        <v>23900</v>
      </c>
      <c r="D1728" s="12" t="s">
        <v>33008</v>
      </c>
      <c r="E1728" s="12">
        <v>2015</v>
      </c>
      <c r="F1728" s="12" t="s">
        <v>30358</v>
      </c>
      <c r="G1728" s="12">
        <v>10224653</v>
      </c>
      <c r="H1728" s="12">
        <v>24</v>
      </c>
      <c r="I1728" s="12" t="s">
        <v>33009</v>
      </c>
      <c r="J1728" s="12" t="s">
        <v>33010</v>
      </c>
      <c r="K1728" s="12" t="s">
        <v>7972</v>
      </c>
      <c r="L1728" s="12" t="s">
        <v>30361</v>
      </c>
      <c r="M1728" s="12" t="s">
        <v>4797</v>
      </c>
    </row>
    <row r="1729" spans="1:13" ht="22.5" customHeight="1">
      <c r="A1729" s="12" t="s">
        <v>33012</v>
      </c>
      <c r="B1729" s="12" t="str" cm="1">
        <f t="array" ref="B1729">_xlfn.REGEXEXTRACT(J1729, "eid=([^&amp;]+)", 2)</f>
        <v>2-s2.0-84979248350</v>
      </c>
      <c r="C1729" s="13" t="s">
        <v>23900</v>
      </c>
      <c r="D1729" s="12" t="s">
        <v>33013</v>
      </c>
      <c r="E1729" s="12">
        <v>2016</v>
      </c>
      <c r="F1729" s="12" t="s">
        <v>33014</v>
      </c>
      <c r="G1729" s="12">
        <v>7378017</v>
      </c>
      <c r="H1729" s="12">
        <v>19</v>
      </c>
      <c r="I1729" s="12" t="s">
        <v>33015</v>
      </c>
      <c r="J1729" s="12" t="s">
        <v>33016</v>
      </c>
      <c r="K1729" s="12" t="s">
        <v>7972</v>
      </c>
      <c r="L1729" s="12" t="s">
        <v>8324</v>
      </c>
      <c r="M1729" s="12"/>
    </row>
    <row r="1730" spans="1:13" ht="22.5" customHeight="1">
      <c r="A1730" s="12" t="s">
        <v>33018</v>
      </c>
      <c r="B1730" s="12" t="str" cm="1">
        <f t="array" ref="B1730">_xlfn.REGEXEXTRACT(J1730, "eid=([^&amp;]+)", 2)</f>
        <v>2-s2.0-84955603020</v>
      </c>
      <c r="C1730" s="13" t="s">
        <v>23900</v>
      </c>
      <c r="D1730" s="12" t="s">
        <v>33019</v>
      </c>
      <c r="E1730" s="12">
        <v>2016</v>
      </c>
      <c r="F1730" s="12" t="s">
        <v>33020</v>
      </c>
      <c r="G1730" s="12">
        <v>24699926</v>
      </c>
      <c r="H1730" s="12">
        <v>93</v>
      </c>
      <c r="I1730" s="12" t="s">
        <v>33021</v>
      </c>
      <c r="J1730" s="12" t="s">
        <v>33022</v>
      </c>
      <c r="K1730" s="12" t="s">
        <v>7972</v>
      </c>
      <c r="L1730" s="12" t="s">
        <v>33023</v>
      </c>
      <c r="M1730" s="12"/>
    </row>
    <row r="1731" spans="1:13" ht="22.5" customHeight="1">
      <c r="A1731" s="12" t="s">
        <v>33025</v>
      </c>
      <c r="B1731" s="12" t="str" cm="1">
        <f t="array" ref="B1731">_xlfn.REGEXEXTRACT(J1731, "eid=([^&amp;]+)", 2)</f>
        <v>2-s2.0-84955733661</v>
      </c>
      <c r="C1731" s="13" t="s">
        <v>23900</v>
      </c>
      <c r="D1731" s="12" t="s">
        <v>33026</v>
      </c>
      <c r="E1731" s="12">
        <v>2015</v>
      </c>
      <c r="F1731" s="12" t="s">
        <v>33027</v>
      </c>
      <c r="G1731" s="12" t="s">
        <v>7969</v>
      </c>
      <c r="H1731" s="12" t="s">
        <v>7969</v>
      </c>
      <c r="I1731" s="12" t="s">
        <v>33028</v>
      </c>
      <c r="J1731" s="12" t="s">
        <v>33029</v>
      </c>
      <c r="K1731" s="12" t="s">
        <v>7972</v>
      </c>
      <c r="L1731" s="12" t="s">
        <v>12126</v>
      </c>
      <c r="M1731" s="12" t="s">
        <v>36944</v>
      </c>
    </row>
    <row r="1732" spans="1:13" ht="22.5" customHeight="1">
      <c r="A1732" s="12" t="s">
        <v>33031</v>
      </c>
      <c r="B1732" s="12" t="str" cm="1">
        <f t="array" ref="B1732">_xlfn.REGEXEXTRACT(J1732, "eid=([^&amp;]+)", 2)</f>
        <v>2-s2.0-84978680939</v>
      </c>
      <c r="C1732" s="13" t="s">
        <v>23900</v>
      </c>
      <c r="D1732" s="12" t="s">
        <v>33032</v>
      </c>
      <c r="E1732" s="12">
        <v>2016</v>
      </c>
      <c r="F1732" s="12" t="s">
        <v>24637</v>
      </c>
      <c r="G1732" s="12">
        <v>189340</v>
      </c>
      <c r="H1732" s="12">
        <v>65</v>
      </c>
      <c r="I1732" s="12" t="s">
        <v>33033</v>
      </c>
      <c r="J1732" s="12" t="s">
        <v>33034</v>
      </c>
      <c r="K1732" s="12" t="s">
        <v>7972</v>
      </c>
      <c r="L1732" s="12" t="s">
        <v>8078</v>
      </c>
      <c r="M1732" s="12" t="s">
        <v>36945</v>
      </c>
    </row>
    <row r="1733" spans="1:13" ht="22.5" customHeight="1">
      <c r="A1733" s="12" t="s">
        <v>33036</v>
      </c>
      <c r="B1733" s="12" t="str" cm="1">
        <f t="array" ref="B1733">_xlfn.REGEXEXTRACT(J1733, "eid=([^&amp;]+)", 2)</f>
        <v>2-s2.0-84964940697</v>
      </c>
      <c r="C1733" s="13" t="s">
        <v>23900</v>
      </c>
      <c r="D1733" s="12" t="s">
        <v>33037</v>
      </c>
      <c r="E1733" s="12">
        <v>2016</v>
      </c>
      <c r="F1733" s="12" t="s">
        <v>33038</v>
      </c>
      <c r="G1733" s="12" t="s">
        <v>7969</v>
      </c>
      <c r="H1733" s="12" t="s">
        <v>7969</v>
      </c>
      <c r="I1733" s="12" t="s">
        <v>33039</v>
      </c>
      <c r="J1733" s="12" t="s">
        <v>33040</v>
      </c>
      <c r="K1733" s="12" t="s">
        <v>7972</v>
      </c>
      <c r="L1733" s="12" t="s">
        <v>8102</v>
      </c>
      <c r="M1733" s="12" t="s">
        <v>36946</v>
      </c>
    </row>
    <row r="1734" spans="1:13" ht="22.5" customHeight="1">
      <c r="A1734" s="12" t="s">
        <v>33042</v>
      </c>
      <c r="B1734" s="12" t="str" cm="1">
        <f t="array" ref="B1734">_xlfn.REGEXEXTRACT(J1734, "eid=([^&amp;]+)", 2)</f>
        <v>2-s2.0-85015227269</v>
      </c>
      <c r="C1734" s="13" t="s">
        <v>23900</v>
      </c>
      <c r="D1734" s="12" t="s">
        <v>33043</v>
      </c>
      <c r="E1734" s="12">
        <v>2016</v>
      </c>
      <c r="F1734" s="12" t="s">
        <v>8491</v>
      </c>
      <c r="G1734" s="12">
        <v>21693536</v>
      </c>
      <c r="H1734" s="12">
        <v>4</v>
      </c>
      <c r="I1734" s="12" t="s">
        <v>33044</v>
      </c>
      <c r="J1734" s="12" t="s">
        <v>33045</v>
      </c>
      <c r="K1734" s="12" t="s">
        <v>7972</v>
      </c>
      <c r="L1734" s="12" t="s">
        <v>8102</v>
      </c>
      <c r="M1734" s="12"/>
    </row>
    <row r="1735" spans="1:13" ht="22.5" customHeight="1">
      <c r="A1735" s="12" t="s">
        <v>33047</v>
      </c>
      <c r="B1735" s="12" t="str" cm="1">
        <f t="array" ref="B1735">_xlfn.REGEXEXTRACT(J1735, "eid=([^&amp;]+)", 2)</f>
        <v>2-s2.0-84988649017</v>
      </c>
      <c r="C1735" s="13" t="s">
        <v>23900</v>
      </c>
      <c r="D1735" s="12" t="s">
        <v>33048</v>
      </c>
      <c r="E1735" s="12">
        <v>2016</v>
      </c>
      <c r="F1735" s="12" t="s">
        <v>9013</v>
      </c>
      <c r="G1735" s="12">
        <v>18770509</v>
      </c>
      <c r="H1735" s="12">
        <v>78</v>
      </c>
      <c r="I1735" s="12" t="s">
        <v>33049</v>
      </c>
      <c r="J1735" s="12" t="s">
        <v>33050</v>
      </c>
      <c r="K1735" s="12" t="s">
        <v>7972</v>
      </c>
      <c r="L1735" s="12" t="s">
        <v>7993</v>
      </c>
      <c r="M1735" s="12"/>
    </row>
    <row r="1736" spans="1:13" ht="22.5" customHeight="1">
      <c r="A1736" s="12" t="s">
        <v>33052</v>
      </c>
      <c r="B1736" s="12" t="str" cm="1">
        <f t="array" ref="B1736">_xlfn.REGEXEXTRACT(J1736, "eid=([^&amp;]+)", 2)</f>
        <v>2-s2.0-84997815804</v>
      </c>
      <c r="C1736" s="13" t="s">
        <v>23900</v>
      </c>
      <c r="D1736" s="12" t="s">
        <v>33053</v>
      </c>
      <c r="E1736" s="12">
        <v>2016</v>
      </c>
      <c r="F1736" s="12" t="s">
        <v>33054</v>
      </c>
      <c r="G1736" s="12" t="s">
        <v>7969</v>
      </c>
      <c r="H1736" s="12" t="s">
        <v>7969</v>
      </c>
      <c r="I1736" s="12" t="s">
        <v>33055</v>
      </c>
      <c r="J1736" s="12" t="s">
        <v>33056</v>
      </c>
      <c r="K1736" s="12" t="s">
        <v>7972</v>
      </c>
      <c r="L1736" s="12" t="s">
        <v>8102</v>
      </c>
      <c r="M1736" s="12" t="s">
        <v>36947</v>
      </c>
    </row>
    <row r="1737" spans="1:13" ht="22.5" customHeight="1">
      <c r="A1737" s="12" t="s">
        <v>33058</v>
      </c>
      <c r="B1737" s="12" t="str" cm="1">
        <f t="array" ref="B1737">_xlfn.REGEXEXTRACT(J1737, "eid=([^&amp;]+)", 2)</f>
        <v>2-s2.0-84959195852</v>
      </c>
      <c r="C1737" s="13" t="s">
        <v>23900</v>
      </c>
      <c r="D1737" s="12" t="s">
        <v>33059</v>
      </c>
      <c r="E1737" s="12">
        <v>2016</v>
      </c>
      <c r="F1737" s="12" t="s">
        <v>10830</v>
      </c>
      <c r="G1737" s="12">
        <v>15566013</v>
      </c>
      <c r="H1737" s="12">
        <v>11</v>
      </c>
      <c r="I1737" s="12" t="s">
        <v>33060</v>
      </c>
      <c r="J1737" s="12" t="s">
        <v>33061</v>
      </c>
      <c r="K1737" s="12" t="s">
        <v>7972</v>
      </c>
      <c r="L1737" s="12" t="s">
        <v>8102</v>
      </c>
      <c r="M1737" s="12" t="s">
        <v>36948</v>
      </c>
    </row>
    <row r="1738" spans="1:13" ht="22.5" customHeight="1">
      <c r="A1738" s="12" t="s">
        <v>33063</v>
      </c>
      <c r="B1738" s="12" t="str" cm="1">
        <f t="array" ref="B1738">_xlfn.REGEXEXTRACT(J1738, "eid=([^&amp;]+)", 2)</f>
        <v>2-s2.0-84987990635</v>
      </c>
      <c r="C1738" s="13" t="s">
        <v>23900</v>
      </c>
      <c r="D1738" s="12" t="s">
        <v>33064</v>
      </c>
      <c r="E1738" s="12">
        <v>2016</v>
      </c>
      <c r="F1738" s="12" t="s">
        <v>8831</v>
      </c>
      <c r="G1738" s="12">
        <v>3029743</v>
      </c>
      <c r="H1738" s="12">
        <v>9604</v>
      </c>
      <c r="I1738" s="12" t="s">
        <v>33065</v>
      </c>
      <c r="J1738" s="12" t="s">
        <v>33066</v>
      </c>
      <c r="K1738" s="12" t="s">
        <v>7972</v>
      </c>
      <c r="L1738" s="12" t="s">
        <v>13352</v>
      </c>
      <c r="M1738" s="12" t="s">
        <v>36949</v>
      </c>
    </row>
    <row r="1739" spans="1:13" ht="22.5" customHeight="1">
      <c r="A1739" s="12" t="s">
        <v>33068</v>
      </c>
      <c r="B1739" s="12" t="str" cm="1">
        <f t="array" ref="B1739">_xlfn.REGEXEXTRACT(J1739, "eid=([^&amp;]+)", 2)</f>
        <v>2-s2.0-84960410116</v>
      </c>
      <c r="C1739" s="13" t="s">
        <v>23900</v>
      </c>
      <c r="D1739" s="12" t="s">
        <v>33069</v>
      </c>
      <c r="E1739" s="12">
        <v>2016</v>
      </c>
      <c r="F1739" s="12" t="s">
        <v>33070</v>
      </c>
      <c r="G1739" s="12">
        <v>224537</v>
      </c>
      <c r="H1739" s="12">
        <v>72</v>
      </c>
      <c r="I1739" s="12" t="s">
        <v>33071</v>
      </c>
      <c r="J1739" s="12" t="s">
        <v>33072</v>
      </c>
      <c r="K1739" s="12" t="s">
        <v>7972</v>
      </c>
      <c r="L1739" s="12" t="s">
        <v>28071</v>
      </c>
      <c r="M1739" s="12" t="s">
        <v>36950</v>
      </c>
    </row>
    <row r="1740" spans="1:13" ht="22.5" customHeight="1">
      <c r="A1740" s="12" t="s">
        <v>33074</v>
      </c>
      <c r="B1740" s="12" t="str" cm="1">
        <f t="array" ref="B1740">_xlfn.REGEXEXTRACT(J1740, "eid=([^&amp;]+)", 2)</f>
        <v>2-s2.0-84995687976</v>
      </c>
      <c r="C1740" s="13" t="s">
        <v>23900</v>
      </c>
      <c r="D1740" s="12" t="s">
        <v>33075</v>
      </c>
      <c r="E1740" s="12">
        <v>2016</v>
      </c>
      <c r="F1740" s="12" t="s">
        <v>33076</v>
      </c>
      <c r="G1740" s="12" t="s">
        <v>7969</v>
      </c>
      <c r="H1740" s="12" t="s">
        <v>7969</v>
      </c>
      <c r="I1740" s="12" t="s">
        <v>33077</v>
      </c>
      <c r="J1740" s="12" t="s">
        <v>33078</v>
      </c>
      <c r="K1740" s="12" t="s">
        <v>7972</v>
      </c>
      <c r="L1740" s="12" t="s">
        <v>8102</v>
      </c>
      <c r="M1740" s="12" t="s">
        <v>36951</v>
      </c>
    </row>
    <row r="1741" spans="1:13" ht="22.5" customHeight="1">
      <c r="A1741" s="12" t="s">
        <v>33080</v>
      </c>
      <c r="B1741" s="12" t="str" cm="1">
        <f t="array" ref="B1741">_xlfn.REGEXEXTRACT(J1741, "eid=([^&amp;]+)", 2)</f>
        <v>2-s2.0-84992187623</v>
      </c>
      <c r="C1741" s="13" t="s">
        <v>23900</v>
      </c>
      <c r="D1741" s="12" t="s">
        <v>33081</v>
      </c>
      <c r="E1741" s="12">
        <v>2016</v>
      </c>
      <c r="F1741" s="12" t="s">
        <v>33082</v>
      </c>
      <c r="G1741" s="12" t="s">
        <v>7969</v>
      </c>
      <c r="H1741" s="12" t="s">
        <v>7969</v>
      </c>
      <c r="I1741" s="12" t="s">
        <v>33083</v>
      </c>
      <c r="J1741" s="12" t="s">
        <v>33084</v>
      </c>
      <c r="K1741" s="12" t="s">
        <v>7972</v>
      </c>
      <c r="L1741" s="12" t="s">
        <v>8102</v>
      </c>
      <c r="M1741" s="12" t="s">
        <v>36952</v>
      </c>
    </row>
    <row r="1742" spans="1:13" ht="22.5" customHeight="1">
      <c r="A1742" s="12" t="s">
        <v>33086</v>
      </c>
      <c r="B1742" s="12" t="str" cm="1">
        <f t="array" ref="B1742">_xlfn.REGEXEXTRACT(J1742, "eid=([^&amp;]+)", 2)</f>
        <v>2-s2.0-84978975401</v>
      </c>
      <c r="C1742" s="13" t="s">
        <v>23900</v>
      </c>
      <c r="D1742" s="12" t="s">
        <v>33087</v>
      </c>
      <c r="E1742" s="12">
        <v>2016</v>
      </c>
      <c r="F1742" s="12" t="s">
        <v>33088</v>
      </c>
      <c r="G1742" s="12" t="s">
        <v>7969</v>
      </c>
      <c r="H1742" s="12" t="s">
        <v>7969</v>
      </c>
      <c r="I1742" s="12" t="s">
        <v>33089</v>
      </c>
      <c r="J1742" s="12" t="s">
        <v>33090</v>
      </c>
      <c r="K1742" s="12" t="s">
        <v>7972</v>
      </c>
      <c r="L1742" s="12" t="s">
        <v>8102</v>
      </c>
      <c r="M1742" s="12" t="s">
        <v>36953</v>
      </c>
    </row>
    <row r="1743" spans="1:13" ht="22.5" customHeight="1">
      <c r="A1743" s="12" t="s">
        <v>33092</v>
      </c>
      <c r="B1743" s="12" t="str" cm="1">
        <f t="array" ref="B1743">_xlfn.REGEXEXTRACT(J1743, "eid=([^&amp;]+)", 2)</f>
        <v>2-s2.0-84962601878</v>
      </c>
      <c r="C1743" s="13" t="s">
        <v>23900</v>
      </c>
      <c r="D1743" s="12" t="s">
        <v>33093</v>
      </c>
      <c r="E1743" s="12">
        <v>2016</v>
      </c>
      <c r="F1743" s="12" t="s">
        <v>16518</v>
      </c>
      <c r="G1743" s="12">
        <v>19326203</v>
      </c>
      <c r="H1743" s="12">
        <v>11</v>
      </c>
      <c r="I1743" s="12" t="s">
        <v>33094</v>
      </c>
      <c r="J1743" s="12" t="s">
        <v>33095</v>
      </c>
      <c r="K1743" s="12" t="s">
        <v>7972</v>
      </c>
      <c r="L1743" s="12" t="s">
        <v>16521</v>
      </c>
      <c r="M1743" s="12"/>
    </row>
    <row r="1744" spans="1:13" ht="22.5" customHeight="1">
      <c r="A1744" s="12" t="s">
        <v>33097</v>
      </c>
      <c r="B1744" s="12" t="str" cm="1">
        <f t="array" ref="B1744">_xlfn.REGEXEXTRACT(J1744, "eid=([^&amp;]+)", 2)</f>
        <v>2-s2.0-84963747493</v>
      </c>
      <c r="C1744" s="13" t="s">
        <v>23900</v>
      </c>
      <c r="D1744" s="12" t="s">
        <v>33098</v>
      </c>
      <c r="E1744" s="12">
        <v>2016</v>
      </c>
      <c r="F1744" s="12" t="s">
        <v>12388</v>
      </c>
      <c r="G1744" s="12">
        <v>15455971</v>
      </c>
      <c r="H1744" s="12">
        <v>13</v>
      </c>
      <c r="I1744" s="12" t="s">
        <v>33099</v>
      </c>
      <c r="J1744" s="12" t="s">
        <v>33100</v>
      </c>
      <c r="K1744" s="12" t="s">
        <v>7972</v>
      </c>
      <c r="L1744" s="12" t="s">
        <v>8102</v>
      </c>
      <c r="M1744" s="12" t="s">
        <v>36954</v>
      </c>
    </row>
    <row r="1745" spans="1:13" ht="22.5" customHeight="1">
      <c r="A1745" s="12" t="s">
        <v>33102</v>
      </c>
      <c r="B1745" s="12" t="str" cm="1">
        <f t="array" ref="B1745">_xlfn.REGEXEXTRACT(J1745, "eid=([^&amp;]+)", 2)</f>
        <v>2-s2.0-84982798158</v>
      </c>
      <c r="C1745" s="13" t="s">
        <v>23900</v>
      </c>
      <c r="D1745" s="12" t="s">
        <v>33103</v>
      </c>
      <c r="E1745" s="12">
        <v>2016</v>
      </c>
      <c r="F1745" s="12" t="s">
        <v>30080</v>
      </c>
      <c r="G1745" s="12">
        <v>17422876</v>
      </c>
      <c r="H1745" s="12">
        <v>18</v>
      </c>
      <c r="I1745" s="12" t="s">
        <v>33104</v>
      </c>
      <c r="J1745" s="12" t="s">
        <v>33105</v>
      </c>
      <c r="K1745" s="12" t="s">
        <v>7972</v>
      </c>
      <c r="L1745" s="12" t="s">
        <v>8027</v>
      </c>
      <c r="M1745" s="12"/>
    </row>
    <row r="1746" spans="1:13" ht="22.5" customHeight="1">
      <c r="A1746" s="12" t="s">
        <v>33107</v>
      </c>
      <c r="B1746" s="12" t="str" cm="1">
        <f t="array" ref="B1746">_xlfn.REGEXEXTRACT(J1746, "eid=([^&amp;]+)", 2)</f>
        <v>2-s2.0-84971287198</v>
      </c>
      <c r="C1746" s="13" t="s">
        <v>23900</v>
      </c>
      <c r="D1746" s="12" t="s">
        <v>33108</v>
      </c>
      <c r="E1746" s="12">
        <v>2016</v>
      </c>
      <c r="F1746" s="12" t="s">
        <v>33109</v>
      </c>
      <c r="G1746" s="12">
        <v>20524463</v>
      </c>
      <c r="H1746" s="12">
        <v>3</v>
      </c>
      <c r="I1746" s="12" t="s">
        <v>33110</v>
      </c>
      <c r="J1746" s="12" t="s">
        <v>33111</v>
      </c>
      <c r="K1746" s="12" t="s">
        <v>7972</v>
      </c>
      <c r="L1746" s="12" t="s">
        <v>33112</v>
      </c>
      <c r="M1746" s="12"/>
    </row>
    <row r="1747" spans="1:13" ht="22.5" customHeight="1">
      <c r="A1747" s="12" t="s">
        <v>33114</v>
      </c>
      <c r="B1747" s="12" t="str" cm="1">
        <f t="array" ref="B1747">_xlfn.REGEXEXTRACT(J1747, "eid=([^&amp;]+)", 2)</f>
        <v>2-s2.0-84968813803</v>
      </c>
      <c r="C1747" s="13" t="s">
        <v>23900</v>
      </c>
      <c r="D1747" s="12" t="s">
        <v>33115</v>
      </c>
      <c r="E1747" s="12">
        <v>2016</v>
      </c>
      <c r="F1747" s="12" t="s">
        <v>29917</v>
      </c>
      <c r="G1747" s="12">
        <v>10577149</v>
      </c>
      <c r="H1747" s="12">
        <v>25</v>
      </c>
      <c r="I1747" s="12" t="s">
        <v>33116</v>
      </c>
      <c r="J1747" s="12" t="s">
        <v>33117</v>
      </c>
      <c r="K1747" s="12" t="s">
        <v>7972</v>
      </c>
      <c r="L1747" s="12" t="s">
        <v>8102</v>
      </c>
      <c r="M1747" s="12" t="s">
        <v>36955</v>
      </c>
    </row>
    <row r="1748" spans="1:13" ht="22.5" customHeight="1">
      <c r="A1748" s="12" t="s">
        <v>33119</v>
      </c>
      <c r="B1748" s="12" t="str" cm="1">
        <f t="array" ref="B1748">_xlfn.REGEXEXTRACT(J1748, "eid=([^&amp;]+)", 2)</f>
        <v>2-s2.0-84995482126</v>
      </c>
      <c r="C1748" s="13" t="s">
        <v>23900</v>
      </c>
      <c r="D1748" s="12" t="s">
        <v>33120</v>
      </c>
      <c r="E1748" s="12">
        <v>2016</v>
      </c>
      <c r="F1748" s="12" t="s">
        <v>9537</v>
      </c>
      <c r="G1748" s="12">
        <v>15437221</v>
      </c>
      <c r="H1748" s="12">
        <v>24</v>
      </c>
      <c r="I1748" s="12" t="s">
        <v>33121</v>
      </c>
      <c r="J1748" s="12" t="s">
        <v>33122</v>
      </c>
      <c r="K1748" s="12" t="s">
        <v>7972</v>
      </c>
      <c r="L1748" s="12" t="s">
        <v>8324</v>
      </c>
      <c r="M1748" s="12"/>
    </row>
    <row r="1749" spans="1:13" ht="22.5" customHeight="1">
      <c r="A1749" s="12" t="s">
        <v>33124</v>
      </c>
      <c r="B1749" s="12" t="str" cm="1">
        <f t="array" ref="B1749">_xlfn.REGEXEXTRACT(J1749, "eid=([^&amp;]+)", 2)</f>
        <v>2-s2.0-84991585535</v>
      </c>
      <c r="C1749" s="13" t="s">
        <v>23900</v>
      </c>
      <c r="D1749" s="12" t="s">
        <v>33125</v>
      </c>
      <c r="E1749" s="12">
        <v>2016</v>
      </c>
      <c r="F1749" s="12" t="s">
        <v>33126</v>
      </c>
      <c r="G1749" s="12" t="s">
        <v>7969</v>
      </c>
      <c r="H1749" s="12" t="s">
        <v>7969</v>
      </c>
      <c r="I1749" s="12" t="s">
        <v>33127</v>
      </c>
      <c r="J1749" s="12" t="s">
        <v>33128</v>
      </c>
      <c r="K1749" s="12" t="s">
        <v>7972</v>
      </c>
      <c r="L1749" s="12" t="s">
        <v>8102</v>
      </c>
      <c r="M1749" s="12" t="s">
        <v>36956</v>
      </c>
    </row>
    <row r="1750" spans="1:13" ht="22.5" customHeight="1">
      <c r="A1750" s="12" t="s">
        <v>33130</v>
      </c>
      <c r="B1750" s="12" t="str" cm="1">
        <f t="array" ref="B1750">_xlfn.REGEXEXTRACT(J1750, "eid=([^&amp;]+)", 2)</f>
        <v>2-s2.0-85019180668</v>
      </c>
      <c r="C1750" s="13" t="s">
        <v>23900</v>
      </c>
      <c r="D1750" s="12" t="s">
        <v>33131</v>
      </c>
      <c r="E1750" s="12">
        <v>2016</v>
      </c>
      <c r="F1750" s="12" t="s">
        <v>33132</v>
      </c>
      <c r="G1750" s="12" t="s">
        <v>7969</v>
      </c>
      <c r="H1750" s="12" t="s">
        <v>7969</v>
      </c>
      <c r="I1750" s="12" t="s">
        <v>33133</v>
      </c>
      <c r="J1750" s="12" t="s">
        <v>33134</v>
      </c>
      <c r="K1750" s="12" t="s">
        <v>7972</v>
      </c>
      <c r="L1750" s="12" t="s">
        <v>8102</v>
      </c>
      <c r="M1750" s="12" t="s">
        <v>36957</v>
      </c>
    </row>
    <row r="1751" spans="1:13" ht="22.5" customHeight="1">
      <c r="A1751" s="12" t="s">
        <v>33136</v>
      </c>
      <c r="B1751" s="12" t="str" cm="1">
        <f t="array" ref="B1751">_xlfn.REGEXEXTRACT(J1751, "eid=([^&amp;]+)", 2)</f>
        <v>2-s2.0-84983732361</v>
      </c>
      <c r="C1751" s="13" t="s">
        <v>23900</v>
      </c>
      <c r="D1751" s="12" t="s">
        <v>33137</v>
      </c>
      <c r="E1751" s="12">
        <v>2016</v>
      </c>
      <c r="F1751" s="12" t="s">
        <v>18303</v>
      </c>
      <c r="G1751" s="12" t="s">
        <v>25105</v>
      </c>
      <c r="H1751" s="12">
        <v>18</v>
      </c>
      <c r="I1751" s="12" t="s">
        <v>33138</v>
      </c>
      <c r="J1751" s="12" t="s">
        <v>33139</v>
      </c>
      <c r="K1751" s="12" t="s">
        <v>7972</v>
      </c>
      <c r="L1751" s="12" t="s">
        <v>8102</v>
      </c>
      <c r="M1751" s="12" t="s">
        <v>36958</v>
      </c>
    </row>
    <row r="1752" spans="1:13" ht="22.5" customHeight="1">
      <c r="A1752" s="12" t="s">
        <v>33140</v>
      </c>
      <c r="B1752" s="12" t="e" cm="1" vm="1">
        <f t="array" ref="B1752">_xlfn.REGEXEXTRACT(J1752, "eid=([^&amp;]+)", 2)</f>
        <v>#N/A</v>
      </c>
      <c r="C1752" s="13" t="s">
        <v>23900</v>
      </c>
      <c r="D1752" s="12" t="s">
        <v>33141</v>
      </c>
      <c r="E1752" s="12">
        <v>2016</v>
      </c>
      <c r="F1752" s="12" t="s">
        <v>32262</v>
      </c>
      <c r="G1752" s="12"/>
      <c r="H1752" s="12"/>
      <c r="I1752" s="12"/>
      <c r="J1752" s="12"/>
      <c r="K1752" s="12"/>
      <c r="L1752" s="12"/>
      <c r="M1752" s="12"/>
    </row>
    <row r="1753" spans="1:13" ht="22.5" customHeight="1">
      <c r="A1753" s="12" t="s">
        <v>33143</v>
      </c>
      <c r="B1753" s="12" t="str" cm="1">
        <f t="array" ref="B1753">_xlfn.REGEXEXTRACT(J1753, "eid=([^&amp;]+)", 2)</f>
        <v>2-s2.0-84973486952</v>
      </c>
      <c r="C1753" s="13" t="s">
        <v>23900</v>
      </c>
      <c r="D1753" s="12" t="s">
        <v>33144</v>
      </c>
      <c r="E1753" s="12">
        <v>2016</v>
      </c>
      <c r="F1753" s="12" t="s">
        <v>33145</v>
      </c>
      <c r="G1753" s="12">
        <v>15741702</v>
      </c>
      <c r="H1753" s="12">
        <v>12</v>
      </c>
      <c r="I1753" s="12" t="s">
        <v>33146</v>
      </c>
      <c r="J1753" s="12" t="s">
        <v>33147</v>
      </c>
      <c r="K1753" s="12" t="s">
        <v>7972</v>
      </c>
      <c r="L1753" s="12" t="s">
        <v>22972</v>
      </c>
      <c r="M1753" s="12" t="s">
        <v>36959</v>
      </c>
    </row>
    <row r="1754" spans="1:13" ht="22.5" customHeight="1">
      <c r="A1754" s="12" t="s">
        <v>33149</v>
      </c>
      <c r="B1754" s="12" t="str" cm="1">
        <f t="array" ref="B1754">_xlfn.REGEXEXTRACT(J1754, "eid=([^&amp;]+)", 2)</f>
        <v>2-s2.0-84946962371</v>
      </c>
      <c r="C1754" s="13" t="s">
        <v>23900</v>
      </c>
      <c r="D1754" s="12" t="s">
        <v>33150</v>
      </c>
      <c r="E1754" s="12">
        <v>2016</v>
      </c>
      <c r="F1754" s="12" t="s">
        <v>32284</v>
      </c>
      <c r="G1754" s="12" t="s">
        <v>32285</v>
      </c>
      <c r="H1754" s="12">
        <v>18</v>
      </c>
      <c r="I1754" s="12" t="s">
        <v>33151</v>
      </c>
      <c r="J1754" s="12" t="s">
        <v>33152</v>
      </c>
      <c r="K1754" s="12" t="s">
        <v>7972</v>
      </c>
      <c r="L1754" s="12" t="s">
        <v>32288</v>
      </c>
      <c r="M1754" s="12" t="s">
        <v>7969</v>
      </c>
    </row>
    <row r="1755" spans="1:13" ht="22.5" customHeight="1">
      <c r="A1755" s="12" t="s">
        <v>33154</v>
      </c>
      <c r="B1755" s="12" t="str" cm="1">
        <f t="array" ref="B1755">_xlfn.REGEXEXTRACT(J1755, "eid=([^&amp;]+)", 2)</f>
        <v>2-s2.0-84986576033</v>
      </c>
      <c r="C1755" s="13" t="s">
        <v>23900</v>
      </c>
      <c r="D1755" s="12" t="s">
        <v>33155</v>
      </c>
      <c r="E1755" s="12">
        <v>2016</v>
      </c>
      <c r="F1755" s="12" t="s">
        <v>24734</v>
      </c>
      <c r="G1755" s="12">
        <v>10518215</v>
      </c>
      <c r="H1755" s="12">
        <v>26</v>
      </c>
      <c r="I1755" s="12" t="s">
        <v>33156</v>
      </c>
      <c r="J1755" s="12" t="s">
        <v>33157</v>
      </c>
      <c r="K1755" s="12" t="s">
        <v>7972</v>
      </c>
      <c r="L1755" s="12" t="s">
        <v>8102</v>
      </c>
      <c r="M1755" s="12" t="s">
        <v>36960</v>
      </c>
    </row>
    <row r="1756" spans="1:13" ht="22.5" customHeight="1">
      <c r="A1756" s="12" t="s">
        <v>33159</v>
      </c>
      <c r="B1756" s="12" t="str" cm="1">
        <f t="array" ref="B1756">_xlfn.REGEXEXTRACT(J1756, "eid=([^&amp;]+)", 2)</f>
        <v>2-s2.0-84959149009</v>
      </c>
      <c r="C1756" s="13" t="s">
        <v>23900</v>
      </c>
      <c r="D1756" s="12" t="s">
        <v>33160</v>
      </c>
      <c r="E1756" s="12">
        <v>2016</v>
      </c>
      <c r="F1756" s="12" t="s">
        <v>20283</v>
      </c>
      <c r="G1756" s="12">
        <v>19350090</v>
      </c>
      <c r="H1756" s="12">
        <v>10</v>
      </c>
      <c r="I1756" s="12" t="s">
        <v>33161</v>
      </c>
      <c r="J1756" s="12" t="s">
        <v>33162</v>
      </c>
      <c r="K1756" s="12" t="s">
        <v>7972</v>
      </c>
      <c r="L1756" s="12" t="s">
        <v>33163</v>
      </c>
      <c r="M1756" s="12" t="s">
        <v>36961</v>
      </c>
    </row>
    <row r="1757" spans="1:13" ht="22.5" customHeight="1">
      <c r="A1757" s="12" t="s">
        <v>33165</v>
      </c>
      <c r="B1757" s="12" t="str" cm="1">
        <f t="array" ref="B1757">_xlfn.REGEXEXTRACT(J1757, "eid=([^&amp;]+)", 2)</f>
        <v>2-s2.0-84962488688</v>
      </c>
      <c r="C1757" s="13" t="s">
        <v>23900</v>
      </c>
      <c r="D1757" s="12" t="s">
        <v>33166</v>
      </c>
      <c r="E1757" s="12">
        <v>2016</v>
      </c>
      <c r="F1757" s="12" t="s">
        <v>33167</v>
      </c>
      <c r="G1757" s="12">
        <v>10411135</v>
      </c>
      <c r="H1757" s="12">
        <v>28</v>
      </c>
      <c r="I1757" s="12" t="s">
        <v>33168</v>
      </c>
      <c r="J1757" s="12" t="s">
        <v>33169</v>
      </c>
      <c r="K1757" s="12" t="s">
        <v>7972</v>
      </c>
      <c r="L1757" s="12" t="s">
        <v>8102</v>
      </c>
      <c r="M1757" s="12" t="s">
        <v>36962</v>
      </c>
    </row>
    <row r="1758" spans="1:13" ht="22.5" customHeight="1">
      <c r="A1758" s="12" t="s">
        <v>33171</v>
      </c>
      <c r="B1758" s="12" t="str" cm="1">
        <f t="array" ref="B1758">_xlfn.REGEXEXTRACT(J1758, "eid=([^&amp;]+)", 2)</f>
        <v>2-s2.0-84987653532</v>
      </c>
      <c r="C1758" s="13" t="s">
        <v>23900</v>
      </c>
      <c r="D1758" s="12" t="s">
        <v>33172</v>
      </c>
      <c r="E1758" s="12">
        <v>2016</v>
      </c>
      <c r="F1758" s="12" t="s">
        <v>33173</v>
      </c>
      <c r="G1758" s="12" t="s">
        <v>7969</v>
      </c>
      <c r="H1758" s="12" t="s">
        <v>7969</v>
      </c>
      <c r="I1758" s="12" t="s">
        <v>33174</v>
      </c>
      <c r="J1758" s="12" t="s">
        <v>33175</v>
      </c>
      <c r="K1758" s="12" t="s">
        <v>7972</v>
      </c>
      <c r="L1758" s="12" t="s">
        <v>8102</v>
      </c>
      <c r="M1758" s="12" t="s">
        <v>36963</v>
      </c>
    </row>
    <row r="1759" spans="1:13" ht="22.5" customHeight="1">
      <c r="A1759" s="12" t="s">
        <v>33177</v>
      </c>
      <c r="B1759" s="12" t="str" cm="1">
        <f t="array" ref="B1759">_xlfn.REGEXEXTRACT(J1759, "eid=([^&amp;]+)", 2)</f>
        <v>2-s2.0-85015381228</v>
      </c>
      <c r="C1759" s="13" t="s">
        <v>23900</v>
      </c>
      <c r="D1759" s="12" t="s">
        <v>33178</v>
      </c>
      <c r="E1759" s="12">
        <v>2016</v>
      </c>
      <c r="F1759" s="12" t="s">
        <v>33179</v>
      </c>
      <c r="G1759" s="12">
        <v>10161430</v>
      </c>
      <c r="H1759" s="12">
        <v>30</v>
      </c>
      <c r="I1759" s="12" t="s">
        <v>33180</v>
      </c>
      <c r="J1759" s="12" t="s">
        <v>33181</v>
      </c>
      <c r="K1759" s="12" t="s">
        <v>7972</v>
      </c>
      <c r="L1759" s="12" t="s">
        <v>33182</v>
      </c>
      <c r="M1759" s="12" t="s">
        <v>7969</v>
      </c>
    </row>
    <row r="1760" spans="1:13" ht="22.5" customHeight="1">
      <c r="A1760" s="12" t="s">
        <v>33184</v>
      </c>
      <c r="B1760" s="12" t="str" cm="1">
        <f t="array" ref="B1760">_xlfn.REGEXEXTRACT(J1760, "eid=([^&amp;]+)", 2)</f>
        <v>2-s2.0-84991447929</v>
      </c>
      <c r="C1760" s="13" t="s">
        <v>23900</v>
      </c>
      <c r="D1760" s="12" t="s">
        <v>33185</v>
      </c>
      <c r="E1760" s="12">
        <v>2016</v>
      </c>
      <c r="F1760" s="12" t="s">
        <v>16518</v>
      </c>
      <c r="G1760" s="12">
        <v>19326203</v>
      </c>
      <c r="H1760" s="12">
        <v>11</v>
      </c>
      <c r="I1760" s="12" t="s">
        <v>33186</v>
      </c>
      <c r="J1760" s="12" t="s">
        <v>33187</v>
      </c>
      <c r="K1760" s="12" t="s">
        <v>7972</v>
      </c>
      <c r="L1760" s="12" t="s">
        <v>16521</v>
      </c>
      <c r="M1760" s="12"/>
    </row>
    <row r="1761" spans="1:13" ht="22.5" customHeight="1">
      <c r="A1761" s="12" t="s">
        <v>33189</v>
      </c>
      <c r="B1761" s="12" t="str" cm="1">
        <f t="array" ref="B1761">_xlfn.REGEXEXTRACT(J1761, "eid=([^&amp;]+)", 2)</f>
        <v>2-s2.0-84982693979</v>
      </c>
      <c r="C1761" s="13" t="s">
        <v>23900</v>
      </c>
      <c r="D1761" s="12" t="s">
        <v>33190</v>
      </c>
      <c r="E1761" s="12">
        <v>2016</v>
      </c>
      <c r="F1761" s="12" t="s">
        <v>10830</v>
      </c>
      <c r="G1761" s="12">
        <v>15566013</v>
      </c>
      <c r="H1761" s="12">
        <v>11</v>
      </c>
      <c r="I1761" s="12" t="s">
        <v>33191</v>
      </c>
      <c r="J1761" s="12" t="s">
        <v>33192</v>
      </c>
      <c r="K1761" s="12" t="s">
        <v>7972</v>
      </c>
      <c r="L1761" s="12" t="s">
        <v>8102</v>
      </c>
      <c r="M1761" s="12" t="s">
        <v>36964</v>
      </c>
    </row>
    <row r="1762" spans="1:13" ht="22.5" customHeight="1">
      <c r="A1762" s="12" t="s">
        <v>33194</v>
      </c>
      <c r="B1762" s="12" t="str" cm="1">
        <f t="array" ref="B1762">_xlfn.REGEXEXTRACT(J1762, "eid=([^&amp;]+)", 2)</f>
        <v>2-s2.0-85006181406</v>
      </c>
      <c r="C1762" s="13" t="s">
        <v>23900</v>
      </c>
      <c r="D1762" s="12" t="s">
        <v>33195</v>
      </c>
      <c r="E1762" s="12">
        <v>2016</v>
      </c>
      <c r="F1762" s="12" t="s">
        <v>8491</v>
      </c>
      <c r="G1762" s="12">
        <v>21693536</v>
      </c>
      <c r="H1762" s="12">
        <v>4</v>
      </c>
      <c r="I1762" s="12" t="s">
        <v>33196</v>
      </c>
      <c r="J1762" s="12" t="s">
        <v>33197</v>
      </c>
      <c r="K1762" s="12" t="s">
        <v>7972</v>
      </c>
      <c r="L1762" s="12" t="s">
        <v>8102</v>
      </c>
      <c r="M1762" s="12"/>
    </row>
    <row r="1763" spans="1:13" ht="22.5" customHeight="1">
      <c r="A1763" s="12" t="s">
        <v>33199</v>
      </c>
      <c r="B1763" s="12" t="str" cm="1">
        <f t="array" ref="B1763">_xlfn.REGEXEXTRACT(J1763, "eid=([^&amp;]+)", 2)</f>
        <v>2-s2.0-85005992613</v>
      </c>
      <c r="C1763" s="13" t="s">
        <v>23900</v>
      </c>
      <c r="D1763" s="12" t="s">
        <v>33200</v>
      </c>
      <c r="E1763" s="12">
        <v>2016</v>
      </c>
      <c r="F1763" s="12" t="s">
        <v>8831</v>
      </c>
      <c r="G1763" s="12">
        <v>3029743</v>
      </c>
      <c r="H1763" s="12">
        <v>9977</v>
      </c>
      <c r="I1763" s="12" t="s">
        <v>33201</v>
      </c>
      <c r="J1763" s="12" t="s">
        <v>33202</v>
      </c>
      <c r="K1763" s="12" t="s">
        <v>7972</v>
      </c>
      <c r="L1763" s="12" t="s">
        <v>13352</v>
      </c>
      <c r="M1763" s="12" t="s">
        <v>36965</v>
      </c>
    </row>
    <row r="1764" spans="1:13" ht="22.5" customHeight="1">
      <c r="A1764" s="12" t="s">
        <v>33204</v>
      </c>
      <c r="B1764" s="12" t="str" cm="1">
        <f t="array" ref="B1764">_xlfn.REGEXEXTRACT(J1764, "eid=([^&amp;]+)", 2)</f>
        <v>2-s2.0-84929469959</v>
      </c>
      <c r="C1764" s="13" t="s">
        <v>23900</v>
      </c>
      <c r="D1764" s="12" t="s">
        <v>33205</v>
      </c>
      <c r="E1764" s="12">
        <v>2015</v>
      </c>
      <c r="F1764" s="12" t="s">
        <v>14965</v>
      </c>
      <c r="G1764" s="12">
        <v>17389976</v>
      </c>
      <c r="H1764" s="12">
        <v>9</v>
      </c>
      <c r="I1764" s="12" t="s">
        <v>33206</v>
      </c>
      <c r="J1764" s="12" t="s">
        <v>33207</v>
      </c>
      <c r="K1764" s="12" t="s">
        <v>7972</v>
      </c>
      <c r="L1764" s="12" t="s">
        <v>13613</v>
      </c>
      <c r="M1764" s="12"/>
    </row>
    <row r="1765" spans="1:13" ht="22.5" customHeight="1">
      <c r="A1765" s="12" t="s">
        <v>33209</v>
      </c>
      <c r="B1765" s="12" t="str" cm="1">
        <f t="array" ref="B1765">_xlfn.REGEXEXTRACT(J1765, "eid=([^&amp;]+)", 2)</f>
        <v>2-s2.0-84912527446</v>
      </c>
      <c r="C1765" s="13" t="s">
        <v>23900</v>
      </c>
      <c r="D1765" s="12" t="s">
        <v>33210</v>
      </c>
      <c r="E1765" s="12">
        <v>2014</v>
      </c>
      <c r="F1765" s="12" t="s">
        <v>33211</v>
      </c>
      <c r="G1765" s="12">
        <v>15233812</v>
      </c>
      <c r="H1765" s="12">
        <v>16</v>
      </c>
      <c r="I1765" s="12" t="s">
        <v>33212</v>
      </c>
      <c r="J1765" s="12" t="s">
        <v>33213</v>
      </c>
      <c r="K1765" s="12" t="s">
        <v>7972</v>
      </c>
      <c r="L1765" s="12" t="s">
        <v>33214</v>
      </c>
      <c r="M1765" s="12" t="s">
        <v>36966</v>
      </c>
    </row>
    <row r="1766" spans="1:13" ht="22.5" customHeight="1">
      <c r="A1766" s="12" t="s">
        <v>33216</v>
      </c>
      <c r="B1766" s="12" t="str" cm="1">
        <f t="array" ref="B1766">_xlfn.REGEXEXTRACT(J1766, "eid=([^&amp;]+)", 2)</f>
        <v>2-s2.0-84921629381</v>
      </c>
      <c r="C1766" s="13" t="s">
        <v>23900</v>
      </c>
      <c r="D1766" s="12" t="s">
        <v>33217</v>
      </c>
      <c r="E1766" s="12">
        <v>2014</v>
      </c>
      <c r="F1766" s="12" t="s">
        <v>33218</v>
      </c>
      <c r="G1766" s="12" t="s">
        <v>7969</v>
      </c>
      <c r="H1766" s="12" t="s">
        <v>7969</v>
      </c>
      <c r="I1766" s="12" t="s">
        <v>33219</v>
      </c>
      <c r="J1766" s="12" t="s">
        <v>33220</v>
      </c>
      <c r="K1766" s="12" t="s">
        <v>7972</v>
      </c>
      <c r="L1766" s="12" t="s">
        <v>8102</v>
      </c>
      <c r="M1766" s="12" t="s">
        <v>36967</v>
      </c>
    </row>
    <row r="1767" spans="1:13" ht="22.5" customHeight="1">
      <c r="A1767" s="12" t="s">
        <v>33222</v>
      </c>
      <c r="B1767" s="12" t="str" cm="1">
        <f t="array" ref="B1767">_xlfn.REGEXEXTRACT(J1767, "eid=([^&amp;]+)", 2)</f>
        <v>2-s2.0-84938073542</v>
      </c>
      <c r="C1767" s="13" t="s">
        <v>23900</v>
      </c>
      <c r="D1767" s="12" t="s">
        <v>33223</v>
      </c>
      <c r="E1767" s="12">
        <v>2015</v>
      </c>
      <c r="F1767" s="12" t="s">
        <v>12218</v>
      </c>
      <c r="G1767" s="12" t="s">
        <v>24034</v>
      </c>
      <c r="H1767" s="12">
        <v>52</v>
      </c>
      <c r="I1767" s="12" t="s">
        <v>33224</v>
      </c>
      <c r="J1767" s="12" t="s">
        <v>33225</v>
      </c>
      <c r="K1767" s="12" t="s">
        <v>7972</v>
      </c>
      <c r="L1767" s="12" t="s">
        <v>7993</v>
      </c>
      <c r="M1767" s="12" t="s">
        <v>36968</v>
      </c>
    </row>
    <row r="1768" spans="1:13" ht="22.5" customHeight="1">
      <c r="A1768" s="12" t="s">
        <v>33227</v>
      </c>
      <c r="B1768" s="12" t="str" cm="1">
        <f t="array" ref="B1768">_xlfn.REGEXEXTRACT(J1768, "eid=([^&amp;]+)", 2)</f>
        <v>2-s2.0-84927732156</v>
      </c>
      <c r="C1768" s="13" t="s">
        <v>23900</v>
      </c>
      <c r="D1768" s="12" t="s">
        <v>33228</v>
      </c>
      <c r="E1768" s="12">
        <v>2015</v>
      </c>
      <c r="F1768" s="12" t="s">
        <v>10830</v>
      </c>
      <c r="G1768" s="12">
        <v>15566013</v>
      </c>
      <c r="H1768" s="12">
        <v>10</v>
      </c>
      <c r="I1768" s="12" t="s">
        <v>33229</v>
      </c>
      <c r="J1768" s="12" t="s">
        <v>33230</v>
      </c>
      <c r="K1768" s="12" t="s">
        <v>7972</v>
      </c>
      <c r="L1768" s="12" t="s">
        <v>8102</v>
      </c>
      <c r="M1768" s="12"/>
    </row>
    <row r="1769" spans="1:13" ht="22.5" customHeight="1">
      <c r="A1769" s="12" t="s">
        <v>33232</v>
      </c>
      <c r="B1769" s="12" t="str" cm="1">
        <f t="array" ref="B1769">_xlfn.REGEXEXTRACT(J1769, "eid=([^&amp;]+)", 2)</f>
        <v>2-s2.0-84919832187</v>
      </c>
      <c r="C1769" s="13" t="s">
        <v>23900</v>
      </c>
      <c r="D1769" s="12" t="s">
        <v>33233</v>
      </c>
      <c r="E1769" s="12">
        <v>2014</v>
      </c>
      <c r="F1769" s="12" t="s">
        <v>9083</v>
      </c>
      <c r="G1769" s="12">
        <v>21596182</v>
      </c>
      <c r="H1769" s="12" t="s">
        <v>7969</v>
      </c>
      <c r="I1769" s="12" t="s">
        <v>33234</v>
      </c>
      <c r="J1769" s="12" t="s">
        <v>33235</v>
      </c>
      <c r="K1769" s="12" t="s">
        <v>7972</v>
      </c>
      <c r="L1769" s="12" t="s">
        <v>8078</v>
      </c>
      <c r="M1769" s="12" t="s">
        <v>36969</v>
      </c>
    </row>
    <row r="1770" spans="1:13" ht="22.5" customHeight="1">
      <c r="A1770" s="12" t="s">
        <v>33237</v>
      </c>
      <c r="B1770" s="12" t="str" cm="1">
        <f t="array" ref="B1770">_xlfn.REGEXEXTRACT(J1770, "eid=([^&amp;]+)", 2)</f>
        <v>2-s2.0-84953792411</v>
      </c>
      <c r="C1770" s="13" t="s">
        <v>23900</v>
      </c>
      <c r="D1770" s="12" t="s">
        <v>33238</v>
      </c>
      <c r="E1770" s="12">
        <v>2014</v>
      </c>
      <c r="F1770" s="12" t="s">
        <v>33239</v>
      </c>
      <c r="G1770" s="12" t="s">
        <v>7969</v>
      </c>
      <c r="H1770" s="12" t="s">
        <v>7969</v>
      </c>
      <c r="I1770" s="12" t="s">
        <v>33240</v>
      </c>
      <c r="J1770" s="12" t="s">
        <v>33241</v>
      </c>
      <c r="K1770" s="12" t="s">
        <v>7972</v>
      </c>
      <c r="L1770" s="12" t="s">
        <v>8102</v>
      </c>
      <c r="M1770" s="12" t="s">
        <v>36970</v>
      </c>
    </row>
    <row r="1771" spans="1:13" ht="22.5" customHeight="1">
      <c r="A1771" s="12" t="s">
        <v>33243</v>
      </c>
      <c r="B1771" s="12" t="str" cm="1">
        <f t="array" ref="B1771">_xlfn.REGEXEXTRACT(J1771, "eid=([^&amp;]+)", 2)</f>
        <v>2-s2.0-84905985912</v>
      </c>
      <c r="C1771" s="13" t="s">
        <v>23900</v>
      </c>
      <c r="D1771" s="12" t="s">
        <v>33244</v>
      </c>
      <c r="E1771" s="12">
        <v>2014</v>
      </c>
      <c r="F1771" s="12" t="s">
        <v>33245</v>
      </c>
      <c r="G1771" s="12" t="s">
        <v>33246</v>
      </c>
      <c r="H1771" s="12">
        <v>37</v>
      </c>
      <c r="I1771" s="12" t="s">
        <v>33247</v>
      </c>
      <c r="J1771" s="12" t="s">
        <v>33248</v>
      </c>
      <c r="K1771" s="12" t="s">
        <v>7972</v>
      </c>
      <c r="L1771" s="12" t="s">
        <v>33249</v>
      </c>
      <c r="M1771" s="12" t="s">
        <v>36971</v>
      </c>
    </row>
    <row r="1772" spans="1:13" ht="22.5" customHeight="1">
      <c r="A1772" s="12" t="s">
        <v>33251</v>
      </c>
      <c r="B1772" s="12" t="str" cm="1">
        <f t="array" ref="B1772">_xlfn.REGEXEXTRACT(J1772, "eid=([^&amp;]+)", 2)</f>
        <v>2-s2.0-84896690794</v>
      </c>
      <c r="C1772" s="13" t="s">
        <v>23900</v>
      </c>
      <c r="D1772" s="12" t="s">
        <v>33252</v>
      </c>
      <c r="E1772" s="12">
        <v>2014</v>
      </c>
      <c r="F1772" s="12" t="s">
        <v>10830</v>
      </c>
      <c r="G1772" s="12">
        <v>15566013</v>
      </c>
      <c r="H1772" s="12">
        <v>9</v>
      </c>
      <c r="I1772" s="12" t="s">
        <v>33253</v>
      </c>
      <c r="J1772" s="12" t="s">
        <v>33254</v>
      </c>
      <c r="K1772" s="12" t="s">
        <v>7972</v>
      </c>
      <c r="L1772" s="12" t="s">
        <v>7969</v>
      </c>
      <c r="M1772" s="12" t="s">
        <v>36972</v>
      </c>
    </row>
    <row r="1773" spans="1:13" ht="22.5" customHeight="1">
      <c r="A1773" s="12" t="s">
        <v>33256</v>
      </c>
      <c r="B1773" s="12" t="str" cm="1">
        <f t="array" ref="B1773">_xlfn.REGEXEXTRACT(J1773, "eid=([^&amp;]+)", 2)</f>
        <v>2-s2.0-84946688095</v>
      </c>
      <c r="C1773" s="13" t="s">
        <v>23900</v>
      </c>
      <c r="D1773" s="12" t="s">
        <v>33257</v>
      </c>
      <c r="E1773" s="12">
        <v>2014</v>
      </c>
      <c r="F1773" s="12" t="s">
        <v>33258</v>
      </c>
      <c r="G1773" s="12" t="s">
        <v>7969</v>
      </c>
      <c r="H1773" s="12" t="s">
        <v>7969</v>
      </c>
      <c r="I1773" s="12" t="s">
        <v>33259</v>
      </c>
      <c r="J1773" s="12" t="s">
        <v>33260</v>
      </c>
      <c r="K1773" s="12" t="s">
        <v>7972</v>
      </c>
      <c r="L1773" s="12" t="s">
        <v>8102</v>
      </c>
      <c r="M1773" s="12" t="s">
        <v>36973</v>
      </c>
    </row>
    <row r="1774" spans="1:13" ht="22.5" customHeight="1">
      <c r="A1774" s="12" t="s">
        <v>33262</v>
      </c>
      <c r="B1774" s="12" t="str" cm="1">
        <f t="array" ref="B1774">_xlfn.REGEXEXTRACT(J1774, "eid=([^&amp;]+)", 2)</f>
        <v>2-s2.0-84921665995</v>
      </c>
      <c r="C1774" s="13" t="s">
        <v>23900</v>
      </c>
      <c r="D1774" s="12" t="s">
        <v>33263</v>
      </c>
      <c r="E1774" s="12">
        <v>2014</v>
      </c>
      <c r="F1774" s="12" t="s">
        <v>22228</v>
      </c>
      <c r="G1774" s="12" t="s">
        <v>7969</v>
      </c>
      <c r="H1774" s="12" t="s">
        <v>7969</v>
      </c>
      <c r="I1774" s="12" t="s">
        <v>33264</v>
      </c>
      <c r="J1774" s="12" t="s">
        <v>33265</v>
      </c>
      <c r="K1774" s="12" t="s">
        <v>7972</v>
      </c>
      <c r="L1774" s="12" t="s">
        <v>8102</v>
      </c>
      <c r="M1774" s="12" t="s">
        <v>36974</v>
      </c>
    </row>
    <row r="1775" spans="1:13" ht="22.5" customHeight="1">
      <c r="A1775" s="12" t="s">
        <v>33267</v>
      </c>
      <c r="B1775" s="12" t="str" cm="1">
        <f t="array" ref="B1775">_xlfn.REGEXEXTRACT(J1775, "eid=([^&amp;]+)", 2)</f>
        <v>2-s2.0-84940706619</v>
      </c>
      <c r="C1775" s="13" t="s">
        <v>23900</v>
      </c>
      <c r="D1775" s="12" t="s">
        <v>33268</v>
      </c>
      <c r="E1775" s="12">
        <v>2014</v>
      </c>
      <c r="F1775" s="12" t="s">
        <v>33269</v>
      </c>
      <c r="G1775" s="12" t="s">
        <v>7969</v>
      </c>
      <c r="H1775" s="12" t="s">
        <v>7969</v>
      </c>
      <c r="I1775" s="12" t="s">
        <v>33270</v>
      </c>
      <c r="J1775" s="12" t="s">
        <v>33271</v>
      </c>
      <c r="K1775" s="12" t="s">
        <v>7972</v>
      </c>
      <c r="L1775" s="12" t="s">
        <v>8324</v>
      </c>
      <c r="M1775" s="12"/>
    </row>
    <row r="1776" spans="1:13" ht="22.5" customHeight="1">
      <c r="A1776" s="12" t="s">
        <v>33273</v>
      </c>
      <c r="B1776" s="12" t="str" cm="1">
        <f t="array" ref="B1776">_xlfn.REGEXEXTRACT(J1776, "eid=([^&amp;]+)", 2)</f>
        <v>2-s2.0-84911874529</v>
      </c>
      <c r="C1776" s="13" t="s">
        <v>23900</v>
      </c>
      <c r="D1776" s="12" t="s">
        <v>33274</v>
      </c>
      <c r="E1776" s="12">
        <v>2015</v>
      </c>
      <c r="F1776" s="12" t="s">
        <v>26764</v>
      </c>
      <c r="G1776" s="12">
        <v>3064379</v>
      </c>
      <c r="H1776" s="12">
        <v>48</v>
      </c>
      <c r="I1776" s="12" t="s">
        <v>33275</v>
      </c>
      <c r="J1776" s="12" t="s">
        <v>33276</v>
      </c>
      <c r="K1776" s="12" t="s">
        <v>7972</v>
      </c>
      <c r="L1776" s="12" t="s">
        <v>8027</v>
      </c>
      <c r="M1776" s="12" t="s">
        <v>36975</v>
      </c>
    </row>
    <row r="1777" spans="1:13" ht="22.5" customHeight="1">
      <c r="A1777" s="12" t="s">
        <v>33278</v>
      </c>
      <c r="B1777" s="12" t="str" cm="1">
        <f t="array" ref="B1777">_xlfn.REGEXEXTRACT(J1777, "eid=([^&amp;]+)", 2)</f>
        <v>2-s2.0-84927693948</v>
      </c>
      <c r="C1777" s="13" t="s">
        <v>23900</v>
      </c>
      <c r="D1777" s="12" t="s">
        <v>33279</v>
      </c>
      <c r="E1777" s="12">
        <v>2014</v>
      </c>
      <c r="F1777" s="12" t="s">
        <v>18813</v>
      </c>
      <c r="G1777" s="12">
        <v>15740137</v>
      </c>
      <c r="H1777" s="12">
        <v>13</v>
      </c>
      <c r="I1777" s="12" t="s">
        <v>33280</v>
      </c>
      <c r="J1777" s="12" t="s">
        <v>33281</v>
      </c>
      <c r="K1777" s="12" t="s">
        <v>7972</v>
      </c>
      <c r="L1777" s="12" t="s">
        <v>18816</v>
      </c>
      <c r="M1777" s="12" t="s">
        <v>36976</v>
      </c>
    </row>
    <row r="1778" spans="1:13" ht="22.5" customHeight="1">
      <c r="A1778" s="12" t="s">
        <v>33283</v>
      </c>
      <c r="B1778" s="12" t="str" cm="1">
        <f t="array" ref="B1778">_xlfn.REGEXEXTRACT(J1778, "eid=([^&amp;]+)", 2)</f>
        <v>2-s2.0-84954136034</v>
      </c>
      <c r="C1778" s="13" t="s">
        <v>23900</v>
      </c>
      <c r="D1778" s="12" t="s">
        <v>33284</v>
      </c>
      <c r="E1778" s="12">
        <v>2015</v>
      </c>
      <c r="F1778" s="12" t="s">
        <v>33285</v>
      </c>
      <c r="G1778" s="12" t="s">
        <v>7969</v>
      </c>
      <c r="H1778" s="12" t="s">
        <v>7969</v>
      </c>
      <c r="I1778" s="12" t="s">
        <v>33286</v>
      </c>
      <c r="J1778" s="12" t="s">
        <v>33287</v>
      </c>
      <c r="K1778" s="12" t="s">
        <v>7972</v>
      </c>
      <c r="L1778" s="12" t="s">
        <v>8102</v>
      </c>
      <c r="M1778" s="12" t="s">
        <v>36977</v>
      </c>
    </row>
    <row r="1779" spans="1:13" ht="22.5" customHeight="1">
      <c r="A1779" s="12" t="s">
        <v>33289</v>
      </c>
      <c r="B1779" s="12" t="str" cm="1">
        <f t="array" ref="B1779">_xlfn.REGEXEXTRACT(J1779, "eid=([^&amp;]+)", 2)</f>
        <v>2-s2.0-84929119272</v>
      </c>
      <c r="C1779" s="13" t="s">
        <v>23900</v>
      </c>
      <c r="D1779" s="12" t="s">
        <v>33290</v>
      </c>
      <c r="E1779" s="12">
        <v>2015</v>
      </c>
      <c r="F1779" s="12" t="s">
        <v>11083</v>
      </c>
      <c r="G1779" s="12">
        <v>19928645</v>
      </c>
      <c r="H1779" s="12">
        <v>75</v>
      </c>
      <c r="I1779" s="12" t="s">
        <v>33291</v>
      </c>
      <c r="J1779" s="12" t="s">
        <v>33292</v>
      </c>
      <c r="K1779" s="12" t="s">
        <v>7972</v>
      </c>
      <c r="L1779" s="12" t="s">
        <v>14122</v>
      </c>
      <c r="M1779" s="12" t="s">
        <v>7969</v>
      </c>
    </row>
    <row r="1780" spans="1:13" ht="22.5" customHeight="1">
      <c r="A1780" s="12" t="s">
        <v>33294</v>
      </c>
      <c r="B1780" s="12" t="str" cm="1">
        <f t="array" ref="B1780">_xlfn.REGEXEXTRACT(J1780, "eid=([^&amp;]+)", 2)</f>
        <v>2-s2.0-84897583680</v>
      </c>
      <c r="C1780" s="13" t="s">
        <v>23900</v>
      </c>
      <c r="D1780" s="12" t="s">
        <v>33295</v>
      </c>
      <c r="E1780" s="12">
        <v>2014</v>
      </c>
      <c r="F1780" s="12" t="s">
        <v>12218</v>
      </c>
      <c r="G1780" s="12" t="s">
        <v>24034</v>
      </c>
      <c r="H1780" s="12">
        <v>35</v>
      </c>
      <c r="I1780" s="12" t="s">
        <v>33296</v>
      </c>
      <c r="J1780" s="12" t="s">
        <v>33297</v>
      </c>
      <c r="K1780" s="12" t="s">
        <v>7972</v>
      </c>
      <c r="L1780" s="12" t="s">
        <v>7969</v>
      </c>
      <c r="M1780" s="12" t="s">
        <v>36978</v>
      </c>
    </row>
    <row r="1781" spans="1:13" ht="22.5" customHeight="1">
      <c r="A1781" s="12" t="s">
        <v>33299</v>
      </c>
      <c r="B1781" s="12" t="str" cm="1">
        <f t="array" ref="B1781">_xlfn.REGEXEXTRACT(J1781, "eid=([^&amp;]+)", 2)</f>
        <v>2-s2.0-84943810211</v>
      </c>
      <c r="C1781" s="13" t="s">
        <v>23900</v>
      </c>
      <c r="D1781" s="12" t="s">
        <v>33300</v>
      </c>
      <c r="E1781" s="12">
        <v>2014</v>
      </c>
      <c r="F1781" s="12" t="s">
        <v>33301</v>
      </c>
      <c r="G1781" s="12" t="s">
        <v>7969</v>
      </c>
      <c r="H1781" s="12" t="s">
        <v>7969</v>
      </c>
      <c r="I1781" s="12" t="s">
        <v>33302</v>
      </c>
      <c r="J1781" s="12" t="s">
        <v>33303</v>
      </c>
      <c r="K1781" s="12" t="s">
        <v>7972</v>
      </c>
      <c r="L1781" s="12" t="s">
        <v>8102</v>
      </c>
      <c r="M1781" s="12" t="s">
        <v>36979</v>
      </c>
    </row>
    <row r="1782" spans="1:13" ht="22.5" customHeight="1">
      <c r="A1782" s="12" t="s">
        <v>33305</v>
      </c>
      <c r="B1782" s="12" t="str" cm="1">
        <f t="array" ref="B1782">_xlfn.REGEXEXTRACT(J1782, "eid=([^&amp;]+)", 2)</f>
        <v>2-s2.0-84905261580</v>
      </c>
      <c r="C1782" s="13" t="s">
        <v>23900</v>
      </c>
      <c r="D1782" s="12" t="s">
        <v>33306</v>
      </c>
      <c r="E1782" s="12">
        <v>2014</v>
      </c>
      <c r="F1782" s="12" t="s">
        <v>33307</v>
      </c>
      <c r="G1782" s="12" t="s">
        <v>7969</v>
      </c>
      <c r="H1782" s="12" t="s">
        <v>7969</v>
      </c>
      <c r="I1782" s="12" t="s">
        <v>33308</v>
      </c>
      <c r="J1782" s="12" t="s">
        <v>33309</v>
      </c>
      <c r="K1782" s="12" t="s">
        <v>7972</v>
      </c>
      <c r="L1782" s="12" t="s">
        <v>33310</v>
      </c>
      <c r="M1782" s="12" t="s">
        <v>7969</v>
      </c>
    </row>
    <row r="1783" spans="1:13" ht="22.5" customHeight="1">
      <c r="A1783" s="12" t="s">
        <v>33312</v>
      </c>
      <c r="B1783" s="12" t="str" cm="1">
        <f t="array" ref="B1783">_xlfn.REGEXEXTRACT(J1783, "eid=([^&amp;]+)", 2)</f>
        <v>2-s2.0-84924260269</v>
      </c>
      <c r="C1783" s="13" t="s">
        <v>23900</v>
      </c>
      <c r="D1783" s="12" t="s">
        <v>33313</v>
      </c>
      <c r="E1783" s="12">
        <v>2015</v>
      </c>
      <c r="F1783" s="12" t="s">
        <v>33314</v>
      </c>
      <c r="G1783" s="12" t="s">
        <v>7969</v>
      </c>
      <c r="H1783" s="12" t="s">
        <v>7969</v>
      </c>
      <c r="I1783" s="12" t="s">
        <v>33315</v>
      </c>
      <c r="J1783" s="12" t="s">
        <v>33316</v>
      </c>
      <c r="K1783" s="12" t="s">
        <v>7972</v>
      </c>
      <c r="L1783" s="12" t="s">
        <v>8102</v>
      </c>
      <c r="M1783" s="12" t="s">
        <v>36980</v>
      </c>
    </row>
    <row r="1784" spans="1:13" ht="22.5" customHeight="1">
      <c r="A1784" s="12" t="s">
        <v>33318</v>
      </c>
      <c r="B1784" s="12" t="str" cm="1">
        <f t="array" ref="B1784">_xlfn.REGEXEXTRACT(J1784, "eid=([^&amp;]+)", 2)</f>
        <v>2-s2.0-84908537903</v>
      </c>
      <c r="C1784" s="13" t="s">
        <v>23900</v>
      </c>
      <c r="D1784" s="12" t="s">
        <v>33319</v>
      </c>
      <c r="E1784" s="12">
        <v>2014</v>
      </c>
      <c r="F1784" s="12" t="s">
        <v>29824</v>
      </c>
      <c r="G1784" s="12">
        <v>21607508</v>
      </c>
      <c r="H1784" s="12" t="s">
        <v>7969</v>
      </c>
      <c r="I1784" s="12" t="s">
        <v>33320</v>
      </c>
      <c r="J1784" s="12" t="s">
        <v>33321</v>
      </c>
      <c r="K1784" s="12" t="s">
        <v>7972</v>
      </c>
      <c r="L1784" s="12" t="s">
        <v>8078</v>
      </c>
      <c r="M1784" s="12"/>
    </row>
    <row r="1785" spans="1:13" ht="22.5" customHeight="1">
      <c r="A1785" s="12" t="s">
        <v>33323</v>
      </c>
      <c r="B1785" s="12" t="str" cm="1">
        <f t="array" ref="B1785">_xlfn.REGEXEXTRACT(J1785, "eid=([^&amp;]+)", 2)</f>
        <v>2-s2.0-84915782633</v>
      </c>
      <c r="C1785" s="13" t="s">
        <v>23900</v>
      </c>
      <c r="D1785" s="12" t="s">
        <v>33324</v>
      </c>
      <c r="E1785" s="12">
        <v>2014</v>
      </c>
      <c r="F1785" s="12" t="s">
        <v>26419</v>
      </c>
      <c r="G1785" s="12">
        <v>19424787</v>
      </c>
      <c r="H1785" s="12">
        <v>4</v>
      </c>
      <c r="I1785" s="12" t="s">
        <v>33325</v>
      </c>
      <c r="J1785" s="12" t="s">
        <v>33326</v>
      </c>
      <c r="K1785" s="12" t="s">
        <v>7972</v>
      </c>
      <c r="L1785" s="12" t="s">
        <v>31806</v>
      </c>
      <c r="M1785" s="12" t="s">
        <v>36981</v>
      </c>
    </row>
    <row r="1786" spans="1:13" ht="22.5" customHeight="1">
      <c r="A1786" s="12" t="s">
        <v>33328</v>
      </c>
      <c r="B1786" s="12" t="str" cm="1">
        <f t="array" ref="B1786">_xlfn.REGEXEXTRACT(J1786, "eid=([^&amp;]+)", 2)</f>
        <v>2-s2.0-84941992006</v>
      </c>
      <c r="C1786" s="13" t="s">
        <v>23900</v>
      </c>
      <c r="D1786" s="12" t="s">
        <v>33329</v>
      </c>
      <c r="E1786" s="12">
        <v>2015</v>
      </c>
      <c r="F1786" s="12" t="s">
        <v>33330</v>
      </c>
      <c r="G1786" s="12" t="s">
        <v>7969</v>
      </c>
      <c r="H1786" s="12" t="s">
        <v>7969</v>
      </c>
      <c r="I1786" s="12" t="s">
        <v>33331</v>
      </c>
      <c r="J1786" s="12" t="s">
        <v>33332</v>
      </c>
      <c r="K1786" s="12" t="s">
        <v>7972</v>
      </c>
      <c r="L1786" s="12" t="s">
        <v>8102</v>
      </c>
      <c r="M1786" s="12" t="s">
        <v>36982</v>
      </c>
    </row>
    <row r="1787" spans="1:13" ht="22.5" customHeight="1">
      <c r="A1787" s="12" t="s">
        <v>33334</v>
      </c>
      <c r="B1787" s="12" t="str" cm="1">
        <f t="array" ref="B1787">_xlfn.REGEXEXTRACT(J1787, "eid=([^&amp;]+)", 2)</f>
        <v>2-s2.0-84937862424</v>
      </c>
      <c r="C1787" s="13" t="s">
        <v>23900</v>
      </c>
      <c r="D1787" s="12" t="s">
        <v>33335</v>
      </c>
      <c r="E1787" s="12">
        <v>2014</v>
      </c>
      <c r="F1787" s="12" t="s">
        <v>29087</v>
      </c>
      <c r="G1787" s="12">
        <v>10495258</v>
      </c>
      <c r="H1787" s="12">
        <v>1</v>
      </c>
      <c r="I1787" s="12" t="s">
        <v>33336</v>
      </c>
      <c r="J1787" s="12" t="s">
        <v>33337</v>
      </c>
      <c r="K1787" s="12" t="s">
        <v>7972</v>
      </c>
      <c r="L1787" s="12" t="s">
        <v>29090</v>
      </c>
      <c r="M1787" s="12" t="s">
        <v>7969</v>
      </c>
    </row>
    <row r="1788" spans="1:13" ht="22.5" customHeight="1">
      <c r="A1788" s="12" t="s">
        <v>33339</v>
      </c>
      <c r="B1788" s="12" t="str" cm="1">
        <f t="array" ref="B1788">_xlfn.REGEXEXTRACT(J1788, "eid=([^&amp;]+)", 2)</f>
        <v>2-s2.0-85104094046</v>
      </c>
      <c r="C1788" s="13" t="s">
        <v>23900</v>
      </c>
      <c r="D1788" s="12" t="s">
        <v>33340</v>
      </c>
      <c r="E1788" s="12">
        <v>2014</v>
      </c>
      <c r="F1788" s="12" t="s">
        <v>33341</v>
      </c>
      <c r="G1788" s="12">
        <v>20472501</v>
      </c>
      <c r="H1788" s="12">
        <v>2</v>
      </c>
      <c r="I1788" s="12" t="s">
        <v>33342</v>
      </c>
      <c r="J1788" s="12" t="s">
        <v>33343</v>
      </c>
      <c r="K1788" s="12" t="s">
        <v>7972</v>
      </c>
      <c r="L1788" s="12" t="s">
        <v>25371</v>
      </c>
      <c r="M1788" s="12"/>
    </row>
    <row r="1789" spans="1:13" ht="22.5" customHeight="1">
      <c r="A1789" s="12" t="s">
        <v>33345</v>
      </c>
      <c r="B1789" s="12" t="str" cm="1">
        <f t="array" ref="B1789">_xlfn.REGEXEXTRACT(J1789, "eid=([^&amp;]+)", 2)</f>
        <v>2-s2.0-84916608100</v>
      </c>
      <c r="C1789" s="13" t="s">
        <v>23900</v>
      </c>
      <c r="D1789" s="12" t="s">
        <v>33346</v>
      </c>
      <c r="E1789" s="12">
        <v>2014</v>
      </c>
      <c r="F1789" s="12" t="s">
        <v>8831</v>
      </c>
      <c r="G1789" s="12">
        <v>3029743</v>
      </c>
      <c r="H1789" s="12">
        <v>8437</v>
      </c>
      <c r="I1789" s="12" t="s">
        <v>33347</v>
      </c>
      <c r="J1789" s="12" t="s">
        <v>33348</v>
      </c>
      <c r="K1789" s="12" t="s">
        <v>7972</v>
      </c>
      <c r="L1789" s="12" t="s">
        <v>13352</v>
      </c>
      <c r="M1789" s="12" t="s">
        <v>36983</v>
      </c>
    </row>
    <row r="1790" spans="1:13" ht="22.5" customHeight="1">
      <c r="A1790" s="12" t="s">
        <v>33350</v>
      </c>
      <c r="B1790" s="12" t="str" cm="1">
        <f t="array" ref="B1790">_xlfn.REGEXEXTRACT(J1790, "eid=([^&amp;]+)", 2)</f>
        <v>2-s2.0-84905259148</v>
      </c>
      <c r="C1790" s="13" t="s">
        <v>23900</v>
      </c>
      <c r="D1790" s="12" t="s">
        <v>33351</v>
      </c>
      <c r="E1790" s="12">
        <v>2014</v>
      </c>
      <c r="F1790" s="12" t="s">
        <v>18041</v>
      </c>
      <c r="G1790" s="12">
        <v>15206149</v>
      </c>
      <c r="H1790" s="12" t="s">
        <v>7969</v>
      </c>
      <c r="I1790" s="12" t="s">
        <v>33352</v>
      </c>
      <c r="J1790" s="12" t="s">
        <v>33353</v>
      </c>
      <c r="K1790" s="12" t="s">
        <v>7972</v>
      </c>
      <c r="L1790" s="12" t="s">
        <v>8102</v>
      </c>
      <c r="M1790" s="12"/>
    </row>
    <row r="1791" spans="1:13" ht="22.5" customHeight="1">
      <c r="A1791" s="12" t="s">
        <v>33355</v>
      </c>
      <c r="B1791" s="12" t="str" cm="1">
        <f t="array" ref="B1791">_xlfn.REGEXEXTRACT(J1791, "eid=([^&amp;]+)", 2)</f>
        <v>2-s2.0-84908634882</v>
      </c>
      <c r="C1791" s="13" t="s">
        <v>23900</v>
      </c>
      <c r="D1791" s="12" t="s">
        <v>33356</v>
      </c>
      <c r="E1791" s="12">
        <v>2014</v>
      </c>
      <c r="F1791" s="12" t="s">
        <v>33357</v>
      </c>
      <c r="G1791" s="12" t="s">
        <v>7969</v>
      </c>
      <c r="H1791" s="12" t="s">
        <v>7969</v>
      </c>
      <c r="I1791" s="12" t="s">
        <v>33358</v>
      </c>
      <c r="J1791" s="12" t="s">
        <v>33359</v>
      </c>
      <c r="K1791" s="12" t="s">
        <v>7972</v>
      </c>
      <c r="L1791" s="12" t="s">
        <v>8102</v>
      </c>
      <c r="M1791" s="12" t="s">
        <v>36984</v>
      </c>
    </row>
    <row r="1792" spans="1:13" ht="22.5" customHeight="1">
      <c r="A1792" s="12" t="s">
        <v>33361</v>
      </c>
      <c r="B1792" s="12" t="str" cm="1">
        <f t="array" ref="B1792">_xlfn.REGEXEXTRACT(J1792, "eid=([^&amp;]+)", 2)</f>
        <v>2-s2.0-84975698074</v>
      </c>
      <c r="C1792" s="13" t="s">
        <v>23900</v>
      </c>
      <c r="D1792" s="12" t="s">
        <v>33362</v>
      </c>
      <c r="E1792" s="12">
        <v>2015</v>
      </c>
      <c r="F1792" s="12" t="s">
        <v>33363</v>
      </c>
      <c r="G1792" s="12">
        <v>21967326</v>
      </c>
      <c r="H1792" s="12">
        <v>4</v>
      </c>
      <c r="I1792" s="12" t="s">
        <v>33364</v>
      </c>
      <c r="J1792" s="12" t="s">
        <v>33365</v>
      </c>
      <c r="K1792" s="12" t="s">
        <v>7972</v>
      </c>
      <c r="L1792" s="12" t="s">
        <v>13352</v>
      </c>
      <c r="M1792" s="12" t="s">
        <v>36985</v>
      </c>
    </row>
    <row r="1793" spans="1:13" ht="22.5" customHeight="1">
      <c r="A1793" s="12" t="s">
        <v>33367</v>
      </c>
      <c r="B1793" s="12" t="str" cm="1">
        <f t="array" ref="B1793">_xlfn.REGEXEXTRACT(J1793, "eid=([^&amp;]+)", 2)</f>
        <v>2-s2.0-84929077014</v>
      </c>
      <c r="C1793" s="13" t="s">
        <v>23900</v>
      </c>
      <c r="D1793" s="12" t="s">
        <v>33368</v>
      </c>
      <c r="E1793" s="12">
        <v>2015</v>
      </c>
      <c r="F1793" s="12" t="s">
        <v>33369</v>
      </c>
      <c r="G1793" s="12">
        <v>8953309</v>
      </c>
      <c r="H1793" s="12">
        <v>29</v>
      </c>
      <c r="I1793" s="12" t="s">
        <v>33370</v>
      </c>
      <c r="J1793" s="12" t="s">
        <v>33371</v>
      </c>
      <c r="K1793" s="12" t="s">
        <v>7972</v>
      </c>
      <c r="L1793" s="12" t="s">
        <v>33372</v>
      </c>
      <c r="M1793" s="12"/>
    </row>
    <row r="1794" spans="1:13" ht="22.5" customHeight="1">
      <c r="A1794" s="12" t="s">
        <v>33374</v>
      </c>
      <c r="B1794" s="12" t="str" cm="1">
        <f t="array" ref="B1794">_xlfn.REGEXEXTRACT(J1794, "eid=([^&amp;]+)", 2)</f>
        <v>2-s2.0-84924668240</v>
      </c>
      <c r="C1794" s="13" t="s">
        <v>23900</v>
      </c>
      <c r="D1794" s="12" t="s">
        <v>33375</v>
      </c>
      <c r="E1794" s="12">
        <v>2015</v>
      </c>
      <c r="F1794" s="12" t="s">
        <v>18945</v>
      </c>
      <c r="G1794" s="12">
        <v>21687161</v>
      </c>
      <c r="H1794" s="12">
        <v>3</v>
      </c>
      <c r="I1794" s="12" t="s">
        <v>33376</v>
      </c>
      <c r="J1794" s="12" t="s">
        <v>33377</v>
      </c>
      <c r="K1794" s="12" t="s">
        <v>7972</v>
      </c>
      <c r="L1794" s="12" t="s">
        <v>8102</v>
      </c>
      <c r="M1794" s="12" t="s">
        <v>36986</v>
      </c>
    </row>
    <row r="1795" spans="1:13" ht="22.5" customHeight="1">
      <c r="A1795" s="12" t="s">
        <v>33379</v>
      </c>
      <c r="B1795" s="12" t="str" cm="1">
        <f t="array" ref="B1795">_xlfn.REGEXEXTRACT(J1795, "eid=([^&amp;]+)", 2)</f>
        <v>2-s2.0-84959540048</v>
      </c>
      <c r="C1795" s="13" t="s">
        <v>23900</v>
      </c>
      <c r="D1795" s="12" t="s">
        <v>33380</v>
      </c>
      <c r="E1795" s="12">
        <v>2014</v>
      </c>
      <c r="F1795" s="12" t="s">
        <v>10161</v>
      </c>
      <c r="G1795" s="12">
        <v>10414347</v>
      </c>
      <c r="H1795" s="12">
        <v>26</v>
      </c>
      <c r="I1795" s="12" t="s">
        <v>33381</v>
      </c>
      <c r="J1795" s="12" t="s">
        <v>33382</v>
      </c>
      <c r="K1795" s="12" t="s">
        <v>7972</v>
      </c>
      <c r="L1795" s="12" t="s">
        <v>8078</v>
      </c>
      <c r="M1795" s="12" t="s">
        <v>36987</v>
      </c>
    </row>
    <row r="1796" spans="1:13" ht="22.5" customHeight="1">
      <c r="A1796" s="12" t="s">
        <v>33384</v>
      </c>
      <c r="B1796" s="12" t="str" cm="1">
        <f t="array" ref="B1796">_xlfn.REGEXEXTRACT(J1796, "eid=([^&amp;]+)", 2)</f>
        <v>2-s2.0-85015556563</v>
      </c>
      <c r="C1796" s="13" t="s">
        <v>23900</v>
      </c>
      <c r="D1796" s="12" t="s">
        <v>33385</v>
      </c>
      <c r="E1796" s="12">
        <v>2015</v>
      </c>
      <c r="F1796" s="12" t="s">
        <v>33386</v>
      </c>
      <c r="G1796" s="12" t="s">
        <v>7969</v>
      </c>
      <c r="H1796" s="12">
        <v>2015</v>
      </c>
      <c r="I1796" s="12" t="s">
        <v>33387</v>
      </c>
      <c r="J1796" s="12" t="s">
        <v>33388</v>
      </c>
      <c r="K1796" s="12" t="s">
        <v>7972</v>
      </c>
      <c r="L1796" s="12" t="s">
        <v>8324</v>
      </c>
      <c r="M1796" s="12" t="s">
        <v>36988</v>
      </c>
    </row>
    <row r="1797" spans="1:13" ht="22.5" customHeight="1">
      <c r="A1797" s="12" t="s">
        <v>33390</v>
      </c>
      <c r="B1797" s="12" t="str" cm="1">
        <f t="array" ref="B1797">_xlfn.REGEXEXTRACT(J1797, "eid=([^&amp;]+)", 2)</f>
        <v>2-s2.0-84897692530</v>
      </c>
      <c r="C1797" s="13" t="s">
        <v>23900</v>
      </c>
      <c r="D1797" s="12" t="s">
        <v>33391</v>
      </c>
      <c r="E1797" s="12">
        <v>2014</v>
      </c>
      <c r="F1797" s="12" t="s">
        <v>14709</v>
      </c>
      <c r="G1797" s="12">
        <v>10876537</v>
      </c>
      <c r="H1797" s="12">
        <v>30</v>
      </c>
      <c r="I1797" s="12" t="s">
        <v>33392</v>
      </c>
      <c r="J1797" s="12" t="s">
        <v>33393</v>
      </c>
      <c r="K1797" s="12" t="s">
        <v>7972</v>
      </c>
      <c r="L1797" s="12" t="s">
        <v>7969</v>
      </c>
      <c r="M1797" s="12"/>
    </row>
    <row r="1798" spans="1:13" ht="22.5" customHeight="1">
      <c r="A1798" s="12" t="s">
        <v>33395</v>
      </c>
      <c r="B1798" s="12" t="str" cm="1">
        <f t="array" ref="B1798">_xlfn.REGEXEXTRACT(J1798, "eid=([^&amp;]+)", 2)</f>
        <v>2-s2.0-84893754378</v>
      </c>
      <c r="C1798" s="13" t="s">
        <v>23900</v>
      </c>
      <c r="D1798" s="12" t="s">
        <v>33396</v>
      </c>
      <c r="E1798" s="12">
        <v>2014</v>
      </c>
      <c r="F1798" s="12" t="s">
        <v>24393</v>
      </c>
      <c r="G1798" s="12" t="s">
        <v>33397</v>
      </c>
      <c r="H1798" s="12">
        <v>44</v>
      </c>
      <c r="I1798" s="12" t="s">
        <v>33398</v>
      </c>
      <c r="J1798" s="12" t="s">
        <v>33399</v>
      </c>
      <c r="K1798" s="12" t="s">
        <v>7972</v>
      </c>
      <c r="L1798" s="12" t="s">
        <v>7969</v>
      </c>
      <c r="M1798" s="12"/>
    </row>
    <row r="1799" spans="1:13" ht="22.5" customHeight="1">
      <c r="A1799" s="12" t="s">
        <v>33401</v>
      </c>
      <c r="B1799" s="12" t="str" cm="1">
        <f t="array" ref="B1799">_xlfn.REGEXEXTRACT(J1799, "eid=([^&amp;]+)", 2)</f>
        <v>2-s2.0-84944810196</v>
      </c>
      <c r="C1799" s="13" t="s">
        <v>23900</v>
      </c>
      <c r="D1799" s="12" t="s">
        <v>33402</v>
      </c>
      <c r="E1799" s="12">
        <v>2015</v>
      </c>
      <c r="F1799" s="12" t="s">
        <v>8831</v>
      </c>
      <c r="G1799" s="12">
        <v>3029743</v>
      </c>
      <c r="H1799" s="12">
        <v>9280</v>
      </c>
      <c r="I1799" s="12" t="s">
        <v>33403</v>
      </c>
      <c r="J1799" s="12" t="s">
        <v>33404</v>
      </c>
      <c r="K1799" s="12" t="s">
        <v>7972</v>
      </c>
      <c r="L1799" s="12" t="s">
        <v>13352</v>
      </c>
      <c r="M1799" s="12"/>
    </row>
    <row r="1800" spans="1:13" ht="22.5" customHeight="1">
      <c r="A1800" s="12" t="s">
        <v>33406</v>
      </c>
      <c r="B1800" s="12" t="str" cm="1">
        <f t="array" ref="B1800">_xlfn.REGEXEXTRACT(J1800, "eid=([^&amp;]+)", 2)</f>
        <v>2-s2.0-86000034255</v>
      </c>
      <c r="C1800" s="13" t="s">
        <v>23900</v>
      </c>
      <c r="D1800" s="12" t="s">
        <v>33407</v>
      </c>
      <c r="E1800" s="12">
        <v>2015</v>
      </c>
      <c r="F1800" s="12" t="s">
        <v>33408</v>
      </c>
      <c r="G1800" s="12" t="s">
        <v>7969</v>
      </c>
      <c r="H1800" s="12" t="s">
        <v>7969</v>
      </c>
      <c r="I1800" s="12" t="s">
        <v>15918</v>
      </c>
      <c r="J1800" s="12" t="s">
        <v>33409</v>
      </c>
      <c r="K1800" s="12" t="s">
        <v>7972</v>
      </c>
      <c r="L1800" s="12" t="s">
        <v>8427</v>
      </c>
      <c r="M1800" s="12" t="s">
        <v>36989</v>
      </c>
    </row>
    <row r="1801" spans="1:13" ht="22.5" customHeight="1">
      <c r="A1801" s="12" t="s">
        <v>33411</v>
      </c>
      <c r="B1801" s="12" t="str" cm="1">
        <f t="array" ref="B1801">_xlfn.REGEXEXTRACT(J1801, "eid=([^&amp;]+)", 2)</f>
        <v>2-s2.0-84924870496</v>
      </c>
      <c r="C1801" s="13" t="s">
        <v>23900</v>
      </c>
      <c r="D1801" s="12" t="s">
        <v>33412</v>
      </c>
      <c r="E1801" s="12">
        <v>2015</v>
      </c>
      <c r="F1801" s="12" t="s">
        <v>8192</v>
      </c>
      <c r="G1801" s="12">
        <v>1485598</v>
      </c>
      <c r="H1801" s="12">
        <v>39</v>
      </c>
      <c r="I1801" s="12" t="s">
        <v>33413</v>
      </c>
      <c r="J1801" s="12" t="s">
        <v>33414</v>
      </c>
      <c r="K1801" s="12" t="s">
        <v>7972</v>
      </c>
      <c r="L1801" s="12" t="s">
        <v>14400</v>
      </c>
      <c r="M1801" s="12" t="s">
        <v>36990</v>
      </c>
    </row>
    <row r="1802" spans="1:13" ht="22.5" customHeight="1">
      <c r="A1802" s="12" t="s">
        <v>33416</v>
      </c>
      <c r="B1802" s="12" t="str" cm="1">
        <f t="array" ref="B1802">_xlfn.REGEXEXTRACT(J1802, "eid=([^&amp;]+)", 2)</f>
        <v>2-s2.0-84945945234</v>
      </c>
      <c r="C1802" s="13" t="s">
        <v>23900</v>
      </c>
      <c r="D1802" s="12" t="s">
        <v>33417</v>
      </c>
      <c r="E1802" s="12">
        <v>2015</v>
      </c>
      <c r="F1802" s="12" t="s">
        <v>33418</v>
      </c>
      <c r="G1802" s="12" t="s">
        <v>7969</v>
      </c>
      <c r="H1802" s="12" t="s">
        <v>7969</v>
      </c>
      <c r="I1802" s="12" t="s">
        <v>33419</v>
      </c>
      <c r="J1802" s="12" t="s">
        <v>33420</v>
      </c>
      <c r="K1802" s="12" t="s">
        <v>7972</v>
      </c>
      <c r="L1802" s="12" t="s">
        <v>8102</v>
      </c>
      <c r="M1802" s="12"/>
    </row>
    <row r="1803" spans="1:13" ht="22.5" customHeight="1">
      <c r="A1803" s="12" t="s">
        <v>33422</v>
      </c>
      <c r="B1803" s="12" t="str" cm="1">
        <f t="array" ref="B1803">_xlfn.REGEXEXTRACT(J1803, "eid=([^&amp;]+)", 2)</f>
        <v>2-s2.0-84908250409</v>
      </c>
      <c r="C1803" s="13" t="s">
        <v>23900</v>
      </c>
      <c r="D1803" s="12" t="s">
        <v>33423</v>
      </c>
      <c r="E1803" s="12">
        <v>2014</v>
      </c>
      <c r="F1803" s="12" t="s">
        <v>16043</v>
      </c>
      <c r="G1803" s="12">
        <v>10782</v>
      </c>
      <c r="H1803" s="12">
        <v>57</v>
      </c>
      <c r="I1803" s="12" t="s">
        <v>33424</v>
      </c>
      <c r="J1803" s="12" t="s">
        <v>33425</v>
      </c>
      <c r="K1803" s="12" t="s">
        <v>7972</v>
      </c>
      <c r="L1803" s="12" t="s">
        <v>8324</v>
      </c>
      <c r="M1803" s="12" t="s">
        <v>36991</v>
      </c>
    </row>
    <row r="1804" spans="1:13" ht="22.5" customHeight="1">
      <c r="A1804" s="12" t="s">
        <v>33427</v>
      </c>
      <c r="B1804" s="12" t="str" cm="1">
        <f t="array" ref="B1804">_xlfn.REGEXEXTRACT(J1804, "eid=([^&amp;]+)", 2)</f>
        <v>2-s2.0-84897811450</v>
      </c>
      <c r="C1804" s="13" t="s">
        <v>23900</v>
      </c>
      <c r="D1804" s="12" t="s">
        <v>33428</v>
      </c>
      <c r="E1804" s="12">
        <v>2014</v>
      </c>
      <c r="F1804" s="12" t="s">
        <v>28835</v>
      </c>
      <c r="G1804" s="12" t="s">
        <v>28836</v>
      </c>
      <c r="H1804" s="12">
        <v>57</v>
      </c>
      <c r="I1804" s="12" t="s">
        <v>33429</v>
      </c>
      <c r="J1804" s="12" t="s">
        <v>33430</v>
      </c>
      <c r="K1804" s="12" t="s">
        <v>7972</v>
      </c>
      <c r="L1804" s="12" t="s">
        <v>7969</v>
      </c>
      <c r="M1804" s="12" t="s">
        <v>36992</v>
      </c>
    </row>
    <row r="1805" spans="1:13" ht="22.5" customHeight="1">
      <c r="A1805" s="12" t="s">
        <v>33432</v>
      </c>
      <c r="B1805" s="12" t="str" cm="1">
        <f t="array" ref="B1805">_xlfn.REGEXEXTRACT(J1805, "eid=([^&amp;]+)", 2)</f>
        <v>2-s2.0-84918578937</v>
      </c>
      <c r="C1805" s="13" t="s">
        <v>23900</v>
      </c>
      <c r="D1805" s="12" t="s">
        <v>33433</v>
      </c>
      <c r="E1805" s="12">
        <v>2015</v>
      </c>
      <c r="F1805" s="12" t="s">
        <v>20727</v>
      </c>
      <c r="G1805" s="12">
        <v>17518709</v>
      </c>
      <c r="H1805" s="12">
        <v>9</v>
      </c>
      <c r="I1805" s="12" t="s">
        <v>33434</v>
      </c>
      <c r="J1805" s="12" t="s">
        <v>33435</v>
      </c>
      <c r="K1805" s="12" t="s">
        <v>7972</v>
      </c>
      <c r="L1805" s="12" t="s">
        <v>10359</v>
      </c>
      <c r="M1805" s="12"/>
    </row>
    <row r="1806" spans="1:13" ht="22.5" customHeight="1">
      <c r="A1806" s="12" t="s">
        <v>33437</v>
      </c>
      <c r="B1806" s="12" t="str" cm="1">
        <f t="array" ref="B1806">_xlfn.REGEXEXTRACT(J1806, "eid=([^&amp;]+)", 2)</f>
        <v>2-s2.0-84923287630</v>
      </c>
      <c r="C1806" s="13" t="s">
        <v>23900</v>
      </c>
      <c r="D1806" s="12" t="s">
        <v>33438</v>
      </c>
      <c r="E1806" s="12">
        <v>2014</v>
      </c>
      <c r="F1806" s="12" t="s">
        <v>9013</v>
      </c>
      <c r="G1806" s="12">
        <v>18770509</v>
      </c>
      <c r="H1806" s="12">
        <v>40</v>
      </c>
      <c r="I1806" s="12" t="s">
        <v>33439</v>
      </c>
      <c r="J1806" s="12" t="s">
        <v>33440</v>
      </c>
      <c r="K1806" s="12" t="s">
        <v>7972</v>
      </c>
      <c r="L1806" s="12" t="s">
        <v>7993</v>
      </c>
      <c r="M1806" s="12"/>
    </row>
    <row r="1807" spans="1:13" ht="22.5" customHeight="1">
      <c r="A1807" s="12" t="s">
        <v>33442</v>
      </c>
      <c r="B1807" s="12" t="str" cm="1">
        <f t="array" ref="B1807">_xlfn.REGEXEXTRACT(J1807, "eid=([^&amp;]+)", 2)</f>
        <v>2-s2.0-84912571856</v>
      </c>
      <c r="C1807" s="13" t="s">
        <v>23900</v>
      </c>
      <c r="D1807" s="12" t="s">
        <v>33443</v>
      </c>
      <c r="E1807" s="12">
        <v>2014</v>
      </c>
      <c r="F1807" s="12" t="s">
        <v>33444</v>
      </c>
      <c r="G1807" s="12" t="s">
        <v>7969</v>
      </c>
      <c r="H1807" s="12" t="s">
        <v>7969</v>
      </c>
      <c r="I1807" s="12" t="s">
        <v>33445</v>
      </c>
      <c r="J1807" s="12" t="s">
        <v>33446</v>
      </c>
      <c r="K1807" s="12" t="s">
        <v>7972</v>
      </c>
      <c r="L1807" s="12" t="s">
        <v>8102</v>
      </c>
      <c r="M1807" s="12"/>
    </row>
    <row r="1808" spans="1:13" ht="22.5" customHeight="1">
      <c r="A1808" s="12" t="s">
        <v>33448</v>
      </c>
      <c r="B1808" s="12" t="str" cm="1">
        <f t="array" ref="B1808">_xlfn.REGEXEXTRACT(J1808, "eid=([^&amp;]+)", 2)</f>
        <v>2-s2.0-84926642709</v>
      </c>
      <c r="C1808" s="13" t="s">
        <v>23900</v>
      </c>
      <c r="D1808" s="12" t="s">
        <v>33449</v>
      </c>
      <c r="E1808" s="12">
        <v>2015</v>
      </c>
      <c r="F1808" s="12" t="s">
        <v>9193</v>
      </c>
      <c r="G1808" s="12">
        <v>8908044</v>
      </c>
      <c r="H1808" s="12">
        <v>29</v>
      </c>
      <c r="I1808" s="12" t="s">
        <v>33450</v>
      </c>
      <c r="J1808" s="12" t="s">
        <v>33451</v>
      </c>
      <c r="K1808" s="12" t="s">
        <v>7972</v>
      </c>
      <c r="L1808" s="12" t="s">
        <v>8102</v>
      </c>
      <c r="M1808" s="12" t="s">
        <v>36993</v>
      </c>
    </row>
    <row r="1809" spans="1:13" ht="22.5" customHeight="1">
      <c r="A1809" s="12" t="s">
        <v>33453</v>
      </c>
      <c r="B1809" s="12" t="str" cm="1">
        <f t="array" ref="B1809">_xlfn.REGEXEXTRACT(J1809, "eid=([^&amp;]+)", 2)</f>
        <v>2-s2.0-84964853756</v>
      </c>
      <c r="C1809" s="13" t="s">
        <v>23900</v>
      </c>
      <c r="D1809" s="12" t="s">
        <v>33454</v>
      </c>
      <c r="E1809" s="12">
        <v>2015</v>
      </c>
      <c r="F1809" s="12" t="s">
        <v>13592</v>
      </c>
      <c r="G1809" s="12">
        <v>23340983</v>
      </c>
      <c r="H1809" s="12" t="s">
        <v>7969</v>
      </c>
      <c r="I1809" s="12" t="s">
        <v>33455</v>
      </c>
      <c r="J1809" s="12" t="s">
        <v>33456</v>
      </c>
      <c r="K1809" s="12" t="s">
        <v>7972</v>
      </c>
      <c r="L1809" s="12" t="s">
        <v>7969</v>
      </c>
      <c r="M1809" s="12" t="s">
        <v>36994</v>
      </c>
    </row>
    <row r="1810" spans="1:13" ht="22.5" customHeight="1">
      <c r="A1810" s="12" t="s">
        <v>33458</v>
      </c>
      <c r="B1810" s="12" t="str" cm="1">
        <f t="array" ref="B1810">_xlfn.REGEXEXTRACT(J1810, "eid=([^&amp;]+)", 2)</f>
        <v>2-s2.0-84926486372</v>
      </c>
      <c r="C1810" s="13" t="s">
        <v>23900</v>
      </c>
      <c r="D1810" s="12" t="s">
        <v>33459</v>
      </c>
      <c r="E1810" s="12">
        <v>2014</v>
      </c>
      <c r="F1810" s="12" t="s">
        <v>12942</v>
      </c>
      <c r="G1810" s="12">
        <v>18684238</v>
      </c>
      <c r="H1810" s="12">
        <v>428</v>
      </c>
      <c r="I1810" s="12" t="s">
        <v>33460</v>
      </c>
      <c r="J1810" s="12" t="s">
        <v>33461</v>
      </c>
      <c r="K1810" s="12" t="s">
        <v>7972</v>
      </c>
      <c r="L1810" s="12" t="s">
        <v>14400</v>
      </c>
      <c r="M1810" s="12" t="s">
        <v>36995</v>
      </c>
    </row>
    <row r="1811" spans="1:13" ht="22.5" customHeight="1">
      <c r="A1811" s="12" t="s">
        <v>33463</v>
      </c>
      <c r="B1811" s="12" t="str" cm="1">
        <f t="array" ref="B1811">_xlfn.REGEXEXTRACT(J1811, "eid=([^&amp;]+)", 2)</f>
        <v>2-s2.0-84944407483</v>
      </c>
      <c r="C1811" s="13" t="s">
        <v>23900</v>
      </c>
      <c r="D1811" s="12" t="s">
        <v>33464</v>
      </c>
      <c r="E1811" s="12">
        <v>2015</v>
      </c>
      <c r="F1811" s="12" t="s">
        <v>33465</v>
      </c>
      <c r="G1811" s="12" t="s">
        <v>7969</v>
      </c>
      <c r="H1811" s="12" t="s">
        <v>7969</v>
      </c>
      <c r="I1811" s="12" t="s">
        <v>33466</v>
      </c>
      <c r="J1811" s="12" t="s">
        <v>33467</v>
      </c>
      <c r="K1811" s="12" t="s">
        <v>7972</v>
      </c>
      <c r="L1811" s="12" t="s">
        <v>8102</v>
      </c>
      <c r="M1811" s="12" t="s">
        <v>36996</v>
      </c>
    </row>
    <row r="1812" spans="1:13" ht="22.5" customHeight="1">
      <c r="A1812" s="12" t="s">
        <v>33469</v>
      </c>
      <c r="B1812" s="12" t="str" cm="1">
        <f t="array" ref="B1812">_xlfn.REGEXEXTRACT(J1812, "eid=([^&amp;]+)", 2)</f>
        <v>2-s2.0-84906736685</v>
      </c>
      <c r="C1812" s="13" t="s">
        <v>23900</v>
      </c>
      <c r="D1812" s="12" t="s">
        <v>33470</v>
      </c>
      <c r="E1812" s="12">
        <v>2014</v>
      </c>
      <c r="F1812" s="12" t="s">
        <v>25094</v>
      </c>
      <c r="G1812" s="12">
        <v>10897801</v>
      </c>
      <c r="H1812" s="12">
        <v>18</v>
      </c>
      <c r="I1812" s="12" t="s">
        <v>33471</v>
      </c>
      <c r="J1812" s="12" t="s">
        <v>33472</v>
      </c>
      <c r="K1812" s="12" t="s">
        <v>7972</v>
      </c>
      <c r="L1812" s="12" t="s">
        <v>8102</v>
      </c>
      <c r="M1812" s="12" t="s">
        <v>36997</v>
      </c>
    </row>
    <row r="1813" spans="1:13" ht="22.5" customHeight="1">
      <c r="A1813" s="12" t="s">
        <v>33474</v>
      </c>
      <c r="B1813" s="12" t="str" cm="1">
        <f t="array" ref="B1813">_xlfn.REGEXEXTRACT(J1813, "eid=([^&amp;]+)", 2)</f>
        <v>2-s2.0-84919775831</v>
      </c>
      <c r="C1813" s="13" t="s">
        <v>23900</v>
      </c>
      <c r="D1813" s="12" t="s">
        <v>33475</v>
      </c>
      <c r="E1813" s="12">
        <v>2015</v>
      </c>
      <c r="F1813" s="12" t="s">
        <v>33476</v>
      </c>
      <c r="G1813" s="12">
        <v>15324435</v>
      </c>
      <c r="H1813" s="12">
        <v>15</v>
      </c>
      <c r="I1813" s="12" t="s">
        <v>33477</v>
      </c>
      <c r="J1813" s="12" t="s">
        <v>33478</v>
      </c>
      <c r="K1813" s="12" t="s">
        <v>7972</v>
      </c>
      <c r="L1813" s="12" t="s">
        <v>33479</v>
      </c>
      <c r="M1813" s="12" t="s">
        <v>7969</v>
      </c>
    </row>
    <row r="1814" spans="1:13" ht="22.5" customHeight="1">
      <c r="A1814" s="12" t="s">
        <v>33481</v>
      </c>
      <c r="B1814" s="12" t="str" cm="1">
        <f t="array" ref="B1814">_xlfn.REGEXEXTRACT(J1814, "eid=([^&amp;]+)", 2)</f>
        <v>2-s2.0-84945287376</v>
      </c>
      <c r="C1814" s="13" t="s">
        <v>23900</v>
      </c>
      <c r="D1814" s="12" t="s">
        <v>33482</v>
      </c>
      <c r="E1814" s="12">
        <v>2015</v>
      </c>
      <c r="F1814" s="12" t="s">
        <v>33483</v>
      </c>
      <c r="G1814" s="12" t="s">
        <v>33484</v>
      </c>
      <c r="H1814" s="12">
        <v>4</v>
      </c>
      <c r="I1814" s="12" t="s">
        <v>33485</v>
      </c>
      <c r="J1814" s="12" t="s">
        <v>33486</v>
      </c>
      <c r="K1814" s="12" t="s">
        <v>7972</v>
      </c>
      <c r="L1814" s="12" t="s">
        <v>33487</v>
      </c>
      <c r="M1814" s="12"/>
    </row>
    <row r="1815" spans="1:13" ht="22.5" customHeight="1">
      <c r="A1815" s="12" t="s">
        <v>33489</v>
      </c>
      <c r="B1815" s="12" t="str" cm="1">
        <f t="array" ref="B1815">_xlfn.REGEXEXTRACT(J1815, "eid=([^&amp;]+)", 2)</f>
        <v>2-s2.0-84892510218</v>
      </c>
      <c r="C1815" s="13" t="s">
        <v>23900</v>
      </c>
      <c r="D1815" s="12" t="s">
        <v>33490</v>
      </c>
      <c r="E1815" s="12">
        <v>2014</v>
      </c>
      <c r="F1815" s="12" t="s">
        <v>24422</v>
      </c>
      <c r="G1815" s="12">
        <v>200255</v>
      </c>
      <c r="H1815" s="12">
        <v>262</v>
      </c>
      <c r="I1815" s="12" t="s">
        <v>33491</v>
      </c>
      <c r="J1815" s="12" t="s">
        <v>33492</v>
      </c>
      <c r="K1815" s="12" t="s">
        <v>7972</v>
      </c>
      <c r="L1815" s="12" t="s">
        <v>7969</v>
      </c>
      <c r="M1815" s="12" t="s">
        <v>36998</v>
      </c>
    </row>
    <row r="1816" spans="1:13" ht="22.5" customHeight="1">
      <c r="A1816" s="12" t="s">
        <v>33494</v>
      </c>
      <c r="B1816" s="12" t="str" cm="1">
        <f t="array" ref="B1816">_xlfn.REGEXEXTRACT(J1816, "eid=([^&amp;]+)", 2)</f>
        <v>2-s2.0-84954226661</v>
      </c>
      <c r="C1816" s="13" t="s">
        <v>23900</v>
      </c>
      <c r="D1816" s="12" t="s">
        <v>33495</v>
      </c>
      <c r="E1816" s="12">
        <v>2015</v>
      </c>
      <c r="F1816" s="12" t="s">
        <v>12486</v>
      </c>
      <c r="G1816" s="12" t="s">
        <v>28522</v>
      </c>
      <c r="H1816" s="12">
        <v>26</v>
      </c>
      <c r="I1816" s="12" t="s">
        <v>33496</v>
      </c>
      <c r="J1816" s="12" t="s">
        <v>33497</v>
      </c>
      <c r="K1816" s="12" t="s">
        <v>7972</v>
      </c>
      <c r="L1816" s="12" t="s">
        <v>8102</v>
      </c>
      <c r="M1816" s="12" t="s">
        <v>36999</v>
      </c>
    </row>
    <row r="1817" spans="1:13" ht="22.5" customHeight="1">
      <c r="A1817" s="12" t="s">
        <v>33499</v>
      </c>
      <c r="B1817" s="12" t="str" cm="1">
        <f t="array" ref="B1817">_xlfn.REGEXEXTRACT(J1817, "eid=([^&amp;]+)", 2)</f>
        <v>2-s2.0-84919491069</v>
      </c>
      <c r="C1817" s="13" t="s">
        <v>23900</v>
      </c>
      <c r="D1817" s="12" t="s">
        <v>33500</v>
      </c>
      <c r="E1817" s="12">
        <v>2015</v>
      </c>
      <c r="F1817" s="12" t="s">
        <v>12218</v>
      </c>
      <c r="G1817" s="12" t="s">
        <v>24034</v>
      </c>
      <c r="H1817" s="12">
        <v>52</v>
      </c>
      <c r="I1817" s="12" t="s">
        <v>33501</v>
      </c>
      <c r="J1817" s="12" t="s">
        <v>33502</v>
      </c>
      <c r="K1817" s="12" t="s">
        <v>7972</v>
      </c>
      <c r="L1817" s="12" t="s">
        <v>7993</v>
      </c>
      <c r="M1817" s="12" t="s">
        <v>37000</v>
      </c>
    </row>
    <row r="1818" spans="1:13" ht="22.5" customHeight="1">
      <c r="A1818" s="12" t="s">
        <v>33504</v>
      </c>
      <c r="B1818" s="12" t="str" cm="1">
        <f t="array" ref="B1818">_xlfn.REGEXEXTRACT(J1818, "eid=([^&amp;]+)", 2)</f>
        <v>2-s2.0-85051025186</v>
      </c>
      <c r="C1818" s="13" t="s">
        <v>23900</v>
      </c>
      <c r="D1818" s="12" t="s">
        <v>33505</v>
      </c>
      <c r="E1818" s="12">
        <v>2014</v>
      </c>
      <c r="F1818" s="12" t="s">
        <v>33506</v>
      </c>
      <c r="G1818" s="12" t="s">
        <v>7969</v>
      </c>
      <c r="H1818" s="12" t="s">
        <v>7969</v>
      </c>
      <c r="I1818" s="12" t="s">
        <v>33507</v>
      </c>
      <c r="J1818" s="12" t="s">
        <v>33508</v>
      </c>
      <c r="K1818" s="12" t="s">
        <v>7972</v>
      </c>
      <c r="L1818" s="12" t="s">
        <v>10473</v>
      </c>
      <c r="M1818" s="12" t="s">
        <v>7969</v>
      </c>
    </row>
    <row r="1819" spans="1:13" ht="22.5" customHeight="1">
      <c r="A1819" s="12" t="s">
        <v>33510</v>
      </c>
      <c r="B1819" s="12" t="str" cm="1">
        <f t="array" ref="B1819">_xlfn.REGEXEXTRACT(J1819, "eid=([^&amp;]+)", 2)</f>
        <v>2-s2.0-84937634810</v>
      </c>
      <c r="C1819" s="13" t="s">
        <v>23900</v>
      </c>
      <c r="D1819" s="12" t="s">
        <v>33511</v>
      </c>
      <c r="E1819" s="12">
        <v>2015</v>
      </c>
      <c r="F1819" s="12" t="s">
        <v>33512</v>
      </c>
      <c r="G1819" s="12">
        <v>76813</v>
      </c>
      <c r="H1819" s="12">
        <v>58</v>
      </c>
      <c r="I1819" s="12" t="s">
        <v>33513</v>
      </c>
      <c r="J1819" s="12" t="s">
        <v>33514</v>
      </c>
      <c r="K1819" s="12" t="s">
        <v>7972</v>
      </c>
      <c r="L1819" s="12" t="s">
        <v>8027</v>
      </c>
      <c r="M1819" s="12" t="s">
        <v>37001</v>
      </c>
    </row>
    <row r="1820" spans="1:13" ht="22.5" customHeight="1">
      <c r="A1820" s="12" t="s">
        <v>33516</v>
      </c>
      <c r="B1820" s="12" t="str" cm="1">
        <f t="array" ref="B1820">_xlfn.REGEXEXTRACT(J1820, "eid=([^&amp;]+)", 2)</f>
        <v>2-s2.0-84901789373</v>
      </c>
      <c r="C1820" s="13" t="s">
        <v>23900</v>
      </c>
      <c r="D1820" s="12" t="s">
        <v>33517</v>
      </c>
      <c r="E1820" s="12">
        <v>2014</v>
      </c>
      <c r="F1820" s="12" t="s">
        <v>24422</v>
      </c>
      <c r="G1820" s="12">
        <v>200255</v>
      </c>
      <c r="H1820" s="12">
        <v>277</v>
      </c>
      <c r="I1820" s="12" t="s">
        <v>33518</v>
      </c>
      <c r="J1820" s="12" t="s">
        <v>33519</v>
      </c>
      <c r="K1820" s="12" t="s">
        <v>7972</v>
      </c>
      <c r="L1820" s="12" t="s">
        <v>8465</v>
      </c>
      <c r="M1820" s="12" t="s">
        <v>37002</v>
      </c>
    </row>
    <row r="1821" spans="1:13" ht="22.5" customHeight="1">
      <c r="A1821" s="12" t="s">
        <v>33521</v>
      </c>
      <c r="B1821" s="12" t="str" cm="1">
        <f t="array" ref="B1821">_xlfn.REGEXEXTRACT(J1821, "eid=([^&amp;]+)", 2)</f>
        <v>2-s2.0-84936775943</v>
      </c>
      <c r="C1821" s="13" t="s">
        <v>23900</v>
      </c>
      <c r="D1821" s="12" t="s">
        <v>33522</v>
      </c>
      <c r="E1821" s="12">
        <v>2014</v>
      </c>
      <c r="F1821" s="12" t="s">
        <v>33523</v>
      </c>
      <c r="G1821" s="12" t="s">
        <v>7969</v>
      </c>
      <c r="H1821" s="12" t="s">
        <v>7969</v>
      </c>
      <c r="I1821" s="12" t="s">
        <v>33524</v>
      </c>
      <c r="J1821" s="12" t="s">
        <v>33525</v>
      </c>
      <c r="K1821" s="12" t="s">
        <v>7972</v>
      </c>
      <c r="L1821" s="12" t="s">
        <v>8102</v>
      </c>
      <c r="M1821" s="12" t="s">
        <v>37003</v>
      </c>
    </row>
    <row r="1822" spans="1:13" ht="22.5" customHeight="1">
      <c r="A1822" s="12" t="s">
        <v>33527</v>
      </c>
      <c r="B1822" s="12" t="str" cm="1">
        <f t="array" ref="B1822">_xlfn.REGEXEXTRACT(J1822, "eid=([^&amp;]+)", 2)</f>
        <v>2-s2.0-84919877569</v>
      </c>
      <c r="C1822" s="13" t="s">
        <v>23900</v>
      </c>
      <c r="D1822" s="12" t="s">
        <v>33528</v>
      </c>
      <c r="E1822" s="12">
        <v>2014</v>
      </c>
      <c r="F1822" s="12" t="s">
        <v>8005</v>
      </c>
      <c r="G1822" s="12">
        <v>9208542</v>
      </c>
      <c r="H1822" s="12">
        <v>70</v>
      </c>
      <c r="I1822" s="12" t="s">
        <v>33529</v>
      </c>
      <c r="J1822" s="12" t="s">
        <v>33530</v>
      </c>
      <c r="K1822" s="12" t="s">
        <v>7972</v>
      </c>
      <c r="L1822" s="12" t="s">
        <v>22570</v>
      </c>
      <c r="M1822" s="12" t="s">
        <v>37004</v>
      </c>
    </row>
    <row r="1823" spans="1:13" ht="22.5" customHeight="1">
      <c r="A1823" s="12" t="s">
        <v>33532</v>
      </c>
      <c r="B1823" s="12" t="str" cm="1">
        <f t="array" ref="B1823">_xlfn.REGEXEXTRACT(J1823, "eid=([^&amp;]+)", 2)</f>
        <v>2-s2.0-84922603967</v>
      </c>
      <c r="C1823" s="13" t="s">
        <v>23900</v>
      </c>
      <c r="D1823" s="12" t="s">
        <v>33533</v>
      </c>
      <c r="E1823" s="12">
        <v>2014</v>
      </c>
      <c r="F1823" s="12" t="s">
        <v>33534</v>
      </c>
      <c r="G1823" s="12" t="s">
        <v>7969</v>
      </c>
      <c r="H1823" s="12" t="s">
        <v>7969</v>
      </c>
      <c r="I1823" s="12" t="s">
        <v>33535</v>
      </c>
      <c r="J1823" s="12" t="s">
        <v>33536</v>
      </c>
      <c r="K1823" s="12" t="s">
        <v>7972</v>
      </c>
      <c r="L1823" s="12" t="s">
        <v>8102</v>
      </c>
      <c r="M1823" s="12" t="s">
        <v>37005</v>
      </c>
    </row>
    <row r="1824" spans="1:13" ht="22.5" customHeight="1">
      <c r="A1824" s="12" t="s">
        <v>33538</v>
      </c>
      <c r="B1824" s="12" t="str" cm="1">
        <f t="array" ref="B1824">_xlfn.REGEXEXTRACT(J1824, "eid=([^&amp;]+)", 2)</f>
        <v>2-s2.0-84933566781</v>
      </c>
      <c r="C1824" s="13" t="s">
        <v>23900</v>
      </c>
      <c r="D1824" s="12" t="s">
        <v>33539</v>
      </c>
      <c r="E1824" s="12">
        <v>2015</v>
      </c>
      <c r="F1824" s="12" t="s">
        <v>33540</v>
      </c>
      <c r="G1824" s="12" t="s">
        <v>7969</v>
      </c>
      <c r="H1824" s="12" t="s">
        <v>7969</v>
      </c>
      <c r="I1824" s="12" t="s">
        <v>33541</v>
      </c>
      <c r="J1824" s="12" t="s">
        <v>33542</v>
      </c>
      <c r="K1824" s="12" t="s">
        <v>7972</v>
      </c>
      <c r="L1824" s="12" t="s">
        <v>8102</v>
      </c>
      <c r="M1824" s="12" t="s">
        <v>37006</v>
      </c>
    </row>
    <row r="1825" spans="1:13" ht="22.5" customHeight="1">
      <c r="A1825" s="12" t="s">
        <v>33544</v>
      </c>
      <c r="B1825" s="12" t="str" cm="1">
        <f t="array" ref="B1825">_xlfn.REGEXEXTRACT(J1825, "eid=([^&amp;]+)", 2)</f>
        <v>2-s2.0-84896478610</v>
      </c>
      <c r="C1825" s="13" t="s">
        <v>23900</v>
      </c>
      <c r="D1825" s="12" t="s">
        <v>33545</v>
      </c>
      <c r="E1825" s="12">
        <v>2014</v>
      </c>
      <c r="F1825" s="12" t="s">
        <v>10830</v>
      </c>
      <c r="G1825" s="12">
        <v>15566013</v>
      </c>
      <c r="H1825" s="12">
        <v>9</v>
      </c>
      <c r="I1825" s="12" t="s">
        <v>33546</v>
      </c>
      <c r="J1825" s="12" t="s">
        <v>33547</v>
      </c>
      <c r="K1825" s="12" t="s">
        <v>7972</v>
      </c>
      <c r="L1825" s="12" t="s">
        <v>8102</v>
      </c>
      <c r="M1825" s="12" t="s">
        <v>37007</v>
      </c>
    </row>
    <row r="1826" spans="1:13" ht="22.5" customHeight="1">
      <c r="A1826" s="12" t="s">
        <v>33549</v>
      </c>
      <c r="B1826" s="12" t="str" cm="1">
        <f t="array" ref="B1826">_xlfn.REGEXEXTRACT(J1826, "eid=([^&amp;]+)", 2)</f>
        <v>2-s2.0-84931406044</v>
      </c>
      <c r="C1826" s="13" t="s">
        <v>23900</v>
      </c>
      <c r="D1826" s="12" t="s">
        <v>33550</v>
      </c>
      <c r="E1826" s="12">
        <v>2015</v>
      </c>
      <c r="F1826" s="12" t="s">
        <v>9013</v>
      </c>
      <c r="G1826" s="12">
        <v>18770509</v>
      </c>
      <c r="H1826" s="12">
        <v>46</v>
      </c>
      <c r="I1826" s="12" t="s">
        <v>33551</v>
      </c>
      <c r="J1826" s="12" t="s">
        <v>33552</v>
      </c>
      <c r="K1826" s="12" t="s">
        <v>7972</v>
      </c>
      <c r="L1826" s="12" t="s">
        <v>7993</v>
      </c>
      <c r="M1826" s="12"/>
    </row>
    <row r="1827" spans="1:13" ht="22.5" customHeight="1">
      <c r="A1827" s="12" t="s">
        <v>33554</v>
      </c>
      <c r="B1827" s="12" t="str" cm="1">
        <f t="array" ref="B1827">_xlfn.REGEXEXTRACT(J1827, "eid=([^&amp;]+)", 2)</f>
        <v>2-s2.0-84889079354</v>
      </c>
      <c r="C1827" s="13" t="s">
        <v>23900</v>
      </c>
      <c r="D1827" s="12" t="s">
        <v>33555</v>
      </c>
      <c r="E1827" s="12">
        <v>2014</v>
      </c>
      <c r="F1827" s="12" t="s">
        <v>24422</v>
      </c>
      <c r="G1827" s="12">
        <v>200255</v>
      </c>
      <c r="H1827" s="12">
        <v>258</v>
      </c>
      <c r="I1827" s="12" t="s">
        <v>33556</v>
      </c>
      <c r="J1827" s="12" t="s">
        <v>33557</v>
      </c>
      <c r="K1827" s="12" t="s">
        <v>7972</v>
      </c>
      <c r="L1827" s="12" t="s">
        <v>7969</v>
      </c>
      <c r="M1827" s="12"/>
    </row>
    <row r="1828" spans="1:13" ht="22.5" customHeight="1">
      <c r="A1828" s="12" t="s">
        <v>33559</v>
      </c>
      <c r="B1828" s="12" t="str" cm="1">
        <f t="array" ref="B1828">_xlfn.REGEXEXTRACT(J1828, "eid=([^&amp;]+)", 2)</f>
        <v>2-s2.0-84922280902</v>
      </c>
      <c r="C1828" s="13" t="s">
        <v>23900</v>
      </c>
      <c r="D1828" s="12" t="s">
        <v>33560</v>
      </c>
      <c r="E1828" s="12">
        <v>2015</v>
      </c>
      <c r="F1828" s="12" t="s">
        <v>10830</v>
      </c>
      <c r="G1828" s="12">
        <v>15566013</v>
      </c>
      <c r="H1828" s="12">
        <v>10</v>
      </c>
      <c r="I1828" s="12" t="s">
        <v>33561</v>
      </c>
      <c r="J1828" s="12" t="s">
        <v>33562</v>
      </c>
      <c r="K1828" s="12" t="s">
        <v>7972</v>
      </c>
      <c r="L1828" s="12" t="s">
        <v>8102</v>
      </c>
      <c r="M1828" s="12" t="s">
        <v>37008</v>
      </c>
    </row>
    <row r="1829" spans="1:13" ht="22.5" customHeight="1">
      <c r="A1829" s="12" t="s">
        <v>33564</v>
      </c>
      <c r="B1829" s="12" t="str" cm="1">
        <f t="array" ref="B1829">_xlfn.REGEXEXTRACT(J1829, "eid=([^&amp;]+)", 2)</f>
        <v>2-s2.0-84949925327</v>
      </c>
      <c r="C1829" s="13" t="s">
        <v>23900</v>
      </c>
      <c r="D1829" s="12" t="s">
        <v>33565</v>
      </c>
      <c r="E1829" s="12">
        <v>2014</v>
      </c>
      <c r="F1829" s="12" t="s">
        <v>33566</v>
      </c>
      <c r="G1829" s="12" t="s">
        <v>7969</v>
      </c>
      <c r="H1829" s="12" t="s">
        <v>7969</v>
      </c>
      <c r="I1829" s="12" t="s">
        <v>33567</v>
      </c>
      <c r="J1829" s="12" t="s">
        <v>33568</v>
      </c>
      <c r="K1829" s="12" t="s">
        <v>7972</v>
      </c>
      <c r="L1829" s="12" t="s">
        <v>8102</v>
      </c>
      <c r="M1829" s="12" t="s">
        <v>37009</v>
      </c>
    </row>
    <row r="1830" spans="1:13" ht="22.5" customHeight="1">
      <c r="A1830" s="12" t="s">
        <v>33570</v>
      </c>
      <c r="B1830" s="12" t="str" cm="1">
        <f t="array" ref="B1830">_xlfn.REGEXEXTRACT(J1830, "eid=([^&amp;]+)", 2)</f>
        <v>2-s2.0-84945471366</v>
      </c>
      <c r="C1830" s="13" t="s">
        <v>23900</v>
      </c>
      <c r="D1830" s="12" t="s">
        <v>33571</v>
      </c>
      <c r="E1830" s="12">
        <v>2014</v>
      </c>
      <c r="F1830" s="12" t="s">
        <v>8308</v>
      </c>
      <c r="G1830" s="12">
        <v>16155262</v>
      </c>
      <c r="H1830" s="12">
        <v>14</v>
      </c>
      <c r="I1830" s="12" t="s">
        <v>33572</v>
      </c>
      <c r="J1830" s="12" t="s">
        <v>33573</v>
      </c>
      <c r="K1830" s="12" t="s">
        <v>7972</v>
      </c>
      <c r="L1830" s="12" t="s">
        <v>13352</v>
      </c>
      <c r="M1830" s="12" t="s">
        <v>37010</v>
      </c>
    </row>
    <row r="1831" spans="1:13" ht="22.5" customHeight="1">
      <c r="A1831" s="12" t="s">
        <v>33575</v>
      </c>
      <c r="B1831" s="12" t="str" cm="1">
        <f t="array" ref="B1831">_xlfn.REGEXEXTRACT(J1831, "eid=([^&amp;]+)", 2)</f>
        <v>2-s2.0-84898796363</v>
      </c>
      <c r="C1831" s="13" t="s">
        <v>23900</v>
      </c>
      <c r="D1831" s="12" t="s">
        <v>33576</v>
      </c>
      <c r="E1831" s="12">
        <v>2014</v>
      </c>
      <c r="F1831" s="12" t="s">
        <v>9153</v>
      </c>
      <c r="G1831" s="12" t="s">
        <v>24280</v>
      </c>
      <c r="H1831" s="12">
        <v>19</v>
      </c>
      <c r="I1831" s="12" t="s">
        <v>33577</v>
      </c>
      <c r="J1831" s="12" t="s">
        <v>33578</v>
      </c>
      <c r="K1831" s="12" t="s">
        <v>7972</v>
      </c>
      <c r="L1831" s="12" t="s">
        <v>22570</v>
      </c>
      <c r="M1831" s="12" t="s">
        <v>37011</v>
      </c>
    </row>
    <row r="1832" spans="1:13" ht="22.5" customHeight="1">
      <c r="A1832" s="12" t="s">
        <v>33580</v>
      </c>
      <c r="B1832" s="12" t="str" cm="1">
        <f t="array" ref="B1832">_xlfn.REGEXEXTRACT(J1832, "eid=([^&amp;]+)", 2)</f>
        <v>2-s2.0-84959857578</v>
      </c>
      <c r="C1832" s="13" t="s">
        <v>23900</v>
      </c>
      <c r="D1832" s="12" t="s">
        <v>33581</v>
      </c>
      <c r="E1832" s="12">
        <v>2015</v>
      </c>
      <c r="F1832" s="12" t="s">
        <v>8491</v>
      </c>
      <c r="G1832" s="12">
        <v>21693536</v>
      </c>
      <c r="H1832" s="12">
        <v>3</v>
      </c>
      <c r="I1832" s="12" t="s">
        <v>33582</v>
      </c>
      <c r="J1832" s="12" t="s">
        <v>33583</v>
      </c>
      <c r="K1832" s="12" t="s">
        <v>7972</v>
      </c>
      <c r="L1832" s="12" t="s">
        <v>8102</v>
      </c>
      <c r="M1832" s="12"/>
    </row>
    <row r="1833" spans="1:13" ht="22.5" customHeight="1">
      <c r="A1833" s="12" t="s">
        <v>33585</v>
      </c>
      <c r="B1833" s="12" t="str" cm="1">
        <f t="array" ref="B1833">_xlfn.REGEXEXTRACT(J1833, "eid=([^&amp;]+)", 2)</f>
        <v>2-s2.0-84951919058</v>
      </c>
      <c r="C1833" s="13" t="s">
        <v>23900</v>
      </c>
      <c r="D1833" s="12" t="s">
        <v>33586</v>
      </c>
      <c r="E1833" s="12">
        <v>2015</v>
      </c>
      <c r="F1833" s="12" t="s">
        <v>8055</v>
      </c>
      <c r="G1833" s="12">
        <v>18650929</v>
      </c>
      <c r="H1833" s="12">
        <v>557</v>
      </c>
      <c r="I1833" s="12" t="s">
        <v>33587</v>
      </c>
      <c r="J1833" s="12" t="s">
        <v>33588</v>
      </c>
      <c r="K1833" s="12" t="s">
        <v>7972</v>
      </c>
      <c r="L1833" s="12" t="s">
        <v>13352</v>
      </c>
      <c r="M1833" s="12" t="s">
        <v>37012</v>
      </c>
    </row>
    <row r="1834" spans="1:13" ht="22.5" customHeight="1">
      <c r="A1834" s="12" t="s">
        <v>33590</v>
      </c>
      <c r="B1834" s="12" t="str" cm="1">
        <f t="array" ref="B1834">_xlfn.REGEXEXTRACT(J1834, "eid=([^&amp;]+)", 2)</f>
        <v>2-s2.0-84951834022</v>
      </c>
      <c r="C1834" s="13" t="s">
        <v>23900</v>
      </c>
      <c r="D1834" s="12" t="s">
        <v>33591</v>
      </c>
      <c r="E1834" s="12">
        <v>2015</v>
      </c>
      <c r="F1834" s="12" t="s">
        <v>8831</v>
      </c>
      <c r="G1834" s="12">
        <v>3029743</v>
      </c>
      <c r="H1834" s="12">
        <v>9351</v>
      </c>
      <c r="I1834" s="12" t="s">
        <v>33592</v>
      </c>
      <c r="J1834" s="12" t="s">
        <v>33593</v>
      </c>
      <c r="K1834" s="12" t="s">
        <v>7972</v>
      </c>
      <c r="L1834" s="12" t="s">
        <v>13352</v>
      </c>
      <c r="M1834" s="12" t="s">
        <v>37013</v>
      </c>
    </row>
    <row r="1835" spans="1:13" ht="22.5" customHeight="1">
      <c r="A1835" s="12" t="s">
        <v>33595</v>
      </c>
      <c r="B1835" s="12" t="str" cm="1">
        <f t="array" ref="B1835">_xlfn.REGEXEXTRACT(J1835, "eid=([^&amp;]+)", 2)</f>
        <v>2-s2.0-84948716401</v>
      </c>
      <c r="C1835" s="13" t="s">
        <v>23900</v>
      </c>
      <c r="D1835" s="12" t="s">
        <v>33596</v>
      </c>
      <c r="E1835" s="12">
        <v>2015</v>
      </c>
      <c r="F1835" s="12" t="s">
        <v>15563</v>
      </c>
      <c r="G1835" s="12">
        <v>3085961</v>
      </c>
      <c r="H1835" s="12">
        <v>39</v>
      </c>
      <c r="I1835" s="12" t="s">
        <v>33597</v>
      </c>
      <c r="J1835" s="12" t="s">
        <v>33598</v>
      </c>
      <c r="K1835" s="12" t="s">
        <v>7972</v>
      </c>
      <c r="L1835" s="12" t="s">
        <v>8027</v>
      </c>
      <c r="M1835" s="12" t="s">
        <v>37014</v>
      </c>
    </row>
    <row r="1836" spans="1:13" ht="22.5" customHeight="1">
      <c r="A1836" s="12" t="s">
        <v>33600</v>
      </c>
      <c r="B1836" s="12" t="str" cm="1">
        <f t="array" ref="B1836">_xlfn.REGEXEXTRACT(J1836, "eid=([^&amp;]+)", 2)</f>
        <v>2-s2.0-84913596189</v>
      </c>
      <c r="C1836" s="13" t="s">
        <v>23900</v>
      </c>
      <c r="D1836" s="12" t="s">
        <v>33601</v>
      </c>
      <c r="E1836" s="12">
        <v>2014</v>
      </c>
      <c r="F1836" s="12" t="s">
        <v>18303</v>
      </c>
      <c r="G1836" s="12" t="s">
        <v>25105</v>
      </c>
      <c r="H1836" s="12">
        <v>16</v>
      </c>
      <c r="I1836" s="12" t="s">
        <v>33602</v>
      </c>
      <c r="J1836" s="12" t="s">
        <v>33603</v>
      </c>
      <c r="K1836" s="12" t="s">
        <v>7972</v>
      </c>
      <c r="L1836" s="12" t="s">
        <v>8102</v>
      </c>
      <c r="M1836" s="12"/>
    </row>
    <row r="1837" spans="1:13" ht="22.5" customHeight="1">
      <c r="A1837" s="12" t="s">
        <v>33605</v>
      </c>
      <c r="B1837" s="12" t="str" cm="1">
        <f t="array" ref="B1837">_xlfn.REGEXEXTRACT(J1837, "eid=([^&amp;]+)", 2)</f>
        <v>2-s2.0-84942540219</v>
      </c>
      <c r="C1837" s="13" t="s">
        <v>23900</v>
      </c>
      <c r="D1837" s="12" t="s">
        <v>33606</v>
      </c>
      <c r="E1837" s="12">
        <v>2015</v>
      </c>
      <c r="F1837" s="12" t="s">
        <v>33607</v>
      </c>
      <c r="G1837" s="12" t="s">
        <v>7969</v>
      </c>
      <c r="H1837" s="12" t="s">
        <v>7969</v>
      </c>
      <c r="I1837" s="12" t="s">
        <v>33608</v>
      </c>
      <c r="J1837" s="12" t="s">
        <v>33609</v>
      </c>
      <c r="K1837" s="12" t="s">
        <v>7972</v>
      </c>
      <c r="L1837" s="12" t="s">
        <v>8102</v>
      </c>
      <c r="M1837" s="12" t="s">
        <v>37015</v>
      </c>
    </row>
    <row r="1838" spans="1:13" ht="22.5" customHeight="1">
      <c r="A1838" s="12" t="s">
        <v>33611</v>
      </c>
      <c r="B1838" s="12" t="str" cm="1">
        <f t="array" ref="B1838">_xlfn.REGEXEXTRACT(J1838, "eid=([^&amp;]+)", 2)</f>
        <v>2-s2.0-84911444024</v>
      </c>
      <c r="C1838" s="13" t="s">
        <v>23900</v>
      </c>
      <c r="D1838" s="12" t="s">
        <v>33612</v>
      </c>
      <c r="E1838" s="12">
        <v>2014</v>
      </c>
      <c r="F1838" s="12" t="s">
        <v>25245</v>
      </c>
      <c r="G1838" s="12">
        <v>10636919</v>
      </c>
      <c r="H1838" s="12" t="s">
        <v>7969</v>
      </c>
      <c r="I1838" s="12" t="s">
        <v>33613</v>
      </c>
      <c r="J1838" s="12" t="s">
        <v>33614</v>
      </c>
      <c r="K1838" s="12" t="s">
        <v>7972</v>
      </c>
      <c r="L1838" s="12" t="s">
        <v>8078</v>
      </c>
      <c r="M1838" s="12" t="s">
        <v>37016</v>
      </c>
    </row>
    <row r="1839" spans="1:13" ht="22.5" customHeight="1">
      <c r="A1839" s="12" t="s">
        <v>33616</v>
      </c>
      <c r="B1839" s="12" t="str" cm="1">
        <f t="array" ref="B1839">_xlfn.REGEXEXTRACT(J1839, "eid=([^&amp;]+)", 2)</f>
        <v>2-s2.0-84947296001</v>
      </c>
      <c r="C1839" s="13" t="s">
        <v>23900</v>
      </c>
      <c r="D1839" s="12" t="s">
        <v>33617</v>
      </c>
      <c r="E1839" s="12">
        <v>2014</v>
      </c>
      <c r="F1839" s="12" t="s">
        <v>10830</v>
      </c>
      <c r="G1839" s="12">
        <v>15566013</v>
      </c>
      <c r="H1839" s="12">
        <v>9</v>
      </c>
      <c r="I1839" s="12" t="s">
        <v>33618</v>
      </c>
      <c r="J1839" s="12" t="s">
        <v>33619</v>
      </c>
      <c r="K1839" s="12" t="s">
        <v>7972</v>
      </c>
      <c r="L1839" s="12" t="s">
        <v>8102</v>
      </c>
      <c r="M1839" s="12" t="s">
        <v>37017</v>
      </c>
    </row>
    <row r="1840" spans="1:13" ht="22.5" customHeight="1">
      <c r="A1840" s="12" t="s">
        <v>33621</v>
      </c>
      <c r="B1840" s="12" t="str" cm="1">
        <f t="array" ref="B1840">_xlfn.REGEXEXTRACT(J1840, "eid=([^&amp;]+)", 2)</f>
        <v>2-s2.0-84938948381</v>
      </c>
      <c r="C1840" s="13" t="s">
        <v>23900</v>
      </c>
      <c r="D1840" s="12" t="s">
        <v>33622</v>
      </c>
      <c r="E1840" s="12">
        <v>2015</v>
      </c>
      <c r="F1840" s="12" t="s">
        <v>9013</v>
      </c>
      <c r="G1840" s="12">
        <v>18770509</v>
      </c>
      <c r="H1840" s="12">
        <v>48</v>
      </c>
      <c r="I1840" s="12" t="s">
        <v>33623</v>
      </c>
      <c r="J1840" s="12" t="s">
        <v>33624</v>
      </c>
      <c r="K1840" s="12" t="s">
        <v>7972</v>
      </c>
      <c r="L1840" s="12" t="s">
        <v>7993</v>
      </c>
      <c r="M1840" s="12"/>
    </row>
    <row r="1841" spans="1:13" ht="22.5" customHeight="1">
      <c r="A1841" s="12" t="s">
        <v>33626</v>
      </c>
      <c r="B1841" s="12" t="str" cm="1">
        <f t="array" ref="B1841">_xlfn.REGEXEXTRACT(J1841, "eid=([^&amp;]+)", 2)</f>
        <v>2-s2.0-85006189359</v>
      </c>
      <c r="C1841" s="13" t="s">
        <v>23900</v>
      </c>
      <c r="D1841" s="12" t="s">
        <v>33627</v>
      </c>
      <c r="E1841" s="12">
        <v>2014</v>
      </c>
      <c r="F1841" s="12" t="s">
        <v>20091</v>
      </c>
      <c r="G1841" s="12">
        <v>13191578</v>
      </c>
      <c r="H1841" s="12">
        <v>26</v>
      </c>
      <c r="I1841" s="12" t="s">
        <v>33628</v>
      </c>
      <c r="J1841" s="12" t="s">
        <v>33629</v>
      </c>
      <c r="K1841" s="12" t="s">
        <v>7972</v>
      </c>
      <c r="L1841" s="12" t="s">
        <v>20094</v>
      </c>
      <c r="M1841" s="12"/>
    </row>
    <row r="1842" spans="1:13" ht="22.5" customHeight="1">
      <c r="A1842" s="12" t="s">
        <v>33631</v>
      </c>
      <c r="B1842" s="12" t="str" cm="1">
        <f t="array" ref="B1842">_xlfn.REGEXEXTRACT(J1842, "eid=([^&amp;]+)", 2)</f>
        <v>2-s2.0-84925845700</v>
      </c>
      <c r="C1842" s="13" t="s">
        <v>23900</v>
      </c>
      <c r="D1842" s="12" t="s">
        <v>33632</v>
      </c>
      <c r="E1842" s="12">
        <v>2014</v>
      </c>
      <c r="F1842" s="12" t="s">
        <v>33633</v>
      </c>
      <c r="G1842" s="12">
        <v>3698203</v>
      </c>
      <c r="H1842" s="12">
        <v>84</v>
      </c>
      <c r="I1842" s="12" t="s">
        <v>33247</v>
      </c>
      <c r="J1842" s="12" t="s">
        <v>33634</v>
      </c>
      <c r="K1842" s="12" t="s">
        <v>7972</v>
      </c>
      <c r="L1842" s="12" t="s">
        <v>33635</v>
      </c>
      <c r="M1842" s="12" t="s">
        <v>37018</v>
      </c>
    </row>
    <row r="1843" spans="1:13" ht="22.5" customHeight="1">
      <c r="A1843" s="12" t="s">
        <v>33637</v>
      </c>
      <c r="B1843" s="12" t="str" cm="1">
        <f t="array" ref="B1843">_xlfn.REGEXEXTRACT(J1843, "eid=([^&amp;]+)", 2)</f>
        <v>2-s2.0-84941121243</v>
      </c>
      <c r="C1843" s="13" t="s">
        <v>23900</v>
      </c>
      <c r="D1843" s="12" t="s">
        <v>33638</v>
      </c>
      <c r="E1843" s="12">
        <v>2015</v>
      </c>
      <c r="F1843" s="12" t="s">
        <v>33639</v>
      </c>
      <c r="G1843" s="12">
        <v>10870156</v>
      </c>
      <c r="H1843" s="12">
        <v>33</v>
      </c>
      <c r="I1843" s="12" t="s">
        <v>33640</v>
      </c>
      <c r="J1843" s="12" t="s">
        <v>33641</v>
      </c>
      <c r="K1843" s="12" t="s">
        <v>7972</v>
      </c>
      <c r="L1843" s="12" t="s">
        <v>31748</v>
      </c>
      <c r="M1843" s="12" t="s">
        <v>37019</v>
      </c>
    </row>
    <row r="1844" spans="1:13" ht="22.5" customHeight="1">
      <c r="A1844" s="12" t="s">
        <v>33643</v>
      </c>
      <c r="B1844" s="12" t="str" cm="1">
        <f t="array" ref="B1844">_xlfn.REGEXEXTRACT(J1844, "eid=([^&amp;]+)", 2)</f>
        <v>2-s2.0-84932643550</v>
      </c>
      <c r="C1844" s="13" t="s">
        <v>23900</v>
      </c>
      <c r="D1844" s="12" t="s">
        <v>33644</v>
      </c>
      <c r="E1844" s="12">
        <v>2015</v>
      </c>
      <c r="F1844" s="12" t="s">
        <v>21489</v>
      </c>
      <c r="G1844" s="12">
        <v>10058885</v>
      </c>
      <c r="H1844" s="12">
        <v>22</v>
      </c>
      <c r="I1844" s="12" t="s">
        <v>33645</v>
      </c>
      <c r="J1844" s="12" t="s">
        <v>33646</v>
      </c>
      <c r="K1844" s="12" t="s">
        <v>7972</v>
      </c>
      <c r="L1844" s="12" t="s">
        <v>33647</v>
      </c>
      <c r="M1844" s="12" t="s">
        <v>37020</v>
      </c>
    </row>
    <row r="1845" spans="1:13" ht="22.5" customHeight="1">
      <c r="A1845" s="12" t="s">
        <v>33649</v>
      </c>
      <c r="B1845" s="12" t="str" cm="1">
        <f t="array" ref="B1845">_xlfn.REGEXEXTRACT(J1845, "eid=([^&amp;]+)", 2)</f>
        <v>2-s2.0-84948655533</v>
      </c>
      <c r="C1845" s="13" t="s">
        <v>23900</v>
      </c>
      <c r="D1845" s="12" t="s">
        <v>33650</v>
      </c>
      <c r="E1845" s="12">
        <v>2014</v>
      </c>
      <c r="F1845" s="12" t="s">
        <v>10161</v>
      </c>
      <c r="G1845" s="12">
        <v>10414347</v>
      </c>
      <c r="H1845" s="12">
        <v>26</v>
      </c>
      <c r="I1845" s="12" t="s">
        <v>33651</v>
      </c>
      <c r="J1845" s="12" t="s">
        <v>33652</v>
      </c>
      <c r="K1845" s="12" t="s">
        <v>7972</v>
      </c>
      <c r="L1845" s="12" t="s">
        <v>8078</v>
      </c>
      <c r="M1845" s="12" t="s">
        <v>37021</v>
      </c>
    </row>
    <row r="1846" spans="1:13" ht="22.5" customHeight="1">
      <c r="A1846" s="12" t="s">
        <v>33654</v>
      </c>
      <c r="B1846" s="12" t="str" cm="1">
        <f t="array" ref="B1846">_xlfn.REGEXEXTRACT(J1846, "eid=([^&amp;]+)", 2)</f>
        <v>2-s2.0-84907463015</v>
      </c>
      <c r="C1846" s="13" t="s">
        <v>23900</v>
      </c>
      <c r="D1846" s="12" t="s">
        <v>33655</v>
      </c>
      <c r="E1846" s="12">
        <v>2014</v>
      </c>
      <c r="F1846" s="12" t="s">
        <v>11197</v>
      </c>
      <c r="G1846" s="12">
        <v>3043975</v>
      </c>
      <c r="H1846" s="12">
        <v>539</v>
      </c>
      <c r="I1846" s="12" t="s">
        <v>33656</v>
      </c>
      <c r="J1846" s="12" t="s">
        <v>33657</v>
      </c>
      <c r="K1846" s="12" t="s">
        <v>7972</v>
      </c>
      <c r="L1846" s="12" t="s">
        <v>7993</v>
      </c>
      <c r="M1846" s="12"/>
    </row>
    <row r="1847" spans="1:13" ht="22.5" customHeight="1">
      <c r="A1847" s="12" t="s">
        <v>33659</v>
      </c>
      <c r="B1847" s="12" t="str" cm="1">
        <f t="array" ref="B1847">_xlfn.REGEXEXTRACT(J1847, "eid=([^&amp;]+)", 2)</f>
        <v>2-s2.0-84905739414</v>
      </c>
      <c r="C1847" s="13" t="s">
        <v>23900</v>
      </c>
      <c r="D1847" s="12" t="s">
        <v>33660</v>
      </c>
      <c r="E1847" s="12">
        <v>2014</v>
      </c>
      <c r="F1847" s="12" t="s">
        <v>16379</v>
      </c>
      <c r="G1847" s="12">
        <v>14764687</v>
      </c>
      <c r="H1847" s="12">
        <v>508</v>
      </c>
      <c r="I1847" s="12" t="s">
        <v>33661</v>
      </c>
      <c r="J1847" s="12" t="s">
        <v>33662</v>
      </c>
      <c r="K1847" s="12" t="s">
        <v>7972</v>
      </c>
      <c r="L1847" s="12" t="s">
        <v>7969</v>
      </c>
      <c r="M1847" s="12"/>
    </row>
    <row r="1848" spans="1:13" ht="22.5" customHeight="1">
      <c r="A1848" s="12" t="s">
        <v>33664</v>
      </c>
      <c r="B1848" s="12" t="str" cm="1">
        <f t="array" ref="B1848">_xlfn.REGEXEXTRACT(J1848, "eid=([^&amp;]+)", 2)</f>
        <v>2-s2.0-85077435090</v>
      </c>
      <c r="C1848" s="13" t="s">
        <v>23900</v>
      </c>
      <c r="D1848" s="12" t="s">
        <v>33665</v>
      </c>
      <c r="E1848" s="12">
        <v>2014</v>
      </c>
      <c r="F1848" s="12" t="s">
        <v>33666</v>
      </c>
      <c r="G1848" s="12" t="s">
        <v>7969</v>
      </c>
      <c r="H1848" s="12" t="s">
        <v>7969</v>
      </c>
      <c r="I1848" s="12" t="s">
        <v>33667</v>
      </c>
      <c r="J1848" s="12" t="s">
        <v>33668</v>
      </c>
      <c r="K1848" s="12" t="s">
        <v>7972</v>
      </c>
      <c r="L1848" s="12" t="s">
        <v>10473</v>
      </c>
      <c r="M1848" s="12" t="s">
        <v>7969</v>
      </c>
    </row>
    <row r="1849" spans="1:13" ht="22.5" customHeight="1">
      <c r="A1849" s="12" t="s">
        <v>33670</v>
      </c>
      <c r="B1849" s="12" t="str" cm="1">
        <f t="array" ref="B1849">_xlfn.REGEXEXTRACT(J1849, "eid=([^&amp;]+)", 2)</f>
        <v>2-s2.0-84906834039</v>
      </c>
      <c r="C1849" s="13" t="s">
        <v>23900</v>
      </c>
      <c r="D1849" s="12" t="s">
        <v>33671</v>
      </c>
      <c r="E1849" s="12">
        <v>2014</v>
      </c>
      <c r="F1849" s="12" t="s">
        <v>10088</v>
      </c>
      <c r="G1849" s="12">
        <v>15513203</v>
      </c>
      <c r="H1849" s="12">
        <v>10</v>
      </c>
      <c r="I1849" s="12" t="s">
        <v>33672</v>
      </c>
      <c r="J1849" s="12" t="s">
        <v>33673</v>
      </c>
      <c r="K1849" s="12" t="s">
        <v>7972</v>
      </c>
      <c r="L1849" s="12" t="s">
        <v>8078</v>
      </c>
      <c r="M1849" s="12" t="s">
        <v>37022</v>
      </c>
    </row>
    <row r="1850" spans="1:13" ht="22.5" customHeight="1">
      <c r="A1850" s="12" t="s">
        <v>33675</v>
      </c>
      <c r="B1850" s="12" t="str" cm="1">
        <f t="array" ref="B1850">_xlfn.REGEXEXTRACT(J1850, "eid=([^&amp;]+)", 2)</f>
        <v>2-s2.0-84944327909</v>
      </c>
      <c r="C1850" s="13" t="s">
        <v>23900</v>
      </c>
      <c r="D1850" s="12" t="s">
        <v>33676</v>
      </c>
      <c r="E1850" s="12">
        <v>2015</v>
      </c>
      <c r="F1850" s="12" t="s">
        <v>33677</v>
      </c>
      <c r="G1850" s="12" t="s">
        <v>7969</v>
      </c>
      <c r="H1850" s="12" t="s">
        <v>7969</v>
      </c>
      <c r="I1850" s="12" t="s">
        <v>33678</v>
      </c>
      <c r="J1850" s="12" t="s">
        <v>33679</v>
      </c>
      <c r="K1850" s="12" t="s">
        <v>7972</v>
      </c>
      <c r="L1850" s="12" t="s">
        <v>8102</v>
      </c>
      <c r="M1850" s="12" t="s">
        <v>37023</v>
      </c>
    </row>
    <row r="1851" spans="1:13" ht="22.5" customHeight="1">
      <c r="A1851" s="12" t="s">
        <v>33681</v>
      </c>
      <c r="B1851" s="12" t="str" cm="1">
        <f t="array" ref="B1851">_xlfn.REGEXEXTRACT(J1851, "eid=([^&amp;]+)", 2)</f>
        <v>2-s2.0-84954094542</v>
      </c>
      <c r="C1851" s="13" t="s">
        <v>23900</v>
      </c>
      <c r="D1851" s="12" t="s">
        <v>33682</v>
      </c>
      <c r="E1851" s="12">
        <v>2015</v>
      </c>
      <c r="F1851" s="12" t="s">
        <v>33683</v>
      </c>
      <c r="G1851" s="12" t="s">
        <v>7969</v>
      </c>
      <c r="H1851" s="12" t="s">
        <v>7969</v>
      </c>
      <c r="I1851" s="12" t="s">
        <v>33684</v>
      </c>
      <c r="J1851" s="12" t="s">
        <v>33685</v>
      </c>
      <c r="K1851" s="12" t="s">
        <v>7972</v>
      </c>
      <c r="L1851" s="12" t="s">
        <v>8102</v>
      </c>
      <c r="M1851" s="12" t="s">
        <v>37024</v>
      </c>
    </row>
    <row r="1852" spans="1:13" ht="22.5" customHeight="1">
      <c r="A1852" s="12" t="s">
        <v>33687</v>
      </c>
      <c r="B1852" s="12" t="str" cm="1">
        <f t="array" ref="B1852">_xlfn.REGEXEXTRACT(J1852, "eid=([^&amp;]+)", 2)</f>
        <v>2-s2.0-84957900422</v>
      </c>
      <c r="C1852" s="13" t="s">
        <v>23900</v>
      </c>
      <c r="D1852" s="12" t="s">
        <v>33688</v>
      </c>
      <c r="E1852" s="12">
        <v>2015</v>
      </c>
      <c r="F1852" s="12" t="s">
        <v>33689</v>
      </c>
      <c r="G1852" s="12" t="s">
        <v>7969</v>
      </c>
      <c r="H1852" s="12" t="s">
        <v>7969</v>
      </c>
      <c r="I1852" s="12" t="s">
        <v>33690</v>
      </c>
      <c r="J1852" s="12" t="s">
        <v>33691</v>
      </c>
      <c r="K1852" s="12" t="s">
        <v>7972</v>
      </c>
      <c r="L1852" s="12" t="s">
        <v>8102</v>
      </c>
      <c r="M1852" s="12" t="s">
        <v>37025</v>
      </c>
    </row>
    <row r="1853" spans="1:13" ht="22.5" customHeight="1">
      <c r="A1853" s="12" t="s">
        <v>33693</v>
      </c>
      <c r="B1853" s="12" t="str" cm="1">
        <f t="array" ref="B1853">_xlfn.REGEXEXTRACT(J1853, "eid=([^&amp;]+)", 2)</f>
        <v>2-s2.0-84964969789</v>
      </c>
      <c r="C1853" s="13" t="s">
        <v>23900</v>
      </c>
      <c r="D1853" s="12" t="s">
        <v>33694</v>
      </c>
      <c r="E1853" s="12">
        <v>2015</v>
      </c>
      <c r="F1853" s="12" t="s">
        <v>33695</v>
      </c>
      <c r="G1853" s="12" t="s">
        <v>7969</v>
      </c>
      <c r="H1853" s="12" t="s">
        <v>7969</v>
      </c>
      <c r="I1853" s="12" t="s">
        <v>9663</v>
      </c>
      <c r="J1853" s="12" t="s">
        <v>33696</v>
      </c>
      <c r="K1853" s="12" t="s">
        <v>7972</v>
      </c>
      <c r="L1853" s="12" t="s">
        <v>8102</v>
      </c>
      <c r="M1853" s="12" t="s">
        <v>37026</v>
      </c>
    </row>
    <row r="1854" spans="1:13" ht="22.5" customHeight="1">
      <c r="A1854" s="12" t="s">
        <v>33698</v>
      </c>
      <c r="B1854" s="12" t="str" cm="1">
        <f t="array" ref="B1854">_xlfn.REGEXEXTRACT(J1854, "eid=([^&amp;]+)", 2)</f>
        <v>2-s2.0-84911416889</v>
      </c>
      <c r="C1854" s="13" t="s">
        <v>23900</v>
      </c>
      <c r="D1854" s="12" t="s">
        <v>33699</v>
      </c>
      <c r="E1854" s="12">
        <v>2015</v>
      </c>
      <c r="F1854" s="12" t="s">
        <v>12218</v>
      </c>
      <c r="G1854" s="12" t="s">
        <v>24034</v>
      </c>
      <c r="H1854" s="12">
        <v>43</v>
      </c>
      <c r="I1854" s="12" t="s">
        <v>33700</v>
      </c>
      <c r="J1854" s="12" t="s">
        <v>33701</v>
      </c>
      <c r="K1854" s="12" t="s">
        <v>7972</v>
      </c>
      <c r="L1854" s="12" t="s">
        <v>7993</v>
      </c>
      <c r="M1854" s="12" t="s">
        <v>37027</v>
      </c>
    </row>
    <row r="1855" spans="1:13" ht="22.5" customHeight="1">
      <c r="A1855" s="12" t="s">
        <v>33703</v>
      </c>
      <c r="B1855" s="12" t="str" cm="1">
        <f t="array" ref="B1855">_xlfn.REGEXEXTRACT(J1855, "eid=([^&amp;]+)", 2)</f>
        <v>2-s2.0-84910651389</v>
      </c>
      <c r="C1855" s="13" t="s">
        <v>23900</v>
      </c>
      <c r="D1855" s="12" t="s">
        <v>33704</v>
      </c>
      <c r="E1855" s="12">
        <v>2014</v>
      </c>
      <c r="F1855" s="12" t="s">
        <v>9537</v>
      </c>
      <c r="G1855" s="12">
        <v>15437221</v>
      </c>
      <c r="H1855" s="12" t="s">
        <v>7969</v>
      </c>
      <c r="I1855" s="12" t="s">
        <v>33705</v>
      </c>
      <c r="J1855" s="12" t="s">
        <v>33706</v>
      </c>
      <c r="K1855" s="12" t="s">
        <v>7972</v>
      </c>
      <c r="L1855" s="12" t="s">
        <v>8324</v>
      </c>
      <c r="M1855" s="12" t="s">
        <v>37028</v>
      </c>
    </row>
    <row r="1856" spans="1:13" ht="22.5" customHeight="1">
      <c r="A1856" s="12" t="s">
        <v>33708</v>
      </c>
      <c r="B1856" s="12" t="str" cm="1">
        <f t="array" ref="B1856">_xlfn.REGEXEXTRACT(J1856, "eid=([^&amp;]+)", 2)</f>
        <v>2-s2.0-84929170243</v>
      </c>
      <c r="C1856" s="13" t="s">
        <v>23900</v>
      </c>
      <c r="D1856" s="12" t="s">
        <v>33709</v>
      </c>
      <c r="E1856" s="12">
        <v>2015</v>
      </c>
      <c r="F1856" s="12" t="s">
        <v>33710</v>
      </c>
      <c r="G1856" s="12">
        <v>22145796</v>
      </c>
      <c r="H1856" s="12">
        <v>2</v>
      </c>
      <c r="I1856" s="12" t="s">
        <v>33711</v>
      </c>
      <c r="J1856" s="12" t="s">
        <v>33712</v>
      </c>
      <c r="K1856" s="12" t="s">
        <v>7972</v>
      </c>
      <c r="L1856" s="12" t="s">
        <v>8465</v>
      </c>
      <c r="M1856" s="12" t="s">
        <v>37029</v>
      </c>
    </row>
    <row r="1857" spans="1:13" ht="22.5" customHeight="1">
      <c r="A1857" s="12" t="s">
        <v>33714</v>
      </c>
      <c r="B1857" s="12" t="str" cm="1">
        <f t="array" ref="B1857">_xlfn.REGEXEXTRACT(J1857, "eid=([^&amp;]+)", 2)</f>
        <v>2-s2.0-84995642295</v>
      </c>
      <c r="C1857" s="13" t="s">
        <v>23900</v>
      </c>
      <c r="D1857" s="12" t="s">
        <v>33715</v>
      </c>
      <c r="E1857" s="12">
        <v>2015</v>
      </c>
      <c r="F1857" s="12" t="s">
        <v>16043</v>
      </c>
      <c r="G1857" s="12">
        <v>10782</v>
      </c>
      <c r="H1857" s="12">
        <v>58</v>
      </c>
      <c r="I1857" s="12" t="s">
        <v>33716</v>
      </c>
      <c r="J1857" s="12" t="s">
        <v>33717</v>
      </c>
      <c r="K1857" s="12" t="s">
        <v>7972</v>
      </c>
      <c r="L1857" s="12" t="s">
        <v>8324</v>
      </c>
      <c r="M1857" s="12" t="s">
        <v>37030</v>
      </c>
    </row>
    <row r="1858" spans="1:13" ht="22.5" customHeight="1">
      <c r="A1858" s="12" t="s">
        <v>33719</v>
      </c>
      <c r="B1858" s="12" t="str" cm="1">
        <f t="array" ref="B1858">_xlfn.REGEXEXTRACT(J1858, "eid=([^&amp;]+)", 2)</f>
        <v>2-s2.0-85076880634</v>
      </c>
      <c r="C1858" s="13" t="s">
        <v>23900</v>
      </c>
      <c r="D1858" s="12" t="s">
        <v>33720</v>
      </c>
      <c r="E1858" s="12">
        <v>2014</v>
      </c>
      <c r="F1858" s="12" t="s">
        <v>33721</v>
      </c>
      <c r="G1858" s="12" t="s">
        <v>7969</v>
      </c>
      <c r="H1858" s="12" t="s">
        <v>7969</v>
      </c>
      <c r="I1858" s="12" t="s">
        <v>33722</v>
      </c>
      <c r="J1858" s="12" t="s">
        <v>33723</v>
      </c>
      <c r="K1858" s="12" t="s">
        <v>7972</v>
      </c>
      <c r="L1858" s="12" t="s">
        <v>10473</v>
      </c>
      <c r="M1858" s="12" t="s">
        <v>7969</v>
      </c>
    </row>
    <row r="1859" spans="1:13" ht="22.5" customHeight="1">
      <c r="A1859" s="12" t="s">
        <v>33725</v>
      </c>
      <c r="B1859" s="12" t="str" cm="1">
        <f t="array" ref="B1859">_xlfn.REGEXEXTRACT(J1859, "eid=([^&amp;]+)", 2)</f>
        <v>2-s2.0-84947243400</v>
      </c>
      <c r="C1859" s="13" t="s">
        <v>23900</v>
      </c>
      <c r="D1859" s="12" t="s">
        <v>33726</v>
      </c>
      <c r="E1859" s="12">
        <v>2015</v>
      </c>
      <c r="F1859" s="12" t="s">
        <v>33727</v>
      </c>
      <c r="G1859" s="12">
        <v>14538245</v>
      </c>
      <c r="H1859" s="12">
        <v>18</v>
      </c>
      <c r="I1859" s="12" t="s">
        <v>33728</v>
      </c>
      <c r="J1859" s="12" t="s">
        <v>33729</v>
      </c>
      <c r="K1859" s="12" t="s">
        <v>7972</v>
      </c>
      <c r="L1859" s="12" t="s">
        <v>33730</v>
      </c>
      <c r="M1859" s="12" t="s">
        <v>7969</v>
      </c>
    </row>
    <row r="1860" spans="1:13" ht="22.5" customHeight="1">
      <c r="A1860" s="12" t="s">
        <v>33732</v>
      </c>
      <c r="B1860" s="12" t="str" cm="1">
        <f t="array" ref="B1860">_xlfn.REGEXEXTRACT(J1860, "eid=([^&amp;]+)", 2)</f>
        <v>2-s2.0-84949124907</v>
      </c>
      <c r="C1860" s="13" t="s">
        <v>23900</v>
      </c>
      <c r="D1860" s="12" t="s">
        <v>33733</v>
      </c>
      <c r="E1860" s="12">
        <v>2014</v>
      </c>
      <c r="F1860" s="12" t="s">
        <v>23139</v>
      </c>
      <c r="G1860" s="12">
        <v>18777058</v>
      </c>
      <c r="H1860" s="12">
        <v>85</v>
      </c>
      <c r="I1860" s="12" t="s">
        <v>33734</v>
      </c>
      <c r="J1860" s="12" t="s">
        <v>33735</v>
      </c>
      <c r="K1860" s="12" t="s">
        <v>7972</v>
      </c>
      <c r="L1860" s="12" t="s">
        <v>8027</v>
      </c>
      <c r="M1860" s="12"/>
    </row>
    <row r="1861" spans="1:13" ht="22.5" customHeight="1">
      <c r="A1861" s="12" t="s">
        <v>33737</v>
      </c>
      <c r="B1861" s="12" t="str" cm="1">
        <f t="array" ref="B1861">_xlfn.REGEXEXTRACT(J1861, "eid=([^&amp;]+)", 2)</f>
        <v>2-s2.0-84938150721</v>
      </c>
      <c r="C1861" s="13" t="s">
        <v>23900</v>
      </c>
      <c r="D1861" s="12" t="s">
        <v>33738</v>
      </c>
      <c r="E1861" s="12">
        <v>2015</v>
      </c>
      <c r="F1861" s="12" t="s">
        <v>9665</v>
      </c>
      <c r="G1861" s="12">
        <v>10910050</v>
      </c>
      <c r="H1861" s="12">
        <v>2015</v>
      </c>
      <c r="I1861" s="12" t="s">
        <v>33739</v>
      </c>
      <c r="J1861" s="12" t="s">
        <v>33740</v>
      </c>
      <c r="K1861" s="12" t="s">
        <v>7972</v>
      </c>
      <c r="L1861" s="12" t="s">
        <v>8102</v>
      </c>
      <c r="M1861" s="12" t="s">
        <v>37031</v>
      </c>
    </row>
    <row r="1862" spans="1:13" ht="22.5" customHeight="1">
      <c r="A1862" s="12" t="s">
        <v>33742</v>
      </c>
      <c r="B1862" s="12" t="str" cm="1">
        <f t="array" ref="B1862">_xlfn.REGEXEXTRACT(J1862, "eid=([^&amp;]+)", 2)</f>
        <v>2-s2.0-84988228135</v>
      </c>
      <c r="C1862" s="13" t="s">
        <v>23900</v>
      </c>
      <c r="D1862" s="12" t="s">
        <v>33743</v>
      </c>
      <c r="E1862" s="12">
        <v>2014</v>
      </c>
      <c r="F1862" s="12" t="s">
        <v>33744</v>
      </c>
      <c r="G1862" s="12" t="s">
        <v>7969</v>
      </c>
      <c r="H1862" s="12" t="s">
        <v>7969</v>
      </c>
      <c r="I1862" s="12" t="s">
        <v>33745</v>
      </c>
      <c r="J1862" s="12" t="s">
        <v>33746</v>
      </c>
      <c r="K1862" s="12" t="s">
        <v>7972</v>
      </c>
      <c r="L1862" s="12" t="s">
        <v>8102</v>
      </c>
      <c r="M1862" s="12" t="s">
        <v>37032</v>
      </c>
    </row>
    <row r="1863" spans="1:13" ht="22.5" customHeight="1">
      <c r="A1863" s="12" t="s">
        <v>33748</v>
      </c>
      <c r="B1863" s="12" t="str" cm="1">
        <f t="array" ref="B1863">_xlfn.REGEXEXTRACT(J1863, "eid=([^&amp;]+)", 2)</f>
        <v>2-s2.0-84949990464</v>
      </c>
      <c r="C1863" s="13" t="s">
        <v>23900</v>
      </c>
      <c r="D1863" s="12" t="s">
        <v>33749</v>
      </c>
      <c r="E1863" s="12">
        <v>2015</v>
      </c>
      <c r="F1863" s="12" t="s">
        <v>8831</v>
      </c>
      <c r="G1863" s="12">
        <v>3029743</v>
      </c>
      <c r="H1863" s="12">
        <v>8975</v>
      </c>
      <c r="I1863" s="12" t="s">
        <v>33750</v>
      </c>
      <c r="J1863" s="12" t="s">
        <v>33751</v>
      </c>
      <c r="K1863" s="12" t="s">
        <v>7972</v>
      </c>
      <c r="L1863" s="12" t="s">
        <v>13352</v>
      </c>
      <c r="M1863" s="12" t="s">
        <v>37033</v>
      </c>
    </row>
    <row r="1864" spans="1:13" ht="22.5" customHeight="1">
      <c r="A1864" s="12" t="s">
        <v>33753</v>
      </c>
      <c r="B1864" s="12" t="str" cm="1">
        <f t="array" ref="B1864">_xlfn.REGEXEXTRACT(J1864, "eid=([^&amp;]+)", 2)</f>
        <v>2-s2.0-84888290950</v>
      </c>
      <c r="C1864" s="13" t="s">
        <v>23900</v>
      </c>
      <c r="D1864" s="12" t="s">
        <v>33754</v>
      </c>
      <c r="E1864" s="12">
        <v>2014</v>
      </c>
      <c r="F1864" s="12" t="s">
        <v>8432</v>
      </c>
      <c r="G1864" s="12">
        <v>9574174</v>
      </c>
      <c r="H1864" s="12">
        <v>41</v>
      </c>
      <c r="I1864" s="12" t="s">
        <v>33755</v>
      </c>
      <c r="J1864" s="12" t="s">
        <v>33756</v>
      </c>
      <c r="K1864" s="12" t="s">
        <v>7972</v>
      </c>
      <c r="L1864" s="12" t="s">
        <v>7969</v>
      </c>
      <c r="M1864" s="12" t="s">
        <v>37034</v>
      </c>
    </row>
    <row r="1865" spans="1:13" ht="22.5" customHeight="1">
      <c r="A1865" s="12" t="s">
        <v>33758</v>
      </c>
      <c r="B1865" s="12" t="str" cm="1">
        <f t="array" ref="B1865">_xlfn.REGEXEXTRACT(J1865, "eid=([^&amp;]+)", 2)</f>
        <v>2-s2.0-84896547249</v>
      </c>
      <c r="C1865" s="13" t="s">
        <v>23900</v>
      </c>
      <c r="D1865" s="12" t="s">
        <v>33759</v>
      </c>
      <c r="E1865" s="12">
        <v>2014</v>
      </c>
      <c r="F1865" s="12" t="s">
        <v>31719</v>
      </c>
      <c r="G1865" s="12">
        <v>15375110</v>
      </c>
      <c r="H1865" s="12">
        <v>120</v>
      </c>
      <c r="I1865" s="12" t="s">
        <v>33760</v>
      </c>
      <c r="J1865" s="12" t="s">
        <v>33761</v>
      </c>
      <c r="K1865" s="12" t="s">
        <v>7972</v>
      </c>
      <c r="L1865" s="12" t="s">
        <v>16038</v>
      </c>
      <c r="M1865" s="12" t="s">
        <v>37035</v>
      </c>
    </row>
    <row r="1866" spans="1:13" ht="22.5" customHeight="1">
      <c r="A1866" s="12" t="s">
        <v>33763</v>
      </c>
      <c r="B1866" s="12" t="str" cm="1">
        <f t="array" ref="B1866">_xlfn.REGEXEXTRACT(J1866, "eid=([^&amp;]+)", 2)</f>
        <v>2-s2.0-84877786158</v>
      </c>
      <c r="C1866" s="13" t="s">
        <v>23900</v>
      </c>
      <c r="D1866" s="12" t="s">
        <v>33764</v>
      </c>
      <c r="E1866" s="12">
        <v>2013</v>
      </c>
      <c r="F1866" s="12" t="s">
        <v>12738</v>
      </c>
      <c r="G1866" s="12">
        <v>10459219</v>
      </c>
      <c r="H1866" s="12">
        <v>24</v>
      </c>
      <c r="I1866" s="12" t="s">
        <v>33765</v>
      </c>
      <c r="J1866" s="12" t="s">
        <v>33766</v>
      </c>
      <c r="K1866" s="12" t="s">
        <v>7972</v>
      </c>
      <c r="L1866" s="12" t="s">
        <v>7969</v>
      </c>
      <c r="M1866" s="12" t="s">
        <v>37036</v>
      </c>
    </row>
    <row r="1867" spans="1:13" ht="22.5" customHeight="1">
      <c r="A1867" s="12" t="s">
        <v>33768</v>
      </c>
      <c r="B1867" s="12" t="str" cm="1">
        <f t="array" ref="B1867">_xlfn.REGEXEXTRACT(J1867, "eid=([^&amp;]+)", 2)</f>
        <v>2-s2.0-84904620288</v>
      </c>
      <c r="C1867" s="13" t="s">
        <v>23900</v>
      </c>
      <c r="D1867" s="12" t="s">
        <v>33769</v>
      </c>
      <c r="E1867" s="12">
        <v>2014</v>
      </c>
      <c r="F1867" s="12" t="s">
        <v>10830</v>
      </c>
      <c r="G1867" s="12">
        <v>15566013</v>
      </c>
      <c r="H1867" s="12">
        <v>9</v>
      </c>
      <c r="I1867" s="12" t="s">
        <v>33770</v>
      </c>
      <c r="J1867" s="12" t="s">
        <v>33771</v>
      </c>
      <c r="K1867" s="12" t="s">
        <v>7972</v>
      </c>
      <c r="L1867" s="12" t="s">
        <v>8102</v>
      </c>
      <c r="M1867" s="12" t="s">
        <v>37037</v>
      </c>
    </row>
    <row r="1868" spans="1:13" ht="22.5" customHeight="1">
      <c r="A1868" s="12" t="s">
        <v>33773</v>
      </c>
      <c r="B1868" s="12" t="str" cm="1">
        <f t="array" ref="B1868">_xlfn.REGEXEXTRACT(J1868, "eid=([^&amp;]+)", 2)</f>
        <v>2-s2.0-85084163486</v>
      </c>
      <c r="C1868" s="13" t="s">
        <v>23900</v>
      </c>
      <c r="D1868" s="12" t="s">
        <v>33774</v>
      </c>
      <c r="E1868" s="12">
        <v>2013</v>
      </c>
      <c r="F1868" s="12" t="s">
        <v>33775</v>
      </c>
      <c r="G1868" s="12" t="s">
        <v>7969</v>
      </c>
      <c r="H1868" s="12" t="s">
        <v>7969</v>
      </c>
      <c r="I1868" s="12" t="s">
        <v>33776</v>
      </c>
      <c r="J1868" s="12" t="s">
        <v>33777</v>
      </c>
      <c r="K1868" s="12" t="s">
        <v>7972</v>
      </c>
      <c r="L1868" s="12" t="s">
        <v>10473</v>
      </c>
      <c r="M1868" s="12" t="s">
        <v>7969</v>
      </c>
    </row>
    <row r="1869" spans="1:13" ht="22.5" customHeight="1">
      <c r="A1869" s="12" t="s">
        <v>33779</v>
      </c>
      <c r="B1869" s="12" t="str" cm="1">
        <f t="array" ref="B1869">_xlfn.REGEXEXTRACT(J1869, "eid=([^&amp;]+)", 2)</f>
        <v>2-s2.0-84876842378</v>
      </c>
      <c r="C1869" s="13" t="s">
        <v>23900</v>
      </c>
      <c r="D1869" s="12" t="s">
        <v>33780</v>
      </c>
      <c r="E1869" s="12">
        <v>2013</v>
      </c>
      <c r="F1869" s="12" t="s">
        <v>24422</v>
      </c>
      <c r="G1869" s="12">
        <v>200255</v>
      </c>
      <c r="H1869" s="12">
        <v>238</v>
      </c>
      <c r="I1869" s="12" t="s">
        <v>33781</v>
      </c>
      <c r="J1869" s="12" t="s">
        <v>33782</v>
      </c>
      <c r="K1869" s="12" t="s">
        <v>7972</v>
      </c>
      <c r="L1869" s="12" t="s">
        <v>7969</v>
      </c>
      <c r="M1869" s="12" t="s">
        <v>37038</v>
      </c>
    </row>
    <row r="1870" spans="1:13" ht="22.5" customHeight="1">
      <c r="A1870" s="12" t="s">
        <v>33784</v>
      </c>
      <c r="B1870" s="12" t="str" cm="1">
        <f t="array" ref="B1870">_xlfn.REGEXEXTRACT(J1870, "eid=([^&amp;]+)", 2)</f>
        <v>2-s2.0-84883342901</v>
      </c>
      <c r="C1870" s="13" t="s">
        <v>23900</v>
      </c>
      <c r="D1870" s="12" t="s">
        <v>33785</v>
      </c>
      <c r="E1870" s="12">
        <v>2013</v>
      </c>
      <c r="F1870" s="12" t="s">
        <v>8831</v>
      </c>
      <c r="G1870" s="12">
        <v>16113349</v>
      </c>
      <c r="H1870" s="12">
        <v>7863</v>
      </c>
      <c r="I1870" s="12" t="s">
        <v>33786</v>
      </c>
      <c r="J1870" s="12" t="s">
        <v>33787</v>
      </c>
      <c r="K1870" s="12" t="s">
        <v>7972</v>
      </c>
      <c r="L1870" s="12" t="s">
        <v>7969</v>
      </c>
      <c r="M1870" s="12" t="s">
        <v>37039</v>
      </c>
    </row>
    <row r="1871" spans="1:13" ht="22.5" customHeight="1">
      <c r="A1871" s="12" t="s">
        <v>33789</v>
      </c>
      <c r="B1871" s="12" t="str" cm="1">
        <f t="array" ref="B1871">_xlfn.REGEXEXTRACT(J1871, "eid=([^&amp;]+)", 2)</f>
        <v>2-s2.0-84897552927</v>
      </c>
      <c r="C1871" s="13" t="s">
        <v>23900</v>
      </c>
      <c r="D1871" s="12" t="s">
        <v>33790</v>
      </c>
      <c r="E1871" s="12">
        <v>2014</v>
      </c>
      <c r="F1871" s="12" t="s">
        <v>16043</v>
      </c>
      <c r="G1871" s="12">
        <v>10782</v>
      </c>
      <c r="H1871" s="12">
        <v>57</v>
      </c>
      <c r="I1871" s="12" t="s">
        <v>33791</v>
      </c>
      <c r="J1871" s="12" t="s">
        <v>33792</v>
      </c>
      <c r="K1871" s="12" t="s">
        <v>7972</v>
      </c>
      <c r="L1871" s="12" t="s">
        <v>8324</v>
      </c>
      <c r="M1871" s="12" t="s">
        <v>37040</v>
      </c>
    </row>
    <row r="1872" spans="1:13" ht="22.5" customHeight="1">
      <c r="A1872" s="12" t="s">
        <v>33794</v>
      </c>
      <c r="B1872" s="12" t="str" cm="1">
        <f t="array" ref="B1872">_xlfn.REGEXEXTRACT(J1872, "eid=([^&amp;]+)", 2)</f>
        <v>2-s2.0-84885188079</v>
      </c>
      <c r="C1872" s="13" t="s">
        <v>23900</v>
      </c>
      <c r="D1872" s="12" t="s">
        <v>33795</v>
      </c>
      <c r="E1872" s="12">
        <v>2013</v>
      </c>
      <c r="F1872" s="12" t="s">
        <v>8024</v>
      </c>
      <c r="G1872" s="12">
        <v>1674048</v>
      </c>
      <c r="H1872" s="12">
        <v>38</v>
      </c>
      <c r="I1872" s="12" t="s">
        <v>33796</v>
      </c>
      <c r="J1872" s="12" t="s">
        <v>33797</v>
      </c>
      <c r="K1872" s="12" t="s">
        <v>7972</v>
      </c>
      <c r="L1872" s="12" t="s">
        <v>8027</v>
      </c>
      <c r="M1872" s="12" t="s">
        <v>37041</v>
      </c>
    </row>
    <row r="1873" spans="1:13" ht="22.5" customHeight="1">
      <c r="A1873" s="12" t="s">
        <v>33799</v>
      </c>
      <c r="B1873" s="12" t="str" cm="1">
        <f t="array" ref="B1873">_xlfn.REGEXEXTRACT(J1873, "eid=([^&amp;]+)", 2)</f>
        <v>2-s2.0-84888291403</v>
      </c>
      <c r="C1873" s="13" t="s">
        <v>23900</v>
      </c>
      <c r="D1873" s="12" t="s">
        <v>33800</v>
      </c>
      <c r="E1873" s="12">
        <v>2014</v>
      </c>
      <c r="F1873" s="12" t="s">
        <v>18916</v>
      </c>
      <c r="G1873" s="12">
        <v>9507051</v>
      </c>
      <c r="H1873" s="12">
        <v>55</v>
      </c>
      <c r="I1873" s="12" t="s">
        <v>33801</v>
      </c>
      <c r="J1873" s="12" t="s">
        <v>33802</v>
      </c>
      <c r="K1873" s="12" t="s">
        <v>7972</v>
      </c>
      <c r="L1873" s="12" t="s">
        <v>7969</v>
      </c>
      <c r="M1873" s="12" t="s">
        <v>37042</v>
      </c>
    </row>
    <row r="1874" spans="1:13" ht="22.5" customHeight="1">
      <c r="A1874" s="12" t="s">
        <v>33804</v>
      </c>
      <c r="B1874" s="12" t="str" cm="1">
        <f t="array" ref="B1874">_xlfn.REGEXEXTRACT(J1874, "eid=([^&amp;]+)", 2)</f>
        <v>2-s2.0-84884163910</v>
      </c>
      <c r="C1874" s="13" t="s">
        <v>23900</v>
      </c>
      <c r="D1874" s="12" t="s">
        <v>33805</v>
      </c>
      <c r="E1874" s="12">
        <v>2013</v>
      </c>
      <c r="F1874" s="12" t="s">
        <v>8462</v>
      </c>
      <c r="G1874" s="12">
        <v>1641212</v>
      </c>
      <c r="H1874" s="12">
        <v>86</v>
      </c>
      <c r="I1874" s="12" t="s">
        <v>33806</v>
      </c>
      <c r="J1874" s="12" t="s">
        <v>33807</v>
      </c>
      <c r="K1874" s="12" t="s">
        <v>7972</v>
      </c>
      <c r="L1874" s="12" t="s">
        <v>7969</v>
      </c>
      <c r="M1874" s="12" t="s">
        <v>37043</v>
      </c>
    </row>
    <row r="1875" spans="1:13" ht="22.5" customHeight="1">
      <c r="A1875" s="12" t="s">
        <v>33809</v>
      </c>
      <c r="B1875" s="12" t="str" cm="1">
        <f t="array" ref="B1875">_xlfn.REGEXEXTRACT(J1875, "eid=([^&amp;]+)", 2)</f>
        <v>2-s2.0-84893255659</v>
      </c>
      <c r="C1875" s="13" t="s">
        <v>23900</v>
      </c>
      <c r="D1875" s="12" t="s">
        <v>33810</v>
      </c>
      <c r="E1875" s="12">
        <v>2013</v>
      </c>
      <c r="F1875" s="12" t="s">
        <v>21802</v>
      </c>
      <c r="G1875" s="12" t="s">
        <v>7969</v>
      </c>
      <c r="H1875" s="12" t="s">
        <v>7969</v>
      </c>
      <c r="I1875" s="12" t="s">
        <v>33811</v>
      </c>
      <c r="J1875" s="12" t="s">
        <v>33812</v>
      </c>
      <c r="K1875" s="12" t="s">
        <v>7972</v>
      </c>
      <c r="L1875" s="12" t="s">
        <v>7969</v>
      </c>
      <c r="M1875" s="12" t="s">
        <v>37044</v>
      </c>
    </row>
    <row r="1876" spans="1:13" ht="22.5" customHeight="1">
      <c r="A1876" s="12" t="s">
        <v>33814</v>
      </c>
      <c r="B1876" s="12" t="str" cm="1">
        <f t="array" ref="B1876">_xlfn.REGEXEXTRACT(J1876, "eid=([^&amp;]+)", 2)</f>
        <v>2-s2.0-84897391448</v>
      </c>
      <c r="C1876" s="13" t="s">
        <v>23900</v>
      </c>
      <c r="D1876" s="12" t="s">
        <v>33815</v>
      </c>
      <c r="E1876" s="12">
        <v>2014</v>
      </c>
      <c r="F1876" s="12" t="s">
        <v>23512</v>
      </c>
      <c r="G1876" s="12">
        <v>12256463</v>
      </c>
      <c r="H1876" s="12">
        <v>36</v>
      </c>
      <c r="I1876" s="12" t="s">
        <v>33816</v>
      </c>
      <c r="J1876" s="12" t="s">
        <v>33817</v>
      </c>
      <c r="K1876" s="12" t="s">
        <v>7972</v>
      </c>
      <c r="L1876" s="12" t="s">
        <v>23515</v>
      </c>
      <c r="M1876" s="12"/>
    </row>
    <row r="1877" spans="1:13" ht="22.5" customHeight="1">
      <c r="A1877" s="12" t="s">
        <v>33819</v>
      </c>
      <c r="B1877" s="12" t="str" cm="1">
        <f t="array" ref="B1877">_xlfn.REGEXEXTRACT(J1877, "eid=([^&amp;]+)", 2)</f>
        <v>2-s2.0-84864056133</v>
      </c>
      <c r="C1877" s="13" t="s">
        <v>23900</v>
      </c>
      <c r="D1877" s="12" t="s">
        <v>33820</v>
      </c>
      <c r="E1877" s="12">
        <v>2012</v>
      </c>
      <c r="F1877" s="12" t="s">
        <v>10830</v>
      </c>
      <c r="G1877" s="12">
        <v>15566013</v>
      </c>
      <c r="H1877" s="12">
        <v>7</v>
      </c>
      <c r="I1877" s="12" t="s">
        <v>33821</v>
      </c>
      <c r="J1877" s="12" t="s">
        <v>33822</v>
      </c>
      <c r="K1877" s="12" t="s">
        <v>7972</v>
      </c>
      <c r="L1877" s="12" t="s">
        <v>7969</v>
      </c>
      <c r="M1877" s="12"/>
    </row>
    <row r="1878" spans="1:13" ht="22.5" customHeight="1">
      <c r="A1878" s="12" t="s">
        <v>33824</v>
      </c>
      <c r="B1878" s="12" t="str" cm="1">
        <f t="array" ref="B1878">_xlfn.REGEXEXTRACT(J1878, "eid=([^&amp;]+)", 2)</f>
        <v>2-s2.0-84863469825</v>
      </c>
      <c r="C1878" s="13" t="s">
        <v>23900</v>
      </c>
      <c r="D1878" s="12" t="s">
        <v>33825</v>
      </c>
      <c r="E1878" s="12">
        <v>2012</v>
      </c>
      <c r="F1878" s="12" t="s">
        <v>33826</v>
      </c>
      <c r="G1878" s="12">
        <v>15494950</v>
      </c>
      <c r="H1878" s="12">
        <v>60</v>
      </c>
      <c r="I1878" s="12" t="s">
        <v>33827</v>
      </c>
      <c r="J1878" s="12" t="s">
        <v>33828</v>
      </c>
      <c r="K1878" s="12" t="s">
        <v>7972</v>
      </c>
      <c r="L1878" s="12" t="s">
        <v>7969</v>
      </c>
      <c r="M1878" s="12" t="s">
        <v>7969</v>
      </c>
    </row>
    <row r="1879" spans="1:13" ht="22.5" customHeight="1">
      <c r="A1879" s="12" t="s">
        <v>33830</v>
      </c>
      <c r="B1879" s="12" t="str" cm="1">
        <f t="array" ref="B1879">_xlfn.REGEXEXTRACT(J1879, "eid=([^&amp;]+)", 2)</f>
        <v>2-s2.0-84655176569</v>
      </c>
      <c r="C1879" s="13" t="s">
        <v>23900</v>
      </c>
      <c r="D1879" s="12" t="s">
        <v>33831</v>
      </c>
      <c r="E1879" s="12">
        <v>2012</v>
      </c>
      <c r="F1879" s="12" t="s">
        <v>14903</v>
      </c>
      <c r="G1879" s="12">
        <v>15684946</v>
      </c>
      <c r="H1879" s="12">
        <v>12</v>
      </c>
      <c r="I1879" s="12" t="s">
        <v>33832</v>
      </c>
      <c r="J1879" s="12" t="s">
        <v>33833</v>
      </c>
      <c r="K1879" s="12" t="s">
        <v>7972</v>
      </c>
      <c r="L1879" s="12" t="s">
        <v>7969</v>
      </c>
      <c r="M1879" s="12" t="s">
        <v>37045</v>
      </c>
    </row>
    <row r="1880" spans="1:13" ht="22.5" customHeight="1">
      <c r="A1880" s="12" t="s">
        <v>33835</v>
      </c>
      <c r="B1880" s="12" t="str" cm="1">
        <f t="array" ref="B1880">_xlfn.REGEXEXTRACT(J1880, "eid=([^&amp;]+)", 2)</f>
        <v>2-s2.0-84889028646</v>
      </c>
      <c r="C1880" s="13" t="s">
        <v>23900</v>
      </c>
      <c r="D1880" s="12" t="s">
        <v>33836</v>
      </c>
      <c r="E1880" s="12">
        <v>2013</v>
      </c>
      <c r="F1880" s="12" t="s">
        <v>9537</v>
      </c>
      <c r="G1880" s="12">
        <v>15437221</v>
      </c>
      <c r="H1880" s="12" t="s">
        <v>7969</v>
      </c>
      <c r="I1880" s="12" t="s">
        <v>33837</v>
      </c>
      <c r="J1880" s="12" t="s">
        <v>33838</v>
      </c>
      <c r="K1880" s="12" t="s">
        <v>7972</v>
      </c>
      <c r="L1880" s="12" t="s">
        <v>7969</v>
      </c>
      <c r="M1880" s="12" t="s">
        <v>37046</v>
      </c>
    </row>
    <row r="1881" spans="1:13" ht="22.5" customHeight="1">
      <c r="A1881" s="12" t="s">
        <v>33840</v>
      </c>
      <c r="B1881" s="12" t="str" cm="1">
        <f t="array" ref="B1881">_xlfn.REGEXEXTRACT(J1881, "eid=([^&amp;]+)", 2)</f>
        <v>2-s2.0-84859198768</v>
      </c>
      <c r="C1881" s="13" t="s">
        <v>23900</v>
      </c>
      <c r="D1881" s="12" t="s">
        <v>33841</v>
      </c>
      <c r="E1881" s="12">
        <v>2012</v>
      </c>
      <c r="F1881" s="12" t="s">
        <v>33842</v>
      </c>
      <c r="G1881" s="12" t="s">
        <v>33843</v>
      </c>
      <c r="H1881" s="12">
        <v>7</v>
      </c>
      <c r="I1881" s="12" t="s">
        <v>33844</v>
      </c>
      <c r="J1881" s="12" t="s">
        <v>33845</v>
      </c>
      <c r="K1881" s="12" t="s">
        <v>7972</v>
      </c>
      <c r="L1881" s="12" t="s">
        <v>7969</v>
      </c>
      <c r="M1881" s="12" t="s">
        <v>37047</v>
      </c>
    </row>
    <row r="1882" spans="1:13" ht="22.5" customHeight="1">
      <c r="A1882" s="12" t="s">
        <v>33847</v>
      </c>
      <c r="B1882" s="12" t="str" cm="1">
        <f t="array" ref="B1882">_xlfn.REGEXEXTRACT(J1882, "eid=([^&amp;]+)", 2)</f>
        <v>2-s2.0-84869394463</v>
      </c>
      <c r="C1882" s="13" t="s">
        <v>23900</v>
      </c>
      <c r="D1882" s="12" t="s">
        <v>33848</v>
      </c>
      <c r="E1882" s="12">
        <v>2012</v>
      </c>
      <c r="F1882" s="12" t="s">
        <v>9537</v>
      </c>
      <c r="G1882" s="12">
        <v>15437221</v>
      </c>
      <c r="H1882" s="12" t="s">
        <v>7969</v>
      </c>
      <c r="I1882" s="12" t="s">
        <v>33849</v>
      </c>
      <c r="J1882" s="12" t="s">
        <v>33850</v>
      </c>
      <c r="K1882" s="12" t="s">
        <v>7972</v>
      </c>
      <c r="L1882" s="12" t="s">
        <v>7969</v>
      </c>
      <c r="M1882" s="12" t="s">
        <v>37048</v>
      </c>
    </row>
    <row r="1883" spans="1:13" ht="22.5" customHeight="1">
      <c r="A1883" s="12" t="s">
        <v>33852</v>
      </c>
      <c r="B1883" s="12" t="str" cm="1">
        <f t="array" ref="B1883">_xlfn.REGEXEXTRACT(J1883, "eid=([^&amp;]+)", 2)</f>
        <v>2-s2.0-84861957968</v>
      </c>
      <c r="C1883" s="13" t="s">
        <v>23900</v>
      </c>
      <c r="D1883" s="12" t="s">
        <v>33853</v>
      </c>
      <c r="E1883" s="12">
        <v>2012</v>
      </c>
      <c r="F1883" s="12" t="s">
        <v>24480</v>
      </c>
      <c r="G1883" s="12">
        <v>19391374</v>
      </c>
      <c r="H1883" s="12">
        <v>5</v>
      </c>
      <c r="I1883" s="12" t="s">
        <v>33854</v>
      </c>
      <c r="J1883" s="12" t="s">
        <v>33855</v>
      </c>
      <c r="K1883" s="12" t="s">
        <v>7972</v>
      </c>
      <c r="L1883" s="12" t="s">
        <v>7969</v>
      </c>
      <c r="M1883" s="12"/>
    </row>
    <row r="1884" spans="1:13" ht="22.5" customHeight="1">
      <c r="A1884" s="12" t="s">
        <v>33857</v>
      </c>
      <c r="B1884" s="12" t="str" cm="1">
        <f t="array" ref="B1884">_xlfn.REGEXEXTRACT(J1884, "eid=([^&amp;]+)", 2)</f>
        <v>2-s2.0-84862629748</v>
      </c>
      <c r="C1884" s="13" t="s">
        <v>23900</v>
      </c>
      <c r="D1884" s="12" t="s">
        <v>33858</v>
      </c>
      <c r="E1884" s="12">
        <v>2012</v>
      </c>
      <c r="F1884" s="12" t="s">
        <v>33014</v>
      </c>
      <c r="G1884" s="12">
        <v>7378017</v>
      </c>
      <c r="H1884" s="12" t="s">
        <v>7969</v>
      </c>
      <c r="I1884" s="12" t="s">
        <v>33859</v>
      </c>
      <c r="J1884" s="12" t="s">
        <v>33860</v>
      </c>
      <c r="K1884" s="12" t="s">
        <v>7972</v>
      </c>
      <c r="L1884" s="12" t="s">
        <v>7969</v>
      </c>
      <c r="M1884" s="12"/>
    </row>
    <row r="1885" spans="1:13" ht="22.5" customHeight="1">
      <c r="A1885" s="12" t="s">
        <v>33862</v>
      </c>
      <c r="B1885" s="12" t="str" cm="1">
        <f t="array" ref="B1885">_xlfn.REGEXEXTRACT(J1885, "eid=([^&amp;]+)", 2)</f>
        <v>2-s2.0-84876943063</v>
      </c>
      <c r="C1885" s="13" t="s">
        <v>23900</v>
      </c>
      <c r="D1885" s="12" t="s">
        <v>33863</v>
      </c>
      <c r="E1885" s="12">
        <v>2013</v>
      </c>
      <c r="F1885" s="12" t="s">
        <v>12218</v>
      </c>
      <c r="G1885" s="12" t="s">
        <v>24034</v>
      </c>
      <c r="H1885" s="12">
        <v>29</v>
      </c>
      <c r="I1885" s="12" t="s">
        <v>33864</v>
      </c>
      <c r="J1885" s="12" t="s">
        <v>33865</v>
      </c>
      <c r="K1885" s="12" t="s">
        <v>7972</v>
      </c>
      <c r="L1885" s="12" t="s">
        <v>7969</v>
      </c>
      <c r="M1885" s="12"/>
    </row>
    <row r="1886" spans="1:13" ht="22.5" customHeight="1">
      <c r="A1886" s="12" t="s">
        <v>33867</v>
      </c>
      <c r="B1886" s="12" t="str" cm="1">
        <f t="array" ref="B1886">_xlfn.REGEXEXTRACT(J1886, "eid=([^&amp;]+)", 2)</f>
        <v>2-s2.0-84893771546</v>
      </c>
      <c r="C1886" s="13" t="s">
        <v>23900</v>
      </c>
      <c r="D1886" s="12" t="s">
        <v>33868</v>
      </c>
      <c r="E1886" s="12">
        <v>2013</v>
      </c>
      <c r="F1886" s="12" t="s">
        <v>33869</v>
      </c>
      <c r="G1886" s="12" t="s">
        <v>7969</v>
      </c>
      <c r="H1886" s="12" t="s">
        <v>7969</v>
      </c>
      <c r="I1886" s="12" t="s">
        <v>33870</v>
      </c>
      <c r="J1886" s="12" t="s">
        <v>33871</v>
      </c>
      <c r="K1886" s="12" t="s">
        <v>7972</v>
      </c>
      <c r="L1886" s="12" t="s">
        <v>7969</v>
      </c>
      <c r="M1886" s="12" t="s">
        <v>37049</v>
      </c>
    </row>
    <row r="1887" spans="1:13" ht="22.5" customHeight="1">
      <c r="A1887" s="12" t="s">
        <v>33873</v>
      </c>
      <c r="B1887" s="12" t="str" cm="1">
        <f t="array" ref="B1887">_xlfn.REGEXEXTRACT(J1887, "eid=([^&amp;]+)", 2)</f>
        <v>2-s2.0-84880750968</v>
      </c>
      <c r="C1887" s="13" t="s">
        <v>23900</v>
      </c>
      <c r="D1887" s="12" t="s">
        <v>33874</v>
      </c>
      <c r="E1887" s="12">
        <v>2013</v>
      </c>
      <c r="F1887" s="12" t="s">
        <v>33875</v>
      </c>
      <c r="G1887" s="12">
        <v>15232409</v>
      </c>
      <c r="H1887" s="12">
        <v>49</v>
      </c>
      <c r="I1887" s="12" t="s">
        <v>33876</v>
      </c>
      <c r="J1887" s="12" t="s">
        <v>33877</v>
      </c>
      <c r="K1887" s="12" t="s">
        <v>7972</v>
      </c>
      <c r="L1887" s="12" t="s">
        <v>30510</v>
      </c>
      <c r="M1887" s="12" t="s">
        <v>37050</v>
      </c>
    </row>
    <row r="1888" spans="1:13" ht="22.5" customHeight="1">
      <c r="A1888" s="12" t="s">
        <v>33879</v>
      </c>
      <c r="B1888" s="12" t="str" cm="1">
        <f t="array" ref="B1888">_xlfn.REGEXEXTRACT(J1888, "eid=([^&amp;]+)", 2)</f>
        <v>2-s2.0-84883443565</v>
      </c>
      <c r="C1888" s="13" t="s">
        <v>23900</v>
      </c>
      <c r="D1888" s="12" t="s">
        <v>33880</v>
      </c>
      <c r="E1888" s="12">
        <v>2013</v>
      </c>
      <c r="F1888" s="12" t="s">
        <v>33881</v>
      </c>
      <c r="G1888" s="12">
        <v>2714310</v>
      </c>
      <c r="H1888" s="12" t="s">
        <v>7969</v>
      </c>
      <c r="I1888" s="12" t="s">
        <v>33882</v>
      </c>
      <c r="J1888" s="12" t="s">
        <v>33883</v>
      </c>
      <c r="K1888" s="12" t="s">
        <v>7972</v>
      </c>
      <c r="L1888" s="12" t="s">
        <v>7969</v>
      </c>
      <c r="M1888" s="12" t="s">
        <v>37051</v>
      </c>
    </row>
    <row r="1889" spans="1:13" ht="22.5" customHeight="1">
      <c r="A1889" s="12" t="s">
        <v>33885</v>
      </c>
      <c r="B1889" s="12" t="str" cm="1">
        <f t="array" ref="B1889">_xlfn.REGEXEXTRACT(J1889, "eid=([^&amp;]+)", 2)</f>
        <v>2-s2.0-84866761388</v>
      </c>
      <c r="C1889" s="13" t="s">
        <v>23900</v>
      </c>
      <c r="D1889" s="12" t="s">
        <v>33886</v>
      </c>
      <c r="E1889" s="12">
        <v>2012</v>
      </c>
      <c r="F1889" s="12" t="s">
        <v>33887</v>
      </c>
      <c r="G1889" s="12" t="s">
        <v>7969</v>
      </c>
      <c r="H1889" s="12" t="s">
        <v>7969</v>
      </c>
      <c r="I1889" s="12" t="s">
        <v>33888</v>
      </c>
      <c r="J1889" s="12" t="s">
        <v>33889</v>
      </c>
      <c r="K1889" s="12" t="s">
        <v>7972</v>
      </c>
      <c r="L1889" s="12" t="s">
        <v>7969</v>
      </c>
      <c r="M1889" s="12" t="s">
        <v>37052</v>
      </c>
    </row>
    <row r="1890" spans="1:13" ht="22.5" customHeight="1">
      <c r="A1890" s="12" t="s">
        <v>33891</v>
      </c>
      <c r="B1890" s="12" t="str" cm="1">
        <f t="array" ref="B1890">_xlfn.REGEXEXTRACT(J1890, "eid=([^&amp;]+)", 2)</f>
        <v>2-s2.0-84872015191</v>
      </c>
      <c r="C1890" s="13" t="s">
        <v>23900</v>
      </c>
      <c r="D1890" s="12" t="s">
        <v>33892</v>
      </c>
      <c r="E1890" s="12">
        <v>2012</v>
      </c>
      <c r="F1890" s="12" t="s">
        <v>15850</v>
      </c>
      <c r="G1890" s="12">
        <v>13534858</v>
      </c>
      <c r="H1890" s="12">
        <v>2012</v>
      </c>
      <c r="I1890" s="12" t="s">
        <v>33893</v>
      </c>
      <c r="J1890" s="12" t="s">
        <v>33894</v>
      </c>
      <c r="K1890" s="12" t="s">
        <v>7972</v>
      </c>
      <c r="L1890" s="12" t="s">
        <v>7969</v>
      </c>
      <c r="M1890" s="12" t="s">
        <v>37053</v>
      </c>
    </row>
    <row r="1891" spans="1:13" ht="22.5" customHeight="1">
      <c r="A1891" s="12" t="s">
        <v>33896</v>
      </c>
      <c r="B1891" s="12" t="str" cm="1">
        <f t="array" ref="B1891">_xlfn.REGEXEXTRACT(J1891, "eid=([^&amp;]+)", 2)</f>
        <v>2-s2.0-84896448861</v>
      </c>
      <c r="C1891" s="13" t="s">
        <v>23900</v>
      </c>
      <c r="D1891" s="12" t="s">
        <v>33897</v>
      </c>
      <c r="E1891" s="12">
        <v>2014</v>
      </c>
      <c r="F1891" s="12" t="s">
        <v>17069</v>
      </c>
      <c r="G1891" s="12">
        <v>14675463</v>
      </c>
      <c r="H1891" s="12">
        <v>15</v>
      </c>
      <c r="I1891" s="12" t="s">
        <v>33898</v>
      </c>
      <c r="J1891" s="12" t="s">
        <v>33899</v>
      </c>
      <c r="K1891" s="12" t="s">
        <v>7972</v>
      </c>
      <c r="L1891" s="12" t="s">
        <v>10731</v>
      </c>
      <c r="M1891" s="12"/>
    </row>
    <row r="1892" spans="1:13" ht="22.5" customHeight="1">
      <c r="A1892" s="12" t="s">
        <v>33901</v>
      </c>
      <c r="B1892" s="12" t="str" cm="1">
        <f t="array" ref="B1892">_xlfn.REGEXEXTRACT(J1892, "eid=([^&amp;]+)", 2)</f>
        <v>2-s2.0-84897913321</v>
      </c>
      <c r="C1892" s="13" t="s">
        <v>23900</v>
      </c>
      <c r="D1892" s="12" t="s">
        <v>33902</v>
      </c>
      <c r="E1892" s="12">
        <v>2014</v>
      </c>
      <c r="F1892" s="12" t="s">
        <v>31856</v>
      </c>
      <c r="G1892" s="12">
        <v>220000</v>
      </c>
      <c r="H1892" s="12">
        <v>80</v>
      </c>
      <c r="I1892" s="12" t="s">
        <v>33903</v>
      </c>
      <c r="J1892" s="12" t="s">
        <v>33904</v>
      </c>
      <c r="K1892" s="12" t="s">
        <v>7972</v>
      </c>
      <c r="L1892" s="12" t="s">
        <v>10117</v>
      </c>
      <c r="M1892" s="12"/>
    </row>
    <row r="1893" spans="1:13" ht="22.5" customHeight="1">
      <c r="A1893" s="12" t="s">
        <v>33906</v>
      </c>
      <c r="B1893" s="12" t="str" cm="1">
        <f t="array" ref="B1893">_xlfn.REGEXEXTRACT(J1893, "eid=([^&amp;]+)", 2)</f>
        <v>2-s2.0-84861607280</v>
      </c>
      <c r="C1893" s="13" t="s">
        <v>23900</v>
      </c>
      <c r="D1893" s="12" t="s">
        <v>33907</v>
      </c>
      <c r="E1893" s="12">
        <v>2012</v>
      </c>
      <c r="F1893" s="12" t="s">
        <v>30969</v>
      </c>
      <c r="G1893" s="12">
        <v>135194</v>
      </c>
      <c r="H1893" s="12">
        <v>48</v>
      </c>
      <c r="I1893" s="12" t="s">
        <v>33908</v>
      </c>
      <c r="J1893" s="12" t="s">
        <v>33909</v>
      </c>
      <c r="K1893" s="12" t="s">
        <v>7972</v>
      </c>
      <c r="L1893" s="12" t="s">
        <v>7969</v>
      </c>
      <c r="M1893" s="12" t="s">
        <v>37054</v>
      </c>
    </row>
    <row r="1894" spans="1:13" ht="22.5" customHeight="1">
      <c r="A1894" s="12" t="s">
        <v>33911</v>
      </c>
      <c r="B1894" s="12" t="str" cm="1">
        <f t="array" ref="B1894">_xlfn.REGEXEXTRACT(J1894, "eid=([^&amp;]+)", 2)</f>
        <v>2-s2.0-84883788980</v>
      </c>
      <c r="C1894" s="13" t="s">
        <v>23900</v>
      </c>
      <c r="D1894" s="16" t="s">
        <v>33912</v>
      </c>
      <c r="E1894" s="12">
        <v>2013</v>
      </c>
      <c r="F1894" s="12" t="s">
        <v>27095</v>
      </c>
      <c r="G1894" s="12">
        <v>15320464</v>
      </c>
      <c r="H1894" s="12">
        <v>46</v>
      </c>
      <c r="I1894" s="12" t="s">
        <v>33913</v>
      </c>
      <c r="J1894" s="12" t="s">
        <v>33914</v>
      </c>
      <c r="K1894" s="12" t="s">
        <v>7972</v>
      </c>
      <c r="L1894" s="12" t="s">
        <v>7969</v>
      </c>
      <c r="M1894" s="12" t="s">
        <v>37055</v>
      </c>
    </row>
    <row r="1895" spans="1:13" ht="22.5" customHeight="1">
      <c r="A1895" s="12" t="s">
        <v>33916</v>
      </c>
      <c r="B1895" s="12" t="str" cm="1">
        <f t="array" ref="B1895">_xlfn.REGEXEXTRACT(J1895, "eid=([^&amp;]+)", 2)</f>
        <v>2-s2.0-84903865657</v>
      </c>
      <c r="C1895" s="13" t="s">
        <v>23900</v>
      </c>
      <c r="D1895" s="12" t="s">
        <v>33917</v>
      </c>
      <c r="E1895" s="12">
        <v>2014</v>
      </c>
      <c r="F1895" s="12" t="s">
        <v>8192</v>
      </c>
      <c r="G1895" s="12">
        <v>1485598</v>
      </c>
      <c r="H1895" s="12">
        <v>38</v>
      </c>
      <c r="I1895" s="12" t="s">
        <v>33918</v>
      </c>
      <c r="J1895" s="12" t="s">
        <v>33919</v>
      </c>
      <c r="K1895" s="12" t="s">
        <v>7972</v>
      </c>
      <c r="L1895" s="12" t="s">
        <v>13326</v>
      </c>
      <c r="M1895" s="12" t="s">
        <v>37056</v>
      </c>
    </row>
    <row r="1896" spans="1:13" ht="22.5" customHeight="1">
      <c r="A1896" s="12" t="s">
        <v>33921</v>
      </c>
      <c r="B1896" s="12" t="str" cm="1">
        <f t="array" ref="B1896">_xlfn.REGEXEXTRACT(J1896, "eid=([^&amp;]+)", 2)</f>
        <v>2-s2.0-84860379882</v>
      </c>
      <c r="C1896" s="13" t="s">
        <v>23900</v>
      </c>
      <c r="D1896" s="12" t="s">
        <v>33922</v>
      </c>
      <c r="E1896" s="12">
        <v>2012</v>
      </c>
      <c r="F1896" s="12" t="s">
        <v>30564</v>
      </c>
      <c r="G1896" s="12">
        <v>13598546</v>
      </c>
      <c r="H1896" s="12">
        <v>17</v>
      </c>
      <c r="I1896" s="12" t="s">
        <v>33923</v>
      </c>
      <c r="J1896" s="12" t="s">
        <v>33924</v>
      </c>
      <c r="K1896" s="12" t="s">
        <v>7972</v>
      </c>
      <c r="L1896" s="12" t="s">
        <v>7969</v>
      </c>
      <c r="M1896" s="12" t="s">
        <v>37057</v>
      </c>
    </row>
    <row r="1897" spans="1:13" ht="22.5" customHeight="1">
      <c r="A1897" s="12" t="s">
        <v>33926</v>
      </c>
      <c r="B1897" s="12" t="str" cm="1">
        <f t="array" ref="B1897">_xlfn.REGEXEXTRACT(J1897, "eid=([^&amp;]+)", 2)</f>
        <v>2-s2.0-84879989274</v>
      </c>
      <c r="C1897" s="13" t="s">
        <v>23900</v>
      </c>
      <c r="D1897" s="12" t="s">
        <v>33927</v>
      </c>
      <c r="E1897" s="12">
        <v>2013</v>
      </c>
      <c r="F1897" s="12" t="s">
        <v>33928</v>
      </c>
      <c r="G1897" s="12">
        <v>9751491</v>
      </c>
      <c r="H1897" s="12">
        <v>5</v>
      </c>
      <c r="I1897" s="12" t="s">
        <v>33929</v>
      </c>
      <c r="J1897" s="12" t="s">
        <v>33930</v>
      </c>
      <c r="K1897" s="12" t="s">
        <v>7972</v>
      </c>
      <c r="L1897" s="12" t="s">
        <v>7969</v>
      </c>
      <c r="M1897" s="12" t="s">
        <v>7969</v>
      </c>
    </row>
    <row r="1898" spans="1:13" ht="22.5" customHeight="1">
      <c r="A1898" s="12" t="s">
        <v>33932</v>
      </c>
      <c r="B1898" s="12" t="str" cm="1">
        <f t="array" ref="B1898">_xlfn.REGEXEXTRACT(J1898, "eid=([^&amp;]+)", 2)</f>
        <v>2-s2.0-84858438114</v>
      </c>
      <c r="C1898" s="13" t="s">
        <v>23900</v>
      </c>
      <c r="D1898" s="12" t="s">
        <v>33933</v>
      </c>
      <c r="E1898" s="12">
        <v>2012</v>
      </c>
      <c r="F1898" s="12" t="s">
        <v>17510</v>
      </c>
      <c r="G1898" s="12">
        <v>1678655</v>
      </c>
      <c r="H1898" s="12">
        <v>33</v>
      </c>
      <c r="I1898" s="12" t="s">
        <v>33934</v>
      </c>
      <c r="J1898" s="12" t="s">
        <v>33935</v>
      </c>
      <c r="K1898" s="12" t="s">
        <v>7972</v>
      </c>
      <c r="L1898" s="12" t="s">
        <v>7969</v>
      </c>
      <c r="M1898" s="12"/>
    </row>
    <row r="1899" spans="1:13" ht="22.5" customHeight="1">
      <c r="A1899" s="12" t="s">
        <v>33937</v>
      </c>
      <c r="B1899" s="12" t="str" cm="1">
        <f t="array" ref="B1899">_xlfn.REGEXEXTRACT(J1899, "eid=([^&amp;]+)", 2)</f>
        <v>2-s2.0-84904974856</v>
      </c>
      <c r="C1899" s="13" t="s">
        <v>23900</v>
      </c>
      <c r="D1899" s="12" t="s">
        <v>33938</v>
      </c>
      <c r="E1899" s="12">
        <v>2014</v>
      </c>
      <c r="F1899" s="12" t="s">
        <v>33939</v>
      </c>
      <c r="G1899" s="12" t="s">
        <v>7969</v>
      </c>
      <c r="H1899" s="12" t="s">
        <v>7969</v>
      </c>
      <c r="I1899" s="12" t="s">
        <v>33940</v>
      </c>
      <c r="J1899" s="12" t="s">
        <v>33941</v>
      </c>
      <c r="K1899" s="12" t="s">
        <v>7972</v>
      </c>
      <c r="L1899" s="12" t="s">
        <v>8078</v>
      </c>
      <c r="M1899" s="12" t="s">
        <v>37058</v>
      </c>
    </row>
    <row r="1900" spans="1:13" ht="22.5" customHeight="1">
      <c r="A1900" s="12" t="s">
        <v>33943</v>
      </c>
      <c r="B1900" s="12" t="str" cm="1">
        <f t="array" ref="B1900">_xlfn.REGEXEXTRACT(J1900, "eid=([^&amp;]+)", 2)</f>
        <v>2-s2.0-84885175800</v>
      </c>
      <c r="C1900" s="13" t="s">
        <v>23900</v>
      </c>
      <c r="D1900" s="12" t="s">
        <v>33944</v>
      </c>
      <c r="E1900" s="12">
        <v>2014</v>
      </c>
      <c r="F1900" s="12" t="s">
        <v>24422</v>
      </c>
      <c r="G1900" s="12">
        <v>200255</v>
      </c>
      <c r="H1900" s="12">
        <v>254</v>
      </c>
      <c r="I1900" s="12" t="s">
        <v>33945</v>
      </c>
      <c r="J1900" s="12" t="s">
        <v>33946</v>
      </c>
      <c r="K1900" s="12" t="s">
        <v>7972</v>
      </c>
      <c r="L1900" s="12" t="s">
        <v>8465</v>
      </c>
      <c r="M1900" s="12" t="s">
        <v>37059</v>
      </c>
    </row>
    <row r="1901" spans="1:13" ht="22.5" customHeight="1">
      <c r="A1901" s="12" t="s">
        <v>33948</v>
      </c>
      <c r="B1901" s="12" t="str" cm="1">
        <f t="array" ref="B1901">_xlfn.REGEXEXTRACT(J1901, "eid=([^&amp;]+)", 2)</f>
        <v>2-s2.0-84880876523</v>
      </c>
      <c r="C1901" s="13" t="s">
        <v>23900</v>
      </c>
      <c r="D1901" s="12" t="s">
        <v>33949</v>
      </c>
      <c r="E1901" s="12">
        <v>2013</v>
      </c>
      <c r="F1901" s="12" t="s">
        <v>33950</v>
      </c>
      <c r="G1901" s="12">
        <v>16870042</v>
      </c>
      <c r="H1901" s="12">
        <v>2013</v>
      </c>
      <c r="I1901" s="12" t="s">
        <v>33951</v>
      </c>
      <c r="J1901" s="12" t="s">
        <v>33952</v>
      </c>
      <c r="K1901" s="12" t="s">
        <v>7972</v>
      </c>
      <c r="L1901" s="12" t="s">
        <v>7969</v>
      </c>
      <c r="M1901" s="12"/>
    </row>
    <row r="1902" spans="1:13" ht="22.5" customHeight="1">
      <c r="A1902" s="12" t="s">
        <v>33954</v>
      </c>
      <c r="B1902" s="12" t="str" cm="1">
        <f t="array" ref="B1902">_xlfn.REGEXEXTRACT(J1902, "eid=([^&amp;]+)", 2)</f>
        <v>2-s2.0-84879685472</v>
      </c>
      <c r="C1902" s="13" t="s">
        <v>23900</v>
      </c>
      <c r="D1902" s="12" t="s">
        <v>33955</v>
      </c>
      <c r="E1902" s="12">
        <v>2013</v>
      </c>
      <c r="F1902" s="12" t="s">
        <v>33956</v>
      </c>
      <c r="G1902" s="12">
        <v>3048608</v>
      </c>
      <c r="H1902" s="12">
        <v>158</v>
      </c>
      <c r="I1902" s="12" t="s">
        <v>33957</v>
      </c>
      <c r="J1902" s="12" t="s">
        <v>33958</v>
      </c>
      <c r="K1902" s="12" t="s">
        <v>7972</v>
      </c>
      <c r="L1902" s="12" t="s">
        <v>7969</v>
      </c>
      <c r="M1902" s="12" t="s">
        <v>37060</v>
      </c>
    </row>
    <row r="1903" spans="1:13" ht="22.5" customHeight="1">
      <c r="A1903" s="12" t="s">
        <v>33960</v>
      </c>
      <c r="B1903" s="12" t="str" cm="1">
        <f t="array" ref="B1903">_xlfn.REGEXEXTRACT(J1903, "eid=([^&amp;]+)", 2)</f>
        <v>2-s2.0-84875018020</v>
      </c>
      <c r="C1903" s="13" t="s">
        <v>23900</v>
      </c>
      <c r="D1903" s="12" t="s">
        <v>33961</v>
      </c>
      <c r="E1903" s="12">
        <v>2013</v>
      </c>
      <c r="F1903" s="12" t="s">
        <v>10830</v>
      </c>
      <c r="G1903" s="12">
        <v>15566013</v>
      </c>
      <c r="H1903" s="12">
        <v>8</v>
      </c>
      <c r="I1903" s="12" t="s">
        <v>33962</v>
      </c>
      <c r="J1903" s="12" t="s">
        <v>33963</v>
      </c>
      <c r="K1903" s="12" t="s">
        <v>7972</v>
      </c>
      <c r="L1903" s="12" t="s">
        <v>7969</v>
      </c>
      <c r="M1903" s="12" t="s">
        <v>37061</v>
      </c>
    </row>
    <row r="1904" spans="1:13" ht="22.5" customHeight="1">
      <c r="A1904" s="12" t="s">
        <v>33965</v>
      </c>
      <c r="B1904" s="12" t="str" cm="1">
        <f t="array" ref="B1904">_xlfn.REGEXEXTRACT(J1904, "eid=([^&amp;]+)", 2)</f>
        <v>2-s2.0-84863472230</v>
      </c>
      <c r="C1904" s="13" t="s">
        <v>23900</v>
      </c>
      <c r="D1904" s="12" t="s">
        <v>33966</v>
      </c>
      <c r="E1904" s="12">
        <v>2012</v>
      </c>
      <c r="F1904" s="12" t="s">
        <v>8831</v>
      </c>
      <c r="G1904" s="12">
        <v>16113349</v>
      </c>
      <c r="H1904" s="12">
        <v>7341</v>
      </c>
      <c r="I1904" s="12" t="s">
        <v>33888</v>
      </c>
      <c r="J1904" s="12" t="s">
        <v>33967</v>
      </c>
      <c r="K1904" s="12" t="s">
        <v>7972</v>
      </c>
      <c r="L1904" s="12" t="s">
        <v>7969</v>
      </c>
      <c r="M1904" s="12" t="s">
        <v>37062</v>
      </c>
    </row>
    <row r="1905" spans="1:13" ht="22.5" customHeight="1">
      <c r="A1905" s="12" t="s">
        <v>33969</v>
      </c>
      <c r="B1905" s="12" t="str" cm="1">
        <f t="array" ref="B1905">_xlfn.REGEXEXTRACT(J1905, "eid=([^&amp;]+)", 2)</f>
        <v>2-s2.0-84889074654</v>
      </c>
      <c r="C1905" s="13" t="s">
        <v>23900</v>
      </c>
      <c r="D1905" s="12" t="s">
        <v>33970</v>
      </c>
      <c r="E1905" s="12">
        <v>2013</v>
      </c>
      <c r="F1905" s="12" t="s">
        <v>9537</v>
      </c>
      <c r="G1905" s="12">
        <v>15437221</v>
      </c>
      <c r="H1905" s="12" t="s">
        <v>7969</v>
      </c>
      <c r="I1905" s="12" t="s">
        <v>33971</v>
      </c>
      <c r="J1905" s="12" t="s">
        <v>33972</v>
      </c>
      <c r="K1905" s="12" t="s">
        <v>7972</v>
      </c>
      <c r="L1905" s="12" t="s">
        <v>7969</v>
      </c>
      <c r="M1905" s="12" t="s">
        <v>37063</v>
      </c>
    </row>
    <row r="1906" spans="1:13" ht="22.5" customHeight="1">
      <c r="A1906" s="12" t="s">
        <v>33974</v>
      </c>
      <c r="B1906" s="12" t="str" cm="1">
        <f t="array" ref="B1906">_xlfn.REGEXEXTRACT(J1906, "eid=([^&amp;]+)", 2)</f>
        <v>2-s2.0-84890537302</v>
      </c>
      <c r="C1906" s="13" t="s">
        <v>23900</v>
      </c>
      <c r="D1906" s="12" t="s">
        <v>33975</v>
      </c>
      <c r="E1906" s="12">
        <v>2013</v>
      </c>
      <c r="F1906" s="12" t="s">
        <v>18041</v>
      </c>
      <c r="G1906" s="12">
        <v>15206149</v>
      </c>
      <c r="H1906" s="12" t="s">
        <v>7969</v>
      </c>
      <c r="I1906" s="12" t="s">
        <v>33976</v>
      </c>
      <c r="J1906" s="12" t="s">
        <v>33977</v>
      </c>
      <c r="K1906" s="12" t="s">
        <v>7972</v>
      </c>
      <c r="L1906" s="12" t="s">
        <v>7969</v>
      </c>
      <c r="M1906" s="12"/>
    </row>
    <row r="1907" spans="1:13" ht="22.5" customHeight="1">
      <c r="A1907" s="12" t="s">
        <v>33979</v>
      </c>
      <c r="B1907" s="12" t="str" cm="1">
        <f t="array" ref="B1907">_xlfn.REGEXEXTRACT(J1907, "eid=([^&amp;]+)", 2)</f>
        <v>2-s2.0-84878475706</v>
      </c>
      <c r="C1907" s="13" t="s">
        <v>23900</v>
      </c>
      <c r="D1907" s="12" t="s">
        <v>33980</v>
      </c>
      <c r="E1907" s="12">
        <v>2013</v>
      </c>
      <c r="F1907" s="12" t="s">
        <v>33981</v>
      </c>
      <c r="G1907" s="12" t="s">
        <v>7969</v>
      </c>
      <c r="H1907" s="12" t="s">
        <v>7969</v>
      </c>
      <c r="I1907" s="12" t="s">
        <v>33982</v>
      </c>
      <c r="J1907" s="12" t="s">
        <v>33983</v>
      </c>
      <c r="K1907" s="12" t="s">
        <v>7972</v>
      </c>
      <c r="L1907" s="12" t="s">
        <v>7969</v>
      </c>
      <c r="M1907" s="12" t="s">
        <v>37064</v>
      </c>
    </row>
    <row r="1908" spans="1:13" ht="22.5" customHeight="1">
      <c r="A1908" s="12" t="s">
        <v>33985</v>
      </c>
      <c r="B1908" s="12" t="str" cm="1">
        <f t="array" ref="B1908">_xlfn.REGEXEXTRACT(J1908, "eid=([^&amp;]+)", 2)</f>
        <v>2-s2.0-84898956512</v>
      </c>
      <c r="C1908" s="13" t="s">
        <v>23900</v>
      </c>
      <c r="D1908" s="12" t="s">
        <v>33986</v>
      </c>
      <c r="E1908" s="12">
        <v>2013</v>
      </c>
      <c r="F1908" s="12" t="s">
        <v>29087</v>
      </c>
      <c r="G1908" s="12">
        <v>10495258</v>
      </c>
      <c r="H1908" s="12" t="s">
        <v>7969</v>
      </c>
      <c r="I1908" s="12" t="s">
        <v>33987</v>
      </c>
      <c r="J1908" s="12" t="s">
        <v>33988</v>
      </c>
      <c r="K1908" s="12" t="s">
        <v>7972</v>
      </c>
      <c r="L1908" s="12" t="s">
        <v>29090</v>
      </c>
      <c r="M1908" s="12" t="s">
        <v>7969</v>
      </c>
    </row>
    <row r="1909" spans="1:13" ht="22.5" customHeight="1">
      <c r="A1909" s="12" t="s">
        <v>33990</v>
      </c>
      <c r="B1909" s="12" t="str" cm="1">
        <f t="array" ref="B1909">_xlfn.REGEXEXTRACT(J1909, "eid=([^&amp;]+)", 2)</f>
        <v>2-s2.0-84867855240</v>
      </c>
      <c r="C1909" s="13" t="s">
        <v>23900</v>
      </c>
      <c r="D1909" s="12" t="s">
        <v>33991</v>
      </c>
      <c r="E1909" s="12">
        <v>2012</v>
      </c>
      <c r="F1909" s="12" t="s">
        <v>8192</v>
      </c>
      <c r="G1909" s="12" t="s">
        <v>33992</v>
      </c>
      <c r="H1909" s="12">
        <v>36</v>
      </c>
      <c r="I1909" s="12" t="s">
        <v>33993</v>
      </c>
      <c r="J1909" s="12" t="s">
        <v>33994</v>
      </c>
      <c r="K1909" s="12" t="s">
        <v>7972</v>
      </c>
      <c r="L1909" s="12" t="s">
        <v>7969</v>
      </c>
      <c r="M1909" s="12" t="s">
        <v>37065</v>
      </c>
    </row>
    <row r="1910" spans="1:13" ht="22.5" customHeight="1">
      <c r="A1910" s="12" t="s">
        <v>33996</v>
      </c>
      <c r="B1910" s="12" t="str" cm="1">
        <f t="array" ref="B1910">_xlfn.REGEXEXTRACT(J1910, "eid=([^&amp;]+)", 2)</f>
        <v>2-s2.0-84881655892</v>
      </c>
      <c r="C1910" s="13" t="s">
        <v>23900</v>
      </c>
      <c r="D1910" s="12" t="s">
        <v>33997</v>
      </c>
      <c r="E1910" s="12">
        <v>2013</v>
      </c>
      <c r="F1910" s="12" t="s">
        <v>33998</v>
      </c>
      <c r="G1910" s="12" t="s">
        <v>7969</v>
      </c>
      <c r="H1910" s="12" t="s">
        <v>7969</v>
      </c>
      <c r="I1910" s="12" t="s">
        <v>33999</v>
      </c>
      <c r="J1910" s="12" t="s">
        <v>34000</v>
      </c>
      <c r="K1910" s="12" t="s">
        <v>7972</v>
      </c>
      <c r="L1910" s="12" t="s">
        <v>7969</v>
      </c>
      <c r="M1910" s="12" t="s">
        <v>37066</v>
      </c>
    </row>
    <row r="1911" spans="1:13" ht="22.5" customHeight="1">
      <c r="A1911" s="12" t="s">
        <v>34002</v>
      </c>
      <c r="B1911" s="12" t="str" cm="1">
        <f t="array" ref="B1911">_xlfn.REGEXEXTRACT(J1911, "eid=([^&amp;]+)", 2)</f>
        <v>2-s2.0-84877948317</v>
      </c>
      <c r="C1911" s="13" t="s">
        <v>23900</v>
      </c>
      <c r="D1911" s="12" t="s">
        <v>34003</v>
      </c>
      <c r="E1911" s="12">
        <v>2012</v>
      </c>
      <c r="F1911" s="12" t="s">
        <v>34004</v>
      </c>
      <c r="G1911" s="12" t="s">
        <v>7969</v>
      </c>
      <c r="H1911" s="12" t="s">
        <v>7969</v>
      </c>
      <c r="I1911" s="12" t="s">
        <v>34005</v>
      </c>
      <c r="J1911" s="12" t="s">
        <v>34006</v>
      </c>
      <c r="K1911" s="12" t="s">
        <v>7972</v>
      </c>
      <c r="L1911" s="12" t="s">
        <v>7969</v>
      </c>
      <c r="M1911" s="12" t="s">
        <v>37067</v>
      </c>
    </row>
    <row r="1912" spans="1:13" ht="22.5" customHeight="1">
      <c r="A1912" s="12" t="s">
        <v>34008</v>
      </c>
      <c r="B1912" s="12" t="str" cm="1">
        <f t="array" ref="B1912">_xlfn.REGEXEXTRACT(J1912, "eid=([^&amp;]+)", 2)</f>
        <v>2-s2.0-84899698349</v>
      </c>
      <c r="C1912" s="13" t="s">
        <v>23900</v>
      </c>
      <c r="D1912" s="12" t="s">
        <v>34009</v>
      </c>
      <c r="E1912" s="12">
        <v>2014</v>
      </c>
      <c r="F1912" s="12" t="s">
        <v>17327</v>
      </c>
      <c r="G1912" s="12">
        <v>10473203</v>
      </c>
      <c r="H1912" s="12">
        <v>25</v>
      </c>
      <c r="I1912" s="12" t="s">
        <v>34010</v>
      </c>
      <c r="J1912" s="12" t="s">
        <v>34011</v>
      </c>
      <c r="K1912" s="12" t="s">
        <v>7972</v>
      </c>
      <c r="L1912" s="12" t="s">
        <v>10117</v>
      </c>
      <c r="M1912" s="12" t="s">
        <v>37068</v>
      </c>
    </row>
    <row r="1913" spans="1:13" ht="22.5" customHeight="1">
      <c r="A1913" s="12" t="s">
        <v>34013</v>
      </c>
      <c r="B1913" s="12" t="str" cm="1">
        <f t="array" ref="B1913">_xlfn.REGEXEXTRACT(J1913, "eid=([^&amp;]+)", 2)</f>
        <v>2-s2.0-84869047881</v>
      </c>
      <c r="C1913" s="13" t="s">
        <v>23900</v>
      </c>
      <c r="D1913" s="12" t="s">
        <v>34014</v>
      </c>
      <c r="E1913" s="12">
        <v>2012</v>
      </c>
      <c r="F1913" s="12" t="s">
        <v>34015</v>
      </c>
      <c r="G1913" s="12" t="s">
        <v>7969</v>
      </c>
      <c r="H1913" s="12" t="s">
        <v>7969</v>
      </c>
      <c r="I1913" s="12" t="s">
        <v>34016</v>
      </c>
      <c r="J1913" s="12" t="s">
        <v>34017</v>
      </c>
      <c r="K1913" s="12" t="s">
        <v>7972</v>
      </c>
      <c r="L1913" s="12" t="s">
        <v>7969</v>
      </c>
      <c r="M1913" s="12" t="s">
        <v>37069</v>
      </c>
    </row>
    <row r="1914" spans="1:13" ht="22.5" customHeight="1">
      <c r="A1914" s="12" t="s">
        <v>34019</v>
      </c>
      <c r="B1914" s="12" t="str" cm="1">
        <f t="array" ref="B1914">_xlfn.REGEXEXTRACT(J1914, "eid=([^&amp;]+)", 2)</f>
        <v>2-s2.0-84866554018</v>
      </c>
      <c r="C1914" s="13" t="s">
        <v>23900</v>
      </c>
      <c r="D1914" s="12" t="s">
        <v>34020</v>
      </c>
      <c r="E1914" s="12">
        <v>2012</v>
      </c>
      <c r="F1914" s="12" t="s">
        <v>34021</v>
      </c>
      <c r="G1914" s="12" t="s">
        <v>7969</v>
      </c>
      <c r="H1914" s="12" t="s">
        <v>7969</v>
      </c>
      <c r="I1914" s="12" t="s">
        <v>34022</v>
      </c>
      <c r="J1914" s="12" t="s">
        <v>34023</v>
      </c>
      <c r="K1914" s="12" t="s">
        <v>7972</v>
      </c>
      <c r="L1914" s="12" t="s">
        <v>7969</v>
      </c>
      <c r="M1914" s="12" t="s">
        <v>37070</v>
      </c>
    </row>
    <row r="1915" spans="1:13" ht="22.5" customHeight="1">
      <c r="A1915" s="12" t="s">
        <v>34025</v>
      </c>
      <c r="B1915" s="12" t="str" cm="1">
        <f t="array" ref="B1915">_xlfn.REGEXEXTRACT(J1915, "eid=([^&amp;]+)", 2)</f>
        <v>2-s2.0-84901986558</v>
      </c>
      <c r="C1915" s="13" t="s">
        <v>23900</v>
      </c>
      <c r="D1915" s="12" t="s">
        <v>34026</v>
      </c>
      <c r="E1915" s="12">
        <v>2014</v>
      </c>
      <c r="F1915" s="12" t="s">
        <v>15489</v>
      </c>
      <c r="G1915" s="12">
        <v>20407459</v>
      </c>
      <c r="H1915" s="12">
        <v>7</v>
      </c>
      <c r="I1915" s="12" t="s">
        <v>34027</v>
      </c>
      <c r="J1915" s="12" t="s">
        <v>34028</v>
      </c>
      <c r="K1915" s="12" t="s">
        <v>7972</v>
      </c>
      <c r="L1915" s="12" t="s">
        <v>34029</v>
      </c>
      <c r="M1915" s="12"/>
    </row>
    <row r="1916" spans="1:13" ht="22.5" customHeight="1">
      <c r="A1916" s="12" t="s">
        <v>34031</v>
      </c>
      <c r="B1916" s="12" t="str" cm="1">
        <f t="array" ref="B1916">_xlfn.REGEXEXTRACT(J1916, "eid=([^&amp;]+)", 2)</f>
        <v>2-s2.0-84884472579</v>
      </c>
      <c r="C1916" s="13" t="s">
        <v>23900</v>
      </c>
      <c r="D1916" s="12" t="s">
        <v>34032</v>
      </c>
      <c r="E1916" s="12">
        <v>2013</v>
      </c>
      <c r="F1916" s="12" t="s">
        <v>8831</v>
      </c>
      <c r="G1916" s="12">
        <v>16113349</v>
      </c>
      <c r="H1916" s="12">
        <v>8042</v>
      </c>
      <c r="I1916" s="12" t="s">
        <v>34033</v>
      </c>
      <c r="J1916" s="12" t="s">
        <v>34034</v>
      </c>
      <c r="K1916" s="12" t="s">
        <v>7972</v>
      </c>
      <c r="L1916" s="12" t="s">
        <v>7969</v>
      </c>
      <c r="M1916" s="12" t="s">
        <v>37071</v>
      </c>
    </row>
    <row r="1917" spans="1:13" ht="22.5" customHeight="1">
      <c r="A1917" s="12" t="s">
        <v>34036</v>
      </c>
      <c r="B1917" s="12" t="str" cm="1">
        <f t="array" ref="B1917">_xlfn.REGEXEXTRACT(J1917, "eid=([^&amp;]+)", 2)</f>
        <v>2-s2.0-84878465724</v>
      </c>
      <c r="C1917" s="13" t="s">
        <v>23900</v>
      </c>
      <c r="D1917" s="12" t="s">
        <v>34037</v>
      </c>
      <c r="E1917" s="12">
        <v>2012</v>
      </c>
      <c r="F1917" s="12" t="s">
        <v>34038</v>
      </c>
      <c r="G1917" s="12" t="s">
        <v>7969</v>
      </c>
      <c r="H1917" s="12">
        <v>2</v>
      </c>
      <c r="I1917" s="12" t="s">
        <v>34039</v>
      </c>
      <c r="J1917" s="12" t="s">
        <v>34040</v>
      </c>
      <c r="K1917" s="12" t="s">
        <v>7972</v>
      </c>
      <c r="L1917" s="12" t="s">
        <v>7969</v>
      </c>
      <c r="M1917" s="12" t="s">
        <v>7969</v>
      </c>
    </row>
    <row r="1918" spans="1:13" ht="22.5" customHeight="1">
      <c r="A1918" s="12" t="s">
        <v>34042</v>
      </c>
      <c r="B1918" s="12" t="str" cm="1">
        <f t="array" ref="B1918">_xlfn.REGEXEXTRACT(J1918, "eid=([^&amp;]+)", 2)</f>
        <v>2-s2.0-84861337169</v>
      </c>
      <c r="C1918" s="13" t="s">
        <v>23900</v>
      </c>
      <c r="D1918" s="12" t="s">
        <v>34043</v>
      </c>
      <c r="E1918" s="12">
        <v>2012</v>
      </c>
      <c r="F1918" s="12" t="s">
        <v>34044</v>
      </c>
      <c r="G1918" s="12">
        <v>15322890</v>
      </c>
      <c r="H1918" s="12">
        <v>63</v>
      </c>
      <c r="I1918" s="12" t="s">
        <v>34045</v>
      </c>
      <c r="J1918" s="12" t="s">
        <v>34046</v>
      </c>
      <c r="K1918" s="12" t="s">
        <v>7972</v>
      </c>
      <c r="L1918" s="12" t="s">
        <v>7969</v>
      </c>
      <c r="M1918" s="12" t="s">
        <v>37072</v>
      </c>
    </row>
    <row r="1919" spans="1:13" ht="22.5" customHeight="1">
      <c r="A1919" s="12" t="s">
        <v>34048</v>
      </c>
      <c r="B1919" s="12" t="str" cm="1">
        <f t="array" ref="B1919">_xlfn.REGEXEXTRACT(J1919, "eid=([^&amp;]+)", 2)</f>
        <v>2-s2.0-84902799705</v>
      </c>
      <c r="C1919" s="13" t="s">
        <v>23900</v>
      </c>
      <c r="D1919" s="12" t="s">
        <v>34049</v>
      </c>
      <c r="E1919" s="12">
        <v>2014</v>
      </c>
      <c r="F1919" s="12" t="s">
        <v>34050</v>
      </c>
      <c r="G1919" s="12">
        <v>987484</v>
      </c>
      <c r="H1919" s="12">
        <v>311</v>
      </c>
      <c r="I1919" s="12" t="s">
        <v>34051</v>
      </c>
      <c r="J1919" s="12" t="s">
        <v>34052</v>
      </c>
      <c r="K1919" s="12" t="s">
        <v>7972</v>
      </c>
      <c r="L1919" s="12" t="s">
        <v>31495</v>
      </c>
      <c r="M1919" s="12" t="s">
        <v>37073</v>
      </c>
    </row>
    <row r="1920" spans="1:13" ht="22.5" customHeight="1">
      <c r="A1920" s="12" t="s">
        <v>34054</v>
      </c>
      <c r="B1920" s="12" t="str" cm="1">
        <f t="array" ref="B1920">_xlfn.REGEXEXTRACT(J1920, "eid=([^&amp;]+)", 2)</f>
        <v>2-s2.0-84879225866</v>
      </c>
      <c r="C1920" s="13" t="s">
        <v>23900</v>
      </c>
      <c r="D1920" s="12" t="s">
        <v>34055</v>
      </c>
      <c r="E1920" s="12">
        <v>2013</v>
      </c>
      <c r="F1920" s="12" t="s">
        <v>8443</v>
      </c>
      <c r="G1920" s="12">
        <v>13891286</v>
      </c>
      <c r="H1920" s="12">
        <v>57</v>
      </c>
      <c r="I1920" s="12" t="s">
        <v>34056</v>
      </c>
      <c r="J1920" s="12" t="s">
        <v>34057</v>
      </c>
      <c r="K1920" s="12" t="s">
        <v>7972</v>
      </c>
      <c r="L1920" s="12" t="s">
        <v>7969</v>
      </c>
      <c r="M1920" s="12" t="s">
        <v>37074</v>
      </c>
    </row>
    <row r="1921" spans="1:13" ht="22.5" customHeight="1">
      <c r="A1921" s="12" t="s">
        <v>34059</v>
      </c>
      <c r="B1921" s="12" t="str" cm="1">
        <f t="array" ref="B1921">_xlfn.REGEXEXTRACT(J1921, "eid=([^&amp;]+)", 2)</f>
        <v>2-s2.0-84897913276</v>
      </c>
      <c r="C1921" s="13" t="s">
        <v>23900</v>
      </c>
      <c r="D1921" s="12" t="s">
        <v>34060</v>
      </c>
      <c r="E1921" s="12">
        <v>2014</v>
      </c>
      <c r="F1921" s="12" t="s">
        <v>8024</v>
      </c>
      <c r="G1921" s="12">
        <v>1674048</v>
      </c>
      <c r="H1921" s="12">
        <v>42</v>
      </c>
      <c r="I1921" s="12" t="s">
        <v>34061</v>
      </c>
      <c r="J1921" s="12" t="s">
        <v>34062</v>
      </c>
      <c r="K1921" s="12" t="s">
        <v>7972</v>
      </c>
      <c r="L1921" s="12" t="s">
        <v>8027</v>
      </c>
      <c r="M1921" s="12" t="s">
        <v>37075</v>
      </c>
    </row>
    <row r="1922" spans="1:13" ht="22.5" customHeight="1">
      <c r="A1922" s="12" t="s">
        <v>34064</v>
      </c>
      <c r="B1922" s="12" t="str" cm="1">
        <f t="array" ref="B1922">_xlfn.REGEXEXTRACT(J1922, "eid=([^&amp;]+)", 2)</f>
        <v>2-s2.0-84883327783</v>
      </c>
      <c r="C1922" s="13" t="s">
        <v>23900</v>
      </c>
      <c r="D1922" s="12" t="s">
        <v>34065</v>
      </c>
      <c r="E1922" s="12">
        <v>2013</v>
      </c>
      <c r="F1922" s="12" t="s">
        <v>20727</v>
      </c>
      <c r="G1922" s="12">
        <v>17518717</v>
      </c>
      <c r="H1922" s="12">
        <v>7</v>
      </c>
      <c r="I1922" s="12" t="s">
        <v>34066</v>
      </c>
      <c r="J1922" s="12" t="s">
        <v>34067</v>
      </c>
      <c r="K1922" s="12" t="s">
        <v>7972</v>
      </c>
      <c r="L1922" s="12" t="s">
        <v>7969</v>
      </c>
      <c r="M1922" s="12" t="s">
        <v>37076</v>
      </c>
    </row>
    <row r="1923" spans="1:13" ht="22.5" customHeight="1">
      <c r="A1923" s="12" t="s">
        <v>34069</v>
      </c>
      <c r="B1923" s="12" t="str" cm="1">
        <f t="array" ref="B1923">_xlfn.REGEXEXTRACT(J1923, "eid=([^&amp;]+)", 2)</f>
        <v>2-s2.0-84900035979</v>
      </c>
      <c r="C1923" s="13" t="s">
        <v>23900</v>
      </c>
      <c r="D1923" s="12" t="s">
        <v>34070</v>
      </c>
      <c r="E1923" s="12">
        <v>2014</v>
      </c>
      <c r="F1923" s="12" t="s">
        <v>34071</v>
      </c>
      <c r="G1923" s="12">
        <v>2634503</v>
      </c>
      <c r="H1923" s="12">
        <v>32</v>
      </c>
      <c r="I1923" s="12" t="s">
        <v>34072</v>
      </c>
      <c r="J1923" s="12" t="s">
        <v>34073</v>
      </c>
      <c r="K1923" s="12" t="s">
        <v>7972</v>
      </c>
      <c r="L1923" s="12" t="s">
        <v>15669</v>
      </c>
      <c r="M1923" s="12" t="s">
        <v>37077</v>
      </c>
    </row>
    <row r="1924" spans="1:13" ht="22.5" customHeight="1">
      <c r="A1924" s="12" t="s">
        <v>34075</v>
      </c>
      <c r="B1924" s="12" t="str" cm="1">
        <f t="array" ref="B1924">_xlfn.REGEXEXTRACT(J1924, "eid=([^&amp;]+)", 2)</f>
        <v>2-s2.0-84884892085</v>
      </c>
      <c r="C1924" s="13" t="s">
        <v>23900</v>
      </c>
      <c r="D1924" s="12" t="s">
        <v>34076</v>
      </c>
      <c r="E1924" s="12">
        <v>2013</v>
      </c>
      <c r="F1924" s="12" t="s">
        <v>24637</v>
      </c>
      <c r="G1924" s="12">
        <v>189340</v>
      </c>
      <c r="H1924" s="12">
        <v>62</v>
      </c>
      <c r="I1924" s="12" t="s">
        <v>34077</v>
      </c>
      <c r="J1924" s="12" t="s">
        <v>34078</v>
      </c>
      <c r="K1924" s="12" t="s">
        <v>7972</v>
      </c>
      <c r="L1924" s="12" t="s">
        <v>7969</v>
      </c>
      <c r="M1924" s="12" t="s">
        <v>37078</v>
      </c>
    </row>
    <row r="1925" spans="1:13" ht="22.5" customHeight="1">
      <c r="A1925" s="12" t="s">
        <v>34080</v>
      </c>
      <c r="B1925" s="12" t="str" cm="1">
        <f t="array" ref="B1925">_xlfn.REGEXEXTRACT(J1925, "eid=([^&amp;]+)", 2)</f>
        <v>2-s2.0-84865003050</v>
      </c>
      <c r="C1925" s="13" t="s">
        <v>23900</v>
      </c>
      <c r="D1925" s="12" t="s">
        <v>34081</v>
      </c>
      <c r="E1925" s="12">
        <v>2012</v>
      </c>
      <c r="F1925" s="12" t="s">
        <v>8831</v>
      </c>
      <c r="G1925" s="12">
        <v>16113349</v>
      </c>
      <c r="H1925" s="12">
        <v>7151</v>
      </c>
      <c r="I1925" s="12" t="s">
        <v>34082</v>
      </c>
      <c r="J1925" s="12" t="s">
        <v>34083</v>
      </c>
      <c r="K1925" s="12" t="s">
        <v>7972</v>
      </c>
      <c r="L1925" s="12" t="s">
        <v>7969</v>
      </c>
      <c r="M1925" s="12" t="s">
        <v>37079</v>
      </c>
    </row>
    <row r="1926" spans="1:13" ht="22.5" customHeight="1">
      <c r="A1926" s="12" t="s">
        <v>34085</v>
      </c>
      <c r="B1926" s="12" t="str" cm="1">
        <f t="array" ref="B1926">_xlfn.REGEXEXTRACT(J1926, "eid=([^&amp;]+)", 2)</f>
        <v>2-s2.0-84894153079</v>
      </c>
      <c r="C1926" s="13" t="s">
        <v>23900</v>
      </c>
      <c r="D1926" s="12" t="s">
        <v>34086</v>
      </c>
      <c r="E1926" s="12">
        <v>2013</v>
      </c>
      <c r="F1926" s="12" t="s">
        <v>34087</v>
      </c>
      <c r="G1926" s="12" t="s">
        <v>7969</v>
      </c>
      <c r="H1926" s="12" t="s">
        <v>7969</v>
      </c>
      <c r="I1926" s="12" t="s">
        <v>34088</v>
      </c>
      <c r="J1926" s="12" t="s">
        <v>34089</v>
      </c>
      <c r="K1926" s="12" t="s">
        <v>7972</v>
      </c>
      <c r="L1926" s="12" t="s">
        <v>7969</v>
      </c>
      <c r="M1926" s="12"/>
    </row>
    <row r="1927" spans="1:13" ht="22.5" customHeight="1">
      <c r="A1927" s="12" t="s">
        <v>34091</v>
      </c>
      <c r="B1927" s="12" t="str" cm="1">
        <f t="array" ref="B1927">_xlfn.REGEXEXTRACT(J1927, "eid=([^&amp;]+)", 2)</f>
        <v>2-s2.0-84861522356</v>
      </c>
      <c r="C1927" s="13" t="s">
        <v>23900</v>
      </c>
      <c r="D1927" s="12" t="s">
        <v>34092</v>
      </c>
      <c r="E1927" s="12">
        <v>2012</v>
      </c>
      <c r="F1927" s="12" t="s">
        <v>34093</v>
      </c>
      <c r="G1927" s="12">
        <v>22339345</v>
      </c>
      <c r="H1927" s="12">
        <v>4</v>
      </c>
      <c r="I1927" s="12" t="s">
        <v>34094</v>
      </c>
      <c r="J1927" s="12" t="s">
        <v>34095</v>
      </c>
      <c r="K1927" s="12" t="s">
        <v>7972</v>
      </c>
      <c r="L1927" s="12" t="s">
        <v>7969</v>
      </c>
      <c r="M1927" s="12" t="s">
        <v>37080</v>
      </c>
    </row>
    <row r="1928" spans="1:13" ht="22.5" customHeight="1">
      <c r="A1928" s="12" t="s">
        <v>34097</v>
      </c>
      <c r="B1928" s="12" t="str" cm="1">
        <f t="array" ref="B1928">_xlfn.REGEXEXTRACT(J1928, "eid=([^&amp;]+)", 2)</f>
        <v>2-s2.0-84874832699</v>
      </c>
      <c r="C1928" s="13" t="s">
        <v>23900</v>
      </c>
      <c r="D1928" s="12" t="s">
        <v>34098</v>
      </c>
      <c r="E1928" s="12">
        <v>2013</v>
      </c>
      <c r="F1928" s="12" t="s">
        <v>22613</v>
      </c>
      <c r="G1928" s="12" t="s">
        <v>7969</v>
      </c>
      <c r="H1928" s="12" t="s">
        <v>7969</v>
      </c>
      <c r="I1928" s="12" t="s">
        <v>34099</v>
      </c>
      <c r="J1928" s="12" t="s">
        <v>34100</v>
      </c>
      <c r="K1928" s="12" t="s">
        <v>7972</v>
      </c>
      <c r="L1928" s="12" t="s">
        <v>7969</v>
      </c>
      <c r="M1928" s="12" t="s">
        <v>37081</v>
      </c>
    </row>
    <row r="1929" spans="1:13" ht="22.5" customHeight="1">
      <c r="A1929" s="12" t="s">
        <v>34102</v>
      </c>
      <c r="B1929" s="12" t="str" cm="1">
        <f t="array" ref="B1929">_xlfn.REGEXEXTRACT(J1929, "eid=([^&amp;]+)", 2)</f>
        <v>2-s2.0-85094843812</v>
      </c>
      <c r="C1929" s="13" t="s">
        <v>23900</v>
      </c>
      <c r="D1929" s="12" t="s">
        <v>34103</v>
      </c>
      <c r="E1929" s="12">
        <v>2012</v>
      </c>
      <c r="F1929" s="12" t="s">
        <v>34104</v>
      </c>
      <c r="G1929" s="12" t="s">
        <v>7969</v>
      </c>
      <c r="H1929" s="12" t="s">
        <v>7969</v>
      </c>
      <c r="I1929" s="12" t="s">
        <v>34105</v>
      </c>
      <c r="J1929" s="12" t="s">
        <v>34106</v>
      </c>
      <c r="K1929" s="12" t="s">
        <v>7972</v>
      </c>
      <c r="L1929" s="12" t="s">
        <v>10473</v>
      </c>
      <c r="M1929" s="12" t="s">
        <v>7969</v>
      </c>
    </row>
    <row r="1930" spans="1:13" ht="22.5" customHeight="1">
      <c r="A1930" s="12" t="s">
        <v>34108</v>
      </c>
      <c r="B1930" s="12" t="str" cm="1">
        <f t="array" ref="B1930">_xlfn.REGEXEXTRACT(J1930, "eid=([^&amp;]+)", 2)</f>
        <v>2-s2.0-84899541625</v>
      </c>
      <c r="C1930" s="13" t="s">
        <v>23900</v>
      </c>
      <c r="D1930" s="12" t="s">
        <v>34109</v>
      </c>
      <c r="E1930" s="12">
        <v>2014</v>
      </c>
      <c r="F1930" s="12" t="s">
        <v>17222</v>
      </c>
      <c r="G1930" s="12">
        <v>13596446</v>
      </c>
      <c r="H1930" s="12">
        <v>19</v>
      </c>
      <c r="I1930" s="12" t="s">
        <v>34110</v>
      </c>
      <c r="J1930" s="12" t="s">
        <v>34111</v>
      </c>
      <c r="K1930" s="12" t="s">
        <v>7972</v>
      </c>
      <c r="L1930" s="12" t="s">
        <v>8027</v>
      </c>
      <c r="M1930" s="12" t="s">
        <v>37082</v>
      </c>
    </row>
    <row r="1931" spans="1:13" ht="22.5" customHeight="1">
      <c r="A1931" s="12" t="s">
        <v>34113</v>
      </c>
      <c r="B1931" s="12" t="str" cm="1">
        <f t="array" ref="B1931">_xlfn.REGEXEXTRACT(J1931, "eid=([^&amp;]+)", 2)</f>
        <v>2-s2.0-84873840320</v>
      </c>
      <c r="C1931" s="13" t="s">
        <v>23900</v>
      </c>
      <c r="D1931" s="12" t="s">
        <v>34114</v>
      </c>
      <c r="E1931" s="12">
        <v>2012</v>
      </c>
      <c r="F1931" s="12" t="s">
        <v>34115</v>
      </c>
      <c r="G1931" s="12" t="s">
        <v>7969</v>
      </c>
      <c r="H1931" s="12" t="s">
        <v>7969</v>
      </c>
      <c r="I1931" s="12" t="s">
        <v>34116</v>
      </c>
      <c r="J1931" s="12" t="s">
        <v>34117</v>
      </c>
      <c r="K1931" s="12" t="s">
        <v>7972</v>
      </c>
      <c r="L1931" s="12" t="s">
        <v>7969</v>
      </c>
      <c r="M1931" s="12" t="s">
        <v>37083</v>
      </c>
    </row>
    <row r="1932" spans="1:13" ht="22.5" customHeight="1">
      <c r="A1932" s="12" t="s">
        <v>34119</v>
      </c>
      <c r="B1932" s="12" t="str" cm="1">
        <f t="array" ref="B1932">_xlfn.REGEXEXTRACT(J1932, "eid=([^&amp;]+)", 2)</f>
        <v>2-s2.0-84874086320</v>
      </c>
      <c r="C1932" s="13" t="s">
        <v>23900</v>
      </c>
      <c r="D1932" s="12" t="s">
        <v>34120</v>
      </c>
      <c r="E1932" s="12">
        <v>2012</v>
      </c>
      <c r="F1932" s="12" t="s">
        <v>34121</v>
      </c>
      <c r="G1932" s="12" t="s">
        <v>7969</v>
      </c>
      <c r="H1932" s="12" t="s">
        <v>7969</v>
      </c>
      <c r="I1932" s="12" t="s">
        <v>34122</v>
      </c>
      <c r="J1932" s="12" t="s">
        <v>34123</v>
      </c>
      <c r="K1932" s="12" t="s">
        <v>7972</v>
      </c>
      <c r="L1932" s="12" t="s">
        <v>7969</v>
      </c>
      <c r="M1932" s="12" t="s">
        <v>37084</v>
      </c>
    </row>
    <row r="1933" spans="1:13" ht="22.5" customHeight="1">
      <c r="A1933" s="12" t="s">
        <v>34125</v>
      </c>
      <c r="B1933" s="12" t="str" cm="1">
        <f t="array" ref="B1933">_xlfn.REGEXEXTRACT(J1933, "eid=([^&amp;]+)", 2)</f>
        <v>2-s2.0-84885114409</v>
      </c>
      <c r="C1933" s="13" t="s">
        <v>23900</v>
      </c>
      <c r="D1933" s="12" t="s">
        <v>34126</v>
      </c>
      <c r="E1933" s="12">
        <v>2013</v>
      </c>
      <c r="F1933" s="12" t="s">
        <v>10830</v>
      </c>
      <c r="G1933" s="12">
        <v>15566013</v>
      </c>
      <c r="H1933" s="12">
        <v>8</v>
      </c>
      <c r="I1933" s="12" t="s">
        <v>34127</v>
      </c>
      <c r="J1933" s="12" t="s">
        <v>34128</v>
      </c>
      <c r="K1933" s="12" t="s">
        <v>7972</v>
      </c>
      <c r="L1933" s="12" t="s">
        <v>7969</v>
      </c>
      <c r="M1933" s="12"/>
    </row>
    <row r="1934" spans="1:13" ht="22.5" customHeight="1">
      <c r="A1934" s="12" t="s">
        <v>34130</v>
      </c>
      <c r="B1934" s="12" t="str" cm="1">
        <f t="array" ref="B1934">_xlfn.REGEXEXTRACT(J1934, "eid=([^&amp;]+)", 2)</f>
        <v>2-s2.0-84893694395</v>
      </c>
      <c r="C1934" s="13" t="s">
        <v>23900</v>
      </c>
      <c r="D1934" s="12" t="s">
        <v>34131</v>
      </c>
      <c r="E1934" s="12">
        <v>2013</v>
      </c>
      <c r="F1934" s="12" t="s">
        <v>34132</v>
      </c>
      <c r="G1934" s="12" t="s">
        <v>7969</v>
      </c>
      <c r="H1934" s="12" t="s">
        <v>7969</v>
      </c>
      <c r="I1934" s="12" t="s">
        <v>34133</v>
      </c>
      <c r="J1934" s="12" t="s">
        <v>34134</v>
      </c>
      <c r="K1934" s="12" t="s">
        <v>7972</v>
      </c>
      <c r="L1934" s="12" t="s">
        <v>8078</v>
      </c>
      <c r="M1934" s="12" t="s">
        <v>37085</v>
      </c>
    </row>
    <row r="1935" spans="1:13" ht="22.5" customHeight="1">
      <c r="A1935" s="12" t="s">
        <v>34136</v>
      </c>
      <c r="B1935" s="12" t="str" cm="1">
        <f t="array" ref="B1935">_xlfn.REGEXEXTRACT(J1935, "eid=([^&amp;]+)", 2)</f>
        <v>2-s2.0-84894520720</v>
      </c>
      <c r="C1935" s="13" t="s">
        <v>23900</v>
      </c>
      <c r="D1935" s="12" t="s">
        <v>34137</v>
      </c>
      <c r="E1935" s="12">
        <v>2013</v>
      </c>
      <c r="F1935" s="12" t="s">
        <v>34138</v>
      </c>
      <c r="G1935" s="12" t="s">
        <v>7969</v>
      </c>
      <c r="H1935" s="12" t="s">
        <v>7969</v>
      </c>
      <c r="I1935" s="12" t="s">
        <v>34139</v>
      </c>
      <c r="J1935" s="12" t="s">
        <v>34140</v>
      </c>
      <c r="K1935" s="12" t="s">
        <v>7972</v>
      </c>
      <c r="L1935" s="12" t="s">
        <v>8078</v>
      </c>
      <c r="M1935" s="12" t="s">
        <v>37086</v>
      </c>
    </row>
    <row r="1936" spans="1:13" ht="22.5" customHeight="1">
      <c r="A1936" s="12" t="s">
        <v>34142</v>
      </c>
      <c r="B1936" s="12" t="str" cm="1">
        <f t="array" ref="B1936">_xlfn.REGEXEXTRACT(J1936, "eid=([^&amp;]+)", 2)</f>
        <v>2-s2.0-84904421834</v>
      </c>
      <c r="C1936" s="13" t="s">
        <v>23900</v>
      </c>
      <c r="D1936" s="12" t="s">
        <v>34143</v>
      </c>
      <c r="E1936" s="12">
        <v>2014</v>
      </c>
      <c r="F1936" s="12" t="s">
        <v>12486</v>
      </c>
      <c r="G1936" s="12" t="s">
        <v>28522</v>
      </c>
      <c r="H1936" s="12" t="s">
        <v>7969</v>
      </c>
      <c r="I1936" s="12" t="s">
        <v>34144</v>
      </c>
      <c r="J1936" s="12" t="s">
        <v>34145</v>
      </c>
      <c r="K1936" s="12" t="s">
        <v>7972</v>
      </c>
      <c r="L1936" s="12" t="s">
        <v>8102</v>
      </c>
      <c r="M1936" s="12" t="s">
        <v>37087</v>
      </c>
    </row>
    <row r="1937" spans="1:13" ht="22.5" customHeight="1">
      <c r="A1937" s="12" t="s">
        <v>34147</v>
      </c>
      <c r="B1937" s="12" t="str" cm="1">
        <f t="array" ref="B1937">_xlfn.REGEXEXTRACT(J1937, "eid=([^&amp;]+)", 2)</f>
        <v>2-s2.0-84883057189</v>
      </c>
      <c r="C1937" s="13" t="s">
        <v>23900</v>
      </c>
      <c r="D1937" s="12" t="s">
        <v>34148</v>
      </c>
      <c r="E1937" s="12">
        <v>2013</v>
      </c>
      <c r="F1937" s="12" t="s">
        <v>12486</v>
      </c>
      <c r="G1937" s="12" t="s">
        <v>28522</v>
      </c>
      <c r="H1937" s="12" t="s">
        <v>7969</v>
      </c>
      <c r="I1937" s="12" t="s">
        <v>33888</v>
      </c>
      <c r="J1937" s="12" t="s">
        <v>34149</v>
      </c>
      <c r="K1937" s="12" t="s">
        <v>7972</v>
      </c>
      <c r="L1937" s="12" t="s">
        <v>7969</v>
      </c>
      <c r="M1937" s="12" t="s">
        <v>37088</v>
      </c>
    </row>
    <row r="1938" spans="1:13" ht="22.5" customHeight="1">
      <c r="A1938" s="12" t="s">
        <v>34151</v>
      </c>
      <c r="B1938" s="12" t="str" cm="1">
        <f t="array" ref="B1938">_xlfn.REGEXEXTRACT(J1938, "eid=([^&amp;]+)", 2)</f>
        <v>2-s2.0-84904095463</v>
      </c>
      <c r="C1938" s="13" t="s">
        <v>23900</v>
      </c>
      <c r="D1938" s="12" t="s">
        <v>34152</v>
      </c>
      <c r="E1938" s="12">
        <v>2014</v>
      </c>
      <c r="F1938" s="12" t="s">
        <v>34153</v>
      </c>
      <c r="G1938" s="12">
        <v>7342071</v>
      </c>
      <c r="H1938" s="12">
        <v>32</v>
      </c>
      <c r="I1938" s="12" t="s">
        <v>34154</v>
      </c>
      <c r="J1938" s="12" t="s">
        <v>34155</v>
      </c>
      <c r="K1938" s="12" t="s">
        <v>7972</v>
      </c>
      <c r="L1938" s="12" t="s">
        <v>8324</v>
      </c>
      <c r="M1938" s="12"/>
    </row>
    <row r="1939" spans="1:13" ht="22.5" customHeight="1">
      <c r="A1939" s="12" t="s">
        <v>34157</v>
      </c>
      <c r="B1939" s="12" t="str" cm="1">
        <f t="array" ref="B1939">_xlfn.REGEXEXTRACT(J1939, "eid=([^&amp;]+)", 2)</f>
        <v>2-s2.0-84857359203</v>
      </c>
      <c r="C1939" s="13" t="s">
        <v>23900</v>
      </c>
      <c r="D1939" s="12" t="s">
        <v>34158</v>
      </c>
      <c r="E1939" s="12">
        <v>2012</v>
      </c>
      <c r="F1939" s="12" t="s">
        <v>8462</v>
      </c>
      <c r="G1939" s="12">
        <v>1641212</v>
      </c>
      <c r="H1939" s="12">
        <v>85</v>
      </c>
      <c r="I1939" s="12" t="s">
        <v>34159</v>
      </c>
      <c r="J1939" s="12" t="s">
        <v>34160</v>
      </c>
      <c r="K1939" s="12" t="s">
        <v>7972</v>
      </c>
      <c r="L1939" s="12" t="s">
        <v>7969</v>
      </c>
      <c r="M1939" s="12"/>
    </row>
    <row r="1940" spans="1:13" ht="22.5" customHeight="1">
      <c r="A1940" s="12" t="s">
        <v>34162</v>
      </c>
      <c r="B1940" s="12" t="str" cm="1">
        <f t="array" ref="B1940">_xlfn.REGEXEXTRACT(J1940, "eid=([^&amp;]+)", 2)</f>
        <v>2-s2.0-84944519229</v>
      </c>
      <c r="C1940" s="13" t="s">
        <v>23900</v>
      </c>
      <c r="D1940" s="12" t="s">
        <v>34163</v>
      </c>
      <c r="E1940" s="12">
        <v>2013</v>
      </c>
      <c r="F1940" s="12" t="s">
        <v>34164</v>
      </c>
      <c r="G1940" s="12" t="s">
        <v>7969</v>
      </c>
      <c r="H1940" s="12" t="s">
        <v>7969</v>
      </c>
      <c r="I1940" s="12" t="s">
        <v>34165</v>
      </c>
      <c r="J1940" s="12" t="s">
        <v>34166</v>
      </c>
      <c r="K1940" s="12" t="s">
        <v>7972</v>
      </c>
      <c r="L1940" s="12" t="s">
        <v>8161</v>
      </c>
      <c r="M1940" s="12" t="s">
        <v>37089</v>
      </c>
    </row>
    <row r="1941" spans="1:13" ht="22.5" customHeight="1">
      <c r="A1941" s="12" t="s">
        <v>34168</v>
      </c>
      <c r="B1941" s="12" t="str" cm="1">
        <f t="array" ref="B1941">_xlfn.REGEXEXTRACT(J1941, "eid=([^&amp;]+)", 2)</f>
        <v>2-s2.0-84865630148</v>
      </c>
      <c r="C1941" s="13" t="s">
        <v>23900</v>
      </c>
      <c r="D1941" s="12" t="s">
        <v>34169</v>
      </c>
      <c r="E1941" s="12">
        <v>2012</v>
      </c>
      <c r="F1941" s="12" t="s">
        <v>17708</v>
      </c>
      <c r="G1941" s="12">
        <v>18761119</v>
      </c>
      <c r="H1941" s="12">
        <v>157</v>
      </c>
      <c r="I1941" s="12" t="s">
        <v>34170</v>
      </c>
      <c r="J1941" s="12" t="s">
        <v>34171</v>
      </c>
      <c r="K1941" s="12" t="s">
        <v>7972</v>
      </c>
      <c r="L1941" s="12" t="s">
        <v>7969</v>
      </c>
      <c r="M1941" s="12" t="s">
        <v>37090</v>
      </c>
    </row>
    <row r="1942" spans="1:13" ht="22.5" customHeight="1">
      <c r="A1942" s="12" t="s">
        <v>34173</v>
      </c>
      <c r="B1942" s="12" t="str" cm="1">
        <f t="array" ref="B1942">_xlfn.REGEXEXTRACT(J1942, "eid=([^&amp;]+)", 2)</f>
        <v>2-s2.0-84878341131</v>
      </c>
      <c r="C1942" s="13" t="s">
        <v>23900</v>
      </c>
      <c r="D1942" s="12" t="s">
        <v>34174</v>
      </c>
      <c r="E1942" s="12">
        <v>2013</v>
      </c>
      <c r="F1942" s="12" t="s">
        <v>8443</v>
      </c>
      <c r="G1942" s="12">
        <v>13891286</v>
      </c>
      <c r="H1942" s="12">
        <v>57</v>
      </c>
      <c r="I1942" s="12" t="s">
        <v>34175</v>
      </c>
      <c r="J1942" s="12" t="s">
        <v>34176</v>
      </c>
      <c r="K1942" s="12" t="s">
        <v>7972</v>
      </c>
      <c r="L1942" s="12" t="s">
        <v>7993</v>
      </c>
      <c r="M1942" s="12" t="s">
        <v>37091</v>
      </c>
    </row>
    <row r="1943" spans="1:13" ht="22.5" customHeight="1">
      <c r="A1943" s="12" t="s">
        <v>34178</v>
      </c>
      <c r="B1943" s="12" t="str" cm="1">
        <f t="array" ref="B1943">_xlfn.REGEXEXTRACT(J1943, "eid=([^&amp;]+)", 2)</f>
        <v>2-s2.0-84861835561</v>
      </c>
      <c r="C1943" s="13" t="s">
        <v>23900</v>
      </c>
      <c r="D1943" s="12" t="s">
        <v>34179</v>
      </c>
      <c r="E1943" s="12">
        <v>2012</v>
      </c>
      <c r="F1943" s="12" t="s">
        <v>8432</v>
      </c>
      <c r="G1943" s="12">
        <v>9574174</v>
      </c>
      <c r="H1943" s="12">
        <v>39</v>
      </c>
      <c r="I1943" s="12" t="s">
        <v>34180</v>
      </c>
      <c r="J1943" s="12" t="s">
        <v>34181</v>
      </c>
      <c r="K1943" s="12" t="s">
        <v>7972</v>
      </c>
      <c r="L1943" s="12" t="s">
        <v>7969</v>
      </c>
      <c r="M1943" s="12" t="s">
        <v>37092</v>
      </c>
    </row>
    <row r="1944" spans="1:13" ht="22.5" customHeight="1">
      <c r="A1944" s="12" t="s">
        <v>34183</v>
      </c>
      <c r="B1944" s="12" t="str" cm="1">
        <f t="array" ref="B1944">_xlfn.REGEXEXTRACT(J1944, "eid=([^&amp;]+)", 2)</f>
        <v>2-s2.0-84867886975</v>
      </c>
      <c r="C1944" s="13" t="s">
        <v>23900</v>
      </c>
      <c r="D1944" s="12" t="s">
        <v>34184</v>
      </c>
      <c r="E1944" s="12">
        <v>2012</v>
      </c>
      <c r="F1944" s="12" t="s">
        <v>11197</v>
      </c>
      <c r="G1944" s="12">
        <v>3043975</v>
      </c>
      <c r="H1944" s="12">
        <v>462</v>
      </c>
      <c r="I1944" s="12" t="s">
        <v>33781</v>
      </c>
      <c r="J1944" s="12" t="s">
        <v>34185</v>
      </c>
      <c r="K1944" s="12" t="s">
        <v>7972</v>
      </c>
      <c r="L1944" s="12" t="s">
        <v>7969</v>
      </c>
      <c r="M1944" s="12"/>
    </row>
    <row r="1945" spans="1:13" ht="22.5" customHeight="1">
      <c r="A1945" s="12" t="s">
        <v>34187</v>
      </c>
      <c r="B1945" s="12" t="str" cm="1">
        <f t="array" ref="B1945">_xlfn.REGEXEXTRACT(J1945, "eid=([^&amp;]+)", 2)</f>
        <v>2-s2.0-84875215273</v>
      </c>
      <c r="C1945" s="13" t="s">
        <v>23900</v>
      </c>
      <c r="D1945" s="12" t="s">
        <v>34188</v>
      </c>
      <c r="E1945" s="12">
        <v>2013</v>
      </c>
      <c r="F1945" s="12" t="s">
        <v>8443</v>
      </c>
      <c r="G1945" s="12">
        <v>13891286</v>
      </c>
      <c r="H1945" s="12">
        <v>57</v>
      </c>
      <c r="I1945" s="12" t="s">
        <v>34189</v>
      </c>
      <c r="J1945" s="12" t="s">
        <v>34190</v>
      </c>
      <c r="K1945" s="12" t="s">
        <v>7972</v>
      </c>
      <c r="L1945" s="12" t="s">
        <v>7969</v>
      </c>
      <c r="M1945" s="12"/>
    </row>
    <row r="1946" spans="1:13" ht="22.5" customHeight="1">
      <c r="A1946" s="12" t="s">
        <v>34192</v>
      </c>
      <c r="B1946" s="12" t="str" cm="1">
        <f t="array" ref="B1946">_xlfn.REGEXEXTRACT(J1946, "eid=([^&amp;]+)", 2)</f>
        <v>2-s2.0-84890070570</v>
      </c>
      <c r="C1946" s="13" t="s">
        <v>23900</v>
      </c>
      <c r="D1946" s="12" t="s">
        <v>34193</v>
      </c>
      <c r="E1946" s="12">
        <v>2013</v>
      </c>
      <c r="F1946" s="12" t="s">
        <v>34194</v>
      </c>
      <c r="G1946" s="12" t="s">
        <v>7969</v>
      </c>
      <c r="H1946" s="12" t="s">
        <v>7969</v>
      </c>
      <c r="I1946" s="12" t="s">
        <v>34195</v>
      </c>
      <c r="J1946" s="12" t="s">
        <v>34196</v>
      </c>
      <c r="K1946" s="12" t="s">
        <v>7972</v>
      </c>
      <c r="L1946" s="12" t="s">
        <v>7969</v>
      </c>
      <c r="M1946" s="12"/>
    </row>
    <row r="1947" spans="1:13" ht="22.5" customHeight="1">
      <c r="A1947" s="12" t="s">
        <v>34198</v>
      </c>
      <c r="B1947" s="12" t="str" cm="1">
        <f t="array" ref="B1947">_xlfn.REGEXEXTRACT(J1947, "eid=([^&amp;]+)", 2)</f>
        <v>2-s2.0-84898485476</v>
      </c>
      <c r="C1947" s="13" t="s">
        <v>23900</v>
      </c>
      <c r="D1947" s="12" t="s">
        <v>34199</v>
      </c>
      <c r="E1947" s="12">
        <v>2013</v>
      </c>
      <c r="F1947" s="12" t="s">
        <v>34200</v>
      </c>
      <c r="G1947" s="12" t="s">
        <v>7969</v>
      </c>
      <c r="H1947" s="12" t="s">
        <v>7969</v>
      </c>
      <c r="I1947" s="12" t="s">
        <v>34201</v>
      </c>
      <c r="J1947" s="12" t="s">
        <v>34202</v>
      </c>
      <c r="K1947" s="12" t="s">
        <v>7972</v>
      </c>
      <c r="L1947" s="12" t="s">
        <v>8078</v>
      </c>
      <c r="M1947" s="12" t="s">
        <v>37093</v>
      </c>
    </row>
    <row r="1948" spans="1:13" ht="22.5" customHeight="1">
      <c r="A1948" s="12" t="s">
        <v>34204</v>
      </c>
      <c r="B1948" s="12" t="str" cm="1">
        <f t="array" ref="B1948">_xlfn.REGEXEXTRACT(J1948, "eid=([^&amp;]+)", 2)</f>
        <v>2-s2.0-84897708959</v>
      </c>
      <c r="C1948" s="13" t="s">
        <v>23900</v>
      </c>
      <c r="D1948" s="12" t="s">
        <v>34205</v>
      </c>
      <c r="E1948" s="12">
        <v>2013</v>
      </c>
      <c r="F1948" s="12" t="s">
        <v>34206</v>
      </c>
      <c r="G1948" s="12">
        <v>10459243</v>
      </c>
      <c r="H1948" s="12">
        <v>55</v>
      </c>
      <c r="I1948" s="12" t="s">
        <v>34207</v>
      </c>
      <c r="J1948" s="12" t="s">
        <v>34208</v>
      </c>
      <c r="K1948" s="12" t="s">
        <v>7972</v>
      </c>
      <c r="L1948" s="12" t="s">
        <v>8078</v>
      </c>
      <c r="M1948" s="12" t="s">
        <v>37094</v>
      </c>
    </row>
    <row r="1949" spans="1:13" ht="22.5" customHeight="1">
      <c r="A1949" s="12" t="s">
        <v>34210</v>
      </c>
      <c r="B1949" s="12" t="str" cm="1">
        <f t="array" ref="B1949">_xlfn.REGEXEXTRACT(J1949, "eid=([^&amp;]+)", 2)</f>
        <v>2-s2.0-84877270270</v>
      </c>
      <c r="C1949" s="13" t="s">
        <v>23900</v>
      </c>
      <c r="D1949" s="12" t="s">
        <v>34211</v>
      </c>
      <c r="E1949" s="12">
        <v>2013</v>
      </c>
      <c r="F1949" s="12" t="s">
        <v>26590</v>
      </c>
      <c r="G1949" s="12">
        <v>14388871</v>
      </c>
      <c r="H1949" s="12">
        <v>15</v>
      </c>
      <c r="I1949" s="12" t="s">
        <v>34212</v>
      </c>
      <c r="J1949" s="12" t="s">
        <v>34213</v>
      </c>
      <c r="K1949" s="12" t="s">
        <v>7972</v>
      </c>
      <c r="L1949" s="12" t="s">
        <v>17595</v>
      </c>
      <c r="M1949" s="12"/>
    </row>
    <row r="1950" spans="1:13" ht="22.5" customHeight="1">
      <c r="A1950" s="12" t="s">
        <v>34215</v>
      </c>
      <c r="B1950" s="12" t="str" cm="1">
        <f t="array" ref="B1950">_xlfn.REGEXEXTRACT(J1950, "eid=([^&amp;]+)", 2)</f>
        <v>2-s2.0-84883874221</v>
      </c>
      <c r="C1950" s="13" t="s">
        <v>23900</v>
      </c>
      <c r="D1950" s="12" t="s">
        <v>34216</v>
      </c>
      <c r="E1950" s="12">
        <v>2013</v>
      </c>
      <c r="F1950" s="12" t="s">
        <v>24648</v>
      </c>
      <c r="G1950" s="12">
        <v>21682194</v>
      </c>
      <c r="H1950" s="12">
        <v>17</v>
      </c>
      <c r="I1950" s="12" t="s">
        <v>34217</v>
      </c>
      <c r="J1950" s="12" t="s">
        <v>34218</v>
      </c>
      <c r="K1950" s="12" t="s">
        <v>7972</v>
      </c>
      <c r="L1950" s="12" t="s">
        <v>8102</v>
      </c>
      <c r="M1950" s="12" t="s">
        <v>37095</v>
      </c>
    </row>
    <row r="1951" spans="1:13" ht="22.5" customHeight="1">
      <c r="A1951" s="12" t="s">
        <v>34220</v>
      </c>
      <c r="B1951" s="12" t="str" cm="1">
        <f t="array" ref="B1951">_xlfn.REGEXEXTRACT(J1951, "eid=([^&amp;]+)", 2)</f>
        <v>2-s2.0-84862779653</v>
      </c>
      <c r="C1951" s="13" t="s">
        <v>23900</v>
      </c>
      <c r="D1951" s="12" t="s">
        <v>34221</v>
      </c>
      <c r="E1951" s="12">
        <v>2012</v>
      </c>
      <c r="F1951" s="12" t="s">
        <v>24422</v>
      </c>
      <c r="G1951" s="12">
        <v>200255</v>
      </c>
      <c r="H1951" s="12">
        <v>191</v>
      </c>
      <c r="I1951" s="12" t="s">
        <v>34222</v>
      </c>
      <c r="J1951" s="12" t="s">
        <v>34223</v>
      </c>
      <c r="K1951" s="12" t="s">
        <v>7972</v>
      </c>
      <c r="L1951" s="12" t="s">
        <v>7969</v>
      </c>
      <c r="M1951" s="12" t="s">
        <v>37096</v>
      </c>
    </row>
    <row r="1952" spans="1:13" ht="22.5" customHeight="1">
      <c r="A1952" s="12" t="s">
        <v>34225</v>
      </c>
      <c r="B1952" s="12" t="str" cm="1">
        <f t="array" ref="B1952">_xlfn.REGEXEXTRACT(J1952, "eid=([^&amp;]+)", 2)</f>
        <v>2-s2.0-84861630520</v>
      </c>
      <c r="C1952" s="13" t="s">
        <v>23900</v>
      </c>
      <c r="D1952" s="12" t="s">
        <v>34226</v>
      </c>
      <c r="E1952" s="12">
        <v>2012</v>
      </c>
      <c r="F1952" s="12" t="s">
        <v>12486</v>
      </c>
      <c r="G1952" s="12" t="s">
        <v>28522</v>
      </c>
      <c r="H1952" s="12" t="s">
        <v>7969</v>
      </c>
      <c r="I1952" s="12" t="s">
        <v>34227</v>
      </c>
      <c r="J1952" s="12" t="s">
        <v>34228</v>
      </c>
      <c r="K1952" s="12" t="s">
        <v>7972</v>
      </c>
      <c r="L1952" s="12" t="s">
        <v>7969</v>
      </c>
      <c r="M1952" s="12" t="s">
        <v>37097</v>
      </c>
    </row>
    <row r="1953" spans="1:13" ht="22.5" customHeight="1">
      <c r="A1953" s="12" t="s">
        <v>34230</v>
      </c>
      <c r="B1953" s="12" t="str" cm="1">
        <f t="array" ref="B1953">_xlfn.REGEXEXTRACT(J1953, "eid=([^&amp;]+)", 2)</f>
        <v>2-s2.0-84865261467</v>
      </c>
      <c r="C1953" s="13" t="s">
        <v>23900</v>
      </c>
      <c r="D1953" s="12" t="s">
        <v>34231</v>
      </c>
      <c r="E1953" s="12">
        <v>2012</v>
      </c>
      <c r="F1953" s="12" t="s">
        <v>34232</v>
      </c>
      <c r="G1953" s="12" t="s">
        <v>34233</v>
      </c>
      <c r="H1953" s="12">
        <v>6</v>
      </c>
      <c r="I1953" s="12" t="s">
        <v>34234</v>
      </c>
      <c r="J1953" s="12" t="s">
        <v>34235</v>
      </c>
      <c r="K1953" s="12" t="s">
        <v>7972</v>
      </c>
      <c r="L1953" s="12" t="s">
        <v>7969</v>
      </c>
      <c r="M1953" s="12" t="s">
        <v>7969</v>
      </c>
    </row>
    <row r="1954" spans="1:13" ht="22.5" customHeight="1">
      <c r="A1954" s="12" t="s">
        <v>34237</v>
      </c>
      <c r="B1954" s="12" t="str" cm="1">
        <f t="array" ref="B1954">_xlfn.REGEXEXTRACT(J1954, "eid=([^&amp;]+)", 2)</f>
        <v>2-s2.0-84859346464</v>
      </c>
      <c r="C1954" s="13" t="s">
        <v>23900</v>
      </c>
      <c r="D1954" s="12" t="s">
        <v>34238</v>
      </c>
      <c r="E1954" s="12">
        <v>2012</v>
      </c>
      <c r="F1954" s="12" t="s">
        <v>13235</v>
      </c>
      <c r="G1954" s="12">
        <v>14602067</v>
      </c>
      <c r="H1954" s="12">
        <v>55</v>
      </c>
      <c r="I1954" s="12" t="s">
        <v>34239</v>
      </c>
      <c r="J1954" s="12" t="s">
        <v>34240</v>
      </c>
      <c r="K1954" s="12" t="s">
        <v>7972</v>
      </c>
      <c r="L1954" s="12" t="s">
        <v>7969</v>
      </c>
      <c r="M1954" s="12" t="s">
        <v>37098</v>
      </c>
    </row>
    <row r="1955" spans="1:13" ht="22.5" customHeight="1">
      <c r="A1955" s="12" t="s">
        <v>34242</v>
      </c>
      <c r="B1955" s="12" t="str" cm="1">
        <f t="array" ref="B1955">_xlfn.REGEXEXTRACT(J1955, "eid=([^&amp;]+)", 2)</f>
        <v>2-s2.0-84876959400</v>
      </c>
      <c r="C1955" s="13" t="s">
        <v>23900</v>
      </c>
      <c r="D1955" s="12" t="s">
        <v>34243</v>
      </c>
      <c r="E1955" s="12">
        <v>2013</v>
      </c>
      <c r="F1955" s="12" t="s">
        <v>24863</v>
      </c>
      <c r="G1955" s="12">
        <v>18728243</v>
      </c>
      <c r="H1955" s="12">
        <v>82</v>
      </c>
      <c r="I1955" s="12" t="s">
        <v>34244</v>
      </c>
      <c r="J1955" s="12" t="s">
        <v>34245</v>
      </c>
      <c r="K1955" s="12" t="s">
        <v>7972</v>
      </c>
      <c r="L1955" s="12" t="s">
        <v>7969</v>
      </c>
      <c r="M1955" s="12"/>
    </row>
    <row r="1956" spans="1:13" ht="22.5" customHeight="1">
      <c r="A1956" s="12" t="s">
        <v>34247</v>
      </c>
      <c r="B1956" s="12" t="str" cm="1">
        <f t="array" ref="B1956">_xlfn.REGEXEXTRACT(J1956, "eid=([^&amp;]+)", 2)</f>
        <v>2-s2.0-84893302164</v>
      </c>
      <c r="C1956" s="13" t="s">
        <v>23900</v>
      </c>
      <c r="D1956" s="12" t="s">
        <v>34248</v>
      </c>
      <c r="E1956" s="12">
        <v>2013</v>
      </c>
      <c r="F1956" s="12" t="s">
        <v>34249</v>
      </c>
      <c r="G1956" s="12" t="s">
        <v>7969</v>
      </c>
      <c r="H1956" s="12" t="s">
        <v>7969</v>
      </c>
      <c r="I1956" s="12" t="s">
        <v>34250</v>
      </c>
      <c r="J1956" s="12" t="s">
        <v>34251</v>
      </c>
      <c r="K1956" s="12" t="s">
        <v>7972</v>
      </c>
      <c r="L1956" s="12" t="s">
        <v>8324</v>
      </c>
      <c r="M1956" s="12" t="s">
        <v>37099</v>
      </c>
    </row>
    <row r="1957" spans="1:13" ht="22.5" customHeight="1">
      <c r="A1957" s="12" t="s">
        <v>34253</v>
      </c>
      <c r="B1957" s="12" t="str" cm="1">
        <f t="array" ref="B1957">_xlfn.REGEXEXTRACT(J1957, "eid=([^&amp;]+)", 2)</f>
        <v>2-s2.0-84864058569</v>
      </c>
      <c r="C1957" s="13" t="s">
        <v>23900</v>
      </c>
      <c r="D1957" s="12" t="s">
        <v>34254</v>
      </c>
      <c r="E1957" s="12">
        <v>2013</v>
      </c>
      <c r="F1957" s="12" t="s">
        <v>12218</v>
      </c>
      <c r="G1957" s="12" t="s">
        <v>24034</v>
      </c>
      <c r="H1957" s="12">
        <v>29</v>
      </c>
      <c r="I1957" s="12" t="s">
        <v>34255</v>
      </c>
      <c r="J1957" s="12" t="s">
        <v>34256</v>
      </c>
      <c r="K1957" s="12" t="s">
        <v>7972</v>
      </c>
      <c r="L1957" s="12" t="s">
        <v>7969</v>
      </c>
      <c r="M1957" s="12" t="s">
        <v>37100</v>
      </c>
    </row>
    <row r="1958" spans="1:13" ht="22.5" customHeight="1">
      <c r="A1958" s="12" t="s">
        <v>34258</v>
      </c>
      <c r="B1958" s="12" t="str" cm="1">
        <f t="array" ref="B1958">_xlfn.REGEXEXTRACT(J1958, "eid=([^&amp;]+)", 2)</f>
        <v>2-s2.0-84861959172</v>
      </c>
      <c r="C1958" s="13" t="s">
        <v>23900</v>
      </c>
      <c r="D1958" s="12" t="s">
        <v>34259</v>
      </c>
      <c r="E1958" s="12">
        <v>2013</v>
      </c>
      <c r="F1958" s="12" t="s">
        <v>24637</v>
      </c>
      <c r="G1958" s="12">
        <v>189340</v>
      </c>
      <c r="H1958" s="12">
        <v>62</v>
      </c>
      <c r="I1958" s="12" t="s">
        <v>34260</v>
      </c>
      <c r="J1958" s="12" t="s">
        <v>34261</v>
      </c>
      <c r="K1958" s="12" t="s">
        <v>7972</v>
      </c>
      <c r="L1958" s="12" t="s">
        <v>7969</v>
      </c>
      <c r="M1958" s="12"/>
    </row>
    <row r="1959" spans="1:13" ht="22.5" customHeight="1">
      <c r="A1959" s="12" t="s">
        <v>34263</v>
      </c>
      <c r="B1959" s="12" t="str" cm="1">
        <f t="array" ref="B1959">_xlfn.REGEXEXTRACT(J1959, "eid=([^&amp;]+)", 2)</f>
        <v>2-s2.0-84879364477</v>
      </c>
      <c r="C1959" s="13" t="s">
        <v>23900</v>
      </c>
      <c r="D1959" s="12" t="s">
        <v>34264</v>
      </c>
      <c r="E1959" s="12">
        <v>2013</v>
      </c>
      <c r="F1959" s="12" t="s">
        <v>20727</v>
      </c>
      <c r="G1959" s="12">
        <v>17518717</v>
      </c>
      <c r="H1959" s="12">
        <v>7</v>
      </c>
      <c r="I1959" s="12" t="s">
        <v>34265</v>
      </c>
      <c r="J1959" s="12" t="s">
        <v>34266</v>
      </c>
      <c r="K1959" s="12" t="s">
        <v>7972</v>
      </c>
      <c r="L1959" s="12" t="s">
        <v>7969</v>
      </c>
      <c r="M1959" s="12"/>
    </row>
    <row r="1960" spans="1:13" ht="22.5" customHeight="1">
      <c r="A1960" s="12" t="s">
        <v>34268</v>
      </c>
      <c r="B1960" s="12" t="str" cm="1">
        <f t="array" ref="B1960">_xlfn.REGEXEXTRACT(J1960, "eid=([^&amp;]+)", 2)</f>
        <v>2-s2.0-84867367071</v>
      </c>
      <c r="C1960" s="13" t="s">
        <v>23900</v>
      </c>
      <c r="D1960" s="12" t="s">
        <v>34269</v>
      </c>
      <c r="E1960" s="12">
        <v>2012</v>
      </c>
      <c r="F1960" s="12" t="s">
        <v>8328</v>
      </c>
      <c r="G1960" s="12" t="s">
        <v>7969</v>
      </c>
      <c r="H1960" s="12" t="s">
        <v>7969</v>
      </c>
      <c r="I1960" s="12" t="s">
        <v>34270</v>
      </c>
      <c r="J1960" s="12" t="s">
        <v>34271</v>
      </c>
      <c r="K1960" s="12" t="s">
        <v>7972</v>
      </c>
      <c r="L1960" s="12" t="s">
        <v>7969</v>
      </c>
      <c r="M1960" s="12" t="s">
        <v>37101</v>
      </c>
    </row>
    <row r="1961" spans="1:13" ht="22.5" customHeight="1">
      <c r="A1961" s="12" t="s">
        <v>34273</v>
      </c>
      <c r="B1961" s="12" t="str" cm="1">
        <f t="array" ref="B1961">_xlfn.REGEXEXTRACT(J1961, "eid=([^&amp;]+)", 2)</f>
        <v>2-s2.0-84864685081</v>
      </c>
      <c r="C1961" s="13" t="s">
        <v>23900</v>
      </c>
      <c r="D1961" s="12" t="s">
        <v>34274</v>
      </c>
      <c r="E1961" s="12">
        <v>2012</v>
      </c>
      <c r="F1961" s="12" t="s">
        <v>8328</v>
      </c>
      <c r="G1961" s="12" t="s">
        <v>7969</v>
      </c>
      <c r="H1961" s="12" t="s">
        <v>7969</v>
      </c>
      <c r="I1961" s="12" t="s">
        <v>34275</v>
      </c>
      <c r="J1961" s="12" t="s">
        <v>34276</v>
      </c>
      <c r="K1961" s="12" t="s">
        <v>7972</v>
      </c>
      <c r="L1961" s="12" t="s">
        <v>7969</v>
      </c>
      <c r="M1961" s="12" t="s">
        <v>37102</v>
      </c>
    </row>
    <row r="1962" spans="1:13" ht="22.5" customHeight="1">
      <c r="A1962" s="12" t="s">
        <v>34278</v>
      </c>
      <c r="B1962" s="12" t="str" cm="1">
        <f t="array" ref="B1962">_xlfn.REGEXEXTRACT(J1962, "eid=([^&amp;]+)", 2)</f>
        <v>2-s2.0-84876945537</v>
      </c>
      <c r="C1962" s="13" t="s">
        <v>23900</v>
      </c>
      <c r="D1962" s="12" t="s">
        <v>34279</v>
      </c>
      <c r="E1962" s="12">
        <v>2013</v>
      </c>
      <c r="F1962" s="12" t="s">
        <v>25592</v>
      </c>
      <c r="G1962" s="12">
        <v>15731405</v>
      </c>
      <c r="H1962" s="12">
        <v>103</v>
      </c>
      <c r="I1962" s="12" t="s">
        <v>34280</v>
      </c>
      <c r="J1962" s="12" t="s">
        <v>34281</v>
      </c>
      <c r="K1962" s="12" t="s">
        <v>7972</v>
      </c>
      <c r="L1962" s="12" t="s">
        <v>7969</v>
      </c>
      <c r="M1962" s="12"/>
    </row>
    <row r="1963" spans="1:13" ht="22.5" customHeight="1">
      <c r="A1963" s="12" t="s">
        <v>34283</v>
      </c>
      <c r="B1963" s="12" t="str" cm="1">
        <f t="array" ref="B1963">_xlfn.REGEXEXTRACT(J1963, "eid=([^&amp;]+)", 2)</f>
        <v>2-s2.0-77952383725</v>
      </c>
      <c r="C1963" s="13" t="s">
        <v>23900</v>
      </c>
      <c r="D1963" s="12" t="s">
        <v>34284</v>
      </c>
      <c r="E1963" s="12">
        <v>2010</v>
      </c>
      <c r="F1963" s="12" t="s">
        <v>34285</v>
      </c>
      <c r="G1963" s="12">
        <v>10071202</v>
      </c>
      <c r="H1963" s="12">
        <v>15</v>
      </c>
      <c r="I1963" s="12" t="s">
        <v>34286</v>
      </c>
      <c r="J1963" s="12" t="s">
        <v>34287</v>
      </c>
      <c r="K1963" s="12" t="s">
        <v>7972</v>
      </c>
      <c r="L1963" s="12" t="s">
        <v>7969</v>
      </c>
      <c r="M1963" s="12" t="s">
        <v>37103</v>
      </c>
    </row>
    <row r="1964" spans="1:13" ht="22.5" customHeight="1">
      <c r="A1964" s="12" t="s">
        <v>34289</v>
      </c>
      <c r="B1964" s="12" t="str" cm="1">
        <f t="array" ref="B1964">_xlfn.REGEXEXTRACT(J1964, "eid=([^&amp;]+)", 2)</f>
        <v>2-s2.0-77953842860</v>
      </c>
      <c r="C1964" s="13" t="s">
        <v>23900</v>
      </c>
      <c r="D1964" s="12" t="s">
        <v>34290</v>
      </c>
      <c r="E1964" s="12">
        <v>2010</v>
      </c>
      <c r="F1964" s="12" t="s">
        <v>26590</v>
      </c>
      <c r="G1964" s="12">
        <v>14388871</v>
      </c>
      <c r="H1964" s="12">
        <v>12</v>
      </c>
      <c r="I1964" s="12" t="s">
        <v>34291</v>
      </c>
      <c r="J1964" s="12" t="s">
        <v>34292</v>
      </c>
      <c r="K1964" s="12" t="s">
        <v>7972</v>
      </c>
      <c r="L1964" s="12" t="s">
        <v>17595</v>
      </c>
      <c r="M1964" s="12"/>
    </row>
    <row r="1965" spans="1:13" ht="22.5" customHeight="1">
      <c r="A1965" s="12" t="s">
        <v>34294</v>
      </c>
      <c r="B1965" s="12" t="str" cm="1">
        <f t="array" ref="B1965">_xlfn.REGEXEXTRACT(J1965, "eid=([^&amp;]+)", 2)</f>
        <v>2-s2.0-79952521560</v>
      </c>
      <c r="C1965" s="13" t="s">
        <v>23900</v>
      </c>
      <c r="D1965" s="12" t="s">
        <v>34295</v>
      </c>
      <c r="E1965" s="12">
        <v>2011</v>
      </c>
      <c r="F1965" s="12" t="s">
        <v>8831</v>
      </c>
      <c r="G1965" s="12">
        <v>16113349</v>
      </c>
      <c r="H1965" s="12">
        <v>6571</v>
      </c>
      <c r="I1965" s="12" t="s">
        <v>34296</v>
      </c>
      <c r="J1965" s="12" t="s">
        <v>34297</v>
      </c>
      <c r="K1965" s="12" t="s">
        <v>7972</v>
      </c>
      <c r="L1965" s="12" t="s">
        <v>7969</v>
      </c>
      <c r="M1965" s="12" t="s">
        <v>37104</v>
      </c>
    </row>
    <row r="1966" spans="1:13" ht="22.5" customHeight="1">
      <c r="A1966" s="12" t="s">
        <v>34299</v>
      </c>
      <c r="B1966" s="12" t="str" cm="1">
        <f t="array" ref="B1966">_xlfn.REGEXEXTRACT(J1966, "eid=([^&amp;]+)", 2)</f>
        <v>2-s2.0-77955421242</v>
      </c>
      <c r="C1966" s="13" t="s">
        <v>23900</v>
      </c>
      <c r="D1966" s="12" t="s">
        <v>34300</v>
      </c>
      <c r="E1966" s="12">
        <v>2010</v>
      </c>
      <c r="F1966" s="12" t="s">
        <v>34301</v>
      </c>
      <c r="G1966" s="12">
        <v>10512004</v>
      </c>
      <c r="H1966" s="12">
        <v>20</v>
      </c>
      <c r="I1966" s="12" t="s">
        <v>34302</v>
      </c>
      <c r="J1966" s="12" t="s">
        <v>34303</v>
      </c>
      <c r="K1966" s="12" t="s">
        <v>7972</v>
      </c>
      <c r="L1966" s="12" t="s">
        <v>8465</v>
      </c>
      <c r="M1966" s="12" t="s">
        <v>37105</v>
      </c>
    </row>
    <row r="1967" spans="1:13" ht="22.5" customHeight="1">
      <c r="A1967" s="12" t="s">
        <v>34305</v>
      </c>
      <c r="B1967" s="12" t="str" cm="1">
        <f t="array" ref="B1967">_xlfn.REGEXEXTRACT(J1967, "eid=([^&amp;]+)", 2)</f>
        <v>2-s2.0-78650732059</v>
      </c>
      <c r="C1967" s="13" t="s">
        <v>23900</v>
      </c>
      <c r="D1967" s="12" t="s">
        <v>34306</v>
      </c>
      <c r="E1967" s="12">
        <v>2011</v>
      </c>
      <c r="F1967" s="12" t="s">
        <v>17327</v>
      </c>
      <c r="G1967" s="12">
        <v>10959076</v>
      </c>
      <c r="H1967" s="12">
        <v>22</v>
      </c>
      <c r="I1967" s="12" t="s">
        <v>34307</v>
      </c>
      <c r="J1967" s="12" t="s">
        <v>34308</v>
      </c>
      <c r="K1967" s="12" t="s">
        <v>7972</v>
      </c>
      <c r="L1967" s="12" t="s">
        <v>7969</v>
      </c>
      <c r="M1967" s="12" t="s">
        <v>37106</v>
      </c>
    </row>
    <row r="1968" spans="1:13" ht="22.5" customHeight="1">
      <c r="A1968" s="12" t="s">
        <v>34310</v>
      </c>
      <c r="B1968" s="12" t="str" cm="1">
        <f t="array" ref="B1968">_xlfn.REGEXEXTRACT(J1968, "eid=([^&amp;]+)", 2)</f>
        <v>2-s2.0-77953401849</v>
      </c>
      <c r="C1968" s="13" t="s">
        <v>23900</v>
      </c>
      <c r="D1968" s="12" t="s">
        <v>34311</v>
      </c>
      <c r="E1968" s="12">
        <v>2010</v>
      </c>
      <c r="F1968" s="12" t="s">
        <v>10691</v>
      </c>
      <c r="G1968" s="12">
        <v>15320626</v>
      </c>
      <c r="H1968" s="12">
        <v>22</v>
      </c>
      <c r="I1968" s="12" t="s">
        <v>34312</v>
      </c>
      <c r="J1968" s="12" t="s">
        <v>34313</v>
      </c>
      <c r="K1968" s="12" t="s">
        <v>7972</v>
      </c>
      <c r="L1968" s="12" t="s">
        <v>10694</v>
      </c>
      <c r="M1968" s="12" t="s">
        <v>37107</v>
      </c>
    </row>
    <row r="1969" spans="1:13" ht="22.5" customHeight="1">
      <c r="A1969" s="12" t="s">
        <v>34315</v>
      </c>
      <c r="B1969" s="12" t="str" cm="1">
        <f t="array" ref="B1969">_xlfn.REGEXEXTRACT(J1969, "eid=([^&amp;]+)", 2)</f>
        <v>2-s2.0-84858691671</v>
      </c>
      <c r="C1969" s="13" t="s">
        <v>23900</v>
      </c>
      <c r="D1969" s="12" t="s">
        <v>34316</v>
      </c>
      <c r="E1969" s="12">
        <v>2012</v>
      </c>
      <c r="F1969" s="12" t="s">
        <v>12388</v>
      </c>
      <c r="G1969" s="12">
        <v>15455971</v>
      </c>
      <c r="H1969" s="12">
        <v>9</v>
      </c>
      <c r="I1969" s="12" t="s">
        <v>34317</v>
      </c>
      <c r="J1969" s="12" t="s">
        <v>34318</v>
      </c>
      <c r="K1969" s="12" t="s">
        <v>7972</v>
      </c>
      <c r="L1969" s="12" t="s">
        <v>8102</v>
      </c>
      <c r="M1969" s="12" t="s">
        <v>37108</v>
      </c>
    </row>
    <row r="1970" spans="1:13" ht="22.5" customHeight="1">
      <c r="A1970" s="12" t="s">
        <v>34320</v>
      </c>
      <c r="B1970" s="12" t="str" cm="1">
        <f t="array" ref="B1970">_xlfn.REGEXEXTRACT(J1970, "eid=([^&amp;]+)", 2)</f>
        <v>2-s2.0-80053146820</v>
      </c>
      <c r="C1970" s="13" t="s">
        <v>23900</v>
      </c>
      <c r="D1970" s="12" t="s">
        <v>34321</v>
      </c>
      <c r="E1970" s="12">
        <v>2011</v>
      </c>
      <c r="F1970" s="12" t="s">
        <v>15276</v>
      </c>
      <c r="G1970" s="12" t="s">
        <v>7969</v>
      </c>
      <c r="H1970" s="12" t="s">
        <v>7969</v>
      </c>
      <c r="I1970" s="12" t="s">
        <v>34322</v>
      </c>
      <c r="J1970" s="12" t="s">
        <v>34323</v>
      </c>
      <c r="K1970" s="12" t="s">
        <v>7972</v>
      </c>
      <c r="L1970" s="12" t="s">
        <v>7969</v>
      </c>
      <c r="M1970" s="12" t="s">
        <v>37109</v>
      </c>
    </row>
    <row r="1971" spans="1:13" ht="22.5" customHeight="1">
      <c r="A1971" s="12" t="s">
        <v>34325</v>
      </c>
      <c r="B1971" s="12" t="str" cm="1">
        <f t="array" ref="B1971">_xlfn.REGEXEXTRACT(J1971, "eid=([^&amp;]+)", 2)</f>
        <v>2-s2.0-80052337122</v>
      </c>
      <c r="C1971" s="13" t="s">
        <v>23900</v>
      </c>
      <c r="D1971" s="12" t="s">
        <v>34326</v>
      </c>
      <c r="E1971" s="12">
        <v>2011</v>
      </c>
      <c r="F1971" s="12" t="s">
        <v>8831</v>
      </c>
      <c r="G1971" s="12">
        <v>16113349</v>
      </c>
      <c r="H1971" s="12">
        <v>6908</v>
      </c>
      <c r="I1971" s="12" t="s">
        <v>34327</v>
      </c>
      <c r="J1971" s="12" t="s">
        <v>34328</v>
      </c>
      <c r="K1971" s="12" t="s">
        <v>7972</v>
      </c>
      <c r="L1971" s="12" t="s">
        <v>7969</v>
      </c>
      <c r="M1971" s="12"/>
    </row>
    <row r="1972" spans="1:13" ht="22.5" customHeight="1">
      <c r="A1972" s="12" t="s">
        <v>34330</v>
      </c>
      <c r="B1972" s="12" t="str" cm="1">
        <f t="array" ref="B1972">_xlfn.REGEXEXTRACT(J1972, "eid=([^&amp;]+)", 2)</f>
        <v>2-s2.0-77954949363</v>
      </c>
      <c r="C1972" s="13" t="s">
        <v>23900</v>
      </c>
      <c r="D1972" s="12" t="s">
        <v>34331</v>
      </c>
      <c r="E1972" s="12">
        <v>2010</v>
      </c>
      <c r="F1972" s="12" t="s">
        <v>34332</v>
      </c>
      <c r="G1972" s="12" t="s">
        <v>7969</v>
      </c>
      <c r="H1972" s="12" t="s">
        <v>7969</v>
      </c>
      <c r="I1972" s="12" t="s">
        <v>34333</v>
      </c>
      <c r="J1972" s="12" t="s">
        <v>34334</v>
      </c>
      <c r="K1972" s="12" t="s">
        <v>7972</v>
      </c>
      <c r="L1972" s="12" t="s">
        <v>7969</v>
      </c>
      <c r="M1972" s="12" t="s">
        <v>37110</v>
      </c>
    </row>
    <row r="1973" spans="1:13" ht="22.5" customHeight="1">
      <c r="A1973" s="12" t="s">
        <v>34336</v>
      </c>
      <c r="B1973" s="12" t="str" cm="1">
        <f t="array" ref="B1973">_xlfn.REGEXEXTRACT(J1973, "eid=([^&amp;]+)", 2)</f>
        <v>2-s2.0-82655162816</v>
      </c>
      <c r="C1973" s="13" t="s">
        <v>23900</v>
      </c>
      <c r="D1973" s="12" t="s">
        <v>34337</v>
      </c>
      <c r="E1973" s="12">
        <v>2011</v>
      </c>
      <c r="F1973" s="12" t="s">
        <v>34338</v>
      </c>
      <c r="G1973" s="12" t="s">
        <v>7969</v>
      </c>
      <c r="H1973" s="12" t="s">
        <v>7969</v>
      </c>
      <c r="I1973" s="12" t="s">
        <v>34339</v>
      </c>
      <c r="J1973" s="12" t="s">
        <v>34340</v>
      </c>
      <c r="K1973" s="12" t="s">
        <v>7972</v>
      </c>
      <c r="L1973" s="12" t="s">
        <v>7969</v>
      </c>
      <c r="M1973" s="12" t="s">
        <v>37111</v>
      </c>
    </row>
    <row r="1974" spans="1:13" ht="22.5" customHeight="1">
      <c r="A1974" s="12" t="s">
        <v>34342</v>
      </c>
      <c r="B1974" s="12" t="str" cm="1">
        <f t="array" ref="B1974">_xlfn.REGEXEXTRACT(J1974, "eid=([^&amp;]+)", 2)</f>
        <v>2-s2.0-80455174815</v>
      </c>
      <c r="C1974" s="13" t="s">
        <v>23900</v>
      </c>
      <c r="D1974" s="12" t="s">
        <v>34343</v>
      </c>
      <c r="E1974" s="12">
        <v>2011</v>
      </c>
      <c r="F1974" s="12" t="s">
        <v>11020</v>
      </c>
      <c r="G1974" s="12">
        <v>457906</v>
      </c>
      <c r="H1974" s="12">
        <v>37</v>
      </c>
      <c r="I1974" s="12" t="s">
        <v>34344</v>
      </c>
      <c r="J1974" s="12" t="s">
        <v>34345</v>
      </c>
      <c r="K1974" s="12" t="s">
        <v>7972</v>
      </c>
      <c r="L1974" s="12" t="s">
        <v>7969</v>
      </c>
      <c r="M1974" s="12" t="s">
        <v>37112</v>
      </c>
    </row>
    <row r="1975" spans="1:13" ht="22.5" customHeight="1">
      <c r="A1975" s="12" t="s">
        <v>34347</v>
      </c>
      <c r="B1975" s="12" t="str" cm="1">
        <f t="array" ref="B1975">_xlfn.REGEXEXTRACT(J1975, "eid=([^&amp;]+)", 2)</f>
        <v>2-s2.0-85027948189</v>
      </c>
      <c r="C1975" s="13" t="s">
        <v>23900</v>
      </c>
      <c r="D1975" s="12" t="s">
        <v>34348</v>
      </c>
      <c r="E1975" s="12">
        <v>2011</v>
      </c>
      <c r="F1975" s="12" t="s">
        <v>34349</v>
      </c>
      <c r="G1975" s="12">
        <v>10946977</v>
      </c>
      <c r="H1975" s="12">
        <v>41</v>
      </c>
      <c r="I1975" s="12" t="s">
        <v>34350</v>
      </c>
      <c r="J1975" s="12" t="s">
        <v>34351</v>
      </c>
      <c r="K1975" s="12" t="s">
        <v>7972</v>
      </c>
      <c r="L1975" s="12" t="s">
        <v>8102</v>
      </c>
      <c r="M1975" s="12" t="s">
        <v>37113</v>
      </c>
    </row>
    <row r="1976" spans="1:13" ht="22.5" customHeight="1">
      <c r="A1976" s="12" t="s">
        <v>34353</v>
      </c>
      <c r="B1976" s="12" t="str" cm="1">
        <f t="array" ref="B1976">_xlfn.REGEXEXTRACT(J1976, "eid=([^&amp;]+)", 2)</f>
        <v>2-s2.0-78649674114</v>
      </c>
      <c r="C1976" s="13" t="s">
        <v>23900</v>
      </c>
      <c r="D1976" s="12" t="s">
        <v>34354</v>
      </c>
      <c r="E1976" s="12">
        <v>2010</v>
      </c>
      <c r="F1976" s="12" t="s">
        <v>34355</v>
      </c>
      <c r="G1976" s="12" t="s">
        <v>7969</v>
      </c>
      <c r="H1976" s="12" t="s">
        <v>7969</v>
      </c>
      <c r="I1976" s="12" t="s">
        <v>34356</v>
      </c>
      <c r="J1976" s="12" t="s">
        <v>34357</v>
      </c>
      <c r="K1976" s="12" t="s">
        <v>7972</v>
      </c>
      <c r="L1976" s="12" t="s">
        <v>7969</v>
      </c>
      <c r="M1976" s="12" t="s">
        <v>37114</v>
      </c>
    </row>
    <row r="1977" spans="1:13" ht="22.5" customHeight="1">
      <c r="A1977" s="12" t="s">
        <v>34359</v>
      </c>
      <c r="B1977" s="12" t="str" cm="1">
        <f t="array" ref="B1977">_xlfn.REGEXEXTRACT(J1977, "eid=([^&amp;]+)", 2)</f>
        <v>2-s2.0-78650363277</v>
      </c>
      <c r="C1977" s="13" t="s">
        <v>23900</v>
      </c>
      <c r="D1977" s="12" t="s">
        <v>34360</v>
      </c>
      <c r="E1977" s="12">
        <v>2010</v>
      </c>
      <c r="F1977" s="12" t="s">
        <v>22893</v>
      </c>
      <c r="G1977" s="12" t="s">
        <v>7969</v>
      </c>
      <c r="H1977" s="12" t="s">
        <v>7969</v>
      </c>
      <c r="I1977" s="12" t="s">
        <v>34361</v>
      </c>
      <c r="J1977" s="12" t="s">
        <v>34362</v>
      </c>
      <c r="K1977" s="12" t="s">
        <v>7972</v>
      </c>
      <c r="L1977" s="12" t="s">
        <v>7969</v>
      </c>
      <c r="M1977" s="12"/>
    </row>
    <row r="1978" spans="1:13" ht="22.5" customHeight="1">
      <c r="A1978" s="12" t="s">
        <v>34364</v>
      </c>
      <c r="B1978" s="12" t="str" cm="1">
        <f t="array" ref="B1978">_xlfn.REGEXEXTRACT(J1978, "eid=([^&amp;]+)", 2)</f>
        <v>2-s2.0-84882780723</v>
      </c>
      <c r="C1978" s="13" t="s">
        <v>23900</v>
      </c>
      <c r="D1978" s="12" t="s">
        <v>34365</v>
      </c>
      <c r="E1978" s="12">
        <v>2010</v>
      </c>
      <c r="F1978" s="12" t="s">
        <v>10765</v>
      </c>
      <c r="G1978" s="12">
        <v>15682633</v>
      </c>
      <c r="H1978" s="12">
        <v>53</v>
      </c>
      <c r="I1978" s="12" t="s">
        <v>34366</v>
      </c>
      <c r="J1978" s="12" t="s">
        <v>34367</v>
      </c>
      <c r="K1978" s="12" t="s">
        <v>7972</v>
      </c>
      <c r="L1978" s="12" t="s">
        <v>7969</v>
      </c>
      <c r="M1978" s="12" t="s">
        <v>37115</v>
      </c>
    </row>
    <row r="1979" spans="1:13" ht="22.5" customHeight="1">
      <c r="A1979" s="12" t="s">
        <v>34369</v>
      </c>
      <c r="B1979" s="12" t="str" cm="1">
        <f t="array" ref="B1979">_xlfn.REGEXEXTRACT(J1979, "eid=([^&amp;]+)", 2)</f>
        <v>2-s2.0-77955574175</v>
      </c>
      <c r="C1979" s="13" t="s">
        <v>23900</v>
      </c>
      <c r="D1979" s="12" t="s">
        <v>34370</v>
      </c>
      <c r="E1979" s="12">
        <v>2010</v>
      </c>
      <c r="F1979" s="12" t="s">
        <v>11573</v>
      </c>
      <c r="G1979" s="12">
        <v>2673649</v>
      </c>
      <c r="H1979" s="12">
        <v>26</v>
      </c>
      <c r="I1979" s="12" t="s">
        <v>34371</v>
      </c>
      <c r="J1979" s="12" t="s">
        <v>34372</v>
      </c>
      <c r="K1979" s="12" t="s">
        <v>7972</v>
      </c>
      <c r="L1979" s="12" t="s">
        <v>7969</v>
      </c>
      <c r="M1979" s="12" t="s">
        <v>37116</v>
      </c>
    </row>
    <row r="1980" spans="1:13" ht="22.5" customHeight="1">
      <c r="A1980" s="12" t="s">
        <v>34374</v>
      </c>
      <c r="B1980" s="12" t="str" cm="1">
        <f t="array" ref="B1980">_xlfn.REGEXEXTRACT(J1980, "eid=([^&amp;]+)", 2)</f>
        <v>2-s2.0-70350710022</v>
      </c>
      <c r="C1980" s="13" t="s">
        <v>23900</v>
      </c>
      <c r="D1980" s="12" t="s">
        <v>34375</v>
      </c>
      <c r="E1980" s="12">
        <v>2010</v>
      </c>
      <c r="F1980" s="12" t="s">
        <v>16699</v>
      </c>
      <c r="G1980" s="12">
        <v>1651684</v>
      </c>
      <c r="H1980" s="12">
        <v>90</v>
      </c>
      <c r="I1980" s="12" t="s">
        <v>34376</v>
      </c>
      <c r="J1980" s="12" t="s">
        <v>34377</v>
      </c>
      <c r="K1980" s="12" t="s">
        <v>7972</v>
      </c>
      <c r="L1980" s="12" t="s">
        <v>7969</v>
      </c>
      <c r="M1980" s="12"/>
    </row>
    <row r="1981" spans="1:13" ht="22.5" customHeight="1">
      <c r="A1981" s="12" t="s">
        <v>34379</v>
      </c>
      <c r="B1981" s="12" t="str" cm="1">
        <f t="array" ref="B1981">_xlfn.REGEXEXTRACT(J1981, "eid=([^&amp;]+)", 2)</f>
        <v>2-s2.0-80055070849</v>
      </c>
      <c r="C1981" s="13" t="s">
        <v>23900</v>
      </c>
      <c r="D1981" s="12" t="s">
        <v>34380</v>
      </c>
      <c r="E1981" s="12">
        <v>2011</v>
      </c>
      <c r="F1981" s="12" t="s">
        <v>29544</v>
      </c>
      <c r="G1981" s="12">
        <v>9235965</v>
      </c>
      <c r="H1981" s="12">
        <v>26</v>
      </c>
      <c r="I1981" s="12" t="s">
        <v>34381</v>
      </c>
      <c r="J1981" s="12" t="s">
        <v>34382</v>
      </c>
      <c r="K1981" s="12" t="s">
        <v>7972</v>
      </c>
      <c r="L1981" s="12" t="s">
        <v>7969</v>
      </c>
      <c r="M1981" s="12" t="s">
        <v>37117</v>
      </c>
    </row>
    <row r="1982" spans="1:13" ht="22.5" customHeight="1">
      <c r="A1982" s="12" t="s">
        <v>34384</v>
      </c>
      <c r="B1982" s="12" t="str" cm="1">
        <f t="array" ref="B1982">_xlfn.REGEXEXTRACT(J1982, "eid=([^&amp;]+)", 2)</f>
        <v>2-s2.0-77954322000</v>
      </c>
      <c r="C1982" s="13" t="s">
        <v>23900</v>
      </c>
      <c r="D1982" s="12" t="s">
        <v>34385</v>
      </c>
      <c r="E1982" s="12">
        <v>2010</v>
      </c>
      <c r="F1982" s="12" t="s">
        <v>34386</v>
      </c>
      <c r="G1982" s="12" t="s">
        <v>7969</v>
      </c>
      <c r="H1982" s="12" t="s">
        <v>7969</v>
      </c>
      <c r="I1982" s="12" t="s">
        <v>34387</v>
      </c>
      <c r="J1982" s="12" t="s">
        <v>34388</v>
      </c>
      <c r="K1982" s="12" t="s">
        <v>7972</v>
      </c>
      <c r="L1982" s="12" t="s">
        <v>7969</v>
      </c>
      <c r="M1982" s="12" t="s">
        <v>37118</v>
      </c>
    </row>
    <row r="1983" spans="1:13" ht="22.5" customHeight="1">
      <c r="A1983" s="12" t="s">
        <v>34390</v>
      </c>
      <c r="B1983" s="12" t="str" cm="1">
        <f t="array" ref="B1983">_xlfn.REGEXEXTRACT(J1983, "eid=([^&amp;]+)", 2)</f>
        <v>2-s2.0-77953216805</v>
      </c>
      <c r="C1983" s="13" t="s">
        <v>23900</v>
      </c>
      <c r="D1983" s="12" t="s">
        <v>34391</v>
      </c>
      <c r="E1983" s="12">
        <v>2010</v>
      </c>
      <c r="F1983" s="12" t="s">
        <v>34392</v>
      </c>
      <c r="G1983" s="12" t="s">
        <v>7969</v>
      </c>
      <c r="H1983" s="12">
        <v>1</v>
      </c>
      <c r="I1983" s="12" t="s">
        <v>34393</v>
      </c>
      <c r="J1983" s="12" t="s">
        <v>34394</v>
      </c>
      <c r="K1983" s="12" t="s">
        <v>7972</v>
      </c>
      <c r="L1983" s="12" t="s">
        <v>7969</v>
      </c>
      <c r="M1983" s="12" t="s">
        <v>37119</v>
      </c>
    </row>
    <row r="1984" spans="1:13" ht="22.5" customHeight="1">
      <c r="A1984" s="12" t="s">
        <v>34396</v>
      </c>
      <c r="B1984" s="12" t="str" cm="1">
        <f t="array" ref="B1984">_xlfn.REGEXEXTRACT(J1984, "eid=([^&amp;]+)", 2)</f>
        <v>2-s2.0-84975485574</v>
      </c>
      <c r="C1984" s="13" t="s">
        <v>23900</v>
      </c>
      <c r="D1984" s="12" t="s">
        <v>34397</v>
      </c>
      <c r="E1984" s="12">
        <v>2012</v>
      </c>
      <c r="F1984" s="12" t="s">
        <v>22133</v>
      </c>
      <c r="G1984" s="12">
        <v>21915768</v>
      </c>
      <c r="H1984" s="12" t="s">
        <v>7969</v>
      </c>
      <c r="I1984" s="12" t="s">
        <v>34398</v>
      </c>
      <c r="J1984" s="12" t="s">
        <v>34399</v>
      </c>
      <c r="K1984" s="12" t="s">
        <v>7972</v>
      </c>
      <c r="L1984" s="12" t="s">
        <v>7978</v>
      </c>
      <c r="M1984" s="12" t="s">
        <v>37120</v>
      </c>
    </row>
    <row r="1985" spans="1:13" ht="22.5" customHeight="1">
      <c r="A1985" s="12" t="s">
        <v>34401</v>
      </c>
      <c r="B1985" s="12" t="str" cm="1">
        <f t="array" ref="B1985">_xlfn.REGEXEXTRACT(J1985, "eid=([^&amp;]+)", 2)</f>
        <v>2-s2.0-78650419105</v>
      </c>
      <c r="C1985" s="13" t="s">
        <v>23900</v>
      </c>
      <c r="D1985" s="12" t="s">
        <v>34402</v>
      </c>
      <c r="E1985" s="12">
        <v>2010</v>
      </c>
      <c r="F1985" s="12" t="s">
        <v>26425</v>
      </c>
      <c r="G1985" s="12">
        <v>15497747</v>
      </c>
      <c r="H1985" s="12">
        <v>57</v>
      </c>
      <c r="I1985" s="12" t="s">
        <v>34403</v>
      </c>
      <c r="J1985" s="12" t="s">
        <v>34404</v>
      </c>
      <c r="K1985" s="12" t="s">
        <v>7972</v>
      </c>
      <c r="L1985" s="12" t="s">
        <v>8102</v>
      </c>
      <c r="M1985" s="12" t="s">
        <v>37121</v>
      </c>
    </row>
    <row r="1986" spans="1:13" ht="22.5" customHeight="1">
      <c r="A1986" s="12" t="s">
        <v>34406</v>
      </c>
      <c r="B1986" s="12" t="str" cm="1">
        <f t="array" ref="B1986">_xlfn.REGEXEXTRACT(J1986, "eid=([^&amp;]+)", 2)</f>
        <v>2-s2.0-80053558787</v>
      </c>
      <c r="C1986" s="13" t="s">
        <v>23900</v>
      </c>
      <c r="D1986" s="12" t="s">
        <v>34407</v>
      </c>
      <c r="E1986" s="12">
        <v>2011</v>
      </c>
      <c r="F1986" s="12" t="s">
        <v>33476</v>
      </c>
      <c r="G1986" s="12">
        <v>15337928</v>
      </c>
      <c r="H1986" s="12">
        <v>12</v>
      </c>
      <c r="I1986" s="12" t="s">
        <v>34408</v>
      </c>
      <c r="J1986" s="12" t="s">
        <v>34409</v>
      </c>
      <c r="K1986" s="12" t="s">
        <v>7972</v>
      </c>
      <c r="L1986" s="12" t="s">
        <v>7969</v>
      </c>
      <c r="M1986" s="12" t="s">
        <v>7969</v>
      </c>
    </row>
    <row r="1987" spans="1:13" ht="22.5" customHeight="1">
      <c r="A1987" s="12" t="s">
        <v>34411</v>
      </c>
      <c r="B1987" s="12" t="str" cm="1">
        <f t="array" ref="B1987">_xlfn.REGEXEXTRACT(J1987, "eid=([^&amp;]+)", 2)</f>
        <v>2-s2.0-84855303844</v>
      </c>
      <c r="C1987" s="13" t="s">
        <v>23900</v>
      </c>
      <c r="D1987" s="12" t="s">
        <v>34412</v>
      </c>
      <c r="E1987" s="12">
        <v>2011</v>
      </c>
      <c r="F1987" s="12" t="s">
        <v>34413</v>
      </c>
      <c r="G1987" s="12">
        <v>287881</v>
      </c>
      <c r="H1987" s="12">
        <v>86</v>
      </c>
      <c r="I1987" s="12" t="s">
        <v>34414</v>
      </c>
      <c r="J1987" s="12" t="s">
        <v>34415</v>
      </c>
      <c r="K1987" s="12" t="s">
        <v>7972</v>
      </c>
      <c r="L1987" s="12" t="s">
        <v>7969</v>
      </c>
      <c r="M1987" s="12" t="s">
        <v>7969</v>
      </c>
    </row>
    <row r="1988" spans="1:13" ht="22.5" customHeight="1">
      <c r="A1988" s="12" t="s">
        <v>34417</v>
      </c>
      <c r="B1988" s="12" t="str" cm="1">
        <f t="array" ref="B1988">_xlfn.REGEXEXTRACT(J1988, "eid=([^&amp;]+)", 2)</f>
        <v>2-s2.0-84857940291</v>
      </c>
      <c r="C1988" s="13" t="s">
        <v>23900</v>
      </c>
      <c r="D1988" s="12" t="s">
        <v>34418</v>
      </c>
      <c r="E1988" s="12">
        <v>2010</v>
      </c>
      <c r="F1988" s="12" t="s">
        <v>34419</v>
      </c>
      <c r="G1988" s="12">
        <v>17998859</v>
      </c>
      <c r="H1988" s="12">
        <v>2</v>
      </c>
      <c r="I1988" s="12" t="s">
        <v>34420</v>
      </c>
      <c r="J1988" s="12" t="s">
        <v>34421</v>
      </c>
      <c r="K1988" s="12" t="s">
        <v>7972</v>
      </c>
      <c r="L1988" s="12" t="s">
        <v>7969</v>
      </c>
      <c r="M1988" s="12" t="s">
        <v>37122</v>
      </c>
    </row>
    <row r="1989" spans="1:13" ht="22.5" customHeight="1">
      <c r="A1989" s="12" t="s">
        <v>34423</v>
      </c>
      <c r="B1989" s="12" t="str" cm="1">
        <f t="array" ref="B1989">_xlfn.REGEXEXTRACT(J1989, "eid=([^&amp;]+)", 2)</f>
        <v>2-s2.0-79251594908</v>
      </c>
      <c r="C1989" s="13" t="s">
        <v>23900</v>
      </c>
      <c r="D1989" s="12" t="s">
        <v>34424</v>
      </c>
      <c r="E1989" s="12">
        <v>2011</v>
      </c>
      <c r="F1989" s="12" t="s">
        <v>8024</v>
      </c>
      <c r="G1989" s="12">
        <v>1674048</v>
      </c>
      <c r="H1989" s="12">
        <v>30</v>
      </c>
      <c r="I1989" s="12" t="s">
        <v>34425</v>
      </c>
      <c r="J1989" s="12" t="s">
        <v>34426</v>
      </c>
      <c r="K1989" s="12" t="s">
        <v>7972</v>
      </c>
      <c r="L1989" s="12" t="s">
        <v>7969</v>
      </c>
      <c r="M1989" s="12" t="s">
        <v>37123</v>
      </c>
    </row>
    <row r="1990" spans="1:13" ht="22.5" customHeight="1">
      <c r="A1990" s="12" t="s">
        <v>34428</v>
      </c>
      <c r="B1990" s="12" t="str" cm="1">
        <f t="array" ref="B1990">_xlfn.REGEXEXTRACT(J1990, "eid=([^&amp;]+)", 2)</f>
        <v>2-s2.0-84969931080</v>
      </c>
      <c r="C1990" s="13" t="s">
        <v>23900</v>
      </c>
      <c r="D1990" s="12" t="s">
        <v>34429</v>
      </c>
      <c r="E1990" s="12">
        <v>2010</v>
      </c>
      <c r="F1990" s="12" t="s">
        <v>34430</v>
      </c>
      <c r="G1990" s="12" t="s">
        <v>7969</v>
      </c>
      <c r="H1990" s="12" t="s">
        <v>7969</v>
      </c>
      <c r="I1990" s="12" t="s">
        <v>34431</v>
      </c>
      <c r="J1990" s="12" t="s">
        <v>34432</v>
      </c>
      <c r="K1990" s="12" t="s">
        <v>7972</v>
      </c>
      <c r="L1990" s="12" t="s">
        <v>10473</v>
      </c>
      <c r="M1990" s="12" t="s">
        <v>7969</v>
      </c>
    </row>
    <row r="1991" spans="1:13" ht="22.5" customHeight="1">
      <c r="A1991" s="12" t="s">
        <v>34434</v>
      </c>
      <c r="B1991" s="12" t="str" cm="1">
        <f t="array" ref="B1991">_xlfn.REGEXEXTRACT(J1991, "eid=([^&amp;]+)", 2)</f>
        <v>2-s2.0-84861997111</v>
      </c>
      <c r="C1991" s="13" t="s">
        <v>23900</v>
      </c>
      <c r="D1991" s="12" t="s">
        <v>34435</v>
      </c>
      <c r="E1991" s="12">
        <v>2012</v>
      </c>
      <c r="F1991" s="12" t="s">
        <v>34436</v>
      </c>
      <c r="G1991" s="12">
        <v>15708705</v>
      </c>
      <c r="H1991" s="12">
        <v>10</v>
      </c>
      <c r="I1991" s="12" t="s">
        <v>34437</v>
      </c>
      <c r="J1991" s="12" t="s">
        <v>34438</v>
      </c>
      <c r="K1991" s="12" t="s">
        <v>7972</v>
      </c>
      <c r="L1991" s="12" t="s">
        <v>7993</v>
      </c>
      <c r="M1991" s="12"/>
    </row>
    <row r="1992" spans="1:13" ht="22.5" customHeight="1">
      <c r="A1992" s="12" t="s">
        <v>34440</v>
      </c>
      <c r="B1992" s="12" t="str" cm="1">
        <f t="array" ref="B1992">_xlfn.REGEXEXTRACT(J1992, "eid=([^&amp;]+)", 2)</f>
        <v>2-s2.0-79952267307</v>
      </c>
      <c r="C1992" s="13" t="s">
        <v>23900</v>
      </c>
      <c r="D1992" s="12" t="s">
        <v>34441</v>
      </c>
      <c r="E1992" s="12">
        <v>2011</v>
      </c>
      <c r="F1992" s="12" t="s">
        <v>34442</v>
      </c>
      <c r="G1992" s="12" t="s">
        <v>34443</v>
      </c>
      <c r="H1992" s="12">
        <v>83</v>
      </c>
      <c r="I1992" s="12" t="s">
        <v>34444</v>
      </c>
      <c r="J1992" s="12" t="s">
        <v>34445</v>
      </c>
      <c r="K1992" s="12" t="s">
        <v>7972</v>
      </c>
      <c r="L1992" s="12" t="s">
        <v>34446</v>
      </c>
      <c r="M1992" s="12" t="s">
        <v>7969</v>
      </c>
    </row>
    <row r="1993" spans="1:13" ht="22.5" customHeight="1">
      <c r="A1993" s="12" t="s">
        <v>34448</v>
      </c>
      <c r="B1993" s="12" t="str" cm="1">
        <f t="array" ref="B1993">_xlfn.REGEXEXTRACT(J1993, "eid=([^&amp;]+)", 2)</f>
        <v>2-s2.0-84891570419</v>
      </c>
      <c r="C1993" s="13" t="s">
        <v>23900</v>
      </c>
      <c r="D1993" s="12" t="s">
        <v>34449</v>
      </c>
      <c r="E1993" s="12">
        <v>2010</v>
      </c>
      <c r="F1993" s="12" t="s">
        <v>34449</v>
      </c>
      <c r="G1993" s="12" t="s">
        <v>7969</v>
      </c>
      <c r="H1993" s="12" t="s">
        <v>7969</v>
      </c>
      <c r="I1993" s="12" t="s">
        <v>34450</v>
      </c>
      <c r="J1993" s="12" t="s">
        <v>34451</v>
      </c>
      <c r="K1993" s="12" t="s">
        <v>7972</v>
      </c>
      <c r="L1993" s="12" t="s">
        <v>34452</v>
      </c>
      <c r="M1993" s="12" t="s">
        <v>37124</v>
      </c>
    </row>
    <row r="1994" spans="1:13" ht="22.5" customHeight="1">
      <c r="A1994" s="12" t="s">
        <v>34454</v>
      </c>
      <c r="B1994" s="12" t="str" cm="1">
        <f t="array" ref="B1994">_xlfn.REGEXEXTRACT(J1994, "eid=([^&amp;]+)", 2)</f>
        <v>2-s2.0-73649100594</v>
      </c>
      <c r="C1994" s="13" t="s">
        <v>23900</v>
      </c>
      <c r="D1994" s="12" t="s">
        <v>34455</v>
      </c>
      <c r="E1994" s="12">
        <v>2009</v>
      </c>
      <c r="F1994" s="12" t="s">
        <v>34456</v>
      </c>
      <c r="G1994" s="12" t="s">
        <v>7969</v>
      </c>
      <c r="H1994" s="12" t="s">
        <v>7969</v>
      </c>
      <c r="I1994" s="12" t="s">
        <v>34457</v>
      </c>
      <c r="J1994" s="12" t="s">
        <v>34458</v>
      </c>
      <c r="K1994" s="12" t="s">
        <v>7972</v>
      </c>
      <c r="L1994" s="12" t="s">
        <v>7969</v>
      </c>
      <c r="M1994" s="12" t="s">
        <v>37125</v>
      </c>
    </row>
    <row r="1995" spans="1:13" ht="22.5" customHeight="1">
      <c r="A1995" s="12" t="s">
        <v>34460</v>
      </c>
      <c r="B1995" s="12" t="str" cm="1">
        <f t="array" ref="B1995">_xlfn.REGEXEXTRACT(J1995, "eid=([^&amp;]+)", 2)</f>
        <v>2-s2.0-79951999348</v>
      </c>
      <c r="C1995" s="13" t="s">
        <v>23900</v>
      </c>
      <c r="D1995" s="12" t="s">
        <v>34461</v>
      </c>
      <c r="E1995" s="12">
        <v>2011</v>
      </c>
      <c r="F1995" s="12" t="s">
        <v>22063</v>
      </c>
      <c r="G1995" s="12">
        <v>10009825</v>
      </c>
      <c r="H1995" s="12">
        <v>22</v>
      </c>
      <c r="I1995" s="12" t="s">
        <v>34462</v>
      </c>
      <c r="J1995" s="12" t="s">
        <v>34463</v>
      </c>
      <c r="K1995" s="12" t="s">
        <v>14279</v>
      </c>
      <c r="L1995" s="12" t="s">
        <v>7969</v>
      </c>
      <c r="M1995" s="12"/>
    </row>
    <row r="1996" spans="1:13" ht="22.5" customHeight="1">
      <c r="A1996" s="12" t="s">
        <v>34465</v>
      </c>
      <c r="B1996" s="12" t="str" cm="1">
        <f t="array" ref="B1996">_xlfn.REGEXEXTRACT(J1996, "eid=([^&amp;]+)", 2)</f>
        <v>2-s2.0-73649138928</v>
      </c>
      <c r="C1996" s="13" t="s">
        <v>23900</v>
      </c>
      <c r="D1996" s="12" t="s">
        <v>34466</v>
      </c>
      <c r="E1996" s="12">
        <v>2010</v>
      </c>
      <c r="F1996" s="12" t="s">
        <v>16043</v>
      </c>
      <c r="G1996" s="12">
        <v>15577317</v>
      </c>
      <c r="H1996" s="12">
        <v>53</v>
      </c>
      <c r="I1996" s="12" t="s">
        <v>34467</v>
      </c>
      <c r="J1996" s="12" t="s">
        <v>34468</v>
      </c>
      <c r="K1996" s="12" t="s">
        <v>7972</v>
      </c>
      <c r="L1996" s="12" t="s">
        <v>7969</v>
      </c>
      <c r="M1996" s="12" t="s">
        <v>37126</v>
      </c>
    </row>
    <row r="1997" spans="1:13" ht="22.5" customHeight="1">
      <c r="A1997" s="12" t="s">
        <v>34470</v>
      </c>
      <c r="B1997" s="12" t="str" cm="1">
        <f t="array" ref="B1997">_xlfn.REGEXEXTRACT(J1997, "eid=([^&amp;]+)", 2)</f>
        <v>2-s2.0-78650766918</v>
      </c>
      <c r="C1997" s="13" t="s">
        <v>23900</v>
      </c>
      <c r="D1997" s="12" t="s">
        <v>34471</v>
      </c>
      <c r="E1997" s="12">
        <v>2010</v>
      </c>
      <c r="F1997" s="12" t="s">
        <v>8055</v>
      </c>
      <c r="G1997" s="12">
        <v>18650929</v>
      </c>
      <c r="H1997" s="12">
        <v>122</v>
      </c>
      <c r="I1997" s="12" t="s">
        <v>34472</v>
      </c>
      <c r="J1997" s="12" t="s">
        <v>34473</v>
      </c>
      <c r="K1997" s="12" t="s">
        <v>7972</v>
      </c>
      <c r="L1997" s="12" t="s">
        <v>7969</v>
      </c>
      <c r="M1997" s="12" t="s">
        <v>37127</v>
      </c>
    </row>
    <row r="1998" spans="1:13" ht="22.5" customHeight="1">
      <c r="A1998" s="12" t="s">
        <v>34475</v>
      </c>
      <c r="B1998" s="12" t="str" cm="1">
        <f t="array" ref="B1998">_xlfn.REGEXEXTRACT(J1998, "eid=([^&amp;]+)", 2)</f>
        <v>2-s2.0-79954528367</v>
      </c>
      <c r="C1998" s="13" t="s">
        <v>23900</v>
      </c>
      <c r="D1998" s="12" t="s">
        <v>34476</v>
      </c>
      <c r="E1998" s="12">
        <v>2011</v>
      </c>
      <c r="F1998" s="12" t="s">
        <v>8792</v>
      </c>
      <c r="G1998" s="12" t="s">
        <v>30651</v>
      </c>
      <c r="H1998" s="12">
        <v>7880</v>
      </c>
      <c r="I1998" s="12" t="s">
        <v>34477</v>
      </c>
      <c r="J1998" s="12" t="s">
        <v>34478</v>
      </c>
      <c r="K1998" s="12" t="s">
        <v>7972</v>
      </c>
      <c r="L1998" s="12" t="s">
        <v>7969</v>
      </c>
      <c r="M1998" s="12" t="s">
        <v>37128</v>
      </c>
    </row>
    <row r="1999" spans="1:13" ht="22.5" customHeight="1">
      <c r="A1999" s="12" t="s">
        <v>34480</v>
      </c>
      <c r="B1999" s="12" t="str" cm="1">
        <f t="array" ref="B1999">_xlfn.REGEXEXTRACT(J1999, "eid=([^&amp;]+)", 2)</f>
        <v>2-s2.0-83455235188</v>
      </c>
      <c r="C1999" s="13" t="s">
        <v>23900</v>
      </c>
      <c r="D1999" s="12" t="s">
        <v>34481</v>
      </c>
      <c r="E1999" s="12">
        <v>2011</v>
      </c>
      <c r="F1999" s="12" t="s">
        <v>34482</v>
      </c>
      <c r="G1999" s="12" t="s">
        <v>7969</v>
      </c>
      <c r="H1999" s="12">
        <v>2</v>
      </c>
      <c r="I1999" s="12" t="s">
        <v>34483</v>
      </c>
      <c r="J1999" s="12" t="s">
        <v>34484</v>
      </c>
      <c r="K1999" s="12" t="s">
        <v>7972</v>
      </c>
      <c r="L1999" s="12" t="s">
        <v>7969</v>
      </c>
      <c r="M1999" s="12" t="s">
        <v>37129</v>
      </c>
    </row>
    <row r="2000" spans="1:13" ht="22.5" customHeight="1">
      <c r="A2000" s="12" t="s">
        <v>34486</v>
      </c>
      <c r="B2000" s="12" t="str" cm="1">
        <f t="array" ref="B2000">_xlfn.REGEXEXTRACT(J2000, "eid=([^&amp;]+)", 2)</f>
        <v>2-s2.0-84962598306</v>
      </c>
      <c r="C2000" s="13" t="s">
        <v>23900</v>
      </c>
      <c r="D2000" s="12" t="s">
        <v>34487</v>
      </c>
      <c r="E2000" s="12">
        <v>2012</v>
      </c>
      <c r="F2000" s="12" t="s">
        <v>34488</v>
      </c>
      <c r="G2000" s="12" t="s">
        <v>7969</v>
      </c>
      <c r="H2000" s="12" t="s">
        <v>7969</v>
      </c>
      <c r="I2000" s="12" t="s">
        <v>34489</v>
      </c>
      <c r="J2000" s="12" t="s">
        <v>34490</v>
      </c>
      <c r="K2000" s="12" t="s">
        <v>7972</v>
      </c>
      <c r="L2000" s="12" t="s">
        <v>10473</v>
      </c>
      <c r="M2000" s="12" t="s">
        <v>7969</v>
      </c>
    </row>
    <row r="2001" spans="1:13" ht="22.5" customHeight="1">
      <c r="A2001" s="12" t="s">
        <v>34492</v>
      </c>
      <c r="B2001" s="12" t="str" cm="1">
        <f t="array" ref="B2001">_xlfn.REGEXEXTRACT(J2001, "eid=([^&amp;]+)", 2)</f>
        <v>2-s2.0-84255175525</v>
      </c>
      <c r="C2001" s="13" t="s">
        <v>23900</v>
      </c>
      <c r="D2001" s="12" t="s">
        <v>34493</v>
      </c>
      <c r="E2001" s="12">
        <v>2011</v>
      </c>
      <c r="F2001" s="12" t="s">
        <v>34494</v>
      </c>
      <c r="G2001" s="12" t="s">
        <v>7969</v>
      </c>
      <c r="H2001" s="12" t="s">
        <v>7969</v>
      </c>
      <c r="I2001" s="12" t="s">
        <v>34495</v>
      </c>
      <c r="J2001" s="12" t="s">
        <v>34496</v>
      </c>
      <c r="K2001" s="12" t="s">
        <v>7972</v>
      </c>
      <c r="L2001" s="12" t="s">
        <v>7969</v>
      </c>
      <c r="M2001" s="12" t="s">
        <v>37130</v>
      </c>
    </row>
    <row r="2002" spans="1:13" ht="22.5" customHeight="1">
      <c r="A2002" s="12" t="s">
        <v>34498</v>
      </c>
      <c r="B2002" s="12" t="str" cm="1">
        <f t="array" ref="B2002">_xlfn.REGEXEXTRACT(J2002, "eid=([^&amp;]+)", 2)</f>
        <v>2-s2.0-80455158099</v>
      </c>
      <c r="C2002" s="13" t="s">
        <v>23900</v>
      </c>
      <c r="D2002" s="12" t="s">
        <v>34499</v>
      </c>
      <c r="E2002" s="12">
        <v>2011</v>
      </c>
      <c r="F2002" s="12" t="s">
        <v>34500</v>
      </c>
      <c r="G2002" s="12" t="s">
        <v>7969</v>
      </c>
      <c r="H2002" s="12" t="s">
        <v>7969</v>
      </c>
      <c r="I2002" s="12" t="s">
        <v>34501</v>
      </c>
      <c r="J2002" s="12" t="s">
        <v>34502</v>
      </c>
      <c r="K2002" s="12" t="s">
        <v>7972</v>
      </c>
      <c r="L2002" s="12" t="s">
        <v>7969</v>
      </c>
      <c r="M2002" s="12" t="s">
        <v>37131</v>
      </c>
    </row>
    <row r="2003" spans="1:13" ht="22.5" customHeight="1">
      <c r="A2003" s="12" t="s">
        <v>34504</v>
      </c>
      <c r="B2003" s="12" t="str" cm="1">
        <f t="array" ref="B2003">_xlfn.REGEXEXTRACT(J2003, "eid=([^&amp;]+)", 2)</f>
        <v>2-s2.0-78650404228</v>
      </c>
      <c r="C2003" s="13" t="s">
        <v>23900</v>
      </c>
      <c r="D2003" s="12" t="s">
        <v>34505</v>
      </c>
      <c r="E2003" s="12">
        <v>2010</v>
      </c>
      <c r="F2003" s="12" t="s">
        <v>20727</v>
      </c>
      <c r="G2003" s="12">
        <v>17518717</v>
      </c>
      <c r="H2003" s="12">
        <v>4</v>
      </c>
      <c r="I2003" s="12" t="s">
        <v>34506</v>
      </c>
      <c r="J2003" s="12" t="s">
        <v>34507</v>
      </c>
      <c r="K2003" s="12" t="s">
        <v>7972</v>
      </c>
      <c r="L2003" s="12" t="s">
        <v>7969</v>
      </c>
      <c r="M2003" s="12" t="s">
        <v>37132</v>
      </c>
    </row>
    <row r="2004" spans="1:13" ht="22.5" customHeight="1">
      <c r="A2004" s="12" t="s">
        <v>34509</v>
      </c>
      <c r="B2004" s="12" t="str" cm="1">
        <f t="array" ref="B2004">_xlfn.REGEXEXTRACT(J2004, "eid=([^&amp;]+)", 2)</f>
        <v>2-s2.0-77953295132</v>
      </c>
      <c r="C2004" s="13" t="s">
        <v>23900</v>
      </c>
      <c r="D2004" s="12" t="s">
        <v>34510</v>
      </c>
      <c r="E2004" s="12">
        <v>2010</v>
      </c>
      <c r="F2004" s="12" t="s">
        <v>12486</v>
      </c>
      <c r="G2004" s="12" t="s">
        <v>28522</v>
      </c>
      <c r="H2004" s="12" t="s">
        <v>7969</v>
      </c>
      <c r="I2004" s="12" t="s">
        <v>34511</v>
      </c>
      <c r="J2004" s="12" t="s">
        <v>34512</v>
      </c>
      <c r="K2004" s="12" t="s">
        <v>7972</v>
      </c>
      <c r="L2004" s="12" t="s">
        <v>7969</v>
      </c>
      <c r="M2004" s="12"/>
    </row>
    <row r="2005" spans="1:13" ht="22.5" customHeight="1">
      <c r="A2005" s="12" t="s">
        <v>34514</v>
      </c>
      <c r="B2005" s="12" t="str" cm="1">
        <f t="array" ref="B2005">_xlfn.REGEXEXTRACT(J2005, "eid=([^&amp;]+)", 2)</f>
        <v>2-s2.0-84859949810</v>
      </c>
      <c r="C2005" s="13" t="s">
        <v>23900</v>
      </c>
      <c r="D2005" s="12" t="s">
        <v>34515</v>
      </c>
      <c r="E2005" s="12">
        <v>2011</v>
      </c>
      <c r="F2005" s="12" t="s">
        <v>34516</v>
      </c>
      <c r="G2005" s="12" t="s">
        <v>7969</v>
      </c>
      <c r="H2005" s="12" t="s">
        <v>7969</v>
      </c>
      <c r="I2005" s="12" t="s">
        <v>34517</v>
      </c>
      <c r="J2005" s="12" t="s">
        <v>34518</v>
      </c>
      <c r="K2005" s="12" t="s">
        <v>7972</v>
      </c>
      <c r="L2005" s="12" t="s">
        <v>7969</v>
      </c>
      <c r="M2005" s="12" t="s">
        <v>37133</v>
      </c>
    </row>
    <row r="2006" spans="1:13" ht="22.5" customHeight="1">
      <c r="A2006" s="12" t="s">
        <v>34520</v>
      </c>
      <c r="B2006" s="12" t="str" cm="1">
        <f t="array" ref="B2006">_xlfn.REGEXEXTRACT(J2006, "eid=([^&amp;]+)", 2)</f>
        <v>2-s2.0-77954732117</v>
      </c>
      <c r="C2006" s="13" t="s">
        <v>23900</v>
      </c>
      <c r="D2006" s="12" t="s">
        <v>34521</v>
      </c>
      <c r="E2006" s="12">
        <v>2010</v>
      </c>
      <c r="F2006" s="12" t="s">
        <v>11165</v>
      </c>
      <c r="G2006" s="12">
        <v>7308078</v>
      </c>
      <c r="H2006" s="12" t="s">
        <v>7969</v>
      </c>
      <c r="I2006" s="12" t="s">
        <v>34522</v>
      </c>
      <c r="J2006" s="12" t="s">
        <v>34523</v>
      </c>
      <c r="K2006" s="12" t="s">
        <v>7972</v>
      </c>
      <c r="L2006" s="12" t="s">
        <v>7969</v>
      </c>
      <c r="M2006" s="12"/>
    </row>
    <row r="2007" spans="1:13" ht="22.5" customHeight="1">
      <c r="A2007" s="12" t="s">
        <v>34525</v>
      </c>
      <c r="B2007" s="12" t="str" cm="1">
        <f t="array" ref="B2007">_xlfn.REGEXEXTRACT(J2007, "eid=([^&amp;]+)", 2)</f>
        <v>2-s2.0-79957618988</v>
      </c>
      <c r="C2007" s="13" t="s">
        <v>23900</v>
      </c>
      <c r="D2007" s="12" t="s">
        <v>34526</v>
      </c>
      <c r="E2007" s="12">
        <v>2011</v>
      </c>
      <c r="F2007" s="12" t="s">
        <v>34527</v>
      </c>
      <c r="G2007" s="12">
        <v>189316</v>
      </c>
      <c r="H2007" s="12">
        <v>57</v>
      </c>
      <c r="I2007" s="12" t="s">
        <v>34528</v>
      </c>
      <c r="J2007" s="12" t="s">
        <v>34529</v>
      </c>
      <c r="K2007" s="12" t="s">
        <v>7972</v>
      </c>
      <c r="L2007" s="12" t="s">
        <v>7969</v>
      </c>
      <c r="M2007" s="12" t="s">
        <v>37134</v>
      </c>
    </row>
    <row r="2008" spans="1:13" ht="22.5" customHeight="1">
      <c r="A2008" s="12" t="s">
        <v>34531</v>
      </c>
      <c r="B2008" s="12" t="str" cm="1">
        <f t="array" ref="B2008">_xlfn.REGEXEXTRACT(J2008, "eid=([^&amp;]+)", 2)</f>
        <v>2-s2.0-77956056662</v>
      </c>
      <c r="C2008" s="13" t="s">
        <v>23900</v>
      </c>
      <c r="D2008" s="12" t="s">
        <v>34532</v>
      </c>
      <c r="E2008" s="12">
        <v>2010</v>
      </c>
      <c r="F2008" s="12" t="s">
        <v>8462</v>
      </c>
      <c r="G2008" s="12">
        <v>1641212</v>
      </c>
      <c r="H2008" s="12">
        <v>83</v>
      </c>
      <c r="I2008" s="12" t="s">
        <v>34533</v>
      </c>
      <c r="J2008" s="12" t="s">
        <v>34534</v>
      </c>
      <c r="K2008" s="12" t="s">
        <v>7972</v>
      </c>
      <c r="L2008" s="12" t="s">
        <v>7969</v>
      </c>
      <c r="M2008" s="12" t="s">
        <v>37135</v>
      </c>
    </row>
    <row r="2009" spans="1:13" ht="22.5" customHeight="1">
      <c r="A2009" s="12" t="s">
        <v>34536</v>
      </c>
      <c r="B2009" s="12" t="str" cm="1">
        <f t="array" ref="B2009">_xlfn.REGEXEXTRACT(J2009, "eid=([^&amp;]+)", 2)</f>
        <v>2-s2.0-80052701910</v>
      </c>
      <c r="C2009" s="13" t="s">
        <v>23900</v>
      </c>
      <c r="D2009" s="12" t="s">
        <v>34537</v>
      </c>
      <c r="E2009" s="12">
        <v>2011</v>
      </c>
      <c r="F2009" s="12" t="s">
        <v>19719</v>
      </c>
      <c r="G2009" s="12">
        <v>15301346</v>
      </c>
      <c r="H2009" s="12" t="s">
        <v>7969</v>
      </c>
      <c r="I2009" s="12" t="s">
        <v>34538</v>
      </c>
      <c r="J2009" s="12" t="s">
        <v>34539</v>
      </c>
      <c r="K2009" s="12" t="s">
        <v>7972</v>
      </c>
      <c r="L2009" s="12" t="s">
        <v>7969</v>
      </c>
      <c r="M2009" s="12" t="s">
        <v>37136</v>
      </c>
    </row>
    <row r="2010" spans="1:13" ht="22.5" customHeight="1">
      <c r="A2010" s="12" t="s">
        <v>34541</v>
      </c>
      <c r="B2010" s="12" t="str" cm="1">
        <f t="array" ref="B2010">_xlfn.REGEXEXTRACT(J2010, "eid=([^&amp;]+)", 2)</f>
        <v>2-s2.0-79751530691</v>
      </c>
      <c r="C2010" s="13" t="s">
        <v>23900</v>
      </c>
      <c r="D2010" s="12" t="s">
        <v>34542</v>
      </c>
      <c r="E2010" s="12">
        <v>2011</v>
      </c>
      <c r="F2010" s="12" t="s">
        <v>8462</v>
      </c>
      <c r="G2010" s="12">
        <v>1641212</v>
      </c>
      <c r="H2010" s="12">
        <v>84</v>
      </c>
      <c r="I2010" s="12" t="s">
        <v>34543</v>
      </c>
      <c r="J2010" s="12" t="s">
        <v>34544</v>
      </c>
      <c r="K2010" s="12" t="s">
        <v>7972</v>
      </c>
      <c r="L2010" s="12" t="s">
        <v>7969</v>
      </c>
      <c r="M2010" s="12" t="s">
        <v>37137</v>
      </c>
    </row>
    <row r="2011" spans="1:13" ht="22.5" customHeight="1">
      <c r="A2011" s="12" t="s">
        <v>34546</v>
      </c>
      <c r="B2011" s="12" t="str" cm="1">
        <f t="array" ref="B2011">_xlfn.REGEXEXTRACT(J2011, "eid=([^&amp;]+)", 2)</f>
        <v>2-s2.0-80455173589</v>
      </c>
      <c r="C2011" s="13" t="s">
        <v>23900</v>
      </c>
      <c r="D2011" s="12" t="s">
        <v>34547</v>
      </c>
      <c r="E2011" s="12">
        <v>2011</v>
      </c>
      <c r="F2011" s="12" t="s">
        <v>23005</v>
      </c>
      <c r="G2011" s="12" t="s">
        <v>7969</v>
      </c>
      <c r="H2011" s="12" t="s">
        <v>7969</v>
      </c>
      <c r="I2011" s="12" t="s">
        <v>34548</v>
      </c>
      <c r="J2011" s="12" t="s">
        <v>34549</v>
      </c>
      <c r="K2011" s="12" t="s">
        <v>7972</v>
      </c>
      <c r="L2011" s="12" t="s">
        <v>7969</v>
      </c>
      <c r="M2011" s="12" t="s">
        <v>37138</v>
      </c>
    </row>
    <row r="2012" spans="1:13" ht="22.5" customHeight="1">
      <c r="A2012" s="12" t="s">
        <v>34551</v>
      </c>
      <c r="B2012" s="12" t="str" cm="1">
        <f t="array" ref="B2012">_xlfn.REGEXEXTRACT(J2012, "eid=([^&amp;]+)", 2)</f>
        <v>2-s2.0-79960509746</v>
      </c>
      <c r="C2012" s="13" t="s">
        <v>23900</v>
      </c>
      <c r="D2012" s="12" t="s">
        <v>34552</v>
      </c>
      <c r="E2012" s="12">
        <v>2011</v>
      </c>
      <c r="F2012" s="12" t="s">
        <v>29917</v>
      </c>
      <c r="G2012" s="12">
        <v>10577149</v>
      </c>
      <c r="H2012" s="12">
        <v>20</v>
      </c>
      <c r="I2012" s="12" t="s">
        <v>34553</v>
      </c>
      <c r="J2012" s="12" t="s">
        <v>34554</v>
      </c>
      <c r="K2012" s="12" t="s">
        <v>7972</v>
      </c>
      <c r="L2012" s="12" t="s">
        <v>7969</v>
      </c>
      <c r="M2012" s="12"/>
    </row>
    <row r="2013" spans="1:13" ht="22.5" customHeight="1">
      <c r="A2013" s="12" t="s">
        <v>34556</v>
      </c>
      <c r="B2013" s="12" t="str" cm="1">
        <f t="array" ref="B2013">_xlfn.REGEXEXTRACT(J2013, "eid=([^&amp;]+)", 2)</f>
        <v>2-s2.0-78650518205</v>
      </c>
      <c r="C2013" s="13" t="s">
        <v>23900</v>
      </c>
      <c r="D2013" s="12" t="s">
        <v>34557</v>
      </c>
      <c r="E2013" s="12">
        <v>2011</v>
      </c>
      <c r="F2013" s="12" t="s">
        <v>31713</v>
      </c>
      <c r="G2013" s="12">
        <v>17511577</v>
      </c>
      <c r="H2013" s="12">
        <v>5</v>
      </c>
      <c r="I2013" s="12" t="s">
        <v>34558</v>
      </c>
      <c r="J2013" s="12" t="s">
        <v>34559</v>
      </c>
      <c r="K2013" s="12" t="s">
        <v>7972</v>
      </c>
      <c r="L2013" s="12" t="s">
        <v>7969</v>
      </c>
      <c r="M2013" s="12" t="s">
        <v>37139</v>
      </c>
    </row>
    <row r="2014" spans="1:13" ht="22.5" customHeight="1">
      <c r="A2014" s="12" t="s">
        <v>34561</v>
      </c>
      <c r="B2014" s="12" t="str" cm="1">
        <f t="array" ref="B2014">_xlfn.REGEXEXTRACT(J2014, "eid=([^&amp;]+)", 2)</f>
        <v>2-s2.0-85076484262</v>
      </c>
      <c r="C2014" s="13" t="s">
        <v>23900</v>
      </c>
      <c r="D2014" s="12" t="s">
        <v>34562</v>
      </c>
      <c r="E2014" s="12">
        <v>2011</v>
      </c>
      <c r="F2014" s="12" t="s">
        <v>34563</v>
      </c>
      <c r="G2014" s="12" t="s">
        <v>7969</v>
      </c>
      <c r="H2014" s="12" t="s">
        <v>7969</v>
      </c>
      <c r="I2014" s="12" t="s">
        <v>34564</v>
      </c>
      <c r="J2014" s="12" t="s">
        <v>34565</v>
      </c>
      <c r="K2014" s="12" t="s">
        <v>7972</v>
      </c>
      <c r="L2014" s="12" t="s">
        <v>10473</v>
      </c>
      <c r="M2014" s="12" t="s">
        <v>7969</v>
      </c>
    </row>
    <row r="2015" spans="1:13" ht="22.5" customHeight="1">
      <c r="A2015" s="12" t="s">
        <v>34567</v>
      </c>
      <c r="B2015" s="12" t="str" cm="1">
        <f t="array" ref="B2015">_xlfn.REGEXEXTRACT(J2015, "eid=([^&amp;]+)", 2)</f>
        <v>2-s2.0-77951104822</v>
      </c>
      <c r="C2015" s="13" t="s">
        <v>23900</v>
      </c>
      <c r="D2015" s="12" t="s">
        <v>34568</v>
      </c>
      <c r="E2015" s="12">
        <v>2009</v>
      </c>
      <c r="F2015" s="12" t="s">
        <v>13884</v>
      </c>
      <c r="G2015" s="12" t="s">
        <v>7969</v>
      </c>
      <c r="H2015" s="12" t="s">
        <v>7969</v>
      </c>
      <c r="I2015" s="12" t="s">
        <v>34569</v>
      </c>
      <c r="J2015" s="12" t="s">
        <v>34570</v>
      </c>
      <c r="K2015" s="12" t="s">
        <v>7972</v>
      </c>
      <c r="L2015" s="12" t="s">
        <v>7969</v>
      </c>
      <c r="M2015" s="12" t="s">
        <v>37140</v>
      </c>
    </row>
    <row r="2016" spans="1:13" ht="22.5" customHeight="1">
      <c r="A2016" s="12" t="s">
        <v>34572</v>
      </c>
      <c r="B2016" s="12" t="str" cm="1">
        <f t="array" ref="B2016">_xlfn.REGEXEXTRACT(J2016, "eid=([^&amp;]+)", 2)</f>
        <v>2-s2.0-77955841540</v>
      </c>
      <c r="C2016" s="13" t="s">
        <v>23900</v>
      </c>
      <c r="D2016" s="12" t="s">
        <v>34573</v>
      </c>
      <c r="E2016" s="12">
        <v>2010</v>
      </c>
      <c r="F2016" s="12" t="s">
        <v>15577</v>
      </c>
      <c r="G2016" s="12">
        <v>1389130</v>
      </c>
      <c r="H2016" s="12">
        <v>85</v>
      </c>
      <c r="I2016" s="12" t="s">
        <v>34574</v>
      </c>
      <c r="J2016" s="12" t="s">
        <v>34575</v>
      </c>
      <c r="K2016" s="12" t="s">
        <v>7972</v>
      </c>
      <c r="L2016" s="12" t="s">
        <v>15580</v>
      </c>
      <c r="M2016" s="12"/>
    </row>
    <row r="2017" spans="1:13" ht="22.5" customHeight="1">
      <c r="A2017" s="12" t="s">
        <v>34577</v>
      </c>
      <c r="B2017" s="12" t="str" cm="1">
        <f t="array" ref="B2017">_xlfn.REGEXEXTRACT(J2017, "eid=([^&amp;]+)", 2)</f>
        <v>2-s2.0-77956961737</v>
      </c>
      <c r="C2017" s="13" t="s">
        <v>23900</v>
      </c>
      <c r="D2017" s="12" t="s">
        <v>34578</v>
      </c>
      <c r="E2017" s="12">
        <v>2010</v>
      </c>
      <c r="F2017" s="12" t="s">
        <v>34579</v>
      </c>
      <c r="G2017" s="12" t="s">
        <v>7969</v>
      </c>
      <c r="H2017" s="12" t="s">
        <v>7969</v>
      </c>
      <c r="I2017" s="12" t="s">
        <v>34580</v>
      </c>
      <c r="J2017" s="12" t="s">
        <v>34581</v>
      </c>
      <c r="K2017" s="12" t="s">
        <v>7972</v>
      </c>
      <c r="L2017" s="12" t="s">
        <v>7969</v>
      </c>
      <c r="M2017" s="12" t="s">
        <v>37141</v>
      </c>
    </row>
    <row r="2018" spans="1:13" ht="22.5" customHeight="1">
      <c r="A2018" s="12" t="s">
        <v>34583</v>
      </c>
      <c r="B2018" s="12" t="str" cm="1">
        <f t="array" ref="B2018">_xlfn.REGEXEXTRACT(J2018, "eid=([^&amp;]+)", 2)</f>
        <v>2-s2.0-73649083680</v>
      </c>
      <c r="C2018" s="13" t="s">
        <v>23900</v>
      </c>
      <c r="D2018" s="12" t="s">
        <v>34584</v>
      </c>
      <c r="E2018" s="12">
        <v>2009</v>
      </c>
      <c r="F2018" s="12" t="s">
        <v>34456</v>
      </c>
      <c r="G2018" s="12" t="s">
        <v>7969</v>
      </c>
      <c r="H2018" s="12" t="s">
        <v>7969</v>
      </c>
      <c r="I2018" s="12" t="s">
        <v>34585</v>
      </c>
      <c r="J2018" s="12" t="s">
        <v>34586</v>
      </c>
      <c r="K2018" s="12" t="s">
        <v>7972</v>
      </c>
      <c r="L2018" s="12" t="s">
        <v>7969</v>
      </c>
      <c r="M2018" s="12" t="s">
        <v>37142</v>
      </c>
    </row>
    <row r="2019" spans="1:13" ht="22.5" customHeight="1">
      <c r="A2019" s="12" t="s">
        <v>34588</v>
      </c>
      <c r="B2019" s="12" t="str" cm="1">
        <f t="array" ref="B2019">_xlfn.REGEXEXTRACT(J2019, "eid=([^&amp;]+)", 2)</f>
        <v>2-s2.0-77952641834</v>
      </c>
      <c r="C2019" s="13" t="s">
        <v>23900</v>
      </c>
      <c r="D2019" s="12" t="s">
        <v>34589</v>
      </c>
      <c r="E2019" s="12">
        <v>2010</v>
      </c>
      <c r="F2019" s="12" t="s">
        <v>10830</v>
      </c>
      <c r="G2019" s="12">
        <v>15566013</v>
      </c>
      <c r="H2019" s="12">
        <v>5</v>
      </c>
      <c r="I2019" s="12" t="s">
        <v>34590</v>
      </c>
      <c r="J2019" s="12" t="s">
        <v>34591</v>
      </c>
      <c r="K2019" s="12" t="s">
        <v>7972</v>
      </c>
      <c r="L2019" s="12" t="s">
        <v>7969</v>
      </c>
      <c r="M2019" s="12"/>
    </row>
    <row r="2020" spans="1:13" ht="22.5" customHeight="1">
      <c r="A2020" s="12" t="s">
        <v>34593</v>
      </c>
      <c r="B2020" s="12" t="str" cm="1">
        <f t="array" ref="B2020">_xlfn.REGEXEXTRACT(J2020, "eid=([^&amp;]+)", 2)</f>
        <v>2-s2.0-77951138533</v>
      </c>
      <c r="C2020" s="13" t="s">
        <v>23900</v>
      </c>
      <c r="D2020" s="12" t="s">
        <v>34594</v>
      </c>
      <c r="E2020" s="12">
        <v>2009</v>
      </c>
      <c r="F2020" s="12" t="s">
        <v>34595</v>
      </c>
      <c r="G2020" s="12" t="s">
        <v>7969</v>
      </c>
      <c r="H2020" s="12" t="s">
        <v>7969</v>
      </c>
      <c r="I2020" s="12" t="s">
        <v>34596</v>
      </c>
      <c r="J2020" s="12" t="s">
        <v>34597</v>
      </c>
      <c r="K2020" s="12" t="s">
        <v>7972</v>
      </c>
      <c r="L2020" s="12" t="s">
        <v>7969</v>
      </c>
      <c r="M2020" s="12" t="s">
        <v>37143</v>
      </c>
    </row>
    <row r="2021" spans="1:13" ht="22.5" customHeight="1">
      <c r="A2021" s="12" t="s">
        <v>34599</v>
      </c>
      <c r="B2021" s="12" t="str" cm="1">
        <f t="array" ref="B2021">_xlfn.REGEXEXTRACT(J2021, "eid=([^&amp;]+)", 2)</f>
        <v>2-s2.0-79955696122</v>
      </c>
      <c r="C2021" s="13" t="s">
        <v>23900</v>
      </c>
      <c r="D2021" s="12" t="s">
        <v>34600</v>
      </c>
      <c r="E2021" s="12">
        <v>2011</v>
      </c>
      <c r="F2021" s="12" t="s">
        <v>22670</v>
      </c>
      <c r="G2021" s="12">
        <v>19759339</v>
      </c>
      <c r="H2021" s="12">
        <v>5</v>
      </c>
      <c r="I2021" s="12" t="s">
        <v>34601</v>
      </c>
      <c r="J2021" s="12" t="s">
        <v>34602</v>
      </c>
      <c r="K2021" s="12" t="s">
        <v>7972</v>
      </c>
      <c r="L2021" s="12" t="s">
        <v>7969</v>
      </c>
      <c r="M2021" s="12" t="s">
        <v>37144</v>
      </c>
    </row>
    <row r="2022" spans="1:13" ht="22.5" customHeight="1">
      <c r="A2022" s="12" t="s">
        <v>34604</v>
      </c>
      <c r="B2022" s="12" t="str" cm="1">
        <f t="array" ref="B2022">_xlfn.REGEXEXTRACT(J2022, "eid=([^&amp;]+)", 2)</f>
        <v>2-s2.0-79961066267</v>
      </c>
      <c r="C2022" s="13" t="s">
        <v>23900</v>
      </c>
      <c r="D2022" s="12" t="s">
        <v>34605</v>
      </c>
      <c r="E2022" s="12">
        <v>2011</v>
      </c>
      <c r="F2022" s="12" t="s">
        <v>34606</v>
      </c>
      <c r="G2022" s="12">
        <v>9168508</v>
      </c>
      <c r="H2022" s="12" t="s">
        <v>7969</v>
      </c>
      <c r="I2022" s="12" t="s">
        <v>34607</v>
      </c>
      <c r="J2022" s="12" t="s">
        <v>34608</v>
      </c>
      <c r="K2022" s="12" t="s">
        <v>7972</v>
      </c>
      <c r="L2022" s="12" t="s">
        <v>23652</v>
      </c>
      <c r="M2022" s="12" t="s">
        <v>37145</v>
      </c>
    </row>
    <row r="2023" spans="1:13" ht="22.5" customHeight="1">
      <c r="A2023" s="12" t="s">
        <v>34610</v>
      </c>
      <c r="B2023" s="12" t="str" cm="1">
        <f t="array" ref="B2023">_xlfn.REGEXEXTRACT(J2023, "eid=([^&amp;]+)", 2)</f>
        <v>2-s2.0-77956877124</v>
      </c>
      <c r="C2023" s="13" t="s">
        <v>23900</v>
      </c>
      <c r="D2023" s="12" t="s">
        <v>34611</v>
      </c>
      <c r="E2023" s="12">
        <v>2010</v>
      </c>
      <c r="F2023" s="12" t="s">
        <v>8443</v>
      </c>
      <c r="G2023" s="12">
        <v>13891286</v>
      </c>
      <c r="H2023" s="12">
        <v>54</v>
      </c>
      <c r="I2023" s="12" t="s">
        <v>34612</v>
      </c>
      <c r="J2023" s="12" t="s">
        <v>34613</v>
      </c>
      <c r="K2023" s="12" t="s">
        <v>7972</v>
      </c>
      <c r="L2023" s="12" t="s">
        <v>7969</v>
      </c>
      <c r="M2023" s="12" t="s">
        <v>37146</v>
      </c>
    </row>
    <row r="2024" spans="1:13" ht="22.5" customHeight="1">
      <c r="A2024" s="12" t="s">
        <v>34615</v>
      </c>
      <c r="B2024" s="12" t="str" cm="1">
        <f t="array" ref="B2024">_xlfn.REGEXEXTRACT(J2024, "eid=([^&amp;]+)", 2)</f>
        <v>2-s2.0-77950347409</v>
      </c>
      <c r="C2024" s="13" t="s">
        <v>23900</v>
      </c>
      <c r="D2024" s="12" t="s">
        <v>34616</v>
      </c>
      <c r="E2024" s="12">
        <v>2010</v>
      </c>
      <c r="F2024" s="12" t="s">
        <v>16043</v>
      </c>
      <c r="G2024" s="12">
        <v>15577317</v>
      </c>
      <c r="H2024" s="12">
        <v>53</v>
      </c>
      <c r="I2024" s="12" t="s">
        <v>34617</v>
      </c>
      <c r="J2024" s="12" t="s">
        <v>34618</v>
      </c>
      <c r="K2024" s="12" t="s">
        <v>7972</v>
      </c>
      <c r="L2024" s="12" t="s">
        <v>7969</v>
      </c>
      <c r="M2024" s="12"/>
    </row>
    <row r="2025" spans="1:13" ht="22.5" customHeight="1">
      <c r="A2025" s="12" t="s">
        <v>34620</v>
      </c>
      <c r="B2025" s="12" t="str" cm="1">
        <f t="array" ref="B2025">_xlfn.REGEXEXTRACT(J2025, "eid=([^&amp;]+)", 2)</f>
        <v>2-s2.0-84883332180</v>
      </c>
      <c r="C2025" s="13" t="s">
        <v>23900</v>
      </c>
      <c r="D2025" s="12" t="s">
        <v>34621</v>
      </c>
      <c r="E2025" s="12">
        <v>2012</v>
      </c>
      <c r="F2025" s="12" t="s">
        <v>18303</v>
      </c>
      <c r="G2025" s="12" t="s">
        <v>25105</v>
      </c>
      <c r="H2025" s="12">
        <v>14</v>
      </c>
      <c r="I2025" s="12" t="s">
        <v>34622</v>
      </c>
      <c r="J2025" s="12" t="s">
        <v>34623</v>
      </c>
      <c r="K2025" s="12" t="s">
        <v>7972</v>
      </c>
      <c r="L2025" s="12" t="s">
        <v>8102</v>
      </c>
      <c r="M2025" s="12" t="s">
        <v>37147</v>
      </c>
    </row>
    <row r="2026" spans="1:13" ht="22.5" customHeight="1">
      <c r="A2026" s="12" t="s">
        <v>34625</v>
      </c>
      <c r="B2026" s="12" t="str" cm="1">
        <f t="array" ref="B2026">_xlfn.REGEXEXTRACT(J2026, "eid=([^&amp;]+)", 2)</f>
        <v>2-s2.0-77649340610</v>
      </c>
      <c r="C2026" s="13" t="s">
        <v>23900</v>
      </c>
      <c r="D2026" s="12" t="s">
        <v>34626</v>
      </c>
      <c r="E2026" s="12">
        <v>2010</v>
      </c>
      <c r="F2026" s="12" t="s">
        <v>24422</v>
      </c>
      <c r="G2026" s="12">
        <v>200255</v>
      </c>
      <c r="H2026" s="12">
        <v>180</v>
      </c>
      <c r="I2026" s="12" t="s">
        <v>34627</v>
      </c>
      <c r="J2026" s="12" t="s">
        <v>34628</v>
      </c>
      <c r="K2026" s="12" t="s">
        <v>7972</v>
      </c>
      <c r="L2026" s="12" t="s">
        <v>7969</v>
      </c>
      <c r="M2026" s="12" t="s">
        <v>37148</v>
      </c>
    </row>
    <row r="2027" spans="1:13" ht="22.5" customHeight="1">
      <c r="A2027" s="12" t="s">
        <v>34630</v>
      </c>
      <c r="B2027" s="12" t="str" cm="1">
        <f t="array" ref="B2027">_xlfn.REGEXEXTRACT(J2027, "eid=([^&amp;]+)", 2)</f>
        <v>2-s2.0-84865766048</v>
      </c>
      <c r="C2027" s="13" t="s">
        <v>23900</v>
      </c>
      <c r="D2027" s="12" t="s">
        <v>34631</v>
      </c>
      <c r="E2027" s="12">
        <v>2012</v>
      </c>
      <c r="F2027" s="12" t="s">
        <v>8462</v>
      </c>
      <c r="G2027" s="12">
        <v>1641212</v>
      </c>
      <c r="H2027" s="12">
        <v>85</v>
      </c>
      <c r="I2027" s="12" t="s">
        <v>34632</v>
      </c>
      <c r="J2027" s="12" t="s">
        <v>34633</v>
      </c>
      <c r="K2027" s="12" t="s">
        <v>7972</v>
      </c>
      <c r="L2027" s="12" t="s">
        <v>8465</v>
      </c>
      <c r="M2027" s="12" t="s">
        <v>37149</v>
      </c>
    </row>
    <row r="2028" spans="1:13" ht="22.5" customHeight="1">
      <c r="A2028" s="12" t="s">
        <v>34635</v>
      </c>
      <c r="B2028" s="12" t="str" cm="1">
        <f t="array" ref="B2028">_xlfn.REGEXEXTRACT(J2028, "eid=([^&amp;]+)", 2)</f>
        <v>2-s2.0-79951644557</v>
      </c>
      <c r="C2028" s="13" t="s">
        <v>23900</v>
      </c>
      <c r="D2028" s="12" t="s">
        <v>34636</v>
      </c>
      <c r="E2028" s="12">
        <v>2011</v>
      </c>
      <c r="F2028" s="12" t="s">
        <v>32919</v>
      </c>
      <c r="G2028" s="12">
        <v>15491676</v>
      </c>
      <c r="H2028" s="12">
        <v>8</v>
      </c>
      <c r="I2028" s="12" t="s">
        <v>34637</v>
      </c>
      <c r="J2028" s="12" t="s">
        <v>34638</v>
      </c>
      <c r="K2028" s="12" t="s">
        <v>7972</v>
      </c>
      <c r="L2028" s="12" t="s">
        <v>7969</v>
      </c>
      <c r="M2028" s="12"/>
    </row>
    <row r="2029" spans="1:13" ht="22.5" customHeight="1">
      <c r="A2029" s="12" t="s">
        <v>34640</v>
      </c>
      <c r="B2029" s="12" t="str" cm="1">
        <f t="array" ref="B2029">_xlfn.REGEXEXTRACT(J2029, "eid=([^&amp;]+)", 2)</f>
        <v>2-s2.0-84864578688</v>
      </c>
      <c r="C2029" s="13" t="s">
        <v>23900</v>
      </c>
      <c r="D2029" s="12" t="s">
        <v>34641</v>
      </c>
      <c r="E2029" s="12">
        <v>2012</v>
      </c>
      <c r="F2029" s="12" t="s">
        <v>30080</v>
      </c>
      <c r="G2029" s="12">
        <v>17422876</v>
      </c>
      <c r="H2029" s="12">
        <v>9</v>
      </c>
      <c r="I2029" s="12" t="s">
        <v>34642</v>
      </c>
      <c r="J2029" s="12" t="s">
        <v>34643</v>
      </c>
      <c r="K2029" s="12" t="s">
        <v>7972</v>
      </c>
      <c r="L2029" s="12" t="s">
        <v>8027</v>
      </c>
      <c r="M2029" s="12"/>
    </row>
    <row r="2030" spans="1:13" ht="22.5" customHeight="1">
      <c r="A2030" s="12" t="s">
        <v>34645</v>
      </c>
      <c r="B2030" s="12" t="str" cm="1">
        <f t="array" ref="B2030">_xlfn.REGEXEXTRACT(J2030, "eid=([^&amp;]+)", 2)</f>
        <v>2-s2.0-77958023676</v>
      </c>
      <c r="C2030" s="13" t="s">
        <v>23900</v>
      </c>
      <c r="D2030" s="12" t="s">
        <v>34646</v>
      </c>
      <c r="E2030" s="12">
        <v>2010</v>
      </c>
      <c r="F2030" s="12" t="s">
        <v>34647</v>
      </c>
      <c r="G2030" s="12" t="s">
        <v>34648</v>
      </c>
      <c r="H2030" s="12">
        <v>193</v>
      </c>
      <c r="I2030" s="12" t="s">
        <v>34649</v>
      </c>
      <c r="J2030" s="12" t="s">
        <v>34650</v>
      </c>
      <c r="K2030" s="12" t="s">
        <v>7972</v>
      </c>
      <c r="L2030" s="12" t="s">
        <v>34651</v>
      </c>
      <c r="M2030" s="12" t="s">
        <v>37150</v>
      </c>
    </row>
    <row r="2031" spans="1:13" ht="22.5" customHeight="1">
      <c r="A2031" s="12" t="s">
        <v>34653</v>
      </c>
      <c r="B2031" s="12" t="str" cm="1">
        <f t="array" ref="B2031">_xlfn.REGEXEXTRACT(J2031, "eid=([^&amp;]+)", 2)</f>
        <v>2-s2.0-77955344280</v>
      </c>
      <c r="C2031" s="13" t="s">
        <v>23900</v>
      </c>
      <c r="D2031" s="12" t="s">
        <v>34654</v>
      </c>
      <c r="E2031" s="12">
        <v>2010</v>
      </c>
      <c r="F2031" s="12" t="s">
        <v>30080</v>
      </c>
      <c r="G2031" s="12">
        <v>17422876</v>
      </c>
      <c r="H2031" s="12">
        <v>7</v>
      </c>
      <c r="I2031" s="12" t="s">
        <v>34655</v>
      </c>
      <c r="J2031" s="12" t="s">
        <v>34656</v>
      </c>
      <c r="K2031" s="12" t="s">
        <v>7972</v>
      </c>
      <c r="L2031" s="12" t="s">
        <v>8027</v>
      </c>
      <c r="M2031" s="12"/>
    </row>
    <row r="2032" spans="1:13" ht="22.5" customHeight="1">
      <c r="A2032" s="12" t="s">
        <v>34658</v>
      </c>
      <c r="B2032" s="12" t="str" cm="1">
        <f t="array" ref="B2032">_xlfn.REGEXEXTRACT(J2032, "eid=([^&amp;]+)", 2)</f>
        <v>2-s2.0-77951107148</v>
      </c>
      <c r="C2032" s="13" t="s">
        <v>23900</v>
      </c>
      <c r="D2032" s="12" t="s">
        <v>34659</v>
      </c>
      <c r="E2032" s="12">
        <v>2009</v>
      </c>
      <c r="F2032" s="12" t="s">
        <v>13884</v>
      </c>
      <c r="G2032" s="12" t="s">
        <v>7969</v>
      </c>
      <c r="H2032" s="12" t="s">
        <v>7969</v>
      </c>
      <c r="I2032" s="12" t="s">
        <v>34660</v>
      </c>
      <c r="J2032" s="12" t="s">
        <v>34661</v>
      </c>
      <c r="K2032" s="12" t="s">
        <v>7972</v>
      </c>
      <c r="L2032" s="12" t="s">
        <v>7969</v>
      </c>
      <c r="M2032" s="12" t="s">
        <v>37151</v>
      </c>
    </row>
    <row r="2033" spans="1:13" ht="22.5" customHeight="1">
      <c r="A2033" s="12" t="s">
        <v>34663</v>
      </c>
      <c r="B2033" s="12" t="str" cm="1">
        <f t="array" ref="B2033">_xlfn.REGEXEXTRACT(J2033, "eid=([^&amp;]+)", 2)</f>
        <v>2-s2.0-80053504222</v>
      </c>
      <c r="C2033" s="13" t="s">
        <v>23900</v>
      </c>
      <c r="D2033" s="12" t="s">
        <v>34664</v>
      </c>
      <c r="E2033" s="12">
        <v>2011</v>
      </c>
      <c r="F2033" s="12" t="s">
        <v>26590</v>
      </c>
      <c r="G2033" s="12">
        <v>14388871</v>
      </c>
      <c r="H2033" s="12">
        <v>13</v>
      </c>
      <c r="I2033" s="12" t="s">
        <v>34665</v>
      </c>
      <c r="J2033" s="12" t="s">
        <v>34666</v>
      </c>
      <c r="K2033" s="12" t="s">
        <v>7972</v>
      </c>
      <c r="L2033" s="12" t="s">
        <v>17595</v>
      </c>
      <c r="M2033" s="12"/>
    </row>
    <row r="2034" spans="1:13" ht="22.5" customHeight="1">
      <c r="A2034" s="12" t="s">
        <v>34668</v>
      </c>
      <c r="B2034" s="12" t="str" cm="1">
        <f t="array" ref="B2034">_xlfn.REGEXEXTRACT(J2034, "eid=([^&amp;]+)", 2)</f>
        <v>2-s2.0-84855789313</v>
      </c>
      <c r="C2034" s="13" t="s">
        <v>23900</v>
      </c>
      <c r="D2034" s="12" t="s">
        <v>34669</v>
      </c>
      <c r="E2034" s="12">
        <v>2011</v>
      </c>
      <c r="F2034" s="12" t="s">
        <v>34670</v>
      </c>
      <c r="G2034" s="12" t="s">
        <v>7969</v>
      </c>
      <c r="H2034" s="12" t="s">
        <v>7969</v>
      </c>
      <c r="I2034" s="12" t="s">
        <v>34671</v>
      </c>
      <c r="J2034" s="12" t="s">
        <v>34672</v>
      </c>
      <c r="K2034" s="12" t="s">
        <v>7972</v>
      </c>
      <c r="L2034" s="12" t="s">
        <v>7969</v>
      </c>
      <c r="M2034" s="12" t="s">
        <v>37152</v>
      </c>
    </row>
    <row r="2035" spans="1:13" ht="22.5" customHeight="1">
      <c r="A2035" s="12" t="s">
        <v>34674</v>
      </c>
      <c r="B2035" s="12" t="str" cm="1">
        <f t="array" ref="B2035">_xlfn.REGEXEXTRACT(J2035, "eid=([^&amp;]+)", 2)</f>
        <v>2-s2.0-79959325063</v>
      </c>
      <c r="C2035" s="13" t="s">
        <v>23900</v>
      </c>
      <c r="D2035" s="12" t="s">
        <v>34675</v>
      </c>
      <c r="E2035" s="12">
        <v>2011</v>
      </c>
      <c r="F2035" s="12" t="s">
        <v>32292</v>
      </c>
      <c r="G2035" s="12" t="s">
        <v>7969</v>
      </c>
      <c r="H2035" s="12" t="s">
        <v>7969</v>
      </c>
      <c r="I2035" s="12" t="s">
        <v>34676</v>
      </c>
      <c r="J2035" s="12" t="s">
        <v>34677</v>
      </c>
      <c r="K2035" s="12" t="s">
        <v>7972</v>
      </c>
      <c r="L2035" s="12" t="s">
        <v>7969</v>
      </c>
      <c r="M2035" s="12" t="s">
        <v>37153</v>
      </c>
    </row>
    <row r="2036" spans="1:13" ht="22.5" customHeight="1">
      <c r="A2036" s="12" t="s">
        <v>34679</v>
      </c>
      <c r="B2036" s="12" t="str" cm="1">
        <f t="array" ref="B2036">_xlfn.REGEXEXTRACT(J2036, "eid=([^&amp;]+)", 2)</f>
        <v>2-s2.0-79960738354</v>
      </c>
      <c r="C2036" s="13" t="s">
        <v>23900</v>
      </c>
      <c r="D2036" s="12" t="s">
        <v>34680</v>
      </c>
      <c r="E2036" s="12">
        <v>2011</v>
      </c>
      <c r="F2036" s="12" t="s">
        <v>34681</v>
      </c>
      <c r="G2036" s="12" t="s">
        <v>7969</v>
      </c>
      <c r="H2036" s="12" t="s">
        <v>7969</v>
      </c>
      <c r="I2036" s="12" t="s">
        <v>34682</v>
      </c>
      <c r="J2036" s="12" t="s">
        <v>34683</v>
      </c>
      <c r="K2036" s="12" t="s">
        <v>7972</v>
      </c>
      <c r="L2036" s="12" t="s">
        <v>7969</v>
      </c>
      <c r="M2036" s="12" t="s">
        <v>37154</v>
      </c>
    </row>
    <row r="2037" spans="1:13" ht="22.5" customHeight="1">
      <c r="A2037" s="12" t="s">
        <v>34685</v>
      </c>
      <c r="B2037" s="12" t="str" cm="1">
        <f t="array" ref="B2037">_xlfn.REGEXEXTRACT(J2037, "eid=([^&amp;]+)", 2)</f>
        <v>2-s2.0-79957919931</v>
      </c>
      <c r="C2037" s="13" t="s">
        <v>23900</v>
      </c>
      <c r="D2037" s="12" t="s">
        <v>34686</v>
      </c>
      <c r="E2037" s="12">
        <v>2011</v>
      </c>
      <c r="F2037" s="12" t="s">
        <v>34687</v>
      </c>
      <c r="G2037" s="12" t="s">
        <v>7969</v>
      </c>
      <c r="H2037" s="12" t="s">
        <v>7969</v>
      </c>
      <c r="I2037" s="12" t="s">
        <v>34688</v>
      </c>
      <c r="J2037" s="12" t="s">
        <v>34689</v>
      </c>
      <c r="K2037" s="12" t="s">
        <v>7972</v>
      </c>
      <c r="L2037" s="12" t="s">
        <v>7969</v>
      </c>
      <c r="M2037" s="12" t="s">
        <v>37155</v>
      </c>
    </row>
    <row r="2038" spans="1:13" ht="22.5" customHeight="1">
      <c r="A2038" s="12" t="s">
        <v>34691</v>
      </c>
      <c r="B2038" s="12" t="str" cm="1">
        <f t="array" ref="B2038">_xlfn.REGEXEXTRACT(J2038, "eid=([^&amp;]+)", 2)</f>
        <v>2-s2.0-79952790201</v>
      </c>
      <c r="C2038" s="13" t="s">
        <v>23900</v>
      </c>
      <c r="D2038" s="12" t="s">
        <v>34692</v>
      </c>
      <c r="E2038" s="12">
        <v>2010</v>
      </c>
      <c r="F2038" s="12" t="s">
        <v>34693</v>
      </c>
      <c r="G2038" s="12" t="s">
        <v>7969</v>
      </c>
      <c r="H2038" s="12" t="s">
        <v>7969</v>
      </c>
      <c r="I2038" s="12" t="s">
        <v>34694</v>
      </c>
      <c r="J2038" s="12" t="s">
        <v>34695</v>
      </c>
      <c r="K2038" s="12" t="s">
        <v>7972</v>
      </c>
      <c r="L2038" s="12" t="s">
        <v>8078</v>
      </c>
      <c r="M2038" s="12" t="s">
        <v>37156</v>
      </c>
    </row>
    <row r="2039" spans="1:13" ht="22.5" customHeight="1">
      <c r="A2039" s="12" t="s">
        <v>34697</v>
      </c>
      <c r="B2039" s="12" t="str" cm="1">
        <f t="array" ref="B2039">_xlfn.REGEXEXTRACT(J2039, "eid=([^&amp;]+)", 2)</f>
        <v>2-s2.0-80052409303</v>
      </c>
      <c r="C2039" s="13" t="s">
        <v>23900</v>
      </c>
      <c r="D2039" s="12" t="s">
        <v>34698</v>
      </c>
      <c r="E2039" s="12">
        <v>2011</v>
      </c>
      <c r="F2039" s="12" t="s">
        <v>8055</v>
      </c>
      <c r="G2039" s="12">
        <v>18650929</v>
      </c>
      <c r="H2039" s="12">
        <v>199</v>
      </c>
      <c r="I2039" s="12" t="s">
        <v>34699</v>
      </c>
      <c r="J2039" s="12" t="s">
        <v>34700</v>
      </c>
      <c r="K2039" s="12" t="s">
        <v>7972</v>
      </c>
      <c r="L2039" s="12" t="s">
        <v>7969</v>
      </c>
      <c r="M2039" s="12" t="s">
        <v>37157</v>
      </c>
    </row>
    <row r="2040" spans="1:13" ht="22.5" customHeight="1">
      <c r="A2040" s="12" t="s">
        <v>34702</v>
      </c>
      <c r="B2040" s="12" t="str" cm="1">
        <f t="array" ref="B2040">_xlfn.REGEXEXTRACT(J2040, "eid=([^&amp;]+)", 2)</f>
        <v>2-s2.0-84879725658</v>
      </c>
      <c r="C2040" s="13" t="s">
        <v>23900</v>
      </c>
      <c r="D2040" s="12" t="s">
        <v>34703</v>
      </c>
      <c r="E2040" s="12">
        <v>2010</v>
      </c>
      <c r="F2040" s="12" t="s">
        <v>10765</v>
      </c>
      <c r="G2040" s="12">
        <v>15682633</v>
      </c>
      <c r="H2040" s="12">
        <v>49</v>
      </c>
      <c r="I2040" s="12" t="s">
        <v>34704</v>
      </c>
      <c r="J2040" s="12" t="s">
        <v>34705</v>
      </c>
      <c r="K2040" s="12" t="s">
        <v>7972</v>
      </c>
      <c r="L2040" s="12" t="s">
        <v>7969</v>
      </c>
      <c r="M2040" s="12" t="s">
        <v>37158</v>
      </c>
    </row>
    <row r="2041" spans="1:13" ht="22.5" customHeight="1">
      <c r="A2041" s="12" t="s">
        <v>34707</v>
      </c>
      <c r="B2041" s="12" t="str" cm="1">
        <f t="array" ref="B2041">_xlfn.REGEXEXTRACT(J2041, "eid=([^&amp;]+)", 2)</f>
        <v>2-s2.0-78649396605</v>
      </c>
      <c r="C2041" s="13" t="s">
        <v>23900</v>
      </c>
      <c r="D2041" s="12" t="s">
        <v>34708</v>
      </c>
      <c r="E2041" s="12">
        <v>2011</v>
      </c>
      <c r="F2041" s="12" t="s">
        <v>10161</v>
      </c>
      <c r="G2041" s="12">
        <v>10414347</v>
      </c>
      <c r="H2041" s="12">
        <v>23</v>
      </c>
      <c r="I2041" s="12" t="s">
        <v>34709</v>
      </c>
      <c r="J2041" s="12" t="s">
        <v>34710</v>
      </c>
      <c r="K2041" s="12" t="s">
        <v>7972</v>
      </c>
      <c r="L2041" s="12" t="s">
        <v>7969</v>
      </c>
      <c r="M2041" s="12" t="s">
        <v>37159</v>
      </c>
    </row>
    <row r="2042" spans="1:13" ht="22.5" customHeight="1">
      <c r="A2042" s="12" t="s">
        <v>34712</v>
      </c>
      <c r="B2042" s="12" t="str" cm="1">
        <f t="array" ref="B2042">_xlfn.REGEXEXTRACT(J2042, "eid=([^&amp;]+)", 2)</f>
        <v>2-s2.0-78650368653</v>
      </c>
      <c r="C2042" s="13" t="s">
        <v>23900</v>
      </c>
      <c r="D2042" s="12" t="s">
        <v>34713</v>
      </c>
      <c r="E2042" s="12">
        <v>2010</v>
      </c>
      <c r="F2042" s="12" t="s">
        <v>20727</v>
      </c>
      <c r="G2042" s="12">
        <v>17518717</v>
      </c>
      <c r="H2042" s="12">
        <v>4</v>
      </c>
      <c r="I2042" s="12" t="s">
        <v>34714</v>
      </c>
      <c r="J2042" s="12" t="s">
        <v>34715</v>
      </c>
      <c r="K2042" s="12" t="s">
        <v>7972</v>
      </c>
      <c r="L2042" s="12" t="s">
        <v>7969</v>
      </c>
      <c r="M2042" s="12" t="s">
        <v>37160</v>
      </c>
    </row>
    <row r="2043" spans="1:13" ht="22.5" customHeight="1">
      <c r="A2043" s="12" t="s">
        <v>34717</v>
      </c>
      <c r="B2043" s="12" t="str" cm="1">
        <f t="array" ref="B2043">_xlfn.REGEXEXTRACT(J2043, "eid=([^&amp;]+)", 2)</f>
        <v>2-s2.0-84867084506</v>
      </c>
      <c r="C2043" s="13" t="s">
        <v>23900</v>
      </c>
      <c r="D2043" s="12" t="s">
        <v>34718</v>
      </c>
      <c r="E2043" s="12">
        <v>2012</v>
      </c>
      <c r="F2043" s="12" t="s">
        <v>34719</v>
      </c>
      <c r="G2043" s="12">
        <v>2533839</v>
      </c>
      <c r="H2043" s="12">
        <v>35</v>
      </c>
      <c r="I2043" s="12" t="s">
        <v>34720</v>
      </c>
      <c r="J2043" s="12" t="s">
        <v>34721</v>
      </c>
      <c r="K2043" s="12" t="s">
        <v>7972</v>
      </c>
      <c r="L2043" s="12" t="s">
        <v>8688</v>
      </c>
      <c r="M2043" s="12" t="s">
        <v>37161</v>
      </c>
    </row>
    <row r="2044" spans="1:13" ht="22.5" customHeight="1">
      <c r="A2044" s="12" t="s">
        <v>34723</v>
      </c>
      <c r="B2044" s="12" t="str" cm="1">
        <f t="array" ref="B2044">_xlfn.REGEXEXTRACT(J2044, "eid=([^&amp;]+)", 2)</f>
        <v>2-s2.0-77953590180</v>
      </c>
      <c r="C2044" s="13" t="s">
        <v>23900</v>
      </c>
      <c r="D2044" s="12" t="s">
        <v>34724</v>
      </c>
      <c r="E2044" s="12">
        <v>2010</v>
      </c>
      <c r="F2044" s="12" t="s">
        <v>20727</v>
      </c>
      <c r="G2044" s="12">
        <v>17518717</v>
      </c>
      <c r="H2044" s="12">
        <v>4</v>
      </c>
      <c r="I2044" s="12" t="s">
        <v>34725</v>
      </c>
      <c r="J2044" s="12" t="s">
        <v>34726</v>
      </c>
      <c r="K2044" s="12" t="s">
        <v>7972</v>
      </c>
      <c r="L2044" s="12" t="s">
        <v>7969</v>
      </c>
      <c r="M2044" s="12"/>
    </row>
    <row r="2045" spans="1:13" ht="22.5" customHeight="1">
      <c r="A2045" s="12" t="s">
        <v>34728</v>
      </c>
      <c r="B2045" s="12" t="str" cm="1">
        <f t="array" ref="B2045">_xlfn.REGEXEXTRACT(J2045, "eid=([^&amp;]+)", 2)</f>
        <v>2-s2.0-77950864045</v>
      </c>
      <c r="C2045" s="13" t="s">
        <v>23900</v>
      </c>
      <c r="D2045" s="12" t="s">
        <v>34729</v>
      </c>
      <c r="E2045" s="12">
        <v>2010</v>
      </c>
      <c r="F2045" s="12" t="s">
        <v>24422</v>
      </c>
      <c r="G2045" s="12">
        <v>200255</v>
      </c>
      <c r="H2045" s="12">
        <v>180</v>
      </c>
      <c r="I2045" s="12" t="s">
        <v>34730</v>
      </c>
      <c r="J2045" s="12" t="s">
        <v>34731</v>
      </c>
      <c r="K2045" s="12" t="s">
        <v>7972</v>
      </c>
      <c r="L2045" s="12" t="s">
        <v>7969</v>
      </c>
      <c r="M2045" s="12" t="s">
        <v>37162</v>
      </c>
    </row>
    <row r="2046" spans="1:13" ht="22.5" customHeight="1">
      <c r="A2046" s="12" t="s">
        <v>34733</v>
      </c>
      <c r="B2046" s="12" t="str" cm="1">
        <f t="array" ref="B2046">_xlfn.REGEXEXTRACT(J2046, "eid=([^&amp;]+)", 2)</f>
        <v>2-s2.0-80155156131</v>
      </c>
      <c r="C2046" s="13" t="s">
        <v>23900</v>
      </c>
      <c r="D2046" s="12" t="s">
        <v>34734</v>
      </c>
      <c r="E2046" s="12">
        <v>2011</v>
      </c>
      <c r="F2046" s="12" t="s">
        <v>34735</v>
      </c>
      <c r="G2046" s="12" t="s">
        <v>7969</v>
      </c>
      <c r="H2046" s="12" t="s">
        <v>7969</v>
      </c>
      <c r="I2046" s="12" t="s">
        <v>34736</v>
      </c>
      <c r="J2046" s="12" t="s">
        <v>34737</v>
      </c>
      <c r="K2046" s="12" t="s">
        <v>7972</v>
      </c>
      <c r="L2046" s="12" t="s">
        <v>7969</v>
      </c>
      <c r="M2046" s="12" t="s">
        <v>37163</v>
      </c>
    </row>
    <row r="2047" spans="1:13" ht="22.5" customHeight="1">
      <c r="A2047" s="12" t="s">
        <v>34739</v>
      </c>
      <c r="B2047" s="12" t="str" cm="1">
        <f t="array" ref="B2047">_xlfn.REGEXEXTRACT(J2047, "eid=([^&amp;]+)", 2)</f>
        <v>2-s2.0-80555140075</v>
      </c>
      <c r="C2047" s="13" t="s">
        <v>23900</v>
      </c>
      <c r="D2047" s="12" t="s">
        <v>34740</v>
      </c>
      <c r="E2047" s="12">
        <v>2011</v>
      </c>
      <c r="F2047" s="12" t="s">
        <v>33476</v>
      </c>
      <c r="G2047" s="12">
        <v>15337928</v>
      </c>
      <c r="H2047" s="12">
        <v>12</v>
      </c>
      <c r="I2047" s="12" t="s">
        <v>34741</v>
      </c>
      <c r="J2047" s="12" t="s">
        <v>34742</v>
      </c>
      <c r="K2047" s="12" t="s">
        <v>7972</v>
      </c>
      <c r="L2047" s="12" t="s">
        <v>7969</v>
      </c>
      <c r="M2047" s="12" t="s">
        <v>7969</v>
      </c>
    </row>
    <row r="2048" spans="1:13" ht="22.5" customHeight="1">
      <c r="A2048" s="12" t="s">
        <v>34744</v>
      </c>
      <c r="B2048" s="12" t="str" cm="1">
        <f t="array" ref="B2048">_xlfn.REGEXEXTRACT(J2048, "eid=([^&amp;]+)", 2)</f>
        <v>2-s2.0-85013719291</v>
      </c>
      <c r="C2048" s="13" t="s">
        <v>23900</v>
      </c>
      <c r="D2048" s="12" t="s">
        <v>34745</v>
      </c>
      <c r="E2048" s="12">
        <v>2012</v>
      </c>
      <c r="F2048" s="12" t="s">
        <v>34745</v>
      </c>
      <c r="G2048" s="12" t="s">
        <v>7969</v>
      </c>
      <c r="H2048" s="12" t="s">
        <v>7969</v>
      </c>
      <c r="I2048" s="12" t="s">
        <v>34746</v>
      </c>
      <c r="J2048" s="12" t="s">
        <v>34747</v>
      </c>
      <c r="K2048" s="12" t="s">
        <v>7972</v>
      </c>
      <c r="L2048" s="12" t="s">
        <v>8027</v>
      </c>
      <c r="M2048" s="12" t="s">
        <v>37164</v>
      </c>
    </row>
    <row r="2049" spans="1:13" ht="22.5" customHeight="1">
      <c r="A2049" s="12" t="s">
        <v>34749</v>
      </c>
      <c r="B2049" s="12" t="str" cm="1">
        <f t="array" ref="B2049">_xlfn.REGEXEXTRACT(J2049, "eid=([^&amp;]+)", 2)</f>
        <v>2-s2.0-80053167737</v>
      </c>
      <c r="C2049" s="13" t="s">
        <v>23900</v>
      </c>
      <c r="D2049" s="12" t="s">
        <v>34750</v>
      </c>
      <c r="E2049" s="12">
        <v>2011</v>
      </c>
      <c r="F2049" s="12" t="s">
        <v>15276</v>
      </c>
      <c r="G2049" s="12" t="s">
        <v>7969</v>
      </c>
      <c r="H2049" s="12" t="s">
        <v>7969</v>
      </c>
      <c r="I2049" s="12" t="s">
        <v>34751</v>
      </c>
      <c r="J2049" s="12" t="s">
        <v>34752</v>
      </c>
      <c r="K2049" s="12" t="s">
        <v>7972</v>
      </c>
      <c r="L2049" s="12" t="s">
        <v>7969</v>
      </c>
      <c r="M2049" s="12" t="s">
        <v>37165</v>
      </c>
    </row>
    <row r="2050" spans="1:13" ht="22.5" customHeight="1">
      <c r="A2050" s="12" t="s">
        <v>34754</v>
      </c>
      <c r="B2050" s="12" t="str" cm="1">
        <f t="array" ref="B2050">_xlfn.REGEXEXTRACT(J2050, "eid=([^&amp;]+)", 2)</f>
        <v>2-s2.0-79960405019</v>
      </c>
      <c r="C2050" s="13" t="s">
        <v>23900</v>
      </c>
      <c r="D2050" s="12" t="s">
        <v>34755</v>
      </c>
      <c r="E2050" s="12">
        <v>2011</v>
      </c>
      <c r="F2050" s="12" t="s">
        <v>15252</v>
      </c>
      <c r="G2050" s="12">
        <v>14602059</v>
      </c>
      <c r="H2050" s="12">
        <v>27</v>
      </c>
      <c r="I2050" s="12" t="s">
        <v>34756</v>
      </c>
      <c r="J2050" s="12" t="s">
        <v>34757</v>
      </c>
      <c r="K2050" s="12" t="s">
        <v>7972</v>
      </c>
      <c r="L2050" s="12" t="s">
        <v>7969</v>
      </c>
      <c r="M2050" s="12"/>
    </row>
    <row r="2051" spans="1:13" ht="22.5" customHeight="1">
      <c r="A2051" s="12" t="s">
        <v>34759</v>
      </c>
      <c r="B2051" s="12" t="str" cm="1">
        <f t="array" ref="B2051">_xlfn.REGEXEXTRACT(J2051, "eid=([^&amp;]+)", 2)</f>
        <v>2-s2.0-79551480483</v>
      </c>
      <c r="C2051" s="13" t="s">
        <v>23900</v>
      </c>
      <c r="D2051" s="12" t="s">
        <v>34760</v>
      </c>
      <c r="E2051" s="12">
        <v>2010</v>
      </c>
      <c r="F2051" s="12" t="s">
        <v>33476</v>
      </c>
      <c r="G2051" s="12">
        <v>15337928</v>
      </c>
      <c r="H2051" s="12">
        <v>11</v>
      </c>
      <c r="I2051" s="12" t="s">
        <v>34761</v>
      </c>
      <c r="J2051" s="12" t="s">
        <v>34762</v>
      </c>
      <c r="K2051" s="12" t="s">
        <v>7972</v>
      </c>
      <c r="L2051" s="12" t="s">
        <v>7969</v>
      </c>
      <c r="M2051" s="12" t="s">
        <v>7969</v>
      </c>
    </row>
    <row r="2052" spans="1:13" ht="22.5" customHeight="1">
      <c r="A2052" s="12" t="s">
        <v>34764</v>
      </c>
      <c r="B2052" s="12" t="str" cm="1">
        <f t="array" ref="B2052">_xlfn.REGEXEXTRACT(J2052, "eid=([^&amp;]+)", 2)</f>
        <v>2-s2.0-78650828289</v>
      </c>
      <c r="C2052" s="13" t="s">
        <v>23900</v>
      </c>
      <c r="D2052" s="12" t="s">
        <v>34765</v>
      </c>
      <c r="E2052" s="12">
        <v>2010</v>
      </c>
      <c r="F2052" s="12" t="s">
        <v>8831</v>
      </c>
      <c r="G2052" s="12">
        <v>3029743</v>
      </c>
      <c r="H2052" s="12">
        <v>6477</v>
      </c>
      <c r="I2052" s="12" t="s">
        <v>34766</v>
      </c>
      <c r="J2052" s="12" t="s">
        <v>34767</v>
      </c>
      <c r="K2052" s="12" t="s">
        <v>7972</v>
      </c>
      <c r="L2052" s="12" t="s">
        <v>13352</v>
      </c>
      <c r="M2052" s="12" t="s">
        <v>37166</v>
      </c>
    </row>
    <row r="2053" spans="1:13" ht="22.5" customHeight="1">
      <c r="A2053" s="12" t="s">
        <v>34769</v>
      </c>
      <c r="B2053" s="12" t="str" cm="1">
        <f t="array" ref="B2053">_xlfn.REGEXEXTRACT(J2053, "eid=([^&amp;]+)", 2)</f>
        <v>2-s2.0-77749258708</v>
      </c>
      <c r="C2053" s="13" t="s">
        <v>23900</v>
      </c>
      <c r="D2053" s="12" t="s">
        <v>34770</v>
      </c>
      <c r="E2053" s="12">
        <v>2009</v>
      </c>
      <c r="F2053" s="12" t="s">
        <v>34771</v>
      </c>
      <c r="G2053" s="12" t="s">
        <v>7969</v>
      </c>
      <c r="H2053" s="12">
        <v>2</v>
      </c>
      <c r="I2053" s="12" t="s">
        <v>34772</v>
      </c>
      <c r="J2053" s="12" t="s">
        <v>34773</v>
      </c>
      <c r="K2053" s="12" t="s">
        <v>7972</v>
      </c>
      <c r="L2053" s="12" t="s">
        <v>7969</v>
      </c>
      <c r="M2053" s="12" t="s">
        <v>37167</v>
      </c>
    </row>
    <row r="2054" spans="1:13" ht="22.5" customHeight="1">
      <c r="A2054" s="12" t="s">
        <v>34775</v>
      </c>
      <c r="B2054" s="12" t="str" cm="1">
        <f t="array" ref="B2054">_xlfn.REGEXEXTRACT(J2054, "eid=([^&amp;]+)", 2)</f>
        <v>2-s2.0-80052143154</v>
      </c>
      <c r="C2054" s="13" t="s">
        <v>23900</v>
      </c>
      <c r="D2054" s="12" t="s">
        <v>34776</v>
      </c>
      <c r="E2054" s="12">
        <v>2011</v>
      </c>
      <c r="F2054" s="12" t="s">
        <v>25152</v>
      </c>
      <c r="G2054" s="12">
        <v>5361486</v>
      </c>
      <c r="H2054" s="12" t="s">
        <v>7969</v>
      </c>
      <c r="I2054" s="12" t="s">
        <v>34777</v>
      </c>
      <c r="J2054" s="12" t="s">
        <v>34778</v>
      </c>
      <c r="K2054" s="12" t="s">
        <v>7972</v>
      </c>
      <c r="L2054" s="12" t="s">
        <v>7969</v>
      </c>
      <c r="M2054" s="12" t="s">
        <v>37168</v>
      </c>
    </row>
    <row r="2055" spans="1:13" ht="22.5" customHeight="1">
      <c r="A2055" s="12" t="s">
        <v>34780</v>
      </c>
      <c r="B2055" s="12" t="str" cm="1">
        <f t="array" ref="B2055">_xlfn.REGEXEXTRACT(J2055, "eid=([^&amp;]+)", 2)</f>
        <v>2-s2.0-77951550531</v>
      </c>
      <c r="C2055" s="13" t="s">
        <v>23900</v>
      </c>
      <c r="D2055" s="12" t="s">
        <v>34781</v>
      </c>
      <c r="E2055" s="12">
        <v>2009</v>
      </c>
      <c r="F2055" s="12" t="s">
        <v>24993</v>
      </c>
      <c r="G2055" s="12">
        <v>8917736</v>
      </c>
      <c r="H2055" s="12" t="s">
        <v>7969</v>
      </c>
      <c r="I2055" s="12" t="s">
        <v>34782</v>
      </c>
      <c r="J2055" s="12" t="s">
        <v>34783</v>
      </c>
      <c r="K2055" s="12" t="s">
        <v>7972</v>
      </c>
      <c r="L2055" s="12" t="s">
        <v>7969</v>
      </c>
      <c r="M2055" s="12" t="s">
        <v>37169</v>
      </c>
    </row>
    <row r="2056" spans="1:13" ht="22.5" customHeight="1">
      <c r="A2056" s="12" t="s">
        <v>34785</v>
      </c>
      <c r="B2056" s="12" t="str" cm="1">
        <f t="array" ref="B2056">_xlfn.REGEXEXTRACT(J2056, "eid=([^&amp;]+)", 2)</f>
        <v>2-s2.0-79959970986</v>
      </c>
      <c r="C2056" s="13" t="s">
        <v>23900</v>
      </c>
      <c r="D2056" s="12" t="s">
        <v>34786</v>
      </c>
      <c r="E2056" s="12">
        <v>2011</v>
      </c>
      <c r="F2056" s="12" t="s">
        <v>8432</v>
      </c>
      <c r="G2056" s="12">
        <v>9574174</v>
      </c>
      <c r="H2056" s="12">
        <v>38</v>
      </c>
      <c r="I2056" s="12" t="s">
        <v>34787</v>
      </c>
      <c r="J2056" s="12" t="s">
        <v>34788</v>
      </c>
      <c r="K2056" s="12" t="s">
        <v>7972</v>
      </c>
      <c r="L2056" s="12" t="s">
        <v>7969</v>
      </c>
      <c r="M2056" s="12" t="s">
        <v>37170</v>
      </c>
    </row>
    <row r="2057" spans="1:13" ht="22.5" customHeight="1">
      <c r="A2057" s="12" t="s">
        <v>34790</v>
      </c>
      <c r="B2057" s="12" t="str" cm="1">
        <f t="array" ref="B2057">_xlfn.REGEXEXTRACT(J2057, "eid=([^&amp;]+)", 2)</f>
        <v>2-s2.0-79959304658</v>
      </c>
      <c r="C2057" s="13" t="s">
        <v>23900</v>
      </c>
      <c r="D2057" s="12" t="s">
        <v>34791</v>
      </c>
      <c r="E2057" s="12">
        <v>2011</v>
      </c>
      <c r="F2057" s="12" t="s">
        <v>32292</v>
      </c>
      <c r="G2057" s="12" t="s">
        <v>7969</v>
      </c>
      <c r="H2057" s="12" t="s">
        <v>7969</v>
      </c>
      <c r="I2057" s="12" t="s">
        <v>34792</v>
      </c>
      <c r="J2057" s="12" t="s">
        <v>34793</v>
      </c>
      <c r="K2057" s="12" t="s">
        <v>7972</v>
      </c>
      <c r="L2057" s="12" t="s">
        <v>7969</v>
      </c>
      <c r="M2057" s="12" t="s">
        <v>37171</v>
      </c>
    </row>
    <row r="2058" spans="1:13" ht="22.5" customHeight="1">
      <c r="A2058" s="12" t="s">
        <v>34795</v>
      </c>
      <c r="B2058" s="12" t="str" cm="1">
        <f t="array" ref="B2058">_xlfn.REGEXEXTRACT(J2058, "eid=([^&amp;]+)", 2)</f>
        <v>2-s2.0-84862914207</v>
      </c>
      <c r="C2058" s="13" t="s">
        <v>23900</v>
      </c>
      <c r="D2058" s="12" t="s">
        <v>34796</v>
      </c>
      <c r="E2058" s="12">
        <v>2011</v>
      </c>
      <c r="F2058" s="12" t="s">
        <v>34797</v>
      </c>
      <c r="G2058" s="12" t="s">
        <v>7969</v>
      </c>
      <c r="H2058" s="12" t="s">
        <v>7969</v>
      </c>
      <c r="I2058" s="12" t="s">
        <v>34798</v>
      </c>
      <c r="J2058" s="12" t="s">
        <v>34799</v>
      </c>
      <c r="K2058" s="12" t="s">
        <v>7972</v>
      </c>
      <c r="L2058" s="12" t="s">
        <v>7969</v>
      </c>
      <c r="M2058" s="12" t="s">
        <v>37172</v>
      </c>
    </row>
    <row r="2059" spans="1:13" ht="22.5" customHeight="1">
      <c r="A2059" s="12" t="s">
        <v>34801</v>
      </c>
      <c r="B2059" s="12" t="str" cm="1">
        <f t="array" ref="B2059">_xlfn.REGEXEXTRACT(J2059, "eid=([^&amp;]+)", 2)</f>
        <v>2-s2.0-80054704404</v>
      </c>
      <c r="C2059" s="13" t="s">
        <v>23900</v>
      </c>
      <c r="D2059" s="12" t="s">
        <v>34802</v>
      </c>
      <c r="E2059" s="12">
        <v>2011</v>
      </c>
      <c r="F2059" s="12" t="s">
        <v>34803</v>
      </c>
      <c r="G2059" s="12">
        <v>10248684</v>
      </c>
      <c r="H2059" s="12">
        <v>38</v>
      </c>
      <c r="I2059" s="12" t="s">
        <v>34804</v>
      </c>
      <c r="J2059" s="12" t="s">
        <v>34805</v>
      </c>
      <c r="K2059" s="12" t="s">
        <v>7972</v>
      </c>
      <c r="L2059" s="12" t="s">
        <v>7969</v>
      </c>
      <c r="M2059" s="12" t="s">
        <v>7969</v>
      </c>
    </row>
    <row r="2060" spans="1:13" ht="22.5" customHeight="1">
      <c r="A2060" s="12" t="s">
        <v>34807</v>
      </c>
      <c r="B2060" s="12" t="str" cm="1">
        <f t="array" ref="B2060">_xlfn.REGEXEXTRACT(J2060, "eid=([^&amp;]+)", 2)</f>
        <v>2-s2.0-79955602042</v>
      </c>
      <c r="C2060" s="13" t="s">
        <v>23900</v>
      </c>
      <c r="D2060" s="12" t="s">
        <v>34808</v>
      </c>
      <c r="E2060" s="12">
        <v>2011</v>
      </c>
      <c r="F2060" s="12" t="s">
        <v>34809</v>
      </c>
      <c r="G2060" s="12">
        <v>13598546</v>
      </c>
      <c r="H2060" s="12">
        <v>16</v>
      </c>
      <c r="I2060" s="12" t="s">
        <v>34810</v>
      </c>
      <c r="J2060" s="12" t="s">
        <v>34811</v>
      </c>
      <c r="K2060" s="12" t="s">
        <v>7972</v>
      </c>
      <c r="L2060" s="12" t="s">
        <v>7969</v>
      </c>
      <c r="M2060" s="12" t="s">
        <v>37173</v>
      </c>
    </row>
    <row r="2061" spans="1:13" ht="22.5" customHeight="1">
      <c r="A2061" s="12" t="s">
        <v>34813</v>
      </c>
      <c r="B2061" s="12" t="str" cm="1">
        <f t="array" ref="B2061">_xlfn.REGEXEXTRACT(J2061, "eid=([^&amp;]+)", 2)</f>
        <v>2-s2.0-79960794317</v>
      </c>
      <c r="C2061" s="13" t="s">
        <v>23900</v>
      </c>
      <c r="D2061" s="12" t="s">
        <v>34814</v>
      </c>
      <c r="E2061" s="12">
        <v>2010</v>
      </c>
      <c r="F2061" s="12" t="s">
        <v>34815</v>
      </c>
      <c r="G2061" s="12">
        <v>15317714</v>
      </c>
      <c r="H2061" s="12">
        <v>15</v>
      </c>
      <c r="I2061" s="12" t="s">
        <v>34816</v>
      </c>
      <c r="J2061" s="12" t="s">
        <v>34817</v>
      </c>
      <c r="K2061" s="12" t="s">
        <v>7972</v>
      </c>
      <c r="L2061" s="12" t="s">
        <v>7969</v>
      </c>
      <c r="M2061" s="12" t="s">
        <v>7969</v>
      </c>
    </row>
    <row r="2062" spans="1:13" ht="22.5" customHeight="1">
      <c r="A2062" s="12" t="s">
        <v>34819</v>
      </c>
      <c r="B2062" s="12" t="str" cm="1">
        <f t="array" ref="B2062">_xlfn.REGEXEXTRACT(J2062, "eid=([^&amp;]+)", 2)</f>
        <v>2-s2.0-70449589964</v>
      </c>
      <c r="C2062" s="13" t="s">
        <v>23900</v>
      </c>
      <c r="D2062" s="12" t="s">
        <v>34820</v>
      </c>
      <c r="E2062" s="12">
        <v>2009</v>
      </c>
      <c r="F2062" s="12" t="s">
        <v>34821</v>
      </c>
      <c r="G2062" s="12" t="s">
        <v>7969</v>
      </c>
      <c r="H2062" s="12" t="s">
        <v>7969</v>
      </c>
      <c r="I2062" s="12" t="s">
        <v>34822</v>
      </c>
      <c r="J2062" s="12" t="s">
        <v>34823</v>
      </c>
      <c r="K2062" s="12" t="s">
        <v>7972</v>
      </c>
      <c r="L2062" s="12" t="s">
        <v>7969</v>
      </c>
      <c r="M2062" s="12"/>
    </row>
    <row r="2063" spans="1:13" ht="22.5" customHeight="1">
      <c r="A2063" s="12" t="s">
        <v>34825</v>
      </c>
      <c r="B2063" s="12" t="str" cm="1">
        <f t="array" ref="B2063">_xlfn.REGEXEXTRACT(J2063, "eid=([^&amp;]+)", 2)</f>
        <v>2-s2.0-70449588992</v>
      </c>
      <c r="C2063" s="13" t="s">
        <v>23900</v>
      </c>
      <c r="D2063" s="12" t="s">
        <v>34826</v>
      </c>
      <c r="E2063" s="12">
        <v>2009</v>
      </c>
      <c r="F2063" s="12" t="s">
        <v>34827</v>
      </c>
      <c r="G2063" s="12" t="s">
        <v>7969</v>
      </c>
      <c r="H2063" s="12" t="s">
        <v>7969</v>
      </c>
      <c r="I2063" s="12" t="s">
        <v>34828</v>
      </c>
      <c r="J2063" s="12" t="s">
        <v>34829</v>
      </c>
      <c r="K2063" s="12" t="s">
        <v>7972</v>
      </c>
      <c r="L2063" s="12" t="s">
        <v>7969</v>
      </c>
      <c r="M2063" s="12" t="s">
        <v>37174</v>
      </c>
    </row>
    <row r="2064" spans="1:13" ht="22.5" customHeight="1">
      <c r="A2064" s="12" t="s">
        <v>34831</v>
      </c>
      <c r="B2064" s="12" t="str" cm="1">
        <f t="array" ref="B2064">_xlfn.REGEXEXTRACT(J2064, "eid=([^&amp;]+)", 2)</f>
        <v>2-s2.0-33745218758</v>
      </c>
      <c r="C2064" s="13" t="s">
        <v>23900</v>
      </c>
      <c r="D2064" s="12" t="s">
        <v>34832</v>
      </c>
      <c r="E2064" s="12">
        <v>2006</v>
      </c>
      <c r="F2064" s="12" t="s">
        <v>23837</v>
      </c>
      <c r="G2064" s="12">
        <v>10949224</v>
      </c>
      <c r="H2064" s="12">
        <v>9</v>
      </c>
      <c r="I2064" s="12" t="s">
        <v>34833</v>
      </c>
      <c r="J2064" s="12" t="s">
        <v>34834</v>
      </c>
      <c r="K2064" s="12" t="s">
        <v>7972</v>
      </c>
      <c r="L2064" s="12" t="s">
        <v>8324</v>
      </c>
      <c r="M2064" s="12" t="s">
        <v>37175</v>
      </c>
    </row>
    <row r="2065" spans="1:13" ht="22.5" customHeight="1">
      <c r="A2065" s="12" t="s">
        <v>34836</v>
      </c>
      <c r="B2065" s="12" t="str" cm="1">
        <f t="array" ref="B2065">_xlfn.REGEXEXTRACT(J2065, "eid=([^&amp;]+)", 2)</f>
        <v>2-s2.0-33750277833</v>
      </c>
      <c r="C2065" s="13" t="s">
        <v>23900</v>
      </c>
      <c r="D2065" s="12" t="s">
        <v>34837</v>
      </c>
      <c r="E2065" s="12">
        <v>2006</v>
      </c>
      <c r="F2065" s="12" t="s">
        <v>22341</v>
      </c>
      <c r="G2065" s="12">
        <v>10816011</v>
      </c>
      <c r="H2065" s="12">
        <v>2006</v>
      </c>
      <c r="I2065" s="12" t="s">
        <v>34838</v>
      </c>
      <c r="J2065" s="12" t="s">
        <v>34839</v>
      </c>
      <c r="K2065" s="12" t="s">
        <v>7972</v>
      </c>
      <c r="L2065" s="12" t="s">
        <v>8102</v>
      </c>
      <c r="M2065" s="12"/>
    </row>
    <row r="2066" spans="1:13" ht="22.5" customHeight="1">
      <c r="A2066" s="12" t="s">
        <v>34841</v>
      </c>
      <c r="B2066" s="12" t="str" cm="1">
        <f t="array" ref="B2066">_xlfn.REGEXEXTRACT(J2066, "eid=([^&amp;]+)", 2)</f>
        <v>2-s2.0-44449139971</v>
      </c>
      <c r="C2066" s="13" t="s">
        <v>23900</v>
      </c>
      <c r="D2066" s="12" t="s">
        <v>34842</v>
      </c>
      <c r="E2066" s="12">
        <v>2008</v>
      </c>
      <c r="F2066" s="12" t="s">
        <v>24734</v>
      </c>
      <c r="G2066" s="12">
        <v>10518215</v>
      </c>
      <c r="H2066" s="12">
        <v>18</v>
      </c>
      <c r="I2066" s="12" t="s">
        <v>34843</v>
      </c>
      <c r="J2066" s="12" t="s">
        <v>34844</v>
      </c>
      <c r="K2066" s="12" t="s">
        <v>7972</v>
      </c>
      <c r="L2066" s="12" t="s">
        <v>7969</v>
      </c>
      <c r="M2066" s="12" t="s">
        <v>37176</v>
      </c>
    </row>
    <row r="2067" spans="1:13" ht="22.5" customHeight="1">
      <c r="A2067" s="12" t="s">
        <v>34846</v>
      </c>
      <c r="B2067" s="12" t="str" cm="1">
        <f t="array" ref="B2067">_xlfn.REGEXEXTRACT(J2067, "eid=([^&amp;]+)", 2)</f>
        <v>2-s2.0-54149113777</v>
      </c>
      <c r="C2067" s="13" t="s">
        <v>23900</v>
      </c>
      <c r="D2067" s="12" t="s">
        <v>34847</v>
      </c>
      <c r="E2067" s="12">
        <v>2008</v>
      </c>
      <c r="F2067" s="12" t="s">
        <v>34848</v>
      </c>
      <c r="G2067" s="12" t="s">
        <v>7969</v>
      </c>
      <c r="H2067" s="12">
        <v>1</v>
      </c>
      <c r="I2067" s="12" t="s">
        <v>34849</v>
      </c>
      <c r="J2067" s="12" t="s">
        <v>34850</v>
      </c>
      <c r="K2067" s="12" t="s">
        <v>7972</v>
      </c>
      <c r="L2067" s="12" t="s">
        <v>7969</v>
      </c>
      <c r="M2067" s="12" t="s">
        <v>37177</v>
      </c>
    </row>
    <row r="2068" spans="1:13" ht="22.5" customHeight="1">
      <c r="A2068" s="12" t="s">
        <v>34852</v>
      </c>
      <c r="B2068" s="12" t="str" cm="1">
        <f t="array" ref="B2068">_xlfn.REGEXEXTRACT(J2068, "eid=([^&amp;]+)", 2)</f>
        <v>2-s2.0-48249091242</v>
      </c>
      <c r="C2068" s="13" t="s">
        <v>23900</v>
      </c>
      <c r="D2068" s="12" t="s">
        <v>34853</v>
      </c>
      <c r="E2068" s="12">
        <v>2008</v>
      </c>
      <c r="F2068" s="12" t="s">
        <v>8831</v>
      </c>
      <c r="G2068" s="12">
        <v>16113349</v>
      </c>
      <c r="H2068" s="12">
        <v>5060</v>
      </c>
      <c r="I2068" s="12" t="s">
        <v>34854</v>
      </c>
      <c r="J2068" s="12" t="s">
        <v>34855</v>
      </c>
      <c r="K2068" s="12" t="s">
        <v>7972</v>
      </c>
      <c r="L2068" s="12" t="s">
        <v>7969</v>
      </c>
      <c r="M2068" s="12" t="s">
        <v>37178</v>
      </c>
    </row>
    <row r="2069" spans="1:13" ht="22.5" customHeight="1">
      <c r="A2069" s="12" t="s">
        <v>34857</v>
      </c>
      <c r="B2069" s="12" t="str" cm="1">
        <f t="array" ref="B2069">_xlfn.REGEXEXTRACT(J2069, "eid=([^&amp;]+)", 2)</f>
        <v>2-s2.0-63749110502</v>
      </c>
      <c r="C2069" s="13" t="s">
        <v>23900</v>
      </c>
      <c r="D2069" s="12" t="s">
        <v>34858</v>
      </c>
      <c r="E2069" s="12">
        <v>2008</v>
      </c>
      <c r="F2069" s="12" t="s">
        <v>29297</v>
      </c>
      <c r="G2069" s="12">
        <v>21508097</v>
      </c>
      <c r="H2069" s="12">
        <v>1</v>
      </c>
      <c r="I2069" s="12" t="s">
        <v>34859</v>
      </c>
      <c r="J2069" s="12" t="s">
        <v>34860</v>
      </c>
      <c r="K2069" s="12" t="s">
        <v>7972</v>
      </c>
      <c r="L2069" s="12" t="s">
        <v>8324</v>
      </c>
      <c r="M2069" s="12" t="s">
        <v>37179</v>
      </c>
    </row>
    <row r="2070" spans="1:13" ht="22.5" customHeight="1">
      <c r="A2070" s="12" t="s">
        <v>34862</v>
      </c>
      <c r="B2070" s="12" t="str" cm="1">
        <f t="array" ref="B2070">_xlfn.REGEXEXTRACT(J2070, "eid=([^&amp;]+)", 2)</f>
        <v>2-s2.0-70149113909</v>
      </c>
      <c r="C2070" s="13" t="s">
        <v>23900</v>
      </c>
      <c r="D2070" s="12" t="s">
        <v>34863</v>
      </c>
      <c r="E2070" s="12">
        <v>2009</v>
      </c>
      <c r="F2070" s="12" t="s">
        <v>34864</v>
      </c>
      <c r="G2070" s="12">
        <v>9673334</v>
      </c>
      <c r="H2070" s="12">
        <v>30</v>
      </c>
      <c r="I2070" s="12" t="s">
        <v>34865</v>
      </c>
      <c r="J2070" s="12" t="s">
        <v>34866</v>
      </c>
      <c r="K2070" s="12" t="s">
        <v>7972</v>
      </c>
      <c r="L2070" s="12" t="s">
        <v>16971</v>
      </c>
      <c r="M2070" s="12"/>
    </row>
    <row r="2071" spans="1:13" ht="22.5" customHeight="1">
      <c r="A2071" s="12" t="s">
        <v>34868</v>
      </c>
      <c r="B2071" s="12" t="str" cm="1">
        <f t="array" ref="B2071">_xlfn.REGEXEXTRACT(J2071, "eid=([^&amp;]+)", 2)</f>
        <v>2-s2.0-77049101744</v>
      </c>
      <c r="C2071" s="13" t="s">
        <v>23900</v>
      </c>
      <c r="D2071" s="12" t="s">
        <v>34869</v>
      </c>
      <c r="E2071" s="12">
        <v>2006</v>
      </c>
      <c r="F2071" s="12" t="s">
        <v>8831</v>
      </c>
      <c r="G2071" s="12">
        <v>16113349</v>
      </c>
      <c r="H2071" s="12">
        <v>4258</v>
      </c>
      <c r="I2071" s="12" t="s">
        <v>34870</v>
      </c>
      <c r="J2071" s="12" t="s">
        <v>34871</v>
      </c>
      <c r="K2071" s="12" t="s">
        <v>7972</v>
      </c>
      <c r="L2071" s="12" t="s">
        <v>7969</v>
      </c>
      <c r="M2071" s="12" t="s">
        <v>37180</v>
      </c>
    </row>
    <row r="2072" spans="1:13" ht="22.5" customHeight="1">
      <c r="A2072" s="12" t="s">
        <v>34873</v>
      </c>
      <c r="B2072" s="12" t="str" cm="1">
        <f t="array" ref="B2072">_xlfn.REGEXEXTRACT(J2072, "eid=([^&amp;]+)", 2)</f>
        <v>2-s2.0-33748511457</v>
      </c>
      <c r="C2072" s="13" t="s">
        <v>23900</v>
      </c>
      <c r="D2072" s="12" t="s">
        <v>34874</v>
      </c>
      <c r="E2072" s="12">
        <v>2006</v>
      </c>
      <c r="F2072" s="12" t="s">
        <v>8043</v>
      </c>
      <c r="G2072" s="12">
        <v>13807501</v>
      </c>
      <c r="H2072" s="12">
        <v>30</v>
      </c>
      <c r="I2072" s="12" t="s">
        <v>34875</v>
      </c>
      <c r="J2072" s="12" t="s">
        <v>34876</v>
      </c>
      <c r="K2072" s="12" t="s">
        <v>7972</v>
      </c>
      <c r="L2072" s="12" t="s">
        <v>15580</v>
      </c>
      <c r="M2072" s="12" t="s">
        <v>37181</v>
      </c>
    </row>
    <row r="2073" spans="1:13" ht="22.5" customHeight="1">
      <c r="A2073" s="12" t="s">
        <v>34878</v>
      </c>
      <c r="B2073" s="12" t="str" cm="1">
        <f t="array" ref="B2073">_xlfn.REGEXEXTRACT(J2073, "eid=([^&amp;]+)", 2)</f>
        <v>2-s2.0-17144404141</v>
      </c>
      <c r="C2073" s="13" t="s">
        <v>23900</v>
      </c>
      <c r="D2073" s="12" t="s">
        <v>34879</v>
      </c>
      <c r="E2073" s="12">
        <v>2005</v>
      </c>
      <c r="F2073" s="12" t="s">
        <v>34880</v>
      </c>
      <c r="G2073" s="12">
        <v>10420967</v>
      </c>
      <c r="H2073" s="12">
        <v>88</v>
      </c>
      <c r="I2073" s="12" t="s">
        <v>34881</v>
      </c>
      <c r="J2073" s="12" t="s">
        <v>34882</v>
      </c>
      <c r="K2073" s="12" t="s">
        <v>7972</v>
      </c>
      <c r="L2073" s="12" t="s">
        <v>7969</v>
      </c>
      <c r="M2073" s="12" t="s">
        <v>37182</v>
      </c>
    </row>
    <row r="2074" spans="1:13" ht="22.5" customHeight="1">
      <c r="A2074" s="12" t="s">
        <v>34884</v>
      </c>
      <c r="B2074" s="12" t="str" cm="1">
        <f t="array" ref="B2074">_xlfn.REGEXEXTRACT(J2074, "eid=([^&amp;]+)", 2)</f>
        <v>2-s2.0-62449264944</v>
      </c>
      <c r="C2074" s="13" t="s">
        <v>23900</v>
      </c>
      <c r="D2074" s="12" t="s">
        <v>34885</v>
      </c>
      <c r="E2074" s="12">
        <v>2008</v>
      </c>
      <c r="F2074" s="12" t="s">
        <v>34886</v>
      </c>
      <c r="G2074" s="12" t="s">
        <v>7969</v>
      </c>
      <c r="H2074" s="12" t="s">
        <v>7969</v>
      </c>
      <c r="I2074" s="12" t="s">
        <v>34887</v>
      </c>
      <c r="J2074" s="12" t="s">
        <v>34888</v>
      </c>
      <c r="K2074" s="12" t="s">
        <v>7972</v>
      </c>
      <c r="L2074" s="12" t="s">
        <v>7969</v>
      </c>
      <c r="M2074" s="12" t="s">
        <v>37183</v>
      </c>
    </row>
    <row r="2075" spans="1:13" ht="22.5" customHeight="1">
      <c r="A2075" s="12" t="s">
        <v>34890</v>
      </c>
      <c r="B2075" s="12" t="str" cm="1">
        <f t="array" ref="B2075">_xlfn.REGEXEXTRACT(J2075, "eid=([^&amp;]+)", 2)</f>
        <v>2-s2.0-27144475598</v>
      </c>
      <c r="C2075" s="13" t="s">
        <v>23900</v>
      </c>
      <c r="D2075" s="12" t="s">
        <v>34891</v>
      </c>
      <c r="E2075" s="12">
        <v>2005</v>
      </c>
      <c r="F2075" s="12" t="s">
        <v>34892</v>
      </c>
      <c r="G2075" s="12" t="s">
        <v>34893</v>
      </c>
      <c r="H2075" s="12">
        <v>152</v>
      </c>
      <c r="I2075" s="12" t="s">
        <v>34894</v>
      </c>
      <c r="J2075" s="12" t="s">
        <v>34895</v>
      </c>
      <c r="K2075" s="12" t="s">
        <v>7972</v>
      </c>
      <c r="L2075" s="12" t="s">
        <v>7969</v>
      </c>
      <c r="M2075" s="12" t="s">
        <v>37184</v>
      </c>
    </row>
    <row r="2076" spans="1:13" ht="22.5" customHeight="1">
      <c r="A2076" s="12" t="s">
        <v>34897</v>
      </c>
      <c r="B2076" s="12" t="str" cm="1">
        <f t="array" ref="B2076">_xlfn.REGEXEXTRACT(J2076, "eid=([^&amp;]+)", 2)</f>
        <v>2-s2.0-70350116945</v>
      </c>
      <c r="C2076" s="13" t="s">
        <v>23900</v>
      </c>
      <c r="D2076" s="12" t="s">
        <v>34898</v>
      </c>
      <c r="E2076" s="12">
        <v>2009</v>
      </c>
      <c r="F2076" s="12" t="s">
        <v>8055</v>
      </c>
      <c r="G2076" s="12">
        <v>18650929</v>
      </c>
      <c r="H2076" s="12">
        <v>45</v>
      </c>
      <c r="I2076" s="12" t="s">
        <v>34899</v>
      </c>
      <c r="J2076" s="12" t="s">
        <v>34900</v>
      </c>
      <c r="K2076" s="12" t="s">
        <v>7972</v>
      </c>
      <c r="L2076" s="12" t="s">
        <v>7969</v>
      </c>
      <c r="M2076" s="12" t="s">
        <v>37185</v>
      </c>
    </row>
    <row r="2077" spans="1:13" ht="22.5" customHeight="1">
      <c r="A2077" s="12" t="s">
        <v>34902</v>
      </c>
      <c r="B2077" s="12" t="str" cm="1">
        <f t="array" ref="B2077">_xlfn.REGEXEXTRACT(J2077, "eid=([^&amp;]+)", 2)</f>
        <v>2-s2.0-34547273527</v>
      </c>
      <c r="C2077" s="13" t="s">
        <v>23900</v>
      </c>
      <c r="D2077" s="12" t="s">
        <v>34903</v>
      </c>
      <c r="E2077" s="12">
        <v>2006</v>
      </c>
      <c r="F2077" s="12" t="s">
        <v>9537</v>
      </c>
      <c r="G2077" s="12">
        <v>15437221</v>
      </c>
      <c r="H2077" s="12" t="s">
        <v>7969</v>
      </c>
      <c r="I2077" s="12" t="s">
        <v>34904</v>
      </c>
      <c r="J2077" s="12" t="s">
        <v>34905</v>
      </c>
      <c r="K2077" s="12" t="s">
        <v>7972</v>
      </c>
      <c r="L2077" s="12" t="s">
        <v>7969</v>
      </c>
      <c r="M2077" s="12"/>
    </row>
    <row r="2078" spans="1:13" ht="22.5" customHeight="1">
      <c r="A2078" s="12" t="s">
        <v>34907</v>
      </c>
      <c r="B2078" s="12" t="str" cm="1">
        <f t="array" ref="B2078">_xlfn.REGEXEXTRACT(J2078, "eid=([^&amp;]+)", 2)</f>
        <v>2-s2.0-60349127096</v>
      </c>
      <c r="C2078" s="13" t="s">
        <v>23900</v>
      </c>
      <c r="D2078" s="12" t="s">
        <v>34908</v>
      </c>
      <c r="E2078" s="12">
        <v>2008</v>
      </c>
      <c r="F2078" s="12" t="s">
        <v>34909</v>
      </c>
      <c r="G2078" s="12" t="s">
        <v>7969</v>
      </c>
      <c r="H2078" s="12" t="s">
        <v>7969</v>
      </c>
      <c r="I2078" s="12" t="s">
        <v>34910</v>
      </c>
      <c r="J2078" s="12" t="s">
        <v>34911</v>
      </c>
      <c r="K2078" s="12" t="s">
        <v>7972</v>
      </c>
      <c r="L2078" s="12" t="s">
        <v>7969</v>
      </c>
      <c r="M2078" s="12" t="s">
        <v>37186</v>
      </c>
    </row>
    <row r="2079" spans="1:13" ht="22.5" customHeight="1">
      <c r="A2079" s="12" t="s">
        <v>34913</v>
      </c>
      <c r="B2079" s="12" t="str" cm="1">
        <f t="array" ref="B2079">_xlfn.REGEXEXTRACT(J2079, "eid=([^&amp;]+)", 2)</f>
        <v>2-s2.0-85013855044</v>
      </c>
      <c r="C2079" s="13" t="s">
        <v>23900</v>
      </c>
      <c r="D2079" s="12" t="s">
        <v>34914</v>
      </c>
      <c r="E2079" s="12">
        <v>2008</v>
      </c>
      <c r="F2079" s="12" t="s">
        <v>34914</v>
      </c>
      <c r="G2079" s="12" t="s">
        <v>7969</v>
      </c>
      <c r="H2079" s="12" t="s">
        <v>7969</v>
      </c>
      <c r="I2079" s="12" t="s">
        <v>34915</v>
      </c>
      <c r="J2079" s="12" t="s">
        <v>34916</v>
      </c>
      <c r="K2079" s="12" t="s">
        <v>7972</v>
      </c>
      <c r="L2079" s="12" t="s">
        <v>8465</v>
      </c>
      <c r="M2079" s="12" t="s">
        <v>37187</v>
      </c>
    </row>
    <row r="2080" spans="1:13" ht="22.5" customHeight="1">
      <c r="A2080" s="12" t="s">
        <v>34918</v>
      </c>
      <c r="B2080" s="12" t="str" cm="1">
        <f t="array" ref="B2080">_xlfn.REGEXEXTRACT(J2080, "eid=([^&amp;]+)", 2)</f>
        <v>2-s2.0-85032750978</v>
      </c>
      <c r="C2080" s="13" t="s">
        <v>23900</v>
      </c>
      <c r="D2080" s="12" t="s">
        <v>34919</v>
      </c>
      <c r="E2080" s="12">
        <v>2009</v>
      </c>
      <c r="F2080" s="12" t="s">
        <v>31662</v>
      </c>
      <c r="G2080" s="12">
        <v>10535888</v>
      </c>
      <c r="H2080" s="12">
        <v>26</v>
      </c>
      <c r="I2080" s="12" t="s">
        <v>34920</v>
      </c>
      <c r="J2080" s="12" t="s">
        <v>34921</v>
      </c>
      <c r="K2080" s="12" t="s">
        <v>7972</v>
      </c>
      <c r="L2080" s="12" t="s">
        <v>8102</v>
      </c>
      <c r="M2080" s="12" t="s">
        <v>37188</v>
      </c>
    </row>
    <row r="2081" spans="1:13" ht="22.5" customHeight="1">
      <c r="A2081" s="12" t="s">
        <v>34923</v>
      </c>
      <c r="B2081" s="12" t="str" cm="1">
        <f t="array" ref="B2081">_xlfn.REGEXEXTRACT(J2081, "eid=([^&amp;]+)", 2)</f>
        <v>2-s2.0-33847246009</v>
      </c>
      <c r="C2081" s="13" t="s">
        <v>23900</v>
      </c>
      <c r="D2081" s="12" t="s">
        <v>34924</v>
      </c>
      <c r="E2081" s="12">
        <v>2005</v>
      </c>
      <c r="F2081" s="12" t="s">
        <v>34925</v>
      </c>
      <c r="G2081" s="12" t="s">
        <v>7969</v>
      </c>
      <c r="H2081" s="12">
        <v>2005</v>
      </c>
      <c r="I2081" s="12" t="s">
        <v>34926</v>
      </c>
      <c r="J2081" s="12" t="s">
        <v>34927</v>
      </c>
      <c r="K2081" s="12" t="s">
        <v>7972</v>
      </c>
      <c r="L2081" s="12" t="s">
        <v>7969</v>
      </c>
      <c r="M2081" s="12" t="s">
        <v>7969</v>
      </c>
    </row>
    <row r="2082" spans="1:13" ht="22.5" customHeight="1">
      <c r="A2082" s="12" t="s">
        <v>34929</v>
      </c>
      <c r="B2082" s="12" t="str" cm="1">
        <f t="array" ref="B2082">_xlfn.REGEXEXTRACT(J2082, "eid=([^&amp;]+)", 2)</f>
        <v>2-s2.0-54049090834</v>
      </c>
      <c r="C2082" s="13" t="s">
        <v>23900</v>
      </c>
      <c r="D2082" s="12" t="s">
        <v>34930</v>
      </c>
      <c r="E2082" s="12">
        <v>2008</v>
      </c>
      <c r="F2082" s="12" t="s">
        <v>34931</v>
      </c>
      <c r="G2082" s="12" t="s">
        <v>7969</v>
      </c>
      <c r="H2082" s="12" t="s">
        <v>7969</v>
      </c>
      <c r="I2082" s="12" t="s">
        <v>34932</v>
      </c>
      <c r="J2082" s="12" t="s">
        <v>34933</v>
      </c>
      <c r="K2082" s="12" t="s">
        <v>7972</v>
      </c>
      <c r="L2082" s="12" t="s">
        <v>7969</v>
      </c>
      <c r="M2082" s="12" t="s">
        <v>37189</v>
      </c>
    </row>
    <row r="2083" spans="1:13" ht="22.5" customHeight="1">
      <c r="A2083" s="12" t="s">
        <v>34935</v>
      </c>
      <c r="B2083" s="12" t="str" cm="1">
        <f t="array" ref="B2083">_xlfn.REGEXEXTRACT(J2083, "eid=([^&amp;]+)", 2)</f>
        <v>2-s2.0-64949089003</v>
      </c>
      <c r="C2083" s="13" t="s">
        <v>23900</v>
      </c>
      <c r="D2083" s="12" t="s">
        <v>34936</v>
      </c>
      <c r="E2083" s="12">
        <v>2009</v>
      </c>
      <c r="F2083" s="12" t="s">
        <v>34937</v>
      </c>
      <c r="G2083" s="12" t="s">
        <v>7969</v>
      </c>
      <c r="H2083" s="12" t="s">
        <v>7969</v>
      </c>
      <c r="I2083" s="12" t="s">
        <v>34938</v>
      </c>
      <c r="J2083" s="12" t="s">
        <v>34939</v>
      </c>
      <c r="K2083" s="12" t="s">
        <v>7972</v>
      </c>
      <c r="L2083" s="12" t="s">
        <v>7969</v>
      </c>
      <c r="M2083" s="12"/>
    </row>
    <row r="2084" spans="1:13" ht="22.5" customHeight="1">
      <c r="A2084" s="12" t="s">
        <v>34941</v>
      </c>
      <c r="B2084" s="12" t="str" cm="1">
        <f t="array" ref="B2084">_xlfn.REGEXEXTRACT(J2084, "eid=([^&amp;]+)", 2)</f>
        <v>2-s2.0-34548132851</v>
      </c>
      <c r="C2084" s="13" t="s">
        <v>23900</v>
      </c>
      <c r="D2084" s="12" t="s">
        <v>34942</v>
      </c>
      <c r="E2084" s="12">
        <v>2007</v>
      </c>
      <c r="F2084" s="12" t="s">
        <v>34943</v>
      </c>
      <c r="G2084" s="12" t="s">
        <v>7969</v>
      </c>
      <c r="H2084" s="12" t="s">
        <v>7969</v>
      </c>
      <c r="I2084" s="12" t="s">
        <v>34944</v>
      </c>
      <c r="J2084" s="12" t="s">
        <v>34945</v>
      </c>
      <c r="K2084" s="12" t="s">
        <v>7972</v>
      </c>
      <c r="L2084" s="12" t="s">
        <v>7969</v>
      </c>
      <c r="M2084" s="12" t="s">
        <v>37190</v>
      </c>
    </row>
    <row r="2085" spans="1:13" ht="22.5" customHeight="1">
      <c r="A2085" s="12" t="s">
        <v>34947</v>
      </c>
      <c r="B2085" s="12" t="str" cm="1">
        <f t="array" ref="B2085">_xlfn.REGEXEXTRACT(J2085, "eid=([^&amp;]+)", 2)</f>
        <v>2-s2.0-33947376062</v>
      </c>
      <c r="C2085" s="13" t="s">
        <v>23900</v>
      </c>
      <c r="D2085" s="12" t="s">
        <v>34948</v>
      </c>
      <c r="E2085" s="12">
        <v>2007</v>
      </c>
      <c r="F2085" s="12" t="s">
        <v>16699</v>
      </c>
      <c r="G2085" s="12">
        <v>1651684</v>
      </c>
      <c r="H2085" s="12">
        <v>87</v>
      </c>
      <c r="I2085" s="12" t="s">
        <v>34949</v>
      </c>
      <c r="J2085" s="12" t="s">
        <v>34950</v>
      </c>
      <c r="K2085" s="12" t="s">
        <v>7972</v>
      </c>
      <c r="L2085" s="12" t="s">
        <v>7969</v>
      </c>
      <c r="M2085" s="12" t="s">
        <v>37191</v>
      </c>
    </row>
    <row r="2086" spans="1:13" ht="22.5" customHeight="1">
      <c r="A2086" s="12" t="s">
        <v>34952</v>
      </c>
      <c r="B2086" s="12" t="str" cm="1">
        <f t="array" ref="B2086">_xlfn.REGEXEXTRACT(J2086, "eid=([^&amp;]+)", 2)</f>
        <v>2-s2.0-34248160605</v>
      </c>
      <c r="C2086" s="13" t="s">
        <v>23900</v>
      </c>
      <c r="D2086" s="12" t="s">
        <v>34953</v>
      </c>
      <c r="E2086" s="12">
        <v>2007</v>
      </c>
      <c r="F2086" s="12" t="s">
        <v>24422</v>
      </c>
      <c r="G2086" s="12">
        <v>200255</v>
      </c>
      <c r="H2086" s="12">
        <v>177</v>
      </c>
      <c r="I2086" s="12" t="s">
        <v>34954</v>
      </c>
      <c r="J2086" s="12" t="s">
        <v>34955</v>
      </c>
      <c r="K2086" s="12" t="s">
        <v>7972</v>
      </c>
      <c r="L2086" s="12" t="s">
        <v>7969</v>
      </c>
      <c r="M2086" s="12" t="s">
        <v>37192</v>
      </c>
    </row>
    <row r="2087" spans="1:13" ht="22.5" customHeight="1">
      <c r="A2087" s="12" t="s">
        <v>34957</v>
      </c>
      <c r="B2087" s="12" t="str" cm="1">
        <f t="array" ref="B2087">_xlfn.REGEXEXTRACT(J2087, "eid=([^&amp;]+)", 2)</f>
        <v>2-s2.0-67650660211</v>
      </c>
      <c r="C2087" s="13" t="s">
        <v>23900</v>
      </c>
      <c r="D2087" s="12" t="s">
        <v>34958</v>
      </c>
      <c r="E2087" s="12">
        <v>2008</v>
      </c>
      <c r="F2087" s="12" t="s">
        <v>9537</v>
      </c>
      <c r="G2087" s="12">
        <v>15437221</v>
      </c>
      <c r="H2087" s="12" t="s">
        <v>7969</v>
      </c>
      <c r="I2087" s="12" t="s">
        <v>34959</v>
      </c>
      <c r="J2087" s="12" t="s">
        <v>34960</v>
      </c>
      <c r="K2087" s="12" t="s">
        <v>7972</v>
      </c>
      <c r="L2087" s="12" t="s">
        <v>7969</v>
      </c>
      <c r="M2087" s="12" t="s">
        <v>37193</v>
      </c>
    </row>
    <row r="2088" spans="1:13" ht="22.5" customHeight="1">
      <c r="A2088" s="12" t="s">
        <v>34962</v>
      </c>
      <c r="B2088" s="12" t="str" cm="1">
        <f t="array" ref="B2088">_xlfn.REGEXEXTRACT(J2088, "eid=([^&amp;]+)", 2)</f>
        <v>2-s2.0-37449014348</v>
      </c>
      <c r="C2088" s="13" t="s">
        <v>23900</v>
      </c>
      <c r="D2088" s="12" t="s">
        <v>34963</v>
      </c>
      <c r="E2088" s="12">
        <v>2007</v>
      </c>
      <c r="F2088" s="12" t="s">
        <v>14638</v>
      </c>
      <c r="G2088" s="12">
        <v>10001239</v>
      </c>
      <c r="H2088" s="12">
        <v>44</v>
      </c>
      <c r="I2088" s="12" t="s">
        <v>34964</v>
      </c>
      <c r="J2088" s="12" t="s">
        <v>34965</v>
      </c>
      <c r="K2088" s="12" t="s">
        <v>14279</v>
      </c>
      <c r="L2088" s="12" t="s">
        <v>7969</v>
      </c>
      <c r="M2088" s="12" t="s">
        <v>37194</v>
      </c>
    </row>
    <row r="2089" spans="1:13" ht="22.5" customHeight="1">
      <c r="A2089" s="12" t="s">
        <v>34967</v>
      </c>
      <c r="B2089" s="12" t="str" cm="1">
        <f t="array" ref="B2089">_xlfn.REGEXEXTRACT(J2089, "eid=([^&amp;]+)", 2)</f>
        <v>2-s2.0-34047165799</v>
      </c>
      <c r="C2089" s="13" t="s">
        <v>23900</v>
      </c>
      <c r="D2089" s="12" t="s">
        <v>34968</v>
      </c>
      <c r="E2089" s="12">
        <v>2007</v>
      </c>
      <c r="F2089" s="12" t="s">
        <v>10161</v>
      </c>
      <c r="G2089" s="12">
        <v>10414347</v>
      </c>
      <c r="H2089" s="12">
        <v>19</v>
      </c>
      <c r="I2089" s="12" t="s">
        <v>34969</v>
      </c>
      <c r="J2089" s="12" t="s">
        <v>34970</v>
      </c>
      <c r="K2089" s="12" t="s">
        <v>7972</v>
      </c>
      <c r="L2089" s="12" t="s">
        <v>7969</v>
      </c>
      <c r="M2089" s="12" t="s">
        <v>37195</v>
      </c>
    </row>
    <row r="2090" spans="1:13" ht="22.5" customHeight="1">
      <c r="A2090" s="12" t="s">
        <v>34972</v>
      </c>
      <c r="B2090" s="12" t="str" cm="1">
        <f t="array" ref="B2090">_xlfn.REGEXEXTRACT(J2090, "eid=([^&amp;]+)", 2)</f>
        <v>2-s2.0-30144436408</v>
      </c>
      <c r="C2090" s="13" t="s">
        <v>23900</v>
      </c>
      <c r="D2090" s="12" t="s">
        <v>34973</v>
      </c>
      <c r="E2090" s="12">
        <v>2006</v>
      </c>
      <c r="F2090" s="12" t="s">
        <v>34974</v>
      </c>
      <c r="G2090" s="12">
        <v>10605487</v>
      </c>
      <c r="H2090" s="12">
        <v>77</v>
      </c>
      <c r="I2090" s="12" t="s">
        <v>34975</v>
      </c>
      <c r="J2090" s="12" t="s">
        <v>34976</v>
      </c>
      <c r="K2090" s="12" t="s">
        <v>7972</v>
      </c>
      <c r="L2090" s="12" t="s">
        <v>34977</v>
      </c>
      <c r="M2090" s="12" t="s">
        <v>7969</v>
      </c>
    </row>
    <row r="2091" spans="1:13" ht="22.5" customHeight="1">
      <c r="A2091" s="12" t="s">
        <v>34979</v>
      </c>
      <c r="B2091" s="12" t="str" cm="1">
        <f t="array" ref="B2091">_xlfn.REGEXEXTRACT(J2091, "eid=([^&amp;]+)", 2)</f>
        <v>2-s2.0-38349106534</v>
      </c>
      <c r="C2091" s="13" t="s">
        <v>23900</v>
      </c>
      <c r="D2091" s="12" t="s">
        <v>34980</v>
      </c>
      <c r="E2091" s="12">
        <v>2007</v>
      </c>
      <c r="F2091" s="12" t="s">
        <v>8831</v>
      </c>
      <c r="G2091" s="12">
        <v>3029743</v>
      </c>
      <c r="H2091" s="12">
        <v>4801</v>
      </c>
      <c r="I2091" s="12" t="s">
        <v>34981</v>
      </c>
      <c r="J2091" s="12" t="s">
        <v>34982</v>
      </c>
      <c r="K2091" s="12" t="s">
        <v>7972</v>
      </c>
      <c r="L2091" s="12" t="s">
        <v>13352</v>
      </c>
      <c r="M2091" s="12" t="s">
        <v>37196</v>
      </c>
    </row>
    <row r="2092" spans="1:13" ht="22.5" customHeight="1">
      <c r="A2092" s="12" t="s">
        <v>34984</v>
      </c>
      <c r="B2092" s="12" t="str" cm="1">
        <f t="array" ref="B2092">_xlfn.REGEXEXTRACT(J2092, "eid=([^&amp;]+)", 2)</f>
        <v>2-s2.0-33746584368</v>
      </c>
      <c r="C2092" s="13" t="s">
        <v>23900</v>
      </c>
      <c r="D2092" s="12" t="s">
        <v>34985</v>
      </c>
      <c r="E2092" s="12">
        <v>2006</v>
      </c>
      <c r="F2092" s="12" t="s">
        <v>8831</v>
      </c>
      <c r="G2092" s="12">
        <v>3029743</v>
      </c>
      <c r="H2092" s="12">
        <v>3727</v>
      </c>
      <c r="I2092" s="12" t="s">
        <v>34986</v>
      </c>
      <c r="J2092" s="12" t="s">
        <v>34987</v>
      </c>
      <c r="K2092" s="12" t="s">
        <v>7972</v>
      </c>
      <c r="L2092" s="12" t="s">
        <v>13352</v>
      </c>
      <c r="M2092" s="12" t="s">
        <v>7969</v>
      </c>
    </row>
    <row r="2093" spans="1:13" ht="22.5" customHeight="1">
      <c r="A2093" s="12" t="s">
        <v>34989</v>
      </c>
      <c r="B2093" s="12" t="str" cm="1">
        <f t="array" ref="B2093">_xlfn.REGEXEXTRACT(J2093, "eid=([^&amp;]+)", 2)</f>
        <v>2-s2.0-49249092646</v>
      </c>
      <c r="C2093" s="13" t="s">
        <v>23900</v>
      </c>
      <c r="D2093" s="12" t="s">
        <v>34990</v>
      </c>
      <c r="E2093" s="12">
        <v>2008</v>
      </c>
      <c r="F2093" s="12" t="s">
        <v>11934</v>
      </c>
      <c r="G2093" s="12">
        <v>15407993</v>
      </c>
      <c r="H2093" s="12">
        <v>6</v>
      </c>
      <c r="I2093" s="12" t="s">
        <v>34991</v>
      </c>
      <c r="J2093" s="12" t="s">
        <v>34992</v>
      </c>
      <c r="K2093" s="12" t="s">
        <v>7972</v>
      </c>
      <c r="L2093" s="12" t="s">
        <v>7969</v>
      </c>
      <c r="M2093" s="12" t="s">
        <v>37197</v>
      </c>
    </row>
    <row r="2094" spans="1:13" ht="22.5" customHeight="1">
      <c r="A2094" s="12" t="s">
        <v>34994</v>
      </c>
      <c r="B2094" s="12" t="str" cm="1">
        <f t="array" ref="B2094">_xlfn.REGEXEXTRACT(J2094, "eid=([^&amp;]+)", 2)</f>
        <v>2-s2.0-68649110054</v>
      </c>
      <c r="C2094" s="13" t="s">
        <v>23900</v>
      </c>
      <c r="D2094" s="12" t="s">
        <v>34995</v>
      </c>
      <c r="E2094" s="12">
        <v>2009</v>
      </c>
      <c r="F2094" s="12" t="s">
        <v>30080</v>
      </c>
      <c r="G2094" s="12">
        <v>17422876</v>
      </c>
      <c r="H2094" s="12">
        <v>6</v>
      </c>
      <c r="I2094" s="12" t="s">
        <v>34996</v>
      </c>
      <c r="J2094" s="12" t="s">
        <v>34997</v>
      </c>
      <c r="K2094" s="12" t="s">
        <v>7972</v>
      </c>
      <c r="L2094" s="12" t="s">
        <v>8027</v>
      </c>
      <c r="M2094" s="12"/>
    </row>
    <row r="2095" spans="1:13" ht="22.5" customHeight="1">
      <c r="A2095" s="12" t="s">
        <v>34999</v>
      </c>
      <c r="B2095" s="12" t="str" cm="1">
        <f t="array" ref="B2095">_xlfn.REGEXEXTRACT(J2095, "eid=([^&amp;]+)", 2)</f>
        <v>2-s2.0-24644470542</v>
      </c>
      <c r="C2095" s="13" t="s">
        <v>23900</v>
      </c>
      <c r="D2095" s="12" t="s">
        <v>35000</v>
      </c>
      <c r="E2095" s="12">
        <v>2005</v>
      </c>
      <c r="F2095" s="12" t="s">
        <v>8024</v>
      </c>
      <c r="G2095" s="12">
        <v>1674048</v>
      </c>
      <c r="H2095" s="12">
        <v>24</v>
      </c>
      <c r="I2095" s="12" t="s">
        <v>35001</v>
      </c>
      <c r="J2095" s="12" t="s">
        <v>35002</v>
      </c>
      <c r="K2095" s="12" t="s">
        <v>7972</v>
      </c>
      <c r="L2095" s="12" t="s">
        <v>7969</v>
      </c>
      <c r="M2095" s="12" t="s">
        <v>37198</v>
      </c>
    </row>
    <row r="2096" spans="1:13" ht="22.5" customHeight="1">
      <c r="A2096" s="12" t="s">
        <v>35004</v>
      </c>
      <c r="B2096" s="12" t="str" cm="1">
        <f t="array" ref="B2096">_xlfn.REGEXEXTRACT(J2096, "eid=([^&amp;]+)", 2)</f>
        <v>2-s2.0-29844439290</v>
      </c>
      <c r="C2096" s="13" t="s">
        <v>23900</v>
      </c>
      <c r="D2096" s="12" t="s">
        <v>35005</v>
      </c>
      <c r="E2096" s="12">
        <v>2005</v>
      </c>
      <c r="F2096" s="12" t="s">
        <v>11165</v>
      </c>
      <c r="G2096" s="12">
        <v>7308078</v>
      </c>
      <c r="H2096" s="12" t="s">
        <v>7969</v>
      </c>
      <c r="I2096" s="12" t="s">
        <v>35006</v>
      </c>
      <c r="J2096" s="12" t="s">
        <v>35007</v>
      </c>
      <c r="K2096" s="12" t="s">
        <v>7972</v>
      </c>
      <c r="L2096" s="12" t="s">
        <v>7969</v>
      </c>
      <c r="M2096" s="12" t="s">
        <v>37199</v>
      </c>
    </row>
    <row r="2097" spans="1:13" ht="22.5" customHeight="1">
      <c r="A2097" s="12" t="s">
        <v>35009</v>
      </c>
      <c r="B2097" s="12" t="str" cm="1">
        <f t="array" ref="B2097">_xlfn.REGEXEXTRACT(J2097, "eid=([^&amp;]+)", 2)</f>
        <v>2-s2.0-67649649584</v>
      </c>
      <c r="C2097" s="13" t="s">
        <v>23900</v>
      </c>
      <c r="D2097" s="12" t="s">
        <v>35010</v>
      </c>
      <c r="E2097" s="12">
        <v>2009</v>
      </c>
      <c r="F2097" s="12" t="s">
        <v>27341</v>
      </c>
      <c r="G2097" s="12">
        <v>10844627</v>
      </c>
      <c r="H2097" s="12" t="s">
        <v>7969</v>
      </c>
      <c r="I2097" s="12" t="s">
        <v>34709</v>
      </c>
      <c r="J2097" s="12" t="s">
        <v>35011</v>
      </c>
      <c r="K2097" s="12" t="s">
        <v>7972</v>
      </c>
      <c r="L2097" s="12" t="s">
        <v>7969</v>
      </c>
      <c r="M2097" s="12" t="s">
        <v>37200</v>
      </c>
    </row>
    <row r="2098" spans="1:13" ht="22.5" customHeight="1">
      <c r="A2098" s="12" t="s">
        <v>35013</v>
      </c>
      <c r="B2098" s="12" t="str" cm="1">
        <f t="array" ref="B2098">_xlfn.REGEXEXTRACT(J2098, "eid=([^&amp;]+)", 2)</f>
        <v>2-s2.0-41549164259</v>
      </c>
      <c r="C2098" s="13" t="s">
        <v>23900</v>
      </c>
      <c r="D2098" s="12" t="s">
        <v>35014</v>
      </c>
      <c r="E2098" s="12">
        <v>2008</v>
      </c>
      <c r="F2098" s="12" t="s">
        <v>8831</v>
      </c>
      <c r="G2098" s="12">
        <v>16113349</v>
      </c>
      <c r="H2098" s="12">
        <v>4991</v>
      </c>
      <c r="I2098" s="12" t="s">
        <v>35015</v>
      </c>
      <c r="J2098" s="12" t="s">
        <v>35016</v>
      </c>
      <c r="K2098" s="12" t="s">
        <v>7972</v>
      </c>
      <c r="L2098" s="12" t="s">
        <v>7969</v>
      </c>
      <c r="M2098" s="12" t="s">
        <v>37201</v>
      </c>
    </row>
    <row r="2099" spans="1:13" ht="22.5" customHeight="1">
      <c r="A2099" s="12" t="s">
        <v>35018</v>
      </c>
      <c r="B2099" s="12" t="str" cm="1">
        <f t="array" ref="B2099">_xlfn.REGEXEXTRACT(J2099, "eid=([^&amp;]+)", 2)</f>
        <v>2-s2.0-62449111027</v>
      </c>
      <c r="C2099" s="13" t="s">
        <v>23900</v>
      </c>
      <c r="D2099" s="12" t="s">
        <v>35019</v>
      </c>
      <c r="E2099" s="12">
        <v>2008</v>
      </c>
      <c r="F2099" s="12" t="s">
        <v>35020</v>
      </c>
      <c r="G2099" s="12" t="s">
        <v>7969</v>
      </c>
      <c r="H2099" s="12" t="s">
        <v>7969</v>
      </c>
      <c r="I2099" s="12" t="s">
        <v>35021</v>
      </c>
      <c r="J2099" s="12" t="s">
        <v>35022</v>
      </c>
      <c r="K2099" s="12" t="s">
        <v>7972</v>
      </c>
      <c r="L2099" s="12" t="s">
        <v>7969</v>
      </c>
      <c r="M2099" s="12"/>
    </row>
    <row r="2100" spans="1:13" ht="22.5" customHeight="1">
      <c r="A2100" s="12" t="s">
        <v>35024</v>
      </c>
      <c r="B2100" s="12" t="str" cm="1">
        <f t="array" ref="B2100">_xlfn.REGEXEXTRACT(J2100, "eid=([^&amp;]+)", 2)</f>
        <v>2-s2.0-27544454707</v>
      </c>
      <c r="C2100" s="13" t="s">
        <v>23900</v>
      </c>
      <c r="D2100" s="12" t="s">
        <v>35025</v>
      </c>
      <c r="E2100" s="12">
        <v>2005</v>
      </c>
      <c r="F2100" s="12" t="s">
        <v>22341</v>
      </c>
      <c r="G2100" s="12">
        <v>10816011</v>
      </c>
      <c r="H2100" s="12" t="s">
        <v>7969</v>
      </c>
      <c r="I2100" s="12" t="s">
        <v>35026</v>
      </c>
      <c r="J2100" s="12" t="s">
        <v>35027</v>
      </c>
      <c r="K2100" s="12" t="s">
        <v>7972</v>
      </c>
      <c r="L2100" s="12" t="s">
        <v>7969</v>
      </c>
      <c r="M2100" s="12" t="s">
        <v>37202</v>
      </c>
    </row>
    <row r="2101" spans="1:13" ht="22.5" customHeight="1">
      <c r="A2101" s="12" t="s">
        <v>35029</v>
      </c>
      <c r="B2101" s="12" t="str" cm="1">
        <f t="array" ref="B2101">_xlfn.REGEXEXTRACT(J2101, "eid=([^&amp;]+)", 2)</f>
        <v>2-s2.0-38849195462</v>
      </c>
      <c r="C2101" s="13" t="s">
        <v>23900</v>
      </c>
      <c r="D2101" s="12" t="s">
        <v>35030</v>
      </c>
      <c r="E2101" s="12">
        <v>2007</v>
      </c>
      <c r="F2101" s="12" t="s">
        <v>35031</v>
      </c>
      <c r="G2101" s="12" t="s">
        <v>7969</v>
      </c>
      <c r="H2101" s="12" t="s">
        <v>7969</v>
      </c>
      <c r="I2101" s="12" t="s">
        <v>35032</v>
      </c>
      <c r="J2101" s="12" t="s">
        <v>35033</v>
      </c>
      <c r="K2101" s="12" t="s">
        <v>7972</v>
      </c>
      <c r="L2101" s="12" t="s">
        <v>7969</v>
      </c>
      <c r="M2101" s="12" t="s">
        <v>37203</v>
      </c>
    </row>
    <row r="2102" spans="1:13" ht="22.5" customHeight="1">
      <c r="A2102" s="12" t="s">
        <v>35035</v>
      </c>
      <c r="B2102" s="12" t="str" cm="1">
        <f t="array" ref="B2102">_xlfn.REGEXEXTRACT(J2102, "eid=([^&amp;]+)", 2)</f>
        <v>2-s2.0-58349118819</v>
      </c>
      <c r="C2102" s="13" t="s">
        <v>23900</v>
      </c>
      <c r="D2102" s="12" t="s">
        <v>35036</v>
      </c>
      <c r="E2102" s="12">
        <v>2008</v>
      </c>
      <c r="F2102" s="12" t="s">
        <v>8831</v>
      </c>
      <c r="G2102" s="12">
        <v>16113349</v>
      </c>
      <c r="H2102" s="12">
        <v>5350</v>
      </c>
      <c r="I2102" s="12" t="s">
        <v>35037</v>
      </c>
      <c r="J2102" s="12" t="s">
        <v>35038</v>
      </c>
      <c r="K2102" s="12" t="s">
        <v>7972</v>
      </c>
      <c r="L2102" s="12" t="s">
        <v>7969</v>
      </c>
      <c r="M2102" s="12" t="s">
        <v>37204</v>
      </c>
    </row>
    <row r="2103" spans="1:13" ht="22.5" customHeight="1">
      <c r="A2103" s="12" t="s">
        <v>35040</v>
      </c>
      <c r="B2103" s="12" t="str" cm="1">
        <f t="array" ref="B2103">_xlfn.REGEXEXTRACT(J2103, "eid=([^&amp;]+)", 2)</f>
        <v>2-s2.0-41749103785</v>
      </c>
      <c r="C2103" s="13" t="s">
        <v>23900</v>
      </c>
      <c r="D2103" s="12" t="s">
        <v>35041</v>
      </c>
      <c r="E2103" s="12">
        <v>2008</v>
      </c>
      <c r="F2103" s="12" t="s">
        <v>15585</v>
      </c>
      <c r="G2103" s="12">
        <v>15674223</v>
      </c>
      <c r="H2103" s="12">
        <v>7</v>
      </c>
      <c r="I2103" s="12" t="s">
        <v>35042</v>
      </c>
      <c r="J2103" s="12" t="s">
        <v>35043</v>
      </c>
      <c r="K2103" s="12" t="s">
        <v>7972</v>
      </c>
      <c r="L2103" s="12" t="s">
        <v>7969</v>
      </c>
      <c r="M2103" s="12" t="s">
        <v>37205</v>
      </c>
    </row>
    <row r="2104" spans="1:13" ht="22.5" customHeight="1">
      <c r="A2104" s="12" t="s">
        <v>35045</v>
      </c>
      <c r="B2104" s="12" t="str" cm="1">
        <f t="array" ref="B2104">_xlfn.REGEXEXTRACT(J2104, "eid=([^&amp;]+)", 2)</f>
        <v>2-s2.0-33846171231</v>
      </c>
      <c r="C2104" s="13" t="s">
        <v>23900</v>
      </c>
      <c r="D2104" s="12" t="s">
        <v>35046</v>
      </c>
      <c r="E2104" s="12">
        <v>2007</v>
      </c>
      <c r="F2104" s="12" t="s">
        <v>17510</v>
      </c>
      <c r="G2104" s="12">
        <v>1678655</v>
      </c>
      <c r="H2104" s="12">
        <v>28</v>
      </c>
      <c r="I2104" s="12" t="s">
        <v>35047</v>
      </c>
      <c r="J2104" s="12" t="s">
        <v>35048</v>
      </c>
      <c r="K2104" s="12" t="s">
        <v>7972</v>
      </c>
      <c r="L2104" s="12" t="s">
        <v>7969</v>
      </c>
      <c r="M2104" s="12" t="s">
        <v>37206</v>
      </c>
    </row>
    <row r="2105" spans="1:13" ht="22.5" customHeight="1">
      <c r="A2105" s="12" t="s">
        <v>35050</v>
      </c>
      <c r="B2105" s="12" t="str" cm="1">
        <f t="array" ref="B2105">_xlfn.REGEXEXTRACT(J2105, "eid=([^&amp;]+)", 2)</f>
        <v>2-s2.0-34447333783</v>
      </c>
      <c r="C2105" s="13" t="s">
        <v>23900</v>
      </c>
      <c r="D2105" s="12" t="s">
        <v>35051</v>
      </c>
      <c r="E2105" s="12">
        <v>2007</v>
      </c>
      <c r="F2105" s="12" t="s">
        <v>35051</v>
      </c>
      <c r="G2105" s="12" t="s">
        <v>7969</v>
      </c>
      <c r="H2105" s="12" t="s">
        <v>7969</v>
      </c>
      <c r="I2105" s="12" t="s">
        <v>35052</v>
      </c>
      <c r="J2105" s="12" t="s">
        <v>35053</v>
      </c>
      <c r="K2105" s="12" t="s">
        <v>7972</v>
      </c>
      <c r="L2105" s="12" t="s">
        <v>35054</v>
      </c>
      <c r="M2105" s="12" t="s">
        <v>37207</v>
      </c>
    </row>
    <row r="2106" spans="1:13" ht="22.5" customHeight="1">
      <c r="A2106" s="12" t="s">
        <v>35056</v>
      </c>
      <c r="B2106" s="12" t="str" cm="1">
        <f t="array" ref="B2106">_xlfn.REGEXEXTRACT(J2106, "eid=([^&amp;]+)", 2)</f>
        <v>2-s2.0-31644439484</v>
      </c>
      <c r="C2106" s="13" t="s">
        <v>23900</v>
      </c>
      <c r="D2106" s="12" t="s">
        <v>35057</v>
      </c>
      <c r="E2106" s="12">
        <v>2006</v>
      </c>
      <c r="F2106" s="12" t="s">
        <v>17516</v>
      </c>
      <c r="G2106" s="12">
        <v>14637154</v>
      </c>
      <c r="H2106" s="12">
        <v>12</v>
      </c>
      <c r="I2106" s="12" t="s">
        <v>35058</v>
      </c>
      <c r="J2106" s="12" t="s">
        <v>35059</v>
      </c>
      <c r="K2106" s="12" t="s">
        <v>7972</v>
      </c>
      <c r="L2106" s="12" t="s">
        <v>7969</v>
      </c>
      <c r="M2106" s="12" t="s">
        <v>37208</v>
      </c>
    </row>
    <row r="2107" spans="1:13" ht="22.5" customHeight="1">
      <c r="A2107" s="12" t="s">
        <v>35061</v>
      </c>
      <c r="B2107" s="12" t="str" cm="1">
        <f t="array" ref="B2107">_xlfn.REGEXEXTRACT(J2107, "eid=([^&amp;]+)", 2)</f>
        <v>2-s2.0-71049161725</v>
      </c>
      <c r="C2107" s="13" t="s">
        <v>23900</v>
      </c>
      <c r="D2107" s="12" t="s">
        <v>35062</v>
      </c>
      <c r="E2107" s="12">
        <v>2009</v>
      </c>
      <c r="F2107" s="12" t="s">
        <v>35063</v>
      </c>
      <c r="G2107" s="12" t="s">
        <v>7969</v>
      </c>
      <c r="H2107" s="12" t="s">
        <v>7969</v>
      </c>
      <c r="I2107" s="12" t="s">
        <v>35064</v>
      </c>
      <c r="J2107" s="12" t="s">
        <v>35065</v>
      </c>
      <c r="K2107" s="12" t="s">
        <v>7972</v>
      </c>
      <c r="L2107" s="12" t="s">
        <v>7969</v>
      </c>
      <c r="M2107" s="12" t="s">
        <v>37209</v>
      </c>
    </row>
    <row r="2108" spans="1:13" ht="22.5" customHeight="1">
      <c r="A2108" s="12" t="s">
        <v>35067</v>
      </c>
      <c r="B2108" s="12" t="str" cm="1">
        <f t="array" ref="B2108">_xlfn.REGEXEXTRACT(J2108, "eid=([^&amp;]+)", 2)</f>
        <v>2-s2.0-52049118571</v>
      </c>
      <c r="C2108" s="13" t="s">
        <v>23900</v>
      </c>
      <c r="D2108" s="12" t="s">
        <v>35068</v>
      </c>
      <c r="E2108" s="12">
        <v>2008</v>
      </c>
      <c r="F2108" s="12" t="s">
        <v>35069</v>
      </c>
      <c r="G2108" s="12" t="s">
        <v>7969</v>
      </c>
      <c r="H2108" s="12" t="s">
        <v>7969</v>
      </c>
      <c r="I2108" s="12" t="s">
        <v>35070</v>
      </c>
      <c r="J2108" s="12" t="s">
        <v>35071</v>
      </c>
      <c r="K2108" s="12" t="s">
        <v>7972</v>
      </c>
      <c r="L2108" s="12" t="s">
        <v>7969</v>
      </c>
      <c r="M2108" s="12" t="s">
        <v>37210</v>
      </c>
    </row>
    <row r="2109" spans="1:13" ht="22.5" customHeight="1">
      <c r="A2109" s="12" t="s">
        <v>35073</v>
      </c>
      <c r="B2109" s="12" t="str" cm="1">
        <f t="array" ref="B2109">_xlfn.REGEXEXTRACT(J2109, "eid=([^&amp;]+)", 2)</f>
        <v>2-s2.0-74049102823</v>
      </c>
      <c r="C2109" s="13" t="s">
        <v>23900</v>
      </c>
      <c r="D2109" s="12" t="s">
        <v>35074</v>
      </c>
      <c r="E2109" s="12">
        <v>2007</v>
      </c>
      <c r="F2109" s="12" t="s">
        <v>9537</v>
      </c>
      <c r="G2109" s="12">
        <v>15437221</v>
      </c>
      <c r="H2109" s="12" t="s">
        <v>7969</v>
      </c>
      <c r="I2109" s="12" t="s">
        <v>35075</v>
      </c>
      <c r="J2109" s="12" t="s">
        <v>35076</v>
      </c>
      <c r="K2109" s="12" t="s">
        <v>7972</v>
      </c>
      <c r="L2109" s="12" t="s">
        <v>7969</v>
      </c>
      <c r="M2109" s="12"/>
    </row>
    <row r="2110" spans="1:13" ht="22.5" customHeight="1">
      <c r="A2110" s="12" t="s">
        <v>35078</v>
      </c>
      <c r="B2110" s="12" t="str" cm="1">
        <f t="array" ref="B2110">_xlfn.REGEXEXTRACT(J2110, "eid=([^&amp;]+)", 2)</f>
        <v>2-s2.0-85180628784</v>
      </c>
      <c r="C2110" s="13" t="s">
        <v>23900</v>
      </c>
      <c r="D2110" s="12" t="s">
        <v>35079</v>
      </c>
      <c r="E2110" s="12">
        <v>2009</v>
      </c>
      <c r="F2110" s="12" t="s">
        <v>35080</v>
      </c>
      <c r="G2110" s="12" t="s">
        <v>7969</v>
      </c>
      <c r="H2110" s="12" t="s">
        <v>7969</v>
      </c>
      <c r="I2110" s="12" t="s">
        <v>35081</v>
      </c>
      <c r="J2110" s="12" t="s">
        <v>35082</v>
      </c>
      <c r="K2110" s="12" t="s">
        <v>7972</v>
      </c>
      <c r="L2110" s="12" t="s">
        <v>11307</v>
      </c>
      <c r="M2110" s="12" t="s">
        <v>7969</v>
      </c>
    </row>
    <row r="2111" spans="1:13" ht="22.5" customHeight="1">
      <c r="A2111" s="12" t="s">
        <v>35084</v>
      </c>
      <c r="B2111" s="12" t="str" cm="1">
        <f t="array" ref="B2111">_xlfn.REGEXEXTRACT(J2111, "eid=([^&amp;]+)", 2)</f>
        <v>2-s2.0-43249109315</v>
      </c>
      <c r="C2111" s="13" t="s">
        <v>23900</v>
      </c>
      <c r="D2111" s="12" t="s">
        <v>35085</v>
      </c>
      <c r="E2111" s="12">
        <v>2008</v>
      </c>
      <c r="F2111" s="12" t="s">
        <v>8792</v>
      </c>
      <c r="G2111" s="12" t="s">
        <v>30651</v>
      </c>
      <c r="H2111" s="12">
        <v>6818</v>
      </c>
      <c r="I2111" s="12" t="s">
        <v>35086</v>
      </c>
      <c r="J2111" s="12" t="s">
        <v>35087</v>
      </c>
      <c r="K2111" s="12" t="s">
        <v>7972</v>
      </c>
      <c r="L2111" s="12" t="s">
        <v>7969</v>
      </c>
      <c r="M2111" s="12" t="s">
        <v>37211</v>
      </c>
    </row>
    <row r="2112" spans="1:13" ht="22.5" customHeight="1">
      <c r="A2112" s="12" t="s">
        <v>35089</v>
      </c>
      <c r="B2112" s="12" t="str" cm="1">
        <f t="array" ref="B2112">_xlfn.REGEXEXTRACT(J2112, "eid=([^&amp;]+)", 2)</f>
        <v>2-s2.0-33751110003</v>
      </c>
      <c r="C2112" s="13" t="s">
        <v>23900</v>
      </c>
      <c r="D2112" s="12" t="s">
        <v>35090</v>
      </c>
      <c r="E2112" s="12">
        <v>2006</v>
      </c>
      <c r="F2112" s="12" t="s">
        <v>8024</v>
      </c>
      <c r="G2112" s="12">
        <v>1674048</v>
      </c>
      <c r="H2112" s="12">
        <v>25</v>
      </c>
      <c r="I2112" s="12" t="s">
        <v>35091</v>
      </c>
      <c r="J2112" s="12" t="s">
        <v>35092</v>
      </c>
      <c r="K2112" s="12" t="s">
        <v>7972</v>
      </c>
      <c r="L2112" s="12" t="s">
        <v>7969</v>
      </c>
      <c r="M2112" s="12" t="s">
        <v>37212</v>
      </c>
    </row>
    <row r="2113" spans="1:13" ht="22.5" customHeight="1">
      <c r="A2113" s="12" t="s">
        <v>35094</v>
      </c>
      <c r="B2113" s="12" t="str" cm="1">
        <f t="array" ref="B2113">_xlfn.REGEXEXTRACT(J2113, "eid=([^&amp;]+)", 2)</f>
        <v>2-s2.0-35448946495</v>
      </c>
      <c r="C2113" s="13" t="s">
        <v>23900</v>
      </c>
      <c r="D2113" s="12" t="s">
        <v>35095</v>
      </c>
      <c r="E2113" s="12">
        <v>2007</v>
      </c>
      <c r="F2113" s="12" t="s">
        <v>11165</v>
      </c>
      <c r="G2113" s="12">
        <v>7308078</v>
      </c>
      <c r="H2113" s="12" t="s">
        <v>7969</v>
      </c>
      <c r="I2113" s="12" t="s">
        <v>35096</v>
      </c>
      <c r="J2113" s="12" t="s">
        <v>35097</v>
      </c>
      <c r="K2113" s="12" t="s">
        <v>7972</v>
      </c>
      <c r="L2113" s="12" t="s">
        <v>7969</v>
      </c>
      <c r="M2113" s="12" t="s">
        <v>37213</v>
      </c>
    </row>
    <row r="2114" spans="1:13" ht="22.5" customHeight="1">
      <c r="A2114" s="12" t="s">
        <v>35099</v>
      </c>
      <c r="B2114" s="12" t="str" cm="1">
        <f t="array" ref="B2114">_xlfn.REGEXEXTRACT(J2114, "eid=([^&amp;]+)", 2)</f>
        <v>2-s2.0-33846993721</v>
      </c>
      <c r="C2114" s="13" t="s">
        <v>23900</v>
      </c>
      <c r="D2114" s="12" t="s">
        <v>35100</v>
      </c>
      <c r="E2114" s="12">
        <v>2007</v>
      </c>
      <c r="F2114" s="12" t="s">
        <v>35101</v>
      </c>
      <c r="G2114" s="12">
        <v>963003</v>
      </c>
      <c r="H2114" s="12">
        <v>185</v>
      </c>
      <c r="I2114" s="12" t="s">
        <v>35102</v>
      </c>
      <c r="J2114" s="12" t="s">
        <v>35103</v>
      </c>
      <c r="K2114" s="12" t="s">
        <v>7972</v>
      </c>
      <c r="L2114" s="12" t="s">
        <v>7969</v>
      </c>
      <c r="M2114" s="12" t="s">
        <v>37214</v>
      </c>
    </row>
    <row r="2115" spans="1:13" ht="22.5" customHeight="1">
      <c r="A2115" s="12" t="s">
        <v>35105</v>
      </c>
      <c r="B2115" s="12" t="str" cm="1">
        <f t="array" ref="B2115">_xlfn.REGEXEXTRACT(J2115, "eid=([^&amp;]+)", 2)</f>
        <v>2-s2.0-67650227790</v>
      </c>
      <c r="C2115" s="13" t="s">
        <v>23900</v>
      </c>
      <c r="D2115" s="12" t="s">
        <v>35106</v>
      </c>
      <c r="E2115" s="12">
        <v>2007</v>
      </c>
      <c r="F2115" s="12" t="s">
        <v>35107</v>
      </c>
      <c r="G2115" s="12" t="s">
        <v>7969</v>
      </c>
      <c r="H2115" s="12" t="s">
        <v>7969</v>
      </c>
      <c r="I2115" s="12" t="s">
        <v>35108</v>
      </c>
      <c r="J2115" s="12" t="s">
        <v>35109</v>
      </c>
      <c r="K2115" s="12" t="s">
        <v>7972</v>
      </c>
      <c r="L2115" s="12" t="s">
        <v>7969</v>
      </c>
      <c r="M2115" s="12" t="s">
        <v>7969</v>
      </c>
    </row>
    <row r="2116" spans="1:13" ht="22.5" customHeight="1">
      <c r="A2116" s="12" t="s">
        <v>35111</v>
      </c>
      <c r="B2116" s="12" t="str" cm="1">
        <f t="array" ref="B2116">_xlfn.REGEXEXTRACT(J2116, "eid=([^&amp;]+)", 2)</f>
        <v>2-s2.0-84871671383</v>
      </c>
      <c r="C2116" s="13" t="s">
        <v>23900</v>
      </c>
      <c r="D2116" s="12" t="s">
        <v>35112</v>
      </c>
      <c r="E2116" s="12">
        <v>2007</v>
      </c>
      <c r="F2116" s="12" t="s">
        <v>14780</v>
      </c>
      <c r="G2116" s="12">
        <v>20491034</v>
      </c>
      <c r="H2116" s="12" t="s">
        <v>7969</v>
      </c>
      <c r="I2116" s="12" t="s">
        <v>35113</v>
      </c>
      <c r="J2116" s="12" t="s">
        <v>35114</v>
      </c>
      <c r="K2116" s="12" t="s">
        <v>7972</v>
      </c>
      <c r="L2116" s="12" t="s">
        <v>7969</v>
      </c>
      <c r="M2116" s="12" t="s">
        <v>7969</v>
      </c>
    </row>
    <row r="2117" spans="1:13" ht="22.5" customHeight="1">
      <c r="A2117" s="12" t="s">
        <v>35116</v>
      </c>
      <c r="B2117" s="12" t="str" cm="1">
        <f t="array" ref="B2117">_xlfn.REGEXEXTRACT(J2117, "eid=([^&amp;]+)", 2)</f>
        <v>2-s2.0-34548731375</v>
      </c>
      <c r="C2117" s="13" t="s">
        <v>23900</v>
      </c>
      <c r="D2117" s="12" t="s">
        <v>35117</v>
      </c>
      <c r="E2117" s="12">
        <v>2007</v>
      </c>
      <c r="F2117" s="12" t="s">
        <v>22341</v>
      </c>
      <c r="G2117" s="12">
        <v>10816011</v>
      </c>
      <c r="H2117" s="12" t="s">
        <v>7969</v>
      </c>
      <c r="I2117" s="12" t="s">
        <v>35118</v>
      </c>
      <c r="J2117" s="12" t="s">
        <v>35119</v>
      </c>
      <c r="K2117" s="12" t="s">
        <v>7972</v>
      </c>
      <c r="L2117" s="12" t="s">
        <v>7969</v>
      </c>
      <c r="M2117" s="12"/>
    </row>
    <row r="2118" spans="1:13" ht="22.5" customHeight="1">
      <c r="A2118" s="12" t="s">
        <v>35121</v>
      </c>
      <c r="B2118" s="12" t="str" cm="1">
        <f t="array" ref="B2118">_xlfn.REGEXEXTRACT(J2118, "eid=([^&amp;]+)", 2)</f>
        <v>2-s2.0-58449089219</v>
      </c>
      <c r="C2118" s="13" t="s">
        <v>23900</v>
      </c>
      <c r="D2118" s="12" t="s">
        <v>35122</v>
      </c>
      <c r="E2118" s="12">
        <v>2008</v>
      </c>
      <c r="F2118" s="12" t="s">
        <v>8831</v>
      </c>
      <c r="G2118" s="12">
        <v>16113349</v>
      </c>
      <c r="H2118" s="12">
        <v>5352</v>
      </c>
      <c r="I2118" s="12" t="s">
        <v>35123</v>
      </c>
      <c r="J2118" s="12" t="s">
        <v>35124</v>
      </c>
      <c r="K2118" s="12" t="s">
        <v>7972</v>
      </c>
      <c r="L2118" s="12" t="s">
        <v>7969</v>
      </c>
      <c r="M2118" s="12" t="s">
        <v>37215</v>
      </c>
    </row>
    <row r="2119" spans="1:13" ht="22.5" customHeight="1">
      <c r="A2119" s="12" t="s">
        <v>35126</v>
      </c>
      <c r="B2119" s="12" t="str" cm="1">
        <f t="array" ref="B2119">_xlfn.REGEXEXTRACT(J2119, "eid=([^&amp;]+)", 2)</f>
        <v>2-s2.0-67449113807</v>
      </c>
      <c r="C2119" s="13" t="s">
        <v>23900</v>
      </c>
      <c r="D2119" s="12" t="s">
        <v>35127</v>
      </c>
      <c r="E2119" s="12">
        <v>2008</v>
      </c>
      <c r="F2119" s="12" t="s">
        <v>35128</v>
      </c>
      <c r="G2119" s="12" t="s">
        <v>7969</v>
      </c>
      <c r="H2119" s="12">
        <v>2</v>
      </c>
      <c r="I2119" s="12" t="s">
        <v>35129</v>
      </c>
      <c r="J2119" s="12" t="s">
        <v>35130</v>
      </c>
      <c r="K2119" s="12" t="s">
        <v>7972</v>
      </c>
      <c r="L2119" s="12" t="s">
        <v>7969</v>
      </c>
      <c r="M2119" s="12" t="s">
        <v>37216</v>
      </c>
    </row>
    <row r="2120" spans="1:13" ht="22.5" customHeight="1">
      <c r="A2120" s="12" t="s">
        <v>35132</v>
      </c>
      <c r="B2120" s="12" t="str" cm="1">
        <f t="array" ref="B2120">_xlfn.REGEXEXTRACT(J2120, "eid=([^&amp;]+)", 2)</f>
        <v>2-s2.0-33745456200</v>
      </c>
      <c r="C2120" s="13" t="s">
        <v>23900</v>
      </c>
      <c r="D2120" s="12" t="s">
        <v>35133</v>
      </c>
      <c r="E2120" s="12">
        <v>2005</v>
      </c>
      <c r="F2120" s="12" t="s">
        <v>35134</v>
      </c>
      <c r="G2120" s="12" t="s">
        <v>7969</v>
      </c>
      <c r="H2120" s="12">
        <v>2005</v>
      </c>
      <c r="I2120" s="12" t="s">
        <v>35135</v>
      </c>
      <c r="J2120" s="12" t="s">
        <v>35136</v>
      </c>
      <c r="K2120" s="12" t="s">
        <v>7972</v>
      </c>
      <c r="L2120" s="12" t="s">
        <v>7969</v>
      </c>
      <c r="M2120" s="12"/>
    </row>
    <row r="2121" spans="1:13" ht="22.5" customHeight="1">
      <c r="A2121" s="12" t="s">
        <v>35138</v>
      </c>
      <c r="B2121" s="12" t="str" cm="1">
        <f t="array" ref="B2121">_xlfn.REGEXEXTRACT(J2121, "eid=([^&amp;]+)", 2)</f>
        <v>2-s2.0-54049151661</v>
      </c>
      <c r="C2121" s="13" t="s">
        <v>23900</v>
      </c>
      <c r="D2121" s="12" t="s">
        <v>35139</v>
      </c>
      <c r="E2121" s="12">
        <v>2008</v>
      </c>
      <c r="F2121" s="12" t="s">
        <v>35140</v>
      </c>
      <c r="G2121" s="12" t="s">
        <v>7969</v>
      </c>
      <c r="H2121" s="12" t="s">
        <v>7969</v>
      </c>
      <c r="I2121" s="12" t="s">
        <v>35141</v>
      </c>
      <c r="J2121" s="12" t="s">
        <v>35142</v>
      </c>
      <c r="K2121" s="12" t="s">
        <v>7972</v>
      </c>
      <c r="L2121" s="12" t="s">
        <v>7969</v>
      </c>
      <c r="M2121" s="12" t="s">
        <v>37217</v>
      </c>
    </row>
    <row r="2122" spans="1:13" ht="22.5" customHeight="1">
      <c r="A2122" s="12" t="s">
        <v>35144</v>
      </c>
      <c r="B2122" s="12" t="str" cm="1">
        <f t="array" ref="B2122">_xlfn.REGEXEXTRACT(J2122, "eid=([^&amp;]+)", 2)</f>
        <v>2-s2.0-31444456909</v>
      </c>
      <c r="C2122" s="13" t="s">
        <v>23900</v>
      </c>
      <c r="D2122" s="12" t="s">
        <v>35145</v>
      </c>
      <c r="E2122" s="12">
        <v>2005</v>
      </c>
      <c r="F2122" s="12" t="s">
        <v>23388</v>
      </c>
      <c r="G2122" s="12">
        <v>1635808</v>
      </c>
      <c r="H2122" s="12">
        <v>34</v>
      </c>
      <c r="I2122" s="12" t="s">
        <v>35146</v>
      </c>
      <c r="J2122" s="12" t="s">
        <v>35147</v>
      </c>
      <c r="K2122" s="12" t="s">
        <v>7972</v>
      </c>
      <c r="L2122" s="12" t="s">
        <v>7969</v>
      </c>
      <c r="M2122" s="12" t="s">
        <v>37218</v>
      </c>
    </row>
    <row r="2123" spans="1:13" ht="22.5" customHeight="1">
      <c r="A2123" s="12" t="s">
        <v>35149</v>
      </c>
      <c r="B2123" s="12" t="str" cm="1">
        <f t="array" ref="B2123">_xlfn.REGEXEXTRACT(J2123, "eid=([^&amp;]+)", 2)</f>
        <v>2-s2.0-57349168440</v>
      </c>
      <c r="C2123" s="13" t="s">
        <v>23900</v>
      </c>
      <c r="D2123" s="12" t="s">
        <v>35150</v>
      </c>
      <c r="E2123" s="12">
        <v>2008</v>
      </c>
      <c r="F2123" s="12" t="s">
        <v>35151</v>
      </c>
      <c r="G2123" s="12" t="s">
        <v>7969</v>
      </c>
      <c r="H2123" s="12" t="s">
        <v>7969</v>
      </c>
      <c r="I2123" s="12" t="s">
        <v>35152</v>
      </c>
      <c r="J2123" s="12" t="s">
        <v>35153</v>
      </c>
      <c r="K2123" s="12" t="s">
        <v>7972</v>
      </c>
      <c r="L2123" s="12" t="s">
        <v>7969</v>
      </c>
      <c r="M2123" s="12" t="s">
        <v>37219</v>
      </c>
    </row>
    <row r="2124" spans="1:13" ht="22.5" customHeight="1">
      <c r="A2124" s="12" t="s">
        <v>35155</v>
      </c>
      <c r="B2124" s="12" t="str" cm="1">
        <f t="array" ref="B2124">_xlfn.REGEXEXTRACT(J2124, "eid=([^&amp;]+)", 2)</f>
        <v>2-s2.0-65349118445</v>
      </c>
      <c r="C2124" s="13" t="s">
        <v>23900</v>
      </c>
      <c r="D2124" s="12" t="s">
        <v>35156</v>
      </c>
      <c r="E2124" s="12">
        <v>2009</v>
      </c>
      <c r="F2124" s="12" t="s">
        <v>31509</v>
      </c>
      <c r="G2124" s="12">
        <v>10675027</v>
      </c>
      <c r="H2124" s="12">
        <v>16</v>
      </c>
      <c r="I2124" s="12" t="s">
        <v>35157</v>
      </c>
      <c r="J2124" s="12" t="s">
        <v>35158</v>
      </c>
      <c r="K2124" s="12" t="s">
        <v>7972</v>
      </c>
      <c r="L2124" s="12" t="s">
        <v>7969</v>
      </c>
      <c r="M2124" s="12"/>
    </row>
    <row r="2125" spans="1:13" ht="22.5" customHeight="1">
      <c r="A2125" s="12" t="s">
        <v>35160</v>
      </c>
      <c r="B2125" s="12" t="str" cm="1">
        <f t="array" ref="B2125">_xlfn.REGEXEXTRACT(J2125, "eid=([^&amp;]+)", 2)</f>
        <v>2-s2.0-34548166799</v>
      </c>
      <c r="C2125" s="13" t="s">
        <v>23900</v>
      </c>
      <c r="D2125" s="12" t="s">
        <v>35161</v>
      </c>
      <c r="E2125" s="12">
        <v>2007</v>
      </c>
      <c r="F2125" s="12" t="s">
        <v>35162</v>
      </c>
      <c r="G2125" s="12">
        <v>9598146</v>
      </c>
      <c r="H2125" s="12">
        <v>335</v>
      </c>
      <c r="I2125" s="12" t="s">
        <v>35163</v>
      </c>
      <c r="J2125" s="12" t="s">
        <v>35164</v>
      </c>
      <c r="K2125" s="12" t="s">
        <v>7972</v>
      </c>
      <c r="L2125" s="12" t="s">
        <v>9230</v>
      </c>
      <c r="M2125" s="12"/>
    </row>
    <row r="2126" spans="1:13" ht="22.5" customHeight="1">
      <c r="A2126" s="12" t="s">
        <v>35166</v>
      </c>
      <c r="B2126" s="12" t="str" cm="1">
        <f t="array" ref="B2126">_xlfn.REGEXEXTRACT(J2126, "eid=([^&amp;]+)", 2)</f>
        <v>2-s2.0-43949129749</v>
      </c>
      <c r="C2126" s="13" t="s">
        <v>23900</v>
      </c>
      <c r="D2126" s="12" t="s">
        <v>35167</v>
      </c>
      <c r="E2126" s="12">
        <v>2008</v>
      </c>
      <c r="F2126" s="12" t="s">
        <v>35168</v>
      </c>
      <c r="G2126" s="12">
        <v>15251497</v>
      </c>
      <c r="H2126" s="12">
        <v>23</v>
      </c>
      <c r="I2126" s="12" t="s">
        <v>35169</v>
      </c>
      <c r="J2126" s="12" t="s">
        <v>35170</v>
      </c>
      <c r="K2126" s="12" t="s">
        <v>7972</v>
      </c>
      <c r="L2126" s="12" t="s">
        <v>7969</v>
      </c>
      <c r="M2126" s="12"/>
    </row>
    <row r="2127" spans="1:13" ht="22.5" customHeight="1">
      <c r="A2127" s="12" t="s">
        <v>35172</v>
      </c>
      <c r="B2127" s="12" t="str" cm="1">
        <f t="array" ref="B2127">_xlfn.REGEXEXTRACT(J2127, "eid=([^&amp;]+)", 2)</f>
        <v>2-s2.0-44949125398</v>
      </c>
      <c r="C2127" s="13" t="s">
        <v>23900</v>
      </c>
      <c r="D2127" s="12" t="s">
        <v>35173</v>
      </c>
      <c r="E2127" s="12">
        <v>2008</v>
      </c>
      <c r="F2127" s="12" t="s">
        <v>8043</v>
      </c>
      <c r="G2127" s="12">
        <v>15737721</v>
      </c>
      <c r="H2127" s="12">
        <v>39</v>
      </c>
      <c r="I2127" s="12" t="s">
        <v>35174</v>
      </c>
      <c r="J2127" s="12" t="s">
        <v>35175</v>
      </c>
      <c r="K2127" s="12" t="s">
        <v>7972</v>
      </c>
      <c r="L2127" s="12" t="s">
        <v>7969</v>
      </c>
      <c r="M2127" s="12"/>
    </row>
    <row r="2128" spans="1:13" ht="22.5" customHeight="1">
      <c r="A2128" s="12" t="s">
        <v>35177</v>
      </c>
      <c r="B2128" s="12" t="str" cm="1">
        <f t="array" ref="B2128">_xlfn.REGEXEXTRACT(J2128, "eid=([^&amp;]+)", 2)</f>
        <v>2-s2.0-35648999482</v>
      </c>
      <c r="C2128" s="13" t="s">
        <v>23900</v>
      </c>
      <c r="D2128" s="12" t="s">
        <v>35178</v>
      </c>
      <c r="E2128" s="12">
        <v>2007</v>
      </c>
      <c r="F2128" s="12" t="s">
        <v>35179</v>
      </c>
      <c r="G2128" s="12">
        <v>15411338</v>
      </c>
      <c r="H2128" s="12">
        <v>24</v>
      </c>
      <c r="I2128" s="12" t="s">
        <v>35180</v>
      </c>
      <c r="J2128" s="12" t="s">
        <v>35181</v>
      </c>
      <c r="K2128" s="12" t="s">
        <v>7972</v>
      </c>
      <c r="L2128" s="12" t="s">
        <v>7969</v>
      </c>
      <c r="M2128" s="12" t="s">
        <v>37220</v>
      </c>
    </row>
    <row r="2129" spans="1:13" ht="22.5" customHeight="1">
      <c r="A2129" s="12" t="s">
        <v>35183</v>
      </c>
      <c r="B2129" s="12" t="str" cm="1">
        <f t="array" ref="B2129">_xlfn.REGEXEXTRACT(J2129, "eid=([^&amp;]+)", 2)</f>
        <v>2-s2.0-61449168010</v>
      </c>
      <c r="C2129" s="13" t="s">
        <v>23900</v>
      </c>
      <c r="D2129" s="12" t="s">
        <v>35184</v>
      </c>
      <c r="E2129" s="12">
        <v>2009</v>
      </c>
      <c r="F2129" s="12" t="s">
        <v>35185</v>
      </c>
      <c r="G2129" s="12">
        <v>15537404</v>
      </c>
      <c r="H2129" s="12">
        <v>5</v>
      </c>
      <c r="I2129" s="12" t="s">
        <v>35186</v>
      </c>
      <c r="J2129" s="12" t="s">
        <v>35187</v>
      </c>
      <c r="K2129" s="12" t="s">
        <v>7972</v>
      </c>
      <c r="L2129" s="12" t="s">
        <v>7969</v>
      </c>
      <c r="M2129" s="12"/>
    </row>
    <row r="2130" spans="1:13" ht="22.5" customHeight="1">
      <c r="A2130" s="12" t="s">
        <v>35189</v>
      </c>
      <c r="B2130" s="12" t="str" cm="1">
        <f t="array" ref="B2130">_xlfn.REGEXEXTRACT(J2130, "eid=([^&amp;]+)", 2)</f>
        <v>2-s2.0-44049104382</v>
      </c>
      <c r="C2130" s="13" t="s">
        <v>23900</v>
      </c>
      <c r="D2130" s="12" t="s">
        <v>35190</v>
      </c>
      <c r="E2130" s="12">
        <v>2008</v>
      </c>
      <c r="F2130" s="12" t="s">
        <v>35191</v>
      </c>
      <c r="G2130" s="12" t="s">
        <v>7969</v>
      </c>
      <c r="H2130" s="12" t="s">
        <v>7969</v>
      </c>
      <c r="I2130" s="12" t="s">
        <v>35192</v>
      </c>
      <c r="J2130" s="12" t="s">
        <v>35193</v>
      </c>
      <c r="K2130" s="12" t="s">
        <v>7972</v>
      </c>
      <c r="L2130" s="12" t="s">
        <v>7969</v>
      </c>
      <c r="M2130" s="12" t="s">
        <v>37221</v>
      </c>
    </row>
    <row r="2131" spans="1:13" ht="22.5" customHeight="1">
      <c r="A2131" s="12" t="s">
        <v>35195</v>
      </c>
      <c r="B2131" s="12" t="str" cm="1">
        <f t="array" ref="B2131">_xlfn.REGEXEXTRACT(J2131, "eid=([^&amp;]+)", 2)</f>
        <v>2-s2.0-46449107334</v>
      </c>
      <c r="C2131" s="13" t="s">
        <v>23900</v>
      </c>
      <c r="D2131" s="12" t="s">
        <v>35196</v>
      </c>
      <c r="E2131" s="12">
        <v>2007</v>
      </c>
      <c r="F2131" s="12" t="s">
        <v>35197</v>
      </c>
      <c r="G2131" s="12" t="s">
        <v>7969</v>
      </c>
      <c r="H2131" s="12" t="s">
        <v>7969</v>
      </c>
      <c r="I2131" s="12" t="s">
        <v>35198</v>
      </c>
      <c r="J2131" s="12" t="s">
        <v>35199</v>
      </c>
      <c r="K2131" s="12" t="s">
        <v>7972</v>
      </c>
      <c r="L2131" s="12" t="s">
        <v>7969</v>
      </c>
      <c r="M2131" s="12" t="s">
        <v>7969</v>
      </c>
    </row>
    <row r="2132" spans="1:13" ht="22.5" customHeight="1">
      <c r="A2132" s="12" t="s">
        <v>35201</v>
      </c>
      <c r="B2132" s="12" t="str" cm="1">
        <f t="array" ref="B2132">_xlfn.REGEXEXTRACT(J2132, "eid=([^&amp;]+)", 2)</f>
        <v>2-s2.0-34548070244</v>
      </c>
      <c r="C2132" s="13" t="s">
        <v>23900</v>
      </c>
      <c r="D2132" s="12" t="s">
        <v>35202</v>
      </c>
      <c r="E2132" s="12">
        <v>2007</v>
      </c>
      <c r="F2132" s="12" t="s">
        <v>10830</v>
      </c>
      <c r="G2132" s="12">
        <v>15566013</v>
      </c>
      <c r="H2132" s="12">
        <v>2</v>
      </c>
      <c r="I2132" s="12" t="s">
        <v>35032</v>
      </c>
      <c r="J2132" s="12" t="s">
        <v>35203</v>
      </c>
      <c r="K2132" s="12" t="s">
        <v>7972</v>
      </c>
      <c r="L2132" s="12" t="s">
        <v>7969</v>
      </c>
      <c r="M2132" s="12" t="s">
        <v>37222</v>
      </c>
    </row>
    <row r="2133" spans="1:13" ht="22.5" customHeight="1">
      <c r="A2133" s="12" t="s">
        <v>35205</v>
      </c>
      <c r="B2133" s="12" t="str" cm="1">
        <f t="array" ref="B2133">_xlfn.REGEXEXTRACT(J2133, "eid=([^&amp;]+)", 2)</f>
        <v>2-s2.0-33947611402</v>
      </c>
      <c r="C2133" s="13" t="s">
        <v>23900</v>
      </c>
      <c r="D2133" s="12" t="s">
        <v>35206</v>
      </c>
      <c r="E2133" s="12">
        <v>2007</v>
      </c>
      <c r="F2133" s="12" t="s">
        <v>19611</v>
      </c>
      <c r="G2133" s="12">
        <v>15209210</v>
      </c>
      <c r="H2133" s="12">
        <v>9</v>
      </c>
      <c r="I2133" s="12" t="s">
        <v>35207</v>
      </c>
      <c r="J2133" s="12" t="s">
        <v>35208</v>
      </c>
      <c r="K2133" s="12" t="s">
        <v>7972</v>
      </c>
      <c r="L2133" s="12" t="s">
        <v>7969</v>
      </c>
      <c r="M2133" s="12" t="s">
        <v>37223</v>
      </c>
    </row>
    <row r="2134" spans="1:13" ht="22.5" customHeight="1">
      <c r="A2134" s="12" t="s">
        <v>35210</v>
      </c>
      <c r="B2134" s="12" t="str" cm="1">
        <f t="array" ref="B2134">_xlfn.REGEXEXTRACT(J2134, "eid=([^&amp;]+)", 2)</f>
        <v>2-s2.0-33749055124</v>
      </c>
      <c r="C2134" s="13" t="s">
        <v>23900</v>
      </c>
      <c r="D2134" s="12" t="s">
        <v>35211</v>
      </c>
      <c r="E2134" s="12">
        <v>2005</v>
      </c>
      <c r="F2134" s="12" t="s">
        <v>35212</v>
      </c>
      <c r="G2134" s="12" t="s">
        <v>7969</v>
      </c>
      <c r="H2134" s="12">
        <v>2005</v>
      </c>
      <c r="I2134" s="12" t="s">
        <v>35213</v>
      </c>
      <c r="J2134" s="12" t="s">
        <v>35214</v>
      </c>
      <c r="K2134" s="12" t="s">
        <v>7972</v>
      </c>
      <c r="L2134" s="12" t="s">
        <v>7969</v>
      </c>
      <c r="M2134" s="12" t="s">
        <v>37224</v>
      </c>
    </row>
    <row r="2135" spans="1:13" ht="22.5" customHeight="1">
      <c r="A2135" s="12" t="s">
        <v>35216</v>
      </c>
      <c r="B2135" s="12" t="str" cm="1">
        <f t="array" ref="B2135">_xlfn.REGEXEXTRACT(J2135, "eid=([^&amp;]+)", 2)</f>
        <v>2-s2.0-22844440736</v>
      </c>
      <c r="C2135" s="13" t="s">
        <v>23900</v>
      </c>
      <c r="D2135" s="12" t="s">
        <v>35217</v>
      </c>
      <c r="E2135" s="12">
        <v>2005</v>
      </c>
      <c r="F2135" s="12" t="s">
        <v>14638</v>
      </c>
      <c r="G2135" s="12">
        <v>10001239</v>
      </c>
      <c r="H2135" s="12">
        <v>42</v>
      </c>
      <c r="I2135" s="12" t="s">
        <v>35218</v>
      </c>
      <c r="J2135" s="12" t="s">
        <v>35219</v>
      </c>
      <c r="K2135" s="12" t="s">
        <v>14279</v>
      </c>
      <c r="L2135" s="12" t="s">
        <v>7969</v>
      </c>
      <c r="M2135" s="12" t="s">
        <v>37225</v>
      </c>
    </row>
    <row r="2136" spans="1:13" ht="22.5" customHeight="1">
      <c r="A2136" s="12" t="s">
        <v>35221</v>
      </c>
      <c r="B2136" s="12" t="str" cm="1">
        <f t="array" ref="B2136">_xlfn.REGEXEXTRACT(J2136, "eid=([^&amp;]+)", 2)</f>
        <v>2-s2.0-78650760549</v>
      </c>
      <c r="C2136" s="13" t="s">
        <v>23900</v>
      </c>
      <c r="D2136" s="12" t="s">
        <v>35222</v>
      </c>
      <c r="E2136" s="12">
        <v>2008</v>
      </c>
      <c r="F2136" s="12" t="s">
        <v>35223</v>
      </c>
      <c r="G2136" s="12" t="s">
        <v>7969</v>
      </c>
      <c r="H2136" s="12" t="s">
        <v>7969</v>
      </c>
      <c r="I2136" s="12" t="s">
        <v>35224</v>
      </c>
      <c r="J2136" s="12" t="s">
        <v>35225</v>
      </c>
      <c r="K2136" s="12" t="s">
        <v>7972</v>
      </c>
      <c r="L2136" s="12" t="s">
        <v>7969</v>
      </c>
      <c r="M2136" s="12" t="s">
        <v>37226</v>
      </c>
    </row>
    <row r="2137" spans="1:13" ht="22.5" customHeight="1">
      <c r="A2137" s="12" t="s">
        <v>35227</v>
      </c>
      <c r="B2137" s="12" t="str" cm="1">
        <f t="array" ref="B2137">_xlfn.REGEXEXTRACT(J2137, "eid=([^&amp;]+)", 2)</f>
        <v>2-s2.0-22144480299</v>
      </c>
      <c r="C2137" s="13" t="s">
        <v>23900</v>
      </c>
      <c r="D2137" s="12" t="s">
        <v>35228</v>
      </c>
      <c r="E2137" s="12">
        <v>2005</v>
      </c>
      <c r="F2137" s="12" t="s">
        <v>8432</v>
      </c>
      <c r="G2137" s="12">
        <v>9574174</v>
      </c>
      <c r="H2137" s="12">
        <v>29</v>
      </c>
      <c r="I2137" s="12" t="s">
        <v>35229</v>
      </c>
      <c r="J2137" s="12" t="s">
        <v>35230</v>
      </c>
      <c r="K2137" s="12" t="s">
        <v>7972</v>
      </c>
      <c r="L2137" s="12" t="s">
        <v>7969</v>
      </c>
      <c r="M2137" s="12" t="s">
        <v>37227</v>
      </c>
    </row>
    <row r="2138" spans="1:13" ht="22.5" customHeight="1">
      <c r="A2138" s="12" t="s">
        <v>35232</v>
      </c>
      <c r="B2138" s="12" t="str" cm="1">
        <f t="array" ref="B2138">_xlfn.REGEXEXTRACT(J2138, "eid=([^&amp;]+)", 2)</f>
        <v>2-s2.0-85144997591</v>
      </c>
      <c r="C2138" s="13" t="s">
        <v>23900</v>
      </c>
      <c r="D2138" s="12" t="s">
        <v>35233</v>
      </c>
      <c r="E2138" s="12">
        <v>2008</v>
      </c>
      <c r="F2138" s="12" t="s">
        <v>35234</v>
      </c>
      <c r="G2138" s="12" t="s">
        <v>7969</v>
      </c>
      <c r="H2138" s="12" t="s">
        <v>7969</v>
      </c>
      <c r="I2138" s="12" t="s">
        <v>35235</v>
      </c>
      <c r="J2138" s="12" t="s">
        <v>35236</v>
      </c>
      <c r="K2138" s="12" t="s">
        <v>7972</v>
      </c>
      <c r="L2138" s="12" t="s">
        <v>13185</v>
      </c>
      <c r="M2138" s="12" t="s">
        <v>37228</v>
      </c>
    </row>
    <row r="2139" spans="1:13" ht="22.5" customHeight="1">
      <c r="A2139" s="12" t="s">
        <v>35238</v>
      </c>
      <c r="B2139" s="12" t="str" cm="1">
        <f t="array" ref="B2139">_xlfn.REGEXEXTRACT(J2139, "eid=([^&amp;]+)", 2)</f>
        <v>2-s2.0-33847656645</v>
      </c>
      <c r="C2139" s="13" t="s">
        <v>23900</v>
      </c>
      <c r="D2139" s="12" t="s">
        <v>35239</v>
      </c>
      <c r="E2139" s="12">
        <v>2007</v>
      </c>
      <c r="F2139" s="12" t="s">
        <v>8462</v>
      </c>
      <c r="G2139" s="12">
        <v>1641212</v>
      </c>
      <c r="H2139" s="12">
        <v>80</v>
      </c>
      <c r="I2139" s="12" t="s">
        <v>35240</v>
      </c>
      <c r="J2139" s="12" t="s">
        <v>35241</v>
      </c>
      <c r="K2139" s="12" t="s">
        <v>7972</v>
      </c>
      <c r="L2139" s="12" t="s">
        <v>7969</v>
      </c>
      <c r="M2139" s="12" t="s">
        <v>37229</v>
      </c>
    </row>
    <row r="2140" spans="1:13" ht="22.5" customHeight="1">
      <c r="A2140" s="12" t="s">
        <v>35243</v>
      </c>
      <c r="B2140" s="12" t="str" cm="1">
        <f t="array" ref="B2140">_xlfn.REGEXEXTRACT(J2140, "eid=([^&amp;]+)", 2)</f>
        <v>2-s2.0-58049189955</v>
      </c>
      <c r="C2140" s="13" t="s">
        <v>23900</v>
      </c>
      <c r="D2140" s="12" t="s">
        <v>35244</v>
      </c>
      <c r="E2140" s="12">
        <v>2008</v>
      </c>
      <c r="F2140" s="12" t="s">
        <v>35245</v>
      </c>
      <c r="G2140" s="12" t="s">
        <v>7969</v>
      </c>
      <c r="H2140" s="12" t="s">
        <v>7969</v>
      </c>
      <c r="I2140" s="12" t="s">
        <v>35246</v>
      </c>
      <c r="J2140" s="12" t="s">
        <v>35247</v>
      </c>
      <c r="K2140" s="12" t="s">
        <v>7972</v>
      </c>
      <c r="L2140" s="12" t="s">
        <v>7969</v>
      </c>
      <c r="M2140" s="12" t="s">
        <v>37230</v>
      </c>
    </row>
    <row r="2141" spans="1:13" ht="22.5" customHeight="1">
      <c r="A2141" s="12" t="s">
        <v>35249</v>
      </c>
      <c r="B2141" s="12" t="str" cm="1">
        <f t="array" ref="B2141">_xlfn.REGEXEXTRACT(J2141, "eid=([^&amp;]+)", 2)</f>
        <v>2-s2.0-77952361637</v>
      </c>
      <c r="C2141" s="13" t="s">
        <v>23900</v>
      </c>
      <c r="D2141" s="12" t="s">
        <v>35250</v>
      </c>
      <c r="E2141" s="12">
        <v>2007</v>
      </c>
      <c r="F2141" s="12" t="s">
        <v>9537</v>
      </c>
      <c r="G2141" s="12">
        <v>15437221</v>
      </c>
      <c r="H2141" s="12" t="s">
        <v>7969</v>
      </c>
      <c r="I2141" s="12" t="s">
        <v>35251</v>
      </c>
      <c r="J2141" s="12" t="s">
        <v>35252</v>
      </c>
      <c r="K2141" s="12" t="s">
        <v>7972</v>
      </c>
      <c r="L2141" s="12" t="s">
        <v>7969</v>
      </c>
      <c r="M2141" s="12"/>
    </row>
    <row r="2142" spans="1:13" ht="22.5" customHeight="1">
      <c r="A2142" s="12" t="s">
        <v>35254</v>
      </c>
      <c r="B2142" s="12" t="str" cm="1">
        <f t="array" ref="B2142">_xlfn.REGEXEXTRACT(J2142, "eid=([^&amp;]+)", 2)</f>
        <v>2-s2.0-70350389843</v>
      </c>
      <c r="C2142" s="13" t="s">
        <v>23900</v>
      </c>
      <c r="D2142" s="12" t="s">
        <v>35255</v>
      </c>
      <c r="E2142" s="12">
        <v>2009</v>
      </c>
      <c r="F2142" s="12" t="s">
        <v>8831</v>
      </c>
      <c r="G2142" s="12">
        <v>16113349</v>
      </c>
      <c r="H2142" s="12">
        <v>5789</v>
      </c>
      <c r="I2142" s="12" t="s">
        <v>35256</v>
      </c>
      <c r="J2142" s="12" t="s">
        <v>35257</v>
      </c>
      <c r="K2142" s="12" t="s">
        <v>7972</v>
      </c>
      <c r="L2142" s="12" t="s">
        <v>7969</v>
      </c>
      <c r="M2142" s="12" t="s">
        <v>37231</v>
      </c>
    </row>
    <row r="2143" spans="1:13" ht="22.5" customHeight="1">
      <c r="A2143" s="12" t="s">
        <v>35259</v>
      </c>
      <c r="B2143" s="12" t="str" cm="1">
        <f t="array" ref="B2143">_xlfn.REGEXEXTRACT(J2143, "eid=([^&amp;]+)", 2)</f>
        <v>2-s2.0-24944451092</v>
      </c>
      <c r="C2143" s="13" t="s">
        <v>23900</v>
      </c>
      <c r="D2143" s="12" t="s">
        <v>35260</v>
      </c>
      <c r="E2143" s="12">
        <v>2005</v>
      </c>
      <c r="F2143" s="12" t="s">
        <v>25592</v>
      </c>
      <c r="G2143" s="12">
        <v>9205691</v>
      </c>
      <c r="H2143" s="12">
        <v>64</v>
      </c>
      <c r="I2143" s="12" t="s">
        <v>35261</v>
      </c>
      <c r="J2143" s="12" t="s">
        <v>35262</v>
      </c>
      <c r="K2143" s="12" t="s">
        <v>7972</v>
      </c>
      <c r="L2143" s="12" t="s">
        <v>7969</v>
      </c>
      <c r="M2143" s="12"/>
    </row>
    <row r="2144" spans="1:13" ht="22.5" customHeight="1">
      <c r="A2144" s="12" t="s">
        <v>35264</v>
      </c>
      <c r="B2144" s="12" t="str" cm="1">
        <f t="array" ref="B2144">_xlfn.REGEXEXTRACT(J2144, "eid=([^&amp;]+)", 2)</f>
        <v>2-s2.0-66449136652</v>
      </c>
      <c r="C2144" s="13" t="s">
        <v>23900</v>
      </c>
      <c r="D2144" s="12" t="s">
        <v>35265</v>
      </c>
      <c r="E2144" s="12">
        <v>2009</v>
      </c>
      <c r="F2144" s="12" t="s">
        <v>35266</v>
      </c>
      <c r="G2144" s="12">
        <v>2767783</v>
      </c>
      <c r="H2144" s="12">
        <v>33</v>
      </c>
      <c r="I2144" s="12" t="s">
        <v>35267</v>
      </c>
      <c r="J2144" s="12" t="s">
        <v>35268</v>
      </c>
      <c r="K2144" s="12" t="s">
        <v>7972</v>
      </c>
      <c r="L2144" s="12" t="s">
        <v>35269</v>
      </c>
      <c r="M2144" s="12" t="s">
        <v>37232</v>
      </c>
    </row>
    <row r="2145" spans="1:13" ht="22.5" customHeight="1">
      <c r="A2145" s="12" t="s">
        <v>35271</v>
      </c>
      <c r="B2145" s="12" t="str" cm="1">
        <f t="array" ref="B2145">_xlfn.REGEXEXTRACT(J2145, "eid=([^&amp;]+)", 2)</f>
        <v>2-s2.0-39449126219</v>
      </c>
      <c r="C2145" s="13" t="s">
        <v>23900</v>
      </c>
      <c r="D2145" s="12" t="s">
        <v>35272</v>
      </c>
      <c r="E2145" s="12">
        <v>2008</v>
      </c>
      <c r="F2145" s="12" t="s">
        <v>10830</v>
      </c>
      <c r="G2145" s="12">
        <v>15566013</v>
      </c>
      <c r="H2145" s="12">
        <v>3</v>
      </c>
      <c r="I2145" s="12" t="s">
        <v>35273</v>
      </c>
      <c r="J2145" s="12" t="s">
        <v>35274</v>
      </c>
      <c r="K2145" s="12" t="s">
        <v>7972</v>
      </c>
      <c r="L2145" s="12" t="s">
        <v>7969</v>
      </c>
      <c r="M2145" s="12"/>
    </row>
    <row r="2146" spans="1:13" ht="22.5" customHeight="1">
      <c r="A2146" s="12" t="s">
        <v>35276</v>
      </c>
      <c r="B2146" s="12" t="str" cm="1">
        <f t="array" ref="B2146">_xlfn.REGEXEXTRACT(J2146, "eid=([^&amp;]+)", 2)</f>
        <v>2-s2.0-33750696320</v>
      </c>
      <c r="C2146" s="13" t="s">
        <v>23900</v>
      </c>
      <c r="D2146" s="12" t="s">
        <v>35277</v>
      </c>
      <c r="E2146" s="12">
        <v>2006</v>
      </c>
      <c r="F2146" s="12" t="s">
        <v>8831</v>
      </c>
      <c r="G2146" s="12">
        <v>3029743</v>
      </c>
      <c r="H2146" s="12">
        <v>4165</v>
      </c>
      <c r="I2146" s="12" t="s">
        <v>35278</v>
      </c>
      <c r="J2146" s="12" t="s">
        <v>35279</v>
      </c>
      <c r="K2146" s="12" t="s">
        <v>7972</v>
      </c>
      <c r="L2146" s="12" t="s">
        <v>13352</v>
      </c>
      <c r="M2146" s="12" t="s">
        <v>37233</v>
      </c>
    </row>
    <row r="2147" spans="1:13" ht="22.5" customHeight="1">
      <c r="A2147" s="12" t="s">
        <v>35281</v>
      </c>
      <c r="B2147" s="12" t="str" cm="1">
        <f t="array" ref="B2147">_xlfn.REGEXEXTRACT(J2147, "eid=([^&amp;]+)", 2)</f>
        <v>2-s2.0-84885411965</v>
      </c>
      <c r="C2147" s="13" t="s">
        <v>23900</v>
      </c>
      <c r="D2147" s="12" t="s">
        <v>35282</v>
      </c>
      <c r="E2147" s="12">
        <v>2007</v>
      </c>
      <c r="F2147" s="12" t="s">
        <v>35283</v>
      </c>
      <c r="G2147" s="12" t="s">
        <v>7969</v>
      </c>
      <c r="H2147" s="12" t="s">
        <v>7969</v>
      </c>
      <c r="I2147" s="12" t="s">
        <v>35284</v>
      </c>
      <c r="J2147" s="12" t="s">
        <v>35285</v>
      </c>
      <c r="K2147" s="12" t="s">
        <v>7972</v>
      </c>
      <c r="L2147" s="12" t="s">
        <v>13791</v>
      </c>
      <c r="M2147" s="12" t="s">
        <v>37234</v>
      </c>
    </row>
    <row r="2148" spans="1:13" ht="22.5" customHeight="1">
      <c r="A2148" s="12" t="s">
        <v>35287</v>
      </c>
      <c r="B2148" s="12" t="str" cm="1">
        <f t="array" ref="B2148">_xlfn.REGEXEXTRACT(J2148, "eid=([^&amp;]+)", 2)</f>
        <v>2-s2.0-48249093845</v>
      </c>
      <c r="C2148" s="13" t="s">
        <v>23900</v>
      </c>
      <c r="D2148" s="12" t="s">
        <v>35288</v>
      </c>
      <c r="E2148" s="12">
        <v>2008</v>
      </c>
      <c r="F2148" s="12" t="s">
        <v>35289</v>
      </c>
      <c r="G2148" s="12">
        <v>1692968</v>
      </c>
      <c r="H2148" s="12">
        <v>83</v>
      </c>
      <c r="I2148" s="12" t="s">
        <v>35290</v>
      </c>
      <c r="J2148" s="12" t="s">
        <v>35291</v>
      </c>
      <c r="K2148" s="12" t="s">
        <v>7972</v>
      </c>
      <c r="L2148" s="12" t="s">
        <v>7969</v>
      </c>
      <c r="M2148" s="12" t="s">
        <v>7969</v>
      </c>
    </row>
    <row r="2149" spans="1:13" ht="22.5" customHeight="1">
      <c r="A2149" s="12" t="s">
        <v>35293</v>
      </c>
      <c r="B2149" s="12" t="str" cm="1">
        <f t="array" ref="B2149">_xlfn.REGEXEXTRACT(J2149, "eid=([^&amp;]+)", 2)</f>
        <v>2-s2.0-55749098975</v>
      </c>
      <c r="C2149" s="13" t="s">
        <v>23900</v>
      </c>
      <c r="D2149" s="12" t="s">
        <v>35294</v>
      </c>
      <c r="E2149" s="12">
        <v>2009</v>
      </c>
      <c r="F2149" s="12" t="s">
        <v>16226</v>
      </c>
      <c r="G2149" s="12">
        <v>9205489</v>
      </c>
      <c r="H2149" s="12">
        <v>31</v>
      </c>
      <c r="I2149" s="12" t="s">
        <v>35295</v>
      </c>
      <c r="J2149" s="12" t="s">
        <v>35296</v>
      </c>
      <c r="K2149" s="12" t="s">
        <v>7972</v>
      </c>
      <c r="L2149" s="12" t="s">
        <v>7969</v>
      </c>
      <c r="M2149" s="12" t="s">
        <v>37235</v>
      </c>
    </row>
    <row r="2150" spans="1:13" ht="22.5" customHeight="1">
      <c r="A2150" s="12" t="s">
        <v>35298</v>
      </c>
      <c r="B2150" s="12" t="str" cm="1">
        <f t="array" ref="B2150">_xlfn.REGEXEXTRACT(J2150, "eid=([^&amp;]+)", 2)</f>
        <v>2-s2.0-56649091138</v>
      </c>
      <c r="C2150" s="13" t="s">
        <v>23900</v>
      </c>
      <c r="D2150" s="12" t="s">
        <v>35299</v>
      </c>
      <c r="E2150" s="12">
        <v>2008</v>
      </c>
      <c r="F2150" s="12" t="s">
        <v>8831</v>
      </c>
      <c r="G2150" s="12">
        <v>16113349</v>
      </c>
      <c r="H2150" s="12">
        <v>5222</v>
      </c>
      <c r="I2150" s="12" t="s">
        <v>35300</v>
      </c>
      <c r="J2150" s="12" t="s">
        <v>35301</v>
      </c>
      <c r="K2150" s="12" t="s">
        <v>7972</v>
      </c>
      <c r="L2150" s="12" t="s">
        <v>7969</v>
      </c>
      <c r="M2150" s="12" t="s">
        <v>37236</v>
      </c>
    </row>
    <row r="2151" spans="1:13" ht="22.5" customHeight="1">
      <c r="A2151" s="12" t="s">
        <v>35303</v>
      </c>
      <c r="B2151" s="12" t="str" cm="1">
        <f t="array" ref="B2151">_xlfn.REGEXEXTRACT(J2151, "eid=([^&amp;]+)", 2)</f>
        <v>2-s2.0-18444412301</v>
      </c>
      <c r="C2151" s="13" t="s">
        <v>23900</v>
      </c>
      <c r="D2151" s="12" t="s">
        <v>35304</v>
      </c>
      <c r="E2151" s="12">
        <v>2005</v>
      </c>
      <c r="F2151" s="12" t="s">
        <v>35305</v>
      </c>
      <c r="G2151" s="12">
        <v>15710661</v>
      </c>
      <c r="H2151" s="12">
        <v>128</v>
      </c>
      <c r="I2151" s="12" t="s">
        <v>35306</v>
      </c>
      <c r="J2151" s="12" t="s">
        <v>35307</v>
      </c>
      <c r="K2151" s="12" t="s">
        <v>7972</v>
      </c>
      <c r="L2151" s="12" t="s">
        <v>7969</v>
      </c>
      <c r="M2151" s="12"/>
    </row>
    <row r="2152" spans="1:13" ht="22.5" customHeight="1">
      <c r="A2152" s="12" t="s">
        <v>35309</v>
      </c>
      <c r="B2152" s="12" t="str" cm="1">
        <f t="array" ref="B2152">_xlfn.REGEXEXTRACT(J2152, "eid=([^&amp;]+)", 2)</f>
        <v>2-s2.0-73349112862</v>
      </c>
      <c r="C2152" s="13" t="s">
        <v>23900</v>
      </c>
      <c r="D2152" s="12" t="s">
        <v>35310</v>
      </c>
      <c r="E2152" s="12">
        <v>2009</v>
      </c>
      <c r="F2152" s="12" t="s">
        <v>23388</v>
      </c>
      <c r="G2152" s="12">
        <v>1635808</v>
      </c>
      <c r="H2152" s="12">
        <v>38</v>
      </c>
      <c r="I2152" s="12" t="s">
        <v>35311</v>
      </c>
      <c r="J2152" s="12" t="s">
        <v>35312</v>
      </c>
      <c r="K2152" s="12" t="s">
        <v>7972</v>
      </c>
      <c r="L2152" s="12" t="s">
        <v>7969</v>
      </c>
      <c r="M2152" s="12" t="s">
        <v>37237</v>
      </c>
    </row>
    <row r="2153" spans="1:13" ht="22.5" customHeight="1">
      <c r="A2153" s="12" t="s">
        <v>35314</v>
      </c>
      <c r="B2153" s="12" t="str" cm="1">
        <f t="array" ref="B2153">_xlfn.REGEXEXTRACT(J2153, "eid=([^&amp;]+)", 2)</f>
        <v>2-s2.0-34547240272</v>
      </c>
      <c r="C2153" s="13" t="s">
        <v>23900</v>
      </c>
      <c r="D2153" s="12" t="s">
        <v>35315</v>
      </c>
      <c r="E2153" s="12">
        <v>2006</v>
      </c>
      <c r="F2153" s="12" t="s">
        <v>9537</v>
      </c>
      <c r="G2153" s="12">
        <v>15437221</v>
      </c>
      <c r="H2153" s="12" t="s">
        <v>7969</v>
      </c>
      <c r="I2153" s="12" t="s">
        <v>35316</v>
      </c>
      <c r="J2153" s="12" t="s">
        <v>35317</v>
      </c>
      <c r="K2153" s="12" t="s">
        <v>7972</v>
      </c>
      <c r="L2153" s="12" t="s">
        <v>7969</v>
      </c>
      <c r="M2153" s="12" t="s">
        <v>37238</v>
      </c>
    </row>
    <row r="2154" spans="1:13" ht="22.5" customHeight="1">
      <c r="A2154" s="12" t="s">
        <v>35319</v>
      </c>
      <c r="B2154" s="12" t="str" cm="1">
        <f t="array" ref="B2154">_xlfn.REGEXEXTRACT(J2154, "eid=([^&amp;]+)", 2)</f>
        <v>2-s2.0-55349140789</v>
      </c>
      <c r="C2154" s="13" t="s">
        <v>23900</v>
      </c>
      <c r="D2154" s="12" t="s">
        <v>35320</v>
      </c>
      <c r="E2154" s="12">
        <v>2008</v>
      </c>
      <c r="F2154" s="12" t="s">
        <v>35321</v>
      </c>
      <c r="G2154" s="12" t="s">
        <v>7969</v>
      </c>
      <c r="H2154" s="12" t="s">
        <v>7969</v>
      </c>
      <c r="I2154" s="12" t="s">
        <v>35322</v>
      </c>
      <c r="J2154" s="12" t="s">
        <v>35323</v>
      </c>
      <c r="K2154" s="12" t="s">
        <v>7972</v>
      </c>
      <c r="L2154" s="12" t="s">
        <v>7969</v>
      </c>
      <c r="M2154" s="12" t="s">
        <v>37239</v>
      </c>
    </row>
    <row r="2155" spans="1:13" ht="22.5" customHeight="1">
      <c r="A2155" s="12" t="s">
        <v>35325</v>
      </c>
      <c r="B2155" s="12" t="str" cm="1">
        <f t="array" ref="B2155">_xlfn.REGEXEXTRACT(J2155, "eid=([^&amp;]+)", 2)</f>
        <v>2-s2.0-51549099211</v>
      </c>
      <c r="C2155" s="13" t="s">
        <v>23900</v>
      </c>
      <c r="D2155" s="12" t="s">
        <v>35326</v>
      </c>
      <c r="E2155" s="12">
        <v>2008</v>
      </c>
      <c r="F2155" s="12" t="s">
        <v>18169</v>
      </c>
      <c r="G2155" s="12">
        <v>15301605</v>
      </c>
      <c r="H2155" s="12" t="s">
        <v>7969</v>
      </c>
      <c r="I2155" s="12" t="s">
        <v>35327</v>
      </c>
      <c r="J2155" s="12" t="s">
        <v>35328</v>
      </c>
      <c r="K2155" s="12" t="s">
        <v>7972</v>
      </c>
      <c r="L2155" s="12" t="s">
        <v>7969</v>
      </c>
      <c r="M2155" s="12" t="s">
        <v>37240</v>
      </c>
    </row>
    <row r="2156" spans="1:13" ht="22.5" customHeight="1">
      <c r="A2156" s="12" t="s">
        <v>35330</v>
      </c>
      <c r="B2156" s="12" t="str" cm="1">
        <f t="array" ref="B2156">_xlfn.REGEXEXTRACT(J2156, "eid=([^&amp;]+)", 2)</f>
        <v>2-s2.0-74549129331</v>
      </c>
      <c r="C2156" s="13" t="s">
        <v>23900</v>
      </c>
      <c r="D2156" s="12" t="s">
        <v>35331</v>
      </c>
      <c r="E2156" s="12">
        <v>2009</v>
      </c>
      <c r="F2156" s="12" t="s">
        <v>21214</v>
      </c>
      <c r="G2156" s="12">
        <v>19416210</v>
      </c>
      <c r="H2156" s="12">
        <v>1</v>
      </c>
      <c r="I2156" s="12" t="s">
        <v>35332</v>
      </c>
      <c r="J2156" s="12" t="s">
        <v>35333</v>
      </c>
      <c r="K2156" s="12" t="s">
        <v>7972</v>
      </c>
      <c r="L2156" s="12" t="s">
        <v>8161</v>
      </c>
      <c r="M2156" s="12" t="s">
        <v>37241</v>
      </c>
    </row>
    <row r="2157" spans="1:13" ht="22.5" customHeight="1">
      <c r="A2157" s="12" t="s">
        <v>35335</v>
      </c>
      <c r="B2157" s="12" t="str" cm="1">
        <f t="array" ref="B2157">_xlfn.REGEXEXTRACT(J2157, "eid=([^&amp;]+)", 2)</f>
        <v>2-s2.0-33745134401</v>
      </c>
      <c r="C2157" s="13" t="s">
        <v>23900</v>
      </c>
      <c r="D2157" s="12" t="s">
        <v>35336</v>
      </c>
      <c r="E2157" s="12">
        <v>2006</v>
      </c>
      <c r="F2157" s="12" t="s">
        <v>8831</v>
      </c>
      <c r="G2157" s="12">
        <v>16113349</v>
      </c>
      <c r="H2157" s="12">
        <v>3621</v>
      </c>
      <c r="I2157" s="12" t="s">
        <v>35337</v>
      </c>
      <c r="J2157" s="12" t="s">
        <v>35338</v>
      </c>
      <c r="K2157" s="12" t="s">
        <v>7972</v>
      </c>
      <c r="L2157" s="12" t="s">
        <v>7969</v>
      </c>
      <c r="M2157" s="12" t="s">
        <v>7969</v>
      </c>
    </row>
    <row r="2158" spans="1:13" ht="22.5" customHeight="1">
      <c r="A2158" s="12" t="s">
        <v>35340</v>
      </c>
      <c r="B2158" s="12" t="str" cm="1">
        <f t="array" ref="B2158">_xlfn.REGEXEXTRACT(J2158, "eid=([^&amp;]+)", 2)</f>
        <v>2-s2.0-34548476740</v>
      </c>
      <c r="C2158" s="13" t="s">
        <v>23900</v>
      </c>
      <c r="D2158" s="12" t="s">
        <v>35341</v>
      </c>
      <c r="E2158" s="12">
        <v>2008</v>
      </c>
      <c r="F2158" s="12" t="s">
        <v>14903</v>
      </c>
      <c r="G2158" s="12">
        <v>15684946</v>
      </c>
      <c r="H2158" s="12">
        <v>8</v>
      </c>
      <c r="I2158" s="12" t="s">
        <v>35342</v>
      </c>
      <c r="J2158" s="12" t="s">
        <v>35343</v>
      </c>
      <c r="K2158" s="12" t="s">
        <v>7972</v>
      </c>
      <c r="L2158" s="12" t="s">
        <v>7969</v>
      </c>
      <c r="M2158" s="12" t="s">
        <v>37242</v>
      </c>
    </row>
    <row r="2159" spans="1:13" ht="22.5" customHeight="1">
      <c r="A2159" s="12" t="s">
        <v>35345</v>
      </c>
      <c r="B2159" s="12" t="str" cm="1">
        <f t="array" ref="B2159">_xlfn.REGEXEXTRACT(J2159, "eid=([^&amp;]+)", 2)</f>
        <v>2-s2.0-36649016018</v>
      </c>
      <c r="C2159" s="13" t="s">
        <v>23900</v>
      </c>
      <c r="D2159" s="12" t="s">
        <v>35346</v>
      </c>
      <c r="E2159" s="12">
        <v>2008</v>
      </c>
      <c r="F2159" s="12" t="s">
        <v>10161</v>
      </c>
      <c r="G2159" s="12">
        <v>10414347</v>
      </c>
      <c r="H2159" s="12">
        <v>20</v>
      </c>
      <c r="I2159" s="12" t="s">
        <v>35347</v>
      </c>
      <c r="J2159" s="12" t="s">
        <v>35348</v>
      </c>
      <c r="K2159" s="12" t="s">
        <v>7972</v>
      </c>
      <c r="L2159" s="12" t="s">
        <v>8078</v>
      </c>
      <c r="M2159" s="12" t="s">
        <v>37243</v>
      </c>
    </row>
    <row r="2160" spans="1:13" ht="22.5" customHeight="1">
      <c r="A2160" s="12" t="s">
        <v>35350</v>
      </c>
      <c r="B2160" s="12" t="str" cm="1">
        <f t="array" ref="B2160">_xlfn.REGEXEXTRACT(J2160, "eid=([^&amp;]+)", 2)</f>
        <v>2-s2.0-31644432005</v>
      </c>
      <c r="C2160" s="13" t="s">
        <v>23900</v>
      </c>
      <c r="D2160" s="12" t="s">
        <v>35351</v>
      </c>
      <c r="E2160" s="12">
        <v>2006</v>
      </c>
      <c r="F2160" s="12" t="s">
        <v>17516</v>
      </c>
      <c r="G2160" s="12">
        <v>14637154</v>
      </c>
      <c r="H2160" s="12">
        <v>12</v>
      </c>
      <c r="I2160" s="12" t="s">
        <v>35352</v>
      </c>
      <c r="J2160" s="12" t="s">
        <v>35353</v>
      </c>
      <c r="K2160" s="12" t="s">
        <v>7972</v>
      </c>
      <c r="L2160" s="12" t="s">
        <v>7969</v>
      </c>
      <c r="M2160" s="12" t="s">
        <v>37244</v>
      </c>
    </row>
    <row r="2161" spans="1:13" ht="22.5" customHeight="1">
      <c r="A2161" s="12" t="s">
        <v>35355</v>
      </c>
      <c r="B2161" s="12" t="str" cm="1">
        <f t="array" ref="B2161">_xlfn.REGEXEXTRACT(J2161, "eid=([^&amp;]+)", 2)</f>
        <v>2-s2.0-35048901123</v>
      </c>
      <c r="C2161" s="13" t="s">
        <v>23900</v>
      </c>
      <c r="D2161" s="12" t="s">
        <v>35356</v>
      </c>
      <c r="E2161" s="12">
        <v>2004</v>
      </c>
      <c r="F2161" s="12" t="s">
        <v>8831</v>
      </c>
      <c r="G2161" s="12">
        <v>3029743</v>
      </c>
      <c r="H2161" s="12">
        <v>3027</v>
      </c>
      <c r="I2161" s="12" t="s">
        <v>35357</v>
      </c>
      <c r="J2161" s="12" t="s">
        <v>35358</v>
      </c>
      <c r="K2161" s="12" t="s">
        <v>7972</v>
      </c>
      <c r="L2161" s="12" t="s">
        <v>13352</v>
      </c>
      <c r="M2161" s="12" t="s">
        <v>37245</v>
      </c>
    </row>
    <row r="2162" spans="1:13" ht="22.5" customHeight="1">
      <c r="A2162" s="12" t="s">
        <v>35360</v>
      </c>
      <c r="B2162" s="12" t="str" cm="1">
        <f t="array" ref="B2162">_xlfn.REGEXEXTRACT(J2162, "eid=([^&amp;]+)", 2)</f>
        <v>2-s2.0-84925950121</v>
      </c>
      <c r="C2162" s="13" t="s">
        <v>23900</v>
      </c>
      <c r="D2162" s="12" t="s">
        <v>35361</v>
      </c>
      <c r="E2162" s="12">
        <v>2005</v>
      </c>
      <c r="F2162" s="12" t="s">
        <v>35362</v>
      </c>
      <c r="G2162" s="12" t="s">
        <v>7969</v>
      </c>
      <c r="H2162" s="12" t="s">
        <v>7969</v>
      </c>
      <c r="I2162" s="12" t="s">
        <v>35363</v>
      </c>
      <c r="J2162" s="12" t="s">
        <v>35364</v>
      </c>
      <c r="K2162" s="12" t="s">
        <v>7972</v>
      </c>
      <c r="L2162" s="12" t="s">
        <v>35365</v>
      </c>
      <c r="M2162" s="12" t="s">
        <v>7969</v>
      </c>
    </row>
    <row r="2163" spans="1:13" ht="22.5" customHeight="1">
      <c r="A2163" s="12" t="s">
        <v>35367</v>
      </c>
      <c r="B2163" s="12" t="str" cm="1">
        <f t="array" ref="B2163">_xlfn.REGEXEXTRACT(J2163, "eid=([^&amp;]+)", 2)</f>
        <v>2-s2.0-34047228408</v>
      </c>
      <c r="C2163" s="13" t="s">
        <v>23900</v>
      </c>
      <c r="D2163" s="12" t="s">
        <v>35368</v>
      </c>
      <c r="E2163" s="12">
        <v>2003</v>
      </c>
      <c r="F2163" s="12" t="s">
        <v>20483</v>
      </c>
      <c r="G2163" s="12">
        <v>19457871</v>
      </c>
      <c r="H2163" s="12">
        <v>1</v>
      </c>
      <c r="I2163" s="12" t="s">
        <v>35369</v>
      </c>
      <c r="J2163" s="12" t="s">
        <v>35370</v>
      </c>
      <c r="K2163" s="12" t="s">
        <v>7972</v>
      </c>
      <c r="L2163" s="12" t="s">
        <v>8078</v>
      </c>
      <c r="M2163" s="12" t="s">
        <v>37246</v>
      </c>
    </row>
    <row r="2164" spans="1:13" ht="22.5" customHeight="1">
      <c r="A2164" s="12" t="s">
        <v>35372</v>
      </c>
      <c r="B2164" s="12" t="str" cm="1">
        <f t="array" ref="B2164">_xlfn.REGEXEXTRACT(J2164, "eid=([^&amp;]+)", 2)</f>
        <v>2-s2.0-8844280843</v>
      </c>
      <c r="C2164" s="13" t="s">
        <v>23900</v>
      </c>
      <c r="D2164" s="12" t="s">
        <v>35373</v>
      </c>
      <c r="E2164" s="12">
        <v>2004</v>
      </c>
      <c r="F2164" s="12" t="s">
        <v>8792</v>
      </c>
      <c r="G2164" s="12" t="s">
        <v>30651</v>
      </c>
      <c r="H2164" s="12">
        <v>5307</v>
      </c>
      <c r="I2164" s="12" t="s">
        <v>35374</v>
      </c>
      <c r="J2164" s="12" t="s">
        <v>35375</v>
      </c>
      <c r="K2164" s="12" t="s">
        <v>7972</v>
      </c>
      <c r="L2164" s="12" t="s">
        <v>7969</v>
      </c>
      <c r="M2164" s="12" t="s">
        <v>37247</v>
      </c>
    </row>
    <row r="2165" spans="1:13" ht="22.5" customHeight="1">
      <c r="A2165" s="12" t="s">
        <v>35377</v>
      </c>
      <c r="B2165" s="12" t="str" cm="1">
        <f t="array" ref="B2165">_xlfn.REGEXEXTRACT(J2165, "eid=([^&amp;]+)", 2)</f>
        <v>2-s2.0-0034966261</v>
      </c>
      <c r="C2165" s="13" t="s">
        <v>23900</v>
      </c>
      <c r="D2165" s="12" t="s">
        <v>35378</v>
      </c>
      <c r="E2165" s="12">
        <v>2001</v>
      </c>
      <c r="F2165" s="12" t="s">
        <v>35379</v>
      </c>
      <c r="G2165" s="12">
        <v>10603425</v>
      </c>
      <c r="H2165" s="12" t="s">
        <v>7969</v>
      </c>
      <c r="I2165" s="12" t="s">
        <v>35380</v>
      </c>
      <c r="J2165" s="12" t="s">
        <v>35381</v>
      </c>
      <c r="K2165" s="12" t="s">
        <v>7972</v>
      </c>
      <c r="L2165" s="12" t="s">
        <v>7969</v>
      </c>
      <c r="M2165" s="12" t="s">
        <v>37248</v>
      </c>
    </row>
    <row r="2166" spans="1:13" ht="22.5" customHeight="1">
      <c r="A2166" s="12" t="s">
        <v>35383</v>
      </c>
      <c r="B2166" s="12" t="str" cm="1">
        <f t="array" ref="B2166">_xlfn.REGEXEXTRACT(J2166, "eid=([^&amp;]+)", 2)</f>
        <v>2-s2.0-0036821537</v>
      </c>
      <c r="C2166" s="13" t="s">
        <v>23900</v>
      </c>
      <c r="D2166" s="12" t="s">
        <v>35384</v>
      </c>
      <c r="E2166" s="12">
        <v>2002</v>
      </c>
      <c r="F2166" s="12" t="s">
        <v>35385</v>
      </c>
      <c r="G2166" s="12">
        <v>985589</v>
      </c>
      <c r="H2166" s="12">
        <v>28</v>
      </c>
      <c r="I2166" s="12" t="s">
        <v>35386</v>
      </c>
      <c r="J2166" s="12" t="s">
        <v>35387</v>
      </c>
      <c r="K2166" s="12" t="s">
        <v>7972</v>
      </c>
      <c r="L2166" s="12" t="s">
        <v>8102</v>
      </c>
      <c r="M2166" s="12"/>
    </row>
    <row r="2167" spans="1:13" ht="22.5" customHeight="1">
      <c r="A2167" s="12" t="s">
        <v>35389</v>
      </c>
      <c r="B2167" s="12" t="str" cm="1">
        <f t="array" ref="B2167">_xlfn.REGEXEXTRACT(J2167, "eid=([^&amp;]+)", 2)</f>
        <v>2-s2.0-84947808606</v>
      </c>
      <c r="C2167" s="13" t="s">
        <v>23900</v>
      </c>
      <c r="D2167" s="12" t="s">
        <v>35390</v>
      </c>
      <c r="E2167" s="12">
        <v>1998</v>
      </c>
      <c r="F2167" s="12" t="s">
        <v>8831</v>
      </c>
      <c r="G2167" s="12">
        <v>3029743</v>
      </c>
      <c r="H2167" s="12">
        <v>1423</v>
      </c>
      <c r="I2167" s="12" t="s">
        <v>35391</v>
      </c>
      <c r="J2167" s="12" t="s">
        <v>35392</v>
      </c>
      <c r="K2167" s="12" t="s">
        <v>7972</v>
      </c>
      <c r="L2167" s="12" t="s">
        <v>13352</v>
      </c>
      <c r="M2167" s="12" t="s">
        <v>37249</v>
      </c>
    </row>
    <row r="2168" spans="1:13" ht="22.5" customHeight="1">
      <c r="A2168" s="12" t="s">
        <v>35394</v>
      </c>
      <c r="B2168" s="12" t="str" cm="1">
        <f t="array" ref="B2168">_xlfn.REGEXEXTRACT(J2168, "eid=([^&amp;]+)", 2)</f>
        <v>2-s2.0-0034188648</v>
      </c>
      <c r="C2168" s="13" t="s">
        <v>23900</v>
      </c>
      <c r="D2168" s="12" t="s">
        <v>35395</v>
      </c>
      <c r="E2168" s="12">
        <v>2000</v>
      </c>
      <c r="F2168" s="12" t="s">
        <v>29972</v>
      </c>
      <c r="G2168" s="12">
        <v>189448</v>
      </c>
      <c r="H2168" s="12">
        <v>46</v>
      </c>
      <c r="I2168" s="12" t="s">
        <v>35396</v>
      </c>
      <c r="J2168" s="12" t="s">
        <v>35397</v>
      </c>
      <c r="K2168" s="12" t="s">
        <v>7972</v>
      </c>
      <c r="L2168" s="12" t="s">
        <v>35398</v>
      </c>
      <c r="M2168" s="12" t="s">
        <v>37250</v>
      </c>
    </row>
    <row r="2169" spans="1:13" ht="22.5" customHeight="1">
      <c r="A2169" s="12" t="s">
        <v>35400</v>
      </c>
      <c r="B2169" s="12" t="str" cm="1">
        <f t="array" ref="B2169">_xlfn.REGEXEXTRACT(J2169, "eid=([^&amp;]+)", 2)</f>
        <v>2-s2.0-0029464112</v>
      </c>
      <c r="C2169" s="13" t="s">
        <v>23900</v>
      </c>
      <c r="D2169" s="12" t="s">
        <v>35401</v>
      </c>
      <c r="E2169" s="12">
        <v>1995</v>
      </c>
      <c r="F2169" s="12" t="s">
        <v>8792</v>
      </c>
      <c r="G2169" s="12" t="s">
        <v>30651</v>
      </c>
      <c r="H2169" s="12">
        <v>2420</v>
      </c>
      <c r="I2169" s="12" t="s">
        <v>35402</v>
      </c>
      <c r="J2169" s="12" t="s">
        <v>35403</v>
      </c>
      <c r="K2169" s="12" t="s">
        <v>7972</v>
      </c>
      <c r="L2169" s="12" t="s">
        <v>7969</v>
      </c>
      <c r="M2169" s="12" t="s">
        <v>7969</v>
      </c>
    </row>
    <row r="2170" spans="1:13" ht="22.5" customHeight="1">
      <c r="A2170" s="12" t="s">
        <v>35405</v>
      </c>
      <c r="B2170" s="12" t="str" cm="1">
        <f t="array" ref="B2170">_xlfn.REGEXEXTRACT(J2170, "eid=([^&amp;]+)", 2)</f>
        <v>2-s2.0-0033701079</v>
      </c>
      <c r="C2170" s="13" t="s">
        <v>23900</v>
      </c>
      <c r="D2170" s="12" t="s">
        <v>35406</v>
      </c>
      <c r="E2170" s="12">
        <v>2000</v>
      </c>
      <c r="F2170" s="12" t="s">
        <v>8792</v>
      </c>
      <c r="G2170" s="12" t="s">
        <v>30651</v>
      </c>
      <c r="H2170" s="12">
        <v>3971</v>
      </c>
      <c r="I2170" s="12" t="s">
        <v>35407</v>
      </c>
      <c r="J2170" s="12" t="s">
        <v>35408</v>
      </c>
      <c r="K2170" s="12" t="s">
        <v>7972</v>
      </c>
      <c r="L2170" s="12" t="s">
        <v>8795</v>
      </c>
      <c r="M2170" s="12" t="s">
        <v>7969</v>
      </c>
    </row>
    <row r="2171" spans="1:13" ht="22.5" customHeight="1">
      <c r="A2171" s="12" t="s">
        <v>35410</v>
      </c>
      <c r="B2171" s="12" t="str" cm="1">
        <f t="array" ref="B2171">_xlfn.REGEXEXTRACT(J2171, "eid=([^&amp;]+)", 2)</f>
        <v>2-s2.0-0031624340</v>
      </c>
      <c r="C2171" s="13" t="s">
        <v>23900</v>
      </c>
      <c r="D2171" s="12" t="s">
        <v>35411</v>
      </c>
      <c r="E2171" s="12">
        <v>1998</v>
      </c>
      <c r="F2171" s="12" t="s">
        <v>8024</v>
      </c>
      <c r="G2171" s="12">
        <v>1674048</v>
      </c>
      <c r="H2171" s="12">
        <v>17</v>
      </c>
      <c r="I2171" s="12" t="s">
        <v>35412</v>
      </c>
      <c r="J2171" s="12" t="s">
        <v>35413</v>
      </c>
      <c r="K2171" s="12" t="s">
        <v>7972</v>
      </c>
      <c r="L2171" s="12" t="s">
        <v>8027</v>
      </c>
      <c r="M2171" s="12" t="s">
        <v>37251</v>
      </c>
    </row>
    <row r="2172" spans="1:13" ht="22.5" customHeight="1">
      <c r="A2172" s="12" t="s">
        <v>35415</v>
      </c>
      <c r="B2172" s="12" t="str" cm="1">
        <f t="array" ref="B2172">_xlfn.REGEXEXTRACT(J2172, "eid=([^&amp;]+)", 2)</f>
        <v>2-s2.0-0032634857</v>
      </c>
      <c r="C2172" s="13" t="s">
        <v>23900</v>
      </c>
      <c r="D2172" s="12" t="s">
        <v>35416</v>
      </c>
      <c r="E2172" s="12">
        <v>1999</v>
      </c>
      <c r="F2172" s="12" t="s">
        <v>23855</v>
      </c>
      <c r="G2172" s="12">
        <v>189219</v>
      </c>
      <c r="H2172" s="12">
        <v>87</v>
      </c>
      <c r="I2172" s="12" t="s">
        <v>35417</v>
      </c>
      <c r="J2172" s="12" t="s">
        <v>35418</v>
      </c>
      <c r="K2172" s="12" t="s">
        <v>7972</v>
      </c>
      <c r="L2172" s="12" t="s">
        <v>35398</v>
      </c>
      <c r="M2172" s="12" t="s">
        <v>37252</v>
      </c>
    </row>
    <row r="2173" spans="1:13" ht="22.5" customHeight="1">
      <c r="A2173" s="12" t="s">
        <v>35420</v>
      </c>
      <c r="B2173" s="12" t="str" cm="1">
        <f t="array" ref="B2173">_xlfn.REGEXEXTRACT(J2173, "eid=([^&amp;]+)", 2)</f>
        <v>2-s2.0-0034973888</v>
      </c>
      <c r="C2173" s="13" t="s">
        <v>23900</v>
      </c>
      <c r="D2173" s="12" t="s">
        <v>35421</v>
      </c>
      <c r="E2173" s="12">
        <v>2001</v>
      </c>
      <c r="F2173" s="12" t="s">
        <v>35379</v>
      </c>
      <c r="G2173" s="12" t="s">
        <v>7969</v>
      </c>
      <c r="H2173" s="12" t="s">
        <v>7969</v>
      </c>
      <c r="I2173" s="12" t="s">
        <v>35422</v>
      </c>
      <c r="J2173" s="12" t="s">
        <v>35423</v>
      </c>
      <c r="K2173" s="12" t="s">
        <v>7972</v>
      </c>
      <c r="L2173" s="12" t="s">
        <v>7969</v>
      </c>
      <c r="M2173" s="12" t="s">
        <v>37253</v>
      </c>
    </row>
    <row r="2174" spans="1:13" ht="22.5" customHeight="1">
      <c r="A2174" s="12" t="s">
        <v>35425</v>
      </c>
      <c r="B2174" s="12" t="str" cm="1">
        <f t="array" ref="B2174">_xlfn.REGEXEXTRACT(J2174, "eid=([^&amp;]+)", 2)</f>
        <v>2-s2.0-10944251971</v>
      </c>
      <c r="C2174" s="13" t="s">
        <v>23900</v>
      </c>
      <c r="D2174" s="12" t="s">
        <v>35426</v>
      </c>
      <c r="E2174" s="12">
        <v>2004</v>
      </c>
      <c r="F2174" s="12" t="s">
        <v>11934</v>
      </c>
      <c r="G2174" s="12">
        <v>15407993</v>
      </c>
      <c r="H2174" s="12">
        <v>2</v>
      </c>
      <c r="I2174" s="12" t="s">
        <v>35427</v>
      </c>
      <c r="J2174" s="12" t="s">
        <v>35428</v>
      </c>
      <c r="K2174" s="12" t="s">
        <v>7972</v>
      </c>
      <c r="L2174" s="12" t="s">
        <v>7969</v>
      </c>
      <c r="M2174" s="12" t="s">
        <v>37254</v>
      </c>
    </row>
    <row r="2175" spans="1:13" ht="22.5" customHeight="1">
      <c r="A2175" s="12" t="s">
        <v>35430</v>
      </c>
      <c r="B2175" s="12" t="str" cm="1">
        <f t="array" ref="B2175">_xlfn.REGEXEXTRACT(J2175, "eid=([^&amp;]+)", 2)</f>
        <v>2-s2.0-0030704505</v>
      </c>
      <c r="C2175" s="13" t="s">
        <v>23900</v>
      </c>
      <c r="D2175" s="12" t="s">
        <v>35431</v>
      </c>
      <c r="E2175" s="12">
        <v>1997</v>
      </c>
      <c r="F2175" s="12" t="s">
        <v>9537</v>
      </c>
      <c r="G2175" s="12" t="s">
        <v>7969</v>
      </c>
      <c r="H2175" s="12" t="s">
        <v>7969</v>
      </c>
      <c r="I2175" s="12" t="s">
        <v>35432</v>
      </c>
      <c r="J2175" s="12" t="s">
        <v>35433</v>
      </c>
      <c r="K2175" s="12" t="s">
        <v>7972</v>
      </c>
      <c r="L2175" s="12" t="s">
        <v>35434</v>
      </c>
      <c r="M2175" s="12" t="s">
        <v>37255</v>
      </c>
    </row>
    <row r="2176" spans="1:13" ht="22.5" customHeight="1">
      <c r="A2176" s="12" t="s">
        <v>35436</v>
      </c>
      <c r="B2176" s="12" t="str" cm="1">
        <f t="array" ref="B2176">_xlfn.REGEXEXTRACT(J2176, "eid=([^&amp;]+)", 2)</f>
        <v>2-s2.0-3042742327</v>
      </c>
      <c r="C2176" s="13" t="s">
        <v>23900</v>
      </c>
      <c r="D2176" s="12" t="s">
        <v>35437</v>
      </c>
      <c r="E2176" s="12">
        <v>2003</v>
      </c>
      <c r="F2176" s="12" t="s">
        <v>11934</v>
      </c>
      <c r="G2176" s="12">
        <v>15407993</v>
      </c>
      <c r="H2176" s="12">
        <v>1</v>
      </c>
      <c r="I2176" s="12" t="s">
        <v>35438</v>
      </c>
      <c r="J2176" s="12" t="s">
        <v>35439</v>
      </c>
      <c r="K2176" s="12" t="s">
        <v>7972</v>
      </c>
      <c r="L2176" s="12" t="s">
        <v>7969</v>
      </c>
      <c r="M2176" s="12" t="s">
        <v>37256</v>
      </c>
    </row>
    <row r="2177" spans="1:13" ht="22.5" customHeight="1">
      <c r="A2177" s="12" t="s">
        <v>35441</v>
      </c>
      <c r="B2177" s="12" t="str" cm="1">
        <f t="array" ref="B2177">_xlfn.REGEXEXTRACT(J2177, "eid=([^&amp;]+)", 2)</f>
        <v>2-s2.0-84937814312</v>
      </c>
      <c r="C2177" s="13" t="s">
        <v>23900</v>
      </c>
      <c r="D2177" s="12" t="s">
        <v>35442</v>
      </c>
      <c r="E2177" s="12">
        <v>2001</v>
      </c>
      <c r="F2177" s="12" t="s">
        <v>8831</v>
      </c>
      <c r="G2177" s="12">
        <v>3029743</v>
      </c>
      <c r="H2177" s="12">
        <v>2137</v>
      </c>
      <c r="I2177" s="12" t="s">
        <v>35443</v>
      </c>
      <c r="J2177" s="12" t="s">
        <v>35444</v>
      </c>
      <c r="K2177" s="12" t="s">
        <v>7972</v>
      </c>
      <c r="L2177" s="12" t="s">
        <v>13352</v>
      </c>
      <c r="M2177" s="12" t="s">
        <v>37257</v>
      </c>
    </row>
    <row r="2178" spans="1:13" ht="22.5" customHeight="1">
      <c r="A2178" s="12" t="s">
        <v>35446</v>
      </c>
      <c r="B2178" s="12" t="str" cm="1">
        <f t="array" ref="B2178">_xlfn.REGEXEXTRACT(J2178, "eid=([^&amp;]+)", 2)</f>
        <v>2-s2.0-0036613562</v>
      </c>
      <c r="C2178" s="13" t="s">
        <v>23900</v>
      </c>
      <c r="D2178" s="12" t="s">
        <v>35447</v>
      </c>
      <c r="E2178" s="12">
        <v>2002</v>
      </c>
      <c r="F2178" s="12" t="s">
        <v>28924</v>
      </c>
      <c r="G2178" s="12">
        <v>2780062</v>
      </c>
      <c r="H2178" s="12">
        <v>21</v>
      </c>
      <c r="I2178" s="12" t="s">
        <v>35448</v>
      </c>
      <c r="J2178" s="12" t="s">
        <v>35449</v>
      </c>
      <c r="K2178" s="12" t="s">
        <v>7972</v>
      </c>
      <c r="L2178" s="12" t="s">
        <v>7969</v>
      </c>
      <c r="M2178" s="12" t="s">
        <v>37258</v>
      </c>
    </row>
    <row r="2179" spans="1:13" ht="22.5" customHeight="1">
      <c r="A2179" s="12" t="s">
        <v>35451</v>
      </c>
      <c r="B2179" s="12" t="str" cm="1">
        <f t="array" ref="B2179">_xlfn.REGEXEXTRACT(J2179, "eid=([^&amp;]+)", 2)</f>
        <v>2-s2.0-0030205766</v>
      </c>
      <c r="C2179" s="13" t="s">
        <v>23900</v>
      </c>
      <c r="D2179" s="12" t="s">
        <v>35452</v>
      </c>
      <c r="E2179" s="12">
        <v>1996</v>
      </c>
      <c r="F2179" s="12" t="s">
        <v>34892</v>
      </c>
      <c r="G2179" s="12" t="s">
        <v>34893</v>
      </c>
      <c r="H2179" s="12">
        <v>143</v>
      </c>
      <c r="I2179" s="12" t="s">
        <v>35453</v>
      </c>
      <c r="J2179" s="12" t="s">
        <v>35454</v>
      </c>
      <c r="K2179" s="12" t="s">
        <v>7972</v>
      </c>
      <c r="L2179" s="12" t="s">
        <v>10359</v>
      </c>
      <c r="M2179" s="12"/>
    </row>
    <row r="2180" spans="1:13" ht="22.5" customHeight="1">
      <c r="A2180" s="12" t="s">
        <v>35456</v>
      </c>
      <c r="B2180" s="12" t="str" cm="1">
        <f t="array" ref="B2180">_xlfn.REGEXEXTRACT(J2180, "eid=([^&amp;]+)", 2)</f>
        <v>2-s2.0-0034787093</v>
      </c>
      <c r="C2180" s="13" t="s">
        <v>23900</v>
      </c>
      <c r="D2180" s="12" t="s">
        <v>35457</v>
      </c>
      <c r="E2180" s="12">
        <v>2001</v>
      </c>
      <c r="F2180" s="12" t="s">
        <v>35458</v>
      </c>
      <c r="G2180" s="12" t="s">
        <v>7969</v>
      </c>
      <c r="H2180" s="12" t="s">
        <v>7969</v>
      </c>
      <c r="I2180" s="12" t="s">
        <v>35459</v>
      </c>
      <c r="J2180" s="12" t="s">
        <v>35460</v>
      </c>
      <c r="K2180" s="12" t="s">
        <v>7972</v>
      </c>
      <c r="L2180" s="12" t="s">
        <v>16086</v>
      </c>
      <c r="M2180" s="12" t="s">
        <v>37259</v>
      </c>
    </row>
    <row r="2181" spans="1:13" ht="22.5" customHeight="1">
      <c r="A2181" s="12" t="s">
        <v>35462</v>
      </c>
      <c r="B2181" s="12" t="str" cm="1">
        <f t="array" ref="B2181">_xlfn.REGEXEXTRACT(J2181, "eid=([^&amp;]+)", 2)</f>
        <v>2-s2.0-13244251141</v>
      </c>
      <c r="C2181" s="13" t="s">
        <v>23900</v>
      </c>
      <c r="D2181" s="12" t="s">
        <v>35463</v>
      </c>
      <c r="E2181" s="12">
        <v>2005</v>
      </c>
      <c r="F2181" s="12" t="s">
        <v>32799</v>
      </c>
      <c r="G2181" s="12" t="s">
        <v>32800</v>
      </c>
      <c r="H2181" s="12">
        <v>53</v>
      </c>
      <c r="I2181" s="12" t="s">
        <v>35464</v>
      </c>
      <c r="J2181" s="12" t="s">
        <v>35465</v>
      </c>
      <c r="K2181" s="12" t="s">
        <v>7972</v>
      </c>
      <c r="L2181" s="12" t="s">
        <v>7969</v>
      </c>
      <c r="M2181" s="12" t="s">
        <v>37260</v>
      </c>
    </row>
    <row r="2182" spans="1:13" ht="22.5" customHeight="1">
      <c r="A2182" s="12" t="s">
        <v>35467</v>
      </c>
      <c r="B2182" s="12" t="str" cm="1">
        <f t="array" ref="B2182">_xlfn.REGEXEXTRACT(J2182, "eid=([^&amp;]+)", 2)</f>
        <v>2-s2.0-0036293565</v>
      </c>
      <c r="C2182" s="13" t="s">
        <v>23900</v>
      </c>
      <c r="D2182" s="12" t="s">
        <v>35468</v>
      </c>
      <c r="E2182" s="12">
        <v>2002</v>
      </c>
      <c r="F2182" s="12" t="s">
        <v>18041</v>
      </c>
      <c r="G2182" s="12">
        <v>15206149</v>
      </c>
      <c r="H2182" s="12">
        <v>4</v>
      </c>
      <c r="I2182" s="12" t="s">
        <v>35469</v>
      </c>
      <c r="J2182" s="12" t="s">
        <v>35470</v>
      </c>
      <c r="K2182" s="12" t="s">
        <v>7972</v>
      </c>
      <c r="L2182" s="12" t="s">
        <v>7969</v>
      </c>
      <c r="M2182" s="12" t="s">
        <v>37261</v>
      </c>
    </row>
    <row r="2183" spans="1:13" ht="22.5" customHeight="1">
      <c r="A2183" s="12" t="s">
        <v>35472</v>
      </c>
      <c r="B2183" s="12" t="str" cm="1">
        <f t="array" ref="B2183">_xlfn.REGEXEXTRACT(J2183, "eid=([^&amp;]+)", 2)</f>
        <v>2-s2.0-0032070303</v>
      </c>
      <c r="C2183" s="13" t="s">
        <v>23900</v>
      </c>
      <c r="D2183" s="12" t="s">
        <v>35473</v>
      </c>
      <c r="E2183" s="12">
        <v>1998</v>
      </c>
      <c r="F2183" s="12" t="s">
        <v>14093</v>
      </c>
      <c r="G2183" s="12">
        <v>7338716</v>
      </c>
      <c r="H2183" s="12">
        <v>16</v>
      </c>
      <c r="I2183" s="12" t="s">
        <v>35474</v>
      </c>
      <c r="J2183" s="12" t="s">
        <v>35475</v>
      </c>
      <c r="K2183" s="12" t="s">
        <v>7972</v>
      </c>
      <c r="L2183" s="12" t="s">
        <v>7969</v>
      </c>
      <c r="M2183" s="12" t="s">
        <v>37262</v>
      </c>
    </row>
    <row r="2184" spans="1:13" ht="22.5" customHeight="1">
      <c r="A2184" s="12" t="s">
        <v>35477</v>
      </c>
      <c r="B2184" s="12" t="str" cm="1">
        <f t="array" ref="B2184">_xlfn.REGEXEXTRACT(J2184, "eid=([^&amp;]+)", 2)</f>
        <v>2-s2.0-84932157534</v>
      </c>
      <c r="C2184" s="13" t="s">
        <v>23900</v>
      </c>
      <c r="D2184" s="12" t="s">
        <v>35478</v>
      </c>
      <c r="E2184" s="12">
        <v>1999</v>
      </c>
      <c r="F2184" s="12" t="s">
        <v>35479</v>
      </c>
      <c r="G2184" s="12">
        <v>15205363</v>
      </c>
      <c r="H2184" s="12" t="s">
        <v>7969</v>
      </c>
      <c r="I2184" s="12" t="s">
        <v>35480</v>
      </c>
      <c r="J2184" s="12" t="s">
        <v>35481</v>
      </c>
      <c r="K2184" s="12" t="s">
        <v>7972</v>
      </c>
      <c r="L2184" s="12" t="s">
        <v>8078</v>
      </c>
      <c r="M2184" s="12" t="s">
        <v>37263</v>
      </c>
    </row>
    <row r="2185" spans="1:13" ht="22.5" customHeight="1">
      <c r="A2185" s="12" t="s">
        <v>35483</v>
      </c>
      <c r="B2185" s="12" t="str" cm="1">
        <f t="array" ref="B2185">_xlfn.REGEXEXTRACT(J2185, "eid=([^&amp;]+)", 2)</f>
        <v>2-s2.0-0042594382</v>
      </c>
      <c r="C2185" s="13" t="s">
        <v>23900</v>
      </c>
      <c r="D2185" s="12" t="s">
        <v>35484</v>
      </c>
      <c r="E2185" s="12">
        <v>2003</v>
      </c>
      <c r="F2185" s="12" t="s">
        <v>35485</v>
      </c>
      <c r="G2185" s="12">
        <v>10636676</v>
      </c>
      <c r="H2185" s="12">
        <v>11</v>
      </c>
      <c r="I2185" s="12" t="s">
        <v>35486</v>
      </c>
      <c r="J2185" s="12" t="s">
        <v>35487</v>
      </c>
      <c r="K2185" s="12" t="s">
        <v>7972</v>
      </c>
      <c r="L2185" s="12" t="s">
        <v>7969</v>
      </c>
      <c r="M2185" s="12" t="s">
        <v>37264</v>
      </c>
    </row>
    <row r="2186" spans="1:13" ht="22.5" customHeight="1">
      <c r="A2186" s="12" t="s">
        <v>35489</v>
      </c>
      <c r="B2186" s="12" t="str" cm="1">
        <f t="array" ref="B2186">_xlfn.REGEXEXTRACT(J2186, "eid=([^&amp;]+)", 2)</f>
        <v>2-s2.0-0037151693</v>
      </c>
      <c r="C2186" s="13" t="s">
        <v>23900</v>
      </c>
      <c r="D2186" s="12" t="s">
        <v>35490</v>
      </c>
      <c r="E2186" s="12">
        <v>2002</v>
      </c>
      <c r="F2186" s="12" t="s">
        <v>8443</v>
      </c>
      <c r="G2186" s="12">
        <v>13891286</v>
      </c>
      <c r="H2186" s="12">
        <v>39</v>
      </c>
      <c r="I2186" s="12" t="s">
        <v>35491</v>
      </c>
      <c r="J2186" s="12" t="s">
        <v>35492</v>
      </c>
      <c r="K2186" s="12" t="s">
        <v>7972</v>
      </c>
      <c r="L2186" s="12" t="s">
        <v>7969</v>
      </c>
      <c r="M2186" s="12" t="s">
        <v>37265</v>
      </c>
    </row>
    <row r="2187" spans="1:13" ht="22.5" customHeight="1">
      <c r="A2187" s="12" t="s">
        <v>35494</v>
      </c>
      <c r="B2187" s="12" t="str" cm="1">
        <f t="array" ref="B2187">_xlfn.REGEXEXTRACT(J2187, "eid=([^&amp;]+)", 2)</f>
        <v>2-s2.0-30844462113</v>
      </c>
      <c r="C2187" s="13" t="s">
        <v>23900</v>
      </c>
      <c r="D2187" s="12" t="s">
        <v>35495</v>
      </c>
      <c r="E2187" s="12">
        <v>2005</v>
      </c>
      <c r="F2187" s="12" t="s">
        <v>35496</v>
      </c>
      <c r="G2187" s="12">
        <v>380296</v>
      </c>
      <c r="H2187" s="12">
        <v>47</v>
      </c>
      <c r="I2187" s="12" t="s">
        <v>35497</v>
      </c>
      <c r="J2187" s="12" t="s">
        <v>35498</v>
      </c>
      <c r="K2187" s="12" t="s">
        <v>7972</v>
      </c>
      <c r="L2187" s="12" t="s">
        <v>35499</v>
      </c>
      <c r="M2187" s="12" t="s">
        <v>37266</v>
      </c>
    </row>
    <row r="2188" spans="1:13" ht="22.5" customHeight="1">
      <c r="A2188" s="12" t="s">
        <v>35501</v>
      </c>
      <c r="B2188" s="12" t="str" cm="1">
        <f t="array" ref="B2188">_xlfn.REGEXEXTRACT(J2188, "eid=([^&amp;]+)", 2)</f>
        <v>2-s2.0-1242286401</v>
      </c>
      <c r="C2188" s="13" t="s">
        <v>23900</v>
      </c>
      <c r="D2188" s="12" t="s">
        <v>35502</v>
      </c>
      <c r="E2188" s="12">
        <v>2004</v>
      </c>
      <c r="F2188" s="12" t="s">
        <v>8024</v>
      </c>
      <c r="G2188" s="12">
        <v>1674048</v>
      </c>
      <c r="H2188" s="12">
        <v>23</v>
      </c>
      <c r="I2188" s="12" t="s">
        <v>35503</v>
      </c>
      <c r="J2188" s="12" t="s">
        <v>35504</v>
      </c>
      <c r="K2188" s="12" t="s">
        <v>7972</v>
      </c>
      <c r="L2188" s="12" t="s">
        <v>7969</v>
      </c>
      <c r="M2188" s="12" t="s">
        <v>37267</v>
      </c>
    </row>
    <row r="2189" spans="1:13" ht="22.5" customHeight="1">
      <c r="A2189" s="12" t="s">
        <v>35506</v>
      </c>
      <c r="B2189" s="12" t="str" cm="1">
        <f t="array" ref="B2189">_xlfn.REGEXEXTRACT(J2189, "eid=([^&amp;]+)", 2)</f>
        <v>2-s2.0-84947733945</v>
      </c>
      <c r="C2189" s="13" t="s">
        <v>23900</v>
      </c>
      <c r="D2189" s="12" t="s">
        <v>35507</v>
      </c>
      <c r="E2189" s="12">
        <v>2000</v>
      </c>
      <c r="F2189" s="12" t="s">
        <v>8831</v>
      </c>
      <c r="G2189" s="12">
        <v>3029743</v>
      </c>
      <c r="H2189" s="12">
        <v>1974</v>
      </c>
      <c r="I2189" s="12" t="s">
        <v>35508</v>
      </c>
      <c r="J2189" s="12" t="s">
        <v>35509</v>
      </c>
      <c r="K2189" s="12" t="s">
        <v>7972</v>
      </c>
      <c r="L2189" s="12" t="s">
        <v>13352</v>
      </c>
      <c r="M2189" s="12" t="s">
        <v>37268</v>
      </c>
    </row>
    <row r="2190" spans="1:13" ht="22.5" customHeight="1">
      <c r="A2190" s="12" t="s">
        <v>35511</v>
      </c>
      <c r="B2190" s="12" t="str" cm="1">
        <f t="array" ref="B2190">_xlfn.REGEXEXTRACT(J2190, "eid=([^&amp;]+)", 2)</f>
        <v>2-s2.0-0032657326</v>
      </c>
      <c r="C2190" s="13" t="s">
        <v>23900</v>
      </c>
      <c r="D2190" s="12" t="s">
        <v>35512</v>
      </c>
      <c r="E2190" s="12">
        <v>1999</v>
      </c>
      <c r="F2190" s="12" t="s">
        <v>23855</v>
      </c>
      <c r="G2190" s="12">
        <v>189219</v>
      </c>
      <c r="H2190" s="12">
        <v>87</v>
      </c>
      <c r="I2190" s="12" t="s">
        <v>35513</v>
      </c>
      <c r="J2190" s="12" t="s">
        <v>35514</v>
      </c>
      <c r="K2190" s="12" t="s">
        <v>7972</v>
      </c>
      <c r="L2190" s="12" t="s">
        <v>35398</v>
      </c>
      <c r="M2190" s="12" t="s">
        <v>37269</v>
      </c>
    </row>
    <row r="2191" spans="1:13" ht="22.5" customHeight="1">
      <c r="A2191" s="12" t="s">
        <v>35516</v>
      </c>
      <c r="B2191" s="12" t="str" cm="1">
        <f t="array" ref="B2191">_xlfn.REGEXEXTRACT(J2191, "eid=([^&amp;]+)", 2)</f>
        <v>2-s2.0-0032208441</v>
      </c>
      <c r="C2191" s="13" t="s">
        <v>23900</v>
      </c>
      <c r="D2191" s="12" t="s">
        <v>35517</v>
      </c>
      <c r="E2191" s="12">
        <v>1998</v>
      </c>
      <c r="F2191" s="12" t="s">
        <v>35518</v>
      </c>
      <c r="G2191" s="12">
        <v>28231</v>
      </c>
      <c r="H2191" s="12">
        <v>49</v>
      </c>
      <c r="I2191" s="12" t="s">
        <v>35519</v>
      </c>
      <c r="J2191" s="12" t="s">
        <v>35520</v>
      </c>
      <c r="K2191" s="12" t="s">
        <v>7972</v>
      </c>
      <c r="L2191" s="12" t="s">
        <v>35521</v>
      </c>
      <c r="M2191" s="12" t="s">
        <v>37270</v>
      </c>
    </row>
    <row r="2192" spans="1:13" ht="22.5" customHeight="1">
      <c r="A2192" s="12" t="s">
        <v>35523</v>
      </c>
      <c r="B2192" s="12" t="str" cm="1">
        <f t="array" ref="B2192">_xlfn.REGEXEXTRACT(J2192, "eid=([^&amp;]+)", 2)</f>
        <v>2-s2.0-0031336278</v>
      </c>
      <c r="C2192" s="13" t="s">
        <v>23900</v>
      </c>
      <c r="D2192" s="12" t="s">
        <v>35524</v>
      </c>
      <c r="E2192" s="12">
        <v>1997</v>
      </c>
      <c r="F2192" s="12" t="s">
        <v>35525</v>
      </c>
      <c r="G2192" s="12" t="s">
        <v>7969</v>
      </c>
      <c r="H2192" s="12" t="s">
        <v>7969</v>
      </c>
      <c r="I2192" s="12" t="s">
        <v>35526</v>
      </c>
      <c r="J2192" s="12" t="s">
        <v>35527</v>
      </c>
      <c r="K2192" s="12" t="s">
        <v>7972</v>
      </c>
      <c r="L2192" s="12" t="s">
        <v>35528</v>
      </c>
      <c r="M2192" s="12" t="s">
        <v>7969</v>
      </c>
    </row>
    <row r="2193" spans="1:13" ht="22.5" customHeight="1">
      <c r="A2193" s="12" t="s">
        <v>35530</v>
      </c>
      <c r="B2193" s="12" t="str" cm="1">
        <f t="array" ref="B2193">_xlfn.REGEXEXTRACT(J2193, "eid=([^&amp;]+)", 2)</f>
        <v>2-s2.0-3242759877</v>
      </c>
      <c r="C2193" s="13" t="s">
        <v>23900</v>
      </c>
      <c r="D2193" s="12" t="s">
        <v>35531</v>
      </c>
      <c r="E2193" s="12">
        <v>2004</v>
      </c>
      <c r="F2193" s="12" t="s">
        <v>19611</v>
      </c>
      <c r="G2193" s="12">
        <v>15209210</v>
      </c>
      <c r="H2193" s="12">
        <v>6</v>
      </c>
      <c r="I2193" s="12" t="s">
        <v>35532</v>
      </c>
      <c r="J2193" s="12" t="s">
        <v>35533</v>
      </c>
      <c r="K2193" s="12" t="s">
        <v>7972</v>
      </c>
      <c r="L2193" s="12" t="s">
        <v>7969</v>
      </c>
      <c r="M2193" s="12" t="s">
        <v>37271</v>
      </c>
    </row>
    <row r="2194" spans="1:13" ht="22.5" customHeight="1">
      <c r="A2194" s="12" t="s">
        <v>35535</v>
      </c>
      <c r="B2194" s="12" t="str" cm="1">
        <f t="array" ref="B2194">_xlfn.REGEXEXTRACT(J2194, "eid=([^&amp;]+)", 2)</f>
        <v>2-s2.0-0141862029</v>
      </c>
      <c r="C2194" s="13" t="s">
        <v>23900</v>
      </c>
      <c r="D2194" s="12" t="s">
        <v>35536</v>
      </c>
      <c r="E2194" s="12">
        <v>2003</v>
      </c>
      <c r="F2194" s="12" t="s">
        <v>24734</v>
      </c>
      <c r="G2194" s="12">
        <v>10518215</v>
      </c>
      <c r="H2194" s="12">
        <v>13</v>
      </c>
      <c r="I2194" s="12" t="s">
        <v>35537</v>
      </c>
      <c r="J2194" s="12" t="s">
        <v>35538</v>
      </c>
      <c r="K2194" s="12" t="s">
        <v>7972</v>
      </c>
      <c r="L2194" s="12" t="s">
        <v>7969</v>
      </c>
      <c r="M2194" s="12" t="s">
        <v>37272</v>
      </c>
    </row>
    <row r="2195" spans="1:13" ht="22.5" customHeight="1">
      <c r="A2195" s="12" t="s">
        <v>35540</v>
      </c>
      <c r="B2195" s="12" t="str" cm="1">
        <f t="array" ref="B2195">_xlfn.REGEXEXTRACT(J2195, "eid=([^&amp;]+)", 2)</f>
        <v>2-s2.0-85084160704</v>
      </c>
      <c r="C2195" s="13" t="s">
        <v>23900</v>
      </c>
      <c r="D2195" s="12" t="s">
        <v>35541</v>
      </c>
      <c r="E2195" s="12">
        <v>2001</v>
      </c>
      <c r="F2195" s="12" t="s">
        <v>35542</v>
      </c>
      <c r="G2195" s="12" t="s">
        <v>7969</v>
      </c>
      <c r="H2195" s="12" t="s">
        <v>7969</v>
      </c>
      <c r="I2195" s="12" t="s">
        <v>35543</v>
      </c>
      <c r="J2195" s="12" t="s">
        <v>35544</v>
      </c>
      <c r="K2195" s="12" t="s">
        <v>7972</v>
      </c>
      <c r="L2195" s="12" t="s">
        <v>10473</v>
      </c>
      <c r="M2195" s="12" t="s">
        <v>7969</v>
      </c>
    </row>
    <row r="2196" spans="1:13" ht="22.5" customHeight="1">
      <c r="A2196" s="12" t="s">
        <v>35546</v>
      </c>
      <c r="B2196" s="12" t="str" cm="1">
        <f t="array" ref="B2196">_xlfn.REGEXEXTRACT(J2196, "eid=([^&amp;]+)", 2)</f>
        <v>2-s2.0-0032095654</v>
      </c>
      <c r="C2196" s="13" t="s">
        <v>23900</v>
      </c>
      <c r="D2196" s="12" t="s">
        <v>35547</v>
      </c>
      <c r="E2196" s="12">
        <v>1998</v>
      </c>
      <c r="F2196" s="12" t="s">
        <v>23855</v>
      </c>
      <c r="G2196" s="12">
        <v>189219</v>
      </c>
      <c r="H2196" s="12">
        <v>86</v>
      </c>
      <c r="I2196" s="12" t="s">
        <v>35548</v>
      </c>
      <c r="J2196" s="12" t="s">
        <v>35549</v>
      </c>
      <c r="K2196" s="12" t="s">
        <v>7972</v>
      </c>
      <c r="L2196" s="12" t="s">
        <v>8102</v>
      </c>
      <c r="M2196" s="12" t="s">
        <v>37273</v>
      </c>
    </row>
    <row r="2197" spans="1:13" ht="22.5" customHeight="1">
      <c r="A2197" s="12" t="s">
        <v>35551</v>
      </c>
      <c r="B2197" s="12" t="str" cm="1">
        <f t="array" ref="B2197">_xlfn.REGEXEXTRACT(J2197, "eid=([^&amp;]+)", 2)</f>
        <v>2-s2.0-61649119545</v>
      </c>
      <c r="C2197" s="13" t="s">
        <v>23900</v>
      </c>
      <c r="D2197" s="12" t="s">
        <v>35552</v>
      </c>
      <c r="E2197" s="12">
        <v>2002</v>
      </c>
      <c r="F2197" s="12" t="s">
        <v>35553</v>
      </c>
      <c r="G2197" s="12" t="s">
        <v>7969</v>
      </c>
      <c r="H2197" s="12" t="s">
        <v>7969</v>
      </c>
      <c r="I2197" s="12" t="s">
        <v>35554</v>
      </c>
      <c r="J2197" s="12" t="s">
        <v>35555</v>
      </c>
      <c r="K2197" s="12" t="s">
        <v>7972</v>
      </c>
      <c r="L2197" s="12" t="s">
        <v>8102</v>
      </c>
      <c r="M2197" s="12" t="s">
        <v>37274</v>
      </c>
    </row>
    <row r="2198" spans="1:13" ht="22.5" customHeight="1">
      <c r="A2198" s="12" t="s">
        <v>35557</v>
      </c>
      <c r="B2198" s="12" t="str" cm="1">
        <f t="array" ref="B2198">_xlfn.REGEXEXTRACT(J2198, "eid=([^&amp;]+)", 2)</f>
        <v>2-s2.0-43549085766</v>
      </c>
      <c r="C2198" s="13" t="s">
        <v>23900</v>
      </c>
      <c r="D2198" s="12" t="s">
        <v>35558</v>
      </c>
      <c r="E2198" s="12">
        <v>2005</v>
      </c>
      <c r="F2198" s="12" t="s">
        <v>35559</v>
      </c>
      <c r="G2198" s="12" t="s">
        <v>7969</v>
      </c>
      <c r="H2198" s="12" t="s">
        <v>7969</v>
      </c>
      <c r="I2198" s="12" t="s">
        <v>35560</v>
      </c>
      <c r="J2198" s="12" t="s">
        <v>35561</v>
      </c>
      <c r="K2198" s="12" t="s">
        <v>7972</v>
      </c>
      <c r="L2198" s="12" t="s">
        <v>8102</v>
      </c>
      <c r="M2198" s="12" t="s">
        <v>37275</v>
      </c>
    </row>
    <row r="2199" spans="1:13" ht="22.5" customHeight="1">
      <c r="A2199" s="12" t="s">
        <v>35563</v>
      </c>
      <c r="B2199" s="12" t="str" cm="1">
        <f t="array" ref="B2199">_xlfn.REGEXEXTRACT(J2199, "eid=([^&amp;]+)", 2)</f>
        <v>2-s2.0-0032072279</v>
      </c>
      <c r="C2199" s="13" t="s">
        <v>23900</v>
      </c>
      <c r="D2199" s="12" t="s">
        <v>35564</v>
      </c>
      <c r="E2199" s="12">
        <v>1998</v>
      </c>
      <c r="F2199" s="12" t="s">
        <v>14093</v>
      </c>
      <c r="G2199" s="12">
        <v>7338716</v>
      </c>
      <c r="H2199" s="12">
        <v>16</v>
      </c>
      <c r="I2199" s="12" t="s">
        <v>35565</v>
      </c>
      <c r="J2199" s="12" t="s">
        <v>35566</v>
      </c>
      <c r="K2199" s="12" t="s">
        <v>7972</v>
      </c>
      <c r="L2199" s="12" t="s">
        <v>7969</v>
      </c>
      <c r="M2199" s="12" t="s">
        <v>37276</v>
      </c>
    </row>
    <row r="2200" spans="1:13" ht="22.5" customHeight="1">
      <c r="A2200" s="12" t="s">
        <v>35568</v>
      </c>
      <c r="B2200" s="12" t="str" cm="1">
        <f t="array" ref="B2200">_xlfn.REGEXEXTRACT(J2200, "eid=([^&amp;]+)", 2)</f>
        <v>2-s2.0-84946840347</v>
      </c>
      <c r="C2200" s="13" t="s">
        <v>23900</v>
      </c>
      <c r="D2200" s="12" t="s">
        <v>35569</v>
      </c>
      <c r="E2200" s="12">
        <v>2001</v>
      </c>
      <c r="F2200" s="12" t="s">
        <v>8831</v>
      </c>
      <c r="G2200" s="12">
        <v>3029743</v>
      </c>
      <c r="H2200" s="12">
        <v>2248</v>
      </c>
      <c r="I2200" s="12" t="s">
        <v>35570</v>
      </c>
      <c r="J2200" s="12" t="s">
        <v>35571</v>
      </c>
      <c r="K2200" s="12" t="s">
        <v>7972</v>
      </c>
      <c r="L2200" s="12" t="s">
        <v>13352</v>
      </c>
      <c r="M2200" s="12"/>
    </row>
    <row r="2201" spans="1:13" ht="22.5" customHeight="1">
      <c r="A2201" s="12" t="s">
        <v>35573</v>
      </c>
      <c r="B2201" s="12" t="str" cm="1">
        <f t="array" ref="B2201">_xlfn.REGEXEXTRACT(J2201, "eid=([^&amp;]+)", 2)</f>
        <v>2-s2.0-84957663275</v>
      </c>
      <c r="C2201" s="13" t="s">
        <v>23900</v>
      </c>
      <c r="D2201" s="12" t="s">
        <v>35574</v>
      </c>
      <c r="E2201" s="12">
        <v>1999</v>
      </c>
      <c r="F2201" s="12" t="s">
        <v>8831</v>
      </c>
      <c r="G2201" s="12">
        <v>3029743</v>
      </c>
      <c r="H2201" s="12">
        <v>1736</v>
      </c>
      <c r="I2201" s="12" t="s">
        <v>35575</v>
      </c>
      <c r="J2201" s="12" t="s">
        <v>35576</v>
      </c>
      <c r="K2201" s="12" t="s">
        <v>7972</v>
      </c>
      <c r="L2201" s="12" t="s">
        <v>13352</v>
      </c>
      <c r="M2201" s="12" t="s">
        <v>37277</v>
      </c>
    </row>
    <row r="2202" spans="1:13" ht="22.5" customHeight="1">
      <c r="A2202" s="12" t="s">
        <v>35578</v>
      </c>
      <c r="B2202" s="12" t="str" cm="1">
        <f t="array" ref="B2202">_xlfn.REGEXEXTRACT(J2202, "eid=([^&amp;]+)", 2)</f>
        <v>2-s2.0-0012695734</v>
      </c>
      <c r="C2202" s="13" t="s">
        <v>23900</v>
      </c>
      <c r="D2202" s="12" t="s">
        <v>35579</v>
      </c>
      <c r="E2202" s="12">
        <v>2000</v>
      </c>
      <c r="F2202" s="12" t="s">
        <v>15577</v>
      </c>
      <c r="G2202" s="12">
        <v>1389130</v>
      </c>
      <c r="H2202" s="12">
        <v>49</v>
      </c>
      <c r="I2202" s="12" t="s">
        <v>35580</v>
      </c>
      <c r="J2202" s="12" t="s">
        <v>35581</v>
      </c>
      <c r="K2202" s="12" t="s">
        <v>7972</v>
      </c>
      <c r="L2202" s="12" t="s">
        <v>15580</v>
      </c>
      <c r="M2202" s="12" t="s">
        <v>37278</v>
      </c>
    </row>
    <row r="2203" spans="1:13" ht="22.5" customHeight="1">
      <c r="A2203" s="12" t="s">
        <v>35583</v>
      </c>
      <c r="B2203" s="12" t="str" cm="1">
        <f t="array" ref="B2203">_xlfn.REGEXEXTRACT(J2203, "eid=([^&amp;]+)", 2)</f>
        <v>2-s2.0-84957873374</v>
      </c>
      <c r="C2203" s="13" t="s">
        <v>23900</v>
      </c>
      <c r="D2203" s="12" t="s">
        <v>35584</v>
      </c>
      <c r="E2203" s="12">
        <v>1998</v>
      </c>
      <c r="F2203" s="12" t="s">
        <v>8831</v>
      </c>
      <c r="G2203" s="12">
        <v>3029743</v>
      </c>
      <c r="H2203" s="12">
        <v>1525</v>
      </c>
      <c r="I2203" s="12" t="s">
        <v>35585</v>
      </c>
      <c r="J2203" s="12" t="s">
        <v>35586</v>
      </c>
      <c r="K2203" s="12" t="s">
        <v>7972</v>
      </c>
      <c r="L2203" s="12" t="s">
        <v>13352</v>
      </c>
      <c r="M2203" s="12" t="s">
        <v>37279</v>
      </c>
    </row>
    <row r="2204" spans="1:13" ht="22.5" customHeight="1">
      <c r="A2204" s="12" t="s">
        <v>35588</v>
      </c>
      <c r="B2204" s="12" t="str" cm="1">
        <f t="array" ref="B2204">_xlfn.REGEXEXTRACT(J2204, "eid=([^&amp;]+)", 2)</f>
        <v>2-s2.0-0037861995</v>
      </c>
      <c r="C2204" s="13" t="s">
        <v>23900</v>
      </c>
      <c r="D2204" s="12" t="s">
        <v>35589</v>
      </c>
      <c r="E2204" s="12">
        <v>2003</v>
      </c>
      <c r="F2204" s="12" t="s">
        <v>35590</v>
      </c>
      <c r="G2204" s="12">
        <v>3091902</v>
      </c>
      <c r="H2204" s="12">
        <v>27</v>
      </c>
      <c r="I2204" s="12" t="s">
        <v>35591</v>
      </c>
      <c r="J2204" s="12" t="s">
        <v>35592</v>
      </c>
      <c r="K2204" s="12" t="s">
        <v>7972</v>
      </c>
      <c r="L2204" s="12" t="s">
        <v>7969</v>
      </c>
      <c r="M2204" s="12" t="s">
        <v>37280</v>
      </c>
    </row>
    <row r="2205" spans="1:13" ht="22.5" customHeight="1">
      <c r="A2205" s="12" t="s">
        <v>35594</v>
      </c>
      <c r="B2205" s="12" t="str" cm="1">
        <f t="array" ref="B2205">_xlfn.REGEXEXTRACT(J2205, "eid=([^&amp;]+)", 2)</f>
        <v>2-s2.0-18744407845</v>
      </c>
      <c r="C2205" s="13" t="s">
        <v>23900</v>
      </c>
      <c r="D2205" s="12" t="s">
        <v>35595</v>
      </c>
      <c r="E2205" s="12">
        <v>2002</v>
      </c>
      <c r="F2205" s="12" t="s">
        <v>35596</v>
      </c>
      <c r="G2205" s="12">
        <v>10614036</v>
      </c>
      <c r="H2205" s="12">
        <v>32</v>
      </c>
      <c r="I2205" s="12" t="s">
        <v>35597</v>
      </c>
      <c r="J2205" s="12" t="s">
        <v>35598</v>
      </c>
      <c r="K2205" s="12" t="s">
        <v>7972</v>
      </c>
      <c r="L2205" s="12" t="s">
        <v>7969</v>
      </c>
      <c r="M2205" s="12" t="s">
        <v>37281</v>
      </c>
    </row>
    <row r="2206" spans="1:13" ht="22.5" customHeight="1">
      <c r="A2206" s="12" t="s">
        <v>35600</v>
      </c>
      <c r="B2206" s="12" t="str" cm="1">
        <f t="array" ref="B2206">_xlfn.REGEXEXTRACT(J2206, "eid=([^&amp;]+)", 2)</f>
        <v>2-s2.0-0038343100</v>
      </c>
      <c r="C2206" s="13" t="s">
        <v>23900</v>
      </c>
      <c r="D2206" s="12" t="s">
        <v>35601</v>
      </c>
      <c r="E2206" s="12">
        <v>2001</v>
      </c>
      <c r="F2206" s="12" t="s">
        <v>21884</v>
      </c>
      <c r="G2206" s="12">
        <v>16174909</v>
      </c>
      <c r="H2206" s="12">
        <v>5</v>
      </c>
      <c r="I2206" s="12" t="s">
        <v>35602</v>
      </c>
      <c r="J2206" s="12" t="s">
        <v>35603</v>
      </c>
      <c r="K2206" s="12" t="s">
        <v>7972</v>
      </c>
      <c r="L2206" s="12" t="s">
        <v>35604</v>
      </c>
      <c r="M2206" s="12" t="s">
        <v>37282</v>
      </c>
    </row>
    <row r="2207" spans="1:13" ht="22.5" customHeight="1">
      <c r="A2207" s="12" t="s">
        <v>35606</v>
      </c>
      <c r="B2207" s="12" t="str" cm="1">
        <f t="array" ref="B2207">_xlfn.REGEXEXTRACT(J2207, "eid=([^&amp;]+)", 2)</f>
        <v>2-s2.0-0037399342</v>
      </c>
      <c r="C2207" s="13" t="s">
        <v>23900</v>
      </c>
      <c r="D2207" s="12" t="s">
        <v>35607</v>
      </c>
      <c r="E2207" s="12">
        <v>2003</v>
      </c>
      <c r="F2207" s="12" t="s">
        <v>29972</v>
      </c>
      <c r="G2207" s="12">
        <v>189448</v>
      </c>
      <c r="H2207" s="12">
        <v>49</v>
      </c>
      <c r="I2207" s="12" t="s">
        <v>35608</v>
      </c>
      <c r="J2207" s="12" t="s">
        <v>35609</v>
      </c>
      <c r="K2207" s="12" t="s">
        <v>7972</v>
      </c>
      <c r="L2207" s="12" t="s">
        <v>7969</v>
      </c>
      <c r="M2207" s="12"/>
    </row>
    <row r="2208" spans="1:13" ht="22.5" customHeight="1">
      <c r="A2208" s="12" t="s">
        <v>35611</v>
      </c>
      <c r="B2208" s="12" t="str" cm="1">
        <f t="array" ref="B2208">_xlfn.REGEXEXTRACT(J2208, "eid=([^&amp;]+)", 2)</f>
        <v>2-s2.0-18844420548</v>
      </c>
      <c r="C2208" s="13" t="s">
        <v>23900</v>
      </c>
      <c r="D2208" s="12" t="s">
        <v>35612</v>
      </c>
      <c r="E2208" s="12">
        <v>2004</v>
      </c>
      <c r="F2208" s="12" t="s">
        <v>35613</v>
      </c>
      <c r="G2208" s="12" t="s">
        <v>7969</v>
      </c>
      <c r="H2208" s="12" t="s">
        <v>7969</v>
      </c>
      <c r="I2208" s="12" t="s">
        <v>35614</v>
      </c>
      <c r="J2208" s="12" t="s">
        <v>35615</v>
      </c>
      <c r="K2208" s="12" t="s">
        <v>7972</v>
      </c>
      <c r="L2208" s="12" t="s">
        <v>8324</v>
      </c>
      <c r="M2208" s="12" t="s">
        <v>37283</v>
      </c>
    </row>
    <row r="2209" spans="1:13" ht="22.5" customHeight="1">
      <c r="A2209" s="12" t="s">
        <v>35617</v>
      </c>
      <c r="B2209" s="12" t="str" cm="1">
        <f t="array" ref="B2209">_xlfn.REGEXEXTRACT(J2209, "eid=([^&amp;]+)", 2)</f>
        <v>2-s2.0-0033705124</v>
      </c>
      <c r="C2209" s="13" t="s">
        <v>23900</v>
      </c>
      <c r="D2209" s="12" t="s">
        <v>35618</v>
      </c>
      <c r="E2209" s="12">
        <v>2000</v>
      </c>
      <c r="F2209" s="12" t="s">
        <v>35619</v>
      </c>
      <c r="G2209" s="12">
        <v>10637109</v>
      </c>
      <c r="H2209" s="12" t="s">
        <v>7969</v>
      </c>
      <c r="I2209" s="12" t="s">
        <v>35620</v>
      </c>
      <c r="J2209" s="12" t="s">
        <v>35621</v>
      </c>
      <c r="K2209" s="12" t="s">
        <v>7972</v>
      </c>
      <c r="L2209" s="12" t="s">
        <v>35398</v>
      </c>
      <c r="M2209" s="12" t="s">
        <v>7969</v>
      </c>
    </row>
    <row r="2210" spans="1:13" ht="22.5" customHeight="1">
      <c r="A2210" s="12" t="s">
        <v>35623</v>
      </c>
      <c r="B2210" s="12" t="str" cm="1">
        <f t="array" ref="B2210">_xlfn.REGEXEXTRACT(J2210, "eid=([^&amp;]+)", 2)</f>
        <v>2-s2.0-0032072064</v>
      </c>
      <c r="C2210" s="13" t="s">
        <v>23900</v>
      </c>
      <c r="D2210" s="12" t="s">
        <v>35624</v>
      </c>
      <c r="E2210" s="12">
        <v>1998</v>
      </c>
      <c r="F2210" s="12" t="s">
        <v>16699</v>
      </c>
      <c r="G2210" s="12">
        <v>1651684</v>
      </c>
      <c r="H2210" s="12">
        <v>66</v>
      </c>
      <c r="I2210" s="12" t="s">
        <v>35625</v>
      </c>
      <c r="J2210" s="12" t="s">
        <v>35626</v>
      </c>
      <c r="K2210" s="12" t="s">
        <v>7972</v>
      </c>
      <c r="L2210" s="12" t="s">
        <v>8969</v>
      </c>
      <c r="M2210" s="12" t="s">
        <v>37284</v>
      </c>
    </row>
    <row r="2211" spans="1:13" ht="22.5" customHeight="1">
      <c r="A2211" s="12" t="s">
        <v>35628</v>
      </c>
      <c r="B2211" s="12" t="str" cm="1">
        <f t="array" ref="B2211">_xlfn.REGEXEXTRACT(J2211, "eid=([^&amp;]+)", 2)</f>
        <v>2-s2.0-0031996445</v>
      </c>
      <c r="C2211" s="13" t="s">
        <v>23900</v>
      </c>
      <c r="D2211" s="12" t="s">
        <v>35629</v>
      </c>
      <c r="E2211" s="12">
        <v>1998</v>
      </c>
      <c r="F2211" s="12" t="s">
        <v>24545</v>
      </c>
      <c r="G2211" s="12">
        <v>189162</v>
      </c>
      <c r="H2211" s="12">
        <v>31</v>
      </c>
      <c r="I2211" s="12" t="s">
        <v>35630</v>
      </c>
      <c r="J2211" s="12" t="s">
        <v>35631</v>
      </c>
      <c r="K2211" s="12" t="s">
        <v>7972</v>
      </c>
      <c r="L2211" s="12" t="s">
        <v>8078</v>
      </c>
      <c r="M2211" s="12" t="s">
        <v>37285</v>
      </c>
    </row>
    <row r="2212" spans="1:13" ht="22.5" customHeight="1">
      <c r="A2212" s="12" t="s">
        <v>35633</v>
      </c>
      <c r="B2212" s="12" t="str" cm="1">
        <f t="array" ref="B2212">_xlfn.REGEXEXTRACT(J2212, "eid=([^&amp;]+)", 2)</f>
        <v>2-s2.0-21644437974</v>
      </c>
      <c r="C2212" s="13" t="s">
        <v>23900</v>
      </c>
      <c r="D2212" s="12" t="s">
        <v>35634</v>
      </c>
      <c r="E2212" s="12">
        <v>2003</v>
      </c>
      <c r="F2212" s="12" t="s">
        <v>35635</v>
      </c>
      <c r="G2212" s="12">
        <v>1635980</v>
      </c>
      <c r="H2212" s="12">
        <v>37</v>
      </c>
      <c r="I2212" s="12" t="s">
        <v>35636</v>
      </c>
      <c r="J2212" s="12" t="s">
        <v>35637</v>
      </c>
      <c r="K2212" s="12" t="s">
        <v>7972</v>
      </c>
      <c r="L2212" s="12" t="s">
        <v>16086</v>
      </c>
      <c r="M2212" s="12" t="s">
        <v>37286</v>
      </c>
    </row>
    <row r="2213" spans="1:13" ht="22.5" customHeight="1">
      <c r="A2213" s="12" t="s">
        <v>35639</v>
      </c>
      <c r="B2213" s="12" t="str" cm="1">
        <f t="array" ref="B2213">_xlfn.REGEXEXTRACT(J2213, "eid=([^&amp;]+)", 2)</f>
        <v>2-s2.0-84947921901</v>
      </c>
      <c r="C2213" s="13" t="s">
        <v>23900</v>
      </c>
      <c r="D2213" s="12" t="s">
        <v>35640</v>
      </c>
      <c r="E2213" s="12">
        <v>1997</v>
      </c>
      <c r="F2213" s="12" t="s">
        <v>8831</v>
      </c>
      <c r="G2213" s="12">
        <v>3029743</v>
      </c>
      <c r="H2213" s="12">
        <v>1267</v>
      </c>
      <c r="I2213" s="12" t="s">
        <v>35641</v>
      </c>
      <c r="J2213" s="12" t="s">
        <v>35642</v>
      </c>
      <c r="K2213" s="12" t="s">
        <v>7972</v>
      </c>
      <c r="L2213" s="12" t="s">
        <v>13352</v>
      </c>
      <c r="M2213" s="12"/>
    </row>
    <row r="2214" spans="1:13" ht="22.5" customHeight="1">
      <c r="A2214" s="12" t="s">
        <v>35644</v>
      </c>
      <c r="B2214" s="12" t="str" cm="1">
        <f t="array" ref="B2214">_xlfn.REGEXEXTRACT(J2214, "eid=([^&amp;]+)", 2)</f>
        <v>2-s2.0-84957628646</v>
      </c>
      <c r="C2214" s="13" t="s">
        <v>23900</v>
      </c>
      <c r="D2214" s="12" t="s">
        <v>35645</v>
      </c>
      <c r="E2214" s="12">
        <v>1999</v>
      </c>
      <c r="F2214" s="12" t="s">
        <v>8831</v>
      </c>
      <c r="G2214" s="12">
        <v>3029743</v>
      </c>
      <c r="H2214" s="12">
        <v>1636</v>
      </c>
      <c r="I2214" s="12" t="s">
        <v>35646</v>
      </c>
      <c r="J2214" s="12" t="s">
        <v>35647</v>
      </c>
      <c r="K2214" s="12" t="s">
        <v>7972</v>
      </c>
      <c r="L2214" s="12" t="s">
        <v>13352</v>
      </c>
      <c r="M2214" s="12" t="s">
        <v>37287</v>
      </c>
    </row>
    <row r="2215" spans="1:13" ht="22.5" customHeight="1">
      <c r="A2215" s="12" t="s">
        <v>35649</v>
      </c>
      <c r="B2215" s="12" t="str" cm="1">
        <f t="array" ref="B2215">_xlfn.REGEXEXTRACT(J2215, "eid=([^&amp;]+)", 2)</f>
        <v>2-s2.0-84957670625</v>
      </c>
      <c r="C2215" s="13" t="s">
        <v>23900</v>
      </c>
      <c r="D2215" s="12" t="s">
        <v>35650</v>
      </c>
      <c r="E2215" s="12">
        <v>1995</v>
      </c>
      <c r="F2215" s="12" t="s">
        <v>8831</v>
      </c>
      <c r="G2215" s="12">
        <v>3029743</v>
      </c>
      <c r="H2215" s="12">
        <v>963</v>
      </c>
      <c r="I2215" s="12" t="s">
        <v>35651</v>
      </c>
      <c r="J2215" s="12" t="s">
        <v>35652</v>
      </c>
      <c r="K2215" s="12" t="s">
        <v>7972</v>
      </c>
      <c r="L2215" s="12" t="s">
        <v>13352</v>
      </c>
      <c r="M2215" s="12"/>
    </row>
    <row r="2216" spans="1:13" ht="22.5" customHeight="1">
      <c r="A2216" s="12" t="s">
        <v>35654</v>
      </c>
      <c r="B2216" s="12" t="str" cm="1">
        <f t="array" ref="B2216">_xlfn.REGEXEXTRACT(J2216, "eid=([^&amp;]+)", 2)</f>
        <v>2-s2.0-0029394108</v>
      </c>
      <c r="C2216" s="13" t="s">
        <v>23900</v>
      </c>
      <c r="D2216" s="12" t="s">
        <v>35655</v>
      </c>
      <c r="E2216" s="12">
        <v>1995</v>
      </c>
      <c r="F2216" s="12" t="s">
        <v>14093</v>
      </c>
      <c r="G2216" s="12">
        <v>7338716</v>
      </c>
      <c r="H2216" s="12">
        <v>13</v>
      </c>
      <c r="I2216" s="12" t="s">
        <v>35656</v>
      </c>
      <c r="J2216" s="12" t="s">
        <v>35657</v>
      </c>
      <c r="K2216" s="12" t="s">
        <v>7972</v>
      </c>
      <c r="L2216" s="12" t="s">
        <v>7969</v>
      </c>
      <c r="M2216" s="12"/>
    </row>
    <row r="2217" spans="1:13" ht="22.5" customHeight="1">
      <c r="A2217" s="12" t="s">
        <v>35659</v>
      </c>
      <c r="B2217" s="12" t="str" cm="1">
        <f t="array" ref="B2217">_xlfn.REGEXEXTRACT(J2217, "eid=([^&amp;]+)", 2)</f>
        <v>2-s2.0-0029700344</v>
      </c>
      <c r="C2217" s="13" t="s">
        <v>23900</v>
      </c>
      <c r="D2217" s="12" t="s">
        <v>35660</v>
      </c>
      <c r="E2217" s="12">
        <v>1996</v>
      </c>
      <c r="F2217" s="12" t="s">
        <v>35619</v>
      </c>
      <c r="G2217" s="12">
        <v>10637109</v>
      </c>
      <c r="H2217" s="12" t="s">
        <v>7969</v>
      </c>
      <c r="I2217" s="12" t="s">
        <v>35661</v>
      </c>
      <c r="J2217" s="12" t="s">
        <v>35662</v>
      </c>
      <c r="K2217" s="12" t="s">
        <v>7972</v>
      </c>
      <c r="L2217" s="12" t="s">
        <v>35398</v>
      </c>
      <c r="M2217" s="12" t="s">
        <v>7969</v>
      </c>
    </row>
    <row r="2218" spans="1:13" ht="22.5" customHeight="1">
      <c r="A2218" s="12" t="s">
        <v>35664</v>
      </c>
      <c r="B2218" s="12" t="str" cm="1">
        <f t="array" ref="B2218">_xlfn.REGEXEXTRACT(J2218, "eid=([^&amp;]+)", 2)</f>
        <v>2-s2.0-57349142855</v>
      </c>
      <c r="C2218" s="13" t="s">
        <v>23900</v>
      </c>
      <c r="D2218" s="12" t="s">
        <v>35665</v>
      </c>
      <c r="E2218" s="12">
        <v>2001</v>
      </c>
      <c r="F2218" s="12" t="s">
        <v>8831</v>
      </c>
      <c r="G2218" s="12">
        <v>3029743</v>
      </c>
      <c r="H2218" s="12">
        <v>2218</v>
      </c>
      <c r="I2218" s="12" t="s">
        <v>35666</v>
      </c>
      <c r="J2218" s="12" t="s">
        <v>35667</v>
      </c>
      <c r="K2218" s="12" t="s">
        <v>7972</v>
      </c>
      <c r="L2218" s="12" t="s">
        <v>13352</v>
      </c>
      <c r="M2218" s="12" t="s">
        <v>37288</v>
      </c>
    </row>
    <row r="2219" spans="1:13" ht="22.5" customHeight="1">
      <c r="A2219" s="12" t="s">
        <v>35669</v>
      </c>
      <c r="B2219" s="12" t="str" cm="1">
        <f t="array" ref="B2219">_xlfn.REGEXEXTRACT(J2219, "eid=([^&amp;]+)", 2)</f>
        <v>2-s2.0-0036488240</v>
      </c>
      <c r="C2219" s="13" t="s">
        <v>23900</v>
      </c>
      <c r="D2219" s="12" t="s">
        <v>35670</v>
      </c>
      <c r="E2219" s="12">
        <v>2002</v>
      </c>
      <c r="F2219" s="12" t="s">
        <v>35671</v>
      </c>
      <c r="G2219" s="12">
        <v>11108657</v>
      </c>
      <c r="H2219" s="12" t="s">
        <v>7969</v>
      </c>
      <c r="I2219" s="12" t="s">
        <v>35672</v>
      </c>
      <c r="J2219" s="12" t="s">
        <v>35673</v>
      </c>
      <c r="K2219" s="12" t="s">
        <v>7972</v>
      </c>
      <c r="L2219" s="12" t="s">
        <v>22423</v>
      </c>
      <c r="M2219" s="12"/>
    </row>
    <row r="2220" spans="1:13" ht="22.5" customHeight="1">
      <c r="A2220" s="12" t="s">
        <v>35675</v>
      </c>
      <c r="B2220" s="12" t="str" cm="1">
        <f t="array" ref="B2220">_xlfn.REGEXEXTRACT(J2220, "eid=([^&amp;]+)", 2)</f>
        <v>2-s2.0-0034835799</v>
      </c>
      <c r="C2220" s="13" t="s">
        <v>23900</v>
      </c>
      <c r="D2220" s="12" t="s">
        <v>35676</v>
      </c>
      <c r="E2220" s="12">
        <v>2001</v>
      </c>
      <c r="F2220" s="12" t="s">
        <v>35619</v>
      </c>
      <c r="G2220" s="12">
        <v>10637109</v>
      </c>
      <c r="H2220" s="12" t="s">
        <v>7969</v>
      </c>
      <c r="I2220" s="12" t="s">
        <v>35677</v>
      </c>
      <c r="J2220" s="12" t="s">
        <v>35678</v>
      </c>
      <c r="K2220" s="12" t="s">
        <v>7972</v>
      </c>
      <c r="L2220" s="12" t="s">
        <v>7969</v>
      </c>
      <c r="M2220" s="12" t="s">
        <v>7969</v>
      </c>
    </row>
    <row r="2221" spans="1:13" ht="22.5" customHeight="1">
      <c r="A2221" s="12" t="s">
        <v>35680</v>
      </c>
      <c r="B2221" s="12" t="str" cm="1">
        <f t="array" ref="B2221">_xlfn.REGEXEXTRACT(J2221, "eid=([^&amp;]+)", 2)</f>
        <v>2-s2.0-0000676728</v>
      </c>
      <c r="C2221" s="13" t="s">
        <v>23900</v>
      </c>
      <c r="D2221" s="12" t="s">
        <v>35681</v>
      </c>
      <c r="E2221" s="12">
        <v>2000</v>
      </c>
      <c r="F2221" s="12" t="s">
        <v>35682</v>
      </c>
      <c r="G2221" s="12">
        <v>10179909</v>
      </c>
      <c r="H2221" s="12">
        <v>9</v>
      </c>
      <c r="I2221" s="12" t="s">
        <v>35683</v>
      </c>
      <c r="J2221" s="12" t="s">
        <v>35684</v>
      </c>
      <c r="K2221" s="12" t="s">
        <v>7972</v>
      </c>
      <c r="L2221" s="12" t="s">
        <v>8795</v>
      </c>
      <c r="M2221" s="12" t="s">
        <v>37289</v>
      </c>
    </row>
    <row r="2222" spans="1:13" ht="22.5" customHeight="1">
      <c r="A2222" s="12" t="s">
        <v>35686</v>
      </c>
      <c r="B2222" s="12" t="str" cm="1">
        <f t="array" ref="B2222">_xlfn.REGEXEXTRACT(J2222, "eid=([^&amp;]+)", 2)</f>
        <v>2-s2.0-0035696915</v>
      </c>
      <c r="C2222" s="13" t="s">
        <v>23900</v>
      </c>
      <c r="D2222" s="12" t="s">
        <v>35687</v>
      </c>
      <c r="E2222" s="12">
        <v>2001</v>
      </c>
      <c r="F2222" s="12" t="s">
        <v>35688</v>
      </c>
      <c r="G2222" s="12">
        <v>2721708</v>
      </c>
      <c r="H2222" s="12">
        <v>21</v>
      </c>
      <c r="I2222" s="12" t="s">
        <v>35689</v>
      </c>
      <c r="J2222" s="12" t="s">
        <v>35690</v>
      </c>
      <c r="K2222" s="12" t="s">
        <v>7972</v>
      </c>
      <c r="L2222" s="12" t="s">
        <v>7969</v>
      </c>
      <c r="M2222" s="12" t="s">
        <v>37290</v>
      </c>
    </row>
    <row r="2223" spans="1:13" ht="22.5" customHeight="1">
      <c r="A2223" s="12" t="s">
        <v>35692</v>
      </c>
      <c r="B2223" s="12" t="str" cm="1">
        <f t="array" ref="B2223">_xlfn.REGEXEXTRACT(J2223, "eid=([^&amp;]+)", 2)</f>
        <v>2-s2.0-0032225081</v>
      </c>
      <c r="C2223" s="13" t="s">
        <v>23900</v>
      </c>
      <c r="D2223" s="12" t="s">
        <v>35693</v>
      </c>
      <c r="E2223" s="12">
        <v>1998</v>
      </c>
      <c r="F2223" s="12" t="s">
        <v>8792</v>
      </c>
      <c r="G2223" s="12" t="s">
        <v>30651</v>
      </c>
      <c r="H2223" s="12">
        <v>3312</v>
      </c>
      <c r="I2223" s="12" t="s">
        <v>35694</v>
      </c>
      <c r="J2223" s="12" t="s">
        <v>35695</v>
      </c>
      <c r="K2223" s="12" t="s">
        <v>7972</v>
      </c>
      <c r="L2223" s="12" t="s">
        <v>7969</v>
      </c>
      <c r="M2223" s="12" t="s">
        <v>37291</v>
      </c>
    </row>
    <row r="2224" spans="1:13" ht="22.5" customHeight="1">
      <c r="A2224" s="12" t="s">
        <v>35697</v>
      </c>
      <c r="B2224" s="12" t="str" cm="1">
        <f t="array" ref="B2224">_xlfn.REGEXEXTRACT(J2224, "eid=([^&amp;]+)", 2)</f>
        <v>2-s2.0-0036450555</v>
      </c>
      <c r="C2224" s="13" t="s">
        <v>23900</v>
      </c>
      <c r="D2224" s="12" t="s">
        <v>35698</v>
      </c>
      <c r="E2224" s="12">
        <v>2002</v>
      </c>
      <c r="F2224" s="12" t="s">
        <v>35699</v>
      </c>
      <c r="G2224" s="12" t="s">
        <v>7969</v>
      </c>
      <c r="H2224" s="12">
        <v>3</v>
      </c>
      <c r="I2224" s="12" t="s">
        <v>35700</v>
      </c>
      <c r="J2224" s="12" t="s">
        <v>35701</v>
      </c>
      <c r="K2224" s="12" t="s">
        <v>7972</v>
      </c>
      <c r="L2224" s="12" t="s">
        <v>7969</v>
      </c>
      <c r="M2224" s="12" t="s">
        <v>7969</v>
      </c>
    </row>
    <row r="2225" spans="1:13" ht="22.5" customHeight="1">
      <c r="A2225" s="12" t="s">
        <v>35703</v>
      </c>
      <c r="B2225" s="12" t="str" cm="1">
        <f t="array" ref="B2225">_xlfn.REGEXEXTRACT(J2225, "eid=([^&amp;]+)", 2)</f>
        <v>2-s2.0-84889600748</v>
      </c>
      <c r="C2225" s="13" t="s">
        <v>23900</v>
      </c>
      <c r="D2225" s="12" t="s">
        <v>35704</v>
      </c>
      <c r="E2225" s="12">
        <v>2003</v>
      </c>
      <c r="F2225" s="12" t="s">
        <v>35705</v>
      </c>
      <c r="G2225" s="12">
        <v>14332825</v>
      </c>
      <c r="H2225" s="12">
        <v>6</v>
      </c>
      <c r="I2225" s="12" t="s">
        <v>35706</v>
      </c>
      <c r="J2225" s="12" t="s">
        <v>35707</v>
      </c>
      <c r="K2225" s="12" t="s">
        <v>7972</v>
      </c>
      <c r="L2225" s="12" t="s">
        <v>7969</v>
      </c>
      <c r="M2225" s="12" t="s">
        <v>37292</v>
      </c>
    </row>
    <row r="2226" spans="1:13" ht="22.5" customHeight="1">
      <c r="A2226" s="12" t="s">
        <v>35709</v>
      </c>
      <c r="B2226" s="12" t="str" cm="1">
        <f t="array" ref="B2226">_xlfn.REGEXEXTRACT(J2226, "eid=([^&amp;]+)", 2)</f>
        <v>2-s2.0-0242613544</v>
      </c>
      <c r="C2226" s="13" t="s">
        <v>23900</v>
      </c>
      <c r="D2226" s="12" t="s">
        <v>35710</v>
      </c>
      <c r="E2226" s="12">
        <v>1995</v>
      </c>
      <c r="F2226" s="12" t="s">
        <v>35711</v>
      </c>
      <c r="G2226" s="12" t="s">
        <v>7969</v>
      </c>
      <c r="H2226" s="12" t="s">
        <v>7969</v>
      </c>
      <c r="I2226" s="12" t="s">
        <v>35712</v>
      </c>
      <c r="J2226" s="12" t="s">
        <v>35713</v>
      </c>
      <c r="K2226" s="12" t="s">
        <v>7972</v>
      </c>
      <c r="L2226" s="12" t="s">
        <v>10473</v>
      </c>
      <c r="M2226" s="12" t="s">
        <v>7969</v>
      </c>
    </row>
    <row r="2227" spans="1:13" ht="22.5" customHeight="1">
      <c r="A2227" s="12" t="s">
        <v>35715</v>
      </c>
      <c r="B2227" s="12" t="str" cm="1">
        <f t="array" ref="B2227">_xlfn.REGEXEXTRACT(J2227, "eid=([^&amp;]+)", 2)</f>
        <v>2-s2.0-0031362116</v>
      </c>
      <c r="C2227" s="13" t="s">
        <v>23900</v>
      </c>
      <c r="D2227" s="12" t="s">
        <v>35716</v>
      </c>
      <c r="E2227" s="12">
        <v>1997</v>
      </c>
      <c r="F2227" s="12" t="s">
        <v>29917</v>
      </c>
      <c r="G2227" s="12">
        <v>10577149</v>
      </c>
      <c r="H2227" s="12">
        <v>6</v>
      </c>
      <c r="I2227" s="12" t="s">
        <v>35717</v>
      </c>
      <c r="J2227" s="12" t="s">
        <v>35718</v>
      </c>
      <c r="K2227" s="12" t="s">
        <v>7972</v>
      </c>
      <c r="L2227" s="12" t="s">
        <v>7969</v>
      </c>
      <c r="M2227" s="12" t="s">
        <v>37293</v>
      </c>
    </row>
    <row r="2228" spans="1:13" ht="22.5" customHeight="1">
      <c r="A2228" s="12" t="s">
        <v>35720</v>
      </c>
      <c r="B2228" s="12" t="str" cm="1">
        <f t="array" ref="B2228">_xlfn.REGEXEXTRACT(J2228, "eid=([^&amp;]+)", 2)</f>
        <v>2-s2.0-11844252006</v>
      </c>
      <c r="C2228" s="13" t="s">
        <v>23900</v>
      </c>
      <c r="D2228" s="12" t="s">
        <v>35721</v>
      </c>
      <c r="E2228" s="12">
        <v>2004</v>
      </c>
      <c r="F2228" s="12" t="s">
        <v>16043</v>
      </c>
      <c r="G2228" s="12">
        <v>10782</v>
      </c>
      <c r="H2228" s="12">
        <v>47</v>
      </c>
      <c r="I2228" s="12" t="s">
        <v>35722</v>
      </c>
      <c r="J2228" s="12" t="s">
        <v>35723</v>
      </c>
      <c r="K2228" s="12" t="s">
        <v>7972</v>
      </c>
      <c r="L2228" s="12" t="s">
        <v>7969</v>
      </c>
      <c r="M2228" s="12" t="s">
        <v>37294</v>
      </c>
    </row>
    <row r="2229" spans="1:13" ht="22.5" customHeight="1">
      <c r="A2229" s="12" t="s">
        <v>35725</v>
      </c>
      <c r="B2229" s="12" t="str" cm="1">
        <f t="array" ref="B2229">_xlfn.REGEXEXTRACT(J2229, "eid=([^&amp;]+)", 2)</f>
        <v>2-s2.0-0348003132</v>
      </c>
      <c r="C2229" s="13" t="s">
        <v>23900</v>
      </c>
      <c r="D2229" s="12" t="s">
        <v>35726</v>
      </c>
      <c r="E2229" s="12">
        <v>2000</v>
      </c>
      <c r="F2229" s="12" t="s">
        <v>30776</v>
      </c>
      <c r="G2229" s="12">
        <v>9251022</v>
      </c>
      <c r="H2229" s="12">
        <v>19</v>
      </c>
      <c r="I2229" s="12" t="s">
        <v>35727</v>
      </c>
      <c r="J2229" s="12" t="s">
        <v>35728</v>
      </c>
      <c r="K2229" s="12" t="s">
        <v>7972</v>
      </c>
      <c r="L2229" s="12" t="s">
        <v>15580</v>
      </c>
      <c r="M2229" s="12" t="s">
        <v>37295</v>
      </c>
    </row>
    <row r="2230" spans="1:13" ht="22.5" customHeight="1">
      <c r="A2230" s="12" t="s">
        <v>35730</v>
      </c>
      <c r="B2230" s="12" t="str" cm="1">
        <f t="array" ref="B2230">_xlfn.REGEXEXTRACT(J2230, "eid=([^&amp;]+)", 2)</f>
        <v>2-s2.0-4544353623</v>
      </c>
      <c r="C2230" s="13" t="s">
        <v>23900</v>
      </c>
      <c r="D2230" s="12" t="s">
        <v>35731</v>
      </c>
      <c r="E2230" s="12">
        <v>2004</v>
      </c>
      <c r="F2230" s="12" t="s">
        <v>18041</v>
      </c>
      <c r="G2230" s="12">
        <v>15206149</v>
      </c>
      <c r="H2230" s="12">
        <v>5</v>
      </c>
      <c r="I2230" s="12" t="s">
        <v>35732</v>
      </c>
      <c r="J2230" s="12" t="s">
        <v>35733</v>
      </c>
      <c r="K2230" s="12" t="s">
        <v>7972</v>
      </c>
      <c r="L2230" s="12" t="s">
        <v>7969</v>
      </c>
      <c r="M2230" s="12" t="s">
        <v>7969</v>
      </c>
    </row>
    <row r="2231" spans="1:13" ht="22.5" customHeight="1">
      <c r="A2231" s="12" t="s">
        <v>35735</v>
      </c>
      <c r="B2231" s="12" t="str" cm="1">
        <f t="array" ref="B2231">_xlfn.REGEXEXTRACT(J2231, "eid=([^&amp;]+)", 2)</f>
        <v>2-s2.0-0035333687</v>
      </c>
      <c r="C2231" s="13" t="s">
        <v>23900</v>
      </c>
      <c r="D2231" s="12" t="s">
        <v>35736</v>
      </c>
      <c r="E2231" s="12">
        <v>2001</v>
      </c>
      <c r="F2231" s="12" t="s">
        <v>29972</v>
      </c>
      <c r="G2231" s="12">
        <v>189448</v>
      </c>
      <c r="H2231" s="12">
        <v>47</v>
      </c>
      <c r="I2231" s="12" t="s">
        <v>35737</v>
      </c>
      <c r="J2231" s="12" t="s">
        <v>35738</v>
      </c>
      <c r="K2231" s="12" t="s">
        <v>7972</v>
      </c>
      <c r="L2231" s="12" t="s">
        <v>7969</v>
      </c>
      <c r="M2231" s="12" t="s">
        <v>37296</v>
      </c>
    </row>
    <row r="2232" spans="1:13" ht="22.5" customHeight="1">
      <c r="A2232" s="12" t="s">
        <v>35740</v>
      </c>
      <c r="B2232" s="12" t="str" cm="1">
        <f t="array" ref="B2232">_xlfn.REGEXEXTRACT(J2232, "eid=([^&amp;]+)", 2)</f>
        <v>2-s2.0-84937053497</v>
      </c>
      <c r="C2232" s="13" t="s">
        <v>23900</v>
      </c>
      <c r="D2232" s="12" t="s">
        <v>35741</v>
      </c>
      <c r="E2232" s="12">
        <v>2000</v>
      </c>
      <c r="F2232" s="12" t="s">
        <v>30628</v>
      </c>
      <c r="G2232" s="12">
        <v>22195491</v>
      </c>
      <c r="H2232" s="12">
        <v>2015</v>
      </c>
      <c r="I2232" s="12" t="s">
        <v>35742</v>
      </c>
      <c r="J2232" s="12" t="s">
        <v>35743</v>
      </c>
      <c r="K2232" s="12" t="s">
        <v>7972</v>
      </c>
      <c r="L2232" s="12" t="s">
        <v>30631</v>
      </c>
      <c r="M2232" s="12" t="s">
        <v>7969</v>
      </c>
    </row>
    <row r="2233" spans="1:13" ht="22.5" customHeight="1">
      <c r="A2233" s="12" t="s">
        <v>35745</v>
      </c>
      <c r="B2233" s="12" t="str" cm="1">
        <f t="array" ref="B2233">_xlfn.REGEXEXTRACT(J2233, "eid=([^&amp;]+)", 2)</f>
        <v>2-s2.0-35248901820</v>
      </c>
      <c r="C2233" s="13" t="s">
        <v>23900</v>
      </c>
      <c r="D2233" s="12" t="s">
        <v>35746</v>
      </c>
      <c r="E2233" s="12">
        <v>2003</v>
      </c>
      <c r="F2233" s="12" t="s">
        <v>8831</v>
      </c>
      <c r="G2233" s="12">
        <v>3029743</v>
      </c>
      <c r="H2233" s="12">
        <v>2578</v>
      </c>
      <c r="I2233" s="12" t="s">
        <v>35747</v>
      </c>
      <c r="J2233" s="12" t="s">
        <v>35748</v>
      </c>
      <c r="K2233" s="12" t="s">
        <v>7972</v>
      </c>
      <c r="L2233" s="12" t="s">
        <v>13352</v>
      </c>
      <c r="M2233" s="12" t="s">
        <v>37297</v>
      </c>
    </row>
    <row r="2234" spans="1:13" ht="22.5" customHeight="1">
      <c r="A2234" s="12" t="s">
        <v>35750</v>
      </c>
      <c r="B2234" s="12" t="str" cm="1">
        <f t="array" ref="B2234">_xlfn.REGEXEXTRACT(J2234, "eid=([^&amp;]+)", 2)</f>
        <v>2-s2.0-84939548725</v>
      </c>
      <c r="C2234" s="13" t="s">
        <v>23900</v>
      </c>
      <c r="D2234" s="12" t="s">
        <v>35751</v>
      </c>
      <c r="E2234" s="12">
        <v>2000</v>
      </c>
      <c r="F2234" s="12" t="s">
        <v>35752</v>
      </c>
      <c r="G2234" s="12" t="s">
        <v>7969</v>
      </c>
      <c r="H2234" s="12">
        <v>1</v>
      </c>
      <c r="I2234" s="12" t="s">
        <v>35753</v>
      </c>
      <c r="J2234" s="12" t="s">
        <v>35754</v>
      </c>
      <c r="K2234" s="12" t="s">
        <v>7972</v>
      </c>
      <c r="L2234" s="12" t="s">
        <v>8102</v>
      </c>
      <c r="M2234" s="12" t="s">
        <v>37298</v>
      </c>
    </row>
    <row r="2235" spans="1:13" ht="22.5" customHeight="1">
      <c r="A2235" s="12" t="s">
        <v>35756</v>
      </c>
      <c r="B2235" s="12" t="str" cm="1">
        <f t="array" ref="B2235">_xlfn.REGEXEXTRACT(J2235, "eid=([^&amp;]+)", 2)</f>
        <v>2-s2.0-13244281636</v>
      </c>
      <c r="C2235" s="13" t="s">
        <v>23900</v>
      </c>
      <c r="D2235" s="12" t="s">
        <v>35757</v>
      </c>
      <c r="E2235" s="12">
        <v>2005</v>
      </c>
      <c r="F2235" s="12" t="s">
        <v>32799</v>
      </c>
      <c r="G2235" s="12" t="s">
        <v>32800</v>
      </c>
      <c r="H2235" s="12">
        <v>53</v>
      </c>
      <c r="I2235" s="12" t="s">
        <v>35758</v>
      </c>
      <c r="J2235" s="12" t="s">
        <v>35759</v>
      </c>
      <c r="K2235" s="12" t="s">
        <v>7972</v>
      </c>
      <c r="L2235" s="12" t="s">
        <v>7969</v>
      </c>
      <c r="M2235" s="12" t="s">
        <v>37299</v>
      </c>
    </row>
    <row r="2236" spans="1:13" ht="22.5" customHeight="1">
      <c r="A2236" s="12" t="s">
        <v>35761</v>
      </c>
      <c r="B2236" s="12" t="str" cm="1">
        <f t="array" ref="B2236">_xlfn.REGEXEXTRACT(J2236, "eid=([^&amp;]+)", 2)</f>
        <v>2-s2.0-83455204761</v>
      </c>
      <c r="C2236" s="13" t="s">
        <v>23900</v>
      </c>
      <c r="D2236" s="12" t="s">
        <v>35762</v>
      </c>
      <c r="E2236" s="12">
        <v>2005</v>
      </c>
      <c r="F2236" s="12" t="s">
        <v>35763</v>
      </c>
      <c r="G2236" s="12">
        <v>16872789</v>
      </c>
      <c r="H2236" s="12">
        <v>4</v>
      </c>
      <c r="I2236" s="12" t="s">
        <v>35764</v>
      </c>
      <c r="J2236" s="12" t="s">
        <v>35765</v>
      </c>
      <c r="K2236" s="12" t="s">
        <v>7972</v>
      </c>
      <c r="L2236" s="12" t="s">
        <v>11624</v>
      </c>
      <c r="M2236" s="12" t="s">
        <v>37300</v>
      </c>
    </row>
    <row r="2237" spans="1:13" ht="22.5" customHeight="1">
      <c r="A2237" s="12" t="s">
        <v>35767</v>
      </c>
      <c r="B2237" s="12" t="str" cm="1">
        <f t="array" ref="B2237">_xlfn.REGEXEXTRACT(J2237, "eid=([^&amp;]+)", 2)</f>
        <v>2-s2.0-0037242301</v>
      </c>
      <c r="C2237" s="13" t="s">
        <v>23900</v>
      </c>
      <c r="D2237" s="12" t="s">
        <v>35768</v>
      </c>
      <c r="E2237" s="12">
        <v>2003</v>
      </c>
      <c r="F2237" s="12" t="s">
        <v>35769</v>
      </c>
      <c r="G2237" s="12">
        <v>664200</v>
      </c>
      <c r="H2237" s="12">
        <v>37</v>
      </c>
      <c r="I2237" s="12" t="s">
        <v>35770</v>
      </c>
      <c r="J2237" s="12" t="s">
        <v>35771</v>
      </c>
      <c r="K2237" s="12" t="s">
        <v>7972</v>
      </c>
      <c r="L2237" s="12" t="s">
        <v>35772</v>
      </c>
      <c r="M2237" s="12" t="s">
        <v>37301</v>
      </c>
    </row>
    <row r="2238" spans="1:13" ht="22.5" customHeight="1">
      <c r="A2238" s="12" t="s">
        <v>35774</v>
      </c>
      <c r="B2238" s="12" t="str" cm="1">
        <f t="array" ref="B2238">_xlfn.REGEXEXTRACT(J2238, "eid=([^&amp;]+)", 2)</f>
        <v>2-s2.0-0032074148</v>
      </c>
      <c r="C2238" s="13" t="s">
        <v>23900</v>
      </c>
      <c r="D2238" s="12" t="s">
        <v>35775</v>
      </c>
      <c r="E2238" s="12">
        <v>1998</v>
      </c>
      <c r="F2238" s="12" t="s">
        <v>16699</v>
      </c>
      <c r="G2238" s="12">
        <v>1651684</v>
      </c>
      <c r="H2238" s="12">
        <v>66</v>
      </c>
      <c r="I2238" s="12" t="s">
        <v>35776</v>
      </c>
      <c r="J2238" s="12" t="s">
        <v>35777</v>
      </c>
      <c r="K2238" s="12" t="s">
        <v>7972</v>
      </c>
      <c r="L2238" s="12" t="s">
        <v>8969</v>
      </c>
      <c r="M2238" s="12"/>
    </row>
    <row r="2239" spans="1:13" ht="22.5" customHeight="1">
      <c r="A2239" s="12" t="s">
        <v>35779</v>
      </c>
      <c r="B2239" s="12" t="str" cm="1">
        <f t="array" ref="B2239">_xlfn.REGEXEXTRACT(J2239, "eid=([^&amp;]+)", 2)</f>
        <v>2-s2.0-4544373171</v>
      </c>
      <c r="C2239" s="13" t="s">
        <v>23900</v>
      </c>
      <c r="D2239" s="12" t="s">
        <v>35780</v>
      </c>
      <c r="E2239" s="12">
        <v>2004</v>
      </c>
      <c r="F2239" s="12" t="s">
        <v>18041</v>
      </c>
      <c r="G2239" s="12">
        <v>15206149</v>
      </c>
      <c r="H2239" s="12">
        <v>5</v>
      </c>
      <c r="I2239" s="12" t="s">
        <v>35781</v>
      </c>
      <c r="J2239" s="12" t="s">
        <v>35782</v>
      </c>
      <c r="K2239" s="12" t="s">
        <v>7972</v>
      </c>
      <c r="L2239" s="12" t="s">
        <v>7969</v>
      </c>
      <c r="M2239" s="12" t="s">
        <v>7969</v>
      </c>
    </row>
    <row r="2240" spans="1:13" ht="22.5" customHeight="1">
      <c r="A2240" s="12" t="s">
        <v>35784</v>
      </c>
      <c r="B2240" s="12" t="str" cm="1">
        <f t="array" ref="B2240">_xlfn.REGEXEXTRACT(J2240, "eid=([^&amp;]+)", 2)</f>
        <v>2-s2.0-0002016098</v>
      </c>
      <c r="C2240" s="13" t="s">
        <v>23900</v>
      </c>
      <c r="D2240" s="12" t="s">
        <v>35785</v>
      </c>
      <c r="E2240" s="12">
        <v>1998</v>
      </c>
      <c r="F2240" s="12" t="s">
        <v>35786</v>
      </c>
      <c r="G2240" s="12">
        <v>8954801</v>
      </c>
      <c r="H2240" s="12">
        <v>11</v>
      </c>
      <c r="I2240" s="12" t="s">
        <v>35787</v>
      </c>
      <c r="J2240" s="12" t="s">
        <v>35788</v>
      </c>
      <c r="K2240" s="12" t="s">
        <v>7972</v>
      </c>
      <c r="L2240" s="12" t="s">
        <v>35789</v>
      </c>
      <c r="M2240" s="12" t="s">
        <v>37302</v>
      </c>
    </row>
    <row r="2241" spans="1:13" ht="22.5" customHeight="1">
      <c r="A2241" s="12" t="s">
        <v>35791</v>
      </c>
      <c r="B2241" s="12" t="str" cm="1">
        <f t="array" ref="B2241">_xlfn.REGEXEXTRACT(J2241, "eid=([^&amp;]+)", 2)</f>
        <v>2-s2.0-0030086382</v>
      </c>
      <c r="C2241" s="13" t="s">
        <v>23900</v>
      </c>
      <c r="D2241" s="12" t="s">
        <v>35792</v>
      </c>
      <c r="E2241" s="12">
        <v>1996</v>
      </c>
      <c r="F2241" s="12" t="s">
        <v>24545</v>
      </c>
      <c r="G2241" s="12">
        <v>189162</v>
      </c>
      <c r="H2241" s="12">
        <v>29</v>
      </c>
      <c r="I2241" s="12" t="s">
        <v>35793</v>
      </c>
      <c r="J2241" s="12" t="s">
        <v>35794</v>
      </c>
      <c r="K2241" s="12" t="s">
        <v>7972</v>
      </c>
      <c r="L2241" s="12" t="s">
        <v>7969</v>
      </c>
      <c r="M2241" s="12" t="s">
        <v>37303</v>
      </c>
    </row>
    <row r="2242" spans="1:13" ht="22.5" customHeight="1">
      <c r="A2242" s="12" t="s">
        <v>35796</v>
      </c>
      <c r="B2242" s="12" t="str" cm="1">
        <f t="array" ref="B2242">_xlfn.REGEXEXTRACT(J2242, "eid=([^&amp;]+)", 2)</f>
        <v>2-s2.0-84959043688</v>
      </c>
      <c r="C2242" s="13" t="s">
        <v>23900</v>
      </c>
      <c r="D2242" s="12" t="s">
        <v>35797</v>
      </c>
      <c r="E2242" s="12">
        <v>2002</v>
      </c>
      <c r="F2242" s="12" t="s">
        <v>8831</v>
      </c>
      <c r="G2242" s="12">
        <v>3029743</v>
      </c>
      <c r="H2242" s="12">
        <v>2320</v>
      </c>
      <c r="I2242" s="12" t="s">
        <v>16137</v>
      </c>
      <c r="J2242" s="12" t="s">
        <v>35798</v>
      </c>
      <c r="K2242" s="12" t="s">
        <v>7972</v>
      </c>
      <c r="L2242" s="12" t="s">
        <v>13352</v>
      </c>
      <c r="M2242" s="12" t="s">
        <v>37304</v>
      </c>
    </row>
    <row r="2243" spans="1:13" ht="22.5" customHeight="1">
      <c r="A2243" s="12" t="s">
        <v>35800</v>
      </c>
      <c r="B2243" s="12" t="str" cm="1">
        <f t="array" ref="B2243">_xlfn.REGEXEXTRACT(J2243, "eid=([^&amp;]+)", 2)</f>
        <v>2-s2.0-79960570447</v>
      </c>
      <c r="C2243" s="13" t="s">
        <v>23900</v>
      </c>
      <c r="D2243" s="12" t="s">
        <v>35801</v>
      </c>
      <c r="E2243" s="12">
        <v>2001</v>
      </c>
      <c r="F2243" s="12" t="s">
        <v>8831</v>
      </c>
      <c r="G2243" s="12">
        <v>3029743</v>
      </c>
      <c r="H2243" s="12">
        <v>1973</v>
      </c>
      <c r="I2243" s="12" t="s">
        <v>35508</v>
      </c>
      <c r="J2243" s="12" t="s">
        <v>35802</v>
      </c>
      <c r="K2243" s="12" t="s">
        <v>7972</v>
      </c>
      <c r="L2243" s="12" t="s">
        <v>13352</v>
      </c>
      <c r="M2243" s="12" t="s">
        <v>37305</v>
      </c>
    </row>
    <row r="2244" spans="1:13" ht="22.5" customHeight="1">
      <c r="A2244" s="12" t="s">
        <v>35804</v>
      </c>
      <c r="B2244" s="12" t="str" cm="1">
        <f t="array" ref="B2244">_xlfn.REGEXEXTRACT(J2244, "eid=([^&amp;]+)", 2)</f>
        <v>2-s2.0-84948975649</v>
      </c>
      <c r="C2244" s="13" t="s">
        <v>23900</v>
      </c>
      <c r="D2244" s="12" t="s">
        <v>35805</v>
      </c>
      <c r="E2244" s="12">
        <v>2000</v>
      </c>
      <c r="F2244" s="12" t="s">
        <v>8831</v>
      </c>
      <c r="G2244" s="12">
        <v>3029743</v>
      </c>
      <c r="H2244" s="12">
        <v>1807</v>
      </c>
      <c r="I2244" s="12" t="s">
        <v>35806</v>
      </c>
      <c r="J2244" s="12" t="s">
        <v>35807</v>
      </c>
      <c r="K2244" s="12" t="s">
        <v>7972</v>
      </c>
      <c r="L2244" s="12" t="s">
        <v>13352</v>
      </c>
      <c r="M2244" s="12" t="s">
        <v>37306</v>
      </c>
    </row>
    <row r="2245" spans="1:13" ht="22.5" customHeight="1">
      <c r="A2245" s="12" t="s">
        <v>35809</v>
      </c>
      <c r="B2245" s="12" t="str" cm="1">
        <f t="array" ref="B2245">_xlfn.REGEXEXTRACT(J2245, "eid=([^&amp;]+)", 2)</f>
        <v>2-s2.0-0036028058</v>
      </c>
      <c r="C2245" s="13" t="s">
        <v>23900</v>
      </c>
      <c r="D2245" s="12" t="s">
        <v>35810</v>
      </c>
      <c r="E2245" s="12">
        <v>2002</v>
      </c>
      <c r="F2245" s="12" t="s">
        <v>11020</v>
      </c>
      <c r="G2245" s="12">
        <v>457906</v>
      </c>
      <c r="H2245" s="12">
        <v>28</v>
      </c>
      <c r="I2245" s="12" t="s">
        <v>35811</v>
      </c>
      <c r="J2245" s="12" t="s">
        <v>35812</v>
      </c>
      <c r="K2245" s="12" t="s">
        <v>7972</v>
      </c>
      <c r="L2245" s="12" t="s">
        <v>8027</v>
      </c>
      <c r="M2245" s="12" t="s">
        <v>37307</v>
      </c>
    </row>
    <row r="2246" spans="1:13" ht="22.5" customHeight="1">
      <c r="A2246" s="12" t="s">
        <v>35814</v>
      </c>
      <c r="B2246" s="12" t="str" cm="1">
        <f t="array" ref="B2246">_xlfn.REGEXEXTRACT(J2246, "eid=([^&amp;]+)", 2)</f>
        <v>2-s2.0-0032770679</v>
      </c>
      <c r="C2246" s="13" t="s">
        <v>23900</v>
      </c>
      <c r="D2246" s="12" t="s">
        <v>35815</v>
      </c>
      <c r="E2246" s="12">
        <v>1999</v>
      </c>
      <c r="F2246" s="12" t="s">
        <v>24863</v>
      </c>
      <c r="G2246" s="12">
        <v>13865056</v>
      </c>
      <c r="H2246" s="12">
        <v>55</v>
      </c>
      <c r="I2246" s="12" t="s">
        <v>35816</v>
      </c>
      <c r="J2246" s="12" t="s">
        <v>35817</v>
      </c>
      <c r="K2246" s="12" t="s">
        <v>7972</v>
      </c>
      <c r="L2246" s="12" t="s">
        <v>35818</v>
      </c>
      <c r="M2246" s="12" t="s">
        <v>37308</v>
      </c>
    </row>
    <row r="2247" spans="1:13" ht="22.5" customHeight="1">
      <c r="A2247" s="12" t="s">
        <v>35820</v>
      </c>
      <c r="B2247" s="12" t="str" cm="1">
        <f t="array" ref="B2247">_xlfn.REGEXEXTRACT(J2247, "eid=([^&amp;]+)", 2)</f>
        <v>2-s2.0-0037410595</v>
      </c>
      <c r="C2247" s="13" t="s">
        <v>23900</v>
      </c>
      <c r="D2247" s="12" t="s">
        <v>35821</v>
      </c>
      <c r="E2247" s="12">
        <v>2003</v>
      </c>
      <c r="F2247" s="12" t="s">
        <v>17510</v>
      </c>
      <c r="G2247" s="12">
        <v>1678655</v>
      </c>
      <c r="H2247" s="12">
        <v>24</v>
      </c>
      <c r="I2247" s="12" t="s">
        <v>35822</v>
      </c>
      <c r="J2247" s="12" t="s">
        <v>35823</v>
      </c>
      <c r="K2247" s="12" t="s">
        <v>7972</v>
      </c>
      <c r="L2247" s="12" t="s">
        <v>8969</v>
      </c>
      <c r="M2247" s="12" t="s">
        <v>37309</v>
      </c>
    </row>
    <row r="2248" spans="1:13" ht="22.5" customHeight="1">
      <c r="A2248" s="12" t="s">
        <v>35825</v>
      </c>
      <c r="B2248" s="12" t="str" cm="1">
        <f t="array" ref="B2248">_xlfn.REGEXEXTRACT(J2248, "eid=([^&amp;]+)", 2)</f>
        <v>2-s2.0-35048904068</v>
      </c>
      <c r="C2248" s="13" t="s">
        <v>23900</v>
      </c>
      <c r="D2248" s="12" t="s">
        <v>35826</v>
      </c>
      <c r="E2248" s="12">
        <v>2004</v>
      </c>
      <c r="F2248" s="12" t="s">
        <v>8831</v>
      </c>
      <c r="G2248" s="12">
        <v>3029743</v>
      </c>
      <c r="H2248" s="12">
        <v>3183</v>
      </c>
      <c r="I2248" s="12" t="s">
        <v>35827</v>
      </c>
      <c r="J2248" s="12" t="s">
        <v>35828</v>
      </c>
      <c r="K2248" s="12" t="s">
        <v>7972</v>
      </c>
      <c r="L2248" s="12" t="s">
        <v>13352</v>
      </c>
      <c r="M2248" s="12" t="s">
        <v>37310</v>
      </c>
    </row>
    <row r="2249" spans="1:13" ht="22.5" customHeight="1">
      <c r="A2249" s="12" t="s">
        <v>35830</v>
      </c>
      <c r="B2249" s="12" t="str" cm="1">
        <f t="array" ref="B2249">_xlfn.REGEXEXTRACT(J2249, "eid=([^&amp;]+)", 2)</f>
        <v>2-s2.0-0032626656</v>
      </c>
      <c r="C2249" s="13" t="s">
        <v>23900</v>
      </c>
      <c r="D2249" s="12" t="s">
        <v>35831</v>
      </c>
      <c r="E2249" s="12">
        <v>1999</v>
      </c>
      <c r="F2249" s="12" t="s">
        <v>18041</v>
      </c>
      <c r="G2249" s="12">
        <v>7367791</v>
      </c>
      <c r="H2249" s="12">
        <v>6</v>
      </c>
      <c r="I2249" s="12" t="s">
        <v>35832</v>
      </c>
      <c r="J2249" s="12" t="s">
        <v>35833</v>
      </c>
      <c r="K2249" s="12" t="s">
        <v>7972</v>
      </c>
      <c r="L2249" s="12" t="s">
        <v>35398</v>
      </c>
      <c r="M2249" s="12" t="s">
        <v>7969</v>
      </c>
    </row>
    <row r="2250" spans="1:13" ht="22.5" customHeight="1">
      <c r="A2250" s="12" t="s">
        <v>35835</v>
      </c>
      <c r="B2250" s="12" t="str" cm="1">
        <f t="array" ref="B2250">_xlfn.REGEXEXTRACT(J2250, "eid=([^&amp;]+)", 2)</f>
        <v>2-s2.0-0037298256</v>
      </c>
      <c r="C2250" s="13" t="s">
        <v>23900</v>
      </c>
      <c r="D2250" s="12" t="s">
        <v>35836</v>
      </c>
      <c r="E2250" s="12">
        <v>2003</v>
      </c>
      <c r="F2250" s="12" t="s">
        <v>9725</v>
      </c>
      <c r="G2250" s="12">
        <v>10636692</v>
      </c>
      <c r="H2250" s="12">
        <v>11</v>
      </c>
      <c r="I2250" s="12" t="s">
        <v>35837</v>
      </c>
      <c r="J2250" s="12" t="s">
        <v>35838</v>
      </c>
      <c r="K2250" s="12" t="s">
        <v>7972</v>
      </c>
      <c r="L2250" s="12" t="s">
        <v>7969</v>
      </c>
      <c r="M2250" s="12" t="s">
        <v>37311</v>
      </c>
    </row>
    <row r="2251" spans="1:13" ht="22.5" customHeight="1">
      <c r="A2251" s="12" t="s">
        <v>35840</v>
      </c>
      <c r="B2251" s="12" t="str" cm="1">
        <f t="array" ref="B2251">_xlfn.REGEXEXTRACT(J2251, "eid=([^&amp;]+)", 2)</f>
        <v>2-s2.0-84859942424</v>
      </c>
      <c r="C2251" s="13" t="s">
        <v>23900</v>
      </c>
      <c r="D2251" s="12" t="s">
        <v>35841</v>
      </c>
      <c r="E2251" s="12">
        <v>2003</v>
      </c>
      <c r="F2251" s="12" t="s">
        <v>35842</v>
      </c>
      <c r="G2251" s="12" t="s">
        <v>7969</v>
      </c>
      <c r="H2251" s="12">
        <v>2</v>
      </c>
      <c r="I2251" s="12" t="s">
        <v>35843</v>
      </c>
      <c r="J2251" s="12" t="s">
        <v>35844</v>
      </c>
      <c r="K2251" s="12" t="s">
        <v>7972</v>
      </c>
      <c r="L2251" s="12" t="s">
        <v>8102</v>
      </c>
      <c r="M2251" s="12" t="s">
        <v>37312</v>
      </c>
    </row>
    <row r="2252" spans="1:13" ht="22.5" customHeight="1">
      <c r="A2252" s="12" t="s">
        <v>35846</v>
      </c>
      <c r="B2252" s="12" t="str" cm="1">
        <f t="array" ref="B2252">_xlfn.REGEXEXTRACT(J2252, "eid=([^&amp;]+)", 2)</f>
        <v>2-s2.0-84957610906</v>
      </c>
      <c r="C2252" s="13" t="s">
        <v>23900</v>
      </c>
      <c r="D2252" s="12" t="s">
        <v>35847</v>
      </c>
      <c r="E2252" s="12">
        <v>1999</v>
      </c>
      <c r="F2252" s="12" t="s">
        <v>8831</v>
      </c>
      <c r="G2252" s="12">
        <v>3029743</v>
      </c>
      <c r="H2252" s="12">
        <v>1592</v>
      </c>
      <c r="I2252" s="12" t="s">
        <v>35848</v>
      </c>
      <c r="J2252" s="12" t="s">
        <v>35849</v>
      </c>
      <c r="K2252" s="12" t="s">
        <v>7972</v>
      </c>
      <c r="L2252" s="12" t="s">
        <v>13352</v>
      </c>
      <c r="M2252" s="12"/>
    </row>
    <row r="2253" spans="1:13" ht="22.5" customHeight="1">
      <c r="A2253" s="12" t="s">
        <v>35851</v>
      </c>
      <c r="B2253" s="12" t="str" cm="1">
        <f t="array" ref="B2253">_xlfn.REGEXEXTRACT(J2253, "eid=([^&amp;]+)", 2)</f>
        <v>2-s2.0-0034438028</v>
      </c>
      <c r="C2253" s="13" t="s">
        <v>23900</v>
      </c>
      <c r="D2253" s="12" t="s">
        <v>35852</v>
      </c>
      <c r="E2253" s="12">
        <v>2000</v>
      </c>
      <c r="F2253" s="12" t="s">
        <v>35853</v>
      </c>
      <c r="G2253" s="12" t="s">
        <v>7969</v>
      </c>
      <c r="H2253" s="12" t="s">
        <v>7969</v>
      </c>
      <c r="I2253" s="12" t="s">
        <v>35854</v>
      </c>
      <c r="J2253" s="12" t="s">
        <v>35855</v>
      </c>
      <c r="K2253" s="12" t="s">
        <v>7972</v>
      </c>
      <c r="L2253" s="12" t="s">
        <v>7969</v>
      </c>
      <c r="M2253" s="12" t="s">
        <v>7969</v>
      </c>
    </row>
    <row r="2254" spans="1:13" ht="22.5" customHeight="1">
      <c r="A2254" s="12" t="s">
        <v>35857</v>
      </c>
      <c r="B2254" s="12" t="str" cm="1">
        <f t="array" ref="B2254">_xlfn.REGEXEXTRACT(J2254, "eid=([^&amp;]+)", 2)</f>
        <v>2-s2.0-0032637701</v>
      </c>
      <c r="C2254" s="13" t="s">
        <v>23900</v>
      </c>
      <c r="D2254" s="12" t="s">
        <v>35858</v>
      </c>
      <c r="E2254" s="12">
        <v>1999</v>
      </c>
      <c r="F2254" s="12" t="s">
        <v>23855</v>
      </c>
      <c r="G2254" s="12">
        <v>189219</v>
      </c>
      <c r="H2254" s="12">
        <v>87</v>
      </c>
      <c r="I2254" s="12" t="s">
        <v>35859</v>
      </c>
      <c r="J2254" s="12" t="s">
        <v>35860</v>
      </c>
      <c r="K2254" s="12" t="s">
        <v>7972</v>
      </c>
      <c r="L2254" s="12" t="s">
        <v>35398</v>
      </c>
      <c r="M2254" s="12"/>
    </row>
    <row r="2255" spans="1:13" ht="22.5" customHeight="1">
      <c r="A2255" s="12" t="s">
        <v>35862</v>
      </c>
      <c r="B2255" s="12" t="str" cm="1">
        <f t="array" ref="B2255">_xlfn.REGEXEXTRACT(J2255, "eid=([^&amp;]+)", 2)</f>
        <v>2-s2.0-0038527384</v>
      </c>
      <c r="C2255" s="13" t="s">
        <v>23900</v>
      </c>
      <c r="D2255" s="12" t="s">
        <v>35863</v>
      </c>
      <c r="E2255" s="12">
        <v>2003</v>
      </c>
      <c r="F2255" s="12" t="s">
        <v>32799</v>
      </c>
      <c r="G2255" s="12" t="s">
        <v>32800</v>
      </c>
      <c r="H2255" s="12">
        <v>51</v>
      </c>
      <c r="I2255" s="12" t="s">
        <v>35864</v>
      </c>
      <c r="J2255" s="12" t="s">
        <v>35865</v>
      </c>
      <c r="K2255" s="12" t="s">
        <v>7972</v>
      </c>
      <c r="L2255" s="12" t="s">
        <v>7969</v>
      </c>
      <c r="M2255" s="12"/>
    </row>
    <row r="2256" spans="1:13" ht="22.5" customHeight="1">
      <c r="A2256" s="12" t="s">
        <v>35867</v>
      </c>
      <c r="B2256" s="12" t="str" cm="1">
        <f t="array" ref="B2256">_xlfn.REGEXEXTRACT(J2256, "eid=([^&amp;]+)", 2)</f>
        <v>2-s2.0-13244269881</v>
      </c>
      <c r="C2256" s="13" t="s">
        <v>23900</v>
      </c>
      <c r="D2256" s="12" t="s">
        <v>35868</v>
      </c>
      <c r="E2256" s="12">
        <v>2005</v>
      </c>
      <c r="F2256" s="12" t="s">
        <v>29917</v>
      </c>
      <c r="G2256" s="12">
        <v>10577149</v>
      </c>
      <c r="H2256" s="12">
        <v>14</v>
      </c>
      <c r="I2256" s="12" t="s">
        <v>35869</v>
      </c>
      <c r="J2256" s="12" t="s">
        <v>35870</v>
      </c>
      <c r="K2256" s="12" t="s">
        <v>7972</v>
      </c>
      <c r="L2256" s="12" t="s">
        <v>7969</v>
      </c>
      <c r="M2256" s="12" t="s">
        <v>37313</v>
      </c>
    </row>
    <row r="2257" spans="1:13" ht="22.5" customHeight="1">
      <c r="A2257" s="12" t="s">
        <v>35872</v>
      </c>
      <c r="B2257" s="12" t="str" cm="1">
        <f t="array" ref="B2257">_xlfn.REGEXEXTRACT(J2257, "eid=([^&amp;]+)", 2)</f>
        <v>2-s2.0-21444439971</v>
      </c>
      <c r="C2257" s="13" t="s">
        <v>23900</v>
      </c>
      <c r="D2257" s="12" t="s">
        <v>35873</v>
      </c>
      <c r="E2257" s="12">
        <v>2004</v>
      </c>
      <c r="F2257" s="12" t="s">
        <v>35874</v>
      </c>
      <c r="G2257" s="12" t="s">
        <v>7969</v>
      </c>
      <c r="H2257" s="12" t="s">
        <v>7969</v>
      </c>
      <c r="I2257" s="12" t="s">
        <v>35875</v>
      </c>
      <c r="J2257" s="12" t="s">
        <v>35876</v>
      </c>
      <c r="K2257" s="12" t="s">
        <v>7972</v>
      </c>
      <c r="L2257" s="12" t="s">
        <v>7969</v>
      </c>
      <c r="M2257" s="12" t="s">
        <v>7969</v>
      </c>
    </row>
    <row r="2258" spans="1:13" ht="22.5" customHeight="1">
      <c r="A2258" s="12" t="s">
        <v>35878</v>
      </c>
      <c r="B2258" s="12" t="str" cm="1">
        <f t="array" ref="B2258">_xlfn.REGEXEXTRACT(J2258, "eid=([^&amp;]+)", 2)</f>
        <v>2-s2.0-58849141394</v>
      </c>
      <c r="C2258" s="13" t="s">
        <v>23900</v>
      </c>
      <c r="D2258" s="12" t="s">
        <v>35879</v>
      </c>
      <c r="E2258" s="12">
        <v>1997</v>
      </c>
      <c r="F2258" s="12" t="s">
        <v>8792</v>
      </c>
      <c r="G2258" s="12" t="s">
        <v>30651</v>
      </c>
      <c r="H2258" s="12">
        <v>3016</v>
      </c>
      <c r="I2258" s="12" t="s">
        <v>35880</v>
      </c>
      <c r="J2258" s="12" t="s">
        <v>35881</v>
      </c>
      <c r="K2258" s="12" t="s">
        <v>7972</v>
      </c>
      <c r="L2258" s="12" t="s">
        <v>7969</v>
      </c>
      <c r="M2258" s="12" t="s">
        <v>37314</v>
      </c>
    </row>
    <row r="2259" spans="1:13" ht="22.5" customHeight="1">
      <c r="A2259" s="12" t="s">
        <v>35883</v>
      </c>
      <c r="B2259" s="12" t="str" cm="1">
        <f t="array" ref="B2259">_xlfn.REGEXEXTRACT(J2259, "eid=([^&amp;]+)", 2)</f>
        <v>2-s2.0-84890047469</v>
      </c>
      <c r="C2259" s="13" t="s">
        <v>23900</v>
      </c>
      <c r="D2259" s="12" t="s">
        <v>35884</v>
      </c>
      <c r="E2259" s="12">
        <v>1999</v>
      </c>
      <c r="F2259" s="12" t="s">
        <v>8831</v>
      </c>
      <c r="G2259" s="12">
        <v>3029743</v>
      </c>
      <c r="H2259" s="12">
        <v>1556</v>
      </c>
      <c r="I2259" s="12" t="s">
        <v>35787</v>
      </c>
      <c r="J2259" s="12" t="s">
        <v>35885</v>
      </c>
      <c r="K2259" s="12" t="s">
        <v>7972</v>
      </c>
      <c r="L2259" s="12" t="s">
        <v>13352</v>
      </c>
      <c r="M2259" s="12" t="s">
        <v>37315</v>
      </c>
    </row>
    <row r="2260" spans="1:13" ht="22.5" customHeight="1">
      <c r="A2260" s="12" t="s">
        <v>35887</v>
      </c>
      <c r="B2260" s="12" t="str" cm="1">
        <f t="array" ref="B2260">_xlfn.REGEXEXTRACT(J2260, "eid=([^&amp;]+)", 2)</f>
        <v>2-s2.0-84890522850</v>
      </c>
      <c r="C2260" s="13" t="s">
        <v>23900</v>
      </c>
      <c r="D2260" s="12" t="s">
        <v>35888</v>
      </c>
      <c r="E2260" s="12">
        <v>1949</v>
      </c>
      <c r="F2260" s="12" t="s">
        <v>35889</v>
      </c>
      <c r="G2260" s="12">
        <v>58580</v>
      </c>
      <c r="H2260" s="12">
        <v>28</v>
      </c>
      <c r="I2260" s="12" t="s">
        <v>35890</v>
      </c>
      <c r="J2260" s="12" t="s">
        <v>35891</v>
      </c>
      <c r="K2260" s="12" t="s">
        <v>7972</v>
      </c>
      <c r="L2260" s="12" t="s">
        <v>7969</v>
      </c>
      <c r="M2260" s="12" t="s">
        <v>37316</v>
      </c>
    </row>
    <row r="2261" spans="1:13" ht="22.5" customHeight="1">
      <c r="A2261" s="12" t="s">
        <v>35893</v>
      </c>
      <c r="B2261" s="12" t="str" cm="1">
        <f t="array" ref="B2261">_xlfn.REGEXEXTRACT(J2261, "eid=([^&amp;]+)", 2)</f>
        <v>2-s2.0-0000853459</v>
      </c>
      <c r="C2261" s="13" t="s">
        <v>23900</v>
      </c>
      <c r="D2261" s="12" t="s">
        <v>35894</v>
      </c>
      <c r="E2261" s="12">
        <v>1994</v>
      </c>
      <c r="F2261" s="12" t="s">
        <v>15577</v>
      </c>
      <c r="G2261" s="12">
        <v>1389130</v>
      </c>
      <c r="H2261" s="12">
        <v>31</v>
      </c>
      <c r="I2261" s="12" t="s">
        <v>35895</v>
      </c>
      <c r="J2261" s="12" t="s">
        <v>35896</v>
      </c>
      <c r="K2261" s="12" t="s">
        <v>7972</v>
      </c>
      <c r="L2261" s="12" t="s">
        <v>22570</v>
      </c>
      <c r="M2261" s="12" t="s">
        <v>37317</v>
      </c>
    </row>
    <row r="2262" spans="1:13" ht="22.5" customHeight="1">
      <c r="A2262" s="12" t="s">
        <v>35898</v>
      </c>
      <c r="B2262" s="12" t="str" cm="1">
        <f t="array" ref="B2262">_xlfn.REGEXEXTRACT(J2262, "eid=([^&amp;]+)", 2)</f>
        <v>2-s2.0-0018545449</v>
      </c>
      <c r="C2262" s="13" t="s">
        <v>23900</v>
      </c>
      <c r="D2262" s="12" t="s">
        <v>35899</v>
      </c>
      <c r="E2262" s="12">
        <v>1979</v>
      </c>
      <c r="F2262" s="12" t="s">
        <v>16043</v>
      </c>
      <c r="G2262" s="12">
        <v>10782</v>
      </c>
      <c r="H2262" s="12">
        <v>22</v>
      </c>
      <c r="I2262" s="12" t="s">
        <v>35900</v>
      </c>
      <c r="J2262" s="12" t="s">
        <v>35901</v>
      </c>
      <c r="K2262" s="12" t="s">
        <v>7972</v>
      </c>
      <c r="L2262" s="12" t="s">
        <v>7969</v>
      </c>
      <c r="M2262" s="12"/>
    </row>
    <row r="2263" spans="1:13" ht="22.5" customHeight="1">
      <c r="A2263" s="12" t="s">
        <v>35903</v>
      </c>
      <c r="B2263" s="12" t="str" cm="1">
        <f t="array" ref="B2263">_xlfn.REGEXEXTRACT(J2263, "eid=([^&amp;]+)", 2)</f>
        <v>2-s2.0-0015640298</v>
      </c>
      <c r="C2263" s="13" t="s">
        <v>23900</v>
      </c>
      <c r="D2263" s="12" t="s">
        <v>35904</v>
      </c>
      <c r="E2263" s="12">
        <v>1973</v>
      </c>
      <c r="F2263" s="12" t="s">
        <v>35518</v>
      </c>
      <c r="G2263" s="12">
        <v>28231</v>
      </c>
      <c r="H2263" s="12">
        <v>24</v>
      </c>
      <c r="I2263" s="12" t="s">
        <v>35905</v>
      </c>
      <c r="J2263" s="12" t="s">
        <v>35906</v>
      </c>
      <c r="K2263" s="12" t="s">
        <v>7972</v>
      </c>
      <c r="L2263" s="12" t="s">
        <v>7969</v>
      </c>
      <c r="M2263" s="12" t="s">
        <v>37318</v>
      </c>
    </row>
    <row r="2264" spans="1:13" ht="22.5" customHeight="1">
      <c r="A2264" s="12" t="s">
        <v>35908</v>
      </c>
      <c r="B2264" s="12" t="str" cm="1">
        <f t="array" ref="B2264">_xlfn.REGEXEXTRACT(J2264, "eid=([^&amp;]+)", 2)</f>
        <v>2-s2.0-84959810873</v>
      </c>
      <c r="C2264" s="13" t="s">
        <v>23900</v>
      </c>
      <c r="D2264" s="12" t="s">
        <v>35909</v>
      </c>
      <c r="E2264" s="12">
        <v>1955</v>
      </c>
      <c r="F2264" s="12" t="s">
        <v>35910</v>
      </c>
      <c r="G2264" s="12">
        <v>335533</v>
      </c>
      <c r="H2264" s="12">
        <v>69</v>
      </c>
      <c r="I2264" s="12" t="s">
        <v>35911</v>
      </c>
      <c r="J2264" s="12" t="s">
        <v>35912</v>
      </c>
      <c r="K2264" s="12" t="s">
        <v>7972</v>
      </c>
      <c r="L2264" s="12" t="s">
        <v>7969</v>
      </c>
      <c r="M2264" s="12" t="s">
        <v>37319</v>
      </c>
    </row>
    <row r="2265" spans="1:13" ht="22.5" customHeight="1">
      <c r="A2265" s="12" t="s">
        <v>35914</v>
      </c>
      <c r="B2265" s="12" t="str" cm="1">
        <f t="array" ref="B2265">_xlfn.REGEXEXTRACT(J2265, "eid=([^&amp;]+)", 2)</f>
        <v>2-s2.0-84985824882</v>
      </c>
      <c r="C2265" s="13" t="s">
        <v>23900</v>
      </c>
      <c r="D2265" s="12" t="s">
        <v>35915</v>
      </c>
      <c r="E2265" s="12">
        <v>1985</v>
      </c>
      <c r="F2265" s="12" t="s">
        <v>8831</v>
      </c>
      <c r="G2265" s="12">
        <v>3029743</v>
      </c>
      <c r="H2265" s="12">
        <v>209</v>
      </c>
      <c r="I2265" s="12" t="s">
        <v>35916</v>
      </c>
      <c r="J2265" s="12" t="s">
        <v>35917</v>
      </c>
      <c r="K2265" s="12" t="s">
        <v>7972</v>
      </c>
      <c r="L2265" s="12" t="s">
        <v>13352</v>
      </c>
      <c r="M2265" s="12" t="s">
        <v>37320</v>
      </c>
    </row>
    <row r="2266" spans="1:13" ht="22.5" customHeight="1">
      <c r="A2266" s="12" t="s">
        <v>35919</v>
      </c>
      <c r="B2266" s="12" t="str" cm="1">
        <f t="array" ref="B2266">_xlfn.REGEXEXTRACT(J2266, "eid=([^&amp;]+)", 2)</f>
        <v>2-s2.0-0019009028</v>
      </c>
      <c r="C2266" s="13" t="s">
        <v>23900</v>
      </c>
      <c r="D2266" s="12" t="s">
        <v>35920</v>
      </c>
      <c r="E2266" s="12">
        <v>1980</v>
      </c>
      <c r="F2266" s="12" t="s">
        <v>35921</v>
      </c>
      <c r="G2266" s="12">
        <v>189286</v>
      </c>
      <c r="H2266" s="12">
        <v>25</v>
      </c>
      <c r="I2266" s="12" t="s">
        <v>35922</v>
      </c>
      <c r="J2266" s="12" t="s">
        <v>35923</v>
      </c>
      <c r="K2266" s="12" t="s">
        <v>7972</v>
      </c>
      <c r="L2266" s="12" t="s">
        <v>7969</v>
      </c>
      <c r="M2266" s="12" t="s">
        <v>37321</v>
      </c>
    </row>
    <row r="2267" spans="1:13" ht="22.5" customHeight="1">
      <c r="A2267" s="12" t="s">
        <v>35925</v>
      </c>
      <c r="B2267" s="12" t="str" cm="1">
        <f t="array" ref="B2267">_xlfn.REGEXEXTRACT(J2267, "eid=([^&amp;]+)", 2)</f>
        <v>2-s2.0-0027305609</v>
      </c>
      <c r="C2267" s="13" t="s">
        <v>23900</v>
      </c>
      <c r="D2267" s="12" t="s">
        <v>35926</v>
      </c>
      <c r="E2267" s="12">
        <v>1993</v>
      </c>
      <c r="F2267" s="12" t="s">
        <v>35927</v>
      </c>
      <c r="G2267" s="12" t="s">
        <v>35928</v>
      </c>
      <c r="H2267" s="12">
        <v>11</v>
      </c>
      <c r="I2267" s="12" t="s">
        <v>35929</v>
      </c>
      <c r="J2267" s="12" t="s">
        <v>35930</v>
      </c>
      <c r="K2267" s="12" t="s">
        <v>7972</v>
      </c>
      <c r="L2267" s="12" t="s">
        <v>7969</v>
      </c>
      <c r="M2267" s="12" t="s">
        <v>37322</v>
      </c>
    </row>
    <row r="2268" spans="1:13" ht="22.5" customHeight="1">
      <c r="A2268" s="12" t="s">
        <v>35932</v>
      </c>
      <c r="B2268" s="12" t="str" cm="1">
        <f t="array" ref="B2268">_xlfn.REGEXEXTRACT(J2268, "eid=([^&amp;]+)", 2)</f>
        <v>2-s2.0-84938015047</v>
      </c>
      <c r="C2268" s="13" t="s">
        <v>23900</v>
      </c>
      <c r="D2268" s="12" t="s">
        <v>35933</v>
      </c>
      <c r="E2268" s="12">
        <v>1952</v>
      </c>
      <c r="F2268" s="12" t="s">
        <v>35934</v>
      </c>
      <c r="G2268" s="12">
        <v>968390</v>
      </c>
      <c r="H2268" s="12">
        <v>40</v>
      </c>
      <c r="I2268" s="12" t="s">
        <v>35935</v>
      </c>
      <c r="J2268" s="12" t="s">
        <v>35936</v>
      </c>
      <c r="K2268" s="12" t="s">
        <v>7972</v>
      </c>
      <c r="L2268" s="12" t="s">
        <v>7969</v>
      </c>
      <c r="M2268" s="12" t="s">
        <v>37323</v>
      </c>
    </row>
    <row r="2269" spans="1:13" ht="22.5" customHeight="1">
      <c r="A2269" s="12" t="s">
        <v>35938</v>
      </c>
      <c r="B2269" s="12" t="str" cm="1">
        <f t="array" ref="B2269">_xlfn.REGEXEXTRACT(J2269, "eid=([^&amp;]+)", 2)</f>
        <v>2-s2.0-0002535673</v>
      </c>
      <c r="C2269" s="13" t="s">
        <v>23900</v>
      </c>
      <c r="D2269" s="12" t="s">
        <v>35939</v>
      </c>
      <c r="E2269" s="12">
        <v>1995</v>
      </c>
      <c r="F2269" s="12" t="s">
        <v>35940</v>
      </c>
      <c r="G2269" s="12" t="s">
        <v>7969</v>
      </c>
      <c r="H2269" s="12" t="s">
        <v>7969</v>
      </c>
      <c r="I2269" s="12" t="s">
        <v>35941</v>
      </c>
      <c r="J2269" s="12" t="s">
        <v>35942</v>
      </c>
      <c r="K2269" s="12" t="s">
        <v>7972</v>
      </c>
      <c r="L2269" s="12" t="s">
        <v>8102</v>
      </c>
      <c r="M2269" s="12" t="s">
        <v>37324</v>
      </c>
    </row>
    <row r="2270" spans="1:13" ht="22.5" customHeight="1">
      <c r="A2270" s="12" t="s">
        <v>35944</v>
      </c>
      <c r="B2270" s="12" t="str" cm="1">
        <f t="array" ref="B2270">_xlfn.REGEXEXTRACT(J2270, "eid=([^&amp;]+)", 2)</f>
        <v>2-s2.0-85055811894</v>
      </c>
      <c r="C2270" s="13" t="s">
        <v>23900</v>
      </c>
      <c r="D2270" s="12" t="s">
        <v>35945</v>
      </c>
      <c r="E2270" s="12">
        <v>1992</v>
      </c>
      <c r="F2270" s="12" t="s">
        <v>16126</v>
      </c>
      <c r="G2270" s="12">
        <v>10639527</v>
      </c>
      <c r="H2270" s="12" t="s">
        <v>7969</v>
      </c>
      <c r="I2270" s="12" t="s">
        <v>35946</v>
      </c>
      <c r="J2270" s="12" t="s">
        <v>35947</v>
      </c>
      <c r="K2270" s="12" t="s">
        <v>7972</v>
      </c>
      <c r="L2270" s="12" t="s">
        <v>8324</v>
      </c>
      <c r="M2270" s="12" t="s">
        <v>37325</v>
      </c>
    </row>
    <row r="2271" spans="1:13" ht="22.5" customHeight="1">
      <c r="A2271" s="12" t="s">
        <v>35949</v>
      </c>
      <c r="B2271" s="12" t="str" cm="1">
        <f t="array" ref="B2271">_xlfn.REGEXEXTRACT(J2271, "eid=([^&amp;]+)", 2)</f>
        <v>2-s2.0-0017018484</v>
      </c>
      <c r="C2271" s="13" t="s">
        <v>23900</v>
      </c>
      <c r="D2271" s="12" t="s">
        <v>35950</v>
      </c>
      <c r="E2271" s="12">
        <v>1976</v>
      </c>
      <c r="F2271" s="12" t="s">
        <v>29972</v>
      </c>
      <c r="G2271" s="12">
        <v>189448</v>
      </c>
      <c r="H2271" s="12">
        <v>22</v>
      </c>
      <c r="I2271" s="12" t="s">
        <v>35951</v>
      </c>
      <c r="J2271" s="12" t="s">
        <v>35952</v>
      </c>
      <c r="K2271" s="12" t="s">
        <v>7972</v>
      </c>
      <c r="L2271" s="12" t="s">
        <v>7969</v>
      </c>
      <c r="M2271" s="12" t="s">
        <v>37326</v>
      </c>
    </row>
    <row r="2272" spans="1:13" ht="22.5" customHeight="1">
      <c r="A2272" s="12" t="s">
        <v>35954</v>
      </c>
      <c r="B2272" s="12" t="str" cm="1">
        <f t="array" ref="B2272">_xlfn.REGEXEXTRACT(J2272, "eid=([^&amp;]+)", 2)</f>
        <v>2-s2.0-84943235829</v>
      </c>
      <c r="C2272" s="13" t="s">
        <v>23900</v>
      </c>
      <c r="D2272" s="12" t="s">
        <v>35955</v>
      </c>
      <c r="E2272" s="12">
        <v>1993</v>
      </c>
      <c r="F2272" s="12" t="s">
        <v>8831</v>
      </c>
      <c r="G2272" s="12">
        <v>3029743</v>
      </c>
      <c r="H2272" s="12">
        <v>740</v>
      </c>
      <c r="I2272" s="12" t="s">
        <v>35956</v>
      </c>
      <c r="J2272" s="12" t="s">
        <v>35957</v>
      </c>
      <c r="K2272" s="12" t="s">
        <v>7972</v>
      </c>
      <c r="L2272" s="12" t="s">
        <v>13352</v>
      </c>
      <c r="M2272" s="12" t="s">
        <v>37327</v>
      </c>
    </row>
    <row r="2273" spans="1:13" ht="22.5" customHeight="1">
      <c r="A2273" s="12" t="s">
        <v>35959</v>
      </c>
      <c r="B2273" s="12" t="str" cm="1">
        <f t="array" ref="B2273">_xlfn.REGEXEXTRACT(J2273, "eid=([^&amp;]+)", 2)</f>
        <v>2-s2.0-84985796089</v>
      </c>
      <c r="C2273" s="13" t="s">
        <v>23900</v>
      </c>
      <c r="D2273" s="12" t="s">
        <v>35960</v>
      </c>
      <c r="E2273" s="12">
        <v>1994</v>
      </c>
      <c r="F2273" s="12" t="s">
        <v>8831</v>
      </c>
      <c r="G2273" s="12">
        <v>3029743</v>
      </c>
      <c r="H2273" s="12">
        <v>765</v>
      </c>
      <c r="I2273" s="12" t="s">
        <v>35961</v>
      </c>
      <c r="J2273" s="12" t="s">
        <v>35962</v>
      </c>
      <c r="K2273" s="12" t="s">
        <v>7972</v>
      </c>
      <c r="L2273" s="12" t="s">
        <v>13352</v>
      </c>
      <c r="M2273" s="12"/>
    </row>
    <row r="2274" spans="1:13" ht="22.5" customHeight="1">
      <c r="A2274" s="12" t="s">
        <v>35964</v>
      </c>
      <c r="B2274" s="12" t="str" cm="1">
        <f t="array" ref="B2274">_xlfn.REGEXEXTRACT(J2274, "eid=([^&amp;]+)", 2)</f>
        <v>2-s2.0-0028513932</v>
      </c>
      <c r="C2274" s="13" t="s">
        <v>23900</v>
      </c>
      <c r="D2274" s="12" t="s">
        <v>35965</v>
      </c>
      <c r="E2274" s="12">
        <v>1994</v>
      </c>
      <c r="F2274" s="12" t="s">
        <v>31643</v>
      </c>
      <c r="G2274" s="12">
        <v>1636804</v>
      </c>
      <c r="H2274" s="12">
        <v>32</v>
      </c>
      <c r="I2274" s="12" t="s">
        <v>35966</v>
      </c>
      <c r="J2274" s="12" t="s">
        <v>35967</v>
      </c>
      <c r="K2274" s="12" t="s">
        <v>7972</v>
      </c>
      <c r="L2274" s="12" t="s">
        <v>7969</v>
      </c>
      <c r="M2274" s="12" t="s">
        <v>37328</v>
      </c>
    </row>
    <row r="2275" spans="1:13" ht="22.5" customHeight="1">
      <c r="A2275" s="12" t="s">
        <v>35969</v>
      </c>
      <c r="B2275" s="12" t="str" cm="1">
        <f t="array" ref="B2275">_xlfn.REGEXEXTRACT(J2275, "eid=([^&amp;]+)", 2)</f>
        <v>2-s2.0-0019057051</v>
      </c>
      <c r="C2275" s="13" t="s">
        <v>23900</v>
      </c>
      <c r="D2275" s="12" t="s">
        <v>35970</v>
      </c>
      <c r="E2275" s="12">
        <v>1980</v>
      </c>
      <c r="F2275" s="12" t="s">
        <v>35385</v>
      </c>
      <c r="G2275" s="12">
        <v>985589</v>
      </c>
      <c r="H2275" s="12" t="s">
        <v>7969</v>
      </c>
      <c r="I2275" s="12" t="s">
        <v>35971</v>
      </c>
      <c r="J2275" s="12" t="s">
        <v>35972</v>
      </c>
      <c r="K2275" s="12" t="s">
        <v>7972</v>
      </c>
      <c r="L2275" s="12" t="s">
        <v>7969</v>
      </c>
      <c r="M2275" s="12" t="s">
        <v>37329</v>
      </c>
    </row>
    <row r="2276" spans="1:13" ht="22.5" customHeight="1">
      <c r="A2276" s="12" t="s">
        <v>35974</v>
      </c>
      <c r="B2276" s="12" t="str" cm="1">
        <f t="array" ref="B2276">_xlfn.REGEXEXTRACT(J2276, "eid=([^&amp;]+)", 2)</f>
        <v>2-s2.0-0024012695</v>
      </c>
      <c r="C2276" s="13" t="s">
        <v>23900</v>
      </c>
      <c r="D2276" s="12" t="s">
        <v>35975</v>
      </c>
      <c r="E2276" s="12">
        <v>1988</v>
      </c>
      <c r="F2276" s="12" t="s">
        <v>23855</v>
      </c>
      <c r="G2276" s="12">
        <v>189219</v>
      </c>
      <c r="H2276" s="12">
        <v>76</v>
      </c>
      <c r="I2276" s="12" t="s">
        <v>35976</v>
      </c>
      <c r="J2276" s="12" t="s">
        <v>35977</v>
      </c>
      <c r="K2276" s="12" t="s">
        <v>7972</v>
      </c>
      <c r="L2276" s="12" t="s">
        <v>7969</v>
      </c>
      <c r="M2276" s="12"/>
    </row>
    <row r="2277" spans="1:13" ht="22.5" customHeight="1">
      <c r="A2277" s="12" t="s">
        <v>35979</v>
      </c>
      <c r="B2277" s="12" t="str" cm="1">
        <f t="array" ref="B2277">_xlfn.REGEXEXTRACT(J2277, "eid=([^&amp;]+)", 2)</f>
        <v>2-s2.0-84874800178</v>
      </c>
      <c r="C2277" s="13" t="s">
        <v>23900</v>
      </c>
      <c r="D2277" s="12" t="s">
        <v>35980</v>
      </c>
      <c r="E2277" s="12">
        <v>1985</v>
      </c>
      <c r="F2277" s="12" t="s">
        <v>29972</v>
      </c>
      <c r="G2277" s="12">
        <v>189448</v>
      </c>
      <c r="H2277" s="12">
        <v>31</v>
      </c>
      <c r="I2277" s="12" t="s">
        <v>35981</v>
      </c>
      <c r="J2277" s="12" t="s">
        <v>35982</v>
      </c>
      <c r="K2277" s="12" t="s">
        <v>7972</v>
      </c>
      <c r="L2277" s="12" t="s">
        <v>7969</v>
      </c>
      <c r="M2277" s="12" t="s">
        <v>37330</v>
      </c>
    </row>
    <row r="2278" spans="1:13" ht="22.5" customHeight="1">
      <c r="A2278" s="12" t="s">
        <v>35984</v>
      </c>
      <c r="B2278" s="12" t="str" cm="1">
        <f t="array" ref="B2278">_xlfn.REGEXEXTRACT(J2278, "eid=([^&amp;]+)", 2)</f>
        <v>2-s2.0-0027699087</v>
      </c>
      <c r="C2278" s="13" t="s">
        <v>23900</v>
      </c>
      <c r="D2278" s="12" t="s">
        <v>35985</v>
      </c>
      <c r="E2278" s="12">
        <v>1993</v>
      </c>
      <c r="F2278" s="12" t="s">
        <v>24545</v>
      </c>
      <c r="G2278" s="12">
        <v>189162</v>
      </c>
      <c r="H2278" s="12">
        <v>26</v>
      </c>
      <c r="I2278" s="12" t="s">
        <v>35986</v>
      </c>
      <c r="J2278" s="12" t="s">
        <v>35987</v>
      </c>
      <c r="K2278" s="12" t="s">
        <v>7972</v>
      </c>
      <c r="L2278" s="12" t="s">
        <v>7969</v>
      </c>
      <c r="M2278" s="12" t="s">
        <v>37331</v>
      </c>
    </row>
    <row r="2279" spans="1:13" ht="22.5" customHeight="1">
      <c r="A2279" s="12" t="s">
        <v>35989</v>
      </c>
      <c r="B2279" s="12" t="str" cm="1">
        <f t="array" ref="B2279">_xlfn.REGEXEXTRACT(J2279, "eid=([^&amp;]+)", 2)</f>
        <v>2-s2.0-34249921717</v>
      </c>
      <c r="C2279" s="13" t="s">
        <v>23900</v>
      </c>
      <c r="D2279" s="12" t="s">
        <v>35990</v>
      </c>
      <c r="E2279" s="12">
        <v>1991</v>
      </c>
      <c r="F2279" s="12" t="s">
        <v>15577</v>
      </c>
      <c r="G2279" s="12">
        <v>15882861</v>
      </c>
      <c r="H2279" s="12">
        <v>22</v>
      </c>
      <c r="I2279" s="12" t="s">
        <v>35991</v>
      </c>
      <c r="J2279" s="12" t="s">
        <v>35992</v>
      </c>
      <c r="K2279" s="12" t="s">
        <v>7972</v>
      </c>
      <c r="L2279" s="12" t="s">
        <v>22570</v>
      </c>
      <c r="M2279" s="12" t="s">
        <v>37332</v>
      </c>
    </row>
    <row r="2280" spans="1:13" ht="22.5" customHeight="1">
      <c r="A2280" s="12" t="s">
        <v>35994</v>
      </c>
      <c r="B2280" s="12" t="str" cm="1">
        <f t="array" ref="B2280">_xlfn.REGEXEXTRACT(J2280, "eid=([^&amp;]+)", 2)</f>
        <v>2-s2.0-44949274046</v>
      </c>
      <c r="C2280" s="13" t="s">
        <v>23900</v>
      </c>
      <c r="D2280" s="12" t="s">
        <v>35995</v>
      </c>
      <c r="E2280" s="12">
        <v>1991</v>
      </c>
      <c r="F2280" s="12" t="s">
        <v>35996</v>
      </c>
      <c r="G2280" s="12">
        <v>7495978</v>
      </c>
      <c r="H2280" s="12">
        <v>50</v>
      </c>
      <c r="I2280" s="12" t="s">
        <v>35997</v>
      </c>
      <c r="J2280" s="12" t="s">
        <v>35998</v>
      </c>
      <c r="K2280" s="12" t="s">
        <v>7972</v>
      </c>
      <c r="L2280" s="12" t="s">
        <v>7969</v>
      </c>
      <c r="M2280" s="12"/>
    </row>
    <row r="2281" spans="1:13" ht="22.5" customHeight="1">
      <c r="A2281" s="12" t="s">
        <v>36000</v>
      </c>
      <c r="B2281" s="12" t="str" cm="1">
        <f t="array" ref="B2281">_xlfn.REGEXEXTRACT(J2281, "eid=([^&amp;]+)", 2)</f>
        <v>2-s2.0-0025228017</v>
      </c>
      <c r="C2281" s="13" t="s">
        <v>23900</v>
      </c>
      <c r="D2281" s="12" t="s">
        <v>36001</v>
      </c>
      <c r="E2281" s="12">
        <v>1990</v>
      </c>
      <c r="F2281" s="12" t="s">
        <v>36002</v>
      </c>
      <c r="G2281" s="12">
        <v>71250</v>
      </c>
      <c r="H2281" s="12">
        <v>157</v>
      </c>
      <c r="I2281" s="12" t="s">
        <v>36003</v>
      </c>
      <c r="J2281" s="12" t="s">
        <v>36004</v>
      </c>
      <c r="K2281" s="12" t="s">
        <v>7972</v>
      </c>
      <c r="L2281" s="12" t="s">
        <v>7969</v>
      </c>
      <c r="M2281" s="12" t="s">
        <v>37333</v>
      </c>
    </row>
    <row r="2282" spans="1:13" ht="22.5" customHeight="1">
      <c r="A2282" s="12" t="s">
        <v>36006</v>
      </c>
      <c r="B2282" s="12" t="str" cm="1">
        <f t="array" ref="B2282">_xlfn.REGEXEXTRACT(J2282, "eid=([^&amp;]+)", 2)</f>
        <v>2-s2.0-84958802026</v>
      </c>
      <c r="C2282" s="13" t="s">
        <v>23900</v>
      </c>
      <c r="D2282" s="12" t="s">
        <v>36007</v>
      </c>
      <c r="E2282" s="12">
        <v>1988</v>
      </c>
      <c r="F2282" s="12" t="s">
        <v>8831</v>
      </c>
      <c r="G2282" s="12">
        <v>3029743</v>
      </c>
      <c r="H2282" s="12">
        <v>293</v>
      </c>
      <c r="I2282" s="12" t="s">
        <v>36008</v>
      </c>
      <c r="J2282" s="12" t="s">
        <v>36009</v>
      </c>
      <c r="K2282" s="12" t="s">
        <v>7972</v>
      </c>
      <c r="L2282" s="12" t="s">
        <v>13352</v>
      </c>
      <c r="M2282" s="12" t="s">
        <v>37334</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TaxCatchAll xmlns="92587526-2d19-4661-af3e-79bab1857b85" xsi:nil="true"/>
    <lcf76f155ced4ddcb4097134ff3c332f xmlns="1b96f643-b586-4257-92eb-fd6be245c28e">
      <Terms xmlns="http://schemas.microsoft.com/office/infopath/2007/PartnerControls"/>
    </lcf76f155ced4ddcb4097134ff3c332f>
    <PrimeClassificationStatus xmlns="92587526-2d19-4661-af3e-79bab1857b85" xsi:nil="true"/>
    <PrimeLastClassified xmlns="92587526-2d19-4661-af3e-79bab1857b85" xsi:nil="true"/>
    <PrimeAutofillMeta xmlns="92587526-2d19-4661-af3e-79bab1857b85" xsi:nil="true"/>
    <PrimeCorrectedByUser xmlns="92587526-2d19-4661-af3e-79bab1857b85" xsi:nil="true"/>
    <PrimeClassificationStatusDetails xmlns="92587526-2d19-4661-af3e-79bab1857b85" xsi:nil="true"/>
  </documentManagement>
</p:properties>
</file>

<file path=customXml/item21.xml>��
</file>

<file path=customXml/item22.xml>��
</file>

<file path=customXml/item23.xml>��
</file>

<file path=customXml/item24.xml>��
</file>

<file path=customXml/item25.xml>��
</file>

<file path=customXml/item26.xml>��
</file>

<file path=customXml/item27.xml><?xml version="1.0" encoding="utf-8"?>
<ct:contentTypeSchema xmlns:ct="http://schemas.microsoft.com/office/2006/metadata/contentType" xmlns:ma="http://schemas.microsoft.com/office/2006/metadata/properties/metaAttributes" ct:_="" ma:_="" ma:contentTypeName="Documento" ma:contentTypeID="0x010100860637520BEC70459ADD73499AB8A547" ma:contentTypeVersion="26" ma:contentTypeDescription="Crie um novo documento." ma:contentTypeScope="" ma:versionID="b90a4d3dd6c3ccd7115852b5e5e859b0">
  <xsd:schema xmlns:xsd="http://www.w3.org/2001/XMLSchema" xmlns:xs="http://www.w3.org/2001/XMLSchema" xmlns:p="http://schemas.microsoft.com/office/2006/metadata/properties" xmlns:ns2="1b96f643-b586-4257-92eb-fd6be245c28e" xmlns:ns3="92587526-2d19-4661-af3e-79bab1857b85" targetNamespace="http://schemas.microsoft.com/office/2006/metadata/properties" ma:root="true" ma:fieldsID="7546b5835457dd57b44ff39edc093578" ns2:_="" ns3:_="">
    <xsd:import namespace="1b96f643-b586-4257-92eb-fd6be245c28e"/>
    <xsd:import namespace="92587526-2d19-4661-af3e-79bab1857b8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96f643-b586-4257-92eb-fd6be245c2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5af64670-fdc8-4834-82e2-6c8d61def021"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587526-2d19-4661-af3e-79bab1857b85"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4e51ce85-57a9-4086-b698-c625abd920a3}" ma:internalName="TaxCatchAll" ma:showField="CatchAllData" ma:web="92587526-2d19-4661-af3e-79bab1857b85">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7" nillable="true" ma:displayName="Status do processamento" ma:internalName="PrimeClassificationStatus">
      <xsd:simpleType>
        <xsd:restriction base="dms:Text"/>
      </xsd:simpleType>
    </xsd:element>
    <xsd:element name="PrimeClassificationStatusDetails" ma:index="28" nillable="true" ma:displayName="Detalhes do processamento" ma:internalName="PrimeClassificationStatusDetails">
      <xsd:simpleType>
        <xsd:restriction base="dms:Note">
          <xsd:maxLength value="255"/>
        </xsd:restriction>
      </xsd:simpleType>
    </xsd:element>
    <xsd:element name="PrimeLastClassified" ma:index="29" nillable="true" ma:displayName="Processado" ma:internalName="PrimeLastClassified">
      <xsd:simpleType>
        <xsd:restriction base="dms:DateTime"/>
      </xsd:simpleType>
    </xsd:element>
    <xsd:element name="PrimeCorrectedByUser" ma:index="30" nillable="true" ma:displayName="Corrigida" ma:internalName="PrimeCorrectedByUser">
      <xsd:simpleType>
        <xsd:restriction base="dms:Boolean"/>
      </xsd:simpleType>
    </xsd:element>
    <xsd:element name="PrimeAutofillMeta" ma:index="31"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8.xml>��
</file>

<file path=customXml/item29.xml>��
</file>

<file path=customXml/itemProps1.xml><?xml version="1.0" encoding="utf-8"?>
<ds:datastoreItem xmlns:ds="http://schemas.openxmlformats.org/officeDocument/2006/customXml" ds:itemID="{27B4E840-9BE6-4D08-B4B2-AA164EDEA262}">
  <ds:schemaRefs>
    <ds:schemaRef ds:uri="http://gemini/pivotcustomization/TableXML_ArticlesPurposes"/>
  </ds:schemaRefs>
</ds:datastoreItem>
</file>

<file path=customXml/itemProps2.xml><?xml version="1.0" encoding="utf-8"?>
<ds:datastoreItem xmlns:ds="http://schemas.openxmlformats.org/officeDocument/2006/customXml" ds:itemID="{87485E79-04B1-492B-AC87-730F808B040F}">
  <ds:schemaRefs>
    <ds:schemaRef ds:uri="http://gemini/pivotcustomization/TableWidget"/>
  </ds:schemaRefs>
</ds:datastoreItem>
</file>

<file path=customXml/itemProps3.xml><?xml version="1.0" encoding="utf-8"?>
<ds:datastoreItem xmlns:ds="http://schemas.openxmlformats.org/officeDocument/2006/customXml" ds:itemID="{EC67F660-8A04-40D5-A10F-60127D131889}">
  <ds:schemaRefs>
    <ds:schemaRef ds:uri="http://gemini/pivotcustomization/TableXML_ArticlesArchitecture"/>
  </ds:schemaRefs>
</ds:datastoreItem>
</file>

<file path=customXml/itemProps4.xml><?xml version="1.0" encoding="utf-8"?>
<ds:datastoreItem xmlns:ds="http://schemas.openxmlformats.org/officeDocument/2006/customXml" ds:itemID="{664249F5-BC9C-4D00-AFD8-933FB7842276}">
  <ds:schemaRefs>
    <ds:schemaRef ds:uri="http://gemini/pivotcustomization/TableXML_Articles"/>
  </ds:schemaRefs>
</ds:datastoreItem>
</file>

<file path=customXml/itemProps5.xml><?xml version="1.0" encoding="utf-8"?>
<ds:datastoreItem xmlns:ds="http://schemas.openxmlformats.org/officeDocument/2006/customXml" ds:itemID="{DCA75198-64E6-4A24-9C9F-3D562167DA71}">
  <ds:schemaRefs>
    <ds:schemaRef ds:uri="http://gemini/pivotcustomization/ErrorCache"/>
  </ds:schemaRefs>
</ds:datastoreItem>
</file>

<file path=customXml/itemProps6.xml><?xml version="1.0" encoding="utf-8"?>
<ds:datastoreItem xmlns:ds="http://schemas.openxmlformats.org/officeDocument/2006/customXml" ds:itemID="{E2169784-0FC4-47C2-9FC7-6BFB1A9D5697}">
  <ds:schemaRefs>
    <ds:schemaRef ds:uri="http://gemini/pivotcustomization/SandboxNonEmpty"/>
  </ds:schemaRefs>
</ds:datastoreItem>
</file>

<file path=customXml/itemProps7.xml><?xml version="1.0" encoding="utf-8"?>
<ds:datastoreItem xmlns:ds="http://schemas.openxmlformats.org/officeDocument/2006/customXml" ds:itemID="{9EF09EA2-1F10-44C2-89C1-E5A323516A7D}">
  <ds:schemaRefs>
    <ds:schemaRef ds:uri="http://gemini/pivotcustomization/FormulaBarState"/>
  </ds:schemaRefs>
</ds:datastoreItem>
</file>

<file path=customXml/itemProps8.xml><?xml version="1.0" encoding="utf-8"?>
<ds:datastoreItem xmlns:ds="http://schemas.openxmlformats.org/officeDocument/2006/customXml" ds:itemID="{C912A57C-9823-4E5B-83A0-1FBDC4C7D702}">
  <ds:schemaRefs>
    <ds:schemaRef ds:uri="http://gemini/pivotcustomization/TableXML_Thematic_Analysis"/>
  </ds:schemaRefs>
</ds:datastoreItem>
</file>

<file path=customXml/itemProps9.xml><?xml version="1.0" encoding="utf-8"?>
<ds:datastoreItem xmlns:ds="http://schemas.openxmlformats.org/officeDocument/2006/customXml" ds:itemID="{DB47289F-D9A7-4222-B730-0433A394DB82}">
  <ds:schemaRefs>
    <ds:schemaRef ds:uri="http://gemini/pivotcustomization/IsSandboxEmbedded"/>
  </ds:schemaRefs>
</ds:datastoreItem>
</file>

<file path=customXml/itemProps10.xml><?xml version="1.0" encoding="utf-8"?>
<ds:datastoreItem xmlns:ds="http://schemas.openxmlformats.org/officeDocument/2006/customXml" ds:itemID="{FAE61ECE-8C92-4734-B308-CF07C21BDAB4}">
  <ds:schemaRefs>
    <ds:schemaRef ds:uri="http://gemini/pivotcustomization/ManualCalcMode"/>
  </ds:schemaRefs>
</ds:datastoreItem>
</file>

<file path=customXml/itemProps11.xml><?xml version="1.0" encoding="utf-8"?>
<ds:datastoreItem xmlns:ds="http://schemas.openxmlformats.org/officeDocument/2006/customXml" ds:itemID="{7ADC7A46-A791-468E-B1C2-0B338BDE6D68}">
  <ds:schemaRefs>
    <ds:schemaRef ds:uri="http://gemini/pivotcustomization/TableXML_ArticlesSubDomains"/>
  </ds:schemaRefs>
</ds:datastoreItem>
</file>

<file path=customXml/itemProps12.xml><?xml version="1.0" encoding="utf-8"?>
<ds:datastoreItem xmlns:ds="http://schemas.openxmlformats.org/officeDocument/2006/customXml" ds:itemID="{8124D97D-787F-4A52-991B-4417E4D46F5B}">
  <ds:schemaRefs>
    <ds:schemaRef ds:uri="http://schemas.microsoft.com/sharepoint/v3/contenttype/forms"/>
  </ds:schemaRefs>
</ds:datastoreItem>
</file>

<file path=customXml/itemProps13.xml><?xml version="1.0" encoding="utf-8"?>
<ds:datastoreItem xmlns:ds="http://schemas.openxmlformats.org/officeDocument/2006/customXml" ds:itemID="{998C6558-BAEE-4609-826D-6470B8500AF6}">
  <ds:schemaRefs>
    <ds:schemaRef ds:uri="http://gemini/pivotcustomization/ClientWindowXML"/>
  </ds:schemaRefs>
</ds:datastoreItem>
</file>

<file path=customXml/itemProps14.xml><?xml version="1.0" encoding="utf-8"?>
<ds:datastoreItem xmlns:ds="http://schemas.openxmlformats.org/officeDocument/2006/customXml" ds:itemID="{03ADD685-CF87-47DE-BDC5-201CFA6665C7}">
  <ds:schemaRefs>
    <ds:schemaRef ds:uri="http://gemini/pivotcustomization/Diagrams"/>
  </ds:schemaRefs>
</ds:datastoreItem>
</file>

<file path=customXml/itemProps15.xml><?xml version="1.0" encoding="utf-8"?>
<ds:datastoreItem xmlns:ds="http://schemas.openxmlformats.org/officeDocument/2006/customXml" ds:itemID="{250673FD-F428-444B-A465-3DB6BDAA1314}">
  <ds:schemaRefs>
    <ds:schemaRef ds:uri="http://gemini/pivotcustomization/RelationshipAutoDetectionEnabled"/>
  </ds:schemaRefs>
</ds:datastoreItem>
</file>

<file path=customXml/itemProps16.xml><?xml version="1.0" encoding="utf-8"?>
<ds:datastoreItem xmlns:ds="http://schemas.openxmlformats.org/officeDocument/2006/customXml" ds:itemID="{04B235F1-1C82-4E11-A10E-42209E9DFBBC}">
  <ds:schemaRefs>
    <ds:schemaRef ds:uri="http://www.w3.org/2001/XMLSchema"/>
    <ds:schemaRef ds:uri="http://microsoft.data.visualization.engine.tours/1.0"/>
  </ds:schemaRefs>
</ds:datastoreItem>
</file>

<file path=customXml/itemProps17.xml><?xml version="1.0" encoding="utf-8"?>
<ds:datastoreItem xmlns:ds="http://schemas.openxmlformats.org/officeDocument/2006/customXml" ds:itemID="{47B11B80-A203-4AD1-A51F-80DBBC36EDA7}">
  <ds:schemaRefs>
    <ds:schemaRef ds:uri="http://gemini/pivotcustomization/ShowHidden"/>
  </ds:schemaRefs>
</ds:datastoreItem>
</file>

<file path=customXml/itemProps18.xml><?xml version="1.0" encoding="utf-8"?>
<ds:datastoreItem xmlns:ds="http://schemas.openxmlformats.org/officeDocument/2006/customXml" ds:itemID="{66E91790-F19D-4275-B272-9C784BA53262}">
  <ds:schemaRefs>
    <ds:schemaRef ds:uri="http://gemini/pivotcustomization/TableXML_ArticlesDomains"/>
  </ds:schemaRefs>
</ds:datastoreItem>
</file>

<file path=customXml/itemProps19.xml><?xml version="1.0" encoding="utf-8"?>
<ds:datastoreItem xmlns:ds="http://schemas.openxmlformats.org/officeDocument/2006/customXml" ds:itemID="{B3A77F64-6885-445A-B0B6-5EBE9E937104}">
  <ds:schemaRefs>
    <ds:schemaRef ds:uri="http://gemini/pivotcustomization/ShowImplicitMeasures"/>
  </ds:schemaRefs>
</ds:datastoreItem>
</file>

<file path=customXml/itemProps20.xml><?xml version="1.0" encoding="utf-8"?>
<ds:datastoreItem xmlns:ds="http://schemas.openxmlformats.org/officeDocument/2006/customXml" ds:itemID="{390E4A50-0BB2-46BB-888B-A897804BAAE6}">
  <ds:schemaRefs>
    <ds:schemaRef ds:uri="http://schemas.microsoft.com/office/2006/metadata/properties"/>
    <ds:schemaRef ds:uri="http://schemas.openxmlformats.org/package/2006/metadata/core-properties"/>
    <ds:schemaRef ds:uri="http://www.w3.org/XML/1998/namespace"/>
    <ds:schemaRef ds:uri="http://purl.org/dc/dcmitype/"/>
    <ds:schemaRef ds:uri="http://schemas.microsoft.com/office/2006/documentManagement/types"/>
    <ds:schemaRef ds:uri="http://purl.org/dc/elements/1.1/"/>
    <ds:schemaRef ds:uri="http://schemas.microsoft.com/office/infopath/2007/PartnerControls"/>
    <ds:schemaRef ds:uri="92587526-2d19-4661-af3e-79bab1857b85"/>
    <ds:schemaRef ds:uri="1b96f643-b586-4257-92eb-fd6be245c28e"/>
    <ds:schemaRef ds:uri="http://purl.org/dc/terms/"/>
  </ds:schemaRefs>
</ds:datastoreItem>
</file>

<file path=customXml/itemProps21.xml><?xml version="1.0" encoding="utf-8"?>
<ds:datastoreItem xmlns:ds="http://schemas.openxmlformats.org/officeDocument/2006/customXml" ds:itemID="{EF1587E5-C726-49B9-A201-359120244877}">
  <ds:schemaRefs>
    <ds:schemaRef ds:uri="http://gemini/pivotcustomization/TableOrder"/>
  </ds:schemaRefs>
</ds:datastoreItem>
</file>

<file path=customXml/itemProps22.xml><?xml version="1.0" encoding="utf-8"?>
<ds:datastoreItem xmlns:ds="http://schemas.openxmlformats.org/officeDocument/2006/customXml" ds:itemID="{5E219ABB-268C-49D0-99B3-3CFC35AF3788}">
  <ds:schemaRefs>
    <ds:schemaRef ds:uri="http://gemini/pivotcustomization/PowerPivotVersion"/>
  </ds:schemaRefs>
</ds:datastoreItem>
</file>

<file path=customXml/itemProps23.xml><?xml version="1.0" encoding="utf-8"?>
<ds:datastoreItem xmlns:ds="http://schemas.openxmlformats.org/officeDocument/2006/customXml" ds:itemID="{A93069E3-1238-48C8-9345-4A5BA5C49A97}">
  <ds:schemaRefs>
    <ds:schemaRef ds:uri="http://gemini/pivotcustomization/TableXML_ArticlesDigitalObjects"/>
  </ds:schemaRefs>
</ds:datastoreItem>
</file>

<file path=customXml/itemProps24.xml><?xml version="1.0" encoding="utf-8"?>
<ds:datastoreItem xmlns:ds="http://schemas.openxmlformats.org/officeDocument/2006/customXml" ds:itemID="{FC80E8D1-8D20-4070-AF0A-D1583978DE1C}">
  <ds:schemaRefs>
    <ds:schemaRef ds:uri="http://gemini/pivotcustomization/TableXML_ArticlesTechnologies"/>
  </ds:schemaRefs>
</ds:datastoreItem>
</file>

<file path=customXml/itemProps25.xml><?xml version="1.0" encoding="utf-8"?>
<ds:datastoreItem xmlns:ds="http://schemas.openxmlformats.org/officeDocument/2006/customXml" ds:itemID="{667C019E-2432-4F21-8C7C-4B9FE3014DAA}">
  <ds:schemaRefs>
    <ds:schemaRef ds:uri="http://gemini/pivotcustomization/MeasureGridState"/>
  </ds:schemaRefs>
</ds:datastoreItem>
</file>

<file path=customXml/itemProps26.xml><?xml version="1.0" encoding="utf-8"?>
<ds:datastoreItem xmlns:ds="http://schemas.openxmlformats.org/officeDocument/2006/customXml" ds:itemID="{6B22BD5A-6838-4A19-A0B6-0351DE665B5D}">
  <ds:schemaRefs>
    <ds:schemaRef ds:uri="http://www.w3.org/2001/XMLSchema"/>
    <ds:schemaRef ds:uri="http://microsoft.data.visualization.Client.Excel/1.0"/>
  </ds:schemaRefs>
</ds:datastoreItem>
</file>

<file path=customXml/itemProps27.xml><?xml version="1.0" encoding="utf-8"?>
<ds:datastoreItem xmlns:ds="http://schemas.openxmlformats.org/officeDocument/2006/customXml" ds:itemID="{66C7FB60-B647-4F78-B665-09C4F141FB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96f643-b586-4257-92eb-fd6be245c28e"/>
    <ds:schemaRef ds:uri="92587526-2d19-4661-af3e-79bab1857b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8.xml><?xml version="1.0" encoding="utf-8"?>
<ds:datastoreItem xmlns:ds="http://schemas.openxmlformats.org/officeDocument/2006/customXml" ds:itemID="{00E41CAD-1069-460F-8F1E-415B73E971C0}">
  <ds:schemaRefs>
    <ds:schemaRef ds:uri="http://gemini/pivotcustomization/TableXML_Full_Data_Set"/>
  </ds:schemaRefs>
</ds:datastoreItem>
</file>

<file path=customXml/itemProps29.xml><?xml version="1.0" encoding="utf-8"?>
<ds:datastoreItem xmlns:ds="http://schemas.openxmlformats.org/officeDocument/2006/customXml" ds:itemID="{66397264-9786-4D38-9CB5-DDE6CAD22DA2}">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28</vt:i4>
      </vt:variant>
    </vt:vector>
  </HeadingPairs>
  <TitlesOfParts>
    <vt:vector size="28" baseType="lpstr">
      <vt:lpstr>Data Extraction</vt:lpstr>
      <vt:lpstr>Thematic Analysis</vt:lpstr>
      <vt:lpstr>RQ1. Digital Objects Summary</vt:lpstr>
      <vt:lpstr>RQ2. Technologies Summary</vt:lpstr>
      <vt:lpstr>RQ3. Purposes Summary</vt:lpstr>
      <vt:lpstr>RQ4. Domains Summary</vt:lpstr>
      <vt:lpstr>RQ5. Approaches</vt:lpstr>
      <vt:lpstr>Domains overlap</vt:lpstr>
      <vt:lpstr>Purpose Co-occur.</vt:lpstr>
      <vt:lpstr>Domains</vt:lpstr>
      <vt:lpstr>Sub-Domains</vt:lpstr>
      <vt:lpstr>Purposes</vt:lpstr>
      <vt:lpstr>Technologies</vt:lpstr>
      <vt:lpstr>Digital Objects</vt:lpstr>
      <vt:lpstr>Architecture</vt:lpstr>
      <vt:lpstr>ApproachesAnalyses</vt:lpstr>
      <vt:lpstr>Domains x Purposes</vt:lpstr>
      <vt:lpstr>Purposes x Domains</vt:lpstr>
      <vt:lpstr>Domains x Technologies</vt:lpstr>
      <vt:lpstr>Purposes x Digital Objects</vt:lpstr>
      <vt:lpstr>Purposes x Purposes</vt:lpstr>
      <vt:lpstr>Purposes x Technologies</vt:lpstr>
      <vt:lpstr>Technologies x Digital Objects</vt:lpstr>
      <vt:lpstr>P×T×DO Intersection</vt:lpstr>
      <vt:lpstr>Data Set</vt:lpstr>
      <vt:lpstr>Seed 0</vt:lpstr>
      <vt:lpstr>Forward.1</vt:lpstr>
      <vt:lpstr>Backward.1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Ernani Cesar dos Santos</cp:lastModifiedBy>
  <cp:revision/>
  <dcterms:created xsi:type="dcterms:W3CDTF">2026-01-04T21:14:59Z</dcterms:created>
  <dcterms:modified xsi:type="dcterms:W3CDTF">2026-10-19T17:35:20Z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0x010100860637520BEC70459ADD73499AB8A547</vt:lpwstr>
  </property>
  <property fmtid="{D5CDD505-2E9C-101B-9397-08002B2CF9AE}" pid="3" name="MediaServiceImageTags">
    <vt:lpwstr/>
  </property>
</Properties>
</file>